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irnhsft.local\monitor\Redirected\Paul.Bullard\Documents\GitHub\CaseloadModel\"/>
    </mc:Choice>
  </mc:AlternateContent>
  <xr:revisionPtr revIDLastSave="0" documentId="13_ncr:1_{5EBD05FD-FA94-4276-989D-3FB9F72948B9}" xr6:coauthVersionLast="45" xr6:coauthVersionMax="45" xr10:uidLastSave="{00000000-0000-0000-0000-000000000000}"/>
  <bookViews>
    <workbookView xWindow="-110" yWindow="-110" windowWidth="25820" windowHeight="14020" tabRatio="735" firstSheet="1" activeTab="12" xr2:uid="{2E52CBCF-1482-45F7-B7EA-65F9FD03DA29}"/>
  </bookViews>
  <sheets>
    <sheet name="Data Validation (Hide)" sheetId="3" state="hidden" r:id="rId1"/>
    <sheet name="Version Control" sheetId="16" r:id="rId2"/>
    <sheet name="Get Started" sheetId="17" r:id="rId3"/>
    <sheet name="Notes" sheetId="18" r:id="rId4"/>
    <sheet name="Setup" sheetId="1" r:id="rId5"/>
    <sheet name="Demand" sheetId="2" r:id="rId6"/>
    <sheet name="SPC" sheetId="4" r:id="rId7"/>
    <sheet name="SPC Backing (Hide)" sheetId="5" state="hidden" r:id="rId8"/>
    <sheet name="Waiting List Config" sheetId="14" r:id="rId9"/>
    <sheet name="Service" sheetId="6" r:id="rId10"/>
    <sheet name="Service Backing (H)" sheetId="15" state="hidden" r:id="rId11"/>
    <sheet name="Required Capacity (Hide)" sheetId="7" state="hidden" r:id="rId12"/>
    <sheet name="Capacity" sheetId="9" r:id="rId13"/>
    <sheet name="Capacity Summary" sheetId="11" r:id="rId14"/>
    <sheet name="Capacity Backing (Hide)" sheetId="10" state="hidden" r:id="rId15"/>
    <sheet name="Capacity Backing (Hide)2" sheetId="21" state="hidden" r:id="rId16"/>
    <sheet name="Summary" sheetId="8" r:id="rId17"/>
    <sheet name="Planning" sheetId="12" r:id="rId18"/>
    <sheet name="Waiting List Modelling" sheetId="19" state="hidden" r:id="rId19"/>
    <sheet name="WL Modelling (Hide)" sheetId="20" state="hidden" r:id="rId20"/>
    <sheet name="Planning Backing (Hide)" sheetId="13" state="hidden" r:id="rId21"/>
  </sheets>
  <definedNames>
    <definedName name="CapacitySummary_AvailableCapacityAdHoc">IF('Capacity Summary'!$B$4="Non-Group",INDEX('Capacity Backing (Hide)'!$B$206:$BA$221,MATCH('Capacity Summary'!$B$3,'Capacity Backing (Hide)'!$A$206:$A$221,0),1):INDEX('Capacity Backing (Hide)'!$B$206:$BA$221,MATCH('Capacity Summary'!$B$3,'Capacity Backing (Hide)'!$A$206:$A$221,0),52),IF('Capacity Summary'!$B$4="Group",INDEX('Capacity Backing (Hide)'!$B$224:$BA$239,MATCH('Capacity Summary'!$B$3,'Capacity Backing (Hide)'!$A$224:$A$239,0),1):INDEX('Capacity Backing (Hide)'!$B$224:$BA$239,MATCH('Capacity Summary'!$B$3,'Capacity Backing (Hide)'!$A$224:$A$239,0),52),INDEX('Capacity Backing (Hide)'!$B$242:$BA$257,MATCH('Capacity Summary'!$B$3,'Capacity Backing (Hide)'!$A$242:$A$257,0),1):INDEX('Capacity Backing (Hide)'!$B$242:$BA$257,MATCH('Capacity Summary'!$B$3,'Capacity Backing (Hide)'!$A$242:$A$257,0),52)))</definedName>
    <definedName name="CapacitySummary_AvailableCapacityCore">IF('Capacity Summary'!$B$4="Non-Group",INDEX('Capacity Backing (Hide)'!$B$76:$BA$91,MATCH('Capacity Summary'!$B$3,'Capacity Backing (Hide)'!$A$76:$A$91,0),1):INDEX('Capacity Backing (Hide)'!$B$76:$BA$91,MATCH('Capacity Summary'!$B$3,'Capacity Backing (Hide)'!$A$76:$A$91,0),52),IF('Capacity Summary'!$B$4="Group",INDEX('Capacity Backing (Hide)'!$B$94:$BA$109,MATCH('Capacity Summary'!$B$3,'Capacity Backing (Hide)'!$A$76:$A$91,0),1):INDEX('Capacity Backing (Hide)'!$B$94:$BA$109,MATCH('Capacity Summary'!$B$3,'Capacity Backing (Hide)'!$A$76:$A$91,0),52),INDEX('Capacity Backing (Hide)'!$B$112:$BA$127,MATCH('Capacity Summary'!$B$3,'Capacity Backing (Hide)'!$A$76:$A$91,0),1):INDEX('Capacity Backing (Hide)'!$B$112:$BA$127,MATCH('Capacity Summary'!$B$3,'Capacity Backing (Hide)'!$A$76:$A$91,0),52)))</definedName>
    <definedName name="Caseloads_total">'Data Validation (Hide)'!$T$2:$T$17</definedName>
    <definedName name="GroupName">Setup!$B$15</definedName>
    <definedName name="GroupNumber">Setup!$B$17</definedName>
    <definedName name="Planning_AvailableCapacity">INDEX('Planning Backing (Hide)'!$D$82:$F$96,1,MATCH(Planning!$M$2,'Planning Backing (Hide)'!$D$81:$F$81,0)):INDEX('Planning Backing (Hide)'!$D$82:$F$96,15,MATCH(Planning!$M$2,'Planning Backing (Hide)'!$D$81:$F$81,0))</definedName>
    <definedName name="Planning_GroupSizeCaseload">INDEX(Setup!$A$20:$A$34,1,1):INDEX(Setup!$A$20:$A$34,Setup!$B$17,1)</definedName>
    <definedName name="Planning_GroupSizeTreatment">INDEX(Service!$C$6:$C$30,MATCH(Planning!$A1,Service!$B$6:$B$30,0)):INDEX(Service!$C$6:$C$30,MATCH(Planning!$A1,Service!$B$6:$B$30,0)+COUNTA(INDEX(Service!$C$6:$C$30,MATCH(Planning!$A1,Service!$B$6:$B$30,0)):INDEX(Service!$C$6:$C$30,MATCH(Planning!$A1,Service!$B$6:$B$30,0)+4))-1)</definedName>
    <definedName name="SPC_Baseline">INDEX('SPC Backing (Hide)'!$V$4:$V$263,1,1):INDEX('SPC Backing (Hide)'!$V$4:$V$263,Demand!$A$8,1)</definedName>
    <definedName name="SPC_Dates">INDEX('SPC Backing (Hide)'!$B$4:$D$263,1,IF(Setup!$B$11="Weekly",1,2)):INDEX('SPC Backing (Hide)'!$B$4:$D$263,Demand!$A$8,IF(Setup!$B$11="Weekly",1,3))</definedName>
    <definedName name="SPC_Dates_End">INDEX('SPC Backing (Hide)'!$B$4:$B$263,MATCH(SPC!$B$13,'SPC Backing (Hide)'!$B$4:$B$263,0)+1,1):INDEX('SPC Backing (Hide)'!$B$4:$B$263,Demand!$A$8,1)</definedName>
    <definedName name="SPC_EndDate">IF(Setup!$B$11="Weekly",INDEX('SPC Backing (Hide)'!$B$4:$B$263,MATCH(SPC!$B$13,'SPC Backing (Hide)'!$B$4:$B$263,0)+1,1):INDEX('SPC Backing (Hide)'!$B$4:$B$263,Demand!$A$8,1),INDEX('SPC Backing (Hide)'!$E$4:$E$263,MATCH(SPC!$B$13,'SPC Backing (Hide)'!$E$4:$E$263,0)+1,1):INDEX('SPC Backing (Hide)'!$E$4:$E$263,Demand!$A$8,1))</definedName>
    <definedName name="SPC_LCL">INDEX('SPC Backing (Hide)'!$AB$4:$AB$263,1,1):INDEX('SPC Backing (Hide)'!$AB$4:$AB$263,Demand!$A$8,1)</definedName>
    <definedName name="SPC_LowerPercentile">INDEX('SPC Backing (Hide)'!$AO$4:$AO$263,1,1):INDEX('SPC Backing (Hide)'!$AO$4:$AO$263,Demand!$A$8,1)</definedName>
    <definedName name="SPC_Mean">INDEX('SPC Backing (Hide)'!$X$4:$X$263,1,1):INDEX('SPC Backing (Hide)'!$X$4:$X$263,Demand!$A$8,1)</definedName>
    <definedName name="SPC_Minus1Sigma">INDEX('SPC Backing (Hide)'!$AD$4:$AD$263,1,1):INDEX('SPC Backing (Hide)'!$AD$4:$AD$263,Demand!$A$8,1)</definedName>
    <definedName name="SPC_Minus2Sigma">INDEX('SPC Backing (Hide)'!$AC$4:$AC$263,1,1):INDEX('SPC Backing (Hide)'!$AC$4:$AC$263,Demand!$A$8,1)</definedName>
    <definedName name="SPC_Plus1Sigma">INDEX('SPC Backing (Hide)'!$AE$4:$AE$263,1,1):INDEX('SPC Backing (Hide)'!$AE$4:$AE$263,Demand!$A$8,1)</definedName>
    <definedName name="SPC_Plus2Sigma">INDEX('SPC Backing (Hide)'!$AF$4:$AF$263,1,1):INDEX('SPC Backing (Hide)'!$AF$4:$AF$263,Demand!$A$8,1)</definedName>
    <definedName name="SPC_Rule1">INDEX('SPC Backing (Hide)'!$AH$4:$AH$263,1,1):INDEX('SPC Backing (Hide)'!$AH$4:$AH$263,Demand!$A$8,1)</definedName>
    <definedName name="SPC_Rule2">INDEX('SPC Backing (Hide)'!$AJ$4:$AJ$263,1,1):INDEX('SPC Backing (Hide)'!$AJ$4:$AJ$263,Demand!$A$8,1)</definedName>
    <definedName name="SPC_Rule3">INDEX('SPC Backing (Hide)'!$AL$4:$AL$263,1,1):INDEX('SPC Backing (Hide)'!$AL$4:$AL$263,Demand!$A$8,1)</definedName>
    <definedName name="SPC_Rule4">INDEX('SPC Backing (Hide)'!$AN$4:$AN$263,1,1):INDEX('SPC Backing (Hide)'!$AN$4:$AN$263,Demand!$A$8,1)</definedName>
    <definedName name="SPC_StartDate">IF(Setup!$B$11="Weekly",INDEX('SPC Backing (Hide)'!$B$4:$B$263,1,1):INDEX('SPC Backing (Hide)'!$B$4:$B$263,Demand!$A$8,1),INDEX('SPC Backing (Hide)'!$E$4:$E$263,1,1):INDEX('SPC Backing (Hide)'!$E$4:$E$263,Demand!$A$8,1))</definedName>
    <definedName name="SPC_UCL">INDEX('SPC Backing (Hide)'!$AG$4:$AG$263,1,1):INDEX('SPC Backing (Hide)'!$AG$4:$AG$263,Demand!$A$8,1)</definedName>
    <definedName name="SPC_UpperPercentile">INDEX('SPC Backing (Hide)'!$AQ$4:$AQ$263,1,1):INDEX('SPC Backing (Hide)'!$AQ$4:$AQ$263,Demand!$A$8,1)</definedName>
    <definedName name="SPC_Values">INDEX('SPC Backing (Hide)'!$W$4:$W$263,1,1):INDEX('SPC Backing (Hide)'!$W$4:$W$263,Demand!$A$8,1)</definedName>
    <definedName name="Summary_AllCaseloadAdhoc">'Capacity Backing (Hide)2'!$C$342</definedName>
    <definedName name="Summary_AllCaseloadCore">'Capacity Backing (Hide)2'!$A$342</definedName>
    <definedName name="Summary_AvailableCapacity">IF(Summary!$B$5="Non-Group",INDEX('Capacity Backing (Hide)'!$B$76:$BA$91,MATCH(Summary!$B$4,'Capacity Backing (Hide)'!$A$76:$A$91,0),1):INDEX('Capacity Backing (Hide)'!$B$76:$BA$91,MATCH(Summary!$B$4,'Capacity Backing (Hide)'!$A$76:$A$91,0),52),IF(Summary!$B$5="Group",INDEX('Capacity Backing (Hide)'!$B$94:$BA$109,MATCH(Summary!$B$4,'Capacity Backing (Hide)'!$A$76:$A$91,0),1):INDEX('Capacity Backing (Hide)'!$B$94:$BA$109,MATCH(Summary!$B$4,'Capacity Backing (Hide)'!$A$76:$A$91,0),52),INDEX('Capacity Backing (Hide)'!$B$112:$BA$127,MATCH(Summary!$B$4,'Capacity Backing (Hide)'!$A$76:$A$91,0),1):INDEX('Capacity Backing (Hide)'!$B$112:$BA$127,MATCH(Summary!$B$4,'Capacity Backing (Hide)'!$A$76:$A$91,0),52)))</definedName>
    <definedName name="Summary_AvailableCapacityAdHoc">IF(Summary!$B$5="Non-Group",INDEX('Capacity Backing (Hide)'!$B$206:$BA$221,MATCH(Summary!$B$4,'Capacity Backing (Hide)'!$A$206:$A$221,0),1):INDEX('Capacity Backing (Hide)'!$B$206:$BA$221,MATCH(Summary!$B$4,'Capacity Backing (Hide)'!$A$206:$A$221,0),52),IF(Summary!$B$5="Group",INDEX('Capacity Backing (Hide)'!$B$224:$BA$239,MATCH(Summary!$B$4,'Capacity Backing (Hide)'!$A$206:$A$221,0),1):INDEX('Capacity Backing (Hide)'!$B$224:$BA$239,MATCH(Summary!$B$4,'Capacity Backing (Hide)'!$A$206:$A$221,0),52),INDEX('Capacity Backing (Hide)'!$B$242:$BA$257,MATCH(Summary!$B$4,'Capacity Backing (Hide)'!$A$206:$A$221,0),1):INDEX('Capacity Backing (Hide)'!$B$242:$BA$257,MATCH(Summary!$B$4,'Capacity Backing (Hide)'!$A$206:$A$221,0),52)))</definedName>
    <definedName name="Summary_Difference">'Required Capacity (Hide)'!$DA$5:$DA$56</definedName>
    <definedName name="Summary_LowerBound">INDEX('Required Capacity (Hide)'!$F$5:$CW$56,1,MATCH(1,(Summary!$B$4 = 'Required Capacity (Hide)'!$F$1:$CW$1)*(Summary!$B$5='Required Capacity (Hide)'!$F$2:$CW$2)*('Required Capacity (Hide)'!$F$4:CW$4="Lower Bound"),0)):INDEX('Required Capacity (Hide)'!$F$5:$CW$56,52,MATCH(1,(Summary!$B$4 = 'Required Capacity (Hide)'!$F$1:$CW$1)*(Summary!$B$5='Required Capacity (Hide)'!$F$2:$CW$2)*('Required Capacity (Hide)'!$F$4:$CW$4="Lower Bound"),0))</definedName>
    <definedName name="Summary_Overview_AdHoc">IF('Capacity Backing (Hide)2'!$B$334="All Clusters",INDEX('Capacity Backing (Hide)2'!$D$346:$D$360,1,1):INDEX('Capacity Backing (Hide)2'!$D$346:$D$360,GroupNumber,1),INDEX('Capacity Backing (Hide)2'!$D$346:$D$360,MATCH('Capacity Backing (Hide)2'!$B$334,'Capacity Backing (Hide)2'!$A$346:$A$360,0)))</definedName>
    <definedName name="Summary_Overview_Core">IF('Capacity Backing (Hide)2'!$B$334="All Clusters",INDEX('Capacity Backing (Hide)2'!$B$346:$B$360,1,1):INDEX('Capacity Backing (Hide)2'!$B$346:$B$360,GroupNumber,1),INDEX('Capacity Backing (Hide)2'!$B$346:$B$360,MATCH('Capacity Backing (Hide)2'!$B$334,'Capacity Backing (Hide)2'!$A$346:$A$360,0)))</definedName>
    <definedName name="Summary_Overview_Groups">IF('Capacity Backing (Hide)2'!$B$334="All Clusters",INDEX('Capacity Backing (Hide)2'!$A$346:$A$360,1,1):INDEX('Capacity Backing (Hide)2'!$A$346:$A$360,GroupNumber,1),INDEX('Capacity Backing (Hide)2'!$A$346:$A$360,MATCH('Capacity Backing (Hide)2'!$B$334,'Capacity Backing (Hide)2'!$A$346:$A$360,0)))</definedName>
    <definedName name="Summary_OverviewLower">INDEX('Required Capacity (Hide)'!$B$5:$C$19,MATCH(Summary!$B$4,'Required Capacity (Hide)'!$A$5:$A$19,0),1)</definedName>
    <definedName name="Summary_OverviewUpper">INDEX('Required Capacity (Hide)'!$B$5:$C$19,MATCH(Summary!$B$4,'Required Capacity (Hide)'!$A$5:$A$19,0),2)-INDEX('Required Capacity (Hide)'!$B$5:$C$19,MATCH(Summary!$B$4,'Required Capacity (Hide)'!$A$5:$A$19,0),1)</definedName>
    <definedName name="Summary_Time_Adhoc">'Capacity Backing (Hide)2'!$D$364:$D$415</definedName>
    <definedName name="Summary_Time_Core">'Capacity Backing (Hide)2'!$B$364:$B$415</definedName>
    <definedName name="Summary_Time_Dates">'Capacity Backing (Hide)2'!$A$364:$A$415</definedName>
    <definedName name="Summary_UpperBound">INDEX('Required Capacity (Hide)'!$F$5:$CW$56,1,MATCH(1,(Summary!$B$4 = 'Required Capacity (Hide)'!$F$1:$CW$1)*(Summary!$B$5='Required Capacity (Hide)'!$F$2:$CW$2)*('Required Capacity (Hide)'!$F$4:CW$4="Upper Bound"),0)):INDEX('Required Capacity (Hide)'!$F$5:$CW$56,52,MATCH(1,(Summary!$B$4 = 'Required Capacity (Hide)'!$F$1:$CW$1)*(Summary!$B$5='Required Capacity (Hide)'!$F$2:$CW$2)*('Required Capacity (Hide)'!$F$4:$CW$4="Upper Bound"),0))</definedName>
    <definedName name="Summary_WaitingListLower">INDEX('Waiting List Config'!$P$5:$X$20,1,MATCH(Summary!$B$45,'Waiting List Config'!$P$4:$X$4,0)):INDEX('Waiting List Config'!$P$5:$X$20,15,MATCH(Summary!$B$45,'Waiting List Config'!$P$4:$X$4,0))</definedName>
    <definedName name="Summary_WaitingListUpper">INDEX('Waiting List Config'!$P$5:$X$20,1,MATCH(Summary!$B$45,'Waiting List Config'!$P$4:$X$4,0)+1):INDEX('Waiting List Config'!$P$5:$X$20,15,MATCH(Summary!$B$45,'Waiting List Config'!$P$4:$X$4,0)+1)</definedName>
    <definedName name="Validation_Caseloads">INDEX('Data Validation (Hide)'!$B$2:$B$16,1,1):INDEX('Data Validation (Hide)'!$B$2:$B$16,Setup!$B$17,1)</definedName>
    <definedName name="Validation_CaseloadsTotal">INDEX('Data Validation (Hide)'!$T$2:$T$17,1,1):INDEX('Data Validation (Hide)'!$T$2:$T$17,Setup!$B$17+1,1)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25" i="21" l="1"/>
  <c r="A426" i="21"/>
  <c r="A427" i="21"/>
  <c r="A428" i="21"/>
  <c r="A429" i="21"/>
  <c r="A430" i="21"/>
  <c r="A431" i="21"/>
  <c r="A432" i="21"/>
  <c r="A433" i="21"/>
  <c r="A434" i="21"/>
  <c r="A435" i="21"/>
  <c r="A436" i="21"/>
  <c r="A437" i="21"/>
  <c r="A438" i="21"/>
  <c r="A424" i="21"/>
  <c r="A35" i="8"/>
  <c r="A347" i="21"/>
  <c r="A348" i="21"/>
  <c r="A349" i="21"/>
  <c r="A350" i="21"/>
  <c r="A351" i="21"/>
  <c r="A352" i="21"/>
  <c r="A353" i="21"/>
  <c r="A354" i="21"/>
  <c r="A355" i="21"/>
  <c r="A356" i="21"/>
  <c r="A357" i="21"/>
  <c r="A358" i="21"/>
  <c r="A359" i="21"/>
  <c r="A360" i="21"/>
  <c r="A346" i="21"/>
  <c r="B333" i="21"/>
  <c r="B334" i="21"/>
  <c r="B335" i="21"/>
  <c r="B337" i="21"/>
  <c r="C1" i="21" a="1"/>
  <c r="C1" i="21" s="1"/>
  <c r="D1" i="21" a="1"/>
  <c r="D1" i="21" s="1"/>
  <c r="E1" i="21" a="1"/>
  <c r="E1" i="21" s="1"/>
  <c r="F1" i="21" a="1"/>
  <c r="F1" i="21" s="1"/>
  <c r="G1" i="21" a="1"/>
  <c r="G1" i="21" s="1"/>
  <c r="H1" i="21" a="1"/>
  <c r="H1" i="21" s="1"/>
  <c r="I1" i="21" a="1"/>
  <c r="I1" i="21" s="1"/>
  <c r="J1" i="21" a="1"/>
  <c r="J1" i="21" s="1"/>
  <c r="K1" i="21" a="1"/>
  <c r="K1" i="21" s="1"/>
  <c r="L1" i="21" a="1"/>
  <c r="L1" i="21" s="1"/>
  <c r="M1" i="21" a="1"/>
  <c r="M1" i="21" s="1"/>
  <c r="C2" i="21" a="1"/>
  <c r="C2" i="21" s="1"/>
  <c r="D2" i="21" a="1"/>
  <c r="D2" i="21" s="1"/>
  <c r="E2" i="21" a="1"/>
  <c r="E2" i="21" s="1"/>
  <c r="F2" i="21" a="1"/>
  <c r="F2" i="21" s="1"/>
  <c r="G2" i="21" a="1"/>
  <c r="G2" i="21" s="1"/>
  <c r="H2" i="21" a="1"/>
  <c r="H2" i="21" s="1"/>
  <c r="I2" i="21" a="1"/>
  <c r="I2" i="21" s="1"/>
  <c r="J2" i="21" a="1"/>
  <c r="J2" i="21" s="1"/>
  <c r="K2" i="21" a="1"/>
  <c r="K2" i="21" s="1"/>
  <c r="L2" i="21" a="1"/>
  <c r="L2" i="21" s="1"/>
  <c r="M2" i="21" a="1"/>
  <c r="M2" i="21" s="1"/>
  <c r="C3" i="21" a="1"/>
  <c r="C3" i="21" s="1"/>
  <c r="D3" i="21" a="1"/>
  <c r="D3" i="21" s="1"/>
  <c r="E3" i="21" a="1"/>
  <c r="E3" i="21" s="1"/>
  <c r="F3" i="21" a="1"/>
  <c r="F3" i="21" s="1"/>
  <c r="G3" i="21" a="1"/>
  <c r="G3" i="21" s="1"/>
  <c r="H3" i="21" a="1"/>
  <c r="H3" i="21" s="1"/>
  <c r="I3" i="21" a="1"/>
  <c r="I3" i="21" s="1"/>
  <c r="J3" i="21" a="1"/>
  <c r="J3" i="21" s="1"/>
  <c r="K3" i="21" a="1"/>
  <c r="K3" i="21" s="1"/>
  <c r="L3" i="21" a="1"/>
  <c r="L3" i="21" s="1"/>
  <c r="M3" i="21" a="1"/>
  <c r="M3" i="21" s="1"/>
  <c r="C5" i="21"/>
  <c r="D5" i="21"/>
  <c r="E5" i="21"/>
  <c r="F5" i="21"/>
  <c r="G5" i="21"/>
  <c r="H5" i="21"/>
  <c r="I5" i="21"/>
  <c r="J5" i="21"/>
  <c r="K5" i="21"/>
  <c r="L5" i="21"/>
  <c r="M5" i="21"/>
  <c r="C10" i="21" a="1"/>
  <c r="C10" i="21" s="1"/>
  <c r="D10" i="21" a="1"/>
  <c r="D10" i="21" s="1"/>
  <c r="E10" i="21" a="1"/>
  <c r="E10" i="21" s="1"/>
  <c r="F10" i="21" a="1"/>
  <c r="F10" i="21" s="1"/>
  <c r="G10" i="21" a="1"/>
  <c r="G10" i="21" s="1"/>
  <c r="H10" i="21" a="1"/>
  <c r="H10" i="21" s="1"/>
  <c r="I10" i="21" a="1"/>
  <c r="I10" i="21" s="1"/>
  <c r="J10" i="21" a="1"/>
  <c r="J10" i="21" s="1"/>
  <c r="K10" i="21" a="1"/>
  <c r="K10" i="21" s="1"/>
  <c r="L10" i="21" a="1"/>
  <c r="L10" i="21" s="1"/>
  <c r="M10" i="21" a="1"/>
  <c r="M10" i="21" s="1"/>
  <c r="F151" i="11" a="1"/>
  <c r="F151" i="11" s="1"/>
  <c r="F152" i="11" a="1"/>
  <c r="F152" i="11" s="1"/>
  <c r="F153" i="11" a="1"/>
  <c r="F153" i="11" s="1"/>
  <c r="F154" i="11" a="1"/>
  <c r="F154" i="11" s="1"/>
  <c r="F155" i="11" a="1"/>
  <c r="F155" i="11" s="1"/>
  <c r="F156" i="11" a="1"/>
  <c r="F156" i="11" s="1"/>
  <c r="F157" i="11" a="1"/>
  <c r="F157" i="11" s="1"/>
  <c r="F158" i="11" a="1"/>
  <c r="F158" i="11" s="1"/>
  <c r="F159" i="11" a="1"/>
  <c r="F159" i="11" s="1"/>
  <c r="F160" i="11" a="1"/>
  <c r="F160" i="11" s="1"/>
  <c r="F161" i="11" a="1"/>
  <c r="F161" i="11" s="1"/>
  <c r="F162" i="11" a="1"/>
  <c r="F162" i="11" s="1"/>
  <c r="F163" i="11" a="1"/>
  <c r="F163" i="11" s="1"/>
  <c r="F164" i="11" a="1"/>
  <c r="F164" i="11" s="1"/>
  <c r="F165" i="11" a="1"/>
  <c r="F165" i="11" s="1"/>
  <c r="F166" i="11" a="1"/>
  <c r="F166" i="11" s="1"/>
  <c r="F167" i="11" a="1"/>
  <c r="F167" i="11" s="1"/>
  <c r="F168" i="11" a="1"/>
  <c r="F168" i="11" s="1"/>
  <c r="F169" i="11" a="1"/>
  <c r="F169" i="11" s="1"/>
  <c r="F170" i="11" a="1"/>
  <c r="F170" i="11" s="1"/>
  <c r="F171" i="11" a="1"/>
  <c r="F171" i="11" s="1"/>
  <c r="F172" i="11" a="1"/>
  <c r="F172" i="11" s="1"/>
  <c r="F173" i="11" a="1"/>
  <c r="F173" i="11" s="1"/>
  <c r="F174" i="11" a="1"/>
  <c r="F174" i="11" s="1"/>
  <c r="F175" i="11" a="1"/>
  <c r="F175" i="11" s="1"/>
  <c r="F176" i="11" a="1"/>
  <c r="F176" i="11" s="1"/>
  <c r="F177" i="11" a="1"/>
  <c r="F177" i="11" s="1"/>
  <c r="F178" i="11" a="1"/>
  <c r="F178" i="11" s="1"/>
  <c r="F179" i="11" a="1"/>
  <c r="F179" i="11" s="1"/>
  <c r="F180" i="11" a="1"/>
  <c r="F180" i="11" s="1"/>
  <c r="F181" i="11" a="1"/>
  <c r="F181" i="11" s="1"/>
  <c r="F182" i="11" a="1"/>
  <c r="F182" i="11" s="1"/>
  <c r="F183" i="11" a="1"/>
  <c r="F183" i="11" s="1"/>
  <c r="F184" i="11" a="1"/>
  <c r="F184" i="11" s="1"/>
  <c r="F185" i="11" a="1"/>
  <c r="F185" i="11" s="1"/>
  <c r="F186" i="11" a="1"/>
  <c r="F186" i="11" s="1"/>
  <c r="F187" i="11" a="1"/>
  <c r="F187" i="11" s="1"/>
  <c r="F188" i="11" a="1"/>
  <c r="F188" i="11" s="1"/>
  <c r="F189" i="11" a="1"/>
  <c r="F189" i="11" s="1"/>
  <c r="F190" i="11" a="1"/>
  <c r="F190" i="11" s="1"/>
  <c r="F191" i="11" a="1"/>
  <c r="F191" i="11" s="1"/>
  <c r="F192" i="11" a="1"/>
  <c r="F192" i="11" s="1"/>
  <c r="F193" i="11" a="1"/>
  <c r="F193" i="11" s="1"/>
  <c r="F194" i="11" a="1"/>
  <c r="F194" i="11" s="1"/>
  <c r="F195" i="11" a="1"/>
  <c r="F195" i="11" s="1"/>
  <c r="F196" i="11" a="1"/>
  <c r="F196" i="11" s="1"/>
  <c r="F197" i="11" a="1"/>
  <c r="F197" i="11" s="1"/>
  <c r="F198" i="11" a="1"/>
  <c r="F198" i="11" s="1"/>
  <c r="F199" i="11" a="1"/>
  <c r="F199" i="11" s="1"/>
  <c r="F200" i="11" a="1"/>
  <c r="F200" i="11" s="1"/>
  <c r="F201" i="11" a="1"/>
  <c r="F201" i="11" s="1"/>
  <c r="F202" i="11" a="1"/>
  <c r="F202" i="11" s="1"/>
  <c r="F203" i="11" a="1"/>
  <c r="F203" i="11" s="1"/>
  <c r="F204" i="11" a="1"/>
  <c r="F204" i="11" s="1"/>
  <c r="F205" i="11" a="1"/>
  <c r="F205" i="11" s="1"/>
  <c r="F206" i="11" a="1"/>
  <c r="F206" i="11" s="1"/>
  <c r="F207" i="11" a="1"/>
  <c r="F207" i="11" s="1"/>
  <c r="F208" i="11" a="1"/>
  <c r="F208" i="11" s="1"/>
  <c r="F209" i="11" a="1"/>
  <c r="F209" i="11" s="1"/>
  <c r="F210" i="11" a="1"/>
  <c r="F210" i="11" s="1"/>
  <c r="F211" i="11" a="1"/>
  <c r="F211" i="11" s="1"/>
  <c r="F212" i="11" a="1"/>
  <c r="F212" i="11" s="1"/>
  <c r="F213" i="11" a="1"/>
  <c r="F213" i="11" s="1"/>
  <c r="F214" i="11" a="1"/>
  <c r="F214" i="11" s="1"/>
  <c r="F215" i="11" a="1"/>
  <c r="F215" i="11" s="1"/>
  <c r="F216" i="11" a="1"/>
  <c r="F216" i="11" s="1"/>
  <c r="F217" i="11" a="1"/>
  <c r="F217" i="11" s="1"/>
  <c r="F218" i="11" a="1"/>
  <c r="F218" i="11" s="1"/>
  <c r="F219" i="11" a="1"/>
  <c r="F219" i="11" s="1"/>
  <c r="F220" i="11" a="1"/>
  <c r="F220" i="11" s="1"/>
  <c r="F221" i="11" a="1"/>
  <c r="F221" i="11" s="1"/>
  <c r="F222" i="11" a="1"/>
  <c r="F222" i="11" s="1"/>
  <c r="F223" i="11" a="1"/>
  <c r="F223" i="11" s="1"/>
  <c r="F224" i="11" a="1"/>
  <c r="F224" i="11" s="1"/>
  <c r="F225" i="11" a="1"/>
  <c r="F225" i="11" s="1"/>
  <c r="F226" i="11" a="1"/>
  <c r="F226" i="11" s="1"/>
  <c r="F227" i="11" a="1"/>
  <c r="F227" i="11" s="1"/>
  <c r="F228" i="11" a="1"/>
  <c r="F228" i="11" s="1"/>
  <c r="F229" i="11" a="1"/>
  <c r="F229" i="11" s="1"/>
  <c r="F230" i="11" a="1"/>
  <c r="F230" i="11" s="1"/>
  <c r="F231" i="11" a="1"/>
  <c r="F231" i="11" s="1"/>
  <c r="F232" i="11" a="1"/>
  <c r="F232" i="11" s="1"/>
  <c r="F233" i="11" a="1"/>
  <c r="F233" i="11" s="1"/>
  <c r="F234" i="11" a="1"/>
  <c r="F234" i="11" s="1"/>
  <c r="F235" i="11" a="1"/>
  <c r="F235" i="11" s="1"/>
  <c r="F236" i="11" a="1"/>
  <c r="F236" i="11" s="1"/>
  <c r="F237" i="11" a="1"/>
  <c r="F237" i="11" s="1"/>
  <c r="F238" i="11" a="1"/>
  <c r="F238" i="11" s="1"/>
  <c r="D140" i="11"/>
  <c r="D141" i="11"/>
  <c r="D142" i="11"/>
  <c r="D143" i="11"/>
  <c r="D144" i="11"/>
  <c r="D145" i="11"/>
  <c r="D146" i="11"/>
  <c r="D147" i="11"/>
  <c r="D148" i="11"/>
  <c r="D149" i="11"/>
  <c r="D150" i="11"/>
  <c r="D151" i="11"/>
  <c r="D152" i="11"/>
  <c r="D153" i="11"/>
  <c r="D154" i="11"/>
  <c r="D155" i="11"/>
  <c r="D156" i="11"/>
  <c r="D157" i="11"/>
  <c r="D158" i="11"/>
  <c r="D159" i="11"/>
  <c r="D160" i="11"/>
  <c r="D161" i="11"/>
  <c r="D162" i="11"/>
  <c r="D163" i="11"/>
  <c r="D164" i="11"/>
  <c r="D165" i="11"/>
  <c r="D166" i="11"/>
  <c r="D167" i="11"/>
  <c r="D168" i="11"/>
  <c r="D169" i="11"/>
  <c r="D170" i="11"/>
  <c r="D171" i="11"/>
  <c r="D172" i="11"/>
  <c r="D173" i="11"/>
  <c r="D174" i="11"/>
  <c r="D175" i="11"/>
  <c r="D176" i="11"/>
  <c r="D177" i="11"/>
  <c r="D178" i="11"/>
  <c r="D179" i="11"/>
  <c r="D180" i="11"/>
  <c r="D181" i="11"/>
  <c r="D182" i="11"/>
  <c r="D183" i="11"/>
  <c r="D184" i="11"/>
  <c r="D185" i="11"/>
  <c r="D186" i="11"/>
  <c r="D187" i="11"/>
  <c r="D188" i="11"/>
  <c r="D189" i="11"/>
  <c r="D190" i="11"/>
  <c r="D191" i="11"/>
  <c r="D192" i="11"/>
  <c r="D193" i="11"/>
  <c r="D194" i="11"/>
  <c r="D195" i="11"/>
  <c r="D196" i="11"/>
  <c r="D197" i="11"/>
  <c r="D198" i="11"/>
  <c r="D199" i="11"/>
  <c r="D200" i="11"/>
  <c r="D201" i="11"/>
  <c r="D202" i="11"/>
  <c r="D203" i="11"/>
  <c r="D204" i="11"/>
  <c r="D205" i="11"/>
  <c r="D206" i="11"/>
  <c r="D207" i="11"/>
  <c r="D208" i="11"/>
  <c r="D209" i="11"/>
  <c r="D210" i="11"/>
  <c r="D211" i="11"/>
  <c r="D212" i="11"/>
  <c r="D213" i="11"/>
  <c r="D214" i="11"/>
  <c r="D215" i="11"/>
  <c r="D216" i="11"/>
  <c r="D217" i="11"/>
  <c r="D218" i="11"/>
  <c r="D219" i="11"/>
  <c r="D220" i="11"/>
  <c r="D221" i="11"/>
  <c r="D222" i="11"/>
  <c r="D223" i="11"/>
  <c r="D224" i="11"/>
  <c r="D225" i="11"/>
  <c r="D226" i="11"/>
  <c r="D227" i="11"/>
  <c r="D228" i="11"/>
  <c r="D229" i="11"/>
  <c r="D230" i="11"/>
  <c r="D231" i="11"/>
  <c r="D232" i="11"/>
  <c r="D233" i="11"/>
  <c r="D234" i="11"/>
  <c r="D235" i="11"/>
  <c r="D236" i="11"/>
  <c r="D237" i="11"/>
  <c r="D238" i="11"/>
  <c r="D139" i="11"/>
  <c r="F48" i="11" a="1"/>
  <c r="F48" i="11" s="1"/>
  <c r="F49" i="11" a="1"/>
  <c r="F49" i="11" s="1"/>
  <c r="F50" i="11" a="1"/>
  <c r="F50" i="11" s="1"/>
  <c r="F51" i="11" a="1"/>
  <c r="F51" i="11" s="1"/>
  <c r="F52" i="11" a="1"/>
  <c r="F52" i="11" s="1"/>
  <c r="F53" i="11" a="1"/>
  <c r="F53" i="11" s="1"/>
  <c r="F54" i="11" a="1"/>
  <c r="F54" i="11" s="1"/>
  <c r="F55" i="11" a="1"/>
  <c r="F55" i="11" s="1"/>
  <c r="F56" i="11" a="1"/>
  <c r="F56" i="11" s="1"/>
  <c r="F57" i="11" a="1"/>
  <c r="F57" i="11" s="1"/>
  <c r="F58" i="11" a="1"/>
  <c r="F58" i="11" s="1"/>
  <c r="F59" i="11" a="1"/>
  <c r="F59" i="11" s="1"/>
  <c r="F60" i="11" a="1"/>
  <c r="F60" i="11" s="1"/>
  <c r="F61" i="11" a="1"/>
  <c r="F61" i="11" s="1"/>
  <c r="F62" i="11" a="1"/>
  <c r="F62" i="11" s="1"/>
  <c r="F63" i="11" a="1"/>
  <c r="F63" i="11" s="1"/>
  <c r="F64" i="11" a="1"/>
  <c r="F64" i="11" s="1"/>
  <c r="F65" i="11" a="1"/>
  <c r="F65" i="11" s="1"/>
  <c r="F66" i="11" a="1"/>
  <c r="F66" i="11" s="1"/>
  <c r="F67" i="11" a="1"/>
  <c r="F67" i="11" s="1"/>
  <c r="F68" i="11" a="1"/>
  <c r="F68" i="11" s="1"/>
  <c r="F69" i="11" a="1"/>
  <c r="F69" i="11" s="1"/>
  <c r="F70" i="11" a="1"/>
  <c r="F70" i="11" s="1"/>
  <c r="F71" i="11" a="1"/>
  <c r="F71" i="11" s="1"/>
  <c r="F72" i="11" a="1"/>
  <c r="F72" i="11" s="1"/>
  <c r="F73" i="11" a="1"/>
  <c r="F73" i="11" s="1"/>
  <c r="F74" i="11" a="1"/>
  <c r="F74" i="11" s="1"/>
  <c r="F75" i="11" a="1"/>
  <c r="F75" i="11" s="1"/>
  <c r="F76" i="11" a="1"/>
  <c r="F76" i="11" s="1"/>
  <c r="F77" i="11" a="1"/>
  <c r="F77" i="11" s="1"/>
  <c r="F78" i="11" a="1"/>
  <c r="F78" i="11" s="1"/>
  <c r="F79" i="11" a="1"/>
  <c r="F79" i="11" s="1"/>
  <c r="F80" i="11" a="1"/>
  <c r="F80" i="11" s="1"/>
  <c r="F81" i="11" a="1"/>
  <c r="F81" i="11" s="1"/>
  <c r="F82" i="11" a="1"/>
  <c r="F82" i="11" s="1"/>
  <c r="F83" i="11" a="1"/>
  <c r="F83" i="11" s="1"/>
  <c r="F84" i="11" a="1"/>
  <c r="F84" i="11" s="1"/>
  <c r="F85" i="11" a="1"/>
  <c r="F85" i="11" s="1"/>
  <c r="F86" i="11" a="1"/>
  <c r="F86" i="11" s="1"/>
  <c r="F87" i="11" a="1"/>
  <c r="F87" i="11" s="1"/>
  <c r="F88" i="11" a="1"/>
  <c r="F88" i="11" s="1"/>
  <c r="F89" i="11" a="1"/>
  <c r="F89" i="11" s="1"/>
  <c r="F90" i="11" a="1"/>
  <c r="F90" i="11" s="1"/>
  <c r="F91" i="11" a="1"/>
  <c r="F91" i="11" s="1"/>
  <c r="F92" i="11" a="1"/>
  <c r="F92" i="11" s="1"/>
  <c r="F93" i="11" a="1"/>
  <c r="F93" i="11" s="1"/>
  <c r="F94" i="11" a="1"/>
  <c r="F94" i="11" s="1"/>
  <c r="F95" i="11" a="1"/>
  <c r="F95" i="11" s="1"/>
  <c r="F96" i="11" a="1"/>
  <c r="F96" i="11" s="1"/>
  <c r="F97" i="11" a="1"/>
  <c r="F97" i="11" s="1"/>
  <c r="F98" i="11" a="1"/>
  <c r="F98" i="11" s="1"/>
  <c r="F99" i="11" a="1"/>
  <c r="F99" i="11" s="1"/>
  <c r="F100" i="11" a="1"/>
  <c r="F100" i="11" s="1"/>
  <c r="F101" i="11" a="1"/>
  <c r="F101" i="11" s="1"/>
  <c r="F102" i="11" a="1"/>
  <c r="F102" i="11" s="1"/>
  <c r="F103" i="11" a="1"/>
  <c r="F103" i="11" s="1"/>
  <c r="F104" i="11" a="1"/>
  <c r="F104" i="11" s="1"/>
  <c r="F105" i="11" a="1"/>
  <c r="F105" i="11" s="1"/>
  <c r="F106" i="11" a="1"/>
  <c r="F106" i="11" s="1"/>
  <c r="F107" i="11" a="1"/>
  <c r="F107" i="11" s="1"/>
  <c r="F108" i="11" a="1"/>
  <c r="F108" i="11" s="1"/>
  <c r="F109" i="11" a="1"/>
  <c r="F109" i="11" s="1"/>
  <c r="F110" i="11" a="1"/>
  <c r="F110" i="11" s="1"/>
  <c r="F111" i="11" a="1"/>
  <c r="F111" i="11" s="1"/>
  <c r="F112" i="11" a="1"/>
  <c r="F112" i="11" s="1"/>
  <c r="F113" i="11" a="1"/>
  <c r="F113" i="11" s="1"/>
  <c r="F114" i="11" a="1"/>
  <c r="F114" i="11" s="1"/>
  <c r="F115" i="11" a="1"/>
  <c r="F115" i="11" s="1"/>
  <c r="F116" i="11" a="1"/>
  <c r="F116" i="11" s="1"/>
  <c r="F117" i="11" a="1"/>
  <c r="F117" i="11" s="1"/>
  <c r="F118" i="11" a="1"/>
  <c r="F118" i="11" s="1"/>
  <c r="F119" i="11" a="1"/>
  <c r="F119" i="11" s="1"/>
  <c r="F120" i="11" a="1"/>
  <c r="F120" i="11" s="1"/>
  <c r="F121" i="11" a="1"/>
  <c r="F121" i="11" s="1"/>
  <c r="F122" i="11" a="1"/>
  <c r="F122" i="11" s="1"/>
  <c r="F123" i="11" a="1"/>
  <c r="F123" i="11" s="1"/>
  <c r="F124" i="11" a="1"/>
  <c r="F124" i="11" s="1"/>
  <c r="F125" i="11" a="1"/>
  <c r="F125" i="11" s="1"/>
  <c r="F126" i="11" a="1"/>
  <c r="F126" i="11" s="1"/>
  <c r="F127" i="11" a="1"/>
  <c r="F127" i="11" s="1"/>
  <c r="F128" i="11" a="1"/>
  <c r="F128" i="11" s="1"/>
  <c r="F129" i="11" a="1"/>
  <c r="F129" i="11" s="1"/>
  <c r="F130" i="11" a="1"/>
  <c r="F130" i="11" s="1"/>
  <c r="F131" i="11" a="1"/>
  <c r="F131" i="11" s="1"/>
  <c r="F132" i="11" a="1"/>
  <c r="F132" i="11" s="1"/>
  <c r="F133" i="11" a="1"/>
  <c r="F133" i="11" s="1"/>
  <c r="F134" i="11" a="1"/>
  <c r="F134" i="11" s="1"/>
  <c r="F135" i="11" a="1"/>
  <c r="F135" i="11" s="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19" i="11"/>
  <c r="D120" i="11"/>
  <c r="D121" i="11"/>
  <c r="D122" i="11"/>
  <c r="D123" i="11"/>
  <c r="D124" i="11"/>
  <c r="D125" i="11"/>
  <c r="D126" i="11"/>
  <c r="D127" i="11"/>
  <c r="D128" i="11"/>
  <c r="D129" i="11"/>
  <c r="D130" i="11"/>
  <c r="D131" i="11"/>
  <c r="D132" i="11"/>
  <c r="D133" i="11"/>
  <c r="D134" i="11"/>
  <c r="D135" i="11"/>
  <c r="H4" i="11"/>
  <c r="H3" i="11"/>
  <c r="B276" i="21"/>
  <c r="A271" i="21"/>
  <c r="B275" i="21"/>
  <c r="B274" i="21"/>
  <c r="A257" i="21"/>
  <c r="A258" i="21"/>
  <c r="A259" i="21"/>
  <c r="A260" i="21"/>
  <c r="A261" i="21"/>
  <c r="A262" i="21"/>
  <c r="A263" i="21"/>
  <c r="A264" i="21"/>
  <c r="A265" i="21"/>
  <c r="A266" i="21"/>
  <c r="A267" i="21"/>
  <c r="A268" i="21"/>
  <c r="A269" i="21"/>
  <c r="A270" i="21"/>
  <c r="A256" i="21"/>
  <c r="A253" i="21"/>
  <c r="A235" i="21"/>
  <c r="A239" i="21"/>
  <c r="A240" i="21"/>
  <c r="A241" i="21"/>
  <c r="A242" i="21"/>
  <c r="A243" i="21"/>
  <c r="A244" i="21"/>
  <c r="A245" i="21"/>
  <c r="A246" i="21"/>
  <c r="A247" i="21"/>
  <c r="A248" i="21"/>
  <c r="A249" i="21"/>
  <c r="A250" i="21"/>
  <c r="A251" i="21"/>
  <c r="A252" i="21"/>
  <c r="A238" i="21"/>
  <c r="A221" i="21"/>
  <c r="A222" i="21"/>
  <c r="A223" i="21"/>
  <c r="A224" i="21"/>
  <c r="A225" i="21"/>
  <c r="A226" i="21"/>
  <c r="A227" i="21"/>
  <c r="A228" i="21"/>
  <c r="A229" i="21"/>
  <c r="A230" i="21"/>
  <c r="A231" i="21"/>
  <c r="A232" i="21"/>
  <c r="A233" i="21"/>
  <c r="A234" i="21"/>
  <c r="A220" i="21"/>
  <c r="C203" i="21" a="1"/>
  <c r="C203" i="21" s="1"/>
  <c r="D203" i="21" a="1"/>
  <c r="D203" i="21" s="1"/>
  <c r="E203" i="21" a="1"/>
  <c r="E203" i="21" s="1"/>
  <c r="F203" i="21" a="1"/>
  <c r="F203" i="21" s="1"/>
  <c r="G203" i="21" a="1"/>
  <c r="G203" i="21" s="1"/>
  <c r="H203" i="21" a="1"/>
  <c r="H203" i="21" s="1"/>
  <c r="I203" i="21" a="1"/>
  <c r="I203" i="21" s="1"/>
  <c r="J203" i="21" a="1"/>
  <c r="J203" i="21" s="1"/>
  <c r="K203" i="21" a="1"/>
  <c r="K203" i="21" s="1"/>
  <c r="L203" i="21" a="1"/>
  <c r="L203" i="21" s="1"/>
  <c r="M203" i="21" a="1"/>
  <c r="M203" i="21" s="1"/>
  <c r="C204" i="21" a="1"/>
  <c r="C204" i="21" s="1"/>
  <c r="D204" i="21" a="1"/>
  <c r="D204" i="21" s="1"/>
  <c r="E204" i="21" a="1"/>
  <c r="E204" i="21" s="1"/>
  <c r="F204" i="21" a="1"/>
  <c r="F204" i="21" s="1"/>
  <c r="G204" i="21" a="1"/>
  <c r="G204" i="21" s="1"/>
  <c r="H204" i="21" a="1"/>
  <c r="H204" i="21" s="1"/>
  <c r="I204" i="21" a="1"/>
  <c r="I204" i="21" s="1"/>
  <c r="J204" i="21" a="1"/>
  <c r="J204" i="21" s="1"/>
  <c r="K204" i="21" a="1"/>
  <c r="K204" i="21" s="1"/>
  <c r="L204" i="21" a="1"/>
  <c r="L204" i="21" s="1"/>
  <c r="M204" i="21" a="1"/>
  <c r="M204" i="21" s="1"/>
  <c r="C205" i="21" a="1"/>
  <c r="C205" i="21" s="1"/>
  <c r="D205" i="21" a="1"/>
  <c r="D205" i="21" s="1"/>
  <c r="E205" i="21" a="1"/>
  <c r="E205" i="21" s="1"/>
  <c r="F205" i="21" a="1"/>
  <c r="F205" i="21" s="1"/>
  <c r="G205" i="21" a="1"/>
  <c r="G205" i="21" s="1"/>
  <c r="H205" i="21" a="1"/>
  <c r="H205" i="21" s="1"/>
  <c r="I205" i="21" a="1"/>
  <c r="I205" i="21" s="1"/>
  <c r="J205" i="21" a="1"/>
  <c r="J205" i="21" s="1"/>
  <c r="K205" i="21" a="1"/>
  <c r="K205" i="21" s="1"/>
  <c r="L205" i="21" a="1"/>
  <c r="L205" i="21" s="1"/>
  <c r="M205" i="21" a="1"/>
  <c r="M205" i="21" s="1"/>
  <c r="C206" i="21" a="1"/>
  <c r="C206" i="21" s="1"/>
  <c r="D206" i="21" a="1"/>
  <c r="D206" i="21" s="1"/>
  <c r="E206" i="21" a="1"/>
  <c r="E206" i="21" s="1"/>
  <c r="F206" i="21" a="1"/>
  <c r="F206" i="21" s="1"/>
  <c r="G206" i="21" a="1"/>
  <c r="G206" i="21" s="1"/>
  <c r="H206" i="21" a="1"/>
  <c r="H206" i="21" s="1"/>
  <c r="I206" i="21" a="1"/>
  <c r="I206" i="21" s="1"/>
  <c r="J206" i="21" a="1"/>
  <c r="J206" i="21" s="1"/>
  <c r="K206" i="21" a="1"/>
  <c r="K206" i="21" s="1"/>
  <c r="L206" i="21" a="1"/>
  <c r="L206" i="21" s="1"/>
  <c r="M206" i="21" a="1"/>
  <c r="M206" i="21" s="1"/>
  <c r="C207" i="21" a="1"/>
  <c r="C207" i="21" s="1"/>
  <c r="D207" i="21" a="1"/>
  <c r="D207" i="21" s="1"/>
  <c r="E207" i="21" a="1"/>
  <c r="E207" i="21" s="1"/>
  <c r="F207" i="21" a="1"/>
  <c r="F207" i="21" s="1"/>
  <c r="G207" i="21" a="1"/>
  <c r="G207" i="21" s="1"/>
  <c r="H207" i="21" a="1"/>
  <c r="H207" i="21" s="1"/>
  <c r="I207" i="21" a="1"/>
  <c r="I207" i="21" s="1"/>
  <c r="J207" i="21" a="1"/>
  <c r="J207" i="21" s="1"/>
  <c r="K207" i="21" a="1"/>
  <c r="K207" i="21" s="1"/>
  <c r="L207" i="21" a="1"/>
  <c r="L207" i="21" s="1"/>
  <c r="M207" i="21" a="1"/>
  <c r="M207" i="21" s="1"/>
  <c r="C208" i="21" a="1"/>
  <c r="C208" i="21" s="1"/>
  <c r="D208" i="21" a="1"/>
  <c r="D208" i="21" s="1"/>
  <c r="E208" i="21" a="1"/>
  <c r="E208" i="21" s="1"/>
  <c r="F208" i="21" a="1"/>
  <c r="F208" i="21" s="1"/>
  <c r="G208" i="21" a="1"/>
  <c r="G208" i="21" s="1"/>
  <c r="H208" i="21" a="1"/>
  <c r="H208" i="21" s="1"/>
  <c r="I208" i="21" a="1"/>
  <c r="I208" i="21" s="1"/>
  <c r="J208" i="21" a="1"/>
  <c r="J208" i="21" s="1"/>
  <c r="K208" i="21" a="1"/>
  <c r="K208" i="21" s="1"/>
  <c r="L208" i="21" a="1"/>
  <c r="L208" i="21" s="1"/>
  <c r="M208" i="21" a="1"/>
  <c r="M208" i="21" s="1"/>
  <c r="C209" i="21" a="1"/>
  <c r="C209" i="21" s="1"/>
  <c r="D209" i="21" a="1"/>
  <c r="D209" i="21" s="1"/>
  <c r="E209" i="21" a="1"/>
  <c r="E209" i="21" s="1"/>
  <c r="F209" i="21" a="1"/>
  <c r="F209" i="21" s="1"/>
  <c r="G209" i="21" a="1"/>
  <c r="G209" i="21" s="1"/>
  <c r="H209" i="21" a="1"/>
  <c r="H209" i="21" s="1"/>
  <c r="I209" i="21" a="1"/>
  <c r="I209" i="21" s="1"/>
  <c r="J209" i="21" a="1"/>
  <c r="J209" i="21" s="1"/>
  <c r="K209" i="21" a="1"/>
  <c r="K209" i="21" s="1"/>
  <c r="L209" i="21" a="1"/>
  <c r="L209" i="21" s="1"/>
  <c r="M209" i="21" a="1"/>
  <c r="M209" i="21" s="1"/>
  <c r="C210" i="21" a="1"/>
  <c r="C210" i="21" s="1"/>
  <c r="D210" i="21" a="1"/>
  <c r="D210" i="21" s="1"/>
  <c r="E210" i="21" a="1"/>
  <c r="E210" i="21" s="1"/>
  <c r="F210" i="21" a="1"/>
  <c r="F210" i="21" s="1"/>
  <c r="G210" i="21" a="1"/>
  <c r="G210" i="21" s="1"/>
  <c r="H210" i="21" a="1"/>
  <c r="H210" i="21" s="1"/>
  <c r="I210" i="21" a="1"/>
  <c r="I210" i="21" s="1"/>
  <c r="J210" i="21" a="1"/>
  <c r="J210" i="21" s="1"/>
  <c r="K210" i="21" a="1"/>
  <c r="K210" i="21" s="1"/>
  <c r="L210" i="21" a="1"/>
  <c r="L210" i="21" s="1"/>
  <c r="M210" i="21" a="1"/>
  <c r="M210" i="21" s="1"/>
  <c r="C211" i="21" a="1"/>
  <c r="C211" i="21" s="1"/>
  <c r="D211" i="21" a="1"/>
  <c r="D211" i="21" s="1"/>
  <c r="E211" i="21" a="1"/>
  <c r="E211" i="21" s="1"/>
  <c r="F211" i="21" a="1"/>
  <c r="F211" i="21" s="1"/>
  <c r="G211" i="21" a="1"/>
  <c r="G211" i="21" s="1"/>
  <c r="H211" i="21" a="1"/>
  <c r="H211" i="21" s="1"/>
  <c r="I211" i="21" a="1"/>
  <c r="I211" i="21" s="1"/>
  <c r="J211" i="21" a="1"/>
  <c r="J211" i="21" s="1"/>
  <c r="K211" i="21" a="1"/>
  <c r="K211" i="21" s="1"/>
  <c r="L211" i="21" a="1"/>
  <c r="L211" i="21" s="1"/>
  <c r="M211" i="21" a="1"/>
  <c r="M211" i="21" s="1"/>
  <c r="C212" i="21" a="1"/>
  <c r="C212" i="21" s="1"/>
  <c r="D212" i="21" a="1"/>
  <c r="D212" i="21" s="1"/>
  <c r="E212" i="21" a="1"/>
  <c r="E212" i="21" s="1"/>
  <c r="F212" i="21" a="1"/>
  <c r="F212" i="21" s="1"/>
  <c r="G212" i="21" a="1"/>
  <c r="G212" i="21" s="1"/>
  <c r="H212" i="21" a="1"/>
  <c r="H212" i="21" s="1"/>
  <c r="I212" i="21" a="1"/>
  <c r="I212" i="21" s="1"/>
  <c r="J212" i="21" a="1"/>
  <c r="J212" i="21" s="1"/>
  <c r="K212" i="21" a="1"/>
  <c r="K212" i="21" s="1"/>
  <c r="L212" i="21" a="1"/>
  <c r="L212" i="21" s="1"/>
  <c r="M212" i="21" a="1"/>
  <c r="M212" i="21" s="1"/>
  <c r="C213" i="21" a="1"/>
  <c r="C213" i="21" s="1"/>
  <c r="D213" i="21" a="1"/>
  <c r="D213" i="21" s="1"/>
  <c r="E213" i="21" a="1"/>
  <c r="E213" i="21" s="1"/>
  <c r="F213" i="21" a="1"/>
  <c r="F213" i="21" s="1"/>
  <c r="G213" i="21" a="1"/>
  <c r="G213" i="21" s="1"/>
  <c r="H213" i="21" a="1"/>
  <c r="H213" i="21" s="1"/>
  <c r="I213" i="21" a="1"/>
  <c r="I213" i="21" s="1"/>
  <c r="J213" i="21" a="1"/>
  <c r="J213" i="21" s="1"/>
  <c r="K213" i="21" a="1"/>
  <c r="K213" i="21" s="1"/>
  <c r="L213" i="21" a="1"/>
  <c r="L213" i="21" s="1"/>
  <c r="M213" i="21" a="1"/>
  <c r="M213" i="21" s="1"/>
  <c r="C214" i="21" a="1"/>
  <c r="C214" i="21" s="1"/>
  <c r="D214" i="21" a="1"/>
  <c r="D214" i="21" s="1"/>
  <c r="E214" i="21" a="1"/>
  <c r="E214" i="21" s="1"/>
  <c r="F214" i="21" a="1"/>
  <c r="F214" i="21" s="1"/>
  <c r="G214" i="21" a="1"/>
  <c r="G214" i="21" s="1"/>
  <c r="H214" i="21" a="1"/>
  <c r="H214" i="21" s="1"/>
  <c r="I214" i="21" a="1"/>
  <c r="I214" i="21" s="1"/>
  <c r="J214" i="21" a="1"/>
  <c r="J214" i="21" s="1"/>
  <c r="K214" i="21" a="1"/>
  <c r="K214" i="21" s="1"/>
  <c r="L214" i="21" a="1"/>
  <c r="L214" i="21" s="1"/>
  <c r="M214" i="21" a="1"/>
  <c r="M214" i="21" s="1"/>
  <c r="C215" i="21" a="1"/>
  <c r="C215" i="21" s="1"/>
  <c r="D215" i="21" a="1"/>
  <c r="D215" i="21" s="1"/>
  <c r="E215" i="21" a="1"/>
  <c r="E215" i="21" s="1"/>
  <c r="F215" i="21" a="1"/>
  <c r="F215" i="21" s="1"/>
  <c r="G215" i="21" a="1"/>
  <c r="G215" i="21" s="1"/>
  <c r="H215" i="21" a="1"/>
  <c r="H215" i="21" s="1"/>
  <c r="I215" i="21" a="1"/>
  <c r="I215" i="21" s="1"/>
  <c r="J215" i="21" a="1"/>
  <c r="J215" i="21" s="1"/>
  <c r="K215" i="21" a="1"/>
  <c r="K215" i="21" s="1"/>
  <c r="L215" i="21" a="1"/>
  <c r="L215" i="21" s="1"/>
  <c r="M215" i="21" a="1"/>
  <c r="M215" i="21" s="1"/>
  <c r="C216" i="21" a="1"/>
  <c r="C216" i="21" s="1"/>
  <c r="D216" i="21" a="1"/>
  <c r="D216" i="21" s="1"/>
  <c r="E216" i="21" a="1"/>
  <c r="E216" i="21" s="1"/>
  <c r="F216" i="21" a="1"/>
  <c r="F216" i="21" s="1"/>
  <c r="G216" i="21" a="1"/>
  <c r="G216" i="21" s="1"/>
  <c r="H216" i="21" a="1"/>
  <c r="H216" i="21" s="1"/>
  <c r="I216" i="21" a="1"/>
  <c r="I216" i="21" s="1"/>
  <c r="J216" i="21" a="1"/>
  <c r="J216" i="21" s="1"/>
  <c r="K216" i="21" a="1"/>
  <c r="K216" i="21" s="1"/>
  <c r="L216" i="21" a="1"/>
  <c r="L216" i="21" s="1"/>
  <c r="M216" i="21" a="1"/>
  <c r="M216" i="21" s="1"/>
  <c r="C217" i="21" a="1"/>
  <c r="C217" i="21" s="1"/>
  <c r="D217" i="21" a="1"/>
  <c r="D217" i="21" s="1"/>
  <c r="E217" i="21" a="1"/>
  <c r="E217" i="21" s="1"/>
  <c r="F217" i="21" a="1"/>
  <c r="F217" i="21" s="1"/>
  <c r="G217" i="21" a="1"/>
  <c r="G217" i="21" s="1"/>
  <c r="H217" i="21" a="1"/>
  <c r="H217" i="21" s="1"/>
  <c r="I217" i="21" a="1"/>
  <c r="I217" i="21" s="1"/>
  <c r="J217" i="21" a="1"/>
  <c r="J217" i="21" s="1"/>
  <c r="K217" i="21" a="1"/>
  <c r="K217" i="21" s="1"/>
  <c r="L217" i="21" a="1"/>
  <c r="L217" i="21" s="1"/>
  <c r="M217" i="21" a="1"/>
  <c r="M217" i="21" s="1"/>
  <c r="B204" i="21" a="1"/>
  <c r="B204" i="21" s="1"/>
  <c r="B205" i="21" a="1"/>
  <c r="B205" i="21" s="1"/>
  <c r="B206" i="21" a="1"/>
  <c r="B206" i="21" s="1"/>
  <c r="B207" i="21" a="1"/>
  <c r="B207" i="21" s="1"/>
  <c r="B208" i="21" a="1"/>
  <c r="B208" i="21" s="1"/>
  <c r="B209" i="21" a="1"/>
  <c r="B209" i="21" s="1"/>
  <c r="B210" i="21" a="1"/>
  <c r="B210" i="21" s="1"/>
  <c r="B211" i="21" a="1"/>
  <c r="B211" i="21" s="1"/>
  <c r="B212" i="21" a="1"/>
  <c r="B212" i="21" s="1"/>
  <c r="B213" i="21" a="1"/>
  <c r="B213" i="21"/>
  <c r="B214" i="21" a="1"/>
  <c r="B214" i="21" s="1"/>
  <c r="B215" i="21" a="1"/>
  <c r="B215" i="21" s="1"/>
  <c r="B216" i="21" a="1"/>
  <c r="B216" i="21" s="1"/>
  <c r="B217" i="21" a="1"/>
  <c r="B217" i="21" s="1"/>
  <c r="B203" i="21" a="1"/>
  <c r="B203" i="21" s="1"/>
  <c r="A204" i="21"/>
  <c r="A205" i="21"/>
  <c r="A206" i="21"/>
  <c r="A207" i="21"/>
  <c r="A208" i="21"/>
  <c r="A209" i="21"/>
  <c r="A210" i="21"/>
  <c r="A211" i="21"/>
  <c r="A212" i="21"/>
  <c r="A213" i="21"/>
  <c r="A214" i="21"/>
  <c r="A215" i="21"/>
  <c r="A216" i="21"/>
  <c r="A217" i="21"/>
  <c r="A203" i="21"/>
  <c r="C150" i="21" a="1"/>
  <c r="C150" i="21" s="1"/>
  <c r="D150" i="21" a="1"/>
  <c r="D150" i="21" s="1"/>
  <c r="E150" i="21" a="1"/>
  <c r="E150" i="21" s="1"/>
  <c r="F150" i="21" a="1"/>
  <c r="F150" i="21" s="1"/>
  <c r="G150" i="21" a="1"/>
  <c r="G150" i="21" s="1"/>
  <c r="H150" i="21" a="1"/>
  <c r="H150" i="21" s="1"/>
  <c r="I150" i="21" a="1"/>
  <c r="I150" i="21" s="1"/>
  <c r="J150" i="21" a="1"/>
  <c r="J150" i="21" s="1"/>
  <c r="K150" i="21" a="1"/>
  <c r="K150" i="21" s="1"/>
  <c r="L150" i="21" a="1"/>
  <c r="L150" i="21" s="1"/>
  <c r="M150" i="21" a="1"/>
  <c r="M150" i="21" s="1"/>
  <c r="C151" i="21" a="1"/>
  <c r="C151" i="21" s="1"/>
  <c r="D151" i="21" a="1"/>
  <c r="D151" i="21" s="1"/>
  <c r="E151" i="21" a="1"/>
  <c r="E151" i="21" s="1"/>
  <c r="F151" i="21" a="1"/>
  <c r="F151" i="21" s="1"/>
  <c r="G151" i="21" a="1"/>
  <c r="G151" i="21" s="1"/>
  <c r="H151" i="21" a="1"/>
  <c r="H151" i="21" s="1"/>
  <c r="I151" i="21" a="1"/>
  <c r="I151" i="21" s="1"/>
  <c r="J151" i="21" a="1"/>
  <c r="J151" i="21" s="1"/>
  <c r="K151" i="21" a="1"/>
  <c r="K151" i="21" s="1"/>
  <c r="L151" i="21" a="1"/>
  <c r="L151" i="21" s="1"/>
  <c r="M151" i="21" a="1"/>
  <c r="M151" i="21" s="1"/>
  <c r="C152" i="21" a="1"/>
  <c r="C152" i="21" s="1"/>
  <c r="D152" i="21" a="1"/>
  <c r="D152" i="21" s="1"/>
  <c r="E152" i="21" a="1"/>
  <c r="E152" i="21" s="1"/>
  <c r="F152" i="21" a="1"/>
  <c r="F152" i="21" s="1"/>
  <c r="G152" i="21" a="1"/>
  <c r="G152" i="21" s="1"/>
  <c r="H152" i="21" a="1"/>
  <c r="H152" i="21" s="1"/>
  <c r="I152" i="21" a="1"/>
  <c r="I152" i="21" s="1"/>
  <c r="J152" i="21" a="1"/>
  <c r="J152" i="21" s="1"/>
  <c r="K152" i="21" a="1"/>
  <c r="K152" i="21" s="1"/>
  <c r="L152" i="21" a="1"/>
  <c r="L152" i="21" s="1"/>
  <c r="M152" i="21" a="1"/>
  <c r="M152" i="21" s="1"/>
  <c r="C153" i="21" a="1"/>
  <c r="C153" i="21" s="1"/>
  <c r="D153" i="21" a="1"/>
  <c r="D153" i="21" s="1"/>
  <c r="E153" i="21" a="1"/>
  <c r="E153" i="21" s="1"/>
  <c r="F153" i="21" a="1"/>
  <c r="F153" i="21" s="1"/>
  <c r="G153" i="21" a="1"/>
  <c r="G153" i="21" s="1"/>
  <c r="H153" i="21" a="1"/>
  <c r="H153" i="21" s="1"/>
  <c r="I153" i="21" a="1"/>
  <c r="I153" i="21" s="1"/>
  <c r="J153" i="21" a="1"/>
  <c r="J153" i="21" s="1"/>
  <c r="K153" i="21" a="1"/>
  <c r="K153" i="21" s="1"/>
  <c r="L153" i="21" a="1"/>
  <c r="L153" i="21" s="1"/>
  <c r="M153" i="21" a="1"/>
  <c r="M153" i="21" s="1"/>
  <c r="C154" i="21" a="1"/>
  <c r="C154" i="21" s="1"/>
  <c r="D154" i="21" a="1"/>
  <c r="D154" i="21" s="1"/>
  <c r="E154" i="21" a="1"/>
  <c r="E154" i="21" s="1"/>
  <c r="F154" i="21" a="1"/>
  <c r="F154" i="21" s="1"/>
  <c r="G154" i="21" a="1"/>
  <c r="G154" i="21" s="1"/>
  <c r="H154" i="21" a="1"/>
  <c r="H154" i="21" s="1"/>
  <c r="I154" i="21" a="1"/>
  <c r="I154" i="21" s="1"/>
  <c r="J154" i="21" a="1"/>
  <c r="J154" i="21" s="1"/>
  <c r="K154" i="21" a="1"/>
  <c r="K154" i="21" s="1"/>
  <c r="L154" i="21" a="1"/>
  <c r="L154" i="21" s="1"/>
  <c r="M154" i="21" a="1"/>
  <c r="M154" i="21" s="1"/>
  <c r="C155" i="21" a="1"/>
  <c r="C155" i="21" s="1"/>
  <c r="D155" i="21" a="1"/>
  <c r="D155" i="21" s="1"/>
  <c r="E155" i="21" a="1"/>
  <c r="E155" i="21" s="1"/>
  <c r="F155" i="21" a="1"/>
  <c r="F155" i="21" s="1"/>
  <c r="G155" i="21" a="1"/>
  <c r="G155" i="21" s="1"/>
  <c r="H155" i="21" a="1"/>
  <c r="H155" i="21" s="1"/>
  <c r="I155" i="21" a="1"/>
  <c r="I155" i="21" s="1"/>
  <c r="J155" i="21" a="1"/>
  <c r="J155" i="21" s="1"/>
  <c r="K155" i="21" a="1"/>
  <c r="K155" i="21" s="1"/>
  <c r="L155" i="21" a="1"/>
  <c r="L155" i="21" s="1"/>
  <c r="M155" i="21" a="1"/>
  <c r="M155" i="21" s="1"/>
  <c r="C156" i="21" a="1"/>
  <c r="C156" i="21" s="1"/>
  <c r="D156" i="21" a="1"/>
  <c r="D156" i="21" s="1"/>
  <c r="E156" i="21" a="1"/>
  <c r="E156" i="21" s="1"/>
  <c r="F156" i="21" a="1"/>
  <c r="F156" i="21" s="1"/>
  <c r="G156" i="21" a="1"/>
  <c r="G156" i="21" s="1"/>
  <c r="H156" i="21" a="1"/>
  <c r="H156" i="21" s="1"/>
  <c r="I156" i="21" a="1"/>
  <c r="I156" i="21" s="1"/>
  <c r="J156" i="21" a="1"/>
  <c r="J156" i="21" s="1"/>
  <c r="K156" i="21" a="1"/>
  <c r="K156" i="21" s="1"/>
  <c r="L156" i="21" a="1"/>
  <c r="L156" i="21" s="1"/>
  <c r="M156" i="21" a="1"/>
  <c r="M156" i="21" s="1"/>
  <c r="C157" i="21" a="1"/>
  <c r="C157" i="21" s="1"/>
  <c r="D157" i="21" a="1"/>
  <c r="D157" i="21" s="1"/>
  <c r="E157" i="21" a="1"/>
  <c r="E157" i="21" s="1"/>
  <c r="F157" i="21" a="1"/>
  <c r="F157" i="21" s="1"/>
  <c r="G157" i="21" a="1"/>
  <c r="G157" i="21" s="1"/>
  <c r="H157" i="21" a="1"/>
  <c r="H157" i="21" s="1"/>
  <c r="I157" i="21" a="1"/>
  <c r="I157" i="21" s="1"/>
  <c r="J157" i="21" a="1"/>
  <c r="J157" i="21" s="1"/>
  <c r="K157" i="21" a="1"/>
  <c r="K157" i="21" s="1"/>
  <c r="L157" i="21" a="1"/>
  <c r="L157" i="21" s="1"/>
  <c r="M157" i="21" a="1"/>
  <c r="M157" i="21" s="1"/>
  <c r="C158" i="21" a="1"/>
  <c r="C158" i="21" s="1"/>
  <c r="D158" i="21" a="1"/>
  <c r="D158" i="21" s="1"/>
  <c r="E158" i="21" a="1"/>
  <c r="E158" i="21" s="1"/>
  <c r="F158" i="21" a="1"/>
  <c r="F158" i="21" s="1"/>
  <c r="G158" i="21" a="1"/>
  <c r="G158" i="21" s="1"/>
  <c r="H158" i="21" a="1"/>
  <c r="H158" i="21" s="1"/>
  <c r="I158" i="21" a="1"/>
  <c r="I158" i="21" s="1"/>
  <c r="J158" i="21" a="1"/>
  <c r="J158" i="21" s="1"/>
  <c r="K158" i="21" a="1"/>
  <c r="K158" i="21" s="1"/>
  <c r="L158" i="21" a="1"/>
  <c r="L158" i="21" s="1"/>
  <c r="M158" i="21" a="1"/>
  <c r="M158" i="21" s="1"/>
  <c r="C159" i="21" a="1"/>
  <c r="C159" i="21" s="1"/>
  <c r="D159" i="21" a="1"/>
  <c r="D159" i="21" s="1"/>
  <c r="E159" i="21" a="1"/>
  <c r="E159" i="21" s="1"/>
  <c r="F159" i="21" a="1"/>
  <c r="F159" i="21" s="1"/>
  <c r="G159" i="21" a="1"/>
  <c r="G159" i="21" s="1"/>
  <c r="H159" i="21" a="1"/>
  <c r="H159" i="21" s="1"/>
  <c r="I159" i="21" a="1"/>
  <c r="I159" i="21" s="1"/>
  <c r="J159" i="21" a="1"/>
  <c r="J159" i="21" s="1"/>
  <c r="K159" i="21" a="1"/>
  <c r="K159" i="21" s="1"/>
  <c r="L159" i="21" a="1"/>
  <c r="L159" i="21" s="1"/>
  <c r="M159" i="21" a="1"/>
  <c r="M159" i="21" s="1"/>
  <c r="C160" i="21" a="1"/>
  <c r="C160" i="21" s="1"/>
  <c r="D160" i="21" a="1"/>
  <c r="D160" i="21" s="1"/>
  <c r="E160" i="21" a="1"/>
  <c r="E160" i="21" s="1"/>
  <c r="F160" i="21" a="1"/>
  <c r="F160" i="21" s="1"/>
  <c r="G160" i="21" a="1"/>
  <c r="G160" i="21" s="1"/>
  <c r="H160" i="21" a="1"/>
  <c r="H160" i="21" s="1"/>
  <c r="I160" i="21" a="1"/>
  <c r="I160" i="21" s="1"/>
  <c r="J160" i="21" a="1"/>
  <c r="J160" i="21" s="1"/>
  <c r="K160" i="21" a="1"/>
  <c r="K160" i="21" s="1"/>
  <c r="L160" i="21" a="1"/>
  <c r="L160" i="21" s="1"/>
  <c r="M160" i="21" a="1"/>
  <c r="M160" i="21" s="1"/>
  <c r="C161" i="21" a="1"/>
  <c r="C161" i="21" s="1"/>
  <c r="D161" i="21" a="1"/>
  <c r="D161" i="21" s="1"/>
  <c r="E161" i="21" a="1"/>
  <c r="E161" i="21" s="1"/>
  <c r="F161" i="21" a="1"/>
  <c r="F161" i="21" s="1"/>
  <c r="G161" i="21" a="1"/>
  <c r="G161" i="21" s="1"/>
  <c r="H161" i="21" a="1"/>
  <c r="H161" i="21" s="1"/>
  <c r="I161" i="21" a="1"/>
  <c r="I161" i="21" s="1"/>
  <c r="J161" i="21" a="1"/>
  <c r="J161" i="21" s="1"/>
  <c r="K161" i="21" a="1"/>
  <c r="K161" i="21" s="1"/>
  <c r="L161" i="21" a="1"/>
  <c r="L161" i="21" s="1"/>
  <c r="M161" i="21" a="1"/>
  <c r="M161" i="21" s="1"/>
  <c r="C162" i="21" a="1"/>
  <c r="C162" i="21" s="1"/>
  <c r="D162" i="21" a="1"/>
  <c r="D162" i="21" s="1"/>
  <c r="E162" i="21" a="1"/>
  <c r="E162" i="21" s="1"/>
  <c r="F162" i="21" a="1"/>
  <c r="F162" i="21" s="1"/>
  <c r="G162" i="21" a="1"/>
  <c r="G162" i="21" s="1"/>
  <c r="H162" i="21" a="1"/>
  <c r="H162" i="21" s="1"/>
  <c r="I162" i="21" a="1"/>
  <c r="I162" i="21" s="1"/>
  <c r="J162" i="21" a="1"/>
  <c r="J162" i="21" s="1"/>
  <c r="K162" i="21" a="1"/>
  <c r="K162" i="21" s="1"/>
  <c r="L162" i="21" a="1"/>
  <c r="L162" i="21" s="1"/>
  <c r="M162" i="21" a="1"/>
  <c r="M162" i="21" s="1"/>
  <c r="C163" i="21" a="1"/>
  <c r="C163" i="21" s="1"/>
  <c r="D163" i="21" a="1"/>
  <c r="D163" i="21" s="1"/>
  <c r="E163" i="21" a="1"/>
  <c r="E163" i="21" s="1"/>
  <c r="F163" i="21" a="1"/>
  <c r="F163" i="21" s="1"/>
  <c r="G163" i="21" a="1"/>
  <c r="G163" i="21" s="1"/>
  <c r="H163" i="21" a="1"/>
  <c r="H163" i="21" s="1"/>
  <c r="I163" i="21" a="1"/>
  <c r="I163" i="21" s="1"/>
  <c r="J163" i="21" a="1"/>
  <c r="J163" i="21" s="1"/>
  <c r="K163" i="21" a="1"/>
  <c r="K163" i="21" s="1"/>
  <c r="L163" i="21" a="1"/>
  <c r="L163" i="21" s="1"/>
  <c r="M163" i="21" a="1"/>
  <c r="M163" i="21" s="1"/>
  <c r="C164" i="21" a="1"/>
  <c r="C164" i="21" s="1"/>
  <c r="D164" i="21" a="1"/>
  <c r="D164" i="21" s="1"/>
  <c r="E164" i="21" a="1"/>
  <c r="E164" i="21" s="1"/>
  <c r="F164" i="21" a="1"/>
  <c r="F164" i="21" s="1"/>
  <c r="G164" i="21" a="1"/>
  <c r="G164" i="21" s="1"/>
  <c r="H164" i="21" a="1"/>
  <c r="H164" i="21" s="1"/>
  <c r="I164" i="21" a="1"/>
  <c r="I164" i="21" s="1"/>
  <c r="J164" i="21" a="1"/>
  <c r="J164" i="21" s="1"/>
  <c r="K164" i="21" a="1"/>
  <c r="K164" i="21" s="1"/>
  <c r="L164" i="21" a="1"/>
  <c r="L164" i="21" s="1"/>
  <c r="M164" i="21" a="1"/>
  <c r="M164" i="21" s="1"/>
  <c r="C165" i="21" a="1"/>
  <c r="C165" i="21" s="1"/>
  <c r="D165" i="21" a="1"/>
  <c r="D165" i="21" s="1"/>
  <c r="E165" i="21" a="1"/>
  <c r="E165" i="21" s="1"/>
  <c r="F165" i="21" a="1"/>
  <c r="F165" i="21" s="1"/>
  <c r="G165" i="21" a="1"/>
  <c r="G165" i="21" s="1"/>
  <c r="H165" i="21" a="1"/>
  <c r="H165" i="21" s="1"/>
  <c r="I165" i="21" a="1"/>
  <c r="I165" i="21" s="1"/>
  <c r="J165" i="21" a="1"/>
  <c r="J165" i="21" s="1"/>
  <c r="K165" i="21" a="1"/>
  <c r="K165" i="21" s="1"/>
  <c r="L165" i="21" a="1"/>
  <c r="L165" i="21" s="1"/>
  <c r="M165" i="21" a="1"/>
  <c r="M165" i="21" s="1"/>
  <c r="C166" i="21" a="1"/>
  <c r="C166" i="21" s="1"/>
  <c r="D166" i="21" a="1"/>
  <c r="D166" i="21" s="1"/>
  <c r="E166" i="21" a="1"/>
  <c r="E166" i="21" s="1"/>
  <c r="F166" i="21" a="1"/>
  <c r="F166" i="21" s="1"/>
  <c r="G166" i="21" a="1"/>
  <c r="G166" i="21" s="1"/>
  <c r="H166" i="21" a="1"/>
  <c r="H166" i="21" s="1"/>
  <c r="I166" i="21" a="1"/>
  <c r="I166" i="21" s="1"/>
  <c r="J166" i="21" a="1"/>
  <c r="J166" i="21" s="1"/>
  <c r="K166" i="21" a="1"/>
  <c r="K166" i="21" s="1"/>
  <c r="L166" i="21" a="1"/>
  <c r="L166" i="21" s="1"/>
  <c r="M166" i="21" a="1"/>
  <c r="M166" i="21" s="1"/>
  <c r="C167" i="21" a="1"/>
  <c r="C167" i="21" s="1"/>
  <c r="D167" i="21" a="1"/>
  <c r="D167" i="21" s="1"/>
  <c r="E167" i="21" a="1"/>
  <c r="E167" i="21" s="1"/>
  <c r="F167" i="21" a="1"/>
  <c r="F167" i="21" s="1"/>
  <c r="G167" i="21" a="1"/>
  <c r="G167" i="21" s="1"/>
  <c r="H167" i="21" a="1"/>
  <c r="H167" i="21" s="1"/>
  <c r="I167" i="21" a="1"/>
  <c r="I167" i="21" s="1"/>
  <c r="J167" i="21" a="1"/>
  <c r="J167" i="21" s="1"/>
  <c r="K167" i="21" a="1"/>
  <c r="K167" i="21" s="1"/>
  <c r="L167" i="21" a="1"/>
  <c r="L167" i="21" s="1"/>
  <c r="M167" i="21" a="1"/>
  <c r="M167" i="21" s="1"/>
  <c r="C168" i="21" a="1"/>
  <c r="C168" i="21" s="1"/>
  <c r="D168" i="21" a="1"/>
  <c r="D168" i="21" s="1"/>
  <c r="E168" i="21" a="1"/>
  <c r="E168" i="21" s="1"/>
  <c r="F168" i="21" a="1"/>
  <c r="F168" i="21" s="1"/>
  <c r="G168" i="21" a="1"/>
  <c r="G168" i="21" s="1"/>
  <c r="H168" i="21" a="1"/>
  <c r="H168" i="21" s="1"/>
  <c r="I168" i="21" a="1"/>
  <c r="I168" i="21" s="1"/>
  <c r="J168" i="21" a="1"/>
  <c r="J168" i="21" s="1"/>
  <c r="K168" i="21" a="1"/>
  <c r="K168" i="21" s="1"/>
  <c r="L168" i="21" a="1"/>
  <c r="L168" i="21" s="1"/>
  <c r="M168" i="21" a="1"/>
  <c r="M168" i="21" s="1"/>
  <c r="C169" i="21" a="1"/>
  <c r="C169" i="21" s="1"/>
  <c r="D169" i="21" a="1"/>
  <c r="D169" i="21" s="1"/>
  <c r="E169" i="21" a="1"/>
  <c r="E169" i="21" s="1"/>
  <c r="F169" i="21" a="1"/>
  <c r="F169" i="21" s="1"/>
  <c r="G169" i="21" a="1"/>
  <c r="G169" i="21" s="1"/>
  <c r="H169" i="21" a="1"/>
  <c r="H169" i="21" s="1"/>
  <c r="I169" i="21" a="1"/>
  <c r="I169" i="21" s="1"/>
  <c r="J169" i="21" a="1"/>
  <c r="J169" i="21" s="1"/>
  <c r="K169" i="21" a="1"/>
  <c r="K169" i="21" s="1"/>
  <c r="L169" i="21" a="1"/>
  <c r="L169" i="21" s="1"/>
  <c r="M169" i="21" a="1"/>
  <c r="M169" i="21" s="1"/>
  <c r="C170" i="21" a="1"/>
  <c r="C170" i="21" s="1"/>
  <c r="D170" i="21" a="1"/>
  <c r="D170" i="21" s="1"/>
  <c r="E170" i="21" a="1"/>
  <c r="E170" i="21" s="1"/>
  <c r="F170" i="21" a="1"/>
  <c r="F170" i="21" s="1"/>
  <c r="G170" i="21" a="1"/>
  <c r="G170" i="21" s="1"/>
  <c r="H170" i="21" a="1"/>
  <c r="H170" i="21" s="1"/>
  <c r="I170" i="21" a="1"/>
  <c r="I170" i="21" s="1"/>
  <c r="J170" i="21" a="1"/>
  <c r="J170" i="21" s="1"/>
  <c r="K170" i="21" a="1"/>
  <c r="K170" i="21" s="1"/>
  <c r="L170" i="21" a="1"/>
  <c r="L170" i="21" s="1"/>
  <c r="M170" i="21" a="1"/>
  <c r="M170" i="21" s="1"/>
  <c r="C171" i="21" a="1"/>
  <c r="C171" i="21" s="1"/>
  <c r="D171" i="21" a="1"/>
  <c r="D171" i="21" s="1"/>
  <c r="E171" i="21" a="1"/>
  <c r="E171" i="21" s="1"/>
  <c r="F171" i="21" a="1"/>
  <c r="F171" i="21" s="1"/>
  <c r="G171" i="21" a="1"/>
  <c r="G171" i="21" s="1"/>
  <c r="H171" i="21" a="1"/>
  <c r="H171" i="21" s="1"/>
  <c r="I171" i="21" a="1"/>
  <c r="I171" i="21" s="1"/>
  <c r="J171" i="21" a="1"/>
  <c r="J171" i="21" s="1"/>
  <c r="K171" i="21" a="1"/>
  <c r="K171" i="21" s="1"/>
  <c r="L171" i="21" a="1"/>
  <c r="L171" i="21" s="1"/>
  <c r="M171" i="21" a="1"/>
  <c r="M171" i="21" s="1"/>
  <c r="C172" i="21" a="1"/>
  <c r="C172" i="21" s="1"/>
  <c r="D172" i="21" a="1"/>
  <c r="D172" i="21" s="1"/>
  <c r="E172" i="21" a="1"/>
  <c r="E172" i="21" s="1"/>
  <c r="F172" i="21" a="1"/>
  <c r="F172" i="21" s="1"/>
  <c r="G172" i="21" a="1"/>
  <c r="G172" i="21" s="1"/>
  <c r="H172" i="21" a="1"/>
  <c r="H172" i="21" s="1"/>
  <c r="I172" i="21" a="1"/>
  <c r="I172" i="21" s="1"/>
  <c r="J172" i="21" a="1"/>
  <c r="J172" i="21" s="1"/>
  <c r="K172" i="21" a="1"/>
  <c r="K172" i="21" s="1"/>
  <c r="L172" i="21" a="1"/>
  <c r="L172" i="21" s="1"/>
  <c r="M172" i="21" a="1"/>
  <c r="M172" i="21" s="1"/>
  <c r="C173" i="21" a="1"/>
  <c r="C173" i="21" s="1"/>
  <c r="D173" i="21" a="1"/>
  <c r="D173" i="21" s="1"/>
  <c r="E173" i="21" a="1"/>
  <c r="E173" i="21" s="1"/>
  <c r="F173" i="21" a="1"/>
  <c r="F173" i="21" s="1"/>
  <c r="G173" i="21" a="1"/>
  <c r="G173" i="21" s="1"/>
  <c r="H173" i="21" a="1"/>
  <c r="H173" i="21" s="1"/>
  <c r="I173" i="21" a="1"/>
  <c r="I173" i="21" s="1"/>
  <c r="J173" i="21" a="1"/>
  <c r="J173" i="21" s="1"/>
  <c r="K173" i="21" a="1"/>
  <c r="K173" i="21" s="1"/>
  <c r="L173" i="21" a="1"/>
  <c r="L173" i="21" s="1"/>
  <c r="M173" i="21" a="1"/>
  <c r="M173" i="21" s="1"/>
  <c r="C174" i="21" a="1"/>
  <c r="C174" i="21" s="1"/>
  <c r="D174" i="21" a="1"/>
  <c r="D174" i="21" s="1"/>
  <c r="E174" i="21" a="1"/>
  <c r="E174" i="21" s="1"/>
  <c r="F174" i="21" a="1"/>
  <c r="F174" i="21" s="1"/>
  <c r="G174" i="21" a="1"/>
  <c r="G174" i="21" s="1"/>
  <c r="H174" i="21" a="1"/>
  <c r="H174" i="21" s="1"/>
  <c r="I174" i="21" a="1"/>
  <c r="I174" i="21" s="1"/>
  <c r="J174" i="21" a="1"/>
  <c r="J174" i="21" s="1"/>
  <c r="K174" i="21" a="1"/>
  <c r="K174" i="21" s="1"/>
  <c r="L174" i="21" a="1"/>
  <c r="L174" i="21" s="1"/>
  <c r="M174" i="21" a="1"/>
  <c r="M174" i="21" s="1"/>
  <c r="C175" i="21" a="1"/>
  <c r="C175" i="21" s="1"/>
  <c r="D175" i="21" a="1"/>
  <c r="D175" i="21" s="1"/>
  <c r="E175" i="21" a="1"/>
  <c r="E175" i="21" s="1"/>
  <c r="F175" i="21" a="1"/>
  <c r="F175" i="21" s="1"/>
  <c r="G175" i="21" a="1"/>
  <c r="G175" i="21" s="1"/>
  <c r="H175" i="21" a="1"/>
  <c r="H175" i="21" s="1"/>
  <c r="I175" i="21" a="1"/>
  <c r="I175" i="21" s="1"/>
  <c r="J175" i="21" a="1"/>
  <c r="J175" i="21" s="1"/>
  <c r="K175" i="21" a="1"/>
  <c r="K175" i="21" s="1"/>
  <c r="L175" i="21" a="1"/>
  <c r="L175" i="21" s="1"/>
  <c r="M175" i="21" a="1"/>
  <c r="M175" i="21" s="1"/>
  <c r="C176" i="21" a="1"/>
  <c r="C176" i="21" s="1"/>
  <c r="D176" i="21" a="1"/>
  <c r="D176" i="21" s="1"/>
  <c r="E176" i="21" a="1"/>
  <c r="E176" i="21" s="1"/>
  <c r="F176" i="21" a="1"/>
  <c r="F176" i="21" s="1"/>
  <c r="G176" i="21" a="1"/>
  <c r="G176" i="21" s="1"/>
  <c r="H176" i="21" a="1"/>
  <c r="H176" i="21" s="1"/>
  <c r="I176" i="21" a="1"/>
  <c r="I176" i="21" s="1"/>
  <c r="J176" i="21" a="1"/>
  <c r="J176" i="21" s="1"/>
  <c r="K176" i="21" a="1"/>
  <c r="K176" i="21" s="1"/>
  <c r="L176" i="21" a="1"/>
  <c r="L176" i="21" s="1"/>
  <c r="M176" i="21" a="1"/>
  <c r="M176" i="21" s="1"/>
  <c r="C177" i="21" a="1"/>
  <c r="C177" i="21" s="1"/>
  <c r="D177" i="21" a="1"/>
  <c r="D177" i="21" s="1"/>
  <c r="E177" i="21" a="1"/>
  <c r="E177" i="21" s="1"/>
  <c r="F177" i="21" a="1"/>
  <c r="F177" i="21" s="1"/>
  <c r="G177" i="21" a="1"/>
  <c r="G177" i="21" s="1"/>
  <c r="H177" i="21" a="1"/>
  <c r="H177" i="21" s="1"/>
  <c r="I177" i="21" a="1"/>
  <c r="I177" i="21" s="1"/>
  <c r="J177" i="21" a="1"/>
  <c r="J177" i="21" s="1"/>
  <c r="K177" i="21" a="1"/>
  <c r="K177" i="21" s="1"/>
  <c r="L177" i="21" a="1"/>
  <c r="L177" i="21" s="1"/>
  <c r="M177" i="21" a="1"/>
  <c r="M177" i="21" s="1"/>
  <c r="C178" i="21" a="1"/>
  <c r="C178" i="21" s="1"/>
  <c r="D178" i="21" a="1"/>
  <c r="D178" i="21" s="1"/>
  <c r="E178" i="21" a="1"/>
  <c r="E178" i="21" s="1"/>
  <c r="F178" i="21" a="1"/>
  <c r="F178" i="21" s="1"/>
  <c r="G178" i="21" a="1"/>
  <c r="G178" i="21" s="1"/>
  <c r="H178" i="21" a="1"/>
  <c r="H178" i="21" s="1"/>
  <c r="I178" i="21" a="1"/>
  <c r="I178" i="21" s="1"/>
  <c r="J178" i="21" a="1"/>
  <c r="J178" i="21" s="1"/>
  <c r="K178" i="21" a="1"/>
  <c r="K178" i="21" s="1"/>
  <c r="L178" i="21" a="1"/>
  <c r="L178" i="21" s="1"/>
  <c r="M178" i="21" a="1"/>
  <c r="M178" i="21" s="1"/>
  <c r="C179" i="21" a="1"/>
  <c r="C179" i="21" s="1"/>
  <c r="D179" i="21" a="1"/>
  <c r="D179" i="21" s="1"/>
  <c r="E179" i="21" a="1"/>
  <c r="E179" i="21" s="1"/>
  <c r="F179" i="21" a="1"/>
  <c r="F179" i="21" s="1"/>
  <c r="G179" i="21" a="1"/>
  <c r="G179" i="21" s="1"/>
  <c r="H179" i="21" a="1"/>
  <c r="H179" i="21" s="1"/>
  <c r="I179" i="21" a="1"/>
  <c r="I179" i="21" s="1"/>
  <c r="J179" i="21" a="1"/>
  <c r="J179" i="21" s="1"/>
  <c r="K179" i="21" a="1"/>
  <c r="K179" i="21" s="1"/>
  <c r="L179" i="21" a="1"/>
  <c r="L179" i="21" s="1"/>
  <c r="M179" i="21" a="1"/>
  <c r="M179" i="21" s="1"/>
  <c r="C180" i="21" a="1"/>
  <c r="C180" i="21" s="1"/>
  <c r="D180" i="21" a="1"/>
  <c r="D180" i="21" s="1"/>
  <c r="E180" i="21" a="1"/>
  <c r="E180" i="21" s="1"/>
  <c r="F180" i="21" a="1"/>
  <c r="F180" i="21" s="1"/>
  <c r="G180" i="21" a="1"/>
  <c r="G180" i="21" s="1"/>
  <c r="H180" i="21" a="1"/>
  <c r="H180" i="21" s="1"/>
  <c r="I180" i="21" a="1"/>
  <c r="I180" i="21" s="1"/>
  <c r="J180" i="21" a="1"/>
  <c r="J180" i="21" s="1"/>
  <c r="K180" i="21" a="1"/>
  <c r="K180" i="21" s="1"/>
  <c r="L180" i="21" a="1"/>
  <c r="L180" i="21" s="1"/>
  <c r="M180" i="21" a="1"/>
  <c r="M180" i="21" s="1"/>
  <c r="C181" i="21" a="1"/>
  <c r="C181" i="21" s="1"/>
  <c r="D181" i="21" a="1"/>
  <c r="D181" i="21" s="1"/>
  <c r="E181" i="21" a="1"/>
  <c r="E181" i="21" s="1"/>
  <c r="F181" i="21" a="1"/>
  <c r="F181" i="21" s="1"/>
  <c r="G181" i="21" a="1"/>
  <c r="G181" i="21" s="1"/>
  <c r="H181" i="21" a="1"/>
  <c r="H181" i="21" s="1"/>
  <c r="I181" i="21" a="1"/>
  <c r="I181" i="21" s="1"/>
  <c r="J181" i="21" a="1"/>
  <c r="J181" i="21" s="1"/>
  <c r="K181" i="21" a="1"/>
  <c r="K181" i="21" s="1"/>
  <c r="L181" i="21" a="1"/>
  <c r="L181" i="21" s="1"/>
  <c r="M181" i="21" a="1"/>
  <c r="M181" i="21" s="1"/>
  <c r="C182" i="21" a="1"/>
  <c r="C182" i="21" s="1"/>
  <c r="D182" i="21" a="1"/>
  <c r="D182" i="21" s="1"/>
  <c r="E182" i="21" a="1"/>
  <c r="E182" i="21" s="1"/>
  <c r="F182" i="21" a="1"/>
  <c r="F182" i="21" s="1"/>
  <c r="G182" i="21" a="1"/>
  <c r="G182" i="21" s="1"/>
  <c r="H182" i="21" a="1"/>
  <c r="H182" i="21" s="1"/>
  <c r="I182" i="21" a="1"/>
  <c r="I182" i="21" s="1"/>
  <c r="J182" i="21" a="1"/>
  <c r="J182" i="21" s="1"/>
  <c r="K182" i="21" a="1"/>
  <c r="K182" i="21" s="1"/>
  <c r="L182" i="21" a="1"/>
  <c r="L182" i="21" s="1"/>
  <c r="M182" i="21" a="1"/>
  <c r="M182" i="21" s="1"/>
  <c r="C183" i="21" a="1"/>
  <c r="C183" i="21" s="1"/>
  <c r="D183" i="21" a="1"/>
  <c r="D183" i="21" s="1"/>
  <c r="E183" i="21" a="1"/>
  <c r="E183" i="21" s="1"/>
  <c r="F183" i="21" a="1"/>
  <c r="F183" i="21" s="1"/>
  <c r="G183" i="21" a="1"/>
  <c r="G183" i="21" s="1"/>
  <c r="H183" i="21" a="1"/>
  <c r="H183" i="21" s="1"/>
  <c r="I183" i="21" a="1"/>
  <c r="I183" i="21" s="1"/>
  <c r="J183" i="21" a="1"/>
  <c r="J183" i="21" s="1"/>
  <c r="K183" i="21" a="1"/>
  <c r="K183" i="21" s="1"/>
  <c r="L183" i="21" a="1"/>
  <c r="L183" i="21" s="1"/>
  <c r="M183" i="21" a="1"/>
  <c r="M183" i="21" s="1"/>
  <c r="C184" i="21" a="1"/>
  <c r="C184" i="21" s="1"/>
  <c r="D184" i="21" a="1"/>
  <c r="D184" i="21" s="1"/>
  <c r="E184" i="21" a="1"/>
  <c r="E184" i="21" s="1"/>
  <c r="F184" i="21" a="1"/>
  <c r="F184" i="21" s="1"/>
  <c r="G184" i="21" a="1"/>
  <c r="G184" i="21" s="1"/>
  <c r="H184" i="21" a="1"/>
  <c r="H184" i="21" s="1"/>
  <c r="I184" i="21" a="1"/>
  <c r="I184" i="21" s="1"/>
  <c r="J184" i="21" a="1"/>
  <c r="J184" i="21" s="1"/>
  <c r="K184" i="21" a="1"/>
  <c r="K184" i="21" s="1"/>
  <c r="L184" i="21" a="1"/>
  <c r="L184" i="21" s="1"/>
  <c r="M184" i="21" a="1"/>
  <c r="M184" i="21" s="1"/>
  <c r="C185" i="21" a="1"/>
  <c r="C185" i="21" s="1"/>
  <c r="D185" i="21" a="1"/>
  <c r="D185" i="21" s="1"/>
  <c r="E185" i="21" a="1"/>
  <c r="E185" i="21" s="1"/>
  <c r="F185" i="21" a="1"/>
  <c r="F185" i="21" s="1"/>
  <c r="G185" i="21" a="1"/>
  <c r="G185" i="21" s="1"/>
  <c r="H185" i="21" a="1"/>
  <c r="H185" i="21" s="1"/>
  <c r="I185" i="21" a="1"/>
  <c r="I185" i="21" s="1"/>
  <c r="J185" i="21" a="1"/>
  <c r="J185" i="21" s="1"/>
  <c r="K185" i="21" a="1"/>
  <c r="K185" i="21" s="1"/>
  <c r="L185" i="21" a="1"/>
  <c r="L185" i="21" s="1"/>
  <c r="M185" i="21" a="1"/>
  <c r="M185" i="21" s="1"/>
  <c r="C186" i="21" a="1"/>
  <c r="C186" i="21" s="1"/>
  <c r="D186" i="21" a="1"/>
  <c r="D186" i="21" s="1"/>
  <c r="E186" i="21" a="1"/>
  <c r="E186" i="21" s="1"/>
  <c r="F186" i="21" a="1"/>
  <c r="F186" i="21" s="1"/>
  <c r="G186" i="21" a="1"/>
  <c r="G186" i="21" s="1"/>
  <c r="H186" i="21" a="1"/>
  <c r="H186" i="21" s="1"/>
  <c r="I186" i="21" a="1"/>
  <c r="I186" i="21" s="1"/>
  <c r="J186" i="21" a="1"/>
  <c r="J186" i="21" s="1"/>
  <c r="K186" i="21" a="1"/>
  <c r="K186" i="21" s="1"/>
  <c r="L186" i="21" a="1"/>
  <c r="L186" i="21" s="1"/>
  <c r="M186" i="21" a="1"/>
  <c r="M186" i="21" s="1"/>
  <c r="C187" i="21" a="1"/>
  <c r="C187" i="21" s="1"/>
  <c r="D187" i="21" a="1"/>
  <c r="D187" i="21" s="1"/>
  <c r="E187" i="21" a="1"/>
  <c r="E187" i="21" s="1"/>
  <c r="F187" i="21" a="1"/>
  <c r="F187" i="21" s="1"/>
  <c r="G187" i="21" a="1"/>
  <c r="G187" i="21" s="1"/>
  <c r="H187" i="21" a="1"/>
  <c r="H187" i="21" s="1"/>
  <c r="I187" i="21" a="1"/>
  <c r="I187" i="21" s="1"/>
  <c r="J187" i="21" a="1"/>
  <c r="J187" i="21" s="1"/>
  <c r="K187" i="21" a="1"/>
  <c r="K187" i="21" s="1"/>
  <c r="L187" i="21" a="1"/>
  <c r="L187" i="21" s="1"/>
  <c r="M187" i="21" a="1"/>
  <c r="M187" i="21" s="1"/>
  <c r="C188" i="21" a="1"/>
  <c r="C188" i="21" s="1"/>
  <c r="D188" i="21" a="1"/>
  <c r="D188" i="21" s="1"/>
  <c r="E188" i="21" a="1"/>
  <c r="E188" i="21" s="1"/>
  <c r="F188" i="21" a="1"/>
  <c r="F188" i="21" s="1"/>
  <c r="G188" i="21" a="1"/>
  <c r="G188" i="21" s="1"/>
  <c r="H188" i="21" a="1"/>
  <c r="H188" i="21" s="1"/>
  <c r="I188" i="21" a="1"/>
  <c r="I188" i="21" s="1"/>
  <c r="J188" i="21" a="1"/>
  <c r="J188" i="21" s="1"/>
  <c r="K188" i="21" a="1"/>
  <c r="K188" i="21" s="1"/>
  <c r="L188" i="21" a="1"/>
  <c r="L188" i="21" s="1"/>
  <c r="M188" i="21" a="1"/>
  <c r="M188" i="21" s="1"/>
  <c r="C189" i="21" a="1"/>
  <c r="C189" i="21" s="1"/>
  <c r="D189" i="21" a="1"/>
  <c r="D189" i="21" s="1"/>
  <c r="E189" i="21" a="1"/>
  <c r="E189" i="21" s="1"/>
  <c r="F189" i="21" a="1"/>
  <c r="F189" i="21" s="1"/>
  <c r="G189" i="21" a="1"/>
  <c r="G189" i="21" s="1"/>
  <c r="H189" i="21" a="1"/>
  <c r="H189" i="21" s="1"/>
  <c r="I189" i="21" a="1"/>
  <c r="I189" i="21" s="1"/>
  <c r="J189" i="21" a="1"/>
  <c r="J189" i="21" s="1"/>
  <c r="K189" i="21" a="1"/>
  <c r="K189" i="21" s="1"/>
  <c r="L189" i="21" a="1"/>
  <c r="L189" i="21" s="1"/>
  <c r="M189" i="21" a="1"/>
  <c r="M189" i="21" s="1"/>
  <c r="C190" i="21" a="1"/>
  <c r="C190" i="21" s="1"/>
  <c r="D190" i="21" a="1"/>
  <c r="D190" i="21" s="1"/>
  <c r="E190" i="21" a="1"/>
  <c r="E190" i="21" s="1"/>
  <c r="F190" i="21" a="1"/>
  <c r="F190" i="21" s="1"/>
  <c r="G190" i="21" a="1"/>
  <c r="G190" i="21" s="1"/>
  <c r="H190" i="21" a="1"/>
  <c r="H190" i="21" s="1"/>
  <c r="I190" i="21" a="1"/>
  <c r="I190" i="21" s="1"/>
  <c r="J190" i="21" a="1"/>
  <c r="J190" i="21" s="1"/>
  <c r="K190" i="21" a="1"/>
  <c r="K190" i="21" s="1"/>
  <c r="L190" i="21" a="1"/>
  <c r="L190" i="21" s="1"/>
  <c r="M190" i="21" a="1"/>
  <c r="M190" i="21" s="1"/>
  <c r="C191" i="21" a="1"/>
  <c r="C191" i="21" s="1"/>
  <c r="D191" i="21" a="1"/>
  <c r="D191" i="21" s="1"/>
  <c r="E191" i="21" a="1"/>
  <c r="E191" i="21" s="1"/>
  <c r="F191" i="21" a="1"/>
  <c r="F191" i="21" s="1"/>
  <c r="G191" i="21" a="1"/>
  <c r="G191" i="21" s="1"/>
  <c r="H191" i="21" a="1"/>
  <c r="H191" i="21" s="1"/>
  <c r="I191" i="21" a="1"/>
  <c r="I191" i="21" s="1"/>
  <c r="J191" i="21" a="1"/>
  <c r="J191" i="21" s="1"/>
  <c r="K191" i="21" a="1"/>
  <c r="K191" i="21" s="1"/>
  <c r="L191" i="21" a="1"/>
  <c r="L191" i="21" s="1"/>
  <c r="M191" i="21" a="1"/>
  <c r="M191" i="21" s="1"/>
  <c r="C192" i="21" a="1"/>
  <c r="C192" i="21" s="1"/>
  <c r="D192" i="21" a="1"/>
  <c r="D192" i="21" s="1"/>
  <c r="E192" i="21" a="1"/>
  <c r="E192" i="21" s="1"/>
  <c r="F192" i="21" a="1"/>
  <c r="F192" i="21" s="1"/>
  <c r="G192" i="21" a="1"/>
  <c r="G192" i="21" s="1"/>
  <c r="H192" i="21" a="1"/>
  <c r="H192" i="21" s="1"/>
  <c r="I192" i="21" a="1"/>
  <c r="I192" i="21" s="1"/>
  <c r="J192" i="21" a="1"/>
  <c r="J192" i="21" s="1"/>
  <c r="K192" i="21" a="1"/>
  <c r="K192" i="21" s="1"/>
  <c r="L192" i="21" a="1"/>
  <c r="L192" i="21" s="1"/>
  <c r="M192" i="21" a="1"/>
  <c r="M192" i="21" s="1"/>
  <c r="C193" i="21" a="1"/>
  <c r="C193" i="21" s="1"/>
  <c r="D193" i="21" a="1"/>
  <c r="D193" i="21" s="1"/>
  <c r="E193" i="21" a="1"/>
  <c r="E193" i="21" s="1"/>
  <c r="F193" i="21" a="1"/>
  <c r="F193" i="21" s="1"/>
  <c r="G193" i="21" a="1"/>
  <c r="G193" i="21" s="1"/>
  <c r="H193" i="21" a="1"/>
  <c r="H193" i="21" s="1"/>
  <c r="I193" i="21" a="1"/>
  <c r="I193" i="21" s="1"/>
  <c r="J193" i="21" a="1"/>
  <c r="J193" i="21" s="1"/>
  <c r="K193" i="21" a="1"/>
  <c r="K193" i="21" s="1"/>
  <c r="L193" i="21" a="1"/>
  <c r="L193" i="21" s="1"/>
  <c r="M193" i="21" a="1"/>
  <c r="M193" i="21" s="1"/>
  <c r="C194" i="21" a="1"/>
  <c r="C194" i="21" s="1"/>
  <c r="D194" i="21" a="1"/>
  <c r="D194" i="21" s="1"/>
  <c r="E194" i="21" a="1"/>
  <c r="E194" i="21" s="1"/>
  <c r="F194" i="21" a="1"/>
  <c r="F194" i="21" s="1"/>
  <c r="G194" i="21" a="1"/>
  <c r="G194" i="21" s="1"/>
  <c r="H194" i="21" a="1"/>
  <c r="H194" i="21" s="1"/>
  <c r="I194" i="21" a="1"/>
  <c r="I194" i="21" s="1"/>
  <c r="J194" i="21" a="1"/>
  <c r="J194" i="21" s="1"/>
  <c r="K194" i="21" a="1"/>
  <c r="K194" i="21" s="1"/>
  <c r="L194" i="21" a="1"/>
  <c r="L194" i="21" s="1"/>
  <c r="M194" i="21" a="1"/>
  <c r="M194" i="21" s="1"/>
  <c r="C195" i="21" a="1"/>
  <c r="C195" i="21" s="1"/>
  <c r="D195" i="21" a="1"/>
  <c r="D195" i="21" s="1"/>
  <c r="E195" i="21" a="1"/>
  <c r="E195" i="21" s="1"/>
  <c r="F195" i="21" a="1"/>
  <c r="F195" i="21" s="1"/>
  <c r="G195" i="21" a="1"/>
  <c r="G195" i="21" s="1"/>
  <c r="H195" i="21" a="1"/>
  <c r="H195" i="21" s="1"/>
  <c r="I195" i="21" a="1"/>
  <c r="I195" i="21" s="1"/>
  <c r="J195" i="21" a="1"/>
  <c r="J195" i="21" s="1"/>
  <c r="K195" i="21" a="1"/>
  <c r="K195" i="21" s="1"/>
  <c r="L195" i="21" a="1"/>
  <c r="L195" i="21" s="1"/>
  <c r="M195" i="21" a="1"/>
  <c r="M195" i="21" s="1"/>
  <c r="C196" i="21" a="1"/>
  <c r="C196" i="21" s="1"/>
  <c r="D196" i="21" a="1"/>
  <c r="D196" i="21" s="1"/>
  <c r="E196" i="21" a="1"/>
  <c r="E196" i="21" s="1"/>
  <c r="F196" i="21" a="1"/>
  <c r="F196" i="21" s="1"/>
  <c r="G196" i="21" a="1"/>
  <c r="G196" i="21" s="1"/>
  <c r="H196" i="21" a="1"/>
  <c r="H196" i="21" s="1"/>
  <c r="I196" i="21" a="1"/>
  <c r="I196" i="21" s="1"/>
  <c r="J196" i="21" a="1"/>
  <c r="J196" i="21" s="1"/>
  <c r="K196" i="21" a="1"/>
  <c r="K196" i="21" s="1"/>
  <c r="L196" i="21" a="1"/>
  <c r="L196" i="21" s="1"/>
  <c r="M196" i="21" a="1"/>
  <c r="M196" i="21" s="1"/>
  <c r="C197" i="21" a="1"/>
  <c r="C197" i="21" s="1"/>
  <c r="D197" i="21" a="1"/>
  <c r="D197" i="21" s="1"/>
  <c r="E197" i="21" a="1"/>
  <c r="E197" i="21" s="1"/>
  <c r="F197" i="21" a="1"/>
  <c r="F197" i="21" s="1"/>
  <c r="G197" i="21" a="1"/>
  <c r="G197" i="21" s="1"/>
  <c r="H197" i="21" a="1"/>
  <c r="H197" i="21" s="1"/>
  <c r="I197" i="21" a="1"/>
  <c r="I197" i="21" s="1"/>
  <c r="J197" i="21" a="1"/>
  <c r="J197" i="21" s="1"/>
  <c r="K197" i="21" a="1"/>
  <c r="K197" i="21" s="1"/>
  <c r="L197" i="21" a="1"/>
  <c r="L197" i="21" s="1"/>
  <c r="M197" i="21" a="1"/>
  <c r="M197" i="21" s="1"/>
  <c r="C198" i="21" a="1"/>
  <c r="C198" i="21" s="1"/>
  <c r="D198" i="21" a="1"/>
  <c r="D198" i="21" s="1"/>
  <c r="E198" i="21" a="1"/>
  <c r="E198" i="21" s="1"/>
  <c r="F198" i="21" a="1"/>
  <c r="F198" i="21" s="1"/>
  <c r="G198" i="21" a="1"/>
  <c r="G198" i="21" s="1"/>
  <c r="H198" i="21" a="1"/>
  <c r="H198" i="21" s="1"/>
  <c r="I198" i="21" a="1"/>
  <c r="I198" i="21" s="1"/>
  <c r="J198" i="21" a="1"/>
  <c r="J198" i="21" s="1"/>
  <c r="K198" i="21" a="1"/>
  <c r="K198" i="21" s="1"/>
  <c r="L198" i="21" a="1"/>
  <c r="L198" i="21" s="1"/>
  <c r="M198" i="21" a="1"/>
  <c r="M198" i="21" s="1"/>
  <c r="C199" i="21" a="1"/>
  <c r="C199" i="21" s="1"/>
  <c r="D199" i="21" a="1"/>
  <c r="D199" i="21" s="1"/>
  <c r="E199" i="21" a="1"/>
  <c r="E199" i="21" s="1"/>
  <c r="F199" i="21" a="1"/>
  <c r="F199" i="21" s="1"/>
  <c r="G199" i="21" a="1"/>
  <c r="G199" i="21" s="1"/>
  <c r="H199" i="21" a="1"/>
  <c r="H199" i="21" s="1"/>
  <c r="I199" i="21" a="1"/>
  <c r="I199" i="21" s="1"/>
  <c r="J199" i="21" a="1"/>
  <c r="J199" i="21" s="1"/>
  <c r="K199" i="21" a="1"/>
  <c r="K199" i="21" s="1"/>
  <c r="L199" i="21" a="1"/>
  <c r="L199" i="21" s="1"/>
  <c r="M199" i="21" a="1"/>
  <c r="M199" i="21" s="1"/>
  <c r="C200" i="21" a="1"/>
  <c r="C200" i="21" s="1"/>
  <c r="D200" i="21" a="1"/>
  <c r="D200" i="21" s="1"/>
  <c r="E200" i="21" a="1"/>
  <c r="E200" i="21" s="1"/>
  <c r="F200" i="21" a="1"/>
  <c r="F200" i="21" s="1"/>
  <c r="G200" i="21" a="1"/>
  <c r="G200" i="21" s="1"/>
  <c r="H200" i="21" a="1"/>
  <c r="H200" i="21" s="1"/>
  <c r="I200" i="21" a="1"/>
  <c r="I200" i="21" s="1"/>
  <c r="J200" i="21" a="1"/>
  <c r="J200" i="21" s="1"/>
  <c r="K200" i="21" a="1"/>
  <c r="K200" i="21" s="1"/>
  <c r="L200" i="21" a="1"/>
  <c r="L200" i="21" s="1"/>
  <c r="M200" i="21" a="1"/>
  <c r="M200" i="21" s="1"/>
  <c r="C149" i="21" a="1"/>
  <c r="C149" i="21" s="1"/>
  <c r="D149" i="21" a="1"/>
  <c r="D149" i="21" s="1"/>
  <c r="E149" i="21" a="1"/>
  <c r="E149" i="21" s="1"/>
  <c r="F149" i="21" a="1"/>
  <c r="F149" i="21" s="1"/>
  <c r="G149" i="21" a="1"/>
  <c r="G149" i="21" s="1"/>
  <c r="H149" i="21" a="1"/>
  <c r="H149" i="21" s="1"/>
  <c r="I149" i="21" a="1"/>
  <c r="I149" i="21" s="1"/>
  <c r="J149" i="21" a="1"/>
  <c r="J149" i="21" s="1"/>
  <c r="K149" i="21" a="1"/>
  <c r="K149" i="21" s="1"/>
  <c r="L149" i="21" a="1"/>
  <c r="L149" i="21" s="1"/>
  <c r="M149" i="21" a="1"/>
  <c r="M149" i="21" s="1"/>
  <c r="B150" i="21" a="1"/>
  <c r="B150" i="21" s="1"/>
  <c r="B151" i="21" a="1"/>
  <c r="B151" i="21" s="1"/>
  <c r="B152" i="21" a="1"/>
  <c r="B152" i="21" s="1"/>
  <c r="B153" i="21" a="1"/>
  <c r="B153" i="21" s="1"/>
  <c r="B154" i="21" a="1"/>
  <c r="B154" i="21" s="1"/>
  <c r="B155" i="21" a="1"/>
  <c r="B155" i="21" s="1"/>
  <c r="B156" i="21" a="1"/>
  <c r="B156" i="21" s="1"/>
  <c r="B157" i="21" a="1"/>
  <c r="B157" i="21" s="1"/>
  <c r="B158" i="21" a="1"/>
  <c r="B158" i="21" s="1"/>
  <c r="B159" i="21" a="1"/>
  <c r="B159" i="21" s="1"/>
  <c r="B160" i="21" a="1"/>
  <c r="B160" i="21" s="1"/>
  <c r="B161" i="21" a="1"/>
  <c r="B161" i="21" s="1"/>
  <c r="B162" i="21" a="1"/>
  <c r="B162" i="21" s="1"/>
  <c r="B163" i="21" a="1"/>
  <c r="B163" i="21" s="1"/>
  <c r="B164" i="21" a="1"/>
  <c r="B164" i="21" s="1"/>
  <c r="B165" i="21" a="1"/>
  <c r="B165" i="21" s="1"/>
  <c r="B166" i="21" a="1"/>
  <c r="B166" i="21" s="1"/>
  <c r="B167" i="21" a="1"/>
  <c r="B167" i="21" s="1"/>
  <c r="B168" i="21" a="1"/>
  <c r="B168" i="21" s="1"/>
  <c r="B169" i="21" a="1"/>
  <c r="B169" i="21" s="1"/>
  <c r="B170" i="21" a="1"/>
  <c r="B170" i="21" s="1"/>
  <c r="B171" i="21" a="1"/>
  <c r="B171" i="21" s="1"/>
  <c r="B172" i="21" a="1"/>
  <c r="B172" i="21" s="1"/>
  <c r="B173" i="21" a="1"/>
  <c r="B173" i="21" s="1"/>
  <c r="B174" i="21" a="1"/>
  <c r="B174" i="21" s="1"/>
  <c r="B175" i="21" a="1"/>
  <c r="B175" i="21" s="1"/>
  <c r="B176" i="21" a="1"/>
  <c r="B176" i="21" s="1"/>
  <c r="B177" i="21" a="1"/>
  <c r="B177" i="21" s="1"/>
  <c r="B178" i="21" a="1"/>
  <c r="B178" i="21" s="1"/>
  <c r="B179" i="21" a="1"/>
  <c r="B179" i="21" s="1"/>
  <c r="B180" i="21" a="1"/>
  <c r="B180" i="21" s="1"/>
  <c r="B181" i="21" a="1"/>
  <c r="B181" i="21" s="1"/>
  <c r="B182" i="21" a="1"/>
  <c r="B182" i="21" s="1"/>
  <c r="B183" i="21" a="1"/>
  <c r="B183" i="21" s="1"/>
  <c r="B184" i="21" a="1"/>
  <c r="B184" i="21" s="1"/>
  <c r="B185" i="21" a="1"/>
  <c r="B185" i="21" s="1"/>
  <c r="B186" i="21" a="1"/>
  <c r="B186" i="21" s="1"/>
  <c r="B187" i="21" a="1"/>
  <c r="B187" i="21" s="1"/>
  <c r="B188" i="21" a="1"/>
  <c r="B188" i="21" s="1"/>
  <c r="B189" i="21" a="1"/>
  <c r="B189" i="21" s="1"/>
  <c r="B190" i="21" a="1"/>
  <c r="B190" i="21" s="1"/>
  <c r="B191" i="21" a="1"/>
  <c r="B191" i="21" s="1"/>
  <c r="B192" i="21" a="1"/>
  <c r="B192" i="21" s="1"/>
  <c r="B193" i="21" a="1"/>
  <c r="B193" i="21" s="1"/>
  <c r="B194" i="21" a="1"/>
  <c r="B194" i="21" s="1"/>
  <c r="B195" i="21" a="1"/>
  <c r="B195" i="21" s="1"/>
  <c r="B196" i="21" a="1"/>
  <c r="B196" i="21" s="1"/>
  <c r="B197" i="21" a="1"/>
  <c r="B197" i="21" s="1"/>
  <c r="B198" i="21" a="1"/>
  <c r="B198" i="21" s="1"/>
  <c r="B199" i="21" a="1"/>
  <c r="B199" i="21" s="1"/>
  <c r="B200" i="21" a="1"/>
  <c r="B200" i="21" s="1"/>
  <c r="B149" i="21" a="1"/>
  <c r="B149" i="21" s="1"/>
  <c r="C146" i="21" a="1"/>
  <c r="C146" i="21" s="1"/>
  <c r="D146" i="21" a="1"/>
  <c r="D146" i="21" s="1"/>
  <c r="E146" i="21" a="1"/>
  <c r="E146" i="21" s="1"/>
  <c r="F146" i="21" a="1"/>
  <c r="F146" i="21" s="1"/>
  <c r="G146" i="21" a="1"/>
  <c r="G146" i="21" s="1"/>
  <c r="H146" i="21" a="1"/>
  <c r="H146" i="21" s="1"/>
  <c r="I146" i="21" a="1"/>
  <c r="I146" i="21" s="1"/>
  <c r="J146" i="21" a="1"/>
  <c r="J146" i="21" s="1"/>
  <c r="K146" i="21" a="1"/>
  <c r="K146" i="21" s="1"/>
  <c r="L146" i="21" a="1"/>
  <c r="L146" i="21" s="1"/>
  <c r="M146" i="21" a="1"/>
  <c r="M146" i="21" s="1"/>
  <c r="B146" i="21" a="1"/>
  <c r="B146" i="21" s="1"/>
  <c r="C141" i="21"/>
  <c r="D141" i="21"/>
  <c r="E141" i="21"/>
  <c r="F141" i="21"/>
  <c r="G141" i="21"/>
  <c r="H141" i="21"/>
  <c r="I141" i="21"/>
  <c r="J141" i="21"/>
  <c r="K141" i="21"/>
  <c r="L141" i="21"/>
  <c r="M141" i="21"/>
  <c r="B141" i="21"/>
  <c r="C139" i="21" a="1"/>
  <c r="C139" i="21" s="1"/>
  <c r="D139" i="21" a="1"/>
  <c r="D139" i="21" s="1"/>
  <c r="E139" i="21" a="1"/>
  <c r="E139" i="21" s="1"/>
  <c r="F139" i="21" a="1"/>
  <c r="F139" i="21" s="1"/>
  <c r="G139" i="21" a="1"/>
  <c r="G139" i="21" s="1"/>
  <c r="H139" i="21" a="1"/>
  <c r="H139" i="21" s="1"/>
  <c r="I139" i="21" a="1"/>
  <c r="I139" i="21" s="1"/>
  <c r="J139" i="21" a="1"/>
  <c r="J139" i="21" s="1"/>
  <c r="K139" i="21" a="1"/>
  <c r="K139" i="21" s="1"/>
  <c r="L139" i="21" a="1"/>
  <c r="L139" i="21" s="1"/>
  <c r="M139" i="21" a="1"/>
  <c r="M139" i="21" s="1"/>
  <c r="B139" i="21" a="1"/>
  <c r="B139" i="21" s="1"/>
  <c r="C138" i="21" a="1"/>
  <c r="C138" i="21" s="1"/>
  <c r="D138" i="21" a="1"/>
  <c r="D138" i="21" s="1"/>
  <c r="E138" i="21" a="1"/>
  <c r="E138" i="21" s="1"/>
  <c r="F138" i="21" a="1"/>
  <c r="F138" i="21" s="1"/>
  <c r="G138" i="21" a="1"/>
  <c r="G138" i="21" s="1"/>
  <c r="H138" i="21" a="1"/>
  <c r="H138" i="21" s="1"/>
  <c r="I138" i="21" a="1"/>
  <c r="I138" i="21" s="1"/>
  <c r="J138" i="21" a="1"/>
  <c r="J138" i="21" s="1"/>
  <c r="K138" i="21" a="1"/>
  <c r="K138" i="21" s="1"/>
  <c r="L138" i="21" a="1"/>
  <c r="L138" i="21" s="1"/>
  <c r="M138" i="21" a="1"/>
  <c r="M138" i="21" s="1"/>
  <c r="B138" i="21" a="1"/>
  <c r="B138" i="21" s="1"/>
  <c r="C137" i="21" a="1"/>
  <c r="C137" i="21" s="1"/>
  <c r="D137" i="21" a="1"/>
  <c r="D137" i="21" s="1"/>
  <c r="E137" i="21" a="1"/>
  <c r="E137" i="21" s="1"/>
  <c r="F137" i="21" a="1"/>
  <c r="F137" i="21" s="1"/>
  <c r="G137" i="21" a="1"/>
  <c r="G137" i="21" s="1"/>
  <c r="H137" i="21" a="1"/>
  <c r="H137" i="21" s="1"/>
  <c r="I137" i="21" a="1"/>
  <c r="I137" i="21" s="1"/>
  <c r="J137" i="21" a="1"/>
  <c r="J137" i="21" s="1"/>
  <c r="K137" i="21" a="1"/>
  <c r="K137" i="21" s="1"/>
  <c r="L137" i="21" a="1"/>
  <c r="L137" i="21" s="1"/>
  <c r="M137" i="21" a="1"/>
  <c r="M137" i="21" s="1"/>
  <c r="B137" i="21" a="1"/>
  <c r="B137" i="21" s="1"/>
  <c r="A135" i="21"/>
  <c r="A117" i="21"/>
  <c r="A99" i="21"/>
  <c r="E13" i="21" a="1"/>
  <c r="E13" i="21" s="1"/>
  <c r="F13" i="21" a="1"/>
  <c r="F13" i="21" s="1"/>
  <c r="G13" i="21" a="1"/>
  <c r="G13" i="21" s="1"/>
  <c r="H13" i="21" a="1"/>
  <c r="H13" i="21" s="1"/>
  <c r="I13" i="21" a="1"/>
  <c r="I13" i="21" s="1"/>
  <c r="J13" i="21" a="1"/>
  <c r="J13" i="21" s="1"/>
  <c r="K13" i="21" a="1"/>
  <c r="K13" i="21" s="1"/>
  <c r="L13" i="21" a="1"/>
  <c r="L13" i="21" s="1"/>
  <c r="M13" i="21" a="1"/>
  <c r="M13" i="21" s="1"/>
  <c r="E14" i="21" a="1"/>
  <c r="E14" i="21" s="1"/>
  <c r="F14" i="21" a="1"/>
  <c r="F14" i="21" s="1"/>
  <c r="G14" i="21" a="1"/>
  <c r="G14" i="21" s="1"/>
  <c r="H14" i="21" a="1"/>
  <c r="H14" i="21" s="1"/>
  <c r="I14" i="21" a="1"/>
  <c r="I14" i="21" s="1"/>
  <c r="J14" i="21" a="1"/>
  <c r="J14" i="21" s="1"/>
  <c r="K14" i="21" a="1"/>
  <c r="K14" i="21" s="1"/>
  <c r="L14" i="21" a="1"/>
  <c r="L14" i="21" s="1"/>
  <c r="M14" i="21" a="1"/>
  <c r="M14" i="21" s="1"/>
  <c r="E15" i="21" a="1"/>
  <c r="E15" i="21" s="1"/>
  <c r="F15" i="21" a="1"/>
  <c r="F15" i="21" s="1"/>
  <c r="G15" i="21" a="1"/>
  <c r="G15" i="21" s="1"/>
  <c r="H15" i="21" a="1"/>
  <c r="H15" i="21" s="1"/>
  <c r="I15" i="21" a="1"/>
  <c r="I15" i="21" s="1"/>
  <c r="J15" i="21" a="1"/>
  <c r="J15" i="21" s="1"/>
  <c r="K15" i="21" a="1"/>
  <c r="K15" i="21" s="1"/>
  <c r="L15" i="21" a="1"/>
  <c r="L15" i="21" s="1"/>
  <c r="M15" i="21" a="1"/>
  <c r="M15" i="21" s="1"/>
  <c r="E16" i="21" a="1"/>
  <c r="E16" i="21" s="1"/>
  <c r="F16" i="21" a="1"/>
  <c r="F16" i="21" s="1"/>
  <c r="G16" i="21" a="1"/>
  <c r="G16" i="21" s="1"/>
  <c r="H16" i="21" a="1"/>
  <c r="H16" i="21" s="1"/>
  <c r="I16" i="21" a="1"/>
  <c r="I16" i="21" s="1"/>
  <c r="J16" i="21" a="1"/>
  <c r="J16" i="21" s="1"/>
  <c r="K16" i="21" a="1"/>
  <c r="K16" i="21" s="1"/>
  <c r="L16" i="21" a="1"/>
  <c r="L16" i="21" s="1"/>
  <c r="M16" i="21" a="1"/>
  <c r="M16" i="21" s="1"/>
  <c r="E17" i="21" a="1"/>
  <c r="E17" i="21" s="1"/>
  <c r="F17" i="21" a="1"/>
  <c r="F17" i="21" s="1"/>
  <c r="G17" i="21" a="1"/>
  <c r="G17" i="21" s="1"/>
  <c r="H17" i="21" a="1"/>
  <c r="H17" i="21" s="1"/>
  <c r="I17" i="21" a="1"/>
  <c r="I17" i="21" s="1"/>
  <c r="J17" i="21" a="1"/>
  <c r="J17" i="21" s="1"/>
  <c r="K17" i="21" a="1"/>
  <c r="K17" i="21" s="1"/>
  <c r="L17" i="21" a="1"/>
  <c r="L17" i="21" s="1"/>
  <c r="M17" i="21" a="1"/>
  <c r="M17" i="21" s="1"/>
  <c r="E18" i="21" a="1"/>
  <c r="E18" i="21" s="1"/>
  <c r="F18" i="21" a="1"/>
  <c r="F18" i="21" s="1"/>
  <c r="G18" i="21" a="1"/>
  <c r="G18" i="21" s="1"/>
  <c r="H18" i="21" a="1"/>
  <c r="H18" i="21" s="1"/>
  <c r="I18" i="21" a="1"/>
  <c r="I18" i="21" s="1"/>
  <c r="J18" i="21" a="1"/>
  <c r="J18" i="21" s="1"/>
  <c r="K18" i="21" a="1"/>
  <c r="K18" i="21" s="1"/>
  <c r="L18" i="21" a="1"/>
  <c r="L18" i="21" s="1"/>
  <c r="M18" i="21" a="1"/>
  <c r="M18" i="21" s="1"/>
  <c r="E19" i="21" a="1"/>
  <c r="E19" i="21" s="1"/>
  <c r="F19" i="21" a="1"/>
  <c r="F19" i="21" s="1"/>
  <c r="G19" i="21" a="1"/>
  <c r="G19" i="21" s="1"/>
  <c r="H19" i="21" a="1"/>
  <c r="H19" i="21" s="1"/>
  <c r="I19" i="21" a="1"/>
  <c r="I19" i="21" s="1"/>
  <c r="J19" i="21" a="1"/>
  <c r="J19" i="21" s="1"/>
  <c r="K19" i="21" a="1"/>
  <c r="K19" i="21" s="1"/>
  <c r="L19" i="21" a="1"/>
  <c r="L19" i="21" s="1"/>
  <c r="M19" i="21" a="1"/>
  <c r="M19" i="21" s="1"/>
  <c r="E20" i="21" a="1"/>
  <c r="E20" i="21" s="1"/>
  <c r="F20" i="21" a="1"/>
  <c r="F20" i="21" s="1"/>
  <c r="G20" i="21" a="1"/>
  <c r="G20" i="21" s="1"/>
  <c r="H20" i="21" a="1"/>
  <c r="H20" i="21" s="1"/>
  <c r="I20" i="21" a="1"/>
  <c r="I20" i="21" s="1"/>
  <c r="J20" i="21" a="1"/>
  <c r="J20" i="21" s="1"/>
  <c r="K20" i="21" a="1"/>
  <c r="K20" i="21" s="1"/>
  <c r="L20" i="21" a="1"/>
  <c r="L20" i="21" s="1"/>
  <c r="M20" i="21" a="1"/>
  <c r="M20" i="21" s="1"/>
  <c r="E21" i="21" a="1"/>
  <c r="E21" i="21" s="1"/>
  <c r="F21" i="21" a="1"/>
  <c r="F21" i="21" s="1"/>
  <c r="G21" i="21" a="1"/>
  <c r="G21" i="21" s="1"/>
  <c r="H21" i="21" a="1"/>
  <c r="H21" i="21" s="1"/>
  <c r="I21" i="21" a="1"/>
  <c r="I21" i="21" s="1"/>
  <c r="J21" i="21" a="1"/>
  <c r="J21" i="21" s="1"/>
  <c r="K21" i="21" a="1"/>
  <c r="K21" i="21" s="1"/>
  <c r="L21" i="21" a="1"/>
  <c r="L21" i="21" s="1"/>
  <c r="M21" i="21" a="1"/>
  <c r="M21" i="21" s="1"/>
  <c r="E22" i="21" a="1"/>
  <c r="E22" i="21" s="1"/>
  <c r="F22" i="21" a="1"/>
  <c r="F22" i="21" s="1"/>
  <c r="G22" i="21" a="1"/>
  <c r="G22" i="21" s="1"/>
  <c r="H22" i="21" a="1"/>
  <c r="H22" i="21" s="1"/>
  <c r="I22" i="21" a="1"/>
  <c r="I22" i="21" s="1"/>
  <c r="J22" i="21" a="1"/>
  <c r="J22" i="21" s="1"/>
  <c r="K22" i="21" a="1"/>
  <c r="K22" i="21" s="1"/>
  <c r="L22" i="21" a="1"/>
  <c r="L22" i="21" s="1"/>
  <c r="M22" i="21" a="1"/>
  <c r="M22" i="21" s="1"/>
  <c r="E23" i="21" a="1"/>
  <c r="E23" i="21" s="1"/>
  <c r="F23" i="21" a="1"/>
  <c r="F23" i="21" s="1"/>
  <c r="G23" i="21" a="1"/>
  <c r="G23" i="21" s="1"/>
  <c r="H23" i="21" a="1"/>
  <c r="H23" i="21" s="1"/>
  <c r="I23" i="21" a="1"/>
  <c r="I23" i="21" s="1"/>
  <c r="J23" i="21" a="1"/>
  <c r="J23" i="21" s="1"/>
  <c r="K23" i="21" a="1"/>
  <c r="K23" i="21" s="1"/>
  <c r="L23" i="21" a="1"/>
  <c r="L23" i="21" s="1"/>
  <c r="M23" i="21" a="1"/>
  <c r="M23" i="21" s="1"/>
  <c r="E24" i="21" a="1"/>
  <c r="E24" i="21" s="1"/>
  <c r="F24" i="21" a="1"/>
  <c r="F24" i="21" s="1"/>
  <c r="G24" i="21" a="1"/>
  <c r="G24" i="21" s="1"/>
  <c r="H24" i="21" a="1"/>
  <c r="H24" i="21" s="1"/>
  <c r="I24" i="21" a="1"/>
  <c r="I24" i="21" s="1"/>
  <c r="J24" i="21" a="1"/>
  <c r="J24" i="21" s="1"/>
  <c r="K24" i="21" a="1"/>
  <c r="K24" i="21" s="1"/>
  <c r="L24" i="21" a="1"/>
  <c r="L24" i="21" s="1"/>
  <c r="M24" i="21" a="1"/>
  <c r="M24" i="21" s="1"/>
  <c r="E25" i="21" a="1"/>
  <c r="E25" i="21" s="1"/>
  <c r="F25" i="21" a="1"/>
  <c r="F25" i="21" s="1"/>
  <c r="G25" i="21" a="1"/>
  <c r="G25" i="21" s="1"/>
  <c r="H25" i="21" a="1"/>
  <c r="H25" i="21" s="1"/>
  <c r="I25" i="21" a="1"/>
  <c r="I25" i="21" s="1"/>
  <c r="J25" i="21" a="1"/>
  <c r="J25" i="21" s="1"/>
  <c r="K25" i="21" a="1"/>
  <c r="K25" i="21" s="1"/>
  <c r="L25" i="21" a="1"/>
  <c r="L25" i="21" s="1"/>
  <c r="M25" i="21" a="1"/>
  <c r="M25" i="21" s="1"/>
  <c r="E26" i="21" a="1"/>
  <c r="E26" i="21" s="1"/>
  <c r="F26" i="21" a="1"/>
  <c r="F26" i="21" s="1"/>
  <c r="G26" i="21" a="1"/>
  <c r="G26" i="21" s="1"/>
  <c r="H26" i="21" a="1"/>
  <c r="H26" i="21" s="1"/>
  <c r="I26" i="21" a="1"/>
  <c r="I26" i="21" s="1"/>
  <c r="J26" i="21" a="1"/>
  <c r="J26" i="21" s="1"/>
  <c r="K26" i="21" a="1"/>
  <c r="K26" i="21" s="1"/>
  <c r="L26" i="21" a="1"/>
  <c r="L26" i="21" s="1"/>
  <c r="M26" i="21" a="1"/>
  <c r="M26" i="21" s="1"/>
  <c r="E27" i="21" a="1"/>
  <c r="E27" i="21" s="1"/>
  <c r="F27" i="21" a="1"/>
  <c r="F27" i="21" s="1"/>
  <c r="G27" i="21" a="1"/>
  <c r="G27" i="21" s="1"/>
  <c r="H27" i="21" a="1"/>
  <c r="H27" i="21" s="1"/>
  <c r="I27" i="21" a="1"/>
  <c r="I27" i="21" s="1"/>
  <c r="J27" i="21" a="1"/>
  <c r="J27" i="21" s="1"/>
  <c r="K27" i="21" a="1"/>
  <c r="K27" i="21" s="1"/>
  <c r="L27" i="21" a="1"/>
  <c r="L27" i="21" s="1"/>
  <c r="M27" i="21" a="1"/>
  <c r="M27" i="21" s="1"/>
  <c r="E28" i="21" a="1"/>
  <c r="E28" i="21" s="1"/>
  <c r="F28" i="21" a="1"/>
  <c r="F28" i="21" s="1"/>
  <c r="G28" i="21" a="1"/>
  <c r="G28" i="21" s="1"/>
  <c r="H28" i="21" a="1"/>
  <c r="H28" i="21" s="1"/>
  <c r="I28" i="21" a="1"/>
  <c r="I28" i="21" s="1"/>
  <c r="J28" i="21" a="1"/>
  <c r="J28" i="21" s="1"/>
  <c r="K28" i="21" a="1"/>
  <c r="K28" i="21" s="1"/>
  <c r="L28" i="21" a="1"/>
  <c r="L28" i="21" s="1"/>
  <c r="M28" i="21" a="1"/>
  <c r="M28" i="21" s="1"/>
  <c r="E29" i="21" a="1"/>
  <c r="E29" i="21" s="1"/>
  <c r="F29" i="21" a="1"/>
  <c r="F29" i="21" s="1"/>
  <c r="G29" i="21" a="1"/>
  <c r="G29" i="21" s="1"/>
  <c r="H29" i="21" a="1"/>
  <c r="H29" i="21" s="1"/>
  <c r="I29" i="21" a="1"/>
  <c r="I29" i="21" s="1"/>
  <c r="J29" i="21" a="1"/>
  <c r="J29" i="21" s="1"/>
  <c r="K29" i="21" a="1"/>
  <c r="K29" i="21" s="1"/>
  <c r="L29" i="21" a="1"/>
  <c r="L29" i="21" s="1"/>
  <c r="M29" i="21" a="1"/>
  <c r="M29" i="21" s="1"/>
  <c r="E30" i="21" a="1"/>
  <c r="E30" i="21" s="1"/>
  <c r="F30" i="21" a="1"/>
  <c r="F30" i="21" s="1"/>
  <c r="G30" i="21" a="1"/>
  <c r="G30" i="21" s="1"/>
  <c r="H30" i="21" a="1"/>
  <c r="H30" i="21" s="1"/>
  <c r="I30" i="21" a="1"/>
  <c r="I30" i="21" s="1"/>
  <c r="J30" i="21" a="1"/>
  <c r="J30" i="21" s="1"/>
  <c r="K30" i="21" a="1"/>
  <c r="K30" i="21" s="1"/>
  <c r="L30" i="21" a="1"/>
  <c r="L30" i="21" s="1"/>
  <c r="M30" i="21" a="1"/>
  <c r="M30" i="21" s="1"/>
  <c r="E31" i="21" a="1"/>
  <c r="E31" i="21" s="1"/>
  <c r="F31" i="21" a="1"/>
  <c r="F31" i="21" s="1"/>
  <c r="G31" i="21" a="1"/>
  <c r="G31" i="21" s="1"/>
  <c r="H31" i="21" a="1"/>
  <c r="H31" i="21" s="1"/>
  <c r="I31" i="21" a="1"/>
  <c r="I31" i="21" s="1"/>
  <c r="J31" i="21" a="1"/>
  <c r="J31" i="21" s="1"/>
  <c r="K31" i="21" a="1"/>
  <c r="K31" i="21" s="1"/>
  <c r="L31" i="21" a="1"/>
  <c r="L31" i="21" s="1"/>
  <c r="M31" i="21" a="1"/>
  <c r="M31" i="21" s="1"/>
  <c r="E32" i="21" a="1"/>
  <c r="E32" i="21" s="1"/>
  <c r="F32" i="21" a="1"/>
  <c r="F32" i="21" s="1"/>
  <c r="G32" i="21" a="1"/>
  <c r="G32" i="21" s="1"/>
  <c r="H32" i="21" a="1"/>
  <c r="H32" i="21" s="1"/>
  <c r="I32" i="21" a="1"/>
  <c r="I32" i="21" s="1"/>
  <c r="J32" i="21" a="1"/>
  <c r="J32" i="21" s="1"/>
  <c r="K32" i="21" a="1"/>
  <c r="K32" i="21" s="1"/>
  <c r="L32" i="21" a="1"/>
  <c r="L32" i="21" s="1"/>
  <c r="M32" i="21" a="1"/>
  <c r="M32" i="21" s="1"/>
  <c r="E33" i="21" a="1"/>
  <c r="E33" i="21" s="1"/>
  <c r="F33" i="21" a="1"/>
  <c r="F33" i="21" s="1"/>
  <c r="G33" i="21" a="1"/>
  <c r="G33" i="21" s="1"/>
  <c r="H33" i="21" a="1"/>
  <c r="H33" i="21" s="1"/>
  <c r="I33" i="21" a="1"/>
  <c r="I33" i="21" s="1"/>
  <c r="J33" i="21" a="1"/>
  <c r="J33" i="21" s="1"/>
  <c r="K33" i="21" a="1"/>
  <c r="K33" i="21" s="1"/>
  <c r="L33" i="21" a="1"/>
  <c r="L33" i="21" s="1"/>
  <c r="M33" i="21" a="1"/>
  <c r="M33" i="21" s="1"/>
  <c r="E34" i="21" a="1"/>
  <c r="E34" i="21" s="1"/>
  <c r="F34" i="21" a="1"/>
  <c r="F34" i="21" s="1"/>
  <c r="G34" i="21" a="1"/>
  <c r="G34" i="21" s="1"/>
  <c r="H34" i="21" a="1"/>
  <c r="H34" i="21" s="1"/>
  <c r="I34" i="21" a="1"/>
  <c r="I34" i="21" s="1"/>
  <c r="J34" i="21" a="1"/>
  <c r="J34" i="21" s="1"/>
  <c r="K34" i="21" a="1"/>
  <c r="K34" i="21" s="1"/>
  <c r="L34" i="21" a="1"/>
  <c r="L34" i="21" s="1"/>
  <c r="M34" i="21" a="1"/>
  <c r="M34" i="21" s="1"/>
  <c r="E35" i="21" a="1"/>
  <c r="E35" i="21" s="1"/>
  <c r="F35" i="21" a="1"/>
  <c r="F35" i="21" s="1"/>
  <c r="G35" i="21" a="1"/>
  <c r="G35" i="21" s="1"/>
  <c r="H35" i="21" a="1"/>
  <c r="H35" i="21" s="1"/>
  <c r="I35" i="21" a="1"/>
  <c r="I35" i="21" s="1"/>
  <c r="J35" i="21" a="1"/>
  <c r="J35" i="21" s="1"/>
  <c r="K35" i="21" a="1"/>
  <c r="K35" i="21" s="1"/>
  <c r="L35" i="21" a="1"/>
  <c r="L35" i="21" s="1"/>
  <c r="M35" i="21" a="1"/>
  <c r="M35" i="21" s="1"/>
  <c r="E36" i="21" a="1"/>
  <c r="E36" i="21" s="1"/>
  <c r="F36" i="21" a="1"/>
  <c r="F36" i="21" s="1"/>
  <c r="G36" i="21" a="1"/>
  <c r="G36" i="21" s="1"/>
  <c r="H36" i="21" a="1"/>
  <c r="H36" i="21" s="1"/>
  <c r="I36" i="21" a="1"/>
  <c r="I36" i="21" s="1"/>
  <c r="J36" i="21" a="1"/>
  <c r="J36" i="21" s="1"/>
  <c r="K36" i="21" a="1"/>
  <c r="K36" i="21" s="1"/>
  <c r="L36" i="21" a="1"/>
  <c r="L36" i="21" s="1"/>
  <c r="M36" i="21" a="1"/>
  <c r="M36" i="21" s="1"/>
  <c r="E37" i="21" a="1"/>
  <c r="E37" i="21" s="1"/>
  <c r="F37" i="21" a="1"/>
  <c r="F37" i="21" s="1"/>
  <c r="G37" i="21" a="1"/>
  <c r="G37" i="21" s="1"/>
  <c r="H37" i="21" a="1"/>
  <c r="H37" i="21" s="1"/>
  <c r="I37" i="21" a="1"/>
  <c r="I37" i="21" s="1"/>
  <c r="J37" i="21" a="1"/>
  <c r="J37" i="21" s="1"/>
  <c r="K37" i="21" a="1"/>
  <c r="K37" i="21" s="1"/>
  <c r="L37" i="21" a="1"/>
  <c r="L37" i="21" s="1"/>
  <c r="M37" i="21" a="1"/>
  <c r="M37" i="21" s="1"/>
  <c r="E38" i="21" a="1"/>
  <c r="E38" i="21" s="1"/>
  <c r="F38" i="21" a="1"/>
  <c r="F38" i="21" s="1"/>
  <c r="G38" i="21" a="1"/>
  <c r="G38" i="21" s="1"/>
  <c r="H38" i="21" a="1"/>
  <c r="H38" i="21" s="1"/>
  <c r="I38" i="21" a="1"/>
  <c r="I38" i="21" s="1"/>
  <c r="J38" i="21" a="1"/>
  <c r="J38" i="21" s="1"/>
  <c r="K38" i="21" a="1"/>
  <c r="K38" i="21" s="1"/>
  <c r="L38" i="21" a="1"/>
  <c r="L38" i="21" s="1"/>
  <c r="M38" i="21" a="1"/>
  <c r="M38" i="21" s="1"/>
  <c r="E39" i="21" a="1"/>
  <c r="E39" i="21" s="1"/>
  <c r="F39" i="21" a="1"/>
  <c r="F39" i="21" s="1"/>
  <c r="G39" i="21" a="1"/>
  <c r="G39" i="21" s="1"/>
  <c r="H39" i="21" a="1"/>
  <c r="H39" i="21" s="1"/>
  <c r="I39" i="21" a="1"/>
  <c r="I39" i="21" s="1"/>
  <c r="J39" i="21" a="1"/>
  <c r="J39" i="21" s="1"/>
  <c r="K39" i="21" a="1"/>
  <c r="K39" i="21" s="1"/>
  <c r="L39" i="21" a="1"/>
  <c r="L39" i="21" s="1"/>
  <c r="M39" i="21" a="1"/>
  <c r="M39" i="21" s="1"/>
  <c r="E40" i="21" a="1"/>
  <c r="E40" i="21" s="1"/>
  <c r="F40" i="21" a="1"/>
  <c r="F40" i="21" s="1"/>
  <c r="G40" i="21" a="1"/>
  <c r="G40" i="21" s="1"/>
  <c r="H40" i="21" a="1"/>
  <c r="H40" i="21" s="1"/>
  <c r="I40" i="21" a="1"/>
  <c r="I40" i="21" s="1"/>
  <c r="J40" i="21" a="1"/>
  <c r="J40" i="21" s="1"/>
  <c r="K40" i="21" a="1"/>
  <c r="K40" i="21" s="1"/>
  <c r="L40" i="21" a="1"/>
  <c r="L40" i="21" s="1"/>
  <c r="M40" i="21" a="1"/>
  <c r="M40" i="21" s="1"/>
  <c r="E41" i="21" a="1"/>
  <c r="E41" i="21" s="1"/>
  <c r="F41" i="21" a="1"/>
  <c r="F41" i="21" s="1"/>
  <c r="G41" i="21" a="1"/>
  <c r="G41" i="21" s="1"/>
  <c r="H41" i="21" a="1"/>
  <c r="H41" i="21" s="1"/>
  <c r="I41" i="21" a="1"/>
  <c r="I41" i="21" s="1"/>
  <c r="J41" i="21" a="1"/>
  <c r="J41" i="21" s="1"/>
  <c r="K41" i="21" a="1"/>
  <c r="K41" i="21" s="1"/>
  <c r="L41" i="21" a="1"/>
  <c r="L41" i="21" s="1"/>
  <c r="M41" i="21" a="1"/>
  <c r="M41" i="21" s="1"/>
  <c r="E42" i="21" a="1"/>
  <c r="E42" i="21" s="1"/>
  <c r="F42" i="21" a="1"/>
  <c r="F42" i="21" s="1"/>
  <c r="G42" i="21" a="1"/>
  <c r="G42" i="21" s="1"/>
  <c r="H42" i="21" a="1"/>
  <c r="H42" i="21" s="1"/>
  <c r="I42" i="21" a="1"/>
  <c r="I42" i="21" s="1"/>
  <c r="J42" i="21" a="1"/>
  <c r="J42" i="21" s="1"/>
  <c r="K42" i="21" a="1"/>
  <c r="K42" i="21" s="1"/>
  <c r="L42" i="21" a="1"/>
  <c r="L42" i="21" s="1"/>
  <c r="M42" i="21" a="1"/>
  <c r="M42" i="21" s="1"/>
  <c r="E43" i="21" a="1"/>
  <c r="E43" i="21" s="1"/>
  <c r="F43" i="21" a="1"/>
  <c r="F43" i="21" s="1"/>
  <c r="G43" i="21" a="1"/>
  <c r="G43" i="21" s="1"/>
  <c r="H43" i="21" a="1"/>
  <c r="H43" i="21" s="1"/>
  <c r="I43" i="21" a="1"/>
  <c r="I43" i="21" s="1"/>
  <c r="J43" i="21" a="1"/>
  <c r="J43" i="21" s="1"/>
  <c r="K43" i="21" a="1"/>
  <c r="K43" i="21" s="1"/>
  <c r="L43" i="21" a="1"/>
  <c r="L43" i="21" s="1"/>
  <c r="M43" i="21" a="1"/>
  <c r="M43" i="21" s="1"/>
  <c r="E44" i="21" a="1"/>
  <c r="E44" i="21" s="1"/>
  <c r="F44" i="21" a="1"/>
  <c r="F44" i="21" s="1"/>
  <c r="G44" i="21" a="1"/>
  <c r="G44" i="21" s="1"/>
  <c r="H44" i="21" a="1"/>
  <c r="H44" i="21" s="1"/>
  <c r="I44" i="21" a="1"/>
  <c r="I44" i="21" s="1"/>
  <c r="J44" i="21" a="1"/>
  <c r="J44" i="21" s="1"/>
  <c r="K44" i="21" a="1"/>
  <c r="K44" i="21" s="1"/>
  <c r="L44" i="21" a="1"/>
  <c r="L44" i="21" s="1"/>
  <c r="M44" i="21" a="1"/>
  <c r="M44" i="21" s="1"/>
  <c r="E45" i="21" a="1"/>
  <c r="E45" i="21" s="1"/>
  <c r="F45" i="21" a="1"/>
  <c r="F45" i="21" s="1"/>
  <c r="G45" i="21" a="1"/>
  <c r="G45" i="21" s="1"/>
  <c r="H45" i="21" a="1"/>
  <c r="H45" i="21" s="1"/>
  <c r="I45" i="21" a="1"/>
  <c r="I45" i="21" s="1"/>
  <c r="J45" i="21" a="1"/>
  <c r="J45" i="21" s="1"/>
  <c r="K45" i="21" a="1"/>
  <c r="K45" i="21" s="1"/>
  <c r="L45" i="21" a="1"/>
  <c r="L45" i="21" s="1"/>
  <c r="M45" i="21" a="1"/>
  <c r="M45" i="21" s="1"/>
  <c r="E46" i="21" a="1"/>
  <c r="E46" i="21" s="1"/>
  <c r="F46" i="21" a="1"/>
  <c r="F46" i="21" s="1"/>
  <c r="G46" i="21" a="1"/>
  <c r="G46" i="21" s="1"/>
  <c r="H46" i="21" a="1"/>
  <c r="H46" i="21" s="1"/>
  <c r="I46" i="21" a="1"/>
  <c r="I46" i="21" s="1"/>
  <c r="J46" i="21" a="1"/>
  <c r="J46" i="21" s="1"/>
  <c r="K46" i="21" a="1"/>
  <c r="K46" i="21" s="1"/>
  <c r="L46" i="21" a="1"/>
  <c r="L46" i="21" s="1"/>
  <c r="M46" i="21" a="1"/>
  <c r="M46" i="21" s="1"/>
  <c r="E47" i="21" a="1"/>
  <c r="E47" i="21" s="1"/>
  <c r="F47" i="21" a="1"/>
  <c r="F47" i="21" s="1"/>
  <c r="G47" i="21" a="1"/>
  <c r="G47" i="21" s="1"/>
  <c r="H47" i="21" a="1"/>
  <c r="H47" i="21" s="1"/>
  <c r="I47" i="21" a="1"/>
  <c r="I47" i="21" s="1"/>
  <c r="J47" i="21" a="1"/>
  <c r="J47" i="21" s="1"/>
  <c r="K47" i="21" a="1"/>
  <c r="K47" i="21" s="1"/>
  <c r="L47" i="21" a="1"/>
  <c r="L47" i="21" s="1"/>
  <c r="M47" i="21" a="1"/>
  <c r="M47" i="21" s="1"/>
  <c r="E48" i="21" a="1"/>
  <c r="E48" i="21" s="1"/>
  <c r="F48" i="21" a="1"/>
  <c r="F48" i="21" s="1"/>
  <c r="G48" i="21" a="1"/>
  <c r="G48" i="21" s="1"/>
  <c r="H48" i="21" a="1"/>
  <c r="H48" i="21" s="1"/>
  <c r="I48" i="21" a="1"/>
  <c r="I48" i="21" s="1"/>
  <c r="J48" i="21" a="1"/>
  <c r="J48" i="21" s="1"/>
  <c r="K48" i="21" a="1"/>
  <c r="K48" i="21" s="1"/>
  <c r="L48" i="21" a="1"/>
  <c r="L48" i="21" s="1"/>
  <c r="M48" i="21" a="1"/>
  <c r="M48" i="21" s="1"/>
  <c r="E49" i="21" a="1"/>
  <c r="E49" i="21" s="1"/>
  <c r="F49" i="21" a="1"/>
  <c r="F49" i="21" s="1"/>
  <c r="G49" i="21" a="1"/>
  <c r="G49" i="21" s="1"/>
  <c r="H49" i="21" a="1"/>
  <c r="H49" i="21" s="1"/>
  <c r="I49" i="21" a="1"/>
  <c r="I49" i="21" s="1"/>
  <c r="J49" i="21" a="1"/>
  <c r="J49" i="21" s="1"/>
  <c r="K49" i="21" a="1"/>
  <c r="K49" i="21" s="1"/>
  <c r="L49" i="21" a="1"/>
  <c r="L49" i="21" s="1"/>
  <c r="M49" i="21" a="1"/>
  <c r="M49" i="21" s="1"/>
  <c r="E50" i="21" a="1"/>
  <c r="E50" i="21" s="1"/>
  <c r="F50" i="21" a="1"/>
  <c r="F50" i="21" s="1"/>
  <c r="G50" i="21" a="1"/>
  <c r="G50" i="21" s="1"/>
  <c r="H50" i="21" a="1"/>
  <c r="H50" i="21" s="1"/>
  <c r="I50" i="21" a="1"/>
  <c r="I50" i="21" s="1"/>
  <c r="J50" i="21" a="1"/>
  <c r="J50" i="21" s="1"/>
  <c r="K50" i="21" a="1"/>
  <c r="K50" i="21" s="1"/>
  <c r="L50" i="21" a="1"/>
  <c r="L50" i="21" s="1"/>
  <c r="M50" i="21" a="1"/>
  <c r="M50" i="21" s="1"/>
  <c r="E51" i="21" a="1"/>
  <c r="E51" i="21" s="1"/>
  <c r="F51" i="21" a="1"/>
  <c r="F51" i="21" s="1"/>
  <c r="G51" i="21" a="1"/>
  <c r="G51" i="21" s="1"/>
  <c r="H51" i="21" a="1"/>
  <c r="H51" i="21" s="1"/>
  <c r="I51" i="21" a="1"/>
  <c r="I51" i="21" s="1"/>
  <c r="J51" i="21" a="1"/>
  <c r="J51" i="21" s="1"/>
  <c r="K51" i="21" a="1"/>
  <c r="K51" i="21" s="1"/>
  <c r="L51" i="21" a="1"/>
  <c r="L51" i="21" s="1"/>
  <c r="M51" i="21" a="1"/>
  <c r="M51" i="21" s="1"/>
  <c r="E52" i="21" a="1"/>
  <c r="E52" i="21" s="1"/>
  <c r="F52" i="21" a="1"/>
  <c r="F52" i="21" s="1"/>
  <c r="G52" i="21" a="1"/>
  <c r="G52" i="21" s="1"/>
  <c r="H52" i="21" a="1"/>
  <c r="H52" i="21" s="1"/>
  <c r="I52" i="21" a="1"/>
  <c r="I52" i="21" s="1"/>
  <c r="J52" i="21" a="1"/>
  <c r="J52" i="21" s="1"/>
  <c r="K52" i="21" a="1"/>
  <c r="K52" i="21" s="1"/>
  <c r="L52" i="21" a="1"/>
  <c r="L52" i="21" s="1"/>
  <c r="M52" i="21" a="1"/>
  <c r="M52" i="21" s="1"/>
  <c r="E53" i="21" a="1"/>
  <c r="E53" i="21" s="1"/>
  <c r="F53" i="21" a="1"/>
  <c r="F53" i="21" s="1"/>
  <c r="G53" i="21" a="1"/>
  <c r="G53" i="21" s="1"/>
  <c r="H53" i="21" a="1"/>
  <c r="H53" i="21" s="1"/>
  <c r="I53" i="21" a="1"/>
  <c r="I53" i="21" s="1"/>
  <c r="J53" i="21" a="1"/>
  <c r="J53" i="21" s="1"/>
  <c r="K53" i="21" a="1"/>
  <c r="K53" i="21" s="1"/>
  <c r="L53" i="21" a="1"/>
  <c r="L53" i="21" s="1"/>
  <c r="M53" i="21" a="1"/>
  <c r="M53" i="21" s="1"/>
  <c r="E54" i="21" a="1"/>
  <c r="E54" i="21" s="1"/>
  <c r="F54" i="21" a="1"/>
  <c r="F54" i="21" s="1"/>
  <c r="G54" i="21" a="1"/>
  <c r="G54" i="21" s="1"/>
  <c r="H54" i="21" a="1"/>
  <c r="H54" i="21" s="1"/>
  <c r="I54" i="21" a="1"/>
  <c r="I54" i="21" s="1"/>
  <c r="J54" i="21" a="1"/>
  <c r="J54" i="21" s="1"/>
  <c r="K54" i="21" a="1"/>
  <c r="K54" i="21" s="1"/>
  <c r="L54" i="21" a="1"/>
  <c r="L54" i="21" s="1"/>
  <c r="M54" i="21" a="1"/>
  <c r="M54" i="21" s="1"/>
  <c r="E55" i="21" a="1"/>
  <c r="E55" i="21" s="1"/>
  <c r="F55" i="21" a="1"/>
  <c r="F55" i="21" s="1"/>
  <c r="G55" i="21" a="1"/>
  <c r="G55" i="21" s="1"/>
  <c r="H55" i="21" a="1"/>
  <c r="H55" i="21" s="1"/>
  <c r="I55" i="21" a="1"/>
  <c r="I55" i="21" s="1"/>
  <c r="J55" i="21" a="1"/>
  <c r="J55" i="21" s="1"/>
  <c r="K55" i="21" a="1"/>
  <c r="K55" i="21" s="1"/>
  <c r="L55" i="21" a="1"/>
  <c r="L55" i="21" s="1"/>
  <c r="M55" i="21" a="1"/>
  <c r="M55" i="21" s="1"/>
  <c r="E56" i="21" a="1"/>
  <c r="E56" i="21" s="1"/>
  <c r="F56" i="21" a="1"/>
  <c r="F56" i="21" s="1"/>
  <c r="G56" i="21" a="1"/>
  <c r="G56" i="21" s="1"/>
  <c r="H56" i="21" a="1"/>
  <c r="H56" i="21" s="1"/>
  <c r="I56" i="21" a="1"/>
  <c r="I56" i="21" s="1"/>
  <c r="J56" i="21" a="1"/>
  <c r="J56" i="21" s="1"/>
  <c r="K56" i="21" a="1"/>
  <c r="K56" i="21" s="1"/>
  <c r="L56" i="21" a="1"/>
  <c r="L56" i="21" s="1"/>
  <c r="M56" i="21" a="1"/>
  <c r="M56" i="21" s="1"/>
  <c r="E57" i="21" a="1"/>
  <c r="E57" i="21" s="1"/>
  <c r="F57" i="21" a="1"/>
  <c r="F57" i="21" s="1"/>
  <c r="G57" i="21" a="1"/>
  <c r="G57" i="21" s="1"/>
  <c r="H57" i="21" a="1"/>
  <c r="H57" i="21" s="1"/>
  <c r="I57" i="21" a="1"/>
  <c r="I57" i="21" s="1"/>
  <c r="J57" i="21" a="1"/>
  <c r="J57" i="21" s="1"/>
  <c r="K57" i="21" a="1"/>
  <c r="K57" i="21" s="1"/>
  <c r="L57" i="21" a="1"/>
  <c r="L57" i="21" s="1"/>
  <c r="M57" i="21" a="1"/>
  <c r="M57" i="21" s="1"/>
  <c r="E58" i="21" a="1"/>
  <c r="E58" i="21" s="1"/>
  <c r="F58" i="21" a="1"/>
  <c r="F58" i="21" s="1"/>
  <c r="G58" i="21" a="1"/>
  <c r="G58" i="21" s="1"/>
  <c r="H58" i="21" a="1"/>
  <c r="H58" i="21" s="1"/>
  <c r="I58" i="21" a="1"/>
  <c r="I58" i="21" s="1"/>
  <c r="J58" i="21" a="1"/>
  <c r="J58" i="21" s="1"/>
  <c r="K58" i="21" a="1"/>
  <c r="K58" i="21" s="1"/>
  <c r="L58" i="21" a="1"/>
  <c r="L58" i="21" s="1"/>
  <c r="M58" i="21" a="1"/>
  <c r="M58" i="21" s="1"/>
  <c r="E59" i="21" a="1"/>
  <c r="E59" i="21" s="1"/>
  <c r="F59" i="21" a="1"/>
  <c r="F59" i="21" s="1"/>
  <c r="G59" i="21" a="1"/>
  <c r="G59" i="21" s="1"/>
  <c r="H59" i="21" a="1"/>
  <c r="H59" i="21" s="1"/>
  <c r="I59" i="21" a="1"/>
  <c r="I59" i="21" s="1"/>
  <c r="J59" i="21" a="1"/>
  <c r="J59" i="21" s="1"/>
  <c r="K59" i="21" a="1"/>
  <c r="K59" i="21" s="1"/>
  <c r="L59" i="21" a="1"/>
  <c r="L59" i="21" s="1"/>
  <c r="M59" i="21" a="1"/>
  <c r="M59" i="21" s="1"/>
  <c r="E60" i="21" a="1"/>
  <c r="E60" i="21" s="1"/>
  <c r="F60" i="21" a="1"/>
  <c r="F60" i="21" s="1"/>
  <c r="G60" i="21" a="1"/>
  <c r="G60" i="21" s="1"/>
  <c r="H60" i="21" a="1"/>
  <c r="H60" i="21" s="1"/>
  <c r="I60" i="21" a="1"/>
  <c r="I60" i="21" s="1"/>
  <c r="J60" i="21" a="1"/>
  <c r="J60" i="21" s="1"/>
  <c r="K60" i="21" a="1"/>
  <c r="K60" i="21" s="1"/>
  <c r="L60" i="21" a="1"/>
  <c r="L60" i="21" s="1"/>
  <c r="M60" i="21" a="1"/>
  <c r="M60" i="21" s="1"/>
  <c r="E61" i="21" a="1"/>
  <c r="E61" i="21" s="1"/>
  <c r="F61" i="21" a="1"/>
  <c r="F61" i="21" s="1"/>
  <c r="G61" i="21" a="1"/>
  <c r="G61" i="21" s="1"/>
  <c r="H61" i="21" a="1"/>
  <c r="H61" i="21" s="1"/>
  <c r="I61" i="21" a="1"/>
  <c r="I61" i="21" s="1"/>
  <c r="J61" i="21" a="1"/>
  <c r="J61" i="21" s="1"/>
  <c r="K61" i="21" a="1"/>
  <c r="K61" i="21" s="1"/>
  <c r="L61" i="21" a="1"/>
  <c r="L61" i="21" s="1"/>
  <c r="M61" i="21" a="1"/>
  <c r="M61" i="21" s="1"/>
  <c r="E62" i="21" a="1"/>
  <c r="E62" i="21" s="1"/>
  <c r="F62" i="21" a="1"/>
  <c r="F62" i="21" s="1"/>
  <c r="G62" i="21" a="1"/>
  <c r="G62" i="21" s="1"/>
  <c r="H62" i="21" a="1"/>
  <c r="H62" i="21" s="1"/>
  <c r="I62" i="21" a="1"/>
  <c r="I62" i="21" s="1"/>
  <c r="J62" i="21" a="1"/>
  <c r="J62" i="21" s="1"/>
  <c r="K62" i="21" a="1"/>
  <c r="K62" i="21" s="1"/>
  <c r="L62" i="21" a="1"/>
  <c r="L62" i="21" s="1"/>
  <c r="M62" i="21" a="1"/>
  <c r="M62" i="21" s="1"/>
  <c r="E63" i="21" a="1"/>
  <c r="E63" i="21" s="1"/>
  <c r="F63" i="21" a="1"/>
  <c r="F63" i="21" s="1"/>
  <c r="G63" i="21" a="1"/>
  <c r="G63" i="21" s="1"/>
  <c r="H63" i="21" a="1"/>
  <c r="H63" i="21" s="1"/>
  <c r="I63" i="21" a="1"/>
  <c r="I63" i="21" s="1"/>
  <c r="J63" i="21" a="1"/>
  <c r="J63" i="21" s="1"/>
  <c r="K63" i="21" a="1"/>
  <c r="K63" i="21" s="1"/>
  <c r="L63" i="21" a="1"/>
  <c r="L63" i="21" s="1"/>
  <c r="M63" i="21" a="1"/>
  <c r="M63" i="21" s="1"/>
  <c r="E64" i="21" a="1"/>
  <c r="E64" i="21" s="1"/>
  <c r="F64" i="21" a="1"/>
  <c r="F64" i="21" s="1"/>
  <c r="G64" i="21" a="1"/>
  <c r="G64" i="21" s="1"/>
  <c r="H64" i="21" a="1"/>
  <c r="H64" i="21" s="1"/>
  <c r="I64" i="21" a="1"/>
  <c r="I64" i="21" s="1"/>
  <c r="J64" i="21" a="1"/>
  <c r="J64" i="21" s="1"/>
  <c r="K64" i="21" a="1"/>
  <c r="K64" i="21" s="1"/>
  <c r="L64" i="21" a="1"/>
  <c r="L64" i="21" s="1"/>
  <c r="M64" i="21" a="1"/>
  <c r="M64" i="21" s="1"/>
  <c r="C67" i="21" a="1"/>
  <c r="C67" i="21" s="1"/>
  <c r="D67" i="21" a="1"/>
  <c r="D67" i="21" s="1"/>
  <c r="E67" i="21" a="1"/>
  <c r="E67" i="21" s="1"/>
  <c r="F67" i="21" a="1"/>
  <c r="F67" i="21" s="1"/>
  <c r="G67" i="21" a="1"/>
  <c r="G67" i="21" s="1"/>
  <c r="H67" i="21" a="1"/>
  <c r="H67" i="21" s="1"/>
  <c r="I67" i="21" a="1"/>
  <c r="I67" i="21" s="1"/>
  <c r="J67" i="21" a="1"/>
  <c r="J67" i="21" s="1"/>
  <c r="K67" i="21" a="1"/>
  <c r="K67" i="21" s="1"/>
  <c r="L67" i="21" a="1"/>
  <c r="L67" i="21" s="1"/>
  <c r="M67" i="21" a="1"/>
  <c r="M67" i="21" s="1"/>
  <c r="C68" i="21" a="1"/>
  <c r="C68" i="21" s="1"/>
  <c r="D68" i="21" a="1"/>
  <c r="D68" i="21" s="1"/>
  <c r="E68" i="21" a="1"/>
  <c r="E68" i="21" s="1"/>
  <c r="F68" i="21" a="1"/>
  <c r="F68" i="21" s="1"/>
  <c r="G68" i="21" a="1"/>
  <c r="G68" i="21" s="1"/>
  <c r="H68" i="21" a="1"/>
  <c r="H68" i="21" s="1"/>
  <c r="I68" i="21" a="1"/>
  <c r="I68" i="21" s="1"/>
  <c r="J68" i="21" a="1"/>
  <c r="J68" i="21" s="1"/>
  <c r="K68" i="21" a="1"/>
  <c r="K68" i="21" s="1"/>
  <c r="L68" i="21" a="1"/>
  <c r="L68" i="21" s="1"/>
  <c r="M68" i="21" a="1"/>
  <c r="M68" i="21" s="1"/>
  <c r="C69" i="21" a="1"/>
  <c r="C69" i="21" s="1"/>
  <c r="D69" i="21" a="1"/>
  <c r="D69" i="21" s="1"/>
  <c r="E69" i="21" a="1"/>
  <c r="E69" i="21" s="1"/>
  <c r="F69" i="21" a="1"/>
  <c r="F69" i="21" s="1"/>
  <c r="G69" i="21" a="1"/>
  <c r="G69" i="21" s="1"/>
  <c r="H69" i="21" a="1"/>
  <c r="H69" i="21" s="1"/>
  <c r="I69" i="21" a="1"/>
  <c r="I69" i="21" s="1"/>
  <c r="J69" i="21" a="1"/>
  <c r="J69" i="21" s="1"/>
  <c r="K69" i="21" a="1"/>
  <c r="K69" i="21" s="1"/>
  <c r="L69" i="21" a="1"/>
  <c r="L69" i="21" s="1"/>
  <c r="M69" i="21" a="1"/>
  <c r="M69" i="21" s="1"/>
  <c r="C70" i="21" a="1"/>
  <c r="C70" i="21" s="1"/>
  <c r="D70" i="21" a="1"/>
  <c r="D70" i="21" s="1"/>
  <c r="E70" i="21" a="1"/>
  <c r="E70" i="21" s="1"/>
  <c r="F70" i="21" a="1"/>
  <c r="F70" i="21" s="1"/>
  <c r="G70" i="21" a="1"/>
  <c r="G70" i="21" s="1"/>
  <c r="H70" i="21" a="1"/>
  <c r="H70" i="21" s="1"/>
  <c r="I70" i="21" a="1"/>
  <c r="I70" i="21" s="1"/>
  <c r="J70" i="21" a="1"/>
  <c r="J70" i="21" s="1"/>
  <c r="K70" i="21" a="1"/>
  <c r="K70" i="21" s="1"/>
  <c r="L70" i="21" a="1"/>
  <c r="L70" i="21" s="1"/>
  <c r="M70" i="21" a="1"/>
  <c r="M70" i="21" s="1"/>
  <c r="C71" i="21" a="1"/>
  <c r="C71" i="21" s="1"/>
  <c r="D71" i="21" a="1"/>
  <c r="D71" i="21" s="1"/>
  <c r="E71" i="21" a="1"/>
  <c r="E71" i="21" s="1"/>
  <c r="F71" i="21" a="1"/>
  <c r="F71" i="21" s="1"/>
  <c r="G71" i="21" a="1"/>
  <c r="G71" i="21" s="1"/>
  <c r="H71" i="21" a="1"/>
  <c r="H71" i="21" s="1"/>
  <c r="I71" i="21" a="1"/>
  <c r="I71" i="21" s="1"/>
  <c r="J71" i="21" a="1"/>
  <c r="J71" i="21" s="1"/>
  <c r="K71" i="21" a="1"/>
  <c r="K71" i="21" s="1"/>
  <c r="L71" i="21" a="1"/>
  <c r="L71" i="21" s="1"/>
  <c r="M71" i="21" a="1"/>
  <c r="M71" i="21" s="1"/>
  <c r="C72" i="21" a="1"/>
  <c r="C72" i="21" s="1"/>
  <c r="D72" i="21" a="1"/>
  <c r="D72" i="21" s="1"/>
  <c r="E72" i="21" a="1"/>
  <c r="E72" i="21" s="1"/>
  <c r="F72" i="21" a="1"/>
  <c r="F72" i="21" s="1"/>
  <c r="G72" i="21" a="1"/>
  <c r="G72" i="21" s="1"/>
  <c r="H72" i="21" a="1"/>
  <c r="H72" i="21" s="1"/>
  <c r="I72" i="21" a="1"/>
  <c r="I72" i="21" s="1"/>
  <c r="J72" i="21" a="1"/>
  <c r="J72" i="21" s="1"/>
  <c r="K72" i="21" a="1"/>
  <c r="K72" i="21" s="1"/>
  <c r="L72" i="21" a="1"/>
  <c r="L72" i="21" s="1"/>
  <c r="M72" i="21" a="1"/>
  <c r="M72" i="21" s="1"/>
  <c r="C73" i="21" a="1"/>
  <c r="C73" i="21" s="1"/>
  <c r="D73" i="21" a="1"/>
  <c r="D73" i="21" s="1"/>
  <c r="E73" i="21" a="1"/>
  <c r="E73" i="21" s="1"/>
  <c r="F73" i="21" a="1"/>
  <c r="F73" i="21" s="1"/>
  <c r="G73" i="21" a="1"/>
  <c r="G73" i="21" s="1"/>
  <c r="H73" i="21" a="1"/>
  <c r="H73" i="21" s="1"/>
  <c r="I73" i="21" a="1"/>
  <c r="I73" i="21" s="1"/>
  <c r="J73" i="21" a="1"/>
  <c r="J73" i="21" s="1"/>
  <c r="K73" i="21" a="1"/>
  <c r="K73" i="21" s="1"/>
  <c r="L73" i="21" a="1"/>
  <c r="L73" i="21" s="1"/>
  <c r="M73" i="21" a="1"/>
  <c r="M73" i="21" s="1"/>
  <c r="C74" i="21" a="1"/>
  <c r="C74" i="21" s="1"/>
  <c r="D74" i="21" a="1"/>
  <c r="D74" i="21" s="1"/>
  <c r="E74" i="21" a="1"/>
  <c r="E74" i="21" s="1"/>
  <c r="F74" i="21" a="1"/>
  <c r="F74" i="21" s="1"/>
  <c r="G74" i="21" a="1"/>
  <c r="G74" i="21" s="1"/>
  <c r="H74" i="21" a="1"/>
  <c r="H74" i="21" s="1"/>
  <c r="I74" i="21" a="1"/>
  <c r="I74" i="21" s="1"/>
  <c r="J74" i="21" a="1"/>
  <c r="J74" i="21" s="1"/>
  <c r="K74" i="21" a="1"/>
  <c r="K74" i="21" s="1"/>
  <c r="L74" i="21" a="1"/>
  <c r="L74" i="21" s="1"/>
  <c r="M74" i="21" a="1"/>
  <c r="M74" i="21" s="1"/>
  <c r="C75" i="21" a="1"/>
  <c r="C75" i="21" s="1"/>
  <c r="D75" i="21" a="1"/>
  <c r="D75" i="21" s="1"/>
  <c r="E75" i="21" a="1"/>
  <c r="E75" i="21" s="1"/>
  <c r="F75" i="21" a="1"/>
  <c r="F75" i="21" s="1"/>
  <c r="G75" i="21" a="1"/>
  <c r="G75" i="21" s="1"/>
  <c r="H75" i="21" a="1"/>
  <c r="H75" i="21" s="1"/>
  <c r="I75" i="21" a="1"/>
  <c r="I75" i="21" s="1"/>
  <c r="J75" i="21" a="1"/>
  <c r="J75" i="21" s="1"/>
  <c r="K75" i="21" a="1"/>
  <c r="K75" i="21" s="1"/>
  <c r="L75" i="21" a="1"/>
  <c r="L75" i="21" s="1"/>
  <c r="M75" i="21" a="1"/>
  <c r="M75" i="21" s="1"/>
  <c r="C76" i="21" a="1"/>
  <c r="C76" i="21" s="1"/>
  <c r="D76" i="21" a="1"/>
  <c r="D76" i="21" s="1"/>
  <c r="E76" i="21" a="1"/>
  <c r="E76" i="21" s="1"/>
  <c r="F76" i="21" a="1"/>
  <c r="F76" i="21" s="1"/>
  <c r="G76" i="21" a="1"/>
  <c r="G76" i="21" s="1"/>
  <c r="H76" i="21" a="1"/>
  <c r="H76" i="21" s="1"/>
  <c r="I76" i="21" a="1"/>
  <c r="I76" i="21" s="1"/>
  <c r="J76" i="21" a="1"/>
  <c r="J76" i="21" s="1"/>
  <c r="K76" i="21" a="1"/>
  <c r="K76" i="21" s="1"/>
  <c r="L76" i="21" a="1"/>
  <c r="L76" i="21" s="1"/>
  <c r="M76" i="21" a="1"/>
  <c r="M76" i="21" s="1"/>
  <c r="C77" i="21" a="1"/>
  <c r="C77" i="21" s="1"/>
  <c r="D77" i="21" a="1"/>
  <c r="D77" i="21" s="1"/>
  <c r="E77" i="21" a="1"/>
  <c r="E77" i="21" s="1"/>
  <c r="F77" i="21" a="1"/>
  <c r="F77" i="21" s="1"/>
  <c r="G77" i="21" a="1"/>
  <c r="G77" i="21" s="1"/>
  <c r="H77" i="21" a="1"/>
  <c r="H77" i="21" s="1"/>
  <c r="I77" i="21" a="1"/>
  <c r="I77" i="21" s="1"/>
  <c r="J77" i="21" a="1"/>
  <c r="J77" i="21" s="1"/>
  <c r="K77" i="21" a="1"/>
  <c r="K77" i="21" s="1"/>
  <c r="L77" i="21" a="1"/>
  <c r="L77" i="21" s="1"/>
  <c r="M77" i="21" a="1"/>
  <c r="M77" i="21" s="1"/>
  <c r="C78" i="21" a="1"/>
  <c r="C78" i="21" s="1"/>
  <c r="D78" i="21" a="1"/>
  <c r="D78" i="21" s="1"/>
  <c r="E78" i="21" a="1"/>
  <c r="E78" i="21" s="1"/>
  <c r="F78" i="21" a="1"/>
  <c r="F78" i="21" s="1"/>
  <c r="G78" i="21" a="1"/>
  <c r="G78" i="21" s="1"/>
  <c r="H78" i="21" a="1"/>
  <c r="H78" i="21" s="1"/>
  <c r="I78" i="21" a="1"/>
  <c r="I78" i="21" s="1"/>
  <c r="J78" i="21" a="1"/>
  <c r="J78" i="21" s="1"/>
  <c r="K78" i="21" a="1"/>
  <c r="K78" i="21" s="1"/>
  <c r="L78" i="21" a="1"/>
  <c r="L78" i="21" s="1"/>
  <c r="M78" i="21" a="1"/>
  <c r="M78" i="21" s="1"/>
  <c r="C79" i="21" a="1"/>
  <c r="C79" i="21" s="1"/>
  <c r="D79" i="21" a="1"/>
  <c r="D79" i="21" s="1"/>
  <c r="E79" i="21" a="1"/>
  <c r="E79" i="21" s="1"/>
  <c r="F79" i="21" a="1"/>
  <c r="F79" i="21" s="1"/>
  <c r="G79" i="21" a="1"/>
  <c r="G79" i="21" s="1"/>
  <c r="H79" i="21" a="1"/>
  <c r="H79" i="21" s="1"/>
  <c r="I79" i="21" a="1"/>
  <c r="I79" i="21" s="1"/>
  <c r="J79" i="21" a="1"/>
  <c r="J79" i="21" s="1"/>
  <c r="K79" i="21" a="1"/>
  <c r="K79" i="21" s="1"/>
  <c r="L79" i="21" a="1"/>
  <c r="L79" i="21" s="1"/>
  <c r="M79" i="21" a="1"/>
  <c r="M79" i="21" s="1"/>
  <c r="C80" i="21" a="1"/>
  <c r="C80" i="21" s="1"/>
  <c r="D80" i="21" a="1"/>
  <c r="D80" i="21" s="1"/>
  <c r="E80" i="21" a="1"/>
  <c r="E80" i="21" s="1"/>
  <c r="F80" i="21" a="1"/>
  <c r="F80" i="21" s="1"/>
  <c r="G80" i="21" a="1"/>
  <c r="G80" i="21" s="1"/>
  <c r="H80" i="21" a="1"/>
  <c r="H80" i="21" s="1"/>
  <c r="I80" i="21" a="1"/>
  <c r="I80" i="21" s="1"/>
  <c r="J80" i="21" a="1"/>
  <c r="J80" i="21" s="1"/>
  <c r="K80" i="21" a="1"/>
  <c r="K80" i="21" s="1"/>
  <c r="L80" i="21" a="1"/>
  <c r="L80" i="21" s="1"/>
  <c r="M80" i="21" a="1"/>
  <c r="M80" i="21" s="1"/>
  <c r="C81" i="21" a="1"/>
  <c r="C81" i="21" s="1"/>
  <c r="D81" i="21" a="1"/>
  <c r="D81" i="21" s="1"/>
  <c r="E81" i="21" a="1"/>
  <c r="E81" i="21" s="1"/>
  <c r="F81" i="21" a="1"/>
  <c r="F81" i="21" s="1"/>
  <c r="G81" i="21" a="1"/>
  <c r="G81" i="21" s="1"/>
  <c r="H81" i="21" a="1"/>
  <c r="H81" i="21" s="1"/>
  <c r="I81" i="21" a="1"/>
  <c r="I81" i="21" s="1"/>
  <c r="J81" i="21" a="1"/>
  <c r="J81" i="21" s="1"/>
  <c r="K81" i="21" a="1"/>
  <c r="K81" i="21" s="1"/>
  <c r="L81" i="21" a="1"/>
  <c r="L81" i="21" s="1"/>
  <c r="M81" i="21" a="1"/>
  <c r="M81" i="21" s="1"/>
  <c r="B68" i="21" a="1"/>
  <c r="B68" i="21" s="1"/>
  <c r="B69" i="21" a="1"/>
  <c r="B69" i="21" s="1"/>
  <c r="B70" i="21" a="1"/>
  <c r="B70" i="21" s="1"/>
  <c r="B71" i="21" a="1"/>
  <c r="B71" i="21" s="1"/>
  <c r="B72" i="21" a="1"/>
  <c r="B72" i="21" s="1"/>
  <c r="B73" i="21" a="1"/>
  <c r="B73" i="21" s="1"/>
  <c r="B74" i="21" a="1"/>
  <c r="B74" i="21" s="1"/>
  <c r="B75" i="21" a="1"/>
  <c r="B75" i="21" s="1"/>
  <c r="B76" i="21" a="1"/>
  <c r="B76" i="21" s="1"/>
  <c r="B77" i="21" a="1"/>
  <c r="B77" i="21" s="1"/>
  <c r="B78" i="21" a="1"/>
  <c r="B78" i="21" s="1"/>
  <c r="B79" i="21" a="1"/>
  <c r="B79" i="21" s="1"/>
  <c r="B80" i="21" a="1"/>
  <c r="B80" i="21" s="1"/>
  <c r="B81" i="21" a="1"/>
  <c r="B81" i="21" s="1"/>
  <c r="B67" i="21" a="1"/>
  <c r="B67" i="21" s="1"/>
  <c r="A121" i="21"/>
  <c r="A122" i="21"/>
  <c r="A123" i="21"/>
  <c r="A124" i="21"/>
  <c r="A125" i="21"/>
  <c r="A126" i="21"/>
  <c r="A127" i="21"/>
  <c r="A128" i="21"/>
  <c r="A129" i="21"/>
  <c r="A130" i="21"/>
  <c r="A131" i="21"/>
  <c r="A132" i="21"/>
  <c r="A133" i="21"/>
  <c r="A134" i="21"/>
  <c r="A120" i="21"/>
  <c r="A103" i="21"/>
  <c r="A104" i="21"/>
  <c r="A105" i="21"/>
  <c r="A106" i="21"/>
  <c r="A107" i="21"/>
  <c r="A108" i="21"/>
  <c r="A109" i="21"/>
  <c r="A110" i="21"/>
  <c r="A111" i="21"/>
  <c r="A112" i="21"/>
  <c r="A113" i="21"/>
  <c r="A114" i="21"/>
  <c r="A115" i="21"/>
  <c r="A116" i="21"/>
  <c r="A102" i="21"/>
  <c r="H4" i="21" l="1"/>
  <c r="H6" i="21" s="1"/>
  <c r="L4" i="21"/>
  <c r="L6" i="21" s="1"/>
  <c r="D4" i="21"/>
  <c r="D6" i="21" s="1"/>
  <c r="K4" i="21"/>
  <c r="K6" i="21" s="1"/>
  <c r="C4" i="21"/>
  <c r="C6" i="21" s="1"/>
  <c r="G4" i="21"/>
  <c r="G6" i="21" s="1"/>
  <c r="I4" i="21"/>
  <c r="I6" i="21" s="1"/>
  <c r="M4" i="21"/>
  <c r="M6" i="21" s="1"/>
  <c r="E4" i="21"/>
  <c r="E6" i="21" s="1"/>
  <c r="J4" i="21"/>
  <c r="J6" i="21" s="1"/>
  <c r="F4" i="21"/>
  <c r="F6" i="21" s="1"/>
  <c r="B140" i="21"/>
  <c r="M140" i="21"/>
  <c r="K140" i="21"/>
  <c r="K142" i="21" s="1"/>
  <c r="G140" i="21"/>
  <c r="G142" i="21" s="1"/>
  <c r="C140" i="21"/>
  <c r="J140" i="21"/>
  <c r="J142" i="21" s="1"/>
  <c r="I140" i="21"/>
  <c r="E140" i="21"/>
  <c r="E142" i="21" s="1"/>
  <c r="F140" i="21"/>
  <c r="F142" i="21" s="1"/>
  <c r="L140" i="21"/>
  <c r="L142" i="21" s="1"/>
  <c r="H140" i="21"/>
  <c r="H142" i="21" s="1"/>
  <c r="D140" i="21"/>
  <c r="D142" i="21" s="1"/>
  <c r="C142" i="21"/>
  <c r="B142" i="21"/>
  <c r="I142" i="21"/>
  <c r="M142" i="21"/>
  <c r="A98" i="21"/>
  <c r="A85" i="21"/>
  <c r="A86" i="21"/>
  <c r="A87" i="21"/>
  <c r="A88" i="21"/>
  <c r="A89" i="21"/>
  <c r="A90" i="21"/>
  <c r="A91" i="21"/>
  <c r="A92" i="21"/>
  <c r="A93" i="21"/>
  <c r="A94" i="21"/>
  <c r="A95" i="21"/>
  <c r="A96" i="21"/>
  <c r="A97" i="21"/>
  <c r="A84" i="21"/>
  <c r="A68" i="21"/>
  <c r="A69" i="21"/>
  <c r="A70" i="21"/>
  <c r="A71" i="21"/>
  <c r="A72" i="21"/>
  <c r="A73" i="21"/>
  <c r="A74" i="21"/>
  <c r="A75" i="21"/>
  <c r="A76" i="21"/>
  <c r="A77" i="21"/>
  <c r="A78" i="21"/>
  <c r="A79" i="21"/>
  <c r="A80" i="21"/>
  <c r="A81" i="21"/>
  <c r="A67" i="21"/>
  <c r="B10" i="21" a="1"/>
  <c r="B10" i="21" s="1"/>
  <c r="B5" i="21"/>
  <c r="B3" i="21" a="1"/>
  <c r="B3" i="21" s="1"/>
  <c r="B2" i="21" a="1"/>
  <c r="B2" i="21" s="1"/>
  <c r="B1" i="21" a="1"/>
  <c r="B1" i="21" s="1"/>
  <c r="B4" i="21" l="1"/>
  <c r="B6" i="21" s="1"/>
  <c r="A79" i="8"/>
  <c r="A75" i="8" l="1"/>
  <c r="C2" i="20" l="1"/>
  <c r="B2" i="20"/>
  <c r="G7" i="6" l="1"/>
  <c r="E4" i="15" s="1"/>
  <c r="G8" i="6"/>
  <c r="E5" i="15" s="1"/>
  <c r="G9" i="6"/>
  <c r="E6" i="15" s="1"/>
  <c r="G10" i="6"/>
  <c r="E7" i="15" s="1"/>
  <c r="G11" i="6"/>
  <c r="E8" i="15" s="1"/>
  <c r="G12" i="6"/>
  <c r="E9" i="15" s="1"/>
  <c r="G13" i="6"/>
  <c r="E10" i="15" s="1"/>
  <c r="G14" i="6"/>
  <c r="E11" i="15" s="1"/>
  <c r="G15" i="6"/>
  <c r="E12" i="15" s="1"/>
  <c r="G16" i="6"/>
  <c r="E13" i="15" s="1"/>
  <c r="G17" i="6"/>
  <c r="E14" i="15" s="1"/>
  <c r="G18" i="6"/>
  <c r="E15" i="15" s="1"/>
  <c r="G19" i="6"/>
  <c r="E16" i="15" s="1"/>
  <c r="G20" i="6"/>
  <c r="E17" i="15" s="1"/>
  <c r="G21" i="6"/>
  <c r="E18" i="15" s="1"/>
  <c r="G22" i="6"/>
  <c r="E19" i="15" s="1"/>
  <c r="G23" i="6"/>
  <c r="E20" i="15" s="1"/>
  <c r="G24" i="6"/>
  <c r="E21" i="15" s="1"/>
  <c r="G25" i="6"/>
  <c r="E22" i="15" s="1"/>
  <c r="G26" i="6"/>
  <c r="E23" i="15" s="1"/>
  <c r="G27" i="6"/>
  <c r="E24" i="15" s="1"/>
  <c r="G28" i="6"/>
  <c r="E25" i="15" s="1"/>
  <c r="G29" i="6"/>
  <c r="E26" i="15" s="1"/>
  <c r="G30" i="6"/>
  <c r="E27" i="15" s="1"/>
  <c r="G6" i="6" l="1"/>
  <c r="E3" i="15" s="1"/>
  <c r="B2" i="18" l="1"/>
  <c r="E5" i="7" l="1"/>
  <c r="A13" i="21" l="1"/>
  <c r="A364" i="21" s="1" a="1"/>
  <c r="A364" i="21" s="1"/>
  <c r="A149" i="21"/>
  <c r="AT9" i="9"/>
  <c r="W9" i="9"/>
  <c r="B255" i="21" l="1" a="1"/>
  <c r="B255" i="21" s="1"/>
  <c r="A279" i="21" a="1"/>
  <c r="A279" i="21" s="1"/>
  <c r="B83" i="21" a="1"/>
  <c r="B83" i="21" s="1"/>
  <c r="B91" i="21" s="1"/>
  <c r="B237" i="21" a="1"/>
  <c r="B237" i="21" s="1"/>
  <c r="B101" i="21" a="1"/>
  <c r="B101" i="21" s="1"/>
  <c r="H35" i="11" a="1"/>
  <c r="H35" i="11" s="1"/>
  <c r="B219" i="21" a="1"/>
  <c r="B219" i="21" s="1"/>
  <c r="B119" i="21" a="1"/>
  <c r="B119" i="21" s="1"/>
  <c r="H138" i="11" a="1"/>
  <c r="H138" i="11" s="1"/>
  <c r="E62" i="12"/>
  <c r="D62" i="12"/>
  <c r="C62" i="12"/>
  <c r="B62" i="12"/>
  <c r="B115" i="21" l="1"/>
  <c r="B88" i="21"/>
  <c r="B97" i="21"/>
  <c r="B89" i="21"/>
  <c r="B111" i="21"/>
  <c r="B95" i="21"/>
  <c r="B94" i="21"/>
  <c r="B109" i="21"/>
  <c r="B84" i="21"/>
  <c r="B110" i="21"/>
  <c r="B108" i="21"/>
  <c r="B86" i="21"/>
  <c r="B87" i="21"/>
  <c r="B98" i="21"/>
  <c r="B114" i="21"/>
  <c r="B112" i="21"/>
  <c r="B107" i="21"/>
  <c r="B96" i="21"/>
  <c r="B93" i="21"/>
  <c r="B85" i="21"/>
  <c r="B92" i="21"/>
  <c r="B116" i="21"/>
  <c r="B113" i="21"/>
  <c r="B90" i="21"/>
  <c r="B238" i="21"/>
  <c r="B239" i="21"/>
  <c r="B243" i="21"/>
  <c r="B247" i="21"/>
  <c r="B251" i="21"/>
  <c r="B246" i="21"/>
  <c r="B240" i="21"/>
  <c r="B244" i="21"/>
  <c r="B248" i="21"/>
  <c r="B252" i="21"/>
  <c r="B250" i="21"/>
  <c r="B241" i="21"/>
  <c r="B245" i="21"/>
  <c r="B249" i="21"/>
  <c r="B242" i="21"/>
  <c r="B220" i="21"/>
  <c r="B221" i="21"/>
  <c r="B225" i="21"/>
  <c r="B229" i="21"/>
  <c r="B233" i="21"/>
  <c r="B222" i="21"/>
  <c r="B226" i="21"/>
  <c r="B230" i="21"/>
  <c r="B234" i="21"/>
  <c r="B228" i="21"/>
  <c r="B232" i="21"/>
  <c r="B223" i="21"/>
  <c r="B227" i="21"/>
  <c r="B231" i="21"/>
  <c r="B224" i="21"/>
  <c r="D7" i="8"/>
  <c r="B127" i="21" l="1"/>
  <c r="B133" i="21"/>
  <c r="B128" i="21"/>
  <c r="B134" i="21"/>
  <c r="B131" i="21"/>
  <c r="B129" i="21"/>
  <c r="B125" i="21"/>
  <c r="B130" i="21"/>
  <c r="B132" i="21"/>
  <c r="B126" i="21"/>
  <c r="B266" i="21"/>
  <c r="B99" i="21"/>
  <c r="B267" i="21"/>
  <c r="B264" i="21"/>
  <c r="B257" i="21"/>
  <c r="B263" i="21"/>
  <c r="B270" i="21"/>
  <c r="B269" i="21"/>
  <c r="B256" i="21"/>
  <c r="B268" i="21"/>
  <c r="B261" i="21"/>
  <c r="B260" i="21"/>
  <c r="B258" i="21"/>
  <c r="B259" i="21"/>
  <c r="B265" i="21"/>
  <c r="B262" i="21"/>
  <c r="B253" i="21"/>
  <c r="B235" i="21"/>
  <c r="H137" i="11"/>
  <c r="H34" i="11"/>
  <c r="B271" i="21" l="1"/>
  <c r="D44" i="8"/>
  <c r="D6" i="8"/>
  <c r="B36" i="8" a="1"/>
  <c r="B36" i="8" s="1"/>
  <c r="B418" i="21" s="1"/>
  <c r="B31" i="8" a="1"/>
  <c r="B31" i="8" s="1"/>
  <c r="D8" i="8"/>
  <c r="E78" i="7"/>
  <c r="A74" i="8"/>
  <c r="A73" i="8"/>
  <c r="C279" i="21" l="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139" i="11"/>
  <c r="B140" i="11"/>
  <c r="E140" i="11" s="1"/>
  <c r="C143" i="21" s="1" a="1"/>
  <c r="C143" i="21" s="1"/>
  <c r="B141" i="11"/>
  <c r="B142" i="11"/>
  <c r="B143" i="11"/>
  <c r="E143" i="11" s="1"/>
  <c r="F143" i="21" s="1" a="1"/>
  <c r="F143" i="21" s="1"/>
  <c r="B144" i="11"/>
  <c r="E144" i="11" s="1"/>
  <c r="G143" i="21" s="1" a="1"/>
  <c r="G143" i="21" s="1"/>
  <c r="B145" i="11"/>
  <c r="B146" i="11"/>
  <c r="B147" i="11"/>
  <c r="B148" i="11"/>
  <c r="B149" i="11"/>
  <c r="B150" i="11"/>
  <c r="B151" i="11"/>
  <c r="B152" i="11"/>
  <c r="B153" i="11"/>
  <c r="B154" i="11"/>
  <c r="B155" i="11"/>
  <c r="E155" i="11" s="1"/>
  <c r="B156" i="11"/>
  <c r="B157" i="11"/>
  <c r="B158" i="11"/>
  <c r="B159" i="11"/>
  <c r="B160" i="11"/>
  <c r="B161" i="11"/>
  <c r="B162" i="11"/>
  <c r="B163" i="11"/>
  <c r="E163" i="11" s="1"/>
  <c r="B164" i="11"/>
  <c r="B165" i="11"/>
  <c r="B166" i="11"/>
  <c r="B167" i="11"/>
  <c r="B168" i="11"/>
  <c r="B169" i="11"/>
  <c r="B170" i="11"/>
  <c r="B171" i="11"/>
  <c r="B172" i="11"/>
  <c r="B173" i="11"/>
  <c r="B174" i="11"/>
  <c r="B175" i="11"/>
  <c r="B176" i="11"/>
  <c r="B177" i="11"/>
  <c r="B178" i="11"/>
  <c r="B179" i="11"/>
  <c r="B180" i="11"/>
  <c r="B181" i="11"/>
  <c r="B182" i="11"/>
  <c r="E182" i="11" s="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E230" i="11" s="1"/>
  <c r="B231" i="11"/>
  <c r="E231" i="11" s="1"/>
  <c r="B232" i="11"/>
  <c r="B233" i="11"/>
  <c r="B234" i="11"/>
  <c r="B235" i="11"/>
  <c r="B236" i="11"/>
  <c r="B237" i="11"/>
  <c r="B238" i="11"/>
  <c r="B139" i="11"/>
  <c r="E139" i="11" s="1"/>
  <c r="B143" i="21" s="1" a="1"/>
  <c r="B143" i="21" s="1"/>
  <c r="B144" i="21" s="1"/>
  <c r="B145" i="21" l="1"/>
  <c r="F139" i="11" a="1"/>
  <c r="F139" i="11" s="1"/>
  <c r="E238" i="11"/>
  <c r="E234" i="11"/>
  <c r="E226" i="11"/>
  <c r="E214" i="11"/>
  <c r="E206" i="11"/>
  <c r="E198" i="11"/>
  <c r="E194" i="11"/>
  <c r="E174" i="11"/>
  <c r="E166" i="11"/>
  <c r="E158" i="11"/>
  <c r="E150" i="11"/>
  <c r="M143" i="21" s="1" a="1"/>
  <c r="M143" i="21" s="1"/>
  <c r="E197" i="11"/>
  <c r="E193" i="11"/>
  <c r="E189" i="11"/>
  <c r="E185" i="11"/>
  <c r="E181" i="11"/>
  <c r="E177" i="11"/>
  <c r="E173" i="11"/>
  <c r="E169" i="11"/>
  <c r="E165" i="11"/>
  <c r="E161" i="11"/>
  <c r="E157" i="11"/>
  <c r="E153" i="11"/>
  <c r="E149" i="11"/>
  <c r="L143" i="21" s="1" a="1"/>
  <c r="L143" i="21" s="1"/>
  <c r="E145" i="11"/>
  <c r="H143" i="21" s="1" a="1"/>
  <c r="H143" i="21" s="1"/>
  <c r="E141" i="11"/>
  <c r="D143" i="21" s="1" a="1"/>
  <c r="D143" i="21" s="1"/>
  <c r="E235" i="11"/>
  <c r="E227" i="11"/>
  <c r="E223" i="11"/>
  <c r="E219" i="11"/>
  <c r="E215" i="11"/>
  <c r="E211" i="11"/>
  <c r="E207" i="11"/>
  <c r="E203" i="11"/>
  <c r="E199" i="11"/>
  <c r="E195" i="11"/>
  <c r="E191" i="11"/>
  <c r="E187" i="11"/>
  <c r="E183" i="11"/>
  <c r="E179" i="11"/>
  <c r="E175" i="11"/>
  <c r="E171" i="11"/>
  <c r="E167" i="11"/>
  <c r="E159" i="11"/>
  <c r="E151" i="11"/>
  <c r="E147" i="11"/>
  <c r="J143" i="21" s="1" a="1"/>
  <c r="J143" i="21" s="1"/>
  <c r="E222" i="11"/>
  <c r="E218" i="11"/>
  <c r="E210" i="11"/>
  <c r="E202" i="11"/>
  <c r="E190" i="11"/>
  <c r="E186" i="11"/>
  <c r="E178" i="11"/>
  <c r="E170" i="11"/>
  <c r="E162" i="11"/>
  <c r="E154" i="11"/>
  <c r="E146" i="11"/>
  <c r="I143" i="21" s="1" a="1"/>
  <c r="I143" i="21" s="1"/>
  <c r="E142" i="11"/>
  <c r="E143" i="21" s="1" a="1"/>
  <c r="E143" i="21" s="1"/>
  <c r="E237" i="11"/>
  <c r="E233" i="11"/>
  <c r="E229" i="11"/>
  <c r="E225" i="11"/>
  <c r="E221" i="11"/>
  <c r="E217" i="11"/>
  <c r="E213" i="11"/>
  <c r="E209" i="11"/>
  <c r="E205" i="11"/>
  <c r="E201" i="11"/>
  <c r="E236" i="11"/>
  <c r="E232" i="11"/>
  <c r="E228" i="11"/>
  <c r="E224" i="11"/>
  <c r="E220" i="11"/>
  <c r="E216" i="11"/>
  <c r="E212" i="11"/>
  <c r="E208" i="11"/>
  <c r="E204" i="11"/>
  <c r="E200" i="11"/>
  <c r="E196" i="11"/>
  <c r="E192" i="11"/>
  <c r="E188" i="11"/>
  <c r="E184" i="11"/>
  <c r="E180" i="11"/>
  <c r="E176" i="11"/>
  <c r="E172" i="11"/>
  <c r="E168" i="11"/>
  <c r="E164" i="11"/>
  <c r="E160" i="11"/>
  <c r="E156" i="11"/>
  <c r="E152" i="11"/>
  <c r="E148" i="11"/>
  <c r="K143" i="21" s="1" a="1"/>
  <c r="K143" i="21" s="1"/>
  <c r="CW1" i="7"/>
  <c r="CV1" i="7"/>
  <c r="CU1" i="7"/>
  <c r="CT1" i="7"/>
  <c r="CS1" i="7"/>
  <c r="CR1" i="7"/>
  <c r="CW1" i="13"/>
  <c r="CX1" i="13"/>
  <c r="CY1" i="13"/>
  <c r="CZ1" i="13"/>
  <c r="DA1" i="13"/>
  <c r="CV1" i="13"/>
  <c r="B69" i="8" a="1"/>
  <c r="B69" i="8" s="1"/>
  <c r="T2" i="3"/>
  <c r="U3" i="5" s="1" a="1"/>
  <c r="U3" i="5" s="1"/>
  <c r="A276" i="10"/>
  <c r="J259" i="10"/>
  <c r="I259" i="10"/>
  <c r="H259" i="10"/>
  <c r="A257" i="10"/>
  <c r="A239" i="10"/>
  <c r="A221" i="10"/>
  <c r="A127" i="10"/>
  <c r="A109" i="10"/>
  <c r="A91" i="10"/>
  <c r="C37" i="11"/>
  <c r="D37" i="11" s="1"/>
  <c r="C38" i="11"/>
  <c r="D38" i="11" s="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36" i="11"/>
  <c r="D36" i="11" s="1"/>
  <c r="B37" i="11"/>
  <c r="E37" i="11" s="1"/>
  <c r="B38" i="11"/>
  <c r="E38" i="11" s="1"/>
  <c r="B39" i="11"/>
  <c r="B40" i="11"/>
  <c r="B41" i="11"/>
  <c r="E41" i="11" s="1"/>
  <c r="B42" i="11"/>
  <c r="B43" i="11"/>
  <c r="B44" i="11"/>
  <c r="B45" i="11"/>
  <c r="B46" i="11"/>
  <c r="B47" i="11"/>
  <c r="B48" i="11"/>
  <c r="B49" i="11"/>
  <c r="E49" i="11" s="1"/>
  <c r="B50" i="11"/>
  <c r="B51" i="11"/>
  <c r="B52" i="11"/>
  <c r="B53" i="11"/>
  <c r="B54" i="11"/>
  <c r="B55" i="11"/>
  <c r="B56" i="11"/>
  <c r="B57" i="11"/>
  <c r="B58" i="11"/>
  <c r="B59" i="11"/>
  <c r="B60" i="11"/>
  <c r="B61" i="11"/>
  <c r="B62" i="11"/>
  <c r="B63" i="11"/>
  <c r="B64" i="11"/>
  <c r="B65" i="11"/>
  <c r="B66" i="11"/>
  <c r="B67" i="11"/>
  <c r="B68" i="11"/>
  <c r="B69" i="11"/>
  <c r="B70" i="11"/>
  <c r="B71" i="11"/>
  <c r="E71" i="11" s="1"/>
  <c r="B72" i="11"/>
  <c r="B73" i="11"/>
  <c r="B74" i="11"/>
  <c r="B75" i="11"/>
  <c r="B76" i="11"/>
  <c r="B77" i="11"/>
  <c r="B78" i="11"/>
  <c r="E78" i="11" s="1"/>
  <c r="B79" i="11"/>
  <c r="B80" i="11"/>
  <c r="B81" i="11"/>
  <c r="B82" i="11"/>
  <c r="E82" i="11" s="1"/>
  <c r="B83" i="11"/>
  <c r="B84" i="11"/>
  <c r="B85" i="11"/>
  <c r="B86" i="11"/>
  <c r="B87" i="11"/>
  <c r="B88" i="11"/>
  <c r="B89" i="11"/>
  <c r="B90" i="11"/>
  <c r="B91" i="11"/>
  <c r="B92" i="11"/>
  <c r="E92" i="11" s="1"/>
  <c r="B93" i="11"/>
  <c r="B94" i="11"/>
  <c r="B95" i="11"/>
  <c r="B96" i="11"/>
  <c r="B97" i="11"/>
  <c r="B98" i="11"/>
  <c r="B99" i="11"/>
  <c r="B100" i="11"/>
  <c r="B101" i="11"/>
  <c r="B102" i="11"/>
  <c r="B103" i="11"/>
  <c r="B104" i="11"/>
  <c r="B105" i="11"/>
  <c r="E105" i="11" s="1"/>
  <c r="B106" i="11"/>
  <c r="B107" i="11"/>
  <c r="B108" i="11"/>
  <c r="B109" i="11"/>
  <c r="B110" i="11"/>
  <c r="E110" i="11" s="1"/>
  <c r="B111" i="11"/>
  <c r="B112" i="11"/>
  <c r="B113" i="11"/>
  <c r="B114" i="11"/>
  <c r="B115" i="11"/>
  <c r="B116" i="11"/>
  <c r="B117" i="11"/>
  <c r="E117" i="11" s="1"/>
  <c r="B118" i="11"/>
  <c r="B119" i="11"/>
  <c r="B120" i="11"/>
  <c r="B121" i="11"/>
  <c r="B122" i="11"/>
  <c r="B123" i="11"/>
  <c r="B124" i="11"/>
  <c r="B125" i="11"/>
  <c r="B126" i="11"/>
  <c r="B127" i="11"/>
  <c r="B128" i="11"/>
  <c r="E128" i="11" s="1"/>
  <c r="B129" i="11"/>
  <c r="B130" i="11"/>
  <c r="B131" i="11"/>
  <c r="B132" i="11"/>
  <c r="B133" i="11"/>
  <c r="B134" i="11"/>
  <c r="B135" i="11"/>
  <c r="E135" i="11" s="1"/>
  <c r="B36" i="11"/>
  <c r="E36" i="11" s="1"/>
  <c r="G144" i="21" l="1"/>
  <c r="G7" i="21" a="1"/>
  <c r="G7" i="21" s="1"/>
  <c r="G8" i="21" s="1"/>
  <c r="G9" i="21" s="1"/>
  <c r="D144" i="21"/>
  <c r="D145" i="21" s="1"/>
  <c r="D7" i="21" a="1"/>
  <c r="D7" i="21" s="1"/>
  <c r="D8" i="21" s="1"/>
  <c r="D9" i="21" s="1"/>
  <c r="C144" i="21"/>
  <c r="F140" i="11" s="1" a="1"/>
  <c r="F140" i="11" s="1"/>
  <c r="C7" i="21" a="1"/>
  <c r="C7" i="21" s="1"/>
  <c r="C8" i="21" s="1"/>
  <c r="F141" i="11" a="1"/>
  <c r="F141" i="11" s="1"/>
  <c r="C145" i="21"/>
  <c r="G145" i="21"/>
  <c r="F144" i="11" a="1"/>
  <c r="F144" i="11" s="1"/>
  <c r="E131" i="11"/>
  <c r="E115" i="11"/>
  <c r="E99" i="11"/>
  <c r="E83" i="11"/>
  <c r="E75" i="11"/>
  <c r="E63" i="11"/>
  <c r="E55" i="11"/>
  <c r="E51" i="11"/>
  <c r="E47" i="11"/>
  <c r="E39" i="11"/>
  <c r="E123" i="11"/>
  <c r="E111" i="11"/>
  <c r="E103" i="11"/>
  <c r="E91" i="11"/>
  <c r="E79" i="11"/>
  <c r="E67" i="11"/>
  <c r="E134" i="11"/>
  <c r="E126" i="11"/>
  <c r="E122" i="11"/>
  <c r="E118" i="11"/>
  <c r="E114" i="11"/>
  <c r="E106" i="11"/>
  <c r="E102" i="11"/>
  <c r="E98" i="11"/>
  <c r="E94" i="11"/>
  <c r="E90" i="11"/>
  <c r="E86" i="11"/>
  <c r="E74" i="11"/>
  <c r="E70" i="11"/>
  <c r="E66" i="11"/>
  <c r="E62" i="11"/>
  <c r="E58" i="11"/>
  <c r="E54" i="11"/>
  <c r="E50" i="11"/>
  <c r="E46" i="11"/>
  <c r="E42" i="11"/>
  <c r="E127" i="11"/>
  <c r="E119" i="11"/>
  <c r="E107" i="11"/>
  <c r="E95" i="11"/>
  <c r="E87" i="11"/>
  <c r="E59" i="11"/>
  <c r="E43" i="11"/>
  <c r="E130" i="11"/>
  <c r="E133" i="11"/>
  <c r="E129" i="11"/>
  <c r="E125" i="11"/>
  <c r="E121" i="11"/>
  <c r="E113" i="11"/>
  <c r="E109" i="11"/>
  <c r="E101" i="11"/>
  <c r="E97" i="11"/>
  <c r="E93" i="11"/>
  <c r="E89" i="11"/>
  <c r="E85" i="11"/>
  <c r="E81" i="11"/>
  <c r="E77" i="11"/>
  <c r="E73" i="11"/>
  <c r="E69" i="11"/>
  <c r="E65" i="11"/>
  <c r="E61" i="11"/>
  <c r="E57" i="11"/>
  <c r="E53" i="11"/>
  <c r="E45" i="11"/>
  <c r="E132" i="11"/>
  <c r="E124" i="11"/>
  <c r="E120" i="11"/>
  <c r="E116" i="11"/>
  <c r="E112" i="11"/>
  <c r="E108" i="11"/>
  <c r="E104" i="11"/>
  <c r="E100" i="11"/>
  <c r="E96" i="11"/>
  <c r="E88" i="11"/>
  <c r="E84" i="11"/>
  <c r="E80" i="11"/>
  <c r="E76" i="11"/>
  <c r="E72" i="11"/>
  <c r="E68" i="11"/>
  <c r="E64" i="11"/>
  <c r="E60" i="11"/>
  <c r="E56" i="11"/>
  <c r="E52" i="11"/>
  <c r="E48" i="11"/>
  <c r="E44" i="11"/>
  <c r="E40" i="11"/>
  <c r="H5" i="6"/>
  <c r="J5" i="6"/>
  <c r="C2" i="15"/>
  <c r="D2" i="15"/>
  <c r="C3" i="15"/>
  <c r="D3" i="15"/>
  <c r="C4" i="15"/>
  <c r="D4" i="15"/>
  <c r="C5" i="15"/>
  <c r="D5" i="15"/>
  <c r="C6" i="15"/>
  <c r="D6" i="15"/>
  <c r="C7" i="15"/>
  <c r="D7" i="15"/>
  <c r="C8" i="15"/>
  <c r="D8" i="15"/>
  <c r="C9" i="15"/>
  <c r="D9" i="15"/>
  <c r="C10" i="15"/>
  <c r="D10" i="15"/>
  <c r="C11" i="15"/>
  <c r="D11" i="15"/>
  <c r="C12" i="15"/>
  <c r="D12" i="15"/>
  <c r="C13" i="15"/>
  <c r="D13" i="15"/>
  <c r="C14" i="15"/>
  <c r="D14" i="15"/>
  <c r="C15" i="15"/>
  <c r="D15" i="15"/>
  <c r="C16" i="15"/>
  <c r="D16" i="15"/>
  <c r="C17" i="15"/>
  <c r="D17" i="15"/>
  <c r="C18" i="15"/>
  <c r="D18" i="15"/>
  <c r="C19" i="15"/>
  <c r="D19" i="15"/>
  <c r="C20" i="15"/>
  <c r="D20" i="15"/>
  <c r="C21" i="15"/>
  <c r="D21" i="15"/>
  <c r="C22" i="15"/>
  <c r="D22" i="15"/>
  <c r="C23" i="15"/>
  <c r="D23" i="15"/>
  <c r="C24" i="15"/>
  <c r="D24" i="15"/>
  <c r="C25" i="15"/>
  <c r="D25" i="15"/>
  <c r="C26" i="15"/>
  <c r="D26" i="15"/>
  <c r="C27" i="15"/>
  <c r="D27" i="15"/>
  <c r="C28" i="15"/>
  <c r="D28" i="15"/>
  <c r="C29" i="15"/>
  <c r="D29" i="15"/>
  <c r="C30" i="15"/>
  <c r="D30" i="15"/>
  <c r="C31" i="15"/>
  <c r="D31" i="15"/>
  <c r="C32" i="15"/>
  <c r="D32" i="15"/>
  <c r="C33" i="15"/>
  <c r="D33" i="15"/>
  <c r="C34" i="15"/>
  <c r="D34" i="15"/>
  <c r="C35" i="15"/>
  <c r="D35" i="15"/>
  <c r="C36" i="15"/>
  <c r="D36" i="15"/>
  <c r="C37" i="15"/>
  <c r="D37" i="15"/>
  <c r="C38" i="15"/>
  <c r="D38" i="15"/>
  <c r="C39" i="15"/>
  <c r="D39" i="15"/>
  <c r="C40" i="15"/>
  <c r="D40" i="15"/>
  <c r="C41" i="15"/>
  <c r="D41" i="15"/>
  <c r="C42" i="15"/>
  <c r="D42" i="15"/>
  <c r="C43" i="15"/>
  <c r="D43" i="15"/>
  <c r="C44" i="15"/>
  <c r="D44" i="15"/>
  <c r="C45" i="15"/>
  <c r="D45" i="15"/>
  <c r="C46" i="15"/>
  <c r="D46" i="15"/>
  <c r="C47" i="15"/>
  <c r="D47" i="15"/>
  <c r="C48" i="15"/>
  <c r="D48" i="15"/>
  <c r="C49" i="15"/>
  <c r="D49" i="15"/>
  <c r="C50" i="15"/>
  <c r="D50" i="15"/>
  <c r="C51" i="15"/>
  <c r="D51" i="15"/>
  <c r="C52" i="15"/>
  <c r="D52" i="15"/>
  <c r="C53" i="15"/>
  <c r="D53" i="15"/>
  <c r="C54" i="15"/>
  <c r="D54" i="15"/>
  <c r="C55" i="15"/>
  <c r="D55" i="15"/>
  <c r="C56" i="15"/>
  <c r="D56" i="15"/>
  <c r="C57" i="15"/>
  <c r="D57" i="15"/>
  <c r="C58" i="15"/>
  <c r="D58" i="15"/>
  <c r="C59" i="15"/>
  <c r="D59" i="15"/>
  <c r="C60" i="15"/>
  <c r="D60" i="15"/>
  <c r="C61" i="15"/>
  <c r="D61" i="15"/>
  <c r="C62" i="15"/>
  <c r="D62" i="15"/>
  <c r="C63" i="15"/>
  <c r="D63" i="15"/>
  <c r="C64" i="15"/>
  <c r="D64" i="15"/>
  <c r="C65" i="15"/>
  <c r="D65" i="15"/>
  <c r="C66" i="15"/>
  <c r="D66" i="15"/>
  <c r="C67" i="15"/>
  <c r="D67" i="15"/>
  <c r="C68" i="15"/>
  <c r="D68" i="15"/>
  <c r="C69" i="15"/>
  <c r="D69" i="15"/>
  <c r="C70" i="15"/>
  <c r="D70" i="15"/>
  <c r="C71" i="15"/>
  <c r="D71" i="15"/>
  <c r="C72" i="15"/>
  <c r="D72" i="15"/>
  <c r="C73" i="15"/>
  <c r="D73" i="15"/>
  <c r="C74" i="15"/>
  <c r="D74" i="15"/>
  <c r="C75" i="15"/>
  <c r="D75" i="15"/>
  <c r="C76" i="15"/>
  <c r="D76" i="15"/>
  <c r="C77" i="15"/>
  <c r="D77" i="15"/>
  <c r="F77" i="15" l="1"/>
  <c r="G77" i="15"/>
  <c r="F76" i="15"/>
  <c r="G76" i="15"/>
  <c r="H72" i="15"/>
  <c r="F72" i="15"/>
  <c r="G72" i="15"/>
  <c r="F68" i="15"/>
  <c r="G68" i="15"/>
  <c r="F64" i="15"/>
  <c r="G64" i="15"/>
  <c r="F60" i="15"/>
  <c r="G60" i="15"/>
  <c r="F58" i="15"/>
  <c r="G58" i="15"/>
  <c r="F56" i="15"/>
  <c r="G56" i="15"/>
  <c r="F54" i="15"/>
  <c r="G54" i="15"/>
  <c r="F52" i="15"/>
  <c r="G52" i="15"/>
  <c r="F50" i="15"/>
  <c r="G50" i="15"/>
  <c r="F48" i="15"/>
  <c r="G48" i="15"/>
  <c r="F46" i="15"/>
  <c r="G46" i="15"/>
  <c r="F44" i="15"/>
  <c r="G44" i="15"/>
  <c r="F42" i="15"/>
  <c r="G42" i="15"/>
  <c r="F40" i="15"/>
  <c r="G40" i="15"/>
  <c r="F38" i="15"/>
  <c r="G38" i="15"/>
  <c r="F36" i="15"/>
  <c r="G36" i="15"/>
  <c r="F34" i="15"/>
  <c r="G34" i="15"/>
  <c r="F32" i="15"/>
  <c r="G32" i="15"/>
  <c r="F30" i="15"/>
  <c r="G30" i="15"/>
  <c r="F28" i="15"/>
  <c r="G28" i="15"/>
  <c r="F26" i="15"/>
  <c r="G26" i="15"/>
  <c r="F24" i="15"/>
  <c r="G24" i="15"/>
  <c r="F22" i="15"/>
  <c r="G22" i="15"/>
  <c r="F20" i="15"/>
  <c r="G20" i="15"/>
  <c r="F18" i="15"/>
  <c r="G18" i="15"/>
  <c r="F16" i="15"/>
  <c r="G16" i="15"/>
  <c r="F14" i="15"/>
  <c r="G14" i="15"/>
  <c r="F12" i="15"/>
  <c r="G12" i="15"/>
  <c r="G10" i="15"/>
  <c r="F10" i="15"/>
  <c r="F6" i="15"/>
  <c r="G6" i="15"/>
  <c r="G4" i="15"/>
  <c r="F4" i="15"/>
  <c r="G75" i="15"/>
  <c r="F75" i="15"/>
  <c r="F74" i="15"/>
  <c r="G74" i="15"/>
  <c r="F70" i="15"/>
  <c r="G70" i="15"/>
  <c r="F66" i="15"/>
  <c r="G66" i="15"/>
  <c r="I62" i="15"/>
  <c r="F62" i="15"/>
  <c r="G62" i="15"/>
  <c r="F73" i="15"/>
  <c r="G73" i="15"/>
  <c r="G71" i="15"/>
  <c r="F71" i="15"/>
  <c r="F69" i="15"/>
  <c r="G69" i="15"/>
  <c r="G67" i="15"/>
  <c r="F67" i="15"/>
  <c r="F65" i="15"/>
  <c r="G65" i="15"/>
  <c r="G63" i="15"/>
  <c r="F63" i="15"/>
  <c r="F61" i="15"/>
  <c r="G61" i="15"/>
  <c r="G59" i="15"/>
  <c r="F59" i="15"/>
  <c r="F57" i="15"/>
  <c r="G57" i="15"/>
  <c r="G55" i="15"/>
  <c r="F55" i="15"/>
  <c r="F53" i="15"/>
  <c r="G53" i="15"/>
  <c r="G51" i="15"/>
  <c r="F51" i="15"/>
  <c r="F49" i="15"/>
  <c r="G49" i="15"/>
  <c r="G47" i="15"/>
  <c r="F47" i="15"/>
  <c r="F45" i="15"/>
  <c r="G45" i="15"/>
  <c r="G43" i="15"/>
  <c r="F43" i="15"/>
  <c r="F41" i="15"/>
  <c r="G41" i="15"/>
  <c r="G39" i="15"/>
  <c r="F39" i="15"/>
  <c r="F37" i="15"/>
  <c r="G37" i="15"/>
  <c r="G35" i="15"/>
  <c r="F35" i="15"/>
  <c r="F33" i="15"/>
  <c r="G33" i="15"/>
  <c r="G31" i="15"/>
  <c r="F31" i="15"/>
  <c r="F29" i="15"/>
  <c r="G29" i="15"/>
  <c r="G27" i="15"/>
  <c r="F27" i="15"/>
  <c r="F25" i="15"/>
  <c r="G25" i="15"/>
  <c r="G23" i="15"/>
  <c r="F23" i="15"/>
  <c r="F21" i="15"/>
  <c r="G21" i="15"/>
  <c r="G19" i="15"/>
  <c r="F19" i="15"/>
  <c r="F17" i="15"/>
  <c r="G17" i="15"/>
  <c r="G15" i="15"/>
  <c r="F15" i="15"/>
  <c r="F11" i="15"/>
  <c r="G11" i="15"/>
  <c r="F9" i="15"/>
  <c r="G9" i="15"/>
  <c r="F7" i="15"/>
  <c r="G7" i="15"/>
  <c r="C9" i="21"/>
  <c r="C49" i="21" s="1" a="1"/>
  <c r="C49" i="21" s="1"/>
  <c r="F37" i="11" a="1"/>
  <c r="F37" i="11" s="1"/>
  <c r="I144" i="21"/>
  <c r="I7" i="21" a="1"/>
  <c r="I7" i="21" s="1"/>
  <c r="I8" i="21" s="1"/>
  <c r="I9" i="21" s="1"/>
  <c r="L144" i="21"/>
  <c r="L145" i="21" s="1"/>
  <c r="L7" i="21" a="1"/>
  <c r="L7" i="21" s="1"/>
  <c r="L8" i="21" s="1"/>
  <c r="L9" i="21" s="1"/>
  <c r="F144" i="21"/>
  <c r="F145" i="21" s="1"/>
  <c r="F7" i="21" a="1"/>
  <c r="F7" i="21" s="1"/>
  <c r="F8" i="21" s="1"/>
  <c r="F9" i="21" s="1"/>
  <c r="E144" i="21"/>
  <c r="E7" i="21" a="1"/>
  <c r="E7" i="21" s="1"/>
  <c r="E8" i="21" s="1"/>
  <c r="E9" i="21" s="1"/>
  <c r="M144" i="21"/>
  <c r="M145" i="21" s="1"/>
  <c r="M7" i="21" a="1"/>
  <c r="M7" i="21" s="1"/>
  <c r="M8" i="21" s="1"/>
  <c r="M9" i="21" s="1"/>
  <c r="J144" i="21"/>
  <c r="J7" i="21" a="1"/>
  <c r="J7" i="21" s="1"/>
  <c r="J8" i="21" s="1"/>
  <c r="J9" i="21" s="1"/>
  <c r="K144" i="21"/>
  <c r="K145" i="21" s="1"/>
  <c r="K7" i="21" a="1"/>
  <c r="K7" i="21" s="1"/>
  <c r="K8" i="21" s="1"/>
  <c r="K9" i="21" s="1"/>
  <c r="H144" i="21"/>
  <c r="H7" i="21" a="1"/>
  <c r="H7" i="21" s="1"/>
  <c r="H8" i="21" s="1"/>
  <c r="H9" i="21" s="1"/>
  <c r="F38" i="11" a="1"/>
  <c r="F38" i="11" s="1"/>
  <c r="F149" i="11" a="1"/>
  <c r="F149" i="11" s="1"/>
  <c r="I145" i="21"/>
  <c r="F146" i="11" a="1"/>
  <c r="F146" i="11" s="1"/>
  <c r="F143" i="11" a="1"/>
  <c r="F143" i="11" s="1"/>
  <c r="E145" i="21"/>
  <c r="F142" i="11" a="1"/>
  <c r="F142" i="11" s="1"/>
  <c r="F150" i="11" a="1"/>
  <c r="F150" i="11" s="1"/>
  <c r="J145" i="21"/>
  <c r="F147" i="11" a="1"/>
  <c r="F147" i="11" s="1"/>
  <c r="F148" i="11" a="1"/>
  <c r="F148" i="11" s="1"/>
  <c r="H145" i="21"/>
  <c r="F145" i="11" a="1"/>
  <c r="F145" i="11" s="1"/>
  <c r="F41" i="11" a="1"/>
  <c r="F41" i="11" s="1"/>
  <c r="D15" i="21" a="1"/>
  <c r="D15" i="21" s="1"/>
  <c r="D27" i="21" a="1"/>
  <c r="D27" i="21" s="1"/>
  <c r="D38" i="21" a="1"/>
  <c r="D38" i="21" s="1"/>
  <c r="D54" i="21" a="1"/>
  <c r="D54" i="21" s="1"/>
  <c r="D17" i="21" a="1"/>
  <c r="D17" i="21" s="1"/>
  <c r="D37" i="21" a="1"/>
  <c r="D37" i="21" s="1"/>
  <c r="D53" i="21" a="1"/>
  <c r="D53" i="21" s="1"/>
  <c r="D13" i="21" a="1"/>
  <c r="D13" i="21" s="1"/>
  <c r="D44" i="21" a="1"/>
  <c r="D44" i="21" s="1"/>
  <c r="D63" i="21" a="1"/>
  <c r="D63" i="21" s="1"/>
  <c r="D20" i="21" a="1"/>
  <c r="D20" i="21" s="1"/>
  <c r="D35" i="21" a="1"/>
  <c r="D35" i="21" s="1"/>
  <c r="D51" i="21" a="1"/>
  <c r="D51" i="21" s="1"/>
  <c r="D50" i="21" a="1"/>
  <c r="D50" i="21" s="1"/>
  <c r="D33" i="21" a="1"/>
  <c r="D33" i="21" s="1"/>
  <c r="D40" i="21" a="1"/>
  <c r="D40" i="21" s="1"/>
  <c r="D59" i="21" a="1"/>
  <c r="D59" i="21" s="1"/>
  <c r="D62" i="21" a="1"/>
  <c r="D62" i="21" s="1"/>
  <c r="D21" i="21" a="1"/>
  <c r="D21" i="21" s="1"/>
  <c r="D28" i="21" a="1"/>
  <c r="D28" i="21" s="1"/>
  <c r="D42" i="21" a="1"/>
  <c r="D42" i="21" s="1"/>
  <c r="D57" i="21" a="1"/>
  <c r="D57" i="21" s="1"/>
  <c r="D23" i="21" a="1"/>
  <c r="D23" i="21" s="1"/>
  <c r="D41" i="21" a="1"/>
  <c r="D41" i="21" s="1"/>
  <c r="D56" i="21" a="1"/>
  <c r="D56" i="21" s="1"/>
  <c r="D32" i="21" a="1"/>
  <c r="D32" i="21" s="1"/>
  <c r="D48" i="21" a="1"/>
  <c r="D48" i="21" s="1"/>
  <c r="D14" i="21" a="1"/>
  <c r="D14" i="21" s="1"/>
  <c r="D24" i="21" a="1"/>
  <c r="D24" i="21" s="1"/>
  <c r="D39" i="21" a="1"/>
  <c r="D39" i="21" s="1"/>
  <c r="D55" i="21" a="1"/>
  <c r="D55" i="21" s="1"/>
  <c r="D34" i="21" a="1"/>
  <c r="D34" i="21" s="1"/>
  <c r="D16" i="21" a="1"/>
  <c r="D16" i="21" s="1"/>
  <c r="D64" i="21" a="1"/>
  <c r="D64" i="21" s="1"/>
  <c r="D19" i="21" a="1"/>
  <c r="D19" i="21" s="1"/>
  <c r="D47" i="21" a="1"/>
  <c r="D47" i="21" s="1"/>
  <c r="D22" i="21" a="1"/>
  <c r="D22" i="21" s="1"/>
  <c r="D30" i="21" a="1"/>
  <c r="D30" i="21" s="1"/>
  <c r="D46" i="21" a="1"/>
  <c r="D46" i="21" s="1"/>
  <c r="D61" i="21" a="1"/>
  <c r="D61" i="21" s="1"/>
  <c r="D29" i="21" a="1"/>
  <c r="D29" i="21" s="1"/>
  <c r="D45" i="21" a="1"/>
  <c r="D45" i="21" s="1"/>
  <c r="D60" i="21" a="1"/>
  <c r="D60" i="21" s="1"/>
  <c r="D36" i="21" a="1"/>
  <c r="D36" i="21" s="1"/>
  <c r="D52" i="21" a="1"/>
  <c r="D52" i="21" s="1"/>
  <c r="D18" i="21" a="1"/>
  <c r="D18" i="21" s="1"/>
  <c r="D25" i="21" a="1"/>
  <c r="D25" i="21" s="1"/>
  <c r="D43" i="21" a="1"/>
  <c r="D43" i="21" s="1"/>
  <c r="D58" i="21" a="1"/>
  <c r="D58" i="21" s="1"/>
  <c r="D26" i="21" a="1"/>
  <c r="D26" i="21" s="1"/>
  <c r="D49" i="21" a="1"/>
  <c r="D49" i="21" s="1"/>
  <c r="D31" i="21" a="1"/>
  <c r="D31" i="21" s="1"/>
  <c r="C16" i="21" a="1"/>
  <c r="C16" i="21" s="1"/>
  <c r="C33" i="21" a="1"/>
  <c r="C33" i="21" s="1"/>
  <c r="C40" i="21" a="1"/>
  <c r="C40" i="21" s="1"/>
  <c r="C59" i="21" a="1"/>
  <c r="C59" i="21" s="1"/>
  <c r="C31" i="21" a="1"/>
  <c r="C31" i="21" s="1"/>
  <c r="C38" i="21" a="1"/>
  <c r="C38" i="21" s="1"/>
  <c r="C54" i="21" a="1"/>
  <c r="C54" i="21" s="1"/>
  <c r="C19" i="21" a="1"/>
  <c r="C19" i="21" s="1"/>
  <c r="C58" i="21" a="1"/>
  <c r="C58" i="21" s="1"/>
  <c r="C50" i="21" a="1"/>
  <c r="C50" i="21" s="1"/>
  <c r="C53" i="21" a="1"/>
  <c r="C53" i="21" s="1"/>
  <c r="C18" i="21" a="1"/>
  <c r="C18" i="21" s="1"/>
  <c r="C35" i="21" a="1"/>
  <c r="C35" i="21" s="1"/>
  <c r="C15" i="21" a="1"/>
  <c r="C15" i="21" s="1"/>
  <c r="C28" i="21" a="1"/>
  <c r="C28" i="21" s="1"/>
  <c r="C42" i="21" a="1"/>
  <c r="C42" i="21" s="1"/>
  <c r="C45" i="21" a="1"/>
  <c r="C45" i="21" s="1"/>
  <c r="C26" i="21" a="1"/>
  <c r="C26" i="21" s="1"/>
  <c r="C34" i="21" a="1"/>
  <c r="C34" i="21" s="1"/>
  <c r="C41" i="21" a="1"/>
  <c r="C41" i="21" s="1"/>
  <c r="C32" i="21" a="1"/>
  <c r="C32" i="21" s="1"/>
  <c r="C48" i="21" a="1"/>
  <c r="C48" i="21" s="1"/>
  <c r="C14" i="21" a="1"/>
  <c r="C14" i="21" s="1"/>
  <c r="C25" i="21" a="1"/>
  <c r="C25" i="21" s="1"/>
  <c r="C39" i="21" a="1"/>
  <c r="C39" i="21" s="1"/>
  <c r="C55" i="21" a="1"/>
  <c r="C55" i="21" s="1"/>
  <c r="C21" i="21" a="1"/>
  <c r="C21" i="21" s="1"/>
  <c r="C30" i="21" a="1"/>
  <c r="C30" i="21" s="1"/>
  <c r="C46" i="21" a="1"/>
  <c r="C46" i="21" s="1"/>
  <c r="C57" i="21" a="1"/>
  <c r="C57" i="21" s="1"/>
  <c r="C29" i="21" a="1"/>
  <c r="C29" i="21" s="1"/>
  <c r="C36" i="21" a="1"/>
  <c r="C36" i="21" s="1"/>
  <c r="C43" i="21" a="1"/>
  <c r="C43" i="21" s="1"/>
  <c r="C22" i="21" a="1"/>
  <c r="C22" i="21" s="1"/>
  <c r="I7" i="15"/>
  <c r="H77" i="15"/>
  <c r="H55" i="15"/>
  <c r="H7" i="15"/>
  <c r="I66" i="15"/>
  <c r="H56" i="15"/>
  <c r="I70" i="15"/>
  <c r="H60" i="15"/>
  <c r="I47" i="15"/>
  <c r="H31" i="15"/>
  <c r="H75" i="15"/>
  <c r="H47" i="15"/>
  <c r="H27" i="15"/>
  <c r="I77" i="15"/>
  <c r="I37" i="15"/>
  <c r="H76" i="15"/>
  <c r="I58" i="15"/>
  <c r="H67" i="15"/>
  <c r="H37" i="15"/>
  <c r="H17" i="15"/>
  <c r="I67" i="15"/>
  <c r="I27" i="15"/>
  <c r="I74" i="15"/>
  <c r="H68" i="15"/>
  <c r="H64" i="15"/>
  <c r="H57" i="15"/>
  <c r="H35" i="15"/>
  <c r="H15" i="15"/>
  <c r="I57" i="15"/>
  <c r="I17" i="15"/>
  <c r="H23" i="15"/>
  <c r="H10" i="15"/>
  <c r="I73" i="15"/>
  <c r="I69" i="15"/>
  <c r="I65" i="15"/>
  <c r="I61" i="15"/>
  <c r="I53" i="15"/>
  <c r="I49" i="15"/>
  <c r="I45" i="15"/>
  <c r="I41" i="15"/>
  <c r="I33" i="15"/>
  <c r="I29" i="15"/>
  <c r="I25" i="15"/>
  <c r="I21" i="15"/>
  <c r="I12" i="15"/>
  <c r="H74" i="15"/>
  <c r="H70" i="15"/>
  <c r="H66" i="15"/>
  <c r="H62" i="15"/>
  <c r="H58" i="15"/>
  <c r="H54" i="15"/>
  <c r="H50" i="15"/>
  <c r="H46" i="15"/>
  <c r="H42" i="15"/>
  <c r="H38" i="15"/>
  <c r="H34" i="15"/>
  <c r="H30" i="15"/>
  <c r="H26" i="15"/>
  <c r="H22" i="15"/>
  <c r="H18" i="15"/>
  <c r="H14" i="15"/>
  <c r="H9" i="15"/>
  <c r="I76" i="15"/>
  <c r="I72" i="15"/>
  <c r="I68" i="15"/>
  <c r="I64" i="15"/>
  <c r="I60" i="15"/>
  <c r="I56" i="15"/>
  <c r="I52" i="15"/>
  <c r="I48" i="15"/>
  <c r="I44" i="15"/>
  <c r="I40" i="15"/>
  <c r="I36" i="15"/>
  <c r="I32" i="15"/>
  <c r="I28" i="15"/>
  <c r="I24" i="15"/>
  <c r="I20" i="15"/>
  <c r="I16" i="15"/>
  <c r="I11" i="15"/>
  <c r="I6" i="15"/>
  <c r="H71" i="15"/>
  <c r="H63" i="15"/>
  <c r="H59" i="15"/>
  <c r="H51" i="15"/>
  <c r="H43" i="15"/>
  <c r="H39" i="15"/>
  <c r="H19" i="15"/>
  <c r="H73" i="15"/>
  <c r="H69" i="15"/>
  <c r="H65" i="15"/>
  <c r="H61" i="15"/>
  <c r="H53" i="15"/>
  <c r="H49" i="15"/>
  <c r="H45" i="15"/>
  <c r="H41" i="15"/>
  <c r="H33" i="15"/>
  <c r="H29" i="15"/>
  <c r="H25" i="15"/>
  <c r="H21" i="15"/>
  <c r="H12" i="15"/>
  <c r="I75" i="15"/>
  <c r="I71" i="15"/>
  <c r="I63" i="15"/>
  <c r="I59" i="15"/>
  <c r="I55" i="15"/>
  <c r="I51" i="15"/>
  <c r="I43" i="15"/>
  <c r="I39" i="15"/>
  <c r="I35" i="15"/>
  <c r="I31" i="15"/>
  <c r="I23" i="15"/>
  <c r="I19" i="15"/>
  <c r="I15" i="15"/>
  <c r="I10" i="15"/>
  <c r="H52" i="15"/>
  <c r="H48" i="15"/>
  <c r="H44" i="15"/>
  <c r="H40" i="15"/>
  <c r="H36" i="15"/>
  <c r="H32" i="15"/>
  <c r="H28" i="15"/>
  <c r="H24" i="15"/>
  <c r="H20" i="15"/>
  <c r="H16" i="15"/>
  <c r="H11" i="15"/>
  <c r="H6" i="15"/>
  <c r="I54" i="15"/>
  <c r="I50" i="15"/>
  <c r="I46" i="15"/>
  <c r="I42" i="15"/>
  <c r="I38" i="15"/>
  <c r="I34" i="15"/>
  <c r="I30" i="15"/>
  <c r="I26" i="15"/>
  <c r="I22" i="15"/>
  <c r="I18" i="15"/>
  <c r="I14" i="15"/>
  <c r="I9" i="15"/>
  <c r="C60" i="21" l="1" a="1"/>
  <c r="C60" i="21" s="1"/>
  <c r="C61" i="21" a="1"/>
  <c r="C61" i="21" s="1"/>
  <c r="C63" i="21" a="1"/>
  <c r="C63" i="21" s="1"/>
  <c r="C62" i="21" a="1"/>
  <c r="C62" i="21" s="1"/>
  <c r="C24" i="21" a="1"/>
  <c r="C24" i="21" s="1"/>
  <c r="C37" i="21" a="1"/>
  <c r="C37" i="21" s="1"/>
  <c r="C64" i="21" a="1"/>
  <c r="C64" i="21" s="1"/>
  <c r="C47" i="21" a="1"/>
  <c r="C47" i="21" s="1"/>
  <c r="C13" i="21" a="1"/>
  <c r="C13" i="21" s="1"/>
  <c r="C23" i="21" a="1"/>
  <c r="C23" i="21" s="1"/>
  <c r="C56" i="21" a="1"/>
  <c r="C56" i="21" s="1"/>
  <c r="C51" i="21" a="1"/>
  <c r="C51" i="21" s="1"/>
  <c r="C44" i="21" a="1"/>
  <c r="C44" i="21" s="1"/>
  <c r="C17" i="21" a="1"/>
  <c r="C17" i="21" s="1"/>
  <c r="C52" i="21" a="1"/>
  <c r="C52" i="21" s="1"/>
  <c r="C27" i="21" a="1"/>
  <c r="C27" i="21" s="1"/>
  <c r="C20" i="21" a="1"/>
  <c r="C20" i="21" s="1"/>
  <c r="F43" i="11" a="1"/>
  <c r="F43" i="11" s="1"/>
  <c r="F40" i="11" a="1"/>
  <c r="F40" i="11" s="1"/>
  <c r="F42" i="11" a="1"/>
  <c r="F42" i="11" s="1"/>
  <c r="F47" i="11" a="1"/>
  <c r="F47" i="11" s="1"/>
  <c r="F45" i="11" a="1"/>
  <c r="F45" i="11" s="1"/>
  <c r="F39" i="11" a="1"/>
  <c r="F39" i="11" s="1"/>
  <c r="F46" i="11" a="1"/>
  <c r="F46" i="11" s="1"/>
  <c r="F44" i="11" a="1"/>
  <c r="F44" i="11" s="1"/>
  <c r="D69" i="8" a="1"/>
  <c r="D69" i="8" s="1"/>
  <c r="E69" i="8" a="1"/>
  <c r="E69" i="8" s="1"/>
  <c r="F69" i="8" a="1"/>
  <c r="F69" i="8" s="1"/>
  <c r="G69" i="8" a="1"/>
  <c r="G69" i="8" s="1"/>
  <c r="H69" i="8" a="1"/>
  <c r="H69" i="8" s="1"/>
  <c r="I69" i="8" a="1"/>
  <c r="I69" i="8" s="1"/>
  <c r="J69" i="8" a="1"/>
  <c r="J69" i="8" s="1"/>
  <c r="K69" i="8" a="1"/>
  <c r="K69" i="8" s="1"/>
  <c r="L69" i="8" a="1"/>
  <c r="L69" i="8" s="1"/>
  <c r="M69" i="8" a="1"/>
  <c r="M69" i="8" s="1"/>
  <c r="N69" i="8" a="1"/>
  <c r="N69" i="8" s="1"/>
  <c r="O69" i="8" a="1"/>
  <c r="O69" i="8" s="1"/>
  <c r="P69" i="8" a="1"/>
  <c r="P69" i="8" s="1"/>
  <c r="C69" i="8" a="1"/>
  <c r="C69" i="8" s="1"/>
  <c r="A3" i="12" l="1"/>
  <c r="A43" i="12"/>
  <c r="B19" i="1"/>
  <c r="A19" i="1"/>
  <c r="A17" i="1"/>
  <c r="E101" i="13" l="1"/>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0" i="13"/>
  <c r="C171" i="13"/>
  <c r="C172" i="13"/>
  <c r="C173" i="13"/>
  <c r="C174" i="13"/>
  <c r="C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00" i="13"/>
  <c r="H20" i="14"/>
  <c r="I20" i="14" s="1"/>
  <c r="J20" i="14" l="1"/>
  <c r="K20" i="14"/>
  <c r="N20" i="14" s="1"/>
  <c r="C36" i="8" a="1"/>
  <c r="C36" i="8" s="1"/>
  <c r="C418" i="21" s="1"/>
  <c r="D36" i="8" a="1"/>
  <c r="D36" i="8" s="1"/>
  <c r="D418" i="21" s="1"/>
  <c r="E36" i="8" a="1"/>
  <c r="E36" i="8" s="1"/>
  <c r="E418" i="21" s="1"/>
  <c r="F36" i="8" a="1"/>
  <c r="F36" i="8" s="1"/>
  <c r="F418" i="21" s="1"/>
  <c r="G36" i="8" a="1"/>
  <c r="G36" i="8" s="1"/>
  <c r="G418" i="21" s="1"/>
  <c r="H36" i="8" a="1"/>
  <c r="H36" i="8" s="1"/>
  <c r="H418" i="21" s="1"/>
  <c r="I36" i="8" a="1"/>
  <c r="I36" i="8" s="1"/>
  <c r="I418" i="21" s="1"/>
  <c r="J36" i="8" a="1"/>
  <c r="J36" i="8" s="1"/>
  <c r="J418" i="21" s="1"/>
  <c r="K36" i="8" a="1"/>
  <c r="K36" i="8" s="1"/>
  <c r="K418" i="21" s="1"/>
  <c r="L36" i="8" a="1"/>
  <c r="L36" i="8" s="1"/>
  <c r="L418" i="21" s="1"/>
  <c r="M36" i="8" a="1"/>
  <c r="M36" i="8" s="1"/>
  <c r="M418" i="21" s="1"/>
  <c r="N36" i="8" a="1"/>
  <c r="N36" i="8" s="1"/>
  <c r="N418" i="21" s="1"/>
  <c r="O36" i="8" a="1"/>
  <c r="O36" i="8" s="1"/>
  <c r="O418" i="21" s="1"/>
  <c r="P36" i="8" a="1"/>
  <c r="P36" i="8" s="1"/>
  <c r="P418" i="21" s="1"/>
  <c r="C31" i="8" a="1"/>
  <c r="C31" i="8" s="1"/>
  <c r="D31" i="8" a="1"/>
  <c r="D31" i="8" s="1"/>
  <c r="E31" i="8" a="1"/>
  <c r="E31" i="8" s="1"/>
  <c r="F31" i="8" a="1"/>
  <c r="F31" i="8" s="1"/>
  <c r="G31" i="8" a="1"/>
  <c r="G31" i="8" s="1"/>
  <c r="H31" i="8" a="1"/>
  <c r="H31" i="8" s="1"/>
  <c r="I31" i="8" a="1"/>
  <c r="I31" i="8" s="1"/>
  <c r="J31" i="8" a="1"/>
  <c r="J31" i="8" s="1"/>
  <c r="K31" i="8" a="1"/>
  <c r="K31" i="8" s="1"/>
  <c r="L31" i="8" a="1"/>
  <c r="L31" i="8" s="1"/>
  <c r="M31" i="8" a="1"/>
  <c r="M31" i="8" s="1"/>
  <c r="N31" i="8" a="1"/>
  <c r="N31" i="8" s="1"/>
  <c r="O31" i="8" a="1"/>
  <c r="O31" i="8" s="1"/>
  <c r="P31" i="8" a="1"/>
  <c r="P31" i="8" s="1"/>
  <c r="A62" i="12"/>
  <c r="A24" i="12"/>
  <c r="A5" i="12"/>
  <c r="I5" i="6"/>
  <c r="B5" i="6"/>
  <c r="B2" i="15" s="1"/>
  <c r="B4" i="14"/>
  <c r="D3" i="4"/>
  <c r="D4" i="4"/>
  <c r="A3" i="4"/>
  <c r="B19" i="14"/>
  <c r="B15" i="14"/>
  <c r="B16" i="14"/>
  <c r="B17" i="14"/>
  <c r="B18" i="14"/>
  <c r="B6" i="14"/>
  <c r="B7" i="14"/>
  <c r="B8" i="14"/>
  <c r="B9" i="14"/>
  <c r="B10" i="14"/>
  <c r="B11" i="14"/>
  <c r="B12" i="14"/>
  <c r="B13" i="14"/>
  <c r="B14" i="14"/>
  <c r="B5" i="14"/>
  <c r="D6" i="19" l="1"/>
  <c r="D7" i="19"/>
  <c r="Q70" i="8"/>
  <c r="P70" i="8"/>
  <c r="Q71" i="8"/>
  <c r="H70" i="8"/>
  <c r="M70" i="8"/>
  <c r="N70" i="8"/>
  <c r="G70" i="8"/>
  <c r="I70" i="8"/>
  <c r="L70" i="8"/>
  <c r="J70" i="8"/>
  <c r="O70" i="8"/>
  <c r="K70" i="8"/>
  <c r="C70" i="8"/>
  <c r="D70" i="8"/>
  <c r="F70" i="8"/>
  <c r="E70" i="8"/>
  <c r="B70" i="8"/>
  <c r="M20" i="14"/>
  <c r="O20" i="14" s="1"/>
  <c r="Q72" i="8" s="1"/>
  <c r="L20" i="14"/>
  <c r="I6" i="12"/>
  <c r="A83" i="13" l="1"/>
  <c r="A84" i="13"/>
  <c r="A85" i="13"/>
  <c r="A86" i="13"/>
  <c r="A87" i="13"/>
  <c r="A88" i="13"/>
  <c r="A89" i="13"/>
  <c r="A90" i="13"/>
  <c r="A91" i="13"/>
  <c r="A92" i="13"/>
  <c r="A93" i="13"/>
  <c r="A94" i="13"/>
  <c r="A95" i="13"/>
  <c r="A96" i="13"/>
  <c r="A82" i="13"/>
  <c r="I5" i="12" l="1"/>
  <c r="A22" i="13" l="1"/>
  <c r="A23" i="13"/>
  <c r="A24" i="13"/>
  <c r="A25" i="13"/>
  <c r="A26" i="13"/>
  <c r="A27" i="13"/>
  <c r="A28" i="13"/>
  <c r="A29" i="13"/>
  <c r="A30" i="13"/>
  <c r="A31" i="13"/>
  <c r="A32" i="13"/>
  <c r="A33" i="13"/>
  <c r="A34" i="13"/>
  <c r="A35" i="13"/>
  <c r="A21" i="13"/>
  <c r="A5" i="13" l="1"/>
  <c r="A6" i="13"/>
  <c r="A7" i="13"/>
  <c r="A8" i="13"/>
  <c r="A9" i="13"/>
  <c r="A10" i="13"/>
  <c r="A11" i="13"/>
  <c r="A12" i="13"/>
  <c r="A13" i="13"/>
  <c r="A14" i="13"/>
  <c r="A15" i="13"/>
  <c r="A16" i="13"/>
  <c r="A17" i="13"/>
  <c r="A18" i="13"/>
  <c r="A4" i="13"/>
  <c r="A64" i="12"/>
  <c r="A65" i="12"/>
  <c r="A66" i="12"/>
  <c r="A67" i="12"/>
  <c r="A68" i="12"/>
  <c r="A69" i="12"/>
  <c r="A70" i="12"/>
  <c r="A71" i="12"/>
  <c r="A72" i="12"/>
  <c r="A73" i="12"/>
  <c r="A74" i="12"/>
  <c r="A75" i="12"/>
  <c r="A76" i="12"/>
  <c r="A77" i="12"/>
  <c r="A63" i="12"/>
  <c r="A26" i="12"/>
  <c r="A27" i="12"/>
  <c r="A28" i="12"/>
  <c r="A29" i="12"/>
  <c r="A30" i="12"/>
  <c r="A31" i="12"/>
  <c r="A32" i="12"/>
  <c r="A33" i="12"/>
  <c r="A34" i="12"/>
  <c r="A35" i="12"/>
  <c r="A36" i="12"/>
  <c r="A37" i="12"/>
  <c r="A38" i="12"/>
  <c r="A39" i="12"/>
  <c r="A25" i="12"/>
  <c r="A7" i="12"/>
  <c r="A8" i="12"/>
  <c r="A9" i="12"/>
  <c r="A10" i="12"/>
  <c r="A11" i="12"/>
  <c r="A12" i="12"/>
  <c r="A13" i="12"/>
  <c r="A14" i="12"/>
  <c r="A15" i="12"/>
  <c r="A16" i="12"/>
  <c r="A17" i="12"/>
  <c r="A18" i="12"/>
  <c r="A19" i="12"/>
  <c r="A20" i="12"/>
  <c r="A6" i="12"/>
  <c r="AC1" i="13" l="1" a="1"/>
  <c r="AC1" i="13" s="1"/>
  <c r="AB1" i="13" a="1"/>
  <c r="AB1" i="13" s="1"/>
  <c r="AD1" i="13" a="1"/>
  <c r="AD1" i="13" s="1"/>
  <c r="AG1" i="13" a="1"/>
  <c r="AG1" i="13" s="1"/>
  <c r="AE1" i="13" a="1"/>
  <c r="AE1" i="13" s="1"/>
  <c r="AF1" i="13" a="1"/>
  <c r="AF1" i="13" s="1"/>
  <c r="W1" i="13" a="1"/>
  <c r="W1" i="13" s="1"/>
  <c r="Z1" i="13" a="1"/>
  <c r="Z1" i="13" s="1"/>
  <c r="X1" i="13" a="1"/>
  <c r="X1" i="13" s="1"/>
  <c r="AA1" i="13" a="1"/>
  <c r="AA1" i="13" s="1"/>
  <c r="Y1" i="13" a="1"/>
  <c r="Y1" i="13" s="1"/>
  <c r="V1" i="13" a="1"/>
  <c r="V1" i="13" s="1"/>
  <c r="M1" i="13" a="1"/>
  <c r="M1" i="13" s="1"/>
  <c r="K1" i="13" a="1"/>
  <c r="K1" i="13" s="1"/>
  <c r="J1" i="13" a="1"/>
  <c r="J1" i="13" s="1"/>
  <c r="L1" i="13" a="1"/>
  <c r="L1" i="13" s="1"/>
  <c r="N1" i="13" a="1"/>
  <c r="N1" i="13" s="1"/>
  <c r="O1" i="13" a="1"/>
  <c r="O1" i="13" s="1"/>
  <c r="T1" i="13" a="1"/>
  <c r="T1" i="13" s="1"/>
  <c r="R1" i="13" a="1"/>
  <c r="R1" i="13" s="1"/>
  <c r="S1" i="13" a="1"/>
  <c r="S1" i="13" s="1"/>
  <c r="Q1" i="13" a="1"/>
  <c r="Q1" i="13" s="1"/>
  <c r="U1" i="13" a="1"/>
  <c r="U1" i="13" s="1"/>
  <c r="P1" i="13" a="1"/>
  <c r="P1" i="13" s="1"/>
  <c r="CH1" i="13" a="1"/>
  <c r="CH1" i="13" s="1"/>
  <c r="CD1" i="13" a="1"/>
  <c r="CD1" i="13" s="1"/>
  <c r="CF1" i="13" a="1"/>
  <c r="CF1" i="13" s="1"/>
  <c r="CI1" i="13" a="1"/>
  <c r="CI1" i="13" s="1"/>
  <c r="CE1" i="13" a="1"/>
  <c r="CE1" i="13" s="1"/>
  <c r="CG1" i="13" a="1"/>
  <c r="CG1" i="13" s="1"/>
  <c r="BF1" i="13" a="1"/>
  <c r="BF1" i="13" s="1"/>
  <c r="BI1" i="13" a="1"/>
  <c r="BI1" i="13" s="1"/>
  <c r="BG1" i="13" a="1"/>
  <c r="BG1" i="13" s="1"/>
  <c r="BJ1" i="13" a="1"/>
  <c r="BJ1" i="13" s="1"/>
  <c r="BH1" i="13" a="1"/>
  <c r="BH1" i="13" s="1"/>
  <c r="BK1" i="13" a="1"/>
  <c r="BK1" i="13" s="1"/>
  <c r="AJ1" i="13" a="1"/>
  <c r="AJ1" i="13" s="1"/>
  <c r="AH1" i="13" a="1"/>
  <c r="AH1" i="13" s="1"/>
  <c r="AM1" i="13" a="1"/>
  <c r="AM1" i="13" s="1"/>
  <c r="AK1" i="13" a="1"/>
  <c r="AK1" i="13" s="1"/>
  <c r="AI1" i="13" a="1"/>
  <c r="AI1" i="13" s="1"/>
  <c r="AL1" i="13" a="1"/>
  <c r="AL1" i="13" s="1"/>
  <c r="BY1" i="13" a="1"/>
  <c r="BY1" i="13" s="1"/>
  <c r="CB1" i="13" a="1"/>
  <c r="CB1" i="13" s="1"/>
  <c r="BZ1" i="13" a="1"/>
  <c r="BZ1" i="13" s="1"/>
  <c r="CC1" i="13" a="1"/>
  <c r="CC1" i="13" s="1"/>
  <c r="CA1" i="13" a="1"/>
  <c r="CA1" i="13" s="1"/>
  <c r="BX1" i="13" a="1"/>
  <c r="BX1" i="13" s="1"/>
  <c r="AZ1" i="13" a="1"/>
  <c r="AZ1" i="13" s="1"/>
  <c r="BC1" i="13" a="1"/>
  <c r="BC1" i="13" s="1"/>
  <c r="BA1" i="13" a="1"/>
  <c r="BA1" i="13" s="1"/>
  <c r="BD1" i="13" a="1"/>
  <c r="BD1" i="13" s="1"/>
  <c r="BB1" i="13" a="1"/>
  <c r="BB1" i="13" s="1"/>
  <c r="BE1" i="13" a="1"/>
  <c r="BE1" i="13" s="1"/>
  <c r="CR1" i="13" a="1"/>
  <c r="CR1" i="13" s="1"/>
  <c r="CU1" i="13" a="1"/>
  <c r="CU1" i="13" s="1"/>
  <c r="CP1" i="13" a="1"/>
  <c r="CP1" i="13" s="1"/>
  <c r="CS1" i="13" a="1"/>
  <c r="CS1" i="13" s="1"/>
  <c r="CQ1" i="13" a="1"/>
  <c r="CQ1" i="13" s="1"/>
  <c r="CT1" i="13" a="1"/>
  <c r="CT1" i="13" s="1"/>
  <c r="BV1" i="13" a="1"/>
  <c r="BV1" i="13" s="1"/>
  <c r="BT1" i="13" a="1"/>
  <c r="BT1" i="13" s="1"/>
  <c r="BW1" i="13" a="1"/>
  <c r="BW1" i="13" s="1"/>
  <c r="BR1" i="13" a="1"/>
  <c r="BR1" i="13" s="1"/>
  <c r="BU1" i="13" a="1"/>
  <c r="BU1" i="13" s="1"/>
  <c r="BS1" i="13" a="1"/>
  <c r="BS1" i="13" s="1"/>
  <c r="AX1" i="13" a="1"/>
  <c r="AX1" i="13" s="1"/>
  <c r="AV1" i="13" a="1"/>
  <c r="AV1" i="13" s="1"/>
  <c r="AY1" i="13" a="1"/>
  <c r="AY1" i="13" s="1"/>
  <c r="AU1" i="13" a="1"/>
  <c r="AU1" i="13" s="1"/>
  <c r="AW1" i="13" a="1"/>
  <c r="AW1" i="13" s="1"/>
  <c r="AT1" i="13" a="1"/>
  <c r="AT1" i="13" s="1"/>
  <c r="CJ1" i="13" a="1"/>
  <c r="CJ1" i="13" s="1"/>
  <c r="CM1" i="13" a="1"/>
  <c r="CM1" i="13" s="1"/>
  <c r="CK1" i="13" a="1"/>
  <c r="CK1" i="13" s="1"/>
  <c r="CN1" i="13" a="1"/>
  <c r="CN1" i="13" s="1"/>
  <c r="CL1" i="13" a="1"/>
  <c r="CL1" i="13" s="1"/>
  <c r="CO1" i="13" a="1"/>
  <c r="CO1" i="13" s="1"/>
  <c r="BN1" i="13" a="1"/>
  <c r="BN1" i="13" s="1"/>
  <c r="BQ1" i="13" a="1"/>
  <c r="BQ1" i="13" s="1"/>
  <c r="BL1" i="13" a="1"/>
  <c r="BL1" i="13" s="1"/>
  <c r="BO1" i="13" a="1"/>
  <c r="BO1" i="13" s="1"/>
  <c r="BM1" i="13" a="1"/>
  <c r="BM1" i="13" s="1"/>
  <c r="BP1" i="13" a="1"/>
  <c r="BP1" i="13" s="1"/>
  <c r="AO1" i="13" a="1"/>
  <c r="AO1" i="13" s="1"/>
  <c r="AR1" i="13" a="1"/>
  <c r="AR1" i="13" s="1"/>
  <c r="AP1" i="13" a="1"/>
  <c r="AP1" i="13" s="1"/>
  <c r="AN1" i="13" a="1"/>
  <c r="AN1" i="13" s="1"/>
  <c r="AS1" i="13" a="1"/>
  <c r="AS1" i="13" s="1"/>
  <c r="AQ1" i="13" a="1"/>
  <c r="AQ1" i="13" s="1"/>
  <c r="D5" i="8"/>
  <c r="T4" i="3" l="1"/>
  <c r="T5" i="3"/>
  <c r="T6" i="3"/>
  <c r="T7" i="3"/>
  <c r="T8" i="3"/>
  <c r="T9" i="3"/>
  <c r="T10" i="3"/>
  <c r="T11" i="3"/>
  <c r="T12" i="3"/>
  <c r="T13" i="3"/>
  <c r="T14" i="3"/>
  <c r="T15" i="3"/>
  <c r="T16" i="3"/>
  <c r="T17" i="3"/>
  <c r="T3" i="3"/>
  <c r="C133" i="10" a="1"/>
  <c r="C133" i="10" s="1"/>
  <c r="D133" i="10" a="1"/>
  <c r="D133" i="10" s="1"/>
  <c r="E133" i="10" a="1"/>
  <c r="E133" i="10" s="1"/>
  <c r="F133" i="10" a="1"/>
  <c r="F133" i="10" s="1"/>
  <c r="G133" i="10" a="1"/>
  <c r="G133" i="10" s="1"/>
  <c r="H133" i="10" a="1"/>
  <c r="H133" i="10" s="1"/>
  <c r="I133" i="10" a="1"/>
  <c r="I133" i="10" s="1"/>
  <c r="J133" i="10" a="1"/>
  <c r="J133" i="10" s="1"/>
  <c r="K133" i="10" a="1"/>
  <c r="K133" i="10" s="1"/>
  <c r="L133" i="10" a="1"/>
  <c r="L133" i="10" s="1"/>
  <c r="M133" i="10" a="1"/>
  <c r="M133" i="10" s="1"/>
  <c r="N133" i="10" a="1"/>
  <c r="N133" i="10" s="1"/>
  <c r="O133" i="10" a="1"/>
  <c r="O133" i="10" s="1"/>
  <c r="P133" i="10" a="1"/>
  <c r="P133" i="10" s="1"/>
  <c r="Q133" i="10" a="1"/>
  <c r="Q133" i="10" s="1"/>
  <c r="R133" i="10" a="1"/>
  <c r="R133" i="10" s="1"/>
  <c r="S133" i="10" a="1"/>
  <c r="S133" i="10" s="1"/>
  <c r="T133" i="10" a="1"/>
  <c r="T133" i="10" s="1"/>
  <c r="U133" i="10" a="1"/>
  <c r="U133" i="10" s="1"/>
  <c r="V133" i="10" a="1"/>
  <c r="V133" i="10" s="1"/>
  <c r="W133" i="10" a="1"/>
  <c r="W133" i="10" s="1"/>
  <c r="X133" i="10" a="1"/>
  <c r="X133" i="10" s="1"/>
  <c r="Y133" i="10" a="1"/>
  <c r="Y133" i="10" s="1"/>
  <c r="Z133" i="10" a="1"/>
  <c r="Z133" i="10" s="1"/>
  <c r="AA133" i="10" a="1"/>
  <c r="AA133" i="10" s="1"/>
  <c r="AB133" i="10" a="1"/>
  <c r="AB133" i="10" s="1"/>
  <c r="AC133" i="10" a="1"/>
  <c r="AC133" i="10" s="1"/>
  <c r="AD133" i="10" a="1"/>
  <c r="AD133" i="10" s="1"/>
  <c r="AE133" i="10" a="1"/>
  <c r="AE133" i="10" s="1"/>
  <c r="AF133" i="10" a="1"/>
  <c r="AF133" i="10" s="1"/>
  <c r="AG133" i="10" a="1"/>
  <c r="AG133" i="10" s="1"/>
  <c r="AH133" i="10" a="1"/>
  <c r="AH133" i="10" s="1"/>
  <c r="AI133" i="10" a="1"/>
  <c r="AI133" i="10" s="1"/>
  <c r="AJ133" i="10" a="1"/>
  <c r="AJ133" i="10" s="1"/>
  <c r="AK133" i="10" a="1"/>
  <c r="AK133" i="10" s="1"/>
  <c r="AL133" i="10" a="1"/>
  <c r="AL133" i="10" s="1"/>
  <c r="AM133" i="10" a="1"/>
  <c r="AM133" i="10" s="1"/>
  <c r="AN133" i="10" a="1"/>
  <c r="AN133" i="10" s="1"/>
  <c r="AO133" i="10" a="1"/>
  <c r="AO133" i="10" s="1"/>
  <c r="AP133" i="10" a="1"/>
  <c r="AP133" i="10" s="1"/>
  <c r="AQ133" i="10" a="1"/>
  <c r="AQ133" i="10" s="1"/>
  <c r="AR133" i="10" a="1"/>
  <c r="AR133" i="10" s="1"/>
  <c r="AS133" i="10" a="1"/>
  <c r="AS133" i="10" s="1"/>
  <c r="AT133" i="10" a="1"/>
  <c r="AT133" i="10" s="1"/>
  <c r="AU133" i="10" a="1"/>
  <c r="AU133" i="10" s="1"/>
  <c r="AV133" i="10" a="1"/>
  <c r="AV133" i="10" s="1"/>
  <c r="AW133" i="10" a="1"/>
  <c r="AW133" i="10" s="1"/>
  <c r="AX133" i="10" a="1"/>
  <c r="AX133" i="10" s="1"/>
  <c r="AY133" i="10" a="1"/>
  <c r="AY133" i="10" s="1"/>
  <c r="AZ133" i="10" a="1"/>
  <c r="AZ133" i="10" s="1"/>
  <c r="BA133" i="10" a="1"/>
  <c r="BA133" i="10" s="1"/>
  <c r="BB133" i="10" a="1"/>
  <c r="BB133" i="10" s="1"/>
  <c r="BC133" i="10" a="1"/>
  <c r="BC133" i="10" s="1"/>
  <c r="BD133" i="10" a="1"/>
  <c r="BD133" i="10" s="1"/>
  <c r="BE133" i="10" a="1"/>
  <c r="BE133" i="10" s="1"/>
  <c r="BF133" i="10" a="1"/>
  <c r="BF133" i="10" s="1"/>
  <c r="BG133" i="10" a="1"/>
  <c r="BG133" i="10" s="1"/>
  <c r="BH133" i="10" a="1"/>
  <c r="BH133" i="10" s="1"/>
  <c r="BI133" i="10" a="1"/>
  <c r="BI133" i="10" s="1"/>
  <c r="BJ133" i="10" a="1"/>
  <c r="BJ133" i="10" s="1"/>
  <c r="BK133" i="10" a="1"/>
  <c r="BK133" i="10" s="1"/>
  <c r="BL133" i="10" a="1"/>
  <c r="BL133" i="10" s="1"/>
  <c r="BM133" i="10" a="1"/>
  <c r="BM133" i="10" s="1"/>
  <c r="BN133" i="10" a="1"/>
  <c r="BN133" i="10" s="1"/>
  <c r="BO133" i="10" a="1"/>
  <c r="BO133" i="10" s="1"/>
  <c r="BP133" i="10" a="1"/>
  <c r="BP133" i="10" s="1"/>
  <c r="BQ133" i="10" a="1"/>
  <c r="BQ133" i="10" s="1"/>
  <c r="BR133" i="10" a="1"/>
  <c r="BR133" i="10" s="1"/>
  <c r="BS133" i="10" a="1"/>
  <c r="BS133" i="10" s="1"/>
  <c r="BT133" i="10" a="1"/>
  <c r="BT133" i="10" s="1"/>
  <c r="BU133" i="10" a="1"/>
  <c r="BU133" i="10" s="1"/>
  <c r="BV133" i="10" a="1"/>
  <c r="BV133" i="10" s="1"/>
  <c r="BW133" i="10" a="1"/>
  <c r="BW133" i="10" s="1"/>
  <c r="BX133" i="10" a="1"/>
  <c r="BX133" i="10" s="1"/>
  <c r="BY133" i="10" a="1"/>
  <c r="BY133" i="10" s="1"/>
  <c r="BZ133" i="10" a="1"/>
  <c r="BZ133" i="10" s="1"/>
  <c r="CA133" i="10" a="1"/>
  <c r="CA133" i="10" s="1"/>
  <c r="CB133" i="10" a="1"/>
  <c r="CB133" i="10" s="1"/>
  <c r="CC133" i="10" a="1"/>
  <c r="CC133" i="10" s="1"/>
  <c r="CD133" i="10" a="1"/>
  <c r="CD133" i="10" s="1"/>
  <c r="CE133" i="10" a="1"/>
  <c r="CE133" i="10" s="1"/>
  <c r="CF133" i="10" a="1"/>
  <c r="CF133" i="10" s="1"/>
  <c r="CG133" i="10" a="1"/>
  <c r="CG133" i="10" s="1"/>
  <c r="CH133" i="10" a="1"/>
  <c r="CH133" i="10" s="1"/>
  <c r="CI133" i="10" a="1"/>
  <c r="CI133" i="10" s="1"/>
  <c r="CJ133" i="10" a="1"/>
  <c r="CJ133" i="10" s="1"/>
  <c r="CK133" i="10" a="1"/>
  <c r="CK133" i="10" s="1"/>
  <c r="CL133" i="10" a="1"/>
  <c r="CL133" i="10" s="1"/>
  <c r="CM133" i="10" a="1"/>
  <c r="CM133" i="10" s="1"/>
  <c r="CN133" i="10" a="1"/>
  <c r="CN133" i="10" s="1"/>
  <c r="CO133" i="10" a="1"/>
  <c r="CO133" i="10" s="1"/>
  <c r="CP133" i="10" a="1"/>
  <c r="CP133" i="10" s="1"/>
  <c r="CQ133" i="10" a="1"/>
  <c r="CQ133" i="10" s="1"/>
  <c r="CR133" i="10" a="1"/>
  <c r="CR133" i="10" s="1"/>
  <c r="CS133" i="10" a="1"/>
  <c r="CS133" i="10" s="1"/>
  <c r="CT133" i="10" a="1"/>
  <c r="CT133" i="10" s="1"/>
  <c r="CU133" i="10" a="1"/>
  <c r="CU133" i="10" s="1"/>
  <c r="CV133" i="10" a="1"/>
  <c r="CV133" i="10" s="1"/>
  <c r="CW133" i="10" a="1"/>
  <c r="CW133" i="10" s="1"/>
  <c r="C132" i="10" a="1"/>
  <c r="C132" i="10" s="1"/>
  <c r="D132" i="10" a="1"/>
  <c r="D132" i="10" s="1"/>
  <c r="E132" i="10" a="1"/>
  <c r="E132" i="10" s="1"/>
  <c r="F132" i="10" a="1"/>
  <c r="F132" i="10" s="1"/>
  <c r="G132" i="10" a="1"/>
  <c r="G132" i="10" s="1"/>
  <c r="H132" i="10" a="1"/>
  <c r="H132" i="10" s="1"/>
  <c r="I132" i="10" a="1"/>
  <c r="I132" i="10" s="1"/>
  <c r="J132" i="10" a="1"/>
  <c r="J132" i="10" s="1"/>
  <c r="K132" i="10" a="1"/>
  <c r="K132" i="10" s="1"/>
  <c r="L132" i="10" a="1"/>
  <c r="L132" i="10" s="1"/>
  <c r="M132" i="10" a="1"/>
  <c r="M132" i="10" s="1"/>
  <c r="N132" i="10" a="1"/>
  <c r="N132" i="10" s="1"/>
  <c r="O132" i="10" a="1"/>
  <c r="O132" i="10" s="1"/>
  <c r="P132" i="10" a="1"/>
  <c r="P132" i="10" s="1"/>
  <c r="Q132" i="10" a="1"/>
  <c r="Q132" i="10" s="1"/>
  <c r="R132" i="10" a="1"/>
  <c r="R132" i="10" s="1"/>
  <c r="S132" i="10" a="1"/>
  <c r="S132" i="10" s="1"/>
  <c r="T132" i="10" a="1"/>
  <c r="T132" i="10" s="1"/>
  <c r="U132" i="10" a="1"/>
  <c r="U132" i="10" s="1"/>
  <c r="V132" i="10" a="1"/>
  <c r="V132" i="10" s="1"/>
  <c r="W132" i="10" a="1"/>
  <c r="W132" i="10" s="1"/>
  <c r="X132" i="10" a="1"/>
  <c r="X132" i="10" s="1"/>
  <c r="Y132" i="10" a="1"/>
  <c r="Y132" i="10" s="1"/>
  <c r="Z132" i="10" a="1"/>
  <c r="Z132" i="10" s="1"/>
  <c r="AA132" i="10" a="1"/>
  <c r="AA132" i="10" s="1"/>
  <c r="AB132" i="10" a="1"/>
  <c r="AB132" i="10" s="1"/>
  <c r="AC132" i="10" a="1"/>
  <c r="AC132" i="10" s="1"/>
  <c r="AD132" i="10" a="1"/>
  <c r="AD132" i="10" s="1"/>
  <c r="AE132" i="10" a="1"/>
  <c r="AE132" i="10" s="1"/>
  <c r="AF132" i="10" a="1"/>
  <c r="AF132" i="10" s="1"/>
  <c r="AG132" i="10" a="1"/>
  <c r="AG132" i="10" s="1"/>
  <c r="AH132" i="10" a="1"/>
  <c r="AH132" i="10" s="1"/>
  <c r="AI132" i="10" a="1"/>
  <c r="AI132" i="10" s="1"/>
  <c r="AJ132" i="10" a="1"/>
  <c r="AJ132" i="10" s="1"/>
  <c r="AK132" i="10" a="1"/>
  <c r="AK132" i="10" s="1"/>
  <c r="AL132" i="10" a="1"/>
  <c r="AL132" i="10" s="1"/>
  <c r="AM132" i="10" a="1"/>
  <c r="AM132" i="10" s="1"/>
  <c r="AN132" i="10" a="1"/>
  <c r="AN132" i="10" s="1"/>
  <c r="AO132" i="10" a="1"/>
  <c r="AO132" i="10" s="1"/>
  <c r="AP132" i="10" a="1"/>
  <c r="AP132" i="10" s="1"/>
  <c r="AQ132" i="10" a="1"/>
  <c r="AQ132" i="10" s="1"/>
  <c r="AR132" i="10" a="1"/>
  <c r="AR132" i="10" s="1"/>
  <c r="AS132" i="10" a="1"/>
  <c r="AS132" i="10" s="1"/>
  <c r="AT132" i="10" a="1"/>
  <c r="AT132" i="10" s="1"/>
  <c r="AU132" i="10" a="1"/>
  <c r="AU132" i="10" s="1"/>
  <c r="AV132" i="10" a="1"/>
  <c r="AV132" i="10" s="1"/>
  <c r="AW132" i="10" a="1"/>
  <c r="AW132" i="10" s="1"/>
  <c r="AX132" i="10" a="1"/>
  <c r="AX132" i="10" s="1"/>
  <c r="AY132" i="10" a="1"/>
  <c r="AY132" i="10" s="1"/>
  <c r="AZ132" i="10" a="1"/>
  <c r="AZ132" i="10" s="1"/>
  <c r="BA132" i="10" a="1"/>
  <c r="BA132" i="10" s="1"/>
  <c r="BB132" i="10" a="1"/>
  <c r="BB132" i="10" s="1"/>
  <c r="BC132" i="10" a="1"/>
  <c r="BC132" i="10" s="1"/>
  <c r="BD132" i="10" a="1"/>
  <c r="BD132" i="10" s="1"/>
  <c r="BE132" i="10" a="1"/>
  <c r="BE132" i="10" s="1"/>
  <c r="BF132" i="10" a="1"/>
  <c r="BF132" i="10" s="1"/>
  <c r="BG132" i="10" a="1"/>
  <c r="BG132" i="10" s="1"/>
  <c r="BH132" i="10" a="1"/>
  <c r="BH132" i="10" s="1"/>
  <c r="BI132" i="10" a="1"/>
  <c r="BI132" i="10" s="1"/>
  <c r="BJ132" i="10" a="1"/>
  <c r="BJ132" i="10" s="1"/>
  <c r="BK132" i="10" a="1"/>
  <c r="BK132" i="10" s="1"/>
  <c r="BL132" i="10" a="1"/>
  <c r="BL132" i="10" s="1"/>
  <c r="BM132" i="10" a="1"/>
  <c r="BM132" i="10" s="1"/>
  <c r="BN132" i="10" a="1"/>
  <c r="BN132" i="10" s="1"/>
  <c r="BO132" i="10" a="1"/>
  <c r="BO132" i="10" s="1"/>
  <c r="BP132" i="10" a="1"/>
  <c r="BP132" i="10" s="1"/>
  <c r="BQ132" i="10" a="1"/>
  <c r="BQ132" i="10" s="1"/>
  <c r="BR132" i="10" a="1"/>
  <c r="BR132" i="10" s="1"/>
  <c r="BS132" i="10" a="1"/>
  <c r="BS132" i="10" s="1"/>
  <c r="BT132" i="10" a="1"/>
  <c r="BT132" i="10" s="1"/>
  <c r="BU132" i="10" a="1"/>
  <c r="BU132" i="10" s="1"/>
  <c r="BV132" i="10" a="1"/>
  <c r="BV132" i="10" s="1"/>
  <c r="BW132" i="10" a="1"/>
  <c r="BW132" i="10" s="1"/>
  <c r="BX132" i="10" a="1"/>
  <c r="BX132" i="10" s="1"/>
  <c r="BY132" i="10" a="1"/>
  <c r="BY132" i="10" s="1"/>
  <c r="BZ132" i="10" a="1"/>
  <c r="BZ132" i="10" s="1"/>
  <c r="CA132" i="10" a="1"/>
  <c r="CA132" i="10" s="1"/>
  <c r="CB132" i="10" a="1"/>
  <c r="CB132" i="10" s="1"/>
  <c r="CC132" i="10" a="1"/>
  <c r="CC132" i="10" s="1"/>
  <c r="CD132" i="10" a="1"/>
  <c r="CD132" i="10" s="1"/>
  <c r="CE132" i="10" a="1"/>
  <c r="CE132" i="10" s="1"/>
  <c r="CF132" i="10" a="1"/>
  <c r="CF132" i="10" s="1"/>
  <c r="CG132" i="10" a="1"/>
  <c r="CG132" i="10" s="1"/>
  <c r="CH132" i="10" a="1"/>
  <c r="CH132" i="10" s="1"/>
  <c r="CI132" i="10" a="1"/>
  <c r="CI132" i="10" s="1"/>
  <c r="CJ132" i="10" a="1"/>
  <c r="CJ132" i="10" s="1"/>
  <c r="CK132" i="10" a="1"/>
  <c r="CK132" i="10" s="1"/>
  <c r="CL132" i="10" a="1"/>
  <c r="CL132" i="10" s="1"/>
  <c r="CM132" i="10" a="1"/>
  <c r="CM132" i="10" s="1"/>
  <c r="CN132" i="10" a="1"/>
  <c r="CN132" i="10" s="1"/>
  <c r="CO132" i="10" a="1"/>
  <c r="CO132" i="10" s="1"/>
  <c r="CP132" i="10" a="1"/>
  <c r="CP132" i="10" s="1"/>
  <c r="CQ132" i="10" a="1"/>
  <c r="CQ132" i="10" s="1"/>
  <c r="CR132" i="10" a="1"/>
  <c r="CR132" i="10" s="1"/>
  <c r="CS132" i="10" a="1"/>
  <c r="CS132" i="10" s="1"/>
  <c r="CT132" i="10" a="1"/>
  <c r="CT132" i="10" s="1"/>
  <c r="CU132" i="10" a="1"/>
  <c r="CU132" i="10" s="1"/>
  <c r="CV132" i="10" a="1"/>
  <c r="CV132" i="10" s="1"/>
  <c r="CW132" i="10" a="1"/>
  <c r="CW132" i="10" s="1"/>
  <c r="B133" i="10" a="1"/>
  <c r="B133" i="10" s="1"/>
  <c r="B132" i="10" a="1"/>
  <c r="B132" i="10" s="1"/>
  <c r="AR11" i="9"/>
  <c r="AR12" i="9"/>
  <c r="AS12" i="9" s="1"/>
  <c r="AT12" i="9" s="1"/>
  <c r="AR13" i="9"/>
  <c r="AS13" i="9" s="1"/>
  <c r="AT13" i="9" s="1"/>
  <c r="AR14" i="9"/>
  <c r="AS14" i="9" s="1"/>
  <c r="AT14" i="9" s="1"/>
  <c r="AR15" i="9"/>
  <c r="AS15" i="9" s="1"/>
  <c r="AT15" i="9" s="1"/>
  <c r="AR16" i="9"/>
  <c r="AS16" i="9" s="1"/>
  <c r="AT16" i="9" s="1"/>
  <c r="AR17" i="9"/>
  <c r="AS17" i="9" s="1"/>
  <c r="AT17" i="9" s="1"/>
  <c r="AR18" i="9"/>
  <c r="AS18" i="9" s="1"/>
  <c r="AT18" i="9" s="1"/>
  <c r="AR19" i="9"/>
  <c r="AS19" i="9" s="1"/>
  <c r="AT19" i="9" s="1"/>
  <c r="AR20" i="9"/>
  <c r="AS20" i="9" s="1"/>
  <c r="AT20" i="9" s="1"/>
  <c r="AR21" i="9"/>
  <c r="AS21" i="9" s="1"/>
  <c r="AT21" i="9" s="1"/>
  <c r="AR22" i="9"/>
  <c r="AS22" i="9" s="1"/>
  <c r="AT22" i="9" s="1"/>
  <c r="AR23" i="9"/>
  <c r="AS23" i="9" s="1"/>
  <c r="AT23" i="9" s="1"/>
  <c r="AR24" i="9"/>
  <c r="AS24" i="9" s="1"/>
  <c r="AT24" i="9" s="1"/>
  <c r="AR25" i="9"/>
  <c r="AS25" i="9" s="1"/>
  <c r="AT25" i="9" s="1"/>
  <c r="AR26" i="9"/>
  <c r="AS26" i="9" s="1"/>
  <c r="AT26" i="9" s="1"/>
  <c r="AR27" i="9"/>
  <c r="AS27" i="9" s="1"/>
  <c r="AT27" i="9" s="1"/>
  <c r="AR28" i="9"/>
  <c r="AS28" i="9" s="1"/>
  <c r="AT28" i="9" s="1"/>
  <c r="AR29" i="9"/>
  <c r="AS29" i="9" s="1"/>
  <c r="AT29" i="9" s="1"/>
  <c r="AR30" i="9"/>
  <c r="AS30" i="9" s="1"/>
  <c r="AT30" i="9" s="1"/>
  <c r="AR31" i="9"/>
  <c r="AS31" i="9" s="1"/>
  <c r="AT31" i="9" s="1"/>
  <c r="AR32" i="9"/>
  <c r="AS32" i="9" s="1"/>
  <c r="AT32" i="9" s="1"/>
  <c r="AR33" i="9"/>
  <c r="AS33" i="9" s="1"/>
  <c r="AT33" i="9" s="1"/>
  <c r="AR34" i="9"/>
  <c r="AS34" i="9" s="1"/>
  <c r="AT34" i="9" s="1"/>
  <c r="AR35" i="9"/>
  <c r="AS35" i="9" s="1"/>
  <c r="AT35" i="9" s="1"/>
  <c r="AR36" i="9"/>
  <c r="AS36" i="9" s="1"/>
  <c r="AT36" i="9" s="1"/>
  <c r="AR37" i="9"/>
  <c r="AS37" i="9" s="1"/>
  <c r="AT37" i="9" s="1"/>
  <c r="AR38" i="9"/>
  <c r="AS38" i="9" s="1"/>
  <c r="AT38" i="9" s="1"/>
  <c r="AR39" i="9"/>
  <c r="AS39" i="9" s="1"/>
  <c r="AT39" i="9" s="1"/>
  <c r="AR40" i="9"/>
  <c r="AS40" i="9" s="1"/>
  <c r="AT40" i="9" s="1"/>
  <c r="AR41" i="9"/>
  <c r="AS41" i="9" s="1"/>
  <c r="AT41" i="9" s="1"/>
  <c r="AR42" i="9"/>
  <c r="AS42" i="9" s="1"/>
  <c r="AT42" i="9" s="1"/>
  <c r="AR43" i="9"/>
  <c r="AS43" i="9" s="1"/>
  <c r="AT43" i="9" s="1"/>
  <c r="AR44" i="9"/>
  <c r="AS44" i="9" s="1"/>
  <c r="AT44" i="9" s="1"/>
  <c r="AR45" i="9"/>
  <c r="AS45" i="9" s="1"/>
  <c r="AT45" i="9" s="1"/>
  <c r="AR46" i="9"/>
  <c r="AS46" i="9" s="1"/>
  <c r="AT46" i="9" s="1"/>
  <c r="AR47" i="9"/>
  <c r="AS47" i="9" s="1"/>
  <c r="AT47" i="9" s="1"/>
  <c r="AR48" i="9"/>
  <c r="AS48" i="9" s="1"/>
  <c r="AT48" i="9" s="1"/>
  <c r="AR49" i="9"/>
  <c r="AS49" i="9" s="1"/>
  <c r="AT49" i="9" s="1"/>
  <c r="AR50" i="9"/>
  <c r="AS50" i="9" s="1"/>
  <c r="AT50" i="9" s="1"/>
  <c r="AR51" i="9"/>
  <c r="AS51" i="9" s="1"/>
  <c r="AT51" i="9" s="1"/>
  <c r="AR52" i="9"/>
  <c r="AS52" i="9" s="1"/>
  <c r="AT52" i="9" s="1"/>
  <c r="AR53" i="9"/>
  <c r="AS53" i="9" s="1"/>
  <c r="AT53" i="9" s="1"/>
  <c r="AR54" i="9"/>
  <c r="AS54" i="9" s="1"/>
  <c r="AT54" i="9" s="1"/>
  <c r="AR55" i="9"/>
  <c r="AS55" i="9" s="1"/>
  <c r="AT55" i="9" s="1"/>
  <c r="AR56" i="9"/>
  <c r="AS56" i="9" s="1"/>
  <c r="AT56" i="9" s="1"/>
  <c r="AR57" i="9"/>
  <c r="AS57" i="9" s="1"/>
  <c r="AT57" i="9" s="1"/>
  <c r="AR58" i="9"/>
  <c r="AS58" i="9" s="1"/>
  <c r="AT58" i="9" s="1"/>
  <c r="AR59" i="9"/>
  <c r="AS59" i="9" s="1"/>
  <c r="AT59" i="9" s="1"/>
  <c r="AR60" i="9"/>
  <c r="AS60" i="9" s="1"/>
  <c r="AT60" i="9" s="1"/>
  <c r="AR61" i="9"/>
  <c r="AS61" i="9" s="1"/>
  <c r="AT61" i="9" s="1"/>
  <c r="AR62" i="9"/>
  <c r="AS62" i="9" s="1"/>
  <c r="AT62" i="9" s="1"/>
  <c r="AR63" i="9"/>
  <c r="AS63" i="9" s="1"/>
  <c r="AT63" i="9" s="1"/>
  <c r="AR64" i="9"/>
  <c r="AS64" i="9" s="1"/>
  <c r="AT64" i="9" s="1"/>
  <c r="AR65" i="9"/>
  <c r="AS65" i="9" s="1"/>
  <c r="AT65" i="9" s="1"/>
  <c r="AR66" i="9"/>
  <c r="AS66" i="9" s="1"/>
  <c r="AT66" i="9" s="1"/>
  <c r="AR67" i="9"/>
  <c r="AS67" i="9" s="1"/>
  <c r="AT67" i="9" s="1"/>
  <c r="AR68" i="9"/>
  <c r="AS68" i="9" s="1"/>
  <c r="AT68" i="9" s="1"/>
  <c r="AR69" i="9"/>
  <c r="AS69" i="9" s="1"/>
  <c r="AT69" i="9" s="1"/>
  <c r="AR70" i="9"/>
  <c r="AS70" i="9" s="1"/>
  <c r="AT70" i="9" s="1"/>
  <c r="AR71" i="9"/>
  <c r="AS71" i="9" s="1"/>
  <c r="AT71" i="9" s="1"/>
  <c r="AR72" i="9"/>
  <c r="AS72" i="9" s="1"/>
  <c r="AT72" i="9" s="1"/>
  <c r="AR73" i="9"/>
  <c r="AS73" i="9" s="1"/>
  <c r="AT73" i="9" s="1"/>
  <c r="AR74" i="9"/>
  <c r="AS74" i="9" s="1"/>
  <c r="AT74" i="9" s="1"/>
  <c r="AR75" i="9"/>
  <c r="AS75" i="9" s="1"/>
  <c r="AT75" i="9" s="1"/>
  <c r="AR76" i="9"/>
  <c r="AS76" i="9" s="1"/>
  <c r="AT76" i="9" s="1"/>
  <c r="AR77" i="9"/>
  <c r="AS77" i="9" s="1"/>
  <c r="AT77" i="9" s="1"/>
  <c r="AR78" i="9"/>
  <c r="AS78" i="9" s="1"/>
  <c r="AT78" i="9" s="1"/>
  <c r="AR79" i="9"/>
  <c r="AS79" i="9" s="1"/>
  <c r="AT79" i="9" s="1"/>
  <c r="AR80" i="9"/>
  <c r="AS80" i="9" s="1"/>
  <c r="AT80" i="9" s="1"/>
  <c r="AR81" i="9"/>
  <c r="AS81" i="9" s="1"/>
  <c r="AT81" i="9" s="1"/>
  <c r="AR82" i="9"/>
  <c r="AS82" i="9" s="1"/>
  <c r="AT82" i="9" s="1"/>
  <c r="AR83" i="9"/>
  <c r="AS83" i="9" s="1"/>
  <c r="AT83" i="9" s="1"/>
  <c r="AR84" i="9"/>
  <c r="AS84" i="9" s="1"/>
  <c r="AT84" i="9" s="1"/>
  <c r="AR85" i="9"/>
  <c r="AS85" i="9" s="1"/>
  <c r="AT85" i="9" s="1"/>
  <c r="AR86" i="9"/>
  <c r="AS86" i="9" s="1"/>
  <c r="AT86" i="9" s="1"/>
  <c r="AR87" i="9"/>
  <c r="AS87" i="9" s="1"/>
  <c r="AT87" i="9" s="1"/>
  <c r="AR88" i="9"/>
  <c r="AS88" i="9" s="1"/>
  <c r="AT88" i="9" s="1"/>
  <c r="AR89" i="9"/>
  <c r="AS89" i="9" s="1"/>
  <c r="AT89" i="9" s="1"/>
  <c r="AR90" i="9"/>
  <c r="AS90" i="9" s="1"/>
  <c r="AT90" i="9" s="1"/>
  <c r="AR91" i="9"/>
  <c r="AS91" i="9" s="1"/>
  <c r="AT91" i="9" s="1"/>
  <c r="AR92" i="9"/>
  <c r="AS92" i="9" s="1"/>
  <c r="AT92" i="9" s="1"/>
  <c r="AR93" i="9"/>
  <c r="AS93" i="9" s="1"/>
  <c r="AT93" i="9" s="1"/>
  <c r="AR94" i="9"/>
  <c r="AS94" i="9" s="1"/>
  <c r="AT94" i="9" s="1"/>
  <c r="AR95" i="9"/>
  <c r="AS95" i="9" s="1"/>
  <c r="AT95" i="9" s="1"/>
  <c r="AR96" i="9"/>
  <c r="AS96" i="9" s="1"/>
  <c r="AT96" i="9" s="1"/>
  <c r="AR97" i="9"/>
  <c r="AS97" i="9" s="1"/>
  <c r="AT97" i="9" s="1"/>
  <c r="AR98" i="9"/>
  <c r="AS98" i="9" s="1"/>
  <c r="AT98" i="9" s="1"/>
  <c r="AR99" i="9"/>
  <c r="AS99" i="9" s="1"/>
  <c r="AT99" i="9" s="1"/>
  <c r="AR100" i="9"/>
  <c r="AS100" i="9" s="1"/>
  <c r="AT100" i="9" s="1"/>
  <c r="AR101" i="9"/>
  <c r="AS101" i="9" s="1"/>
  <c r="AT101" i="9" s="1"/>
  <c r="AR102" i="9"/>
  <c r="AS102" i="9" s="1"/>
  <c r="AT102" i="9" s="1"/>
  <c r="AR103" i="9"/>
  <c r="AS103" i="9" s="1"/>
  <c r="AT103" i="9" s="1"/>
  <c r="AR104" i="9"/>
  <c r="AS104" i="9" s="1"/>
  <c r="AT104" i="9" s="1"/>
  <c r="AR105" i="9"/>
  <c r="AS105" i="9" s="1"/>
  <c r="AT105" i="9" s="1"/>
  <c r="AR106" i="9"/>
  <c r="AS106" i="9" s="1"/>
  <c r="AT106" i="9" s="1"/>
  <c r="AR107" i="9"/>
  <c r="AS107" i="9" s="1"/>
  <c r="AT107" i="9" s="1"/>
  <c r="AR108" i="9"/>
  <c r="AS108" i="9" s="1"/>
  <c r="AT108" i="9" s="1"/>
  <c r="AR109" i="9"/>
  <c r="AS109" i="9" s="1"/>
  <c r="AT109" i="9" s="1"/>
  <c r="AR10" i="9"/>
  <c r="U11" i="9"/>
  <c r="U12" i="9"/>
  <c r="U13" i="9"/>
  <c r="V13" i="9" s="1"/>
  <c r="W13" i="9" s="1"/>
  <c r="U14" i="9"/>
  <c r="V14" i="9" s="1"/>
  <c r="W14" i="9" s="1"/>
  <c r="U15" i="9"/>
  <c r="V15" i="9" s="1"/>
  <c r="W15" i="9" s="1"/>
  <c r="U16" i="9"/>
  <c r="V16" i="9" s="1"/>
  <c r="W16" i="9" s="1"/>
  <c r="U17" i="9"/>
  <c r="V17" i="9" s="1"/>
  <c r="W17" i="9" s="1"/>
  <c r="U18" i="9"/>
  <c r="V18" i="9" s="1"/>
  <c r="W18" i="9" s="1"/>
  <c r="U19" i="9"/>
  <c r="V19" i="9" s="1"/>
  <c r="W19" i="9" s="1"/>
  <c r="U20" i="9"/>
  <c r="V20" i="9" s="1"/>
  <c r="W20" i="9" s="1"/>
  <c r="U21" i="9"/>
  <c r="V21" i="9" s="1"/>
  <c r="W21" i="9" s="1"/>
  <c r="U22" i="9"/>
  <c r="V22" i="9" s="1"/>
  <c r="W22" i="9" s="1"/>
  <c r="U23" i="9"/>
  <c r="V23" i="9" s="1"/>
  <c r="W23" i="9" s="1"/>
  <c r="U24" i="9"/>
  <c r="V24" i="9" s="1"/>
  <c r="W24" i="9" s="1"/>
  <c r="U25" i="9"/>
  <c r="V25" i="9" s="1"/>
  <c r="W25" i="9" s="1"/>
  <c r="U26" i="9"/>
  <c r="V26" i="9" s="1"/>
  <c r="W26" i="9" s="1"/>
  <c r="U27" i="9"/>
  <c r="V27" i="9" s="1"/>
  <c r="W27" i="9" s="1"/>
  <c r="U28" i="9"/>
  <c r="V28" i="9" s="1"/>
  <c r="W28" i="9" s="1"/>
  <c r="U29" i="9"/>
  <c r="V29" i="9" s="1"/>
  <c r="W29" i="9" s="1"/>
  <c r="U30" i="9"/>
  <c r="V30" i="9" s="1"/>
  <c r="W30" i="9" s="1"/>
  <c r="U31" i="9"/>
  <c r="V31" i="9" s="1"/>
  <c r="W31" i="9" s="1"/>
  <c r="U32" i="9"/>
  <c r="V32" i="9" s="1"/>
  <c r="W32" i="9" s="1"/>
  <c r="U33" i="9"/>
  <c r="V33" i="9" s="1"/>
  <c r="W33" i="9" s="1"/>
  <c r="U34" i="9"/>
  <c r="V34" i="9" s="1"/>
  <c r="W34" i="9" s="1"/>
  <c r="U35" i="9"/>
  <c r="V35" i="9" s="1"/>
  <c r="W35" i="9" s="1"/>
  <c r="U36" i="9"/>
  <c r="V36" i="9" s="1"/>
  <c r="W36" i="9" s="1"/>
  <c r="U37" i="9"/>
  <c r="V37" i="9" s="1"/>
  <c r="W37" i="9" s="1"/>
  <c r="U38" i="9"/>
  <c r="V38" i="9" s="1"/>
  <c r="W38" i="9" s="1"/>
  <c r="U39" i="9"/>
  <c r="V39" i="9" s="1"/>
  <c r="W39" i="9" s="1"/>
  <c r="U40" i="9"/>
  <c r="V40" i="9" s="1"/>
  <c r="W40" i="9" s="1"/>
  <c r="U41" i="9"/>
  <c r="V41" i="9" s="1"/>
  <c r="W41" i="9" s="1"/>
  <c r="U42" i="9"/>
  <c r="V42" i="9" s="1"/>
  <c r="W42" i="9" s="1"/>
  <c r="U43" i="9"/>
  <c r="V43" i="9" s="1"/>
  <c r="W43" i="9" s="1"/>
  <c r="U44" i="9"/>
  <c r="V44" i="9" s="1"/>
  <c r="W44" i="9" s="1"/>
  <c r="U45" i="9"/>
  <c r="V45" i="9" s="1"/>
  <c r="W45" i="9" s="1"/>
  <c r="U46" i="9"/>
  <c r="V46" i="9" s="1"/>
  <c r="W46" i="9" s="1"/>
  <c r="U47" i="9"/>
  <c r="V47" i="9" s="1"/>
  <c r="W47" i="9" s="1"/>
  <c r="U48" i="9"/>
  <c r="V48" i="9" s="1"/>
  <c r="W48" i="9" s="1"/>
  <c r="U49" i="9"/>
  <c r="V49" i="9" s="1"/>
  <c r="W49" i="9" s="1"/>
  <c r="U50" i="9"/>
  <c r="V50" i="9" s="1"/>
  <c r="W50" i="9" s="1"/>
  <c r="U51" i="9"/>
  <c r="V51" i="9" s="1"/>
  <c r="W51" i="9" s="1"/>
  <c r="U52" i="9"/>
  <c r="V52" i="9" s="1"/>
  <c r="W52" i="9" s="1"/>
  <c r="U53" i="9"/>
  <c r="V53" i="9" s="1"/>
  <c r="W53" i="9" s="1"/>
  <c r="U54" i="9"/>
  <c r="V54" i="9" s="1"/>
  <c r="W54" i="9" s="1"/>
  <c r="U55" i="9"/>
  <c r="V55" i="9" s="1"/>
  <c r="W55" i="9" s="1"/>
  <c r="U56" i="9"/>
  <c r="V56" i="9" s="1"/>
  <c r="W56" i="9" s="1"/>
  <c r="U57" i="9"/>
  <c r="V57" i="9" s="1"/>
  <c r="W57" i="9" s="1"/>
  <c r="U58" i="9"/>
  <c r="V58" i="9" s="1"/>
  <c r="W58" i="9" s="1"/>
  <c r="U59" i="9"/>
  <c r="V59" i="9" s="1"/>
  <c r="W59" i="9" s="1"/>
  <c r="U60" i="9"/>
  <c r="V60" i="9" s="1"/>
  <c r="W60" i="9" s="1"/>
  <c r="U61" i="9"/>
  <c r="V61" i="9" s="1"/>
  <c r="W61" i="9" s="1"/>
  <c r="U62" i="9"/>
  <c r="V62" i="9" s="1"/>
  <c r="W62" i="9" s="1"/>
  <c r="U63" i="9"/>
  <c r="V63" i="9" s="1"/>
  <c r="W63" i="9" s="1"/>
  <c r="U64" i="9"/>
  <c r="V64" i="9" s="1"/>
  <c r="W64" i="9" s="1"/>
  <c r="U65" i="9"/>
  <c r="V65" i="9" s="1"/>
  <c r="W65" i="9" s="1"/>
  <c r="U66" i="9"/>
  <c r="V66" i="9" s="1"/>
  <c r="W66" i="9" s="1"/>
  <c r="U67" i="9"/>
  <c r="V67" i="9" s="1"/>
  <c r="W67" i="9" s="1"/>
  <c r="U68" i="9"/>
  <c r="V68" i="9" s="1"/>
  <c r="W68" i="9" s="1"/>
  <c r="U69" i="9"/>
  <c r="V69" i="9" s="1"/>
  <c r="W69" i="9" s="1"/>
  <c r="U70" i="9"/>
  <c r="V70" i="9" s="1"/>
  <c r="W70" i="9" s="1"/>
  <c r="U71" i="9"/>
  <c r="V71" i="9" s="1"/>
  <c r="W71" i="9" s="1"/>
  <c r="U72" i="9"/>
  <c r="V72" i="9" s="1"/>
  <c r="W72" i="9" s="1"/>
  <c r="U73" i="9"/>
  <c r="V73" i="9" s="1"/>
  <c r="W73" i="9" s="1"/>
  <c r="U74" i="9"/>
  <c r="V74" i="9" s="1"/>
  <c r="W74" i="9" s="1"/>
  <c r="U75" i="9"/>
  <c r="V75" i="9" s="1"/>
  <c r="W75" i="9" s="1"/>
  <c r="U76" i="9"/>
  <c r="V76" i="9" s="1"/>
  <c r="W76" i="9" s="1"/>
  <c r="U77" i="9"/>
  <c r="V77" i="9" s="1"/>
  <c r="W77" i="9" s="1"/>
  <c r="U78" i="9"/>
  <c r="V78" i="9" s="1"/>
  <c r="W78" i="9" s="1"/>
  <c r="U79" i="9"/>
  <c r="V79" i="9" s="1"/>
  <c r="W79" i="9" s="1"/>
  <c r="U80" i="9"/>
  <c r="V80" i="9" s="1"/>
  <c r="W80" i="9" s="1"/>
  <c r="U81" i="9"/>
  <c r="V81" i="9" s="1"/>
  <c r="W81" i="9" s="1"/>
  <c r="U82" i="9"/>
  <c r="V82" i="9" s="1"/>
  <c r="W82" i="9" s="1"/>
  <c r="U83" i="9"/>
  <c r="V83" i="9" s="1"/>
  <c r="W83" i="9" s="1"/>
  <c r="U84" i="9"/>
  <c r="V84" i="9" s="1"/>
  <c r="W84" i="9" s="1"/>
  <c r="U85" i="9"/>
  <c r="V85" i="9" s="1"/>
  <c r="W85" i="9" s="1"/>
  <c r="U86" i="9"/>
  <c r="V86" i="9" s="1"/>
  <c r="W86" i="9" s="1"/>
  <c r="U87" i="9"/>
  <c r="V87" i="9" s="1"/>
  <c r="W87" i="9" s="1"/>
  <c r="U88" i="9"/>
  <c r="V88" i="9" s="1"/>
  <c r="W88" i="9" s="1"/>
  <c r="U89" i="9"/>
  <c r="V89" i="9" s="1"/>
  <c r="W89" i="9" s="1"/>
  <c r="U90" i="9"/>
  <c r="V90" i="9" s="1"/>
  <c r="W90" i="9" s="1"/>
  <c r="U91" i="9"/>
  <c r="V91" i="9" s="1"/>
  <c r="W91" i="9" s="1"/>
  <c r="U92" i="9"/>
  <c r="V92" i="9" s="1"/>
  <c r="W92" i="9" s="1"/>
  <c r="U93" i="9"/>
  <c r="V93" i="9" s="1"/>
  <c r="W93" i="9" s="1"/>
  <c r="U94" i="9"/>
  <c r="V94" i="9" s="1"/>
  <c r="W94" i="9" s="1"/>
  <c r="U95" i="9"/>
  <c r="V95" i="9" s="1"/>
  <c r="W95" i="9" s="1"/>
  <c r="U96" i="9"/>
  <c r="V96" i="9" s="1"/>
  <c r="W96" i="9" s="1"/>
  <c r="U97" i="9"/>
  <c r="V97" i="9" s="1"/>
  <c r="W97" i="9" s="1"/>
  <c r="U98" i="9"/>
  <c r="V98" i="9" s="1"/>
  <c r="W98" i="9" s="1"/>
  <c r="U99" i="9"/>
  <c r="V99" i="9" s="1"/>
  <c r="W99" i="9" s="1"/>
  <c r="U100" i="9"/>
  <c r="V100" i="9" s="1"/>
  <c r="W100" i="9" s="1"/>
  <c r="U101" i="9"/>
  <c r="V101" i="9" s="1"/>
  <c r="W101" i="9" s="1"/>
  <c r="U102" i="9"/>
  <c r="V102" i="9" s="1"/>
  <c r="W102" i="9" s="1"/>
  <c r="U103" i="9"/>
  <c r="V103" i="9" s="1"/>
  <c r="W103" i="9" s="1"/>
  <c r="U104" i="9"/>
  <c r="V104" i="9" s="1"/>
  <c r="W104" i="9" s="1"/>
  <c r="U105" i="9"/>
  <c r="V105" i="9" s="1"/>
  <c r="W105" i="9" s="1"/>
  <c r="U106" i="9"/>
  <c r="V106" i="9" s="1"/>
  <c r="W106" i="9" s="1"/>
  <c r="U107" i="9"/>
  <c r="V107" i="9" s="1"/>
  <c r="W107" i="9" s="1"/>
  <c r="U108" i="9"/>
  <c r="V108" i="9" s="1"/>
  <c r="W108" i="9" s="1"/>
  <c r="U109" i="9"/>
  <c r="V109" i="9" s="1"/>
  <c r="W109" i="9" s="1"/>
  <c r="U10" i="9"/>
  <c r="C3" i="10" a="1"/>
  <c r="C3" i="10" s="1"/>
  <c r="D3" i="10" a="1"/>
  <c r="D3" i="10" s="1"/>
  <c r="E3" i="10" a="1"/>
  <c r="E3" i="10" s="1"/>
  <c r="F3" i="10" a="1"/>
  <c r="F3" i="10" s="1"/>
  <c r="G3" i="10" a="1"/>
  <c r="G3" i="10" s="1"/>
  <c r="H3" i="10" a="1"/>
  <c r="H3" i="10" s="1"/>
  <c r="I3" i="10" a="1"/>
  <c r="I3" i="10" s="1"/>
  <c r="J3" i="10" a="1"/>
  <c r="J3" i="10" s="1"/>
  <c r="K3" i="10" a="1"/>
  <c r="K3" i="10" s="1"/>
  <c r="L3" i="10" a="1"/>
  <c r="L3" i="10" s="1"/>
  <c r="M3" i="10" a="1"/>
  <c r="M3" i="10" s="1"/>
  <c r="N3" i="10" a="1"/>
  <c r="N3" i="10" s="1"/>
  <c r="O3" i="10" a="1"/>
  <c r="O3" i="10" s="1"/>
  <c r="P3" i="10" a="1"/>
  <c r="P3" i="10" s="1"/>
  <c r="Q3" i="10" a="1"/>
  <c r="Q3" i="10" s="1"/>
  <c r="R3" i="10" a="1"/>
  <c r="R3" i="10" s="1"/>
  <c r="S3" i="10" a="1"/>
  <c r="S3" i="10" s="1"/>
  <c r="T3" i="10" a="1"/>
  <c r="T3" i="10" s="1"/>
  <c r="U3" i="10" a="1"/>
  <c r="U3" i="10" s="1"/>
  <c r="V3" i="10" a="1"/>
  <c r="V3" i="10" s="1"/>
  <c r="W3" i="10" a="1"/>
  <c r="W3" i="10" s="1"/>
  <c r="X3" i="10" a="1"/>
  <c r="X3" i="10" s="1"/>
  <c r="Y3" i="10" a="1"/>
  <c r="Y3" i="10" s="1"/>
  <c r="Z3" i="10" a="1"/>
  <c r="Z3" i="10" s="1"/>
  <c r="AA3" i="10" a="1"/>
  <c r="AA3" i="10" s="1"/>
  <c r="AB3" i="10" a="1"/>
  <c r="AB3" i="10" s="1"/>
  <c r="AC3" i="10" a="1"/>
  <c r="AC3" i="10" s="1"/>
  <c r="AD3" i="10" a="1"/>
  <c r="AD3" i="10" s="1"/>
  <c r="AE3" i="10" a="1"/>
  <c r="AE3" i="10" s="1"/>
  <c r="AF3" i="10" a="1"/>
  <c r="AF3" i="10" s="1"/>
  <c r="AG3" i="10" a="1"/>
  <c r="AG3" i="10" s="1"/>
  <c r="AH3" i="10" a="1"/>
  <c r="AH3" i="10" s="1"/>
  <c r="AI3" i="10" a="1"/>
  <c r="AI3" i="10" s="1"/>
  <c r="AJ3" i="10" a="1"/>
  <c r="AJ3" i="10" s="1"/>
  <c r="AK3" i="10" a="1"/>
  <c r="AK3" i="10" s="1"/>
  <c r="AL3" i="10" a="1"/>
  <c r="AL3" i="10" s="1"/>
  <c r="AM3" i="10" a="1"/>
  <c r="AM3" i="10" s="1"/>
  <c r="AN3" i="10" a="1"/>
  <c r="AN3" i="10" s="1"/>
  <c r="AO3" i="10" a="1"/>
  <c r="AO3" i="10" s="1"/>
  <c r="AP3" i="10" a="1"/>
  <c r="AP3" i="10" s="1"/>
  <c r="AQ3" i="10" a="1"/>
  <c r="AQ3" i="10" s="1"/>
  <c r="AR3" i="10" a="1"/>
  <c r="AR3" i="10" s="1"/>
  <c r="AS3" i="10" a="1"/>
  <c r="AS3" i="10" s="1"/>
  <c r="AT3" i="10" a="1"/>
  <c r="AT3" i="10" s="1"/>
  <c r="AU3" i="10" a="1"/>
  <c r="AU3" i="10" s="1"/>
  <c r="AV3" i="10" a="1"/>
  <c r="AV3" i="10" s="1"/>
  <c r="AW3" i="10" a="1"/>
  <c r="AW3" i="10" s="1"/>
  <c r="AX3" i="10" a="1"/>
  <c r="AX3" i="10" s="1"/>
  <c r="AY3" i="10" a="1"/>
  <c r="AY3" i="10" s="1"/>
  <c r="AZ3" i="10" a="1"/>
  <c r="AZ3" i="10" s="1"/>
  <c r="BA3" i="10" a="1"/>
  <c r="BA3" i="10" s="1"/>
  <c r="BB3" i="10" a="1"/>
  <c r="BB3" i="10" s="1"/>
  <c r="BC3" i="10" a="1"/>
  <c r="BC3" i="10" s="1"/>
  <c r="BD3" i="10" a="1"/>
  <c r="BD3" i="10" s="1"/>
  <c r="BE3" i="10" a="1"/>
  <c r="BE3" i="10" s="1"/>
  <c r="BF3" i="10" a="1"/>
  <c r="BF3" i="10" s="1"/>
  <c r="BG3" i="10" a="1"/>
  <c r="BG3" i="10" s="1"/>
  <c r="BH3" i="10" a="1"/>
  <c r="BH3" i="10" s="1"/>
  <c r="BI3" i="10" a="1"/>
  <c r="BI3" i="10" s="1"/>
  <c r="BJ3" i="10" a="1"/>
  <c r="BJ3" i="10" s="1"/>
  <c r="BK3" i="10" a="1"/>
  <c r="BK3" i="10" s="1"/>
  <c r="BL3" i="10" a="1"/>
  <c r="BL3" i="10" s="1"/>
  <c r="BM3" i="10" a="1"/>
  <c r="BM3" i="10" s="1"/>
  <c r="BN3" i="10" a="1"/>
  <c r="BN3" i="10" s="1"/>
  <c r="BO3" i="10" a="1"/>
  <c r="BO3" i="10" s="1"/>
  <c r="BP3" i="10" a="1"/>
  <c r="BP3" i="10" s="1"/>
  <c r="BQ3" i="10" a="1"/>
  <c r="BQ3" i="10" s="1"/>
  <c r="BR3" i="10" a="1"/>
  <c r="BR3" i="10" s="1"/>
  <c r="BS3" i="10" a="1"/>
  <c r="BS3" i="10" s="1"/>
  <c r="BT3" i="10" a="1"/>
  <c r="BT3" i="10" s="1"/>
  <c r="BU3" i="10" a="1"/>
  <c r="BU3" i="10" s="1"/>
  <c r="BV3" i="10" a="1"/>
  <c r="BV3" i="10" s="1"/>
  <c r="BW3" i="10" a="1"/>
  <c r="BW3" i="10" s="1"/>
  <c r="BX3" i="10" a="1"/>
  <c r="BX3" i="10" s="1"/>
  <c r="BY3" i="10" a="1"/>
  <c r="BY3" i="10" s="1"/>
  <c r="BZ3" i="10" a="1"/>
  <c r="BZ3" i="10" s="1"/>
  <c r="CA3" i="10" a="1"/>
  <c r="CA3" i="10" s="1"/>
  <c r="CB3" i="10" a="1"/>
  <c r="CB3" i="10" s="1"/>
  <c r="CC3" i="10" a="1"/>
  <c r="CC3" i="10" s="1"/>
  <c r="CD3" i="10" a="1"/>
  <c r="CD3" i="10" s="1"/>
  <c r="CE3" i="10" a="1"/>
  <c r="CE3" i="10" s="1"/>
  <c r="CF3" i="10" a="1"/>
  <c r="CF3" i="10" s="1"/>
  <c r="CG3" i="10" a="1"/>
  <c r="CG3" i="10" s="1"/>
  <c r="CH3" i="10" a="1"/>
  <c r="CH3" i="10" s="1"/>
  <c r="CI3" i="10" a="1"/>
  <c r="CI3" i="10" s="1"/>
  <c r="CJ3" i="10" a="1"/>
  <c r="CJ3" i="10" s="1"/>
  <c r="CK3" i="10" a="1"/>
  <c r="CK3" i="10" s="1"/>
  <c r="CL3" i="10" a="1"/>
  <c r="CL3" i="10" s="1"/>
  <c r="CM3" i="10" a="1"/>
  <c r="CM3" i="10" s="1"/>
  <c r="CN3" i="10" a="1"/>
  <c r="CN3" i="10" s="1"/>
  <c r="CO3" i="10" a="1"/>
  <c r="CO3" i="10" s="1"/>
  <c r="CP3" i="10" a="1"/>
  <c r="CP3" i="10" s="1"/>
  <c r="CQ3" i="10" a="1"/>
  <c r="CQ3" i="10" s="1"/>
  <c r="CR3" i="10" a="1"/>
  <c r="CR3" i="10" s="1"/>
  <c r="CS3" i="10" a="1"/>
  <c r="CS3" i="10" s="1"/>
  <c r="CT3" i="10" a="1"/>
  <c r="CT3" i="10" s="1"/>
  <c r="CU3" i="10" a="1"/>
  <c r="CU3" i="10" s="1"/>
  <c r="CV3" i="10" a="1"/>
  <c r="CV3" i="10" s="1"/>
  <c r="CW3" i="10" a="1"/>
  <c r="CW3" i="10" s="1"/>
  <c r="B3" i="10" a="1"/>
  <c r="B3" i="10" s="1"/>
  <c r="BZ2" i="10" a="1"/>
  <c r="BZ2" i="10" s="1"/>
  <c r="CA2" i="10" a="1"/>
  <c r="CA2" i="10" s="1"/>
  <c r="CB2" i="10" a="1"/>
  <c r="CB2" i="10" s="1"/>
  <c r="CC2" i="10" a="1"/>
  <c r="CC2" i="10" s="1"/>
  <c r="CD2" i="10" a="1"/>
  <c r="CD2" i="10" s="1"/>
  <c r="CE2" i="10" a="1"/>
  <c r="CE2" i="10" s="1"/>
  <c r="CF2" i="10" a="1"/>
  <c r="CF2" i="10" s="1"/>
  <c r="CG2" i="10" a="1"/>
  <c r="CG2" i="10" s="1"/>
  <c r="CH2" i="10" a="1"/>
  <c r="CH2" i="10" s="1"/>
  <c r="CI2" i="10" a="1"/>
  <c r="CI2" i="10" s="1"/>
  <c r="CJ2" i="10" a="1"/>
  <c r="CJ2" i="10" s="1"/>
  <c r="CK2" i="10" a="1"/>
  <c r="CK2" i="10" s="1"/>
  <c r="CL2" i="10" a="1"/>
  <c r="CL2" i="10" s="1"/>
  <c r="CM2" i="10" a="1"/>
  <c r="CM2" i="10" s="1"/>
  <c r="CN2" i="10" a="1"/>
  <c r="CN2" i="10" s="1"/>
  <c r="CO2" i="10" a="1"/>
  <c r="CO2" i="10" s="1"/>
  <c r="CP2" i="10" a="1"/>
  <c r="CP2" i="10" s="1"/>
  <c r="CQ2" i="10" a="1"/>
  <c r="CQ2" i="10" s="1"/>
  <c r="CR2" i="10" a="1"/>
  <c r="CR2" i="10" s="1"/>
  <c r="CS2" i="10" a="1"/>
  <c r="CS2" i="10" s="1"/>
  <c r="CT2" i="10" a="1"/>
  <c r="CT2" i="10" s="1"/>
  <c r="CU2" i="10" a="1"/>
  <c r="CU2" i="10" s="1"/>
  <c r="CV2" i="10" a="1"/>
  <c r="CV2" i="10" s="1"/>
  <c r="CW2" i="10" a="1"/>
  <c r="CW2" i="10" s="1"/>
  <c r="BJ2" i="10" a="1"/>
  <c r="BJ2" i="10" s="1"/>
  <c r="BK2" i="10" a="1"/>
  <c r="BK2" i="10" s="1"/>
  <c r="BL2" i="10" a="1"/>
  <c r="BL2" i="10" s="1"/>
  <c r="BM2" i="10" a="1"/>
  <c r="BM2" i="10" s="1"/>
  <c r="BN2" i="10" a="1"/>
  <c r="BN2" i="10" s="1"/>
  <c r="BO2" i="10" a="1"/>
  <c r="BO2" i="10" s="1"/>
  <c r="BP2" i="10" a="1"/>
  <c r="BP2" i="10" s="1"/>
  <c r="BQ2" i="10" a="1"/>
  <c r="BQ2" i="10" s="1"/>
  <c r="BR2" i="10" a="1"/>
  <c r="BR2" i="10" s="1"/>
  <c r="BS2" i="10" a="1"/>
  <c r="BS2" i="10" s="1"/>
  <c r="BT2" i="10" a="1"/>
  <c r="BT2" i="10" s="1"/>
  <c r="BU2" i="10" a="1"/>
  <c r="BU2" i="10" s="1"/>
  <c r="BV2" i="10" a="1"/>
  <c r="BV2" i="10" s="1"/>
  <c r="BW2" i="10" a="1"/>
  <c r="BW2" i="10" s="1"/>
  <c r="BX2" i="10" a="1"/>
  <c r="BX2" i="10" s="1"/>
  <c r="BY2" i="10" a="1"/>
  <c r="BY2" i="10" s="1"/>
  <c r="BF2" i="10" a="1"/>
  <c r="BF2" i="10" s="1"/>
  <c r="BG2" i="10" a="1"/>
  <c r="BG2" i="10" s="1"/>
  <c r="BH2" i="10" a="1"/>
  <c r="BH2" i="10" s="1"/>
  <c r="BI2" i="10" a="1"/>
  <c r="BI2" i="10" s="1"/>
  <c r="C2" i="10" a="1"/>
  <c r="C2" i="10" s="1"/>
  <c r="D2" i="10" a="1"/>
  <c r="D2" i="10" s="1"/>
  <c r="E2" i="10" a="1"/>
  <c r="E2" i="10" s="1"/>
  <c r="F2" i="10" a="1"/>
  <c r="F2" i="10" s="1"/>
  <c r="G2" i="10" a="1"/>
  <c r="G2" i="10" s="1"/>
  <c r="H2" i="10" a="1"/>
  <c r="H2" i="10" s="1"/>
  <c r="I2" i="10" a="1"/>
  <c r="I2" i="10" s="1"/>
  <c r="J2" i="10" a="1"/>
  <c r="J2" i="10" s="1"/>
  <c r="K2" i="10" a="1"/>
  <c r="K2" i="10" s="1"/>
  <c r="L2" i="10" a="1"/>
  <c r="L2" i="10" s="1"/>
  <c r="M2" i="10" a="1"/>
  <c r="M2" i="10" s="1"/>
  <c r="N2" i="10" a="1"/>
  <c r="N2" i="10" s="1"/>
  <c r="O2" i="10" a="1"/>
  <c r="O2" i="10" s="1"/>
  <c r="P2" i="10" a="1"/>
  <c r="P2" i="10" s="1"/>
  <c r="Q2" i="10" a="1"/>
  <c r="Q2" i="10" s="1"/>
  <c r="R2" i="10" a="1"/>
  <c r="R2" i="10" s="1"/>
  <c r="S2" i="10" a="1"/>
  <c r="S2" i="10" s="1"/>
  <c r="T2" i="10" a="1"/>
  <c r="T2" i="10" s="1"/>
  <c r="U2" i="10" a="1"/>
  <c r="U2" i="10" s="1"/>
  <c r="V2" i="10" a="1"/>
  <c r="V2" i="10" s="1"/>
  <c r="W2" i="10" a="1"/>
  <c r="W2" i="10" s="1"/>
  <c r="X2" i="10" a="1"/>
  <c r="X2" i="10" s="1"/>
  <c r="Y2" i="10" a="1"/>
  <c r="Y2" i="10" s="1"/>
  <c r="Z2" i="10" a="1"/>
  <c r="Z2" i="10" s="1"/>
  <c r="AA2" i="10" a="1"/>
  <c r="AA2" i="10" s="1"/>
  <c r="AB2" i="10" a="1"/>
  <c r="AB2" i="10" s="1"/>
  <c r="AC2" i="10" a="1"/>
  <c r="AC2" i="10" s="1"/>
  <c r="AD2" i="10" a="1"/>
  <c r="AD2" i="10" s="1"/>
  <c r="AE2" i="10" a="1"/>
  <c r="AE2" i="10" s="1"/>
  <c r="AF2" i="10" a="1"/>
  <c r="AF2" i="10" s="1"/>
  <c r="AG2" i="10" a="1"/>
  <c r="AG2" i="10" s="1"/>
  <c r="AH2" i="10" a="1"/>
  <c r="AH2" i="10" s="1"/>
  <c r="AI2" i="10" a="1"/>
  <c r="AI2" i="10" s="1"/>
  <c r="AJ2" i="10" a="1"/>
  <c r="AJ2" i="10" s="1"/>
  <c r="AK2" i="10" a="1"/>
  <c r="AK2" i="10" s="1"/>
  <c r="AL2" i="10" a="1"/>
  <c r="AL2" i="10" s="1"/>
  <c r="AM2" i="10" a="1"/>
  <c r="AM2" i="10" s="1"/>
  <c r="AN2" i="10" a="1"/>
  <c r="AN2" i="10" s="1"/>
  <c r="AO2" i="10" a="1"/>
  <c r="AO2" i="10" s="1"/>
  <c r="AP2" i="10" a="1"/>
  <c r="AP2" i="10" s="1"/>
  <c r="AQ2" i="10" a="1"/>
  <c r="AQ2" i="10" s="1"/>
  <c r="AR2" i="10" a="1"/>
  <c r="AR2" i="10" s="1"/>
  <c r="AS2" i="10" a="1"/>
  <c r="AS2" i="10" s="1"/>
  <c r="AT2" i="10" a="1"/>
  <c r="AT2" i="10" s="1"/>
  <c r="AU2" i="10" a="1"/>
  <c r="AU2" i="10" s="1"/>
  <c r="AV2" i="10" a="1"/>
  <c r="AV2" i="10" s="1"/>
  <c r="AW2" i="10" a="1"/>
  <c r="AW2" i="10" s="1"/>
  <c r="AX2" i="10" a="1"/>
  <c r="AX2" i="10" s="1"/>
  <c r="AY2" i="10" a="1"/>
  <c r="AY2" i="10" s="1"/>
  <c r="AZ2" i="10" a="1"/>
  <c r="AZ2" i="10" s="1"/>
  <c r="BA2" i="10" a="1"/>
  <c r="BA2" i="10" s="1"/>
  <c r="BB2" i="10" a="1"/>
  <c r="BB2" i="10" s="1"/>
  <c r="BC2" i="10" a="1"/>
  <c r="BC2" i="10" s="1"/>
  <c r="BD2" i="10" a="1"/>
  <c r="BD2" i="10" s="1"/>
  <c r="BE2" i="10" a="1"/>
  <c r="BE2" i="10" s="1"/>
  <c r="B2" i="10" a="1"/>
  <c r="B2" i="10" s="1"/>
  <c r="G31" i="6"/>
  <c r="E28" i="15" s="1"/>
  <c r="G32" i="6"/>
  <c r="E29" i="15" s="1"/>
  <c r="G33" i="6"/>
  <c r="E30" i="15" s="1"/>
  <c r="G34" i="6"/>
  <c r="E31" i="15" s="1"/>
  <c r="G35" i="6"/>
  <c r="E32" i="15" s="1"/>
  <c r="G36" i="6"/>
  <c r="E33" i="15" s="1"/>
  <c r="G37" i="6"/>
  <c r="E34" i="15" s="1"/>
  <c r="G38" i="6"/>
  <c r="E35" i="15" s="1"/>
  <c r="G39" i="6"/>
  <c r="E36" i="15" s="1"/>
  <c r="G40" i="6"/>
  <c r="E37" i="15" s="1"/>
  <c r="G41" i="6"/>
  <c r="E38" i="15" s="1"/>
  <c r="G42" i="6"/>
  <c r="E39" i="15" s="1"/>
  <c r="G43" i="6"/>
  <c r="E40" i="15" s="1"/>
  <c r="G44" i="6"/>
  <c r="E41" i="15" s="1"/>
  <c r="G45" i="6"/>
  <c r="E42" i="15" s="1"/>
  <c r="G46" i="6"/>
  <c r="E43" i="15" s="1"/>
  <c r="G47" i="6"/>
  <c r="E44" i="15" s="1"/>
  <c r="G48" i="6"/>
  <c r="E45" i="15" s="1"/>
  <c r="G49" i="6"/>
  <c r="E46" i="15" s="1"/>
  <c r="G50" i="6"/>
  <c r="E47" i="15" s="1"/>
  <c r="G51" i="6"/>
  <c r="E48" i="15" s="1"/>
  <c r="G52" i="6"/>
  <c r="E49" i="15" s="1"/>
  <c r="G53" i="6"/>
  <c r="E50" i="15" s="1"/>
  <c r="G54" i="6"/>
  <c r="E51" i="15" s="1"/>
  <c r="G55" i="6"/>
  <c r="E52" i="15" s="1"/>
  <c r="G56" i="6"/>
  <c r="E53" i="15" s="1"/>
  <c r="G57" i="6"/>
  <c r="E54" i="15" s="1"/>
  <c r="G58" i="6"/>
  <c r="E55" i="15" s="1"/>
  <c r="G59" i="6"/>
  <c r="E56" i="15" s="1"/>
  <c r="G60" i="6"/>
  <c r="E57" i="15" s="1"/>
  <c r="G61" i="6"/>
  <c r="E58" i="15" s="1"/>
  <c r="G62" i="6"/>
  <c r="E59" i="15" s="1"/>
  <c r="G63" i="6"/>
  <c r="E60" i="15" s="1"/>
  <c r="G64" i="6"/>
  <c r="E61" i="15" s="1"/>
  <c r="G65" i="6"/>
  <c r="E62" i="15" s="1"/>
  <c r="G66" i="6"/>
  <c r="E63" i="15" s="1"/>
  <c r="G67" i="6"/>
  <c r="E64" i="15" s="1"/>
  <c r="G68" i="6"/>
  <c r="E65" i="15" s="1"/>
  <c r="G69" i="6"/>
  <c r="E66" i="15" s="1"/>
  <c r="G70" i="6"/>
  <c r="E67" i="15" s="1"/>
  <c r="G71" i="6"/>
  <c r="E68" i="15" s="1"/>
  <c r="G72" i="6"/>
  <c r="E69" i="15" s="1"/>
  <c r="G73" i="6"/>
  <c r="E70" i="15" s="1"/>
  <c r="G74" i="6"/>
  <c r="E71" i="15" s="1"/>
  <c r="G75" i="6"/>
  <c r="E72" i="15" s="1"/>
  <c r="G76" i="6"/>
  <c r="E73" i="15" s="1"/>
  <c r="G77" i="6"/>
  <c r="E74" i="15" s="1"/>
  <c r="G78" i="6"/>
  <c r="E75" i="15" s="1"/>
  <c r="G79" i="6"/>
  <c r="E76" i="15" s="1"/>
  <c r="G80" i="6"/>
  <c r="E77" i="15" s="1"/>
  <c r="V12" i="9" l="1"/>
  <c r="AS11" i="9"/>
  <c r="V11" i="9"/>
  <c r="W11" i="9" s="1"/>
  <c r="AS10" i="9"/>
  <c r="V10" i="9"/>
  <c r="W10" i="9" s="1"/>
  <c r="F163" i="13"/>
  <c r="F151" i="13"/>
  <c r="F139" i="13"/>
  <c r="F131" i="13"/>
  <c r="F123" i="13"/>
  <c r="F111" i="13"/>
  <c r="F174" i="13"/>
  <c r="F162" i="13"/>
  <c r="F142" i="13"/>
  <c r="F102" i="13"/>
  <c r="F171" i="13"/>
  <c r="F159" i="13"/>
  <c r="F147" i="13"/>
  <c r="F115" i="13"/>
  <c r="F103" i="13"/>
  <c r="F166" i="13"/>
  <c r="F154" i="13"/>
  <c r="F146" i="13"/>
  <c r="F134" i="13"/>
  <c r="F122" i="13"/>
  <c r="F114" i="13"/>
  <c r="F106" i="13"/>
  <c r="F169" i="13"/>
  <c r="F161" i="13"/>
  <c r="F153" i="13"/>
  <c r="F145" i="13"/>
  <c r="F137" i="13"/>
  <c r="F129" i="13"/>
  <c r="F121" i="13"/>
  <c r="F113" i="13"/>
  <c r="F101" i="13"/>
  <c r="F167" i="13"/>
  <c r="F155" i="13"/>
  <c r="F143" i="13"/>
  <c r="F135" i="13"/>
  <c r="F127" i="13"/>
  <c r="F119" i="13"/>
  <c r="F107" i="13"/>
  <c r="F170" i="13"/>
  <c r="F158" i="13"/>
  <c r="F150" i="13"/>
  <c r="F138" i="13"/>
  <c r="F130" i="13"/>
  <c r="F126" i="13"/>
  <c r="F118" i="13"/>
  <c r="F110" i="13"/>
  <c r="F173" i="13"/>
  <c r="F165" i="13"/>
  <c r="F157" i="13"/>
  <c r="F149" i="13"/>
  <c r="F141" i="13"/>
  <c r="F133" i="13"/>
  <c r="F125" i="13"/>
  <c r="F117" i="13"/>
  <c r="F109" i="13"/>
  <c r="F105" i="13"/>
  <c r="F172" i="13"/>
  <c r="F168" i="13"/>
  <c r="F164" i="13"/>
  <c r="F160" i="13"/>
  <c r="F156" i="13"/>
  <c r="F152" i="13"/>
  <c r="F148" i="13"/>
  <c r="F144" i="13"/>
  <c r="F140" i="13"/>
  <c r="F136" i="13"/>
  <c r="F132" i="13"/>
  <c r="F128" i="13"/>
  <c r="F124" i="13"/>
  <c r="F120" i="13"/>
  <c r="F116" i="13"/>
  <c r="F112" i="13"/>
  <c r="F108" i="13"/>
  <c r="F104" i="13"/>
  <c r="H6" i="6"/>
  <c r="F100" i="13"/>
  <c r="W12" i="9" l="1"/>
  <c r="AT11" i="9"/>
  <c r="AT10" i="9"/>
  <c r="A33" i="8"/>
  <c r="AO3" i="5" l="1"/>
  <c r="H7" i="6" l="1"/>
  <c r="H8" i="6"/>
  <c r="H9" i="6"/>
  <c r="H10" i="6"/>
  <c r="H11" i="6"/>
  <c r="J11" i="6" s="1"/>
  <c r="H12" i="6"/>
  <c r="H13" i="6"/>
  <c r="H14" i="6"/>
  <c r="H15" i="6"/>
  <c r="H16" i="6"/>
  <c r="J16" i="6" s="1"/>
  <c r="H17" i="6"/>
  <c r="H18" i="6"/>
  <c r="H19" i="6"/>
  <c r="H20" i="6"/>
  <c r="H21" i="6"/>
  <c r="H22" i="6"/>
  <c r="H23" i="6"/>
  <c r="H24" i="6"/>
  <c r="H25" i="6"/>
  <c r="H26" i="6"/>
  <c r="H27" i="6"/>
  <c r="H28" i="6"/>
  <c r="H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J76" i="6"/>
  <c r="I76" i="6"/>
  <c r="J71" i="6"/>
  <c r="I71" i="6"/>
  <c r="J66" i="6"/>
  <c r="I66" i="6"/>
  <c r="J61" i="6"/>
  <c r="I61" i="6"/>
  <c r="J56" i="6"/>
  <c r="I56" i="6"/>
  <c r="J51" i="6"/>
  <c r="I51" i="6"/>
  <c r="J46" i="6"/>
  <c r="I46" i="6"/>
  <c r="J41" i="6"/>
  <c r="I41" i="6"/>
  <c r="J36" i="6"/>
  <c r="I36" i="6"/>
  <c r="J31" i="6"/>
  <c r="I31" i="6"/>
  <c r="J26" i="6"/>
  <c r="J21" i="6"/>
  <c r="I16" i="6"/>
  <c r="I21" i="6" l="1"/>
  <c r="I26" i="6"/>
  <c r="I11" i="6"/>
  <c r="J6" i="6"/>
  <c r="I6" i="6"/>
  <c r="X2" i="5"/>
  <c r="A81" i="2"/>
  <c r="C81" i="2" s="1"/>
  <c r="A82" i="2"/>
  <c r="C82" i="2" s="1"/>
  <c r="A83" i="2"/>
  <c r="C83" i="2" s="1"/>
  <c r="A84" i="2"/>
  <c r="C84" i="2" s="1"/>
  <c r="A85" i="2"/>
  <c r="C85" i="2" s="1"/>
  <c r="A86" i="2"/>
  <c r="C86" i="2" s="1"/>
  <c r="A87" i="2"/>
  <c r="C87" i="2" s="1"/>
  <c r="A88" i="2"/>
  <c r="C88" i="2" s="1"/>
  <c r="A89" i="2"/>
  <c r="C89" i="2" s="1"/>
  <c r="A90" i="2"/>
  <c r="C90" i="2" s="1"/>
  <c r="A91" i="2"/>
  <c r="C91" i="2" s="1"/>
  <c r="A92" i="2"/>
  <c r="C92" i="2" s="1"/>
  <c r="A93" i="2"/>
  <c r="C93" i="2" s="1"/>
  <c r="A94" i="2"/>
  <c r="C94" i="2" s="1"/>
  <c r="A95" i="2"/>
  <c r="C95" i="2" s="1"/>
  <c r="A96" i="2"/>
  <c r="C96" i="2" s="1"/>
  <c r="A97" i="2"/>
  <c r="C97" i="2" s="1"/>
  <c r="A98" i="2"/>
  <c r="C98" i="2" s="1"/>
  <c r="A99" i="2"/>
  <c r="C99" i="2" s="1"/>
  <c r="A100" i="2"/>
  <c r="C100" i="2" s="1"/>
  <c r="A101" i="2"/>
  <c r="C101" i="2" s="1"/>
  <c r="A102" i="2"/>
  <c r="C102" i="2" s="1"/>
  <c r="A103" i="2"/>
  <c r="C103" i="2" s="1"/>
  <c r="A104" i="2"/>
  <c r="C104" i="2" s="1"/>
  <c r="A105" i="2"/>
  <c r="C105" i="2" s="1"/>
  <c r="A106" i="2"/>
  <c r="C106" i="2" s="1"/>
  <c r="A107" i="2"/>
  <c r="C107" i="2" s="1"/>
  <c r="A108" i="2"/>
  <c r="C108" i="2" s="1"/>
  <c r="A109" i="2"/>
  <c r="C109" i="2" s="1"/>
  <c r="A110" i="2"/>
  <c r="C110" i="2" s="1"/>
  <c r="A111" i="2"/>
  <c r="C111" i="2" s="1"/>
  <c r="A112" i="2"/>
  <c r="C112" i="2" s="1"/>
  <c r="A113" i="2"/>
  <c r="C113" i="2" s="1"/>
  <c r="A114" i="2"/>
  <c r="C114" i="2" s="1"/>
  <c r="A115" i="2"/>
  <c r="C115" i="2" s="1"/>
  <c r="A116" i="2"/>
  <c r="C116" i="2" s="1"/>
  <c r="A117" i="2"/>
  <c r="C117" i="2" s="1"/>
  <c r="A118" i="2"/>
  <c r="C118" i="2" s="1"/>
  <c r="A119" i="2"/>
  <c r="C119" i="2" s="1"/>
  <c r="A120" i="2"/>
  <c r="C120" i="2" s="1"/>
  <c r="A121" i="2"/>
  <c r="C121" i="2" s="1"/>
  <c r="A122" i="2"/>
  <c r="C122" i="2" s="1"/>
  <c r="A123" i="2"/>
  <c r="C123" i="2" s="1"/>
  <c r="A124" i="2"/>
  <c r="C124" i="2" s="1"/>
  <c r="A125" i="2"/>
  <c r="C125" i="2" s="1"/>
  <c r="A126" i="2"/>
  <c r="C126" i="2" s="1"/>
  <c r="A127" i="2"/>
  <c r="C127" i="2" s="1"/>
  <c r="A128" i="2"/>
  <c r="C128" i="2" s="1"/>
  <c r="A129" i="2"/>
  <c r="C129" i="2" s="1"/>
  <c r="A130" i="2"/>
  <c r="C130" i="2" s="1"/>
  <c r="A131" i="2"/>
  <c r="C131" i="2" s="1"/>
  <c r="A132" i="2"/>
  <c r="C132" i="2" s="1"/>
  <c r="A133" i="2"/>
  <c r="C133" i="2" s="1"/>
  <c r="A134" i="2"/>
  <c r="C134" i="2" s="1"/>
  <c r="A135" i="2"/>
  <c r="C135" i="2" s="1"/>
  <c r="A136" i="2"/>
  <c r="C136" i="2" s="1"/>
  <c r="A137" i="2"/>
  <c r="C137" i="2" s="1"/>
  <c r="A138" i="2"/>
  <c r="C138" i="2" s="1"/>
  <c r="A139" i="2"/>
  <c r="C139" i="2" s="1"/>
  <c r="A140" i="2"/>
  <c r="C140" i="2" s="1"/>
  <c r="A141" i="2"/>
  <c r="C141" i="2" s="1"/>
  <c r="A142" i="2"/>
  <c r="C142" i="2" s="1"/>
  <c r="A143" i="2"/>
  <c r="C143" i="2" s="1"/>
  <c r="A144" i="2"/>
  <c r="C144" i="2" s="1"/>
  <c r="A145" i="2"/>
  <c r="C145" i="2" s="1"/>
  <c r="A146" i="2"/>
  <c r="C146" i="2" s="1"/>
  <c r="A147" i="2"/>
  <c r="C147" i="2" s="1"/>
  <c r="A148" i="2"/>
  <c r="C148" i="2" s="1"/>
  <c r="A149" i="2"/>
  <c r="C149" i="2" s="1"/>
  <c r="A150" i="2"/>
  <c r="C150" i="2" s="1"/>
  <c r="A151" i="2"/>
  <c r="C151" i="2" s="1"/>
  <c r="A152" i="2"/>
  <c r="C152" i="2" s="1"/>
  <c r="A153" i="2"/>
  <c r="C153" i="2" s="1"/>
  <c r="A154" i="2"/>
  <c r="C154" i="2" s="1"/>
  <c r="A155" i="2"/>
  <c r="C155" i="2" s="1"/>
  <c r="A156" i="2"/>
  <c r="C156" i="2" s="1"/>
  <c r="A157" i="2"/>
  <c r="C157" i="2" s="1"/>
  <c r="A158" i="2"/>
  <c r="C158" i="2" s="1"/>
  <c r="A159" i="2"/>
  <c r="C159" i="2" s="1"/>
  <c r="A160" i="2"/>
  <c r="C160" i="2" s="1"/>
  <c r="A161" i="2"/>
  <c r="C161" i="2" s="1"/>
  <c r="A162" i="2"/>
  <c r="C162" i="2" s="1"/>
  <c r="A163" i="2"/>
  <c r="C163" i="2" s="1"/>
  <c r="A164" i="2"/>
  <c r="C164" i="2" s="1"/>
  <c r="A165" i="2"/>
  <c r="C165" i="2" s="1"/>
  <c r="A166" i="2"/>
  <c r="C166" i="2" s="1"/>
  <c r="A167" i="2"/>
  <c r="C167" i="2" s="1"/>
  <c r="A168" i="2"/>
  <c r="C168" i="2" s="1"/>
  <c r="A169" i="2"/>
  <c r="C169" i="2" s="1"/>
  <c r="A170" i="2"/>
  <c r="C170" i="2" s="1"/>
  <c r="A171" i="2"/>
  <c r="C171" i="2" s="1"/>
  <c r="A172" i="2"/>
  <c r="C172" i="2" s="1"/>
  <c r="A173" i="2"/>
  <c r="C173" i="2" s="1"/>
  <c r="A174" i="2"/>
  <c r="C174" i="2" s="1"/>
  <c r="A175" i="2"/>
  <c r="C175" i="2" s="1"/>
  <c r="A176" i="2"/>
  <c r="C176" i="2" s="1"/>
  <c r="A177" i="2"/>
  <c r="C177" i="2" s="1"/>
  <c r="A178" i="2"/>
  <c r="C178" i="2" s="1"/>
  <c r="A179" i="2"/>
  <c r="C179" i="2" s="1"/>
  <c r="A180" i="2"/>
  <c r="C180" i="2" s="1"/>
  <c r="A181" i="2"/>
  <c r="C181" i="2" s="1"/>
  <c r="A182" i="2"/>
  <c r="C182" i="2" s="1"/>
  <c r="A183" i="2"/>
  <c r="C183" i="2" s="1"/>
  <c r="A184" i="2"/>
  <c r="C184" i="2" s="1"/>
  <c r="A185" i="2"/>
  <c r="C185" i="2" s="1"/>
  <c r="A186" i="2"/>
  <c r="C186" i="2" s="1"/>
  <c r="A187" i="2"/>
  <c r="C187" i="2" s="1"/>
  <c r="A188" i="2"/>
  <c r="C188" i="2" s="1"/>
  <c r="A189" i="2"/>
  <c r="C189" i="2" s="1"/>
  <c r="A190" i="2"/>
  <c r="C190" i="2" s="1"/>
  <c r="A191" i="2"/>
  <c r="C191" i="2" s="1"/>
  <c r="A192" i="2"/>
  <c r="C192" i="2" s="1"/>
  <c r="A193" i="2"/>
  <c r="C193" i="2" s="1"/>
  <c r="A194" i="2"/>
  <c r="C194" i="2" s="1"/>
  <c r="A195" i="2"/>
  <c r="C195" i="2" s="1"/>
  <c r="A196" i="2"/>
  <c r="C196" i="2" s="1"/>
  <c r="A197" i="2"/>
  <c r="C197" i="2" s="1"/>
  <c r="A198" i="2"/>
  <c r="C198" i="2" s="1"/>
  <c r="A199" i="2"/>
  <c r="C199" i="2" s="1"/>
  <c r="A200" i="2"/>
  <c r="C200" i="2" s="1"/>
  <c r="A201" i="2"/>
  <c r="C201" i="2" s="1"/>
  <c r="A202" i="2"/>
  <c r="C202" i="2" s="1"/>
  <c r="A203" i="2"/>
  <c r="C203" i="2" s="1"/>
  <c r="A204" i="2"/>
  <c r="C204" i="2" s="1"/>
  <c r="A205" i="2"/>
  <c r="C205" i="2" s="1"/>
  <c r="A206" i="2"/>
  <c r="C206" i="2" s="1"/>
  <c r="A207" i="2"/>
  <c r="C207" i="2" s="1"/>
  <c r="A208" i="2"/>
  <c r="C208" i="2" s="1"/>
  <c r="A209" i="2"/>
  <c r="C209" i="2" s="1"/>
  <c r="A210" i="2"/>
  <c r="C210" i="2" s="1"/>
  <c r="A211" i="2"/>
  <c r="C211" i="2" s="1"/>
  <c r="A212" i="2"/>
  <c r="C212" i="2" s="1"/>
  <c r="A213" i="2"/>
  <c r="C213" i="2" s="1"/>
  <c r="A214" i="2"/>
  <c r="C214" i="2" s="1"/>
  <c r="A215" i="2"/>
  <c r="C215" i="2" s="1"/>
  <c r="A216" i="2"/>
  <c r="C216" i="2" s="1"/>
  <c r="A217" i="2"/>
  <c r="C217" i="2" s="1"/>
  <c r="A218" i="2"/>
  <c r="C218" i="2" s="1"/>
  <c r="A219" i="2"/>
  <c r="C219" i="2" s="1"/>
  <c r="A220" i="2"/>
  <c r="C220" i="2" s="1"/>
  <c r="A221" i="2"/>
  <c r="C221" i="2" s="1"/>
  <c r="A222" i="2"/>
  <c r="C222" i="2" s="1"/>
  <c r="A223" i="2"/>
  <c r="C223" i="2" s="1"/>
  <c r="A224" i="2"/>
  <c r="C224" i="2" s="1"/>
  <c r="A225" i="2"/>
  <c r="C225" i="2" s="1"/>
  <c r="A226" i="2"/>
  <c r="C226" i="2" s="1"/>
  <c r="A227" i="2"/>
  <c r="C227" i="2" s="1"/>
  <c r="A228" i="2"/>
  <c r="C228" i="2" s="1"/>
  <c r="A229" i="2"/>
  <c r="C229" i="2" s="1"/>
  <c r="A230" i="2"/>
  <c r="C230" i="2" s="1"/>
  <c r="A231" i="2"/>
  <c r="C231" i="2" s="1"/>
  <c r="A232" i="2"/>
  <c r="C232" i="2" s="1"/>
  <c r="A233" i="2"/>
  <c r="C233" i="2" s="1"/>
  <c r="A234" i="2"/>
  <c r="C234" i="2" s="1"/>
  <c r="A235" i="2"/>
  <c r="C235" i="2" s="1"/>
  <c r="A236" i="2"/>
  <c r="C236" i="2" s="1"/>
  <c r="A237" i="2"/>
  <c r="C237" i="2" s="1"/>
  <c r="A238" i="2"/>
  <c r="C238" i="2" s="1"/>
  <c r="A239" i="2"/>
  <c r="C239" i="2" s="1"/>
  <c r="A240" i="2"/>
  <c r="C240" i="2" s="1"/>
  <c r="A241" i="2"/>
  <c r="C241" i="2" s="1"/>
  <c r="A242" i="2"/>
  <c r="C242" i="2" s="1"/>
  <c r="A243" i="2"/>
  <c r="C243" i="2" s="1"/>
  <c r="A244" i="2"/>
  <c r="C244" i="2" s="1"/>
  <c r="A245" i="2"/>
  <c r="C245" i="2" s="1"/>
  <c r="A246" i="2"/>
  <c r="C246" i="2" s="1"/>
  <c r="A247" i="2"/>
  <c r="C247" i="2" s="1"/>
  <c r="A248" i="2"/>
  <c r="C248" i="2" s="1"/>
  <c r="A249" i="2"/>
  <c r="C249" i="2" s="1"/>
  <c r="A250" i="2"/>
  <c r="C250" i="2" s="1"/>
  <c r="A251" i="2"/>
  <c r="C251" i="2" s="1"/>
  <c r="A252" i="2"/>
  <c r="C252" i="2" s="1"/>
  <c r="A253" i="2"/>
  <c r="C253" i="2" s="1"/>
  <c r="A254" i="2"/>
  <c r="C254" i="2" s="1"/>
  <c r="A255" i="2"/>
  <c r="C255" i="2" s="1"/>
  <c r="A256" i="2"/>
  <c r="C256" i="2" s="1"/>
  <c r="A257" i="2"/>
  <c r="C257" i="2" s="1"/>
  <c r="A258" i="2"/>
  <c r="C258" i="2" s="1"/>
  <c r="A259" i="2"/>
  <c r="C259" i="2" s="1"/>
  <c r="A260" i="2"/>
  <c r="C260" i="2" s="1"/>
  <c r="A261" i="2"/>
  <c r="C261" i="2" s="1"/>
  <c r="A262" i="2"/>
  <c r="C262" i="2" s="1"/>
  <c r="A263" i="2"/>
  <c r="C263" i="2" s="1"/>
  <c r="A264" i="2"/>
  <c r="C264" i="2" s="1"/>
  <c r="A265" i="2"/>
  <c r="C265" i="2" s="1"/>
  <c r="A266" i="2"/>
  <c r="C266" i="2" s="1"/>
  <c r="A267" i="2"/>
  <c r="C267" i="2" s="1"/>
  <c r="A268" i="2"/>
  <c r="C268" i="2" s="1"/>
  <c r="A9" i="2"/>
  <c r="C9" i="2" s="1"/>
  <c r="B3" i="3"/>
  <c r="B4" i="3"/>
  <c r="B5" i="3"/>
  <c r="B6" i="3"/>
  <c r="B7" i="3"/>
  <c r="B8" i="3"/>
  <c r="B9" i="3"/>
  <c r="B10" i="3"/>
  <c r="B11" i="3"/>
  <c r="B12" i="3"/>
  <c r="B13" i="3"/>
  <c r="B14" i="3"/>
  <c r="B15" i="3"/>
  <c r="B16" i="3"/>
  <c r="B2" i="3"/>
  <c r="B27" i="6" l="1" a="1"/>
  <c r="B27" i="6" s="1"/>
  <c r="B30" i="6" a="1"/>
  <c r="B30" i="6" s="1"/>
  <c r="B29" i="6" a="1"/>
  <c r="B29" i="6" s="1"/>
  <c r="B28" i="6" a="1"/>
  <c r="B28" i="6" s="1"/>
  <c r="B26" i="6" a="1"/>
  <c r="B26" i="6" s="1"/>
  <c r="B8" i="6" a="1"/>
  <c r="B8" i="6" s="1"/>
  <c r="B9" i="6" a="1"/>
  <c r="B9" i="6" s="1"/>
  <c r="B7" i="6" a="1"/>
  <c r="B7" i="6" s="1"/>
  <c r="B10" i="6" a="1"/>
  <c r="B10" i="6" s="1"/>
  <c r="B62" i="6" a="1"/>
  <c r="B62" i="6" s="1"/>
  <c r="B64" i="6" a="1"/>
  <c r="B64" i="6" s="1"/>
  <c r="B65" i="6" a="1"/>
  <c r="B65" i="6" s="1"/>
  <c r="B61" i="6" a="1"/>
  <c r="B61" i="6" s="1"/>
  <c r="B63" i="6" a="1"/>
  <c r="B63" i="6" s="1"/>
  <c r="B43" i="6" a="1"/>
  <c r="B43" i="6" s="1"/>
  <c r="B41" i="6" a="1"/>
  <c r="B41" i="6" s="1"/>
  <c r="B44" i="6" a="1"/>
  <c r="B44" i="6" s="1"/>
  <c r="B42" i="6" a="1"/>
  <c r="B42" i="6" s="1"/>
  <c r="B45" i="6" a="1"/>
  <c r="B45" i="6" s="1"/>
  <c r="B22" i="6" a="1"/>
  <c r="B22" i="6" s="1"/>
  <c r="B21" i="6" a="1"/>
  <c r="B21" i="6" s="1"/>
  <c r="B24" i="6" a="1"/>
  <c r="B24" i="6" s="1"/>
  <c r="B25" i="6" a="1"/>
  <c r="B25" i="6" s="1"/>
  <c r="B23" i="6" a="1"/>
  <c r="B23" i="6" s="1"/>
  <c r="B78" i="6" a="1"/>
  <c r="B78" i="6" s="1"/>
  <c r="B77" i="6" a="1"/>
  <c r="B77" i="6" s="1"/>
  <c r="B76" i="6" a="1"/>
  <c r="B76" i="6" s="1"/>
  <c r="B80" i="6" a="1"/>
  <c r="B80" i="6" s="1"/>
  <c r="B79" i="6" a="1"/>
  <c r="B79" i="6" s="1"/>
  <c r="B59" i="6" a="1"/>
  <c r="B59" i="6" s="1"/>
  <c r="B56" i="6" a="1"/>
  <c r="B56" i="6" s="1"/>
  <c r="B57" i="6" a="1"/>
  <c r="B57" i="6" s="1"/>
  <c r="B60" i="6" a="1"/>
  <c r="B60" i="6" s="1"/>
  <c r="B58" i="6" a="1"/>
  <c r="B58" i="6" s="1"/>
  <c r="B38" i="6" a="1"/>
  <c r="B38" i="6" s="1"/>
  <c r="B37" i="6" a="1"/>
  <c r="B37" i="6" s="1"/>
  <c r="B40" i="6" a="1"/>
  <c r="B40" i="6" s="1"/>
  <c r="B36" i="6" a="1"/>
  <c r="B36" i="6" s="1"/>
  <c r="B39" i="6" a="1"/>
  <c r="B39" i="6" s="1"/>
  <c r="B19" i="6" a="1"/>
  <c r="B19" i="6" s="1"/>
  <c r="B16" i="6" a="1"/>
  <c r="B16" i="6" s="1"/>
  <c r="B17" i="6" a="1"/>
  <c r="B17" i="6" s="1"/>
  <c r="B20" i="6" a="1"/>
  <c r="B20" i="6" s="1"/>
  <c r="B18" i="6" a="1"/>
  <c r="B18" i="6" s="1"/>
  <c r="B67" i="6" a="1"/>
  <c r="B67" i="6" s="1"/>
  <c r="B70" i="6" a="1"/>
  <c r="B70" i="6" s="1"/>
  <c r="B68" i="6" a="1"/>
  <c r="B68" i="6" s="1"/>
  <c r="B69" i="6" a="1"/>
  <c r="B69" i="6" s="1"/>
  <c r="B66" i="6" a="1"/>
  <c r="B66" i="6" s="1"/>
  <c r="B46" i="6" a="1"/>
  <c r="B46" i="6" s="1"/>
  <c r="B48" i="6" a="1"/>
  <c r="B48" i="6" s="1"/>
  <c r="B49" i="6" a="1"/>
  <c r="B49" i="6" s="1"/>
  <c r="B47" i="6" a="1"/>
  <c r="B47" i="6" s="1"/>
  <c r="B50" i="6" a="1"/>
  <c r="B50" i="6" s="1"/>
  <c r="B75" i="6" a="1"/>
  <c r="B75" i="6" s="1"/>
  <c r="B73" i="6" a="1"/>
  <c r="B73" i="6" s="1"/>
  <c r="B71" i="6" a="1"/>
  <c r="B71" i="6" s="1"/>
  <c r="B74" i="6" a="1"/>
  <c r="B74" i="6" s="1"/>
  <c r="B72" i="6" a="1"/>
  <c r="B72" i="6" s="1"/>
  <c r="B51" i="6" a="1"/>
  <c r="B51" i="6" s="1"/>
  <c r="B54" i="6" a="1"/>
  <c r="B54" i="6" s="1"/>
  <c r="B52" i="6" a="1"/>
  <c r="B52" i="6" s="1"/>
  <c r="B53" i="6" a="1"/>
  <c r="B53" i="6" s="1"/>
  <c r="B55" i="6" a="1"/>
  <c r="B55" i="6" s="1"/>
  <c r="B35" i="6" a="1"/>
  <c r="B35" i="6" s="1"/>
  <c r="B32" i="6" a="1"/>
  <c r="B32" i="6" s="1"/>
  <c r="B33" i="6" a="1"/>
  <c r="B33" i="6" s="1"/>
  <c r="B31" i="6" a="1"/>
  <c r="B31" i="6" s="1"/>
  <c r="B34" i="6" a="1"/>
  <c r="B34" i="6" s="1"/>
  <c r="B11" i="6" a="1"/>
  <c r="B11" i="6" s="1"/>
  <c r="B14" i="6" a="1"/>
  <c r="B14" i="6" s="1"/>
  <c r="B13" i="6" a="1"/>
  <c r="B13" i="6" s="1"/>
  <c r="B12" i="6" a="1"/>
  <c r="B12" i="6" s="1"/>
  <c r="B15" i="6" a="1"/>
  <c r="B15" i="6" s="1"/>
  <c r="I66" i="13"/>
  <c r="I76" i="13"/>
  <c r="I72" i="13"/>
  <c r="I68" i="13"/>
  <c r="I64" i="13"/>
  <c r="I75" i="13"/>
  <c r="I71" i="13"/>
  <c r="I67" i="13"/>
  <c r="I74" i="13"/>
  <c r="I70" i="13"/>
  <c r="I77" i="13"/>
  <c r="I73" i="13"/>
  <c r="I69" i="13"/>
  <c r="I65" i="13"/>
  <c r="B6" i="6" a="1"/>
  <c r="B6" i="6" s="1"/>
  <c r="I63" i="13"/>
  <c r="E63" i="7"/>
  <c r="A275" i="10" a="1"/>
  <c r="A275" i="10" s="1"/>
  <c r="A292" i="10" a="1"/>
  <c r="A292" i="10" s="1"/>
  <c r="A267" i="10" a="1"/>
  <c r="A267" i="10" s="1"/>
  <c r="A284" i="10" a="1"/>
  <c r="A284" i="10" s="1"/>
  <c r="A263" i="10" a="1"/>
  <c r="A263" i="10" s="1"/>
  <c r="A280" i="10" a="1"/>
  <c r="A280" i="10" s="1"/>
  <c r="A288" i="10" a="1"/>
  <c r="A288" i="10" s="1"/>
  <c r="A271" i="10" a="1"/>
  <c r="A271" i="10" s="1"/>
  <c r="A287" i="10" a="1"/>
  <c r="A287" i="10" s="1"/>
  <c r="A270" i="10" a="1"/>
  <c r="A270" i="10" s="1"/>
  <c r="A266" i="10" a="1"/>
  <c r="A266" i="10" s="1"/>
  <c r="A283" i="10" a="1"/>
  <c r="A283" i="10" s="1"/>
  <c r="A279" i="10" a="1"/>
  <c r="A279" i="10" s="1"/>
  <c r="A262" i="10" a="1"/>
  <c r="A262" i="10" s="1"/>
  <c r="A274" i="10" a="1"/>
  <c r="A274" i="10" s="1"/>
  <c r="A291" i="10" a="1"/>
  <c r="A291" i="10" s="1"/>
  <c r="A290" i="10" a="1"/>
  <c r="A290" i="10" s="1"/>
  <c r="A273" i="10" a="1"/>
  <c r="A273" i="10" s="1"/>
  <c r="A269" i="10" a="1"/>
  <c r="A269" i="10" s="1"/>
  <c r="A286" i="10" a="1"/>
  <c r="A286" i="10" s="1"/>
  <c r="A282" i="10" a="1"/>
  <c r="A282" i="10" s="1"/>
  <c r="A265" i="10" a="1"/>
  <c r="A265" i="10" s="1"/>
  <c r="A278" i="10" a="1"/>
  <c r="A278" i="10" s="1"/>
  <c r="A261" i="10" a="1"/>
  <c r="A261" i="10" s="1"/>
  <c r="A272" i="10" a="1"/>
  <c r="A272" i="10" s="1"/>
  <c r="A289" i="10" a="1"/>
  <c r="A289" i="10" s="1"/>
  <c r="A285" i="10" a="1"/>
  <c r="A285" i="10" s="1"/>
  <c r="A268" i="10" a="1"/>
  <c r="A268" i="10" s="1"/>
  <c r="A281" i="10" a="1"/>
  <c r="A281" i="10" s="1"/>
  <c r="A264" i="10" a="1"/>
  <c r="A264" i="10" s="1"/>
  <c r="B262" i="5"/>
  <c r="E267" i="2"/>
  <c r="B258" i="5"/>
  <c r="E263" i="2"/>
  <c r="B254" i="5"/>
  <c r="E259" i="2"/>
  <c r="B250" i="5"/>
  <c r="E255" i="2"/>
  <c r="B246" i="5"/>
  <c r="E251" i="2"/>
  <c r="B242" i="5"/>
  <c r="E247" i="2"/>
  <c r="B238" i="5"/>
  <c r="E243" i="2"/>
  <c r="B234" i="5"/>
  <c r="E239" i="2"/>
  <c r="B230" i="5"/>
  <c r="E235" i="2"/>
  <c r="B226" i="5"/>
  <c r="E231" i="2"/>
  <c r="B222" i="5"/>
  <c r="E227" i="2"/>
  <c r="B218" i="5"/>
  <c r="E223" i="2"/>
  <c r="B214" i="5"/>
  <c r="E219" i="2"/>
  <c r="B210" i="5"/>
  <c r="E215" i="2"/>
  <c r="B206" i="5"/>
  <c r="E211" i="2"/>
  <c r="B202" i="5"/>
  <c r="E207" i="2"/>
  <c r="B198" i="5"/>
  <c r="E203" i="2"/>
  <c r="B194" i="5"/>
  <c r="E199" i="2"/>
  <c r="B190" i="5"/>
  <c r="E195" i="2"/>
  <c r="B186" i="5"/>
  <c r="E191" i="2"/>
  <c r="B182" i="5"/>
  <c r="E187" i="2"/>
  <c r="B178" i="5"/>
  <c r="E183" i="2"/>
  <c r="B174" i="5"/>
  <c r="E179" i="2"/>
  <c r="B170" i="5"/>
  <c r="E175" i="2"/>
  <c r="B166" i="5"/>
  <c r="E171" i="2"/>
  <c r="B162" i="5"/>
  <c r="E167" i="2"/>
  <c r="B158" i="5"/>
  <c r="E163" i="2"/>
  <c r="B154" i="5"/>
  <c r="E159" i="2"/>
  <c r="B150" i="5"/>
  <c r="E155" i="2"/>
  <c r="B146" i="5"/>
  <c r="E151" i="2"/>
  <c r="B142" i="5"/>
  <c r="E147" i="2"/>
  <c r="B138" i="5"/>
  <c r="E143" i="2"/>
  <c r="B134" i="5"/>
  <c r="E139" i="2"/>
  <c r="B130" i="5"/>
  <c r="E135" i="2"/>
  <c r="B126" i="5"/>
  <c r="E131" i="2"/>
  <c r="B122" i="5"/>
  <c r="E127" i="2"/>
  <c r="B118" i="5"/>
  <c r="E123" i="2"/>
  <c r="B114" i="5"/>
  <c r="E119" i="2"/>
  <c r="B110" i="5"/>
  <c r="E115" i="2"/>
  <c r="B106" i="5"/>
  <c r="E111" i="2"/>
  <c r="B102" i="5"/>
  <c r="E107" i="2"/>
  <c r="B98" i="5"/>
  <c r="E103" i="2"/>
  <c r="B94" i="5"/>
  <c r="E99" i="2"/>
  <c r="B90" i="5"/>
  <c r="E95" i="2"/>
  <c r="B86" i="5"/>
  <c r="E91" i="2"/>
  <c r="B82" i="5"/>
  <c r="E87" i="2"/>
  <c r="B78" i="5"/>
  <c r="E83" i="2"/>
  <c r="B261" i="5"/>
  <c r="E266" i="2"/>
  <c r="B257" i="5"/>
  <c r="E262" i="2"/>
  <c r="B253" i="5"/>
  <c r="E258" i="2"/>
  <c r="B249" i="5"/>
  <c r="E254" i="2"/>
  <c r="B245" i="5"/>
  <c r="E250" i="2"/>
  <c r="B241" i="5"/>
  <c r="E246" i="2"/>
  <c r="B237" i="5"/>
  <c r="E242" i="2"/>
  <c r="B233" i="5"/>
  <c r="E238" i="2"/>
  <c r="B229" i="5"/>
  <c r="E234" i="2"/>
  <c r="B225" i="5"/>
  <c r="E230" i="2"/>
  <c r="B221" i="5"/>
  <c r="E226" i="2"/>
  <c r="B217" i="5"/>
  <c r="E222" i="2"/>
  <c r="B213" i="5"/>
  <c r="E218" i="2"/>
  <c r="B209" i="5"/>
  <c r="E214" i="2"/>
  <c r="B205" i="5"/>
  <c r="E210" i="2"/>
  <c r="B201" i="5"/>
  <c r="E206" i="2"/>
  <c r="B197" i="5"/>
  <c r="E202" i="2"/>
  <c r="B193" i="5"/>
  <c r="E198" i="2"/>
  <c r="B189" i="5"/>
  <c r="E194" i="2"/>
  <c r="B185" i="5"/>
  <c r="E190" i="2"/>
  <c r="B181" i="5"/>
  <c r="E186" i="2"/>
  <c r="B177" i="5"/>
  <c r="E182" i="2"/>
  <c r="B173" i="5"/>
  <c r="E178" i="2"/>
  <c r="B169" i="5"/>
  <c r="E174" i="2"/>
  <c r="B165" i="5"/>
  <c r="E170" i="2"/>
  <c r="B161" i="5"/>
  <c r="E166" i="2"/>
  <c r="B157" i="5"/>
  <c r="E162" i="2"/>
  <c r="B153" i="5"/>
  <c r="E158" i="2"/>
  <c r="B149" i="5"/>
  <c r="E154" i="2"/>
  <c r="B145" i="5"/>
  <c r="E150" i="2"/>
  <c r="B141" i="5"/>
  <c r="E146" i="2"/>
  <c r="B137" i="5"/>
  <c r="E142" i="2"/>
  <c r="B133" i="5"/>
  <c r="E138" i="2"/>
  <c r="B129" i="5"/>
  <c r="E134" i="2"/>
  <c r="B125" i="5"/>
  <c r="E130" i="2"/>
  <c r="B121" i="5"/>
  <c r="E126" i="2"/>
  <c r="B117" i="5"/>
  <c r="E122" i="2"/>
  <c r="B113" i="5"/>
  <c r="E118" i="2"/>
  <c r="B109" i="5"/>
  <c r="E114" i="2"/>
  <c r="B105" i="5"/>
  <c r="E110" i="2"/>
  <c r="B101" i="5"/>
  <c r="E106" i="2"/>
  <c r="B97" i="5"/>
  <c r="E102" i="2"/>
  <c r="B93" i="5"/>
  <c r="E98" i="2"/>
  <c r="B89" i="5"/>
  <c r="E94" i="2"/>
  <c r="B85" i="5"/>
  <c r="E90" i="2"/>
  <c r="B81" i="5"/>
  <c r="E86" i="2"/>
  <c r="B77" i="5"/>
  <c r="E82" i="2"/>
  <c r="B260" i="5"/>
  <c r="E265" i="2"/>
  <c r="B256" i="5"/>
  <c r="E261" i="2"/>
  <c r="B252" i="5"/>
  <c r="E257" i="2"/>
  <c r="B248" i="5"/>
  <c r="E253" i="2"/>
  <c r="B244" i="5"/>
  <c r="E249" i="2"/>
  <c r="B240" i="5"/>
  <c r="E245" i="2"/>
  <c r="B236" i="5"/>
  <c r="E241" i="2"/>
  <c r="B232" i="5"/>
  <c r="E237" i="2"/>
  <c r="B228" i="5"/>
  <c r="E233" i="2"/>
  <c r="B224" i="5"/>
  <c r="E229" i="2"/>
  <c r="B220" i="5"/>
  <c r="E225" i="2"/>
  <c r="B216" i="5"/>
  <c r="E221" i="2"/>
  <c r="B212" i="5"/>
  <c r="E217" i="2"/>
  <c r="B208" i="5"/>
  <c r="E213" i="2"/>
  <c r="B204" i="5"/>
  <c r="E209" i="2"/>
  <c r="B200" i="5"/>
  <c r="E205" i="2"/>
  <c r="B196" i="5"/>
  <c r="E201" i="2"/>
  <c r="B192" i="5"/>
  <c r="E197" i="2"/>
  <c r="B188" i="5"/>
  <c r="E193" i="2"/>
  <c r="B184" i="5"/>
  <c r="E189" i="2"/>
  <c r="B180" i="5"/>
  <c r="E185" i="2"/>
  <c r="B176" i="5"/>
  <c r="E181" i="2"/>
  <c r="B172" i="5"/>
  <c r="E177" i="2"/>
  <c r="B168" i="5"/>
  <c r="E173" i="2"/>
  <c r="B164" i="5"/>
  <c r="E169" i="2"/>
  <c r="B160" i="5"/>
  <c r="E165" i="2"/>
  <c r="B156" i="5"/>
  <c r="E161" i="2"/>
  <c r="B152" i="5"/>
  <c r="E157" i="2"/>
  <c r="B148" i="5"/>
  <c r="E153" i="2"/>
  <c r="B144" i="5"/>
  <c r="E149" i="2"/>
  <c r="B140" i="5"/>
  <c r="E145" i="2"/>
  <c r="B136" i="5"/>
  <c r="E141" i="2"/>
  <c r="B132" i="5"/>
  <c r="E137" i="2"/>
  <c r="B128" i="5"/>
  <c r="E133" i="2"/>
  <c r="B124" i="5"/>
  <c r="E129" i="2"/>
  <c r="B120" i="5"/>
  <c r="E125" i="2"/>
  <c r="B116" i="5"/>
  <c r="E121" i="2"/>
  <c r="B112" i="5"/>
  <c r="E117" i="2"/>
  <c r="B108" i="5"/>
  <c r="E113" i="2"/>
  <c r="B104" i="5"/>
  <c r="E109" i="2"/>
  <c r="B100" i="5"/>
  <c r="E105" i="2"/>
  <c r="B96" i="5"/>
  <c r="E101" i="2"/>
  <c r="B92" i="5"/>
  <c r="E97" i="2"/>
  <c r="B88" i="5"/>
  <c r="E93" i="2"/>
  <c r="B84" i="5"/>
  <c r="E89" i="2"/>
  <c r="B80" i="5"/>
  <c r="E85" i="2"/>
  <c r="B76" i="5"/>
  <c r="E81" i="2"/>
  <c r="E9" i="2"/>
  <c r="D4" i="5" s="1"/>
  <c r="D9" i="2"/>
  <c r="C4" i="5" s="1"/>
  <c r="B263" i="5"/>
  <c r="E268" i="2"/>
  <c r="B259" i="5"/>
  <c r="E264" i="2"/>
  <c r="B255" i="5"/>
  <c r="E260" i="2"/>
  <c r="B251" i="5"/>
  <c r="E256" i="2"/>
  <c r="B247" i="5"/>
  <c r="E252" i="2"/>
  <c r="B243" i="5"/>
  <c r="E248" i="2"/>
  <c r="B239" i="5"/>
  <c r="E244" i="2"/>
  <c r="B235" i="5"/>
  <c r="E240" i="2"/>
  <c r="B231" i="5"/>
  <c r="E236" i="2"/>
  <c r="B227" i="5"/>
  <c r="E232" i="2"/>
  <c r="B223" i="5"/>
  <c r="E228" i="2"/>
  <c r="B219" i="5"/>
  <c r="E224" i="2"/>
  <c r="B215" i="5"/>
  <c r="E220" i="2"/>
  <c r="B211" i="5"/>
  <c r="E216" i="2"/>
  <c r="B207" i="5"/>
  <c r="E212" i="2"/>
  <c r="B203" i="5"/>
  <c r="E208" i="2"/>
  <c r="B199" i="5"/>
  <c r="E204" i="2"/>
  <c r="B195" i="5"/>
  <c r="E200" i="2"/>
  <c r="B191" i="5"/>
  <c r="E196" i="2"/>
  <c r="B187" i="5"/>
  <c r="E192" i="2"/>
  <c r="B183" i="5"/>
  <c r="E188" i="2"/>
  <c r="B179" i="5"/>
  <c r="E184" i="2"/>
  <c r="B175" i="5"/>
  <c r="E180" i="2"/>
  <c r="B171" i="5"/>
  <c r="E176" i="2"/>
  <c r="B167" i="5"/>
  <c r="E172" i="2"/>
  <c r="B163" i="5"/>
  <c r="E168" i="2"/>
  <c r="B159" i="5"/>
  <c r="E164" i="2"/>
  <c r="B155" i="5"/>
  <c r="E160" i="2"/>
  <c r="B151" i="5"/>
  <c r="E156" i="2"/>
  <c r="B147" i="5"/>
  <c r="E152" i="2"/>
  <c r="B143" i="5"/>
  <c r="E148" i="2"/>
  <c r="B139" i="5"/>
  <c r="E144" i="2"/>
  <c r="B135" i="5"/>
  <c r="E140" i="2"/>
  <c r="B131" i="5"/>
  <c r="E136" i="2"/>
  <c r="B127" i="5"/>
  <c r="E132" i="2"/>
  <c r="B123" i="5"/>
  <c r="E128" i="2"/>
  <c r="B119" i="5"/>
  <c r="E124" i="2"/>
  <c r="B115" i="5"/>
  <c r="E120" i="2"/>
  <c r="B111" i="5"/>
  <c r="E116" i="2"/>
  <c r="B107" i="5"/>
  <c r="E112" i="2"/>
  <c r="B103" i="5"/>
  <c r="E108" i="2"/>
  <c r="B99" i="5"/>
  <c r="E104" i="2"/>
  <c r="B95" i="5"/>
  <c r="E100" i="2"/>
  <c r="B91" i="5"/>
  <c r="E96" i="2"/>
  <c r="B87" i="5"/>
  <c r="E92" i="2"/>
  <c r="B83" i="5"/>
  <c r="E88" i="2"/>
  <c r="B79" i="5"/>
  <c r="E84" i="2"/>
  <c r="AF9" i="9" a="1"/>
  <c r="AF9" i="9" s="1"/>
  <c r="A212" i="10" a="1"/>
  <c r="A212" i="10" s="1"/>
  <c r="E69" i="7"/>
  <c r="A248" i="10" a="1"/>
  <c r="A248" i="10" s="1"/>
  <c r="A230" i="10" a="1"/>
  <c r="A230" i="10" s="1"/>
  <c r="A118" i="10" a="1"/>
  <c r="A118" i="10" s="1"/>
  <c r="A82" i="10" a="1"/>
  <c r="A82" i="10" s="1"/>
  <c r="A100" i="10" a="1"/>
  <c r="A100" i="10" s="1"/>
  <c r="A65" i="10" a="1"/>
  <c r="A65" i="10" s="1"/>
  <c r="A195" i="10" a="1"/>
  <c r="A195" i="10" s="1"/>
  <c r="AB9" i="9" a="1"/>
  <c r="AB9" i="9" s="1"/>
  <c r="A226" i="10" a="1"/>
  <c r="A226" i="10" s="1"/>
  <c r="E65" i="7"/>
  <c r="A244" i="10" a="1"/>
  <c r="A244" i="10" s="1"/>
  <c r="A208" i="10" a="1"/>
  <c r="A208" i="10" s="1"/>
  <c r="A96" i="10" a="1"/>
  <c r="A96" i="10" s="1"/>
  <c r="A61" i="10" a="1"/>
  <c r="A61" i="10" s="1"/>
  <c r="A191" i="10" a="1"/>
  <c r="A191" i="10" s="1"/>
  <c r="A114" i="10" a="1"/>
  <c r="A114" i="10" s="1"/>
  <c r="A78" i="10" a="1"/>
  <c r="A78" i="10" s="1"/>
  <c r="AJ9" i="9" a="1"/>
  <c r="AJ9" i="9" s="1"/>
  <c r="A234" i="10" a="1"/>
  <c r="A234" i="10" s="1"/>
  <c r="E73" i="7"/>
  <c r="A216" i="10" a="1"/>
  <c r="A216" i="10" s="1"/>
  <c r="A252" i="10" a="1"/>
  <c r="A252" i="10" s="1"/>
  <c r="A104" i="10" a="1"/>
  <c r="A104" i="10" s="1"/>
  <c r="A69" i="10" a="1"/>
  <c r="A69" i="10" s="1"/>
  <c r="A199" i="10" a="1"/>
  <c r="A199" i="10" s="1"/>
  <c r="A122" i="10" a="1"/>
  <c r="A122" i="10" s="1"/>
  <c r="A86" i="10" a="1"/>
  <c r="A86" i="10" s="1"/>
  <c r="AI9" i="9" a="1"/>
  <c r="AI9" i="9" s="1"/>
  <c r="E72" i="7"/>
  <c r="A251" i="10" a="1"/>
  <c r="A251" i="10" s="1"/>
  <c r="A233" i="10" a="1"/>
  <c r="A233" i="10" s="1"/>
  <c r="A215" i="10" a="1"/>
  <c r="A215" i="10" s="1"/>
  <c r="A198" i="10" a="1"/>
  <c r="A198" i="10" s="1"/>
  <c r="A121" i="10" a="1"/>
  <c r="A121" i="10" s="1"/>
  <c r="A85" i="10" a="1"/>
  <c r="A85" i="10" s="1"/>
  <c r="A103" i="10" a="1"/>
  <c r="A103" i="10" s="1"/>
  <c r="A68" i="10" a="1"/>
  <c r="A68" i="10" s="1"/>
  <c r="AE9" i="9" a="1"/>
  <c r="AE9" i="9" s="1"/>
  <c r="E68" i="7"/>
  <c r="A247" i="10" a="1"/>
  <c r="A247" i="10" s="1"/>
  <c r="A211" i="10" a="1"/>
  <c r="A211" i="10" s="1"/>
  <c r="A229" i="10" a="1"/>
  <c r="A229" i="10" s="1"/>
  <c r="A99" i="10" a="1"/>
  <c r="A99" i="10" s="1"/>
  <c r="A64" i="10" a="1"/>
  <c r="A64" i="10" s="1"/>
  <c r="A194" i="10" a="1"/>
  <c r="A194" i="10" s="1"/>
  <c r="A117" i="10" a="1"/>
  <c r="A117" i="10" s="1"/>
  <c r="A81" i="10" a="1"/>
  <c r="A81" i="10" s="1"/>
  <c r="AA9" i="9" a="1"/>
  <c r="AA9" i="9" s="1"/>
  <c r="E64" i="7"/>
  <c r="A243" i="10" a="1"/>
  <c r="A243" i="10" s="1"/>
  <c r="A225" i="10" a="1"/>
  <c r="A225" i="10" s="1"/>
  <c r="A207" i="10" a="1"/>
  <c r="A207" i="10" s="1"/>
  <c r="A190" i="10" a="1"/>
  <c r="A190" i="10" s="1"/>
  <c r="A113" i="10" a="1"/>
  <c r="A113" i="10" s="1"/>
  <c r="A77" i="10" a="1"/>
  <c r="A77" i="10" s="1"/>
  <c r="A95" i="10" a="1"/>
  <c r="A95" i="10" s="1"/>
  <c r="A60" i="10" a="1"/>
  <c r="A60" i="10" s="1"/>
  <c r="AN9" i="9" a="1"/>
  <c r="AN9" i="9" s="1"/>
  <c r="E77" i="7"/>
  <c r="A220" i="10" a="1"/>
  <c r="A220" i="10" s="1"/>
  <c r="A238" i="10" a="1"/>
  <c r="A238" i="10" s="1"/>
  <c r="A256" i="10" a="1"/>
  <c r="A256" i="10" s="1"/>
  <c r="A126" i="10" a="1"/>
  <c r="A126" i="10" s="1"/>
  <c r="A90" i="10" a="1"/>
  <c r="A90" i="10" s="1"/>
  <c r="A108" i="10" a="1"/>
  <c r="A108" i="10" s="1"/>
  <c r="A73" i="10" a="1"/>
  <c r="A73" i="10" s="1"/>
  <c r="A203" i="10" a="1"/>
  <c r="A203" i="10" s="1"/>
  <c r="AM9" i="9" a="1"/>
  <c r="AM9" i="9" s="1"/>
  <c r="E76" i="7"/>
  <c r="A255" i="10" a="1"/>
  <c r="A255" i="10" s="1"/>
  <c r="A219" i="10" a="1"/>
  <c r="A219" i="10" s="1"/>
  <c r="A237" i="10" a="1"/>
  <c r="A237" i="10" s="1"/>
  <c r="A107" i="10" a="1"/>
  <c r="A107" i="10" s="1"/>
  <c r="A72" i="10" a="1"/>
  <c r="A72" i="10" s="1"/>
  <c r="A202" i="10" a="1"/>
  <c r="A202" i="10" s="1"/>
  <c r="A125" i="10" a="1"/>
  <c r="A125" i="10" s="1"/>
  <c r="A89" i="10" a="1"/>
  <c r="A89" i="10" s="1"/>
  <c r="AL9" i="9" a="1"/>
  <c r="AL9" i="9" s="1"/>
  <c r="E75" i="7"/>
  <c r="A236" i="10" a="1"/>
  <c r="A236" i="10" s="1"/>
  <c r="A254" i="10" a="1"/>
  <c r="A254" i="10" s="1"/>
  <c r="A218" i="10" a="1"/>
  <c r="A218" i="10" s="1"/>
  <c r="A201" i="10" a="1"/>
  <c r="A201" i="10" s="1"/>
  <c r="A124" i="10" a="1"/>
  <c r="A124" i="10" s="1"/>
  <c r="A88" i="10" a="1"/>
  <c r="A88" i="10" s="1"/>
  <c r="A106" i="10" a="1"/>
  <c r="A106" i="10" s="1"/>
  <c r="A71" i="10" a="1"/>
  <c r="A71" i="10" s="1"/>
  <c r="AH9" i="9" a="1"/>
  <c r="AH9" i="9" s="1"/>
  <c r="E71" i="7"/>
  <c r="A214" i="10" a="1"/>
  <c r="A214" i="10" s="1"/>
  <c r="A250" i="10" a="1"/>
  <c r="A250" i="10" s="1"/>
  <c r="A232" i="10" a="1"/>
  <c r="A232" i="10" s="1"/>
  <c r="A102" i="10" a="1"/>
  <c r="A102" i="10" s="1"/>
  <c r="A67" i="10" a="1"/>
  <c r="A67" i="10" s="1"/>
  <c r="A197" i="10" a="1"/>
  <c r="A197" i="10" s="1"/>
  <c r="A120" i="10" a="1"/>
  <c r="A120" i="10" s="1"/>
  <c r="A84" i="10" a="1"/>
  <c r="A84" i="10" s="1"/>
  <c r="AD9" i="9" a="1"/>
  <c r="AD9" i="9" s="1"/>
  <c r="E67" i="7"/>
  <c r="A228" i="10" a="1"/>
  <c r="A228" i="10" s="1"/>
  <c r="A246" i="10" a="1"/>
  <c r="A246" i="10" s="1"/>
  <c r="A210" i="10" a="1"/>
  <c r="A210" i="10" s="1"/>
  <c r="A193" i="10" a="1"/>
  <c r="A193" i="10" s="1"/>
  <c r="A116" i="10" a="1"/>
  <c r="A116" i="10" s="1"/>
  <c r="A80" i="10" a="1"/>
  <c r="A80" i="10" s="1"/>
  <c r="A98" i="10" a="1"/>
  <c r="A98" i="10" s="1"/>
  <c r="A63" i="10" a="1"/>
  <c r="A63" i="10" s="1"/>
  <c r="Z9" i="9" a="1"/>
  <c r="Z9" i="9" s="1"/>
  <c r="A224" i="10" a="1"/>
  <c r="A224" i="10" s="1"/>
  <c r="A242" i="10" a="1"/>
  <c r="A242" i="10" s="1"/>
  <c r="A206" i="10" a="1"/>
  <c r="A206" i="10" s="1"/>
  <c r="A94" i="10" a="1"/>
  <c r="A94" i="10" s="1"/>
  <c r="A59" i="10" a="1"/>
  <c r="A59" i="10" s="1"/>
  <c r="A189" i="10" a="1"/>
  <c r="A189" i="10" s="1"/>
  <c r="A112" i="10" a="1"/>
  <c r="A112" i="10" s="1"/>
  <c r="A76" i="10" a="1"/>
  <c r="A76" i="10" s="1"/>
  <c r="AK9" i="9" a="1"/>
  <c r="AK9" i="9" s="1"/>
  <c r="A217" i="10" a="1"/>
  <c r="A217" i="10" s="1"/>
  <c r="E74" i="7"/>
  <c r="A253" i="10" a="1"/>
  <c r="A253" i="10" s="1"/>
  <c r="A235" i="10" a="1"/>
  <c r="A235" i="10" s="1"/>
  <c r="A123" i="10" a="1"/>
  <c r="A123" i="10" s="1"/>
  <c r="A87" i="10" a="1"/>
  <c r="A87" i="10" s="1"/>
  <c r="A105" i="10" a="1"/>
  <c r="A105" i="10" s="1"/>
  <c r="A70" i="10" a="1"/>
  <c r="A70" i="10" s="1"/>
  <c r="A200" i="10" a="1"/>
  <c r="A200" i="10" s="1"/>
  <c r="AG9" i="9" a="1"/>
  <c r="AG9" i="9" s="1"/>
  <c r="A231" i="10" a="1"/>
  <c r="A231" i="10" s="1"/>
  <c r="E70" i="7"/>
  <c r="A249" i="10" a="1"/>
  <c r="A249" i="10" s="1"/>
  <c r="A213" i="10" a="1"/>
  <c r="A213" i="10" s="1"/>
  <c r="A101" i="10" a="1"/>
  <c r="A101" i="10" s="1"/>
  <c r="A66" i="10" a="1"/>
  <c r="A66" i="10" s="1"/>
  <c r="A196" i="10" a="1"/>
  <c r="A196" i="10" s="1"/>
  <c r="A119" i="10" a="1"/>
  <c r="A119" i="10" s="1"/>
  <c r="A83" i="10" a="1"/>
  <c r="A83" i="10" s="1"/>
  <c r="AC9" i="9" a="1"/>
  <c r="AC9" i="9" s="1"/>
  <c r="A209" i="10" a="1"/>
  <c r="A209" i="10" s="1"/>
  <c r="E66" i="7"/>
  <c r="A245" i="10" a="1"/>
  <c r="A245" i="10" s="1"/>
  <c r="A227" i="10" a="1"/>
  <c r="A227" i="10" s="1"/>
  <c r="A115" i="10" a="1"/>
  <c r="A115" i="10" s="1"/>
  <c r="A79" i="10" a="1"/>
  <c r="A79" i="10" s="1"/>
  <c r="A97" i="10" a="1"/>
  <c r="A97" i="10" s="1"/>
  <c r="A62" i="10" a="1"/>
  <c r="A62" i="10" s="1"/>
  <c r="A192" i="10" a="1"/>
  <c r="A192" i="10" s="1"/>
  <c r="T3" i="5" a="1"/>
  <c r="T3" i="5" s="1"/>
  <c r="T8" i="2" a="1"/>
  <c r="T8" i="2" s="1"/>
  <c r="P8" i="2" a="1"/>
  <c r="P8" i="2" s="1"/>
  <c r="P3" i="5" a="1"/>
  <c r="P3" i="5" s="1"/>
  <c r="L3" i="5" a="1"/>
  <c r="L3" i="5" s="1"/>
  <c r="L8" i="2" a="1"/>
  <c r="L8" i="2" s="1"/>
  <c r="H8" i="2" a="1"/>
  <c r="H8" i="2" s="1"/>
  <c r="H3" i="5" a="1"/>
  <c r="H3" i="5" s="1"/>
  <c r="O3" i="5" a="1"/>
  <c r="O3" i="5" s="1"/>
  <c r="O8" i="2" a="1"/>
  <c r="O8" i="2" s="1"/>
  <c r="K3" i="5" a="1"/>
  <c r="K3" i="5" s="1"/>
  <c r="K8" i="2" a="1"/>
  <c r="K8" i="2" s="1"/>
  <c r="G3" i="5" a="1"/>
  <c r="G3" i="5" s="1"/>
  <c r="G8" i="2" a="1"/>
  <c r="G8" i="2" s="1"/>
  <c r="S3" i="5" a="1"/>
  <c r="S3" i="5" s="1"/>
  <c r="S8" i="2" a="1"/>
  <c r="S8" i="2" s="1"/>
  <c r="R3" i="5" a="1"/>
  <c r="R3" i="5" s="1"/>
  <c r="R8" i="2" a="1"/>
  <c r="R8" i="2" s="1"/>
  <c r="N3" i="5" a="1"/>
  <c r="N3" i="5" s="1"/>
  <c r="N8" i="2" a="1"/>
  <c r="N8" i="2" s="1"/>
  <c r="J3" i="5" a="1"/>
  <c r="J3" i="5" s="1"/>
  <c r="J8" i="2" a="1"/>
  <c r="J8" i="2" s="1"/>
  <c r="Q3" i="5" a="1"/>
  <c r="Q3" i="5" s="1"/>
  <c r="Q8" i="2" a="1"/>
  <c r="Q8" i="2" s="1"/>
  <c r="M8" i="2" a="1"/>
  <c r="M8" i="2" s="1"/>
  <c r="M3" i="5" a="1"/>
  <c r="M3" i="5" s="1"/>
  <c r="I3" i="5" a="1"/>
  <c r="I3" i="5" s="1"/>
  <c r="I8" i="2" a="1"/>
  <c r="I8" i="2" s="1"/>
  <c r="C9" i="9" a="1"/>
  <c r="C9" i="9" s="1"/>
  <c r="A5" i="7"/>
  <c r="F3" i="5" a="1"/>
  <c r="F3" i="5" s="1"/>
  <c r="F8" i="2" a="1"/>
  <c r="F8" i="2" s="1"/>
  <c r="A19" i="7"/>
  <c r="A15" i="7"/>
  <c r="A11" i="7"/>
  <c r="A7" i="7"/>
  <c r="A18" i="7"/>
  <c r="A14" i="7"/>
  <c r="A10" i="7"/>
  <c r="A6" i="7"/>
  <c r="A16" i="7"/>
  <c r="A12" i="7"/>
  <c r="A8" i="7"/>
  <c r="A17" i="7"/>
  <c r="A13" i="7"/>
  <c r="A9" i="7"/>
  <c r="Q9" i="9" a="1"/>
  <c r="Q9" i="9" s="1"/>
  <c r="P9" i="9" a="1"/>
  <c r="P9" i="9" s="1"/>
  <c r="O9" i="9" a="1"/>
  <c r="O9" i="9" s="1"/>
  <c r="N9" i="9" a="1"/>
  <c r="N9" i="9" s="1"/>
  <c r="M9" i="9" a="1"/>
  <c r="M9" i="9" s="1"/>
  <c r="L9" i="9" a="1"/>
  <c r="L9" i="9" s="1"/>
  <c r="K9" i="9" a="1"/>
  <c r="K9" i="9" s="1"/>
  <c r="J9" i="9" a="1"/>
  <c r="J9" i="9" s="1"/>
  <c r="I9" i="9" a="1"/>
  <c r="I9" i="9" s="1"/>
  <c r="H9" i="9" a="1"/>
  <c r="H9" i="9" s="1"/>
  <c r="G9" i="9" a="1"/>
  <c r="G9" i="9" s="1"/>
  <c r="F9" i="9" a="1"/>
  <c r="F9" i="9" s="1"/>
  <c r="E9" i="9" a="1"/>
  <c r="E9" i="9" s="1"/>
  <c r="D9" i="9" a="1"/>
  <c r="D9" i="9" s="1"/>
  <c r="A10" i="2"/>
  <c r="C10" i="2" s="1"/>
  <c r="Q37" i="8" l="1" a="1"/>
  <c r="Q37" i="8" s="1"/>
  <c r="Q32" i="8"/>
  <c r="Q33" i="8"/>
  <c r="A114" i="13"/>
  <c r="D114" i="13" s="1" a="1"/>
  <c r="D114" i="13" s="1"/>
  <c r="I114" i="13" s="1"/>
  <c r="B17" i="15"/>
  <c r="A171" i="13"/>
  <c r="D171" i="13" s="1" a="1"/>
  <c r="D171" i="13" s="1"/>
  <c r="G171" i="13" s="1"/>
  <c r="B74" i="15"/>
  <c r="A158" i="13"/>
  <c r="D158" i="13" s="1" a="1"/>
  <c r="D158" i="13" s="1"/>
  <c r="B61" i="15"/>
  <c r="A140" i="13"/>
  <c r="D140" i="13" s="1" a="1"/>
  <c r="D140" i="13" s="1"/>
  <c r="G140" i="13" s="1"/>
  <c r="B43" i="15"/>
  <c r="A125" i="13"/>
  <c r="D125" i="13" s="1" a="1"/>
  <c r="D125" i="13" s="1"/>
  <c r="G125" i="13" s="1"/>
  <c r="B28" i="15"/>
  <c r="A103" i="13"/>
  <c r="D103" i="13" s="1" a="1"/>
  <c r="D103" i="13" s="1"/>
  <c r="G103" i="13" s="1"/>
  <c r="B6" i="15"/>
  <c r="A111" i="13"/>
  <c r="D111" i="13" s="1" a="1"/>
  <c r="D111" i="13" s="1"/>
  <c r="G111" i="13" s="1"/>
  <c r="B14" i="15"/>
  <c r="A134" i="13"/>
  <c r="D134" i="13" s="1" a="1"/>
  <c r="D134" i="13" s="1"/>
  <c r="I134" i="13" s="1"/>
  <c r="B37" i="15"/>
  <c r="A150" i="13"/>
  <c r="D150" i="13" s="1" a="1"/>
  <c r="D150" i="13" s="1"/>
  <c r="G150" i="13" s="1"/>
  <c r="B53" i="15"/>
  <c r="A173" i="13"/>
  <c r="D173" i="13" s="1" a="1"/>
  <c r="D173" i="13" s="1"/>
  <c r="G173" i="13" s="1"/>
  <c r="B76" i="15"/>
  <c r="A139" i="13"/>
  <c r="D139" i="13" s="1" a="1"/>
  <c r="D139" i="13" s="1"/>
  <c r="I139" i="13" s="1"/>
  <c r="B42" i="15"/>
  <c r="A155" i="13"/>
  <c r="D155" i="13" s="1" a="1"/>
  <c r="D155" i="13" s="1"/>
  <c r="B58" i="15"/>
  <c r="A123" i="13"/>
  <c r="D123" i="13" s="1" a="1"/>
  <c r="D123" i="13" s="1"/>
  <c r="G123" i="13" s="1"/>
  <c r="B26" i="15"/>
  <c r="A142" i="13"/>
  <c r="D142" i="13" s="1" a="1"/>
  <c r="D142" i="13" s="1"/>
  <c r="B45" i="15"/>
  <c r="A163" i="13"/>
  <c r="D163" i="13" s="1" a="1"/>
  <c r="D163" i="13" s="1"/>
  <c r="G163" i="13" s="1"/>
  <c r="B66" i="15"/>
  <c r="A109" i="13"/>
  <c r="D109" i="13" s="1" a="1"/>
  <c r="D109" i="13" s="1"/>
  <c r="H109" i="13" s="1"/>
  <c r="B12" i="15"/>
  <c r="A128" i="13"/>
  <c r="D128" i="13" s="1" a="1"/>
  <c r="D128" i="13" s="1"/>
  <c r="G128" i="13" s="1"/>
  <c r="B31" i="15"/>
  <c r="A147" i="13"/>
  <c r="D147" i="13" s="1" a="1"/>
  <c r="D147" i="13" s="1"/>
  <c r="G147" i="13" s="1"/>
  <c r="B50" i="15"/>
  <c r="A165" i="13"/>
  <c r="D165" i="13" s="1" a="1"/>
  <c r="D165" i="13" s="1"/>
  <c r="G165" i="13" s="1"/>
  <c r="B68" i="15"/>
  <c r="A119" i="13"/>
  <c r="D119" i="13" s="1" a="1"/>
  <c r="D119" i="13" s="1"/>
  <c r="G119" i="13" s="1"/>
  <c r="B22" i="15"/>
  <c r="B3" i="15"/>
  <c r="P20" i="14"/>
  <c r="R20" i="14"/>
  <c r="S20" i="14"/>
  <c r="Q20" i="14"/>
  <c r="A130" i="13"/>
  <c r="D130" i="13" s="1" a="1"/>
  <c r="D130" i="13" s="1"/>
  <c r="G130" i="13" s="1"/>
  <c r="B33" i="15"/>
  <c r="A153" i="13"/>
  <c r="D153" i="13" s="1" a="1"/>
  <c r="D153" i="13" s="1"/>
  <c r="G153" i="13" s="1"/>
  <c r="B56" i="15"/>
  <c r="A137" i="13"/>
  <c r="D137" i="13" s="1" a="1"/>
  <c r="D137" i="13" s="1"/>
  <c r="B40" i="15"/>
  <c r="A124" i="13"/>
  <c r="D124" i="13" s="1" a="1"/>
  <c r="D124" i="13" s="1"/>
  <c r="G124" i="13" s="1"/>
  <c r="B27" i="15"/>
  <c r="A162" i="13"/>
  <c r="D162" i="13" s="1" a="1"/>
  <c r="D162" i="13" s="1"/>
  <c r="G162" i="13" s="1"/>
  <c r="B65" i="15"/>
  <c r="A127" i="13"/>
  <c r="D127" i="13" s="1" a="1"/>
  <c r="D127" i="13" s="1"/>
  <c r="G127" i="13" s="1"/>
  <c r="B30" i="15"/>
  <c r="A166" i="13"/>
  <c r="D166" i="13" s="1" a="1"/>
  <c r="D166" i="13" s="1"/>
  <c r="G166" i="13" s="1"/>
  <c r="B69" i="15"/>
  <c r="A115" i="13"/>
  <c r="D115" i="13" s="1" a="1"/>
  <c r="D115" i="13" s="1"/>
  <c r="G115" i="13" s="1"/>
  <c r="B18" i="15"/>
  <c r="A104" i="13"/>
  <c r="D104" i="13" s="1" a="1"/>
  <c r="D104" i="13" s="1"/>
  <c r="H104" i="13" s="1"/>
  <c r="B7" i="15"/>
  <c r="A113" i="13"/>
  <c r="D113" i="13" s="1" a="1"/>
  <c r="D113" i="13" s="1"/>
  <c r="B16" i="15"/>
  <c r="A131" i="13"/>
  <c r="D131" i="13" s="1" a="1"/>
  <c r="D131" i="13" s="1"/>
  <c r="G131" i="13" s="1"/>
  <c r="B34" i="15"/>
  <c r="A132" i="13"/>
  <c r="D132" i="13" s="1" a="1"/>
  <c r="D132" i="13" s="1"/>
  <c r="G132" i="13" s="1"/>
  <c r="B35" i="15"/>
  <c r="A152" i="13"/>
  <c r="D152" i="13" s="1" a="1"/>
  <c r="D152" i="13" s="1"/>
  <c r="G152" i="13" s="1"/>
  <c r="B55" i="15"/>
  <c r="A172" i="13"/>
  <c r="D172" i="13" s="1" a="1"/>
  <c r="D172" i="13" s="1"/>
  <c r="G172" i="13" s="1"/>
  <c r="B75" i="15"/>
  <c r="A170" i="13"/>
  <c r="D170" i="13" s="1" a="1"/>
  <c r="D170" i="13" s="1"/>
  <c r="G170" i="13" s="1"/>
  <c r="B73" i="15"/>
  <c r="A136" i="13"/>
  <c r="D136" i="13" s="1" a="1"/>
  <c r="D136" i="13" s="1"/>
  <c r="G136" i="13" s="1"/>
  <c r="B39" i="15"/>
  <c r="A159" i="13"/>
  <c r="D159" i="13" s="1" a="1"/>
  <c r="D159" i="13" s="1"/>
  <c r="G159" i="13" s="1"/>
  <c r="B62" i="15"/>
  <c r="A157" i="13"/>
  <c r="D157" i="13" s="1" a="1"/>
  <c r="D157" i="13" s="1"/>
  <c r="G157" i="13" s="1"/>
  <c r="B60" i="15"/>
  <c r="A120" i="13"/>
  <c r="D120" i="13" s="1" a="1"/>
  <c r="D120" i="13" s="1"/>
  <c r="G120" i="13" s="1"/>
  <c r="B23" i="15"/>
  <c r="A144" i="13"/>
  <c r="D144" i="13" s="1" a="1"/>
  <c r="D144" i="13" s="1"/>
  <c r="H144" i="13" s="1"/>
  <c r="B47" i="15"/>
  <c r="A141" i="13"/>
  <c r="D141" i="13" s="1" a="1"/>
  <c r="D141" i="13" s="1"/>
  <c r="G141" i="13" s="1"/>
  <c r="B44" i="15"/>
  <c r="A161" i="13"/>
  <c r="D161" i="13" s="1" a="1"/>
  <c r="D161" i="13" s="1"/>
  <c r="G161" i="13" s="1"/>
  <c r="B64" i="15"/>
  <c r="A105" i="13"/>
  <c r="D105" i="13" s="1" a="1"/>
  <c r="D105" i="13" s="1"/>
  <c r="G105" i="13" s="1"/>
  <c r="B8" i="15"/>
  <c r="A106" i="13"/>
  <c r="D106" i="13" s="1" a="1"/>
  <c r="D106" i="13" s="1"/>
  <c r="G106" i="13" s="1"/>
  <c r="B9" i="15"/>
  <c r="A129" i="13"/>
  <c r="D129" i="13" s="1" a="1"/>
  <c r="D129" i="13" s="1"/>
  <c r="I129" i="13" s="1"/>
  <c r="B32" i="15"/>
  <c r="A149" i="13"/>
  <c r="D149" i="13" s="1" a="1"/>
  <c r="D149" i="13" s="1"/>
  <c r="H149" i="13" s="1"/>
  <c r="B52" i="15"/>
  <c r="A148" i="13"/>
  <c r="D148" i="13" s="1" a="1"/>
  <c r="D148" i="13" s="1"/>
  <c r="G148" i="13" s="1"/>
  <c r="B51" i="15"/>
  <c r="A169" i="13"/>
  <c r="D169" i="13" s="1" a="1"/>
  <c r="D169" i="13" s="1"/>
  <c r="I169" i="13" s="1"/>
  <c r="B72" i="15"/>
  <c r="A118" i="13"/>
  <c r="D118" i="13" s="1" a="1"/>
  <c r="D118" i="13" s="1"/>
  <c r="G118" i="13" s="1"/>
  <c r="B21" i="15"/>
  <c r="A116" i="13"/>
  <c r="D116" i="13" s="1" a="1"/>
  <c r="D116" i="13" s="1"/>
  <c r="G116" i="13" s="1"/>
  <c r="B19" i="15"/>
  <c r="A112" i="13"/>
  <c r="D112" i="13" s="1" a="1"/>
  <c r="D112" i="13" s="1"/>
  <c r="B15" i="15"/>
  <c r="A151" i="13"/>
  <c r="D151" i="13" s="1" a="1"/>
  <c r="D151" i="13" s="1"/>
  <c r="G151" i="13" s="1"/>
  <c r="B54" i="15"/>
  <c r="A135" i="13"/>
  <c r="D135" i="13" s="1" a="1"/>
  <c r="D135" i="13" s="1"/>
  <c r="B38" i="15"/>
  <c r="A122" i="13"/>
  <c r="D122" i="13" s="1" a="1"/>
  <c r="D122" i="13" s="1"/>
  <c r="G122" i="13" s="1"/>
  <c r="B25" i="15"/>
  <c r="A164" i="13"/>
  <c r="D164" i="13" s="1" a="1"/>
  <c r="D164" i="13" s="1"/>
  <c r="B67" i="15"/>
  <c r="A107" i="13"/>
  <c r="D107" i="13" s="1" a="1"/>
  <c r="D107" i="13" s="1"/>
  <c r="G107" i="13" s="1"/>
  <c r="B10" i="15"/>
  <c r="A145" i="13"/>
  <c r="D145" i="13" s="1" a="1"/>
  <c r="D145" i="13" s="1"/>
  <c r="B48" i="15"/>
  <c r="A167" i="13"/>
  <c r="D167" i="13" s="1" a="1"/>
  <c r="D167" i="13" s="1"/>
  <c r="G167" i="13" s="1"/>
  <c r="B70" i="15"/>
  <c r="A102" i="13"/>
  <c r="D102" i="13" s="1" a="1"/>
  <c r="D102" i="13" s="1"/>
  <c r="G102" i="13" s="1"/>
  <c r="B5" i="15"/>
  <c r="A101" i="13"/>
  <c r="D101" i="13" s="1" a="1"/>
  <c r="D101" i="13" s="1"/>
  <c r="G101" i="13" s="1"/>
  <c r="B4" i="15"/>
  <c r="A110" i="13"/>
  <c r="D110" i="13" s="1" a="1"/>
  <c r="D110" i="13" s="1"/>
  <c r="G110" i="13" s="1"/>
  <c r="B13" i="15"/>
  <c r="A133" i="13"/>
  <c r="D133" i="13" s="1" a="1"/>
  <c r="D133" i="13" s="1"/>
  <c r="G133" i="13" s="1"/>
  <c r="B36" i="15"/>
  <c r="A154" i="13"/>
  <c r="D154" i="13" s="1" a="1"/>
  <c r="D154" i="13" s="1"/>
  <c r="B57" i="15"/>
  <c r="A174" i="13"/>
  <c r="D174" i="13" s="1" a="1"/>
  <c r="D174" i="13" s="1"/>
  <c r="H174" i="13" s="1"/>
  <c r="B77" i="15"/>
  <c r="A138" i="13"/>
  <c r="D138" i="13" s="1" a="1"/>
  <c r="D138" i="13" s="1"/>
  <c r="B41" i="15"/>
  <c r="A156" i="13"/>
  <c r="D156" i="13" s="1" a="1"/>
  <c r="D156" i="13" s="1"/>
  <c r="G156" i="13" s="1"/>
  <c r="B59" i="15"/>
  <c r="A121" i="13"/>
  <c r="D121" i="13" s="1" a="1"/>
  <c r="D121" i="13" s="1"/>
  <c r="G121" i="13" s="1"/>
  <c r="B24" i="15"/>
  <c r="A143" i="13"/>
  <c r="D143" i="13" s="1" a="1"/>
  <c r="D143" i="13" s="1"/>
  <c r="G143" i="13" s="1"/>
  <c r="B46" i="15"/>
  <c r="A160" i="13"/>
  <c r="D160" i="13" s="1" a="1"/>
  <c r="D160" i="13" s="1"/>
  <c r="B63" i="15"/>
  <c r="A108" i="13"/>
  <c r="D108" i="13" s="1" a="1"/>
  <c r="D108" i="13" s="1"/>
  <c r="G108" i="13" s="1"/>
  <c r="B11" i="15"/>
  <c r="A126" i="13"/>
  <c r="D126" i="13" s="1" a="1"/>
  <c r="D126" i="13" s="1"/>
  <c r="B29" i="15"/>
  <c r="A146" i="13"/>
  <c r="D146" i="13" s="1" a="1"/>
  <c r="D146" i="13" s="1"/>
  <c r="G146" i="13" s="1"/>
  <c r="B49" i="15"/>
  <c r="A168" i="13"/>
  <c r="D168" i="13" s="1" a="1"/>
  <c r="D168" i="13" s="1"/>
  <c r="B71" i="15"/>
  <c r="A117" i="13"/>
  <c r="D117" i="13" s="1" a="1"/>
  <c r="D117" i="13" s="1"/>
  <c r="G117" i="13" s="1"/>
  <c r="B20" i="15"/>
  <c r="G137" i="13"/>
  <c r="A100" i="13"/>
  <c r="C48" i="12" a="1"/>
  <c r="C48" i="12" s="1"/>
  <c r="C52" i="12" a="1"/>
  <c r="C52" i="12" s="1"/>
  <c r="C56" i="12" a="1"/>
  <c r="C56" i="12" s="1"/>
  <c r="C51" i="12" a="1"/>
  <c r="C51" i="12" s="1"/>
  <c r="C45" i="12" a="1"/>
  <c r="C45" i="12" s="1"/>
  <c r="C49" i="12" a="1"/>
  <c r="C49" i="12" s="1"/>
  <c r="C53" i="12" a="1"/>
  <c r="C53" i="12" s="1"/>
  <c r="C57" i="12" a="1"/>
  <c r="C57" i="12" s="1"/>
  <c r="C47" i="12" a="1"/>
  <c r="C47" i="12" s="1"/>
  <c r="C46" i="12" a="1"/>
  <c r="C46" i="12" s="1"/>
  <c r="C50" i="12" a="1"/>
  <c r="C50" i="12" s="1"/>
  <c r="C54" i="12" a="1"/>
  <c r="C54" i="12" s="1"/>
  <c r="C58" i="12" a="1"/>
  <c r="C58" i="12" s="1"/>
  <c r="C55" i="12" a="1"/>
  <c r="C55" i="12" s="1"/>
  <c r="C44" i="12" a="1"/>
  <c r="C44" i="12" s="1"/>
  <c r="E10" i="2"/>
  <c r="D5" i="5" s="1"/>
  <c r="E5" i="5" s="1"/>
  <c r="E4" i="5"/>
  <c r="D83" i="5"/>
  <c r="D88" i="2"/>
  <c r="C83" i="5" s="1"/>
  <c r="D91" i="5"/>
  <c r="D96" i="2"/>
  <c r="C91" i="5" s="1"/>
  <c r="D99" i="5"/>
  <c r="D104" i="2"/>
  <c r="C99" i="5" s="1"/>
  <c r="D107" i="5"/>
  <c r="D112" i="2"/>
  <c r="C107" i="5" s="1"/>
  <c r="D115" i="5"/>
  <c r="D120" i="2"/>
  <c r="C115" i="5" s="1"/>
  <c r="D123" i="5"/>
  <c r="D128" i="2"/>
  <c r="C123" i="5" s="1"/>
  <c r="D131" i="5"/>
  <c r="D136" i="2"/>
  <c r="C131" i="5" s="1"/>
  <c r="D139" i="5"/>
  <c r="D144" i="2"/>
  <c r="C139" i="5" s="1"/>
  <c r="D147" i="5"/>
  <c r="D152" i="2"/>
  <c r="C147" i="5" s="1"/>
  <c r="D155" i="5"/>
  <c r="D160" i="2"/>
  <c r="C155" i="5" s="1"/>
  <c r="D163" i="5"/>
  <c r="D168" i="2"/>
  <c r="C163" i="5" s="1"/>
  <c r="D171" i="5"/>
  <c r="D176" i="2"/>
  <c r="C171" i="5" s="1"/>
  <c r="D179" i="5"/>
  <c r="D184" i="2"/>
  <c r="C179" i="5" s="1"/>
  <c r="D187" i="5"/>
  <c r="D192" i="2"/>
  <c r="C187" i="5" s="1"/>
  <c r="D195" i="5"/>
  <c r="D200" i="2"/>
  <c r="C195" i="5" s="1"/>
  <c r="D203" i="5"/>
  <c r="D208" i="2"/>
  <c r="C203" i="5" s="1"/>
  <c r="D211" i="5"/>
  <c r="D216" i="2"/>
  <c r="C211" i="5" s="1"/>
  <c r="D219" i="5"/>
  <c r="D224" i="2"/>
  <c r="C219" i="5" s="1"/>
  <c r="D227" i="5"/>
  <c r="D232" i="2"/>
  <c r="C227" i="5" s="1"/>
  <c r="D235" i="5"/>
  <c r="D240" i="2"/>
  <c r="C235" i="5" s="1"/>
  <c r="D243" i="5"/>
  <c r="D248" i="2"/>
  <c r="C243" i="5" s="1"/>
  <c r="D256" i="2"/>
  <c r="C251" i="5" s="1"/>
  <c r="D251" i="5"/>
  <c r="D259" i="5"/>
  <c r="D264" i="2"/>
  <c r="C259" i="5" s="1"/>
  <c r="D80" i="5"/>
  <c r="D85" i="2"/>
  <c r="C80" i="5" s="1"/>
  <c r="D93" i="2"/>
  <c r="C88" i="5" s="1"/>
  <c r="D88" i="5"/>
  <c r="D96" i="5"/>
  <c r="D101" i="2"/>
  <c r="C96" i="5" s="1"/>
  <c r="D109" i="2"/>
  <c r="C104" i="5" s="1"/>
  <c r="D104" i="5"/>
  <c r="D112" i="5"/>
  <c r="D117" i="2"/>
  <c r="C112" i="5" s="1"/>
  <c r="D125" i="2"/>
  <c r="C120" i="5" s="1"/>
  <c r="D120" i="5"/>
  <c r="D128" i="5"/>
  <c r="D133" i="2"/>
  <c r="C128" i="5" s="1"/>
  <c r="D141" i="2"/>
  <c r="C136" i="5" s="1"/>
  <c r="D136" i="5"/>
  <c r="D144" i="5"/>
  <c r="D149" i="2"/>
  <c r="C144" i="5" s="1"/>
  <c r="D157" i="2"/>
  <c r="C152" i="5" s="1"/>
  <c r="D152" i="5"/>
  <c r="D160" i="5"/>
  <c r="D165" i="2"/>
  <c r="C160" i="5" s="1"/>
  <c r="D173" i="2"/>
  <c r="C168" i="5" s="1"/>
  <c r="D168" i="5"/>
  <c r="D176" i="5"/>
  <c r="D181" i="2"/>
  <c r="C176" i="5" s="1"/>
  <c r="D189" i="2"/>
  <c r="C184" i="5" s="1"/>
  <c r="D184" i="5"/>
  <c r="D192" i="5"/>
  <c r="D197" i="2"/>
  <c r="C192" i="5" s="1"/>
  <c r="D205" i="2"/>
  <c r="C200" i="5" s="1"/>
  <c r="D200" i="5"/>
  <c r="D208" i="5"/>
  <c r="D213" i="2"/>
  <c r="C208" i="5" s="1"/>
  <c r="D221" i="2"/>
  <c r="C216" i="5" s="1"/>
  <c r="D216" i="5"/>
  <c r="D224" i="5"/>
  <c r="D229" i="2"/>
  <c r="C224" i="5" s="1"/>
  <c r="D237" i="2"/>
  <c r="C232" i="5" s="1"/>
  <c r="D232" i="5"/>
  <c r="D245" i="2"/>
  <c r="C240" i="5" s="1"/>
  <c r="D240" i="5"/>
  <c r="D253" i="2"/>
  <c r="C248" i="5" s="1"/>
  <c r="D248" i="5"/>
  <c r="D261" i="2"/>
  <c r="C256" i="5" s="1"/>
  <c r="D256" i="5"/>
  <c r="D77" i="5"/>
  <c r="D82" i="2"/>
  <c r="C77" i="5" s="1"/>
  <c r="D90" i="2"/>
  <c r="C85" i="5" s="1"/>
  <c r="D85" i="5"/>
  <c r="D98" i="2"/>
  <c r="C93" i="5" s="1"/>
  <c r="D93" i="5"/>
  <c r="D106" i="2"/>
  <c r="C101" i="5" s="1"/>
  <c r="D101" i="5"/>
  <c r="D114" i="2"/>
  <c r="C109" i="5" s="1"/>
  <c r="D109" i="5"/>
  <c r="D122" i="2"/>
  <c r="C117" i="5" s="1"/>
  <c r="D117" i="5"/>
  <c r="D130" i="2"/>
  <c r="C125" i="5" s="1"/>
  <c r="D125" i="5"/>
  <c r="D138" i="2"/>
  <c r="C133" i="5" s="1"/>
  <c r="D133" i="5"/>
  <c r="D146" i="2"/>
  <c r="C141" i="5" s="1"/>
  <c r="D141" i="5"/>
  <c r="D154" i="2"/>
  <c r="C149" i="5" s="1"/>
  <c r="D149" i="5"/>
  <c r="D162" i="2"/>
  <c r="C157" i="5" s="1"/>
  <c r="D157" i="5"/>
  <c r="D170" i="2"/>
  <c r="C165" i="5" s="1"/>
  <c r="D165" i="5"/>
  <c r="D178" i="2"/>
  <c r="C173" i="5" s="1"/>
  <c r="D173" i="5"/>
  <c r="D186" i="2"/>
  <c r="C181" i="5" s="1"/>
  <c r="D181" i="5"/>
  <c r="D194" i="2"/>
  <c r="C189" i="5" s="1"/>
  <c r="D189" i="5"/>
  <c r="D202" i="2"/>
  <c r="C197" i="5" s="1"/>
  <c r="D197" i="5"/>
  <c r="D210" i="2"/>
  <c r="C205" i="5" s="1"/>
  <c r="D205" i="5"/>
  <c r="D218" i="2"/>
  <c r="C213" i="5" s="1"/>
  <c r="D213" i="5"/>
  <c r="D226" i="2"/>
  <c r="C221" i="5" s="1"/>
  <c r="D221" i="5"/>
  <c r="D234" i="2"/>
  <c r="C229" i="5" s="1"/>
  <c r="D229" i="5"/>
  <c r="D242" i="2"/>
  <c r="C237" i="5" s="1"/>
  <c r="D237" i="5"/>
  <c r="D250" i="2"/>
  <c r="C245" i="5" s="1"/>
  <c r="D245" i="5"/>
  <c r="D253" i="5"/>
  <c r="D258" i="2"/>
  <c r="C253" i="5" s="1"/>
  <c r="D266" i="2"/>
  <c r="C261" i="5" s="1"/>
  <c r="D261" i="5"/>
  <c r="D82" i="5"/>
  <c r="D87" i="2"/>
  <c r="C82" i="5" s="1"/>
  <c r="D90" i="5"/>
  <c r="D95" i="2"/>
  <c r="C90" i="5" s="1"/>
  <c r="D98" i="5"/>
  <c r="D103" i="2"/>
  <c r="C98" i="5" s="1"/>
  <c r="D106" i="5"/>
  <c r="D111" i="2"/>
  <c r="C106" i="5" s="1"/>
  <c r="D114" i="5"/>
  <c r="D119" i="2"/>
  <c r="C114" i="5" s="1"/>
  <c r="D122" i="5"/>
  <c r="D127" i="2"/>
  <c r="C122" i="5" s="1"/>
  <c r="D130" i="5"/>
  <c r="D135" i="2"/>
  <c r="C130" i="5" s="1"/>
  <c r="D138" i="5"/>
  <c r="D143" i="2"/>
  <c r="C138" i="5" s="1"/>
  <c r="D146" i="5"/>
  <c r="D151" i="2"/>
  <c r="C146" i="5" s="1"/>
  <c r="D154" i="5"/>
  <c r="D159" i="2"/>
  <c r="C154" i="5" s="1"/>
  <c r="D162" i="5"/>
  <c r="D167" i="2"/>
  <c r="C162" i="5" s="1"/>
  <c r="D170" i="5"/>
  <c r="D175" i="2"/>
  <c r="C170" i="5" s="1"/>
  <c r="D178" i="5"/>
  <c r="D183" i="2"/>
  <c r="C178" i="5" s="1"/>
  <c r="D186" i="5"/>
  <c r="D191" i="2"/>
  <c r="C186" i="5" s="1"/>
  <c r="D194" i="5"/>
  <c r="D199" i="2"/>
  <c r="C194" i="5" s="1"/>
  <c r="D202" i="5"/>
  <c r="D207" i="2"/>
  <c r="C202" i="5" s="1"/>
  <c r="D210" i="5"/>
  <c r="D215" i="2"/>
  <c r="C210" i="5" s="1"/>
  <c r="D218" i="5"/>
  <c r="D223" i="2"/>
  <c r="C218" i="5" s="1"/>
  <c r="D226" i="5"/>
  <c r="D231" i="2"/>
  <c r="C226" i="5" s="1"/>
  <c r="D234" i="5"/>
  <c r="D239" i="2"/>
  <c r="C234" i="5" s="1"/>
  <c r="D242" i="5"/>
  <c r="D247" i="2"/>
  <c r="C242" i="5" s="1"/>
  <c r="D250" i="5"/>
  <c r="D255" i="2"/>
  <c r="C250" i="5" s="1"/>
  <c r="D258" i="5"/>
  <c r="D263" i="2"/>
  <c r="C258" i="5" s="1"/>
  <c r="D79" i="5"/>
  <c r="D84" i="2"/>
  <c r="C79" i="5" s="1"/>
  <c r="D87" i="5"/>
  <c r="D92" i="2"/>
  <c r="C87" i="5" s="1"/>
  <c r="D95" i="5"/>
  <c r="D100" i="2"/>
  <c r="C95" i="5" s="1"/>
  <c r="D103" i="5"/>
  <c r="D108" i="2"/>
  <c r="C103" i="5" s="1"/>
  <c r="D111" i="5"/>
  <c r="D116" i="2"/>
  <c r="C111" i="5" s="1"/>
  <c r="D119" i="5"/>
  <c r="D124" i="2"/>
  <c r="C119" i="5" s="1"/>
  <c r="D127" i="5"/>
  <c r="D132" i="2"/>
  <c r="C127" i="5" s="1"/>
  <c r="D135" i="5"/>
  <c r="D140" i="2"/>
  <c r="C135" i="5" s="1"/>
  <c r="D143" i="5"/>
  <c r="D148" i="2"/>
  <c r="C143" i="5" s="1"/>
  <c r="D151" i="5"/>
  <c r="D156" i="2"/>
  <c r="C151" i="5" s="1"/>
  <c r="D159" i="5"/>
  <c r="D164" i="2"/>
  <c r="C159" i="5" s="1"/>
  <c r="D167" i="5"/>
  <c r="D172" i="2"/>
  <c r="C167" i="5" s="1"/>
  <c r="D175" i="5"/>
  <c r="D180" i="2"/>
  <c r="C175" i="5" s="1"/>
  <c r="D183" i="5"/>
  <c r="D188" i="2"/>
  <c r="C183" i="5" s="1"/>
  <c r="D191" i="5"/>
  <c r="D196" i="2"/>
  <c r="C191" i="5" s="1"/>
  <c r="D199" i="5"/>
  <c r="D204" i="2"/>
  <c r="C199" i="5" s="1"/>
  <c r="D207" i="5"/>
  <c r="D212" i="2"/>
  <c r="C207" i="5" s="1"/>
  <c r="D215" i="5"/>
  <c r="D220" i="2"/>
  <c r="C215" i="5" s="1"/>
  <c r="D223" i="5"/>
  <c r="D228" i="2"/>
  <c r="C223" i="5" s="1"/>
  <c r="D231" i="5"/>
  <c r="D236" i="2"/>
  <c r="C231" i="5" s="1"/>
  <c r="D239" i="5"/>
  <c r="D244" i="2"/>
  <c r="C239" i="5" s="1"/>
  <c r="D252" i="2"/>
  <c r="C247" i="5" s="1"/>
  <c r="D247" i="5"/>
  <c r="D255" i="5"/>
  <c r="D260" i="2"/>
  <c r="C255" i="5" s="1"/>
  <c r="D263" i="5"/>
  <c r="D268" i="2"/>
  <c r="C263" i="5" s="1"/>
  <c r="D81" i="2"/>
  <c r="C76" i="5" s="1"/>
  <c r="D76" i="5"/>
  <c r="D89" i="2"/>
  <c r="C84" i="5" s="1"/>
  <c r="D84" i="5"/>
  <c r="D97" i="2"/>
  <c r="C92" i="5" s="1"/>
  <c r="D92" i="5"/>
  <c r="D105" i="2"/>
  <c r="C100" i="5" s="1"/>
  <c r="D100" i="5"/>
  <c r="D113" i="2"/>
  <c r="C108" i="5" s="1"/>
  <c r="D108" i="5"/>
  <c r="D121" i="2"/>
  <c r="C116" i="5" s="1"/>
  <c r="D116" i="5"/>
  <c r="D129" i="2"/>
  <c r="C124" i="5" s="1"/>
  <c r="D124" i="5"/>
  <c r="D137" i="2"/>
  <c r="C132" i="5" s="1"/>
  <c r="D132" i="5"/>
  <c r="D145" i="2"/>
  <c r="C140" i="5" s="1"/>
  <c r="D140" i="5"/>
  <c r="D153" i="2"/>
  <c r="C148" i="5" s="1"/>
  <c r="D148" i="5"/>
  <c r="D161" i="2"/>
  <c r="C156" i="5" s="1"/>
  <c r="D156" i="5"/>
  <c r="D169" i="2"/>
  <c r="C164" i="5" s="1"/>
  <c r="D164" i="5"/>
  <c r="D177" i="2"/>
  <c r="C172" i="5" s="1"/>
  <c r="D172" i="5"/>
  <c r="D185" i="2"/>
  <c r="C180" i="5" s="1"/>
  <c r="D180" i="5"/>
  <c r="D193" i="2"/>
  <c r="C188" i="5" s="1"/>
  <c r="D188" i="5"/>
  <c r="D201" i="2"/>
  <c r="C196" i="5" s="1"/>
  <c r="D196" i="5"/>
  <c r="D209" i="2"/>
  <c r="C204" i="5" s="1"/>
  <c r="D204" i="5"/>
  <c r="D217" i="2"/>
  <c r="C212" i="5" s="1"/>
  <c r="D212" i="5"/>
  <c r="D225" i="2"/>
  <c r="C220" i="5" s="1"/>
  <c r="D220" i="5"/>
  <c r="D233" i="2"/>
  <c r="C228" i="5" s="1"/>
  <c r="D228" i="5"/>
  <c r="D241" i="2"/>
  <c r="C236" i="5" s="1"/>
  <c r="D236" i="5"/>
  <c r="D249" i="2"/>
  <c r="C244" i="5" s="1"/>
  <c r="D244" i="5"/>
  <c r="D257" i="2"/>
  <c r="C252" i="5" s="1"/>
  <c r="D252" i="5"/>
  <c r="D265" i="2"/>
  <c r="C260" i="5" s="1"/>
  <c r="D260" i="5"/>
  <c r="D81" i="5"/>
  <c r="D86" i="2"/>
  <c r="C81" i="5" s="1"/>
  <c r="D89" i="5"/>
  <c r="D94" i="2"/>
  <c r="C89" i="5" s="1"/>
  <c r="D102" i="2"/>
  <c r="C97" i="5" s="1"/>
  <c r="D97" i="5"/>
  <c r="D105" i="5"/>
  <c r="D110" i="2"/>
  <c r="C105" i="5" s="1"/>
  <c r="D113" i="5"/>
  <c r="D118" i="2"/>
  <c r="C113" i="5" s="1"/>
  <c r="D121" i="5"/>
  <c r="D126" i="2"/>
  <c r="C121" i="5" s="1"/>
  <c r="D134" i="2"/>
  <c r="C129" i="5" s="1"/>
  <c r="D129" i="5"/>
  <c r="D137" i="5"/>
  <c r="D142" i="2"/>
  <c r="C137" i="5" s="1"/>
  <c r="D145" i="5"/>
  <c r="D150" i="2"/>
  <c r="C145" i="5" s="1"/>
  <c r="D153" i="5"/>
  <c r="D158" i="2"/>
  <c r="C153" i="5" s="1"/>
  <c r="D166" i="2"/>
  <c r="C161" i="5" s="1"/>
  <c r="D161" i="5"/>
  <c r="D169" i="5"/>
  <c r="D174" i="2"/>
  <c r="C169" i="5" s="1"/>
  <c r="D177" i="5"/>
  <c r="D182" i="2"/>
  <c r="C177" i="5" s="1"/>
  <c r="D185" i="5"/>
  <c r="D190" i="2"/>
  <c r="C185" i="5" s="1"/>
  <c r="D198" i="2"/>
  <c r="C193" i="5" s="1"/>
  <c r="D193" i="5"/>
  <c r="D201" i="5"/>
  <c r="D206" i="2"/>
  <c r="C201" i="5" s="1"/>
  <c r="D209" i="5"/>
  <c r="D214" i="2"/>
  <c r="C209" i="5" s="1"/>
  <c r="D217" i="5"/>
  <c r="D222" i="2"/>
  <c r="C217" i="5" s="1"/>
  <c r="D225" i="5"/>
  <c r="D230" i="2"/>
  <c r="C225" i="5" s="1"/>
  <c r="D233" i="5"/>
  <c r="D238" i="2"/>
  <c r="C233" i="5" s="1"/>
  <c r="D246" i="2"/>
  <c r="C241" i="5" s="1"/>
  <c r="D241" i="5"/>
  <c r="D249" i="5"/>
  <c r="D254" i="2"/>
  <c r="C249" i="5" s="1"/>
  <c r="D262" i="2"/>
  <c r="C257" i="5" s="1"/>
  <c r="D257" i="5"/>
  <c r="D78" i="5"/>
  <c r="D83" i="2"/>
  <c r="C78" i="5" s="1"/>
  <c r="D86" i="5"/>
  <c r="D91" i="2"/>
  <c r="C86" i="5" s="1"/>
  <c r="D94" i="5"/>
  <c r="D99" i="2"/>
  <c r="C94" i="5" s="1"/>
  <c r="D102" i="5"/>
  <c r="D107" i="2"/>
  <c r="C102" i="5" s="1"/>
  <c r="D110" i="5"/>
  <c r="D115" i="2"/>
  <c r="C110" i="5" s="1"/>
  <c r="D118" i="5"/>
  <c r="D123" i="2"/>
  <c r="C118" i="5" s="1"/>
  <c r="D126" i="5"/>
  <c r="D131" i="2"/>
  <c r="C126" i="5" s="1"/>
  <c r="D134" i="5"/>
  <c r="D139" i="2"/>
  <c r="C134" i="5" s="1"/>
  <c r="D142" i="5"/>
  <c r="D147" i="2"/>
  <c r="C142" i="5" s="1"/>
  <c r="D150" i="5"/>
  <c r="D155" i="2"/>
  <c r="C150" i="5" s="1"/>
  <c r="D158" i="5"/>
  <c r="D163" i="2"/>
  <c r="C158" i="5" s="1"/>
  <c r="D166" i="5"/>
  <c r="D171" i="2"/>
  <c r="C166" i="5" s="1"/>
  <c r="D174" i="5"/>
  <c r="D179" i="2"/>
  <c r="C174" i="5" s="1"/>
  <c r="D182" i="5"/>
  <c r="D187" i="2"/>
  <c r="C182" i="5" s="1"/>
  <c r="D190" i="5"/>
  <c r="D195" i="2"/>
  <c r="C190" i="5" s="1"/>
  <c r="D198" i="5"/>
  <c r="D203" i="2"/>
  <c r="C198" i="5" s="1"/>
  <c r="D206" i="5"/>
  <c r="D211" i="2"/>
  <c r="C206" i="5" s="1"/>
  <c r="D214" i="5"/>
  <c r="D219" i="2"/>
  <c r="C214" i="5" s="1"/>
  <c r="D222" i="5"/>
  <c r="D227" i="2"/>
  <c r="C222" i="5" s="1"/>
  <c r="D230" i="5"/>
  <c r="D235" i="2"/>
  <c r="C230" i="5" s="1"/>
  <c r="D238" i="5"/>
  <c r="D243" i="2"/>
  <c r="C238" i="5" s="1"/>
  <c r="D246" i="5"/>
  <c r="D251" i="2"/>
  <c r="C246" i="5" s="1"/>
  <c r="D254" i="5"/>
  <c r="D259" i="2"/>
  <c r="C254" i="5" s="1"/>
  <c r="D262" i="5"/>
  <c r="D267" i="2"/>
  <c r="C262" i="5" s="1"/>
  <c r="D190" i="10" a="1"/>
  <c r="D190" i="10" s="1"/>
  <c r="H190" i="10" a="1"/>
  <c r="H190" i="10" s="1"/>
  <c r="L190" i="10" a="1"/>
  <c r="L190" i="10" s="1"/>
  <c r="P190" i="10" a="1"/>
  <c r="P190" i="10" s="1"/>
  <c r="S190" i="10" a="1"/>
  <c r="S190" i="10" s="1"/>
  <c r="W190" i="10" a="1"/>
  <c r="W190" i="10" s="1"/>
  <c r="AA190" i="10" a="1"/>
  <c r="AA190" i="10" s="1"/>
  <c r="AE190" i="10" a="1"/>
  <c r="AE190" i="10" s="1"/>
  <c r="AH190" i="10" a="1"/>
  <c r="AH190" i="10" s="1"/>
  <c r="AL190" i="10" a="1"/>
  <c r="AL190" i="10" s="1"/>
  <c r="AO190" i="10" a="1"/>
  <c r="AO190" i="10" s="1"/>
  <c r="AS190" i="10" a="1"/>
  <c r="AS190" i="10" s="1"/>
  <c r="AV190" i="10" a="1"/>
  <c r="AV190" i="10" s="1"/>
  <c r="AZ190" i="10" a="1"/>
  <c r="AZ190" i="10" s="1"/>
  <c r="BG190" i="10" a="1"/>
  <c r="BG190" i="10" s="1"/>
  <c r="BK190" i="10" a="1"/>
  <c r="BK190" i="10" s="1"/>
  <c r="BN190" i="10" a="1"/>
  <c r="BN190" i="10" s="1"/>
  <c r="BR190" i="10" a="1"/>
  <c r="BR190" i="10" s="1"/>
  <c r="BU190" i="10" a="1"/>
  <c r="BU190" i="10" s="1"/>
  <c r="BX190" i="10" a="1"/>
  <c r="BX190" i="10" s="1"/>
  <c r="CE190" i="10" a="1"/>
  <c r="CE190" i="10" s="1"/>
  <c r="CH190" i="10" a="1"/>
  <c r="CH190" i="10" s="1"/>
  <c r="CK190" i="10" a="1"/>
  <c r="CK190" i="10" s="1"/>
  <c r="CO190" i="10" a="1"/>
  <c r="CO190" i="10" s="1"/>
  <c r="CR190" i="10" a="1"/>
  <c r="CR190" i="10" s="1"/>
  <c r="E190" i="10" a="1"/>
  <c r="E190" i="10" s="1"/>
  <c r="I190" i="10" a="1"/>
  <c r="I190" i="10" s="1"/>
  <c r="M190" i="10" a="1"/>
  <c r="M190" i="10" s="1"/>
  <c r="Q190" i="10" a="1"/>
  <c r="Q190" i="10" s="1"/>
  <c r="T190" i="10" a="1"/>
  <c r="T190" i="10" s="1"/>
  <c r="X190" i="10" a="1"/>
  <c r="X190" i="10" s="1"/>
  <c r="AB190" i="10" a="1"/>
  <c r="AB190" i="10" s="1"/>
  <c r="AI190" i="10" a="1"/>
  <c r="AI190" i="10" s="1"/>
  <c r="AM190" i="10" a="1"/>
  <c r="AM190" i="10" s="1"/>
  <c r="AP190" i="10" a="1"/>
  <c r="AP190" i="10" s="1"/>
  <c r="AT190" i="10" a="1"/>
  <c r="AT190" i="10" s="1"/>
  <c r="AW190" i="10" a="1"/>
  <c r="AW190" i="10" s="1"/>
  <c r="BA190" i="10" a="1"/>
  <c r="BA190" i="10" s="1"/>
  <c r="BD190" i="10" a="1"/>
  <c r="BD190" i="10" s="1"/>
  <c r="BH190" i="10" a="1"/>
  <c r="BH190" i="10" s="1"/>
  <c r="BO190" i="10" a="1"/>
  <c r="BO190" i="10" s="1"/>
  <c r="BS190" i="10" a="1"/>
  <c r="BS190" i="10" s="1"/>
  <c r="BV190" i="10" a="1"/>
  <c r="BV190" i="10" s="1"/>
  <c r="BY190" i="10" a="1"/>
  <c r="BY190" i="10" s="1"/>
  <c r="CB190" i="10" a="1"/>
  <c r="CB190" i="10" s="1"/>
  <c r="CI190" i="10" a="1"/>
  <c r="CI190" i="10" s="1"/>
  <c r="CL190" i="10" a="1"/>
  <c r="CL190" i="10" s="1"/>
  <c r="CS190" i="10" a="1"/>
  <c r="CS190" i="10" s="1"/>
  <c r="CV190" i="10" a="1"/>
  <c r="CV190" i="10" s="1"/>
  <c r="F190" i="10" a="1"/>
  <c r="F190" i="10" s="1"/>
  <c r="J190" i="10" a="1"/>
  <c r="J190" i="10" s="1"/>
  <c r="N190" i="10" a="1"/>
  <c r="N190" i="10" s="1"/>
  <c r="U190" i="10" a="1"/>
  <c r="U190" i="10" s="1"/>
  <c r="Y190" i="10" a="1"/>
  <c r="Y190" i="10" s="1"/>
  <c r="AC190" i="10" a="1"/>
  <c r="AC190" i="10" s="1"/>
  <c r="AF190" i="10" a="1"/>
  <c r="AF190" i="10" s="1"/>
  <c r="AJ190" i="10" a="1"/>
  <c r="AJ190" i="10" s="1"/>
  <c r="AQ190" i="10" a="1"/>
  <c r="AQ190" i="10" s="1"/>
  <c r="AU190" i="10" a="1"/>
  <c r="AU190" i="10" s="1"/>
  <c r="AX190" i="10" a="1"/>
  <c r="AX190" i="10" s="1"/>
  <c r="BB190" i="10" a="1"/>
  <c r="BB190" i="10" s="1"/>
  <c r="BE190" i="10" a="1"/>
  <c r="BE190" i="10" s="1"/>
  <c r="BI190" i="10" a="1"/>
  <c r="BI190" i="10" s="1"/>
  <c r="BL190" i="10" a="1"/>
  <c r="BL190" i="10" s="1"/>
  <c r="BP190" i="10" a="1"/>
  <c r="BP190" i="10" s="1"/>
  <c r="BW190" i="10" a="1"/>
  <c r="BW190" i="10" s="1"/>
  <c r="BZ190" i="10" a="1"/>
  <c r="BZ190" i="10" s="1"/>
  <c r="CC190" i="10" a="1"/>
  <c r="CC190" i="10" s="1"/>
  <c r="CF190" i="10" a="1"/>
  <c r="CF190" i="10" s="1"/>
  <c r="CM190" i="10" a="1"/>
  <c r="CM190" i="10" s="1"/>
  <c r="CP190" i="10" a="1"/>
  <c r="CP190" i="10" s="1"/>
  <c r="CT190" i="10" a="1"/>
  <c r="CT190" i="10" s="1"/>
  <c r="CW190" i="10" a="1"/>
  <c r="CW190" i="10" s="1"/>
  <c r="K190" i="10" a="1"/>
  <c r="K190" i="10" s="1"/>
  <c r="Z190" i="10" a="1"/>
  <c r="Z190" i="10" s="1"/>
  <c r="AN190" i="10" a="1"/>
  <c r="AN190" i="10" s="1"/>
  <c r="BC190" i="10" a="1"/>
  <c r="BC190" i="10" s="1"/>
  <c r="BQ190" i="10" a="1"/>
  <c r="BQ190" i="10" s="1"/>
  <c r="CD190" i="10" a="1"/>
  <c r="CD190" i="10" s="1"/>
  <c r="CQ190" i="10" a="1"/>
  <c r="CQ190" i="10" s="1"/>
  <c r="O190" i="10" a="1"/>
  <c r="O190" i="10" s="1"/>
  <c r="AD190" i="10" a="1"/>
  <c r="AD190" i="10" s="1"/>
  <c r="AR190" i="10" a="1"/>
  <c r="AR190" i="10" s="1"/>
  <c r="BF190" i="10" a="1"/>
  <c r="BF190" i="10" s="1"/>
  <c r="BT190" i="10" a="1"/>
  <c r="BT190" i="10" s="1"/>
  <c r="CG190" i="10" a="1"/>
  <c r="CG190" i="10" s="1"/>
  <c r="CU190" i="10" a="1"/>
  <c r="CU190" i="10" s="1"/>
  <c r="C190" i="10" a="1"/>
  <c r="C190" i="10" s="1"/>
  <c r="R190" i="10" a="1"/>
  <c r="R190" i="10" s="1"/>
  <c r="AG190" i="10" a="1"/>
  <c r="AG190" i="10" s="1"/>
  <c r="BJ190" i="10" a="1"/>
  <c r="BJ190" i="10" s="1"/>
  <c r="CJ190" i="10" a="1"/>
  <c r="CJ190" i="10" s="1"/>
  <c r="G190" i="10" a="1"/>
  <c r="G190" i="10" s="1"/>
  <c r="V190" i="10" a="1"/>
  <c r="V190" i="10" s="1"/>
  <c r="AK190" i="10" a="1"/>
  <c r="AK190" i="10" s="1"/>
  <c r="AY190" i="10" a="1"/>
  <c r="AY190" i="10" s="1"/>
  <c r="BM190" i="10" a="1"/>
  <c r="BM190" i="10" s="1"/>
  <c r="CA190" i="10" a="1"/>
  <c r="CA190" i="10" s="1"/>
  <c r="CN190" i="10" a="1"/>
  <c r="CN190" i="10" s="1"/>
  <c r="B190" i="10" a="1"/>
  <c r="B190" i="10" s="1"/>
  <c r="D194" i="10" a="1"/>
  <c r="D194" i="10" s="1"/>
  <c r="H194" i="10" a="1"/>
  <c r="H194" i="10" s="1"/>
  <c r="L194" i="10" a="1"/>
  <c r="L194" i="10" s="1"/>
  <c r="O194" i="10" a="1"/>
  <c r="O194" i="10" s="1"/>
  <c r="S194" i="10" a="1"/>
  <c r="S194" i="10" s="1"/>
  <c r="W194" i="10" a="1"/>
  <c r="W194" i="10" s="1"/>
  <c r="AA194" i="10" a="1"/>
  <c r="AA194" i="10" s="1"/>
  <c r="AE194" i="10" a="1"/>
  <c r="AE194" i="10" s="1"/>
  <c r="AI194" i="10" a="1"/>
  <c r="AI194" i="10" s="1"/>
  <c r="AP194" i="10" a="1"/>
  <c r="AP194" i="10" s="1"/>
  <c r="AT194" i="10" a="1"/>
  <c r="AT194" i="10" s="1"/>
  <c r="AX194" i="10" a="1"/>
  <c r="AX194" i="10" s="1"/>
  <c r="BA194" i="10" a="1"/>
  <c r="BA194" i="10" s="1"/>
  <c r="BE194" i="10" a="1"/>
  <c r="BE194" i="10" s="1"/>
  <c r="BH194" i="10" a="1"/>
  <c r="BH194" i="10" s="1"/>
  <c r="BL194" i="10" a="1"/>
  <c r="BL194" i="10" s="1"/>
  <c r="BP194" i="10" a="1"/>
  <c r="BP194" i="10" s="1"/>
  <c r="BT194" i="10" a="1"/>
  <c r="BT194" i="10" s="1"/>
  <c r="BX194" i="10" a="1"/>
  <c r="BX194" i="10" s="1"/>
  <c r="CB194" i="10" a="1"/>
  <c r="CB194" i="10" s="1"/>
  <c r="CE194" i="10" a="1"/>
  <c r="CE194" i="10" s="1"/>
  <c r="CI194" i="10" a="1"/>
  <c r="CI194" i="10" s="1"/>
  <c r="CP194" i="10" a="1"/>
  <c r="CP194" i="10" s="1"/>
  <c r="CS194" i="10" a="1"/>
  <c r="CS194" i="10" s="1"/>
  <c r="CW194" i="10" a="1"/>
  <c r="CW194" i="10" s="1"/>
  <c r="E194" i="10" a="1"/>
  <c r="E194" i="10" s="1"/>
  <c r="I194" i="10" a="1"/>
  <c r="I194" i="10" s="1"/>
  <c r="M194" i="10" a="1"/>
  <c r="M194" i="10" s="1"/>
  <c r="P194" i="10" a="1"/>
  <c r="P194" i="10" s="1"/>
  <c r="T194" i="10" a="1"/>
  <c r="T194" i="10" s="1"/>
  <c r="X194" i="10" a="1"/>
  <c r="X194" i="10" s="1"/>
  <c r="AB194" i="10" a="1"/>
  <c r="AB194" i="10" s="1"/>
  <c r="AF194" i="10" a="1"/>
  <c r="AF194" i="10" s="1"/>
  <c r="AJ194" i="10" a="1"/>
  <c r="AJ194" i="10" s="1"/>
  <c r="AM194" i="10" a="1"/>
  <c r="AM194" i="10" s="1"/>
  <c r="AQ194" i="10" a="1"/>
  <c r="AQ194" i="10" s="1"/>
  <c r="AU194" i="10" a="1"/>
  <c r="AU194" i="10" s="1"/>
  <c r="BB194" i="10" a="1"/>
  <c r="BB194" i="10" s="1"/>
  <c r="BF194" i="10" a="1"/>
  <c r="BF194" i="10" s="1"/>
  <c r="BI194" i="10" a="1"/>
  <c r="BI194" i="10" s="1"/>
  <c r="BM194" i="10" a="1"/>
  <c r="BM194" i="10" s="1"/>
  <c r="BQ194" i="10" a="1"/>
  <c r="BQ194" i="10" s="1"/>
  <c r="BU194" i="10" a="1"/>
  <c r="BU194" i="10" s="1"/>
  <c r="BY194" i="10" a="1"/>
  <c r="BY194" i="10" s="1"/>
  <c r="CC194" i="10" a="1"/>
  <c r="CC194" i="10" s="1"/>
  <c r="CF194" i="10" a="1"/>
  <c r="CF194" i="10" s="1"/>
  <c r="CJ194" i="10" a="1"/>
  <c r="CJ194" i="10" s="1"/>
  <c r="CM194" i="10" a="1"/>
  <c r="CM194" i="10" s="1"/>
  <c r="CQ194" i="10" a="1"/>
  <c r="CQ194" i="10" s="1"/>
  <c r="CT194" i="10" a="1"/>
  <c r="CT194" i="10" s="1"/>
  <c r="F194" i="10" a="1"/>
  <c r="F194" i="10" s="1"/>
  <c r="J194" i="10" a="1"/>
  <c r="J194" i="10" s="1"/>
  <c r="N194" i="10" a="1"/>
  <c r="N194" i="10" s="1"/>
  <c r="Q194" i="10" a="1"/>
  <c r="Q194" i="10" s="1"/>
  <c r="U194" i="10" a="1"/>
  <c r="U194" i="10" s="1"/>
  <c r="Y194" i="10" a="1"/>
  <c r="Y194" i="10" s="1"/>
  <c r="AC194" i="10" a="1"/>
  <c r="AC194" i="10" s="1"/>
  <c r="AG194" i="10" a="1"/>
  <c r="AG194" i="10" s="1"/>
  <c r="AK194" i="10" a="1"/>
  <c r="AK194" i="10" s="1"/>
  <c r="AN194" i="10" a="1"/>
  <c r="AN194" i="10" s="1"/>
  <c r="AR194" i="10" a="1"/>
  <c r="AR194" i="10" s="1"/>
  <c r="AV194" i="10" a="1"/>
  <c r="AV194" i="10" s="1"/>
  <c r="AY194" i="10" a="1"/>
  <c r="AY194" i="10" s="1"/>
  <c r="BC194" i="10" a="1"/>
  <c r="BC194" i="10" s="1"/>
  <c r="BJ194" i="10" a="1"/>
  <c r="BJ194" i="10" s="1"/>
  <c r="BN194" i="10" a="1"/>
  <c r="BN194" i="10" s="1"/>
  <c r="BR194" i="10" a="1"/>
  <c r="BR194" i="10" s="1"/>
  <c r="BV194" i="10" a="1"/>
  <c r="BV194" i="10" s="1"/>
  <c r="BZ194" i="10" a="1"/>
  <c r="BZ194" i="10" s="1"/>
  <c r="CD194" i="10" a="1"/>
  <c r="CD194" i="10" s="1"/>
  <c r="CG194" i="10" a="1"/>
  <c r="CG194" i="10" s="1"/>
  <c r="CK194" i="10" a="1"/>
  <c r="CK194" i="10" s="1"/>
  <c r="CN194" i="10" a="1"/>
  <c r="CN194" i="10" s="1"/>
  <c r="CR194" i="10" a="1"/>
  <c r="CR194" i="10" s="1"/>
  <c r="CU194" i="10" a="1"/>
  <c r="CU194" i="10" s="1"/>
  <c r="C194" i="10" a="1"/>
  <c r="C194" i="10" s="1"/>
  <c r="G194" i="10" a="1"/>
  <c r="G194" i="10" s="1"/>
  <c r="K194" i="10" a="1"/>
  <c r="K194" i="10" s="1"/>
  <c r="R194" i="10" a="1"/>
  <c r="R194" i="10" s="1"/>
  <c r="V194" i="10" a="1"/>
  <c r="V194" i="10" s="1"/>
  <c r="Z194" i="10" a="1"/>
  <c r="Z194" i="10" s="1"/>
  <c r="AD194" i="10" a="1"/>
  <c r="AD194" i="10" s="1"/>
  <c r="AH194" i="10" a="1"/>
  <c r="AH194" i="10" s="1"/>
  <c r="AL194" i="10" a="1"/>
  <c r="AL194" i="10" s="1"/>
  <c r="AO194" i="10" a="1"/>
  <c r="AO194" i="10" s="1"/>
  <c r="AS194" i="10" a="1"/>
  <c r="AS194" i="10" s="1"/>
  <c r="AW194" i="10" a="1"/>
  <c r="AW194" i="10" s="1"/>
  <c r="AZ194" i="10" a="1"/>
  <c r="AZ194" i="10" s="1"/>
  <c r="BD194" i="10" a="1"/>
  <c r="BD194" i="10" s="1"/>
  <c r="BG194" i="10" a="1"/>
  <c r="BG194" i="10" s="1"/>
  <c r="BK194" i="10" a="1"/>
  <c r="BK194" i="10" s="1"/>
  <c r="BO194" i="10" a="1"/>
  <c r="BO194" i="10" s="1"/>
  <c r="BS194" i="10" a="1"/>
  <c r="BS194" i="10" s="1"/>
  <c r="BW194" i="10" a="1"/>
  <c r="BW194" i="10" s="1"/>
  <c r="CA194" i="10" a="1"/>
  <c r="CA194" i="10" s="1"/>
  <c r="CH194" i="10" a="1"/>
  <c r="CH194" i="10" s="1"/>
  <c r="CL194" i="10" a="1"/>
  <c r="CL194" i="10" s="1"/>
  <c r="CO194" i="10" a="1"/>
  <c r="CO194" i="10" s="1"/>
  <c r="CV194" i="10" a="1"/>
  <c r="CV194" i="10" s="1"/>
  <c r="B194" i="10" a="1"/>
  <c r="B194" i="10" s="1"/>
  <c r="G198" i="10" a="1"/>
  <c r="G198" i="10" s="1"/>
  <c r="K198" i="10" a="1"/>
  <c r="K198" i="10" s="1"/>
  <c r="N198" i="10" a="1"/>
  <c r="N198" i="10" s="1"/>
  <c r="R198" i="10" a="1"/>
  <c r="R198" i="10" s="1"/>
  <c r="V198" i="10" a="1"/>
  <c r="V198" i="10" s="1"/>
  <c r="Z198" i="10" a="1"/>
  <c r="Z198" i="10" s="1"/>
  <c r="AD198" i="10" a="1"/>
  <c r="AD198" i="10" s="1"/>
  <c r="AH198" i="10" a="1"/>
  <c r="AH198" i="10" s="1"/>
  <c r="AL198" i="10" a="1"/>
  <c r="AL198" i="10" s="1"/>
  <c r="AS198" i="10" a="1"/>
  <c r="AS198" i="10" s="1"/>
  <c r="AW198" i="10" a="1"/>
  <c r="AW198" i="10" s="1"/>
  <c r="AZ198" i="10" a="1"/>
  <c r="AZ198" i="10" s="1"/>
  <c r="BD198" i="10" a="1"/>
  <c r="BD198" i="10" s="1"/>
  <c r="BG198" i="10" a="1"/>
  <c r="BG198" i="10" s="1"/>
  <c r="BJ198" i="10" a="1"/>
  <c r="BJ198" i="10" s="1"/>
  <c r="BN198" i="10" a="1"/>
  <c r="BN198" i="10" s="1"/>
  <c r="BQ198" i="10" a="1"/>
  <c r="BQ198" i="10" s="1"/>
  <c r="BU198" i="10" a="1"/>
  <c r="BU198" i="10" s="1"/>
  <c r="BY198" i="10" a="1"/>
  <c r="BY198" i="10" s="1"/>
  <c r="CB198" i="10" a="1"/>
  <c r="CB198" i="10" s="1"/>
  <c r="CF198" i="10" a="1"/>
  <c r="CF198" i="10" s="1"/>
  <c r="CJ198" i="10" a="1"/>
  <c r="CJ198" i="10" s="1"/>
  <c r="CN198" i="10" a="1"/>
  <c r="CN198" i="10" s="1"/>
  <c r="CR198" i="10" a="1"/>
  <c r="CR198" i="10" s="1"/>
  <c r="CV198" i="10" a="1"/>
  <c r="CV198" i="10" s="1"/>
  <c r="D198" i="10" a="1"/>
  <c r="D198" i="10" s="1"/>
  <c r="H198" i="10" a="1"/>
  <c r="H198" i="10" s="1"/>
  <c r="L198" i="10" a="1"/>
  <c r="L198" i="10" s="1"/>
  <c r="O198" i="10" a="1"/>
  <c r="O198" i="10" s="1"/>
  <c r="S198" i="10" a="1"/>
  <c r="S198" i="10" s="1"/>
  <c r="W198" i="10" a="1"/>
  <c r="W198" i="10" s="1"/>
  <c r="AA198" i="10" a="1"/>
  <c r="AA198" i="10" s="1"/>
  <c r="AE198" i="10" a="1"/>
  <c r="AE198" i="10" s="1"/>
  <c r="AI198" i="10" a="1"/>
  <c r="AI198" i="10" s="1"/>
  <c r="AM198" i="10" a="1"/>
  <c r="AM198" i="10" s="1"/>
  <c r="AP198" i="10" a="1"/>
  <c r="AP198" i="10" s="1"/>
  <c r="AT198" i="10" a="1"/>
  <c r="AT198" i="10" s="1"/>
  <c r="AX198" i="10" a="1"/>
  <c r="AX198" i="10" s="1"/>
  <c r="BA198" i="10" a="1"/>
  <c r="BA198" i="10" s="1"/>
  <c r="BE198" i="10" a="1"/>
  <c r="BE198" i="10" s="1"/>
  <c r="BH198" i="10" a="1"/>
  <c r="BH198" i="10" s="1"/>
  <c r="BK198" i="10" a="1"/>
  <c r="BK198" i="10" s="1"/>
  <c r="BO198" i="10" a="1"/>
  <c r="BO198" i="10" s="1"/>
  <c r="BR198" i="10" a="1"/>
  <c r="BR198" i="10" s="1"/>
  <c r="BV198" i="10" a="1"/>
  <c r="BV198" i="10" s="1"/>
  <c r="CC198" i="10" a="1"/>
  <c r="CC198" i="10" s="1"/>
  <c r="CG198" i="10" a="1"/>
  <c r="CG198" i="10" s="1"/>
  <c r="CK198" i="10" a="1"/>
  <c r="CK198" i="10" s="1"/>
  <c r="CO198" i="10" a="1"/>
  <c r="CO198" i="10" s="1"/>
  <c r="CS198" i="10" a="1"/>
  <c r="CS198" i="10" s="1"/>
  <c r="CW198" i="10" a="1"/>
  <c r="CW198" i="10" s="1"/>
  <c r="E198" i="10" a="1"/>
  <c r="E198" i="10" s="1"/>
  <c r="I198" i="10" a="1"/>
  <c r="I198" i="10" s="1"/>
  <c r="M198" i="10" a="1"/>
  <c r="M198" i="10" s="1"/>
  <c r="P198" i="10" a="1"/>
  <c r="P198" i="10" s="1"/>
  <c r="T198" i="10" a="1"/>
  <c r="T198" i="10" s="1"/>
  <c r="X198" i="10" a="1"/>
  <c r="X198" i="10" s="1"/>
  <c r="AB198" i="10" a="1"/>
  <c r="AB198" i="10" s="1"/>
  <c r="AF198" i="10" a="1"/>
  <c r="AF198" i="10" s="1"/>
  <c r="AJ198" i="10" a="1"/>
  <c r="AJ198" i="10" s="1"/>
  <c r="AN198" i="10" a="1"/>
  <c r="AN198" i="10" s="1"/>
  <c r="AQ198" i="10" a="1"/>
  <c r="AQ198" i="10" s="1"/>
  <c r="AU198" i="10" a="1"/>
  <c r="AU198" i="10" s="1"/>
  <c r="AY198" i="10" a="1"/>
  <c r="AY198" i="10" s="1"/>
  <c r="BB198" i="10" a="1"/>
  <c r="BB198" i="10" s="1"/>
  <c r="BI198" i="10" a="1"/>
  <c r="BI198" i="10" s="1"/>
  <c r="BL198" i="10" a="1"/>
  <c r="BL198" i="10" s="1"/>
  <c r="BS198" i="10" a="1"/>
  <c r="BS198" i="10" s="1"/>
  <c r="BW198" i="10" a="1"/>
  <c r="BW198" i="10" s="1"/>
  <c r="BZ198" i="10" a="1"/>
  <c r="BZ198" i="10" s="1"/>
  <c r="CD198" i="10" a="1"/>
  <c r="CD198" i="10" s="1"/>
  <c r="CH198" i="10" a="1"/>
  <c r="CH198" i="10" s="1"/>
  <c r="CL198" i="10" a="1"/>
  <c r="CL198" i="10" s="1"/>
  <c r="CP198" i="10" a="1"/>
  <c r="CP198" i="10" s="1"/>
  <c r="CT198" i="10" a="1"/>
  <c r="CT198" i="10" s="1"/>
  <c r="F198" i="10" a="1"/>
  <c r="F198" i="10" s="1"/>
  <c r="U198" i="10" a="1"/>
  <c r="U198" i="10" s="1"/>
  <c r="AK198" i="10" a="1"/>
  <c r="AK198" i="10" s="1"/>
  <c r="BM198" i="10" a="1"/>
  <c r="BM198" i="10" s="1"/>
  <c r="CA198" i="10" a="1"/>
  <c r="CA198" i="10" s="1"/>
  <c r="CQ198" i="10" a="1"/>
  <c r="CQ198" i="10" s="1"/>
  <c r="J198" i="10" a="1"/>
  <c r="J198" i="10" s="1"/>
  <c r="Y198" i="10" a="1"/>
  <c r="Y198" i="10" s="1"/>
  <c r="AO198" i="10" a="1"/>
  <c r="AO198" i="10" s="1"/>
  <c r="BC198" i="10" a="1"/>
  <c r="BC198" i="10" s="1"/>
  <c r="BP198" i="10" a="1"/>
  <c r="BP198" i="10" s="1"/>
  <c r="CE198" i="10" a="1"/>
  <c r="CE198" i="10" s="1"/>
  <c r="CU198" i="10" a="1"/>
  <c r="CU198" i="10" s="1"/>
  <c r="AC198" i="10" a="1"/>
  <c r="AC198" i="10" s="1"/>
  <c r="AR198" i="10" a="1"/>
  <c r="AR198" i="10" s="1"/>
  <c r="BF198" i="10" a="1"/>
  <c r="BF198" i="10" s="1"/>
  <c r="BT198" i="10" a="1"/>
  <c r="BT198" i="10" s="1"/>
  <c r="CI198" i="10" a="1"/>
  <c r="CI198" i="10" s="1"/>
  <c r="C198" i="10" a="1"/>
  <c r="C198" i="10" s="1"/>
  <c r="Q198" i="10" a="1"/>
  <c r="Q198" i="10" s="1"/>
  <c r="AG198" i="10" a="1"/>
  <c r="AG198" i="10" s="1"/>
  <c r="AV198" i="10" a="1"/>
  <c r="AV198" i="10" s="1"/>
  <c r="BX198" i="10" a="1"/>
  <c r="BX198" i="10" s="1"/>
  <c r="CM198" i="10" a="1"/>
  <c r="CM198" i="10" s="1"/>
  <c r="B198" i="10" a="1"/>
  <c r="B198" i="10" s="1"/>
  <c r="E199" i="10" a="1"/>
  <c r="E199" i="10" s="1"/>
  <c r="H199" i="10" a="1"/>
  <c r="H199" i="10" s="1"/>
  <c r="L199" i="10" a="1"/>
  <c r="L199" i="10" s="1"/>
  <c r="P199" i="10" a="1"/>
  <c r="P199" i="10" s="1"/>
  <c r="S199" i="10" a="1"/>
  <c r="S199" i="10" s="1"/>
  <c r="Z199" i="10" a="1"/>
  <c r="Z199" i="10" s="1"/>
  <c r="F199" i="10" a="1"/>
  <c r="F199" i="10" s="1"/>
  <c r="I199" i="10" a="1"/>
  <c r="I199" i="10" s="1"/>
  <c r="M199" i="10" a="1"/>
  <c r="M199" i="10" s="1"/>
  <c r="T199" i="10" a="1"/>
  <c r="T199" i="10" s="1"/>
  <c r="W199" i="10" a="1"/>
  <c r="W199" i="10" s="1"/>
  <c r="AD199" i="10" a="1"/>
  <c r="AD199" i="10" s="1"/>
  <c r="AG199" i="10" a="1"/>
  <c r="AG199" i="10" s="1"/>
  <c r="AK199" i="10" a="1"/>
  <c r="AK199" i="10" s="1"/>
  <c r="AO199" i="10" a="1"/>
  <c r="AO199" i="10" s="1"/>
  <c r="AR199" i="10" a="1"/>
  <c r="AR199" i="10" s="1"/>
  <c r="AV199" i="10" a="1"/>
  <c r="AV199" i="10" s="1"/>
  <c r="AZ199" i="10" a="1"/>
  <c r="AZ199" i="10" s="1"/>
  <c r="BD199" i="10" a="1"/>
  <c r="BD199" i="10" s="1"/>
  <c r="BH199" i="10" a="1"/>
  <c r="BH199" i="10" s="1"/>
  <c r="BL199" i="10" a="1"/>
  <c r="BL199" i="10" s="1"/>
  <c r="BP199" i="10" a="1"/>
  <c r="BP199" i="10" s="1"/>
  <c r="BS199" i="10" a="1"/>
  <c r="BS199" i="10" s="1"/>
  <c r="BW199" i="10" a="1"/>
  <c r="BW199" i="10" s="1"/>
  <c r="CA199" i="10" a="1"/>
  <c r="CA199" i="10" s="1"/>
  <c r="CD199" i="10" a="1"/>
  <c r="CD199" i="10" s="1"/>
  <c r="CH199" i="10" a="1"/>
  <c r="CH199" i="10" s="1"/>
  <c r="CK199" i="10" a="1"/>
  <c r="CK199" i="10" s="1"/>
  <c r="CN199" i="10" a="1"/>
  <c r="CN199" i="10" s="1"/>
  <c r="C199" i="10" a="1"/>
  <c r="C199" i="10" s="1"/>
  <c r="J199" i="10" a="1"/>
  <c r="J199" i="10" s="1"/>
  <c r="N199" i="10" a="1"/>
  <c r="N199" i="10" s="1"/>
  <c r="Q199" i="10" a="1"/>
  <c r="Q199" i="10" s="1"/>
  <c r="U199" i="10" a="1"/>
  <c r="U199" i="10" s="1"/>
  <c r="X199" i="10" a="1"/>
  <c r="X199" i="10" s="1"/>
  <c r="AA199" i="10" a="1"/>
  <c r="AA199" i="10" s="1"/>
  <c r="AE199" i="10" a="1"/>
  <c r="AE199" i="10" s="1"/>
  <c r="AH199" i="10" a="1"/>
  <c r="AH199" i="10" s="1"/>
  <c r="AL199" i="10" a="1"/>
  <c r="AL199" i="10" s="1"/>
  <c r="AP199" i="10" a="1"/>
  <c r="AP199" i="10" s="1"/>
  <c r="AS199" i="10" a="1"/>
  <c r="AS199" i="10" s="1"/>
  <c r="AW199" i="10" a="1"/>
  <c r="AW199" i="10" s="1"/>
  <c r="BA199" i="10" a="1"/>
  <c r="BA199" i="10" s="1"/>
  <c r="BE199" i="10" a="1"/>
  <c r="BE199" i="10" s="1"/>
  <c r="BI199" i="10" a="1"/>
  <c r="BI199" i="10" s="1"/>
  <c r="BM199" i="10" a="1"/>
  <c r="BM199" i="10" s="1"/>
  <c r="BQ199" i="10" a="1"/>
  <c r="BQ199" i="10" s="1"/>
  <c r="BT199" i="10" a="1"/>
  <c r="BT199" i="10" s="1"/>
  <c r="BX199" i="10" a="1"/>
  <c r="BX199" i="10" s="1"/>
  <c r="CB199" i="10" a="1"/>
  <c r="CB199" i="10" s="1"/>
  <c r="CE199" i="10" a="1"/>
  <c r="CE199" i="10" s="1"/>
  <c r="CL199" i="10" a="1"/>
  <c r="CL199" i="10" s="1"/>
  <c r="CO199" i="10" a="1"/>
  <c r="CO199" i="10" s="1"/>
  <c r="K199" i="10" a="1"/>
  <c r="K199" i="10" s="1"/>
  <c r="Y199" i="10" a="1"/>
  <c r="Y199" i="10" s="1"/>
  <c r="AN199" i="10" a="1"/>
  <c r="AN199" i="10" s="1"/>
  <c r="AU199" i="10" a="1"/>
  <c r="AU199" i="10" s="1"/>
  <c r="BC199" i="10" a="1"/>
  <c r="BC199" i="10" s="1"/>
  <c r="BK199" i="10" a="1"/>
  <c r="BK199" i="10" s="1"/>
  <c r="BZ199" i="10" a="1"/>
  <c r="BZ199" i="10" s="1"/>
  <c r="CG199" i="10" a="1"/>
  <c r="CG199" i="10" s="1"/>
  <c r="CM199" i="10" a="1"/>
  <c r="CM199" i="10" s="1"/>
  <c r="CV199" i="10" a="1"/>
  <c r="CV199" i="10" s="1"/>
  <c r="O199" i="10" a="1"/>
  <c r="O199" i="10" s="1"/>
  <c r="AB199" i="10" a="1"/>
  <c r="AB199" i="10" s="1"/>
  <c r="AI199" i="10" a="1"/>
  <c r="AI199" i="10" s="1"/>
  <c r="AX199" i="10" a="1"/>
  <c r="AX199" i="10" s="1"/>
  <c r="BF199" i="10" a="1"/>
  <c r="BF199" i="10" s="1"/>
  <c r="BN199" i="10" a="1"/>
  <c r="BN199" i="10" s="1"/>
  <c r="BU199" i="10" a="1"/>
  <c r="BU199" i="10" s="1"/>
  <c r="CI199" i="10" a="1"/>
  <c r="CI199" i="10" s="1"/>
  <c r="CP199" i="10" a="1"/>
  <c r="CP199" i="10" s="1"/>
  <c r="CS199" i="10" a="1"/>
  <c r="CS199" i="10" s="1"/>
  <c r="CW199" i="10" a="1"/>
  <c r="CW199" i="10" s="1"/>
  <c r="D199" i="10" a="1"/>
  <c r="D199" i="10" s="1"/>
  <c r="R199" i="10" a="1"/>
  <c r="R199" i="10" s="1"/>
  <c r="AC199" i="10" a="1"/>
  <c r="AC199" i="10" s="1"/>
  <c r="AJ199" i="10" a="1"/>
  <c r="AJ199" i="10" s="1"/>
  <c r="AQ199" i="10" a="1"/>
  <c r="AQ199" i="10" s="1"/>
  <c r="AY199" i="10" a="1"/>
  <c r="AY199" i="10" s="1"/>
  <c r="BG199" i="10" a="1"/>
  <c r="BG199" i="10" s="1"/>
  <c r="BO199" i="10" a="1"/>
  <c r="BO199" i="10" s="1"/>
  <c r="BV199" i="10" a="1"/>
  <c r="BV199" i="10" s="1"/>
  <c r="CC199" i="10" a="1"/>
  <c r="CC199" i="10" s="1"/>
  <c r="CJ199" i="10" a="1"/>
  <c r="CJ199" i="10" s="1"/>
  <c r="CQ199" i="10" a="1"/>
  <c r="CQ199" i="10" s="1"/>
  <c r="CT199" i="10" a="1"/>
  <c r="CT199" i="10" s="1"/>
  <c r="G199" i="10" a="1"/>
  <c r="G199" i="10" s="1"/>
  <c r="V199" i="10" a="1"/>
  <c r="V199" i="10" s="1"/>
  <c r="AF199" i="10" a="1"/>
  <c r="AF199" i="10" s="1"/>
  <c r="AM199" i="10" a="1"/>
  <c r="AM199" i="10" s="1"/>
  <c r="AT199" i="10" a="1"/>
  <c r="AT199" i="10" s="1"/>
  <c r="BB199" i="10" a="1"/>
  <c r="BB199" i="10" s="1"/>
  <c r="BJ199" i="10" a="1"/>
  <c r="BJ199" i="10" s="1"/>
  <c r="BR199" i="10" a="1"/>
  <c r="BR199" i="10" s="1"/>
  <c r="BY199" i="10" a="1"/>
  <c r="BY199" i="10" s="1"/>
  <c r="CF199" i="10" a="1"/>
  <c r="CF199" i="10" s="1"/>
  <c r="CR199" i="10" a="1"/>
  <c r="CR199" i="10" s="1"/>
  <c r="CU199" i="10" a="1"/>
  <c r="CU199" i="10" s="1"/>
  <c r="B199" i="10" a="1"/>
  <c r="B199" i="10" s="1"/>
  <c r="E192" i="10" a="1"/>
  <c r="E192" i="10" s="1"/>
  <c r="H192" i="10" a="1"/>
  <c r="H192" i="10" s="1"/>
  <c r="K192" i="10" a="1"/>
  <c r="K192" i="10" s="1"/>
  <c r="R192" i="10" a="1"/>
  <c r="R192" i="10" s="1"/>
  <c r="U192" i="10" a="1"/>
  <c r="U192" i="10" s="1"/>
  <c r="AB192" i="10" a="1"/>
  <c r="AB192" i="10" s="1"/>
  <c r="AF192" i="10" a="1"/>
  <c r="AF192" i="10" s="1"/>
  <c r="AI192" i="10" a="1"/>
  <c r="AI192" i="10" s="1"/>
  <c r="AP192" i="10" a="1"/>
  <c r="AP192" i="10" s="1"/>
  <c r="AS192" i="10" a="1"/>
  <c r="AS192" i="10" s="1"/>
  <c r="AZ192" i="10" a="1"/>
  <c r="AZ192" i="10" s="1"/>
  <c r="BC192" i="10" a="1"/>
  <c r="BC192" i="10" s="1"/>
  <c r="BG192" i="10" a="1"/>
  <c r="BG192" i="10" s="1"/>
  <c r="BN192" i="10" a="1"/>
  <c r="BN192" i="10" s="1"/>
  <c r="BQ192" i="10" a="1"/>
  <c r="BQ192" i="10" s="1"/>
  <c r="BX192" i="10" a="1"/>
  <c r="BX192" i="10" s="1"/>
  <c r="CA192" i="10" a="1"/>
  <c r="CA192" i="10" s="1"/>
  <c r="CE192" i="10" a="1"/>
  <c r="CE192" i="10" s="1"/>
  <c r="CH192" i="10" a="1"/>
  <c r="CH192" i="10" s="1"/>
  <c r="CK192" i="10" a="1"/>
  <c r="CK192" i="10" s="1"/>
  <c r="CO192" i="10" a="1"/>
  <c r="CO192" i="10" s="1"/>
  <c r="CV192" i="10" a="1"/>
  <c r="CV192" i="10" s="1"/>
  <c r="F192" i="10" a="1"/>
  <c r="F192" i="10" s="1"/>
  <c r="I192" i="10" a="1"/>
  <c r="I192" i="10" s="1"/>
  <c r="L192" i="10" a="1"/>
  <c r="L192" i="10" s="1"/>
  <c r="O192" i="10" a="1"/>
  <c r="O192" i="10" s="1"/>
  <c r="S192" i="10" a="1"/>
  <c r="S192" i="10" s="1"/>
  <c r="V192" i="10" a="1"/>
  <c r="V192" i="10" s="1"/>
  <c r="Y192" i="10" a="1"/>
  <c r="Y192" i="10" s="1"/>
  <c r="AC192" i="10" a="1"/>
  <c r="AC192" i="10" s="1"/>
  <c r="AJ192" i="10" a="1"/>
  <c r="AJ192" i="10" s="1"/>
  <c r="AM192" i="10" a="1"/>
  <c r="AM192" i="10" s="1"/>
  <c r="AQ192" i="10" a="1"/>
  <c r="AQ192" i="10" s="1"/>
  <c r="AT192" i="10" a="1"/>
  <c r="AT192" i="10" s="1"/>
  <c r="AW192" i="10" a="1"/>
  <c r="AW192" i="10" s="1"/>
  <c r="BA192" i="10" a="1"/>
  <c r="BA192" i="10" s="1"/>
  <c r="BD192" i="10" a="1"/>
  <c r="BD192" i="10" s="1"/>
  <c r="BH192" i="10" a="1"/>
  <c r="BH192" i="10" s="1"/>
  <c r="BK192" i="10" a="1"/>
  <c r="BK192" i="10" s="1"/>
  <c r="BO192" i="10" a="1"/>
  <c r="BO192" i="10" s="1"/>
  <c r="BR192" i="10" a="1"/>
  <c r="BR192" i="10" s="1"/>
  <c r="BU192" i="10" a="1"/>
  <c r="BU192" i="10" s="1"/>
  <c r="BY192" i="10" a="1"/>
  <c r="BY192" i="10" s="1"/>
  <c r="CB192" i="10" a="1"/>
  <c r="CB192" i="10" s="1"/>
  <c r="CF192" i="10" a="1"/>
  <c r="CF192" i="10" s="1"/>
  <c r="CI192" i="10" a="1"/>
  <c r="CI192" i="10" s="1"/>
  <c r="CL192" i="10" a="1"/>
  <c r="CL192" i="10" s="1"/>
  <c r="CP192" i="10" a="1"/>
  <c r="CP192" i="10" s="1"/>
  <c r="CS192" i="10" a="1"/>
  <c r="CS192" i="10" s="1"/>
  <c r="CW192" i="10" a="1"/>
  <c r="CW192" i="10" s="1"/>
  <c r="C192" i="10" a="1"/>
  <c r="C192" i="10" s="1"/>
  <c r="J192" i="10" a="1"/>
  <c r="J192" i="10" s="1"/>
  <c r="M192" i="10" a="1"/>
  <c r="M192" i="10" s="1"/>
  <c r="P192" i="10" a="1"/>
  <c r="P192" i="10" s="1"/>
  <c r="T192" i="10" a="1"/>
  <c r="T192" i="10" s="1"/>
  <c r="W192" i="10" a="1"/>
  <c r="W192" i="10" s="1"/>
  <c r="Z192" i="10" a="1"/>
  <c r="Z192" i="10" s="1"/>
  <c r="AD192" i="10" a="1"/>
  <c r="AD192" i="10" s="1"/>
  <c r="AG192" i="10" a="1"/>
  <c r="AG192" i="10" s="1"/>
  <c r="AK192" i="10" a="1"/>
  <c r="AK192" i="10" s="1"/>
  <c r="AN192" i="10" a="1"/>
  <c r="AN192" i="10" s="1"/>
  <c r="AR192" i="10" a="1"/>
  <c r="AR192" i="10" s="1"/>
  <c r="AU192" i="10" a="1"/>
  <c r="AU192" i="10" s="1"/>
  <c r="AX192" i="10" a="1"/>
  <c r="AX192" i="10" s="1"/>
  <c r="BB192" i="10" a="1"/>
  <c r="BB192" i="10" s="1"/>
  <c r="BE192" i="10" a="1"/>
  <c r="BE192" i="10" s="1"/>
  <c r="BI192" i="10" a="1"/>
  <c r="BI192" i="10" s="1"/>
  <c r="BL192" i="10" a="1"/>
  <c r="BL192" i="10" s="1"/>
  <c r="BP192" i="10" a="1"/>
  <c r="BP192" i="10" s="1"/>
  <c r="BS192" i="10" a="1"/>
  <c r="BS192" i="10" s="1"/>
  <c r="BV192" i="10" a="1"/>
  <c r="BV192" i="10" s="1"/>
  <c r="BZ192" i="10" a="1"/>
  <c r="BZ192" i="10" s="1"/>
  <c r="CC192" i="10" a="1"/>
  <c r="CC192" i="10" s="1"/>
  <c r="CJ192" i="10" a="1"/>
  <c r="CJ192" i="10" s="1"/>
  <c r="CM192" i="10" a="1"/>
  <c r="CM192" i="10" s="1"/>
  <c r="CQ192" i="10" a="1"/>
  <c r="CQ192" i="10" s="1"/>
  <c r="CT192" i="10" a="1"/>
  <c r="CT192" i="10" s="1"/>
  <c r="D192" i="10" a="1"/>
  <c r="D192" i="10" s="1"/>
  <c r="G192" i="10" a="1"/>
  <c r="G192" i="10" s="1"/>
  <c r="N192" i="10" a="1"/>
  <c r="N192" i="10" s="1"/>
  <c r="Q192" i="10" a="1"/>
  <c r="Q192" i="10" s="1"/>
  <c r="X192" i="10" a="1"/>
  <c r="X192" i="10" s="1"/>
  <c r="AA192" i="10" a="1"/>
  <c r="AA192" i="10" s="1"/>
  <c r="AE192" i="10" a="1"/>
  <c r="AE192" i="10" s="1"/>
  <c r="AH192" i="10" a="1"/>
  <c r="AH192" i="10" s="1"/>
  <c r="AL192" i="10" a="1"/>
  <c r="AL192" i="10" s="1"/>
  <c r="AO192" i="10" a="1"/>
  <c r="AO192" i="10" s="1"/>
  <c r="AV192" i="10" a="1"/>
  <c r="AV192" i="10" s="1"/>
  <c r="AY192" i="10" a="1"/>
  <c r="AY192" i="10" s="1"/>
  <c r="BF192" i="10" a="1"/>
  <c r="BF192" i="10" s="1"/>
  <c r="BJ192" i="10" a="1"/>
  <c r="BJ192" i="10" s="1"/>
  <c r="BM192" i="10" a="1"/>
  <c r="BM192" i="10" s="1"/>
  <c r="BT192" i="10" a="1"/>
  <c r="BT192" i="10" s="1"/>
  <c r="BW192" i="10" a="1"/>
  <c r="BW192" i="10" s="1"/>
  <c r="CD192" i="10" a="1"/>
  <c r="CD192" i="10" s="1"/>
  <c r="CG192" i="10" a="1"/>
  <c r="CG192" i="10" s="1"/>
  <c r="CN192" i="10" a="1"/>
  <c r="CN192" i="10" s="1"/>
  <c r="CR192" i="10" a="1"/>
  <c r="CR192" i="10" s="1"/>
  <c r="CU192" i="10" a="1"/>
  <c r="CU192" i="10" s="1"/>
  <c r="B192" i="10" a="1"/>
  <c r="B192" i="10" s="1"/>
  <c r="G196" i="10" a="1"/>
  <c r="G196" i="10" s="1"/>
  <c r="J196" i="10" a="1"/>
  <c r="J196" i="10" s="1"/>
  <c r="N196" i="10" a="1"/>
  <c r="N196" i="10" s="1"/>
  <c r="R196" i="10" a="1"/>
  <c r="R196" i="10" s="1"/>
  <c r="U196" i="10" a="1"/>
  <c r="U196" i="10" s="1"/>
  <c r="Y196" i="10" a="1"/>
  <c r="Y196" i="10" s="1"/>
  <c r="AC196" i="10" a="1"/>
  <c r="AC196" i="10" s="1"/>
  <c r="AG196" i="10" a="1"/>
  <c r="AG196" i="10" s="1"/>
  <c r="AK196" i="10" a="1"/>
  <c r="AK196" i="10" s="1"/>
  <c r="AO196" i="10" a="1"/>
  <c r="AO196" i="10" s="1"/>
  <c r="AS196" i="10" a="1"/>
  <c r="AS196" i="10" s="1"/>
  <c r="AV196" i="10" a="1"/>
  <c r="AV196" i="10" s="1"/>
  <c r="AZ196" i="10" a="1"/>
  <c r="AZ196" i="10" s="1"/>
  <c r="BD196" i="10" a="1"/>
  <c r="BD196" i="10" s="1"/>
  <c r="BG196" i="10" a="1"/>
  <c r="BG196" i="10" s="1"/>
  <c r="BK196" i="10" a="1"/>
  <c r="BK196" i="10" s="1"/>
  <c r="D196" i="10" a="1"/>
  <c r="D196" i="10" s="1"/>
  <c r="H196" i="10" a="1"/>
  <c r="H196" i="10" s="1"/>
  <c r="K196" i="10" a="1"/>
  <c r="K196" i="10" s="1"/>
  <c r="O196" i="10" a="1"/>
  <c r="O196" i="10" s="1"/>
  <c r="S196" i="10" a="1"/>
  <c r="S196" i="10" s="1"/>
  <c r="V196" i="10" a="1"/>
  <c r="V196" i="10" s="1"/>
  <c r="Z196" i="10" a="1"/>
  <c r="Z196" i="10" s="1"/>
  <c r="AD196" i="10" a="1"/>
  <c r="AD196" i="10" s="1"/>
  <c r="AH196" i="10" a="1"/>
  <c r="AH196" i="10" s="1"/>
  <c r="AL196" i="10" a="1"/>
  <c r="AL196" i="10" s="1"/>
  <c r="AP196" i="10" a="1"/>
  <c r="AP196" i="10" s="1"/>
  <c r="AT196" i="10" a="1"/>
  <c r="AT196" i="10" s="1"/>
  <c r="AW196" i="10" a="1"/>
  <c r="AW196" i="10" s="1"/>
  <c r="BA196" i="10" a="1"/>
  <c r="BA196" i="10" s="1"/>
  <c r="BE196" i="10" a="1"/>
  <c r="BE196" i="10" s="1"/>
  <c r="BH196" i="10" a="1"/>
  <c r="BH196" i="10" s="1"/>
  <c r="BO196" i="10" a="1"/>
  <c r="BO196" i="10" s="1"/>
  <c r="BR196" i="10" a="1"/>
  <c r="BR196" i="10" s="1"/>
  <c r="BY196" i="10" a="1"/>
  <c r="BY196" i="10" s="1"/>
  <c r="CC196" i="10" a="1"/>
  <c r="CC196" i="10" s="1"/>
  <c r="CF196" i="10" a="1"/>
  <c r="CF196" i="10" s="1"/>
  <c r="CJ196" i="10" a="1"/>
  <c r="CJ196" i="10" s="1"/>
  <c r="CN196" i="10" a="1"/>
  <c r="CN196" i="10" s="1"/>
  <c r="CR196" i="10" a="1"/>
  <c r="CR196" i="10" s="1"/>
  <c r="CV196" i="10" a="1"/>
  <c r="CV196" i="10" s="1"/>
  <c r="E196" i="10" a="1"/>
  <c r="E196" i="10" s="1"/>
  <c r="I196" i="10" a="1"/>
  <c r="I196" i="10" s="1"/>
  <c r="L196" i="10" a="1"/>
  <c r="L196" i="10" s="1"/>
  <c r="P196" i="10" a="1"/>
  <c r="P196" i="10" s="1"/>
  <c r="W196" i="10" a="1"/>
  <c r="W196" i="10" s="1"/>
  <c r="AA196" i="10" a="1"/>
  <c r="AA196" i="10" s="1"/>
  <c r="AE196" i="10" a="1"/>
  <c r="AE196" i="10" s="1"/>
  <c r="AI196" i="10" a="1"/>
  <c r="AI196" i="10" s="1"/>
  <c r="AM196" i="10" a="1"/>
  <c r="AM196" i="10" s="1"/>
  <c r="AQ196" i="10" a="1"/>
  <c r="AQ196" i="10" s="1"/>
  <c r="AU196" i="10" a="1"/>
  <c r="AU196" i="10" s="1"/>
  <c r="AX196" i="10" a="1"/>
  <c r="AX196" i="10" s="1"/>
  <c r="BB196" i="10" a="1"/>
  <c r="BB196" i="10" s="1"/>
  <c r="BI196" i="10" a="1"/>
  <c r="BI196" i="10" s="1"/>
  <c r="BL196" i="10" a="1"/>
  <c r="BL196" i="10" s="1"/>
  <c r="BS196" i="10" a="1"/>
  <c r="BS196" i="10" s="1"/>
  <c r="BV196" i="10" a="1"/>
  <c r="BV196" i="10" s="1"/>
  <c r="BZ196" i="10" a="1"/>
  <c r="BZ196" i="10" s="1"/>
  <c r="CD196" i="10" a="1"/>
  <c r="CD196" i="10" s="1"/>
  <c r="CG196" i="10" a="1"/>
  <c r="CG196" i="10" s="1"/>
  <c r="CK196" i="10" a="1"/>
  <c r="CK196" i="10" s="1"/>
  <c r="CO196" i="10" a="1"/>
  <c r="CO196" i="10" s="1"/>
  <c r="CS196" i="10" a="1"/>
  <c r="CS196" i="10" s="1"/>
  <c r="CW196" i="10" a="1"/>
  <c r="CW196" i="10" s="1"/>
  <c r="C196" i="10" a="1"/>
  <c r="C196" i="10" s="1"/>
  <c r="F196" i="10" a="1"/>
  <c r="F196" i="10" s="1"/>
  <c r="M196" i="10" a="1"/>
  <c r="M196" i="10" s="1"/>
  <c r="Q196" i="10" a="1"/>
  <c r="Q196" i="10" s="1"/>
  <c r="T196" i="10" a="1"/>
  <c r="T196" i="10" s="1"/>
  <c r="X196" i="10" a="1"/>
  <c r="X196" i="10" s="1"/>
  <c r="AB196" i="10" a="1"/>
  <c r="AB196" i="10" s="1"/>
  <c r="AF196" i="10" a="1"/>
  <c r="AF196" i="10" s="1"/>
  <c r="AJ196" i="10" a="1"/>
  <c r="AJ196" i="10" s="1"/>
  <c r="AN196" i="10" a="1"/>
  <c r="AN196" i="10" s="1"/>
  <c r="AR196" i="10" a="1"/>
  <c r="AR196" i="10" s="1"/>
  <c r="AY196" i="10" a="1"/>
  <c r="AY196" i="10" s="1"/>
  <c r="BC196" i="10" a="1"/>
  <c r="BC196" i="10" s="1"/>
  <c r="BF196" i="10" a="1"/>
  <c r="BF196" i="10" s="1"/>
  <c r="BJ196" i="10" a="1"/>
  <c r="BJ196" i="10" s="1"/>
  <c r="BM196" i="10" a="1"/>
  <c r="BM196" i="10" s="1"/>
  <c r="BP196" i="10" a="1"/>
  <c r="BP196" i="10" s="1"/>
  <c r="BT196" i="10" a="1"/>
  <c r="BT196" i="10" s="1"/>
  <c r="BW196" i="10" a="1"/>
  <c r="BW196" i="10" s="1"/>
  <c r="CA196" i="10" a="1"/>
  <c r="CA196" i="10" s="1"/>
  <c r="CE196" i="10" a="1"/>
  <c r="CE196" i="10" s="1"/>
  <c r="CH196" i="10" a="1"/>
  <c r="CH196" i="10" s="1"/>
  <c r="CL196" i="10" a="1"/>
  <c r="CL196" i="10" s="1"/>
  <c r="CP196" i="10" a="1"/>
  <c r="CP196" i="10" s="1"/>
  <c r="CT196" i="10" a="1"/>
  <c r="CT196" i="10" s="1"/>
  <c r="BU196" i="10" a="1"/>
  <c r="BU196" i="10" s="1"/>
  <c r="CI196" i="10" a="1"/>
  <c r="CI196" i="10" s="1"/>
  <c r="BX196" i="10" a="1"/>
  <c r="BX196" i="10" s="1"/>
  <c r="CM196" i="10" a="1"/>
  <c r="CM196" i="10" s="1"/>
  <c r="BN196" i="10" a="1"/>
  <c r="BN196" i="10" s="1"/>
  <c r="CB196" i="10" a="1"/>
  <c r="CB196" i="10" s="1"/>
  <c r="CQ196" i="10" a="1"/>
  <c r="CQ196" i="10" s="1"/>
  <c r="BQ196" i="10" a="1"/>
  <c r="BQ196" i="10" s="1"/>
  <c r="CU196" i="10" a="1"/>
  <c r="CU196" i="10" s="1"/>
  <c r="B196" i="10" a="1"/>
  <c r="B196" i="10" s="1"/>
  <c r="E200" i="10" a="1"/>
  <c r="E200" i="10" s="1"/>
  <c r="H200" i="10" a="1"/>
  <c r="H200" i="10" s="1"/>
  <c r="L200" i="10" a="1"/>
  <c r="L200" i="10" s="1"/>
  <c r="P200" i="10" a="1"/>
  <c r="P200" i="10" s="1"/>
  <c r="T200" i="10" a="1"/>
  <c r="T200" i="10" s="1"/>
  <c r="X200" i="10" a="1"/>
  <c r="X200" i="10" s="1"/>
  <c r="AB200" i="10" a="1"/>
  <c r="AB200" i="10" s="1"/>
  <c r="AF200" i="10" a="1"/>
  <c r="AF200" i="10" s="1"/>
  <c r="AM200" i="10" a="1"/>
  <c r="AM200" i="10" s="1"/>
  <c r="AQ200" i="10" a="1"/>
  <c r="AQ200" i="10" s="1"/>
  <c r="AT200" i="10" a="1"/>
  <c r="AT200" i="10" s="1"/>
  <c r="AX200" i="10" a="1"/>
  <c r="AX200" i="10" s="1"/>
  <c r="BA200" i="10" a="1"/>
  <c r="BA200" i="10" s="1"/>
  <c r="BD200" i="10" a="1"/>
  <c r="BD200" i="10" s="1"/>
  <c r="BH200" i="10" a="1"/>
  <c r="BH200" i="10" s="1"/>
  <c r="BK200" i="10" a="1"/>
  <c r="BK200" i="10" s="1"/>
  <c r="BO200" i="10" a="1"/>
  <c r="BO200" i="10" s="1"/>
  <c r="BS200" i="10" a="1"/>
  <c r="BS200" i="10" s="1"/>
  <c r="BV200" i="10" a="1"/>
  <c r="BV200" i="10" s="1"/>
  <c r="BZ200" i="10" a="1"/>
  <c r="BZ200" i="10" s="1"/>
  <c r="CD200" i="10" a="1"/>
  <c r="CD200" i="10" s="1"/>
  <c r="CH200" i="10" a="1"/>
  <c r="CH200" i="10" s="1"/>
  <c r="CL200" i="10" a="1"/>
  <c r="CL200" i="10" s="1"/>
  <c r="CS200" i="10" a="1"/>
  <c r="CS200" i="10" s="1"/>
  <c r="CV200" i="10" a="1"/>
  <c r="CV200" i="10" s="1"/>
  <c r="F200" i="10" a="1"/>
  <c r="F200" i="10" s="1"/>
  <c r="I200" i="10" a="1"/>
  <c r="I200" i="10" s="1"/>
  <c r="M200" i="10" a="1"/>
  <c r="M200" i="10" s="1"/>
  <c r="Q200" i="10" a="1"/>
  <c r="Q200" i="10" s="1"/>
  <c r="U200" i="10" a="1"/>
  <c r="U200" i="10" s="1"/>
  <c r="Y200" i="10" a="1"/>
  <c r="Y200" i="10" s="1"/>
  <c r="AC200" i="10" a="1"/>
  <c r="AC200" i="10" s="1"/>
  <c r="AG200" i="10" a="1"/>
  <c r="AG200" i="10" s="1"/>
  <c r="AJ200" i="10" a="1"/>
  <c r="AJ200" i="10" s="1"/>
  <c r="AN200" i="10" a="1"/>
  <c r="AN200" i="10" s="1"/>
  <c r="AR200" i="10" a="1"/>
  <c r="AR200" i="10" s="1"/>
  <c r="AU200" i="10" a="1"/>
  <c r="AU200" i="10" s="1"/>
  <c r="AY200" i="10" a="1"/>
  <c r="AY200" i="10" s="1"/>
  <c r="BB200" i="10" a="1"/>
  <c r="BB200" i="10" s="1"/>
  <c r="BE200" i="10" a="1"/>
  <c r="BE200" i="10" s="1"/>
  <c r="BI200" i="10" a="1"/>
  <c r="BI200" i="10" s="1"/>
  <c r="BL200" i="10" a="1"/>
  <c r="BL200" i="10" s="1"/>
  <c r="BP200" i="10" a="1"/>
  <c r="BP200" i="10" s="1"/>
  <c r="BW200" i="10" a="1"/>
  <c r="BW200" i="10" s="1"/>
  <c r="CA200" i="10" a="1"/>
  <c r="CA200" i="10" s="1"/>
  <c r="CE200" i="10" a="1"/>
  <c r="CE200" i="10" s="1"/>
  <c r="CI200" i="10" a="1"/>
  <c r="CI200" i="10" s="1"/>
  <c r="CM200" i="10" a="1"/>
  <c r="CM200" i="10" s="1"/>
  <c r="CP200" i="10" a="1"/>
  <c r="CP200" i="10" s="1"/>
  <c r="CT200" i="10" a="1"/>
  <c r="CT200" i="10" s="1"/>
  <c r="CW200" i="10" a="1"/>
  <c r="CW200" i="10" s="1"/>
  <c r="C200" i="10" a="1"/>
  <c r="C200" i="10" s="1"/>
  <c r="G200" i="10" a="1"/>
  <c r="G200" i="10" s="1"/>
  <c r="J200" i="10" a="1"/>
  <c r="J200" i="10" s="1"/>
  <c r="N200" i="10" a="1"/>
  <c r="N200" i="10" s="1"/>
  <c r="R200" i="10" a="1"/>
  <c r="R200" i="10" s="1"/>
  <c r="V200" i="10" a="1"/>
  <c r="V200" i="10" s="1"/>
  <c r="Z200" i="10" a="1"/>
  <c r="Z200" i="10" s="1"/>
  <c r="AD200" i="10" a="1"/>
  <c r="AD200" i="10" s="1"/>
  <c r="AH200" i="10" a="1"/>
  <c r="AH200" i="10" s="1"/>
  <c r="AK200" i="10" a="1"/>
  <c r="AK200" i="10" s="1"/>
  <c r="AO200" i="10" a="1"/>
  <c r="AO200" i="10" s="1"/>
  <c r="AS200" i="10" a="1"/>
  <c r="AS200" i="10" s="1"/>
  <c r="AV200" i="10" a="1"/>
  <c r="AV200" i="10" s="1"/>
  <c r="BC200" i="10" a="1"/>
  <c r="BC200" i="10" s="1"/>
  <c r="BF200" i="10" a="1"/>
  <c r="BF200" i="10" s="1"/>
  <c r="BM200" i="10" a="1"/>
  <c r="BM200" i="10" s="1"/>
  <c r="BQ200" i="10" a="1"/>
  <c r="BQ200" i="10" s="1"/>
  <c r="BT200" i="10" a="1"/>
  <c r="BT200" i="10" s="1"/>
  <c r="BX200" i="10" a="1"/>
  <c r="BX200" i="10" s="1"/>
  <c r="CB200" i="10" a="1"/>
  <c r="CB200" i="10" s="1"/>
  <c r="CF200" i="10" a="1"/>
  <c r="CF200" i="10" s="1"/>
  <c r="CJ200" i="10" a="1"/>
  <c r="CJ200" i="10" s="1"/>
  <c r="CN200" i="10" a="1"/>
  <c r="CN200" i="10" s="1"/>
  <c r="CQ200" i="10" a="1"/>
  <c r="CQ200" i="10" s="1"/>
  <c r="CU200" i="10" a="1"/>
  <c r="CU200" i="10" s="1"/>
  <c r="D200" i="10" a="1"/>
  <c r="D200" i="10" s="1"/>
  <c r="K200" i="10" a="1"/>
  <c r="K200" i="10" s="1"/>
  <c r="O200" i="10" a="1"/>
  <c r="O200" i="10" s="1"/>
  <c r="S200" i="10" a="1"/>
  <c r="S200" i="10" s="1"/>
  <c r="W200" i="10" a="1"/>
  <c r="W200" i="10" s="1"/>
  <c r="AA200" i="10" a="1"/>
  <c r="AA200" i="10" s="1"/>
  <c r="AE200" i="10" a="1"/>
  <c r="AE200" i="10" s="1"/>
  <c r="AI200" i="10" a="1"/>
  <c r="AI200" i="10" s="1"/>
  <c r="AL200" i="10" a="1"/>
  <c r="AL200" i="10" s="1"/>
  <c r="AP200" i="10" a="1"/>
  <c r="AP200" i="10" s="1"/>
  <c r="AW200" i="10" a="1"/>
  <c r="AW200" i="10" s="1"/>
  <c r="AZ200" i="10" a="1"/>
  <c r="AZ200" i="10" s="1"/>
  <c r="BG200" i="10" a="1"/>
  <c r="BG200" i="10" s="1"/>
  <c r="BJ200" i="10" a="1"/>
  <c r="BJ200" i="10" s="1"/>
  <c r="BN200" i="10" a="1"/>
  <c r="BN200" i="10" s="1"/>
  <c r="BR200" i="10" a="1"/>
  <c r="BR200" i="10" s="1"/>
  <c r="BU200" i="10" a="1"/>
  <c r="BU200" i="10" s="1"/>
  <c r="BY200" i="10" a="1"/>
  <c r="BY200" i="10" s="1"/>
  <c r="CC200" i="10" a="1"/>
  <c r="CC200" i="10" s="1"/>
  <c r="CG200" i="10" a="1"/>
  <c r="CG200" i="10" s="1"/>
  <c r="CK200" i="10" a="1"/>
  <c r="CK200" i="10" s="1"/>
  <c r="CO200" i="10" a="1"/>
  <c r="CO200" i="10" s="1"/>
  <c r="CR200" i="10" a="1"/>
  <c r="CR200" i="10" s="1"/>
  <c r="B200" i="10" a="1"/>
  <c r="B200" i="10" s="1"/>
  <c r="C189" i="10" a="1"/>
  <c r="C189" i="10" s="1"/>
  <c r="G189" i="10" a="1"/>
  <c r="G189" i="10" s="1"/>
  <c r="K189" i="10" a="1"/>
  <c r="K189" i="10" s="1"/>
  <c r="N189" i="10" a="1"/>
  <c r="N189" i="10" s="1"/>
  <c r="R189" i="10" a="1"/>
  <c r="R189" i="10" s="1"/>
  <c r="U189" i="10" a="1"/>
  <c r="U189" i="10" s="1"/>
  <c r="Y189" i="10" a="1"/>
  <c r="Y189" i="10" s="1"/>
  <c r="AC189" i="10" a="1"/>
  <c r="AC189" i="10" s="1"/>
  <c r="AG189" i="10" a="1"/>
  <c r="AG189" i="10" s="1"/>
  <c r="AJ189" i="10" a="1"/>
  <c r="AJ189" i="10" s="1"/>
  <c r="AN189" i="10" a="1"/>
  <c r="AN189" i="10" s="1"/>
  <c r="AR189" i="10" a="1"/>
  <c r="AR189" i="10" s="1"/>
  <c r="AU189" i="10" a="1"/>
  <c r="AU189" i="10" s="1"/>
  <c r="AY189" i="10" a="1"/>
  <c r="AY189" i="10" s="1"/>
  <c r="BC189" i="10" a="1"/>
  <c r="BC189" i="10" s="1"/>
  <c r="BG189" i="10" a="1"/>
  <c r="BG189" i="10" s="1"/>
  <c r="BJ189" i="10" a="1"/>
  <c r="BJ189" i="10" s="1"/>
  <c r="BN189" i="10" a="1"/>
  <c r="BN189" i="10" s="1"/>
  <c r="F189" i="10" a="1"/>
  <c r="F189" i="10" s="1"/>
  <c r="J189" i="10" a="1"/>
  <c r="J189" i="10" s="1"/>
  <c r="M189" i="10" a="1"/>
  <c r="M189" i="10" s="1"/>
  <c r="Q189" i="10" a="1"/>
  <c r="Q189" i="10" s="1"/>
  <c r="X189" i="10" a="1"/>
  <c r="X189" i="10" s="1"/>
  <c r="AB189" i="10" a="1"/>
  <c r="AB189" i="10" s="1"/>
  <c r="AF189" i="10" a="1"/>
  <c r="AF189" i="10" s="1"/>
  <c r="AI189" i="10" a="1"/>
  <c r="AI189" i="10" s="1"/>
  <c r="AM189" i="10" a="1"/>
  <c r="AM189" i="10" s="1"/>
  <c r="AQ189" i="10" a="1"/>
  <c r="AQ189" i="10" s="1"/>
  <c r="AT189" i="10" a="1"/>
  <c r="AT189" i="10" s="1"/>
  <c r="AX189" i="10" a="1"/>
  <c r="AX189" i="10" s="1"/>
  <c r="BB189" i="10" a="1"/>
  <c r="BB189" i="10" s="1"/>
  <c r="BF189" i="10" a="1"/>
  <c r="BF189" i="10" s="1"/>
  <c r="BI189" i="10" a="1"/>
  <c r="BI189" i="10" s="1"/>
  <c r="BM189" i="10" a="1"/>
  <c r="BM189" i="10" s="1"/>
  <c r="H189" i="10" a="1"/>
  <c r="H189" i="10" s="1"/>
  <c r="O189" i="10" a="1"/>
  <c r="O189" i="10" s="1"/>
  <c r="V189" i="10" a="1"/>
  <c r="V189" i="10" s="1"/>
  <c r="AD189" i="10" a="1"/>
  <c r="AD189" i="10" s="1"/>
  <c r="AK189" i="10" a="1"/>
  <c r="AK189" i="10" s="1"/>
  <c r="AZ189" i="10" a="1"/>
  <c r="AZ189" i="10" s="1"/>
  <c r="BH189" i="10" a="1"/>
  <c r="BH189" i="10" s="1"/>
  <c r="BO189" i="10" a="1"/>
  <c r="BO189" i="10" s="1"/>
  <c r="BR189" i="10" a="1"/>
  <c r="BR189" i="10" s="1"/>
  <c r="BV189" i="10" a="1"/>
  <c r="BV189" i="10" s="1"/>
  <c r="BZ189" i="10" a="1"/>
  <c r="BZ189" i="10" s="1"/>
  <c r="CD189" i="10" a="1"/>
  <c r="CD189" i="10" s="1"/>
  <c r="CG189" i="10" a="1"/>
  <c r="CG189" i="10" s="1"/>
  <c r="CK189" i="10" a="1"/>
  <c r="CK189" i="10" s="1"/>
  <c r="CR189" i="10" a="1"/>
  <c r="CR189" i="10" s="1"/>
  <c r="CV189" i="10" a="1"/>
  <c r="CV189" i="10" s="1"/>
  <c r="I189" i="10" a="1"/>
  <c r="I189" i="10" s="1"/>
  <c r="P189" i="10" a="1"/>
  <c r="P189" i="10" s="1"/>
  <c r="W189" i="10" a="1"/>
  <c r="W189" i="10" s="1"/>
  <c r="AE189" i="10" a="1"/>
  <c r="AE189" i="10" s="1"/>
  <c r="AL189" i="10" a="1"/>
  <c r="AL189" i="10" s="1"/>
  <c r="AS189" i="10" a="1"/>
  <c r="AS189" i="10" s="1"/>
  <c r="BA189" i="10" a="1"/>
  <c r="BA189" i="10" s="1"/>
  <c r="BP189" i="10" a="1"/>
  <c r="BP189" i="10" s="1"/>
  <c r="BS189" i="10" a="1"/>
  <c r="BS189" i="10" s="1"/>
  <c r="BW189" i="10" a="1"/>
  <c r="BW189" i="10" s="1"/>
  <c r="CA189" i="10" a="1"/>
  <c r="CA189" i="10" s="1"/>
  <c r="CH189" i="10" a="1"/>
  <c r="CH189" i="10" s="1"/>
  <c r="CL189" i="10" a="1"/>
  <c r="CL189" i="10" s="1"/>
  <c r="CO189" i="10" a="1"/>
  <c r="CO189" i="10" s="1"/>
  <c r="CS189" i="10" a="1"/>
  <c r="CS189" i="10" s="1"/>
  <c r="D189" i="10" a="1"/>
  <c r="D189" i="10" s="1"/>
  <c r="L189" i="10" a="1"/>
  <c r="L189" i="10" s="1"/>
  <c r="S189" i="10" a="1"/>
  <c r="S189" i="10" s="1"/>
  <c r="Z189" i="10" a="1"/>
  <c r="Z189" i="10" s="1"/>
  <c r="AH189" i="10" a="1"/>
  <c r="AH189" i="10" s="1"/>
  <c r="AO189" i="10" a="1"/>
  <c r="AO189" i="10" s="1"/>
  <c r="AV189" i="10" a="1"/>
  <c r="AV189" i="10" s="1"/>
  <c r="BD189" i="10" a="1"/>
  <c r="BD189" i="10" s="1"/>
  <c r="BK189" i="10" a="1"/>
  <c r="BK189" i="10" s="1"/>
  <c r="BT189" i="10" a="1"/>
  <c r="BT189" i="10" s="1"/>
  <c r="BX189" i="10" a="1"/>
  <c r="BX189" i="10" s="1"/>
  <c r="CB189" i="10" a="1"/>
  <c r="CB189" i="10" s="1"/>
  <c r="CE189" i="10" a="1"/>
  <c r="CE189" i="10" s="1"/>
  <c r="CI189" i="10" a="1"/>
  <c r="CI189" i="10" s="1"/>
  <c r="CM189" i="10" a="1"/>
  <c r="CM189" i="10" s="1"/>
  <c r="CP189" i="10" a="1"/>
  <c r="CP189" i="10" s="1"/>
  <c r="CT189" i="10" a="1"/>
  <c r="CT189" i="10" s="1"/>
  <c r="CW189" i="10" a="1"/>
  <c r="CW189" i="10" s="1"/>
  <c r="E189" i="10" a="1"/>
  <c r="E189" i="10" s="1"/>
  <c r="BL189" i="10" a="1"/>
  <c r="BL189" i="10" s="1"/>
  <c r="CC189" i="10" a="1"/>
  <c r="CC189" i="10" s="1"/>
  <c r="CQ189" i="10" a="1"/>
  <c r="CQ189" i="10" s="1"/>
  <c r="AP189" i="10" a="1"/>
  <c r="AP189" i="10" s="1"/>
  <c r="BQ189" i="10" a="1"/>
  <c r="BQ189" i="10" s="1"/>
  <c r="CF189" i="10" a="1"/>
  <c r="CF189" i="10" s="1"/>
  <c r="CU189" i="10" a="1"/>
  <c r="CU189" i="10" s="1"/>
  <c r="T189" i="10" a="1"/>
  <c r="T189" i="10" s="1"/>
  <c r="AW189" i="10" a="1"/>
  <c r="AW189" i="10" s="1"/>
  <c r="BU189" i="10" a="1"/>
  <c r="BU189" i="10" s="1"/>
  <c r="CJ189" i="10" a="1"/>
  <c r="CJ189" i="10" s="1"/>
  <c r="AA189" i="10" a="1"/>
  <c r="AA189" i="10" s="1"/>
  <c r="BE189" i="10" a="1"/>
  <c r="BE189" i="10" s="1"/>
  <c r="BY189" i="10" a="1"/>
  <c r="BY189" i="10" s="1"/>
  <c r="CN189" i="10" a="1"/>
  <c r="CN189" i="10" s="1"/>
  <c r="B189" i="10" a="1"/>
  <c r="B189" i="10" s="1"/>
  <c r="D193" i="10" a="1"/>
  <c r="D193" i="10" s="1"/>
  <c r="H193" i="10" a="1"/>
  <c r="H193" i="10" s="1"/>
  <c r="K193" i="10" a="1"/>
  <c r="K193" i="10" s="1"/>
  <c r="N193" i="10" a="1"/>
  <c r="N193" i="10" s="1"/>
  <c r="R193" i="10" a="1"/>
  <c r="R193" i="10" s="1"/>
  <c r="V193" i="10" a="1"/>
  <c r="V193" i="10" s="1"/>
  <c r="Z193" i="10" a="1"/>
  <c r="Z193" i="10" s="1"/>
  <c r="AC193" i="10" a="1"/>
  <c r="AC193" i="10" s="1"/>
  <c r="AG193" i="10" a="1"/>
  <c r="AG193" i="10" s="1"/>
  <c r="AK193" i="10" a="1"/>
  <c r="AK193" i="10" s="1"/>
  <c r="AN193" i="10" a="1"/>
  <c r="AN193" i="10" s="1"/>
  <c r="AR193" i="10" a="1"/>
  <c r="AR193" i="10" s="1"/>
  <c r="AV193" i="10" a="1"/>
  <c r="AV193" i="10" s="1"/>
  <c r="AZ193" i="10" a="1"/>
  <c r="AZ193" i="10" s="1"/>
  <c r="BD193" i="10" a="1"/>
  <c r="BD193" i="10" s="1"/>
  <c r="BH193" i="10" a="1"/>
  <c r="BH193" i="10" s="1"/>
  <c r="BK193" i="10" a="1"/>
  <c r="BK193" i="10" s="1"/>
  <c r="BO193" i="10" a="1"/>
  <c r="BO193" i="10" s="1"/>
  <c r="BS193" i="10" a="1"/>
  <c r="BS193" i="10" s="1"/>
  <c r="E193" i="10" a="1"/>
  <c r="E193" i="10" s="1"/>
  <c r="I193" i="10" a="1"/>
  <c r="I193" i="10" s="1"/>
  <c r="L193" i="10" a="1"/>
  <c r="L193" i="10" s="1"/>
  <c r="O193" i="10" a="1"/>
  <c r="O193" i="10" s="1"/>
  <c r="S193" i="10" a="1"/>
  <c r="S193" i="10" s="1"/>
  <c r="W193" i="10" a="1"/>
  <c r="W193" i="10" s="1"/>
  <c r="AA193" i="10" a="1"/>
  <c r="AA193" i="10" s="1"/>
  <c r="AD193" i="10" a="1"/>
  <c r="AD193" i="10" s="1"/>
  <c r="AH193" i="10" a="1"/>
  <c r="AH193" i="10" s="1"/>
  <c r="AO193" i="10" a="1"/>
  <c r="AO193" i="10" s="1"/>
  <c r="AS193" i="10" a="1"/>
  <c r="AS193" i="10" s="1"/>
  <c r="AW193" i="10" a="1"/>
  <c r="AW193" i="10" s="1"/>
  <c r="C193" i="10" a="1"/>
  <c r="C193" i="10" s="1"/>
  <c r="F193" i="10" a="1"/>
  <c r="F193" i="10" s="1"/>
  <c r="M193" i="10" a="1"/>
  <c r="M193" i="10" s="1"/>
  <c r="P193" i="10" a="1"/>
  <c r="P193" i="10" s="1"/>
  <c r="T193" i="10" a="1"/>
  <c r="T193" i="10" s="1"/>
  <c r="X193" i="10" a="1"/>
  <c r="X193" i="10" s="1"/>
  <c r="AE193" i="10" a="1"/>
  <c r="AE193" i="10" s="1"/>
  <c r="AI193" i="10" a="1"/>
  <c r="AI193" i="10" s="1"/>
  <c r="AL193" i="10" a="1"/>
  <c r="AL193" i="10" s="1"/>
  <c r="AP193" i="10" a="1"/>
  <c r="AP193" i="10" s="1"/>
  <c r="AT193" i="10" a="1"/>
  <c r="AT193" i="10" s="1"/>
  <c r="AX193" i="10" a="1"/>
  <c r="AX193" i="10" s="1"/>
  <c r="BB193" i="10" a="1"/>
  <c r="BB193" i="10" s="1"/>
  <c r="BF193" i="10" a="1"/>
  <c r="BF193" i="10" s="1"/>
  <c r="BM193" i="10" a="1"/>
  <c r="BM193" i="10" s="1"/>
  <c r="BQ193" i="10" a="1"/>
  <c r="BQ193" i="10" s="1"/>
  <c r="G193" i="10" a="1"/>
  <c r="G193" i="10" s="1"/>
  <c r="J193" i="10" a="1"/>
  <c r="J193" i="10" s="1"/>
  <c r="Q193" i="10" a="1"/>
  <c r="Q193" i="10" s="1"/>
  <c r="U193" i="10" a="1"/>
  <c r="U193" i="10" s="1"/>
  <c r="Y193" i="10" a="1"/>
  <c r="Y193" i="10" s="1"/>
  <c r="AB193" i="10" a="1"/>
  <c r="AB193" i="10" s="1"/>
  <c r="AF193" i="10" a="1"/>
  <c r="AF193" i="10" s="1"/>
  <c r="AJ193" i="10" a="1"/>
  <c r="AJ193" i="10" s="1"/>
  <c r="AM193" i="10" a="1"/>
  <c r="AM193" i="10" s="1"/>
  <c r="AQ193" i="10" a="1"/>
  <c r="AQ193" i="10" s="1"/>
  <c r="AU193" i="10" a="1"/>
  <c r="AU193" i="10" s="1"/>
  <c r="AY193" i="10" a="1"/>
  <c r="AY193" i="10" s="1"/>
  <c r="BC193" i="10" a="1"/>
  <c r="BC193" i="10" s="1"/>
  <c r="BG193" i="10" a="1"/>
  <c r="BG193" i="10" s="1"/>
  <c r="BJ193" i="10" a="1"/>
  <c r="BJ193" i="10" s="1"/>
  <c r="BI193" i="10" a="1"/>
  <c r="BI193" i="10" s="1"/>
  <c r="BR193" i="10" a="1"/>
  <c r="BR193" i="10" s="1"/>
  <c r="BW193" i="10" a="1"/>
  <c r="BW193" i="10" s="1"/>
  <c r="CA193" i="10" a="1"/>
  <c r="CA193" i="10" s="1"/>
  <c r="CE193" i="10" a="1"/>
  <c r="CE193" i="10" s="1"/>
  <c r="CI193" i="10" a="1"/>
  <c r="CI193" i="10" s="1"/>
  <c r="CM193" i="10" a="1"/>
  <c r="CM193" i="10" s="1"/>
  <c r="CQ193" i="10" a="1"/>
  <c r="CQ193" i="10" s="1"/>
  <c r="CU193" i="10" a="1"/>
  <c r="CU193" i="10" s="1"/>
  <c r="BL193" i="10" a="1"/>
  <c r="BL193" i="10" s="1"/>
  <c r="BT193" i="10" a="1"/>
  <c r="BT193" i="10" s="1"/>
  <c r="BX193" i="10" a="1"/>
  <c r="BX193" i="10" s="1"/>
  <c r="CB193" i="10" a="1"/>
  <c r="CB193" i="10" s="1"/>
  <c r="CF193" i="10" a="1"/>
  <c r="CF193" i="10" s="1"/>
  <c r="CJ193" i="10" a="1"/>
  <c r="CJ193" i="10" s="1"/>
  <c r="CN193" i="10" a="1"/>
  <c r="CN193" i="10" s="1"/>
  <c r="CR193" i="10" a="1"/>
  <c r="CR193" i="10" s="1"/>
  <c r="CV193" i="10" a="1"/>
  <c r="CV193" i="10" s="1"/>
  <c r="BA193" i="10" a="1"/>
  <c r="BA193" i="10" s="1"/>
  <c r="BN193" i="10" a="1"/>
  <c r="BN193" i="10" s="1"/>
  <c r="BU193" i="10" a="1"/>
  <c r="BU193" i="10" s="1"/>
  <c r="BY193" i="10" a="1"/>
  <c r="BY193" i="10" s="1"/>
  <c r="CC193" i="10" a="1"/>
  <c r="CC193" i="10" s="1"/>
  <c r="CG193" i="10" a="1"/>
  <c r="CG193" i="10" s="1"/>
  <c r="CK193" i="10" a="1"/>
  <c r="CK193" i="10" s="1"/>
  <c r="CO193" i="10" a="1"/>
  <c r="CO193" i="10" s="1"/>
  <c r="CS193" i="10" a="1"/>
  <c r="CS193" i="10" s="1"/>
  <c r="CW193" i="10" a="1"/>
  <c r="CW193" i="10" s="1"/>
  <c r="BE193" i="10" a="1"/>
  <c r="BE193" i="10" s="1"/>
  <c r="BP193" i="10" a="1"/>
  <c r="BP193" i="10" s="1"/>
  <c r="BV193" i="10" a="1"/>
  <c r="BV193" i="10" s="1"/>
  <c r="BZ193" i="10" a="1"/>
  <c r="BZ193" i="10" s="1"/>
  <c r="CD193" i="10" a="1"/>
  <c r="CD193" i="10" s="1"/>
  <c r="CH193" i="10" a="1"/>
  <c r="CH193" i="10" s="1"/>
  <c r="CL193" i="10" a="1"/>
  <c r="CL193" i="10" s="1"/>
  <c r="CP193" i="10" a="1"/>
  <c r="CP193" i="10" s="1"/>
  <c r="CT193" i="10" a="1"/>
  <c r="CT193" i="10" s="1"/>
  <c r="B193" i="10" a="1"/>
  <c r="B193" i="10" s="1"/>
  <c r="E197" i="10" a="1"/>
  <c r="E197" i="10" s="1"/>
  <c r="I197" i="10" a="1"/>
  <c r="I197" i="10" s="1"/>
  <c r="P197" i="10" a="1"/>
  <c r="P197" i="10" s="1"/>
  <c r="T197" i="10" a="1"/>
  <c r="T197" i="10" s="1"/>
  <c r="W197" i="10" a="1"/>
  <c r="W197" i="10" s="1"/>
  <c r="AA197" i="10" a="1"/>
  <c r="AA197" i="10" s="1"/>
  <c r="AD197" i="10" a="1"/>
  <c r="AD197" i="10" s="1"/>
  <c r="AG197" i="10" a="1"/>
  <c r="AG197" i="10" s="1"/>
  <c r="AK197" i="10" a="1"/>
  <c r="AK197" i="10" s="1"/>
  <c r="AN197" i="10" a="1"/>
  <c r="AN197" i="10" s="1"/>
  <c r="AR197" i="10" a="1"/>
  <c r="AR197" i="10" s="1"/>
  <c r="AV197" i="10" a="1"/>
  <c r="AV197" i="10" s="1"/>
  <c r="AY197" i="10" a="1"/>
  <c r="AY197" i="10" s="1"/>
  <c r="BC197" i="10" a="1"/>
  <c r="BC197" i="10" s="1"/>
  <c r="BG197" i="10" a="1"/>
  <c r="BG197" i="10" s="1"/>
  <c r="BK197" i="10" a="1"/>
  <c r="BK197" i="10" s="1"/>
  <c r="BO197" i="10" a="1"/>
  <c r="BO197" i="10" s="1"/>
  <c r="BS197" i="10" a="1"/>
  <c r="BS197" i="10" s="1"/>
  <c r="BW197" i="10" a="1"/>
  <c r="BW197" i="10" s="1"/>
  <c r="BZ197" i="10" a="1"/>
  <c r="BZ197" i="10" s="1"/>
  <c r="CD197" i="10" a="1"/>
  <c r="CD197" i="10" s="1"/>
  <c r="CH197" i="10" a="1"/>
  <c r="CH197" i="10" s="1"/>
  <c r="CK197" i="10" a="1"/>
  <c r="CK197" i="10" s="1"/>
  <c r="CR197" i="10" a="1"/>
  <c r="CR197" i="10" s="1"/>
  <c r="CU197" i="10" a="1"/>
  <c r="CU197" i="10" s="1"/>
  <c r="F197" i="10" a="1"/>
  <c r="F197" i="10" s="1"/>
  <c r="J197" i="10" a="1"/>
  <c r="J197" i="10" s="1"/>
  <c r="M197" i="10" a="1"/>
  <c r="M197" i="10" s="1"/>
  <c r="Q197" i="10" a="1"/>
  <c r="Q197" i="10" s="1"/>
  <c r="U197" i="10" a="1"/>
  <c r="U197" i="10" s="1"/>
  <c r="X197" i="10" a="1"/>
  <c r="X197" i="10" s="1"/>
  <c r="AB197" i="10" a="1"/>
  <c r="AB197" i="10" s="1"/>
  <c r="AE197" i="10" a="1"/>
  <c r="AE197" i="10" s="1"/>
  <c r="AH197" i="10" a="1"/>
  <c r="AH197" i="10" s="1"/>
  <c r="AL197" i="10" a="1"/>
  <c r="AL197" i="10" s="1"/>
  <c r="AO197" i="10" a="1"/>
  <c r="AO197" i="10" s="1"/>
  <c r="AS197" i="10" a="1"/>
  <c r="AS197" i="10" s="1"/>
  <c r="AZ197" i="10" a="1"/>
  <c r="AZ197" i="10" s="1"/>
  <c r="BD197" i="10" a="1"/>
  <c r="BD197" i="10" s="1"/>
  <c r="BH197" i="10" a="1"/>
  <c r="BH197" i="10" s="1"/>
  <c r="BL197" i="10" a="1"/>
  <c r="BL197" i="10" s="1"/>
  <c r="BP197" i="10" a="1"/>
  <c r="BP197" i="10" s="1"/>
  <c r="BT197" i="10" a="1"/>
  <c r="BT197" i="10" s="1"/>
  <c r="BX197" i="10" a="1"/>
  <c r="BX197" i="10" s="1"/>
  <c r="CA197" i="10" a="1"/>
  <c r="CA197" i="10" s="1"/>
  <c r="CE197" i="10" a="1"/>
  <c r="CE197" i="10" s="1"/>
  <c r="CL197" i="10" a="1"/>
  <c r="CL197" i="10" s="1"/>
  <c r="CO197" i="10" a="1"/>
  <c r="CO197" i="10" s="1"/>
  <c r="CV197" i="10" a="1"/>
  <c r="CV197" i="10" s="1"/>
  <c r="C197" i="10" a="1"/>
  <c r="C197" i="10" s="1"/>
  <c r="G197" i="10" a="1"/>
  <c r="G197" i="10" s="1"/>
  <c r="K197" i="10" a="1"/>
  <c r="K197" i="10" s="1"/>
  <c r="N197" i="10" a="1"/>
  <c r="N197" i="10" s="1"/>
  <c r="R197" i="10" a="1"/>
  <c r="R197" i="10" s="1"/>
  <c r="V197" i="10" a="1"/>
  <c r="V197" i="10" s="1"/>
  <c r="Y197" i="10" a="1"/>
  <c r="Y197" i="10" s="1"/>
  <c r="AF197" i="10" a="1"/>
  <c r="AF197" i="10" s="1"/>
  <c r="AI197" i="10" a="1"/>
  <c r="AI197" i="10" s="1"/>
  <c r="AP197" i="10" a="1"/>
  <c r="AP197" i="10" s="1"/>
  <c r="AT197" i="10" a="1"/>
  <c r="AT197" i="10" s="1"/>
  <c r="AW197" i="10" a="1"/>
  <c r="AW197" i="10" s="1"/>
  <c r="BA197" i="10" a="1"/>
  <c r="BA197" i="10" s="1"/>
  <c r="BE197" i="10" a="1"/>
  <c r="BE197" i="10" s="1"/>
  <c r="BI197" i="10" a="1"/>
  <c r="BI197" i="10" s="1"/>
  <c r="BM197" i="10" a="1"/>
  <c r="BM197" i="10" s="1"/>
  <c r="BQ197" i="10" a="1"/>
  <c r="BQ197" i="10" s="1"/>
  <c r="BU197" i="10" a="1"/>
  <c r="BU197" i="10" s="1"/>
  <c r="CB197" i="10" a="1"/>
  <c r="CB197" i="10" s="1"/>
  <c r="CF197" i="10" a="1"/>
  <c r="CF197" i="10" s="1"/>
  <c r="CI197" i="10" a="1"/>
  <c r="CI197" i="10" s="1"/>
  <c r="CM197" i="10" a="1"/>
  <c r="CM197" i="10" s="1"/>
  <c r="CP197" i="10" a="1"/>
  <c r="CP197" i="10" s="1"/>
  <c r="CS197" i="10" a="1"/>
  <c r="CS197" i="10" s="1"/>
  <c r="CW197" i="10" a="1"/>
  <c r="CW197" i="10" s="1"/>
  <c r="D197" i="10" a="1"/>
  <c r="D197" i="10" s="1"/>
  <c r="S197" i="10" a="1"/>
  <c r="S197" i="10" s="1"/>
  <c r="AU197" i="10" a="1"/>
  <c r="AU197" i="10" s="1"/>
  <c r="BJ197" i="10" a="1"/>
  <c r="BJ197" i="10" s="1"/>
  <c r="BY197" i="10" a="1"/>
  <c r="BY197" i="10" s="1"/>
  <c r="CN197" i="10" a="1"/>
  <c r="CN197" i="10" s="1"/>
  <c r="H197" i="10" a="1"/>
  <c r="H197" i="10" s="1"/>
  <c r="AJ197" i="10" a="1"/>
  <c r="AJ197" i="10" s="1"/>
  <c r="AX197" i="10" a="1"/>
  <c r="AX197" i="10" s="1"/>
  <c r="BN197" i="10" a="1"/>
  <c r="BN197" i="10" s="1"/>
  <c r="CC197" i="10" a="1"/>
  <c r="CC197" i="10" s="1"/>
  <c r="CQ197" i="10" a="1"/>
  <c r="CQ197" i="10" s="1"/>
  <c r="L197" i="10" a="1"/>
  <c r="L197" i="10" s="1"/>
  <c r="Z197" i="10" a="1"/>
  <c r="Z197" i="10" s="1"/>
  <c r="AM197" i="10" a="1"/>
  <c r="AM197" i="10" s="1"/>
  <c r="BB197" i="10" a="1"/>
  <c r="BB197" i="10" s="1"/>
  <c r="BR197" i="10" a="1"/>
  <c r="BR197" i="10" s="1"/>
  <c r="CG197" i="10" a="1"/>
  <c r="CG197" i="10" s="1"/>
  <c r="CT197" i="10" a="1"/>
  <c r="CT197" i="10" s="1"/>
  <c r="O197" i="10" a="1"/>
  <c r="O197" i="10" s="1"/>
  <c r="AC197" i="10" a="1"/>
  <c r="AC197" i="10" s="1"/>
  <c r="AQ197" i="10" a="1"/>
  <c r="AQ197" i="10" s="1"/>
  <c r="BF197" i="10" a="1"/>
  <c r="BF197" i="10" s="1"/>
  <c r="BV197" i="10" a="1"/>
  <c r="BV197" i="10" s="1"/>
  <c r="CJ197" i="10" a="1"/>
  <c r="CJ197" i="10" s="1"/>
  <c r="B197" i="10" a="1"/>
  <c r="B197" i="10" s="1"/>
  <c r="H201" i="10" a="1"/>
  <c r="H201" i="10" s="1"/>
  <c r="K201" i="10" a="1"/>
  <c r="K201" i="10" s="1"/>
  <c r="O201" i="10" a="1"/>
  <c r="O201" i="10" s="1"/>
  <c r="R201" i="10" a="1"/>
  <c r="R201" i="10" s="1"/>
  <c r="U201" i="10" a="1"/>
  <c r="U201" i="10" s="1"/>
  <c r="X201" i="10" a="1"/>
  <c r="X201" i="10" s="1"/>
  <c r="AA201" i="10" a="1"/>
  <c r="AA201" i="10" s="1"/>
  <c r="AD201" i="10" a="1"/>
  <c r="AD201" i="10" s="1"/>
  <c r="AG201" i="10" a="1"/>
  <c r="AG201" i="10" s="1"/>
  <c r="AJ201" i="10" a="1"/>
  <c r="AJ201" i="10" s="1"/>
  <c r="AP201" i="10" a="1"/>
  <c r="AP201" i="10" s="1"/>
  <c r="AU201" i="10" a="1"/>
  <c r="AU201" i="10" s="1"/>
  <c r="BA201" i="10" a="1"/>
  <c r="BA201" i="10" s="1"/>
  <c r="BD201" i="10" a="1"/>
  <c r="BD201" i="10" s="1"/>
  <c r="BG201" i="10" a="1"/>
  <c r="BG201" i="10" s="1"/>
  <c r="BJ201" i="10" a="1"/>
  <c r="BJ201" i="10" s="1"/>
  <c r="BM201" i="10" a="1"/>
  <c r="BM201" i="10" s="1"/>
  <c r="BP201" i="10" a="1"/>
  <c r="BP201" i="10" s="1"/>
  <c r="BV201" i="10" a="1"/>
  <c r="BV201" i="10" s="1"/>
  <c r="CA201" i="10" a="1"/>
  <c r="CA201" i="10" s="1"/>
  <c r="CG201" i="10" a="1"/>
  <c r="CG201" i="10" s="1"/>
  <c r="CJ201" i="10" a="1"/>
  <c r="CJ201" i="10" s="1"/>
  <c r="E201" i="10" a="1"/>
  <c r="E201" i="10" s="1"/>
  <c r="I201" i="10" a="1"/>
  <c r="I201" i="10" s="1"/>
  <c r="L201" i="10" a="1"/>
  <c r="L201" i="10" s="1"/>
  <c r="P201" i="10" a="1"/>
  <c r="P201" i="10" s="1"/>
  <c r="S201" i="10" a="1"/>
  <c r="S201" i="10" s="1"/>
  <c r="V201" i="10" a="1"/>
  <c r="V201" i="10" s="1"/>
  <c r="Y201" i="10" a="1"/>
  <c r="Y201" i="10" s="1"/>
  <c r="AB201" i="10" a="1"/>
  <c r="AB201" i="10" s="1"/>
  <c r="AH201" i="10" a="1"/>
  <c r="AH201" i="10" s="1"/>
  <c r="AM201" i="10" a="1"/>
  <c r="AM201" i="10" s="1"/>
  <c r="AS201" i="10" a="1"/>
  <c r="AS201" i="10" s="1"/>
  <c r="AV201" i="10" a="1"/>
  <c r="AV201" i="10" s="1"/>
  <c r="AY201" i="10" a="1"/>
  <c r="AY201" i="10" s="1"/>
  <c r="BB201" i="10" a="1"/>
  <c r="BB201" i="10" s="1"/>
  <c r="BE201" i="10" a="1"/>
  <c r="BE201" i="10" s="1"/>
  <c r="BH201" i="10" a="1"/>
  <c r="BH201" i="10" s="1"/>
  <c r="BN201" i="10" a="1"/>
  <c r="BN201" i="10" s="1"/>
  <c r="BS201" i="10" a="1"/>
  <c r="BS201" i="10" s="1"/>
  <c r="BY201" i="10" a="1"/>
  <c r="BY201" i="10" s="1"/>
  <c r="CB201" i="10" a="1"/>
  <c r="CB201" i="10" s="1"/>
  <c r="CE201" i="10" a="1"/>
  <c r="CE201" i="10" s="1"/>
  <c r="CH201" i="10" a="1"/>
  <c r="CH201" i="10" s="1"/>
  <c r="CK201" i="10" a="1"/>
  <c r="CK201" i="10" s="1"/>
  <c r="C201" i="10" a="1"/>
  <c r="C201" i="10" s="1"/>
  <c r="F201" i="10" a="1"/>
  <c r="F201" i="10" s="1"/>
  <c r="J201" i="10" a="1"/>
  <c r="J201" i="10" s="1"/>
  <c r="M201" i="10" a="1"/>
  <c r="M201" i="10" s="1"/>
  <c r="T201" i="10" a="1"/>
  <c r="T201" i="10" s="1"/>
  <c r="Z201" i="10" a="1"/>
  <c r="Z201" i="10" s="1"/>
  <c r="AE201" i="10" a="1"/>
  <c r="AE201" i="10" s="1"/>
  <c r="AK201" i="10" a="1"/>
  <c r="AK201" i="10" s="1"/>
  <c r="AN201" i="10" a="1"/>
  <c r="AN201" i="10" s="1"/>
  <c r="AQ201" i="10" a="1"/>
  <c r="AQ201" i="10" s="1"/>
  <c r="AT201" i="10" a="1"/>
  <c r="AT201" i="10" s="1"/>
  <c r="AW201" i="10" a="1"/>
  <c r="AW201" i="10" s="1"/>
  <c r="AZ201" i="10" a="1"/>
  <c r="AZ201" i="10" s="1"/>
  <c r="BF201" i="10" a="1"/>
  <c r="BF201" i="10" s="1"/>
  <c r="BK201" i="10" a="1"/>
  <c r="BK201" i="10" s="1"/>
  <c r="BQ201" i="10" a="1"/>
  <c r="BQ201" i="10" s="1"/>
  <c r="BT201" i="10" a="1"/>
  <c r="BT201" i="10" s="1"/>
  <c r="BW201" i="10" a="1"/>
  <c r="BW201" i="10" s="1"/>
  <c r="BZ201" i="10" a="1"/>
  <c r="BZ201" i="10" s="1"/>
  <c r="D201" i="10" a="1"/>
  <c r="D201" i="10" s="1"/>
  <c r="G201" i="10" a="1"/>
  <c r="G201" i="10" s="1"/>
  <c r="N201" i="10" a="1"/>
  <c r="N201" i="10" s="1"/>
  <c r="Q201" i="10" a="1"/>
  <c r="Q201" i="10" s="1"/>
  <c r="W201" i="10" a="1"/>
  <c r="W201" i="10" s="1"/>
  <c r="AC201" i="10" a="1"/>
  <c r="AC201" i="10" s="1"/>
  <c r="AF201" i="10" a="1"/>
  <c r="AF201" i="10" s="1"/>
  <c r="AI201" i="10" a="1"/>
  <c r="AI201" i="10" s="1"/>
  <c r="AL201" i="10" a="1"/>
  <c r="AL201" i="10" s="1"/>
  <c r="AO201" i="10" a="1"/>
  <c r="AO201" i="10" s="1"/>
  <c r="AR201" i="10" a="1"/>
  <c r="AR201" i="10" s="1"/>
  <c r="AX201" i="10" a="1"/>
  <c r="AX201" i="10" s="1"/>
  <c r="BC201" i="10" a="1"/>
  <c r="BC201" i="10" s="1"/>
  <c r="BI201" i="10" a="1"/>
  <c r="BI201" i="10" s="1"/>
  <c r="BL201" i="10" a="1"/>
  <c r="BL201" i="10" s="1"/>
  <c r="BO201" i="10" a="1"/>
  <c r="BO201" i="10" s="1"/>
  <c r="BR201" i="10" a="1"/>
  <c r="BR201" i="10" s="1"/>
  <c r="BU201" i="10" a="1"/>
  <c r="BU201" i="10" s="1"/>
  <c r="BX201" i="10" a="1"/>
  <c r="BX201" i="10" s="1"/>
  <c r="CD201" i="10" a="1"/>
  <c r="CD201" i="10" s="1"/>
  <c r="CP201" i="10" a="1"/>
  <c r="CP201" i="10" s="1"/>
  <c r="CS201" i="10" a="1"/>
  <c r="CS201" i="10" s="1"/>
  <c r="CV201" i="10" a="1"/>
  <c r="CV201" i="10" s="1"/>
  <c r="CM201" i="10" a="1"/>
  <c r="CM201" i="10" s="1"/>
  <c r="CT201" i="10" a="1"/>
  <c r="CT201" i="10" s="1"/>
  <c r="CW201" i="10" a="1"/>
  <c r="CW201" i="10" s="1"/>
  <c r="CC201" i="10" a="1"/>
  <c r="CC201" i="10" s="1"/>
  <c r="CI201" i="10" a="1"/>
  <c r="CI201" i="10" s="1"/>
  <c r="CN201" i="10" a="1"/>
  <c r="CN201" i="10" s="1"/>
  <c r="CQ201" i="10" a="1"/>
  <c r="CQ201" i="10" s="1"/>
  <c r="CF201" i="10" a="1"/>
  <c r="CF201" i="10" s="1"/>
  <c r="CL201" i="10" a="1"/>
  <c r="CL201" i="10" s="1"/>
  <c r="CO201" i="10" a="1"/>
  <c r="CO201" i="10" s="1"/>
  <c r="CR201" i="10" a="1"/>
  <c r="CR201" i="10" s="1"/>
  <c r="CU201" i="10" a="1"/>
  <c r="CU201" i="10" s="1"/>
  <c r="B201" i="10" a="1"/>
  <c r="B201" i="10" s="1"/>
  <c r="D202" i="10" a="1"/>
  <c r="D202" i="10" s="1"/>
  <c r="K202" i="10" a="1"/>
  <c r="K202" i="10" s="1"/>
  <c r="M202" i="10" a="1"/>
  <c r="M202" i="10" s="1"/>
  <c r="O202" i="10" a="1"/>
  <c r="O202" i="10" s="1"/>
  <c r="Q202" i="10" a="1"/>
  <c r="Q202" i="10" s="1"/>
  <c r="S202" i="10" a="1"/>
  <c r="S202" i="10" s="1"/>
  <c r="U202" i="10" a="1"/>
  <c r="U202" i="10" s="1"/>
  <c r="W202" i="10" a="1"/>
  <c r="W202" i="10" s="1"/>
  <c r="Y202" i="10" a="1"/>
  <c r="Y202" i="10" s="1"/>
  <c r="AA202" i="10" a="1"/>
  <c r="AA202" i="10" s="1"/>
  <c r="AC202" i="10" a="1"/>
  <c r="AC202" i="10" s="1"/>
  <c r="AE202" i="10" a="1"/>
  <c r="AE202" i="10" s="1"/>
  <c r="AG202" i="10" a="1"/>
  <c r="AG202" i="10" s="1"/>
  <c r="AI202" i="10" a="1"/>
  <c r="AI202" i="10" s="1"/>
  <c r="AK202" i="10" a="1"/>
  <c r="AK202" i="10" s="1"/>
  <c r="AM202" i="10" a="1"/>
  <c r="AM202" i="10" s="1"/>
  <c r="AO202" i="10" a="1"/>
  <c r="AO202" i="10" s="1"/>
  <c r="AQ202" i="10" a="1"/>
  <c r="AQ202" i="10" s="1"/>
  <c r="AS202" i="10" a="1"/>
  <c r="AS202" i="10" s="1"/>
  <c r="AU202" i="10" a="1"/>
  <c r="AU202" i="10" s="1"/>
  <c r="AW202" i="10" a="1"/>
  <c r="AW202" i="10" s="1"/>
  <c r="AY202" i="10" a="1"/>
  <c r="AY202" i="10" s="1"/>
  <c r="BA202" i="10" a="1"/>
  <c r="BA202" i="10" s="1"/>
  <c r="BE202" i="10" a="1"/>
  <c r="BE202" i="10" s="1"/>
  <c r="BL202" i="10" a="1"/>
  <c r="BL202" i="10" s="1"/>
  <c r="BP202" i="10" a="1"/>
  <c r="BP202" i="10" s="1"/>
  <c r="BS202" i="10" a="1"/>
  <c r="BS202" i="10" s="1"/>
  <c r="BW202" i="10" a="1"/>
  <c r="BW202" i="10" s="1"/>
  <c r="BZ202" i="10" a="1"/>
  <c r="BZ202" i="10" s="1"/>
  <c r="CD202" i="10" a="1"/>
  <c r="CD202" i="10" s="1"/>
  <c r="CG202" i="10" a="1"/>
  <c r="CG202" i="10" s="1"/>
  <c r="CK202" i="10" a="1"/>
  <c r="CK202" i="10" s="1"/>
  <c r="CR202" i="10" a="1"/>
  <c r="CR202" i="10" s="1"/>
  <c r="CV202" i="10" a="1"/>
  <c r="CV202" i="10" s="1"/>
  <c r="E202" i="10" a="1"/>
  <c r="E202" i="10" s="1"/>
  <c r="H202" i="10" a="1"/>
  <c r="H202" i="10" s="1"/>
  <c r="BB202" i="10" a="1"/>
  <c r="BB202" i="10" s="1"/>
  <c r="BF202" i="10" a="1"/>
  <c r="BF202" i="10" s="1"/>
  <c r="BI202" i="10" a="1"/>
  <c r="BI202" i="10" s="1"/>
  <c r="BM202" i="10" a="1"/>
  <c r="BM202" i="10" s="1"/>
  <c r="BT202" i="10" a="1"/>
  <c r="BT202" i="10" s="1"/>
  <c r="BX202" i="10" a="1"/>
  <c r="BX202" i="10" s="1"/>
  <c r="CA202" i="10" a="1"/>
  <c r="CA202" i="10" s="1"/>
  <c r="CE202" i="10" a="1"/>
  <c r="CE202" i="10" s="1"/>
  <c r="CH202" i="10" a="1"/>
  <c r="CH202" i="10" s="1"/>
  <c r="CL202" i="10" a="1"/>
  <c r="CL202" i="10" s="1"/>
  <c r="CO202" i="10" a="1"/>
  <c r="CO202" i="10" s="1"/>
  <c r="CS202" i="10" a="1"/>
  <c r="CS202" i="10" s="1"/>
  <c r="B202" i="10" a="1"/>
  <c r="B202" i="10" s="1"/>
  <c r="C202" i="10" a="1"/>
  <c r="C202" i="10" s="1"/>
  <c r="F202" i="10" a="1"/>
  <c r="F202" i="10" s="1"/>
  <c r="I202" i="10" a="1"/>
  <c r="I202" i="10" s="1"/>
  <c r="L202" i="10" a="1"/>
  <c r="L202" i="10" s="1"/>
  <c r="N202" i="10" a="1"/>
  <c r="N202" i="10" s="1"/>
  <c r="P202" i="10" a="1"/>
  <c r="P202" i="10" s="1"/>
  <c r="R202" i="10" a="1"/>
  <c r="R202" i="10" s="1"/>
  <c r="T202" i="10" a="1"/>
  <c r="T202" i="10" s="1"/>
  <c r="V202" i="10" a="1"/>
  <c r="V202" i="10" s="1"/>
  <c r="X202" i="10" a="1"/>
  <c r="X202" i="10" s="1"/>
  <c r="Z202" i="10" a="1"/>
  <c r="Z202" i="10" s="1"/>
  <c r="AB202" i="10" a="1"/>
  <c r="AB202" i="10" s="1"/>
  <c r="AD202" i="10" a="1"/>
  <c r="AD202" i="10" s="1"/>
  <c r="AF202" i="10" a="1"/>
  <c r="AF202" i="10" s="1"/>
  <c r="AH202" i="10" a="1"/>
  <c r="AH202" i="10" s="1"/>
  <c r="AJ202" i="10" a="1"/>
  <c r="AJ202" i="10" s="1"/>
  <c r="AL202" i="10" a="1"/>
  <c r="AL202" i="10" s="1"/>
  <c r="AN202" i="10" a="1"/>
  <c r="AN202" i="10" s="1"/>
  <c r="AP202" i="10" a="1"/>
  <c r="AP202" i="10" s="1"/>
  <c r="AR202" i="10" a="1"/>
  <c r="AR202" i="10" s="1"/>
  <c r="AT202" i="10" a="1"/>
  <c r="AT202" i="10" s="1"/>
  <c r="AV202" i="10" a="1"/>
  <c r="AV202" i="10" s="1"/>
  <c r="AX202" i="10" a="1"/>
  <c r="AX202" i="10" s="1"/>
  <c r="AZ202" i="10" a="1"/>
  <c r="AZ202" i="10" s="1"/>
  <c r="BC202" i="10" a="1"/>
  <c r="BC202" i="10" s="1"/>
  <c r="BG202" i="10" a="1"/>
  <c r="BG202" i="10" s="1"/>
  <c r="BJ202" i="10" a="1"/>
  <c r="BJ202" i="10" s="1"/>
  <c r="BN202" i="10" a="1"/>
  <c r="BN202" i="10" s="1"/>
  <c r="BQ202" i="10" a="1"/>
  <c r="BQ202" i="10" s="1"/>
  <c r="BU202" i="10" a="1"/>
  <c r="BU202" i="10" s="1"/>
  <c r="CB202" i="10" a="1"/>
  <c r="CB202" i="10" s="1"/>
  <c r="CF202" i="10" a="1"/>
  <c r="CF202" i="10" s="1"/>
  <c r="CI202" i="10" a="1"/>
  <c r="CI202" i="10" s="1"/>
  <c r="CM202" i="10" a="1"/>
  <c r="CM202" i="10" s="1"/>
  <c r="CP202" i="10" a="1"/>
  <c r="CP202" i="10" s="1"/>
  <c r="CT202" i="10" a="1"/>
  <c r="CT202" i="10" s="1"/>
  <c r="CW202" i="10" a="1"/>
  <c r="CW202" i="10" s="1"/>
  <c r="G202" i="10" a="1"/>
  <c r="G202" i="10" s="1"/>
  <c r="J202" i="10" a="1"/>
  <c r="J202" i="10" s="1"/>
  <c r="BD202" i="10" a="1"/>
  <c r="BD202" i="10" s="1"/>
  <c r="BH202" i="10" a="1"/>
  <c r="BH202" i="10" s="1"/>
  <c r="BK202" i="10" a="1"/>
  <c r="BK202" i="10" s="1"/>
  <c r="BO202" i="10" a="1"/>
  <c r="BO202" i="10" s="1"/>
  <c r="BR202" i="10" a="1"/>
  <c r="BR202" i="10" s="1"/>
  <c r="BV202" i="10" a="1"/>
  <c r="BV202" i="10" s="1"/>
  <c r="BY202" i="10" a="1"/>
  <c r="BY202" i="10" s="1"/>
  <c r="CC202" i="10" a="1"/>
  <c r="CC202" i="10" s="1"/>
  <c r="CJ202" i="10" a="1"/>
  <c r="CJ202" i="10" s="1"/>
  <c r="CN202" i="10" a="1"/>
  <c r="CN202" i="10" s="1"/>
  <c r="CQ202" i="10" a="1"/>
  <c r="CQ202" i="10" s="1"/>
  <c r="CU202" i="10" a="1"/>
  <c r="CU202" i="10" s="1"/>
  <c r="D203" i="10" a="1"/>
  <c r="D203" i="10" s="1"/>
  <c r="H203" i="10" a="1"/>
  <c r="H203" i="10" s="1"/>
  <c r="K203" i="10" a="1"/>
  <c r="K203" i="10" s="1"/>
  <c r="O203" i="10" a="1"/>
  <c r="O203" i="10" s="1"/>
  <c r="R203" i="10" a="1"/>
  <c r="R203" i="10" s="1"/>
  <c r="V203" i="10" a="1"/>
  <c r="V203" i="10" s="1"/>
  <c r="AC203" i="10" a="1"/>
  <c r="AC203" i="10" s="1"/>
  <c r="AG203" i="10" a="1"/>
  <c r="AG203" i="10" s="1"/>
  <c r="AJ203" i="10" a="1"/>
  <c r="AJ203" i="10" s="1"/>
  <c r="AN203" i="10" a="1"/>
  <c r="AN203" i="10" s="1"/>
  <c r="AQ203" i="10" a="1"/>
  <c r="AQ203" i="10" s="1"/>
  <c r="AU203" i="10" a="1"/>
  <c r="AU203" i="10" s="1"/>
  <c r="AX203" i="10" a="1"/>
  <c r="AX203" i="10" s="1"/>
  <c r="BB203" i="10" a="1"/>
  <c r="BB203" i="10" s="1"/>
  <c r="BI203" i="10" a="1"/>
  <c r="BI203" i="10" s="1"/>
  <c r="BM203" i="10" a="1"/>
  <c r="BM203" i="10" s="1"/>
  <c r="BP203" i="10" a="1"/>
  <c r="BP203" i="10" s="1"/>
  <c r="BT203" i="10" a="1"/>
  <c r="BT203" i="10" s="1"/>
  <c r="BW203" i="10" a="1"/>
  <c r="BW203" i="10" s="1"/>
  <c r="CA203" i="10" a="1"/>
  <c r="CA203" i="10" s="1"/>
  <c r="CD203" i="10" a="1"/>
  <c r="CD203" i="10" s="1"/>
  <c r="CH203" i="10" a="1"/>
  <c r="CH203" i="10" s="1"/>
  <c r="CO203" i="10" a="1"/>
  <c r="CO203" i="10" s="1"/>
  <c r="CS203" i="10" a="1"/>
  <c r="CS203" i="10" s="1"/>
  <c r="CV203" i="10" a="1"/>
  <c r="CV203" i="10" s="1"/>
  <c r="E203" i="10" a="1"/>
  <c r="E203" i="10" s="1"/>
  <c r="I203" i="10" a="1"/>
  <c r="I203" i="10" s="1"/>
  <c r="L203" i="10" a="1"/>
  <c r="L203" i="10" s="1"/>
  <c r="P203" i="10" a="1"/>
  <c r="P203" i="10" s="1"/>
  <c r="S203" i="10" a="1"/>
  <c r="S203" i="10" s="1"/>
  <c r="W203" i="10" a="1"/>
  <c r="W203" i="10" s="1"/>
  <c r="Z203" i="10" a="1"/>
  <c r="Z203" i="10" s="1"/>
  <c r="AD203" i="10" a="1"/>
  <c r="AD203" i="10" s="1"/>
  <c r="AK203" i="10" a="1"/>
  <c r="AK203" i="10" s="1"/>
  <c r="AO203" i="10" a="1"/>
  <c r="AO203" i="10" s="1"/>
  <c r="AR203" i="10" a="1"/>
  <c r="AR203" i="10" s="1"/>
  <c r="AV203" i="10" a="1"/>
  <c r="AV203" i="10" s="1"/>
  <c r="AY203" i="10" a="1"/>
  <c r="AY203" i="10" s="1"/>
  <c r="BC203" i="10" a="1"/>
  <c r="BC203" i="10" s="1"/>
  <c r="BF203" i="10" a="1"/>
  <c r="BF203" i="10" s="1"/>
  <c r="BJ203" i="10" a="1"/>
  <c r="BJ203" i="10" s="1"/>
  <c r="BQ203" i="10" a="1"/>
  <c r="BQ203" i="10" s="1"/>
  <c r="BU203" i="10" a="1"/>
  <c r="BU203" i="10" s="1"/>
  <c r="BX203" i="10" a="1"/>
  <c r="BX203" i="10" s="1"/>
  <c r="CB203" i="10" a="1"/>
  <c r="CB203" i="10" s="1"/>
  <c r="CE203" i="10" a="1"/>
  <c r="CE203" i="10" s="1"/>
  <c r="CI203" i="10" a="1"/>
  <c r="CI203" i="10" s="1"/>
  <c r="CL203" i="10" a="1"/>
  <c r="CL203" i="10" s="1"/>
  <c r="CP203" i="10" a="1"/>
  <c r="CP203" i="10" s="1"/>
  <c r="CW203" i="10" a="1"/>
  <c r="CW203" i="10" s="1"/>
  <c r="F203" i="10" a="1"/>
  <c r="F203" i="10" s="1"/>
  <c r="M203" i="10" a="1"/>
  <c r="M203" i="10" s="1"/>
  <c r="Q203" i="10" a="1"/>
  <c r="Q203" i="10" s="1"/>
  <c r="T203" i="10" a="1"/>
  <c r="T203" i="10" s="1"/>
  <c r="X203" i="10" a="1"/>
  <c r="X203" i="10" s="1"/>
  <c r="AA203" i="10" a="1"/>
  <c r="AA203" i="10" s="1"/>
  <c r="AE203" i="10" a="1"/>
  <c r="AE203" i="10" s="1"/>
  <c r="AH203" i="10" a="1"/>
  <c r="AH203" i="10" s="1"/>
  <c r="AL203" i="10" a="1"/>
  <c r="AL203" i="10" s="1"/>
  <c r="AS203" i="10" a="1"/>
  <c r="AS203" i="10" s="1"/>
  <c r="AW203" i="10" a="1"/>
  <c r="AW203" i="10" s="1"/>
  <c r="AZ203" i="10" a="1"/>
  <c r="AZ203" i="10" s="1"/>
  <c r="BD203" i="10" a="1"/>
  <c r="BD203" i="10" s="1"/>
  <c r="BG203" i="10" a="1"/>
  <c r="BG203" i="10" s="1"/>
  <c r="BK203" i="10" a="1"/>
  <c r="BK203" i="10" s="1"/>
  <c r="BN203" i="10" a="1"/>
  <c r="BN203" i="10" s="1"/>
  <c r="BR203" i="10" a="1"/>
  <c r="BR203" i="10" s="1"/>
  <c r="BY203" i="10" a="1"/>
  <c r="BY203" i="10" s="1"/>
  <c r="CC203" i="10" a="1"/>
  <c r="CC203" i="10" s="1"/>
  <c r="CF203" i="10" a="1"/>
  <c r="CF203" i="10" s="1"/>
  <c r="CJ203" i="10" a="1"/>
  <c r="CJ203" i="10" s="1"/>
  <c r="CM203" i="10" a="1"/>
  <c r="CM203" i="10" s="1"/>
  <c r="CQ203" i="10" a="1"/>
  <c r="CQ203" i="10" s="1"/>
  <c r="CT203" i="10" a="1"/>
  <c r="CT203" i="10" s="1"/>
  <c r="B203" i="10" a="1"/>
  <c r="B203" i="10" s="1"/>
  <c r="C203" i="10" a="1"/>
  <c r="C203" i="10" s="1"/>
  <c r="G203" i="10" a="1"/>
  <c r="G203" i="10" s="1"/>
  <c r="J203" i="10" a="1"/>
  <c r="J203" i="10" s="1"/>
  <c r="N203" i="10" a="1"/>
  <c r="N203" i="10" s="1"/>
  <c r="U203" i="10" a="1"/>
  <c r="U203" i="10" s="1"/>
  <c r="Y203" i="10" a="1"/>
  <c r="Y203" i="10" s="1"/>
  <c r="AB203" i="10" a="1"/>
  <c r="AB203" i="10" s="1"/>
  <c r="AF203" i="10" a="1"/>
  <c r="AF203" i="10" s="1"/>
  <c r="AI203" i="10" a="1"/>
  <c r="AI203" i="10" s="1"/>
  <c r="AM203" i="10" a="1"/>
  <c r="AM203" i="10" s="1"/>
  <c r="AP203" i="10" a="1"/>
  <c r="AP203" i="10" s="1"/>
  <c r="AT203" i="10" a="1"/>
  <c r="AT203" i="10" s="1"/>
  <c r="BA203" i="10" a="1"/>
  <c r="BA203" i="10" s="1"/>
  <c r="BE203" i="10" a="1"/>
  <c r="BE203" i="10" s="1"/>
  <c r="BH203" i="10" a="1"/>
  <c r="BH203" i="10" s="1"/>
  <c r="BL203" i="10" a="1"/>
  <c r="BL203" i="10" s="1"/>
  <c r="BO203" i="10" a="1"/>
  <c r="BO203" i="10" s="1"/>
  <c r="BS203" i="10" a="1"/>
  <c r="BS203" i="10" s="1"/>
  <c r="BV203" i="10" a="1"/>
  <c r="BV203" i="10" s="1"/>
  <c r="BZ203" i="10" a="1"/>
  <c r="BZ203" i="10" s="1"/>
  <c r="CG203" i="10" a="1"/>
  <c r="CG203" i="10" s="1"/>
  <c r="CK203" i="10" a="1"/>
  <c r="CK203" i="10" s="1"/>
  <c r="CN203" i="10" a="1"/>
  <c r="CN203" i="10" s="1"/>
  <c r="CR203" i="10" a="1"/>
  <c r="CR203" i="10" s="1"/>
  <c r="CU203" i="10" a="1"/>
  <c r="CU203" i="10" s="1"/>
  <c r="D191" i="10" a="1"/>
  <c r="D191" i="10" s="1"/>
  <c r="G191" i="10" a="1"/>
  <c r="G191" i="10" s="1"/>
  <c r="K191" i="10" a="1"/>
  <c r="K191" i="10" s="1"/>
  <c r="N191" i="10" a="1"/>
  <c r="N191" i="10" s="1"/>
  <c r="R191" i="10" a="1"/>
  <c r="R191" i="10" s="1"/>
  <c r="U191" i="10" a="1"/>
  <c r="U191" i="10" s="1"/>
  <c r="Y191" i="10" a="1"/>
  <c r="Y191" i="10" s="1"/>
  <c r="AB191" i="10" a="1"/>
  <c r="AB191" i="10" s="1"/>
  <c r="H191" i="10" a="1"/>
  <c r="H191" i="10" s="1"/>
  <c r="L191" i="10" a="1"/>
  <c r="L191" i="10" s="1"/>
  <c r="O191" i="10" a="1"/>
  <c r="O191" i="10" s="1"/>
  <c r="S191" i="10" a="1"/>
  <c r="S191" i="10" s="1"/>
  <c r="V191" i="10" a="1"/>
  <c r="V191" i="10" s="1"/>
  <c r="Z191" i="10" a="1"/>
  <c r="Z191" i="10" s="1"/>
  <c r="AC191" i="10" a="1"/>
  <c r="AC191" i="10" s="1"/>
  <c r="AJ191" i="10" a="1"/>
  <c r="AJ191" i="10" s="1"/>
  <c r="AM191" i="10" a="1"/>
  <c r="AM191" i="10" s="1"/>
  <c r="AQ191" i="10" a="1"/>
  <c r="AQ191" i="10" s="1"/>
  <c r="AT191" i="10" a="1"/>
  <c r="AT191" i="10" s="1"/>
  <c r="AX191" i="10" a="1"/>
  <c r="AX191" i="10" s="1"/>
  <c r="BD191" i="10" a="1"/>
  <c r="BD191" i="10" s="1"/>
  <c r="BG191" i="10" a="1"/>
  <c r="BG191" i="10" s="1"/>
  <c r="BK191" i="10" a="1"/>
  <c r="BK191" i="10" s="1"/>
  <c r="BN191" i="10" a="1"/>
  <c r="BN191" i="10" s="1"/>
  <c r="E191" i="10" a="1"/>
  <c r="E191" i="10" s="1"/>
  <c r="I191" i="10" a="1"/>
  <c r="I191" i="10" s="1"/>
  <c r="P191" i="10" a="1"/>
  <c r="P191" i="10" s="1"/>
  <c r="T191" i="10" a="1"/>
  <c r="T191" i="10" s="1"/>
  <c r="W191" i="10" a="1"/>
  <c r="W191" i="10" s="1"/>
  <c r="AD191" i="10" a="1"/>
  <c r="AD191" i="10" s="1"/>
  <c r="AG191" i="10" a="1"/>
  <c r="AG191" i="10" s="1"/>
  <c r="J191" i="10" a="1"/>
  <c r="J191" i="10" s="1"/>
  <c r="X191" i="10" a="1"/>
  <c r="X191" i="10" s="1"/>
  <c r="AH191" i="10" a="1"/>
  <c r="AH191" i="10" s="1"/>
  <c r="AL191" i="10" a="1"/>
  <c r="AL191" i="10" s="1"/>
  <c r="AR191" i="10" a="1"/>
  <c r="AR191" i="10" s="1"/>
  <c r="AV191" i="10" a="1"/>
  <c r="AV191" i="10" s="1"/>
  <c r="AZ191" i="10" a="1"/>
  <c r="AZ191" i="10" s="1"/>
  <c r="BE191" i="10" a="1"/>
  <c r="BE191" i="10" s="1"/>
  <c r="BI191" i="10" a="1"/>
  <c r="BI191" i="10" s="1"/>
  <c r="BM191" i="10" a="1"/>
  <c r="BM191" i="10" s="1"/>
  <c r="BQ191" i="10" a="1"/>
  <c r="BQ191" i="10" s="1"/>
  <c r="BU191" i="10" a="1"/>
  <c r="BU191" i="10" s="1"/>
  <c r="CB191" i="10" a="1"/>
  <c r="CB191" i="10" s="1"/>
  <c r="CE191" i="10" a="1"/>
  <c r="CE191" i="10" s="1"/>
  <c r="CI191" i="10" a="1"/>
  <c r="CI191" i="10" s="1"/>
  <c r="CL191" i="10" a="1"/>
  <c r="CL191" i="10" s="1"/>
  <c r="CO191" i="10" a="1"/>
  <c r="CO191" i="10" s="1"/>
  <c r="CS191" i="10" a="1"/>
  <c r="CS191" i="10" s="1"/>
  <c r="CV191" i="10" a="1"/>
  <c r="CV191" i="10" s="1"/>
  <c r="M191" i="10" a="1"/>
  <c r="M191" i="10" s="1"/>
  <c r="AA191" i="10" a="1"/>
  <c r="AA191" i="10" s="1"/>
  <c r="AI191" i="10" a="1"/>
  <c r="AI191" i="10" s="1"/>
  <c r="AN191" i="10" a="1"/>
  <c r="AN191" i="10" s="1"/>
  <c r="AW191" i="10" a="1"/>
  <c r="AW191" i="10" s="1"/>
  <c r="BA191" i="10" a="1"/>
  <c r="BA191" i="10" s="1"/>
  <c r="BF191" i="10" a="1"/>
  <c r="BF191" i="10" s="1"/>
  <c r="BJ191" i="10" a="1"/>
  <c r="BJ191" i="10" s="1"/>
  <c r="BO191" i="10" a="1"/>
  <c r="BO191" i="10" s="1"/>
  <c r="BR191" i="10" a="1"/>
  <c r="BR191" i="10" s="1"/>
  <c r="BV191" i="10" a="1"/>
  <c r="BV191" i="10" s="1"/>
  <c r="BY191" i="10" a="1"/>
  <c r="BY191" i="10" s="1"/>
  <c r="CC191" i="10" a="1"/>
  <c r="CC191" i="10" s="1"/>
  <c r="CF191" i="10" a="1"/>
  <c r="CF191" i="10" s="1"/>
  <c r="CJ191" i="10" a="1"/>
  <c r="CJ191" i="10" s="1"/>
  <c r="CM191" i="10" a="1"/>
  <c r="CM191" i="10" s="1"/>
  <c r="CP191" i="10" a="1"/>
  <c r="CP191" i="10" s="1"/>
  <c r="CT191" i="10" a="1"/>
  <c r="CT191" i="10" s="1"/>
  <c r="CW191" i="10" a="1"/>
  <c r="CW191" i="10" s="1"/>
  <c r="C191" i="10" a="1"/>
  <c r="C191" i="10" s="1"/>
  <c r="Q191" i="10" a="1"/>
  <c r="Q191" i="10" s="1"/>
  <c r="AE191" i="10" a="1"/>
  <c r="AE191" i="10" s="1"/>
  <c r="AO191" i="10" a="1"/>
  <c r="AO191" i="10" s="1"/>
  <c r="AS191" i="10" a="1"/>
  <c r="AS191" i="10" s="1"/>
  <c r="BB191" i="10" a="1"/>
  <c r="BB191" i="10" s="1"/>
  <c r="BL191" i="10" a="1"/>
  <c r="BL191" i="10" s="1"/>
  <c r="BP191" i="10" a="1"/>
  <c r="BP191" i="10" s="1"/>
  <c r="BS191" i="10" a="1"/>
  <c r="BS191" i="10" s="1"/>
  <c r="BW191" i="10" a="1"/>
  <c r="BW191" i="10" s="1"/>
  <c r="BZ191" i="10" a="1"/>
  <c r="BZ191" i="10" s="1"/>
  <c r="CD191" i="10" a="1"/>
  <c r="CD191" i="10" s="1"/>
  <c r="CG191" i="10" a="1"/>
  <c r="CG191" i="10" s="1"/>
  <c r="CN191" i="10" a="1"/>
  <c r="CN191" i="10" s="1"/>
  <c r="CQ191" i="10" a="1"/>
  <c r="CQ191" i="10" s="1"/>
  <c r="F191" i="10" a="1"/>
  <c r="F191" i="10" s="1"/>
  <c r="AF191" i="10" a="1"/>
  <c r="AF191" i="10" s="1"/>
  <c r="AK191" i="10" a="1"/>
  <c r="AK191" i="10" s="1"/>
  <c r="AP191" i="10" a="1"/>
  <c r="AP191" i="10" s="1"/>
  <c r="AU191" i="10" a="1"/>
  <c r="AU191" i="10" s="1"/>
  <c r="AY191" i="10" a="1"/>
  <c r="AY191" i="10" s="1"/>
  <c r="BC191" i="10" a="1"/>
  <c r="BC191" i="10" s="1"/>
  <c r="BH191" i="10" a="1"/>
  <c r="BH191" i="10" s="1"/>
  <c r="BT191" i="10" a="1"/>
  <c r="BT191" i="10" s="1"/>
  <c r="BX191" i="10" a="1"/>
  <c r="BX191" i="10" s="1"/>
  <c r="CA191" i="10" a="1"/>
  <c r="CA191" i="10" s="1"/>
  <c r="CH191" i="10" a="1"/>
  <c r="CH191" i="10" s="1"/>
  <c r="CK191" i="10" a="1"/>
  <c r="CK191" i="10" s="1"/>
  <c r="CR191" i="10" a="1"/>
  <c r="CR191" i="10" s="1"/>
  <c r="CU191" i="10" a="1"/>
  <c r="CU191" i="10" s="1"/>
  <c r="B191" i="10" a="1"/>
  <c r="B191" i="10" s="1"/>
  <c r="F195" i="10" a="1"/>
  <c r="F195" i="10" s="1"/>
  <c r="I195" i="10" a="1"/>
  <c r="I195" i="10" s="1"/>
  <c r="M195" i="10" a="1"/>
  <c r="M195" i="10" s="1"/>
  <c r="P195" i="10" a="1"/>
  <c r="P195" i="10" s="1"/>
  <c r="S195" i="10" a="1"/>
  <c r="S195" i="10" s="1"/>
  <c r="W195" i="10" a="1"/>
  <c r="W195" i="10" s="1"/>
  <c r="AA195" i="10" a="1"/>
  <c r="AA195" i="10" s="1"/>
  <c r="AD195" i="10" a="1"/>
  <c r="AD195" i="10" s="1"/>
  <c r="AH195" i="10" a="1"/>
  <c r="AH195" i="10" s="1"/>
  <c r="AK195" i="10" a="1"/>
  <c r="AK195" i="10" s="1"/>
  <c r="AN195" i="10" a="1"/>
  <c r="AN195" i="10" s="1"/>
  <c r="AR195" i="10" a="1"/>
  <c r="AR195" i="10" s="1"/>
  <c r="AU195" i="10" a="1"/>
  <c r="AU195" i="10" s="1"/>
  <c r="AY195" i="10" a="1"/>
  <c r="AY195" i="10" s="1"/>
  <c r="BF195" i="10" a="1"/>
  <c r="BF195" i="10" s="1"/>
  <c r="BJ195" i="10" a="1"/>
  <c r="BJ195" i="10" s="1"/>
  <c r="BN195" i="10" a="1"/>
  <c r="BN195" i="10" s="1"/>
  <c r="BR195" i="10" a="1"/>
  <c r="BR195" i="10" s="1"/>
  <c r="BV195" i="10" a="1"/>
  <c r="BV195" i="10" s="1"/>
  <c r="BZ195" i="10" a="1"/>
  <c r="BZ195" i="10" s="1"/>
  <c r="CD195" i="10" a="1"/>
  <c r="CD195" i="10" s="1"/>
  <c r="CG195" i="10" a="1"/>
  <c r="CG195" i="10" s="1"/>
  <c r="CK195" i="10" a="1"/>
  <c r="CK195" i="10" s="1"/>
  <c r="CR195" i="10" a="1"/>
  <c r="CR195" i="10" s="1"/>
  <c r="CU195" i="10" a="1"/>
  <c r="CU195" i="10" s="1"/>
  <c r="C195" i="10" a="1"/>
  <c r="C195" i="10" s="1"/>
  <c r="G195" i="10" a="1"/>
  <c r="G195" i="10" s="1"/>
  <c r="J195" i="10" a="1"/>
  <c r="J195" i="10" s="1"/>
  <c r="N195" i="10" a="1"/>
  <c r="N195" i="10" s="1"/>
  <c r="Q195" i="10" a="1"/>
  <c r="Q195" i="10" s="1"/>
  <c r="T195" i="10" a="1"/>
  <c r="T195" i="10" s="1"/>
  <c r="X195" i="10" a="1"/>
  <c r="X195" i="10" s="1"/>
  <c r="AB195" i="10" a="1"/>
  <c r="AB195" i="10" s="1"/>
  <c r="AE195" i="10" a="1"/>
  <c r="AE195" i="10" s="1"/>
  <c r="AL195" i="10" a="1"/>
  <c r="AL195" i="10" s="1"/>
  <c r="AO195" i="10" a="1"/>
  <c r="AO195" i="10" s="1"/>
  <c r="AV195" i="10" a="1"/>
  <c r="AV195" i="10" s="1"/>
  <c r="AZ195" i="10" a="1"/>
  <c r="AZ195" i="10" s="1"/>
  <c r="BC195" i="10" a="1"/>
  <c r="BC195" i="10" s="1"/>
  <c r="BG195" i="10" a="1"/>
  <c r="BG195" i="10" s="1"/>
  <c r="BK195" i="10" a="1"/>
  <c r="BK195" i="10" s="1"/>
  <c r="BO195" i="10" a="1"/>
  <c r="BO195" i="10" s="1"/>
  <c r="BS195" i="10" a="1"/>
  <c r="BS195" i="10" s="1"/>
  <c r="BW195" i="10" a="1"/>
  <c r="BW195" i="10" s="1"/>
  <c r="CA195" i="10" a="1"/>
  <c r="CA195" i="10" s="1"/>
  <c r="CH195" i="10" a="1"/>
  <c r="CH195" i="10" s="1"/>
  <c r="CL195" i="10" a="1"/>
  <c r="CL195" i="10" s="1"/>
  <c r="CO195" i="10" a="1"/>
  <c r="CO195" i="10" s="1"/>
  <c r="CS195" i="10" a="1"/>
  <c r="CS195" i="10" s="1"/>
  <c r="CV195" i="10" a="1"/>
  <c r="CV195" i="10" s="1"/>
  <c r="D195" i="10" a="1"/>
  <c r="D195" i="10" s="1"/>
  <c r="K195" i="10" a="1"/>
  <c r="K195" i="10" s="1"/>
  <c r="O195" i="10" a="1"/>
  <c r="O195" i="10" s="1"/>
  <c r="R195" i="10" a="1"/>
  <c r="R195" i="10" s="1"/>
  <c r="U195" i="10" a="1"/>
  <c r="U195" i="10" s="1"/>
  <c r="Y195" i="10" a="1"/>
  <c r="Y195" i="10" s="1"/>
  <c r="AF195" i="10" a="1"/>
  <c r="AF195" i="10" s="1"/>
  <c r="AI195" i="10" a="1"/>
  <c r="AI195" i="10" s="1"/>
  <c r="AP195" i="10" a="1"/>
  <c r="AP195" i="10" s="1"/>
  <c r="AS195" i="10" a="1"/>
  <c r="AS195" i="10" s="1"/>
  <c r="AW195" i="10" a="1"/>
  <c r="AW195" i="10" s="1"/>
  <c r="BA195" i="10" a="1"/>
  <c r="BA195" i="10" s="1"/>
  <c r="BD195" i="10" a="1"/>
  <c r="BD195" i="10" s="1"/>
  <c r="BH195" i="10" a="1"/>
  <c r="BH195" i="10" s="1"/>
  <c r="BL195" i="10" a="1"/>
  <c r="BL195" i="10" s="1"/>
  <c r="BP195" i="10" a="1"/>
  <c r="BP195" i="10" s="1"/>
  <c r="BT195" i="10" a="1"/>
  <c r="BT195" i="10" s="1"/>
  <c r="BX195" i="10" a="1"/>
  <c r="BX195" i="10" s="1"/>
  <c r="CB195" i="10" a="1"/>
  <c r="CB195" i="10" s="1"/>
  <c r="CE195" i="10" a="1"/>
  <c r="CE195" i="10" s="1"/>
  <c r="CI195" i="10" a="1"/>
  <c r="CI195" i="10" s="1"/>
  <c r="CM195" i="10" a="1"/>
  <c r="CM195" i="10" s="1"/>
  <c r="CP195" i="10" a="1"/>
  <c r="CP195" i="10" s="1"/>
  <c r="CT195" i="10" a="1"/>
  <c r="CT195" i="10" s="1"/>
  <c r="CW195" i="10" a="1"/>
  <c r="CW195" i="10" s="1"/>
  <c r="E195" i="10" a="1"/>
  <c r="E195" i="10" s="1"/>
  <c r="H195" i="10" a="1"/>
  <c r="H195" i="10" s="1"/>
  <c r="L195" i="10" a="1"/>
  <c r="L195" i="10" s="1"/>
  <c r="V195" i="10" a="1"/>
  <c r="V195" i="10" s="1"/>
  <c r="Z195" i="10" a="1"/>
  <c r="Z195" i="10" s="1"/>
  <c r="AC195" i="10" a="1"/>
  <c r="AC195" i="10" s="1"/>
  <c r="AG195" i="10" a="1"/>
  <c r="AG195" i="10" s="1"/>
  <c r="AJ195" i="10" a="1"/>
  <c r="AJ195" i="10" s="1"/>
  <c r="AM195" i="10" a="1"/>
  <c r="AM195" i="10" s="1"/>
  <c r="AQ195" i="10" a="1"/>
  <c r="AQ195" i="10" s="1"/>
  <c r="AT195" i="10" a="1"/>
  <c r="AT195" i="10" s="1"/>
  <c r="AX195" i="10" a="1"/>
  <c r="AX195" i="10" s="1"/>
  <c r="BB195" i="10" a="1"/>
  <c r="BB195" i="10" s="1"/>
  <c r="BE195" i="10" a="1"/>
  <c r="BE195" i="10" s="1"/>
  <c r="BI195" i="10" a="1"/>
  <c r="BI195" i="10" s="1"/>
  <c r="BM195" i="10" a="1"/>
  <c r="BM195" i="10" s="1"/>
  <c r="BQ195" i="10" a="1"/>
  <c r="BQ195" i="10" s="1"/>
  <c r="BU195" i="10" a="1"/>
  <c r="BU195" i="10" s="1"/>
  <c r="BY195" i="10" a="1"/>
  <c r="BY195" i="10" s="1"/>
  <c r="CC195" i="10" a="1"/>
  <c r="CC195" i="10" s="1"/>
  <c r="CF195" i="10" a="1"/>
  <c r="CF195" i="10" s="1"/>
  <c r="CJ195" i="10" a="1"/>
  <c r="CJ195" i="10" s="1"/>
  <c r="CN195" i="10" a="1"/>
  <c r="CN195" i="10" s="1"/>
  <c r="CQ195" i="10" a="1"/>
  <c r="CQ195" i="10" s="1"/>
  <c r="B195" i="10" a="1"/>
  <c r="B195" i="10" s="1"/>
  <c r="B73" i="10" a="1"/>
  <c r="B73" i="10" s="1"/>
  <c r="F73" i="10" a="1"/>
  <c r="F73" i="10" s="1"/>
  <c r="J73" i="10" a="1"/>
  <c r="J73" i="10" s="1"/>
  <c r="N73" i="10" a="1"/>
  <c r="N73" i="10" s="1"/>
  <c r="U73" i="10" a="1"/>
  <c r="U73" i="10" s="1"/>
  <c r="Y73" i="10" a="1"/>
  <c r="Y73" i="10" s="1"/>
  <c r="AC73" i="10" a="1"/>
  <c r="AC73" i="10" s="1"/>
  <c r="AF73" i="10" a="1"/>
  <c r="AF73" i="10" s="1"/>
  <c r="AJ73" i="10" a="1"/>
  <c r="AJ73" i="10" s="1"/>
  <c r="AN73" i="10" a="1"/>
  <c r="AN73" i="10" s="1"/>
  <c r="AQ73" i="10" a="1"/>
  <c r="AQ73" i="10" s="1"/>
  <c r="AU73" i="10" a="1"/>
  <c r="AU73" i="10" s="1"/>
  <c r="AY73" i="10" a="1"/>
  <c r="AY73" i="10" s="1"/>
  <c r="BC73" i="10" a="1"/>
  <c r="BC73" i="10" s="1"/>
  <c r="BF73" i="10" a="1"/>
  <c r="BF73" i="10" s="1"/>
  <c r="BJ73" i="10" a="1"/>
  <c r="BJ73" i="10" s="1"/>
  <c r="BM73" i="10" a="1"/>
  <c r="BM73" i="10" s="1"/>
  <c r="BQ73" i="10" a="1"/>
  <c r="BQ73" i="10" s="1"/>
  <c r="BU73" i="10" a="1"/>
  <c r="BU73" i="10" s="1"/>
  <c r="BX73" i="10" a="1"/>
  <c r="BX73" i="10" s="1"/>
  <c r="CE73" i="10" a="1"/>
  <c r="CE73" i="10" s="1"/>
  <c r="CI73" i="10" a="1"/>
  <c r="CI73" i="10" s="1"/>
  <c r="CL73" i="10" a="1"/>
  <c r="CL73" i="10" s="1"/>
  <c r="CP73" i="10" a="1"/>
  <c r="CP73" i="10" s="1"/>
  <c r="CT73" i="10" a="1"/>
  <c r="CT73" i="10" s="1"/>
  <c r="B60" i="10" a="1"/>
  <c r="B60" i="10" s="1"/>
  <c r="E60" i="10" a="1"/>
  <c r="E60" i="10" s="1"/>
  <c r="I60" i="10" a="1"/>
  <c r="I60" i="10" s="1"/>
  <c r="L60" i="10" a="1"/>
  <c r="L60" i="10" s="1"/>
  <c r="P60" i="10" a="1"/>
  <c r="P60" i="10" s="1"/>
  <c r="S60" i="10" a="1"/>
  <c r="S60" i="10" s="1"/>
  <c r="W60" i="10" a="1"/>
  <c r="W60" i="10" s="1"/>
  <c r="AA60" i="10" a="1"/>
  <c r="AA60" i="10" s="1"/>
  <c r="AE60" i="10" a="1"/>
  <c r="AE60" i="10" s="1"/>
  <c r="AH60" i="10" a="1"/>
  <c r="AH60" i="10" s="1"/>
  <c r="AL60" i="10" a="1"/>
  <c r="AL60" i="10" s="1"/>
  <c r="AP60" i="10" a="1"/>
  <c r="AP60" i="10" s="1"/>
  <c r="AT60" i="10" a="1"/>
  <c r="AT60" i="10" s="1"/>
  <c r="BA60" i="10" a="1"/>
  <c r="BA60" i="10" s="1"/>
  <c r="BE60" i="10" a="1"/>
  <c r="BE60" i="10" s="1"/>
  <c r="BH60" i="10" a="1"/>
  <c r="BH60" i="10" s="1"/>
  <c r="BL60" i="10" a="1"/>
  <c r="BL60" i="10" s="1"/>
  <c r="BP60" i="10" a="1"/>
  <c r="BP60" i="10" s="1"/>
  <c r="BT60" i="10" a="1"/>
  <c r="BT60" i="10" s="1"/>
  <c r="BX60" i="10" a="1"/>
  <c r="BX60" i="10" s="1"/>
  <c r="CA60" i="10" a="1"/>
  <c r="CA60" i="10" s="1"/>
  <c r="CE60" i="10" a="1"/>
  <c r="CE60" i="10" s="1"/>
  <c r="CI60" i="10" a="1"/>
  <c r="CI60" i="10" s="1"/>
  <c r="CM60" i="10" a="1"/>
  <c r="CM60" i="10" s="1"/>
  <c r="CQ60" i="10" a="1"/>
  <c r="CQ60" i="10" s="1"/>
  <c r="CT60" i="10" a="1"/>
  <c r="CT60" i="10" s="1"/>
  <c r="B61" i="10" a="1"/>
  <c r="B61" i="10" s="1"/>
  <c r="F61" i="10" a="1"/>
  <c r="F61" i="10" s="1"/>
  <c r="J61" i="10" a="1"/>
  <c r="J61" i="10" s="1"/>
  <c r="N61" i="10" a="1"/>
  <c r="N61" i="10" s="1"/>
  <c r="R61" i="10" a="1"/>
  <c r="R61" i="10" s="1"/>
  <c r="V61" i="10" a="1"/>
  <c r="V61" i="10" s="1"/>
  <c r="Z61" i="10" a="1"/>
  <c r="Z61" i="10" s="1"/>
  <c r="AG61" i="10" a="1"/>
  <c r="AG61" i="10" s="1"/>
  <c r="AK61" i="10" a="1"/>
  <c r="AK61" i="10" s="1"/>
  <c r="AO61" i="10" a="1"/>
  <c r="AO61" i="10" s="1"/>
  <c r="AS61" i="10" a="1"/>
  <c r="AS61" i="10" s="1"/>
  <c r="AW61" i="10" a="1"/>
  <c r="AW61" i="10" s="1"/>
  <c r="BA61" i="10" a="1"/>
  <c r="BA61" i="10" s="1"/>
  <c r="BE61" i="10" a="1"/>
  <c r="BE61" i="10" s="1"/>
  <c r="BH61" i="10" a="1"/>
  <c r="BH61" i="10" s="1"/>
  <c r="BL61" i="10" a="1"/>
  <c r="BL61" i="10" s="1"/>
  <c r="BP61" i="10" a="1"/>
  <c r="BP61" i="10" s="1"/>
  <c r="BT61" i="10" a="1"/>
  <c r="BT61" i="10" s="1"/>
  <c r="BX61" i="10" a="1"/>
  <c r="BX61" i="10" s="1"/>
  <c r="CB61" i="10" a="1"/>
  <c r="CB61" i="10" s="1"/>
  <c r="CF61" i="10" a="1"/>
  <c r="CF61" i="10" s="1"/>
  <c r="CJ61" i="10" a="1"/>
  <c r="CJ61" i="10" s="1"/>
  <c r="CN61" i="10" a="1"/>
  <c r="CN61" i="10" s="1"/>
  <c r="CR61" i="10" a="1"/>
  <c r="CR61" i="10" s="1"/>
  <c r="CV61" i="10" a="1"/>
  <c r="CV61" i="10" s="1"/>
  <c r="D62" i="10" a="1"/>
  <c r="D62" i="10" s="1"/>
  <c r="H62" i="10" a="1"/>
  <c r="H62" i="10" s="1"/>
  <c r="L62" i="10" a="1"/>
  <c r="L62" i="10" s="1"/>
  <c r="P62" i="10" a="1"/>
  <c r="P62" i="10" s="1"/>
  <c r="T62" i="10" a="1"/>
  <c r="T62" i="10" s="1"/>
  <c r="C73" i="10" a="1"/>
  <c r="C73" i="10" s="1"/>
  <c r="G73" i="10" a="1"/>
  <c r="G73" i="10" s="1"/>
  <c r="K73" i="10" a="1"/>
  <c r="K73" i="10" s="1"/>
  <c r="O73" i="10" a="1"/>
  <c r="O73" i="10" s="1"/>
  <c r="R73" i="10" a="1"/>
  <c r="R73" i="10" s="1"/>
  <c r="V73" i="10" a="1"/>
  <c r="V73" i="10" s="1"/>
  <c r="Z73" i="10" a="1"/>
  <c r="Z73" i="10" s="1"/>
  <c r="AD73" i="10" a="1"/>
  <c r="AD73" i="10" s="1"/>
  <c r="AG73" i="10" a="1"/>
  <c r="AG73" i="10" s="1"/>
  <c r="AK73" i="10" a="1"/>
  <c r="AK73" i="10" s="1"/>
  <c r="AO73" i="10" a="1"/>
  <c r="AO73" i="10" s="1"/>
  <c r="AR73" i="10" a="1"/>
  <c r="AR73" i="10" s="1"/>
  <c r="AV73" i="10" a="1"/>
  <c r="AV73" i="10" s="1"/>
  <c r="AZ73" i="10" a="1"/>
  <c r="AZ73" i="10" s="1"/>
  <c r="BD73" i="10" a="1"/>
  <c r="BD73" i="10" s="1"/>
  <c r="BG73" i="10" a="1"/>
  <c r="BG73" i="10" s="1"/>
  <c r="BK73" i="10" a="1"/>
  <c r="BK73" i="10" s="1"/>
  <c r="BN73" i="10" a="1"/>
  <c r="BN73" i="10" s="1"/>
  <c r="BR73" i="10" a="1"/>
  <c r="BR73" i="10" s="1"/>
  <c r="BY73" i="10" a="1"/>
  <c r="BY73" i="10" s="1"/>
  <c r="CB73" i="10" a="1"/>
  <c r="CB73" i="10" s="1"/>
  <c r="CF73" i="10" a="1"/>
  <c r="CF73" i="10" s="1"/>
  <c r="CJ73" i="10" a="1"/>
  <c r="CJ73" i="10" s="1"/>
  <c r="CM73" i="10" a="1"/>
  <c r="CM73" i="10" s="1"/>
  <c r="CQ73" i="10" a="1"/>
  <c r="CQ73" i="10" s="1"/>
  <c r="CU73" i="10" a="1"/>
  <c r="CU73" i="10" s="1"/>
  <c r="C60" i="10" a="1"/>
  <c r="C60" i="10" s="1"/>
  <c r="F60" i="10" a="1"/>
  <c r="F60" i="10" s="1"/>
  <c r="M60" i="10" a="1"/>
  <c r="M60" i="10" s="1"/>
  <c r="Q60" i="10" a="1"/>
  <c r="Q60" i="10" s="1"/>
  <c r="T60" i="10" a="1"/>
  <c r="T60" i="10" s="1"/>
  <c r="X60" i="10" a="1"/>
  <c r="X60" i="10" s="1"/>
  <c r="AB60" i="10" a="1"/>
  <c r="AB60" i="10" s="1"/>
  <c r="AF60" i="10" a="1"/>
  <c r="AF60" i="10" s="1"/>
  <c r="AI60" i="10" a="1"/>
  <c r="AI60" i="10" s="1"/>
  <c r="AM60" i="10" a="1"/>
  <c r="AM60" i="10" s="1"/>
  <c r="AQ60" i="10" a="1"/>
  <c r="AQ60" i="10" s="1"/>
  <c r="AU60" i="10" a="1"/>
  <c r="AU60" i="10" s="1"/>
  <c r="AX60" i="10" a="1"/>
  <c r="AX60" i="10" s="1"/>
  <c r="BB60" i="10" a="1"/>
  <c r="BB60" i="10" s="1"/>
  <c r="BI60" i="10" a="1"/>
  <c r="BI60" i="10" s="1"/>
  <c r="BM60" i="10" a="1"/>
  <c r="BM60" i="10" s="1"/>
  <c r="BQ60" i="10" a="1"/>
  <c r="BQ60" i="10" s="1"/>
  <c r="BU60" i="10" a="1"/>
  <c r="BU60" i="10" s="1"/>
  <c r="BY60" i="10" a="1"/>
  <c r="BY60" i="10" s="1"/>
  <c r="CB60" i="10" a="1"/>
  <c r="CB60" i="10" s="1"/>
  <c r="CF60" i="10" a="1"/>
  <c r="CF60" i="10" s="1"/>
  <c r="CJ60" i="10" a="1"/>
  <c r="CJ60" i="10" s="1"/>
  <c r="CN60" i="10" a="1"/>
  <c r="CN60" i="10" s="1"/>
  <c r="CR60" i="10" a="1"/>
  <c r="CR60" i="10" s="1"/>
  <c r="CU60" i="10" a="1"/>
  <c r="CU60" i="10" s="1"/>
  <c r="C61" i="10" a="1"/>
  <c r="C61" i="10" s="1"/>
  <c r="G61" i="10" a="1"/>
  <c r="G61" i="10" s="1"/>
  <c r="K61" i="10" a="1"/>
  <c r="K61" i="10" s="1"/>
  <c r="O61" i="10" a="1"/>
  <c r="O61" i="10" s="1"/>
  <c r="S61" i="10" a="1"/>
  <c r="S61" i="10" s="1"/>
  <c r="W61" i="10" a="1"/>
  <c r="W61" i="10" s="1"/>
  <c r="AA61" i="10" a="1"/>
  <c r="AA61" i="10" s="1"/>
  <c r="AD61" i="10" a="1"/>
  <c r="AD61" i="10" s="1"/>
  <c r="AH61" i="10" a="1"/>
  <c r="AH61" i="10" s="1"/>
  <c r="AL61" i="10" a="1"/>
  <c r="AL61" i="10" s="1"/>
  <c r="AP61" i="10" a="1"/>
  <c r="AP61" i="10" s="1"/>
  <c r="AT61" i="10" a="1"/>
  <c r="AT61" i="10" s="1"/>
  <c r="AX61" i="10" a="1"/>
  <c r="AX61" i="10" s="1"/>
  <c r="BB61" i="10" a="1"/>
  <c r="BB61" i="10" s="1"/>
  <c r="BI61" i="10" a="1"/>
  <c r="BI61" i="10" s="1"/>
  <c r="BM61" i="10" a="1"/>
  <c r="BM61" i="10" s="1"/>
  <c r="BQ61" i="10" a="1"/>
  <c r="BQ61" i="10" s="1"/>
  <c r="BU61" i="10" a="1"/>
  <c r="BU61" i="10" s="1"/>
  <c r="BY61" i="10" a="1"/>
  <c r="BY61" i="10" s="1"/>
  <c r="CC61" i="10" a="1"/>
  <c r="CC61" i="10" s="1"/>
  <c r="CG61" i="10" a="1"/>
  <c r="CG61" i="10" s="1"/>
  <c r="CK61" i="10" a="1"/>
  <c r="CK61" i="10" s="1"/>
  <c r="CO61" i="10" a="1"/>
  <c r="CO61" i="10" s="1"/>
  <c r="CS61" i="10" a="1"/>
  <c r="CS61" i="10" s="1"/>
  <c r="CW61" i="10" a="1"/>
  <c r="CW61" i="10" s="1"/>
  <c r="E62" i="10" a="1"/>
  <c r="E62" i="10" s="1"/>
  <c r="I62" i="10" a="1"/>
  <c r="I62" i="10" s="1"/>
  <c r="M62" i="10" a="1"/>
  <c r="M62" i="10" s="1"/>
  <c r="Q62" i="10" a="1"/>
  <c r="Q62" i="10" s="1"/>
  <c r="U62" i="10" a="1"/>
  <c r="U62" i="10" s="1"/>
  <c r="D73" i="10" a="1"/>
  <c r="D73" i="10" s="1"/>
  <c r="L73" i="10" a="1"/>
  <c r="L73" i="10" s="1"/>
  <c r="S73" i="10" a="1"/>
  <c r="S73" i="10" s="1"/>
  <c r="AA73" i="10" a="1"/>
  <c r="AA73" i="10" s="1"/>
  <c r="AH73" i="10" a="1"/>
  <c r="AH73" i="10" s="1"/>
  <c r="AW73" i="10" a="1"/>
  <c r="AW73" i="10" s="1"/>
  <c r="BE73" i="10" a="1"/>
  <c r="BE73" i="10" s="1"/>
  <c r="BS73" i="10" a="1"/>
  <c r="BS73" i="10" s="1"/>
  <c r="BZ73" i="10" a="1"/>
  <c r="BZ73" i="10" s="1"/>
  <c r="CG73" i="10" a="1"/>
  <c r="CG73" i="10" s="1"/>
  <c r="CN73" i="10" a="1"/>
  <c r="CN73" i="10" s="1"/>
  <c r="CV73" i="10" a="1"/>
  <c r="CV73" i="10" s="1"/>
  <c r="G60" i="10" a="1"/>
  <c r="G60" i="10" s="1"/>
  <c r="N60" i="10" a="1"/>
  <c r="N60" i="10" s="1"/>
  <c r="U60" i="10" a="1"/>
  <c r="U60" i="10" s="1"/>
  <c r="AC60" i="10" a="1"/>
  <c r="AC60" i="10" s="1"/>
  <c r="AJ60" i="10" a="1"/>
  <c r="AJ60" i="10" s="1"/>
  <c r="AR60" i="10" a="1"/>
  <c r="AR60" i="10" s="1"/>
  <c r="AY60" i="10" a="1"/>
  <c r="AY60" i="10" s="1"/>
  <c r="BF60" i="10" a="1"/>
  <c r="BF60" i="10" s="1"/>
  <c r="BN60" i="10" a="1"/>
  <c r="BN60" i="10" s="1"/>
  <c r="BV60" i="10" a="1"/>
  <c r="BV60" i="10" s="1"/>
  <c r="CC60" i="10" a="1"/>
  <c r="CC60" i="10" s="1"/>
  <c r="CK60" i="10" a="1"/>
  <c r="CK60" i="10" s="1"/>
  <c r="CS60" i="10" a="1"/>
  <c r="CS60" i="10" s="1"/>
  <c r="D61" i="10" a="1"/>
  <c r="D61" i="10" s="1"/>
  <c r="L61" i="10" a="1"/>
  <c r="L61" i="10" s="1"/>
  <c r="T61" i="10" a="1"/>
  <c r="T61" i="10" s="1"/>
  <c r="AB61" i="10" a="1"/>
  <c r="AB61" i="10" s="1"/>
  <c r="AI61" i="10" a="1"/>
  <c r="AI61" i="10" s="1"/>
  <c r="AQ61" i="10" a="1"/>
  <c r="AQ61" i="10" s="1"/>
  <c r="AY61" i="10" a="1"/>
  <c r="AY61" i="10" s="1"/>
  <c r="BF61" i="10" a="1"/>
  <c r="BF61" i="10" s="1"/>
  <c r="BN61" i="10" a="1"/>
  <c r="BN61" i="10" s="1"/>
  <c r="BV61" i="10" a="1"/>
  <c r="BV61" i="10" s="1"/>
  <c r="CD61" i="10" a="1"/>
  <c r="CD61" i="10" s="1"/>
  <c r="CL61" i="10" a="1"/>
  <c r="CL61" i="10" s="1"/>
  <c r="CT61" i="10" a="1"/>
  <c r="CT61" i="10" s="1"/>
  <c r="F62" i="10" a="1"/>
  <c r="F62" i="10" s="1"/>
  <c r="N62" i="10" a="1"/>
  <c r="N62" i="10" s="1"/>
  <c r="V62" i="10" a="1"/>
  <c r="V62" i="10" s="1"/>
  <c r="Z62" i="10" a="1"/>
  <c r="Z62" i="10" s="1"/>
  <c r="AD62" i="10" a="1"/>
  <c r="AD62" i="10" s="1"/>
  <c r="AH62" i="10" a="1"/>
  <c r="AH62" i="10" s="1"/>
  <c r="AL62" i="10" a="1"/>
  <c r="AL62" i="10" s="1"/>
  <c r="AP62" i="10" a="1"/>
  <c r="AP62" i="10" s="1"/>
  <c r="AT62" i="10" a="1"/>
  <c r="AT62" i="10" s="1"/>
  <c r="AX62" i="10" a="1"/>
  <c r="AX62" i="10" s="1"/>
  <c r="BB62" i="10" a="1"/>
  <c r="BB62" i="10" s="1"/>
  <c r="BF62" i="10" a="1"/>
  <c r="BF62" i="10" s="1"/>
  <c r="BJ62" i="10" a="1"/>
  <c r="BJ62" i="10" s="1"/>
  <c r="BN62" i="10" a="1"/>
  <c r="BN62" i="10" s="1"/>
  <c r="BR62" i="10" a="1"/>
  <c r="BR62" i="10" s="1"/>
  <c r="BV62" i="10" a="1"/>
  <c r="BV62" i="10" s="1"/>
  <c r="BZ62" i="10" a="1"/>
  <c r="BZ62" i="10" s="1"/>
  <c r="CD62" i="10" a="1"/>
  <c r="CD62" i="10" s="1"/>
  <c r="CH62" i="10" a="1"/>
  <c r="CH62" i="10" s="1"/>
  <c r="CL62" i="10" a="1"/>
  <c r="CL62" i="10" s="1"/>
  <c r="CP62" i="10" a="1"/>
  <c r="CP62" i="10" s="1"/>
  <c r="CT62" i="10" a="1"/>
  <c r="CT62" i="10" s="1"/>
  <c r="B63" i="10" a="1"/>
  <c r="B63" i="10" s="1"/>
  <c r="F63" i="10" a="1"/>
  <c r="F63" i="10" s="1"/>
  <c r="J63" i="10" a="1"/>
  <c r="J63" i="10" s="1"/>
  <c r="N63" i="10" a="1"/>
  <c r="N63" i="10" s="1"/>
  <c r="R63" i="10" a="1"/>
  <c r="R63" i="10" s="1"/>
  <c r="V63" i="10" a="1"/>
  <c r="V63" i="10" s="1"/>
  <c r="Z63" i="10" a="1"/>
  <c r="Z63" i="10" s="1"/>
  <c r="AD63" i="10" a="1"/>
  <c r="AD63" i="10" s="1"/>
  <c r="AH63" i="10" a="1"/>
  <c r="AH63" i="10" s="1"/>
  <c r="AL63" i="10" a="1"/>
  <c r="AL63" i="10" s="1"/>
  <c r="AP63" i="10" a="1"/>
  <c r="AP63" i="10" s="1"/>
  <c r="AT63" i="10" a="1"/>
  <c r="AT63" i="10" s="1"/>
  <c r="AX63" i="10" a="1"/>
  <c r="AX63" i="10" s="1"/>
  <c r="BB63" i="10" a="1"/>
  <c r="BB63" i="10" s="1"/>
  <c r="BF63" i="10" a="1"/>
  <c r="BF63" i="10" s="1"/>
  <c r="BJ63" i="10" a="1"/>
  <c r="BJ63" i="10" s="1"/>
  <c r="BN63" i="10" a="1"/>
  <c r="BN63" i="10" s="1"/>
  <c r="BR63" i="10" a="1"/>
  <c r="BR63" i="10" s="1"/>
  <c r="BV63" i="10" a="1"/>
  <c r="BV63" i="10" s="1"/>
  <c r="BZ63" i="10" a="1"/>
  <c r="BZ63" i="10" s="1"/>
  <c r="CD63" i="10" a="1"/>
  <c r="CD63" i="10" s="1"/>
  <c r="CH63" i="10" a="1"/>
  <c r="CH63" i="10" s="1"/>
  <c r="CL63" i="10" a="1"/>
  <c r="CL63" i="10" s="1"/>
  <c r="E73" i="10" a="1"/>
  <c r="E73" i="10" s="1"/>
  <c r="M73" i="10" a="1"/>
  <c r="M73" i="10" s="1"/>
  <c r="T73" i="10" a="1"/>
  <c r="T73" i="10" s="1"/>
  <c r="AB73" i="10" a="1"/>
  <c r="AB73" i="10" s="1"/>
  <c r="AI73" i="10" a="1"/>
  <c r="AI73" i="10" s="1"/>
  <c r="AP73" i="10" a="1"/>
  <c r="AP73" i="10" s="1"/>
  <c r="AX73" i="10" a="1"/>
  <c r="AX73" i="10" s="1"/>
  <c r="BL73" i="10" a="1"/>
  <c r="BL73" i="10" s="1"/>
  <c r="BT73" i="10" a="1"/>
  <c r="BT73" i="10" s="1"/>
  <c r="CA73" i="10" a="1"/>
  <c r="CA73" i="10" s="1"/>
  <c r="CH73" i="10" a="1"/>
  <c r="CH73" i="10" s="1"/>
  <c r="CO73" i="10" a="1"/>
  <c r="CO73" i="10" s="1"/>
  <c r="CW73" i="10" a="1"/>
  <c r="CW73" i="10" s="1"/>
  <c r="H60" i="10" a="1"/>
  <c r="H60" i="10" s="1"/>
  <c r="O60" i="10" a="1"/>
  <c r="O60" i="10" s="1"/>
  <c r="V60" i="10" a="1"/>
  <c r="V60" i="10" s="1"/>
  <c r="AD60" i="10" a="1"/>
  <c r="AD60" i="10" s="1"/>
  <c r="AK60" i="10" a="1"/>
  <c r="AK60" i="10" s="1"/>
  <c r="AS60" i="10" a="1"/>
  <c r="AS60" i="10" s="1"/>
  <c r="AZ60" i="10" a="1"/>
  <c r="AZ60" i="10" s="1"/>
  <c r="BG60" i="10" a="1"/>
  <c r="BG60" i="10" s="1"/>
  <c r="BO60" i="10" a="1"/>
  <c r="BO60" i="10" s="1"/>
  <c r="BW60" i="10" a="1"/>
  <c r="BW60" i="10" s="1"/>
  <c r="CD60" i="10" a="1"/>
  <c r="CD60" i="10" s="1"/>
  <c r="CL60" i="10" a="1"/>
  <c r="CL60" i="10" s="1"/>
  <c r="E61" i="10" a="1"/>
  <c r="E61" i="10" s="1"/>
  <c r="M61" i="10" a="1"/>
  <c r="M61" i="10" s="1"/>
  <c r="U61" i="10" a="1"/>
  <c r="U61" i="10" s="1"/>
  <c r="AC61" i="10" a="1"/>
  <c r="AC61" i="10" s="1"/>
  <c r="AJ61" i="10" a="1"/>
  <c r="AJ61" i="10" s="1"/>
  <c r="AR61" i="10" a="1"/>
  <c r="AR61" i="10" s="1"/>
  <c r="AZ61" i="10" a="1"/>
  <c r="AZ61" i="10" s="1"/>
  <c r="BG61" i="10" a="1"/>
  <c r="BG61" i="10" s="1"/>
  <c r="BO61" i="10" a="1"/>
  <c r="BO61" i="10" s="1"/>
  <c r="BW61" i="10" a="1"/>
  <c r="BW61" i="10" s="1"/>
  <c r="CE61" i="10" a="1"/>
  <c r="CE61" i="10" s="1"/>
  <c r="CM61" i="10" a="1"/>
  <c r="CM61" i="10" s="1"/>
  <c r="CU61" i="10" a="1"/>
  <c r="CU61" i="10" s="1"/>
  <c r="G62" i="10" a="1"/>
  <c r="G62" i="10" s="1"/>
  <c r="O62" i="10" a="1"/>
  <c r="O62" i="10" s="1"/>
  <c r="W62" i="10" a="1"/>
  <c r="W62" i="10" s="1"/>
  <c r="AA62" i="10" a="1"/>
  <c r="AA62" i="10" s="1"/>
  <c r="AE62" i="10" a="1"/>
  <c r="AE62" i="10" s="1"/>
  <c r="AI62" i="10" a="1"/>
  <c r="AI62" i="10" s="1"/>
  <c r="AM62" i="10" a="1"/>
  <c r="AM62" i="10" s="1"/>
  <c r="AQ62" i="10" a="1"/>
  <c r="AQ62" i="10" s="1"/>
  <c r="AU62" i="10" a="1"/>
  <c r="AU62" i="10" s="1"/>
  <c r="AY62" i="10" a="1"/>
  <c r="AY62" i="10" s="1"/>
  <c r="BC62" i="10" a="1"/>
  <c r="BC62" i="10" s="1"/>
  <c r="BG62" i="10" a="1"/>
  <c r="BG62" i="10" s="1"/>
  <c r="BK62" i="10" a="1"/>
  <c r="BK62" i="10" s="1"/>
  <c r="BO62" i="10" a="1"/>
  <c r="BO62" i="10" s="1"/>
  <c r="BS62" i="10" a="1"/>
  <c r="BS62" i="10" s="1"/>
  <c r="BW62" i="10" a="1"/>
  <c r="BW62" i="10" s="1"/>
  <c r="CA62" i="10" a="1"/>
  <c r="CA62" i="10" s="1"/>
  <c r="CE62" i="10" a="1"/>
  <c r="CE62" i="10" s="1"/>
  <c r="CI62" i="10" a="1"/>
  <c r="CI62" i="10" s="1"/>
  <c r="CM62" i="10" a="1"/>
  <c r="CM62" i="10" s="1"/>
  <c r="CQ62" i="10" a="1"/>
  <c r="CQ62" i="10" s="1"/>
  <c r="CU62" i="10" a="1"/>
  <c r="CU62" i="10" s="1"/>
  <c r="C63" i="10" a="1"/>
  <c r="C63" i="10" s="1"/>
  <c r="G63" i="10" a="1"/>
  <c r="G63" i="10" s="1"/>
  <c r="K63" i="10" a="1"/>
  <c r="K63" i="10" s="1"/>
  <c r="O63" i="10" a="1"/>
  <c r="O63" i="10" s="1"/>
  <c r="S63" i="10" a="1"/>
  <c r="S63" i="10" s="1"/>
  <c r="H73" i="10" a="1"/>
  <c r="H73" i="10" s="1"/>
  <c r="W73" i="10" a="1"/>
  <c r="W73" i="10" s="1"/>
  <c r="AL73" i="10" a="1"/>
  <c r="AL73" i="10" s="1"/>
  <c r="BA73" i="10" a="1"/>
  <c r="BA73" i="10" s="1"/>
  <c r="BO73" i="10" a="1"/>
  <c r="BO73" i="10" s="1"/>
  <c r="CC73" i="10" a="1"/>
  <c r="CC73" i="10" s="1"/>
  <c r="CR73" i="10" a="1"/>
  <c r="CR73" i="10" s="1"/>
  <c r="J60" i="10" a="1"/>
  <c r="J60" i="10" s="1"/>
  <c r="Y60" i="10" a="1"/>
  <c r="Y60" i="10" s="1"/>
  <c r="AN60" i="10" a="1"/>
  <c r="AN60" i="10" s="1"/>
  <c r="BC60" i="10" a="1"/>
  <c r="BC60" i="10" s="1"/>
  <c r="BR60" i="10" a="1"/>
  <c r="BR60" i="10" s="1"/>
  <c r="CG60" i="10" a="1"/>
  <c r="CG60" i="10" s="1"/>
  <c r="CV60" i="10" a="1"/>
  <c r="CV60" i="10" s="1"/>
  <c r="P61" i="10" a="1"/>
  <c r="P61" i="10" s="1"/>
  <c r="AE61" i="10" a="1"/>
  <c r="AE61" i="10" s="1"/>
  <c r="AU61" i="10" a="1"/>
  <c r="AU61" i="10" s="1"/>
  <c r="BJ61" i="10" a="1"/>
  <c r="BJ61" i="10" s="1"/>
  <c r="BZ61" i="10" a="1"/>
  <c r="BZ61" i="10" s="1"/>
  <c r="CP61" i="10" a="1"/>
  <c r="CP61" i="10" s="1"/>
  <c r="J62" i="10" a="1"/>
  <c r="J62" i="10" s="1"/>
  <c r="X62" i="10" a="1"/>
  <c r="X62" i="10" s="1"/>
  <c r="AF62" i="10" a="1"/>
  <c r="AF62" i="10" s="1"/>
  <c r="AN62" i="10" a="1"/>
  <c r="AN62" i="10" s="1"/>
  <c r="AV62" i="10" a="1"/>
  <c r="AV62" i="10" s="1"/>
  <c r="BD62" i="10" a="1"/>
  <c r="BD62" i="10" s="1"/>
  <c r="BL62" i="10" a="1"/>
  <c r="BL62" i="10" s="1"/>
  <c r="BT62" i="10" a="1"/>
  <c r="BT62" i="10" s="1"/>
  <c r="CB62" i="10" a="1"/>
  <c r="CB62" i="10" s="1"/>
  <c r="CJ62" i="10" a="1"/>
  <c r="CJ62" i="10" s="1"/>
  <c r="CR62" i="10" a="1"/>
  <c r="CR62" i="10" s="1"/>
  <c r="D63" i="10" a="1"/>
  <c r="D63" i="10" s="1"/>
  <c r="L63" i="10" a="1"/>
  <c r="L63" i="10" s="1"/>
  <c r="T63" i="10" a="1"/>
  <c r="T63" i="10" s="1"/>
  <c r="Y63" i="10" a="1"/>
  <c r="Y63" i="10" s="1"/>
  <c r="AE63" i="10" a="1"/>
  <c r="AE63" i="10" s="1"/>
  <c r="AJ63" i="10" a="1"/>
  <c r="AJ63" i="10" s="1"/>
  <c r="AO63" i="10" a="1"/>
  <c r="AO63" i="10" s="1"/>
  <c r="AU63" i="10" a="1"/>
  <c r="AU63" i="10" s="1"/>
  <c r="AZ63" i="10" a="1"/>
  <c r="AZ63" i="10" s="1"/>
  <c r="BE63" i="10" a="1"/>
  <c r="BE63" i="10" s="1"/>
  <c r="BK63" i="10" a="1"/>
  <c r="BK63" i="10" s="1"/>
  <c r="BP63" i="10" a="1"/>
  <c r="BP63" i="10" s="1"/>
  <c r="BU63" i="10" a="1"/>
  <c r="BU63" i="10" s="1"/>
  <c r="CA63" i="10" a="1"/>
  <c r="CA63" i="10" s="1"/>
  <c r="CF63" i="10" a="1"/>
  <c r="CF63" i="10" s="1"/>
  <c r="CK63" i="10" a="1"/>
  <c r="CK63" i="10" s="1"/>
  <c r="CP63" i="10" a="1"/>
  <c r="CP63" i="10" s="1"/>
  <c r="CT63" i="10" a="1"/>
  <c r="CT63" i="10" s="1"/>
  <c r="B64" i="10" a="1"/>
  <c r="B64" i="10" s="1"/>
  <c r="F64" i="10" a="1"/>
  <c r="F64" i="10" s="1"/>
  <c r="J64" i="10" a="1"/>
  <c r="J64" i="10" s="1"/>
  <c r="N64" i="10" a="1"/>
  <c r="N64" i="10" s="1"/>
  <c r="R64" i="10" a="1"/>
  <c r="R64" i="10" s="1"/>
  <c r="V64" i="10" a="1"/>
  <c r="V64" i="10" s="1"/>
  <c r="Z64" i="10" a="1"/>
  <c r="Z64" i="10" s="1"/>
  <c r="AD64" i="10" a="1"/>
  <c r="AD64" i="10" s="1"/>
  <c r="AH64" i="10" a="1"/>
  <c r="AH64" i="10" s="1"/>
  <c r="AL64" i="10" a="1"/>
  <c r="AL64" i="10" s="1"/>
  <c r="AO64" i="10" a="1"/>
  <c r="AO64" i="10" s="1"/>
  <c r="AS64" i="10" a="1"/>
  <c r="AS64" i="10" s="1"/>
  <c r="AW64" i="10" a="1"/>
  <c r="AW64" i="10" s="1"/>
  <c r="BA64" i="10" a="1"/>
  <c r="BA64" i="10" s="1"/>
  <c r="BD64" i="10" a="1"/>
  <c r="BD64" i="10" s="1"/>
  <c r="BH64" i="10" a="1"/>
  <c r="BH64" i="10" s="1"/>
  <c r="BL64" i="10" a="1"/>
  <c r="BL64" i="10" s="1"/>
  <c r="BP64" i="10" a="1"/>
  <c r="BP64" i="10" s="1"/>
  <c r="BT64" i="10" a="1"/>
  <c r="BT64" i="10" s="1"/>
  <c r="BX64" i="10" a="1"/>
  <c r="BX64" i="10" s="1"/>
  <c r="CB64" i="10" a="1"/>
  <c r="CB64" i="10" s="1"/>
  <c r="CF64" i="10" a="1"/>
  <c r="CF64" i="10" s="1"/>
  <c r="CJ64" i="10" a="1"/>
  <c r="CJ64" i="10" s="1"/>
  <c r="CN64" i="10" a="1"/>
  <c r="CN64" i="10" s="1"/>
  <c r="CR64" i="10" a="1"/>
  <c r="CR64" i="10" s="1"/>
  <c r="CV64" i="10" a="1"/>
  <c r="CV64" i="10" s="1"/>
  <c r="D65" i="10" a="1"/>
  <c r="D65" i="10" s="1"/>
  <c r="H65" i="10" a="1"/>
  <c r="H65" i="10" s="1"/>
  <c r="L65" i="10" a="1"/>
  <c r="L65" i="10" s="1"/>
  <c r="P65" i="10" a="1"/>
  <c r="P65" i="10" s="1"/>
  <c r="T65" i="10" a="1"/>
  <c r="T65" i="10" s="1"/>
  <c r="X65" i="10" a="1"/>
  <c r="X65" i="10" s="1"/>
  <c r="AB65" i="10" a="1"/>
  <c r="AB65" i="10" s="1"/>
  <c r="AF65" i="10" a="1"/>
  <c r="AF65" i="10" s="1"/>
  <c r="AJ65" i="10" a="1"/>
  <c r="AJ65" i="10" s="1"/>
  <c r="AN65" i="10" a="1"/>
  <c r="AN65" i="10" s="1"/>
  <c r="AR65" i="10" a="1"/>
  <c r="AR65" i="10" s="1"/>
  <c r="AV65" i="10" a="1"/>
  <c r="AV65" i="10" s="1"/>
  <c r="AZ65" i="10" a="1"/>
  <c r="AZ65" i="10" s="1"/>
  <c r="BD65" i="10" a="1"/>
  <c r="BD65" i="10" s="1"/>
  <c r="BH65" i="10" a="1"/>
  <c r="BH65" i="10" s="1"/>
  <c r="BL65" i="10" a="1"/>
  <c r="BL65" i="10" s="1"/>
  <c r="BP65" i="10" a="1"/>
  <c r="BP65" i="10" s="1"/>
  <c r="BT65" i="10" a="1"/>
  <c r="BT65" i="10" s="1"/>
  <c r="BX65" i="10" a="1"/>
  <c r="BX65" i="10" s="1"/>
  <c r="CB65" i="10" a="1"/>
  <c r="CB65" i="10" s="1"/>
  <c r="CF65" i="10" a="1"/>
  <c r="CF65" i="10" s="1"/>
  <c r="CJ65" i="10" a="1"/>
  <c r="CJ65" i="10" s="1"/>
  <c r="CN65" i="10" a="1"/>
  <c r="CN65" i="10" s="1"/>
  <c r="CR65" i="10" a="1"/>
  <c r="CR65" i="10" s="1"/>
  <c r="CV65" i="10" a="1"/>
  <c r="CV65" i="10" s="1"/>
  <c r="D66" i="10" a="1"/>
  <c r="D66" i="10" s="1"/>
  <c r="H66" i="10" a="1"/>
  <c r="H66" i="10" s="1"/>
  <c r="L66" i="10" a="1"/>
  <c r="L66" i="10" s="1"/>
  <c r="P66" i="10" a="1"/>
  <c r="P66" i="10" s="1"/>
  <c r="T66" i="10" a="1"/>
  <c r="T66" i="10" s="1"/>
  <c r="X66" i="10" a="1"/>
  <c r="X66" i="10" s="1"/>
  <c r="AB66" i="10" a="1"/>
  <c r="AB66" i="10" s="1"/>
  <c r="AF66" i="10" a="1"/>
  <c r="AF66" i="10" s="1"/>
  <c r="AJ66" i="10" a="1"/>
  <c r="AJ66" i="10" s="1"/>
  <c r="AN66" i="10" a="1"/>
  <c r="AN66" i="10" s="1"/>
  <c r="AR66" i="10" a="1"/>
  <c r="AR66" i="10" s="1"/>
  <c r="AV66" i="10" a="1"/>
  <c r="AV66" i="10" s="1"/>
  <c r="AZ66" i="10" a="1"/>
  <c r="AZ66" i="10" s="1"/>
  <c r="BD66" i="10" a="1"/>
  <c r="BD66" i="10" s="1"/>
  <c r="BH66" i="10" a="1"/>
  <c r="BH66" i="10" s="1"/>
  <c r="BL66" i="10" a="1"/>
  <c r="BL66" i="10" s="1"/>
  <c r="BP66" i="10" a="1"/>
  <c r="BP66" i="10" s="1"/>
  <c r="BT66" i="10" a="1"/>
  <c r="BT66" i="10" s="1"/>
  <c r="BX66" i="10" a="1"/>
  <c r="BX66" i="10" s="1"/>
  <c r="CB66" i="10" a="1"/>
  <c r="CB66" i="10" s="1"/>
  <c r="CF66" i="10" a="1"/>
  <c r="CF66" i="10" s="1"/>
  <c r="CJ66" i="10" a="1"/>
  <c r="CJ66" i="10" s="1"/>
  <c r="CN66" i="10" a="1"/>
  <c r="CN66" i="10" s="1"/>
  <c r="CR66" i="10" a="1"/>
  <c r="CR66" i="10" s="1"/>
  <c r="CV66" i="10" a="1"/>
  <c r="CV66" i="10" s="1"/>
  <c r="D67" i="10" a="1"/>
  <c r="D67" i="10" s="1"/>
  <c r="H67" i="10" a="1"/>
  <c r="H67" i="10" s="1"/>
  <c r="L67" i="10" a="1"/>
  <c r="L67" i="10" s="1"/>
  <c r="P67" i="10" a="1"/>
  <c r="P67" i="10" s="1"/>
  <c r="T67" i="10" a="1"/>
  <c r="T67" i="10" s="1"/>
  <c r="X67" i="10" a="1"/>
  <c r="X67" i="10" s="1"/>
  <c r="AB67" i="10" a="1"/>
  <c r="AB67" i="10" s="1"/>
  <c r="AF67" i="10" a="1"/>
  <c r="AF67" i="10" s="1"/>
  <c r="AJ67" i="10" a="1"/>
  <c r="AJ67" i="10" s="1"/>
  <c r="AN67" i="10" a="1"/>
  <c r="AN67" i="10" s="1"/>
  <c r="AR67" i="10" a="1"/>
  <c r="AR67" i="10" s="1"/>
  <c r="AV67" i="10" a="1"/>
  <c r="AV67" i="10" s="1"/>
  <c r="AZ67" i="10" a="1"/>
  <c r="AZ67" i="10" s="1"/>
  <c r="BC67" i="10" a="1"/>
  <c r="BC67" i="10" s="1"/>
  <c r="BG67" i="10" a="1"/>
  <c r="BG67" i="10" s="1"/>
  <c r="BK67" i="10" a="1"/>
  <c r="BK67" i="10" s="1"/>
  <c r="BO67" i="10" a="1"/>
  <c r="BO67" i="10" s="1"/>
  <c r="BR67" i="10" a="1"/>
  <c r="BR67" i="10" s="1"/>
  <c r="BV67" i="10" a="1"/>
  <c r="BV67" i="10" s="1"/>
  <c r="BZ67" i="10" a="1"/>
  <c r="BZ67" i="10" s="1"/>
  <c r="CD67" i="10" a="1"/>
  <c r="CD67" i="10" s="1"/>
  <c r="CG67" i="10" a="1"/>
  <c r="CG67" i="10" s="1"/>
  <c r="CK67" i="10" a="1"/>
  <c r="CK67" i="10" s="1"/>
  <c r="CO67" i="10" a="1"/>
  <c r="CO67" i="10" s="1"/>
  <c r="CS67" i="10" a="1"/>
  <c r="CS67" i="10" s="1"/>
  <c r="D68" i="10" a="1"/>
  <c r="D68" i="10" s="1"/>
  <c r="H68" i="10" a="1"/>
  <c r="H68" i="10" s="1"/>
  <c r="L68" i="10" a="1"/>
  <c r="L68" i="10" s="1"/>
  <c r="P68" i="10" a="1"/>
  <c r="P68" i="10" s="1"/>
  <c r="T68" i="10" a="1"/>
  <c r="T68" i="10" s="1"/>
  <c r="X68" i="10" a="1"/>
  <c r="X68" i="10" s="1"/>
  <c r="AB68" i="10" a="1"/>
  <c r="AB68" i="10" s="1"/>
  <c r="AF68" i="10" a="1"/>
  <c r="AF68" i="10" s="1"/>
  <c r="AJ68" i="10" a="1"/>
  <c r="AJ68" i="10" s="1"/>
  <c r="AN68" i="10" a="1"/>
  <c r="AN68" i="10" s="1"/>
  <c r="AR68" i="10" a="1"/>
  <c r="AR68" i="10" s="1"/>
  <c r="AV68" i="10" a="1"/>
  <c r="AV68" i="10" s="1"/>
  <c r="AZ68" i="10" a="1"/>
  <c r="AZ68" i="10" s="1"/>
  <c r="BD68" i="10" a="1"/>
  <c r="BD68" i="10" s="1"/>
  <c r="BH68" i="10" a="1"/>
  <c r="BH68" i="10" s="1"/>
  <c r="BL68" i="10" a="1"/>
  <c r="BL68" i="10" s="1"/>
  <c r="BP68" i="10" a="1"/>
  <c r="BP68" i="10" s="1"/>
  <c r="BT68" i="10" a="1"/>
  <c r="BT68" i="10" s="1"/>
  <c r="BX68" i="10" a="1"/>
  <c r="BX68" i="10" s="1"/>
  <c r="I73" i="10" a="1"/>
  <c r="I73" i="10" s="1"/>
  <c r="X73" i="10" a="1"/>
  <c r="X73" i="10" s="1"/>
  <c r="AM73" i="10" a="1"/>
  <c r="AM73" i="10" s="1"/>
  <c r="BB73" i="10" a="1"/>
  <c r="BB73" i="10" s="1"/>
  <c r="BP73" i="10" a="1"/>
  <c r="BP73" i="10" s="1"/>
  <c r="CD73" i="10" a="1"/>
  <c r="CD73" i="10" s="1"/>
  <c r="CS73" i="10" a="1"/>
  <c r="CS73" i="10" s="1"/>
  <c r="K60" i="10" a="1"/>
  <c r="K60" i="10" s="1"/>
  <c r="Z60" i="10" a="1"/>
  <c r="Z60" i="10" s="1"/>
  <c r="AO60" i="10" a="1"/>
  <c r="AO60" i="10" s="1"/>
  <c r="BD60" i="10" a="1"/>
  <c r="BD60" i="10" s="1"/>
  <c r="BS60" i="10" a="1"/>
  <c r="BS60" i="10" s="1"/>
  <c r="CH60" i="10" a="1"/>
  <c r="CH60" i="10" s="1"/>
  <c r="CW60" i="10" a="1"/>
  <c r="CW60" i="10" s="1"/>
  <c r="Q61" i="10" a="1"/>
  <c r="Q61" i="10" s="1"/>
  <c r="AF61" i="10" a="1"/>
  <c r="AF61" i="10" s="1"/>
  <c r="AV61" i="10" a="1"/>
  <c r="AV61" i="10" s="1"/>
  <c r="BK61" i="10" a="1"/>
  <c r="BK61" i="10" s="1"/>
  <c r="CA61" i="10" a="1"/>
  <c r="CA61" i="10" s="1"/>
  <c r="CQ61" i="10" a="1"/>
  <c r="CQ61" i="10" s="1"/>
  <c r="K62" i="10" a="1"/>
  <c r="K62" i="10" s="1"/>
  <c r="Y62" i="10" a="1"/>
  <c r="Y62" i="10" s="1"/>
  <c r="AG62" i="10" a="1"/>
  <c r="AG62" i="10" s="1"/>
  <c r="AO62" i="10" a="1"/>
  <c r="AO62" i="10" s="1"/>
  <c r="AW62" i="10" a="1"/>
  <c r="AW62" i="10" s="1"/>
  <c r="BE62" i="10" a="1"/>
  <c r="BE62" i="10" s="1"/>
  <c r="BM62" i="10" a="1"/>
  <c r="BM62" i="10" s="1"/>
  <c r="BU62" i="10" a="1"/>
  <c r="BU62" i="10" s="1"/>
  <c r="CC62" i="10" a="1"/>
  <c r="CC62" i="10" s="1"/>
  <c r="CK62" i="10" a="1"/>
  <c r="CK62" i="10" s="1"/>
  <c r="CS62" i="10" a="1"/>
  <c r="CS62" i="10" s="1"/>
  <c r="E63" i="10" a="1"/>
  <c r="E63" i="10" s="1"/>
  <c r="M63" i="10" a="1"/>
  <c r="M63" i="10" s="1"/>
  <c r="U63" i="10" a="1"/>
  <c r="U63" i="10" s="1"/>
  <c r="AA63" i="10" a="1"/>
  <c r="AA63" i="10" s="1"/>
  <c r="AF63" i="10" a="1"/>
  <c r="AF63" i="10" s="1"/>
  <c r="AK63" i="10" a="1"/>
  <c r="AK63" i="10" s="1"/>
  <c r="AQ63" i="10" a="1"/>
  <c r="AQ63" i="10" s="1"/>
  <c r="AV63" i="10" a="1"/>
  <c r="AV63" i="10" s="1"/>
  <c r="BA63" i="10" a="1"/>
  <c r="BA63" i="10" s="1"/>
  <c r="BG63" i="10" a="1"/>
  <c r="BG63" i="10" s="1"/>
  <c r="BL63" i="10" a="1"/>
  <c r="BL63" i="10" s="1"/>
  <c r="BQ63" i="10" a="1"/>
  <c r="BQ63" i="10" s="1"/>
  <c r="BW63" i="10" a="1"/>
  <c r="BW63" i="10" s="1"/>
  <c r="CB63" i="10" a="1"/>
  <c r="CB63" i="10" s="1"/>
  <c r="CG63" i="10" a="1"/>
  <c r="CG63" i="10" s="1"/>
  <c r="CM63" i="10" a="1"/>
  <c r="CM63" i="10" s="1"/>
  <c r="CQ63" i="10" a="1"/>
  <c r="CQ63" i="10" s="1"/>
  <c r="CU63" i="10" a="1"/>
  <c r="CU63" i="10" s="1"/>
  <c r="C64" i="10" a="1"/>
  <c r="C64" i="10" s="1"/>
  <c r="G64" i="10" a="1"/>
  <c r="G64" i="10" s="1"/>
  <c r="K64" i="10" a="1"/>
  <c r="K64" i="10" s="1"/>
  <c r="O64" i="10" a="1"/>
  <c r="O64" i="10" s="1"/>
  <c r="S64" i="10" a="1"/>
  <c r="S64" i="10" s="1"/>
  <c r="W64" i="10" a="1"/>
  <c r="W64" i="10" s="1"/>
  <c r="AA64" i="10" a="1"/>
  <c r="AA64" i="10" s="1"/>
  <c r="AE64" i="10" a="1"/>
  <c r="AE64" i="10" s="1"/>
  <c r="AI64" i="10" a="1"/>
  <c r="AI64" i="10" s="1"/>
  <c r="AM64" i="10" a="1"/>
  <c r="AM64" i="10" s="1"/>
  <c r="AP64" i="10" a="1"/>
  <c r="AP64" i="10" s="1"/>
  <c r="AT64" i="10" a="1"/>
  <c r="AT64" i="10" s="1"/>
  <c r="AX64" i="10" a="1"/>
  <c r="AX64" i="10" s="1"/>
  <c r="BB64" i="10" a="1"/>
  <c r="BB64" i="10" s="1"/>
  <c r="BE64" i="10" a="1"/>
  <c r="BE64" i="10" s="1"/>
  <c r="BI64" i="10" a="1"/>
  <c r="BI64" i="10" s="1"/>
  <c r="BM64" i="10" a="1"/>
  <c r="BM64" i="10" s="1"/>
  <c r="BQ64" i="10" a="1"/>
  <c r="BQ64" i="10" s="1"/>
  <c r="BU64" i="10" a="1"/>
  <c r="BU64" i="10" s="1"/>
  <c r="BY64" i="10" a="1"/>
  <c r="BY64" i="10" s="1"/>
  <c r="CC64" i="10" a="1"/>
  <c r="CC64" i="10" s="1"/>
  <c r="CG64" i="10" a="1"/>
  <c r="CG64" i="10" s="1"/>
  <c r="CK64" i="10" a="1"/>
  <c r="CK64" i="10" s="1"/>
  <c r="CO64" i="10" a="1"/>
  <c r="CO64" i="10" s="1"/>
  <c r="CS64" i="10" a="1"/>
  <c r="CS64" i="10" s="1"/>
  <c r="CW64" i="10" a="1"/>
  <c r="CW64" i="10" s="1"/>
  <c r="E65" i="10" a="1"/>
  <c r="E65" i="10" s="1"/>
  <c r="I65" i="10" a="1"/>
  <c r="I65" i="10" s="1"/>
  <c r="M65" i="10" a="1"/>
  <c r="M65" i="10" s="1"/>
  <c r="Q65" i="10" a="1"/>
  <c r="Q65" i="10" s="1"/>
  <c r="U65" i="10" a="1"/>
  <c r="U65" i="10" s="1"/>
  <c r="Y65" i="10" a="1"/>
  <c r="Y65" i="10" s="1"/>
  <c r="AC65" i="10" a="1"/>
  <c r="AC65" i="10" s="1"/>
  <c r="AG65" i="10" a="1"/>
  <c r="AG65" i="10" s="1"/>
  <c r="AK65" i="10" a="1"/>
  <c r="AK65" i="10" s="1"/>
  <c r="AO65" i="10" a="1"/>
  <c r="AO65" i="10" s="1"/>
  <c r="AS65" i="10" a="1"/>
  <c r="AS65" i="10" s="1"/>
  <c r="AW65" i="10" a="1"/>
  <c r="AW65" i="10" s="1"/>
  <c r="BA65" i="10" a="1"/>
  <c r="BA65" i="10" s="1"/>
  <c r="BE65" i="10" a="1"/>
  <c r="BE65" i="10" s="1"/>
  <c r="BI65" i="10" a="1"/>
  <c r="BI65" i="10" s="1"/>
  <c r="BM65" i="10" a="1"/>
  <c r="BM65" i="10" s="1"/>
  <c r="BQ65" i="10" a="1"/>
  <c r="BQ65" i="10" s="1"/>
  <c r="BU65" i="10" a="1"/>
  <c r="BU65" i="10" s="1"/>
  <c r="BY65" i="10" a="1"/>
  <c r="BY65" i="10" s="1"/>
  <c r="CC65" i="10" a="1"/>
  <c r="CC65" i="10" s="1"/>
  <c r="CG65" i="10" a="1"/>
  <c r="CG65" i="10" s="1"/>
  <c r="CK65" i="10" a="1"/>
  <c r="CK65" i="10" s="1"/>
  <c r="CO65" i="10" a="1"/>
  <c r="CO65" i="10" s="1"/>
  <c r="CS65" i="10" a="1"/>
  <c r="CS65" i="10" s="1"/>
  <c r="CW65" i="10" a="1"/>
  <c r="CW65" i="10" s="1"/>
  <c r="E66" i="10" a="1"/>
  <c r="E66" i="10" s="1"/>
  <c r="I66" i="10" a="1"/>
  <c r="I66" i="10" s="1"/>
  <c r="M66" i="10" a="1"/>
  <c r="M66" i="10" s="1"/>
  <c r="Q66" i="10" a="1"/>
  <c r="Q66" i="10" s="1"/>
  <c r="U66" i="10" a="1"/>
  <c r="U66" i="10" s="1"/>
  <c r="Y66" i="10" a="1"/>
  <c r="Y66" i="10" s="1"/>
  <c r="AC66" i="10" a="1"/>
  <c r="AC66" i="10" s="1"/>
  <c r="AG66" i="10" a="1"/>
  <c r="AG66" i="10" s="1"/>
  <c r="AK66" i="10" a="1"/>
  <c r="AK66" i="10" s="1"/>
  <c r="AO66" i="10" a="1"/>
  <c r="AO66" i="10" s="1"/>
  <c r="AS66" i="10" a="1"/>
  <c r="AS66" i="10" s="1"/>
  <c r="AW66" i="10" a="1"/>
  <c r="AW66" i="10" s="1"/>
  <c r="BA66" i="10" a="1"/>
  <c r="BA66" i="10" s="1"/>
  <c r="BE66" i="10" a="1"/>
  <c r="BE66" i="10" s="1"/>
  <c r="BI66" i="10" a="1"/>
  <c r="BI66" i="10" s="1"/>
  <c r="BM66" i="10" a="1"/>
  <c r="BM66" i="10" s="1"/>
  <c r="BQ66" i="10" a="1"/>
  <c r="BQ66" i="10" s="1"/>
  <c r="BU66" i="10" a="1"/>
  <c r="BU66" i="10" s="1"/>
  <c r="BY66" i="10" a="1"/>
  <c r="BY66" i="10" s="1"/>
  <c r="CC66" i="10" a="1"/>
  <c r="CC66" i="10" s="1"/>
  <c r="CG66" i="10" a="1"/>
  <c r="CG66" i="10" s="1"/>
  <c r="CK66" i="10" a="1"/>
  <c r="CK66" i="10" s="1"/>
  <c r="CO66" i="10" a="1"/>
  <c r="CO66" i="10" s="1"/>
  <c r="CS66" i="10" a="1"/>
  <c r="CS66" i="10" s="1"/>
  <c r="CW66" i="10" a="1"/>
  <c r="CW66" i="10" s="1"/>
  <c r="E67" i="10" a="1"/>
  <c r="E67" i="10" s="1"/>
  <c r="I67" i="10" a="1"/>
  <c r="I67" i="10" s="1"/>
  <c r="M67" i="10" a="1"/>
  <c r="M67" i="10" s="1"/>
  <c r="Q67" i="10" a="1"/>
  <c r="Q67" i="10" s="1"/>
  <c r="U67" i="10" a="1"/>
  <c r="U67" i="10" s="1"/>
  <c r="Y67" i="10" a="1"/>
  <c r="Y67" i="10" s="1"/>
  <c r="AC67" i="10" a="1"/>
  <c r="AC67" i="10" s="1"/>
  <c r="AG67" i="10" a="1"/>
  <c r="AG67" i="10" s="1"/>
  <c r="AK67" i="10" a="1"/>
  <c r="AK67" i="10" s="1"/>
  <c r="AO67" i="10" a="1"/>
  <c r="AO67" i="10" s="1"/>
  <c r="AS67" i="10" a="1"/>
  <c r="AS67" i="10" s="1"/>
  <c r="AW67" i="10" a="1"/>
  <c r="AW67" i="10" s="1"/>
  <c r="BD67" i="10" a="1"/>
  <c r="BD67" i="10" s="1"/>
  <c r="BH67" i="10" a="1"/>
  <c r="BH67" i="10" s="1"/>
  <c r="BL67" i="10" a="1"/>
  <c r="BL67" i="10" s="1"/>
  <c r="BP67" i="10" a="1"/>
  <c r="BP67" i="10" s="1"/>
  <c r="BS67" i="10" a="1"/>
  <c r="BS67" i="10" s="1"/>
  <c r="BW67" i="10" a="1"/>
  <c r="BW67" i="10" s="1"/>
  <c r="CA67" i="10" a="1"/>
  <c r="CA67" i="10" s="1"/>
  <c r="CE67" i="10" a="1"/>
  <c r="CE67" i="10" s="1"/>
  <c r="CH67" i="10" a="1"/>
  <c r="CH67" i="10" s="1"/>
  <c r="CL67" i="10" a="1"/>
  <c r="CL67" i="10" s="1"/>
  <c r="CP67" i="10" a="1"/>
  <c r="CP67" i="10" s="1"/>
  <c r="CT67" i="10" a="1"/>
  <c r="CT67" i="10" s="1"/>
  <c r="P73" i="10" a="1"/>
  <c r="P73" i="10" s="1"/>
  <c r="AS73" i="10" a="1"/>
  <c r="AS73" i="10" s="1"/>
  <c r="BV73" i="10" a="1"/>
  <c r="BV73" i="10" s="1"/>
  <c r="AG60" i="10" a="1"/>
  <c r="AG60" i="10" s="1"/>
  <c r="BJ60" i="10" a="1"/>
  <c r="BJ60" i="10" s="1"/>
  <c r="CO60" i="10" a="1"/>
  <c r="CO60" i="10" s="1"/>
  <c r="X61" i="10" a="1"/>
  <c r="X61" i="10" s="1"/>
  <c r="BC61" i="10" a="1"/>
  <c r="BC61" i="10" s="1"/>
  <c r="CH61" i="10" a="1"/>
  <c r="CH61" i="10" s="1"/>
  <c r="R62" i="10" a="1"/>
  <c r="R62" i="10" s="1"/>
  <c r="AJ62" i="10" a="1"/>
  <c r="AJ62" i="10" s="1"/>
  <c r="AZ62" i="10" a="1"/>
  <c r="AZ62" i="10" s="1"/>
  <c r="BP62" i="10" a="1"/>
  <c r="BP62" i="10" s="1"/>
  <c r="CF62" i="10" a="1"/>
  <c r="CF62" i="10" s="1"/>
  <c r="CV62" i="10" a="1"/>
  <c r="CV62" i="10" s="1"/>
  <c r="P63" i="10" a="1"/>
  <c r="P63" i="10" s="1"/>
  <c r="AB63" i="10" a="1"/>
  <c r="AB63" i="10" s="1"/>
  <c r="AM63" i="10" a="1"/>
  <c r="AM63" i="10" s="1"/>
  <c r="AW63" i="10" a="1"/>
  <c r="AW63" i="10" s="1"/>
  <c r="BH63" i="10" a="1"/>
  <c r="BH63" i="10" s="1"/>
  <c r="BS63" i="10" a="1"/>
  <c r="BS63" i="10" s="1"/>
  <c r="CC63" i="10" a="1"/>
  <c r="CC63" i="10" s="1"/>
  <c r="CN63" i="10" a="1"/>
  <c r="CN63" i="10" s="1"/>
  <c r="CV63" i="10" a="1"/>
  <c r="CV63" i="10" s="1"/>
  <c r="H64" i="10" a="1"/>
  <c r="H64" i="10" s="1"/>
  <c r="P64" i="10" a="1"/>
  <c r="P64" i="10" s="1"/>
  <c r="X64" i="10" a="1"/>
  <c r="X64" i="10" s="1"/>
  <c r="AF64" i="10" a="1"/>
  <c r="AF64" i="10" s="1"/>
  <c r="AU64" i="10" a="1"/>
  <c r="AU64" i="10" s="1"/>
  <c r="BC64" i="10" a="1"/>
  <c r="BC64" i="10" s="1"/>
  <c r="BJ64" i="10" a="1"/>
  <c r="BJ64" i="10" s="1"/>
  <c r="BR64" i="10" a="1"/>
  <c r="BR64" i="10" s="1"/>
  <c r="BZ64" i="10" a="1"/>
  <c r="BZ64" i="10" s="1"/>
  <c r="CH64" i="10" a="1"/>
  <c r="CH64" i="10" s="1"/>
  <c r="CP64" i="10" a="1"/>
  <c r="CP64" i="10" s="1"/>
  <c r="B65" i="10" a="1"/>
  <c r="B65" i="10" s="1"/>
  <c r="J65" i="10" a="1"/>
  <c r="J65" i="10" s="1"/>
  <c r="R65" i="10" a="1"/>
  <c r="R65" i="10" s="1"/>
  <c r="Z65" i="10" a="1"/>
  <c r="Z65" i="10" s="1"/>
  <c r="AH65" i="10" a="1"/>
  <c r="AH65" i="10" s="1"/>
  <c r="AP65" i="10" a="1"/>
  <c r="AP65" i="10" s="1"/>
  <c r="AX65" i="10" a="1"/>
  <c r="AX65" i="10" s="1"/>
  <c r="BF65" i="10" a="1"/>
  <c r="BF65" i="10" s="1"/>
  <c r="BN65" i="10" a="1"/>
  <c r="BN65" i="10" s="1"/>
  <c r="BV65" i="10" a="1"/>
  <c r="BV65" i="10" s="1"/>
  <c r="CD65" i="10" a="1"/>
  <c r="CD65" i="10" s="1"/>
  <c r="CL65" i="10" a="1"/>
  <c r="CL65" i="10" s="1"/>
  <c r="CT65" i="10" a="1"/>
  <c r="CT65" i="10" s="1"/>
  <c r="F66" i="10" a="1"/>
  <c r="F66" i="10" s="1"/>
  <c r="N66" i="10" a="1"/>
  <c r="N66" i="10" s="1"/>
  <c r="V66" i="10" a="1"/>
  <c r="V66" i="10" s="1"/>
  <c r="AD66" i="10" a="1"/>
  <c r="AD66" i="10" s="1"/>
  <c r="AL66" i="10" a="1"/>
  <c r="AL66" i="10" s="1"/>
  <c r="AT66" i="10" a="1"/>
  <c r="AT66" i="10" s="1"/>
  <c r="BB66" i="10" a="1"/>
  <c r="BB66" i="10" s="1"/>
  <c r="BJ66" i="10" a="1"/>
  <c r="BJ66" i="10" s="1"/>
  <c r="BR66" i="10" a="1"/>
  <c r="BR66" i="10" s="1"/>
  <c r="BZ66" i="10" a="1"/>
  <c r="BZ66" i="10" s="1"/>
  <c r="CH66" i="10" a="1"/>
  <c r="CH66" i="10" s="1"/>
  <c r="CP66" i="10" a="1"/>
  <c r="CP66" i="10" s="1"/>
  <c r="B67" i="10" a="1"/>
  <c r="B67" i="10" s="1"/>
  <c r="J67" i="10" a="1"/>
  <c r="J67" i="10" s="1"/>
  <c r="R67" i="10" a="1"/>
  <c r="R67" i="10" s="1"/>
  <c r="Z67" i="10" a="1"/>
  <c r="Z67" i="10" s="1"/>
  <c r="AH67" i="10" a="1"/>
  <c r="AH67" i="10" s="1"/>
  <c r="AP67" i="10" a="1"/>
  <c r="AP67" i="10" s="1"/>
  <c r="AX67" i="10" a="1"/>
  <c r="AX67" i="10" s="1"/>
  <c r="BE67" i="10" a="1"/>
  <c r="BE67" i="10" s="1"/>
  <c r="BM67" i="10" a="1"/>
  <c r="BM67" i="10" s="1"/>
  <c r="BT67" i="10" a="1"/>
  <c r="BT67" i="10" s="1"/>
  <c r="CB67" i="10" a="1"/>
  <c r="CB67" i="10" s="1"/>
  <c r="CI67" i="10" a="1"/>
  <c r="CI67" i="10" s="1"/>
  <c r="CQ67" i="10" a="1"/>
  <c r="CQ67" i="10" s="1"/>
  <c r="CW67" i="10" a="1"/>
  <c r="CW67" i="10" s="1"/>
  <c r="F68" i="10" a="1"/>
  <c r="F68" i="10" s="1"/>
  <c r="K68" i="10" a="1"/>
  <c r="K68" i="10" s="1"/>
  <c r="Q68" i="10" a="1"/>
  <c r="Q68" i="10" s="1"/>
  <c r="V68" i="10" a="1"/>
  <c r="V68" i="10" s="1"/>
  <c r="AA68" i="10" a="1"/>
  <c r="AA68" i="10" s="1"/>
  <c r="AG68" i="10" a="1"/>
  <c r="AG68" i="10" s="1"/>
  <c r="AL68" i="10" a="1"/>
  <c r="AL68" i="10" s="1"/>
  <c r="AQ68" i="10" a="1"/>
  <c r="AQ68" i="10" s="1"/>
  <c r="AW68" i="10" a="1"/>
  <c r="AW68" i="10" s="1"/>
  <c r="BB68" i="10" a="1"/>
  <c r="BB68" i="10" s="1"/>
  <c r="BG68" i="10" a="1"/>
  <c r="BG68" i="10" s="1"/>
  <c r="BM68" i="10" a="1"/>
  <c r="BM68" i="10" s="1"/>
  <c r="BR68" i="10" a="1"/>
  <c r="BR68" i="10" s="1"/>
  <c r="BW68" i="10" a="1"/>
  <c r="BW68" i="10" s="1"/>
  <c r="CB68" i="10" a="1"/>
  <c r="CB68" i="10" s="1"/>
  <c r="CF68" i="10" a="1"/>
  <c r="CF68" i="10" s="1"/>
  <c r="CJ68" i="10" a="1"/>
  <c r="CJ68" i="10" s="1"/>
  <c r="CN68" i="10" a="1"/>
  <c r="CN68" i="10" s="1"/>
  <c r="CR68" i="10" a="1"/>
  <c r="CR68" i="10" s="1"/>
  <c r="CV68" i="10" a="1"/>
  <c r="CV68" i="10" s="1"/>
  <c r="D69" i="10" a="1"/>
  <c r="D69" i="10" s="1"/>
  <c r="H69" i="10" a="1"/>
  <c r="H69" i="10" s="1"/>
  <c r="L69" i="10" a="1"/>
  <c r="L69" i="10" s="1"/>
  <c r="P69" i="10" a="1"/>
  <c r="P69" i="10" s="1"/>
  <c r="T69" i="10" a="1"/>
  <c r="T69" i="10" s="1"/>
  <c r="X69" i="10" a="1"/>
  <c r="X69" i="10" s="1"/>
  <c r="AB69" i="10" a="1"/>
  <c r="AB69" i="10" s="1"/>
  <c r="AF69" i="10" a="1"/>
  <c r="AF69" i="10" s="1"/>
  <c r="AJ69" i="10" a="1"/>
  <c r="AJ69" i="10" s="1"/>
  <c r="AN69" i="10" a="1"/>
  <c r="AN69" i="10" s="1"/>
  <c r="AR69" i="10" a="1"/>
  <c r="AR69" i="10" s="1"/>
  <c r="AV69" i="10" a="1"/>
  <c r="AV69" i="10" s="1"/>
  <c r="AZ69" i="10" a="1"/>
  <c r="AZ69" i="10" s="1"/>
  <c r="BD69" i="10" a="1"/>
  <c r="BD69" i="10" s="1"/>
  <c r="BH69" i="10" a="1"/>
  <c r="BH69" i="10" s="1"/>
  <c r="BL69" i="10" a="1"/>
  <c r="BL69" i="10" s="1"/>
  <c r="BP69" i="10" a="1"/>
  <c r="BP69" i="10" s="1"/>
  <c r="BT69" i="10" a="1"/>
  <c r="BT69" i="10" s="1"/>
  <c r="BX69" i="10" a="1"/>
  <c r="BX69" i="10" s="1"/>
  <c r="CB69" i="10" a="1"/>
  <c r="CB69" i="10" s="1"/>
  <c r="CF69" i="10" a="1"/>
  <c r="CF69" i="10" s="1"/>
  <c r="CJ69" i="10" a="1"/>
  <c r="CJ69" i="10" s="1"/>
  <c r="CN69" i="10" a="1"/>
  <c r="CN69" i="10" s="1"/>
  <c r="CR69" i="10" a="1"/>
  <c r="CR69" i="10" s="1"/>
  <c r="CV69" i="10" a="1"/>
  <c r="CV69" i="10" s="1"/>
  <c r="D70" i="10" a="1"/>
  <c r="D70" i="10" s="1"/>
  <c r="H70" i="10" a="1"/>
  <c r="H70" i="10" s="1"/>
  <c r="L70" i="10" a="1"/>
  <c r="L70" i="10" s="1"/>
  <c r="P70" i="10" a="1"/>
  <c r="P70" i="10" s="1"/>
  <c r="T70" i="10" a="1"/>
  <c r="T70" i="10" s="1"/>
  <c r="X70" i="10" a="1"/>
  <c r="X70" i="10" s="1"/>
  <c r="AB70" i="10" a="1"/>
  <c r="AB70" i="10" s="1"/>
  <c r="AF70" i="10" a="1"/>
  <c r="AF70" i="10" s="1"/>
  <c r="AJ70" i="10" a="1"/>
  <c r="AJ70" i="10" s="1"/>
  <c r="AN70" i="10" a="1"/>
  <c r="AN70" i="10" s="1"/>
  <c r="AR70" i="10" a="1"/>
  <c r="AR70" i="10" s="1"/>
  <c r="AV70" i="10" a="1"/>
  <c r="AV70" i="10" s="1"/>
  <c r="AZ70" i="10" a="1"/>
  <c r="AZ70" i="10" s="1"/>
  <c r="BD70" i="10" a="1"/>
  <c r="BD70" i="10" s="1"/>
  <c r="BH70" i="10" a="1"/>
  <c r="BH70" i="10" s="1"/>
  <c r="BL70" i="10" a="1"/>
  <c r="BL70" i="10" s="1"/>
  <c r="BP70" i="10" a="1"/>
  <c r="BP70" i="10" s="1"/>
  <c r="BT70" i="10" a="1"/>
  <c r="BT70" i="10" s="1"/>
  <c r="BX70" i="10" a="1"/>
  <c r="BX70" i="10" s="1"/>
  <c r="CB70" i="10" a="1"/>
  <c r="CB70" i="10" s="1"/>
  <c r="CF70" i="10" a="1"/>
  <c r="CF70" i="10" s="1"/>
  <c r="CJ70" i="10" a="1"/>
  <c r="CJ70" i="10" s="1"/>
  <c r="CN70" i="10" a="1"/>
  <c r="CN70" i="10" s="1"/>
  <c r="CR70" i="10" a="1"/>
  <c r="CR70" i="10" s="1"/>
  <c r="CV70" i="10" a="1"/>
  <c r="CV70" i="10" s="1"/>
  <c r="D71" i="10" a="1"/>
  <c r="D71" i="10" s="1"/>
  <c r="H71" i="10" a="1"/>
  <c r="H71" i="10" s="1"/>
  <c r="L71" i="10" a="1"/>
  <c r="L71" i="10" s="1"/>
  <c r="P71" i="10" a="1"/>
  <c r="P71" i="10" s="1"/>
  <c r="T71" i="10" a="1"/>
  <c r="T71" i="10" s="1"/>
  <c r="X71" i="10" a="1"/>
  <c r="X71" i="10" s="1"/>
  <c r="AB71" i="10" a="1"/>
  <c r="AB71" i="10" s="1"/>
  <c r="AF71" i="10" a="1"/>
  <c r="AF71" i="10" s="1"/>
  <c r="AJ71" i="10" a="1"/>
  <c r="AJ71" i="10" s="1"/>
  <c r="AN71" i="10" a="1"/>
  <c r="AN71" i="10" s="1"/>
  <c r="AQ71" i="10" a="1"/>
  <c r="AQ71" i="10" s="1"/>
  <c r="AU71" i="10" a="1"/>
  <c r="AU71" i="10" s="1"/>
  <c r="AY71" i="10" a="1"/>
  <c r="AY71" i="10" s="1"/>
  <c r="BC71" i="10" a="1"/>
  <c r="BC71" i="10" s="1"/>
  <c r="BF71" i="10" a="1"/>
  <c r="BF71" i="10" s="1"/>
  <c r="BJ71" i="10" a="1"/>
  <c r="BJ71" i="10" s="1"/>
  <c r="BN71" i="10" a="1"/>
  <c r="BN71" i="10" s="1"/>
  <c r="BR71" i="10" a="1"/>
  <c r="BR71" i="10" s="1"/>
  <c r="BY71" i="10" a="1"/>
  <c r="BY71" i="10" s="1"/>
  <c r="CC71" i="10" a="1"/>
  <c r="CC71" i="10" s="1"/>
  <c r="CG71" i="10" a="1"/>
  <c r="CG71" i="10" s="1"/>
  <c r="CK71" i="10" a="1"/>
  <c r="CK71" i="10" s="1"/>
  <c r="CN71" i="10" a="1"/>
  <c r="CN71" i="10" s="1"/>
  <c r="CR71" i="10" a="1"/>
  <c r="CR71" i="10" s="1"/>
  <c r="CV71" i="10" a="1"/>
  <c r="CV71" i="10" s="1"/>
  <c r="D72" i="10" a="1"/>
  <c r="D72" i="10" s="1"/>
  <c r="G72" i="10" a="1"/>
  <c r="G72" i="10" s="1"/>
  <c r="K72" i="10" a="1"/>
  <c r="K72" i="10" s="1"/>
  <c r="O72" i="10" a="1"/>
  <c r="O72" i="10" s="1"/>
  <c r="S72" i="10" a="1"/>
  <c r="S72" i="10" s="1"/>
  <c r="V72" i="10" a="1"/>
  <c r="V72" i="10" s="1"/>
  <c r="Z72" i="10" a="1"/>
  <c r="Z72" i="10" s="1"/>
  <c r="AD72" i="10" a="1"/>
  <c r="AD72" i="10" s="1"/>
  <c r="AH72" i="10" a="1"/>
  <c r="AH72" i="10" s="1"/>
  <c r="AO72" i="10" a="1"/>
  <c r="AO72" i="10" s="1"/>
  <c r="AS72" i="10" a="1"/>
  <c r="AS72" i="10" s="1"/>
  <c r="AW72" i="10" a="1"/>
  <c r="AW72" i="10" s="1"/>
  <c r="BA72" i="10" a="1"/>
  <c r="BA72" i="10" s="1"/>
  <c r="BD72" i="10" a="1"/>
  <c r="BD72" i="10" s="1"/>
  <c r="BH72" i="10" a="1"/>
  <c r="BH72" i="10" s="1"/>
  <c r="BL72" i="10" a="1"/>
  <c r="BL72" i="10" s="1"/>
  <c r="BP72" i="10" a="1"/>
  <c r="BP72" i="10" s="1"/>
  <c r="BS72" i="10" a="1"/>
  <c r="BS72" i="10" s="1"/>
  <c r="BW72" i="10" a="1"/>
  <c r="BW72" i="10" s="1"/>
  <c r="CA72" i="10" a="1"/>
  <c r="CA72" i="10" s="1"/>
  <c r="CE72" i="10" a="1"/>
  <c r="CE72" i="10" s="1"/>
  <c r="CH72" i="10" a="1"/>
  <c r="CH72" i="10" s="1"/>
  <c r="CL72" i="10" a="1"/>
  <c r="CL72" i="10" s="1"/>
  <c r="CP72" i="10" a="1"/>
  <c r="CP72" i="10" s="1"/>
  <c r="CT72" i="10" a="1"/>
  <c r="CT72" i="10" s="1"/>
  <c r="W59" i="10" a="1"/>
  <c r="W59" i="10" s="1"/>
  <c r="AA59" i="10" a="1"/>
  <c r="AA59" i="10" s="1"/>
  <c r="AD59" i="10" a="1"/>
  <c r="AD59" i="10" s="1"/>
  <c r="AH59" i="10" a="1"/>
  <c r="AH59" i="10" s="1"/>
  <c r="AK59" i="10" a="1"/>
  <c r="AK59" i="10" s="1"/>
  <c r="AO59" i="10" a="1"/>
  <c r="AO59" i="10" s="1"/>
  <c r="AR59" i="10" a="1"/>
  <c r="AR59" i="10" s="1"/>
  <c r="AV59" i="10" a="1"/>
  <c r="AV59" i="10" s="1"/>
  <c r="BC59" i="10" a="1"/>
  <c r="BC59" i="10" s="1"/>
  <c r="BG59" i="10" a="1"/>
  <c r="BG59" i="10" s="1"/>
  <c r="BJ59" i="10" a="1"/>
  <c r="BJ59" i="10" s="1"/>
  <c r="BN59" i="10" a="1"/>
  <c r="BN59" i="10" s="1"/>
  <c r="BQ59" i="10" a="1"/>
  <c r="BQ59" i="10" s="1"/>
  <c r="BU59" i="10" a="1"/>
  <c r="BU59" i="10" s="1"/>
  <c r="BX59" i="10" a="1"/>
  <c r="BX59" i="10" s="1"/>
  <c r="CB59" i="10" a="1"/>
  <c r="CB59" i="10" s="1"/>
  <c r="CI59" i="10" a="1"/>
  <c r="CI59" i="10" s="1"/>
  <c r="CM59" i="10" a="1"/>
  <c r="CM59" i="10" s="1"/>
  <c r="CP59" i="10" a="1"/>
  <c r="CP59" i="10" s="1"/>
  <c r="CT59" i="10" a="1"/>
  <c r="CT59" i="10" s="1"/>
  <c r="CW59" i="10" a="1"/>
  <c r="CW59" i="10" s="1"/>
  <c r="F59" i="10" a="1"/>
  <c r="F59" i="10" s="1"/>
  <c r="I59" i="10" a="1"/>
  <c r="I59" i="10" s="1"/>
  <c r="M59" i="10" a="1"/>
  <c r="M59" i="10" s="1"/>
  <c r="B59" i="10" a="1"/>
  <c r="B59" i="10" s="1"/>
  <c r="Q73" i="10" a="1"/>
  <c r="Q73" i="10" s="1"/>
  <c r="AT73" i="10" a="1"/>
  <c r="AT73" i="10" s="1"/>
  <c r="BW73" i="10" a="1"/>
  <c r="BW73" i="10" s="1"/>
  <c r="D60" i="10" a="1"/>
  <c r="D60" i="10" s="1"/>
  <c r="BK60" i="10" a="1"/>
  <c r="BK60" i="10" s="1"/>
  <c r="CP60" i="10" a="1"/>
  <c r="CP60" i="10" s="1"/>
  <c r="Y61" i="10" a="1"/>
  <c r="Y61" i="10" s="1"/>
  <c r="BD61" i="10" a="1"/>
  <c r="BD61" i="10" s="1"/>
  <c r="CI61" i="10" a="1"/>
  <c r="CI61" i="10" s="1"/>
  <c r="S62" i="10" a="1"/>
  <c r="S62" i="10" s="1"/>
  <c r="AK62" i="10" a="1"/>
  <c r="AK62" i="10" s="1"/>
  <c r="BA62" i="10" a="1"/>
  <c r="BA62" i="10" s="1"/>
  <c r="BQ62" i="10" a="1"/>
  <c r="BQ62" i="10" s="1"/>
  <c r="CG62" i="10" a="1"/>
  <c r="CG62" i="10" s="1"/>
  <c r="CW62" i="10" a="1"/>
  <c r="CW62" i="10" s="1"/>
  <c r="Q63" i="10" a="1"/>
  <c r="Q63" i="10" s="1"/>
  <c r="AC63" i="10" a="1"/>
  <c r="AC63" i="10" s="1"/>
  <c r="AN63" i="10" a="1"/>
  <c r="AN63" i="10" s="1"/>
  <c r="AY63" i="10" a="1"/>
  <c r="AY63" i="10" s="1"/>
  <c r="BI63" i="10" a="1"/>
  <c r="BI63" i="10" s="1"/>
  <c r="BT63" i="10" a="1"/>
  <c r="BT63" i="10" s="1"/>
  <c r="CE63" i="10" a="1"/>
  <c r="CE63" i="10" s="1"/>
  <c r="CO63" i="10" a="1"/>
  <c r="CO63" i="10" s="1"/>
  <c r="CW63" i="10" a="1"/>
  <c r="CW63" i="10" s="1"/>
  <c r="I64" i="10" a="1"/>
  <c r="I64" i="10" s="1"/>
  <c r="Q64" i="10" a="1"/>
  <c r="Q64" i="10" s="1"/>
  <c r="Y64" i="10" a="1"/>
  <c r="Y64" i="10" s="1"/>
  <c r="AG64" i="10" a="1"/>
  <c r="AG64" i="10" s="1"/>
  <c r="AN64" i="10" a="1"/>
  <c r="AN64" i="10" s="1"/>
  <c r="AV64" i="10" a="1"/>
  <c r="AV64" i="10" s="1"/>
  <c r="BK64" i="10" a="1"/>
  <c r="BK64" i="10" s="1"/>
  <c r="BS64" i="10" a="1"/>
  <c r="BS64" i="10" s="1"/>
  <c r="CA64" i="10" a="1"/>
  <c r="CA64" i="10" s="1"/>
  <c r="CI64" i="10" a="1"/>
  <c r="CI64" i="10" s="1"/>
  <c r="CQ64" i="10" a="1"/>
  <c r="CQ64" i="10" s="1"/>
  <c r="C65" i="10" a="1"/>
  <c r="C65" i="10" s="1"/>
  <c r="K65" i="10" a="1"/>
  <c r="K65" i="10" s="1"/>
  <c r="S65" i="10" a="1"/>
  <c r="S65" i="10" s="1"/>
  <c r="AA65" i="10" a="1"/>
  <c r="AA65" i="10" s="1"/>
  <c r="AI65" i="10" a="1"/>
  <c r="AI65" i="10" s="1"/>
  <c r="AQ65" i="10" a="1"/>
  <c r="AQ65" i="10" s="1"/>
  <c r="AY65" i="10" a="1"/>
  <c r="AY65" i="10" s="1"/>
  <c r="BG65" i="10" a="1"/>
  <c r="BG65" i="10" s="1"/>
  <c r="BO65" i="10" a="1"/>
  <c r="BO65" i="10" s="1"/>
  <c r="BW65" i="10" a="1"/>
  <c r="BW65" i="10" s="1"/>
  <c r="CE65" i="10" a="1"/>
  <c r="CE65" i="10" s="1"/>
  <c r="CM65" i="10" a="1"/>
  <c r="CM65" i="10" s="1"/>
  <c r="CU65" i="10" a="1"/>
  <c r="CU65" i="10" s="1"/>
  <c r="G66" i="10" a="1"/>
  <c r="G66" i="10" s="1"/>
  <c r="O66" i="10" a="1"/>
  <c r="O66" i="10" s="1"/>
  <c r="W66" i="10" a="1"/>
  <c r="W66" i="10" s="1"/>
  <c r="AE66" i="10" a="1"/>
  <c r="AE66" i="10" s="1"/>
  <c r="AM66" i="10" a="1"/>
  <c r="AM66" i="10" s="1"/>
  <c r="AU66" i="10" a="1"/>
  <c r="AU66" i="10" s="1"/>
  <c r="BC66" i="10" a="1"/>
  <c r="BC66" i="10" s="1"/>
  <c r="BK66" i="10" a="1"/>
  <c r="BK66" i="10" s="1"/>
  <c r="BS66" i="10" a="1"/>
  <c r="BS66" i="10" s="1"/>
  <c r="CA66" i="10" a="1"/>
  <c r="CA66" i="10" s="1"/>
  <c r="CI66" i="10" a="1"/>
  <c r="CI66" i="10" s="1"/>
  <c r="CQ66" i="10" a="1"/>
  <c r="CQ66" i="10" s="1"/>
  <c r="C67" i="10" a="1"/>
  <c r="C67" i="10" s="1"/>
  <c r="K67" i="10" a="1"/>
  <c r="K67" i="10" s="1"/>
  <c r="S67" i="10" a="1"/>
  <c r="S67" i="10" s="1"/>
  <c r="AA67" i="10" a="1"/>
  <c r="AA67" i="10" s="1"/>
  <c r="AI67" i="10" a="1"/>
  <c r="AI67" i="10" s="1"/>
  <c r="AQ67" i="10" a="1"/>
  <c r="AQ67" i="10" s="1"/>
  <c r="AY67" i="10" a="1"/>
  <c r="AY67" i="10" s="1"/>
  <c r="BF67" i="10" a="1"/>
  <c r="BF67" i="10" s="1"/>
  <c r="BN67" i="10" a="1"/>
  <c r="BN67" i="10" s="1"/>
  <c r="BU67" i="10" a="1"/>
  <c r="BU67" i="10" s="1"/>
  <c r="CC67" i="10" a="1"/>
  <c r="CC67" i="10" s="1"/>
  <c r="CJ67" i="10" a="1"/>
  <c r="CJ67" i="10" s="1"/>
  <c r="CR67" i="10" a="1"/>
  <c r="CR67" i="10" s="1"/>
  <c r="B68" i="10" a="1"/>
  <c r="B68" i="10" s="1"/>
  <c r="G68" i="10" a="1"/>
  <c r="G68" i="10" s="1"/>
  <c r="M68" i="10" a="1"/>
  <c r="M68" i="10" s="1"/>
  <c r="R68" i="10" a="1"/>
  <c r="R68" i="10" s="1"/>
  <c r="W68" i="10" a="1"/>
  <c r="W68" i="10" s="1"/>
  <c r="AC68" i="10" a="1"/>
  <c r="AC68" i="10" s="1"/>
  <c r="AH68" i="10" a="1"/>
  <c r="AH68" i="10" s="1"/>
  <c r="AM68" i="10" a="1"/>
  <c r="AM68" i="10" s="1"/>
  <c r="AS68" i="10" a="1"/>
  <c r="AS68" i="10" s="1"/>
  <c r="AX68" i="10" a="1"/>
  <c r="AX68" i="10" s="1"/>
  <c r="BC68" i="10" a="1"/>
  <c r="BC68" i="10" s="1"/>
  <c r="BI68" i="10" a="1"/>
  <c r="BI68" i="10" s="1"/>
  <c r="BN68" i="10" a="1"/>
  <c r="BN68" i="10" s="1"/>
  <c r="BS68" i="10" a="1"/>
  <c r="BS68" i="10" s="1"/>
  <c r="BY68" i="10" a="1"/>
  <c r="BY68" i="10" s="1"/>
  <c r="CC68" i="10" a="1"/>
  <c r="CC68" i="10" s="1"/>
  <c r="CG68" i="10" a="1"/>
  <c r="CG68" i="10" s="1"/>
  <c r="CK68" i="10" a="1"/>
  <c r="CK68" i="10" s="1"/>
  <c r="CO68" i="10" a="1"/>
  <c r="CO68" i="10" s="1"/>
  <c r="CS68" i="10" a="1"/>
  <c r="CS68" i="10" s="1"/>
  <c r="CW68" i="10" a="1"/>
  <c r="CW68" i="10" s="1"/>
  <c r="E69" i="10" a="1"/>
  <c r="E69" i="10" s="1"/>
  <c r="I69" i="10" a="1"/>
  <c r="I69" i="10" s="1"/>
  <c r="M69" i="10" a="1"/>
  <c r="M69" i="10" s="1"/>
  <c r="Q69" i="10" a="1"/>
  <c r="Q69" i="10" s="1"/>
  <c r="U69" i="10" a="1"/>
  <c r="U69" i="10" s="1"/>
  <c r="Y69" i="10" a="1"/>
  <c r="Y69" i="10" s="1"/>
  <c r="AC69" i="10" a="1"/>
  <c r="AC69" i="10" s="1"/>
  <c r="AG69" i="10" a="1"/>
  <c r="AG69" i="10" s="1"/>
  <c r="AK69" i="10" a="1"/>
  <c r="AK69" i="10" s="1"/>
  <c r="AO69" i="10" a="1"/>
  <c r="AO69" i="10" s="1"/>
  <c r="AS69" i="10" a="1"/>
  <c r="AS69" i="10" s="1"/>
  <c r="AW69" i="10" a="1"/>
  <c r="AW69" i="10" s="1"/>
  <c r="BA69" i="10" a="1"/>
  <c r="BA69" i="10" s="1"/>
  <c r="BE69" i="10" a="1"/>
  <c r="BE69" i="10" s="1"/>
  <c r="BI69" i="10" a="1"/>
  <c r="BI69" i="10" s="1"/>
  <c r="BM69" i="10" a="1"/>
  <c r="BM69" i="10" s="1"/>
  <c r="BQ69" i="10" a="1"/>
  <c r="BQ69" i="10" s="1"/>
  <c r="BU69" i="10" a="1"/>
  <c r="BU69" i="10" s="1"/>
  <c r="BY69" i="10" a="1"/>
  <c r="BY69" i="10" s="1"/>
  <c r="CC69" i="10" a="1"/>
  <c r="CC69" i="10" s="1"/>
  <c r="CG69" i="10" a="1"/>
  <c r="CG69" i="10" s="1"/>
  <c r="CK69" i="10" a="1"/>
  <c r="CK69" i="10" s="1"/>
  <c r="CO69" i="10" a="1"/>
  <c r="CO69" i="10" s="1"/>
  <c r="CS69" i="10" a="1"/>
  <c r="CS69" i="10" s="1"/>
  <c r="CW69" i="10" a="1"/>
  <c r="CW69" i="10" s="1"/>
  <c r="E70" i="10" a="1"/>
  <c r="E70" i="10" s="1"/>
  <c r="I70" i="10" a="1"/>
  <c r="I70" i="10" s="1"/>
  <c r="M70" i="10" a="1"/>
  <c r="M70" i="10" s="1"/>
  <c r="Q70" i="10" a="1"/>
  <c r="Q70" i="10" s="1"/>
  <c r="U70" i="10" a="1"/>
  <c r="U70" i="10" s="1"/>
  <c r="Y70" i="10" a="1"/>
  <c r="Y70" i="10" s="1"/>
  <c r="AC70" i="10" a="1"/>
  <c r="AC70" i="10" s="1"/>
  <c r="AG70" i="10" a="1"/>
  <c r="AG70" i="10" s="1"/>
  <c r="AK70" i="10" a="1"/>
  <c r="AK70" i="10" s="1"/>
  <c r="AO70" i="10" a="1"/>
  <c r="AO70" i="10" s="1"/>
  <c r="AS70" i="10" a="1"/>
  <c r="AS70" i="10" s="1"/>
  <c r="AW70" i="10" a="1"/>
  <c r="AW70" i="10" s="1"/>
  <c r="BA70" i="10" a="1"/>
  <c r="BA70" i="10" s="1"/>
  <c r="BE70" i="10" a="1"/>
  <c r="BE70" i="10" s="1"/>
  <c r="BI70" i="10" a="1"/>
  <c r="BI70" i="10" s="1"/>
  <c r="BM70" i="10" a="1"/>
  <c r="BM70" i="10" s="1"/>
  <c r="BQ70" i="10" a="1"/>
  <c r="BQ70" i="10" s="1"/>
  <c r="BU70" i="10" a="1"/>
  <c r="BU70" i="10" s="1"/>
  <c r="BY70" i="10" a="1"/>
  <c r="BY70" i="10" s="1"/>
  <c r="CC70" i="10" a="1"/>
  <c r="CC70" i="10" s="1"/>
  <c r="CG70" i="10" a="1"/>
  <c r="CG70" i="10" s="1"/>
  <c r="CK70" i="10" a="1"/>
  <c r="CK70" i="10" s="1"/>
  <c r="CO70" i="10" a="1"/>
  <c r="CO70" i="10" s="1"/>
  <c r="CS70" i="10" a="1"/>
  <c r="CS70" i="10" s="1"/>
  <c r="CW70" i="10" a="1"/>
  <c r="CW70" i="10" s="1"/>
  <c r="E71" i="10" a="1"/>
  <c r="E71" i="10" s="1"/>
  <c r="I71" i="10" a="1"/>
  <c r="I71" i="10" s="1"/>
  <c r="M71" i="10" a="1"/>
  <c r="M71" i="10" s="1"/>
  <c r="Q71" i="10" a="1"/>
  <c r="Q71" i="10" s="1"/>
  <c r="U71" i="10" a="1"/>
  <c r="U71" i="10" s="1"/>
  <c r="Y71" i="10" a="1"/>
  <c r="Y71" i="10" s="1"/>
  <c r="AC71" i="10" a="1"/>
  <c r="AC71" i="10" s="1"/>
  <c r="AG71" i="10" a="1"/>
  <c r="AG71" i="10" s="1"/>
  <c r="AK71" i="10" a="1"/>
  <c r="AK71" i="10" s="1"/>
  <c r="AO71" i="10" a="1"/>
  <c r="AO71" i="10" s="1"/>
  <c r="AR71" i="10" a="1"/>
  <c r="AR71" i="10" s="1"/>
  <c r="AV71" i="10" a="1"/>
  <c r="AV71" i="10" s="1"/>
  <c r="AZ71" i="10" a="1"/>
  <c r="AZ71" i="10" s="1"/>
  <c r="BD71" i="10" a="1"/>
  <c r="BD71" i="10" s="1"/>
  <c r="BG71" i="10" a="1"/>
  <c r="BG71" i="10" s="1"/>
  <c r="BK71" i="10" a="1"/>
  <c r="BK71" i="10" s="1"/>
  <c r="BO71" i="10" a="1"/>
  <c r="BO71" i="10" s="1"/>
  <c r="BS71" i="10" a="1"/>
  <c r="BS71" i="10" s="1"/>
  <c r="BV71" i="10" a="1"/>
  <c r="BV71" i="10" s="1"/>
  <c r="BZ71" i="10" a="1"/>
  <c r="BZ71" i="10" s="1"/>
  <c r="CD71" i="10" a="1"/>
  <c r="CD71" i="10" s="1"/>
  <c r="CH71" i="10" a="1"/>
  <c r="CH71" i="10" s="1"/>
  <c r="CO71" i="10" a="1"/>
  <c r="CO71" i="10" s="1"/>
  <c r="AE73" i="10" a="1"/>
  <c r="AE73" i="10" s="1"/>
  <c r="CK73" i="10" a="1"/>
  <c r="CK73" i="10" s="1"/>
  <c r="AV60" i="10" a="1"/>
  <c r="AV60" i="10" s="1"/>
  <c r="H61" i="10" a="1"/>
  <c r="H61" i="10" s="1"/>
  <c r="BR61" i="10" a="1"/>
  <c r="BR61" i="10" s="1"/>
  <c r="AB62" i="10" a="1"/>
  <c r="AB62" i="10" s="1"/>
  <c r="BH62" i="10" a="1"/>
  <c r="BH62" i="10" s="1"/>
  <c r="CN62" i="10" a="1"/>
  <c r="CN62" i="10" s="1"/>
  <c r="W63" i="10" a="1"/>
  <c r="W63" i="10" s="1"/>
  <c r="AR63" i="10" a="1"/>
  <c r="AR63" i="10" s="1"/>
  <c r="BM63" i="10" a="1"/>
  <c r="BM63" i="10" s="1"/>
  <c r="CI63" i="10" a="1"/>
  <c r="CI63" i="10" s="1"/>
  <c r="D64" i="10" a="1"/>
  <c r="D64" i="10" s="1"/>
  <c r="T64" i="10" a="1"/>
  <c r="T64" i="10" s="1"/>
  <c r="AJ64" i="10" a="1"/>
  <c r="AJ64" i="10" s="1"/>
  <c r="AY64" i="10" a="1"/>
  <c r="AY64" i="10" s="1"/>
  <c r="BN64" i="10" a="1"/>
  <c r="BN64" i="10" s="1"/>
  <c r="CD64" i="10" a="1"/>
  <c r="CD64" i="10" s="1"/>
  <c r="CT64" i="10" a="1"/>
  <c r="CT64" i="10" s="1"/>
  <c r="N65" i="10" a="1"/>
  <c r="N65" i="10" s="1"/>
  <c r="AD65" i="10" a="1"/>
  <c r="AD65" i="10" s="1"/>
  <c r="AT65" i="10" a="1"/>
  <c r="AT65" i="10" s="1"/>
  <c r="BJ65" i="10" a="1"/>
  <c r="BJ65" i="10" s="1"/>
  <c r="BZ65" i="10" a="1"/>
  <c r="BZ65" i="10" s="1"/>
  <c r="CP65" i="10" a="1"/>
  <c r="CP65" i="10" s="1"/>
  <c r="J66" i="10" a="1"/>
  <c r="J66" i="10" s="1"/>
  <c r="Z66" i="10" a="1"/>
  <c r="Z66" i="10" s="1"/>
  <c r="AP66" i="10" a="1"/>
  <c r="AP66" i="10" s="1"/>
  <c r="BF66" i="10" a="1"/>
  <c r="BF66" i="10" s="1"/>
  <c r="BV66" i="10" a="1"/>
  <c r="BV66" i="10" s="1"/>
  <c r="CL66" i="10" a="1"/>
  <c r="CL66" i="10" s="1"/>
  <c r="F67" i="10" a="1"/>
  <c r="F67" i="10" s="1"/>
  <c r="V67" i="10" a="1"/>
  <c r="V67" i="10" s="1"/>
  <c r="AL67" i="10" a="1"/>
  <c r="AL67" i="10" s="1"/>
  <c r="BA67" i="10" a="1"/>
  <c r="BA67" i="10" s="1"/>
  <c r="CF67" i="10" a="1"/>
  <c r="CF67" i="10" s="1"/>
  <c r="CU67" i="10" a="1"/>
  <c r="CU67" i="10" s="1"/>
  <c r="I68" i="10" a="1"/>
  <c r="I68" i="10" s="1"/>
  <c r="S68" i="10" a="1"/>
  <c r="S68" i="10" s="1"/>
  <c r="AD68" i="10" a="1"/>
  <c r="AD68" i="10" s="1"/>
  <c r="AO68" i="10" a="1"/>
  <c r="AO68" i="10" s="1"/>
  <c r="AY68" i="10" a="1"/>
  <c r="AY68" i="10" s="1"/>
  <c r="BJ68" i="10" a="1"/>
  <c r="BJ68" i="10" s="1"/>
  <c r="BU68" i="10" a="1"/>
  <c r="BU68" i="10" s="1"/>
  <c r="CD68" i="10" a="1"/>
  <c r="CD68" i="10" s="1"/>
  <c r="CL68" i="10" a="1"/>
  <c r="CL68" i="10" s="1"/>
  <c r="CT68" i="10" a="1"/>
  <c r="CT68" i="10" s="1"/>
  <c r="F69" i="10" a="1"/>
  <c r="F69" i="10" s="1"/>
  <c r="N69" i="10" a="1"/>
  <c r="N69" i="10" s="1"/>
  <c r="V69" i="10" a="1"/>
  <c r="V69" i="10" s="1"/>
  <c r="AD69" i="10" a="1"/>
  <c r="AD69" i="10" s="1"/>
  <c r="AL69" i="10" a="1"/>
  <c r="AL69" i="10" s="1"/>
  <c r="AT69" i="10" a="1"/>
  <c r="AT69" i="10" s="1"/>
  <c r="BB69" i="10" a="1"/>
  <c r="BB69" i="10" s="1"/>
  <c r="BJ69" i="10" a="1"/>
  <c r="BJ69" i="10" s="1"/>
  <c r="BR69" i="10" a="1"/>
  <c r="BR69" i="10" s="1"/>
  <c r="BZ69" i="10" a="1"/>
  <c r="BZ69" i="10" s="1"/>
  <c r="CH69" i="10" a="1"/>
  <c r="CH69" i="10" s="1"/>
  <c r="CP69" i="10" a="1"/>
  <c r="CP69" i="10" s="1"/>
  <c r="B70" i="10" a="1"/>
  <c r="B70" i="10" s="1"/>
  <c r="J70" i="10" a="1"/>
  <c r="J70" i="10" s="1"/>
  <c r="R70" i="10" a="1"/>
  <c r="R70" i="10" s="1"/>
  <c r="Z70" i="10" a="1"/>
  <c r="Z70" i="10" s="1"/>
  <c r="AH70" i="10" a="1"/>
  <c r="AH70" i="10" s="1"/>
  <c r="AP70" i="10" a="1"/>
  <c r="AP70" i="10" s="1"/>
  <c r="AX70" i="10" a="1"/>
  <c r="AX70" i="10" s="1"/>
  <c r="BF70" i="10" a="1"/>
  <c r="BF70" i="10" s="1"/>
  <c r="BN70" i="10" a="1"/>
  <c r="BN70" i="10" s="1"/>
  <c r="BV70" i="10" a="1"/>
  <c r="BV70" i="10" s="1"/>
  <c r="CD70" i="10" a="1"/>
  <c r="CD70" i="10" s="1"/>
  <c r="CL70" i="10" a="1"/>
  <c r="CL70" i="10" s="1"/>
  <c r="CT70" i="10" a="1"/>
  <c r="CT70" i="10" s="1"/>
  <c r="F71" i="10" a="1"/>
  <c r="F71" i="10" s="1"/>
  <c r="N71" i="10" a="1"/>
  <c r="N71" i="10" s="1"/>
  <c r="V71" i="10" a="1"/>
  <c r="V71" i="10" s="1"/>
  <c r="AD71" i="10" a="1"/>
  <c r="AD71" i="10" s="1"/>
  <c r="AL71" i="10" a="1"/>
  <c r="AL71" i="10" s="1"/>
  <c r="AS71" i="10" a="1"/>
  <c r="AS71" i="10" s="1"/>
  <c r="BA71" i="10" a="1"/>
  <c r="BA71" i="10" s="1"/>
  <c r="BH71" i="10" a="1"/>
  <c r="BH71" i="10" s="1"/>
  <c r="BP71" i="10" a="1"/>
  <c r="BP71" i="10" s="1"/>
  <c r="BW71" i="10" a="1"/>
  <c r="BW71" i="10" s="1"/>
  <c r="CE71" i="10" a="1"/>
  <c r="CE71" i="10" s="1"/>
  <c r="CL71" i="10" a="1"/>
  <c r="CL71" i="10" s="1"/>
  <c r="CS71" i="10" a="1"/>
  <c r="CS71" i="10" s="1"/>
  <c r="B72" i="10" a="1"/>
  <c r="B72" i="10" s="1"/>
  <c r="F72" i="10" a="1"/>
  <c r="F72" i="10" s="1"/>
  <c r="L72" i="10" a="1"/>
  <c r="L72" i="10" s="1"/>
  <c r="Q72" i="10" a="1"/>
  <c r="Q72" i="10" s="1"/>
  <c r="AA72" i="10" a="1"/>
  <c r="AA72" i="10" s="1"/>
  <c r="AF72" i="10" a="1"/>
  <c r="AF72" i="10" s="1"/>
  <c r="AK72" i="10" a="1"/>
  <c r="AK72" i="10" s="1"/>
  <c r="AP72" i="10" a="1"/>
  <c r="AP72" i="10" s="1"/>
  <c r="AU72" i="10" a="1"/>
  <c r="AU72" i="10" s="1"/>
  <c r="AZ72" i="10" a="1"/>
  <c r="AZ72" i="10" s="1"/>
  <c r="BE72" i="10" a="1"/>
  <c r="BE72" i="10" s="1"/>
  <c r="BJ72" i="10" a="1"/>
  <c r="BJ72" i="10" s="1"/>
  <c r="BO72" i="10" a="1"/>
  <c r="BO72" i="10" s="1"/>
  <c r="BT72" i="10" a="1"/>
  <c r="BT72" i="10" s="1"/>
  <c r="BY72" i="10" a="1"/>
  <c r="BY72" i="10" s="1"/>
  <c r="CD72" i="10" a="1"/>
  <c r="CD72" i="10" s="1"/>
  <c r="CI72" i="10" a="1"/>
  <c r="CI72" i="10" s="1"/>
  <c r="CN72" i="10" a="1"/>
  <c r="CN72" i="10" s="1"/>
  <c r="CS72" i="10" a="1"/>
  <c r="CS72" i="10" s="1"/>
  <c r="T59" i="10" a="1"/>
  <c r="T59" i="10" s="1"/>
  <c r="Y59" i="10" a="1"/>
  <c r="Y59" i="10" s="1"/>
  <c r="AC59" i="10" a="1"/>
  <c r="AC59" i="10" s="1"/>
  <c r="AI59" i="10" a="1"/>
  <c r="AI59" i="10" s="1"/>
  <c r="AM59" i="10" a="1"/>
  <c r="AM59" i="10" s="1"/>
  <c r="AW59" i="10" a="1"/>
  <c r="AW59" i="10" s="1"/>
  <c r="BA59" i="10" a="1"/>
  <c r="BA59" i="10" s="1"/>
  <c r="BF59" i="10" a="1"/>
  <c r="BF59" i="10" s="1"/>
  <c r="BK59" i="10" a="1"/>
  <c r="BK59" i="10" s="1"/>
  <c r="BT59" i="10" a="1"/>
  <c r="BT59" i="10" s="1"/>
  <c r="BY59" i="10" a="1"/>
  <c r="BY59" i="10" s="1"/>
  <c r="CD59" i="10" a="1"/>
  <c r="CD59" i="10" s="1"/>
  <c r="CH59" i="10" a="1"/>
  <c r="CH59" i="10" s="1"/>
  <c r="CR59" i="10" a="1"/>
  <c r="CR59" i="10" s="1"/>
  <c r="CV59" i="10" a="1"/>
  <c r="CV59" i="10" s="1"/>
  <c r="G59" i="10" a="1"/>
  <c r="G59" i="10" s="1"/>
  <c r="K59" i="10" a="1"/>
  <c r="K59" i="10" s="1"/>
  <c r="P59" i="10" a="1"/>
  <c r="P59" i="10" s="1"/>
  <c r="AW60" i="10" a="1"/>
  <c r="AW60" i="10" s="1"/>
  <c r="I61" i="10" a="1"/>
  <c r="I61" i="10" s="1"/>
  <c r="BS61" i="10" a="1"/>
  <c r="BS61" i="10" s="1"/>
  <c r="AC62" i="10" a="1"/>
  <c r="AC62" i="10" s="1"/>
  <c r="BI62" i="10" a="1"/>
  <c r="BI62" i="10" s="1"/>
  <c r="CO62" i="10" a="1"/>
  <c r="CO62" i="10" s="1"/>
  <c r="X63" i="10" a="1"/>
  <c r="X63" i="10" s="1"/>
  <c r="AS63" i="10" a="1"/>
  <c r="AS63" i="10" s="1"/>
  <c r="BO63" i="10" a="1"/>
  <c r="BO63" i="10" s="1"/>
  <c r="CJ63" i="10" a="1"/>
  <c r="CJ63" i="10" s="1"/>
  <c r="E64" i="10" a="1"/>
  <c r="E64" i="10" s="1"/>
  <c r="U64" i="10" a="1"/>
  <c r="U64" i="10" s="1"/>
  <c r="AK64" i="10" a="1"/>
  <c r="AK64" i="10" s="1"/>
  <c r="AZ64" i="10" a="1"/>
  <c r="AZ64" i="10" s="1"/>
  <c r="BO64" i="10" a="1"/>
  <c r="BO64" i="10" s="1"/>
  <c r="CE64" i="10" a="1"/>
  <c r="CE64" i="10" s="1"/>
  <c r="CU64" i="10" a="1"/>
  <c r="CU64" i="10" s="1"/>
  <c r="O65" i="10" a="1"/>
  <c r="O65" i="10" s="1"/>
  <c r="AE65" i="10" a="1"/>
  <c r="AE65" i="10" s="1"/>
  <c r="AU65" i="10" a="1"/>
  <c r="AU65" i="10" s="1"/>
  <c r="BK65" i="10" a="1"/>
  <c r="BK65" i="10" s="1"/>
  <c r="CA65" i="10" a="1"/>
  <c r="CA65" i="10" s="1"/>
  <c r="CQ65" i="10" a="1"/>
  <c r="CQ65" i="10" s="1"/>
  <c r="K66" i="10" a="1"/>
  <c r="K66" i="10" s="1"/>
  <c r="AA66" i="10" a="1"/>
  <c r="AA66" i="10" s="1"/>
  <c r="AQ66" i="10" a="1"/>
  <c r="AQ66" i="10" s="1"/>
  <c r="BG66" i="10" a="1"/>
  <c r="BG66" i="10" s="1"/>
  <c r="BW66" i="10" a="1"/>
  <c r="BW66" i="10" s="1"/>
  <c r="CM66" i="10" a="1"/>
  <c r="CM66" i="10" s="1"/>
  <c r="G67" i="10" a="1"/>
  <c r="G67" i="10" s="1"/>
  <c r="W67" i="10" a="1"/>
  <c r="W67" i="10" s="1"/>
  <c r="AM67" i="10" a="1"/>
  <c r="AM67" i="10" s="1"/>
  <c r="BB67" i="10" a="1"/>
  <c r="BB67" i="10" s="1"/>
  <c r="BQ67" i="10" a="1"/>
  <c r="BQ67" i="10" s="1"/>
  <c r="CV67" i="10" a="1"/>
  <c r="CV67" i="10" s="1"/>
  <c r="J68" i="10" a="1"/>
  <c r="J68" i="10" s="1"/>
  <c r="U68" i="10" a="1"/>
  <c r="U68" i="10" s="1"/>
  <c r="AE68" i="10" a="1"/>
  <c r="AE68" i="10" s="1"/>
  <c r="AP68" i="10" a="1"/>
  <c r="AP68" i="10" s="1"/>
  <c r="BA68" i="10" a="1"/>
  <c r="BA68" i="10" s="1"/>
  <c r="BK68" i="10" a="1"/>
  <c r="BK68" i="10" s="1"/>
  <c r="BV68" i="10" a="1"/>
  <c r="BV68" i="10" s="1"/>
  <c r="CE68" i="10" a="1"/>
  <c r="CE68" i="10" s="1"/>
  <c r="CM68" i="10" a="1"/>
  <c r="CM68" i="10" s="1"/>
  <c r="CU68" i="10" a="1"/>
  <c r="CU68" i="10" s="1"/>
  <c r="G69" i="10" a="1"/>
  <c r="G69" i="10" s="1"/>
  <c r="O69" i="10" a="1"/>
  <c r="O69" i="10" s="1"/>
  <c r="W69" i="10" a="1"/>
  <c r="W69" i="10" s="1"/>
  <c r="AE69" i="10" a="1"/>
  <c r="AE69" i="10" s="1"/>
  <c r="AM69" i="10" a="1"/>
  <c r="AM69" i="10" s="1"/>
  <c r="AU69" i="10" a="1"/>
  <c r="AU69" i="10" s="1"/>
  <c r="BC69" i="10" a="1"/>
  <c r="BC69" i="10" s="1"/>
  <c r="BK69" i="10" a="1"/>
  <c r="BK69" i="10" s="1"/>
  <c r="BS69" i="10" a="1"/>
  <c r="BS69" i="10" s="1"/>
  <c r="CA69" i="10" a="1"/>
  <c r="CA69" i="10" s="1"/>
  <c r="CI69" i="10" a="1"/>
  <c r="CI69" i="10" s="1"/>
  <c r="CQ69" i="10" a="1"/>
  <c r="CQ69" i="10" s="1"/>
  <c r="C70" i="10" a="1"/>
  <c r="C70" i="10" s="1"/>
  <c r="K70" i="10" a="1"/>
  <c r="K70" i="10" s="1"/>
  <c r="S70" i="10" a="1"/>
  <c r="S70" i="10" s="1"/>
  <c r="AA70" i="10" a="1"/>
  <c r="AA70" i="10" s="1"/>
  <c r="AI70" i="10" a="1"/>
  <c r="AI70" i="10" s="1"/>
  <c r="AQ70" i="10" a="1"/>
  <c r="AQ70" i="10" s="1"/>
  <c r="AY70" i="10" a="1"/>
  <c r="AY70" i="10" s="1"/>
  <c r="BG70" i="10" a="1"/>
  <c r="BG70" i="10" s="1"/>
  <c r="BO70" i="10" a="1"/>
  <c r="BO70" i="10" s="1"/>
  <c r="BW70" i="10" a="1"/>
  <c r="BW70" i="10" s="1"/>
  <c r="CE70" i="10" a="1"/>
  <c r="CE70" i="10" s="1"/>
  <c r="CM70" i="10" a="1"/>
  <c r="CM70" i="10" s="1"/>
  <c r="CU70" i="10" a="1"/>
  <c r="CU70" i="10" s="1"/>
  <c r="G71" i="10" a="1"/>
  <c r="G71" i="10" s="1"/>
  <c r="O71" i="10" a="1"/>
  <c r="O71" i="10" s="1"/>
  <c r="W71" i="10" a="1"/>
  <c r="W71" i="10" s="1"/>
  <c r="AE71" i="10" a="1"/>
  <c r="AE71" i="10" s="1"/>
  <c r="AM71" i="10" a="1"/>
  <c r="AM71" i="10" s="1"/>
  <c r="AT71" i="10" a="1"/>
  <c r="AT71" i="10" s="1"/>
  <c r="BB71" i="10" a="1"/>
  <c r="BB71" i="10" s="1"/>
  <c r="BI71" i="10" a="1"/>
  <c r="BI71" i="10" s="1"/>
  <c r="BQ71" i="10" a="1"/>
  <c r="BQ71" i="10" s="1"/>
  <c r="BX71" i="10" a="1"/>
  <c r="BX71" i="10" s="1"/>
  <c r="CF71" i="10" a="1"/>
  <c r="CF71" i="10" s="1"/>
  <c r="CM71" i="10" a="1"/>
  <c r="CM71" i="10" s="1"/>
  <c r="CT71" i="10" a="1"/>
  <c r="CT71" i="10" s="1"/>
  <c r="C72" i="10" a="1"/>
  <c r="C72" i="10" s="1"/>
  <c r="H72" i="10" a="1"/>
  <c r="H72" i="10" s="1"/>
  <c r="M72" i="10" a="1"/>
  <c r="M72" i="10" s="1"/>
  <c r="R72" i="10" a="1"/>
  <c r="R72" i="10" s="1"/>
  <c r="W72" i="10" a="1"/>
  <c r="W72" i="10" s="1"/>
  <c r="AB72" i="10" a="1"/>
  <c r="AB72" i="10" s="1"/>
  <c r="AG72" i="10" a="1"/>
  <c r="AG72" i="10" s="1"/>
  <c r="AL72" i="10" a="1"/>
  <c r="AL72" i="10" s="1"/>
  <c r="AQ72" i="10" a="1"/>
  <c r="AQ72" i="10" s="1"/>
  <c r="AV72" i="10" a="1"/>
  <c r="AV72" i="10" s="1"/>
  <c r="BF72" i="10" a="1"/>
  <c r="BF72" i="10" s="1"/>
  <c r="BK72" i="10" a="1"/>
  <c r="BK72" i="10" s="1"/>
  <c r="BQ72" i="10" a="1"/>
  <c r="BQ72" i="10" s="1"/>
  <c r="BU72" i="10" a="1"/>
  <c r="BU72" i="10" s="1"/>
  <c r="BZ72" i="10" a="1"/>
  <c r="BZ72" i="10" s="1"/>
  <c r="CF72" i="10" a="1"/>
  <c r="CF72" i="10" s="1"/>
  <c r="CJ72" i="10" a="1"/>
  <c r="CJ72" i="10" s="1"/>
  <c r="CO72" i="10" a="1"/>
  <c r="CO72" i="10" s="1"/>
  <c r="CU72" i="10" a="1"/>
  <c r="CU72" i="10" s="1"/>
  <c r="U59" i="10" a="1"/>
  <c r="U59" i="10" s="1"/>
  <c r="Z59" i="10" a="1"/>
  <c r="Z59" i="10" s="1"/>
  <c r="AE59" i="10" a="1"/>
  <c r="AE59" i="10" s="1"/>
  <c r="AN59" i="10" a="1"/>
  <c r="AN59" i="10" s="1"/>
  <c r="AS59" i="10" a="1"/>
  <c r="AS59" i="10" s="1"/>
  <c r="AX59" i="10" a="1"/>
  <c r="AX59" i="10" s="1"/>
  <c r="BB59" i="10" a="1"/>
  <c r="BB59" i="10" s="1"/>
  <c r="BL59" i="10" a="1"/>
  <c r="BL59" i="10" s="1"/>
  <c r="BP59" i="10" a="1"/>
  <c r="BP59" i="10" s="1"/>
  <c r="BV59" i="10" a="1"/>
  <c r="BV59" i="10" s="1"/>
  <c r="BZ59" i="10" a="1"/>
  <c r="BZ59" i="10" s="1"/>
  <c r="CE59" i="10" a="1"/>
  <c r="CE59" i="10" s="1"/>
  <c r="CJ59" i="10" a="1"/>
  <c r="CJ59" i="10" s="1"/>
  <c r="CN59" i="10" a="1"/>
  <c r="CN59" i="10" s="1"/>
  <c r="CS59" i="10" a="1"/>
  <c r="CS59" i="10" s="1"/>
  <c r="C59" i="10" a="1"/>
  <c r="C59" i="10" s="1"/>
  <c r="H59" i="10" a="1"/>
  <c r="H59" i="10" s="1"/>
  <c r="L59" i="10" a="1"/>
  <c r="L59" i="10" s="1"/>
  <c r="Q59" i="10" a="1"/>
  <c r="Q59" i="10" s="1"/>
  <c r="BH73" i="10" a="1"/>
  <c r="BH73" i="10" s="1"/>
  <c r="AM61" i="10" a="1"/>
  <c r="AM61" i="10" s="1"/>
  <c r="B62" i="10" a="1"/>
  <c r="B62" i="10" s="1"/>
  <c r="AR62" i="10" a="1"/>
  <c r="AR62" i="10" s="1"/>
  <c r="BX62" i="10" a="1"/>
  <c r="BX62" i="10" s="1"/>
  <c r="H63" i="10" a="1"/>
  <c r="H63" i="10" s="1"/>
  <c r="AG63" i="10" a="1"/>
  <c r="AG63" i="10" s="1"/>
  <c r="BC63" i="10" a="1"/>
  <c r="BC63" i="10" s="1"/>
  <c r="BX63" i="10" a="1"/>
  <c r="BX63" i="10" s="1"/>
  <c r="CR63" i="10" a="1"/>
  <c r="CR63" i="10" s="1"/>
  <c r="L64" i="10" a="1"/>
  <c r="L64" i="10" s="1"/>
  <c r="AB64" i="10" a="1"/>
  <c r="AB64" i="10" s="1"/>
  <c r="AQ64" i="10" a="1"/>
  <c r="AQ64" i="10" s="1"/>
  <c r="BF64" i="10" a="1"/>
  <c r="BF64" i="10" s="1"/>
  <c r="BV64" i="10" a="1"/>
  <c r="BV64" i="10" s="1"/>
  <c r="CL64" i="10" a="1"/>
  <c r="CL64" i="10" s="1"/>
  <c r="F65" i="10" a="1"/>
  <c r="F65" i="10" s="1"/>
  <c r="V65" i="10" a="1"/>
  <c r="V65" i="10" s="1"/>
  <c r="AL65" i="10" a="1"/>
  <c r="AL65" i="10" s="1"/>
  <c r="BB65" i="10" a="1"/>
  <c r="BB65" i="10" s="1"/>
  <c r="BR65" i="10" a="1"/>
  <c r="BR65" i="10" s="1"/>
  <c r="CH65" i="10" a="1"/>
  <c r="CH65" i="10" s="1"/>
  <c r="B66" i="10" a="1"/>
  <c r="B66" i="10" s="1"/>
  <c r="R66" i="10" a="1"/>
  <c r="R66" i="10" s="1"/>
  <c r="AH66" i="10" a="1"/>
  <c r="AH66" i="10" s="1"/>
  <c r="AX66" i="10" a="1"/>
  <c r="AX66" i="10" s="1"/>
  <c r="BN66" i="10" a="1"/>
  <c r="BN66" i="10" s="1"/>
  <c r="CD66" i="10" a="1"/>
  <c r="CD66" i="10" s="1"/>
  <c r="CT66" i="10" a="1"/>
  <c r="CT66" i="10" s="1"/>
  <c r="N67" i="10" a="1"/>
  <c r="N67" i="10" s="1"/>
  <c r="AD67" i="10" a="1"/>
  <c r="AD67" i="10" s="1"/>
  <c r="AT67" i="10" a="1"/>
  <c r="AT67" i="10" s="1"/>
  <c r="BI67" i="10" a="1"/>
  <c r="BI67" i="10" s="1"/>
  <c r="BX67" i="10" a="1"/>
  <c r="BX67" i="10" s="1"/>
  <c r="CM67" i="10" a="1"/>
  <c r="CM67" i="10" s="1"/>
  <c r="C68" i="10" a="1"/>
  <c r="C68" i="10" s="1"/>
  <c r="N68" i="10" a="1"/>
  <c r="N68" i="10" s="1"/>
  <c r="Y68" i="10" a="1"/>
  <c r="Y68" i="10" s="1"/>
  <c r="AI68" i="10" a="1"/>
  <c r="AI68" i="10" s="1"/>
  <c r="AT68" i="10" a="1"/>
  <c r="AT68" i="10" s="1"/>
  <c r="BE68" i="10" a="1"/>
  <c r="BE68" i="10" s="1"/>
  <c r="BO68" i="10" a="1"/>
  <c r="BO68" i="10" s="1"/>
  <c r="BZ68" i="10" a="1"/>
  <c r="BZ68" i="10" s="1"/>
  <c r="CH68" i="10" a="1"/>
  <c r="CH68" i="10" s="1"/>
  <c r="CP68" i="10" a="1"/>
  <c r="CP68" i="10" s="1"/>
  <c r="B69" i="10" a="1"/>
  <c r="B69" i="10" s="1"/>
  <c r="J69" i="10" a="1"/>
  <c r="J69" i="10" s="1"/>
  <c r="R69" i="10" a="1"/>
  <c r="R69" i="10" s="1"/>
  <c r="Z69" i="10" a="1"/>
  <c r="Z69" i="10" s="1"/>
  <c r="AH69" i="10" a="1"/>
  <c r="AH69" i="10" s="1"/>
  <c r="AP69" i="10" a="1"/>
  <c r="AP69" i="10" s="1"/>
  <c r="AX69" i="10" a="1"/>
  <c r="AX69" i="10" s="1"/>
  <c r="BF69" i="10" a="1"/>
  <c r="BF69" i="10" s="1"/>
  <c r="BN69" i="10" a="1"/>
  <c r="BN69" i="10" s="1"/>
  <c r="BV69" i="10" a="1"/>
  <c r="BV69" i="10" s="1"/>
  <c r="CD69" i="10" a="1"/>
  <c r="CD69" i="10" s="1"/>
  <c r="CL69" i="10" a="1"/>
  <c r="CL69" i="10" s="1"/>
  <c r="CT69" i="10" a="1"/>
  <c r="CT69" i="10" s="1"/>
  <c r="F70" i="10" a="1"/>
  <c r="F70" i="10" s="1"/>
  <c r="N70" i="10" a="1"/>
  <c r="N70" i="10" s="1"/>
  <c r="V70" i="10" a="1"/>
  <c r="V70" i="10" s="1"/>
  <c r="AD70" i="10" a="1"/>
  <c r="AD70" i="10" s="1"/>
  <c r="AL70" i="10" a="1"/>
  <c r="AL70" i="10" s="1"/>
  <c r="AT70" i="10" a="1"/>
  <c r="AT70" i="10" s="1"/>
  <c r="BB70" i="10" a="1"/>
  <c r="BB70" i="10" s="1"/>
  <c r="BJ70" i="10" a="1"/>
  <c r="BJ70" i="10" s="1"/>
  <c r="BR70" i="10" a="1"/>
  <c r="BR70" i="10" s="1"/>
  <c r="BZ70" i="10" a="1"/>
  <c r="BZ70" i="10" s="1"/>
  <c r="CH70" i="10" a="1"/>
  <c r="CH70" i="10" s="1"/>
  <c r="CP70" i="10" a="1"/>
  <c r="CP70" i="10" s="1"/>
  <c r="B71" i="10" a="1"/>
  <c r="B71" i="10" s="1"/>
  <c r="J71" i="10" a="1"/>
  <c r="J71" i="10" s="1"/>
  <c r="R71" i="10" a="1"/>
  <c r="R71" i="10" s="1"/>
  <c r="Z71" i="10" a="1"/>
  <c r="Z71" i="10" s="1"/>
  <c r="AH71" i="10" a="1"/>
  <c r="AH71" i="10" s="1"/>
  <c r="AW71" i="10" a="1"/>
  <c r="AW71" i="10" s="1"/>
  <c r="BE71" i="10" a="1"/>
  <c r="BE71" i="10" s="1"/>
  <c r="BL71" i="10" a="1"/>
  <c r="BL71" i="10" s="1"/>
  <c r="BT71" i="10" a="1"/>
  <c r="BT71" i="10" s="1"/>
  <c r="CA71" i="10" a="1"/>
  <c r="CA71" i="10" s="1"/>
  <c r="CI71" i="10" a="1"/>
  <c r="CI71" i="10" s="1"/>
  <c r="CP71" i="10" a="1"/>
  <c r="CP71" i="10" s="1"/>
  <c r="BI73" i="10" a="1"/>
  <c r="BI73" i="10" s="1"/>
  <c r="C62" i="10" a="1"/>
  <c r="C62" i="10" s="1"/>
  <c r="AI63" i="10" a="1"/>
  <c r="AI63" i="10" s="1"/>
  <c r="M64" i="10" a="1"/>
  <c r="M64" i="10" s="1"/>
  <c r="BW64" i="10" a="1"/>
  <c r="BW64" i="10" s="1"/>
  <c r="AM65" i="10" a="1"/>
  <c r="AM65" i="10" s="1"/>
  <c r="C66" i="10" a="1"/>
  <c r="C66" i="10" s="1"/>
  <c r="BO66" i="10" a="1"/>
  <c r="BO66" i="10" s="1"/>
  <c r="AE67" i="10" a="1"/>
  <c r="AE67" i="10" s="1"/>
  <c r="CN67" i="10" a="1"/>
  <c r="CN67" i="10" s="1"/>
  <c r="AK68" i="10" a="1"/>
  <c r="AK68" i="10" s="1"/>
  <c r="CA68" i="10" a="1"/>
  <c r="CA68" i="10" s="1"/>
  <c r="K69" i="10" a="1"/>
  <c r="K69" i="10" s="1"/>
  <c r="AQ69" i="10" a="1"/>
  <c r="AQ69" i="10" s="1"/>
  <c r="BW69" i="10" a="1"/>
  <c r="BW69" i="10" s="1"/>
  <c r="G70" i="10" a="1"/>
  <c r="G70" i="10" s="1"/>
  <c r="AM70" i="10" a="1"/>
  <c r="AM70" i="10" s="1"/>
  <c r="BS70" i="10" a="1"/>
  <c r="BS70" i="10" s="1"/>
  <c r="C71" i="10" a="1"/>
  <c r="C71" i="10" s="1"/>
  <c r="AI71" i="10" a="1"/>
  <c r="AI71" i="10" s="1"/>
  <c r="BM71" i="10" a="1"/>
  <c r="BM71" i="10" s="1"/>
  <c r="CQ71" i="10" a="1"/>
  <c r="CQ71" i="10" s="1"/>
  <c r="P72" i="10" a="1"/>
  <c r="P72" i="10" s="1"/>
  <c r="Y72" i="10" a="1"/>
  <c r="Y72" i="10" s="1"/>
  <c r="AJ72" i="10" a="1"/>
  <c r="AJ72" i="10" s="1"/>
  <c r="AT72" i="10" a="1"/>
  <c r="AT72" i="10" s="1"/>
  <c r="BC72" i="10" a="1"/>
  <c r="BC72" i="10" s="1"/>
  <c r="BN72" i="10" a="1"/>
  <c r="BN72" i="10" s="1"/>
  <c r="BX72" i="10" a="1"/>
  <c r="BX72" i="10" s="1"/>
  <c r="CR72" i="10" a="1"/>
  <c r="CR72" i="10" s="1"/>
  <c r="X59" i="10" a="1"/>
  <c r="X59" i="10" s="1"/>
  <c r="AG59" i="10" a="1"/>
  <c r="AG59" i="10" s="1"/>
  <c r="AQ59" i="10" a="1"/>
  <c r="AQ59" i="10" s="1"/>
  <c r="AZ59" i="10" a="1"/>
  <c r="AZ59" i="10" s="1"/>
  <c r="BI59" i="10" a="1"/>
  <c r="BI59" i="10" s="1"/>
  <c r="BS59" i="10" a="1"/>
  <c r="BS59" i="10" s="1"/>
  <c r="CC59" i="10" a="1"/>
  <c r="CC59" i="10" s="1"/>
  <c r="CL59" i="10" a="1"/>
  <c r="CL59" i="10" s="1"/>
  <c r="J59" i="10" a="1"/>
  <c r="J59" i="10" s="1"/>
  <c r="S59" i="10" a="1"/>
  <c r="S59" i="10" s="1"/>
  <c r="I63" i="10" a="1"/>
  <c r="I63" i="10" s="1"/>
  <c r="W65" i="10" a="1"/>
  <c r="W65" i="10" s="1"/>
  <c r="AY66" i="10" a="1"/>
  <c r="AY66" i="10" s="1"/>
  <c r="BY67" i="10" a="1"/>
  <c r="BY67" i="10" s="1"/>
  <c r="BQ68" i="10" a="1"/>
  <c r="BQ68" i="10" s="1"/>
  <c r="AI69" i="10" a="1"/>
  <c r="AI69" i="10" s="1"/>
  <c r="CU69" i="10" a="1"/>
  <c r="CU69" i="10" s="1"/>
  <c r="BK70" i="10" a="1"/>
  <c r="BK70" i="10" s="1"/>
  <c r="AA71" i="10" a="1"/>
  <c r="AA71" i="10" s="1"/>
  <c r="E72" i="10" a="1"/>
  <c r="E72" i="10" s="1"/>
  <c r="AI72" i="10" a="1"/>
  <c r="AI72" i="10" s="1"/>
  <c r="BB72" i="10" a="1"/>
  <c r="BB72" i="10" s="1"/>
  <c r="CG72" i="10" a="1"/>
  <c r="CG72" i="10" s="1"/>
  <c r="AF59" i="10" a="1"/>
  <c r="AF59" i="10" s="1"/>
  <c r="BH59" i="10" a="1"/>
  <c r="BH59" i="10" s="1"/>
  <c r="CK59" i="10" a="1"/>
  <c r="CK59" i="10" s="1"/>
  <c r="R59" i="10" a="1"/>
  <c r="R59" i="10" s="1"/>
  <c r="R60" i="10" a="1"/>
  <c r="R60" i="10" s="1"/>
  <c r="AS62" i="10" a="1"/>
  <c r="AS62" i="10" s="1"/>
  <c r="BD63" i="10" a="1"/>
  <c r="BD63" i="10" s="1"/>
  <c r="AC64" i="10" a="1"/>
  <c r="AC64" i="10" s="1"/>
  <c r="CM64" i="10" a="1"/>
  <c r="CM64" i="10" s="1"/>
  <c r="BC65" i="10" a="1"/>
  <c r="BC65" i="10" s="1"/>
  <c r="S66" i="10" a="1"/>
  <c r="S66" i="10" s="1"/>
  <c r="CE66" i="10" a="1"/>
  <c r="CE66" i="10" s="1"/>
  <c r="AU67" i="10" a="1"/>
  <c r="AU67" i="10" s="1"/>
  <c r="E68" i="10" a="1"/>
  <c r="E68" i="10" s="1"/>
  <c r="AU68" i="10" a="1"/>
  <c r="AU68" i="10" s="1"/>
  <c r="CI68" i="10" a="1"/>
  <c r="CI68" i="10" s="1"/>
  <c r="S69" i="10" a="1"/>
  <c r="S69" i="10" s="1"/>
  <c r="AY69" i="10" a="1"/>
  <c r="AY69" i="10" s="1"/>
  <c r="CE69" i="10" a="1"/>
  <c r="CE69" i="10" s="1"/>
  <c r="O70" i="10" a="1"/>
  <c r="O70" i="10" s="1"/>
  <c r="AU70" i="10" a="1"/>
  <c r="AU70" i="10" s="1"/>
  <c r="CA70" i="10" a="1"/>
  <c r="CA70" i="10" s="1"/>
  <c r="K71" i="10" a="1"/>
  <c r="K71" i="10" s="1"/>
  <c r="AP71" i="10" a="1"/>
  <c r="AP71" i="10" s="1"/>
  <c r="BU71" i="10" a="1"/>
  <c r="BU71" i="10" s="1"/>
  <c r="CU71" i="10" a="1"/>
  <c r="CU71" i="10" s="1"/>
  <c r="I72" i="10" a="1"/>
  <c r="I72" i="10" s="1"/>
  <c r="T72" i="10" a="1"/>
  <c r="T72" i="10" s="1"/>
  <c r="AC72" i="10" a="1"/>
  <c r="AC72" i="10" s="1"/>
  <c r="AM72" i="10" a="1"/>
  <c r="AM72" i="10" s="1"/>
  <c r="AX72" i="10" a="1"/>
  <c r="AX72" i="10" s="1"/>
  <c r="BG72" i="10" a="1"/>
  <c r="BG72" i="10" s="1"/>
  <c r="CB72" i="10" a="1"/>
  <c r="CB72" i="10" s="1"/>
  <c r="CK72" i="10" a="1"/>
  <c r="CK72" i="10" s="1"/>
  <c r="CV72" i="10" a="1"/>
  <c r="CV72" i="10" s="1"/>
  <c r="AJ59" i="10" a="1"/>
  <c r="AJ59" i="10" s="1"/>
  <c r="AT59" i="10" a="1"/>
  <c r="AT59" i="10" s="1"/>
  <c r="BD59" i="10" a="1"/>
  <c r="BD59" i="10" s="1"/>
  <c r="BM59" i="10" a="1"/>
  <c r="BM59" i="10" s="1"/>
  <c r="BW59" i="10" a="1"/>
  <c r="BW59" i="10" s="1"/>
  <c r="CF59" i="10" a="1"/>
  <c r="CF59" i="10" s="1"/>
  <c r="CO59" i="10" a="1"/>
  <c r="CO59" i="10" s="1"/>
  <c r="D59" i="10" a="1"/>
  <c r="D59" i="10" s="1"/>
  <c r="N59" i="10" a="1"/>
  <c r="N59" i="10" s="1"/>
  <c r="CS63" i="10" a="1"/>
  <c r="CS63" i="10" s="1"/>
  <c r="N72" i="10" a="1"/>
  <c r="N72" i="10" s="1"/>
  <c r="BV72" i="10" a="1"/>
  <c r="BV72" i="10" s="1"/>
  <c r="AP59" i="10" a="1"/>
  <c r="AP59" i="10" s="1"/>
  <c r="BR59" i="10" a="1"/>
  <c r="BR59" i="10" s="1"/>
  <c r="BZ60" i="10" a="1"/>
  <c r="BZ60" i="10" s="1"/>
  <c r="BY62" i="10" a="1"/>
  <c r="BY62" i="10" s="1"/>
  <c r="BY63" i="10" a="1"/>
  <c r="BY63" i="10" s="1"/>
  <c r="AR64" i="10" a="1"/>
  <c r="AR64" i="10" s="1"/>
  <c r="G65" i="10" a="1"/>
  <c r="G65" i="10" s="1"/>
  <c r="BS65" i="10" a="1"/>
  <c r="BS65" i="10" s="1"/>
  <c r="AI66" i="10" a="1"/>
  <c r="AI66" i="10" s="1"/>
  <c r="CU66" i="10" a="1"/>
  <c r="CU66" i="10" s="1"/>
  <c r="BJ67" i="10" a="1"/>
  <c r="BJ67" i="10" s="1"/>
  <c r="O68" i="10" a="1"/>
  <c r="O68" i="10" s="1"/>
  <c r="BF68" i="10" a="1"/>
  <c r="BF68" i="10" s="1"/>
  <c r="CQ68" i="10" a="1"/>
  <c r="CQ68" i="10" s="1"/>
  <c r="AA69" i="10" a="1"/>
  <c r="AA69" i="10" s="1"/>
  <c r="BG69" i="10" a="1"/>
  <c r="BG69" i="10" s="1"/>
  <c r="CM69" i="10" a="1"/>
  <c r="CM69" i="10" s="1"/>
  <c r="W70" i="10" a="1"/>
  <c r="W70" i="10" s="1"/>
  <c r="BC70" i="10" a="1"/>
  <c r="BC70" i="10" s="1"/>
  <c r="CI70" i="10" a="1"/>
  <c r="CI70" i="10" s="1"/>
  <c r="S71" i="10" a="1"/>
  <c r="S71" i="10" s="1"/>
  <c r="AX71" i="10" a="1"/>
  <c r="AX71" i="10" s="1"/>
  <c r="CB71" i="10" a="1"/>
  <c r="CB71" i="10" s="1"/>
  <c r="CW71" i="10" a="1"/>
  <c r="CW71" i="10" s="1"/>
  <c r="J72" i="10" a="1"/>
  <c r="J72" i="10" s="1"/>
  <c r="U72" i="10" a="1"/>
  <c r="U72" i="10" s="1"/>
  <c r="AE72" i="10" a="1"/>
  <c r="AE72" i="10" s="1"/>
  <c r="AN72" i="10" a="1"/>
  <c r="AN72" i="10" s="1"/>
  <c r="AY72" i="10" a="1"/>
  <c r="AY72" i="10" s="1"/>
  <c r="BI72" i="10" a="1"/>
  <c r="BI72" i="10" s="1"/>
  <c r="BR72" i="10" a="1"/>
  <c r="BR72" i="10" s="1"/>
  <c r="CC72" i="10" a="1"/>
  <c r="CC72" i="10" s="1"/>
  <c r="CM72" i="10" a="1"/>
  <c r="CM72" i="10" s="1"/>
  <c r="CW72" i="10" a="1"/>
  <c r="CW72" i="10" s="1"/>
  <c r="AB59" i="10" a="1"/>
  <c r="AB59" i="10" s="1"/>
  <c r="AL59" i="10" a="1"/>
  <c r="AL59" i="10" s="1"/>
  <c r="AU59" i="10" a="1"/>
  <c r="AU59" i="10" s="1"/>
  <c r="BE59" i="10" a="1"/>
  <c r="BE59" i="10" s="1"/>
  <c r="BO59" i="10" a="1"/>
  <c r="BO59" i="10" s="1"/>
  <c r="CG59" i="10" a="1"/>
  <c r="CG59" i="10" s="1"/>
  <c r="CQ59" i="10" a="1"/>
  <c r="CQ59" i="10" s="1"/>
  <c r="E59" i="10" a="1"/>
  <c r="E59" i="10" s="1"/>
  <c r="O59" i="10" a="1"/>
  <c r="O59" i="10" s="1"/>
  <c r="AN61" i="10" a="1"/>
  <c r="AN61" i="10" s="1"/>
  <c r="BG64" i="10" a="1"/>
  <c r="BG64" i="10" s="1"/>
  <c r="CI65" i="10" a="1"/>
  <c r="CI65" i="10" s="1"/>
  <c r="O67" i="10" a="1"/>
  <c r="O67" i="10" s="1"/>
  <c r="Z68" i="10" a="1"/>
  <c r="Z68" i="10" s="1"/>
  <c r="C69" i="10" a="1"/>
  <c r="C69" i="10" s="1"/>
  <c r="BO69" i="10" a="1"/>
  <c r="BO69" i="10" s="1"/>
  <c r="AE70" i="10" a="1"/>
  <c r="AE70" i="10" s="1"/>
  <c r="CQ70" i="10" a="1"/>
  <c r="CQ70" i="10" s="1"/>
  <c r="CJ71" i="10" a="1"/>
  <c r="CJ71" i="10" s="1"/>
  <c r="X72" i="10" a="1"/>
  <c r="X72" i="10" s="1"/>
  <c r="AR72" i="10" a="1"/>
  <c r="AR72" i="10" s="1"/>
  <c r="BM72" i="10" a="1"/>
  <c r="BM72" i="10" s="1"/>
  <c r="CQ72" i="10" a="1"/>
  <c r="CQ72" i="10" s="1"/>
  <c r="V59" i="10" a="1"/>
  <c r="V59" i="10" s="1"/>
  <c r="AY59" i="10" a="1"/>
  <c r="AY59" i="10" s="1"/>
  <c r="CA59" i="10" a="1"/>
  <c r="CA59" i="10" s="1"/>
  <c r="CU59" i="10" a="1"/>
  <c r="CU59" i="10" s="1"/>
  <c r="B4" i="5"/>
  <c r="G1" i="7" a="1"/>
  <c r="G1" i="7" s="1"/>
  <c r="J1" i="7" a="1"/>
  <c r="J1" i="7" s="1"/>
  <c r="I1" i="7" a="1"/>
  <c r="I1" i="7" s="1"/>
  <c r="H1" i="7" a="1"/>
  <c r="H1" i="7" s="1"/>
  <c r="K1" i="7" a="1"/>
  <c r="K1" i="7" s="1"/>
  <c r="F1" i="7" a="1"/>
  <c r="F1" i="7" s="1"/>
  <c r="AJ1" i="7" a="1"/>
  <c r="AJ1" i="7" s="1"/>
  <c r="AM1" i="7" a="1"/>
  <c r="AM1" i="7" s="1"/>
  <c r="AN1" i="7" a="1"/>
  <c r="AN1" i="7" s="1"/>
  <c r="AO1" i="7" a="1"/>
  <c r="AO1" i="7" s="1"/>
  <c r="AK1" i="7" a="1"/>
  <c r="AK1" i="7" s="1"/>
  <c r="AL1" i="7" a="1"/>
  <c r="AL1" i="7" s="1"/>
  <c r="BR1" i="7" a="1"/>
  <c r="BR1" i="7" s="1"/>
  <c r="BS1" i="7" a="1"/>
  <c r="BS1" i="7" s="1"/>
  <c r="BO1" i="7" a="1"/>
  <c r="BO1" i="7" s="1"/>
  <c r="BP1" i="7" a="1"/>
  <c r="BP1" i="7" s="1"/>
  <c r="BQ1" i="7" a="1"/>
  <c r="BQ1" i="7" s="1"/>
  <c r="BN1" i="7" a="1"/>
  <c r="BN1" i="7" s="1"/>
  <c r="BF1" i="7" a="1"/>
  <c r="BF1" i="7" s="1"/>
  <c r="BD1" i="7" a="1"/>
  <c r="BD1" i="7" s="1"/>
  <c r="BG1" i="7" a="1"/>
  <c r="BG1" i="7" s="1"/>
  <c r="BE1" i="7" a="1"/>
  <c r="BE1" i="7" s="1"/>
  <c r="BC1" i="7" a="1"/>
  <c r="BC1" i="7" s="1"/>
  <c r="BB1" i="7" a="1"/>
  <c r="BB1" i="7" s="1"/>
  <c r="CD1" i="7" a="1"/>
  <c r="CD1" i="7" s="1"/>
  <c r="CE1" i="7" a="1"/>
  <c r="CE1" i="7" s="1"/>
  <c r="CA1" i="7" a="1"/>
  <c r="CA1" i="7" s="1"/>
  <c r="CB1" i="7" a="1"/>
  <c r="CB1" i="7" s="1"/>
  <c r="CC1" i="7" a="1"/>
  <c r="CC1" i="7" s="1"/>
  <c r="BZ1" i="7" a="1"/>
  <c r="BZ1" i="7" s="1"/>
  <c r="BY1" i="7" a="1"/>
  <c r="BY1" i="7" s="1"/>
  <c r="BX1" i="7" a="1"/>
  <c r="BX1" i="7" s="1"/>
  <c r="BU1" i="7" a="1"/>
  <c r="BU1" i="7" s="1"/>
  <c r="BV1" i="7" a="1"/>
  <c r="BV1" i="7" s="1"/>
  <c r="BT1" i="7" a="1"/>
  <c r="BT1" i="7" s="1"/>
  <c r="BW1" i="7" a="1"/>
  <c r="BW1" i="7" s="1"/>
  <c r="M1" i="7" a="1"/>
  <c r="M1" i="7" s="1"/>
  <c r="Q1" i="7" a="1"/>
  <c r="Q1" i="7" s="1"/>
  <c r="N1" i="7" a="1"/>
  <c r="N1" i="7" s="1"/>
  <c r="L1" i="7" a="1"/>
  <c r="L1" i="7" s="1"/>
  <c r="P1" i="7" a="1"/>
  <c r="P1" i="7" s="1"/>
  <c r="O1" i="7" a="1"/>
  <c r="O1" i="7" s="1"/>
  <c r="AU1" i="7" a="1"/>
  <c r="AU1" i="7" s="1"/>
  <c r="AS1" i="7" a="1"/>
  <c r="AS1" i="7" s="1"/>
  <c r="AP1" i="7" a="1"/>
  <c r="AP1" i="7" s="1"/>
  <c r="AT1" i="7" a="1"/>
  <c r="AT1" i="7" s="1"/>
  <c r="AQ1" i="7" a="1"/>
  <c r="AQ1" i="7" s="1"/>
  <c r="AR1" i="7" a="1"/>
  <c r="AR1" i="7" s="1"/>
  <c r="AI1" i="7" a="1"/>
  <c r="AI1" i="7" s="1"/>
  <c r="AE1" i="7" a="1"/>
  <c r="AE1" i="7" s="1"/>
  <c r="AD1" i="7" a="1"/>
  <c r="AD1" i="7" s="1"/>
  <c r="AH1" i="7" a="1"/>
  <c r="AH1" i="7" s="1"/>
  <c r="AF1" i="7" a="1"/>
  <c r="AF1" i="7" s="1"/>
  <c r="AG1" i="7" a="1"/>
  <c r="AG1" i="7" s="1"/>
  <c r="CJ1" i="7" a="1"/>
  <c r="CJ1" i="7" s="1"/>
  <c r="CK1" i="7" a="1"/>
  <c r="CK1" i="7" s="1"/>
  <c r="CG1" i="7" a="1"/>
  <c r="CG1" i="7" s="1"/>
  <c r="CH1" i="7" a="1"/>
  <c r="CH1" i="7" s="1"/>
  <c r="CF1" i="7" a="1"/>
  <c r="CF1" i="7" s="1"/>
  <c r="CI1" i="7" a="1"/>
  <c r="CI1" i="7" s="1"/>
  <c r="V1" i="7" a="1"/>
  <c r="V1" i="7" s="1"/>
  <c r="R1" i="7" a="1"/>
  <c r="R1" i="7" s="1"/>
  <c r="U1" i="7" a="1"/>
  <c r="U1" i="7" s="1"/>
  <c r="W1" i="7" a="1"/>
  <c r="W1" i="7" s="1"/>
  <c r="S1" i="7" a="1"/>
  <c r="S1" i="7" s="1"/>
  <c r="T1" i="7" a="1"/>
  <c r="T1" i="7" s="1"/>
  <c r="AC1" i="7" a="1"/>
  <c r="AC1" i="7" s="1"/>
  <c r="Y1" i="7" a="1"/>
  <c r="Y1" i="7" s="1"/>
  <c r="AB1" i="7" a="1"/>
  <c r="AB1" i="7" s="1"/>
  <c r="Z1" i="7" a="1"/>
  <c r="Z1" i="7" s="1"/>
  <c r="AA1" i="7" a="1"/>
  <c r="AA1" i="7" s="1"/>
  <c r="X1" i="7" a="1"/>
  <c r="X1" i="7" s="1"/>
  <c r="AX1" i="7" a="1"/>
  <c r="AX1" i="7" s="1"/>
  <c r="AV1" i="7" a="1"/>
  <c r="AV1" i="7" s="1"/>
  <c r="AY1" i="7" a="1"/>
  <c r="AY1" i="7" s="1"/>
  <c r="BA1" i="7" a="1"/>
  <c r="BA1" i="7" s="1"/>
  <c r="AZ1" i="7" a="1"/>
  <c r="AZ1" i="7" s="1"/>
  <c r="AW1" i="7" a="1"/>
  <c r="AW1" i="7" s="1"/>
  <c r="BL1" i="7" a="1"/>
  <c r="BL1" i="7" s="1"/>
  <c r="BM1" i="7" a="1"/>
  <c r="BM1" i="7" s="1"/>
  <c r="BI1" i="7" a="1"/>
  <c r="BI1" i="7" s="1"/>
  <c r="BJ1" i="7" a="1"/>
  <c r="BJ1" i="7" s="1"/>
  <c r="BH1" i="7" a="1"/>
  <c r="BH1" i="7" s="1"/>
  <c r="BK1" i="7" a="1"/>
  <c r="BK1" i="7" s="1"/>
  <c r="CP1" i="7" a="1"/>
  <c r="CP1" i="7" s="1"/>
  <c r="CQ1" i="7" a="1"/>
  <c r="CQ1" i="7" s="1"/>
  <c r="CM1" i="7" a="1"/>
  <c r="CM1" i="7" s="1"/>
  <c r="CN1" i="7" a="1"/>
  <c r="CN1" i="7" s="1"/>
  <c r="CO1" i="7" a="1"/>
  <c r="CO1" i="7" s="1"/>
  <c r="CL1" i="7" a="1"/>
  <c r="CL1" i="7" s="1"/>
  <c r="A11" i="2"/>
  <c r="E11" i="2" l="1"/>
  <c r="D6" i="5" s="1"/>
  <c r="G104" i="13"/>
  <c r="I104" i="13" s="1"/>
  <c r="C11" i="2"/>
  <c r="BJ3" i="7"/>
  <c r="Z3" i="7"/>
  <c r="CH3" i="7"/>
  <c r="AG3" i="7"/>
  <c r="BV3" i="7"/>
  <c r="BE3" i="7"/>
  <c r="H158" i="13"/>
  <c r="H139" i="13"/>
  <c r="AX3" i="7"/>
  <c r="G158" i="13"/>
  <c r="G114" i="13"/>
  <c r="G139" i="13"/>
  <c r="H113" i="13"/>
  <c r="CO3" i="7"/>
  <c r="CC3" i="7"/>
  <c r="BQ3" i="7"/>
  <c r="CN3" i="7"/>
  <c r="CI3" i="7"/>
  <c r="AR3" i="7"/>
  <c r="AS3" i="7"/>
  <c r="BW3" i="7"/>
  <c r="CB3" i="7"/>
  <c r="BD3" i="7"/>
  <c r="BP3" i="7"/>
  <c r="AL3" i="7"/>
  <c r="AM3" i="7"/>
  <c r="H114" i="13"/>
  <c r="AF3" i="7"/>
  <c r="BK3" i="7"/>
  <c r="AY3" i="7"/>
  <c r="AA3" i="7"/>
  <c r="I162" i="13"/>
  <c r="H159" i="13"/>
  <c r="I123" i="13"/>
  <c r="H124" i="13"/>
  <c r="G113" i="13"/>
  <c r="I174" i="13"/>
  <c r="I113" i="13"/>
  <c r="I122" i="13"/>
  <c r="H123" i="13"/>
  <c r="I124" i="13"/>
  <c r="G174" i="13"/>
  <c r="H122" i="13"/>
  <c r="I165" i="13"/>
  <c r="I125" i="13"/>
  <c r="C26" i="13" s="1"/>
  <c r="E26" i="13" s="1"/>
  <c r="AP3" i="13" s="1"/>
  <c r="I160" i="13"/>
  <c r="C33" i="13" s="1"/>
  <c r="E33" i="13" s="1"/>
  <c r="CF3" i="13" s="1"/>
  <c r="H136" i="13"/>
  <c r="I153" i="13"/>
  <c r="I110" i="13"/>
  <c r="I111" i="13"/>
  <c r="I127" i="13"/>
  <c r="H145" i="13"/>
  <c r="B30" i="13" s="1"/>
  <c r="D30" i="13" s="1"/>
  <c r="BL3" i="13" s="1"/>
  <c r="H142" i="13"/>
  <c r="H155" i="13"/>
  <c r="H162" i="13"/>
  <c r="G138" i="13"/>
  <c r="G154" i="13"/>
  <c r="I144" i="13"/>
  <c r="W20" i="14"/>
  <c r="H167" i="13"/>
  <c r="I102" i="13"/>
  <c r="I158" i="13"/>
  <c r="G129" i="13"/>
  <c r="I159" i="13"/>
  <c r="I128" i="13"/>
  <c r="H127" i="13"/>
  <c r="H129" i="13"/>
  <c r="I148" i="13"/>
  <c r="I157" i="13"/>
  <c r="G160" i="13"/>
  <c r="I141" i="13"/>
  <c r="G169" i="13"/>
  <c r="G145" i="13"/>
  <c r="I155" i="13"/>
  <c r="C32" i="13" s="1"/>
  <c r="E32" i="13" s="1"/>
  <c r="BZ3" i="13" s="1"/>
  <c r="I103" i="13"/>
  <c r="I168" i="13"/>
  <c r="I116" i="13"/>
  <c r="H169" i="13"/>
  <c r="I150" i="13"/>
  <c r="C31" i="13" s="1"/>
  <c r="E31" i="13" s="1"/>
  <c r="BT3" i="13" s="1"/>
  <c r="H121" i="13"/>
  <c r="H115" i="13"/>
  <c r="B24" i="13" s="1"/>
  <c r="G149" i="13"/>
  <c r="H128" i="13"/>
  <c r="I135" i="13"/>
  <c r="C28" i="13" s="1"/>
  <c r="E28" i="13" s="1"/>
  <c r="BB3" i="13" s="1"/>
  <c r="I117" i="13"/>
  <c r="I126" i="13"/>
  <c r="H143" i="13"/>
  <c r="H156" i="13"/>
  <c r="H133" i="13"/>
  <c r="H140" i="13"/>
  <c r="B29" i="13" s="1"/>
  <c r="D29" i="13" s="1"/>
  <c r="BF3" i="13" s="1"/>
  <c r="I118" i="13"/>
  <c r="I149" i="13"/>
  <c r="G144" i="13"/>
  <c r="H157" i="13"/>
  <c r="I119" i="13"/>
  <c r="G134" i="13"/>
  <c r="I130" i="13"/>
  <c r="C27" i="13" s="1"/>
  <c r="E27" i="13" s="1"/>
  <c r="AV3" i="13" s="1"/>
  <c r="I120" i="13"/>
  <c r="C25" i="13" s="1"/>
  <c r="I170" i="13"/>
  <c r="C35" i="13" s="1"/>
  <c r="E35" i="13" s="1"/>
  <c r="CR3" i="13" s="1"/>
  <c r="I166" i="13"/>
  <c r="H135" i="13"/>
  <c r="B28" i="13" s="1"/>
  <c r="D28" i="13" s="1"/>
  <c r="AZ3" i="13" s="1"/>
  <c r="H108" i="13"/>
  <c r="I143" i="13"/>
  <c r="I156" i="13"/>
  <c r="I105" i="13"/>
  <c r="C22" i="13" s="1"/>
  <c r="I152" i="13"/>
  <c r="G109" i="13"/>
  <c r="H102" i="13"/>
  <c r="H103" i="13"/>
  <c r="H126" i="13"/>
  <c r="I121" i="13"/>
  <c r="I154" i="13"/>
  <c r="I115" i="13"/>
  <c r="C24" i="13" s="1"/>
  <c r="H164" i="13"/>
  <c r="H112" i="13"/>
  <c r="H116" i="13"/>
  <c r="I161" i="13"/>
  <c r="H141" i="13"/>
  <c r="H170" i="13"/>
  <c r="B35" i="13" s="1"/>
  <c r="D35" i="13" s="1"/>
  <c r="CP3" i="13" s="1"/>
  <c r="H172" i="13"/>
  <c r="I131" i="13"/>
  <c r="H107" i="13"/>
  <c r="G135" i="13"/>
  <c r="H153" i="13"/>
  <c r="H119" i="13"/>
  <c r="H147" i="13"/>
  <c r="I109" i="13"/>
  <c r="G142" i="13"/>
  <c r="G155" i="13"/>
  <c r="H173" i="13"/>
  <c r="H150" i="13"/>
  <c r="H134" i="13"/>
  <c r="H137" i="13"/>
  <c r="H130" i="13"/>
  <c r="B27" i="13" s="1"/>
  <c r="D27" i="13" s="1"/>
  <c r="AT3" i="13" s="1"/>
  <c r="V20" i="14"/>
  <c r="X20" i="14"/>
  <c r="T20" i="14"/>
  <c r="H168" i="13"/>
  <c r="H146" i="13"/>
  <c r="G126" i="13"/>
  <c r="H160" i="13"/>
  <c r="B33" i="13" s="1"/>
  <c r="D33" i="13" s="1"/>
  <c r="CD3" i="13" s="1"/>
  <c r="I138" i="13"/>
  <c r="H154" i="13"/>
  <c r="H110" i="13"/>
  <c r="B23" i="13" s="1"/>
  <c r="I145" i="13"/>
  <c r="C30" i="13" s="1"/>
  <c r="E30" i="13" s="1"/>
  <c r="BN3" i="13" s="1"/>
  <c r="I164" i="13"/>
  <c r="I140" i="13"/>
  <c r="C29" i="13" s="1"/>
  <c r="E29" i="13" s="1"/>
  <c r="BH3" i="13" s="1"/>
  <c r="H151" i="13"/>
  <c r="I112" i="13"/>
  <c r="H148" i="13"/>
  <c r="H106" i="13"/>
  <c r="H161" i="13"/>
  <c r="I136" i="13"/>
  <c r="I172" i="13"/>
  <c r="H132" i="13"/>
  <c r="H125" i="13"/>
  <c r="B26" i="13" s="1"/>
  <c r="D26" i="13" s="1"/>
  <c r="AN3" i="13" s="1"/>
  <c r="I107" i="13"/>
  <c r="H171" i="13"/>
  <c r="H165" i="13"/>
  <c r="B34" i="13" s="1"/>
  <c r="D34" i="13" s="1"/>
  <c r="CJ3" i="13" s="1"/>
  <c r="I147" i="13"/>
  <c r="H163" i="13"/>
  <c r="I142" i="13"/>
  <c r="I173" i="13"/>
  <c r="H111" i="13"/>
  <c r="H166" i="13"/>
  <c r="I137" i="13"/>
  <c r="H101" i="13"/>
  <c r="H117" i="13"/>
  <c r="G168" i="13"/>
  <c r="I146" i="13"/>
  <c r="I108" i="13"/>
  <c r="H138" i="13"/>
  <c r="I133" i="13"/>
  <c r="G164" i="13"/>
  <c r="I151" i="13"/>
  <c r="G112" i="13"/>
  <c r="H118" i="13"/>
  <c r="I106" i="13"/>
  <c r="H120" i="13"/>
  <c r="B25" i="13" s="1"/>
  <c r="H152" i="13"/>
  <c r="I132" i="13"/>
  <c r="H131" i="13"/>
  <c r="I167" i="13"/>
  <c r="I171" i="13"/>
  <c r="I163" i="13"/>
  <c r="U20" i="14"/>
  <c r="I101" i="13"/>
  <c r="H105" i="13"/>
  <c r="B22" i="13" s="1"/>
  <c r="D100" i="13" a="1"/>
  <c r="D100" i="13" s="1"/>
  <c r="F4" i="5"/>
  <c r="D10" i="2"/>
  <c r="C5" i="5" s="1"/>
  <c r="H4" i="5"/>
  <c r="I4" i="5"/>
  <c r="P4" i="5"/>
  <c r="N4" i="5"/>
  <c r="S4" i="5"/>
  <c r="Q4" i="5"/>
  <c r="M4" i="5"/>
  <c r="K4" i="5"/>
  <c r="G4" i="5"/>
  <c r="J4" i="5"/>
  <c r="R4" i="5"/>
  <c r="O4" i="5"/>
  <c r="L4" i="5"/>
  <c r="T4" i="5"/>
  <c r="B5" i="5"/>
  <c r="BH3" i="7"/>
  <c r="BB3" i="7"/>
  <c r="CL3" i="7"/>
  <c r="AV3" i="7"/>
  <c r="CF3" i="7"/>
  <c r="AD3" i="7"/>
  <c r="AP3" i="7"/>
  <c r="BT3" i="7"/>
  <c r="AJ3" i="7"/>
  <c r="F3" i="7"/>
  <c r="R3" i="7"/>
  <c r="BZ3" i="7"/>
  <c r="BN3" i="7"/>
  <c r="X3" i="7"/>
  <c r="L3" i="7"/>
  <c r="A12" i="2"/>
  <c r="E12" i="2" s="1"/>
  <c r="U4" i="5" l="1"/>
  <c r="W4" i="5" s="1" a="1"/>
  <c r="W4" i="5" s="1"/>
  <c r="D11" i="2"/>
  <c r="C6" i="5" s="1"/>
  <c r="C12" i="2"/>
  <c r="B32" i="13"/>
  <c r="D32" i="13" s="1"/>
  <c r="BX3" i="13" s="1"/>
  <c r="E6" i="5"/>
  <c r="B31" i="13"/>
  <c r="D31" i="13" s="1"/>
  <c r="BR3" i="13" s="1"/>
  <c r="C23" i="13"/>
  <c r="C27" i="12" s="1"/>
  <c r="C34" i="13"/>
  <c r="B31" i="12"/>
  <c r="F27" i="13"/>
  <c r="C34" i="12"/>
  <c r="G30" i="13"/>
  <c r="C39" i="12"/>
  <c r="G35" i="13"/>
  <c r="C33" i="12"/>
  <c r="G29" i="13"/>
  <c r="B30" i="12"/>
  <c r="F26" i="13"/>
  <c r="B33" i="12"/>
  <c r="F29" i="13"/>
  <c r="C29" i="12"/>
  <c r="E25" i="13"/>
  <c r="AJ3" i="13" s="1"/>
  <c r="C28" i="12"/>
  <c r="E24" i="13"/>
  <c r="AD3" i="13" s="1"/>
  <c r="C36" i="12"/>
  <c r="G32" i="13"/>
  <c r="B34" i="12"/>
  <c r="F30" i="13"/>
  <c r="B28" i="12"/>
  <c r="D24" i="13"/>
  <c r="AB3" i="13" s="1"/>
  <c r="B27" i="12"/>
  <c r="D23" i="13"/>
  <c r="V3" i="13" s="1"/>
  <c r="C37" i="12"/>
  <c r="G33" i="13"/>
  <c r="B37" i="12"/>
  <c r="F33" i="13"/>
  <c r="B38" i="12"/>
  <c r="F34" i="13"/>
  <c r="B32" i="12"/>
  <c r="F28" i="13"/>
  <c r="C35" i="12"/>
  <c r="G31" i="13"/>
  <c r="C30" i="12"/>
  <c r="G26" i="13"/>
  <c r="B26" i="12"/>
  <c r="D22" i="13"/>
  <c r="P3" i="13" s="1"/>
  <c r="C32" i="12"/>
  <c r="G28" i="13"/>
  <c r="B29" i="12"/>
  <c r="D25" i="13"/>
  <c r="AH3" i="13" s="1"/>
  <c r="B39" i="12"/>
  <c r="F35" i="13"/>
  <c r="C31" i="12"/>
  <c r="G27" i="13"/>
  <c r="C26" i="12"/>
  <c r="E22" i="13"/>
  <c r="R3" i="13" s="1"/>
  <c r="G100" i="13"/>
  <c r="I100" i="13" s="1"/>
  <c r="C21" i="13" s="1"/>
  <c r="H100" i="13"/>
  <c r="B21" i="13" s="1"/>
  <c r="D12" i="2"/>
  <c r="C7" i="5" s="1"/>
  <c r="D7" i="5"/>
  <c r="F5" i="5"/>
  <c r="H5" i="5"/>
  <c r="P5" i="5"/>
  <c r="Q5" i="5"/>
  <c r="I5" i="5"/>
  <c r="N5" i="5"/>
  <c r="S5" i="5"/>
  <c r="K5" i="5"/>
  <c r="M5" i="5"/>
  <c r="J5" i="5"/>
  <c r="O5" i="5"/>
  <c r="L5" i="5"/>
  <c r="T5" i="5"/>
  <c r="R5" i="5"/>
  <c r="G5" i="5"/>
  <c r="B6" i="5"/>
  <c r="A13" i="2"/>
  <c r="E13" i="2" s="1"/>
  <c r="U5" i="5" l="1"/>
  <c r="E7" i="5"/>
  <c r="E23" i="13"/>
  <c r="F31" i="13"/>
  <c r="C13" i="2"/>
  <c r="F32" i="13"/>
  <c r="B36" i="12"/>
  <c r="B35" i="12"/>
  <c r="E34" i="13"/>
  <c r="CL3" i="13" s="1"/>
  <c r="C38" i="12"/>
  <c r="G22" i="13"/>
  <c r="F25" i="13"/>
  <c r="F22" i="13"/>
  <c r="F23" i="13"/>
  <c r="G24" i="13"/>
  <c r="B25" i="12"/>
  <c r="D21" i="13"/>
  <c r="F24" i="13"/>
  <c r="G25" i="13"/>
  <c r="C25" i="12"/>
  <c r="E21" i="13"/>
  <c r="L3" i="13" s="1"/>
  <c r="D8" i="5"/>
  <c r="E8" i="5" s="1"/>
  <c r="D13" i="2"/>
  <c r="C8" i="5" s="1"/>
  <c r="F6" i="5"/>
  <c r="H6" i="5"/>
  <c r="P6" i="5"/>
  <c r="I6" i="5"/>
  <c r="N6" i="5"/>
  <c r="Q6" i="5"/>
  <c r="S6" i="5"/>
  <c r="K6" i="5"/>
  <c r="J6" i="5"/>
  <c r="M6" i="5"/>
  <c r="L6" i="5"/>
  <c r="T6" i="5"/>
  <c r="R6" i="5"/>
  <c r="G6" i="5"/>
  <c r="O6" i="5"/>
  <c r="B7" i="5"/>
  <c r="A14" i="2"/>
  <c r="E14" i="2" s="1"/>
  <c r="W5" i="5" l="1" a="1"/>
  <c r="W5" i="5" s="1"/>
  <c r="AK4" i="5" s="1"/>
  <c r="Y5" i="5" a="1"/>
  <c r="Y5" i="5" s="1"/>
  <c r="U6" i="5"/>
  <c r="G23" i="13"/>
  <c r="X3" i="13"/>
  <c r="J3" i="13"/>
  <c r="C14" i="2"/>
  <c r="G34" i="13"/>
  <c r="G21" i="13"/>
  <c r="F21" i="13"/>
  <c r="D9" i="5"/>
  <c r="E9" i="5" s="1"/>
  <c r="D14" i="2"/>
  <c r="C9" i="5" s="1"/>
  <c r="F7" i="5"/>
  <c r="H7" i="5"/>
  <c r="P7" i="5"/>
  <c r="I7" i="5"/>
  <c r="Q7" i="5"/>
  <c r="N7" i="5"/>
  <c r="S7" i="5"/>
  <c r="J7" i="5"/>
  <c r="K7" i="5"/>
  <c r="M7" i="5"/>
  <c r="R7" i="5"/>
  <c r="O7" i="5"/>
  <c r="L7" i="5"/>
  <c r="T7" i="5"/>
  <c r="G7" i="5"/>
  <c r="B8" i="5"/>
  <c r="A15" i="2"/>
  <c r="E15" i="2" s="1"/>
  <c r="W6" i="5" l="1" a="1"/>
  <c r="W6" i="5" s="1"/>
  <c r="AK5" i="5" s="1"/>
  <c r="Y6" i="5" a="1"/>
  <c r="Y6" i="5" s="1"/>
  <c r="U7" i="5"/>
  <c r="C15" i="2"/>
  <c r="D10" i="5"/>
  <c r="E10" i="5" s="1"/>
  <c r="D15" i="2"/>
  <c r="C10" i="5" s="1"/>
  <c r="F8" i="5"/>
  <c r="H8" i="5"/>
  <c r="P8" i="5"/>
  <c r="I8" i="5"/>
  <c r="Q8" i="5"/>
  <c r="N8" i="5"/>
  <c r="S8" i="5"/>
  <c r="K8" i="5"/>
  <c r="M8" i="5"/>
  <c r="J8" i="5"/>
  <c r="O8" i="5"/>
  <c r="R8" i="5"/>
  <c r="G8" i="5"/>
  <c r="L8" i="5"/>
  <c r="T8" i="5"/>
  <c r="B9" i="5"/>
  <c r="A16" i="2"/>
  <c r="E16" i="2" s="1"/>
  <c r="W7" i="5" l="1" a="1"/>
  <c r="W7" i="5" s="1"/>
  <c r="AK6" i="5" s="1"/>
  <c r="Y7" i="5" a="1"/>
  <c r="Y7" i="5" s="1"/>
  <c r="U8" i="5"/>
  <c r="C16" i="2"/>
  <c r="D11" i="5"/>
  <c r="E11" i="5" s="1"/>
  <c r="D16" i="2"/>
  <c r="C11" i="5" s="1"/>
  <c r="B10" i="5"/>
  <c r="F9" i="5"/>
  <c r="H9" i="5"/>
  <c r="P9" i="5"/>
  <c r="Q9" i="5"/>
  <c r="I9" i="5"/>
  <c r="S9" i="5"/>
  <c r="N9" i="5"/>
  <c r="K9" i="5"/>
  <c r="M9" i="5"/>
  <c r="J9" i="5"/>
  <c r="O9" i="5"/>
  <c r="L9" i="5"/>
  <c r="T9" i="5"/>
  <c r="R9" i="5"/>
  <c r="G9" i="5"/>
  <c r="A17" i="2"/>
  <c r="E17" i="2" s="1"/>
  <c r="W8" i="5" l="1" a="1"/>
  <c r="W8" i="5" s="1"/>
  <c r="AK7" i="5" s="1"/>
  <c r="Y8" i="5" a="1"/>
  <c r="Y8" i="5" s="1"/>
  <c r="U9" i="5"/>
  <c r="C17" i="2"/>
  <c r="B12" i="5" s="1"/>
  <c r="D17" i="2"/>
  <c r="C12" i="5" s="1"/>
  <c r="D12" i="5"/>
  <c r="E12" i="5" s="1"/>
  <c r="F10" i="5"/>
  <c r="H10" i="5"/>
  <c r="P10" i="5"/>
  <c r="Q10" i="5"/>
  <c r="I10" i="5"/>
  <c r="N10" i="5"/>
  <c r="S10" i="5"/>
  <c r="M10" i="5"/>
  <c r="J10" i="5"/>
  <c r="K10" i="5"/>
  <c r="L10" i="5"/>
  <c r="T10" i="5"/>
  <c r="R10" i="5"/>
  <c r="G10" i="5"/>
  <c r="O10" i="5"/>
  <c r="B11" i="5"/>
  <c r="A18" i="2"/>
  <c r="E18" i="2" s="1"/>
  <c r="W9" i="5" l="1" a="1"/>
  <c r="W9" i="5" s="1"/>
  <c r="AK8" i="5" s="1"/>
  <c r="Y9" i="5" a="1"/>
  <c r="Y9" i="5" s="1"/>
  <c r="U10" i="5"/>
  <c r="C18" i="2"/>
  <c r="B13" i="5" s="1"/>
  <c r="D18" i="2"/>
  <c r="C13" i="5" s="1"/>
  <c r="D13" i="5"/>
  <c r="E13" i="5" s="1"/>
  <c r="F11" i="5"/>
  <c r="H11" i="5"/>
  <c r="P11" i="5"/>
  <c r="I11" i="5"/>
  <c r="Q11" i="5"/>
  <c r="N11" i="5"/>
  <c r="K11" i="5"/>
  <c r="S11" i="5"/>
  <c r="M11" i="5"/>
  <c r="J11" i="5"/>
  <c r="G11" i="5"/>
  <c r="R11" i="5"/>
  <c r="O11" i="5"/>
  <c r="L11" i="5"/>
  <c r="T11" i="5"/>
  <c r="H12" i="5"/>
  <c r="F12" i="5"/>
  <c r="P12" i="5"/>
  <c r="I12" i="5"/>
  <c r="Q12" i="5"/>
  <c r="N12" i="5"/>
  <c r="S12" i="5"/>
  <c r="M12" i="5"/>
  <c r="J12" i="5"/>
  <c r="K12" i="5"/>
  <c r="O12" i="5"/>
  <c r="R12" i="5"/>
  <c r="G12" i="5"/>
  <c r="L12" i="5"/>
  <c r="T12" i="5"/>
  <c r="A19" i="2"/>
  <c r="E19" i="2" s="1"/>
  <c r="Y10" i="5" l="1" a="1"/>
  <c r="Y10" i="5" s="1"/>
  <c r="W10" i="5" a="1"/>
  <c r="W10" i="5" s="1"/>
  <c r="AK9" i="5" s="1"/>
  <c r="AL4" i="5" s="1"/>
  <c r="U12" i="5"/>
  <c r="U11" i="5"/>
  <c r="C19" i="2"/>
  <c r="B14" i="5" s="1"/>
  <c r="D14" i="5"/>
  <c r="E14" i="5" s="1"/>
  <c r="D19" i="2"/>
  <c r="C14" i="5" s="1"/>
  <c r="H13" i="5"/>
  <c r="F13" i="5"/>
  <c r="P13" i="5"/>
  <c r="Q13" i="5"/>
  <c r="I13" i="5"/>
  <c r="N13" i="5"/>
  <c r="K13" i="5"/>
  <c r="S13" i="5"/>
  <c r="M13" i="5"/>
  <c r="J13" i="5"/>
  <c r="R13" i="5"/>
  <c r="G13" i="5"/>
  <c r="O13" i="5"/>
  <c r="L13" i="5"/>
  <c r="T13" i="5"/>
  <c r="A20" i="2"/>
  <c r="E20" i="2" s="1"/>
  <c r="W11" i="5" l="1" a="1"/>
  <c r="W11" i="5" s="1"/>
  <c r="Y11" i="5" a="1"/>
  <c r="Y11" i="5" s="1"/>
  <c r="W12" i="5" a="1"/>
  <c r="W12" i="5" s="1"/>
  <c r="Y12" i="5" a="1"/>
  <c r="Y12" i="5" s="1"/>
  <c r="U13" i="5"/>
  <c r="C20" i="2"/>
  <c r="B15" i="5" s="1"/>
  <c r="D20" i="2"/>
  <c r="C15" i="5" s="1"/>
  <c r="D15" i="5"/>
  <c r="E15" i="5" s="1"/>
  <c r="H14" i="5"/>
  <c r="F14" i="5"/>
  <c r="P14" i="5"/>
  <c r="Q14" i="5"/>
  <c r="I14" i="5"/>
  <c r="S14" i="5"/>
  <c r="K14" i="5"/>
  <c r="N14" i="5"/>
  <c r="M14" i="5"/>
  <c r="J14" i="5"/>
  <c r="R14" i="5"/>
  <c r="G14" i="5"/>
  <c r="O14" i="5"/>
  <c r="L14" i="5"/>
  <c r="T14" i="5"/>
  <c r="A21" i="2"/>
  <c r="E21" i="2" s="1"/>
  <c r="AK11" i="5" l="1"/>
  <c r="AK10" i="5"/>
  <c r="AL5" i="5" s="1"/>
  <c r="W13" i="5" a="1"/>
  <c r="W13" i="5" s="1"/>
  <c r="AK12" i="5" s="1"/>
  <c r="Y13" i="5" a="1"/>
  <c r="Y13" i="5" s="1"/>
  <c r="U14" i="5"/>
  <c r="C21" i="2"/>
  <c r="B16" i="5" s="1"/>
  <c r="D21" i="2"/>
  <c r="C16" i="5" s="1"/>
  <c r="D16" i="5"/>
  <c r="E16" i="5" s="1"/>
  <c r="F15" i="5"/>
  <c r="H15" i="5"/>
  <c r="P15" i="5"/>
  <c r="I15" i="5"/>
  <c r="Q15" i="5"/>
  <c r="N15" i="5"/>
  <c r="S15" i="5"/>
  <c r="M15" i="5"/>
  <c r="K15" i="5"/>
  <c r="J15" i="5"/>
  <c r="O15" i="5"/>
  <c r="L15" i="5"/>
  <c r="T15" i="5"/>
  <c r="G15" i="5"/>
  <c r="R15" i="5"/>
  <c r="A22" i="2"/>
  <c r="AL6" i="5" l="1"/>
  <c r="W14" i="5" a="1"/>
  <c r="W14" i="5" s="1"/>
  <c r="AK13" i="5" s="1"/>
  <c r="Y14" i="5" a="1"/>
  <c r="Y14" i="5" s="1"/>
  <c r="U15" i="5"/>
  <c r="E22" i="2"/>
  <c r="D17" i="5" s="1"/>
  <c r="E17" i="5" s="1"/>
  <c r="C22" i="2"/>
  <c r="B17" i="5" s="1"/>
  <c r="H16" i="5"/>
  <c r="H7" i="14" s="1"/>
  <c r="I7" i="14" s="1"/>
  <c r="F16" i="5"/>
  <c r="P16" i="5"/>
  <c r="H15" i="14" s="1"/>
  <c r="I15" i="14" s="1"/>
  <c r="L71" i="8" s="1"/>
  <c r="I16" i="5"/>
  <c r="H8" i="14" s="1"/>
  <c r="I8" i="14" s="1"/>
  <c r="Q16" i="5"/>
  <c r="H16" i="14" s="1"/>
  <c r="I16" i="14" s="1"/>
  <c r="M71" i="8" s="1"/>
  <c r="K16" i="5"/>
  <c r="H10" i="14" s="1"/>
  <c r="I10" i="14" s="1"/>
  <c r="G71" i="8" s="1"/>
  <c r="N16" i="5"/>
  <c r="H13" i="14" s="1"/>
  <c r="I13" i="14" s="1"/>
  <c r="J71" i="8" s="1"/>
  <c r="S16" i="5"/>
  <c r="H18" i="14" s="1"/>
  <c r="I18" i="14" s="1"/>
  <c r="O71" i="8" s="1"/>
  <c r="M16" i="5"/>
  <c r="H12" i="14" s="1"/>
  <c r="I12" i="14" s="1"/>
  <c r="I71" i="8" s="1"/>
  <c r="J16" i="5"/>
  <c r="H9" i="14" s="1"/>
  <c r="I9" i="14" s="1"/>
  <c r="R16" i="5"/>
  <c r="H17" i="14" s="1"/>
  <c r="I17" i="14" s="1"/>
  <c r="N71" i="8" s="1"/>
  <c r="G16" i="5"/>
  <c r="H6" i="14" s="1"/>
  <c r="I6" i="14" s="1"/>
  <c r="L16" i="5"/>
  <c r="H11" i="14" s="1"/>
  <c r="I11" i="14" s="1"/>
  <c r="H71" i="8" s="1"/>
  <c r="T16" i="5"/>
  <c r="H19" i="14" s="1"/>
  <c r="I19" i="14" s="1"/>
  <c r="P71" i="8" s="1"/>
  <c r="O16" i="5"/>
  <c r="H14" i="14" s="1"/>
  <c r="I14" i="14" s="1"/>
  <c r="K71" i="8" s="1"/>
  <c r="AL7" i="5"/>
  <c r="A23" i="2"/>
  <c r="W15" i="5" l="1" a="1"/>
  <c r="W15" i="5" s="1"/>
  <c r="AK14" i="5" s="1"/>
  <c r="AL9" i="5" s="1"/>
  <c r="Y15" i="5" a="1"/>
  <c r="Y15" i="5" s="1"/>
  <c r="H5" i="14"/>
  <c r="I5" i="14" s="1"/>
  <c r="B71" i="8" s="1"/>
  <c r="U16" i="5"/>
  <c r="D22" i="2"/>
  <c r="C17" i="5" s="1"/>
  <c r="E23" i="2"/>
  <c r="D23" i="2" s="1"/>
  <c r="C18" i="5" s="1"/>
  <c r="C23" i="2"/>
  <c r="B18" i="5" s="1"/>
  <c r="E71" i="8"/>
  <c r="F71" i="8"/>
  <c r="D71" i="8"/>
  <c r="C71" i="8"/>
  <c r="K5" i="14"/>
  <c r="K19" i="14"/>
  <c r="N19" i="14" s="1"/>
  <c r="J19" i="14"/>
  <c r="J9" i="14"/>
  <c r="M9" i="14" s="1"/>
  <c r="K9" i="14"/>
  <c r="N9" i="14" s="1"/>
  <c r="K11" i="14"/>
  <c r="N11" i="14" s="1"/>
  <c r="J11" i="14"/>
  <c r="J12" i="14"/>
  <c r="M12" i="14" s="1"/>
  <c r="K12" i="14"/>
  <c r="N12" i="14" s="1"/>
  <c r="K16" i="14"/>
  <c r="N16" i="14" s="1"/>
  <c r="J16" i="14"/>
  <c r="K7" i="14"/>
  <c r="N7" i="14" s="1"/>
  <c r="J7" i="14"/>
  <c r="K6" i="14"/>
  <c r="N6" i="14" s="1"/>
  <c r="J6" i="14"/>
  <c r="J18" i="14"/>
  <c r="M18" i="14" s="1"/>
  <c r="K18" i="14"/>
  <c r="N18" i="14" s="1"/>
  <c r="J8" i="14"/>
  <c r="M8" i="14" s="1"/>
  <c r="K8" i="14"/>
  <c r="N8" i="14" s="1"/>
  <c r="J10" i="14"/>
  <c r="M10" i="14" s="1"/>
  <c r="K10" i="14"/>
  <c r="N10" i="14" s="1"/>
  <c r="K14" i="14"/>
  <c r="N14" i="14" s="1"/>
  <c r="J14" i="14"/>
  <c r="J17" i="14"/>
  <c r="M17" i="14" s="1"/>
  <c r="K17" i="14"/>
  <c r="N17" i="14" s="1"/>
  <c r="J13" i="14"/>
  <c r="K13" i="14"/>
  <c r="N13" i="14" s="1"/>
  <c r="K15" i="14"/>
  <c r="N15" i="14" s="1"/>
  <c r="J15" i="14"/>
  <c r="H17" i="5"/>
  <c r="F17" i="5"/>
  <c r="P17" i="5"/>
  <c r="I17" i="5"/>
  <c r="N17" i="5"/>
  <c r="Q17" i="5"/>
  <c r="S17" i="5"/>
  <c r="J17" i="5"/>
  <c r="K17" i="5"/>
  <c r="M17" i="5"/>
  <c r="O17" i="5"/>
  <c r="L17" i="5"/>
  <c r="T17" i="5"/>
  <c r="R17" i="5"/>
  <c r="G17" i="5"/>
  <c r="AL8" i="5"/>
  <c r="A24" i="2"/>
  <c r="J5" i="14" l="1"/>
  <c r="N5" i="14"/>
  <c r="H54" i="20"/>
  <c r="H52" i="20"/>
  <c r="H50" i="20"/>
  <c r="H48" i="20"/>
  <c r="H46" i="20"/>
  <c r="H44" i="20"/>
  <c r="H42" i="20"/>
  <c r="H40" i="20"/>
  <c r="H38" i="20"/>
  <c r="H36" i="20"/>
  <c r="H34" i="20"/>
  <c r="H32" i="20"/>
  <c r="H30" i="20"/>
  <c r="H28" i="20"/>
  <c r="H26" i="20"/>
  <c r="H24" i="20"/>
  <c r="H22" i="20"/>
  <c r="H20" i="20"/>
  <c r="H18" i="20"/>
  <c r="H16" i="20"/>
  <c r="H14" i="20"/>
  <c r="H12" i="20"/>
  <c r="H10" i="20"/>
  <c r="H8" i="20"/>
  <c r="H6" i="20"/>
  <c r="H4" i="20"/>
  <c r="H2" i="20"/>
  <c r="H53" i="20"/>
  <c r="H51" i="20"/>
  <c r="H49" i="20"/>
  <c r="H47" i="20"/>
  <c r="H45" i="20"/>
  <c r="H43" i="20"/>
  <c r="H41" i="20"/>
  <c r="H39" i="20"/>
  <c r="H37" i="20"/>
  <c r="H35" i="20"/>
  <c r="H33" i="20"/>
  <c r="H31" i="20"/>
  <c r="H29" i="20"/>
  <c r="H27" i="20"/>
  <c r="H25" i="20"/>
  <c r="H23" i="20"/>
  <c r="H21" i="20"/>
  <c r="H19" i="20"/>
  <c r="H17" i="20"/>
  <c r="H15" i="20"/>
  <c r="H13" i="20"/>
  <c r="H11" i="20"/>
  <c r="H9" i="20"/>
  <c r="H7" i="20"/>
  <c r="H5" i="20"/>
  <c r="H3" i="20"/>
  <c r="M5" i="14"/>
  <c r="O5" i="14" s="1"/>
  <c r="B72" i="8" s="1"/>
  <c r="G53" i="20"/>
  <c r="G51" i="20"/>
  <c r="G49" i="20"/>
  <c r="G47" i="20"/>
  <c r="G45" i="20"/>
  <c r="G43" i="20"/>
  <c r="G41" i="20"/>
  <c r="G39" i="20"/>
  <c r="G37" i="20"/>
  <c r="G35" i="20"/>
  <c r="G33" i="20"/>
  <c r="G31" i="20"/>
  <c r="G29" i="20"/>
  <c r="G27" i="20"/>
  <c r="G25" i="20"/>
  <c r="G23" i="20"/>
  <c r="G21" i="20"/>
  <c r="G19" i="20"/>
  <c r="G17" i="20"/>
  <c r="G15" i="20"/>
  <c r="G13" i="20"/>
  <c r="G11" i="20"/>
  <c r="G9" i="20"/>
  <c r="G7" i="20"/>
  <c r="G3" i="20"/>
  <c r="G54" i="20"/>
  <c r="G52" i="20"/>
  <c r="G50" i="20"/>
  <c r="G48" i="20"/>
  <c r="G46" i="20"/>
  <c r="G44" i="20"/>
  <c r="G42" i="20"/>
  <c r="G40" i="20"/>
  <c r="G38" i="20"/>
  <c r="G36" i="20"/>
  <c r="G34" i="20"/>
  <c r="G32" i="20"/>
  <c r="G30" i="20"/>
  <c r="G28" i="20"/>
  <c r="G26" i="20"/>
  <c r="G24" i="20"/>
  <c r="G22" i="20"/>
  <c r="G20" i="20"/>
  <c r="G18" i="20"/>
  <c r="G16" i="20"/>
  <c r="G14" i="20"/>
  <c r="G12" i="20"/>
  <c r="G10" i="20"/>
  <c r="G8" i="20"/>
  <c r="G6" i="20"/>
  <c r="G4" i="20"/>
  <c r="G2" i="20"/>
  <c r="G5" i="20"/>
  <c r="Y16" i="5" a="1"/>
  <c r="Y16" i="5" s="1"/>
  <c r="W16" i="5" a="1"/>
  <c r="W16" i="5" s="1"/>
  <c r="AK15" i="5" s="1"/>
  <c r="U17" i="5"/>
  <c r="D18" i="5"/>
  <c r="E18" i="5" s="1"/>
  <c r="E24" i="2"/>
  <c r="D19" i="5" s="1"/>
  <c r="E19" i="5" s="1"/>
  <c r="C24" i="2"/>
  <c r="B19" i="5" s="1"/>
  <c r="S5" i="14"/>
  <c r="R5" i="14"/>
  <c r="P5" i="14"/>
  <c r="P10" i="14"/>
  <c r="R10" i="14"/>
  <c r="S17" i="14"/>
  <c r="Q17" i="14"/>
  <c r="S18" i="14"/>
  <c r="Q18" i="14"/>
  <c r="P7" i="14"/>
  <c r="R7" i="14"/>
  <c r="S12" i="14"/>
  <c r="Q12" i="14"/>
  <c r="S9" i="14"/>
  <c r="Q9" i="14"/>
  <c r="P17" i="14"/>
  <c r="R17" i="14"/>
  <c r="P9" i="14"/>
  <c r="R9" i="14"/>
  <c r="R15" i="14"/>
  <c r="P15" i="14"/>
  <c r="S10" i="14"/>
  <c r="Q10" i="14"/>
  <c r="P13" i="14"/>
  <c r="R13" i="14"/>
  <c r="P8" i="14"/>
  <c r="R8" i="14"/>
  <c r="P18" i="14"/>
  <c r="R18" i="14"/>
  <c r="R12" i="14"/>
  <c r="P12" i="14"/>
  <c r="P14" i="14"/>
  <c r="R14" i="14"/>
  <c r="S8" i="14"/>
  <c r="Q8" i="14"/>
  <c r="P6" i="14"/>
  <c r="R6" i="14"/>
  <c r="P16" i="14"/>
  <c r="R16" i="14"/>
  <c r="P11" i="14"/>
  <c r="R11" i="14"/>
  <c r="P19" i="14"/>
  <c r="R19" i="14"/>
  <c r="O8" i="14"/>
  <c r="E72" i="8" s="1"/>
  <c r="M16" i="14"/>
  <c r="O16" i="14" s="1"/>
  <c r="M72" i="8" s="1"/>
  <c r="M19" i="14"/>
  <c r="O19" i="14" s="1"/>
  <c r="P72" i="8" s="1"/>
  <c r="M13" i="14"/>
  <c r="O10" i="14"/>
  <c r="G72" i="8" s="1"/>
  <c r="M7" i="14"/>
  <c r="O7" i="14" s="1"/>
  <c r="D72" i="8" s="1"/>
  <c r="O9" i="14"/>
  <c r="F72" i="8" s="1"/>
  <c r="M14" i="14"/>
  <c r="M6" i="14"/>
  <c r="M11" i="14"/>
  <c r="M15" i="14"/>
  <c r="O17" i="14"/>
  <c r="N72" i="8" s="1"/>
  <c r="O18" i="14"/>
  <c r="O72" i="8" s="1"/>
  <c r="O12" i="14"/>
  <c r="I72" i="8" s="1"/>
  <c r="L12" i="14"/>
  <c r="L17" i="14"/>
  <c r="L18" i="14"/>
  <c r="L6" i="14"/>
  <c r="L11" i="14"/>
  <c r="L13" i="14"/>
  <c r="L8" i="14"/>
  <c r="L5" i="14"/>
  <c r="L14" i="14"/>
  <c r="L10" i="14"/>
  <c r="L9" i="14"/>
  <c r="L16" i="14"/>
  <c r="L19" i="14"/>
  <c r="L15" i="14"/>
  <c r="L7" i="14"/>
  <c r="H18" i="5"/>
  <c r="F18" i="5"/>
  <c r="P18" i="5"/>
  <c r="N18" i="5"/>
  <c r="Q18" i="5"/>
  <c r="I18" i="5"/>
  <c r="S18" i="5"/>
  <c r="K18" i="5"/>
  <c r="J18" i="5"/>
  <c r="M18" i="5"/>
  <c r="L18" i="5"/>
  <c r="T18" i="5"/>
  <c r="R18" i="5"/>
  <c r="G18" i="5"/>
  <c r="O18" i="5"/>
  <c r="A25" i="2"/>
  <c r="Q5" i="14" l="1"/>
  <c r="D24" i="2"/>
  <c r="C19" i="5" s="1"/>
  <c r="I7" i="20"/>
  <c r="I15" i="20"/>
  <c r="I23" i="20"/>
  <c r="I31" i="20"/>
  <c r="I39" i="20"/>
  <c r="I47" i="20"/>
  <c r="I10" i="20"/>
  <c r="I18" i="20"/>
  <c r="I26" i="20"/>
  <c r="I34" i="20"/>
  <c r="I42" i="20"/>
  <c r="I50" i="20"/>
  <c r="I9" i="20"/>
  <c r="I17" i="20"/>
  <c r="I25" i="20"/>
  <c r="I33" i="20"/>
  <c r="I41" i="20"/>
  <c r="I49" i="20"/>
  <c r="I4" i="20"/>
  <c r="I12" i="20"/>
  <c r="I20" i="20"/>
  <c r="I28" i="20"/>
  <c r="I36" i="20"/>
  <c r="I44" i="20"/>
  <c r="I52" i="20"/>
  <c r="I3" i="20"/>
  <c r="I11" i="20"/>
  <c r="I19" i="20"/>
  <c r="I27" i="20"/>
  <c r="I35" i="20"/>
  <c r="I43" i="20"/>
  <c r="I51" i="20"/>
  <c r="I6" i="20"/>
  <c r="I14" i="20"/>
  <c r="I22" i="20"/>
  <c r="I30" i="20"/>
  <c r="I38" i="20"/>
  <c r="I46" i="20"/>
  <c r="I54" i="20"/>
  <c r="I5" i="20"/>
  <c r="I13" i="20"/>
  <c r="I21" i="20"/>
  <c r="I29" i="20"/>
  <c r="I37" i="20"/>
  <c r="I45" i="20"/>
  <c r="I53" i="20"/>
  <c r="I8" i="20"/>
  <c r="I16" i="20"/>
  <c r="I24" i="20"/>
  <c r="I32" i="20"/>
  <c r="I40" i="20"/>
  <c r="I48" i="20"/>
  <c r="W17" i="5" a="1"/>
  <c r="W17" i="5" s="1"/>
  <c r="AK16" i="5" s="1"/>
  <c r="AL11" i="5" s="1"/>
  <c r="Y17" i="5" a="1"/>
  <c r="Y17" i="5" s="1"/>
  <c r="U18" i="5"/>
  <c r="U12" i="14"/>
  <c r="I74" i="8" s="1"/>
  <c r="E25" i="2"/>
  <c r="D25" i="2" s="1"/>
  <c r="C20" i="5" s="1"/>
  <c r="C25" i="2"/>
  <c r="U5" i="14"/>
  <c r="W5" i="14"/>
  <c r="X5" i="14"/>
  <c r="B75" i="8" s="1"/>
  <c r="V5" i="14"/>
  <c r="T5" i="14"/>
  <c r="W8" i="14"/>
  <c r="W10" i="14"/>
  <c r="W9" i="14"/>
  <c r="V11" i="14"/>
  <c r="V6" i="14"/>
  <c r="V14" i="14"/>
  <c r="V18" i="14"/>
  <c r="V17" i="14"/>
  <c r="V10" i="14"/>
  <c r="W12" i="14"/>
  <c r="W18" i="14"/>
  <c r="V15" i="14"/>
  <c r="V13" i="14"/>
  <c r="V16" i="14"/>
  <c r="V8" i="14"/>
  <c r="V9" i="14"/>
  <c r="V7" i="14"/>
  <c r="X12" i="14"/>
  <c r="I75" i="8" s="1"/>
  <c r="V12" i="14"/>
  <c r="V19" i="14"/>
  <c r="T17" i="14"/>
  <c r="N73" i="8" s="1"/>
  <c r="W17" i="14"/>
  <c r="X8" i="14"/>
  <c r="E75" i="8" s="1"/>
  <c r="X9" i="14"/>
  <c r="F75" i="8" s="1"/>
  <c r="X18" i="14"/>
  <c r="O75" i="8" s="1"/>
  <c r="X17" i="14"/>
  <c r="N75" i="8" s="1"/>
  <c r="X10" i="14"/>
  <c r="G75" i="8" s="1"/>
  <c r="S13" i="14"/>
  <c r="U13" i="14" s="1"/>
  <c r="J74" i="8" s="1"/>
  <c r="Q13" i="14"/>
  <c r="T13" i="14" s="1"/>
  <c r="J73" i="8" s="1"/>
  <c r="O13" i="14"/>
  <c r="J72" i="8" s="1"/>
  <c r="Q19" i="14"/>
  <c r="S19" i="14"/>
  <c r="U19" i="14" s="1"/>
  <c r="P74" i="8" s="1"/>
  <c r="S14" i="14"/>
  <c r="U14" i="14" s="1"/>
  <c r="K74" i="8" s="1"/>
  <c r="Q14" i="14"/>
  <c r="S15" i="14"/>
  <c r="U15" i="14" s="1"/>
  <c r="L74" i="8" s="1"/>
  <c r="Q15" i="14"/>
  <c r="T15" i="14" s="1"/>
  <c r="L73" i="8" s="1"/>
  <c r="S11" i="14"/>
  <c r="U11" i="14" s="1"/>
  <c r="H74" i="8" s="1"/>
  <c r="Q11" i="14"/>
  <c r="T11" i="14" s="1"/>
  <c r="H73" i="8" s="1"/>
  <c r="S16" i="14"/>
  <c r="U16" i="14" s="1"/>
  <c r="M74" i="8" s="1"/>
  <c r="Q16" i="14"/>
  <c r="O15" i="14"/>
  <c r="L72" i="8" s="1"/>
  <c r="S6" i="14"/>
  <c r="U6" i="14" s="1"/>
  <c r="C74" i="8" s="1"/>
  <c r="Q6" i="14"/>
  <c r="S7" i="14"/>
  <c r="U7" i="14" s="1"/>
  <c r="D74" i="8" s="1"/>
  <c r="Q7" i="14"/>
  <c r="T7" i="14" s="1"/>
  <c r="D73" i="8" s="1"/>
  <c r="O6" i="14"/>
  <c r="C72" i="8" s="1"/>
  <c r="U18" i="14"/>
  <c r="O74" i="8" s="1"/>
  <c r="U17" i="14"/>
  <c r="N74" i="8" s="1"/>
  <c r="T10" i="14"/>
  <c r="G73" i="8" s="1"/>
  <c r="O11" i="14"/>
  <c r="H72" i="8" s="1"/>
  <c r="O14" i="14"/>
  <c r="K72" i="8" s="1"/>
  <c r="T9" i="14"/>
  <c r="F73" i="8" s="1"/>
  <c r="T8" i="14"/>
  <c r="E73" i="8" s="1"/>
  <c r="T12" i="14"/>
  <c r="I73" i="8" s="1"/>
  <c r="T18" i="14"/>
  <c r="O73" i="8" s="1"/>
  <c r="U9" i="14"/>
  <c r="F74" i="8" s="1"/>
  <c r="U10" i="14"/>
  <c r="G74" i="8" s="1"/>
  <c r="U8" i="14"/>
  <c r="E74" i="8" s="1"/>
  <c r="H19" i="5"/>
  <c r="F19" i="5"/>
  <c r="P19" i="5"/>
  <c r="I19" i="5"/>
  <c r="Q19" i="5"/>
  <c r="N19" i="5"/>
  <c r="S19" i="5"/>
  <c r="K19" i="5"/>
  <c r="M19" i="5"/>
  <c r="J19" i="5"/>
  <c r="R19" i="5"/>
  <c r="O19" i="5"/>
  <c r="L19" i="5"/>
  <c r="G19" i="5"/>
  <c r="T19" i="5"/>
  <c r="AL10" i="5"/>
  <c r="A26" i="2"/>
  <c r="B20" i="5"/>
  <c r="F79" i="8" l="1"/>
  <c r="G79" i="8"/>
  <c r="I79" i="8"/>
  <c r="E79" i="8"/>
  <c r="N79" i="8"/>
  <c r="O79" i="8"/>
  <c r="B79" i="8"/>
  <c r="W18" i="5" a="1"/>
  <c r="W18" i="5" s="1"/>
  <c r="AK17" i="5" s="1"/>
  <c r="Y18" i="5" a="1"/>
  <c r="Y18" i="5" s="1"/>
  <c r="U19" i="5"/>
  <c r="D20" i="5"/>
  <c r="E20" i="5" s="1"/>
  <c r="B73" i="8"/>
  <c r="B74" i="8"/>
  <c r="E26" i="2"/>
  <c r="D26" i="2" s="1"/>
  <c r="C21" i="5" s="1"/>
  <c r="C26" i="2"/>
  <c r="B21" i="5" s="1"/>
  <c r="W13" i="14"/>
  <c r="J79" i="8" s="1"/>
  <c r="W7" i="14"/>
  <c r="D79" i="8" s="1"/>
  <c r="X16" i="14"/>
  <c r="M75" i="8" s="1"/>
  <c r="W16" i="14"/>
  <c r="M79" i="8" s="1"/>
  <c r="T19" i="14"/>
  <c r="P73" i="8" s="1"/>
  <c r="W19" i="14"/>
  <c r="P79" i="8" s="1"/>
  <c r="X15" i="14"/>
  <c r="L75" i="8" s="1"/>
  <c r="W15" i="14"/>
  <c r="L79" i="8" s="1"/>
  <c r="T6" i="14"/>
  <c r="C73" i="8" s="1"/>
  <c r="W6" i="14"/>
  <c r="C79" i="8" s="1"/>
  <c r="W11" i="14"/>
  <c r="H79" i="8" s="1"/>
  <c r="T14" i="14"/>
  <c r="K73" i="8" s="1"/>
  <c r="W14" i="14"/>
  <c r="K79" i="8" s="1"/>
  <c r="T16" i="14"/>
  <c r="M73" i="8" s="1"/>
  <c r="X11" i="14"/>
  <c r="H75" i="8" s="1"/>
  <c r="X7" i="14"/>
  <c r="D75" i="8" s="1"/>
  <c r="X13" i="14"/>
  <c r="J75" i="8" s="1"/>
  <c r="X6" i="14"/>
  <c r="C75" i="8" s="1"/>
  <c r="X14" i="14"/>
  <c r="K75" i="8" s="1"/>
  <c r="X19" i="14"/>
  <c r="P75" i="8" s="1"/>
  <c r="F20" i="5"/>
  <c r="H20" i="5"/>
  <c r="P20" i="5"/>
  <c r="Q20" i="5"/>
  <c r="I20" i="5"/>
  <c r="S20" i="5"/>
  <c r="N20" i="5"/>
  <c r="K20" i="5"/>
  <c r="J20" i="5"/>
  <c r="M20" i="5"/>
  <c r="O20" i="5"/>
  <c r="R20" i="5"/>
  <c r="G20" i="5"/>
  <c r="L20" i="5"/>
  <c r="T20" i="5"/>
  <c r="A27" i="2"/>
  <c r="W19" i="5" l="1" a="1"/>
  <c r="W19" i="5" s="1"/>
  <c r="AK18" i="5" s="1"/>
  <c r="Y19" i="5" a="1"/>
  <c r="Y19" i="5" s="1"/>
  <c r="U20" i="5"/>
  <c r="D21" i="5"/>
  <c r="E21" i="5" s="1"/>
  <c r="E27" i="2"/>
  <c r="D27" i="2" s="1"/>
  <c r="C22" i="5" s="1"/>
  <c r="C27" i="2"/>
  <c r="F21" i="5"/>
  <c r="H21" i="5"/>
  <c r="P21" i="5"/>
  <c r="Q21" i="5"/>
  <c r="I21" i="5"/>
  <c r="S21" i="5"/>
  <c r="N21" i="5"/>
  <c r="K21" i="5"/>
  <c r="M21" i="5"/>
  <c r="J21" i="5"/>
  <c r="R21" i="5"/>
  <c r="L21" i="5"/>
  <c r="T21" i="5"/>
  <c r="O21" i="5"/>
  <c r="G21" i="5"/>
  <c r="AL12" i="5"/>
  <c r="B22" i="5"/>
  <c r="A28" i="2"/>
  <c r="W20" i="5" l="1" a="1"/>
  <c r="W20" i="5" s="1"/>
  <c r="AK19" i="5" s="1"/>
  <c r="Y20" i="5" a="1"/>
  <c r="Y20" i="5" s="1"/>
  <c r="U21" i="5"/>
  <c r="D22" i="5"/>
  <c r="E22" i="5" s="1"/>
  <c r="E28" i="2"/>
  <c r="D23" i="5" s="1"/>
  <c r="E23" i="5" s="1"/>
  <c r="C28" i="2"/>
  <c r="F22" i="5"/>
  <c r="H22" i="5"/>
  <c r="P22" i="5"/>
  <c r="I22" i="5"/>
  <c r="N22" i="5"/>
  <c r="Q22" i="5"/>
  <c r="S22" i="5"/>
  <c r="J22" i="5"/>
  <c r="K22" i="5"/>
  <c r="M22" i="5"/>
  <c r="G22" i="5"/>
  <c r="L22" i="5"/>
  <c r="T22" i="5"/>
  <c r="R22" i="5"/>
  <c r="O22" i="5"/>
  <c r="AL13" i="5"/>
  <c r="B23" i="5"/>
  <c r="A29" i="2"/>
  <c r="W21" i="5" l="1" a="1"/>
  <c r="W21" i="5" s="1"/>
  <c r="AK20" i="5" s="1"/>
  <c r="Y21" i="5" a="1"/>
  <c r="Y21" i="5" s="1"/>
  <c r="U22" i="5"/>
  <c r="D28" i="2"/>
  <c r="C23" i="5" s="1"/>
  <c r="E29" i="2"/>
  <c r="D24" i="5" s="1"/>
  <c r="C29" i="2"/>
  <c r="H23" i="5"/>
  <c r="F23" i="5"/>
  <c r="P23" i="5"/>
  <c r="Q23" i="5"/>
  <c r="N23" i="5"/>
  <c r="I23" i="5"/>
  <c r="S23" i="5"/>
  <c r="J23" i="5"/>
  <c r="M23" i="5"/>
  <c r="K23" i="5"/>
  <c r="L23" i="5"/>
  <c r="T23" i="5"/>
  <c r="R23" i="5"/>
  <c r="O23" i="5"/>
  <c r="G23" i="5"/>
  <c r="AL14" i="5"/>
  <c r="B24" i="5"/>
  <c r="A30" i="2"/>
  <c r="W22" i="5" l="1" a="1"/>
  <c r="W22" i="5" s="1"/>
  <c r="AK21" i="5" s="1"/>
  <c r="Y22" i="5" a="1"/>
  <c r="Y22" i="5" s="1"/>
  <c r="U23" i="5"/>
  <c r="E24" i="5"/>
  <c r="D29" i="2"/>
  <c r="C24" i="5" s="1"/>
  <c r="E30" i="2"/>
  <c r="D25" i="5" s="1"/>
  <c r="C30" i="2"/>
  <c r="B25" i="5" s="1"/>
  <c r="F24" i="5"/>
  <c r="H24" i="5"/>
  <c r="P24" i="5"/>
  <c r="N24" i="5"/>
  <c r="Q24" i="5"/>
  <c r="I24" i="5"/>
  <c r="S24" i="5"/>
  <c r="K24" i="5"/>
  <c r="J24" i="5"/>
  <c r="M24" i="5"/>
  <c r="O24" i="5"/>
  <c r="R24" i="5"/>
  <c r="G24" i="5"/>
  <c r="L24" i="5"/>
  <c r="T24" i="5"/>
  <c r="AL15" i="5"/>
  <c r="A31" i="2"/>
  <c r="W23" i="5" l="1" a="1"/>
  <c r="W23" i="5" s="1"/>
  <c r="AK22" i="5" s="1"/>
  <c r="AL17" i="5" s="1"/>
  <c r="Y23" i="5" a="1"/>
  <c r="Y23" i="5" s="1"/>
  <c r="U24" i="5"/>
  <c r="E25" i="5"/>
  <c r="D30" i="2"/>
  <c r="C25" i="5" s="1"/>
  <c r="E31" i="2"/>
  <c r="D26" i="5" s="1"/>
  <c r="C31" i="2"/>
  <c r="B26" i="5" s="1"/>
  <c r="F25" i="5"/>
  <c r="H25" i="5"/>
  <c r="P25" i="5"/>
  <c r="Q25" i="5"/>
  <c r="I25" i="5"/>
  <c r="S25" i="5"/>
  <c r="N25" i="5"/>
  <c r="K25" i="5"/>
  <c r="M25" i="5"/>
  <c r="J25" i="5"/>
  <c r="L25" i="5"/>
  <c r="T25" i="5"/>
  <c r="R25" i="5"/>
  <c r="G25" i="5"/>
  <c r="O25" i="5"/>
  <c r="AL16" i="5"/>
  <c r="A32" i="2"/>
  <c r="W24" i="5" l="1" a="1"/>
  <c r="W24" i="5" s="1"/>
  <c r="AK23" i="5" s="1"/>
  <c r="AL18" i="5" s="1"/>
  <c r="Y24" i="5" a="1"/>
  <c r="Y24" i="5" s="1"/>
  <c r="U25" i="5"/>
  <c r="E26" i="5"/>
  <c r="D31" i="2"/>
  <c r="C26" i="5" s="1"/>
  <c r="E32" i="2"/>
  <c r="D27" i="5" s="1"/>
  <c r="C32" i="2"/>
  <c r="B27" i="5" s="1"/>
  <c r="H26" i="5"/>
  <c r="F26" i="5"/>
  <c r="P26" i="5"/>
  <c r="I26" i="5"/>
  <c r="Q26" i="5"/>
  <c r="N26" i="5"/>
  <c r="S26" i="5"/>
  <c r="K26" i="5"/>
  <c r="J26" i="5"/>
  <c r="M26" i="5"/>
  <c r="G26" i="5"/>
  <c r="L26" i="5"/>
  <c r="T26" i="5"/>
  <c r="R26" i="5"/>
  <c r="O26" i="5"/>
  <c r="A33" i="2"/>
  <c r="Y25" i="5" l="1" a="1"/>
  <c r="Y25" i="5" s="1"/>
  <c r="W25" i="5" a="1"/>
  <c r="W25" i="5" s="1"/>
  <c r="AK24" i="5" s="1"/>
  <c r="AL19" i="5" s="1"/>
  <c r="U26" i="5"/>
  <c r="E27" i="5"/>
  <c r="D32" i="2"/>
  <c r="C27" i="5" s="1"/>
  <c r="E33" i="2"/>
  <c r="D33" i="2" s="1"/>
  <c r="C28" i="5" s="1"/>
  <c r="C33" i="2"/>
  <c r="B28" i="5" s="1"/>
  <c r="F27" i="5"/>
  <c r="H27" i="5"/>
  <c r="P27" i="5"/>
  <c r="Q27" i="5"/>
  <c r="N27" i="5"/>
  <c r="I27" i="5"/>
  <c r="K27" i="5"/>
  <c r="S27" i="5"/>
  <c r="M27" i="5"/>
  <c r="J27" i="5"/>
  <c r="O27" i="5"/>
  <c r="G27" i="5"/>
  <c r="R27" i="5"/>
  <c r="L27" i="5"/>
  <c r="T27" i="5"/>
  <c r="A34" i="2"/>
  <c r="W26" i="5" l="1" a="1"/>
  <c r="W26" i="5" s="1"/>
  <c r="AK25" i="5" s="1"/>
  <c r="Y26" i="5" a="1"/>
  <c r="Y26" i="5" s="1"/>
  <c r="U27" i="5"/>
  <c r="D28" i="5"/>
  <c r="E28" i="5" s="1"/>
  <c r="E34" i="2"/>
  <c r="D29" i="5" s="1"/>
  <c r="E29" i="5" s="1"/>
  <c r="C34" i="2"/>
  <c r="B29" i="5" s="1"/>
  <c r="F28" i="5"/>
  <c r="H28" i="5"/>
  <c r="P28" i="5"/>
  <c r="Q28" i="5"/>
  <c r="I28" i="5"/>
  <c r="S28" i="5"/>
  <c r="K28" i="5"/>
  <c r="N28" i="5"/>
  <c r="M28" i="5"/>
  <c r="J28" i="5"/>
  <c r="T28" i="5"/>
  <c r="G28" i="5"/>
  <c r="O28" i="5"/>
  <c r="R28" i="5"/>
  <c r="L28" i="5"/>
  <c r="A35" i="2"/>
  <c r="W27" i="5" l="1" a="1"/>
  <c r="W27" i="5" s="1"/>
  <c r="AK26" i="5" s="1"/>
  <c r="AL21" i="5" s="1"/>
  <c r="Y27" i="5" a="1"/>
  <c r="Y27" i="5" s="1"/>
  <c r="U28" i="5"/>
  <c r="D34" i="2"/>
  <c r="C29" i="5" s="1"/>
  <c r="E35" i="2"/>
  <c r="D30" i="5" s="1"/>
  <c r="C35" i="2"/>
  <c r="H29" i="5"/>
  <c r="F29" i="5"/>
  <c r="P29" i="5"/>
  <c r="I29" i="5"/>
  <c r="N29" i="5"/>
  <c r="Q29" i="5"/>
  <c r="S29" i="5"/>
  <c r="K29" i="5"/>
  <c r="M29" i="5"/>
  <c r="J29" i="5"/>
  <c r="G29" i="5"/>
  <c r="O29" i="5"/>
  <c r="L29" i="5"/>
  <c r="T29" i="5"/>
  <c r="R29" i="5"/>
  <c r="AL20" i="5"/>
  <c r="B30" i="5"/>
  <c r="A36" i="2"/>
  <c r="Y28" i="5" l="1" a="1"/>
  <c r="Y28" i="5" s="1"/>
  <c r="W28" i="5" a="1"/>
  <c r="W28" i="5" s="1"/>
  <c r="AK27" i="5" s="1"/>
  <c r="AL22" i="5" s="1"/>
  <c r="U29" i="5"/>
  <c r="E30" i="5"/>
  <c r="D35" i="2"/>
  <c r="C30" i="5" s="1"/>
  <c r="E36" i="2"/>
  <c r="D31" i="5" s="1"/>
  <c r="C36" i="2"/>
  <c r="B31" i="5" s="1"/>
  <c r="H30" i="5"/>
  <c r="F30" i="5"/>
  <c r="P30" i="5"/>
  <c r="N30" i="5"/>
  <c r="I30" i="5"/>
  <c r="Q30" i="5"/>
  <c r="S30" i="5"/>
  <c r="M30" i="5"/>
  <c r="K30" i="5"/>
  <c r="J30" i="5"/>
  <c r="R30" i="5"/>
  <c r="O30" i="5"/>
  <c r="G30" i="5"/>
  <c r="L30" i="5"/>
  <c r="T30" i="5"/>
  <c r="A37" i="2"/>
  <c r="W29" i="5" l="1" a="1"/>
  <c r="W29" i="5" s="1"/>
  <c r="AK28" i="5" s="1"/>
  <c r="Y29" i="5" a="1"/>
  <c r="Y29" i="5" s="1"/>
  <c r="U30" i="5"/>
  <c r="E31" i="5"/>
  <c r="D36" i="2"/>
  <c r="C31" i="5" s="1"/>
  <c r="E37" i="2"/>
  <c r="D37" i="2" s="1"/>
  <c r="C32" i="5" s="1"/>
  <c r="C37" i="2"/>
  <c r="B32" i="5" s="1"/>
  <c r="F31" i="5"/>
  <c r="H31" i="5"/>
  <c r="P31" i="5"/>
  <c r="Q31" i="5"/>
  <c r="I31" i="5"/>
  <c r="N31" i="5"/>
  <c r="S31" i="5"/>
  <c r="K31" i="5"/>
  <c r="M31" i="5"/>
  <c r="J31" i="5"/>
  <c r="O31" i="5"/>
  <c r="G31" i="5"/>
  <c r="R31" i="5"/>
  <c r="L31" i="5"/>
  <c r="T31" i="5"/>
  <c r="A38" i="2"/>
  <c r="W30" i="5" l="1" a="1"/>
  <c r="W30" i="5" s="1"/>
  <c r="AK29" i="5" s="1"/>
  <c r="Y30" i="5" a="1"/>
  <c r="Y30" i="5" s="1"/>
  <c r="U31" i="5"/>
  <c r="D32" i="5"/>
  <c r="E32" i="5" s="1"/>
  <c r="E38" i="2"/>
  <c r="D38" i="2" s="1"/>
  <c r="C33" i="5" s="1"/>
  <c r="C38" i="2"/>
  <c r="B33" i="5" s="1"/>
  <c r="F32" i="5"/>
  <c r="H32" i="5"/>
  <c r="P32" i="5"/>
  <c r="I32" i="5"/>
  <c r="Q32" i="5"/>
  <c r="N32" i="5"/>
  <c r="S32" i="5"/>
  <c r="K32" i="5"/>
  <c r="M32" i="5"/>
  <c r="J32" i="5"/>
  <c r="R32" i="5"/>
  <c r="L32" i="5"/>
  <c r="T32" i="5"/>
  <c r="G32" i="5"/>
  <c r="O32" i="5"/>
  <c r="AL23" i="5"/>
  <c r="A39" i="2"/>
  <c r="W31" i="5" l="1" a="1"/>
  <c r="W31" i="5" s="1"/>
  <c r="AK30" i="5" s="1"/>
  <c r="Y31" i="5" a="1"/>
  <c r="Y31" i="5" s="1"/>
  <c r="U32" i="5"/>
  <c r="D33" i="5"/>
  <c r="E33" i="5" s="1"/>
  <c r="E39" i="2"/>
  <c r="D39" i="2" s="1"/>
  <c r="C34" i="5" s="1"/>
  <c r="C39" i="2"/>
  <c r="F33" i="5"/>
  <c r="H33" i="5"/>
  <c r="P33" i="5"/>
  <c r="I33" i="5"/>
  <c r="N33" i="5"/>
  <c r="Q33" i="5"/>
  <c r="K33" i="5"/>
  <c r="S33" i="5"/>
  <c r="M33" i="5"/>
  <c r="J33" i="5"/>
  <c r="R33" i="5"/>
  <c r="G33" i="5"/>
  <c r="O33" i="5"/>
  <c r="L33" i="5"/>
  <c r="T33" i="5"/>
  <c r="AL24" i="5"/>
  <c r="B34" i="5"/>
  <c r="A40" i="2"/>
  <c r="W32" i="5" l="1" a="1"/>
  <c r="W32" i="5" s="1"/>
  <c r="AK31" i="5" s="1"/>
  <c r="Y32" i="5" a="1"/>
  <c r="Y32" i="5" s="1"/>
  <c r="U33" i="5"/>
  <c r="D34" i="5"/>
  <c r="E34" i="5" s="1"/>
  <c r="E40" i="2"/>
  <c r="D40" i="2" s="1"/>
  <c r="C35" i="5" s="1"/>
  <c r="C40" i="2"/>
  <c r="B35" i="5" s="1"/>
  <c r="F34" i="5"/>
  <c r="H34" i="5"/>
  <c r="P34" i="5"/>
  <c r="N34" i="5"/>
  <c r="I34" i="5"/>
  <c r="Q34" i="5"/>
  <c r="K34" i="5"/>
  <c r="S34" i="5"/>
  <c r="J34" i="5"/>
  <c r="M34" i="5"/>
  <c r="R34" i="5"/>
  <c r="O34" i="5"/>
  <c r="G34" i="5"/>
  <c r="L34" i="5"/>
  <c r="T34" i="5"/>
  <c r="AL25" i="5"/>
  <c r="A41" i="2"/>
  <c r="W33" i="5" l="1" a="1"/>
  <c r="W33" i="5" s="1"/>
  <c r="AK32" i="5" s="1"/>
  <c r="Y33" i="5" a="1"/>
  <c r="Y33" i="5" s="1"/>
  <c r="U34" i="5"/>
  <c r="D35" i="5"/>
  <c r="E35" i="5" s="1"/>
  <c r="E41" i="2"/>
  <c r="D41" i="2" s="1"/>
  <c r="C36" i="5" s="1"/>
  <c r="C41" i="2"/>
  <c r="B36" i="5" s="1"/>
  <c r="F35" i="5"/>
  <c r="H35" i="5"/>
  <c r="P35" i="5"/>
  <c r="I35" i="5"/>
  <c r="Q35" i="5"/>
  <c r="S35" i="5"/>
  <c r="N35" i="5"/>
  <c r="K35" i="5"/>
  <c r="M35" i="5"/>
  <c r="J35" i="5"/>
  <c r="R35" i="5"/>
  <c r="L35" i="5"/>
  <c r="T35" i="5"/>
  <c r="O35" i="5"/>
  <c r="G35" i="5"/>
  <c r="AL26" i="5"/>
  <c r="A42" i="2"/>
  <c r="W34" i="5" l="1" a="1"/>
  <c r="W34" i="5" s="1"/>
  <c r="AK33" i="5" s="1"/>
  <c r="AL28" i="5" s="1"/>
  <c r="Y34" i="5" a="1"/>
  <c r="Y34" i="5" s="1"/>
  <c r="U35" i="5"/>
  <c r="D36" i="5"/>
  <c r="E36" i="5" s="1"/>
  <c r="E42" i="2"/>
  <c r="D42" i="2" s="1"/>
  <c r="C37" i="5" s="1"/>
  <c r="C42" i="2"/>
  <c r="B37" i="5" s="1"/>
  <c r="H36" i="5"/>
  <c r="F36" i="5"/>
  <c r="P36" i="5"/>
  <c r="Q36" i="5"/>
  <c r="N36" i="5"/>
  <c r="I36" i="5"/>
  <c r="S36" i="5"/>
  <c r="K36" i="5"/>
  <c r="J36" i="5"/>
  <c r="M36" i="5"/>
  <c r="G36" i="5"/>
  <c r="O36" i="5"/>
  <c r="R36" i="5"/>
  <c r="L36" i="5"/>
  <c r="T36" i="5"/>
  <c r="AL27" i="5"/>
  <c r="A43" i="2"/>
  <c r="Y35" i="5" l="1" a="1"/>
  <c r="Y35" i="5" s="1"/>
  <c r="W35" i="5" a="1"/>
  <c r="W35" i="5" s="1"/>
  <c r="AK34" i="5" s="1"/>
  <c r="U36" i="5"/>
  <c r="D37" i="5"/>
  <c r="E37" i="5" s="1"/>
  <c r="E43" i="2"/>
  <c r="D43" i="2" s="1"/>
  <c r="C38" i="5" s="1"/>
  <c r="C43" i="2"/>
  <c r="B38" i="5" s="1"/>
  <c r="F37" i="5"/>
  <c r="H37" i="5"/>
  <c r="P37" i="5"/>
  <c r="Q37" i="5"/>
  <c r="I37" i="5"/>
  <c r="N37" i="5"/>
  <c r="S37" i="5"/>
  <c r="K37" i="5"/>
  <c r="M37" i="5"/>
  <c r="J37" i="5"/>
  <c r="L37" i="5"/>
  <c r="T37" i="5"/>
  <c r="R37" i="5"/>
  <c r="G37" i="5"/>
  <c r="O37" i="5"/>
  <c r="A44" i="2"/>
  <c r="W36" i="5" l="1" a="1"/>
  <c r="W36" i="5" s="1"/>
  <c r="AK35" i="5" s="1"/>
  <c r="Y36" i="5" a="1"/>
  <c r="Y36" i="5" s="1"/>
  <c r="U37" i="5"/>
  <c r="D38" i="5"/>
  <c r="E38" i="5" s="1"/>
  <c r="E44" i="2"/>
  <c r="D39" i="5" s="1"/>
  <c r="E39" i="5" s="1"/>
  <c r="C44" i="2"/>
  <c r="F38" i="5"/>
  <c r="H38" i="5"/>
  <c r="P38" i="5"/>
  <c r="I38" i="5"/>
  <c r="Q38" i="5"/>
  <c r="N38" i="5"/>
  <c r="S38" i="5"/>
  <c r="J38" i="5"/>
  <c r="K38" i="5"/>
  <c r="M38" i="5"/>
  <c r="L38" i="5"/>
  <c r="T38" i="5"/>
  <c r="R38" i="5"/>
  <c r="O38" i="5"/>
  <c r="G38" i="5"/>
  <c r="AL29" i="5"/>
  <c r="B39" i="5"/>
  <c r="A45" i="2"/>
  <c r="Y37" i="5" l="1" a="1"/>
  <c r="Y37" i="5" s="1"/>
  <c r="W37" i="5" a="1"/>
  <c r="W37" i="5" s="1"/>
  <c r="AK36" i="5" s="1"/>
  <c r="U38" i="5"/>
  <c r="D44" i="2"/>
  <c r="C39" i="5" s="1"/>
  <c r="E45" i="2"/>
  <c r="D40" i="5" s="1"/>
  <c r="C45" i="2"/>
  <c r="B40" i="5" s="1"/>
  <c r="H39" i="5"/>
  <c r="F39" i="5"/>
  <c r="P39" i="5"/>
  <c r="Q39" i="5"/>
  <c r="N39" i="5"/>
  <c r="I39" i="5"/>
  <c r="S39" i="5"/>
  <c r="J39" i="5"/>
  <c r="K39" i="5"/>
  <c r="M39" i="5"/>
  <c r="G39" i="5"/>
  <c r="R39" i="5"/>
  <c r="L39" i="5"/>
  <c r="T39" i="5"/>
  <c r="O39" i="5"/>
  <c r="AL30" i="5"/>
  <c r="A46" i="2"/>
  <c r="W38" i="5" l="1" a="1"/>
  <c r="W38" i="5" s="1"/>
  <c r="AK37" i="5" s="1"/>
  <c r="AL32" i="5" s="1"/>
  <c r="Y38" i="5" a="1"/>
  <c r="Y38" i="5" s="1"/>
  <c r="U39" i="5"/>
  <c r="E40" i="5"/>
  <c r="D45" i="2"/>
  <c r="C40" i="5" s="1"/>
  <c r="E46" i="2"/>
  <c r="D41" i="5" s="1"/>
  <c r="C46" i="2"/>
  <c r="B41" i="5" s="1"/>
  <c r="F40" i="5"/>
  <c r="H40" i="5"/>
  <c r="P40" i="5"/>
  <c r="Q40" i="5"/>
  <c r="N40" i="5"/>
  <c r="I40" i="5"/>
  <c r="S40" i="5"/>
  <c r="M40" i="5"/>
  <c r="J40" i="5"/>
  <c r="K40" i="5"/>
  <c r="G40" i="5"/>
  <c r="O40" i="5"/>
  <c r="R40" i="5"/>
  <c r="L40" i="5"/>
  <c r="T40" i="5"/>
  <c r="AL31" i="5"/>
  <c r="A47" i="2"/>
  <c r="W39" i="5" l="1" a="1"/>
  <c r="W39" i="5" s="1"/>
  <c r="AK38" i="5" s="1"/>
  <c r="AL33" i="5" s="1"/>
  <c r="Y39" i="5" a="1"/>
  <c r="Y39" i="5" s="1"/>
  <c r="U40" i="5"/>
  <c r="E41" i="5"/>
  <c r="D46" i="2"/>
  <c r="C41" i="5" s="1"/>
  <c r="E47" i="2"/>
  <c r="D47" i="2" s="1"/>
  <c r="C42" i="5" s="1"/>
  <c r="C47" i="2"/>
  <c r="B42" i="5" s="1"/>
  <c r="F41" i="5"/>
  <c r="H41" i="5"/>
  <c r="P41" i="5"/>
  <c r="Q41" i="5"/>
  <c r="I41" i="5"/>
  <c r="N41" i="5"/>
  <c r="S41" i="5"/>
  <c r="K41" i="5"/>
  <c r="M41" i="5"/>
  <c r="J41" i="5"/>
  <c r="L41" i="5"/>
  <c r="T41" i="5"/>
  <c r="R41" i="5"/>
  <c r="G41" i="5"/>
  <c r="O41" i="5"/>
  <c r="A48" i="2"/>
  <c r="W40" i="5" l="1" a="1"/>
  <c r="W40" i="5" s="1"/>
  <c r="AK39" i="5" s="1"/>
  <c r="Y40" i="5" a="1"/>
  <c r="Y40" i="5" s="1"/>
  <c r="U41" i="5"/>
  <c r="D42" i="5"/>
  <c r="E42" i="5" s="1"/>
  <c r="E48" i="2"/>
  <c r="D48" i="2" s="1"/>
  <c r="C43" i="5" s="1"/>
  <c r="C48" i="2"/>
  <c r="B43" i="5" s="1"/>
  <c r="H42" i="5"/>
  <c r="F42" i="5"/>
  <c r="P42" i="5"/>
  <c r="I42" i="5"/>
  <c r="Q42" i="5"/>
  <c r="S42" i="5"/>
  <c r="N42" i="5"/>
  <c r="K42" i="5"/>
  <c r="J42" i="5"/>
  <c r="M42" i="5"/>
  <c r="G42" i="5"/>
  <c r="L42" i="5"/>
  <c r="T42" i="5"/>
  <c r="R42" i="5"/>
  <c r="O42" i="5"/>
  <c r="A49" i="2"/>
  <c r="W41" i="5" l="1" a="1"/>
  <c r="W41" i="5" s="1"/>
  <c r="AK40" i="5" s="1"/>
  <c r="AL35" i="5" s="1"/>
  <c r="Y41" i="5" a="1"/>
  <c r="Y41" i="5" s="1"/>
  <c r="U42" i="5"/>
  <c r="D43" i="5"/>
  <c r="E43" i="5" s="1"/>
  <c r="E49" i="2"/>
  <c r="D44" i="5" s="1"/>
  <c r="E44" i="5" s="1"/>
  <c r="C49" i="2"/>
  <c r="B44" i="5" s="1"/>
  <c r="F43" i="5"/>
  <c r="H43" i="5"/>
  <c r="P43" i="5"/>
  <c r="Q43" i="5"/>
  <c r="N43" i="5"/>
  <c r="I43" i="5"/>
  <c r="K43" i="5"/>
  <c r="S43" i="5"/>
  <c r="M43" i="5"/>
  <c r="J43" i="5"/>
  <c r="O43" i="5"/>
  <c r="G43" i="5"/>
  <c r="R43" i="5"/>
  <c r="L43" i="5"/>
  <c r="T43" i="5"/>
  <c r="AL34" i="5"/>
  <c r="A50" i="2"/>
  <c r="Y42" i="5" l="1" a="1"/>
  <c r="Y42" i="5" s="1"/>
  <c r="W42" i="5" a="1"/>
  <c r="W42" i="5" s="1"/>
  <c r="AK41" i="5" s="1"/>
  <c r="U43" i="5"/>
  <c r="D49" i="2"/>
  <c r="C44" i="5" s="1"/>
  <c r="E50" i="2"/>
  <c r="D50" i="2" s="1"/>
  <c r="C45" i="5" s="1"/>
  <c r="C50" i="2"/>
  <c r="B45" i="5" s="1"/>
  <c r="F44" i="5"/>
  <c r="H44" i="5"/>
  <c r="P44" i="5"/>
  <c r="Q44" i="5"/>
  <c r="I44" i="5"/>
  <c r="N44" i="5"/>
  <c r="S44" i="5"/>
  <c r="K44" i="5"/>
  <c r="M44" i="5"/>
  <c r="J44" i="5"/>
  <c r="T44" i="5"/>
  <c r="G44" i="5"/>
  <c r="O44" i="5"/>
  <c r="R44" i="5"/>
  <c r="L44" i="5"/>
  <c r="A51" i="2"/>
  <c r="Y43" i="5" l="1" a="1"/>
  <c r="Y43" i="5" s="1"/>
  <c r="W43" i="5" a="1"/>
  <c r="W43" i="5" s="1"/>
  <c r="AK42" i="5" s="1"/>
  <c r="U44" i="5"/>
  <c r="D45" i="5"/>
  <c r="E45" i="5" s="1"/>
  <c r="E51" i="2"/>
  <c r="D46" i="5" s="1"/>
  <c r="E46" i="5" s="1"/>
  <c r="C51" i="2"/>
  <c r="B46" i="5" s="1"/>
  <c r="H45" i="5"/>
  <c r="F45" i="5"/>
  <c r="P45" i="5"/>
  <c r="I45" i="5"/>
  <c r="N45" i="5"/>
  <c r="Q45" i="5"/>
  <c r="S45" i="5"/>
  <c r="K45" i="5"/>
  <c r="M45" i="5"/>
  <c r="J45" i="5"/>
  <c r="G45" i="5"/>
  <c r="O45" i="5"/>
  <c r="L45" i="5"/>
  <c r="T45" i="5"/>
  <c r="R45" i="5"/>
  <c r="AL36" i="5"/>
  <c r="A52" i="2"/>
  <c r="W44" i="5" l="1" a="1"/>
  <c r="W44" i="5" s="1"/>
  <c r="AK43" i="5" s="1"/>
  <c r="Y44" i="5" a="1"/>
  <c r="Y44" i="5" s="1"/>
  <c r="U45" i="5"/>
  <c r="D51" i="2"/>
  <c r="C46" i="5" s="1"/>
  <c r="E52" i="2"/>
  <c r="D47" i="5" s="1"/>
  <c r="C52" i="2"/>
  <c r="B47" i="5" s="1"/>
  <c r="H46" i="5"/>
  <c r="F46" i="5"/>
  <c r="P46" i="5"/>
  <c r="N46" i="5"/>
  <c r="I46" i="5"/>
  <c r="Q46" i="5"/>
  <c r="S46" i="5"/>
  <c r="M46" i="5"/>
  <c r="K46" i="5"/>
  <c r="J46" i="5"/>
  <c r="R46" i="5"/>
  <c r="O46" i="5"/>
  <c r="G46" i="5"/>
  <c r="L46" i="5"/>
  <c r="T46" i="5"/>
  <c r="AL37" i="5"/>
  <c r="A53" i="2"/>
  <c r="W45" i="5" l="1" a="1"/>
  <c r="W45" i="5" s="1"/>
  <c r="AK44" i="5" s="1"/>
  <c r="AL39" i="5" s="1"/>
  <c r="Y45" i="5" a="1"/>
  <c r="Y45" i="5" s="1"/>
  <c r="U46" i="5"/>
  <c r="E47" i="5"/>
  <c r="D52" i="2"/>
  <c r="C47" i="5" s="1"/>
  <c r="E53" i="2"/>
  <c r="D48" i="5" s="1"/>
  <c r="C53" i="2"/>
  <c r="F47" i="5"/>
  <c r="H47" i="5"/>
  <c r="P47" i="5"/>
  <c r="Q47" i="5"/>
  <c r="I47" i="5"/>
  <c r="N47" i="5"/>
  <c r="S47" i="5"/>
  <c r="M47" i="5"/>
  <c r="K47" i="5"/>
  <c r="J47" i="5"/>
  <c r="O47" i="5"/>
  <c r="G47" i="5"/>
  <c r="R47" i="5"/>
  <c r="L47" i="5"/>
  <c r="T47" i="5"/>
  <c r="AL38" i="5"/>
  <c r="B48" i="5"/>
  <c r="A54" i="2"/>
  <c r="W46" i="5" l="1" a="1"/>
  <c r="W46" i="5" s="1"/>
  <c r="AK45" i="5" s="1"/>
  <c r="Y46" i="5" a="1"/>
  <c r="Y46" i="5" s="1"/>
  <c r="U47" i="5"/>
  <c r="E48" i="5"/>
  <c r="D53" i="2"/>
  <c r="C48" i="5" s="1"/>
  <c r="E54" i="2"/>
  <c r="D49" i="5" s="1"/>
  <c r="C54" i="2"/>
  <c r="F48" i="5"/>
  <c r="H48" i="5"/>
  <c r="P48" i="5"/>
  <c r="I48" i="5"/>
  <c r="Q48" i="5"/>
  <c r="N48" i="5"/>
  <c r="S48" i="5"/>
  <c r="M48" i="5"/>
  <c r="K48" i="5"/>
  <c r="J48" i="5"/>
  <c r="R48" i="5"/>
  <c r="L48" i="5"/>
  <c r="T48" i="5"/>
  <c r="G48" i="5"/>
  <c r="O48" i="5"/>
  <c r="A55" i="2"/>
  <c r="B49" i="5"/>
  <c r="W47" i="5" l="1" a="1"/>
  <c r="W47" i="5" s="1"/>
  <c r="AK46" i="5" s="1"/>
  <c r="AL41" i="5" s="1"/>
  <c r="Y47" i="5" a="1"/>
  <c r="Y47" i="5" s="1"/>
  <c r="U48" i="5"/>
  <c r="E49" i="5"/>
  <c r="D54" i="2"/>
  <c r="C49" i="5" s="1"/>
  <c r="E55" i="2"/>
  <c r="D50" i="5" s="1"/>
  <c r="C55" i="2"/>
  <c r="F49" i="5"/>
  <c r="H49" i="5"/>
  <c r="P49" i="5"/>
  <c r="I49" i="5"/>
  <c r="N49" i="5"/>
  <c r="Q49" i="5"/>
  <c r="K49" i="5"/>
  <c r="S49" i="5"/>
  <c r="M49" i="5"/>
  <c r="J49" i="5"/>
  <c r="R49" i="5"/>
  <c r="G49" i="5"/>
  <c r="O49" i="5"/>
  <c r="L49" i="5"/>
  <c r="T49" i="5"/>
  <c r="AL40" i="5"/>
  <c r="B50" i="5"/>
  <c r="A56" i="2"/>
  <c r="W48" i="5" l="1" a="1"/>
  <c r="W48" i="5" s="1"/>
  <c r="AK47" i="5" s="1"/>
  <c r="AL42" i="5" s="1"/>
  <c r="Y48" i="5" a="1"/>
  <c r="Y48" i="5" s="1"/>
  <c r="U49" i="5"/>
  <c r="E50" i="5"/>
  <c r="D55" i="2"/>
  <c r="C50" i="5" s="1"/>
  <c r="E56" i="2"/>
  <c r="D51" i="5" s="1"/>
  <c r="C56" i="2"/>
  <c r="B51" i="5" s="1"/>
  <c r="F50" i="5"/>
  <c r="H50" i="5"/>
  <c r="P50" i="5"/>
  <c r="N50" i="5"/>
  <c r="I50" i="5"/>
  <c r="Q50" i="5"/>
  <c r="K50" i="5"/>
  <c r="S50" i="5"/>
  <c r="J50" i="5"/>
  <c r="M50" i="5"/>
  <c r="R50" i="5"/>
  <c r="O50" i="5"/>
  <c r="G50" i="5"/>
  <c r="L50" i="5"/>
  <c r="T50" i="5"/>
  <c r="A57" i="2"/>
  <c r="W49" i="5" l="1" a="1"/>
  <c r="W49" i="5" s="1"/>
  <c r="AK48" i="5" s="1"/>
  <c r="Y49" i="5" a="1"/>
  <c r="Y49" i="5" s="1"/>
  <c r="U50" i="5"/>
  <c r="E51" i="5"/>
  <c r="D56" i="2"/>
  <c r="C51" i="5" s="1"/>
  <c r="E57" i="2"/>
  <c r="D52" i="5" s="1"/>
  <c r="C57" i="2"/>
  <c r="B52" i="5" s="1"/>
  <c r="F51" i="5"/>
  <c r="H51" i="5"/>
  <c r="P51" i="5"/>
  <c r="I51" i="5"/>
  <c r="Q51" i="5"/>
  <c r="N51" i="5"/>
  <c r="S51" i="5"/>
  <c r="K51" i="5"/>
  <c r="M51" i="5"/>
  <c r="J51" i="5"/>
  <c r="R51" i="5"/>
  <c r="L51" i="5"/>
  <c r="T51" i="5"/>
  <c r="O51" i="5"/>
  <c r="G51" i="5"/>
  <c r="A58" i="2"/>
  <c r="W50" i="5" l="1" a="1"/>
  <c r="W50" i="5" s="1"/>
  <c r="AK49" i="5" s="1"/>
  <c r="AL44" i="5" s="1"/>
  <c r="Y50" i="5" a="1"/>
  <c r="Y50" i="5" s="1"/>
  <c r="U51" i="5"/>
  <c r="E52" i="5"/>
  <c r="D57" i="2"/>
  <c r="C52" i="5" s="1"/>
  <c r="E58" i="2"/>
  <c r="D53" i="5" s="1"/>
  <c r="C58" i="2"/>
  <c r="B53" i="5" s="1"/>
  <c r="H52" i="5"/>
  <c r="F52" i="5"/>
  <c r="P52" i="5"/>
  <c r="Q52" i="5"/>
  <c r="N52" i="5"/>
  <c r="I52" i="5"/>
  <c r="S52" i="5"/>
  <c r="K52" i="5"/>
  <c r="J52" i="5"/>
  <c r="M52" i="5"/>
  <c r="G52" i="5"/>
  <c r="O52" i="5"/>
  <c r="R52" i="5"/>
  <c r="L52" i="5"/>
  <c r="T52" i="5"/>
  <c r="AL43" i="5"/>
  <c r="A59" i="2"/>
  <c r="Y51" i="5" l="1" a="1"/>
  <c r="Y51" i="5" s="1"/>
  <c r="W51" i="5" a="1"/>
  <c r="W51" i="5" s="1"/>
  <c r="AK50" i="5" s="1"/>
  <c r="U52" i="5"/>
  <c r="E53" i="5"/>
  <c r="D58" i="2"/>
  <c r="C53" i="5" s="1"/>
  <c r="E59" i="2"/>
  <c r="D59" i="2" s="1"/>
  <c r="C54" i="5" s="1"/>
  <c r="C59" i="2"/>
  <c r="B54" i="5" s="1"/>
  <c r="F53" i="5"/>
  <c r="H53" i="5"/>
  <c r="P53" i="5"/>
  <c r="Q53" i="5"/>
  <c r="I53" i="5"/>
  <c r="N53" i="5"/>
  <c r="S53" i="5"/>
  <c r="M53" i="5"/>
  <c r="J53" i="5"/>
  <c r="K53" i="5"/>
  <c r="L53" i="5"/>
  <c r="T53" i="5"/>
  <c r="R53" i="5"/>
  <c r="G53" i="5"/>
  <c r="O53" i="5"/>
  <c r="A60" i="2"/>
  <c r="Y52" i="5" l="1" a="1"/>
  <c r="Y52" i="5" s="1"/>
  <c r="W52" i="5" a="1"/>
  <c r="W52" i="5" s="1"/>
  <c r="AK51" i="5" s="1"/>
  <c r="U53" i="5"/>
  <c r="D54" i="5"/>
  <c r="E54" i="5" s="1"/>
  <c r="E60" i="2"/>
  <c r="D55" i="5" s="1"/>
  <c r="E55" i="5" s="1"/>
  <c r="C60" i="2"/>
  <c r="F54" i="5"/>
  <c r="H54" i="5"/>
  <c r="P54" i="5"/>
  <c r="I54" i="5"/>
  <c r="Q54" i="5"/>
  <c r="N54" i="5"/>
  <c r="S54" i="5"/>
  <c r="K54" i="5"/>
  <c r="J54" i="5"/>
  <c r="M54" i="5"/>
  <c r="L54" i="5"/>
  <c r="T54" i="5"/>
  <c r="R54" i="5"/>
  <c r="O54" i="5"/>
  <c r="G54" i="5"/>
  <c r="AL45" i="5"/>
  <c r="B55" i="5"/>
  <c r="A61" i="2"/>
  <c r="W53" i="5" l="1" a="1"/>
  <c r="W53" i="5" s="1"/>
  <c r="AK52" i="5" s="1"/>
  <c r="Y53" i="5" a="1"/>
  <c r="Y53" i="5" s="1"/>
  <c r="U54" i="5"/>
  <c r="D60" i="2"/>
  <c r="C55" i="5" s="1"/>
  <c r="E61" i="2"/>
  <c r="D56" i="5" s="1"/>
  <c r="C61" i="2"/>
  <c r="H55" i="5"/>
  <c r="F55" i="5"/>
  <c r="P55" i="5"/>
  <c r="Q55" i="5"/>
  <c r="I55" i="5"/>
  <c r="N55" i="5"/>
  <c r="S55" i="5"/>
  <c r="J55" i="5"/>
  <c r="K55" i="5"/>
  <c r="M55" i="5"/>
  <c r="G55" i="5"/>
  <c r="R55" i="5"/>
  <c r="L55" i="5"/>
  <c r="T55" i="5"/>
  <c r="O55" i="5"/>
  <c r="AL46" i="5"/>
  <c r="B56" i="5"/>
  <c r="A62" i="2"/>
  <c r="Y54" i="5" l="1" a="1"/>
  <c r="Y54" i="5" s="1"/>
  <c r="W54" i="5" a="1"/>
  <c r="W54" i="5" s="1"/>
  <c r="AK53" i="5" s="1"/>
  <c r="AL48" i="5" s="1"/>
  <c r="U55" i="5"/>
  <c r="E56" i="5"/>
  <c r="D61" i="2"/>
  <c r="C56" i="5" s="1"/>
  <c r="E62" i="2"/>
  <c r="D57" i="5" s="1"/>
  <c r="C62" i="2"/>
  <c r="B57" i="5" s="1"/>
  <c r="F56" i="5"/>
  <c r="H56" i="5"/>
  <c r="P56" i="5"/>
  <c r="Q56" i="5"/>
  <c r="N56" i="5"/>
  <c r="I56" i="5"/>
  <c r="S56" i="5"/>
  <c r="K56" i="5"/>
  <c r="M56" i="5"/>
  <c r="J56" i="5"/>
  <c r="G56" i="5"/>
  <c r="O56" i="5"/>
  <c r="R56" i="5"/>
  <c r="L56" i="5"/>
  <c r="T56" i="5"/>
  <c r="AL47" i="5"/>
  <c r="A63" i="2"/>
  <c r="W55" i="5" l="1" a="1"/>
  <c r="W55" i="5" s="1"/>
  <c r="AK54" i="5" s="1"/>
  <c r="AL49" i="5" s="1"/>
  <c r="Y55" i="5" a="1"/>
  <c r="Y55" i="5" s="1"/>
  <c r="U56" i="5"/>
  <c r="E57" i="5"/>
  <c r="D62" i="2"/>
  <c r="C57" i="5" s="1"/>
  <c r="E63" i="2"/>
  <c r="D58" i="5" s="1"/>
  <c r="C63" i="2"/>
  <c r="B58" i="5" s="1"/>
  <c r="F57" i="5"/>
  <c r="H57" i="5"/>
  <c r="P57" i="5"/>
  <c r="Q57" i="5"/>
  <c r="I57" i="5"/>
  <c r="S57" i="5"/>
  <c r="N57" i="5"/>
  <c r="K57" i="5"/>
  <c r="M57" i="5"/>
  <c r="J57" i="5"/>
  <c r="L57" i="5"/>
  <c r="T57" i="5"/>
  <c r="R57" i="5"/>
  <c r="G57" i="5"/>
  <c r="O57" i="5"/>
  <c r="A64" i="2"/>
  <c r="Y56" i="5" l="1" a="1"/>
  <c r="Y56" i="5" s="1"/>
  <c r="W56" i="5" a="1"/>
  <c r="W56" i="5" s="1"/>
  <c r="AK55" i="5" s="1"/>
  <c r="U57" i="5"/>
  <c r="E58" i="5"/>
  <c r="D63" i="2"/>
  <c r="C58" i="5" s="1"/>
  <c r="E64" i="2"/>
  <c r="D59" i="5" s="1"/>
  <c r="C64" i="2"/>
  <c r="B59" i="5" s="1"/>
  <c r="H58" i="5"/>
  <c r="F58" i="5"/>
  <c r="P58" i="5"/>
  <c r="I58" i="5"/>
  <c r="Q58" i="5"/>
  <c r="N58" i="5"/>
  <c r="S58" i="5"/>
  <c r="K58" i="5"/>
  <c r="J58" i="5"/>
  <c r="M58" i="5"/>
  <c r="G58" i="5"/>
  <c r="L58" i="5"/>
  <c r="T58" i="5"/>
  <c r="R58" i="5"/>
  <c r="O58" i="5"/>
  <c r="A65" i="2"/>
  <c r="W57" i="5" l="1" a="1"/>
  <c r="W57" i="5" s="1"/>
  <c r="AK56" i="5" s="1"/>
  <c r="AL51" i="5" s="1"/>
  <c r="Y57" i="5" a="1"/>
  <c r="Y57" i="5" s="1"/>
  <c r="U58" i="5"/>
  <c r="E59" i="5"/>
  <c r="D64" i="2"/>
  <c r="C59" i="5" s="1"/>
  <c r="E65" i="2"/>
  <c r="D60" i="5" s="1"/>
  <c r="C65" i="2"/>
  <c r="F59" i="5"/>
  <c r="H59" i="5"/>
  <c r="P59" i="5"/>
  <c r="Q59" i="5"/>
  <c r="I59" i="5"/>
  <c r="K59" i="5"/>
  <c r="N59" i="5"/>
  <c r="S59" i="5"/>
  <c r="M59" i="5"/>
  <c r="J59" i="5"/>
  <c r="O59" i="5"/>
  <c r="G59" i="5"/>
  <c r="R59" i="5"/>
  <c r="L59" i="5"/>
  <c r="T59" i="5"/>
  <c r="AL50" i="5"/>
  <c r="B60" i="5"/>
  <c r="A66" i="2"/>
  <c r="W58" i="5" l="1" a="1"/>
  <c r="W58" i="5" s="1"/>
  <c r="AK57" i="5" s="1"/>
  <c r="Y58" i="5" a="1"/>
  <c r="Y58" i="5" s="1"/>
  <c r="U59" i="5"/>
  <c r="E60" i="5"/>
  <c r="D65" i="2"/>
  <c r="C60" i="5" s="1"/>
  <c r="E66" i="2"/>
  <c r="D61" i="5" s="1"/>
  <c r="C66" i="2"/>
  <c r="B61" i="5" s="1"/>
  <c r="F60" i="5"/>
  <c r="H60" i="5"/>
  <c r="P60" i="5"/>
  <c r="Q60" i="5"/>
  <c r="I60" i="5"/>
  <c r="S60" i="5"/>
  <c r="K60" i="5"/>
  <c r="N60" i="5"/>
  <c r="M60" i="5"/>
  <c r="J60" i="5"/>
  <c r="T60" i="5"/>
  <c r="G60" i="5"/>
  <c r="O60" i="5"/>
  <c r="R60" i="5"/>
  <c r="L60" i="5"/>
  <c r="A67" i="2"/>
  <c r="W59" i="5" l="1" a="1"/>
  <c r="W59" i="5" s="1"/>
  <c r="AK58" i="5" s="1"/>
  <c r="AL53" i="5" s="1"/>
  <c r="Y59" i="5" a="1"/>
  <c r="Y59" i="5" s="1"/>
  <c r="U60" i="5"/>
  <c r="E61" i="5"/>
  <c r="D66" i="2"/>
  <c r="C61" i="5" s="1"/>
  <c r="E67" i="2"/>
  <c r="D62" i="5" s="1"/>
  <c r="C67" i="2"/>
  <c r="H61" i="5"/>
  <c r="F61" i="5"/>
  <c r="P61" i="5"/>
  <c r="I61" i="5"/>
  <c r="N61" i="5"/>
  <c r="Q61" i="5"/>
  <c r="S61" i="5"/>
  <c r="K61" i="5"/>
  <c r="M61" i="5"/>
  <c r="J61" i="5"/>
  <c r="G61" i="5"/>
  <c r="O61" i="5"/>
  <c r="L61" i="5"/>
  <c r="T61" i="5"/>
  <c r="R61" i="5"/>
  <c r="AL52" i="5"/>
  <c r="B62" i="5"/>
  <c r="A68" i="2"/>
  <c r="Y60" i="5" l="1" a="1"/>
  <c r="Y60" i="5" s="1"/>
  <c r="W60" i="5" a="1"/>
  <c r="W60" i="5" s="1"/>
  <c r="AK59" i="5" s="1"/>
  <c r="U61" i="5"/>
  <c r="E62" i="5"/>
  <c r="D67" i="2"/>
  <c r="C62" i="5" s="1"/>
  <c r="E68" i="2"/>
  <c r="D63" i="5" s="1"/>
  <c r="C68" i="2"/>
  <c r="B63" i="5" s="1"/>
  <c r="H62" i="5"/>
  <c r="F62" i="5"/>
  <c r="P62" i="5"/>
  <c r="N62" i="5"/>
  <c r="I62" i="5"/>
  <c r="Q62" i="5"/>
  <c r="S62" i="5"/>
  <c r="M62" i="5"/>
  <c r="K62" i="5"/>
  <c r="J62" i="5"/>
  <c r="R62" i="5"/>
  <c r="O62" i="5"/>
  <c r="G62" i="5"/>
  <c r="L62" i="5"/>
  <c r="T62" i="5"/>
  <c r="A69" i="2"/>
  <c r="Y61" i="5" l="1" a="1"/>
  <c r="Y61" i="5" s="1"/>
  <c r="W61" i="5" a="1"/>
  <c r="W61" i="5" s="1"/>
  <c r="AK60" i="5" s="1"/>
  <c r="U62" i="5"/>
  <c r="E63" i="5"/>
  <c r="D68" i="2"/>
  <c r="C63" i="5" s="1"/>
  <c r="E69" i="2"/>
  <c r="D69" i="2" s="1"/>
  <c r="C64" i="5" s="1"/>
  <c r="C69" i="2"/>
  <c r="B64" i="5" s="1"/>
  <c r="F63" i="5"/>
  <c r="H63" i="5"/>
  <c r="P63" i="5"/>
  <c r="Q63" i="5"/>
  <c r="I63" i="5"/>
  <c r="N63" i="5"/>
  <c r="S63" i="5"/>
  <c r="K63" i="5"/>
  <c r="M63" i="5"/>
  <c r="J63" i="5"/>
  <c r="O63" i="5"/>
  <c r="G63" i="5"/>
  <c r="R63" i="5"/>
  <c r="L63" i="5"/>
  <c r="T63" i="5"/>
  <c r="AL54" i="5"/>
  <c r="A70" i="2"/>
  <c r="Y62" i="5" l="1" a="1"/>
  <c r="Y62" i="5" s="1"/>
  <c r="W62" i="5" a="1"/>
  <c r="W62" i="5" s="1"/>
  <c r="AK61" i="5" s="1"/>
  <c r="U63" i="5"/>
  <c r="D64" i="5"/>
  <c r="E64" i="5" s="1"/>
  <c r="E70" i="2"/>
  <c r="D70" i="2" s="1"/>
  <c r="C65" i="5" s="1"/>
  <c r="C70" i="2"/>
  <c r="B65" i="5" s="1"/>
  <c r="F64" i="5"/>
  <c r="H64" i="5"/>
  <c r="P64" i="5"/>
  <c r="I64" i="5"/>
  <c r="Q64" i="5"/>
  <c r="N64" i="5"/>
  <c r="S64" i="5"/>
  <c r="K64" i="5"/>
  <c r="M64" i="5"/>
  <c r="J64" i="5"/>
  <c r="R64" i="5"/>
  <c r="L64" i="5"/>
  <c r="T64" i="5"/>
  <c r="G64" i="5"/>
  <c r="O64" i="5"/>
  <c r="AL55" i="5"/>
  <c r="A71" i="2"/>
  <c r="W63" i="5" l="1" a="1"/>
  <c r="W63" i="5" s="1"/>
  <c r="AK62" i="5" s="1"/>
  <c r="AL57" i="5" s="1"/>
  <c r="Y63" i="5" a="1"/>
  <c r="Y63" i="5" s="1"/>
  <c r="U64" i="5"/>
  <c r="D65" i="5"/>
  <c r="E65" i="5" s="1"/>
  <c r="E71" i="2"/>
  <c r="D71" i="2" s="1"/>
  <c r="C66" i="5" s="1"/>
  <c r="C71" i="2"/>
  <c r="F65" i="5"/>
  <c r="H65" i="5"/>
  <c r="P65" i="5"/>
  <c r="I65" i="5"/>
  <c r="N65" i="5"/>
  <c r="Q65" i="5"/>
  <c r="K65" i="5"/>
  <c r="S65" i="5"/>
  <c r="M65" i="5"/>
  <c r="J65" i="5"/>
  <c r="R65" i="5"/>
  <c r="G65" i="5"/>
  <c r="O65" i="5"/>
  <c r="L65" i="5"/>
  <c r="T65" i="5"/>
  <c r="AL56" i="5"/>
  <c r="B66" i="5"/>
  <c r="A72" i="2"/>
  <c r="W64" i="5" l="1" a="1"/>
  <c r="W64" i="5" s="1"/>
  <c r="AK63" i="5" s="1"/>
  <c r="AL58" i="5" s="1"/>
  <c r="Y64" i="5" a="1"/>
  <c r="Y64" i="5" s="1"/>
  <c r="U65" i="5"/>
  <c r="D66" i="5"/>
  <c r="E66" i="5" s="1"/>
  <c r="E72" i="2"/>
  <c r="D67" i="5" s="1"/>
  <c r="E67" i="5" s="1"/>
  <c r="C72" i="2"/>
  <c r="B67" i="5" s="1"/>
  <c r="F66" i="5"/>
  <c r="H66" i="5"/>
  <c r="P66" i="5"/>
  <c r="N66" i="5"/>
  <c r="I66" i="5"/>
  <c r="Q66" i="5"/>
  <c r="K66" i="5"/>
  <c r="S66" i="5"/>
  <c r="J66" i="5"/>
  <c r="M66" i="5"/>
  <c r="R66" i="5"/>
  <c r="O66" i="5"/>
  <c r="G66" i="5"/>
  <c r="L66" i="5"/>
  <c r="T66" i="5"/>
  <c r="A73" i="2"/>
  <c r="Y65" i="5" l="1" a="1"/>
  <c r="Y65" i="5" s="1"/>
  <c r="W65" i="5" a="1"/>
  <c r="W65" i="5" s="1"/>
  <c r="AK64" i="5" s="1"/>
  <c r="U66" i="5"/>
  <c r="D72" i="2"/>
  <c r="C67" i="5" s="1"/>
  <c r="E73" i="2"/>
  <c r="D68" i="5" s="1"/>
  <c r="C73" i="2"/>
  <c r="F67" i="5"/>
  <c r="H67" i="5"/>
  <c r="P67" i="5"/>
  <c r="Q67" i="5"/>
  <c r="I67" i="5"/>
  <c r="N67" i="5"/>
  <c r="K67" i="5"/>
  <c r="S67" i="5"/>
  <c r="M67" i="5"/>
  <c r="J67" i="5"/>
  <c r="R67" i="5"/>
  <c r="L67" i="5"/>
  <c r="T67" i="5"/>
  <c r="G67" i="5"/>
  <c r="O67" i="5"/>
  <c r="A74" i="2"/>
  <c r="B68" i="5"/>
  <c r="Y66" i="5" l="1" a="1"/>
  <c r="Y66" i="5" s="1"/>
  <c r="W66" i="5" a="1"/>
  <c r="W66" i="5" s="1"/>
  <c r="AK65" i="5" s="1"/>
  <c r="U67" i="5"/>
  <c r="E68" i="5"/>
  <c r="D73" i="2"/>
  <c r="C68" i="5" s="1"/>
  <c r="E74" i="2"/>
  <c r="D69" i="5" s="1"/>
  <c r="C74" i="2"/>
  <c r="B69" i="5" s="1"/>
  <c r="F68" i="5"/>
  <c r="H68" i="5"/>
  <c r="P68" i="5"/>
  <c r="I68" i="5"/>
  <c r="Q68" i="5"/>
  <c r="S68" i="5"/>
  <c r="K68" i="5"/>
  <c r="N68" i="5"/>
  <c r="M68" i="5"/>
  <c r="J68" i="5"/>
  <c r="G68" i="5"/>
  <c r="O68" i="5"/>
  <c r="R68" i="5"/>
  <c r="L68" i="5"/>
  <c r="T68" i="5"/>
  <c r="AL59" i="5"/>
  <c r="A75" i="2"/>
  <c r="W67" i="5" l="1" a="1"/>
  <c r="W67" i="5" s="1"/>
  <c r="AK66" i="5" s="1"/>
  <c r="AL61" i="5" s="1"/>
  <c r="Y67" i="5" a="1"/>
  <c r="Y67" i="5" s="1"/>
  <c r="U68" i="5"/>
  <c r="E69" i="5"/>
  <c r="D74" i="2"/>
  <c r="C69" i="5" s="1"/>
  <c r="E75" i="2"/>
  <c r="D70" i="5" s="1"/>
  <c r="C75" i="2"/>
  <c r="F69" i="5"/>
  <c r="H69" i="5"/>
  <c r="P69" i="5"/>
  <c r="I69" i="5"/>
  <c r="Q69" i="5"/>
  <c r="S69" i="5"/>
  <c r="N69" i="5"/>
  <c r="M69" i="5"/>
  <c r="J69" i="5"/>
  <c r="K69" i="5"/>
  <c r="L69" i="5"/>
  <c r="T69" i="5"/>
  <c r="O69" i="5"/>
  <c r="R69" i="5"/>
  <c r="G69" i="5"/>
  <c r="AL60" i="5"/>
  <c r="B70" i="5"/>
  <c r="A76" i="2"/>
  <c r="W68" i="5" l="1" a="1"/>
  <c r="W68" i="5" s="1"/>
  <c r="AK67" i="5" s="1"/>
  <c r="Y68" i="5" a="1"/>
  <c r="Y68" i="5" s="1"/>
  <c r="U69" i="5"/>
  <c r="E70" i="5"/>
  <c r="D75" i="2"/>
  <c r="C70" i="5" s="1"/>
  <c r="E76" i="2"/>
  <c r="D71" i="5" s="1"/>
  <c r="C76" i="2"/>
  <c r="B71" i="5" s="1"/>
  <c r="F70" i="5"/>
  <c r="H70" i="5"/>
  <c r="P70" i="5"/>
  <c r="I70" i="5"/>
  <c r="Q70" i="5"/>
  <c r="N70" i="5"/>
  <c r="K70" i="5"/>
  <c r="S70" i="5"/>
  <c r="M70" i="5"/>
  <c r="J70" i="5"/>
  <c r="R70" i="5"/>
  <c r="G70" i="5"/>
  <c r="L70" i="5"/>
  <c r="T70" i="5"/>
  <c r="O70" i="5"/>
  <c r="A77" i="2"/>
  <c r="W69" i="5" l="1" a="1"/>
  <c r="W69" i="5" s="1"/>
  <c r="AK68" i="5" s="1"/>
  <c r="Y69" i="5" a="1"/>
  <c r="Y69" i="5" s="1"/>
  <c r="U70" i="5"/>
  <c r="E71" i="5"/>
  <c r="D76" i="2"/>
  <c r="C71" i="5" s="1"/>
  <c r="E77" i="2"/>
  <c r="D72" i="5" s="1"/>
  <c r="C77" i="2"/>
  <c r="F71" i="5"/>
  <c r="P71" i="5"/>
  <c r="H71" i="5"/>
  <c r="Q71" i="5"/>
  <c r="I71" i="5"/>
  <c r="S71" i="5"/>
  <c r="N71" i="5"/>
  <c r="K71" i="5"/>
  <c r="M71" i="5"/>
  <c r="J71" i="5"/>
  <c r="G71" i="5"/>
  <c r="O71" i="5"/>
  <c r="R71" i="5"/>
  <c r="L71" i="5"/>
  <c r="T71" i="5"/>
  <c r="AL62" i="5"/>
  <c r="B72" i="5"/>
  <c r="A78" i="2"/>
  <c r="Y70" i="5" l="1" a="1"/>
  <c r="Y70" i="5" s="1"/>
  <c r="W70" i="5" a="1"/>
  <c r="W70" i="5" s="1"/>
  <c r="AK69" i="5" s="1"/>
  <c r="U71" i="5"/>
  <c r="E72" i="5"/>
  <c r="D77" i="2"/>
  <c r="C72" i="5" s="1"/>
  <c r="E78" i="2"/>
  <c r="D73" i="5" s="1"/>
  <c r="C78" i="2"/>
  <c r="B73" i="5" s="1"/>
  <c r="F72" i="5"/>
  <c r="H72" i="5"/>
  <c r="P72" i="5"/>
  <c r="I72" i="5"/>
  <c r="Q72" i="5"/>
  <c r="S72" i="5"/>
  <c r="N72" i="5"/>
  <c r="M72" i="5"/>
  <c r="K72" i="5"/>
  <c r="J72" i="5"/>
  <c r="L72" i="5"/>
  <c r="T72" i="5"/>
  <c r="G72" i="5"/>
  <c r="O72" i="5"/>
  <c r="R72" i="5"/>
  <c r="AL63" i="5"/>
  <c r="A79" i="2"/>
  <c r="Y71" i="5" l="1" a="1"/>
  <c r="Y71" i="5" s="1"/>
  <c r="W71" i="5" a="1"/>
  <c r="W71" i="5" s="1"/>
  <c r="AK70" i="5" s="1"/>
  <c r="AL65" i="5" s="1"/>
  <c r="U72" i="5"/>
  <c r="E73" i="5"/>
  <c r="D78" i="2"/>
  <c r="C73" i="5" s="1"/>
  <c r="E79" i="2"/>
  <c r="D74" i="5" s="1"/>
  <c r="C79" i="2"/>
  <c r="B74" i="5" s="1"/>
  <c r="F73" i="5"/>
  <c r="H73" i="5"/>
  <c r="P73" i="5"/>
  <c r="I73" i="5"/>
  <c r="Q73" i="5"/>
  <c r="N73" i="5"/>
  <c r="K73" i="5"/>
  <c r="S73" i="5"/>
  <c r="M73" i="5"/>
  <c r="J73" i="5"/>
  <c r="R73" i="5"/>
  <c r="G73" i="5"/>
  <c r="L73" i="5"/>
  <c r="T73" i="5"/>
  <c r="O73" i="5"/>
  <c r="AL64" i="5"/>
  <c r="A80" i="2"/>
  <c r="C80" i="2" s="1"/>
  <c r="Y72" i="5" l="1" a="1"/>
  <c r="Y72" i="5" s="1"/>
  <c r="W72" i="5" a="1"/>
  <c r="W72" i="5" s="1"/>
  <c r="AK71" i="5" s="1"/>
  <c r="AL66" i="5" s="1"/>
  <c r="U73" i="5"/>
  <c r="E74" i="5"/>
  <c r="D79" i="2"/>
  <c r="C74" i="5" s="1"/>
  <c r="A8" i="2"/>
  <c r="E80" i="2"/>
  <c r="F74" i="5"/>
  <c r="P74" i="5"/>
  <c r="H74" i="5"/>
  <c r="I74" i="5"/>
  <c r="Q74" i="5"/>
  <c r="S74" i="5"/>
  <c r="N74" i="5"/>
  <c r="J74" i="5"/>
  <c r="K74" i="5"/>
  <c r="M74" i="5"/>
  <c r="O74" i="5"/>
  <c r="R74" i="5"/>
  <c r="G74" i="5"/>
  <c r="L74" i="5"/>
  <c r="T74" i="5"/>
  <c r="Y73" i="5" l="1" a="1"/>
  <c r="Y73" i="5" s="1"/>
  <c r="W73" i="5" a="1"/>
  <c r="W73" i="5" s="1"/>
  <c r="U74" i="5"/>
  <c r="R2" i="3" a="1"/>
  <c r="R2" i="3" s="1"/>
  <c r="D75" i="5"/>
  <c r="E75" i="5" s="1"/>
  <c r="D80" i="2"/>
  <c r="C75" i="5" s="1"/>
  <c r="L160" i="5"/>
  <c r="T151" i="5"/>
  <c r="P134" i="5"/>
  <c r="T241" i="5"/>
  <c r="G219" i="5"/>
  <c r="K172" i="5"/>
  <c r="J76" i="5"/>
  <c r="O226" i="5"/>
  <c r="N106" i="5"/>
  <c r="K86" i="5"/>
  <c r="L82" i="5"/>
  <c r="R88" i="5"/>
  <c r="M175" i="5"/>
  <c r="K170" i="5"/>
  <c r="G136" i="5"/>
  <c r="N261" i="5"/>
  <c r="I162" i="5"/>
  <c r="G194" i="5"/>
  <c r="L137" i="5"/>
  <c r="J123" i="5"/>
  <c r="M79" i="5"/>
  <c r="J166" i="5"/>
  <c r="I250" i="5"/>
  <c r="P178" i="5"/>
  <c r="G77" i="5"/>
  <c r="O231" i="5"/>
  <c r="M217" i="5"/>
  <c r="Q195" i="5"/>
  <c r="N263" i="5"/>
  <c r="O240" i="5"/>
  <c r="S145" i="5"/>
  <c r="J170" i="5"/>
  <c r="O169" i="5"/>
  <c r="M198" i="5"/>
  <c r="P197" i="5"/>
  <c r="J191" i="5"/>
  <c r="O108" i="5"/>
  <c r="H83" i="5"/>
  <c r="O144" i="5"/>
  <c r="M134" i="5"/>
  <c r="H241" i="5"/>
  <c r="T106" i="5"/>
  <c r="M111" i="5"/>
  <c r="O255" i="5"/>
  <c r="O94" i="5"/>
  <c r="R195" i="5"/>
  <c r="N235" i="5"/>
  <c r="H165" i="5"/>
  <c r="J97" i="5"/>
  <c r="G105" i="5"/>
  <c r="R136" i="5"/>
  <c r="T141" i="5"/>
  <c r="S143" i="5"/>
  <c r="H141" i="5"/>
  <c r="M234" i="5"/>
  <c r="R259" i="5"/>
  <c r="R236" i="5"/>
  <c r="K218" i="5"/>
  <c r="P129" i="5"/>
  <c r="H263" i="5"/>
  <c r="M235" i="5"/>
  <c r="R181" i="5"/>
  <c r="O171" i="5"/>
  <c r="R196" i="5"/>
  <c r="O162" i="5"/>
  <c r="S259" i="5"/>
  <c r="T144" i="5"/>
  <c r="M139" i="5"/>
  <c r="K127" i="5"/>
  <c r="I121" i="5"/>
  <c r="H140" i="5"/>
  <c r="J248" i="5"/>
  <c r="O124" i="5"/>
  <c r="R235" i="5"/>
  <c r="S105" i="5"/>
  <c r="M138" i="5"/>
  <c r="Q80" i="5"/>
  <c r="F153" i="5"/>
  <c r="M99" i="5"/>
  <c r="R172" i="5"/>
  <c r="T146" i="5"/>
  <c r="O263" i="5"/>
  <c r="M249" i="5"/>
  <c r="P171" i="5"/>
  <c r="F100" i="5"/>
  <c r="K256" i="5"/>
  <c r="R96" i="5"/>
  <c r="G162" i="5"/>
  <c r="L144" i="5"/>
  <c r="I186" i="5"/>
  <c r="F125" i="5"/>
  <c r="M157" i="5"/>
  <c r="K201" i="5"/>
  <c r="K250" i="5"/>
  <c r="O128" i="5"/>
  <c r="M98" i="5"/>
  <c r="R162" i="5"/>
  <c r="J165" i="5"/>
  <c r="T152" i="5"/>
  <c r="Q173" i="5"/>
  <c r="H254" i="5"/>
  <c r="F262" i="5"/>
  <c r="S122" i="5"/>
  <c r="F176" i="5"/>
  <c r="N215" i="5"/>
  <c r="I76" i="5"/>
  <c r="I146" i="5"/>
  <c r="G254" i="5"/>
  <c r="Q153" i="5"/>
  <c r="H132" i="5"/>
  <c r="F261" i="5"/>
  <c r="S136" i="5"/>
  <c r="F170" i="5"/>
  <c r="S218" i="5"/>
  <c r="Q167" i="5"/>
  <c r="Q155" i="5"/>
  <c r="G95" i="5"/>
  <c r="S212" i="5"/>
  <c r="J104" i="5"/>
  <c r="R170" i="5"/>
  <c r="J227" i="5"/>
  <c r="S203" i="5"/>
  <c r="F119" i="5"/>
  <c r="L143" i="5"/>
  <c r="R124" i="5"/>
  <c r="N113" i="5"/>
  <c r="K239" i="5"/>
  <c r="J101" i="5"/>
  <c r="P193" i="5"/>
  <c r="J206" i="5"/>
  <c r="M122" i="5"/>
  <c r="R139" i="5"/>
  <c r="T153" i="5"/>
  <c r="L131" i="5"/>
  <c r="N129" i="5"/>
  <c r="H205" i="5"/>
  <c r="R255" i="5"/>
  <c r="P135" i="5"/>
  <c r="F169" i="5"/>
  <c r="N224" i="5"/>
  <c r="S168" i="5"/>
  <c r="F130" i="5"/>
  <c r="N202" i="5"/>
  <c r="Q261" i="5"/>
  <c r="I147" i="5"/>
  <c r="T187" i="5"/>
  <c r="Q180" i="5"/>
  <c r="H173" i="5"/>
  <c r="F252" i="5"/>
  <c r="S81" i="5"/>
  <c r="F124" i="5"/>
  <c r="Q79" i="5"/>
  <c r="I190" i="5"/>
  <c r="Q186" i="5"/>
  <c r="L134" i="5"/>
  <c r="J136" i="5"/>
  <c r="J92" i="5"/>
  <c r="L88" i="5"/>
  <c r="O97" i="5"/>
  <c r="S253" i="5"/>
  <c r="F159" i="5"/>
  <c r="J164" i="5"/>
  <c r="G150" i="5"/>
  <c r="K122" i="5"/>
  <c r="M204" i="5"/>
  <c r="K208" i="5"/>
  <c r="I177" i="5"/>
  <c r="R222" i="5"/>
  <c r="J127" i="5"/>
  <c r="G123" i="5"/>
  <c r="R201" i="5"/>
  <c r="T115" i="5"/>
  <c r="S112" i="5"/>
  <c r="F184" i="5"/>
  <c r="N217" i="5"/>
  <c r="P180" i="5"/>
  <c r="I201" i="5"/>
  <c r="L90" i="5"/>
  <c r="P212" i="5"/>
  <c r="H106" i="5"/>
  <c r="F191" i="5"/>
  <c r="Q198" i="5"/>
  <c r="F195" i="5"/>
  <c r="N218" i="5"/>
  <c r="I107" i="5"/>
  <c r="I124" i="5"/>
  <c r="O135" i="5"/>
  <c r="Q110" i="5"/>
  <c r="P126" i="5"/>
  <c r="F244" i="5"/>
  <c r="N253" i="5"/>
  <c r="G84" i="5"/>
  <c r="L179" i="5"/>
  <c r="O92" i="5"/>
  <c r="K254" i="5"/>
  <c r="J201" i="5"/>
  <c r="P257" i="5"/>
  <c r="G250" i="5"/>
  <c r="K222" i="5"/>
  <c r="K237" i="5"/>
  <c r="G180" i="5"/>
  <c r="R240" i="5"/>
  <c r="N125" i="5"/>
  <c r="F102" i="5"/>
  <c r="L128" i="5"/>
  <c r="R150" i="5"/>
  <c r="N119" i="5"/>
  <c r="K232" i="5"/>
  <c r="J111" i="5"/>
  <c r="L157" i="5"/>
  <c r="I84" i="5"/>
  <c r="H158" i="5"/>
  <c r="F218" i="5"/>
  <c r="N78" i="5"/>
  <c r="F173" i="5"/>
  <c r="S208" i="5"/>
  <c r="Q92" i="5"/>
  <c r="Q121" i="5"/>
  <c r="J225" i="5"/>
  <c r="P229" i="5"/>
  <c r="P112" i="5"/>
  <c r="F217" i="5"/>
  <c r="F110" i="5"/>
  <c r="H176" i="5"/>
  <c r="N145" i="5"/>
  <c r="N223" i="5"/>
  <c r="P207" i="5"/>
  <c r="R94" i="5"/>
  <c r="Q156" i="5"/>
  <c r="M95" i="5"/>
  <c r="J188" i="5"/>
  <c r="L194" i="5"/>
  <c r="N186" i="5"/>
  <c r="T226" i="5"/>
  <c r="R213" i="5"/>
  <c r="L114" i="5"/>
  <c r="G218" i="5"/>
  <c r="K251" i="5"/>
  <c r="J140" i="5"/>
  <c r="P254" i="5"/>
  <c r="L173" i="5"/>
  <c r="K98" i="5"/>
  <c r="J129" i="5"/>
  <c r="F160" i="5"/>
  <c r="N208" i="5"/>
  <c r="I86" i="5"/>
  <c r="I83" i="5"/>
  <c r="R85" i="5"/>
  <c r="Q245" i="5"/>
  <c r="H224" i="5"/>
  <c r="F164" i="5"/>
  <c r="T247" i="5"/>
  <c r="H202" i="5"/>
  <c r="N122" i="5"/>
  <c r="N216" i="5"/>
  <c r="P261" i="5"/>
  <c r="T210" i="5"/>
  <c r="I174" i="5"/>
  <c r="H185" i="5"/>
  <c r="H206" i="5"/>
  <c r="O89" i="5"/>
  <c r="J89" i="5"/>
  <c r="G178" i="5"/>
  <c r="R107" i="5"/>
  <c r="Q95" i="5"/>
  <c r="K162" i="5"/>
  <c r="I152" i="5"/>
  <c r="O175" i="5"/>
  <c r="M161" i="5"/>
  <c r="M135" i="5"/>
  <c r="O139" i="5"/>
  <c r="G149" i="5"/>
  <c r="S76" i="5"/>
  <c r="F260" i="5"/>
  <c r="O180" i="5"/>
  <c r="J204" i="5"/>
  <c r="S170" i="5"/>
  <c r="K79" i="5"/>
  <c r="M115" i="5"/>
  <c r="Q152" i="5"/>
  <c r="R161" i="5"/>
  <c r="F115" i="5"/>
  <c r="N183" i="5"/>
  <c r="Q258" i="5"/>
  <c r="I136" i="5"/>
  <c r="L203" i="5"/>
  <c r="P170" i="5"/>
  <c r="P121" i="5"/>
  <c r="F118" i="5"/>
  <c r="S249" i="5"/>
  <c r="F122" i="5"/>
  <c r="N168" i="5"/>
  <c r="P249" i="5"/>
  <c r="P251" i="5"/>
  <c r="O163" i="5"/>
  <c r="I223" i="5"/>
  <c r="P88" i="5"/>
  <c r="F128" i="5"/>
  <c r="N174" i="5"/>
  <c r="G158" i="5"/>
  <c r="L241" i="5"/>
  <c r="O134" i="5"/>
  <c r="M124" i="5"/>
  <c r="K93" i="5"/>
  <c r="I99" i="5"/>
  <c r="L192" i="5"/>
  <c r="K152" i="5"/>
  <c r="J148" i="5"/>
  <c r="L112" i="5"/>
  <c r="O149" i="5"/>
  <c r="K76" i="5"/>
  <c r="F216" i="5"/>
  <c r="L197" i="5"/>
  <c r="R178" i="5"/>
  <c r="N238" i="5"/>
  <c r="M91" i="5"/>
  <c r="J128" i="5"/>
  <c r="L177" i="5"/>
  <c r="P209" i="5"/>
  <c r="H100" i="5"/>
  <c r="F172" i="5"/>
  <c r="Q160" i="5"/>
  <c r="F109" i="5"/>
  <c r="S153" i="5"/>
  <c r="I218" i="5"/>
  <c r="I261" i="5"/>
  <c r="R166" i="5"/>
  <c r="Q248" i="5"/>
  <c r="H231" i="5"/>
  <c r="F183" i="5"/>
  <c r="T232" i="5"/>
  <c r="H156" i="5"/>
  <c r="N79" i="5"/>
  <c r="N161" i="5"/>
  <c r="P177" i="5"/>
  <c r="R140" i="5"/>
  <c r="N128" i="5"/>
  <c r="M163" i="5"/>
  <c r="J229" i="5"/>
  <c r="L236" i="5"/>
  <c r="S88" i="5"/>
  <c r="F168" i="5"/>
  <c r="J258" i="5"/>
  <c r="O117" i="5"/>
  <c r="R237" i="5"/>
  <c r="S177" i="5"/>
  <c r="M127" i="5"/>
  <c r="Q133" i="5"/>
  <c r="O201" i="5"/>
  <c r="M187" i="5"/>
  <c r="M120" i="5"/>
  <c r="O120" i="5"/>
  <c r="G130" i="5"/>
  <c r="N205" i="5"/>
  <c r="F116" i="5"/>
  <c r="S205" i="5"/>
  <c r="Q102" i="5"/>
  <c r="Q103" i="5"/>
  <c r="T142" i="5"/>
  <c r="N87" i="5"/>
  <c r="Q150" i="5"/>
  <c r="P221" i="5"/>
  <c r="T165" i="5"/>
  <c r="I238" i="5"/>
  <c r="F258" i="5"/>
  <c r="F94" i="5"/>
  <c r="N181" i="5"/>
  <c r="F227" i="5"/>
  <c r="S116" i="5"/>
  <c r="P248" i="5"/>
  <c r="I212" i="5"/>
  <c r="T96" i="5"/>
  <c r="K199" i="5"/>
  <c r="J232" i="5"/>
  <c r="L250" i="5"/>
  <c r="O227" i="5"/>
  <c r="Q178" i="5"/>
  <c r="R128" i="5"/>
  <c r="S181" i="5"/>
  <c r="I100" i="5"/>
  <c r="H218" i="5"/>
  <c r="T126" i="5"/>
  <c r="I115" i="5"/>
  <c r="F189" i="5"/>
  <c r="T263" i="5"/>
  <c r="N90" i="5"/>
  <c r="F220" i="5"/>
  <c r="S94" i="5"/>
  <c r="P245" i="5"/>
  <c r="I209" i="5"/>
  <c r="T122" i="5"/>
  <c r="Q203" i="5"/>
  <c r="H192" i="5"/>
  <c r="F259" i="5"/>
  <c r="S148" i="5"/>
  <c r="L91" i="5"/>
  <c r="R97" i="5"/>
  <c r="Q197" i="5"/>
  <c r="K167" i="5"/>
  <c r="M241" i="5"/>
  <c r="Q229" i="5"/>
  <c r="G238" i="5"/>
  <c r="K203" i="5"/>
  <c r="O129" i="5"/>
  <c r="G200" i="5"/>
  <c r="R110" i="5"/>
  <c r="Q163" i="5"/>
  <c r="P158" i="5"/>
  <c r="G259" i="5"/>
  <c r="L176" i="5"/>
  <c r="K136" i="5"/>
  <c r="M166" i="5"/>
  <c r="J213" i="5"/>
  <c r="Q147" i="5"/>
  <c r="L233" i="5"/>
  <c r="L180" i="5"/>
  <c r="I197" i="5"/>
  <c r="I120" i="5"/>
  <c r="P94" i="5"/>
  <c r="O125" i="5"/>
  <c r="H108" i="5"/>
  <c r="F151" i="5"/>
  <c r="S233" i="5"/>
  <c r="N142" i="5"/>
  <c r="R248" i="5"/>
  <c r="S150" i="5"/>
  <c r="P235" i="5"/>
  <c r="H182" i="5"/>
  <c r="R257" i="5"/>
  <c r="P116" i="5"/>
  <c r="F157" i="5"/>
  <c r="N203" i="5"/>
  <c r="S194" i="5"/>
  <c r="R224" i="5"/>
  <c r="O170" i="5"/>
  <c r="M155" i="5"/>
  <c r="K117" i="5"/>
  <c r="M229" i="5"/>
  <c r="I89" i="5"/>
  <c r="T248" i="5"/>
  <c r="M219" i="5"/>
  <c r="L142" i="5"/>
  <c r="O200" i="5"/>
  <c r="G111" i="5"/>
  <c r="S260" i="5"/>
  <c r="P92" i="5"/>
  <c r="O214" i="5"/>
  <c r="J254" i="5"/>
  <c r="M129" i="5"/>
  <c r="K101" i="5"/>
  <c r="R229" i="5"/>
  <c r="O190" i="5"/>
  <c r="H119" i="5"/>
  <c r="F197" i="5"/>
  <c r="Q131" i="5"/>
  <c r="N192" i="5"/>
  <c r="H187" i="5"/>
  <c r="N104" i="5"/>
  <c r="N195" i="5"/>
  <c r="P258" i="5"/>
  <c r="T158" i="5"/>
  <c r="I262" i="5"/>
  <c r="H212" i="5"/>
  <c r="H223" i="5"/>
  <c r="T207" i="5"/>
  <c r="H127" i="5"/>
  <c r="S125" i="5"/>
  <c r="S232" i="5"/>
  <c r="I252" i="5"/>
  <c r="T114" i="5"/>
  <c r="G157" i="5"/>
  <c r="K87" i="5"/>
  <c r="M239" i="5"/>
  <c r="O177" i="5"/>
  <c r="Q157" i="5"/>
  <c r="G112" i="5"/>
  <c r="M207" i="5"/>
  <c r="G104" i="5"/>
  <c r="J172" i="5"/>
  <c r="L150" i="5"/>
  <c r="J152" i="5"/>
  <c r="P247" i="5"/>
  <c r="G128" i="5"/>
  <c r="K77" i="5"/>
  <c r="J141" i="5"/>
  <c r="R243" i="5"/>
  <c r="J233" i="5"/>
  <c r="S227" i="5"/>
  <c r="H238" i="5"/>
  <c r="N159" i="5"/>
  <c r="N226" i="5"/>
  <c r="I82" i="5"/>
  <c r="T136" i="5"/>
  <c r="I105" i="5"/>
  <c r="P205" i="5"/>
  <c r="H190" i="5"/>
  <c r="T84" i="5"/>
  <c r="H116" i="5"/>
  <c r="F78" i="5"/>
  <c r="N165" i="5"/>
  <c r="I195" i="5"/>
  <c r="L97" i="5"/>
  <c r="Q176" i="5"/>
  <c r="I257" i="5"/>
  <c r="H114" i="5"/>
  <c r="T193" i="5"/>
  <c r="J85" i="5"/>
  <c r="L204" i="5"/>
  <c r="L76" i="5"/>
  <c r="G198" i="5"/>
  <c r="K174" i="5"/>
  <c r="T216" i="5"/>
  <c r="I193" i="5"/>
  <c r="H204" i="5"/>
  <c r="H213" i="5"/>
  <c r="T90" i="5"/>
  <c r="P125" i="5"/>
  <c r="T159" i="5"/>
  <c r="N103" i="5"/>
  <c r="I92" i="5"/>
  <c r="L103" i="5"/>
  <c r="Q145" i="5"/>
  <c r="I254" i="5"/>
  <c r="H148" i="5"/>
  <c r="L124" i="5"/>
  <c r="P89" i="5"/>
  <c r="F243" i="5"/>
  <c r="S132" i="5"/>
  <c r="Q199" i="5"/>
  <c r="O133" i="5"/>
  <c r="T86" i="5"/>
  <c r="K245" i="5"/>
  <c r="J82" i="5"/>
  <c r="R165" i="5"/>
  <c r="N139" i="5"/>
  <c r="O148" i="5"/>
  <c r="J145" i="5"/>
  <c r="G237" i="5"/>
  <c r="R134" i="5"/>
  <c r="N101" i="5"/>
  <c r="K213" i="5"/>
  <c r="I198" i="5"/>
  <c r="R179" i="5"/>
  <c r="N244" i="5"/>
  <c r="M201" i="5"/>
  <c r="R105" i="5"/>
  <c r="T88" i="5"/>
  <c r="S97" i="5"/>
  <c r="F205" i="5"/>
  <c r="O189" i="5"/>
  <c r="I226" i="5"/>
  <c r="P78" i="5"/>
  <c r="F185" i="5"/>
  <c r="N240" i="5"/>
  <c r="H99" i="5"/>
  <c r="Q165" i="5"/>
  <c r="N126" i="5"/>
  <c r="Q216" i="5"/>
  <c r="T170" i="5"/>
  <c r="I204" i="5"/>
  <c r="H166" i="5"/>
  <c r="H189" i="5"/>
  <c r="F211" i="5"/>
  <c r="P139" i="5"/>
  <c r="S96" i="5"/>
  <c r="S178" i="5"/>
  <c r="I161" i="5"/>
  <c r="T238" i="5"/>
  <c r="G212" i="5"/>
  <c r="K198" i="5"/>
  <c r="J86" i="5"/>
  <c r="O223" i="5"/>
  <c r="Q252" i="5"/>
  <c r="R157" i="5"/>
  <c r="R155" i="5"/>
  <c r="O233" i="5"/>
  <c r="G115" i="5"/>
  <c r="K132" i="5"/>
  <c r="M247" i="5"/>
  <c r="Q202" i="5"/>
  <c r="G197" i="5"/>
  <c r="K177" i="5"/>
  <c r="K147" i="5"/>
  <c r="G89" i="5"/>
  <c r="R146" i="5"/>
  <c r="Q250" i="5"/>
  <c r="H122" i="5"/>
  <c r="N98" i="5"/>
  <c r="N176" i="5"/>
  <c r="P196" i="5"/>
  <c r="T164" i="5"/>
  <c r="P230" i="5"/>
  <c r="P167" i="5"/>
  <c r="H125" i="5"/>
  <c r="T138" i="5"/>
  <c r="P140" i="5"/>
  <c r="T215" i="5"/>
  <c r="N93" i="5"/>
  <c r="I122" i="5"/>
  <c r="L122" i="5"/>
  <c r="I208" i="5"/>
  <c r="I166" i="5"/>
  <c r="P142" i="5"/>
  <c r="T120" i="5"/>
  <c r="S206" i="5"/>
  <c r="T110" i="5"/>
  <c r="L147" i="5"/>
  <c r="G256" i="5"/>
  <c r="I207" i="5"/>
  <c r="T121" i="5"/>
  <c r="G113" i="5"/>
  <c r="K90" i="5"/>
  <c r="M263" i="5"/>
  <c r="K192" i="5"/>
  <c r="I188" i="5"/>
  <c r="P198" i="5"/>
  <c r="O161" i="5"/>
  <c r="T228" i="5"/>
  <c r="L167" i="5"/>
  <c r="S251" i="5"/>
  <c r="M149" i="5"/>
  <c r="Q137" i="5"/>
  <c r="P143" i="5"/>
  <c r="R211" i="5"/>
  <c r="L133" i="5"/>
  <c r="G208" i="5"/>
  <c r="K241" i="5"/>
  <c r="J143" i="5"/>
  <c r="P173" i="5"/>
  <c r="H113" i="5"/>
  <c r="R148" i="5"/>
  <c r="O259" i="5"/>
  <c r="R81" i="5"/>
  <c r="G156" i="5"/>
  <c r="I192" i="5"/>
  <c r="O96" i="5"/>
  <c r="S189" i="5"/>
  <c r="M196" i="5"/>
  <c r="M220" i="5"/>
  <c r="O140" i="5"/>
  <c r="S174" i="5"/>
  <c r="R175" i="5"/>
  <c r="J146" i="5"/>
  <c r="P210" i="5"/>
  <c r="O156" i="5"/>
  <c r="S256" i="5"/>
  <c r="F180" i="5"/>
  <c r="L199" i="5"/>
  <c r="K212" i="5"/>
  <c r="K160" i="5"/>
  <c r="G145" i="5"/>
  <c r="R159" i="5"/>
  <c r="N84" i="5"/>
  <c r="F241" i="5"/>
  <c r="R160" i="5"/>
  <c r="Q231" i="5"/>
  <c r="M117" i="5"/>
  <c r="J216" i="5"/>
  <c r="L168" i="5"/>
  <c r="N252" i="5"/>
  <c r="T186" i="5"/>
  <c r="J247" i="5"/>
  <c r="S240" i="5"/>
  <c r="K214" i="5"/>
  <c r="J110" i="5"/>
  <c r="K109" i="5"/>
  <c r="F134" i="5"/>
  <c r="Q227" i="5"/>
  <c r="J196" i="5"/>
  <c r="O181" i="5"/>
  <c r="S157" i="5"/>
  <c r="P172" i="5"/>
  <c r="L96" i="5"/>
  <c r="R208" i="5"/>
  <c r="G245" i="5"/>
  <c r="R221" i="5"/>
  <c r="S161" i="5"/>
  <c r="H256" i="5"/>
  <c r="J185" i="5"/>
  <c r="G173" i="5"/>
  <c r="R256" i="5"/>
  <c r="T169" i="5"/>
  <c r="S163" i="5"/>
  <c r="H161" i="5"/>
  <c r="K261" i="5"/>
  <c r="J239" i="5"/>
  <c r="L253" i="5"/>
  <c r="O230" i="5"/>
  <c r="Q263" i="5"/>
  <c r="H121" i="5"/>
  <c r="K145" i="5"/>
  <c r="J183" i="5"/>
  <c r="J193" i="5"/>
  <c r="K204" i="5"/>
  <c r="P124" i="5"/>
  <c r="H244" i="5"/>
  <c r="J99" i="5"/>
  <c r="G223" i="5"/>
  <c r="L247" i="5"/>
  <c r="F114" i="5"/>
  <c r="L237" i="5"/>
  <c r="M147" i="5"/>
  <c r="R121" i="5"/>
  <c r="T81" i="5"/>
  <c r="I132" i="5"/>
  <c r="I90" i="5"/>
  <c r="H233" i="5"/>
  <c r="O241" i="5"/>
  <c r="P82" i="5"/>
  <c r="F253" i="5"/>
  <c r="S117" i="5"/>
  <c r="Q237" i="5"/>
  <c r="G141" i="5"/>
  <c r="S84" i="5"/>
  <c r="P160" i="5"/>
  <c r="H117" i="5"/>
  <c r="G195" i="5"/>
  <c r="H260" i="5"/>
  <c r="F99" i="5"/>
  <c r="N134" i="5"/>
  <c r="S77" i="5"/>
  <c r="G91" i="5"/>
  <c r="O224" i="5"/>
  <c r="M214" i="5"/>
  <c r="K233" i="5"/>
  <c r="J119" i="5"/>
  <c r="I127" i="5"/>
  <c r="L164" i="5"/>
  <c r="M90" i="5"/>
  <c r="R133" i="5"/>
  <c r="T157" i="5"/>
  <c r="O253" i="5"/>
  <c r="M243" i="5"/>
  <c r="P119" i="5"/>
  <c r="T198" i="5"/>
  <c r="G192" i="5"/>
  <c r="K114" i="5"/>
  <c r="M245" i="5"/>
  <c r="O213" i="5"/>
  <c r="Q181" i="5"/>
  <c r="R95" i="5"/>
  <c r="R138" i="5"/>
  <c r="P164" i="5"/>
  <c r="P79" i="5"/>
  <c r="F207" i="5"/>
  <c r="T178" i="5"/>
  <c r="H90" i="5"/>
  <c r="S140" i="5"/>
  <c r="S167" i="5"/>
  <c r="I230" i="5"/>
  <c r="T117" i="5"/>
  <c r="I91" i="5"/>
  <c r="P208" i="5"/>
  <c r="H164" i="5"/>
  <c r="T123" i="5"/>
  <c r="P159" i="5"/>
  <c r="T229" i="5"/>
  <c r="N112" i="5"/>
  <c r="I145" i="5"/>
  <c r="L130" i="5"/>
  <c r="R144" i="5"/>
  <c r="M218" i="5"/>
  <c r="K221" i="5"/>
  <c r="G190" i="5"/>
  <c r="S115" i="5"/>
  <c r="O176" i="5"/>
  <c r="J83" i="5"/>
  <c r="G117" i="5"/>
  <c r="J221" i="5"/>
  <c r="K91" i="5"/>
  <c r="K142" i="5"/>
  <c r="I133" i="5"/>
  <c r="R147" i="5"/>
  <c r="N111" i="5"/>
  <c r="M132" i="5"/>
  <c r="J223" i="5"/>
  <c r="L234" i="5"/>
  <c r="T143" i="5"/>
  <c r="H142" i="5"/>
  <c r="S190" i="5"/>
  <c r="S239" i="5"/>
  <c r="Q101" i="5"/>
  <c r="L141" i="5"/>
  <c r="Q76" i="5"/>
  <c r="I251" i="5"/>
  <c r="H129" i="5"/>
  <c r="O254" i="5"/>
  <c r="P145" i="5"/>
  <c r="H80" i="5"/>
  <c r="S182" i="5"/>
  <c r="N99" i="5"/>
  <c r="G206" i="5"/>
  <c r="N207" i="5"/>
  <c r="Q257" i="5"/>
  <c r="P147" i="5"/>
  <c r="T118" i="5"/>
  <c r="M92" i="5"/>
  <c r="O248" i="5"/>
  <c r="O104" i="5"/>
  <c r="R176" i="5"/>
  <c r="N162" i="5"/>
  <c r="H195" i="5"/>
  <c r="G262" i="5"/>
  <c r="L242" i="5"/>
  <c r="K155" i="5"/>
  <c r="M185" i="5"/>
  <c r="R83" i="5"/>
  <c r="Q182" i="5"/>
  <c r="L230" i="5"/>
  <c r="K263" i="5"/>
  <c r="R114" i="5"/>
  <c r="T98" i="5"/>
  <c r="O191" i="5"/>
  <c r="M177" i="5"/>
  <c r="O222" i="5"/>
  <c r="Q169" i="5"/>
  <c r="I260" i="5"/>
  <c r="H179" i="5"/>
  <c r="G122" i="5"/>
  <c r="H250" i="5"/>
  <c r="F209" i="5"/>
  <c r="N81" i="5"/>
  <c r="N245" i="5"/>
  <c r="T99" i="5"/>
  <c r="K100" i="5"/>
  <c r="I173" i="5"/>
  <c r="P133" i="5"/>
  <c r="J163" i="5"/>
  <c r="P256" i="5"/>
  <c r="H88" i="5"/>
  <c r="S139" i="5"/>
  <c r="K105" i="5"/>
  <c r="R103" i="5"/>
  <c r="G224" i="5"/>
  <c r="K257" i="5"/>
  <c r="J137" i="5"/>
  <c r="M114" i="5"/>
  <c r="Q88" i="5"/>
  <c r="T214" i="5"/>
  <c r="M102" i="5"/>
  <c r="O245" i="5"/>
  <c r="G230" i="5"/>
  <c r="R156" i="5"/>
  <c r="N173" i="5"/>
  <c r="H130" i="5"/>
  <c r="L169" i="5"/>
  <c r="R183" i="5"/>
  <c r="L106" i="5"/>
  <c r="P108" i="5"/>
  <c r="F246" i="5"/>
  <c r="S151" i="5"/>
  <c r="Q235" i="5"/>
  <c r="R135" i="5"/>
  <c r="S200" i="5"/>
  <c r="I130" i="5"/>
  <c r="H225" i="5"/>
  <c r="J235" i="5"/>
  <c r="P253" i="5"/>
  <c r="F245" i="5"/>
  <c r="S120" i="5"/>
  <c r="K99" i="5"/>
  <c r="T261" i="5"/>
  <c r="N96" i="5"/>
  <c r="Q139" i="5"/>
  <c r="P231" i="5"/>
  <c r="R141" i="5"/>
  <c r="M231" i="5"/>
  <c r="R252" i="5"/>
  <c r="J249" i="5"/>
  <c r="L208" i="5"/>
  <c r="N206" i="5"/>
  <c r="P90" i="5"/>
  <c r="O187" i="5"/>
  <c r="J195" i="5"/>
  <c r="K258" i="5"/>
  <c r="J125" i="5"/>
  <c r="R220" i="5"/>
  <c r="N193" i="5"/>
  <c r="L81" i="5"/>
  <c r="K144" i="5"/>
  <c r="J173" i="5"/>
  <c r="L182" i="5"/>
  <c r="O76" i="5"/>
  <c r="K238" i="5"/>
  <c r="H198" i="5"/>
  <c r="T150" i="5"/>
  <c r="P154" i="5"/>
  <c r="S102" i="5"/>
  <c r="S197" i="5"/>
  <c r="I227" i="5"/>
  <c r="L161" i="5"/>
  <c r="I263" i="5"/>
  <c r="I131" i="5"/>
  <c r="P157" i="5"/>
  <c r="L139" i="5"/>
  <c r="H215" i="5"/>
  <c r="F236" i="5"/>
  <c r="S110" i="5"/>
  <c r="Q115" i="5"/>
  <c r="O138" i="5"/>
  <c r="N148" i="5"/>
  <c r="Q170" i="5"/>
  <c r="P76" i="5"/>
  <c r="T255" i="5"/>
  <c r="M158" i="5"/>
  <c r="L94" i="5"/>
  <c r="O146" i="5"/>
  <c r="R218" i="5"/>
  <c r="S130" i="5"/>
  <c r="H253" i="5"/>
  <c r="L188" i="5"/>
  <c r="R198" i="5"/>
  <c r="J107" i="5"/>
  <c r="K234" i="5"/>
  <c r="G249" i="5"/>
  <c r="S165" i="5"/>
  <c r="G251" i="5"/>
  <c r="M121" i="5"/>
  <c r="R191" i="5"/>
  <c r="T166" i="5"/>
  <c r="L77" i="5"/>
  <c r="J87" i="5"/>
  <c r="L156" i="5"/>
  <c r="Q86" i="5"/>
  <c r="I185" i="5"/>
  <c r="H107" i="5"/>
  <c r="O80" i="5"/>
  <c r="H134" i="5"/>
  <c r="F175" i="5"/>
  <c r="Q166" i="5"/>
  <c r="N166" i="5"/>
  <c r="R111" i="5"/>
  <c r="S213" i="5"/>
  <c r="I153" i="5"/>
  <c r="H228" i="5"/>
  <c r="R154" i="5"/>
  <c r="P169" i="5"/>
  <c r="F228" i="5"/>
  <c r="N237" i="5"/>
  <c r="S248" i="5"/>
  <c r="R149" i="5"/>
  <c r="O82" i="5"/>
  <c r="M97" i="5"/>
  <c r="J208" i="5"/>
  <c r="M183" i="5"/>
  <c r="P214" i="5"/>
  <c r="G135" i="5"/>
  <c r="J174" i="5"/>
  <c r="G217" i="5"/>
  <c r="R262" i="5"/>
  <c r="T254" i="5"/>
  <c r="S228" i="5"/>
  <c r="H242" i="5"/>
  <c r="O168" i="5"/>
  <c r="T119" i="5"/>
  <c r="K255" i="5"/>
  <c r="J147" i="5"/>
  <c r="R203" i="5"/>
  <c r="O102" i="5"/>
  <c r="H188" i="5"/>
  <c r="F263" i="5"/>
  <c r="N107" i="5"/>
  <c r="N242" i="5"/>
  <c r="H245" i="5"/>
  <c r="N172" i="5"/>
  <c r="N229" i="5"/>
  <c r="I88" i="5"/>
  <c r="T252" i="5"/>
  <c r="Q138" i="5"/>
  <c r="P117" i="5"/>
  <c r="P152" i="5"/>
  <c r="T224" i="5"/>
  <c r="H196" i="5"/>
  <c r="S241" i="5"/>
  <c r="K89" i="5"/>
  <c r="P181" i="5"/>
  <c r="T92" i="5"/>
  <c r="G99" i="5"/>
  <c r="J169" i="5"/>
  <c r="M119" i="5"/>
  <c r="O109" i="5"/>
  <c r="S210" i="5"/>
  <c r="F232" i="5"/>
  <c r="K92" i="5"/>
  <c r="Q201" i="5"/>
  <c r="Q175" i="5"/>
  <c r="T239" i="5"/>
  <c r="I259" i="5"/>
  <c r="H209" i="5"/>
  <c r="H216" i="5"/>
  <c r="T218" i="5"/>
  <c r="H177" i="5"/>
  <c r="S179" i="5"/>
  <c r="K83" i="5"/>
  <c r="P162" i="5"/>
  <c r="T87" i="5"/>
  <c r="I154" i="5"/>
  <c r="P215" i="5"/>
  <c r="H226" i="5"/>
  <c r="L190" i="5"/>
  <c r="K253" i="5"/>
  <c r="R77" i="5"/>
  <c r="T105" i="5"/>
  <c r="O202" i="5"/>
  <c r="M180" i="5"/>
  <c r="P80" i="5"/>
  <c r="G147" i="5"/>
  <c r="K119" i="5"/>
  <c r="J160" i="5"/>
  <c r="R242" i="5"/>
  <c r="R90" i="5"/>
  <c r="Q112" i="5"/>
  <c r="F165" i="5"/>
  <c r="G120" i="5"/>
  <c r="L172" i="5"/>
  <c r="O101" i="5"/>
  <c r="M87" i="5"/>
  <c r="J190" i="5"/>
  <c r="I78" i="5"/>
  <c r="L261" i="5"/>
  <c r="F181" i="5"/>
  <c r="Q144" i="5"/>
  <c r="I211" i="5"/>
  <c r="Q207" i="5"/>
  <c r="O86" i="5"/>
  <c r="I229" i="5"/>
  <c r="P141" i="5"/>
  <c r="F163" i="5"/>
  <c r="N247" i="5"/>
  <c r="F196" i="5"/>
  <c r="S215" i="5"/>
  <c r="Q128" i="5"/>
  <c r="Q136" i="5"/>
  <c r="R177" i="5"/>
  <c r="P190" i="5"/>
  <c r="P105" i="5"/>
  <c r="F202" i="5"/>
  <c r="R119" i="5"/>
  <c r="J261" i="5"/>
  <c r="O182" i="5"/>
  <c r="G108" i="5"/>
  <c r="S209" i="5"/>
  <c r="M184" i="5"/>
  <c r="Q148" i="5"/>
  <c r="O147" i="5"/>
  <c r="M141" i="5"/>
  <c r="M93" i="5"/>
  <c r="G226" i="5"/>
  <c r="G107" i="5"/>
  <c r="N190" i="5"/>
  <c r="F144" i="5"/>
  <c r="O152" i="5"/>
  <c r="T201" i="5"/>
  <c r="L121" i="5"/>
  <c r="J112" i="5"/>
  <c r="M89" i="5"/>
  <c r="O116" i="5"/>
  <c r="Q100" i="5"/>
  <c r="H91" i="5"/>
  <c r="F251" i="5"/>
  <c r="S79" i="5"/>
  <c r="P250" i="5"/>
  <c r="F238" i="5"/>
  <c r="S82" i="5"/>
  <c r="S258" i="5"/>
  <c r="F107" i="5"/>
  <c r="N152" i="5"/>
  <c r="Q193" i="5"/>
  <c r="I95" i="5"/>
  <c r="T250" i="5"/>
  <c r="I241" i="5"/>
  <c r="H89" i="5"/>
  <c r="F84" i="5"/>
  <c r="N196" i="5"/>
  <c r="L221" i="5"/>
  <c r="R251" i="5"/>
  <c r="S156" i="5"/>
  <c r="M128" i="5"/>
  <c r="K82" i="5"/>
  <c r="I98" i="5"/>
  <c r="J209" i="5"/>
  <c r="M145" i="5"/>
  <c r="R113" i="5"/>
  <c r="T127" i="5"/>
  <c r="L146" i="5"/>
  <c r="N144" i="5"/>
  <c r="H222" i="5"/>
  <c r="G140" i="5"/>
  <c r="O234" i="5"/>
  <c r="M232" i="5"/>
  <c r="K259" i="5"/>
  <c r="J116" i="5"/>
  <c r="T129" i="5"/>
  <c r="P263" i="5"/>
  <c r="F106" i="5"/>
  <c r="S158" i="5"/>
  <c r="Q125" i="5"/>
  <c r="F237" i="5"/>
  <c r="S154" i="5"/>
  <c r="I101" i="5"/>
  <c r="Q109" i="5"/>
  <c r="L262" i="5"/>
  <c r="P189" i="5"/>
  <c r="P136" i="5"/>
  <c r="F137" i="5"/>
  <c r="S211" i="5"/>
  <c r="F83" i="5"/>
  <c r="N118" i="5"/>
  <c r="P165" i="5"/>
  <c r="P238" i="5"/>
  <c r="O237" i="5"/>
  <c r="M227" i="5"/>
  <c r="M192" i="5"/>
  <c r="O158" i="5"/>
  <c r="G161" i="5"/>
  <c r="S95" i="5"/>
  <c r="T192" i="5"/>
  <c r="N114" i="5"/>
  <c r="Q200" i="5"/>
  <c r="I106" i="5"/>
  <c r="L216" i="5"/>
  <c r="Q239" i="5"/>
  <c r="H261" i="5"/>
  <c r="H77" i="5"/>
  <c r="S133" i="5"/>
  <c r="F257" i="5"/>
  <c r="N100" i="5"/>
  <c r="P191" i="5"/>
  <c r="P176" i="5"/>
  <c r="O238" i="5"/>
  <c r="I156" i="5"/>
  <c r="H210" i="5"/>
  <c r="F86" i="5"/>
  <c r="N150" i="5"/>
  <c r="G233" i="5"/>
  <c r="T95" i="5"/>
  <c r="O205" i="5"/>
  <c r="M193" i="5"/>
  <c r="K185" i="5"/>
  <c r="I171" i="5"/>
  <c r="R199" i="5"/>
  <c r="M236" i="5"/>
  <c r="R261" i="5"/>
  <c r="R143" i="5"/>
  <c r="T108" i="5"/>
  <c r="S86" i="5"/>
  <c r="P138" i="5"/>
  <c r="R188" i="5"/>
  <c r="O131" i="5"/>
  <c r="M125" i="5"/>
  <c r="K124" i="5"/>
  <c r="M223" i="5"/>
  <c r="P236" i="5"/>
  <c r="T191" i="5"/>
  <c r="O119" i="5"/>
  <c r="N160" i="5"/>
  <c r="Q189" i="5"/>
  <c r="F198" i="5"/>
  <c r="M213" i="5"/>
  <c r="G124" i="5"/>
  <c r="J215" i="5"/>
  <c r="S237" i="5"/>
  <c r="K85" i="5"/>
  <c r="I96" i="5"/>
  <c r="R232" i="5"/>
  <c r="K95" i="5"/>
  <c r="T124" i="5"/>
  <c r="L163" i="5"/>
  <c r="G263" i="5"/>
  <c r="K235" i="5"/>
  <c r="H183" i="5"/>
  <c r="T174" i="5"/>
  <c r="K227" i="5"/>
  <c r="O164" i="5"/>
  <c r="G220" i="5"/>
  <c r="R118" i="5"/>
  <c r="N85" i="5"/>
  <c r="H145" i="5"/>
  <c r="T202" i="5"/>
  <c r="K169" i="5"/>
  <c r="O136" i="5"/>
  <c r="O106" i="5"/>
  <c r="J138" i="5"/>
  <c r="I164" i="5"/>
  <c r="P85" i="5"/>
  <c r="K146" i="5"/>
  <c r="K231" i="5"/>
  <c r="L127" i="5"/>
  <c r="T242" i="5"/>
  <c r="M160" i="5"/>
  <c r="M78" i="5"/>
  <c r="R130" i="5"/>
  <c r="K224" i="5"/>
  <c r="G164" i="5"/>
  <c r="S134" i="5"/>
  <c r="I253" i="5"/>
  <c r="G252" i="5"/>
  <c r="L202" i="5"/>
  <c r="K111" i="5"/>
  <c r="M188" i="5"/>
  <c r="J210" i="5"/>
  <c r="Q113" i="5"/>
  <c r="P174" i="5"/>
  <c r="R93" i="5"/>
  <c r="G231" i="5"/>
  <c r="K260" i="5"/>
  <c r="J156" i="5"/>
  <c r="M137" i="5"/>
  <c r="Q122" i="5"/>
  <c r="Q94" i="5"/>
  <c r="J211" i="5"/>
  <c r="G181" i="5"/>
  <c r="K161" i="5"/>
  <c r="G144" i="5"/>
  <c r="S220" i="5"/>
  <c r="T102" i="5"/>
  <c r="S169" i="5"/>
  <c r="G92" i="5"/>
  <c r="K94" i="5"/>
  <c r="R92" i="5"/>
  <c r="K120" i="5"/>
  <c r="M173" i="5"/>
  <c r="G138" i="5"/>
  <c r="P179" i="5"/>
  <c r="R246" i="5"/>
  <c r="N201" i="5"/>
  <c r="F155" i="5"/>
  <c r="R204" i="5"/>
  <c r="N204" i="5"/>
  <c r="M182" i="5"/>
  <c r="R99" i="5"/>
  <c r="L243" i="5"/>
  <c r="S78" i="5"/>
  <c r="F187" i="5"/>
  <c r="T111" i="5"/>
  <c r="G101" i="5"/>
  <c r="J192" i="5"/>
  <c r="M176" i="5"/>
  <c r="O123" i="5"/>
  <c r="K84" i="5"/>
  <c r="N259" i="5"/>
  <c r="L257" i="5"/>
  <c r="R206" i="5"/>
  <c r="J113" i="5"/>
  <c r="M259" i="5"/>
  <c r="K108" i="5"/>
  <c r="S121" i="5"/>
  <c r="I138" i="5"/>
  <c r="R249" i="5"/>
  <c r="L224" i="5"/>
  <c r="M118" i="5"/>
  <c r="I228" i="5"/>
  <c r="N251" i="5"/>
  <c r="O91" i="5"/>
  <c r="L213" i="5"/>
  <c r="F101" i="5"/>
  <c r="S204" i="5"/>
  <c r="I144" i="5"/>
  <c r="Q132" i="5"/>
  <c r="O174" i="5"/>
  <c r="I187" i="5"/>
  <c r="H236" i="5"/>
  <c r="F139" i="5"/>
  <c r="N185" i="5"/>
  <c r="F127" i="5"/>
  <c r="S173" i="5"/>
  <c r="I221" i="5"/>
  <c r="Q78" i="5"/>
  <c r="G98" i="5"/>
  <c r="Q243" i="5"/>
  <c r="H214" i="5"/>
  <c r="F129" i="5"/>
  <c r="T132" i="5"/>
  <c r="R129" i="5"/>
  <c r="O252" i="5"/>
  <c r="G134" i="5"/>
  <c r="K151" i="5"/>
  <c r="M250" i="5"/>
  <c r="Q223" i="5"/>
  <c r="T77" i="5"/>
  <c r="K184" i="5"/>
  <c r="J171" i="5"/>
  <c r="L184" i="5"/>
  <c r="O220" i="5"/>
  <c r="Q143" i="5"/>
  <c r="H76" i="5"/>
  <c r="L227" i="5"/>
  <c r="R253" i="5"/>
  <c r="S180" i="5"/>
  <c r="M200" i="5"/>
  <c r="K134" i="5"/>
  <c r="I134" i="5"/>
  <c r="G228" i="5"/>
  <c r="J228" i="5"/>
  <c r="S223" i="5"/>
  <c r="I184" i="5"/>
  <c r="P109" i="5"/>
  <c r="T259" i="5"/>
  <c r="I235" i="5"/>
  <c r="F255" i="5"/>
  <c r="T134" i="5"/>
  <c r="N120" i="5"/>
  <c r="H109" i="5"/>
  <c r="S166" i="5"/>
  <c r="I103" i="5"/>
  <c r="Q99" i="5"/>
  <c r="T97" i="5"/>
  <c r="Q241" i="5"/>
  <c r="P81" i="5"/>
  <c r="F98" i="5"/>
  <c r="S172" i="5"/>
  <c r="O261" i="5"/>
  <c r="J231" i="5"/>
  <c r="S224" i="5"/>
  <c r="K139" i="5"/>
  <c r="M195" i="5"/>
  <c r="Q191" i="5"/>
  <c r="R122" i="5"/>
  <c r="M165" i="5"/>
  <c r="R186" i="5"/>
  <c r="J246" i="5"/>
  <c r="L209" i="5"/>
  <c r="N260" i="5"/>
  <c r="P84" i="5"/>
  <c r="R112" i="5"/>
  <c r="G234" i="5"/>
  <c r="K206" i="5"/>
  <c r="J176" i="5"/>
  <c r="M152" i="5"/>
  <c r="T256" i="5"/>
  <c r="I244" i="5"/>
  <c r="H96" i="5"/>
  <c r="F147" i="5"/>
  <c r="N170" i="5"/>
  <c r="F250" i="5"/>
  <c r="N110" i="5"/>
  <c r="Q91" i="5"/>
  <c r="P202" i="5"/>
  <c r="O225" i="5"/>
  <c r="I202" i="5"/>
  <c r="H243" i="5"/>
  <c r="F154" i="5"/>
  <c r="N200" i="5"/>
  <c r="H101" i="5"/>
  <c r="S123" i="5"/>
  <c r="I194" i="5"/>
  <c r="I255" i="5"/>
  <c r="G241" i="5"/>
  <c r="K209" i="5"/>
  <c r="K186" i="5"/>
  <c r="G126" i="5"/>
  <c r="R185" i="5"/>
  <c r="N94" i="5"/>
  <c r="F234" i="5"/>
  <c r="G139" i="5"/>
  <c r="L238" i="5"/>
  <c r="O115" i="5"/>
  <c r="M150" i="5"/>
  <c r="S262" i="5"/>
  <c r="I97" i="5"/>
  <c r="L260" i="5"/>
  <c r="K165" i="5"/>
  <c r="J198" i="5"/>
  <c r="L165" i="5"/>
  <c r="O203" i="5"/>
  <c r="Q154" i="5"/>
  <c r="F89" i="5"/>
  <c r="N141" i="5"/>
  <c r="P184" i="5"/>
  <c r="P241" i="5"/>
  <c r="R239" i="5"/>
  <c r="Q158" i="5"/>
  <c r="H178" i="5"/>
  <c r="F96" i="5"/>
  <c r="T219" i="5"/>
  <c r="H137" i="5"/>
  <c r="Q230" i="5"/>
  <c r="N149" i="5"/>
  <c r="P203" i="5"/>
  <c r="L212" i="5"/>
  <c r="I150" i="5"/>
  <c r="H120" i="5"/>
  <c r="H139" i="5"/>
  <c r="G201" i="5"/>
  <c r="J161" i="5"/>
  <c r="G236" i="5"/>
  <c r="R153" i="5"/>
  <c r="N154" i="5"/>
  <c r="K216" i="5"/>
  <c r="I219" i="5"/>
  <c r="G175" i="5"/>
  <c r="K196" i="5"/>
  <c r="K121" i="5"/>
  <c r="G152" i="5"/>
  <c r="R120" i="5"/>
  <c r="Q256" i="5"/>
  <c r="F231" i="5"/>
  <c r="O210" i="5"/>
  <c r="J237" i="5"/>
  <c r="O235" i="5"/>
  <c r="I168" i="5"/>
  <c r="H217" i="5"/>
  <c r="F76" i="5"/>
  <c r="N124" i="5"/>
  <c r="F239" i="5"/>
  <c r="K78" i="5"/>
  <c r="Q205" i="5"/>
  <c r="Q190" i="5"/>
  <c r="T93" i="5"/>
  <c r="I87" i="5"/>
  <c r="H98" i="5"/>
  <c r="H124" i="5"/>
  <c r="F152" i="5"/>
  <c r="H255" i="5"/>
  <c r="N212" i="5"/>
  <c r="S106" i="5"/>
  <c r="I141" i="5"/>
  <c r="J240" i="5"/>
  <c r="S175" i="5"/>
  <c r="K211" i="5"/>
  <c r="J132" i="5"/>
  <c r="L129" i="5"/>
  <c r="N121" i="5"/>
  <c r="S155" i="5"/>
  <c r="G258" i="5"/>
  <c r="T147" i="5"/>
  <c r="O218" i="5"/>
  <c r="M216" i="5"/>
  <c r="K236" i="5"/>
  <c r="I210" i="5"/>
  <c r="L153" i="5"/>
  <c r="J139" i="5"/>
  <c r="M260" i="5"/>
  <c r="O239" i="5"/>
  <c r="O88" i="5"/>
  <c r="S176" i="5"/>
  <c r="F126" i="5"/>
  <c r="T223" i="5"/>
  <c r="I169" i="5"/>
  <c r="F248" i="5"/>
  <c r="T173" i="5"/>
  <c r="N146" i="5"/>
  <c r="F204" i="5"/>
  <c r="Q183" i="5"/>
  <c r="I214" i="5"/>
  <c r="Q206" i="5"/>
  <c r="L84" i="5"/>
  <c r="I137" i="5"/>
  <c r="H193" i="5"/>
  <c r="H97" i="5"/>
  <c r="N131" i="5"/>
  <c r="F212" i="5"/>
  <c r="N221" i="5"/>
  <c r="I129" i="5"/>
  <c r="I135" i="5"/>
  <c r="O79" i="5"/>
  <c r="M94" i="5"/>
  <c r="K240" i="5"/>
  <c r="G199" i="5"/>
  <c r="R247" i="5"/>
  <c r="N140" i="5"/>
  <c r="F92" i="5"/>
  <c r="L85" i="5"/>
  <c r="R78" i="5"/>
  <c r="Q124" i="5"/>
  <c r="K197" i="5"/>
  <c r="M238" i="5"/>
  <c r="Q226" i="5"/>
  <c r="T116" i="5"/>
  <c r="K207" i="5"/>
  <c r="J242" i="5"/>
  <c r="L252" i="5"/>
  <c r="L105" i="5"/>
  <c r="Q236" i="5"/>
  <c r="F247" i="5"/>
  <c r="N91" i="5"/>
  <c r="Q85" i="5"/>
  <c r="P175" i="5"/>
  <c r="G186" i="5"/>
  <c r="Q134" i="5"/>
  <c r="H110" i="5"/>
  <c r="F254" i="5"/>
  <c r="S98" i="5"/>
  <c r="F242" i="5"/>
  <c r="K97" i="5"/>
  <c r="N83" i="5"/>
  <c r="Q211" i="5"/>
  <c r="J219" i="5"/>
  <c r="P232" i="5"/>
  <c r="P131" i="5"/>
  <c r="H105" i="5"/>
  <c r="R238" i="5"/>
  <c r="J203" i="5"/>
  <c r="O110" i="5"/>
  <c r="R228" i="5"/>
  <c r="N257" i="5"/>
  <c r="M104" i="5"/>
  <c r="Q106" i="5"/>
  <c r="R194" i="5"/>
  <c r="N254" i="5"/>
  <c r="M206" i="5"/>
  <c r="R123" i="5"/>
  <c r="T78" i="5"/>
  <c r="S119" i="5"/>
  <c r="F214" i="5"/>
  <c r="G255" i="5"/>
  <c r="T128" i="5"/>
  <c r="O215" i="5"/>
  <c r="M262" i="5"/>
  <c r="K217" i="5"/>
  <c r="G179" i="5"/>
  <c r="Q184" i="5"/>
  <c r="H163" i="5"/>
  <c r="F77" i="5"/>
  <c r="T183" i="5"/>
  <c r="I93" i="5"/>
  <c r="F80" i="5"/>
  <c r="T235" i="5"/>
  <c r="Q159" i="5"/>
  <c r="F149" i="5"/>
  <c r="N211" i="5"/>
  <c r="P187" i="5"/>
  <c r="I167" i="5"/>
  <c r="T246" i="5"/>
  <c r="Q130" i="5"/>
  <c r="H123" i="5"/>
  <c r="F193" i="5"/>
  <c r="N246" i="5"/>
  <c r="L158" i="5"/>
  <c r="R189" i="5"/>
  <c r="N188" i="5"/>
  <c r="K242" i="5"/>
  <c r="J131" i="5"/>
  <c r="G202" i="5"/>
  <c r="P77" i="5"/>
  <c r="F105" i="5"/>
  <c r="N157" i="5"/>
  <c r="S144" i="5"/>
  <c r="T199" i="5"/>
  <c r="N137" i="5"/>
  <c r="Q174" i="5"/>
  <c r="I80" i="5"/>
  <c r="T249" i="5"/>
  <c r="Q96" i="5"/>
  <c r="H153" i="5"/>
  <c r="F136" i="5"/>
  <c r="N243" i="5"/>
  <c r="F111" i="5"/>
  <c r="S185" i="5"/>
  <c r="I125" i="5"/>
  <c r="Q117" i="5"/>
  <c r="L258" i="5"/>
  <c r="K126" i="5"/>
  <c r="J168" i="5"/>
  <c r="L126" i="5"/>
  <c r="O165" i="5"/>
  <c r="K107" i="5"/>
  <c r="F223" i="5"/>
  <c r="G114" i="5"/>
  <c r="L109" i="5"/>
  <c r="J90" i="5"/>
  <c r="K262" i="5"/>
  <c r="J177" i="5"/>
  <c r="I181" i="5"/>
  <c r="T154" i="5"/>
  <c r="M133" i="5"/>
  <c r="O258" i="5"/>
  <c r="O113" i="5"/>
  <c r="R212" i="5"/>
  <c r="N241" i="5"/>
  <c r="H184" i="5"/>
  <c r="T149" i="5"/>
  <c r="H104" i="5"/>
  <c r="T160" i="5"/>
  <c r="N130" i="5"/>
  <c r="I113" i="5"/>
  <c r="O105" i="5"/>
  <c r="N179" i="5"/>
  <c r="Q255" i="5"/>
  <c r="P113" i="5"/>
  <c r="G260" i="5"/>
  <c r="H257" i="5"/>
  <c r="H81" i="5"/>
  <c r="N115" i="5"/>
  <c r="S87" i="5"/>
  <c r="J238" i="5"/>
  <c r="S216" i="5"/>
  <c r="I119" i="5"/>
  <c r="H235" i="5"/>
  <c r="G154" i="5"/>
  <c r="S230" i="5"/>
  <c r="G232" i="5"/>
  <c r="G88" i="5"/>
  <c r="T257" i="5"/>
  <c r="S235" i="5"/>
  <c r="H249" i="5"/>
  <c r="O114" i="5"/>
  <c r="T80" i="5"/>
  <c r="K183" i="5"/>
  <c r="M256" i="5"/>
  <c r="R145" i="5"/>
  <c r="N76" i="5"/>
  <c r="L155" i="5"/>
  <c r="J134" i="5"/>
  <c r="T85" i="5"/>
  <c r="L117" i="5"/>
  <c r="G191" i="5"/>
  <c r="K163" i="5"/>
  <c r="G261" i="5"/>
  <c r="N210" i="5"/>
  <c r="Q260" i="5"/>
  <c r="P163" i="5"/>
  <c r="T109" i="5"/>
  <c r="I85" i="5"/>
  <c r="H79" i="5"/>
  <c r="H102" i="5"/>
  <c r="F133" i="5"/>
  <c r="P120" i="5"/>
  <c r="N225" i="5"/>
  <c r="S113" i="5"/>
  <c r="I191" i="5"/>
  <c r="T233" i="5"/>
  <c r="P194" i="5"/>
  <c r="P132" i="5"/>
  <c r="P122" i="5"/>
  <c r="O260" i="5"/>
  <c r="M151" i="5"/>
  <c r="R215" i="5"/>
  <c r="T206" i="5"/>
  <c r="L102" i="5"/>
  <c r="J96" i="5"/>
  <c r="P234" i="5"/>
  <c r="T172" i="5"/>
  <c r="G213" i="5"/>
  <c r="K133" i="5"/>
  <c r="M244" i="5"/>
  <c r="O216" i="5"/>
  <c r="Q246" i="5"/>
  <c r="J222" i="5"/>
  <c r="R168" i="5"/>
  <c r="O262" i="5"/>
  <c r="G165" i="5"/>
  <c r="K190" i="5"/>
  <c r="M252" i="5"/>
  <c r="L210" i="5"/>
  <c r="I128" i="5"/>
  <c r="H135" i="5"/>
  <c r="H154" i="5"/>
  <c r="T203" i="5"/>
  <c r="H220" i="5"/>
  <c r="T251" i="5"/>
  <c r="Q127" i="5"/>
  <c r="P262" i="5"/>
  <c r="L187" i="5"/>
  <c r="I205" i="5"/>
  <c r="I196" i="5"/>
  <c r="P127" i="5"/>
  <c r="L193" i="5"/>
  <c r="H200" i="5"/>
  <c r="F177" i="5"/>
  <c r="N230" i="5"/>
  <c r="I240" i="5"/>
  <c r="O249" i="5"/>
  <c r="J244" i="5"/>
  <c r="M101" i="5"/>
  <c r="J144" i="5"/>
  <c r="R227" i="5"/>
  <c r="N163" i="5"/>
  <c r="P100" i="5"/>
  <c r="N219" i="5"/>
  <c r="S128" i="5"/>
  <c r="I160" i="5"/>
  <c r="L207" i="5"/>
  <c r="I143" i="5"/>
  <c r="I109" i="5"/>
  <c r="H252" i="5"/>
  <c r="L214" i="5"/>
  <c r="H181" i="5"/>
  <c r="F120" i="5"/>
  <c r="N227" i="5"/>
  <c r="I237" i="5"/>
  <c r="O209" i="5"/>
  <c r="N102" i="5"/>
  <c r="Q146" i="5"/>
  <c r="H230" i="5"/>
  <c r="T227" i="5"/>
  <c r="M222" i="5"/>
  <c r="L162" i="5"/>
  <c r="O217" i="5"/>
  <c r="G81" i="5"/>
  <c r="S246" i="5"/>
  <c r="P111" i="5"/>
  <c r="J253" i="5"/>
  <c r="K110" i="5"/>
  <c r="M76" i="5"/>
  <c r="J182" i="5"/>
  <c r="L175" i="5"/>
  <c r="N167" i="5"/>
  <c r="T175" i="5"/>
  <c r="J255" i="5"/>
  <c r="O143" i="5"/>
  <c r="R234" i="5"/>
  <c r="S146" i="5"/>
  <c r="M113" i="5"/>
  <c r="Q114" i="5"/>
  <c r="O186" i="5"/>
  <c r="F219" i="5"/>
  <c r="S92" i="5"/>
  <c r="I148" i="5"/>
  <c r="I200" i="5"/>
  <c r="T113" i="5"/>
  <c r="P226" i="5"/>
  <c r="P98" i="5"/>
  <c r="F210" i="5"/>
  <c r="F91" i="5"/>
  <c r="H248" i="5"/>
  <c r="N191" i="5"/>
  <c r="S100" i="5"/>
  <c r="I118" i="5"/>
  <c r="T197" i="5"/>
  <c r="I220" i="5"/>
  <c r="H219" i="5"/>
  <c r="P97" i="5"/>
  <c r="O159" i="5"/>
  <c r="M210" i="5"/>
  <c r="G106" i="5"/>
  <c r="J202" i="5"/>
  <c r="S160" i="5"/>
  <c r="K96" i="5"/>
  <c r="I77" i="5"/>
  <c r="G76" i="5"/>
  <c r="S196" i="5"/>
  <c r="J98" i="5"/>
  <c r="R200" i="5"/>
  <c r="J220" i="5"/>
  <c r="S188" i="5"/>
  <c r="F85" i="5"/>
  <c r="R210" i="5"/>
  <c r="L148" i="5"/>
  <c r="G215" i="5"/>
  <c r="K244" i="5"/>
  <c r="J121" i="5"/>
  <c r="J180" i="5"/>
  <c r="P239" i="5"/>
  <c r="P146" i="5"/>
  <c r="H112" i="5"/>
  <c r="T220" i="5"/>
  <c r="H160" i="5"/>
  <c r="S164" i="5"/>
  <c r="S242" i="5"/>
  <c r="Q107" i="5"/>
  <c r="L249" i="5"/>
  <c r="I163" i="5"/>
  <c r="I79" i="5"/>
  <c r="H259" i="5"/>
  <c r="L239" i="5"/>
  <c r="H131" i="5"/>
  <c r="F97" i="5"/>
  <c r="N180" i="5"/>
  <c r="I165" i="5"/>
  <c r="L108" i="5"/>
  <c r="R82" i="5"/>
  <c r="M159" i="5"/>
  <c r="K150" i="5"/>
  <c r="G102" i="5"/>
  <c r="N258" i="5"/>
  <c r="O206" i="5"/>
  <c r="K118" i="5"/>
  <c r="J162" i="5"/>
  <c r="M168" i="5"/>
  <c r="R197" i="5"/>
  <c r="J236" i="5"/>
  <c r="L185" i="5"/>
  <c r="N175" i="5"/>
  <c r="H232" i="5"/>
  <c r="G170" i="5"/>
  <c r="J80" i="5"/>
  <c r="M261" i="5"/>
  <c r="O232" i="5"/>
  <c r="G214" i="5"/>
  <c r="S202" i="5"/>
  <c r="F112" i="5"/>
  <c r="L86" i="5"/>
  <c r="K157" i="5"/>
  <c r="K128" i="5"/>
  <c r="G87" i="5"/>
  <c r="R127" i="5"/>
  <c r="Q185" i="5"/>
  <c r="F162" i="5"/>
  <c r="O98" i="5"/>
  <c r="S214" i="5"/>
  <c r="J118" i="5"/>
  <c r="K252" i="5"/>
  <c r="K181" i="5"/>
  <c r="F179" i="5"/>
  <c r="I140" i="5"/>
  <c r="G183" i="5"/>
  <c r="G109" i="5"/>
  <c r="L251" i="5"/>
  <c r="H126" i="5"/>
  <c r="T130" i="5"/>
  <c r="G142" i="5"/>
  <c r="R225" i="5"/>
  <c r="K158" i="5"/>
  <c r="M169" i="5"/>
  <c r="Q161" i="5"/>
  <c r="H115" i="5"/>
  <c r="G86" i="5"/>
  <c r="L198" i="5"/>
  <c r="O111" i="5"/>
  <c r="M81" i="5"/>
  <c r="J175" i="5"/>
  <c r="P260" i="5"/>
  <c r="F233" i="5"/>
  <c r="J184" i="5"/>
  <c r="G243" i="5"/>
  <c r="R173" i="5"/>
  <c r="N189" i="5"/>
  <c r="K223" i="5"/>
  <c r="I222" i="5"/>
  <c r="H85" i="5"/>
  <c r="J108" i="5"/>
  <c r="G193" i="5"/>
  <c r="O236" i="5"/>
  <c r="J230" i="5"/>
  <c r="I246" i="5"/>
  <c r="F95" i="5"/>
  <c r="S195" i="5"/>
  <c r="K178" i="5"/>
  <c r="J79" i="5"/>
  <c r="R205" i="5"/>
  <c r="J77" i="5"/>
  <c r="T185" i="5"/>
  <c r="M136" i="5"/>
  <c r="M254" i="5"/>
  <c r="R108" i="5"/>
  <c r="Q208" i="5"/>
  <c r="P216" i="5"/>
  <c r="R169" i="5"/>
  <c r="O112" i="5"/>
  <c r="M103" i="5"/>
  <c r="K104" i="5"/>
  <c r="M202" i="5"/>
  <c r="P217" i="5"/>
  <c r="Q225" i="5"/>
  <c r="L178" i="5"/>
  <c r="R163" i="5"/>
  <c r="N228" i="5"/>
  <c r="M85" i="5"/>
  <c r="J150" i="5"/>
  <c r="P213" i="5"/>
  <c r="I225" i="5"/>
  <c r="L110" i="5"/>
  <c r="R131" i="5"/>
  <c r="O208" i="5"/>
  <c r="J205" i="5"/>
  <c r="N136" i="5"/>
  <c r="T236" i="5"/>
  <c r="N171" i="5"/>
  <c r="O118" i="5"/>
  <c r="M190" i="5"/>
  <c r="G189" i="5"/>
  <c r="N262" i="5"/>
  <c r="J226" i="5"/>
  <c r="N135" i="5"/>
  <c r="T177" i="5"/>
  <c r="P107" i="5"/>
  <c r="T194" i="5"/>
  <c r="Q249" i="5"/>
  <c r="I102" i="5"/>
  <c r="O173" i="5"/>
  <c r="N155" i="5"/>
  <c r="Q135" i="5"/>
  <c r="H240" i="5"/>
  <c r="O151" i="5"/>
  <c r="H199" i="5"/>
  <c r="F194" i="5"/>
  <c r="Q251" i="5"/>
  <c r="N232" i="5"/>
  <c r="R167" i="5"/>
  <c r="S162" i="5"/>
  <c r="I110" i="5"/>
  <c r="H201" i="5"/>
  <c r="G229" i="5"/>
  <c r="K149" i="5"/>
  <c r="O77" i="5"/>
  <c r="G146" i="5"/>
  <c r="J263" i="5"/>
  <c r="S231" i="5"/>
  <c r="P110" i="5"/>
  <c r="L263" i="5"/>
  <c r="G80" i="5"/>
  <c r="J153" i="5"/>
  <c r="M153" i="5"/>
  <c r="O90" i="5"/>
  <c r="S207" i="5"/>
  <c r="G132" i="5"/>
  <c r="M186" i="5"/>
  <c r="R217" i="5"/>
  <c r="T212" i="5"/>
  <c r="L135" i="5"/>
  <c r="J133" i="5"/>
  <c r="P240" i="5"/>
  <c r="G110" i="5"/>
  <c r="H92" i="5"/>
  <c r="Q172" i="5"/>
  <c r="N108" i="5"/>
  <c r="Q213" i="5"/>
  <c r="T211" i="5"/>
  <c r="Q104" i="5"/>
  <c r="P83" i="5"/>
  <c r="P137" i="5"/>
  <c r="T262" i="5"/>
  <c r="H227" i="5"/>
  <c r="T240" i="5"/>
  <c r="Q162" i="5"/>
  <c r="P220" i="5"/>
  <c r="L246" i="5"/>
  <c r="I178" i="5"/>
  <c r="I142" i="5"/>
  <c r="P104" i="5"/>
  <c r="L248" i="5"/>
  <c r="K137" i="5"/>
  <c r="J252" i="5"/>
  <c r="L222" i="5"/>
  <c r="O85" i="5"/>
  <c r="M100" i="5"/>
  <c r="H234" i="5"/>
  <c r="J187" i="5"/>
  <c r="S186" i="5"/>
  <c r="K249" i="5"/>
  <c r="J154" i="5"/>
  <c r="L107" i="5"/>
  <c r="N143" i="5"/>
  <c r="L219" i="5"/>
  <c r="J199" i="5"/>
  <c r="G246" i="5"/>
  <c r="R192" i="5"/>
  <c r="N178" i="5"/>
  <c r="K226" i="5"/>
  <c r="T230" i="5"/>
  <c r="P168" i="5"/>
  <c r="P151" i="5"/>
  <c r="H87" i="5"/>
  <c r="L154" i="5"/>
  <c r="H162" i="5"/>
  <c r="F146" i="5"/>
  <c r="N220" i="5"/>
  <c r="I234" i="5"/>
  <c r="O157" i="5"/>
  <c r="N133" i="5"/>
  <c r="Q196" i="5"/>
  <c r="H247" i="5"/>
  <c r="O160" i="5"/>
  <c r="H149" i="5"/>
  <c r="F140" i="5"/>
  <c r="Q142" i="5"/>
  <c r="N177" i="5"/>
  <c r="G253" i="5"/>
  <c r="L183" i="5"/>
  <c r="S222" i="5"/>
  <c r="M131" i="5"/>
  <c r="J207" i="5"/>
  <c r="Q105" i="5"/>
  <c r="T139" i="5"/>
  <c r="M148" i="5"/>
  <c r="L104" i="5"/>
  <c r="O127" i="5"/>
  <c r="R219" i="5"/>
  <c r="S89" i="5"/>
  <c r="H246" i="5"/>
  <c r="L256" i="5"/>
  <c r="R209" i="5"/>
  <c r="J130" i="5"/>
  <c r="M130" i="5"/>
  <c r="O84" i="5"/>
  <c r="L174" i="5"/>
  <c r="H262" i="5"/>
  <c r="F200" i="5"/>
  <c r="N233" i="5"/>
  <c r="Q89" i="5"/>
  <c r="R254" i="5"/>
  <c r="S131" i="5"/>
  <c r="P228" i="5"/>
  <c r="H167" i="5"/>
  <c r="R193" i="5"/>
  <c r="P195" i="5"/>
  <c r="F166" i="5"/>
  <c r="N234" i="5"/>
  <c r="S245" i="5"/>
  <c r="T205" i="5"/>
  <c r="Q215" i="5"/>
  <c r="Q81" i="5"/>
  <c r="P201" i="5"/>
  <c r="R216" i="5"/>
  <c r="J78" i="5"/>
  <c r="G103" i="5"/>
  <c r="R117" i="5"/>
  <c r="T82" i="5"/>
  <c r="S124" i="5"/>
  <c r="H103" i="5"/>
  <c r="G187" i="5"/>
  <c r="L118" i="5"/>
  <c r="J120" i="5"/>
  <c r="M116" i="5"/>
  <c r="J186" i="5"/>
  <c r="I256" i="5"/>
  <c r="T100" i="5"/>
  <c r="K176" i="5"/>
  <c r="J262" i="5"/>
  <c r="O192" i="5"/>
  <c r="N92" i="5"/>
  <c r="Q116" i="5"/>
  <c r="H237" i="5"/>
  <c r="R182" i="5"/>
  <c r="P96" i="5"/>
  <c r="F123" i="5"/>
  <c r="N169" i="5"/>
  <c r="S118" i="5"/>
  <c r="T204" i="5"/>
  <c r="Q179" i="5"/>
  <c r="I248" i="5"/>
  <c r="P182" i="5"/>
  <c r="L226" i="5"/>
  <c r="I126" i="5"/>
  <c r="F158" i="5"/>
  <c r="T200" i="5"/>
  <c r="Q214" i="5"/>
  <c r="J194" i="5"/>
  <c r="G166" i="5"/>
  <c r="K141" i="5"/>
  <c r="J91" i="5"/>
  <c r="K215" i="5"/>
  <c r="I243" i="5"/>
  <c r="T253" i="5"/>
  <c r="J95" i="5"/>
  <c r="L205" i="5"/>
  <c r="O246" i="5"/>
  <c r="G137" i="5"/>
  <c r="K154" i="5"/>
  <c r="P114" i="5"/>
  <c r="L149" i="5"/>
  <c r="R151" i="5"/>
  <c r="M194" i="5"/>
  <c r="K189" i="5"/>
  <c r="G155" i="5"/>
  <c r="S103" i="5"/>
  <c r="O141" i="5"/>
  <c r="T221" i="5"/>
  <c r="Q98" i="5"/>
  <c r="P93" i="5"/>
  <c r="P103" i="5"/>
  <c r="L217" i="5"/>
  <c r="H94" i="5"/>
  <c r="T167" i="5"/>
  <c r="N153" i="5"/>
  <c r="I176" i="5"/>
  <c r="O212" i="5"/>
  <c r="Q240" i="5"/>
  <c r="Q83" i="5"/>
  <c r="H168" i="5"/>
  <c r="O251" i="5"/>
  <c r="P115" i="5"/>
  <c r="F82" i="5"/>
  <c r="S201" i="5"/>
  <c r="N105" i="5"/>
  <c r="O107" i="5"/>
  <c r="L245" i="5"/>
  <c r="K129" i="5"/>
  <c r="M251" i="5"/>
  <c r="R89" i="5"/>
  <c r="Q204" i="5"/>
  <c r="L255" i="5"/>
  <c r="K191" i="5"/>
  <c r="R87" i="5"/>
  <c r="L231" i="5"/>
  <c r="O137" i="5"/>
  <c r="M123" i="5"/>
  <c r="H251" i="5"/>
  <c r="T125" i="5"/>
  <c r="G119" i="5"/>
  <c r="J158" i="5"/>
  <c r="M199" i="5"/>
  <c r="O142" i="5"/>
  <c r="L232" i="5"/>
  <c r="H146" i="5"/>
  <c r="F131" i="5"/>
  <c r="N199" i="5"/>
  <c r="I231" i="5"/>
  <c r="G176" i="5"/>
  <c r="N213" i="5"/>
  <c r="P186" i="5"/>
  <c r="H95" i="5"/>
  <c r="G85" i="5"/>
  <c r="P102" i="5"/>
  <c r="F138" i="5"/>
  <c r="N184" i="5"/>
  <c r="S129" i="5"/>
  <c r="L235" i="5"/>
  <c r="K102" i="5"/>
  <c r="I239" i="5"/>
  <c r="P148" i="5"/>
  <c r="G96" i="5"/>
  <c r="J124" i="5"/>
  <c r="G160" i="5"/>
  <c r="R190" i="5"/>
  <c r="T195" i="5"/>
  <c r="S193" i="5"/>
  <c r="H191" i="5"/>
  <c r="R158" i="5"/>
  <c r="O150" i="5"/>
  <c r="M140" i="5"/>
  <c r="K143" i="5"/>
  <c r="M226" i="5"/>
  <c r="P243" i="5"/>
  <c r="T184" i="5"/>
  <c r="M224" i="5"/>
  <c r="L200" i="5"/>
  <c r="O243" i="5"/>
  <c r="G118" i="5"/>
  <c r="K135" i="5"/>
  <c r="G83" i="5"/>
  <c r="S109" i="5"/>
  <c r="P225" i="5"/>
  <c r="H151" i="5"/>
  <c r="T135" i="5"/>
  <c r="I139" i="5"/>
  <c r="H150" i="5"/>
  <c r="H170" i="5"/>
  <c r="T213" i="5"/>
  <c r="H157" i="5"/>
  <c r="S114" i="5"/>
  <c r="S229" i="5"/>
  <c r="I233" i="5"/>
  <c r="T171" i="5"/>
  <c r="P252" i="5"/>
  <c r="P185" i="5"/>
  <c r="H159" i="5"/>
  <c r="L125" i="5"/>
  <c r="M109" i="5"/>
  <c r="R152" i="5"/>
  <c r="T131" i="5"/>
  <c r="O256" i="5"/>
  <c r="M246" i="5"/>
  <c r="R241" i="5"/>
  <c r="Q242" i="5"/>
  <c r="H221" i="5"/>
  <c r="F148" i="5"/>
  <c r="T189" i="5"/>
  <c r="P106" i="5"/>
  <c r="N222" i="5"/>
  <c r="S147" i="5"/>
  <c r="I172" i="5"/>
  <c r="T190" i="5"/>
  <c r="P233" i="5"/>
  <c r="P166" i="5"/>
  <c r="H144" i="5"/>
  <c r="T196" i="5"/>
  <c r="P101" i="5"/>
  <c r="T234" i="5"/>
  <c r="Q247" i="5"/>
  <c r="P227" i="5"/>
  <c r="L254" i="5"/>
  <c r="R207" i="5"/>
  <c r="J81" i="5"/>
  <c r="M77" i="5"/>
  <c r="G207" i="5"/>
  <c r="S184" i="5"/>
  <c r="J212" i="5"/>
  <c r="R187" i="5"/>
  <c r="L92" i="5"/>
  <c r="G188" i="5"/>
  <c r="K164" i="5"/>
  <c r="J94" i="5"/>
  <c r="Q228" i="5"/>
  <c r="G247" i="5"/>
  <c r="K219" i="5"/>
  <c r="K175" i="5"/>
  <c r="G159" i="5"/>
  <c r="R174" i="5"/>
  <c r="N147" i="5"/>
  <c r="H84" i="5"/>
  <c r="L223" i="5"/>
  <c r="Q244" i="5"/>
  <c r="P87" i="5"/>
  <c r="F104" i="5"/>
  <c r="S187" i="5"/>
  <c r="F222" i="5"/>
  <c r="S111" i="5"/>
  <c r="I159" i="5"/>
  <c r="I170" i="5"/>
  <c r="G151" i="5"/>
  <c r="Q177" i="5"/>
  <c r="H197" i="5"/>
  <c r="F113" i="5"/>
  <c r="T237" i="5"/>
  <c r="F249" i="5"/>
  <c r="Q141" i="5"/>
  <c r="N89" i="5"/>
  <c r="Q210" i="5"/>
  <c r="R260" i="5"/>
  <c r="S99" i="5"/>
  <c r="M209" i="5"/>
  <c r="R142" i="5"/>
  <c r="T137" i="5"/>
  <c r="S138" i="5"/>
  <c r="F221" i="5"/>
  <c r="G167" i="5"/>
  <c r="T76" i="5"/>
  <c r="O188" i="5"/>
  <c r="M174" i="5"/>
  <c r="K166" i="5"/>
  <c r="I151" i="5"/>
  <c r="O247" i="5"/>
  <c r="M233" i="5"/>
  <c r="M189" i="5"/>
  <c r="O193" i="5"/>
  <c r="G203" i="5"/>
  <c r="S152" i="5"/>
  <c r="F90" i="5"/>
  <c r="S142" i="5"/>
  <c r="I215" i="5"/>
  <c r="I258" i="5"/>
  <c r="L170" i="5"/>
  <c r="Q140" i="5"/>
  <c r="I245" i="5"/>
  <c r="P183" i="5"/>
  <c r="T176" i="5"/>
  <c r="I180" i="5"/>
  <c r="F167" i="5"/>
  <c r="T260" i="5"/>
  <c r="N109" i="5"/>
  <c r="F161" i="5"/>
  <c r="N214" i="5"/>
  <c r="P161" i="5"/>
  <c r="I182" i="5"/>
  <c r="J178" i="5"/>
  <c r="M82" i="5"/>
  <c r="R86" i="5"/>
  <c r="T104" i="5"/>
  <c r="L98" i="5"/>
  <c r="N88" i="5"/>
  <c r="H171" i="5"/>
  <c r="T101" i="5"/>
  <c r="G79" i="5"/>
  <c r="S257" i="5"/>
  <c r="M178" i="5"/>
  <c r="K153" i="5"/>
  <c r="I157" i="5"/>
  <c r="G235" i="5"/>
  <c r="K188" i="5"/>
  <c r="O155" i="5"/>
  <c r="G177" i="5"/>
  <c r="R91" i="5"/>
  <c r="K113" i="5"/>
  <c r="T181" i="5"/>
  <c r="Q217" i="5"/>
  <c r="Q87" i="5"/>
  <c r="P218" i="5"/>
  <c r="T133" i="5"/>
  <c r="Q119" i="5"/>
  <c r="H203" i="5"/>
  <c r="F190" i="5"/>
  <c r="S107" i="5"/>
  <c r="F178" i="5"/>
  <c r="Q219" i="5"/>
  <c r="I217" i="5"/>
  <c r="Q209" i="5"/>
  <c r="L123" i="5"/>
  <c r="I94" i="5"/>
  <c r="H143" i="5"/>
  <c r="F215" i="5"/>
  <c r="Q224" i="5"/>
  <c r="O103" i="5"/>
  <c r="T163" i="5"/>
  <c r="L93" i="5"/>
  <c r="J103" i="5"/>
  <c r="K243" i="5"/>
  <c r="L186" i="5"/>
  <c r="I149" i="5"/>
  <c r="F132" i="5"/>
  <c r="Q220" i="5"/>
  <c r="Q151" i="5"/>
  <c r="F208" i="5"/>
  <c r="P211" i="5"/>
  <c r="M83" i="5"/>
  <c r="F201" i="5"/>
  <c r="J114" i="5"/>
  <c r="J159" i="5"/>
  <c r="S225" i="5"/>
  <c r="F88" i="5"/>
  <c r="J241" i="5"/>
  <c r="F192" i="5"/>
  <c r="S183" i="5"/>
  <c r="N77" i="5"/>
  <c r="P224" i="5"/>
  <c r="I199" i="5"/>
  <c r="T258" i="5"/>
  <c r="T107" i="5"/>
  <c r="S243" i="5"/>
  <c r="K173" i="5"/>
  <c r="G163" i="5"/>
  <c r="O87" i="5"/>
  <c r="J256" i="5"/>
  <c r="P91" i="5"/>
  <c r="L152" i="5"/>
  <c r="M142" i="5"/>
  <c r="R101" i="5"/>
  <c r="F235" i="5"/>
  <c r="S255" i="5"/>
  <c r="S104" i="5"/>
  <c r="I206" i="5"/>
  <c r="Q238" i="5"/>
  <c r="F79" i="5"/>
  <c r="F240" i="5"/>
  <c r="I236" i="5"/>
  <c r="L80" i="5"/>
  <c r="M258" i="5"/>
  <c r="G211" i="5"/>
  <c r="Q118" i="5"/>
  <c r="L115" i="5"/>
  <c r="J224" i="5"/>
  <c r="L201" i="5"/>
  <c r="O95" i="5"/>
  <c r="M110" i="5"/>
  <c r="H172" i="5"/>
  <c r="J250" i="5"/>
  <c r="S250" i="5"/>
  <c r="M86" i="5"/>
  <c r="J167" i="5"/>
  <c r="L159" i="5"/>
  <c r="T243" i="5"/>
  <c r="H258" i="5"/>
  <c r="S244" i="5"/>
  <c r="Q126" i="5"/>
  <c r="P200" i="5"/>
  <c r="O219" i="5"/>
  <c r="Q234" i="5"/>
  <c r="Q93" i="5"/>
  <c r="H194" i="5"/>
  <c r="O179" i="5"/>
  <c r="H82" i="5"/>
  <c r="F121" i="5"/>
  <c r="S252" i="5"/>
  <c r="N116" i="5"/>
  <c r="G148" i="5"/>
  <c r="S90" i="5"/>
  <c r="P222" i="5"/>
  <c r="H136" i="5"/>
  <c r="O83" i="5"/>
  <c r="K220" i="5"/>
  <c r="O194" i="5"/>
  <c r="G221" i="5"/>
  <c r="R100" i="5"/>
  <c r="Q262" i="5"/>
  <c r="H78" i="5"/>
  <c r="L89" i="5"/>
  <c r="J257" i="5"/>
  <c r="M144" i="5"/>
  <c r="K131" i="5"/>
  <c r="G100" i="5"/>
  <c r="N255" i="5"/>
  <c r="O195" i="5"/>
  <c r="M212" i="5"/>
  <c r="G143" i="5"/>
  <c r="J218" i="5"/>
  <c r="S247" i="5"/>
  <c r="K123" i="5"/>
  <c r="I111" i="5"/>
  <c r="R84" i="5"/>
  <c r="S199" i="5"/>
  <c r="G210" i="5"/>
  <c r="M96" i="5"/>
  <c r="I249" i="5"/>
  <c r="R231" i="5"/>
  <c r="O185" i="5"/>
  <c r="M171" i="5"/>
  <c r="K182" i="5"/>
  <c r="M228" i="5"/>
  <c r="I108" i="5"/>
  <c r="P192" i="5"/>
  <c r="L220" i="5"/>
  <c r="R250" i="5"/>
  <c r="S141" i="5"/>
  <c r="M143" i="5"/>
  <c r="K115" i="5"/>
  <c r="I104" i="5"/>
  <c r="P149" i="5"/>
  <c r="O93" i="5"/>
  <c r="T182" i="5"/>
  <c r="L83" i="5"/>
  <c r="J93" i="5"/>
  <c r="K246" i="5"/>
  <c r="I216" i="5"/>
  <c r="H133" i="5"/>
  <c r="T112" i="5"/>
  <c r="L171" i="5"/>
  <c r="R230" i="5"/>
  <c r="I213" i="5"/>
  <c r="F135" i="5"/>
  <c r="L138" i="5"/>
  <c r="Q218" i="5"/>
  <c r="I81" i="5"/>
  <c r="O100" i="5"/>
  <c r="J217" i="5"/>
  <c r="M80" i="5"/>
  <c r="G196" i="5"/>
  <c r="H180" i="5"/>
  <c r="S171" i="5"/>
  <c r="T148" i="5"/>
  <c r="I203" i="5"/>
  <c r="L228" i="5"/>
  <c r="F143" i="5"/>
  <c r="Q194" i="5"/>
  <c r="N164" i="5"/>
  <c r="I117" i="5"/>
  <c r="M112" i="5"/>
  <c r="J179" i="5"/>
  <c r="N158" i="5"/>
  <c r="R233" i="5"/>
  <c r="M211" i="5"/>
  <c r="J105" i="5"/>
  <c r="T217" i="5"/>
  <c r="O183" i="5"/>
  <c r="R137" i="5"/>
  <c r="L229" i="5"/>
  <c r="I242" i="5"/>
  <c r="T161" i="5"/>
  <c r="H86" i="5"/>
  <c r="N236" i="5"/>
  <c r="S236" i="5"/>
  <c r="Q171" i="5"/>
  <c r="P206" i="5"/>
  <c r="F156" i="5"/>
  <c r="O145" i="5"/>
  <c r="L151" i="5"/>
  <c r="M126" i="5"/>
  <c r="H118" i="5"/>
  <c r="O199" i="5"/>
  <c r="J102" i="5"/>
  <c r="O242" i="5"/>
  <c r="O78" i="5"/>
  <c r="S191" i="5"/>
  <c r="F145" i="5"/>
  <c r="J214" i="5"/>
  <c r="G204" i="5"/>
  <c r="K180" i="5"/>
  <c r="J100" i="5"/>
  <c r="M106" i="5"/>
  <c r="T180" i="5"/>
  <c r="Q149" i="5"/>
  <c r="H138" i="5"/>
  <c r="F171" i="5"/>
  <c r="N249" i="5"/>
  <c r="F108" i="5"/>
  <c r="N156" i="5"/>
  <c r="P246" i="5"/>
  <c r="P244" i="5"/>
  <c r="O154" i="5"/>
  <c r="I232" i="5"/>
  <c r="P156" i="5"/>
  <c r="F182" i="5"/>
  <c r="N250" i="5"/>
  <c r="F142" i="5"/>
  <c r="S192" i="5"/>
  <c r="I224" i="5"/>
  <c r="Q97" i="5"/>
  <c r="G121" i="5"/>
  <c r="K138" i="5"/>
  <c r="K112" i="5"/>
  <c r="R245" i="5"/>
  <c r="R109" i="5"/>
  <c r="Q192" i="5"/>
  <c r="F188" i="5"/>
  <c r="O126" i="5"/>
  <c r="T222" i="5"/>
  <c r="L136" i="5"/>
  <c r="J126" i="5"/>
  <c r="M108" i="5"/>
  <c r="Q84" i="5"/>
  <c r="R104" i="5"/>
  <c r="M191" i="5"/>
  <c r="R171" i="5"/>
  <c r="J243" i="5"/>
  <c r="L206" i="5"/>
  <c r="N194" i="5"/>
  <c r="H239" i="5"/>
  <c r="F226" i="5"/>
  <c r="K81" i="5"/>
  <c r="O184" i="5"/>
  <c r="L191" i="5"/>
  <c r="P123" i="5"/>
  <c r="R102" i="5"/>
  <c r="O197" i="5"/>
  <c r="G78" i="5"/>
  <c r="S219" i="5"/>
  <c r="M162" i="5"/>
  <c r="Q164" i="5"/>
  <c r="F224" i="5"/>
  <c r="M167" i="5"/>
  <c r="R214" i="5"/>
  <c r="T209" i="5"/>
  <c r="L120" i="5"/>
  <c r="J155" i="5"/>
  <c r="P237" i="5"/>
  <c r="G125" i="5"/>
  <c r="J115" i="5"/>
  <c r="L211" i="5"/>
  <c r="L95" i="5"/>
  <c r="G172" i="5"/>
  <c r="K193" i="5"/>
  <c r="H111" i="5"/>
  <c r="O257" i="5"/>
  <c r="M225" i="5"/>
  <c r="L181" i="5"/>
  <c r="R106" i="5"/>
  <c r="R184" i="5"/>
  <c r="Q222" i="5"/>
  <c r="F199" i="5"/>
  <c r="M181" i="5"/>
  <c r="M257" i="5"/>
  <c r="G242" i="5"/>
  <c r="G185" i="5"/>
  <c r="S238" i="5"/>
  <c r="S83" i="5"/>
  <c r="L218" i="5"/>
  <c r="G248" i="5"/>
  <c r="N117" i="5"/>
  <c r="K168" i="5"/>
  <c r="K210" i="5"/>
  <c r="S217" i="5"/>
  <c r="P219" i="5"/>
  <c r="F141" i="5"/>
  <c r="O121" i="5"/>
  <c r="G93" i="5"/>
  <c r="G225" i="5"/>
  <c r="Q82" i="5"/>
  <c r="R263" i="5"/>
  <c r="O244" i="5"/>
  <c r="P95" i="5"/>
  <c r="P150" i="5"/>
  <c r="N231" i="5"/>
  <c r="T231" i="5"/>
  <c r="Q120" i="5"/>
  <c r="T245" i="5"/>
  <c r="F186" i="5"/>
  <c r="N127" i="5"/>
  <c r="G94" i="5"/>
  <c r="M197" i="5"/>
  <c r="I123" i="5"/>
  <c r="K130" i="5"/>
  <c r="G127" i="5"/>
  <c r="S221" i="5"/>
  <c r="G168" i="5"/>
  <c r="J142" i="5"/>
  <c r="J197" i="5"/>
  <c r="P188" i="5"/>
  <c r="S108" i="5"/>
  <c r="F203" i="5"/>
  <c r="P242" i="5"/>
  <c r="T103" i="5"/>
  <c r="H207" i="5"/>
  <c r="S198" i="5"/>
  <c r="Q221" i="5"/>
  <c r="Q212" i="5"/>
  <c r="J106" i="5"/>
  <c r="O229" i="5"/>
  <c r="K228" i="5"/>
  <c r="F93" i="5"/>
  <c r="J117" i="5"/>
  <c r="M215" i="5"/>
  <c r="K159" i="5"/>
  <c r="G129" i="5"/>
  <c r="S93" i="5"/>
  <c r="O122" i="5"/>
  <c r="J122" i="5"/>
  <c r="G171" i="5"/>
  <c r="R115" i="5"/>
  <c r="Q233" i="5"/>
  <c r="K200" i="5"/>
  <c r="T155" i="5"/>
  <c r="P259" i="5"/>
  <c r="P204" i="5"/>
  <c r="H175" i="5"/>
  <c r="L100" i="5"/>
  <c r="H208" i="5"/>
  <c r="F174" i="5"/>
  <c r="S91" i="5"/>
  <c r="Q111" i="5"/>
  <c r="O99" i="5"/>
  <c r="N198" i="5"/>
  <c r="Q254" i="5"/>
  <c r="P128" i="5"/>
  <c r="O132" i="5"/>
  <c r="H169" i="5"/>
  <c r="F256" i="5"/>
  <c r="Q253" i="5"/>
  <c r="N239" i="5"/>
  <c r="G133" i="5"/>
  <c r="L99" i="5"/>
  <c r="J109" i="5"/>
  <c r="M105" i="5"/>
  <c r="J200" i="5"/>
  <c r="I247" i="5"/>
  <c r="L140" i="5"/>
  <c r="J157" i="5"/>
  <c r="T91" i="5"/>
  <c r="L132" i="5"/>
  <c r="G257" i="5"/>
  <c r="K225" i="5"/>
  <c r="H152" i="5"/>
  <c r="T244" i="5"/>
  <c r="G222" i="5"/>
  <c r="K187" i="5"/>
  <c r="J135" i="5"/>
  <c r="L101" i="5"/>
  <c r="N80" i="5"/>
  <c r="T83" i="5"/>
  <c r="P86" i="5"/>
  <c r="M203" i="5"/>
  <c r="O172" i="5"/>
  <c r="T79" i="5"/>
  <c r="K106" i="5"/>
  <c r="G239" i="5"/>
  <c r="G90" i="5"/>
  <c r="J181" i="5"/>
  <c r="K88" i="5"/>
  <c r="H211" i="5"/>
  <c r="M88" i="5"/>
  <c r="R76" i="5"/>
  <c r="T94" i="5"/>
  <c r="L116" i="5"/>
  <c r="N151" i="5"/>
  <c r="H186" i="5"/>
  <c r="G82" i="5"/>
  <c r="M230" i="5"/>
  <c r="M170" i="5"/>
  <c r="O178" i="5"/>
  <c r="G184" i="5"/>
  <c r="S85" i="5"/>
  <c r="F213" i="5"/>
  <c r="R98" i="5"/>
  <c r="M164" i="5"/>
  <c r="M146" i="5"/>
  <c r="J88" i="5"/>
  <c r="M253" i="5"/>
  <c r="P153" i="5"/>
  <c r="Q187" i="5"/>
  <c r="R126" i="5"/>
  <c r="L145" i="5"/>
  <c r="O204" i="5"/>
  <c r="H155" i="5"/>
  <c r="L79" i="5"/>
  <c r="J245" i="5"/>
  <c r="J189" i="5"/>
  <c r="L215" i="5"/>
  <c r="K103" i="5"/>
  <c r="L259" i="5"/>
  <c r="T162" i="5"/>
  <c r="I155" i="5"/>
  <c r="H128" i="5"/>
  <c r="N187" i="5"/>
  <c r="M156" i="5"/>
  <c r="N256" i="5"/>
  <c r="K195" i="5"/>
  <c r="G116" i="5"/>
  <c r="T188" i="5"/>
  <c r="P130" i="5"/>
  <c r="N123" i="5"/>
  <c r="S226" i="5"/>
  <c r="P99" i="5"/>
  <c r="I112" i="5"/>
  <c r="T208" i="5"/>
  <c r="F81" i="5"/>
  <c r="Q259" i="5"/>
  <c r="R79" i="5"/>
  <c r="R132" i="5"/>
  <c r="L166" i="5"/>
  <c r="H229" i="5"/>
  <c r="O221" i="5"/>
  <c r="K171" i="5"/>
  <c r="I116" i="5"/>
  <c r="K230" i="5"/>
  <c r="G227" i="5"/>
  <c r="N138" i="5"/>
  <c r="Q108" i="5"/>
  <c r="P118" i="5"/>
  <c r="Q77" i="5"/>
  <c r="F117" i="5"/>
  <c r="F150" i="5"/>
  <c r="I175" i="5"/>
  <c r="L196" i="5"/>
  <c r="P155" i="5"/>
  <c r="Q129" i="5"/>
  <c r="T225" i="5"/>
  <c r="J149" i="5"/>
  <c r="S137" i="5"/>
  <c r="L119" i="5"/>
  <c r="R125" i="5"/>
  <c r="S159" i="5"/>
  <c r="K116" i="5"/>
  <c r="M172" i="5"/>
  <c r="Q168" i="5"/>
  <c r="R180" i="5"/>
  <c r="M237" i="5"/>
  <c r="R258" i="5"/>
  <c r="R80" i="5"/>
  <c r="T89" i="5"/>
  <c r="S80" i="5"/>
  <c r="F230" i="5"/>
  <c r="S135" i="5"/>
  <c r="P255" i="5"/>
  <c r="Q90" i="5"/>
  <c r="O228" i="5"/>
  <c r="I114" i="5"/>
  <c r="H174" i="5"/>
  <c r="F225" i="5"/>
  <c r="N97" i="5"/>
  <c r="F229" i="5"/>
  <c r="S101" i="5"/>
  <c r="I179" i="5"/>
  <c r="I189" i="5"/>
  <c r="G244" i="5"/>
  <c r="Q123" i="5"/>
  <c r="H147" i="5"/>
  <c r="F87" i="5"/>
  <c r="L189" i="5"/>
  <c r="R202" i="5"/>
  <c r="L111" i="5"/>
  <c r="G209" i="5"/>
  <c r="K179" i="5"/>
  <c r="J84" i="5"/>
  <c r="P199" i="5"/>
  <c r="O250" i="5"/>
  <c r="M248" i="5"/>
  <c r="M255" i="5"/>
  <c r="O167" i="5"/>
  <c r="G205" i="5"/>
  <c r="S126" i="5"/>
  <c r="F103" i="5"/>
  <c r="T140" i="5"/>
  <c r="G131" i="5"/>
  <c r="K148" i="5"/>
  <c r="M205" i="5"/>
  <c r="K205" i="5"/>
  <c r="I158" i="5"/>
  <c r="R223" i="5"/>
  <c r="Q232" i="5"/>
  <c r="M240" i="5"/>
  <c r="K229" i="5"/>
  <c r="N95" i="5"/>
  <c r="G240" i="5"/>
  <c r="S127" i="5"/>
  <c r="M208" i="5"/>
  <c r="R116" i="5"/>
  <c r="T156" i="5"/>
  <c r="S149" i="5"/>
  <c r="H93" i="5"/>
  <c r="T179" i="5"/>
  <c r="G169" i="5"/>
  <c r="K140" i="5"/>
  <c r="M242" i="5"/>
  <c r="O196" i="5"/>
  <c r="Q188" i="5"/>
  <c r="S261" i="5"/>
  <c r="O211" i="5"/>
  <c r="J251" i="5"/>
  <c r="M107" i="5"/>
  <c r="K80" i="5"/>
  <c r="R226" i="5"/>
  <c r="N182" i="5"/>
  <c r="N248" i="5"/>
  <c r="O198" i="5"/>
  <c r="T145" i="5"/>
  <c r="K248" i="5"/>
  <c r="K125" i="5"/>
  <c r="N209" i="5"/>
  <c r="G182" i="5"/>
  <c r="N86" i="5"/>
  <c r="O130" i="5"/>
  <c r="G97" i="5"/>
  <c r="K156" i="5"/>
  <c r="P223" i="5"/>
  <c r="M154" i="5"/>
  <c r="R244" i="5"/>
  <c r="F206" i="5"/>
  <c r="G153" i="5"/>
  <c r="S263" i="5"/>
  <c r="N82" i="5"/>
  <c r="K194" i="5"/>
  <c r="O81" i="5"/>
  <c r="I183" i="5"/>
  <c r="L244" i="5"/>
  <c r="L78" i="5"/>
  <c r="J151" i="5"/>
  <c r="S254" i="5"/>
  <c r="P144" i="5"/>
  <c r="L113" i="5"/>
  <c r="L87" i="5"/>
  <c r="O166" i="5"/>
  <c r="M179" i="5"/>
  <c r="L225" i="5"/>
  <c r="J259" i="5"/>
  <c r="L195" i="5"/>
  <c r="T168" i="5"/>
  <c r="L240" i="5"/>
  <c r="N132" i="5"/>
  <c r="O153" i="5"/>
  <c r="J260" i="5"/>
  <c r="S234" i="5"/>
  <c r="J234" i="5"/>
  <c r="N197" i="5"/>
  <c r="G216" i="5"/>
  <c r="M84" i="5"/>
  <c r="O207" i="5"/>
  <c r="K247" i="5"/>
  <c r="K202" i="5"/>
  <c r="M221" i="5"/>
  <c r="R164" i="5"/>
  <c r="G174" i="5"/>
  <c r="AK72" i="5"/>
  <c r="B75" i="5"/>
  <c r="U142" i="5" l="1"/>
  <c r="U226" i="5"/>
  <c r="U145" i="5"/>
  <c r="U135" i="5"/>
  <c r="W135" i="5" s="1" a="1"/>
  <c r="W135" i="5" s="1"/>
  <c r="U148" i="5"/>
  <c r="U177" i="5"/>
  <c r="U103" i="5"/>
  <c r="W226" i="5" a="1"/>
  <c r="W226" i="5" s="1"/>
  <c r="W142" i="5" a="1"/>
  <c r="W142" i="5" s="1"/>
  <c r="U90" i="5"/>
  <c r="W74" i="5" a="1"/>
  <c r="W74" i="5" s="1"/>
  <c r="AK73" i="5" s="1"/>
  <c r="Y74" i="5" a="1"/>
  <c r="Y74" i="5" s="1"/>
  <c r="W177" i="5" a="1"/>
  <c r="W177" i="5" s="1"/>
  <c r="U129" i="5"/>
  <c r="W103" i="5" a="1"/>
  <c r="W103" i="5" s="1"/>
  <c r="W145" i="5" a="1"/>
  <c r="W145" i="5" s="1"/>
  <c r="U208" i="5"/>
  <c r="W148" i="5" a="1"/>
  <c r="W148" i="5" s="1"/>
  <c r="U82" i="5"/>
  <c r="U256" i="5"/>
  <c r="U111" i="5"/>
  <c r="U105" i="5"/>
  <c r="U242" i="5"/>
  <c r="U212" i="5"/>
  <c r="U163" i="5"/>
  <c r="U114" i="5"/>
  <c r="U227" i="5"/>
  <c r="U216" i="5"/>
  <c r="U176" i="5"/>
  <c r="U203" i="5"/>
  <c r="U199" i="5"/>
  <c r="U108" i="5"/>
  <c r="U240" i="5"/>
  <c r="U201" i="5"/>
  <c r="U190" i="5"/>
  <c r="U215" i="5"/>
  <c r="U222" i="5"/>
  <c r="U138" i="5"/>
  <c r="U166" i="5"/>
  <c r="U140" i="5"/>
  <c r="U149" i="5"/>
  <c r="U248" i="5"/>
  <c r="U255" i="5"/>
  <c r="U101" i="5"/>
  <c r="U251" i="5"/>
  <c r="U189" i="5"/>
  <c r="U160" i="5"/>
  <c r="U102" i="5"/>
  <c r="Y103" i="5" s="1" a="1"/>
  <c r="Y103" i="5" s="1"/>
  <c r="U229" i="5"/>
  <c r="U174" i="5"/>
  <c r="U224" i="5"/>
  <c r="U121" i="5"/>
  <c r="U88" i="5"/>
  <c r="U221" i="5"/>
  <c r="U113" i="5"/>
  <c r="U131" i="5"/>
  <c r="U200" i="5"/>
  <c r="U146" i="5"/>
  <c r="U95" i="5"/>
  <c r="U179" i="5"/>
  <c r="U91" i="5"/>
  <c r="U193" i="5"/>
  <c r="U247" i="5"/>
  <c r="U204" i="5"/>
  <c r="U76" i="5"/>
  <c r="U89" i="5"/>
  <c r="U250" i="5"/>
  <c r="U139" i="5"/>
  <c r="U155" i="5"/>
  <c r="U83" i="5"/>
  <c r="U106" i="5"/>
  <c r="U238" i="5"/>
  <c r="U144" i="5"/>
  <c r="U232" i="5"/>
  <c r="U245" i="5"/>
  <c r="U99" i="5"/>
  <c r="U134" i="5"/>
  <c r="U180" i="5"/>
  <c r="U211" i="5"/>
  <c r="U243" i="5"/>
  <c r="U78" i="5"/>
  <c r="U157" i="5"/>
  <c r="U220" i="5"/>
  <c r="U116" i="5"/>
  <c r="U109" i="5"/>
  <c r="U122" i="5"/>
  <c r="U164" i="5"/>
  <c r="U110" i="5"/>
  <c r="U173" i="5"/>
  <c r="U195" i="5"/>
  <c r="U124" i="5"/>
  <c r="U169" i="5"/>
  <c r="U119" i="5"/>
  <c r="U261" i="5"/>
  <c r="U125" i="5"/>
  <c r="U206" i="5"/>
  <c r="U87" i="5"/>
  <c r="U230" i="5"/>
  <c r="U150" i="5"/>
  <c r="U81" i="5"/>
  <c r="U186" i="5"/>
  <c r="U188" i="5"/>
  <c r="U182" i="5"/>
  <c r="U156" i="5"/>
  <c r="U79" i="5"/>
  <c r="U167" i="5"/>
  <c r="U104" i="5"/>
  <c r="U158" i="5"/>
  <c r="U233" i="5"/>
  <c r="U112" i="5"/>
  <c r="U97" i="5"/>
  <c r="U210" i="5"/>
  <c r="U223" i="5"/>
  <c r="U136" i="5"/>
  <c r="U77" i="5"/>
  <c r="U254" i="5"/>
  <c r="U92" i="5"/>
  <c r="U96" i="5"/>
  <c r="U234" i="5"/>
  <c r="U154" i="5"/>
  <c r="U98" i="5"/>
  <c r="U187" i="5"/>
  <c r="U198" i="5"/>
  <c r="U257" i="5"/>
  <c r="U237" i="5"/>
  <c r="U107" i="5"/>
  <c r="U196" i="5"/>
  <c r="U228" i="5"/>
  <c r="U246" i="5"/>
  <c r="U253" i="5"/>
  <c r="U241" i="5"/>
  <c r="U197" i="5"/>
  <c r="U151" i="5"/>
  <c r="U259" i="5"/>
  <c r="U94" i="5"/>
  <c r="U168" i="5"/>
  <c r="U183" i="5"/>
  <c r="U128" i="5"/>
  <c r="U115" i="5"/>
  <c r="U260" i="5"/>
  <c r="U217" i="5"/>
  <c r="U244" i="5"/>
  <c r="U184" i="5"/>
  <c r="U130" i="5"/>
  <c r="U262" i="5"/>
  <c r="U153" i="5"/>
  <c r="U219" i="5"/>
  <c r="U120" i="5"/>
  <c r="U225" i="5"/>
  <c r="U117" i="5"/>
  <c r="U213" i="5"/>
  <c r="U93" i="5"/>
  <c r="U141" i="5"/>
  <c r="Y142" i="5" s="1" a="1"/>
  <c r="Y142" i="5" s="1"/>
  <c r="U171" i="5"/>
  <c r="U143" i="5"/>
  <c r="U235" i="5"/>
  <c r="U192" i="5"/>
  <c r="U132" i="5"/>
  <c r="U178" i="5"/>
  <c r="U161" i="5"/>
  <c r="U249" i="5"/>
  <c r="U123" i="5"/>
  <c r="U194" i="5"/>
  <c r="U162" i="5"/>
  <c r="U85" i="5"/>
  <c r="U133" i="5"/>
  <c r="U80" i="5"/>
  <c r="U214" i="5"/>
  <c r="U126" i="5"/>
  <c r="U152" i="5"/>
  <c r="U239" i="5"/>
  <c r="U231" i="5"/>
  <c r="U147" i="5"/>
  <c r="U127" i="5"/>
  <c r="U86" i="5"/>
  <c r="U137" i="5"/>
  <c r="U84" i="5"/>
  <c r="U202" i="5"/>
  <c r="U181" i="5"/>
  <c r="U165" i="5"/>
  <c r="U263" i="5"/>
  <c r="U175" i="5"/>
  <c r="U236" i="5"/>
  <c r="U209" i="5"/>
  <c r="U207" i="5"/>
  <c r="U185" i="5"/>
  <c r="U205" i="5"/>
  <c r="U258" i="5"/>
  <c r="U172" i="5"/>
  <c r="U118" i="5"/>
  <c r="U218" i="5"/>
  <c r="U191" i="5"/>
  <c r="U159" i="5"/>
  <c r="U252" i="5"/>
  <c r="U170" i="5"/>
  <c r="U100" i="5"/>
  <c r="E115" i="5"/>
  <c r="E260" i="5"/>
  <c r="E211" i="5"/>
  <c r="E195" i="5"/>
  <c r="E233" i="5"/>
  <c r="E148" i="5"/>
  <c r="E151" i="5"/>
  <c r="E248" i="5"/>
  <c r="E185" i="5"/>
  <c r="E174" i="5"/>
  <c r="E228" i="5"/>
  <c r="E238" i="5"/>
  <c r="E242" i="5"/>
  <c r="E105" i="5"/>
  <c r="E157" i="5"/>
  <c r="E210" i="5"/>
  <c r="E254" i="5"/>
  <c r="E179" i="5"/>
  <c r="E136" i="5"/>
  <c r="E141" i="5"/>
  <c r="E162" i="5"/>
  <c r="E103" i="5"/>
  <c r="E131" i="5"/>
  <c r="E259" i="5"/>
  <c r="E84" i="5"/>
  <c r="E221" i="5"/>
  <c r="E212" i="5"/>
  <c r="E184" i="5"/>
  <c r="E205" i="5"/>
  <c r="E243" i="5"/>
  <c r="E110" i="5"/>
  <c r="E249" i="5"/>
  <c r="E215" i="5"/>
  <c r="E167" i="5"/>
  <c r="E169" i="5"/>
  <c r="E146" i="5"/>
  <c r="E98" i="5"/>
  <c r="E87" i="5"/>
  <c r="E82" i="5"/>
  <c r="E226" i="5"/>
  <c r="E120" i="5"/>
  <c r="E104" i="5"/>
  <c r="E126" i="5"/>
  <c r="E121" i="5"/>
  <c r="E196" i="5"/>
  <c r="E201" i="5"/>
  <c r="E183" i="5"/>
  <c r="E178" i="5"/>
  <c r="E135" i="5"/>
  <c r="E247" i="5"/>
  <c r="E232" i="5"/>
  <c r="E222" i="5"/>
  <c r="E173" i="5"/>
  <c r="E152" i="5"/>
  <c r="E142" i="5"/>
  <c r="E119" i="5"/>
  <c r="E114" i="5"/>
  <c r="E147" i="5"/>
  <c r="E206" i="5"/>
  <c r="E99" i="5"/>
  <c r="E220" i="5"/>
  <c r="E116" i="5"/>
  <c r="E241" i="5"/>
  <c r="E100" i="5"/>
  <c r="E93" i="5"/>
  <c r="E180" i="5"/>
  <c r="E199" i="5"/>
  <c r="E194" i="5"/>
  <c r="E227" i="5"/>
  <c r="E137" i="5"/>
  <c r="E244" i="5"/>
  <c r="E237" i="5"/>
  <c r="E216" i="5"/>
  <c r="E253" i="5"/>
  <c r="E168" i="5"/>
  <c r="E158" i="5"/>
  <c r="E153" i="5"/>
  <c r="E88" i="5"/>
  <c r="E78" i="5"/>
  <c r="E263" i="5"/>
  <c r="E217" i="5"/>
  <c r="E231" i="5"/>
  <c r="E132" i="5"/>
  <c r="E125" i="5"/>
  <c r="E257" i="5"/>
  <c r="E94" i="5"/>
  <c r="E89" i="5"/>
  <c r="E258" i="5"/>
  <c r="E189" i="5"/>
  <c r="E200" i="5"/>
  <c r="E190" i="5"/>
  <c r="E109" i="5"/>
  <c r="E130" i="5"/>
  <c r="E163" i="5"/>
  <c r="E129" i="5"/>
  <c r="E77" i="5"/>
  <c r="E83" i="5"/>
  <c r="E164" i="5"/>
  <c r="E223" i="5"/>
  <c r="E229" i="5"/>
  <c r="E139" i="5"/>
  <c r="E176" i="5"/>
  <c r="E101" i="5"/>
  <c r="E236" i="5"/>
  <c r="E154" i="5"/>
  <c r="E214" i="5"/>
  <c r="E108" i="5"/>
  <c r="E91" i="5"/>
  <c r="E76" i="5"/>
  <c r="E187" i="5"/>
  <c r="E207" i="5"/>
  <c r="E149" i="5"/>
  <c r="E106" i="5"/>
  <c r="E255" i="5"/>
  <c r="E202" i="5"/>
  <c r="E252" i="5"/>
  <c r="E134" i="5"/>
  <c r="E165" i="5"/>
  <c r="E161" i="5"/>
  <c r="E113" i="5"/>
  <c r="E197" i="5"/>
  <c r="E235" i="5"/>
  <c r="E250" i="5"/>
  <c r="E209" i="5"/>
  <c r="E107" i="5"/>
  <c r="E122" i="5"/>
  <c r="E182" i="5"/>
  <c r="E204" i="5"/>
  <c r="E144" i="5"/>
  <c r="E79" i="5"/>
  <c r="E112" i="5"/>
  <c r="E145" i="5"/>
  <c r="E117" i="5"/>
  <c r="E155" i="5"/>
  <c r="E225" i="5"/>
  <c r="E111" i="5"/>
  <c r="E166" i="5"/>
  <c r="E138" i="5"/>
  <c r="E188" i="5"/>
  <c r="E171" i="5"/>
  <c r="E186" i="5"/>
  <c r="E261" i="5"/>
  <c r="E92" i="5"/>
  <c r="E203" i="5"/>
  <c r="E159" i="5"/>
  <c r="E150" i="5"/>
  <c r="E245" i="5"/>
  <c r="E218" i="5"/>
  <c r="E251" i="5"/>
  <c r="E172" i="5"/>
  <c r="E90" i="5"/>
  <c r="E175" i="5"/>
  <c r="E230" i="5"/>
  <c r="E81" i="5"/>
  <c r="E213" i="5"/>
  <c r="E123" i="5"/>
  <c r="E143" i="5"/>
  <c r="E124" i="5"/>
  <c r="E262" i="5"/>
  <c r="E234" i="5"/>
  <c r="E102" i="5"/>
  <c r="E224" i="5"/>
  <c r="E95" i="5"/>
  <c r="E156" i="5"/>
  <c r="E96" i="5"/>
  <c r="E128" i="5"/>
  <c r="E127" i="5"/>
  <c r="E133" i="5"/>
  <c r="E140" i="5"/>
  <c r="E80" i="5"/>
  <c r="E246" i="5"/>
  <c r="E97" i="5"/>
  <c r="E208" i="5"/>
  <c r="E118" i="5"/>
  <c r="E85" i="5"/>
  <c r="E86" i="5"/>
  <c r="E181" i="5"/>
  <c r="E219" i="5"/>
  <c r="E239" i="5"/>
  <c r="E240" i="5"/>
  <c r="E160" i="5"/>
  <c r="E193" i="5"/>
  <c r="E198" i="5"/>
  <c r="E170" i="5"/>
  <c r="E177" i="5"/>
  <c r="E256" i="5"/>
  <c r="E192" i="5"/>
  <c r="E191" i="5"/>
  <c r="F75" i="5"/>
  <c r="P75" i="5"/>
  <c r="H75" i="5"/>
  <c r="Q75" i="5"/>
  <c r="I75" i="5"/>
  <c r="S75" i="5"/>
  <c r="N75" i="5"/>
  <c r="K75" i="5"/>
  <c r="M75" i="5"/>
  <c r="J75" i="5"/>
  <c r="L75" i="5"/>
  <c r="T75" i="5"/>
  <c r="G75" i="5"/>
  <c r="O75" i="5"/>
  <c r="R75" i="5"/>
  <c r="AL67" i="5"/>
  <c r="Y135" i="5" l="1" a="1"/>
  <c r="Y135" i="5" s="1"/>
  <c r="Y218" i="5" a="1"/>
  <c r="Y218" i="5" s="1"/>
  <c r="W218" i="5" a="1"/>
  <c r="W218" i="5" s="1"/>
  <c r="W236" i="5" a="1"/>
  <c r="W236" i="5" s="1"/>
  <c r="Y236" i="5" a="1"/>
  <c r="Y236" i="5" s="1"/>
  <c r="W86" i="5" a="1"/>
  <c r="W86" i="5" s="1"/>
  <c r="Y86" i="5" a="1"/>
  <c r="Y86" i="5" s="1"/>
  <c r="W80" i="5" a="1"/>
  <c r="W80" i="5" s="1"/>
  <c r="Y80" i="5" a="1"/>
  <c r="Y80" i="5" s="1"/>
  <c r="W178" i="5" a="1"/>
  <c r="W178" i="5" s="1"/>
  <c r="Y178" i="5" a="1"/>
  <c r="Y178" i="5" s="1"/>
  <c r="Y219" i="5" a="1"/>
  <c r="Y219" i="5" s="1"/>
  <c r="W219" i="5" a="1"/>
  <c r="W219" i="5" s="1"/>
  <c r="Y115" i="5" a="1"/>
  <c r="Y115" i="5" s="1"/>
  <c r="W115" i="5" a="1"/>
  <c r="W115" i="5" s="1"/>
  <c r="W196" i="5" a="1"/>
  <c r="W196" i="5" s="1"/>
  <c r="Y196" i="5" a="1"/>
  <c r="Y196" i="5" s="1"/>
  <c r="Y234" i="5" a="1"/>
  <c r="Y234" i="5" s="1"/>
  <c r="W234" i="5" a="1"/>
  <c r="W234" i="5" s="1"/>
  <c r="W97" i="5" a="1"/>
  <c r="W97" i="5" s="1"/>
  <c r="AK96" i="5" s="1"/>
  <c r="Y97" i="5" a="1"/>
  <c r="Y97" i="5" s="1"/>
  <c r="W150" i="5" a="1"/>
  <c r="W150" i="5" s="1"/>
  <c r="Y150" i="5" a="1"/>
  <c r="Y150" i="5" s="1"/>
  <c r="W124" i="5" a="1"/>
  <c r="W124" i="5" s="1"/>
  <c r="Y124" i="5" a="1"/>
  <c r="Y124" i="5" s="1"/>
  <c r="W211" i="5" a="1"/>
  <c r="W211" i="5" s="1"/>
  <c r="Y211" i="5" a="1"/>
  <c r="Y211" i="5" s="1"/>
  <c r="Y106" i="5" a="1"/>
  <c r="Y106" i="5" s="1"/>
  <c r="W106" i="5" a="1"/>
  <c r="W106" i="5" s="1"/>
  <c r="W95" i="5" a="1"/>
  <c r="W95" i="5" s="1"/>
  <c r="Y95" i="5" a="1"/>
  <c r="Y95" i="5" s="1"/>
  <c r="Y160" i="5" a="1"/>
  <c r="Y160" i="5" s="1"/>
  <c r="W160" i="5" a="1"/>
  <c r="W160" i="5" s="1"/>
  <c r="W190" i="5" a="1"/>
  <c r="W190" i="5" s="1"/>
  <c r="Y190" i="5" a="1"/>
  <c r="Y190" i="5" s="1"/>
  <c r="W252" i="5" a="1"/>
  <c r="W252" i="5" s="1"/>
  <c r="Y252" i="5" a="1"/>
  <c r="Y252" i="5" s="1"/>
  <c r="W118" i="5" a="1"/>
  <c r="W118" i="5" s="1"/>
  <c r="Y118" i="5" a="1"/>
  <c r="Y118" i="5" s="1"/>
  <c r="Y185" i="5" a="1"/>
  <c r="Y185" i="5" s="1"/>
  <c r="W185" i="5" a="1"/>
  <c r="W185" i="5" s="1"/>
  <c r="W175" i="5" a="1"/>
  <c r="W175" i="5" s="1"/>
  <c r="Y175" i="5" a="1"/>
  <c r="Y175" i="5" s="1"/>
  <c r="Y202" i="5" a="1"/>
  <c r="Y202" i="5" s="1"/>
  <c r="W202" i="5" a="1"/>
  <c r="W202" i="5" s="1"/>
  <c r="Y127" i="5" a="1"/>
  <c r="Y127" i="5" s="1"/>
  <c r="W127" i="5" a="1"/>
  <c r="W127" i="5" s="1"/>
  <c r="Y152" i="5" a="1"/>
  <c r="Y152" i="5" s="1"/>
  <c r="W152" i="5" a="1"/>
  <c r="W152" i="5" s="1"/>
  <c r="Y133" i="5" a="1"/>
  <c r="Y133" i="5" s="1"/>
  <c r="W133" i="5" a="1"/>
  <c r="W133" i="5" s="1"/>
  <c r="Y123" i="5" a="1"/>
  <c r="Y123" i="5" s="1"/>
  <c r="W123" i="5" a="1"/>
  <c r="W123" i="5" s="1"/>
  <c r="W132" i="5" a="1"/>
  <c r="W132" i="5" s="1"/>
  <c r="Y132" i="5" a="1"/>
  <c r="Y132" i="5" s="1"/>
  <c r="W171" i="5" a="1"/>
  <c r="W171" i="5" s="1"/>
  <c r="Y171" i="5" a="1"/>
  <c r="Y171" i="5" s="1"/>
  <c r="W117" i="5" a="1"/>
  <c r="W117" i="5" s="1"/>
  <c r="Y117" i="5" a="1"/>
  <c r="Y117" i="5" s="1"/>
  <c r="W153" i="5" a="1"/>
  <c r="W153" i="5" s="1"/>
  <c r="Y153" i="5" a="1"/>
  <c r="Y153" i="5" s="1"/>
  <c r="W244" i="5" a="1"/>
  <c r="W244" i="5" s="1"/>
  <c r="Y244" i="5" a="1"/>
  <c r="Y244" i="5" s="1"/>
  <c r="W128" i="5" a="1"/>
  <c r="W128" i="5" s="1"/>
  <c r="AK127" i="5" s="1"/>
  <c r="Y128" i="5" a="1"/>
  <c r="Y128" i="5" s="1"/>
  <c r="Y259" i="5" a="1"/>
  <c r="Y259" i="5" s="1"/>
  <c r="W259" i="5" a="1"/>
  <c r="W259" i="5" s="1"/>
  <c r="W253" i="5" a="1"/>
  <c r="W253" i="5" s="1"/>
  <c r="AK252" i="5" s="1"/>
  <c r="Y253" i="5" a="1"/>
  <c r="Y253" i="5" s="1"/>
  <c r="Y107" i="5" a="1"/>
  <c r="Y107" i="5" s="1"/>
  <c r="W107" i="5" a="1"/>
  <c r="W107" i="5" s="1"/>
  <c r="Y187" i="5" a="1"/>
  <c r="Y187" i="5" s="1"/>
  <c r="W187" i="5" a="1"/>
  <c r="W187" i="5" s="1"/>
  <c r="W96" i="5" a="1"/>
  <c r="W96" i="5" s="1"/>
  <c r="Y96" i="5" a="1"/>
  <c r="Y96" i="5" s="1"/>
  <c r="Y136" i="5" a="1"/>
  <c r="Y136" i="5" s="1"/>
  <c r="W136" i="5" a="1"/>
  <c r="W136" i="5" s="1"/>
  <c r="Y112" i="5" a="1"/>
  <c r="Y112" i="5" s="1"/>
  <c r="W112" i="5" a="1"/>
  <c r="W112" i="5" s="1"/>
  <c r="Y167" i="5" a="1"/>
  <c r="Y167" i="5" s="1"/>
  <c r="W167" i="5" a="1"/>
  <c r="W167" i="5" s="1"/>
  <c r="W188" i="5" a="1"/>
  <c r="W188" i="5" s="1"/>
  <c r="Y188" i="5" a="1"/>
  <c r="Y188" i="5" s="1"/>
  <c r="W230" i="5" a="1"/>
  <c r="W230" i="5" s="1"/>
  <c r="Y230" i="5" a="1"/>
  <c r="Y230" i="5" s="1"/>
  <c r="W261" i="5" a="1"/>
  <c r="W261" i="5" s="1"/>
  <c r="Y261" i="5" a="1"/>
  <c r="Y261" i="5" s="1"/>
  <c r="Y195" i="5" a="1"/>
  <c r="Y195" i="5" s="1"/>
  <c r="W195" i="5" a="1"/>
  <c r="W195" i="5" s="1"/>
  <c r="W122" i="5" a="1"/>
  <c r="W122" i="5" s="1"/>
  <c r="Y122" i="5" a="1"/>
  <c r="Y122" i="5" s="1"/>
  <c r="Y157" i="5" a="1"/>
  <c r="Y157" i="5" s="1"/>
  <c r="W157" i="5" a="1"/>
  <c r="W157" i="5" s="1"/>
  <c r="W180" i="5" a="1"/>
  <c r="W180" i="5" s="1"/>
  <c r="Y180" i="5" a="1"/>
  <c r="Y180" i="5" s="1"/>
  <c r="W232" i="5" a="1"/>
  <c r="W232" i="5" s="1"/>
  <c r="Y232" i="5" a="1"/>
  <c r="Y232" i="5" s="1"/>
  <c r="W83" i="5" a="1"/>
  <c r="W83" i="5" s="1"/>
  <c r="Y83" i="5" a="1"/>
  <c r="Y83" i="5" s="1"/>
  <c r="W89" i="5" a="1"/>
  <c r="W89" i="5" s="1"/>
  <c r="Y89" i="5" a="1"/>
  <c r="Y89" i="5" s="1"/>
  <c r="W193" i="5" a="1"/>
  <c r="W193" i="5" s="1"/>
  <c r="Y193" i="5" a="1"/>
  <c r="Y193" i="5" s="1"/>
  <c r="W146" i="5" a="1"/>
  <c r="W146" i="5" s="1"/>
  <c r="AK145" i="5" s="1"/>
  <c r="Y146" i="5" a="1"/>
  <c r="Y146" i="5" s="1"/>
  <c r="W221" i="5" a="1"/>
  <c r="W221" i="5" s="1"/>
  <c r="Y221" i="5" a="1"/>
  <c r="Y221" i="5" s="1"/>
  <c r="Y174" i="5" a="1"/>
  <c r="Y174" i="5" s="1"/>
  <c r="W174" i="5" a="1"/>
  <c r="W174" i="5" s="1"/>
  <c r="W189" i="5" a="1"/>
  <c r="W189" i="5" s="1"/>
  <c r="Y189" i="5" a="1"/>
  <c r="Y189" i="5" s="1"/>
  <c r="Y248" i="5" a="1"/>
  <c r="Y248" i="5" s="1"/>
  <c r="W248" i="5" a="1"/>
  <c r="W248" i="5" s="1"/>
  <c r="W138" i="5" a="1"/>
  <c r="W138" i="5" s="1"/>
  <c r="Y138" i="5" a="1"/>
  <c r="Y138" i="5" s="1"/>
  <c r="W201" i="5" a="1"/>
  <c r="W201" i="5" s="1"/>
  <c r="Y201" i="5" a="1"/>
  <c r="Y201" i="5" s="1"/>
  <c r="W203" i="5" a="1"/>
  <c r="W203" i="5" s="1"/>
  <c r="Y203" i="5" a="1"/>
  <c r="Y203" i="5" s="1"/>
  <c r="W114" i="5" a="1"/>
  <c r="W114" i="5" s="1"/>
  <c r="Y114" i="5" a="1"/>
  <c r="Y114" i="5" s="1"/>
  <c r="Y105" i="5" a="1"/>
  <c r="Y105" i="5" s="1"/>
  <c r="W105" i="5" a="1"/>
  <c r="W105" i="5" s="1"/>
  <c r="Y170" i="5" a="1"/>
  <c r="Y170" i="5" s="1"/>
  <c r="W170" i="5" a="1"/>
  <c r="W170" i="5" s="1"/>
  <c r="Y205" i="5" a="1"/>
  <c r="Y205" i="5" s="1"/>
  <c r="W205" i="5" a="1"/>
  <c r="W205" i="5" s="1"/>
  <c r="W181" i="5" a="1"/>
  <c r="W181" i="5" s="1"/>
  <c r="Y181" i="5" a="1"/>
  <c r="Y181" i="5" s="1"/>
  <c r="W239" i="5" a="1"/>
  <c r="W239" i="5" s="1"/>
  <c r="Y239" i="5" a="1"/>
  <c r="Y239" i="5" s="1"/>
  <c r="W194" i="5" a="1"/>
  <c r="W194" i="5" s="1"/>
  <c r="Y194" i="5" a="1"/>
  <c r="Y194" i="5" s="1"/>
  <c r="W143" i="5" a="1"/>
  <c r="W143" i="5" s="1"/>
  <c r="Y143" i="5" a="1"/>
  <c r="Y143" i="5" s="1"/>
  <c r="W213" i="5" a="1"/>
  <c r="W213" i="5" s="1"/>
  <c r="Y213" i="5" a="1"/>
  <c r="Y213" i="5" s="1"/>
  <c r="W184" i="5" a="1"/>
  <c r="W184" i="5" s="1"/>
  <c r="Y184" i="5" a="1"/>
  <c r="Y184" i="5" s="1"/>
  <c r="Y94" i="5" a="1"/>
  <c r="Y94" i="5" s="1"/>
  <c r="W94" i="5" a="1"/>
  <c r="W94" i="5" s="1"/>
  <c r="Y241" i="5" a="1"/>
  <c r="Y241" i="5" s="1"/>
  <c r="W241" i="5" a="1"/>
  <c r="W241" i="5" s="1"/>
  <c r="W198" i="5" a="1"/>
  <c r="W198" i="5" s="1"/>
  <c r="Y198" i="5" a="1"/>
  <c r="Y198" i="5" s="1"/>
  <c r="W77" i="5" a="1"/>
  <c r="W77" i="5" s="1"/>
  <c r="Y77" i="5" a="1"/>
  <c r="Y77" i="5" s="1"/>
  <c r="W104" i="5" a="1"/>
  <c r="W104" i="5" s="1"/>
  <c r="AK103" i="5" s="1"/>
  <c r="Y104" i="5" a="1"/>
  <c r="Y104" i="5" s="1"/>
  <c r="W182" i="5" a="1"/>
  <c r="W182" i="5" s="1"/>
  <c r="Y182" i="5" a="1"/>
  <c r="Y182" i="5" s="1"/>
  <c r="W125" i="5" a="1"/>
  <c r="W125" i="5" s="1"/>
  <c r="AK124" i="5" s="1"/>
  <c r="Y125" i="5" a="1"/>
  <c r="Y125" i="5" s="1"/>
  <c r="Y164" i="5" a="1"/>
  <c r="Y164" i="5" s="1"/>
  <c r="W164" i="5" a="1"/>
  <c r="W164" i="5" s="1"/>
  <c r="W220" i="5" a="1"/>
  <c r="W220" i="5" s="1"/>
  <c r="Y220" i="5" a="1"/>
  <c r="Y220" i="5" s="1"/>
  <c r="Y245" i="5" a="1"/>
  <c r="Y245" i="5" s="1"/>
  <c r="W245" i="5" a="1"/>
  <c r="W245" i="5" s="1"/>
  <c r="W250" i="5" a="1"/>
  <c r="W250" i="5" s="1"/>
  <c r="Y250" i="5" a="1"/>
  <c r="Y250" i="5" s="1"/>
  <c r="W247" i="5" a="1"/>
  <c r="W247" i="5" s="1"/>
  <c r="Y247" i="5" a="1"/>
  <c r="Y247" i="5" s="1"/>
  <c r="W113" i="5" a="1"/>
  <c r="W113" i="5" s="1"/>
  <c r="AK112" i="5" s="1"/>
  <c r="Y113" i="5" a="1"/>
  <c r="Y113" i="5" s="1"/>
  <c r="Y224" i="5" a="1"/>
  <c r="Y224" i="5" s="1"/>
  <c r="W224" i="5" a="1"/>
  <c r="W224" i="5" s="1"/>
  <c r="Y255" i="5" a="1"/>
  <c r="Y255" i="5" s="1"/>
  <c r="W255" i="5" a="1"/>
  <c r="W255" i="5" s="1"/>
  <c r="W166" i="5" a="1"/>
  <c r="W166" i="5" s="1"/>
  <c r="Y166" i="5" a="1"/>
  <c r="Y166" i="5" s="1"/>
  <c r="Y199" i="5" a="1"/>
  <c r="Y199" i="5" s="1"/>
  <c r="W199" i="5" a="1"/>
  <c r="W199" i="5" s="1"/>
  <c r="Y227" i="5" a="1"/>
  <c r="Y227" i="5" s="1"/>
  <c r="W227" i="5" a="1"/>
  <c r="W227" i="5" s="1"/>
  <c r="W242" i="5" a="1"/>
  <c r="W242" i="5" s="1"/>
  <c r="AK241" i="5" s="1"/>
  <c r="Y242" i="5" a="1"/>
  <c r="Y242" i="5" s="1"/>
  <c r="W82" i="5" a="1"/>
  <c r="W82" i="5" s="1"/>
  <c r="Y82" i="5" a="1"/>
  <c r="Y82" i="5" s="1"/>
  <c r="Y159" i="5" a="1"/>
  <c r="Y159" i="5" s="1"/>
  <c r="W159" i="5" a="1"/>
  <c r="W159" i="5" s="1"/>
  <c r="W172" i="5" a="1"/>
  <c r="W172" i="5" s="1"/>
  <c r="Y172" i="5" a="1"/>
  <c r="Y172" i="5" s="1"/>
  <c r="Y207" i="5" a="1"/>
  <c r="Y207" i="5" s="1"/>
  <c r="W207" i="5" a="1"/>
  <c r="W207" i="5" s="1"/>
  <c r="W263" i="5" a="1"/>
  <c r="W263" i="5" s="1"/>
  <c r="Y263" i="5" a="1"/>
  <c r="Y263" i="5" s="1"/>
  <c r="Y84" i="5" a="1"/>
  <c r="Y84" i="5" s="1"/>
  <c r="W84" i="5" a="1"/>
  <c r="W84" i="5" s="1"/>
  <c r="Y147" i="5" a="1"/>
  <c r="Y147" i="5" s="1"/>
  <c r="W147" i="5" a="1"/>
  <c r="W147" i="5" s="1"/>
  <c r="Y126" i="5" a="1"/>
  <c r="Y126" i="5" s="1"/>
  <c r="W126" i="5" a="1"/>
  <c r="W126" i="5" s="1"/>
  <c r="Y85" i="5" a="1"/>
  <c r="Y85" i="5" s="1"/>
  <c r="W85" i="5" a="1"/>
  <c r="W85" i="5" s="1"/>
  <c r="AK85" i="5" s="1"/>
  <c r="W249" i="5" a="1"/>
  <c r="W249" i="5" s="1"/>
  <c r="Y249" i="5" a="1"/>
  <c r="Y249" i="5" s="1"/>
  <c r="Y192" i="5" a="1"/>
  <c r="Y192" i="5" s="1"/>
  <c r="W192" i="5" a="1"/>
  <c r="W192" i="5" s="1"/>
  <c r="AK192" i="5" s="1"/>
  <c r="W141" i="5" a="1"/>
  <c r="W141" i="5" s="1"/>
  <c r="AK141" i="5" s="1"/>
  <c r="Y141" i="5" a="1"/>
  <c r="Y141" i="5" s="1"/>
  <c r="W225" i="5" a="1"/>
  <c r="W225" i="5" s="1"/>
  <c r="Y225" i="5" a="1"/>
  <c r="Y225" i="5" s="1"/>
  <c r="W262" i="5" a="1"/>
  <c r="W262" i="5" s="1"/>
  <c r="AK261" i="5" s="1"/>
  <c r="Y262" i="5" a="1"/>
  <c r="Y262" i="5" s="1"/>
  <c r="W217" i="5" a="1"/>
  <c r="W217" i="5" s="1"/>
  <c r="Y217" i="5" a="1"/>
  <c r="Y217" i="5" s="1"/>
  <c r="W183" i="5" a="1"/>
  <c r="W183" i="5" s="1"/>
  <c r="AK182" i="5" s="1"/>
  <c r="Y183" i="5" a="1"/>
  <c r="Y183" i="5" s="1"/>
  <c r="Y151" i="5" a="1"/>
  <c r="Y151" i="5" s="1"/>
  <c r="W151" i="5" a="1"/>
  <c r="W151" i="5" s="1"/>
  <c r="W246" i="5" a="1"/>
  <c r="W246" i="5" s="1"/>
  <c r="AK245" i="5" s="1"/>
  <c r="Y246" i="5" a="1"/>
  <c r="Y246" i="5" s="1"/>
  <c r="W237" i="5" a="1"/>
  <c r="W237" i="5" s="1"/>
  <c r="Y237" i="5" a="1"/>
  <c r="Y237" i="5" s="1"/>
  <c r="W98" i="5" a="1"/>
  <c r="W98" i="5" s="1"/>
  <c r="AK97" i="5" s="1"/>
  <c r="Y98" i="5" a="1"/>
  <c r="Y98" i="5" s="1"/>
  <c r="Y92" i="5" a="1"/>
  <c r="Y92" i="5" s="1"/>
  <c r="W92" i="5" a="1"/>
  <c r="W92" i="5" s="1"/>
  <c r="W223" i="5" a="1"/>
  <c r="W223" i="5" s="1"/>
  <c r="AK223" i="5" s="1"/>
  <c r="Y223" i="5" a="1"/>
  <c r="Y223" i="5" s="1"/>
  <c r="W233" i="5" a="1"/>
  <c r="W233" i="5" s="1"/>
  <c r="Y233" i="5" a="1"/>
  <c r="Y233" i="5" s="1"/>
  <c r="W79" i="5" a="1"/>
  <c r="W79" i="5" s="1"/>
  <c r="Y79" i="5" a="1"/>
  <c r="Y79" i="5" s="1"/>
  <c r="W186" i="5" a="1"/>
  <c r="W186" i="5" s="1"/>
  <c r="Y186" i="5" a="1"/>
  <c r="Y186" i="5" s="1"/>
  <c r="W87" i="5" a="1"/>
  <c r="W87" i="5" s="1"/>
  <c r="AK86" i="5" s="1"/>
  <c r="Y87" i="5" a="1"/>
  <c r="Y87" i="5" s="1"/>
  <c r="W119" i="5" a="1"/>
  <c r="W119" i="5" s="1"/>
  <c r="Y119" i="5" a="1"/>
  <c r="Y119" i="5" s="1"/>
  <c r="W173" i="5" a="1"/>
  <c r="W173" i="5" s="1"/>
  <c r="Y173" i="5" a="1"/>
  <c r="Y173" i="5" s="1"/>
  <c r="Y109" i="5" a="1"/>
  <c r="Y109" i="5" s="1"/>
  <c r="W109" i="5" a="1"/>
  <c r="W109" i="5" s="1"/>
  <c r="W78" i="5" a="1"/>
  <c r="W78" i="5" s="1"/>
  <c r="AK77" i="5" s="1"/>
  <c r="Y78" i="5" a="1"/>
  <c r="Y78" i="5" s="1"/>
  <c r="W134" i="5" a="1"/>
  <c r="W134" i="5" s="1"/>
  <c r="Y134" i="5" a="1"/>
  <c r="Y134" i="5" s="1"/>
  <c r="Y144" i="5" a="1"/>
  <c r="Y144" i="5" s="1"/>
  <c r="W144" i="5" a="1"/>
  <c r="W144" i="5" s="1"/>
  <c r="AK144" i="5" s="1"/>
  <c r="W155" i="5" a="1"/>
  <c r="W155" i="5" s="1"/>
  <c r="Y155" i="5" a="1"/>
  <c r="Y155" i="5" s="1"/>
  <c r="W76" i="5" a="1"/>
  <c r="W76" i="5" s="1"/>
  <c r="AK76" i="5" s="1"/>
  <c r="W91" i="5" a="1"/>
  <c r="W91" i="5" s="1"/>
  <c r="Y91" i="5" a="1"/>
  <c r="Y91" i="5" s="1"/>
  <c r="W200" i="5" a="1"/>
  <c r="W200" i="5" s="1"/>
  <c r="Y200" i="5" a="1"/>
  <c r="Y200" i="5" s="1"/>
  <c r="Y88" i="5" a="1"/>
  <c r="Y88" i="5" s="1"/>
  <c r="W88" i="5" a="1"/>
  <c r="W88" i="5" s="1"/>
  <c r="W229" i="5" a="1"/>
  <c r="W229" i="5" s="1"/>
  <c r="Y229" i="5" a="1"/>
  <c r="Y229" i="5" s="1"/>
  <c r="Y251" i="5" a="1"/>
  <c r="Y251" i="5" s="1"/>
  <c r="W251" i="5" a="1"/>
  <c r="W251" i="5" s="1"/>
  <c r="W149" i="5" a="1"/>
  <c r="W149" i="5" s="1"/>
  <c r="AK149" i="5" s="1"/>
  <c r="Y149" i="5" a="1"/>
  <c r="Y149" i="5" s="1"/>
  <c r="W222" i="5" a="1"/>
  <c r="W222" i="5" s="1"/>
  <c r="Y222" i="5" a="1"/>
  <c r="Y222" i="5" s="1"/>
  <c r="Y240" i="5" a="1"/>
  <c r="Y240" i="5" s="1"/>
  <c r="W240" i="5" a="1"/>
  <c r="W240" i="5" s="1"/>
  <c r="AK239" i="5" s="1"/>
  <c r="Y176" i="5" a="1"/>
  <c r="Y176" i="5" s="1"/>
  <c r="W176" i="5" a="1"/>
  <c r="W176" i="5" s="1"/>
  <c r="W163" i="5" a="1"/>
  <c r="W163" i="5" s="1"/>
  <c r="Y163" i="5" a="1"/>
  <c r="Y163" i="5" s="1"/>
  <c r="W111" i="5" a="1"/>
  <c r="W111" i="5" s="1"/>
  <c r="Y111" i="5" a="1"/>
  <c r="Y111" i="5" s="1"/>
  <c r="Y148" i="5" a="1"/>
  <c r="Y148" i="5" s="1"/>
  <c r="Y129" i="5" a="1"/>
  <c r="Y129" i="5" s="1"/>
  <c r="W129" i="5" a="1"/>
  <c r="W129" i="5" s="1"/>
  <c r="Y226" i="5" a="1"/>
  <c r="Y226" i="5" s="1"/>
  <c r="X27" i="5"/>
  <c r="X88" i="5"/>
  <c r="X99" i="5"/>
  <c r="X110" i="5"/>
  <c r="X176" i="5"/>
  <c r="X5" i="5"/>
  <c r="X202" i="5"/>
  <c r="X261" i="5"/>
  <c r="X41" i="5"/>
  <c r="X227" i="5"/>
  <c r="AM227" i="5" s="1"/>
  <c r="X61" i="5"/>
  <c r="X31" i="5"/>
  <c r="X172" i="5"/>
  <c r="X160" i="5"/>
  <c r="X40" i="5"/>
  <c r="X115" i="5"/>
  <c r="X112" i="5"/>
  <c r="X36" i="5"/>
  <c r="X244" i="5"/>
  <c r="X136" i="5"/>
  <c r="X25" i="5"/>
  <c r="X142" i="5"/>
  <c r="X240" i="5"/>
  <c r="X130" i="5"/>
  <c r="X30" i="5"/>
  <c r="X206" i="5"/>
  <c r="X258" i="5"/>
  <c r="X21" i="5"/>
  <c r="X134" i="5"/>
  <c r="X218" i="5"/>
  <c r="X81" i="5"/>
  <c r="X122" i="5"/>
  <c r="X131" i="5"/>
  <c r="X76" i="5"/>
  <c r="X19" i="5"/>
  <c r="X158" i="5"/>
  <c r="X37" i="5"/>
  <c r="X48" i="5"/>
  <c r="X109" i="5"/>
  <c r="X111" i="5"/>
  <c r="X234" i="5"/>
  <c r="X163" i="5"/>
  <c r="X54" i="5"/>
  <c r="X217" i="5"/>
  <c r="X237" i="5"/>
  <c r="X247" i="5"/>
  <c r="X170" i="5"/>
  <c r="X32" i="5"/>
  <c r="X128" i="5"/>
  <c r="X137" i="5"/>
  <c r="X4" i="5"/>
  <c r="X180" i="5"/>
  <c r="X43" i="5"/>
  <c r="X184" i="5"/>
  <c r="X223" i="5"/>
  <c r="X45" i="5"/>
  <c r="X148" i="5"/>
  <c r="AM148" i="5" s="1"/>
  <c r="X232" i="5"/>
  <c r="AM232" i="5" s="1"/>
  <c r="X156" i="5"/>
  <c r="X69" i="5"/>
  <c r="X162" i="5"/>
  <c r="X140" i="5"/>
  <c r="X195" i="5"/>
  <c r="X215" i="5"/>
  <c r="X68" i="5"/>
  <c r="X253" i="5"/>
  <c r="X177" i="5"/>
  <c r="AM177" i="5" s="1"/>
  <c r="X121" i="5"/>
  <c r="X243" i="5"/>
  <c r="X187" i="5"/>
  <c r="X105" i="5"/>
  <c r="X191" i="5"/>
  <c r="X171" i="5"/>
  <c r="X151" i="5"/>
  <c r="X211" i="5"/>
  <c r="X231" i="5"/>
  <c r="X155" i="5"/>
  <c r="X10" i="5"/>
  <c r="X233" i="5"/>
  <c r="X70" i="5"/>
  <c r="X97" i="5"/>
  <c r="X203" i="5"/>
  <c r="X205" i="5"/>
  <c r="X90" i="5"/>
  <c r="X124" i="5"/>
  <c r="X91" i="5"/>
  <c r="X174" i="5"/>
  <c r="X159" i="5"/>
  <c r="X94" i="5"/>
  <c r="X65" i="5"/>
  <c r="X143" i="5"/>
  <c r="X64" i="5"/>
  <c r="X144" i="5"/>
  <c r="X201" i="5"/>
  <c r="X120" i="5"/>
  <c r="X108" i="5"/>
  <c r="X101" i="5"/>
  <c r="X92" i="5"/>
  <c r="AM92" i="5" s="1"/>
  <c r="X72" i="5"/>
  <c r="X135" i="5"/>
  <c r="X123" i="5"/>
  <c r="X229" i="5"/>
  <c r="AM229" i="5" s="1"/>
  <c r="X57" i="5"/>
  <c r="X169" i="5"/>
  <c r="X189" i="5"/>
  <c r="X113" i="5"/>
  <c r="X236" i="5"/>
  <c r="X138" i="5"/>
  <c r="X9" i="5"/>
  <c r="X85" i="5"/>
  <c r="X245" i="5"/>
  <c r="X87" i="5"/>
  <c r="X150" i="5"/>
  <c r="X63" i="5"/>
  <c r="X46" i="5"/>
  <c r="X107" i="5"/>
  <c r="X230" i="5"/>
  <c r="X132" i="5"/>
  <c r="X219" i="5"/>
  <c r="X56" i="5"/>
  <c r="X183" i="5"/>
  <c r="X146" i="5"/>
  <c r="X199" i="5"/>
  <c r="X39" i="5"/>
  <c r="X161" i="5"/>
  <c r="X255" i="5"/>
  <c r="X20" i="5"/>
  <c r="X11" i="5"/>
  <c r="X98" i="5"/>
  <c r="X71" i="5"/>
  <c r="X59" i="5"/>
  <c r="X208" i="5"/>
  <c r="X93" i="5"/>
  <c r="X83" i="5"/>
  <c r="X103" i="5"/>
  <c r="X214" i="5"/>
  <c r="X250" i="5"/>
  <c r="X257" i="5"/>
  <c r="X190" i="5"/>
  <c r="AM190" i="5" s="1"/>
  <c r="X15" i="5"/>
  <c r="X53" i="5"/>
  <c r="X198" i="5"/>
  <c r="X52" i="5"/>
  <c r="X73" i="5"/>
  <c r="X235" i="5"/>
  <c r="X127" i="5"/>
  <c r="AM127" i="5" s="1"/>
  <c r="X239" i="5"/>
  <c r="X84" i="5"/>
  <c r="X7" i="5"/>
  <c r="X149" i="5"/>
  <c r="X34" i="5"/>
  <c r="X23" i="5"/>
  <c r="X6" i="5"/>
  <c r="X38" i="5"/>
  <c r="X224" i="5"/>
  <c r="X80" i="5"/>
  <c r="X212" i="5"/>
  <c r="X220" i="5"/>
  <c r="X181" i="5"/>
  <c r="X17" i="5"/>
  <c r="X42" i="5"/>
  <c r="X74" i="5"/>
  <c r="X192" i="5"/>
  <c r="X50" i="5"/>
  <c r="X252" i="5"/>
  <c r="X216" i="5"/>
  <c r="X60" i="5"/>
  <c r="X165" i="5"/>
  <c r="X89" i="5"/>
  <c r="X194" i="5"/>
  <c r="X248" i="5"/>
  <c r="X114" i="5"/>
  <c r="X157" i="5"/>
  <c r="X209" i="5"/>
  <c r="X86" i="5"/>
  <c r="X8" i="5"/>
  <c r="X49" i="5"/>
  <c r="X193" i="5"/>
  <c r="X168" i="5"/>
  <c r="X263" i="5"/>
  <c r="X251" i="5"/>
  <c r="X67" i="5"/>
  <c r="X51" i="5"/>
  <c r="X78" i="5"/>
  <c r="X33" i="5"/>
  <c r="X13" i="5"/>
  <c r="X210" i="5"/>
  <c r="X125" i="5"/>
  <c r="X228" i="5"/>
  <c r="X55" i="5"/>
  <c r="X196" i="5"/>
  <c r="X129" i="5"/>
  <c r="X96" i="5"/>
  <c r="AM96" i="5" s="1"/>
  <c r="X164" i="5"/>
  <c r="X95" i="5"/>
  <c r="X222" i="5"/>
  <c r="X62" i="5"/>
  <c r="X18" i="5"/>
  <c r="X145" i="5"/>
  <c r="X12" i="5"/>
  <c r="X116" i="5"/>
  <c r="X204" i="5"/>
  <c r="X118" i="5"/>
  <c r="AM118" i="5" s="1"/>
  <c r="X242" i="5"/>
  <c r="X246" i="5"/>
  <c r="X139" i="5"/>
  <c r="X16" i="5"/>
  <c r="X79" i="5"/>
  <c r="X221" i="5"/>
  <c r="X106" i="5"/>
  <c r="X29" i="5"/>
  <c r="X104" i="5"/>
  <c r="X77" i="5"/>
  <c r="AM77" i="5" s="1"/>
  <c r="X179" i="5"/>
  <c r="X238" i="5"/>
  <c r="X260" i="5"/>
  <c r="X126" i="5"/>
  <c r="X213" i="5"/>
  <c r="X207" i="5"/>
  <c r="X186" i="5"/>
  <c r="X133" i="5"/>
  <c r="X249" i="5"/>
  <c r="AM249" i="5" s="1"/>
  <c r="X100" i="5"/>
  <c r="X26" i="5"/>
  <c r="X75" i="5"/>
  <c r="X102" i="5"/>
  <c r="X197" i="5"/>
  <c r="X22" i="5"/>
  <c r="X147" i="5"/>
  <c r="X154" i="5"/>
  <c r="X44" i="5"/>
  <c r="X14" i="5"/>
  <c r="X225" i="5"/>
  <c r="X28" i="5"/>
  <c r="X152" i="5"/>
  <c r="X175" i="5"/>
  <c r="X58" i="5"/>
  <c r="X82" i="5"/>
  <c r="AM82" i="5" s="1"/>
  <c r="X254" i="5"/>
  <c r="X173" i="5"/>
  <c r="X185" i="5"/>
  <c r="X47" i="5"/>
  <c r="X167" i="5"/>
  <c r="X153" i="5"/>
  <c r="X188" i="5"/>
  <c r="AM188" i="5" s="1"/>
  <c r="X119" i="5"/>
  <c r="X117" i="5"/>
  <c r="X200" i="5"/>
  <c r="X141" i="5"/>
  <c r="X24" i="5"/>
  <c r="X178" i="5"/>
  <c r="X256" i="5"/>
  <c r="X182" i="5"/>
  <c r="AM182" i="5" s="1"/>
  <c r="X241" i="5"/>
  <c r="X262" i="5"/>
  <c r="X35" i="5"/>
  <c r="X226" i="5"/>
  <c r="X66" i="5"/>
  <c r="X166" i="5"/>
  <c r="AM166" i="5" s="1"/>
  <c r="X259" i="5"/>
  <c r="AM259" i="5" s="1"/>
  <c r="W100" i="5" a="1"/>
  <c r="W100" i="5" s="1"/>
  <c r="Y100" i="5" a="1"/>
  <c r="Y100" i="5" s="1"/>
  <c r="Y191" i="5" a="1"/>
  <c r="Y191" i="5" s="1"/>
  <c r="W191" i="5" a="1"/>
  <c r="W191" i="5" s="1"/>
  <c r="AK190" i="5" s="1"/>
  <c r="W258" i="5" a="1"/>
  <c r="W258" i="5" s="1"/>
  <c r="AK258" i="5" s="1"/>
  <c r="Y258" i="5" a="1"/>
  <c r="Y258" i="5" s="1"/>
  <c r="W209" i="5" a="1"/>
  <c r="W209" i="5" s="1"/>
  <c r="Y209" i="5" a="1"/>
  <c r="Y209" i="5" s="1"/>
  <c r="W165" i="5" a="1"/>
  <c r="W165" i="5" s="1"/>
  <c r="AK165" i="5" s="1"/>
  <c r="Y165" i="5" a="1"/>
  <c r="Y165" i="5" s="1"/>
  <c r="W137" i="5" a="1"/>
  <c r="W137" i="5" s="1"/>
  <c r="Y137" i="5" a="1"/>
  <c r="Y137" i="5" s="1"/>
  <c r="W231" i="5" a="1"/>
  <c r="W231" i="5" s="1"/>
  <c r="Y231" i="5" a="1"/>
  <c r="Y231" i="5" s="1"/>
  <c r="W214" i="5" a="1"/>
  <c r="W214" i="5" s="1"/>
  <c r="Y214" i="5" a="1"/>
  <c r="Y214" i="5" s="1"/>
  <c r="W162" i="5" a="1"/>
  <c r="W162" i="5" s="1"/>
  <c r="AK162" i="5" s="1"/>
  <c r="Y162" i="5" a="1"/>
  <c r="Y162" i="5" s="1"/>
  <c r="W161" i="5" a="1"/>
  <c r="W161" i="5" s="1"/>
  <c r="Y161" i="5" a="1"/>
  <c r="Y161" i="5" s="1"/>
  <c r="Y235" i="5" a="1"/>
  <c r="Y235" i="5" s="1"/>
  <c r="W235" i="5" a="1"/>
  <c r="W235" i="5" s="1"/>
  <c r="AK234" i="5" s="1"/>
  <c r="Y93" i="5" a="1"/>
  <c r="Y93" i="5" s="1"/>
  <c r="W93" i="5" a="1"/>
  <c r="W93" i="5" s="1"/>
  <c r="W120" i="5" a="1"/>
  <c r="W120" i="5" s="1"/>
  <c r="Y120" i="5" a="1"/>
  <c r="Y120" i="5" s="1"/>
  <c r="W130" i="5" a="1"/>
  <c r="W130" i="5" s="1"/>
  <c r="Y130" i="5" a="1"/>
  <c r="Y130" i="5" s="1"/>
  <c r="W260" i="5" a="1"/>
  <c r="W260" i="5" s="1"/>
  <c r="AK260" i="5" s="1"/>
  <c r="Y260" i="5" a="1"/>
  <c r="Y260" i="5" s="1"/>
  <c r="W168" i="5" a="1"/>
  <c r="W168" i="5" s="1"/>
  <c r="Y168" i="5" a="1"/>
  <c r="Y168" i="5" s="1"/>
  <c r="W197" i="5" a="1"/>
  <c r="W197" i="5" s="1"/>
  <c r="Y197" i="5" a="1"/>
  <c r="Y197" i="5" s="1"/>
  <c r="Y228" i="5" a="1"/>
  <c r="Y228" i="5" s="1"/>
  <c r="W228" i="5" a="1"/>
  <c r="W228" i="5" s="1"/>
  <c r="Y257" i="5" a="1"/>
  <c r="Y257" i="5" s="1"/>
  <c r="W257" i="5" a="1"/>
  <c r="W257" i="5" s="1"/>
  <c r="Y154" i="5" a="1"/>
  <c r="Y154" i="5" s="1"/>
  <c r="W154" i="5" a="1"/>
  <c r="W154" i="5" s="1"/>
  <c r="Y254" i="5" a="1"/>
  <c r="Y254" i="5" s="1"/>
  <c r="W254" i="5" a="1"/>
  <c r="W254" i="5" s="1"/>
  <c r="AK253" i="5" s="1"/>
  <c r="W210" i="5" a="1"/>
  <c r="W210" i="5" s="1"/>
  <c r="AK210" i="5" s="1"/>
  <c r="Y210" i="5" a="1"/>
  <c r="Y210" i="5" s="1"/>
  <c r="W158" i="5" a="1"/>
  <c r="W158" i="5" s="1"/>
  <c r="Y158" i="5" a="1"/>
  <c r="Y158" i="5" s="1"/>
  <c r="W156" i="5" a="1"/>
  <c r="W156" i="5" s="1"/>
  <c r="Y156" i="5" a="1"/>
  <c r="Y156" i="5" s="1"/>
  <c r="Y81" i="5" a="1"/>
  <c r="Y81" i="5" s="1"/>
  <c r="W81" i="5" a="1"/>
  <c r="W81" i="5" s="1"/>
  <c r="AK80" i="5" s="1"/>
  <c r="Y206" i="5" a="1"/>
  <c r="Y206" i="5" s="1"/>
  <c r="W206" i="5" a="1"/>
  <c r="W206" i="5" s="1"/>
  <c r="W169" i="5" a="1"/>
  <c r="W169" i="5" s="1"/>
  <c r="Y169" i="5" a="1"/>
  <c r="Y169" i="5" s="1"/>
  <c r="Y110" i="5" a="1"/>
  <c r="Y110" i="5" s="1"/>
  <c r="W110" i="5" a="1"/>
  <c r="W110" i="5" s="1"/>
  <c r="AM110" i="5" s="1"/>
  <c r="W116" i="5" a="1"/>
  <c r="W116" i="5" s="1"/>
  <c r="AK116" i="5" s="1"/>
  <c r="Y116" i="5" a="1"/>
  <c r="Y116" i="5" s="1"/>
  <c r="Y243" i="5" a="1"/>
  <c r="Y243" i="5" s="1"/>
  <c r="W243" i="5" a="1"/>
  <c r="W243" i="5" s="1"/>
  <c r="AK243" i="5" s="1"/>
  <c r="Y99" i="5" a="1"/>
  <c r="Y99" i="5" s="1"/>
  <c r="W99" i="5" a="1"/>
  <c r="W99" i="5" s="1"/>
  <c r="AK98" i="5" s="1"/>
  <c r="W238" i="5" a="1"/>
  <c r="W238" i="5" s="1"/>
  <c r="AK237" i="5" s="1"/>
  <c r="Y238" i="5" a="1"/>
  <c r="Y238" i="5" s="1"/>
  <c r="W139" i="5" a="1"/>
  <c r="W139" i="5" s="1"/>
  <c r="Y139" i="5" a="1"/>
  <c r="Y139" i="5" s="1"/>
  <c r="Y204" i="5" a="1"/>
  <c r="Y204" i="5" s="1"/>
  <c r="W204" i="5" a="1"/>
  <c r="W204" i="5" s="1"/>
  <c r="W179" i="5" a="1"/>
  <c r="W179" i="5" s="1"/>
  <c r="AK178" i="5" s="1"/>
  <c r="Y179" i="5" a="1"/>
  <c r="Y179" i="5" s="1"/>
  <c r="Y131" i="5" a="1"/>
  <c r="Y131" i="5" s="1"/>
  <c r="W131" i="5" a="1"/>
  <c r="W131" i="5" s="1"/>
  <c r="AK131" i="5" s="1"/>
  <c r="W121" i="5" a="1"/>
  <c r="W121" i="5" s="1"/>
  <c r="AK120" i="5" s="1"/>
  <c r="Y121" i="5" a="1"/>
  <c r="Y121" i="5" s="1"/>
  <c r="W102" i="5" a="1"/>
  <c r="W102" i="5" s="1"/>
  <c r="AK102" i="5" s="1"/>
  <c r="Y102" i="5" a="1"/>
  <c r="Y102" i="5" s="1"/>
  <c r="W101" i="5" a="1"/>
  <c r="W101" i="5" s="1"/>
  <c r="Y101" i="5" a="1"/>
  <c r="Y101" i="5" s="1"/>
  <c r="Y140" i="5" a="1"/>
  <c r="Y140" i="5" s="1"/>
  <c r="W140" i="5" a="1"/>
  <c r="W140" i="5" s="1"/>
  <c r="W215" i="5" a="1"/>
  <c r="W215" i="5" s="1"/>
  <c r="Y215" i="5" a="1"/>
  <c r="Y215" i="5" s="1"/>
  <c r="W108" i="5" a="1"/>
  <c r="W108" i="5" s="1"/>
  <c r="AK108" i="5" s="1"/>
  <c r="Y108" i="5" a="1"/>
  <c r="Y108" i="5" s="1"/>
  <c r="W216" i="5" a="1"/>
  <c r="W216" i="5" s="1"/>
  <c r="Y216" i="5" a="1"/>
  <c r="Y216" i="5" s="1"/>
  <c r="Y212" i="5" a="1"/>
  <c r="Y212" i="5" s="1"/>
  <c r="W212" i="5" a="1"/>
  <c r="W212" i="5" s="1"/>
  <c r="AK211" i="5" s="1"/>
  <c r="W256" i="5" a="1"/>
  <c r="W256" i="5" s="1"/>
  <c r="Y256" i="5" a="1"/>
  <c r="Y256" i="5" s="1"/>
  <c r="W208" i="5" a="1"/>
  <c r="W208" i="5" s="1"/>
  <c r="Y208" i="5" a="1"/>
  <c r="Y208" i="5" s="1"/>
  <c r="Y145" i="5" a="1"/>
  <c r="Y145" i="5" s="1"/>
  <c r="Y177" i="5" a="1"/>
  <c r="Y177" i="5" s="1"/>
  <c r="W90" i="5" a="1"/>
  <c r="W90" i="5" s="1"/>
  <c r="Y90" i="5" a="1"/>
  <c r="Y90" i="5" s="1"/>
  <c r="U75" i="5"/>
  <c r="Y76" i="5" s="1" a="1"/>
  <c r="Y76" i="5" s="1"/>
  <c r="AM138" i="5"/>
  <c r="B14" i="7"/>
  <c r="B15" i="12" s="1"/>
  <c r="B11" i="7"/>
  <c r="B12" i="12" s="1"/>
  <c r="B15" i="7"/>
  <c r="B16" i="12" s="1"/>
  <c r="B8" i="7"/>
  <c r="B9" i="12" s="1"/>
  <c r="B7" i="7"/>
  <c r="F13" i="15" s="1"/>
  <c r="B9" i="7"/>
  <c r="B10" i="12" s="1"/>
  <c r="AM122" i="5"/>
  <c r="AM150" i="5"/>
  <c r="B12" i="7"/>
  <c r="B13" i="12" s="1"/>
  <c r="B18" i="7"/>
  <c r="B19" i="12" s="1"/>
  <c r="R3" i="3" a="1"/>
  <c r="R3" i="3" s="1"/>
  <c r="B13" i="7"/>
  <c r="B14" i="12" s="1"/>
  <c r="B19" i="7"/>
  <c r="B20" i="12" s="1"/>
  <c r="V72" i="5"/>
  <c r="V192" i="5"/>
  <c r="B6" i="7"/>
  <c r="F8" i="15" s="1"/>
  <c r="V256" i="5"/>
  <c r="B10" i="7"/>
  <c r="B11" i="12" s="1"/>
  <c r="V177" i="5"/>
  <c r="V160" i="5"/>
  <c r="V181" i="5"/>
  <c r="V208" i="5"/>
  <c r="V140" i="5"/>
  <c r="V96" i="5"/>
  <c r="V102" i="5"/>
  <c r="V143" i="5"/>
  <c r="V230" i="5"/>
  <c r="V251" i="5"/>
  <c r="V159" i="5"/>
  <c r="V186" i="5"/>
  <c r="V166" i="5"/>
  <c r="V117" i="5"/>
  <c r="V144" i="5"/>
  <c r="V107" i="5"/>
  <c r="V197" i="5"/>
  <c r="V134" i="5"/>
  <c r="V106" i="5"/>
  <c r="V76" i="5"/>
  <c r="V154" i="5"/>
  <c r="V139" i="5"/>
  <c r="V83" i="5"/>
  <c r="V130" i="5"/>
  <c r="V189" i="5"/>
  <c r="V257" i="5"/>
  <c r="V217" i="5"/>
  <c r="V153" i="5"/>
  <c r="V216" i="5"/>
  <c r="V227" i="5"/>
  <c r="V93" i="5"/>
  <c r="V220" i="5"/>
  <c r="V114" i="5"/>
  <c r="V173" i="5"/>
  <c r="V135" i="5"/>
  <c r="V196" i="5"/>
  <c r="V120" i="5"/>
  <c r="V98" i="5"/>
  <c r="V215" i="5"/>
  <c r="V205" i="5"/>
  <c r="V84" i="5"/>
  <c r="V162" i="5"/>
  <c r="V254" i="5"/>
  <c r="V242" i="5"/>
  <c r="V185" i="5"/>
  <c r="V233" i="5"/>
  <c r="V115" i="5"/>
  <c r="B5" i="7"/>
  <c r="B17" i="7"/>
  <c r="B18" i="12" s="1"/>
  <c r="V191" i="5"/>
  <c r="V170" i="5"/>
  <c r="V240" i="5"/>
  <c r="V86" i="5"/>
  <c r="V97" i="5"/>
  <c r="V133" i="5"/>
  <c r="V156" i="5"/>
  <c r="V234" i="5"/>
  <c r="V123" i="5"/>
  <c r="V175" i="5"/>
  <c r="V218" i="5"/>
  <c r="V203" i="5"/>
  <c r="V171" i="5"/>
  <c r="V111" i="5"/>
  <c r="V145" i="5"/>
  <c r="V204" i="5"/>
  <c r="V209" i="5"/>
  <c r="V113" i="5"/>
  <c r="V252" i="5"/>
  <c r="V149" i="5"/>
  <c r="V91" i="5"/>
  <c r="V236" i="5"/>
  <c r="V229" i="5"/>
  <c r="V77" i="5"/>
  <c r="V109" i="5"/>
  <c r="V258" i="5"/>
  <c r="V125" i="5"/>
  <c r="V263" i="5"/>
  <c r="V4" i="5"/>
  <c r="V5" i="5"/>
  <c r="V7" i="5"/>
  <c r="V6" i="5"/>
  <c r="V8" i="5"/>
  <c r="V9" i="5"/>
  <c r="V11" i="5"/>
  <c r="V10" i="5"/>
  <c r="V12" i="5"/>
  <c r="V13" i="5"/>
  <c r="V14" i="5"/>
  <c r="V15" i="5"/>
  <c r="V16" i="5"/>
  <c r="V17" i="5"/>
  <c r="V18" i="5"/>
  <c r="V19" i="5"/>
  <c r="V20" i="5"/>
  <c r="V21" i="5"/>
  <c r="V22" i="5"/>
  <c r="V23" i="5"/>
  <c r="V25" i="5"/>
  <c r="V26" i="5"/>
  <c r="V24" i="5"/>
  <c r="V27" i="5"/>
  <c r="V28" i="5"/>
  <c r="V29" i="5"/>
  <c r="V30" i="5"/>
  <c r="V31" i="5"/>
  <c r="V32" i="5"/>
  <c r="V33" i="5"/>
  <c r="V34" i="5"/>
  <c r="V36" i="5"/>
  <c r="V35" i="5"/>
  <c r="V37" i="5"/>
  <c r="V38" i="5"/>
  <c r="V39" i="5"/>
  <c r="V40" i="5"/>
  <c r="V41" i="5"/>
  <c r="V42" i="5"/>
  <c r="V43" i="5"/>
  <c r="V44" i="5"/>
  <c r="V45" i="5"/>
  <c r="V46" i="5"/>
  <c r="V47" i="5"/>
  <c r="V49" i="5"/>
  <c r="V48" i="5"/>
  <c r="V50" i="5"/>
  <c r="V52" i="5"/>
  <c r="V51" i="5"/>
  <c r="V54" i="5"/>
  <c r="V53" i="5"/>
  <c r="V55" i="5"/>
  <c r="V56" i="5"/>
  <c r="V57" i="5"/>
  <c r="V58" i="5"/>
  <c r="V59" i="5"/>
  <c r="V61" i="5"/>
  <c r="V60" i="5"/>
  <c r="V63" i="5"/>
  <c r="V62" i="5"/>
  <c r="V64" i="5"/>
  <c r="V65" i="5"/>
  <c r="V66" i="5"/>
  <c r="V67" i="5"/>
  <c r="V68" i="5"/>
  <c r="V70" i="5"/>
  <c r="V69" i="5"/>
  <c r="V71" i="5"/>
  <c r="V158" i="5"/>
  <c r="V237" i="5"/>
  <c r="V194" i="5"/>
  <c r="V100" i="5"/>
  <c r="V99" i="5"/>
  <c r="V119" i="5"/>
  <c r="V222" i="5"/>
  <c r="V178" i="5"/>
  <c r="V121" i="5"/>
  <c r="V226" i="5"/>
  <c r="V146" i="5"/>
  <c r="V249" i="5"/>
  <c r="V184" i="5"/>
  <c r="V259" i="5"/>
  <c r="V141" i="5"/>
  <c r="V210" i="5"/>
  <c r="V238" i="5"/>
  <c r="V248" i="5"/>
  <c r="V195" i="5"/>
  <c r="V73" i="5"/>
  <c r="V198" i="5"/>
  <c r="V239" i="5"/>
  <c r="V85" i="5"/>
  <c r="V246" i="5"/>
  <c r="V127" i="5"/>
  <c r="V95" i="5"/>
  <c r="V262" i="5"/>
  <c r="V213" i="5"/>
  <c r="V90" i="5"/>
  <c r="V245" i="5"/>
  <c r="V92" i="5"/>
  <c r="V188" i="5"/>
  <c r="V225" i="5"/>
  <c r="V112" i="5"/>
  <c r="V182" i="5"/>
  <c r="V250" i="5"/>
  <c r="V161" i="5"/>
  <c r="V202" i="5"/>
  <c r="V207" i="5"/>
  <c r="V108" i="5"/>
  <c r="V101" i="5"/>
  <c r="V223" i="5"/>
  <c r="V129" i="5"/>
  <c r="V190" i="5"/>
  <c r="V89" i="5"/>
  <c r="V132" i="5"/>
  <c r="V78" i="5"/>
  <c r="V168" i="5"/>
  <c r="V244" i="5"/>
  <c r="V199" i="5"/>
  <c r="V241" i="5"/>
  <c r="V206" i="5"/>
  <c r="V142" i="5"/>
  <c r="V232" i="5"/>
  <c r="V183" i="5"/>
  <c r="V126" i="5"/>
  <c r="V82" i="5"/>
  <c r="V169" i="5"/>
  <c r="V110" i="5"/>
  <c r="V212" i="5"/>
  <c r="V131" i="5"/>
  <c r="V136" i="5"/>
  <c r="V157" i="5"/>
  <c r="V228" i="5"/>
  <c r="V151" i="5"/>
  <c r="V211" i="5"/>
  <c r="V74" i="5"/>
  <c r="V193" i="5"/>
  <c r="V219" i="5"/>
  <c r="V118" i="5"/>
  <c r="V80" i="5"/>
  <c r="V128" i="5"/>
  <c r="V224" i="5"/>
  <c r="V124" i="5"/>
  <c r="V81" i="5"/>
  <c r="V172" i="5"/>
  <c r="V150" i="5"/>
  <c r="V261" i="5"/>
  <c r="V138" i="5"/>
  <c r="V155" i="5"/>
  <c r="V79" i="5"/>
  <c r="V122" i="5"/>
  <c r="V235" i="5"/>
  <c r="V165" i="5"/>
  <c r="V255" i="5"/>
  <c r="V187" i="5"/>
  <c r="V214" i="5"/>
  <c r="V176" i="5"/>
  <c r="V164" i="5"/>
  <c r="V163" i="5"/>
  <c r="V200" i="5"/>
  <c r="V94" i="5"/>
  <c r="V231" i="5"/>
  <c r="V88" i="5"/>
  <c r="V253" i="5"/>
  <c r="V137" i="5"/>
  <c r="V180" i="5"/>
  <c r="V116" i="5"/>
  <c r="V147" i="5"/>
  <c r="V152" i="5"/>
  <c r="V247" i="5"/>
  <c r="V201" i="5"/>
  <c r="V104" i="5"/>
  <c r="V87" i="5"/>
  <c r="V167" i="5"/>
  <c r="V243" i="5"/>
  <c r="V221" i="5"/>
  <c r="V103" i="5"/>
  <c r="V179" i="5"/>
  <c r="V105" i="5"/>
  <c r="V174" i="5"/>
  <c r="V148" i="5"/>
  <c r="V260" i="5"/>
  <c r="V75" i="5"/>
  <c r="B16" i="7"/>
  <c r="B17" i="12" s="1"/>
  <c r="AK163" i="5"/>
  <c r="AK175" i="5"/>
  <c r="AL68" i="5"/>
  <c r="AK142" i="5"/>
  <c r="AK148" i="5"/>
  <c r="AK147" i="5"/>
  <c r="AK176" i="5"/>
  <c r="AK133" i="5"/>
  <c r="AK134" i="5"/>
  <c r="AK205" i="5"/>
  <c r="AK217" i="5"/>
  <c r="AK244" i="5"/>
  <c r="AK209" i="5"/>
  <c r="AK82" i="5"/>
  <c r="AK225" i="5"/>
  <c r="AK188" i="5"/>
  <c r="AK83" i="5"/>
  <c r="AK150" i="5"/>
  <c r="AK226" i="5"/>
  <c r="AK132" i="5"/>
  <c r="AK117" i="5"/>
  <c r="AK177" i="5"/>
  <c r="AK95" i="5"/>
  <c r="AK118" i="5"/>
  <c r="AK137" i="5"/>
  <c r="AK227" i="5"/>
  <c r="AK91" i="5"/>
  <c r="AK189" i="5"/>
  <c r="AK155" i="5"/>
  <c r="AK104" i="5" l="1"/>
  <c r="AM169" i="5"/>
  <c r="AM231" i="5"/>
  <c r="AM181" i="5"/>
  <c r="AK113" i="5"/>
  <c r="AK88" i="5"/>
  <c r="AK171" i="5"/>
  <c r="AK251" i="5"/>
  <c r="AK79" i="5"/>
  <c r="AK197" i="5"/>
  <c r="AM252" i="5"/>
  <c r="AK114" i="5"/>
  <c r="AM246" i="5"/>
  <c r="AK89" i="5"/>
  <c r="AK250" i="5"/>
  <c r="AK236" i="5"/>
  <c r="AM200" i="5"/>
  <c r="AK92" i="5"/>
  <c r="AK140" i="5"/>
  <c r="AK204" i="5"/>
  <c r="AK242" i="5"/>
  <c r="AK191" i="5"/>
  <c r="AM153" i="5"/>
  <c r="AK233" i="5"/>
  <c r="AK213" i="5"/>
  <c r="AM224" i="5"/>
  <c r="AM245" i="5"/>
  <c r="AM236" i="5"/>
  <c r="AK111" i="5"/>
  <c r="AK126" i="5"/>
  <c r="AK238" i="5"/>
  <c r="AK128" i="5"/>
  <c r="AK170" i="5"/>
  <c r="AK195" i="5"/>
  <c r="AK123" i="5"/>
  <c r="AK203" i="5"/>
  <c r="AK130" i="5"/>
  <c r="AK208" i="5"/>
  <c r="AM222" i="5"/>
  <c r="AK90" i="5"/>
  <c r="AK154" i="5"/>
  <c r="AK224" i="5"/>
  <c r="AM263" i="5"/>
  <c r="AN263" i="5" s="1"/>
  <c r="AK129" i="5"/>
  <c r="AK222" i="5"/>
  <c r="AK107" i="5"/>
  <c r="AM129" i="5"/>
  <c r="AK84" i="5"/>
  <c r="AM199" i="5"/>
  <c r="AK187" i="5"/>
  <c r="AK151" i="5"/>
  <c r="AK202" i="5"/>
  <c r="AK106" i="5"/>
  <c r="AK262" i="5"/>
  <c r="AK221" i="5"/>
  <c r="AK216" i="5"/>
  <c r="AK119" i="5"/>
  <c r="AK263" i="5"/>
  <c r="AL263" i="5" s="1"/>
  <c r="AK160" i="5"/>
  <c r="AM237" i="5"/>
  <c r="AK172" i="5"/>
  <c r="AK246" i="5"/>
  <c r="AK183" i="5"/>
  <c r="AK220" i="5"/>
  <c r="AK193" i="5"/>
  <c r="AK180" i="5"/>
  <c r="AM212" i="5"/>
  <c r="AK228" i="5"/>
  <c r="AK87" i="5"/>
  <c r="AK78" i="5"/>
  <c r="AK249" i="5"/>
  <c r="AK212" i="5"/>
  <c r="AK200" i="5"/>
  <c r="AK146" i="5"/>
  <c r="AL144" i="5" s="1"/>
  <c r="AK232" i="5"/>
  <c r="AM253" i="5"/>
  <c r="AK153" i="5"/>
  <c r="AK152" i="5"/>
  <c r="AK198" i="5"/>
  <c r="AK181" i="5"/>
  <c r="AK179" i="5"/>
  <c r="AM243" i="5"/>
  <c r="AK125" i="5"/>
  <c r="AK115" i="5"/>
  <c r="AK122" i="5"/>
  <c r="AK206" i="5"/>
  <c r="AK199" i="5"/>
  <c r="AK254" i="5"/>
  <c r="AK93" i="5"/>
  <c r="AK247" i="5"/>
  <c r="AL242" i="5" s="1"/>
  <c r="AK173" i="5"/>
  <c r="AK156" i="5"/>
  <c r="AK194" i="5"/>
  <c r="AK167" i="5"/>
  <c r="AK136" i="5"/>
  <c r="AM152" i="5"/>
  <c r="AM202" i="5"/>
  <c r="AK185" i="5"/>
  <c r="AK159" i="5"/>
  <c r="AK105" i="5"/>
  <c r="AK219" i="5"/>
  <c r="AK214" i="5"/>
  <c r="AK218" i="5"/>
  <c r="AK186" i="5"/>
  <c r="AK174" i="5"/>
  <c r="B6" i="12"/>
  <c r="F3" i="15"/>
  <c r="F5" i="15"/>
  <c r="AM94" i="5"/>
  <c r="AM167" i="5"/>
  <c r="AK255" i="5"/>
  <c r="AK101" i="5"/>
  <c r="AM139" i="5"/>
  <c r="AK169" i="5"/>
  <c r="AK157" i="5"/>
  <c r="AK257" i="5"/>
  <c r="AK184" i="5"/>
  <c r="AK135" i="5"/>
  <c r="AL130" i="5" s="1"/>
  <c r="AK166" i="5"/>
  <c r="AK201" i="5"/>
  <c r="AK94" i="5"/>
  <c r="AM248" i="5"/>
  <c r="AM254" i="5"/>
  <c r="AK207" i="5"/>
  <c r="AK248" i="5"/>
  <c r="AK259" i="5"/>
  <c r="AK100" i="5"/>
  <c r="AM131" i="5"/>
  <c r="AM158" i="5"/>
  <c r="AK99" i="5"/>
  <c r="AK256" i="5"/>
  <c r="AK168" i="5"/>
  <c r="AK231" i="5"/>
  <c r="AK139" i="5"/>
  <c r="AK161" i="5"/>
  <c r="AK109" i="5"/>
  <c r="AK110" i="5"/>
  <c r="AK229" i="5"/>
  <c r="AK81" i="5"/>
  <c r="AK196" i="5"/>
  <c r="AK121" i="5"/>
  <c r="AL117" i="5" s="1"/>
  <c r="AK215" i="5"/>
  <c r="AK143" i="5"/>
  <c r="AL140" i="5" s="1"/>
  <c r="AK240" i="5"/>
  <c r="AK158" i="5"/>
  <c r="AK164" i="5"/>
  <c r="AM258" i="5"/>
  <c r="AM240" i="5"/>
  <c r="Y75" i="5" a="1"/>
  <c r="Y75" i="5" s="1"/>
  <c r="W75" i="5" a="1"/>
  <c r="W75" i="5" s="1"/>
  <c r="AM75" i="5" s="1"/>
  <c r="AK230" i="5"/>
  <c r="AK235" i="5"/>
  <c r="AK138" i="5"/>
  <c r="H8" i="15"/>
  <c r="N3" i="7" s="1"/>
  <c r="N55" i="7" s="1"/>
  <c r="B7" i="12"/>
  <c r="H13" i="15"/>
  <c r="T3" i="7" s="1"/>
  <c r="T27" i="7" s="1"/>
  <c r="B8" i="12"/>
  <c r="E6" i="7"/>
  <c r="A150" i="21" s="1"/>
  <c r="I5" i="13"/>
  <c r="A5" i="10"/>
  <c r="A135" i="10"/>
  <c r="AF51" i="7"/>
  <c r="AF43" i="7"/>
  <c r="AF35" i="7"/>
  <c r="AF27" i="7"/>
  <c r="AF19" i="7"/>
  <c r="AF11" i="7"/>
  <c r="AF52" i="7"/>
  <c r="AF20" i="7"/>
  <c r="AF34" i="7"/>
  <c r="AF56" i="7"/>
  <c r="AF24" i="7"/>
  <c r="AF46" i="7"/>
  <c r="AF14" i="7"/>
  <c r="AF49" i="7"/>
  <c r="AF41" i="7"/>
  <c r="AF33" i="7"/>
  <c r="AF25" i="7"/>
  <c r="AF17" i="7"/>
  <c r="AF9" i="7"/>
  <c r="AF44" i="7"/>
  <c r="AF12" i="7"/>
  <c r="AF26" i="7"/>
  <c r="AF48" i="7"/>
  <c r="AF16" i="7"/>
  <c r="AF38" i="7"/>
  <c r="AF6" i="7"/>
  <c r="AF55" i="7"/>
  <c r="AF47" i="7"/>
  <c r="AF39" i="7"/>
  <c r="AF31" i="7"/>
  <c r="AF23" i="7"/>
  <c r="AF15" i="7"/>
  <c r="AF7" i="7"/>
  <c r="AF36" i="7"/>
  <c r="AF50" i="7"/>
  <c r="AF18" i="7"/>
  <c r="AF40" i="7"/>
  <c r="AF8" i="7"/>
  <c r="AF30" i="7"/>
  <c r="AF53" i="7"/>
  <c r="AF45" i="7"/>
  <c r="AF37" i="7"/>
  <c r="AF29" i="7"/>
  <c r="AF21" i="7"/>
  <c r="AF13" i="7"/>
  <c r="AF5" i="7"/>
  <c r="AF28" i="7"/>
  <c r="AF42" i="7"/>
  <c r="AF10" i="7"/>
  <c r="AF32" i="7"/>
  <c r="AF54" i="7"/>
  <c r="AF22" i="7"/>
  <c r="AP53" i="7"/>
  <c r="AR53" i="7"/>
  <c r="AR45" i="7"/>
  <c r="AR37" i="7"/>
  <c r="AR29" i="7"/>
  <c r="AR21" i="7"/>
  <c r="AR13" i="7"/>
  <c r="AR5" i="7"/>
  <c r="AR28" i="7"/>
  <c r="AR42" i="7"/>
  <c r="AR10" i="7"/>
  <c r="AR32" i="7"/>
  <c r="AR54" i="7"/>
  <c r="AR51" i="7"/>
  <c r="AR43" i="7"/>
  <c r="AR35" i="7"/>
  <c r="AR27" i="7"/>
  <c r="AR19" i="7"/>
  <c r="AR11" i="7"/>
  <c r="AR47" i="7"/>
  <c r="AR31" i="7"/>
  <c r="AR15" i="7"/>
  <c r="AR44" i="7"/>
  <c r="AR50" i="7"/>
  <c r="AR56" i="7"/>
  <c r="AR16" i="7"/>
  <c r="AR30" i="7"/>
  <c r="AR41" i="7"/>
  <c r="AR25" i="7"/>
  <c r="AR9" i="7"/>
  <c r="AR36" i="7"/>
  <c r="AR34" i="7"/>
  <c r="AR48" i="7"/>
  <c r="AR8" i="7"/>
  <c r="AR22" i="7"/>
  <c r="AR55" i="7"/>
  <c r="AR39" i="7"/>
  <c r="AR23" i="7"/>
  <c r="AR7" i="7"/>
  <c r="AR20" i="7"/>
  <c r="AR26" i="7"/>
  <c r="AR40" i="7"/>
  <c r="AR46" i="7"/>
  <c r="AR14" i="7"/>
  <c r="AR49" i="7"/>
  <c r="AR33" i="7"/>
  <c r="AR17" i="7"/>
  <c r="AR52" i="7"/>
  <c r="AR12" i="7"/>
  <c r="AR18" i="7"/>
  <c r="AR24" i="7"/>
  <c r="AR38" i="7"/>
  <c r="AR6" i="7"/>
  <c r="AV21" i="7"/>
  <c r="AX55" i="7"/>
  <c r="AX47" i="7"/>
  <c r="AX39" i="7"/>
  <c r="AX31" i="7"/>
  <c r="AX23" i="7"/>
  <c r="AX15" i="7"/>
  <c r="AX54" i="7"/>
  <c r="AX46" i="7"/>
  <c r="AX38" i="7"/>
  <c r="AX53" i="7"/>
  <c r="AX45" i="7"/>
  <c r="AX37" i="7"/>
  <c r="AX29" i="7"/>
  <c r="AX21" i="7"/>
  <c r="AX13" i="7"/>
  <c r="AX52" i="7"/>
  <c r="AX44" i="7"/>
  <c r="AX36" i="7"/>
  <c r="AX51" i="7"/>
  <c r="AX43" i="7"/>
  <c r="AX35" i="7"/>
  <c r="AX27" i="7"/>
  <c r="AX19" i="7"/>
  <c r="AX11" i="7"/>
  <c r="AX50" i="7"/>
  <c r="AX42" i="7"/>
  <c r="AX34" i="7"/>
  <c r="AX25" i="7"/>
  <c r="AX40" i="7"/>
  <c r="AX26" i="7"/>
  <c r="AX18" i="7"/>
  <c r="AX9" i="7"/>
  <c r="AX6" i="7"/>
  <c r="AX49" i="7"/>
  <c r="AX17" i="7"/>
  <c r="AX32" i="7"/>
  <c r="AX24" i="7"/>
  <c r="AX16" i="7"/>
  <c r="AX7" i="7"/>
  <c r="AX10" i="7"/>
  <c r="AX41" i="7"/>
  <c r="AX56" i="7"/>
  <c r="AX30" i="7"/>
  <c r="AX22" i="7"/>
  <c r="AX14" i="7"/>
  <c r="AX5" i="7"/>
  <c r="AX33" i="7"/>
  <c r="AX48" i="7"/>
  <c r="AX28" i="7"/>
  <c r="AX20" i="7"/>
  <c r="AX12" i="7"/>
  <c r="AX8" i="7"/>
  <c r="X25" i="7"/>
  <c r="Z55" i="7"/>
  <c r="Z47" i="7"/>
  <c r="Z39" i="7"/>
  <c r="Z31" i="7"/>
  <c r="Z23" i="7"/>
  <c r="Z15" i="7"/>
  <c r="Z7" i="7"/>
  <c r="Z40" i="7"/>
  <c r="Z14" i="7"/>
  <c r="Z46" i="7"/>
  <c r="Z52" i="7"/>
  <c r="Z20" i="7"/>
  <c r="Z50" i="7"/>
  <c r="Z53" i="7"/>
  <c r="Z45" i="7"/>
  <c r="Z37" i="7"/>
  <c r="Z29" i="7"/>
  <c r="Z21" i="7"/>
  <c r="Z13" i="7"/>
  <c r="Z5" i="7"/>
  <c r="Z32" i="7"/>
  <c r="Z10" i="7"/>
  <c r="Z38" i="7"/>
  <c r="Z44" i="7"/>
  <c r="Z16" i="7"/>
  <c r="Z42" i="7"/>
  <c r="Z51" i="7"/>
  <c r="Z43" i="7"/>
  <c r="Z35" i="7"/>
  <c r="Z27" i="7"/>
  <c r="Z19" i="7"/>
  <c r="Z11" i="7"/>
  <c r="Z56" i="7"/>
  <c r="Z24" i="7"/>
  <c r="Z6" i="7"/>
  <c r="Z30" i="7"/>
  <c r="Z36" i="7"/>
  <c r="Z12" i="7"/>
  <c r="Z34" i="7"/>
  <c r="Z49" i="7"/>
  <c r="Z41" i="7"/>
  <c r="Z33" i="7"/>
  <c r="Z25" i="7"/>
  <c r="Z17" i="7"/>
  <c r="Z9" i="7"/>
  <c r="Z48" i="7"/>
  <c r="Z18" i="7"/>
  <c r="Z54" i="7"/>
  <c r="Z22" i="7"/>
  <c r="Z28" i="7"/>
  <c r="Z8" i="7"/>
  <c r="Z26" i="7"/>
  <c r="CN56" i="7"/>
  <c r="CN48" i="7"/>
  <c r="CN40" i="7"/>
  <c r="CN32" i="7"/>
  <c r="CN24" i="7"/>
  <c r="CN16" i="7"/>
  <c r="CN8" i="7"/>
  <c r="CN51" i="7"/>
  <c r="CN43" i="7"/>
  <c r="CN35" i="7"/>
  <c r="CN27" i="7"/>
  <c r="CN19" i="7"/>
  <c r="CN11" i="7"/>
  <c r="CN54" i="7"/>
  <c r="CN46" i="7"/>
  <c r="CN38" i="7"/>
  <c r="CN30" i="7"/>
  <c r="CN22" i="7"/>
  <c r="CN14" i="7"/>
  <c r="CN6" i="7"/>
  <c r="CN49" i="7"/>
  <c r="CN41" i="7"/>
  <c r="CN33" i="7"/>
  <c r="CN25" i="7"/>
  <c r="CN17" i="7"/>
  <c r="CN9" i="7"/>
  <c r="CN52" i="7"/>
  <c r="CN44" i="7"/>
  <c r="CN36" i="7"/>
  <c r="CN28" i="7"/>
  <c r="CN20" i="7"/>
  <c r="CN12" i="7"/>
  <c r="CN55" i="7"/>
  <c r="CN47" i="7"/>
  <c r="CN39" i="7"/>
  <c r="CN31" i="7"/>
  <c r="CN23" i="7"/>
  <c r="CN15" i="7"/>
  <c r="CN7" i="7"/>
  <c r="CN50" i="7"/>
  <c r="CN42" i="7"/>
  <c r="CN34" i="7"/>
  <c r="CN26" i="7"/>
  <c r="CN18" i="7"/>
  <c r="CN10" i="7"/>
  <c r="CN53" i="7"/>
  <c r="CN45" i="7"/>
  <c r="CN37" i="7"/>
  <c r="CN29" i="7"/>
  <c r="CN21" i="7"/>
  <c r="CN13" i="7"/>
  <c r="CN5" i="7"/>
  <c r="BJ53" i="7"/>
  <c r="BJ45" i="7"/>
  <c r="BJ50" i="7"/>
  <c r="BJ42" i="7"/>
  <c r="BJ43" i="7"/>
  <c r="BJ29" i="7"/>
  <c r="BJ21" i="7"/>
  <c r="BJ13" i="7"/>
  <c r="BJ5" i="7"/>
  <c r="BJ32" i="7"/>
  <c r="BJ24" i="7"/>
  <c r="BJ16" i="7"/>
  <c r="BJ8" i="7"/>
  <c r="BJ51" i="7"/>
  <c r="BJ56" i="7"/>
  <c r="BJ48" i="7"/>
  <c r="BJ40" i="7"/>
  <c r="BJ35" i="7"/>
  <c r="BJ27" i="7"/>
  <c r="BJ19" i="7"/>
  <c r="BJ11" i="7"/>
  <c r="BJ37" i="7"/>
  <c r="BJ30" i="7"/>
  <c r="BJ22" i="7"/>
  <c r="BJ14" i="7"/>
  <c r="BJ6" i="7"/>
  <c r="BJ49" i="7"/>
  <c r="BJ54" i="7"/>
  <c r="BJ46" i="7"/>
  <c r="BJ38" i="7"/>
  <c r="BJ33" i="7"/>
  <c r="BJ25" i="7"/>
  <c r="BJ17" i="7"/>
  <c r="BJ9" i="7"/>
  <c r="BJ39" i="7"/>
  <c r="BJ28" i="7"/>
  <c r="BJ20" i="7"/>
  <c r="BJ12" i="7"/>
  <c r="BJ41" i="7"/>
  <c r="BJ44" i="7"/>
  <c r="BJ15" i="7"/>
  <c r="BJ18" i="7"/>
  <c r="BJ55" i="7"/>
  <c r="BJ36" i="7"/>
  <c r="BJ7" i="7"/>
  <c r="BJ10" i="7"/>
  <c r="BJ47" i="7"/>
  <c r="BJ31" i="7"/>
  <c r="BJ34" i="7"/>
  <c r="BJ52" i="7"/>
  <c r="BJ23" i="7"/>
  <c r="BJ26" i="7"/>
  <c r="BV55" i="7"/>
  <c r="BV49" i="7"/>
  <c r="BV41" i="7"/>
  <c r="BV33" i="7"/>
  <c r="BV25" i="7"/>
  <c r="BV17" i="7"/>
  <c r="BV9" i="7"/>
  <c r="BV50" i="7"/>
  <c r="BV42" i="7"/>
  <c r="BV34" i="7"/>
  <c r="BV26" i="7"/>
  <c r="BV18" i="7"/>
  <c r="BV10" i="7"/>
  <c r="BV53" i="7"/>
  <c r="BV47" i="7"/>
  <c r="BV39" i="7"/>
  <c r="BV31" i="7"/>
  <c r="BV23" i="7"/>
  <c r="BV15" i="7"/>
  <c r="BV7" i="7"/>
  <c r="BV48" i="7"/>
  <c r="BV40" i="7"/>
  <c r="BV32" i="7"/>
  <c r="BV24" i="7"/>
  <c r="BV16" i="7"/>
  <c r="BV8" i="7"/>
  <c r="BV56" i="7"/>
  <c r="BV45" i="7"/>
  <c r="BV37" i="7"/>
  <c r="BV29" i="7"/>
  <c r="BV21" i="7"/>
  <c r="BV13" i="7"/>
  <c r="BV5" i="7"/>
  <c r="BV46" i="7"/>
  <c r="BV38" i="7"/>
  <c r="BV30" i="7"/>
  <c r="BV22" i="7"/>
  <c r="BV14" i="7"/>
  <c r="BV6" i="7"/>
  <c r="BV51" i="7"/>
  <c r="BV43" i="7"/>
  <c r="BV35" i="7"/>
  <c r="BV27" i="7"/>
  <c r="BV19" i="7"/>
  <c r="BV11" i="7"/>
  <c r="BV52" i="7"/>
  <c r="BV44" i="7"/>
  <c r="BV36" i="7"/>
  <c r="BV28" i="7"/>
  <c r="BV20" i="7"/>
  <c r="BV12" i="7"/>
  <c r="BV54" i="7"/>
  <c r="AL51" i="7"/>
  <c r="AL43" i="7"/>
  <c r="AL35" i="7"/>
  <c r="AL27" i="7"/>
  <c r="AL19" i="7"/>
  <c r="AL11" i="7"/>
  <c r="AL56" i="7"/>
  <c r="AL24" i="7"/>
  <c r="AL46" i="7"/>
  <c r="AL14" i="7"/>
  <c r="AL36" i="7"/>
  <c r="AL50" i="7"/>
  <c r="AL18" i="7"/>
  <c r="AL49" i="7"/>
  <c r="AL41" i="7"/>
  <c r="AL33" i="7"/>
  <c r="AL25" i="7"/>
  <c r="AL17" i="7"/>
  <c r="AL9" i="7"/>
  <c r="AL48" i="7"/>
  <c r="AL16" i="7"/>
  <c r="AL38" i="7"/>
  <c r="AL6" i="7"/>
  <c r="AL28" i="7"/>
  <c r="AL42" i="7"/>
  <c r="AL10" i="7"/>
  <c r="AL37" i="7"/>
  <c r="AL13" i="7"/>
  <c r="AL54" i="7"/>
  <c r="AL12" i="7"/>
  <c r="AL55" i="7"/>
  <c r="AL47" i="7"/>
  <c r="AL39" i="7"/>
  <c r="AL31" i="7"/>
  <c r="AL23" i="7"/>
  <c r="AL15" i="7"/>
  <c r="AL7" i="7"/>
  <c r="AL40" i="7"/>
  <c r="AL8" i="7"/>
  <c r="AL30" i="7"/>
  <c r="AL52" i="7"/>
  <c r="AL20" i="7"/>
  <c r="AL34" i="7"/>
  <c r="AL53" i="7"/>
  <c r="AL29" i="7"/>
  <c r="AL5" i="7"/>
  <c r="AL22" i="7"/>
  <c r="AL26" i="7"/>
  <c r="AL45" i="7"/>
  <c r="AL21" i="7"/>
  <c r="AL32" i="7"/>
  <c r="AL44" i="7"/>
  <c r="BZ47" i="7"/>
  <c r="CB52" i="7"/>
  <c r="CB55" i="7"/>
  <c r="CB47" i="7"/>
  <c r="CB39" i="7"/>
  <c r="CB50" i="7"/>
  <c r="CB53" i="7"/>
  <c r="CB45" i="7"/>
  <c r="CB37" i="7"/>
  <c r="CB29" i="7"/>
  <c r="CB21" i="7"/>
  <c r="CB56" i="7"/>
  <c r="CB48" i="7"/>
  <c r="CB51" i="7"/>
  <c r="CB43" i="7"/>
  <c r="CB35" i="7"/>
  <c r="CB27" i="7"/>
  <c r="CB19" i="7"/>
  <c r="CB54" i="7"/>
  <c r="CB46" i="7"/>
  <c r="CB49" i="7"/>
  <c r="CB41" i="7"/>
  <c r="CB33" i="7"/>
  <c r="CB25" i="7"/>
  <c r="CB17" i="7"/>
  <c r="CB23" i="7"/>
  <c r="CB9" i="7"/>
  <c r="CB42" i="7"/>
  <c r="CB26" i="7"/>
  <c r="CB6" i="7"/>
  <c r="CB10" i="7"/>
  <c r="CB16" i="7"/>
  <c r="CB15" i="7"/>
  <c r="CB7" i="7"/>
  <c r="CB38" i="7"/>
  <c r="CB22" i="7"/>
  <c r="CB8" i="7"/>
  <c r="CB36" i="7"/>
  <c r="CB28" i="7"/>
  <c r="CB13" i="7"/>
  <c r="CB5" i="7"/>
  <c r="CB34" i="7"/>
  <c r="CB18" i="7"/>
  <c r="CB40" i="7"/>
  <c r="CB20" i="7"/>
  <c r="CB44" i="7"/>
  <c r="CB31" i="7"/>
  <c r="CB14" i="7"/>
  <c r="CB11" i="7"/>
  <c r="CB24" i="7"/>
  <c r="CB12" i="7"/>
  <c r="CB32" i="7"/>
  <c r="CB30" i="7"/>
  <c r="BD51" i="7"/>
  <c r="BD43" i="7"/>
  <c r="BD35" i="7"/>
  <c r="BD27" i="7"/>
  <c r="BD19" i="7"/>
  <c r="BD11" i="7"/>
  <c r="BD56" i="7"/>
  <c r="BD48" i="7"/>
  <c r="BD40" i="7"/>
  <c r="BD32" i="7"/>
  <c r="BD24" i="7"/>
  <c r="BD16" i="7"/>
  <c r="BD8" i="7"/>
  <c r="BD49" i="7"/>
  <c r="BD41" i="7"/>
  <c r="BD33" i="7"/>
  <c r="BD25" i="7"/>
  <c r="BD17" i="7"/>
  <c r="BD9" i="7"/>
  <c r="BD54" i="7"/>
  <c r="BD46" i="7"/>
  <c r="BD38" i="7"/>
  <c r="BD30" i="7"/>
  <c r="BD22" i="7"/>
  <c r="BD14" i="7"/>
  <c r="BD6" i="7"/>
  <c r="BD42" i="7"/>
  <c r="BD55" i="7"/>
  <c r="BD47" i="7"/>
  <c r="BD39" i="7"/>
  <c r="BD31" i="7"/>
  <c r="BD23" i="7"/>
  <c r="BD15" i="7"/>
  <c r="BD7" i="7"/>
  <c r="BD52" i="7"/>
  <c r="BD44" i="7"/>
  <c r="BD36" i="7"/>
  <c r="BD28" i="7"/>
  <c r="BD20" i="7"/>
  <c r="BD12" i="7"/>
  <c r="BD50" i="7"/>
  <c r="BD53" i="7"/>
  <c r="BD45" i="7"/>
  <c r="BD37" i="7"/>
  <c r="BD29" i="7"/>
  <c r="BD21" i="7"/>
  <c r="BD13" i="7"/>
  <c r="BD5" i="7"/>
  <c r="BD34" i="7"/>
  <c r="BD26" i="7"/>
  <c r="BD18" i="7"/>
  <c r="BD10" i="7"/>
  <c r="CH52" i="7"/>
  <c r="CH44" i="7"/>
  <c r="CH36" i="7"/>
  <c r="CH28" i="7"/>
  <c r="CH20" i="7"/>
  <c r="CH12" i="7"/>
  <c r="CH55" i="7"/>
  <c r="CH47" i="7"/>
  <c r="CH39" i="7"/>
  <c r="CH31" i="7"/>
  <c r="CH23" i="7"/>
  <c r="CH15" i="7"/>
  <c r="CH7" i="7"/>
  <c r="CH50" i="7"/>
  <c r="CH42" i="7"/>
  <c r="CH34" i="7"/>
  <c r="CH26" i="7"/>
  <c r="CH18" i="7"/>
  <c r="CH10" i="7"/>
  <c r="CH53" i="7"/>
  <c r="CH45" i="7"/>
  <c r="CH37" i="7"/>
  <c r="CH29" i="7"/>
  <c r="CH21" i="7"/>
  <c r="CH13" i="7"/>
  <c r="CH5" i="7"/>
  <c r="CH54" i="7"/>
  <c r="CH30" i="7"/>
  <c r="CH6" i="7"/>
  <c r="CH33" i="7"/>
  <c r="CH9" i="7"/>
  <c r="CH56" i="7"/>
  <c r="CH48" i="7"/>
  <c r="CH40" i="7"/>
  <c r="CH32" i="7"/>
  <c r="CH24" i="7"/>
  <c r="CH16" i="7"/>
  <c r="CH8" i="7"/>
  <c r="CH51" i="7"/>
  <c r="CH43" i="7"/>
  <c r="CH35" i="7"/>
  <c r="CH27" i="7"/>
  <c r="CH19" i="7"/>
  <c r="CH11" i="7"/>
  <c r="CH38" i="7"/>
  <c r="CH22" i="7"/>
  <c r="CH49" i="7"/>
  <c r="CH25" i="7"/>
  <c r="CH46" i="7"/>
  <c r="CH14" i="7"/>
  <c r="CH41" i="7"/>
  <c r="CH17" i="7"/>
  <c r="BP55" i="7"/>
  <c r="BP47" i="7"/>
  <c r="BP39" i="7"/>
  <c r="BP31" i="7"/>
  <c r="BP23" i="7"/>
  <c r="BP15" i="7"/>
  <c r="BP7" i="7"/>
  <c r="BP52" i="7"/>
  <c r="BP44" i="7"/>
  <c r="BP36" i="7"/>
  <c r="BP28" i="7"/>
  <c r="BP20" i="7"/>
  <c r="BP12" i="7"/>
  <c r="BP53" i="7"/>
  <c r="BP45" i="7"/>
  <c r="BP37" i="7"/>
  <c r="BP29" i="7"/>
  <c r="BP21" i="7"/>
  <c r="BP13" i="7"/>
  <c r="BP5" i="7"/>
  <c r="BP50" i="7"/>
  <c r="BP42" i="7"/>
  <c r="BP34" i="7"/>
  <c r="BP26" i="7"/>
  <c r="BP18" i="7"/>
  <c r="BP10" i="7"/>
  <c r="BP51" i="7"/>
  <c r="BP43" i="7"/>
  <c r="BP35" i="7"/>
  <c r="BP27" i="7"/>
  <c r="BP19" i="7"/>
  <c r="BP11" i="7"/>
  <c r="BP56" i="7"/>
  <c r="BP48" i="7"/>
  <c r="BP40" i="7"/>
  <c r="BP32" i="7"/>
  <c r="BP24" i="7"/>
  <c r="BP16" i="7"/>
  <c r="BP8" i="7"/>
  <c r="BP49" i="7"/>
  <c r="BP41" i="7"/>
  <c r="BP33" i="7"/>
  <c r="BP25" i="7"/>
  <c r="BP17" i="7"/>
  <c r="BP9" i="7"/>
  <c r="BP54" i="7"/>
  <c r="BP46" i="7"/>
  <c r="BP38" i="7"/>
  <c r="BP6" i="7"/>
  <c r="BP30" i="7"/>
  <c r="BP22" i="7"/>
  <c r="BP14" i="7"/>
  <c r="BH19" i="7"/>
  <c r="BH55" i="7"/>
  <c r="R24" i="7"/>
  <c r="BH6" i="7"/>
  <c r="BH38" i="7"/>
  <c r="R17" i="7"/>
  <c r="BH54" i="7"/>
  <c r="BH15" i="7"/>
  <c r="R5" i="7"/>
  <c r="BH34" i="7"/>
  <c r="BH25" i="7"/>
  <c r="BH20" i="7"/>
  <c r="BH23" i="7"/>
  <c r="BH26" i="7"/>
  <c r="R26" i="7"/>
  <c r="BH28" i="7"/>
  <c r="BH14" i="7"/>
  <c r="R49" i="7"/>
  <c r="BH10" i="7"/>
  <c r="BH11" i="7"/>
  <c r="BH52" i="7"/>
  <c r="BH47" i="7"/>
  <c r="BH30" i="7"/>
  <c r="R23" i="7"/>
  <c r="R18" i="7"/>
  <c r="R36" i="7"/>
  <c r="R14" i="7"/>
  <c r="R37" i="7"/>
  <c r="R32" i="7"/>
  <c r="R6" i="7"/>
  <c r="R35" i="7"/>
  <c r="R21" i="7"/>
  <c r="R30" i="7"/>
  <c r="R38" i="7"/>
  <c r="R9" i="7"/>
  <c r="R28" i="7"/>
  <c r="R50" i="7"/>
  <c r="R42" i="7"/>
  <c r="R20" i="7"/>
  <c r="R41" i="7"/>
  <c r="R52" i="7"/>
  <c r="R8" i="7"/>
  <c r="R55" i="7"/>
  <c r="R46" i="7"/>
  <c r="R15" i="7"/>
  <c r="R47" i="7"/>
  <c r="R25" i="7"/>
  <c r="R13" i="7"/>
  <c r="R33" i="7"/>
  <c r="R34" i="7"/>
  <c r="R54" i="7"/>
  <c r="R44" i="7"/>
  <c r="R7" i="7"/>
  <c r="R39" i="7"/>
  <c r="R51" i="7"/>
  <c r="R16" i="7"/>
  <c r="R56" i="7"/>
  <c r="R10" i="7"/>
  <c r="R27" i="7"/>
  <c r="R11" i="7"/>
  <c r="R48" i="7"/>
  <c r="R43" i="7"/>
  <c r="R31" i="7"/>
  <c r="BH7" i="7"/>
  <c r="BH56" i="7"/>
  <c r="BH24" i="7"/>
  <c r="BH17" i="7"/>
  <c r="BH50" i="7"/>
  <c r="BH51" i="7"/>
  <c r="BH27" i="7"/>
  <c r="BH16" i="7"/>
  <c r="BH35" i="7"/>
  <c r="BH42" i="7"/>
  <c r="BH39" i="7"/>
  <c r="BH22" i="7"/>
  <c r="BH40" i="7"/>
  <c r="BH13" i="7"/>
  <c r="BH29" i="7"/>
  <c r="BH48" i="7"/>
  <c r="BH33" i="7"/>
  <c r="BH41" i="7"/>
  <c r="BH46" i="7"/>
  <c r="BH37" i="7"/>
  <c r="BH53" i="7"/>
  <c r="BH12" i="7"/>
  <c r="BH9" i="7"/>
  <c r="BH5" i="7"/>
  <c r="BH32" i="7"/>
  <c r="BH43" i="7"/>
  <c r="BH8" i="7"/>
  <c r="BH44" i="7"/>
  <c r="BH18" i="7"/>
  <c r="BH31" i="7"/>
  <c r="BH49" i="7"/>
  <c r="BH21" i="7"/>
  <c r="BH36" i="7"/>
  <c r="BH45" i="7"/>
  <c r="CL44" i="7"/>
  <c r="CL10" i="7"/>
  <c r="CL40" i="7"/>
  <c r="CL50" i="7"/>
  <c r="R22" i="7"/>
  <c r="R29" i="7"/>
  <c r="R40" i="7"/>
  <c r="CL37" i="7"/>
  <c r="R53" i="7"/>
  <c r="R45" i="7"/>
  <c r="R12" i="7"/>
  <c r="R19" i="7"/>
  <c r="X46" i="7"/>
  <c r="CL56" i="7"/>
  <c r="CL31" i="7"/>
  <c r="X17" i="7"/>
  <c r="X22" i="7"/>
  <c r="CL32" i="7"/>
  <c r="CL51" i="7"/>
  <c r="X11" i="7"/>
  <c r="X12" i="7"/>
  <c r="X43" i="7"/>
  <c r="X40" i="7"/>
  <c r="X47" i="7"/>
  <c r="X5" i="7"/>
  <c r="CL9" i="7"/>
  <c r="CL41" i="7"/>
  <c r="CL49" i="7"/>
  <c r="X28" i="7"/>
  <c r="X33" i="7"/>
  <c r="X30" i="7"/>
  <c r="CL43" i="7"/>
  <c r="CL38" i="7"/>
  <c r="CL25" i="7"/>
  <c r="B11" i="13"/>
  <c r="D11" i="13" s="1"/>
  <c r="AV49" i="7"/>
  <c r="AV18" i="7"/>
  <c r="AV23" i="7"/>
  <c r="AV11" i="7"/>
  <c r="AV29" i="7"/>
  <c r="AV10" i="7"/>
  <c r="AV54" i="7"/>
  <c r="AV34" i="7"/>
  <c r="AV30" i="7"/>
  <c r="AV47" i="7"/>
  <c r="AV28" i="7"/>
  <c r="AV7" i="7"/>
  <c r="AV5" i="7"/>
  <c r="AV40" i="7"/>
  <c r="AV42" i="7"/>
  <c r="AV35" i="7"/>
  <c r="AV17" i="7"/>
  <c r="AV31" i="7"/>
  <c r="AV46" i="7"/>
  <c r="AV13" i="7"/>
  <c r="AV56" i="7"/>
  <c r="AV33" i="7"/>
  <c r="AV26" i="7"/>
  <c r="AV36" i="7"/>
  <c r="C8" i="7"/>
  <c r="C9" i="12" s="1"/>
  <c r="B7" i="13"/>
  <c r="D7" i="13" s="1"/>
  <c r="X10" i="7"/>
  <c r="X8" i="7"/>
  <c r="X38" i="7"/>
  <c r="X45" i="7"/>
  <c r="X51" i="7"/>
  <c r="X53" i="7"/>
  <c r="X9" i="7"/>
  <c r="X37" i="7"/>
  <c r="X26" i="7"/>
  <c r="X29" i="7"/>
  <c r="X6" i="7"/>
  <c r="X27" i="7"/>
  <c r="X52" i="7"/>
  <c r="X23" i="7"/>
  <c r="X54" i="7"/>
  <c r="X42" i="7"/>
  <c r="X44" i="7"/>
  <c r="X14" i="7"/>
  <c r="X32" i="7"/>
  <c r="C10" i="7"/>
  <c r="C11" i="12" s="1"/>
  <c r="B9" i="13"/>
  <c r="D9" i="13" s="1"/>
  <c r="X15" i="7"/>
  <c r="X31" i="7"/>
  <c r="X7" i="7"/>
  <c r="X35" i="7"/>
  <c r="X36" i="7"/>
  <c r="X50" i="7"/>
  <c r="X55" i="7"/>
  <c r="X13" i="7"/>
  <c r="X48" i="7"/>
  <c r="X19" i="7"/>
  <c r="X34" i="7"/>
  <c r="X21" i="7"/>
  <c r="X41" i="7"/>
  <c r="X20" i="7"/>
  <c r="X49" i="7"/>
  <c r="X24" i="7"/>
  <c r="X16" i="7"/>
  <c r="X18" i="7"/>
  <c r="X39" i="7"/>
  <c r="X56" i="7"/>
  <c r="AV24" i="7"/>
  <c r="B18" i="13"/>
  <c r="D18" i="13" s="1"/>
  <c r="C7" i="7"/>
  <c r="G13" i="15" s="1"/>
  <c r="B6" i="13"/>
  <c r="D6" i="13" s="1"/>
  <c r="C14" i="7"/>
  <c r="C15" i="12" s="1"/>
  <c r="B13" i="13"/>
  <c r="D13" i="13" s="1"/>
  <c r="B16" i="13"/>
  <c r="D16" i="13" s="1"/>
  <c r="C6" i="7"/>
  <c r="G8" i="15" s="1"/>
  <c r="B5" i="13"/>
  <c r="D5" i="13" s="1"/>
  <c r="B12" i="13"/>
  <c r="D12" i="13" s="1"/>
  <c r="B17" i="13"/>
  <c r="D17" i="13" s="1"/>
  <c r="B14" i="13"/>
  <c r="D14" i="13" s="1"/>
  <c r="B15" i="13"/>
  <c r="D15" i="13" s="1"/>
  <c r="B4" i="13"/>
  <c r="D4" i="13" s="1"/>
  <c r="B8" i="13"/>
  <c r="D8" i="13" s="1"/>
  <c r="B10" i="13"/>
  <c r="D10" i="13" s="1"/>
  <c r="CL42" i="7"/>
  <c r="CL26" i="7"/>
  <c r="CL16" i="7"/>
  <c r="CL52" i="7"/>
  <c r="CL12" i="7"/>
  <c r="CL20" i="7"/>
  <c r="CL46" i="7"/>
  <c r="CL34" i="7"/>
  <c r="CL8" i="7"/>
  <c r="CL13" i="7"/>
  <c r="BT36" i="7"/>
  <c r="C16" i="7"/>
  <c r="BU34" i="7" s="1"/>
  <c r="F55" i="7"/>
  <c r="C5" i="7"/>
  <c r="C9" i="7"/>
  <c r="C10" i="12" s="1"/>
  <c r="C11" i="7"/>
  <c r="C12" i="7"/>
  <c r="C13" i="12" s="1"/>
  <c r="C19" i="7"/>
  <c r="C20" i="12" s="1"/>
  <c r="BZ46" i="7"/>
  <c r="C17" i="7"/>
  <c r="C18" i="12" s="1"/>
  <c r="C13" i="7"/>
  <c r="C14" i="12" s="1"/>
  <c r="CF7" i="7"/>
  <c r="C18" i="7"/>
  <c r="C19" i="12" s="1"/>
  <c r="C15" i="7"/>
  <c r="C16" i="12" s="1"/>
  <c r="BB43" i="7"/>
  <c r="BZ31" i="7"/>
  <c r="AP35" i="7"/>
  <c r="CL5" i="7"/>
  <c r="CL47" i="7"/>
  <c r="CL19" i="7"/>
  <c r="CL35" i="7"/>
  <c r="CL24" i="7"/>
  <c r="CL53" i="7"/>
  <c r="CL11" i="7"/>
  <c r="CL54" i="7"/>
  <c r="CL36" i="7"/>
  <c r="CL29" i="7"/>
  <c r="CL15" i="7"/>
  <c r="CL33" i="7"/>
  <c r="CL22" i="7"/>
  <c r="CL39" i="7"/>
  <c r="CL14" i="7"/>
  <c r="AP31" i="7"/>
  <c r="CL28" i="7"/>
  <c r="CL55" i="7"/>
  <c r="CL21" i="7"/>
  <c r="CL48" i="7"/>
  <c r="CL6" i="7"/>
  <c r="CL23" i="7"/>
  <c r="CL30" i="7"/>
  <c r="CL27" i="7"/>
  <c r="CL17" i="7"/>
  <c r="CL18" i="7"/>
  <c r="CL7" i="7"/>
  <c r="CL45" i="7"/>
  <c r="AD46" i="7"/>
  <c r="BZ40" i="7"/>
  <c r="BZ56" i="7"/>
  <c r="BB50" i="7"/>
  <c r="BB22" i="7"/>
  <c r="BB37" i="7"/>
  <c r="BB20" i="7"/>
  <c r="BB10" i="7"/>
  <c r="BB25" i="7"/>
  <c r="BB24" i="7"/>
  <c r="BB48" i="7"/>
  <c r="BB23" i="7"/>
  <c r="BB54" i="7"/>
  <c r="BB27" i="7"/>
  <c r="BB6" i="7"/>
  <c r="BB5" i="7"/>
  <c r="BB51" i="7"/>
  <c r="BB35" i="7"/>
  <c r="BB40" i="7"/>
  <c r="BB17" i="7"/>
  <c r="BB41" i="7"/>
  <c r="BB53" i="7"/>
  <c r="BB49" i="7"/>
  <c r="BB52" i="7"/>
  <c r="BB45" i="7"/>
  <c r="BB55" i="7"/>
  <c r="BB44" i="7"/>
  <c r="BB19" i="7"/>
  <c r="BB15" i="7"/>
  <c r="BB26" i="7"/>
  <c r="BN47" i="7"/>
  <c r="BN39" i="7"/>
  <c r="BN9" i="7"/>
  <c r="BN42" i="7"/>
  <c r="BN38" i="7"/>
  <c r="BN8" i="7"/>
  <c r="BN53" i="7"/>
  <c r="BN25" i="7"/>
  <c r="BN17" i="7"/>
  <c r="BN21" i="7"/>
  <c r="BN56" i="7"/>
  <c r="BN54" i="7"/>
  <c r="BN26" i="7"/>
  <c r="BN34" i="7"/>
  <c r="BN30" i="7"/>
  <c r="BN16" i="7"/>
  <c r="BN14" i="7"/>
  <c r="BN27" i="7"/>
  <c r="BN31" i="7"/>
  <c r="BN32" i="7"/>
  <c r="BN36" i="7"/>
  <c r="BN55" i="7"/>
  <c r="BN22" i="7"/>
  <c r="BN46" i="7"/>
  <c r="BN40" i="7"/>
  <c r="BN23" i="7"/>
  <c r="BN20" i="7"/>
  <c r="BN45" i="7"/>
  <c r="BN44" i="7"/>
  <c r="BN18" i="7"/>
  <c r="BN29" i="7"/>
  <c r="BN50" i="7"/>
  <c r="BN5" i="7"/>
  <c r="BN24" i="7"/>
  <c r="BN43" i="7"/>
  <c r="BN28" i="7"/>
  <c r="BN13" i="7"/>
  <c r="BN48" i="7"/>
  <c r="BN6" i="7"/>
  <c r="BN12" i="7"/>
  <c r="BN7" i="7"/>
  <c r="BN33" i="7"/>
  <c r="BN51" i="7"/>
  <c r="BN10" i="7"/>
  <c r="BN52" i="7"/>
  <c r="BN15" i="7"/>
  <c r="BN35" i="7"/>
  <c r="BN49" i="7"/>
  <c r="BN37" i="7"/>
  <c r="BN41" i="7"/>
  <c r="BZ52" i="7"/>
  <c r="BB46" i="7"/>
  <c r="BN11" i="7"/>
  <c r="BZ29" i="7"/>
  <c r="BZ37" i="7"/>
  <c r="BZ30" i="7"/>
  <c r="BZ24" i="7"/>
  <c r="BZ15" i="7"/>
  <c r="BZ54" i="7"/>
  <c r="BZ26" i="7"/>
  <c r="BZ18" i="7"/>
  <c r="BZ38" i="7"/>
  <c r="BZ6" i="7"/>
  <c r="BZ53" i="7"/>
  <c r="BZ45" i="7"/>
  <c r="BZ5" i="7"/>
  <c r="BZ25" i="7"/>
  <c r="BZ49" i="7"/>
  <c r="BZ20" i="7"/>
  <c r="BZ14" i="7"/>
  <c r="BZ19" i="7"/>
  <c r="BZ11" i="7"/>
  <c r="BZ41" i="7"/>
  <c r="BZ27" i="7"/>
  <c r="BZ9" i="7"/>
  <c r="BZ50" i="7"/>
  <c r="BZ35" i="7"/>
  <c r="BZ34" i="7"/>
  <c r="BZ22" i="7"/>
  <c r="BZ44" i="7"/>
  <c r="BZ48" i="7"/>
  <c r="BZ10" i="7"/>
  <c r="BZ43" i="7"/>
  <c r="BZ12" i="7"/>
  <c r="BZ21" i="7"/>
  <c r="BZ51" i="7"/>
  <c r="BZ13" i="7"/>
  <c r="BZ42" i="7"/>
  <c r="BZ55" i="7"/>
  <c r="BZ28" i="7"/>
  <c r="BZ7" i="7"/>
  <c r="BZ33" i="7"/>
  <c r="BZ39" i="7"/>
  <c r="BZ17" i="7"/>
  <c r="BZ23" i="7"/>
  <c r="CF31" i="7"/>
  <c r="CF21" i="7"/>
  <c r="CF35" i="7"/>
  <c r="CF29" i="7"/>
  <c r="CF47" i="7"/>
  <c r="CF22" i="7"/>
  <c r="CF18" i="7"/>
  <c r="CF16" i="7"/>
  <c r="CF25" i="7"/>
  <c r="CF37" i="7"/>
  <c r="CF28" i="7"/>
  <c r="CF49" i="7"/>
  <c r="BZ16" i="7"/>
  <c r="BZ32" i="7"/>
  <c r="BZ36" i="7"/>
  <c r="BZ8" i="7"/>
  <c r="BB33" i="7"/>
  <c r="BN19" i="7"/>
  <c r="AJ15" i="7"/>
  <c r="AJ16" i="7"/>
  <c r="AV45" i="7"/>
  <c r="AV50" i="7"/>
  <c r="AV12" i="7"/>
  <c r="AV25" i="7"/>
  <c r="AV38" i="7"/>
  <c r="AV48" i="7"/>
  <c r="AV39" i="7"/>
  <c r="AV43" i="7"/>
  <c r="AV55" i="7"/>
  <c r="AV16" i="7"/>
  <c r="AV9" i="7"/>
  <c r="AV51" i="7"/>
  <c r="AV8" i="7"/>
  <c r="AV15" i="7"/>
  <c r="AV41" i="7"/>
  <c r="AV19" i="7"/>
  <c r="AV53" i="7"/>
  <c r="AV27" i="7"/>
  <c r="AV22" i="7"/>
  <c r="AV32" i="7"/>
  <c r="AV52" i="7"/>
  <c r="AV14" i="7"/>
  <c r="AV37" i="7"/>
  <c r="AV44" i="7"/>
  <c r="AV20" i="7"/>
  <c r="AV6" i="7"/>
  <c r="AP26" i="7"/>
  <c r="AD19" i="7"/>
  <c r="AD10" i="7"/>
  <c r="AD26" i="7"/>
  <c r="AP40" i="7"/>
  <c r="AP18" i="7"/>
  <c r="AP29" i="7"/>
  <c r="AP42" i="7"/>
  <c r="AP37" i="7"/>
  <c r="AJ48" i="7"/>
  <c r="AD17" i="7"/>
  <c r="AD24" i="7"/>
  <c r="AP54" i="7"/>
  <c r="AP7" i="7"/>
  <c r="AD9" i="7"/>
  <c r="AP39" i="7"/>
  <c r="AP50" i="7"/>
  <c r="AP41" i="7"/>
  <c r="AP22" i="7"/>
  <c r="AP16" i="7"/>
  <c r="AP55" i="7"/>
  <c r="AP33" i="7"/>
  <c r="AP17" i="7"/>
  <c r="AP11" i="7"/>
  <c r="AP38" i="7"/>
  <c r="AP45" i="7"/>
  <c r="AP12" i="7"/>
  <c r="BT41" i="7"/>
  <c r="AD48" i="7"/>
  <c r="AD55" i="7"/>
  <c r="AD38" i="7"/>
  <c r="AD18" i="7"/>
  <c r="AD11" i="7"/>
  <c r="AD53" i="7"/>
  <c r="AD34" i="7"/>
  <c r="AP19" i="7"/>
  <c r="AP9" i="7"/>
  <c r="AP34" i="7"/>
  <c r="AP24" i="7"/>
  <c r="AP5" i="7"/>
  <c r="AP36" i="7"/>
  <c r="AP6" i="7"/>
  <c r="AP25" i="7"/>
  <c r="AP49" i="7"/>
  <c r="AP30" i="7"/>
  <c r="AP13" i="7"/>
  <c r="AP43" i="7"/>
  <c r="AP8" i="7"/>
  <c r="AD47" i="7"/>
  <c r="AD54" i="7"/>
  <c r="AD28" i="7"/>
  <c r="AD51" i="7"/>
  <c r="AD8" i="7"/>
  <c r="AD7" i="7"/>
  <c r="AD37" i="7"/>
  <c r="AP28" i="7"/>
  <c r="AP15" i="7"/>
  <c r="AP21" i="7"/>
  <c r="AP27" i="7"/>
  <c r="AP47" i="7"/>
  <c r="AP46" i="7"/>
  <c r="AP10" i="7"/>
  <c r="AP51" i="7"/>
  <c r="AP14" i="7"/>
  <c r="AP44" i="7"/>
  <c r="AP20" i="7"/>
  <c r="AP52" i="7"/>
  <c r="AP23" i="7"/>
  <c r="AP32" i="7"/>
  <c r="AP48" i="7"/>
  <c r="AP56" i="7"/>
  <c r="AD14" i="7"/>
  <c r="AD15" i="7"/>
  <c r="AD5" i="7"/>
  <c r="AD41" i="7"/>
  <c r="AD6" i="7"/>
  <c r="AD33" i="7"/>
  <c r="BT53" i="7"/>
  <c r="BT21" i="7"/>
  <c r="BT23" i="7"/>
  <c r="BT24" i="7"/>
  <c r="BT10" i="7"/>
  <c r="AJ33" i="7"/>
  <c r="AJ30" i="7"/>
  <c r="AJ44" i="7"/>
  <c r="AD30" i="7"/>
  <c r="AD52" i="7"/>
  <c r="AD42" i="7"/>
  <c r="AD36" i="7"/>
  <c r="AD20" i="7"/>
  <c r="AD16" i="7"/>
  <c r="AD27" i="7"/>
  <c r="AD43" i="7"/>
  <c r="AD29" i="7"/>
  <c r="AD22" i="7"/>
  <c r="AD31" i="7"/>
  <c r="AD50" i="7"/>
  <c r="AJ22" i="7"/>
  <c r="AJ6" i="7"/>
  <c r="AD23" i="7"/>
  <c r="AD39" i="7"/>
  <c r="AD25" i="7"/>
  <c r="AD32" i="7"/>
  <c r="AD44" i="7"/>
  <c r="AD56" i="7"/>
  <c r="AD40" i="7"/>
  <c r="AD49" i="7"/>
  <c r="AD45" i="7"/>
  <c r="AD13" i="7"/>
  <c r="AD21" i="7"/>
  <c r="AD35" i="7"/>
  <c r="AD12" i="7"/>
  <c r="BT55" i="7"/>
  <c r="BT12" i="7"/>
  <c r="BT35" i="7"/>
  <c r="BT45" i="7"/>
  <c r="BT32" i="7"/>
  <c r="BT48" i="7"/>
  <c r="BT20" i="7"/>
  <c r="BT44" i="7"/>
  <c r="BT19" i="7"/>
  <c r="BT15" i="7"/>
  <c r="L6" i="7"/>
  <c r="F29" i="7"/>
  <c r="CF12" i="7"/>
  <c r="CF11" i="7"/>
  <c r="CF54" i="7"/>
  <c r="CF10" i="7"/>
  <c r="CF27" i="7"/>
  <c r="CF34" i="7"/>
  <c r="CF36" i="7"/>
  <c r="CF44" i="7"/>
  <c r="CF52" i="7"/>
  <c r="CF13" i="7"/>
  <c r="CF55" i="7"/>
  <c r="CF45" i="7"/>
  <c r="CF6" i="7"/>
  <c r="CF42" i="7"/>
  <c r="CF39" i="7"/>
  <c r="CF38" i="7"/>
  <c r="CF41" i="7"/>
  <c r="AJ32" i="7"/>
  <c r="AJ17" i="7"/>
  <c r="AJ8" i="7"/>
  <c r="AJ51" i="7"/>
  <c r="AJ42" i="7"/>
  <c r="AJ26" i="7"/>
  <c r="AJ28" i="7"/>
  <c r="CF48" i="7"/>
  <c r="CF23" i="7"/>
  <c r="CF33" i="7"/>
  <c r="CF24" i="7"/>
  <c r="CF40" i="7"/>
  <c r="CF8" i="7"/>
  <c r="CF53" i="7"/>
  <c r="CF26" i="7"/>
  <c r="CF15" i="7"/>
  <c r="CF14" i="7"/>
  <c r="CF5" i="7"/>
  <c r="CF32" i="7"/>
  <c r="CF43" i="7"/>
  <c r="AJ12" i="7"/>
  <c r="AJ35" i="7"/>
  <c r="AJ20" i="7"/>
  <c r="AJ52" i="7"/>
  <c r="AJ27" i="7"/>
  <c r="AJ41" i="7"/>
  <c r="AJ53" i="7"/>
  <c r="BB42" i="7"/>
  <c r="BB34" i="7"/>
  <c r="BB30" i="7"/>
  <c r="BB8" i="7"/>
  <c r="BB11" i="7"/>
  <c r="BB7" i="7"/>
  <c r="BB18" i="7"/>
  <c r="BB28" i="7"/>
  <c r="BB16" i="7"/>
  <c r="BB47" i="7"/>
  <c r="BB12" i="7"/>
  <c r="BB38" i="7"/>
  <c r="BB31" i="7"/>
  <c r="BB13" i="7"/>
  <c r="BB14" i="7"/>
  <c r="BB32" i="7"/>
  <c r="BB9" i="7"/>
  <c r="BB29" i="7"/>
  <c r="BB36" i="7"/>
  <c r="BB39" i="7"/>
  <c r="BB21" i="7"/>
  <c r="BB56" i="7"/>
  <c r="BF56" i="7" s="1"/>
  <c r="AJ56" i="7"/>
  <c r="AJ9" i="7"/>
  <c r="AJ29" i="7"/>
  <c r="AJ40" i="7"/>
  <c r="AJ24" i="7"/>
  <c r="AJ43" i="7"/>
  <c r="AJ10" i="7"/>
  <c r="AJ45" i="7"/>
  <c r="AJ25" i="7"/>
  <c r="AJ54" i="7"/>
  <c r="AJ39" i="7"/>
  <c r="AJ34" i="7"/>
  <c r="AJ50" i="7"/>
  <c r="AJ36" i="7"/>
  <c r="AJ55" i="7"/>
  <c r="AJ7" i="7"/>
  <c r="AJ5" i="7"/>
  <c r="AJ49" i="7"/>
  <c r="AJ11" i="7"/>
  <c r="AJ23" i="7"/>
  <c r="AJ13" i="7"/>
  <c r="AJ19" i="7"/>
  <c r="AJ18" i="7"/>
  <c r="CF50" i="7"/>
  <c r="CF46" i="7"/>
  <c r="CF19" i="7"/>
  <c r="CF56" i="7"/>
  <c r="CF51" i="7"/>
  <c r="CF17" i="7"/>
  <c r="CF9" i="7"/>
  <c r="CF20" i="7"/>
  <c r="CF30" i="7"/>
  <c r="AJ21" i="7"/>
  <c r="AJ14" i="7"/>
  <c r="AJ46" i="7"/>
  <c r="AJ47" i="7"/>
  <c r="AJ38" i="7"/>
  <c r="AJ37" i="7"/>
  <c r="AJ31" i="7"/>
  <c r="BT6" i="7"/>
  <c r="BT22" i="7"/>
  <c r="BT39" i="7"/>
  <c r="BT54" i="7"/>
  <c r="BT50" i="7"/>
  <c r="BT34" i="7"/>
  <c r="BT56" i="7"/>
  <c r="L46" i="7"/>
  <c r="L38" i="7"/>
  <c r="L34" i="7"/>
  <c r="L54" i="7"/>
  <c r="L31" i="7"/>
  <c r="BT17" i="7"/>
  <c r="BT33" i="7"/>
  <c r="BT13" i="7"/>
  <c r="BT40" i="7"/>
  <c r="BT18" i="7"/>
  <c r="BT8" i="7"/>
  <c r="F25" i="7"/>
  <c r="L30" i="7"/>
  <c r="L5" i="7"/>
  <c r="L25" i="7"/>
  <c r="L7" i="7"/>
  <c r="L51" i="7"/>
  <c r="L43" i="7"/>
  <c r="L32" i="7"/>
  <c r="L53" i="7"/>
  <c r="L36" i="7"/>
  <c r="F7" i="7"/>
  <c r="L47" i="7"/>
  <c r="L14" i="7"/>
  <c r="L29" i="7"/>
  <c r="L27" i="7"/>
  <c r="L23" i="7"/>
  <c r="L21" i="7"/>
  <c r="L11" i="7"/>
  <c r="L15" i="7"/>
  <c r="L26" i="7"/>
  <c r="L8" i="7"/>
  <c r="F49" i="7"/>
  <c r="F10" i="7"/>
  <c r="F43" i="7"/>
  <c r="F52" i="7"/>
  <c r="F22" i="7"/>
  <c r="F16" i="7"/>
  <c r="F12" i="7"/>
  <c r="F48" i="7"/>
  <c r="F39" i="7"/>
  <c r="F42" i="7"/>
  <c r="F24" i="7"/>
  <c r="F15" i="7"/>
  <c r="F8" i="7"/>
  <c r="F40" i="7"/>
  <c r="F53" i="7"/>
  <c r="F36" i="7"/>
  <c r="F11" i="7"/>
  <c r="F54" i="7"/>
  <c r="F45" i="7"/>
  <c r="F18" i="7"/>
  <c r="F5" i="7"/>
  <c r="F19" i="7"/>
  <c r="F14" i="7"/>
  <c r="F44" i="7"/>
  <c r="F35" i="7"/>
  <c r="F13" i="7"/>
  <c r="F41" i="7"/>
  <c r="F46" i="7"/>
  <c r="F56" i="7"/>
  <c r="F30" i="7"/>
  <c r="F47" i="7"/>
  <c r="F20" i="7"/>
  <c r="F51" i="7"/>
  <c r="F33" i="7"/>
  <c r="F34" i="7"/>
  <c r="F6" i="7"/>
  <c r="F37" i="7"/>
  <c r="F28" i="7"/>
  <c r="F32" i="7"/>
  <c r="F23" i="7"/>
  <c r="L50" i="7"/>
  <c r="L17" i="7"/>
  <c r="L39" i="7"/>
  <c r="L52" i="7"/>
  <c r="L10" i="7"/>
  <c r="L41" i="7"/>
  <c r="L37" i="7"/>
  <c r="L35" i="7"/>
  <c r="L20" i="7"/>
  <c r="L49" i="7"/>
  <c r="L48" i="7"/>
  <c r="L22" i="7"/>
  <c r="L18" i="7"/>
  <c r="L28" i="7"/>
  <c r="L16" i="7"/>
  <c r="F9" i="7"/>
  <c r="L9" i="7"/>
  <c r="L45" i="7"/>
  <c r="L13" i="7"/>
  <c r="L24" i="7"/>
  <c r="L19" i="7"/>
  <c r="L44" i="7"/>
  <c r="L42" i="7"/>
  <c r="L12" i="7"/>
  <c r="L55" i="7"/>
  <c r="L33" i="7"/>
  <c r="L40" i="7"/>
  <c r="L56" i="7"/>
  <c r="F38" i="7"/>
  <c r="F21" i="7"/>
  <c r="F17" i="7"/>
  <c r="F26" i="7"/>
  <c r="F50" i="7"/>
  <c r="F31" i="7"/>
  <c r="F27" i="7"/>
  <c r="BT29" i="7"/>
  <c r="BT51" i="7"/>
  <c r="BT47" i="7"/>
  <c r="BT28" i="7"/>
  <c r="BT11" i="7"/>
  <c r="BT7" i="7"/>
  <c r="BT42" i="7"/>
  <c r="BT14" i="7"/>
  <c r="BT9" i="7"/>
  <c r="BT16" i="7"/>
  <c r="BT26" i="7"/>
  <c r="BT49" i="7"/>
  <c r="BT27" i="7"/>
  <c r="BT5" i="7"/>
  <c r="BT31" i="7"/>
  <c r="BT37" i="7"/>
  <c r="BT46" i="7"/>
  <c r="BT52" i="7"/>
  <c r="BT38" i="7"/>
  <c r="BT25" i="7"/>
  <c r="BT30" i="7"/>
  <c r="BT43" i="7"/>
  <c r="Z5" i="5"/>
  <c r="AA5" i="5" s="1"/>
  <c r="Z130" i="5"/>
  <c r="AA130" i="5" s="1"/>
  <c r="AF130" i="5" s="1"/>
  <c r="Z209" i="5"/>
  <c r="AA209" i="5" s="1"/>
  <c r="AE209" i="5" s="1"/>
  <c r="Z156" i="5"/>
  <c r="AA156" i="5" s="1"/>
  <c r="AG156" i="5" s="1"/>
  <c r="Z47" i="5"/>
  <c r="AA47" i="5" s="1"/>
  <c r="AB47" i="5" s="1"/>
  <c r="Z188" i="5"/>
  <c r="AA188" i="5" s="1"/>
  <c r="AB188" i="5" s="1"/>
  <c r="Z8" i="5"/>
  <c r="AA8" i="5" s="1"/>
  <c r="AC8" i="5" s="1"/>
  <c r="Z94" i="5"/>
  <c r="AA94" i="5" s="1"/>
  <c r="AB94" i="5" s="1"/>
  <c r="Z126" i="5"/>
  <c r="AA126" i="5" s="1"/>
  <c r="Z198" i="5"/>
  <c r="AA198" i="5" s="1"/>
  <c r="AC198" i="5" s="1"/>
  <c r="Z25" i="5"/>
  <c r="AA25" i="5" s="1"/>
  <c r="AC25" i="5" s="1"/>
  <c r="Z228" i="5"/>
  <c r="AA228" i="5" s="1"/>
  <c r="AC228" i="5" s="1"/>
  <c r="Z119" i="5"/>
  <c r="AA119" i="5" s="1"/>
  <c r="Z57" i="5"/>
  <c r="AA57" i="5" s="1"/>
  <c r="AD57" i="5" s="1"/>
  <c r="Z260" i="5"/>
  <c r="AA260" i="5" s="1"/>
  <c r="AB260" i="5" s="1"/>
  <c r="Z262" i="5"/>
  <c r="AA262" i="5" s="1"/>
  <c r="Z89" i="5"/>
  <c r="AA89" i="5" s="1"/>
  <c r="AE89" i="5" s="1"/>
  <c r="Z183" i="5"/>
  <c r="AA183" i="5" s="1"/>
  <c r="AD183" i="5" s="1"/>
  <c r="Z121" i="5"/>
  <c r="AA121" i="5" s="1"/>
  <c r="AF121" i="5" s="1"/>
  <c r="Z64" i="5"/>
  <c r="AA64" i="5" s="1"/>
  <c r="AE64" i="5" s="1"/>
  <c r="Z67" i="5"/>
  <c r="AA67" i="5" s="1"/>
  <c r="AC67" i="5" s="1"/>
  <c r="Z153" i="5"/>
  <c r="AA153" i="5" s="1"/>
  <c r="AF153" i="5" s="1"/>
  <c r="Z247" i="5"/>
  <c r="AA247" i="5" s="1"/>
  <c r="AG247" i="5" s="1"/>
  <c r="Z185" i="5"/>
  <c r="AA185" i="5" s="1"/>
  <c r="AG185" i="5" s="1"/>
  <c r="Z211" i="5"/>
  <c r="AA211" i="5" s="1"/>
  <c r="AC211" i="5" s="1"/>
  <c r="Z102" i="5"/>
  <c r="AA102" i="5" s="1"/>
  <c r="AB102" i="5" s="1"/>
  <c r="Z243" i="5"/>
  <c r="AA243" i="5" s="1"/>
  <c r="AG243" i="5" s="1"/>
  <c r="Z75" i="5"/>
  <c r="AA75" i="5" s="1"/>
  <c r="AE75" i="5" s="1"/>
  <c r="Z161" i="5"/>
  <c r="AA161" i="5" s="1"/>
  <c r="AD161" i="5" s="1"/>
  <c r="Z172" i="5"/>
  <c r="AA172" i="5" s="1"/>
  <c r="AB172" i="5" s="1"/>
  <c r="Z193" i="5"/>
  <c r="AA193" i="5" s="1"/>
  <c r="AB193" i="5" s="1"/>
  <c r="Z139" i="5"/>
  <c r="AA139" i="5" s="1"/>
  <c r="AG139" i="5" s="1"/>
  <c r="Z225" i="5"/>
  <c r="AA225" i="5" s="1"/>
  <c r="Z236" i="5"/>
  <c r="AA236" i="5" s="1"/>
  <c r="AF236" i="5" s="1"/>
  <c r="Z257" i="5"/>
  <c r="AA257" i="5" s="1"/>
  <c r="AG257" i="5" s="1"/>
  <c r="Z162" i="5"/>
  <c r="AA162" i="5" s="1"/>
  <c r="AG162" i="5" s="1"/>
  <c r="Z53" i="5"/>
  <c r="AA53" i="5" s="1"/>
  <c r="AB53" i="5" s="1"/>
  <c r="Z90" i="5"/>
  <c r="AA90" i="5" s="1"/>
  <c r="AD90" i="5" s="1"/>
  <c r="Z88" i="5"/>
  <c r="AA88" i="5" s="1"/>
  <c r="AB88" i="5" s="1"/>
  <c r="Z238" i="5"/>
  <c r="AA238" i="5" s="1"/>
  <c r="AG238" i="5" s="1"/>
  <c r="Z120" i="5"/>
  <c r="AA120" i="5" s="1"/>
  <c r="AB120" i="5" s="1"/>
  <c r="Z192" i="5"/>
  <c r="AA192" i="5" s="1"/>
  <c r="AC192" i="5" s="1"/>
  <c r="Z19" i="5"/>
  <c r="AA19" i="5" s="1"/>
  <c r="AB19" i="5" s="1"/>
  <c r="Z169" i="5"/>
  <c r="AA169" i="5" s="1"/>
  <c r="AC169" i="5" s="1"/>
  <c r="Z132" i="5"/>
  <c r="AA132" i="5" s="1"/>
  <c r="AG132" i="5" s="1"/>
  <c r="Z95" i="5"/>
  <c r="AA95" i="5" s="1"/>
  <c r="AD95" i="5" s="1"/>
  <c r="Z245" i="5"/>
  <c r="AA245" i="5" s="1"/>
  <c r="AG245" i="5" s="1"/>
  <c r="Z127" i="5"/>
  <c r="AA127" i="5" s="1"/>
  <c r="AF127" i="5" s="1"/>
  <c r="Z159" i="5"/>
  <c r="AA159" i="5" s="1"/>
  <c r="Z50" i="5"/>
  <c r="AA50" i="5" s="1"/>
  <c r="AD50" i="5" s="1"/>
  <c r="Z191" i="5"/>
  <c r="AA191" i="5" s="1"/>
  <c r="AC191" i="5" s="1"/>
  <c r="Z11" i="5"/>
  <c r="AA11" i="5" s="1"/>
  <c r="AC11" i="5" s="1"/>
  <c r="Z97" i="5"/>
  <c r="AA97" i="5" s="1"/>
  <c r="Z108" i="5"/>
  <c r="AA108" i="5" s="1"/>
  <c r="AC108" i="5" s="1"/>
  <c r="Z129" i="5"/>
  <c r="AA129" i="5" s="1"/>
  <c r="AD129" i="5" s="1"/>
  <c r="Z201" i="5"/>
  <c r="AA201" i="5" s="1"/>
  <c r="AD201" i="5" s="1"/>
  <c r="Z231" i="5"/>
  <c r="AA231" i="5" s="1"/>
  <c r="AG231" i="5" s="1"/>
  <c r="Z122" i="5"/>
  <c r="AA122" i="5" s="1"/>
  <c r="AF122" i="5" s="1"/>
  <c r="Z263" i="5"/>
  <c r="AA263" i="5" s="1"/>
  <c r="AD263" i="5" s="1"/>
  <c r="Z6" i="5"/>
  <c r="AA6" i="5" s="1"/>
  <c r="AE6" i="5" s="1"/>
  <c r="Z36" i="5"/>
  <c r="AA36" i="5" s="1"/>
  <c r="AF36" i="5" s="1"/>
  <c r="Z186" i="5"/>
  <c r="AA186" i="5" s="1"/>
  <c r="AD186" i="5" s="1"/>
  <c r="Z68" i="5"/>
  <c r="AA68" i="5" s="1"/>
  <c r="AD68" i="5" s="1"/>
  <c r="Z26" i="5"/>
  <c r="AA26" i="5" s="1"/>
  <c r="AD26" i="5" s="1"/>
  <c r="Z24" i="5"/>
  <c r="AA24" i="5" s="1"/>
  <c r="Z174" i="5"/>
  <c r="AA174" i="5" s="1"/>
  <c r="AE174" i="5" s="1"/>
  <c r="Z84" i="5"/>
  <c r="AA84" i="5" s="1"/>
  <c r="AF84" i="5" s="1"/>
  <c r="Z170" i="5"/>
  <c r="AA170" i="5" s="1"/>
  <c r="AF170" i="5" s="1"/>
  <c r="Z61" i="5"/>
  <c r="AA61" i="5" s="1"/>
  <c r="Z232" i="5"/>
  <c r="AA232" i="5" s="1"/>
  <c r="AG232" i="5" s="1"/>
  <c r="Z202" i="5"/>
  <c r="AA202" i="5" s="1"/>
  <c r="AD202" i="5" s="1"/>
  <c r="Z37" i="5"/>
  <c r="AA37" i="5" s="1"/>
  <c r="AD37" i="5" s="1"/>
  <c r="Z163" i="5"/>
  <c r="AA163" i="5" s="1"/>
  <c r="Z101" i="5"/>
  <c r="AA101" i="5" s="1"/>
  <c r="AC101" i="5" s="1"/>
  <c r="Z227" i="5"/>
  <c r="AA227" i="5" s="1"/>
  <c r="AF227" i="5" s="1"/>
  <c r="Z176" i="5"/>
  <c r="AA176" i="5" s="1"/>
  <c r="Z165" i="5"/>
  <c r="AA165" i="5" s="1"/>
  <c r="AF165" i="5" s="1"/>
  <c r="Z32" i="5"/>
  <c r="AA32" i="5" s="1"/>
  <c r="AE32" i="5" s="1"/>
  <c r="Z56" i="5"/>
  <c r="AA56" i="5" s="1"/>
  <c r="AC56" i="5" s="1"/>
  <c r="Z17" i="5"/>
  <c r="AA17" i="5" s="1"/>
  <c r="AC17" i="5" s="1"/>
  <c r="Z223" i="5"/>
  <c r="AA223" i="5" s="1"/>
  <c r="Z114" i="5"/>
  <c r="AA114" i="5" s="1"/>
  <c r="AB114" i="5" s="1"/>
  <c r="Z255" i="5"/>
  <c r="AA255" i="5" s="1"/>
  <c r="AF255" i="5" s="1"/>
  <c r="Z151" i="5"/>
  <c r="AA151" i="5" s="1"/>
  <c r="AB151" i="5" s="1"/>
  <c r="Z237" i="5"/>
  <c r="AA237" i="5" s="1"/>
  <c r="Z40" i="5"/>
  <c r="AA40" i="5" s="1"/>
  <c r="AB40" i="5" s="1"/>
  <c r="Z10" i="5"/>
  <c r="AA10" i="5" s="1"/>
  <c r="AC10" i="5" s="1"/>
  <c r="Z215" i="5"/>
  <c r="AA215" i="5" s="1"/>
  <c r="AF215" i="5" s="1"/>
  <c r="Z42" i="5"/>
  <c r="AA42" i="5" s="1"/>
  <c r="AB42" i="5" s="1"/>
  <c r="Z104" i="5"/>
  <c r="AA104" i="5" s="1"/>
  <c r="AB104" i="5" s="1"/>
  <c r="Z74" i="5"/>
  <c r="AA74" i="5" s="1"/>
  <c r="AG74" i="5" s="1"/>
  <c r="Z203" i="5"/>
  <c r="AA203" i="5" s="1"/>
  <c r="AG203" i="5" s="1"/>
  <c r="Z30" i="5"/>
  <c r="AA30" i="5" s="1"/>
  <c r="AB30" i="5" s="1"/>
  <c r="Z134" i="5"/>
  <c r="AA134" i="5" s="1"/>
  <c r="AD134" i="5" s="1"/>
  <c r="Z164" i="5"/>
  <c r="AA164" i="5" s="1"/>
  <c r="AD164" i="5" s="1"/>
  <c r="Z55" i="5"/>
  <c r="AA55" i="5" s="1"/>
  <c r="Z196" i="5"/>
  <c r="AA196" i="5" s="1"/>
  <c r="AG196" i="5" s="1"/>
  <c r="Z65" i="5"/>
  <c r="AA65" i="5" s="1"/>
  <c r="AC65" i="5" s="1"/>
  <c r="Z31" i="5"/>
  <c r="AA31" i="5" s="1"/>
  <c r="AE31" i="5" s="1"/>
  <c r="Z181" i="5"/>
  <c r="AA181" i="5" s="1"/>
  <c r="AD181" i="5" s="1"/>
  <c r="Z190" i="5"/>
  <c r="AA190" i="5" s="1"/>
  <c r="Z136" i="5"/>
  <c r="AA136" i="5" s="1"/>
  <c r="AE136" i="5" s="1"/>
  <c r="Z222" i="5"/>
  <c r="AA222" i="5" s="1"/>
  <c r="AD222" i="5" s="1"/>
  <c r="Z113" i="5"/>
  <c r="AA113" i="5" s="1"/>
  <c r="AE113" i="5" s="1"/>
  <c r="Z254" i="5"/>
  <c r="AA254" i="5" s="1"/>
  <c r="Z200" i="5"/>
  <c r="AA200" i="5" s="1"/>
  <c r="AB200" i="5" s="1"/>
  <c r="Z27" i="5"/>
  <c r="AA27" i="5" s="1"/>
  <c r="AB27" i="5" s="1"/>
  <c r="Z177" i="5"/>
  <c r="AA177" i="5" s="1"/>
  <c r="AB177" i="5" s="1"/>
  <c r="Z87" i="5"/>
  <c r="AA87" i="5" s="1"/>
  <c r="AC87" i="5" s="1"/>
  <c r="Z173" i="5"/>
  <c r="AA173" i="5" s="1"/>
  <c r="AE173" i="5" s="1"/>
  <c r="Z235" i="5"/>
  <c r="AA235" i="5" s="1"/>
  <c r="AB235" i="5" s="1"/>
  <c r="Z205" i="5"/>
  <c r="AA205" i="5" s="1"/>
  <c r="Z16" i="5"/>
  <c r="AA16" i="5" s="1"/>
  <c r="Z166" i="5"/>
  <c r="AA166" i="5" s="1"/>
  <c r="AD166" i="5" s="1"/>
  <c r="Z48" i="5"/>
  <c r="AA48" i="5" s="1"/>
  <c r="AC48" i="5" s="1"/>
  <c r="Z80" i="5"/>
  <c r="AA80" i="5" s="1"/>
  <c r="Z230" i="5"/>
  <c r="AA230" i="5" s="1"/>
  <c r="AF230" i="5" s="1"/>
  <c r="Z112" i="5"/>
  <c r="AA112" i="5" s="1"/>
  <c r="AC112" i="5" s="1"/>
  <c r="Z73" i="5"/>
  <c r="AA73" i="5" s="1"/>
  <c r="AE73" i="5" s="1"/>
  <c r="Z70" i="5"/>
  <c r="AA70" i="5" s="1"/>
  <c r="AG70" i="5" s="1"/>
  <c r="Z100" i="5"/>
  <c r="AA100" i="5" s="1"/>
  <c r="AF100" i="5" s="1"/>
  <c r="Z250" i="5"/>
  <c r="AA250" i="5" s="1"/>
  <c r="AF250" i="5" s="1"/>
  <c r="Z128" i="5"/>
  <c r="AA128" i="5" s="1"/>
  <c r="AE128" i="5" s="1"/>
  <c r="Z214" i="5"/>
  <c r="AA214" i="5" s="1"/>
  <c r="AG214" i="5" s="1"/>
  <c r="Z105" i="5"/>
  <c r="AA105" i="5" s="1"/>
  <c r="AB105" i="5" s="1"/>
  <c r="Z246" i="5"/>
  <c r="AA246" i="5" s="1"/>
  <c r="AB246" i="5" s="1"/>
  <c r="Z78" i="5"/>
  <c r="AA78" i="5" s="1"/>
  <c r="AE78" i="5" s="1"/>
  <c r="Z175" i="5"/>
  <c r="AA175" i="5" s="1"/>
  <c r="Z142" i="5"/>
  <c r="AA142" i="5" s="1"/>
  <c r="Z239" i="5"/>
  <c r="AA239" i="5" s="1"/>
  <c r="AB239" i="5" s="1"/>
  <c r="Z206" i="5"/>
  <c r="AA206" i="5" s="1"/>
  <c r="AD206" i="5" s="1"/>
  <c r="Z33" i="5"/>
  <c r="AA33" i="5" s="1"/>
  <c r="AC33" i="5" s="1"/>
  <c r="Z44" i="5"/>
  <c r="AA44" i="5" s="1"/>
  <c r="Z93" i="5"/>
  <c r="AA93" i="5" s="1"/>
  <c r="AE93" i="5" s="1"/>
  <c r="Z4" i="5"/>
  <c r="AA4" i="5" s="1"/>
  <c r="AE4" i="5" s="1"/>
  <c r="Z91" i="5"/>
  <c r="AA91" i="5" s="1"/>
  <c r="AG91" i="5" s="1"/>
  <c r="Z241" i="5"/>
  <c r="AA241" i="5" s="1"/>
  <c r="Z123" i="5"/>
  <c r="AA123" i="5" s="1"/>
  <c r="AE123" i="5" s="1"/>
  <c r="Z195" i="5"/>
  <c r="AA195" i="5" s="1"/>
  <c r="AG195" i="5" s="1"/>
  <c r="Z22" i="5"/>
  <c r="AA22" i="5" s="1"/>
  <c r="Z116" i="5"/>
  <c r="AA116" i="5" s="1"/>
  <c r="AD116" i="5" s="1"/>
  <c r="Z54" i="5"/>
  <c r="AA54" i="5" s="1"/>
  <c r="AG54" i="5" s="1"/>
  <c r="Z259" i="5"/>
  <c r="AA259" i="5" s="1"/>
  <c r="AC259" i="5" s="1"/>
  <c r="Z86" i="5"/>
  <c r="AA86" i="5" s="1"/>
  <c r="AE86" i="5" s="1"/>
  <c r="Z180" i="5"/>
  <c r="AA180" i="5" s="1"/>
  <c r="AG180" i="5" s="1"/>
  <c r="Z118" i="5"/>
  <c r="AA118" i="5" s="1"/>
  <c r="AC118" i="5" s="1"/>
  <c r="Z20" i="5"/>
  <c r="AA20" i="5" s="1"/>
  <c r="AD20" i="5" s="1"/>
  <c r="Z106" i="5"/>
  <c r="AA106" i="5" s="1"/>
  <c r="AD106" i="5" s="1"/>
  <c r="Z168" i="5"/>
  <c r="AA168" i="5" s="1"/>
  <c r="AB168" i="5" s="1"/>
  <c r="Z208" i="5"/>
  <c r="AA208" i="5" s="1"/>
  <c r="AC208" i="5" s="1"/>
  <c r="Z99" i="5"/>
  <c r="AA99" i="5" s="1"/>
  <c r="AC99" i="5" s="1"/>
  <c r="Z240" i="5"/>
  <c r="AA240" i="5" s="1"/>
  <c r="AC240" i="5" s="1"/>
  <c r="Z72" i="5"/>
  <c r="AA72" i="5" s="1"/>
  <c r="AE72" i="5" s="1"/>
  <c r="Z158" i="5"/>
  <c r="AA158" i="5" s="1"/>
  <c r="AD158" i="5" s="1"/>
  <c r="Z49" i="5"/>
  <c r="AA49" i="5" s="1"/>
  <c r="AC49" i="5" s="1"/>
  <c r="Z7" i="5"/>
  <c r="AA7" i="5" s="1"/>
  <c r="AG7" i="5" s="1"/>
  <c r="Z9" i="5"/>
  <c r="AA9" i="5" s="1"/>
  <c r="AG9" i="5" s="1"/>
  <c r="Z212" i="5"/>
  <c r="AA212" i="5" s="1"/>
  <c r="AF212" i="5" s="1"/>
  <c r="Z39" i="5"/>
  <c r="AA39" i="5" s="1"/>
  <c r="AB39" i="5" s="1"/>
  <c r="Z189" i="5"/>
  <c r="AA189" i="5" s="1"/>
  <c r="Z71" i="5"/>
  <c r="AA71" i="5" s="1"/>
  <c r="AF71" i="5" s="1"/>
  <c r="Z103" i="5"/>
  <c r="AA103" i="5" s="1"/>
  <c r="AG103" i="5" s="1"/>
  <c r="Z253" i="5"/>
  <c r="AA253" i="5" s="1"/>
  <c r="AB253" i="5" s="1"/>
  <c r="Z131" i="5"/>
  <c r="AA131" i="5" s="1"/>
  <c r="AC131" i="5" s="1"/>
  <c r="Z217" i="5"/>
  <c r="AA217" i="5" s="1"/>
  <c r="Z52" i="5"/>
  <c r="AA52" i="5" s="1"/>
  <c r="AF52" i="5" s="1"/>
  <c r="Z249" i="5"/>
  <c r="AA249" i="5" s="1"/>
  <c r="AC249" i="5" s="1"/>
  <c r="Z59" i="5"/>
  <c r="AA59" i="5" s="1"/>
  <c r="AF59" i="5" s="1"/>
  <c r="Z81" i="5"/>
  <c r="AA81" i="5" s="1"/>
  <c r="AE81" i="5" s="1"/>
  <c r="Z28" i="5"/>
  <c r="AA28" i="5" s="1"/>
  <c r="AC28" i="5" s="1"/>
  <c r="Z178" i="5"/>
  <c r="AA178" i="5" s="1"/>
  <c r="AG178" i="5" s="1"/>
  <c r="Z60" i="5"/>
  <c r="AA60" i="5" s="1"/>
  <c r="AG60" i="5" s="1"/>
  <c r="Z62" i="5"/>
  <c r="AA62" i="5" s="1"/>
  <c r="Z145" i="5"/>
  <c r="AA145" i="5" s="1"/>
  <c r="AB145" i="5" s="1"/>
  <c r="Z92" i="5"/>
  <c r="AA92" i="5" s="1"/>
  <c r="AD92" i="5" s="1"/>
  <c r="Z242" i="5"/>
  <c r="AA242" i="5" s="1"/>
  <c r="AG242" i="5" s="1"/>
  <c r="Z29" i="5"/>
  <c r="AA29" i="5" s="1"/>
  <c r="Z144" i="5"/>
  <c r="AA144" i="5" s="1"/>
  <c r="AB144" i="5" s="1"/>
  <c r="Z35" i="5"/>
  <c r="AA35" i="5" s="1"/>
  <c r="AB35" i="5" s="1"/>
  <c r="Z135" i="5"/>
  <c r="AA135" i="5" s="1"/>
  <c r="AC135" i="5" s="1"/>
  <c r="Z226" i="5"/>
  <c r="AA226" i="5" s="1"/>
  <c r="AD226" i="5" s="1"/>
  <c r="Z117" i="5"/>
  <c r="AA117" i="5" s="1"/>
  <c r="AB117" i="5" s="1"/>
  <c r="Z154" i="5"/>
  <c r="AA154" i="5" s="1"/>
  <c r="AC154" i="5" s="1"/>
  <c r="Z152" i="5"/>
  <c r="AA152" i="5" s="1"/>
  <c r="AD152" i="5" s="1"/>
  <c r="Z43" i="5"/>
  <c r="AA43" i="5" s="1"/>
  <c r="Z13" i="5"/>
  <c r="AA13" i="5" s="1"/>
  <c r="AF13" i="5" s="1"/>
  <c r="Z184" i="5"/>
  <c r="AA184" i="5" s="1"/>
  <c r="AC184" i="5" s="1"/>
  <c r="Z218" i="5"/>
  <c r="AA218" i="5" s="1"/>
  <c r="AF218" i="5" s="1"/>
  <c r="Z45" i="5"/>
  <c r="AA45" i="5" s="1"/>
  <c r="Z216" i="5"/>
  <c r="AA216" i="5" s="1"/>
  <c r="Z107" i="5"/>
  <c r="AA107" i="5" s="1"/>
  <c r="AG107" i="5" s="1"/>
  <c r="Z77" i="5"/>
  <c r="AA77" i="5" s="1"/>
  <c r="AE77" i="5" s="1"/>
  <c r="Z248" i="5"/>
  <c r="AA248" i="5" s="1"/>
  <c r="Z23" i="5"/>
  <c r="AA23" i="5" s="1"/>
  <c r="AD23" i="5" s="1"/>
  <c r="Z109" i="5"/>
  <c r="AA109" i="5" s="1"/>
  <c r="Z171" i="5"/>
  <c r="AA171" i="5" s="1"/>
  <c r="AB171" i="5" s="1"/>
  <c r="Z137" i="5"/>
  <c r="AA137" i="5" s="1"/>
  <c r="Z167" i="5"/>
  <c r="AA167" i="5" s="1"/>
  <c r="AG167" i="5" s="1"/>
  <c r="Z58" i="5"/>
  <c r="AA58" i="5" s="1"/>
  <c r="AE58" i="5" s="1"/>
  <c r="Z199" i="5"/>
  <c r="AA199" i="5" s="1"/>
  <c r="AD199" i="5" s="1"/>
  <c r="Z34" i="5"/>
  <c r="AA34" i="5" s="1"/>
  <c r="Z160" i="5"/>
  <c r="AA160" i="5" s="1"/>
  <c r="AF160" i="5" s="1"/>
  <c r="Z141" i="5"/>
  <c r="AA141" i="5" s="1"/>
  <c r="AD141" i="5" s="1"/>
  <c r="Z98" i="5"/>
  <c r="AA98" i="5" s="1"/>
  <c r="AF98" i="5" s="1"/>
  <c r="Z224" i="5"/>
  <c r="AA224" i="5" s="1"/>
  <c r="AC224" i="5" s="1"/>
  <c r="Z138" i="5"/>
  <c r="AA138" i="5" s="1"/>
  <c r="AF138" i="5" s="1"/>
  <c r="Z150" i="5"/>
  <c r="AA150" i="5" s="1"/>
  <c r="AB150" i="5" s="1"/>
  <c r="Z41" i="5"/>
  <c r="AA41" i="5" s="1"/>
  <c r="AC41" i="5" s="1"/>
  <c r="Z244" i="5"/>
  <c r="AA244" i="5" s="1"/>
  <c r="Z182" i="5"/>
  <c r="AA182" i="5" s="1"/>
  <c r="AB182" i="5" s="1"/>
  <c r="Z14" i="5"/>
  <c r="AA14" i="5" s="1"/>
  <c r="Z220" i="5"/>
  <c r="AA220" i="5" s="1"/>
  <c r="AC220" i="5" s="1"/>
  <c r="Z111" i="5"/>
  <c r="AA111" i="5" s="1"/>
  <c r="AB111" i="5" s="1"/>
  <c r="Z252" i="5"/>
  <c r="AA252" i="5" s="1"/>
  <c r="AF252" i="5" s="1"/>
  <c r="Z148" i="5"/>
  <c r="AA148" i="5" s="1"/>
  <c r="Z234" i="5"/>
  <c r="AA234" i="5" s="1"/>
  <c r="Z125" i="5"/>
  <c r="AA125" i="5" s="1"/>
  <c r="Z51" i="5"/>
  <c r="AA51" i="5" s="1"/>
  <c r="AD51" i="5" s="1"/>
  <c r="Z256" i="5"/>
  <c r="AA256" i="5" s="1"/>
  <c r="AB256" i="5" s="1"/>
  <c r="Z83" i="5"/>
  <c r="AA83" i="5" s="1"/>
  <c r="AG83" i="5" s="1"/>
  <c r="Z233" i="5"/>
  <c r="AA233" i="5" s="1"/>
  <c r="AD233" i="5" s="1"/>
  <c r="Z115" i="5"/>
  <c r="AA115" i="5" s="1"/>
  <c r="AD115" i="5" s="1"/>
  <c r="Z147" i="5"/>
  <c r="AA147" i="5" s="1"/>
  <c r="Z38" i="5"/>
  <c r="AA38" i="5" s="1"/>
  <c r="AB38" i="5" s="1"/>
  <c r="Z179" i="5"/>
  <c r="AA179" i="5" s="1"/>
  <c r="AG179" i="5" s="1"/>
  <c r="Z229" i="5"/>
  <c r="AA229" i="5" s="1"/>
  <c r="AD229" i="5" s="1"/>
  <c r="Z96" i="5"/>
  <c r="AA96" i="5" s="1"/>
  <c r="AB96" i="5" s="1"/>
  <c r="Z157" i="5"/>
  <c r="AA157" i="5" s="1"/>
  <c r="AC157" i="5" s="1"/>
  <c r="Z155" i="5"/>
  <c r="AA155" i="5" s="1"/>
  <c r="Z46" i="5"/>
  <c r="AA46" i="5" s="1"/>
  <c r="Z187" i="5"/>
  <c r="AA187" i="5" s="1"/>
  <c r="Z221" i="5"/>
  <c r="AA221" i="5" s="1"/>
  <c r="AD221" i="5" s="1"/>
  <c r="Z219" i="5"/>
  <c r="AA219" i="5" s="1"/>
  <c r="AE219" i="5" s="1"/>
  <c r="Z110" i="5"/>
  <c r="AA110" i="5" s="1"/>
  <c r="AD110" i="5" s="1"/>
  <c r="Z251" i="5"/>
  <c r="AA251" i="5" s="1"/>
  <c r="AG251" i="5" s="1"/>
  <c r="Z124" i="5"/>
  <c r="AA124" i="5" s="1"/>
  <c r="Z204" i="5"/>
  <c r="AA204" i="5" s="1"/>
  <c r="Z85" i="5"/>
  <c r="AA85" i="5" s="1"/>
  <c r="AE85" i="5" s="1"/>
  <c r="Z146" i="5"/>
  <c r="AA146" i="5" s="1"/>
  <c r="AG146" i="5" s="1"/>
  <c r="Z15" i="5"/>
  <c r="AA15" i="5" s="1"/>
  <c r="AC15" i="5" s="1"/>
  <c r="Z63" i="5"/>
  <c r="AA63" i="5" s="1"/>
  <c r="AF63" i="5" s="1"/>
  <c r="Z207" i="5"/>
  <c r="AA207" i="5" s="1"/>
  <c r="AF207" i="5" s="1"/>
  <c r="Z66" i="5"/>
  <c r="AA66" i="5" s="1"/>
  <c r="AF66" i="5" s="1"/>
  <c r="Z12" i="5"/>
  <c r="AA12" i="5" s="1"/>
  <c r="AD12" i="5" s="1"/>
  <c r="Z76" i="5"/>
  <c r="AA76" i="5" s="1"/>
  <c r="AE76" i="5" s="1"/>
  <c r="Z149" i="5"/>
  <c r="AA149" i="5" s="1"/>
  <c r="AE149" i="5" s="1"/>
  <c r="Z79" i="5"/>
  <c r="AA79" i="5" s="1"/>
  <c r="Z140" i="5"/>
  <c r="AA140" i="5" s="1"/>
  <c r="AF140" i="5" s="1"/>
  <c r="Z194" i="5"/>
  <c r="AA194" i="5" s="1"/>
  <c r="AE194" i="5" s="1"/>
  <c r="Z197" i="5"/>
  <c r="AA197" i="5" s="1"/>
  <c r="AG197" i="5" s="1"/>
  <c r="Z258" i="5"/>
  <c r="AA258" i="5" s="1"/>
  <c r="Z261" i="5"/>
  <c r="AA261" i="5" s="1"/>
  <c r="AF261" i="5" s="1"/>
  <c r="Z21" i="5"/>
  <c r="AA21" i="5" s="1"/>
  <c r="Z69" i="5"/>
  <c r="AA69" i="5" s="1"/>
  <c r="AC69" i="5" s="1"/>
  <c r="Z213" i="5"/>
  <c r="AA213" i="5" s="1"/>
  <c r="Z210" i="5"/>
  <c r="AA210" i="5" s="1"/>
  <c r="AG210" i="5" s="1"/>
  <c r="Z82" i="5"/>
  <c r="AA82" i="5" s="1"/>
  <c r="AG82" i="5" s="1"/>
  <c r="Z143" i="5"/>
  <c r="AA143" i="5" s="1"/>
  <c r="AD143" i="5" s="1"/>
  <c r="Z18" i="5"/>
  <c r="AA18" i="5" s="1"/>
  <c r="Z133" i="5"/>
  <c r="AA133" i="5" s="1"/>
  <c r="AF133" i="5" s="1"/>
  <c r="AO262" i="5"/>
  <c r="AO243" i="5"/>
  <c r="AP243" i="5" s="1"/>
  <c r="AO212" i="5"/>
  <c r="AP212" i="5" s="1"/>
  <c r="AO183" i="5"/>
  <c r="AO240" i="5"/>
  <c r="AP240" i="5" s="1"/>
  <c r="AO147" i="5"/>
  <c r="AP147" i="5" s="1"/>
  <c r="AO118" i="5"/>
  <c r="AO247" i="5"/>
  <c r="AO179" i="5"/>
  <c r="AP179" i="5" s="1"/>
  <c r="AO11" i="5"/>
  <c r="AP11" i="5" s="1"/>
  <c r="AO44" i="5"/>
  <c r="AP44" i="5" s="1"/>
  <c r="AO75" i="5"/>
  <c r="AO108" i="5"/>
  <c r="AP108" i="5" s="1"/>
  <c r="AO14" i="5"/>
  <c r="AP14" i="5" s="1"/>
  <c r="AO139" i="5"/>
  <c r="AO46" i="5"/>
  <c r="AP46" i="5" s="1"/>
  <c r="AO172" i="5"/>
  <c r="AO17" i="5"/>
  <c r="AP17" i="5" s="1"/>
  <c r="AO106" i="5"/>
  <c r="AP106" i="5" s="1"/>
  <c r="AO231" i="5"/>
  <c r="AP231" i="5" s="1"/>
  <c r="AO13" i="5"/>
  <c r="AO45" i="5"/>
  <c r="AO69" i="5"/>
  <c r="AP69" i="5" s="1"/>
  <c r="AO48" i="5"/>
  <c r="AO228" i="5"/>
  <c r="AO133" i="5"/>
  <c r="AP133" i="5" s="1"/>
  <c r="AO112" i="5"/>
  <c r="AP112" i="5" s="1"/>
  <c r="AO19" i="5"/>
  <c r="AO241" i="5"/>
  <c r="AP241" i="5" s="1"/>
  <c r="AO51" i="5"/>
  <c r="AO132" i="5"/>
  <c r="AP132" i="5" s="1"/>
  <c r="AO39" i="5"/>
  <c r="AP39" i="5" s="1"/>
  <c r="AO10" i="5"/>
  <c r="AP10" i="5" s="1"/>
  <c r="AO229" i="5"/>
  <c r="AP229" i="5" s="1"/>
  <c r="AO95" i="5"/>
  <c r="AO222" i="5"/>
  <c r="AP222" i="5" s="1"/>
  <c r="AO34" i="5"/>
  <c r="AP34" i="5" s="1"/>
  <c r="AO254" i="5"/>
  <c r="AP254" i="5" s="1"/>
  <c r="AO184" i="5"/>
  <c r="AO91" i="5"/>
  <c r="AP91" i="5" s="1"/>
  <c r="AO62" i="5"/>
  <c r="AP62" i="5" s="1"/>
  <c r="AO199" i="5"/>
  <c r="AP199" i="5" s="1"/>
  <c r="AO22" i="5"/>
  <c r="AP22" i="5" s="1"/>
  <c r="AO226" i="5"/>
  <c r="AO202" i="5"/>
  <c r="AP202" i="5" s="1"/>
  <c r="AO5" i="5"/>
  <c r="AO201" i="5"/>
  <c r="AP201" i="5" s="1"/>
  <c r="AO164" i="5"/>
  <c r="AP164" i="5" s="1"/>
  <c r="AO94" i="5"/>
  <c r="AO156" i="5"/>
  <c r="AO127" i="5"/>
  <c r="AP127" i="5" s="1"/>
  <c r="AO188" i="5"/>
  <c r="AP188" i="5" s="1"/>
  <c r="AO33" i="5"/>
  <c r="AP33" i="5" s="1"/>
  <c r="AO158" i="5"/>
  <c r="AO220" i="5"/>
  <c r="AP220" i="5" s="1"/>
  <c r="AO65" i="5"/>
  <c r="AO191" i="5"/>
  <c r="AP191" i="5" s="1"/>
  <c r="AO252" i="5"/>
  <c r="AP252" i="5" s="1"/>
  <c r="AO97" i="5"/>
  <c r="AP97" i="5" s="1"/>
  <c r="AO187" i="5"/>
  <c r="AP187" i="5" s="1"/>
  <c r="AO31" i="5"/>
  <c r="AO256" i="5"/>
  <c r="AP256" i="5" s="1"/>
  <c r="AO217" i="5"/>
  <c r="AO113" i="5"/>
  <c r="AP113" i="5" s="1"/>
  <c r="AO175" i="5"/>
  <c r="AP175" i="5" s="1"/>
  <c r="AO146" i="5"/>
  <c r="AP146" i="5" s="1"/>
  <c r="AO207" i="5"/>
  <c r="AP207" i="5" s="1"/>
  <c r="AO87" i="5"/>
  <c r="AO4" i="5"/>
  <c r="AP4" i="5" s="1"/>
  <c r="AO26" i="5"/>
  <c r="AP26" i="5" s="1"/>
  <c r="AO245" i="5"/>
  <c r="AP245" i="5" s="1"/>
  <c r="AO151" i="5"/>
  <c r="AP151" i="5" s="1"/>
  <c r="AO58" i="5"/>
  <c r="AO230" i="5"/>
  <c r="AP230" i="5" s="1"/>
  <c r="AO29" i="5"/>
  <c r="AP29" i="5" s="1"/>
  <c r="AO90" i="5"/>
  <c r="AP90" i="5" s="1"/>
  <c r="AO86" i="5"/>
  <c r="AP86" i="5" s="1"/>
  <c r="AO215" i="5"/>
  <c r="AP215" i="5" s="1"/>
  <c r="AO122" i="5"/>
  <c r="AP122" i="5" s="1"/>
  <c r="AO263" i="5"/>
  <c r="AP263" i="5" s="1"/>
  <c r="AO93" i="5"/>
  <c r="AO24" i="5"/>
  <c r="AP24" i="5" s="1"/>
  <c r="AO150" i="5"/>
  <c r="AP150" i="5" s="1"/>
  <c r="AO57" i="5"/>
  <c r="AO20" i="5"/>
  <c r="AO89" i="5"/>
  <c r="AP89" i="5" s="1"/>
  <c r="AO52" i="5"/>
  <c r="AO76" i="5"/>
  <c r="AP76" i="5" s="1"/>
  <c r="AO221" i="5"/>
  <c r="AP221" i="5" s="1"/>
  <c r="AO15" i="5"/>
  <c r="AO140" i="5"/>
  <c r="AP140" i="5" s="1"/>
  <c r="AO47" i="5"/>
  <c r="AO18" i="5"/>
  <c r="AP18" i="5" s="1"/>
  <c r="AO238" i="5"/>
  <c r="AO79" i="5"/>
  <c r="AP79" i="5" s="1"/>
  <c r="AO83" i="5"/>
  <c r="AP83" i="5" s="1"/>
  <c r="AO54" i="5"/>
  <c r="AO258" i="5"/>
  <c r="AP258" i="5" s="1"/>
  <c r="AO250" i="5"/>
  <c r="AP250" i="5" s="1"/>
  <c r="AO193" i="5"/>
  <c r="AP193" i="5" s="1"/>
  <c r="AO235" i="5"/>
  <c r="AP235" i="5" s="1"/>
  <c r="AO260" i="5"/>
  <c r="AO167" i="5"/>
  <c r="AP167" i="5" s="1"/>
  <c r="AO138" i="5"/>
  <c r="AP138" i="5" s="1"/>
  <c r="AO50" i="5"/>
  <c r="AP50" i="5" s="1"/>
  <c r="AO223" i="5"/>
  <c r="AP223" i="5" s="1"/>
  <c r="AO21" i="5"/>
  <c r="AP21" i="5" s="1"/>
  <c r="AO53" i="5"/>
  <c r="AP53" i="5" s="1"/>
  <c r="AO12" i="5"/>
  <c r="AP12" i="5" s="1"/>
  <c r="AO208" i="5"/>
  <c r="AP208" i="5" s="1"/>
  <c r="AO170" i="5"/>
  <c r="AP170" i="5" s="1"/>
  <c r="AO77" i="5"/>
  <c r="AP77" i="5" s="1"/>
  <c r="AO8" i="5"/>
  <c r="AP8" i="5" s="1"/>
  <c r="AO109" i="5"/>
  <c r="AP109" i="5" s="1"/>
  <c r="AO40" i="5"/>
  <c r="AP40" i="5" s="1"/>
  <c r="AO141" i="5"/>
  <c r="AP141" i="5" s="1"/>
  <c r="AO72" i="5"/>
  <c r="AP72" i="5" s="1"/>
  <c r="AO43" i="5"/>
  <c r="AP43" i="5" s="1"/>
  <c r="AO173" i="5"/>
  <c r="AP173" i="5" s="1"/>
  <c r="AO104" i="5"/>
  <c r="AO180" i="5"/>
  <c r="AO233" i="5"/>
  <c r="AP233" i="5" s="1"/>
  <c r="AO129" i="5"/>
  <c r="AP129" i="5" s="1"/>
  <c r="AO218" i="5"/>
  <c r="AP218" i="5" s="1"/>
  <c r="AO189" i="5"/>
  <c r="AP189" i="5" s="1"/>
  <c r="AO120" i="5"/>
  <c r="AP120" i="5" s="1"/>
  <c r="AO27" i="5"/>
  <c r="AP27" i="5" s="1"/>
  <c r="AO131" i="5"/>
  <c r="AP131" i="5" s="1"/>
  <c r="AO38" i="5"/>
  <c r="AO242" i="5"/>
  <c r="AP242" i="5" s="1"/>
  <c r="AO9" i="5"/>
  <c r="AP9" i="5" s="1"/>
  <c r="AO70" i="5"/>
  <c r="AP70" i="5" s="1"/>
  <c r="AO227" i="5"/>
  <c r="AP227" i="5" s="1"/>
  <c r="AO195" i="5"/>
  <c r="AO102" i="5"/>
  <c r="AP102" i="5" s="1"/>
  <c r="AO259" i="5"/>
  <c r="AO73" i="5"/>
  <c r="AP73" i="5" s="1"/>
  <c r="AO36" i="5"/>
  <c r="AP36" i="5" s="1"/>
  <c r="AO134" i="5"/>
  <c r="AP134" i="5" s="1"/>
  <c r="AO251" i="5"/>
  <c r="AP251" i="5" s="1"/>
  <c r="AO42" i="5"/>
  <c r="AP42" i="5" s="1"/>
  <c r="AO166" i="5"/>
  <c r="AP166" i="5" s="1"/>
  <c r="AO137" i="5"/>
  <c r="AP137" i="5" s="1"/>
  <c r="AO100" i="5"/>
  <c r="AP100" i="5" s="1"/>
  <c r="AO178" i="5"/>
  <c r="AP178" i="5" s="1"/>
  <c r="AO85" i="5"/>
  <c r="AO64" i="5"/>
  <c r="AP64" i="5" s="1"/>
  <c r="AO35" i="5"/>
  <c r="AP35" i="5" s="1"/>
  <c r="AO117" i="5"/>
  <c r="AP117" i="5" s="1"/>
  <c r="AO96" i="5"/>
  <c r="AP96" i="5" s="1"/>
  <c r="AO174" i="5"/>
  <c r="AP174" i="5" s="1"/>
  <c r="AO249" i="5"/>
  <c r="AP249" i="5" s="1"/>
  <c r="AO145" i="5"/>
  <c r="AP145" i="5" s="1"/>
  <c r="AO206" i="5"/>
  <c r="AP206" i="5" s="1"/>
  <c r="AO61" i="5"/>
  <c r="AP61" i="5" s="1"/>
  <c r="AO219" i="5"/>
  <c r="AP219" i="5" s="1"/>
  <c r="AO209" i="5"/>
  <c r="AO49" i="5"/>
  <c r="AP49" i="5" s="1"/>
  <c r="AO111" i="5"/>
  <c r="AP111" i="5" s="1"/>
  <c r="AO82" i="5"/>
  <c r="AP82" i="5" s="1"/>
  <c r="AO255" i="5"/>
  <c r="AP255" i="5" s="1"/>
  <c r="AO143" i="5"/>
  <c r="AP143" i="5" s="1"/>
  <c r="AO23" i="5"/>
  <c r="AP23" i="5" s="1"/>
  <c r="AO200" i="5"/>
  <c r="AO171" i="5"/>
  <c r="AP171" i="5" s="1"/>
  <c r="AO253" i="5"/>
  <c r="AP253" i="5" s="1"/>
  <c r="AO211" i="5"/>
  <c r="AP211" i="5" s="1"/>
  <c r="AO182" i="5"/>
  <c r="AP182" i="5" s="1"/>
  <c r="AO28" i="5"/>
  <c r="AP28" i="5" s="1"/>
  <c r="AO60" i="5"/>
  <c r="AP60" i="5" s="1"/>
  <c r="AO203" i="5"/>
  <c r="AP203" i="5" s="1"/>
  <c r="AO110" i="5"/>
  <c r="AP110" i="5" s="1"/>
  <c r="AO236" i="5"/>
  <c r="AP236" i="5" s="1"/>
  <c r="AO81" i="5"/>
  <c r="AP81" i="5" s="1"/>
  <c r="AO214" i="5"/>
  <c r="AP214" i="5" s="1"/>
  <c r="AO121" i="5"/>
  <c r="AP121" i="5" s="1"/>
  <c r="AO84" i="5"/>
  <c r="AP84" i="5" s="1"/>
  <c r="AO55" i="5"/>
  <c r="AP55" i="5" s="1"/>
  <c r="AO153" i="5"/>
  <c r="AP153" i="5" s="1"/>
  <c r="AO116" i="5"/>
  <c r="AP116" i="5" s="1"/>
  <c r="AO185" i="5"/>
  <c r="AP185" i="5" s="1"/>
  <c r="AO148" i="5"/>
  <c r="AP148" i="5" s="1"/>
  <c r="AO119" i="5"/>
  <c r="AP119" i="5" s="1"/>
  <c r="AO205" i="5"/>
  <c r="AP205" i="5" s="1"/>
  <c r="AO136" i="5"/>
  <c r="AP136" i="5" s="1"/>
  <c r="AO107" i="5"/>
  <c r="AP107" i="5" s="1"/>
  <c r="AO196" i="5"/>
  <c r="AP196" i="5" s="1"/>
  <c r="AO103" i="5"/>
  <c r="AP103" i="5" s="1"/>
  <c r="AO74" i="5"/>
  <c r="AP74" i="5" s="1"/>
  <c r="AO246" i="5"/>
  <c r="AP246" i="5" s="1"/>
  <c r="AO135" i="5"/>
  <c r="AP135" i="5" s="1"/>
  <c r="AO159" i="5"/>
  <c r="AP159" i="5" s="1"/>
  <c r="AO66" i="5"/>
  <c r="AP66" i="5" s="1"/>
  <c r="AO239" i="5"/>
  <c r="AP239" i="5" s="1"/>
  <c r="AO37" i="5"/>
  <c r="AP37" i="5" s="1"/>
  <c r="AO16" i="5"/>
  <c r="AP16" i="5" s="1"/>
  <c r="AO98" i="5"/>
  <c r="AP98" i="5" s="1"/>
  <c r="AO130" i="5"/>
  <c r="AP130" i="5" s="1"/>
  <c r="AO101" i="5"/>
  <c r="AP101" i="5" s="1"/>
  <c r="AO80" i="5"/>
  <c r="AP80" i="5" s="1"/>
  <c r="AO162" i="5"/>
  <c r="AP162" i="5" s="1"/>
  <c r="AO194" i="5"/>
  <c r="AP194" i="5" s="1"/>
  <c r="AO165" i="5"/>
  <c r="AP165" i="5" s="1"/>
  <c r="AO144" i="5"/>
  <c r="AP144" i="5" s="1"/>
  <c r="AO30" i="5"/>
  <c r="AP30" i="5" s="1"/>
  <c r="AO92" i="5"/>
  <c r="AP92" i="5" s="1"/>
  <c r="AO63" i="5"/>
  <c r="AP63" i="5" s="1"/>
  <c r="AO124" i="5"/>
  <c r="AP124" i="5" s="1"/>
  <c r="AO41" i="5"/>
  <c r="AP41" i="5" s="1"/>
  <c r="AO152" i="5"/>
  <c r="AP152" i="5" s="1"/>
  <c r="AO105" i="5"/>
  <c r="AP105" i="5" s="1"/>
  <c r="AO68" i="5"/>
  <c r="AP68" i="5" s="1"/>
  <c r="AO216" i="5"/>
  <c r="AP216" i="5" s="1"/>
  <c r="AO7" i="5"/>
  <c r="AO125" i="5"/>
  <c r="AP125" i="5" s="1"/>
  <c r="AO56" i="5"/>
  <c r="AP56" i="5" s="1"/>
  <c r="AO67" i="5"/>
  <c r="AP67" i="5" s="1"/>
  <c r="AO225" i="5"/>
  <c r="AP225" i="5" s="1"/>
  <c r="AO6" i="5"/>
  <c r="AP6" i="5" s="1"/>
  <c r="AO257" i="5"/>
  <c r="AP257" i="5" s="1"/>
  <c r="AO234" i="5"/>
  <c r="AP234" i="5" s="1"/>
  <c r="AO177" i="5"/>
  <c r="AP177" i="5" s="1"/>
  <c r="AO210" i="5"/>
  <c r="AP210" i="5" s="1"/>
  <c r="AO123" i="5"/>
  <c r="AP123" i="5" s="1"/>
  <c r="AO248" i="5"/>
  <c r="AP248" i="5" s="1"/>
  <c r="AO155" i="5"/>
  <c r="AP155" i="5" s="1"/>
  <c r="AO126" i="5"/>
  <c r="AP126" i="5" s="1"/>
  <c r="AO261" i="5"/>
  <c r="AP261" i="5" s="1"/>
  <c r="AO190" i="5"/>
  <c r="AP190" i="5" s="1"/>
  <c r="AO186" i="5"/>
  <c r="AP186" i="5" s="1"/>
  <c r="AO157" i="5"/>
  <c r="AP157" i="5" s="1"/>
  <c r="AO88" i="5"/>
  <c r="AP88" i="5" s="1"/>
  <c r="AO149" i="5"/>
  <c r="AP149" i="5" s="1"/>
  <c r="AO128" i="5"/>
  <c r="AP128" i="5" s="1"/>
  <c r="AO99" i="5"/>
  <c r="AP99" i="5" s="1"/>
  <c r="AO181" i="5"/>
  <c r="AP181" i="5" s="1"/>
  <c r="AO160" i="5"/>
  <c r="AP160" i="5" s="1"/>
  <c r="AO213" i="5"/>
  <c r="AP213" i="5" s="1"/>
  <c r="AO192" i="5"/>
  <c r="AP192" i="5" s="1"/>
  <c r="AO163" i="5"/>
  <c r="AP163" i="5" s="1"/>
  <c r="AO224" i="5"/>
  <c r="AP224" i="5" s="1"/>
  <c r="AO204" i="5"/>
  <c r="AP204" i="5" s="1"/>
  <c r="AO154" i="5"/>
  <c r="AP154" i="5" s="1"/>
  <c r="AO59" i="5"/>
  <c r="AP59" i="5" s="1"/>
  <c r="AO78" i="5"/>
  <c r="AP78" i="5" s="1"/>
  <c r="AO114" i="5"/>
  <c r="AP114" i="5" s="1"/>
  <c r="AO161" i="5"/>
  <c r="AP161" i="5" s="1"/>
  <c r="AO142" i="5"/>
  <c r="AP142" i="5" s="1"/>
  <c r="AO232" i="5"/>
  <c r="AP232" i="5" s="1"/>
  <c r="AO244" i="5"/>
  <c r="AP244" i="5" s="1"/>
  <c r="AO176" i="5"/>
  <c r="AP176" i="5" s="1"/>
  <c r="AO169" i="5"/>
  <c r="AP169" i="5" s="1"/>
  <c r="AO115" i="5"/>
  <c r="AP115" i="5" s="1"/>
  <c r="AO198" i="5"/>
  <c r="AP198" i="5" s="1"/>
  <c r="AO32" i="5"/>
  <c r="AP32" i="5" s="1"/>
  <c r="AO25" i="5"/>
  <c r="AP25" i="5" s="1"/>
  <c r="AO168" i="5"/>
  <c r="AP168" i="5" s="1"/>
  <c r="AO197" i="5"/>
  <c r="AP197" i="5" s="1"/>
  <c r="AO71" i="5"/>
  <c r="AP71" i="5" s="1"/>
  <c r="AO237" i="5"/>
  <c r="AP237" i="5" s="1"/>
  <c r="AL235" i="5"/>
  <c r="AL236" i="5"/>
  <c r="AM140" i="5"/>
  <c r="AL91" i="5"/>
  <c r="AL112" i="5"/>
  <c r="AL128" i="5"/>
  <c r="AL199" i="5"/>
  <c r="AL177" i="5"/>
  <c r="AL127" i="5"/>
  <c r="AL146" i="5"/>
  <c r="AL152" i="5"/>
  <c r="AL208" i="5"/>
  <c r="AL126" i="5"/>
  <c r="AL100" i="5"/>
  <c r="AL83" i="5"/>
  <c r="AL104" i="5"/>
  <c r="AM113" i="5"/>
  <c r="AM93" i="5"/>
  <c r="AM27" i="5"/>
  <c r="AM107" i="5"/>
  <c r="AM114" i="5"/>
  <c r="AM128" i="5"/>
  <c r="AM126" i="5"/>
  <c r="AM144" i="5"/>
  <c r="AM60" i="5"/>
  <c r="AL262" i="5"/>
  <c r="AL114" i="5"/>
  <c r="AM124" i="5"/>
  <c r="AM83" i="5"/>
  <c r="AM62" i="5"/>
  <c r="AM244" i="5"/>
  <c r="AM28" i="5"/>
  <c r="AM201" i="5"/>
  <c r="AM53" i="5"/>
  <c r="AM203" i="5"/>
  <c r="AM55" i="5"/>
  <c r="AM70" i="5"/>
  <c r="AM104" i="5"/>
  <c r="AM38" i="5"/>
  <c r="AM206" i="5"/>
  <c r="AM25" i="5"/>
  <c r="AM97" i="5"/>
  <c r="AM165" i="5"/>
  <c r="AM29" i="5"/>
  <c r="AM51" i="5"/>
  <c r="AM119" i="5"/>
  <c r="AM180" i="5"/>
  <c r="AM234" i="5"/>
  <c r="AM86" i="5"/>
  <c r="AM184" i="5"/>
  <c r="AM73" i="5"/>
  <c r="AM46" i="5"/>
  <c r="AM40" i="5"/>
  <c r="AM35" i="5"/>
  <c r="AM31" i="5"/>
  <c r="AM101" i="5"/>
  <c r="AM225" i="5"/>
  <c r="AM209" i="5"/>
  <c r="AM223" i="5"/>
  <c r="AM145" i="5"/>
  <c r="AM214" i="5"/>
  <c r="AM11" i="5"/>
  <c r="AM10" i="5"/>
  <c r="AM8" i="5"/>
  <c r="AM68" i="5"/>
  <c r="AM143" i="5"/>
  <c r="AM57" i="5"/>
  <c r="AM173" i="5"/>
  <c r="AM61" i="5"/>
  <c r="AM36" i="5"/>
  <c r="AM18" i="5"/>
  <c r="AL186" i="5"/>
  <c r="AM79" i="5"/>
  <c r="AL87" i="5"/>
  <c r="AM260" i="5"/>
  <c r="AL184" i="5"/>
  <c r="AM103" i="5"/>
  <c r="AL94" i="5"/>
  <c r="AL234" i="5"/>
  <c r="AL105" i="5"/>
  <c r="AL86" i="5"/>
  <c r="AL93" i="5"/>
  <c r="AL192" i="5"/>
  <c r="AM9" i="5"/>
  <c r="AM99" i="5"/>
  <c r="AM175" i="5"/>
  <c r="AM130" i="5"/>
  <c r="AM71" i="5"/>
  <c r="AM147" i="5"/>
  <c r="AM133" i="5"/>
  <c r="AM187" i="5"/>
  <c r="AM136" i="5"/>
  <c r="AM196" i="5"/>
  <c r="AM226" i="5"/>
  <c r="AM6" i="5"/>
  <c r="AM111" i="5"/>
  <c r="AM132" i="5"/>
  <c r="AM255" i="5"/>
  <c r="AM192" i="5"/>
  <c r="AM76" i="5"/>
  <c r="AM189" i="5"/>
  <c r="AL248" i="5"/>
  <c r="AM228" i="5"/>
  <c r="AM142" i="5"/>
  <c r="AL189" i="5"/>
  <c r="AL223" i="5"/>
  <c r="AL261" i="5"/>
  <c r="AL245" i="5"/>
  <c r="AL206" i="5"/>
  <c r="AL188" i="5"/>
  <c r="AL103" i="5"/>
  <c r="AM88" i="5"/>
  <c r="AM221" i="5"/>
  <c r="AM174" i="5"/>
  <c r="AL211" i="5"/>
  <c r="AL129" i="5"/>
  <c r="AL125" i="5"/>
  <c r="AM163" i="5"/>
  <c r="AM262" i="5"/>
  <c r="AN262" i="5" s="1"/>
  <c r="AL209" i="5"/>
  <c r="AL115" i="5"/>
  <c r="AM115" i="5"/>
  <c r="AM239" i="5"/>
  <c r="AM7" i="5"/>
  <c r="AM213" i="5"/>
  <c r="AM161" i="5"/>
  <c r="AM183" i="5"/>
  <c r="AM74" i="5"/>
  <c r="AM15" i="5"/>
  <c r="AM216" i="5"/>
  <c r="AM125" i="5"/>
  <c r="AM41" i="5"/>
  <c r="AM207" i="5"/>
  <c r="AM52" i="5"/>
  <c r="AM117" i="5"/>
  <c r="AM170" i="5"/>
  <c r="AM17" i="5"/>
  <c r="AM91" i="5"/>
  <c r="AM45" i="5"/>
  <c r="AM5" i="5"/>
  <c r="AM204" i="5"/>
  <c r="AM198" i="5"/>
  <c r="AM208" i="5"/>
  <c r="AM42" i="5"/>
  <c r="AM100" i="5"/>
  <c r="AM23" i="5"/>
  <c r="AM95" i="5"/>
  <c r="AM135" i="5"/>
  <c r="AM109" i="5"/>
  <c r="AM26" i="5"/>
  <c r="AM63" i="5"/>
  <c r="AM22" i="5"/>
  <c r="AM24" i="5"/>
  <c r="AM80" i="5"/>
  <c r="AM21" i="5"/>
  <c r="AM105" i="5"/>
  <c r="AM89" i="5"/>
  <c r="AM197" i="5"/>
  <c r="AM4" i="5"/>
  <c r="AM218" i="5"/>
  <c r="AL239" i="5"/>
  <c r="AL92" i="5"/>
  <c r="AL110" i="5"/>
  <c r="AM168" i="5"/>
  <c r="AL233" i="5"/>
  <c r="AL201" i="5"/>
  <c r="AL221" i="5"/>
  <c r="AM134" i="5"/>
  <c r="AL187" i="5"/>
  <c r="AL88" i="5"/>
  <c r="AL176" i="5"/>
  <c r="AL147" i="5"/>
  <c r="AM141" i="5"/>
  <c r="AM235" i="5"/>
  <c r="AM251" i="5"/>
  <c r="AM242" i="5"/>
  <c r="AM176" i="5"/>
  <c r="AL174" i="5"/>
  <c r="AL193" i="5"/>
  <c r="AM155" i="5"/>
  <c r="AL111" i="5"/>
  <c r="AL85" i="5"/>
  <c r="AL89" i="5"/>
  <c r="AM121" i="5"/>
  <c r="AM137" i="5"/>
  <c r="AM47" i="5"/>
  <c r="AM116" i="5"/>
  <c r="AM241" i="5"/>
  <c r="AM84" i="5"/>
  <c r="AM215" i="5"/>
  <c r="AM69" i="5"/>
  <c r="AM39" i="5"/>
  <c r="AM194" i="5"/>
  <c r="AM49" i="5"/>
  <c r="AM54" i="5"/>
  <c r="AM44" i="5"/>
  <c r="AM87" i="5"/>
  <c r="AM171" i="5"/>
  <c r="AM19" i="5"/>
  <c r="AM230" i="5"/>
  <c r="AM78" i="5"/>
  <c r="AM157" i="5"/>
  <c r="AM160" i="5"/>
  <c r="AM256" i="5"/>
  <c r="AM172" i="5"/>
  <c r="AL145" i="5"/>
  <c r="AL247" i="5"/>
  <c r="AL178" i="5"/>
  <c r="AL190" i="5"/>
  <c r="AM205" i="5"/>
  <c r="AL203" i="5"/>
  <c r="AM149" i="5"/>
  <c r="AL243" i="5"/>
  <c r="AL241" i="5"/>
  <c r="AL175" i="5"/>
  <c r="AM123" i="5"/>
  <c r="AL107" i="5"/>
  <c r="AL202" i="5"/>
  <c r="AM112" i="5"/>
  <c r="AL90" i="5"/>
  <c r="AM90" i="5"/>
  <c r="AM164" i="5"/>
  <c r="AL207" i="5"/>
  <c r="AL82" i="5"/>
  <c r="AL84" i="5"/>
  <c r="AL200" i="5"/>
  <c r="AL191" i="5"/>
  <c r="AM186" i="5"/>
  <c r="AL109" i="5"/>
  <c r="AM233" i="5"/>
  <c r="AM14" i="5"/>
  <c r="AM16" i="5"/>
  <c r="AM120" i="5"/>
  <c r="AM193" i="5"/>
  <c r="AM56" i="5"/>
  <c r="AM65" i="5"/>
  <c r="AM195" i="5"/>
  <c r="AM64" i="5"/>
  <c r="AM156" i="5"/>
  <c r="AM43" i="5"/>
  <c r="AM151" i="5"/>
  <c r="AM211" i="5"/>
  <c r="AM66" i="5"/>
  <c r="AM12" i="5"/>
  <c r="AM178" i="5"/>
  <c r="AM162" i="5"/>
  <c r="AM32" i="5"/>
  <c r="AM102" i="5"/>
  <c r="AM81" i="5"/>
  <c r="AM59" i="5"/>
  <c r="AM98" i="5"/>
  <c r="AM220" i="5"/>
  <c r="AM58" i="5"/>
  <c r="AM238" i="5"/>
  <c r="AM33" i="5"/>
  <c r="AM50" i="5"/>
  <c r="AM34" i="5"/>
  <c r="AM48" i="5"/>
  <c r="AM37" i="5"/>
  <c r="AM106" i="5"/>
  <c r="AM85" i="5"/>
  <c r="AM154" i="5"/>
  <c r="AM261" i="5"/>
  <c r="AM250" i="5"/>
  <c r="AM247" i="5"/>
  <c r="AM217" i="5"/>
  <c r="AM13" i="5"/>
  <c r="AM72" i="5"/>
  <c r="AM210" i="5"/>
  <c r="AM67" i="5"/>
  <c r="AM30" i="5"/>
  <c r="AM20" i="5"/>
  <c r="AM146" i="5"/>
  <c r="AL260" i="5"/>
  <c r="AL113" i="5"/>
  <c r="AL222" i="5"/>
  <c r="AL240" i="5"/>
  <c r="AM179" i="5"/>
  <c r="AM191" i="5"/>
  <c r="AM185" i="5"/>
  <c r="AL102" i="5"/>
  <c r="AL101" i="5"/>
  <c r="AM257" i="5"/>
  <c r="AL237" i="5"/>
  <c r="AL108" i="5"/>
  <c r="AM159" i="5"/>
  <c r="AL238" i="5"/>
  <c r="AM108" i="5"/>
  <c r="AL106" i="5"/>
  <c r="AM219" i="5"/>
  <c r="AL230" i="5" l="1"/>
  <c r="AL218" i="5"/>
  <c r="AL124" i="5"/>
  <c r="AL232" i="5"/>
  <c r="AL249" i="5"/>
  <c r="AL179" i="5"/>
  <c r="AL220" i="5"/>
  <c r="AL224" i="5"/>
  <c r="AL257" i="5"/>
  <c r="AL185" i="5"/>
  <c r="AL231" i="5"/>
  <c r="AL216" i="5"/>
  <c r="AL182" i="5"/>
  <c r="AL180" i="5"/>
  <c r="AL151" i="5"/>
  <c r="AL219" i="5"/>
  <c r="AL183" i="5"/>
  <c r="AL205" i="5"/>
  <c r="AL212" i="5"/>
  <c r="AL155" i="5"/>
  <c r="AL217" i="5"/>
  <c r="A3" i="20"/>
  <c r="AL204" i="5"/>
  <c r="AL149" i="5"/>
  <c r="AK75" i="5"/>
  <c r="AL75" i="5" s="1"/>
  <c r="AL181" i="5"/>
  <c r="AL244" i="5"/>
  <c r="AL150" i="5"/>
  <c r="AL246" i="5"/>
  <c r="AL148" i="5"/>
  <c r="AL77" i="5"/>
  <c r="AL253" i="5"/>
  <c r="AL131" i="5"/>
  <c r="AL168" i="5"/>
  <c r="AL196" i="5"/>
  <c r="E7" i="7"/>
  <c r="A14" i="21"/>
  <c r="AL81" i="5"/>
  <c r="AL250" i="5"/>
  <c r="AL162" i="5"/>
  <c r="AL214" i="5"/>
  <c r="AL96" i="5"/>
  <c r="AL256" i="5"/>
  <c r="AL142" i="5"/>
  <c r="AL122" i="5"/>
  <c r="AL78" i="5"/>
  <c r="AL252" i="5"/>
  <c r="AL254" i="5"/>
  <c r="AL79" i="5"/>
  <c r="AL123" i="5"/>
  <c r="AL76" i="5"/>
  <c r="AL156" i="5"/>
  <c r="AL143" i="5"/>
  <c r="AL251" i="5"/>
  <c r="AL80" i="5"/>
  <c r="AL255" i="5"/>
  <c r="AL120" i="5"/>
  <c r="AL194" i="5"/>
  <c r="AL171" i="5"/>
  <c r="AL172" i="5"/>
  <c r="AL141" i="5"/>
  <c r="AL173" i="5"/>
  <c r="AL170" i="5"/>
  <c r="AL197" i="5"/>
  <c r="AL121" i="5"/>
  <c r="AL198" i="5"/>
  <c r="AL195" i="5"/>
  <c r="AL139" i="5"/>
  <c r="AL167" i="5"/>
  <c r="C6" i="12"/>
  <c r="G5" i="15"/>
  <c r="G3" i="15"/>
  <c r="AL213" i="5"/>
  <c r="AL166" i="5"/>
  <c r="AL215" i="5"/>
  <c r="AL169" i="5"/>
  <c r="AK74" i="5"/>
  <c r="AL74" i="5" s="1"/>
  <c r="AL226" i="5"/>
  <c r="AL135" i="5"/>
  <c r="AL165" i="5"/>
  <c r="AL138" i="5"/>
  <c r="AL259" i="5"/>
  <c r="AL227" i="5"/>
  <c r="AL98" i="5"/>
  <c r="AL210" i="5"/>
  <c r="AL97" i="5"/>
  <c r="AL95" i="5"/>
  <c r="AL160" i="5"/>
  <c r="AL159" i="5"/>
  <c r="AL99" i="5"/>
  <c r="AL258" i="5"/>
  <c r="AL228" i="5"/>
  <c r="AL229" i="5"/>
  <c r="AL133" i="5"/>
  <c r="AL164" i="5"/>
  <c r="AL163" i="5"/>
  <c r="AL225" i="5"/>
  <c r="AL132" i="5"/>
  <c r="AL161" i="5"/>
  <c r="AL118" i="5"/>
  <c r="AL136" i="5"/>
  <c r="AL153" i="5"/>
  <c r="AL116" i="5"/>
  <c r="AL137" i="5"/>
  <c r="AL154" i="5"/>
  <c r="AL157" i="5"/>
  <c r="AL134" i="5"/>
  <c r="AL119" i="5"/>
  <c r="AL158" i="5"/>
  <c r="N28" i="7"/>
  <c r="P28" i="7" s="1"/>
  <c r="N47" i="7"/>
  <c r="P47" i="7" s="1"/>
  <c r="N29" i="7"/>
  <c r="P29" i="7" s="1"/>
  <c r="T23" i="7"/>
  <c r="V23" i="7" s="1"/>
  <c r="T9" i="7"/>
  <c r="V9" i="7" s="1"/>
  <c r="T44" i="7"/>
  <c r="V44" i="7" s="1"/>
  <c r="BL12" i="7"/>
  <c r="BL51" i="7"/>
  <c r="N9" i="7"/>
  <c r="P9" i="7" s="1"/>
  <c r="N42" i="7"/>
  <c r="P42" i="7" s="1"/>
  <c r="N10" i="7"/>
  <c r="P10" i="7" s="1"/>
  <c r="N54" i="7"/>
  <c r="P54" i="7" s="1"/>
  <c r="N16" i="7"/>
  <c r="P16" i="7" s="1"/>
  <c r="N52" i="7"/>
  <c r="P52" i="7" s="1"/>
  <c r="N32" i="7"/>
  <c r="P32" i="7" s="1"/>
  <c r="N22" i="7"/>
  <c r="P22" i="7" s="1"/>
  <c r="N36" i="7"/>
  <c r="P36" i="7" s="1"/>
  <c r="N23" i="7"/>
  <c r="P23" i="7" s="1"/>
  <c r="BL44" i="7"/>
  <c r="N48" i="7"/>
  <c r="P48" i="7" s="1"/>
  <c r="N41" i="7"/>
  <c r="P41" i="7" s="1"/>
  <c r="N17" i="7"/>
  <c r="P17" i="7" s="1"/>
  <c r="N35" i="7"/>
  <c r="P35" i="7" s="1"/>
  <c r="N30" i="7"/>
  <c r="P30" i="7" s="1"/>
  <c r="N11" i="7"/>
  <c r="P11" i="7" s="1"/>
  <c r="N51" i="7"/>
  <c r="P51" i="7" s="1"/>
  <c r="N24" i="7"/>
  <c r="P24" i="7" s="1"/>
  <c r="N5" i="7"/>
  <c r="P5" i="7" s="1"/>
  <c r="N45" i="7"/>
  <c r="P45" i="7" s="1"/>
  <c r="N18" i="7"/>
  <c r="P18" i="7" s="1"/>
  <c r="N39" i="7"/>
  <c r="P39" i="7" s="1"/>
  <c r="N34" i="7"/>
  <c r="P34" i="7" s="1"/>
  <c r="N12" i="7"/>
  <c r="P12" i="7" s="1"/>
  <c r="N56" i="7"/>
  <c r="P56" i="7" s="1"/>
  <c r="N25" i="7"/>
  <c r="P25" i="7" s="1"/>
  <c r="N6" i="7"/>
  <c r="P6" i="7" s="1"/>
  <c r="N46" i="7"/>
  <c r="P46" i="7" s="1"/>
  <c r="N19" i="7"/>
  <c r="P19" i="7" s="1"/>
  <c r="N40" i="7"/>
  <c r="P40" i="7" s="1"/>
  <c r="N33" i="7"/>
  <c r="P33" i="7" s="1"/>
  <c r="N13" i="7"/>
  <c r="P13" i="7" s="1"/>
  <c r="N53" i="7"/>
  <c r="P53" i="7" s="1"/>
  <c r="N26" i="7"/>
  <c r="P26" i="7" s="1"/>
  <c r="N7" i="7"/>
  <c r="P7" i="7" s="1"/>
  <c r="N50" i="7"/>
  <c r="P50" i="7" s="1"/>
  <c r="N20" i="7"/>
  <c r="P20" i="7" s="1"/>
  <c r="N44" i="7"/>
  <c r="P44" i="7" s="1"/>
  <c r="N37" i="7"/>
  <c r="P37" i="7" s="1"/>
  <c r="N14" i="7"/>
  <c r="P14" i="7" s="1"/>
  <c r="N31" i="7"/>
  <c r="P31" i="7" s="1"/>
  <c r="N27" i="7"/>
  <c r="P27" i="7" s="1"/>
  <c r="N8" i="7"/>
  <c r="P8" i="7" s="1"/>
  <c r="N49" i="7"/>
  <c r="P49" i="7" s="1"/>
  <c r="N21" i="7"/>
  <c r="P21" i="7" s="1"/>
  <c r="N43" i="7"/>
  <c r="P43" i="7" s="1"/>
  <c r="N38" i="7"/>
  <c r="P38" i="7" s="1"/>
  <c r="N15" i="7"/>
  <c r="P15" i="7" s="1"/>
  <c r="T13" i="7"/>
  <c r="V13" i="7" s="1"/>
  <c r="T11" i="7"/>
  <c r="V11" i="7" s="1"/>
  <c r="T14" i="7"/>
  <c r="V14" i="7" s="1"/>
  <c r="BU26" i="7"/>
  <c r="T48" i="7"/>
  <c r="V48" i="7" s="1"/>
  <c r="T40" i="7"/>
  <c r="V40" i="7" s="1"/>
  <c r="T47" i="7"/>
  <c r="V47" i="7" s="1"/>
  <c r="T35" i="7"/>
  <c r="V35" i="7" s="1"/>
  <c r="T24" i="7"/>
  <c r="V24" i="7" s="1"/>
  <c r="T20" i="7"/>
  <c r="V20" i="7" s="1"/>
  <c r="T49" i="7"/>
  <c r="V49" i="7" s="1"/>
  <c r="CD36" i="7"/>
  <c r="AZ30" i="7"/>
  <c r="AB15" i="7"/>
  <c r="AB49" i="7"/>
  <c r="T26" i="7"/>
  <c r="V26" i="7" s="1"/>
  <c r="T29" i="7"/>
  <c r="V29" i="7" s="1"/>
  <c r="T18" i="7"/>
  <c r="V18" i="7" s="1"/>
  <c r="T30" i="7"/>
  <c r="V30" i="7" s="1"/>
  <c r="T55" i="7"/>
  <c r="V55" i="7" s="1"/>
  <c r="T6" i="7"/>
  <c r="V6" i="7" s="1"/>
  <c r="T43" i="7"/>
  <c r="V43" i="7" s="1"/>
  <c r="BL19" i="7"/>
  <c r="T53" i="7"/>
  <c r="V53" i="7" s="1"/>
  <c r="T42" i="7"/>
  <c r="V42" i="7" s="1"/>
  <c r="T45" i="7"/>
  <c r="V45" i="7" s="1"/>
  <c r="T15" i="7"/>
  <c r="V15" i="7" s="1"/>
  <c r="T41" i="7"/>
  <c r="V41" i="7" s="1"/>
  <c r="T54" i="7"/>
  <c r="V54" i="7" s="1"/>
  <c r="BF36" i="7"/>
  <c r="T5" i="7"/>
  <c r="V5" i="7" s="1"/>
  <c r="T56" i="7"/>
  <c r="V56" i="7" s="1"/>
  <c r="T32" i="7"/>
  <c r="V32" i="7" s="1"/>
  <c r="T37" i="7"/>
  <c r="V37" i="7" s="1"/>
  <c r="T50" i="7"/>
  <c r="V50" i="7" s="1"/>
  <c r="T36" i="7"/>
  <c r="V36" i="7" s="1"/>
  <c r="T46" i="7"/>
  <c r="V46" i="7" s="1"/>
  <c r="T31" i="7"/>
  <c r="V31" i="7" s="1"/>
  <c r="T25" i="7"/>
  <c r="V25" i="7" s="1"/>
  <c r="T12" i="7"/>
  <c r="V12" i="7" s="1"/>
  <c r="T22" i="7"/>
  <c r="V22" i="7" s="1"/>
  <c r="T19" i="7"/>
  <c r="V19" i="7" s="1"/>
  <c r="T51" i="7"/>
  <c r="V51" i="7" s="1"/>
  <c r="BF29" i="7"/>
  <c r="T16" i="7"/>
  <c r="V16" i="7" s="1"/>
  <c r="T21" i="7"/>
  <c r="V21" i="7" s="1"/>
  <c r="T34" i="7"/>
  <c r="V34" i="7" s="1"/>
  <c r="T10" i="7"/>
  <c r="V10" i="7" s="1"/>
  <c r="T8" i="7"/>
  <c r="V8" i="7" s="1"/>
  <c r="T17" i="7"/>
  <c r="V17" i="7" s="1"/>
  <c r="T52" i="7"/>
  <c r="V52" i="7" s="1"/>
  <c r="T7" i="7"/>
  <c r="V7" i="7" s="1"/>
  <c r="T39" i="7"/>
  <c r="V39" i="7" s="1"/>
  <c r="T33" i="7"/>
  <c r="V33" i="7" s="1"/>
  <c r="T28" i="7"/>
  <c r="V28" i="7" s="1"/>
  <c r="T38" i="7"/>
  <c r="V38" i="7" s="1"/>
  <c r="BC5" i="10"/>
  <c r="BR12" i="7"/>
  <c r="BR50" i="7"/>
  <c r="BL6" i="7"/>
  <c r="CP7" i="7"/>
  <c r="BU52" i="7"/>
  <c r="AZ37" i="7"/>
  <c r="BF52" i="7"/>
  <c r="BF44" i="7"/>
  <c r="BL14" i="7"/>
  <c r="AB25" i="7"/>
  <c r="CD37" i="7"/>
  <c r="I6" i="13"/>
  <c r="AQ17" i="7"/>
  <c r="C12" i="12"/>
  <c r="BU40" i="7"/>
  <c r="C17" i="12"/>
  <c r="I8" i="15"/>
  <c r="O3" i="7" s="1"/>
  <c r="O48" i="7" s="1"/>
  <c r="C7" i="12"/>
  <c r="I13" i="15"/>
  <c r="U3" i="7" s="1"/>
  <c r="U32" i="7" s="1"/>
  <c r="C8" i="12"/>
  <c r="B241" i="10" a="1"/>
  <c r="B241" i="10" s="1"/>
  <c r="B111" i="10" a="1"/>
  <c r="B111" i="10" s="1"/>
  <c r="AT53" i="7"/>
  <c r="B75" i="10" a="1"/>
  <c r="B75" i="10" s="1"/>
  <c r="B79" i="10" s="1"/>
  <c r="B223" i="10" a="1"/>
  <c r="B223" i="10" s="1"/>
  <c r="B205" i="10" a="1"/>
  <c r="B205" i="10" s="1"/>
  <c r="B93" i="10" a="1"/>
  <c r="B93" i="10" s="1"/>
  <c r="A136" i="10"/>
  <c r="A6" i="10"/>
  <c r="A4" i="20" s="1"/>
  <c r="BU27" i="7"/>
  <c r="BU12" i="7"/>
  <c r="AF188" i="5"/>
  <c r="BU19" i="7"/>
  <c r="BU8" i="7"/>
  <c r="BU10" i="7"/>
  <c r="BU29" i="7"/>
  <c r="BU11" i="7"/>
  <c r="CD47" i="7"/>
  <c r="AN39" i="7"/>
  <c r="CP55" i="7"/>
  <c r="BR31" i="7"/>
  <c r="BL17" i="7"/>
  <c r="AZ21" i="7"/>
  <c r="AZ25" i="7"/>
  <c r="H3" i="15"/>
  <c r="H3" i="7" s="1"/>
  <c r="H7" i="7" s="1"/>
  <c r="AB16" i="7"/>
  <c r="AZ53" i="7"/>
  <c r="AB56" i="7"/>
  <c r="AB23" i="7"/>
  <c r="BR36" i="7"/>
  <c r="BR54" i="7"/>
  <c r="BF53" i="7"/>
  <c r="AN23" i="7"/>
  <c r="BR33" i="7"/>
  <c r="BR48" i="7"/>
  <c r="CO53" i="7"/>
  <c r="CO45" i="7"/>
  <c r="CO37" i="7"/>
  <c r="CO29" i="7"/>
  <c r="CO21" i="7"/>
  <c r="CO13" i="7"/>
  <c r="CO5" i="7"/>
  <c r="CO32" i="7"/>
  <c r="CO54" i="7"/>
  <c r="CO22" i="7"/>
  <c r="CO44" i="7"/>
  <c r="CO12" i="7"/>
  <c r="CO42" i="7"/>
  <c r="CO51" i="7"/>
  <c r="CO43" i="7"/>
  <c r="CO35" i="7"/>
  <c r="CO27" i="7"/>
  <c r="CO19" i="7"/>
  <c r="CO11" i="7"/>
  <c r="CO56" i="7"/>
  <c r="CO24" i="7"/>
  <c r="CO46" i="7"/>
  <c r="CO14" i="7"/>
  <c r="CO36" i="7"/>
  <c r="CO26" i="7"/>
  <c r="CO10" i="7"/>
  <c r="CO49" i="7"/>
  <c r="CO41" i="7"/>
  <c r="CO33" i="7"/>
  <c r="CO25" i="7"/>
  <c r="CO17" i="7"/>
  <c r="CO9" i="7"/>
  <c r="CO48" i="7"/>
  <c r="CO16" i="7"/>
  <c r="CO38" i="7"/>
  <c r="CO6" i="7"/>
  <c r="CO28" i="7"/>
  <c r="CO50" i="7"/>
  <c r="CO34" i="7"/>
  <c r="CO55" i="7"/>
  <c r="CO23" i="7"/>
  <c r="CO8" i="7"/>
  <c r="CO18" i="7"/>
  <c r="CO47" i="7"/>
  <c r="CO15" i="7"/>
  <c r="CO30" i="7"/>
  <c r="CO39" i="7"/>
  <c r="CO7" i="7"/>
  <c r="CO52" i="7"/>
  <c r="CO31" i="7"/>
  <c r="CO40" i="7"/>
  <c r="CO20" i="7"/>
  <c r="G34" i="7"/>
  <c r="AM51" i="7"/>
  <c r="AM43" i="7"/>
  <c r="AM35" i="7"/>
  <c r="AM27" i="7"/>
  <c r="AM19" i="7"/>
  <c r="AM11" i="7"/>
  <c r="AM56" i="7"/>
  <c r="AM48" i="7"/>
  <c r="AM40" i="7"/>
  <c r="AM32" i="7"/>
  <c r="AM24" i="7"/>
  <c r="AM16" i="7"/>
  <c r="AM8" i="7"/>
  <c r="AM49" i="7"/>
  <c r="AM41" i="7"/>
  <c r="AM33" i="7"/>
  <c r="AM25" i="7"/>
  <c r="AM17" i="7"/>
  <c r="AM9" i="7"/>
  <c r="AM54" i="7"/>
  <c r="AM46" i="7"/>
  <c r="AM38" i="7"/>
  <c r="AM30" i="7"/>
  <c r="AM22" i="7"/>
  <c r="AM14" i="7"/>
  <c r="AM6" i="7"/>
  <c r="AM55" i="7"/>
  <c r="AM47" i="7"/>
  <c r="AM39" i="7"/>
  <c r="AM31" i="7"/>
  <c r="AM23" i="7"/>
  <c r="AM15" i="7"/>
  <c r="AM7" i="7"/>
  <c r="AM52" i="7"/>
  <c r="AM44" i="7"/>
  <c r="AM36" i="7"/>
  <c r="AM28" i="7"/>
  <c r="AM20" i="7"/>
  <c r="AM12" i="7"/>
  <c r="AM53" i="7"/>
  <c r="AM45" i="7"/>
  <c r="AM37" i="7"/>
  <c r="AM29" i="7"/>
  <c r="AM21" i="7"/>
  <c r="AM13" i="7"/>
  <c r="AM5" i="7"/>
  <c r="AM50" i="7"/>
  <c r="AM42" i="7"/>
  <c r="AM34" i="7"/>
  <c r="AM26" i="7"/>
  <c r="AM18" i="7"/>
  <c r="AM10" i="7"/>
  <c r="BE56" i="7"/>
  <c r="BE48" i="7"/>
  <c r="BE40" i="7"/>
  <c r="BE32" i="7"/>
  <c r="BE24" i="7"/>
  <c r="BE16" i="7"/>
  <c r="BE8" i="7"/>
  <c r="BE39" i="7"/>
  <c r="BE7" i="7"/>
  <c r="BE29" i="7"/>
  <c r="BE51" i="7"/>
  <c r="BE19" i="7"/>
  <c r="BE49" i="7"/>
  <c r="BE54" i="7"/>
  <c r="BE46" i="7"/>
  <c r="BE38" i="7"/>
  <c r="BE30" i="7"/>
  <c r="BE22" i="7"/>
  <c r="BE14" i="7"/>
  <c r="BE6" i="7"/>
  <c r="BE31" i="7"/>
  <c r="BE53" i="7"/>
  <c r="BE21" i="7"/>
  <c r="BE43" i="7"/>
  <c r="BE11" i="7"/>
  <c r="BE17" i="7"/>
  <c r="BE52" i="7"/>
  <c r="BE44" i="7"/>
  <c r="BE36" i="7"/>
  <c r="BE28" i="7"/>
  <c r="BE20" i="7"/>
  <c r="BE12" i="7"/>
  <c r="BE55" i="7"/>
  <c r="BE23" i="7"/>
  <c r="BE45" i="7"/>
  <c r="BE13" i="7"/>
  <c r="BE35" i="7"/>
  <c r="BE33" i="7"/>
  <c r="BE41" i="7"/>
  <c r="BE50" i="7"/>
  <c r="BE42" i="7"/>
  <c r="BE34" i="7"/>
  <c r="BE26" i="7"/>
  <c r="BE18" i="7"/>
  <c r="BE10" i="7"/>
  <c r="BE47" i="7"/>
  <c r="BE15" i="7"/>
  <c r="BE37" i="7"/>
  <c r="BE5" i="7"/>
  <c r="BE27" i="7"/>
  <c r="BE25" i="7"/>
  <c r="BE9" i="7"/>
  <c r="AW32" i="7"/>
  <c r="AY56" i="7"/>
  <c r="AY48" i="7"/>
  <c r="AY40" i="7"/>
  <c r="AY32" i="7"/>
  <c r="AY24" i="7"/>
  <c r="AY43" i="7"/>
  <c r="AY15" i="7"/>
  <c r="AY49" i="7"/>
  <c r="AY18" i="7"/>
  <c r="AY47" i="7"/>
  <c r="AY17" i="7"/>
  <c r="AY6" i="7"/>
  <c r="AY16" i="7"/>
  <c r="AY54" i="7"/>
  <c r="AY46" i="7"/>
  <c r="AY38" i="7"/>
  <c r="AY30" i="7"/>
  <c r="AY22" i="7"/>
  <c r="AY35" i="7"/>
  <c r="AY9" i="7"/>
  <c r="AY41" i="7"/>
  <c r="AY14" i="7"/>
  <c r="AY39" i="7"/>
  <c r="AY13" i="7"/>
  <c r="AY53" i="7"/>
  <c r="AY37" i="7"/>
  <c r="AY52" i="7"/>
  <c r="AY44" i="7"/>
  <c r="AY36" i="7"/>
  <c r="AY28" i="7"/>
  <c r="AY20" i="7"/>
  <c r="AY27" i="7"/>
  <c r="AY7" i="7"/>
  <c r="AY33" i="7"/>
  <c r="AY11" i="7"/>
  <c r="AY31" i="7"/>
  <c r="AY10" i="7"/>
  <c r="AY21" i="7"/>
  <c r="AY12" i="7"/>
  <c r="AY50" i="7"/>
  <c r="AY42" i="7"/>
  <c r="AY34" i="7"/>
  <c r="AY26" i="7"/>
  <c r="AY51" i="7"/>
  <c r="AY19" i="7"/>
  <c r="AY5" i="7"/>
  <c r="AY25" i="7"/>
  <c r="AY55" i="7"/>
  <c r="AY23" i="7"/>
  <c r="AY8" i="7"/>
  <c r="AY45" i="7"/>
  <c r="AY29" i="7"/>
  <c r="BQ52" i="7"/>
  <c r="BQ44" i="7"/>
  <c r="BQ36" i="7"/>
  <c r="BQ28" i="7"/>
  <c r="BQ20" i="7"/>
  <c r="BQ12" i="7"/>
  <c r="BQ55" i="7"/>
  <c r="BQ23" i="7"/>
  <c r="BQ45" i="7"/>
  <c r="BQ13" i="7"/>
  <c r="BQ35" i="7"/>
  <c r="BQ25" i="7"/>
  <c r="BQ9" i="7"/>
  <c r="BQ50" i="7"/>
  <c r="BQ42" i="7"/>
  <c r="BQ34" i="7"/>
  <c r="BQ26" i="7"/>
  <c r="BQ18" i="7"/>
  <c r="BQ10" i="7"/>
  <c r="BQ47" i="7"/>
  <c r="BQ15" i="7"/>
  <c r="BQ37" i="7"/>
  <c r="BQ5" i="7"/>
  <c r="BQ27" i="7"/>
  <c r="BQ49" i="7"/>
  <c r="BQ33" i="7"/>
  <c r="BQ30" i="7"/>
  <c r="BQ6" i="7"/>
  <c r="BQ21" i="7"/>
  <c r="BQ41" i="7"/>
  <c r="BQ56" i="7"/>
  <c r="BQ48" i="7"/>
  <c r="BQ40" i="7"/>
  <c r="BQ32" i="7"/>
  <c r="BQ24" i="7"/>
  <c r="BQ16" i="7"/>
  <c r="BQ8" i="7"/>
  <c r="BQ39" i="7"/>
  <c r="BQ7" i="7"/>
  <c r="BQ29" i="7"/>
  <c r="BQ51" i="7"/>
  <c r="BQ19" i="7"/>
  <c r="BQ17" i="7"/>
  <c r="BQ22" i="7"/>
  <c r="BQ31" i="7"/>
  <c r="BQ43" i="7"/>
  <c r="BQ54" i="7"/>
  <c r="BQ46" i="7"/>
  <c r="BQ38" i="7"/>
  <c r="BQ14" i="7"/>
  <c r="BQ53" i="7"/>
  <c r="BQ11" i="7"/>
  <c r="CC51" i="7"/>
  <c r="CC43" i="7"/>
  <c r="CC35" i="7"/>
  <c r="CC27" i="7"/>
  <c r="CC19" i="7"/>
  <c r="CC48" i="7"/>
  <c r="CC30" i="7"/>
  <c r="CC14" i="7"/>
  <c r="CC46" i="7"/>
  <c r="CC44" i="7"/>
  <c r="CC28" i="7"/>
  <c r="CC13" i="7"/>
  <c r="CC55" i="7"/>
  <c r="CC47" i="7"/>
  <c r="CC39" i="7"/>
  <c r="CC31" i="7"/>
  <c r="CC23" i="7"/>
  <c r="CC15" i="7"/>
  <c r="CC38" i="7"/>
  <c r="CC22" i="7"/>
  <c r="CC6" i="7"/>
  <c r="CC8" i="7"/>
  <c r="CC36" i="7"/>
  <c r="CC20" i="7"/>
  <c r="CC5" i="7"/>
  <c r="CC41" i="7"/>
  <c r="CC25" i="7"/>
  <c r="CC42" i="7"/>
  <c r="CC9" i="7"/>
  <c r="CC40" i="7"/>
  <c r="CC10" i="7"/>
  <c r="CC53" i="7"/>
  <c r="CC37" i="7"/>
  <c r="CC21" i="7"/>
  <c r="CC34" i="7"/>
  <c r="CC54" i="7"/>
  <c r="CC32" i="7"/>
  <c r="CC7" i="7"/>
  <c r="CC49" i="7"/>
  <c r="CC33" i="7"/>
  <c r="CC17" i="7"/>
  <c r="CC26" i="7"/>
  <c r="CC11" i="7"/>
  <c r="CC24" i="7"/>
  <c r="CC50" i="7"/>
  <c r="CC45" i="7"/>
  <c r="CC29" i="7"/>
  <c r="CC56" i="7"/>
  <c r="CC18" i="7"/>
  <c r="CC52" i="7"/>
  <c r="CC16" i="7"/>
  <c r="CC12" i="7"/>
  <c r="AS53" i="7"/>
  <c r="AS45" i="7"/>
  <c r="AS37" i="7"/>
  <c r="AS29" i="7"/>
  <c r="AS21" i="7"/>
  <c r="AS13" i="7"/>
  <c r="AS5" i="7"/>
  <c r="AS50" i="7"/>
  <c r="AS42" i="7"/>
  <c r="AS34" i="7"/>
  <c r="AS26" i="7"/>
  <c r="AS18" i="7"/>
  <c r="AS10" i="7"/>
  <c r="AS51" i="7"/>
  <c r="AS43" i="7"/>
  <c r="AS35" i="7"/>
  <c r="AS27" i="7"/>
  <c r="AS19" i="7"/>
  <c r="AS11" i="7"/>
  <c r="AS56" i="7"/>
  <c r="AS48" i="7"/>
  <c r="AS40" i="7"/>
  <c r="AS32" i="7"/>
  <c r="AS24" i="7"/>
  <c r="AS16" i="7"/>
  <c r="AS8" i="7"/>
  <c r="AS49" i="7"/>
  <c r="AS41" i="7"/>
  <c r="AS33" i="7"/>
  <c r="AS25" i="7"/>
  <c r="AS17" i="7"/>
  <c r="AS9" i="7"/>
  <c r="AS54" i="7"/>
  <c r="AS46" i="7"/>
  <c r="AS38" i="7"/>
  <c r="AS30" i="7"/>
  <c r="AS22" i="7"/>
  <c r="AS14" i="7"/>
  <c r="AS6" i="7"/>
  <c r="AS47" i="7"/>
  <c r="AS15" i="7"/>
  <c r="AS36" i="7"/>
  <c r="AS39" i="7"/>
  <c r="AS7" i="7"/>
  <c r="AS28" i="7"/>
  <c r="AS31" i="7"/>
  <c r="AS52" i="7"/>
  <c r="AS20" i="7"/>
  <c r="AS55" i="7"/>
  <c r="AS23" i="7"/>
  <c r="AS44" i="7"/>
  <c r="AS12" i="7"/>
  <c r="BU16" i="7"/>
  <c r="BW55" i="7"/>
  <c r="BW46" i="7"/>
  <c r="BW38" i="7"/>
  <c r="BW30" i="7"/>
  <c r="BW22" i="7"/>
  <c r="BW14" i="7"/>
  <c r="BW6" i="7"/>
  <c r="BW35" i="7"/>
  <c r="BW49" i="7"/>
  <c r="BW17" i="7"/>
  <c r="BW39" i="7"/>
  <c r="BW7" i="7"/>
  <c r="BW21" i="7"/>
  <c r="BW52" i="7"/>
  <c r="BW44" i="7"/>
  <c r="BW36" i="7"/>
  <c r="BW28" i="7"/>
  <c r="BW20" i="7"/>
  <c r="BW12" i="7"/>
  <c r="BW54" i="7"/>
  <c r="BW27" i="7"/>
  <c r="BW41" i="7"/>
  <c r="BW9" i="7"/>
  <c r="BW31" i="7"/>
  <c r="BW37" i="7"/>
  <c r="BW45" i="7"/>
  <c r="BW50" i="7"/>
  <c r="BW42" i="7"/>
  <c r="BW34" i="7"/>
  <c r="BY34" i="7" s="1"/>
  <c r="BW26" i="7"/>
  <c r="BW53" i="7"/>
  <c r="BW48" i="7"/>
  <c r="BW40" i="7"/>
  <c r="BW32" i="7"/>
  <c r="BW24" i="7"/>
  <c r="BW16" i="7"/>
  <c r="BY16" i="7" s="1"/>
  <c r="BW8" i="7"/>
  <c r="BW43" i="7"/>
  <c r="BW11" i="7"/>
  <c r="BW25" i="7"/>
  <c r="BW47" i="7"/>
  <c r="BW15" i="7"/>
  <c r="BW18" i="7"/>
  <c r="BW33" i="7"/>
  <c r="BW29" i="7"/>
  <c r="BW10" i="7"/>
  <c r="BW56" i="7"/>
  <c r="BW13" i="7"/>
  <c r="BW51" i="7"/>
  <c r="BW23" i="7"/>
  <c r="BW19" i="7"/>
  <c r="BW5" i="7"/>
  <c r="AA53" i="7"/>
  <c r="AA45" i="7"/>
  <c r="AA37" i="7"/>
  <c r="AA29" i="7"/>
  <c r="AA21" i="7"/>
  <c r="AA50" i="7"/>
  <c r="AA42" i="7"/>
  <c r="AA34" i="7"/>
  <c r="AA26" i="7"/>
  <c r="AA18" i="7"/>
  <c r="AA10" i="7"/>
  <c r="AA13" i="7"/>
  <c r="AA15" i="7"/>
  <c r="AA51" i="7"/>
  <c r="AA43" i="7"/>
  <c r="AA35" i="7"/>
  <c r="AA27" i="7"/>
  <c r="AA56" i="7"/>
  <c r="AA48" i="7"/>
  <c r="AA40" i="7"/>
  <c r="AA32" i="7"/>
  <c r="AA24" i="7"/>
  <c r="AA16" i="7"/>
  <c r="AA8" i="7"/>
  <c r="AA9" i="7"/>
  <c r="AA11" i="7"/>
  <c r="AA49" i="7"/>
  <c r="AA41" i="7"/>
  <c r="AA33" i="7"/>
  <c r="AA25" i="7"/>
  <c r="AA54" i="7"/>
  <c r="AA46" i="7"/>
  <c r="AA38" i="7"/>
  <c r="AA30" i="7"/>
  <c r="AA22" i="7"/>
  <c r="AA14" i="7"/>
  <c r="AA6" i="7"/>
  <c r="AA5" i="7"/>
  <c r="AA7" i="7"/>
  <c r="AA55" i="7"/>
  <c r="AA47" i="7"/>
  <c r="AA39" i="7"/>
  <c r="AA31" i="7"/>
  <c r="AA23" i="7"/>
  <c r="AA52" i="7"/>
  <c r="AA44" i="7"/>
  <c r="AA36" i="7"/>
  <c r="AA28" i="7"/>
  <c r="AA20" i="7"/>
  <c r="AA12" i="7"/>
  <c r="AA17" i="7"/>
  <c r="AA19" i="7"/>
  <c r="CI51" i="7"/>
  <c r="CI43" i="7"/>
  <c r="CI35" i="7"/>
  <c r="CI27" i="7"/>
  <c r="CI19" i="7"/>
  <c r="CI11" i="7"/>
  <c r="CI52" i="7"/>
  <c r="CI20" i="7"/>
  <c r="CI34" i="7"/>
  <c r="CI56" i="7"/>
  <c r="CI24" i="7"/>
  <c r="CI14" i="7"/>
  <c r="CI54" i="7"/>
  <c r="CI49" i="7"/>
  <c r="CI41" i="7"/>
  <c r="CI33" i="7"/>
  <c r="CI25" i="7"/>
  <c r="CI17" i="7"/>
  <c r="CI9" i="7"/>
  <c r="CI44" i="7"/>
  <c r="CI12" i="7"/>
  <c r="CI26" i="7"/>
  <c r="CI48" i="7"/>
  <c r="CI16" i="7"/>
  <c r="CI38" i="7"/>
  <c r="CI22" i="7"/>
  <c r="CI55" i="7"/>
  <c r="CI47" i="7"/>
  <c r="CI39" i="7"/>
  <c r="CI31" i="7"/>
  <c r="CI23" i="7"/>
  <c r="CI15" i="7"/>
  <c r="CI7" i="7"/>
  <c r="CI36" i="7"/>
  <c r="CI50" i="7"/>
  <c r="CI18" i="7"/>
  <c r="CI40" i="7"/>
  <c r="CI8" i="7"/>
  <c r="CI6" i="7"/>
  <c r="CI53" i="7"/>
  <c r="CI45" i="7"/>
  <c r="CI37" i="7"/>
  <c r="CI29" i="7"/>
  <c r="CI21" i="7"/>
  <c r="CI13" i="7"/>
  <c r="CI5" i="7"/>
  <c r="CI28" i="7"/>
  <c r="CI42" i="7"/>
  <c r="CI10" i="7"/>
  <c r="CI32" i="7"/>
  <c r="CI46" i="7"/>
  <c r="CI30" i="7"/>
  <c r="AE8" i="7"/>
  <c r="AG55" i="7"/>
  <c r="AG47" i="7"/>
  <c r="AG39" i="7"/>
  <c r="AG31" i="7"/>
  <c r="AG23" i="7"/>
  <c r="AG15" i="7"/>
  <c r="AG7" i="7"/>
  <c r="AG52" i="7"/>
  <c r="AG44" i="7"/>
  <c r="AG36" i="7"/>
  <c r="AG28" i="7"/>
  <c r="AG20" i="7"/>
  <c r="AG12" i="7"/>
  <c r="AG53" i="7"/>
  <c r="AG45" i="7"/>
  <c r="AG37" i="7"/>
  <c r="AG29" i="7"/>
  <c r="AG21" i="7"/>
  <c r="AG13" i="7"/>
  <c r="AG5" i="7"/>
  <c r="AG50" i="7"/>
  <c r="AG42" i="7"/>
  <c r="AG34" i="7"/>
  <c r="AG26" i="7"/>
  <c r="AG18" i="7"/>
  <c r="AG10" i="7"/>
  <c r="AG51" i="7"/>
  <c r="AG43" i="7"/>
  <c r="AG35" i="7"/>
  <c r="AG27" i="7"/>
  <c r="AG19" i="7"/>
  <c r="AG11" i="7"/>
  <c r="AG56" i="7"/>
  <c r="AG48" i="7"/>
  <c r="AG40" i="7"/>
  <c r="AG32" i="7"/>
  <c r="AG24" i="7"/>
  <c r="AG16" i="7"/>
  <c r="AG8" i="7"/>
  <c r="AG49" i="7"/>
  <c r="AG41" i="7"/>
  <c r="AG33" i="7"/>
  <c r="AG25" i="7"/>
  <c r="AG17" i="7"/>
  <c r="AG9" i="7"/>
  <c r="AG54" i="7"/>
  <c r="AG46" i="7"/>
  <c r="AG38" i="7"/>
  <c r="AG30" i="7"/>
  <c r="AG22" i="7"/>
  <c r="AG14" i="7"/>
  <c r="AG6" i="7"/>
  <c r="BK52" i="7"/>
  <c r="BK40" i="7"/>
  <c r="BK42" i="7"/>
  <c r="BK30" i="7"/>
  <c r="BK22" i="7"/>
  <c r="BK14" i="7"/>
  <c r="BK6" i="7"/>
  <c r="BK41" i="7"/>
  <c r="BK27" i="7"/>
  <c r="BK33" i="7"/>
  <c r="BK31" i="7"/>
  <c r="BK53" i="7"/>
  <c r="BK29" i="7"/>
  <c r="BK50" i="7"/>
  <c r="BK37" i="7"/>
  <c r="BK39" i="7"/>
  <c r="BK28" i="7"/>
  <c r="BK20" i="7"/>
  <c r="BK12" i="7"/>
  <c r="BK55" i="7"/>
  <c r="BK36" i="7"/>
  <c r="BK19" i="7"/>
  <c r="BK25" i="7"/>
  <c r="BK23" i="7"/>
  <c r="BK13" i="7"/>
  <c r="BK21" i="7"/>
  <c r="BK56" i="7"/>
  <c r="BK51" i="7"/>
  <c r="BK49" i="7"/>
  <c r="BK34" i="7"/>
  <c r="BK26" i="7"/>
  <c r="BK18" i="7"/>
  <c r="BK10" i="7"/>
  <c r="BK48" i="7"/>
  <c r="BK47" i="7"/>
  <c r="BK11" i="7"/>
  <c r="BK17" i="7"/>
  <c r="BK15" i="7"/>
  <c r="BK38" i="7"/>
  <c r="BK54" i="7"/>
  <c r="BK46" i="7"/>
  <c r="BK45" i="7"/>
  <c r="BK32" i="7"/>
  <c r="BK24" i="7"/>
  <c r="BK16" i="7"/>
  <c r="BK8" i="7"/>
  <c r="BK44" i="7"/>
  <c r="BK35" i="7"/>
  <c r="BK43" i="7"/>
  <c r="BK9" i="7"/>
  <c r="BK7" i="7"/>
  <c r="BK5" i="7"/>
  <c r="H5" i="15"/>
  <c r="H4" i="15"/>
  <c r="CD39" i="7"/>
  <c r="AQ7" i="7"/>
  <c r="AB12" i="7"/>
  <c r="AE25" i="7"/>
  <c r="AQ9" i="7"/>
  <c r="BU28" i="7"/>
  <c r="BU46" i="7"/>
  <c r="AQ26" i="7"/>
  <c r="BU32" i="7"/>
  <c r="BU35" i="7"/>
  <c r="BU56" i="7"/>
  <c r="BU42" i="7"/>
  <c r="AQ11" i="7"/>
  <c r="AQ30" i="7"/>
  <c r="AQ27" i="7"/>
  <c r="AQ14" i="7"/>
  <c r="AQ5" i="7"/>
  <c r="AC236" i="5"/>
  <c r="AI236" i="5" s="1"/>
  <c r="BU9" i="7"/>
  <c r="BU7" i="7"/>
  <c r="BU36" i="7"/>
  <c r="BU22" i="7"/>
  <c r="BU39" i="7"/>
  <c r="BU30" i="7"/>
  <c r="CM44" i="7"/>
  <c r="CM47" i="7"/>
  <c r="BU41" i="7"/>
  <c r="BU18" i="7"/>
  <c r="AQ29" i="7"/>
  <c r="AE31" i="7"/>
  <c r="AE40" i="7"/>
  <c r="CP51" i="7"/>
  <c r="AE11" i="7"/>
  <c r="CJ33" i="7"/>
  <c r="BL53" i="7"/>
  <c r="BL40" i="7"/>
  <c r="BL7" i="7"/>
  <c r="AT24" i="7"/>
  <c r="AQ25" i="7"/>
  <c r="AQ18" i="7"/>
  <c r="AQ50" i="7"/>
  <c r="AQ46" i="7"/>
  <c r="AQ16" i="7"/>
  <c r="AQ35" i="7"/>
  <c r="BL43" i="7"/>
  <c r="BL50" i="7"/>
  <c r="CJ29" i="7"/>
  <c r="CJ41" i="7"/>
  <c r="AQ39" i="7"/>
  <c r="AQ10" i="7"/>
  <c r="AQ41" i="7"/>
  <c r="AQ49" i="7"/>
  <c r="BU50" i="7"/>
  <c r="BU21" i="7"/>
  <c r="BU17" i="7"/>
  <c r="BU48" i="7"/>
  <c r="BU33" i="7"/>
  <c r="BU38" i="7"/>
  <c r="BU24" i="7"/>
  <c r="BU31" i="7"/>
  <c r="BU15" i="7"/>
  <c r="BU43" i="7"/>
  <c r="BU13" i="7"/>
  <c r="AQ53" i="7"/>
  <c r="AQ42" i="7"/>
  <c r="AQ40" i="7"/>
  <c r="AQ15" i="7"/>
  <c r="AQ12" i="7"/>
  <c r="AQ21" i="7"/>
  <c r="AQ33" i="7"/>
  <c r="AQ38" i="7"/>
  <c r="AQ36" i="7"/>
  <c r="AB72" i="5"/>
  <c r="BU37" i="7"/>
  <c r="BU25" i="7"/>
  <c r="BU55" i="7"/>
  <c r="BU47" i="7"/>
  <c r="BU45" i="7"/>
  <c r="BU49" i="7"/>
  <c r="BU23" i="7"/>
  <c r="BU6" i="7"/>
  <c r="AQ8" i="7"/>
  <c r="AQ52" i="7"/>
  <c r="AQ23" i="7"/>
  <c r="AQ56" i="7"/>
  <c r="AQ51" i="7"/>
  <c r="AQ28" i="7"/>
  <c r="AQ48" i="7"/>
  <c r="AQ54" i="7"/>
  <c r="AQ24" i="7"/>
  <c r="AQ43" i="7"/>
  <c r="AQ45" i="7"/>
  <c r="AQ20" i="7"/>
  <c r="AQ13" i="7"/>
  <c r="AQ37" i="7"/>
  <c r="BL23" i="7"/>
  <c r="BL47" i="7"/>
  <c r="BL30" i="7"/>
  <c r="AZ49" i="7"/>
  <c r="BL29" i="7"/>
  <c r="BL25" i="7"/>
  <c r="BL55" i="7"/>
  <c r="BL15" i="7"/>
  <c r="CP56" i="7"/>
  <c r="AB32" i="7"/>
  <c r="BL31" i="7"/>
  <c r="AB8" i="7"/>
  <c r="AH8" i="7"/>
  <c r="AZ11" i="7"/>
  <c r="AZ34" i="7"/>
  <c r="AZ9" i="7"/>
  <c r="CP32" i="7"/>
  <c r="AN31" i="7"/>
  <c r="AZ40" i="7"/>
  <c r="AB30" i="7"/>
  <c r="CP11" i="7"/>
  <c r="AB33" i="7"/>
  <c r="AB6" i="7"/>
  <c r="AB45" i="7"/>
  <c r="BL32" i="7"/>
  <c r="BL13" i="7"/>
  <c r="BL56" i="7"/>
  <c r="CP23" i="7"/>
  <c r="AB24" i="7"/>
  <c r="AB47" i="7"/>
  <c r="AB50" i="7"/>
  <c r="BL20" i="7"/>
  <c r="AZ56" i="7"/>
  <c r="BL33" i="7"/>
  <c r="BL10" i="7"/>
  <c r="AB34" i="7"/>
  <c r="AZ28" i="7"/>
  <c r="BL26" i="7"/>
  <c r="BL46" i="7"/>
  <c r="BL35" i="7"/>
  <c r="AZ36" i="7"/>
  <c r="BL27" i="7"/>
  <c r="BL22" i="7"/>
  <c r="CP40" i="7"/>
  <c r="CP44" i="7"/>
  <c r="CP12" i="7"/>
  <c r="CR22" i="7"/>
  <c r="CP42" i="7"/>
  <c r="BL42" i="7"/>
  <c r="BL52" i="7"/>
  <c r="BL36" i="7"/>
  <c r="CP56" i="13"/>
  <c r="CP55" i="13"/>
  <c r="CP54" i="13"/>
  <c r="CP53" i="13"/>
  <c r="CP52" i="13"/>
  <c r="CP51" i="13"/>
  <c r="CP50" i="13"/>
  <c r="CP49" i="13"/>
  <c r="CP48" i="13"/>
  <c r="CP47" i="13"/>
  <c r="CP46" i="13"/>
  <c r="CP45" i="13"/>
  <c r="CP44" i="13"/>
  <c r="CP43" i="13"/>
  <c r="CP42" i="13"/>
  <c r="CP41" i="13"/>
  <c r="CP40" i="13"/>
  <c r="CP39" i="13"/>
  <c r="CP38" i="13"/>
  <c r="CP37" i="13"/>
  <c r="CP36" i="13"/>
  <c r="CP35" i="13"/>
  <c r="CP34" i="13"/>
  <c r="CP33" i="13"/>
  <c r="CP32" i="13"/>
  <c r="CP31" i="13"/>
  <c r="CP30" i="13"/>
  <c r="CP29" i="13"/>
  <c r="CP28" i="13"/>
  <c r="CP27" i="13"/>
  <c r="CP26" i="13"/>
  <c r="CP25" i="13"/>
  <c r="CP24" i="13"/>
  <c r="CP23" i="13"/>
  <c r="CP22" i="13"/>
  <c r="CP21" i="13"/>
  <c r="CP20" i="13"/>
  <c r="CP19" i="13"/>
  <c r="CP18" i="13"/>
  <c r="CP17" i="13"/>
  <c r="CP16" i="13"/>
  <c r="CP15" i="13"/>
  <c r="CP14" i="13"/>
  <c r="CP13" i="13"/>
  <c r="CP12" i="13"/>
  <c r="CP11" i="13"/>
  <c r="CP10" i="13"/>
  <c r="CP9" i="13"/>
  <c r="CP8" i="13"/>
  <c r="CP7" i="13"/>
  <c r="CP6" i="13"/>
  <c r="CP5" i="13"/>
  <c r="CR56" i="13"/>
  <c r="CR55" i="13"/>
  <c r="CR54" i="13"/>
  <c r="CR53" i="13"/>
  <c r="CR52" i="13"/>
  <c r="CR51" i="13"/>
  <c r="CR50" i="13"/>
  <c r="CR49" i="13"/>
  <c r="CR48" i="13"/>
  <c r="CR47" i="13"/>
  <c r="CR46" i="13"/>
  <c r="CR45" i="13"/>
  <c r="CR44" i="13"/>
  <c r="CR43" i="13"/>
  <c r="CR42" i="13"/>
  <c r="CR41" i="13"/>
  <c r="CR40" i="13"/>
  <c r="CR39" i="13"/>
  <c r="CR38" i="13"/>
  <c r="CR37" i="13"/>
  <c r="CR36" i="13"/>
  <c r="CR35" i="13"/>
  <c r="CR34" i="13"/>
  <c r="CR33" i="13"/>
  <c r="CR32" i="13"/>
  <c r="CR31" i="13"/>
  <c r="CR30" i="13"/>
  <c r="CR29" i="13"/>
  <c r="CR28" i="13"/>
  <c r="CR27" i="13"/>
  <c r="CR26" i="13"/>
  <c r="CR25" i="13"/>
  <c r="CR24" i="13"/>
  <c r="CR23" i="13"/>
  <c r="CR22" i="13"/>
  <c r="CR21" i="13"/>
  <c r="CR20" i="13"/>
  <c r="CR19" i="13"/>
  <c r="CR18" i="13"/>
  <c r="CR17" i="13"/>
  <c r="CR16" i="13"/>
  <c r="CR15" i="13"/>
  <c r="CR14" i="13"/>
  <c r="CR13" i="13"/>
  <c r="CR12" i="13"/>
  <c r="CR11" i="13"/>
  <c r="CR10" i="13"/>
  <c r="CR9" i="13"/>
  <c r="CR8" i="13"/>
  <c r="CR7" i="13"/>
  <c r="CR6" i="13"/>
  <c r="CR5" i="13"/>
  <c r="CR6" i="7"/>
  <c r="AJ56" i="13"/>
  <c r="AJ55" i="13"/>
  <c r="AJ54" i="13"/>
  <c r="AJ53" i="13"/>
  <c r="AJ52" i="13"/>
  <c r="AJ51" i="13"/>
  <c r="AJ50" i="13"/>
  <c r="AJ49" i="13"/>
  <c r="AJ48" i="13"/>
  <c r="AJ47" i="13"/>
  <c r="AJ46" i="13"/>
  <c r="AJ45" i="13"/>
  <c r="AJ44" i="13"/>
  <c r="AJ43" i="13"/>
  <c r="AJ42" i="13"/>
  <c r="AJ41" i="13"/>
  <c r="AJ40" i="13"/>
  <c r="AJ39" i="13"/>
  <c r="AJ38" i="13"/>
  <c r="AJ37" i="13"/>
  <c r="AJ36" i="13"/>
  <c r="AJ35" i="13"/>
  <c r="AJ34" i="13"/>
  <c r="AJ33" i="13"/>
  <c r="AJ32" i="13"/>
  <c r="AJ31" i="13"/>
  <c r="AJ30" i="13"/>
  <c r="AJ29" i="13"/>
  <c r="AJ28" i="13"/>
  <c r="AJ27" i="13"/>
  <c r="AJ26" i="13"/>
  <c r="AJ25" i="13"/>
  <c r="AJ24" i="13"/>
  <c r="AJ23" i="13"/>
  <c r="AJ22" i="13"/>
  <c r="AJ21" i="13"/>
  <c r="AJ20" i="13"/>
  <c r="AJ19" i="13"/>
  <c r="AJ18" i="13"/>
  <c r="AJ17" i="13"/>
  <c r="AJ16" i="13"/>
  <c r="AJ15" i="13"/>
  <c r="AJ14" i="13"/>
  <c r="AJ13" i="13"/>
  <c r="AJ12" i="13"/>
  <c r="AJ11" i="13"/>
  <c r="AJ10" i="13"/>
  <c r="AJ9" i="13"/>
  <c r="AJ8" i="13"/>
  <c r="AJ7" i="13"/>
  <c r="AJ6" i="13"/>
  <c r="AJ5" i="13"/>
  <c r="AH56" i="13"/>
  <c r="AH55" i="13"/>
  <c r="AL55" i="13" s="1"/>
  <c r="AH54" i="13"/>
  <c r="AL54" i="13" s="1"/>
  <c r="AH53" i="13"/>
  <c r="AH52" i="13"/>
  <c r="AH51" i="13"/>
  <c r="AL51" i="13" s="1"/>
  <c r="AH50" i="13"/>
  <c r="AL50" i="13" s="1"/>
  <c r="AH49" i="13"/>
  <c r="AL49" i="13" s="1"/>
  <c r="AH48" i="13"/>
  <c r="AL48" i="13" s="1"/>
  <c r="AH47" i="13"/>
  <c r="AL47" i="13" s="1"/>
  <c r="AH46" i="13"/>
  <c r="AL46" i="13" s="1"/>
  <c r="AH45" i="13"/>
  <c r="AL45" i="13" s="1"/>
  <c r="AH44" i="13"/>
  <c r="AH43" i="13"/>
  <c r="AH42" i="13"/>
  <c r="AL42" i="13" s="1"/>
  <c r="AH41" i="13"/>
  <c r="AH40" i="13"/>
  <c r="AH39" i="13"/>
  <c r="AL39" i="13" s="1"/>
  <c r="AH38" i="13"/>
  <c r="AL38" i="13" s="1"/>
  <c r="AH37" i="13"/>
  <c r="AL37" i="13" s="1"/>
  <c r="AH36" i="13"/>
  <c r="AL36" i="13" s="1"/>
  <c r="AH35" i="13"/>
  <c r="AL35" i="13" s="1"/>
  <c r="AH34" i="13"/>
  <c r="AL34" i="13" s="1"/>
  <c r="AH33" i="13"/>
  <c r="AL33" i="13" s="1"/>
  <c r="AH32" i="13"/>
  <c r="AL32" i="13" s="1"/>
  <c r="AH31" i="13"/>
  <c r="AL31" i="13" s="1"/>
  <c r="AH30" i="13"/>
  <c r="AL30" i="13" s="1"/>
  <c r="AH29" i="13"/>
  <c r="AL29" i="13" s="1"/>
  <c r="AH28" i="13"/>
  <c r="AL28" i="13" s="1"/>
  <c r="AH27" i="13"/>
  <c r="AL27" i="13" s="1"/>
  <c r="AH26" i="13"/>
  <c r="AH25" i="13"/>
  <c r="AL25" i="13" s="1"/>
  <c r="AH24" i="13"/>
  <c r="AL24" i="13" s="1"/>
  <c r="AH23" i="13"/>
  <c r="AL23" i="13" s="1"/>
  <c r="AH22" i="13"/>
  <c r="AH21" i="13"/>
  <c r="AL21" i="13" s="1"/>
  <c r="AH20" i="13"/>
  <c r="AL20" i="13" s="1"/>
  <c r="AH19" i="13"/>
  <c r="AL19" i="13" s="1"/>
  <c r="AH18" i="13"/>
  <c r="AH17" i="13"/>
  <c r="AH16" i="13"/>
  <c r="AL16" i="13" s="1"/>
  <c r="AH15" i="13"/>
  <c r="AL15" i="13" s="1"/>
  <c r="AH14" i="13"/>
  <c r="AL14" i="13" s="1"/>
  <c r="AH13" i="13"/>
  <c r="AL13" i="13" s="1"/>
  <c r="AH12" i="13"/>
  <c r="AL12" i="13" s="1"/>
  <c r="AH11" i="13"/>
  <c r="AL11" i="13" s="1"/>
  <c r="AH10" i="13"/>
  <c r="AH9" i="13"/>
  <c r="AL9" i="13" s="1"/>
  <c r="AH8" i="13"/>
  <c r="AL8" i="13" s="1"/>
  <c r="AH7" i="13"/>
  <c r="AL7" i="13" s="1"/>
  <c r="AH6" i="13"/>
  <c r="AL6" i="13" s="1"/>
  <c r="AH5" i="13"/>
  <c r="BZ56" i="13"/>
  <c r="BZ55" i="13"/>
  <c r="BZ54" i="13"/>
  <c r="BZ53" i="13"/>
  <c r="BZ52" i="13"/>
  <c r="BZ51" i="13"/>
  <c r="BZ50" i="13"/>
  <c r="BZ49" i="13"/>
  <c r="BZ48" i="13"/>
  <c r="BZ47" i="13"/>
  <c r="BZ46" i="13"/>
  <c r="BZ45" i="13"/>
  <c r="BZ44" i="13"/>
  <c r="BZ43" i="13"/>
  <c r="BZ42" i="13"/>
  <c r="BZ41" i="13"/>
  <c r="BZ40" i="13"/>
  <c r="BZ39" i="13"/>
  <c r="BZ38" i="13"/>
  <c r="BZ37" i="13"/>
  <c r="BZ36" i="13"/>
  <c r="BZ35" i="13"/>
  <c r="BZ34" i="13"/>
  <c r="BZ33" i="13"/>
  <c r="BZ32" i="13"/>
  <c r="BZ31" i="13"/>
  <c r="BZ30" i="13"/>
  <c r="BZ29" i="13"/>
  <c r="BZ28" i="13"/>
  <c r="BZ27" i="13"/>
  <c r="BZ26" i="13"/>
  <c r="BZ25" i="13"/>
  <c r="BZ24" i="13"/>
  <c r="BX54" i="13"/>
  <c r="BX50" i="13"/>
  <c r="CB50" i="13" s="1"/>
  <c r="BX46" i="13"/>
  <c r="BX42" i="13"/>
  <c r="BX38" i="13"/>
  <c r="BX24" i="13"/>
  <c r="BX23" i="13"/>
  <c r="BX22" i="13"/>
  <c r="BX21" i="13"/>
  <c r="BX20" i="13"/>
  <c r="BX19" i="13"/>
  <c r="BX18" i="13"/>
  <c r="BX17" i="13"/>
  <c r="BX16" i="13"/>
  <c r="BX15" i="13"/>
  <c r="BX14" i="13"/>
  <c r="BX13" i="13"/>
  <c r="BX12" i="13"/>
  <c r="BX11" i="13"/>
  <c r="BX10" i="13"/>
  <c r="BX9" i="13"/>
  <c r="BX8" i="13"/>
  <c r="BX7" i="13"/>
  <c r="BX6" i="13"/>
  <c r="BX5" i="13"/>
  <c r="BX53" i="13"/>
  <c r="BX49" i="13"/>
  <c r="BX45" i="13"/>
  <c r="BX41" i="13"/>
  <c r="BX37" i="13"/>
  <c r="BX35" i="13"/>
  <c r="BX33" i="13"/>
  <c r="BX31" i="13"/>
  <c r="CB31" i="13" s="1"/>
  <c r="BX29" i="13"/>
  <c r="BX27" i="13"/>
  <c r="BX25" i="13"/>
  <c r="BX56" i="13"/>
  <c r="BX52" i="13"/>
  <c r="BX48" i="13"/>
  <c r="BX44" i="13"/>
  <c r="CB44" i="13" s="1"/>
  <c r="BX40" i="13"/>
  <c r="BZ23" i="13"/>
  <c r="BZ22" i="13"/>
  <c r="BZ21" i="13"/>
  <c r="BZ20" i="13"/>
  <c r="BZ19" i="13"/>
  <c r="BZ18" i="13"/>
  <c r="BZ17" i="13"/>
  <c r="BZ16" i="13"/>
  <c r="BZ15" i="13"/>
  <c r="BZ14" i="13"/>
  <c r="BZ13" i="13"/>
  <c r="BZ12" i="13"/>
  <c r="BZ11" i="13"/>
  <c r="BZ10" i="13"/>
  <c r="BZ9" i="13"/>
  <c r="BZ8" i="13"/>
  <c r="BZ7" i="13"/>
  <c r="BZ6" i="13"/>
  <c r="BZ5" i="13"/>
  <c r="BX47" i="13"/>
  <c r="CB47" i="13" s="1"/>
  <c r="BX34" i="13"/>
  <c r="CB34" i="13" s="1"/>
  <c r="BX26" i="13"/>
  <c r="BX43" i="13"/>
  <c r="BX32" i="13"/>
  <c r="BX55" i="13"/>
  <c r="BX39" i="13"/>
  <c r="BX30" i="13"/>
  <c r="BX51" i="13"/>
  <c r="CB51" i="13" s="1"/>
  <c r="BX36" i="13"/>
  <c r="BX28" i="13"/>
  <c r="CJ56" i="13"/>
  <c r="CJ55" i="13"/>
  <c r="CJ54" i="13"/>
  <c r="CJ53" i="13"/>
  <c r="CJ52" i="13"/>
  <c r="CJ51" i="13"/>
  <c r="CJ50" i="13"/>
  <c r="CJ49" i="13"/>
  <c r="CJ48" i="13"/>
  <c r="CJ47" i="13"/>
  <c r="CJ46" i="13"/>
  <c r="CJ45" i="13"/>
  <c r="CJ44" i="13"/>
  <c r="CJ43" i="13"/>
  <c r="CJ42" i="13"/>
  <c r="CJ41" i="13"/>
  <c r="CJ40" i="13"/>
  <c r="CJ39" i="13"/>
  <c r="CJ38" i="13"/>
  <c r="CJ37" i="13"/>
  <c r="CJ36" i="13"/>
  <c r="CJ35" i="13"/>
  <c r="CJ34" i="13"/>
  <c r="CJ33" i="13"/>
  <c r="CJ32" i="13"/>
  <c r="CJ31" i="13"/>
  <c r="CJ30" i="13"/>
  <c r="CJ29" i="13"/>
  <c r="CJ28" i="13"/>
  <c r="CJ27" i="13"/>
  <c r="CJ26" i="13"/>
  <c r="CJ25" i="13"/>
  <c r="CJ24" i="13"/>
  <c r="CL56" i="13"/>
  <c r="CL55" i="13"/>
  <c r="CL54" i="13"/>
  <c r="CL53" i="13"/>
  <c r="CL52" i="13"/>
  <c r="CL51" i="13"/>
  <c r="CL50" i="13"/>
  <c r="CL49" i="13"/>
  <c r="CL48" i="13"/>
  <c r="CL47" i="13"/>
  <c r="CL46" i="13"/>
  <c r="CL45" i="13"/>
  <c r="CL44" i="13"/>
  <c r="CL43" i="13"/>
  <c r="CL42" i="13"/>
  <c r="CL41" i="13"/>
  <c r="CL40" i="13"/>
  <c r="CL39" i="13"/>
  <c r="CL38" i="13"/>
  <c r="CL37" i="13"/>
  <c r="CL36" i="13"/>
  <c r="CL35" i="13"/>
  <c r="CL24" i="13"/>
  <c r="CL33" i="13"/>
  <c r="CL31" i="13"/>
  <c r="CL29" i="13"/>
  <c r="CL27" i="13"/>
  <c r="CL25" i="13"/>
  <c r="CJ23" i="13"/>
  <c r="CJ22" i="13"/>
  <c r="CJ21" i="13"/>
  <c r="CJ20" i="13"/>
  <c r="CJ19" i="13"/>
  <c r="CJ18" i="13"/>
  <c r="CJ17" i="13"/>
  <c r="CJ16" i="13"/>
  <c r="CJ15" i="13"/>
  <c r="CJ14" i="13"/>
  <c r="CJ13" i="13"/>
  <c r="CJ12" i="13"/>
  <c r="CJ11" i="13"/>
  <c r="CJ10" i="13"/>
  <c r="CJ9" i="13"/>
  <c r="CJ8" i="13"/>
  <c r="CJ7" i="13"/>
  <c r="CJ6" i="13"/>
  <c r="CJ5" i="13"/>
  <c r="CL32" i="13"/>
  <c r="CL28" i="13"/>
  <c r="CL22" i="13"/>
  <c r="CL20" i="13"/>
  <c r="CL18" i="13"/>
  <c r="CL16" i="13"/>
  <c r="CL14" i="13"/>
  <c r="CL12" i="13"/>
  <c r="CL10" i="13"/>
  <c r="CL8" i="13"/>
  <c r="CL6" i="13"/>
  <c r="CL34" i="13"/>
  <c r="CL30" i="13"/>
  <c r="CL26" i="13"/>
  <c r="CL23" i="13"/>
  <c r="CL21" i="13"/>
  <c r="CL19" i="13"/>
  <c r="CL17" i="13"/>
  <c r="CL15" i="13"/>
  <c r="CL13" i="13"/>
  <c r="CL11" i="13"/>
  <c r="CL9" i="13"/>
  <c r="CL7" i="13"/>
  <c r="CL5" i="13"/>
  <c r="P6" i="13"/>
  <c r="P7" i="13"/>
  <c r="P8" i="13"/>
  <c r="P9" i="13"/>
  <c r="P10" i="13"/>
  <c r="P11" i="13"/>
  <c r="P12" i="13"/>
  <c r="P13" i="13"/>
  <c r="P14" i="13"/>
  <c r="P15" i="13"/>
  <c r="P16" i="13"/>
  <c r="P17" i="13"/>
  <c r="P18" i="13"/>
  <c r="P19" i="13"/>
  <c r="P20" i="13"/>
  <c r="P21" i="13"/>
  <c r="P22" i="13"/>
  <c r="P23" i="13"/>
  <c r="P24" i="13"/>
  <c r="P25" i="13"/>
  <c r="P26" i="13"/>
  <c r="P27" i="13"/>
  <c r="P28" i="13"/>
  <c r="P29" i="13"/>
  <c r="P30" i="13"/>
  <c r="P31"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 i="13"/>
  <c r="R5" i="13"/>
  <c r="R7" i="13"/>
  <c r="R11" i="13"/>
  <c r="R15" i="13"/>
  <c r="R19" i="13"/>
  <c r="R21" i="13"/>
  <c r="R25" i="13"/>
  <c r="R29" i="13"/>
  <c r="R31" i="13"/>
  <c r="R35" i="13"/>
  <c r="R39" i="13"/>
  <c r="R41" i="13"/>
  <c r="R45" i="13"/>
  <c r="R51" i="13"/>
  <c r="R55" i="13"/>
  <c r="R8" i="13"/>
  <c r="R10" i="13"/>
  <c r="R16" i="13"/>
  <c r="R20" i="13"/>
  <c r="R24" i="13"/>
  <c r="R28" i="13"/>
  <c r="R32" i="13"/>
  <c r="R34" i="13"/>
  <c r="R40" i="13"/>
  <c r="R44" i="13"/>
  <c r="R48" i="13"/>
  <c r="R52" i="13"/>
  <c r="R56" i="13"/>
  <c r="R9" i="13"/>
  <c r="R13" i="13"/>
  <c r="R17" i="13"/>
  <c r="R23" i="13"/>
  <c r="R27" i="13"/>
  <c r="R33" i="13"/>
  <c r="R37" i="13"/>
  <c r="R43" i="13"/>
  <c r="R47" i="13"/>
  <c r="R49" i="13"/>
  <c r="R53" i="13"/>
  <c r="R6" i="13"/>
  <c r="R12" i="13"/>
  <c r="R14" i="13"/>
  <c r="R18" i="13"/>
  <c r="R22" i="13"/>
  <c r="R26" i="13"/>
  <c r="R30" i="13"/>
  <c r="R36" i="13"/>
  <c r="R38" i="13"/>
  <c r="R42" i="13"/>
  <c r="R46" i="13"/>
  <c r="R50" i="13"/>
  <c r="R54" i="13"/>
  <c r="V6" i="13"/>
  <c r="V7" i="13"/>
  <c r="V8" i="13"/>
  <c r="V9" i="13"/>
  <c r="V10" i="13"/>
  <c r="V11" i="13"/>
  <c r="V12" i="13"/>
  <c r="V13" i="13"/>
  <c r="V14" i="13"/>
  <c r="V15" i="13"/>
  <c r="V16" i="13"/>
  <c r="V17" i="13"/>
  <c r="V18" i="13"/>
  <c r="V19" i="13"/>
  <c r="V20" i="13"/>
  <c r="V21" i="13"/>
  <c r="V22" i="13"/>
  <c r="V23" i="13"/>
  <c r="V24" i="13"/>
  <c r="V25" i="13"/>
  <c r="V26" i="13"/>
  <c r="V27" i="13"/>
  <c r="V28" i="13"/>
  <c r="V29" i="13"/>
  <c r="V30" i="13"/>
  <c r="V31" i="13"/>
  <c r="V32" i="13"/>
  <c r="V33" i="13"/>
  <c r="V34" i="13"/>
  <c r="V35" i="13"/>
  <c r="V36" i="13"/>
  <c r="V37" i="13"/>
  <c r="V38" i="13"/>
  <c r="V39" i="13"/>
  <c r="V40" i="13"/>
  <c r="V41" i="13"/>
  <c r="V42" i="13"/>
  <c r="V43" i="13"/>
  <c r="V44" i="13"/>
  <c r="V45" i="13"/>
  <c r="V46" i="13"/>
  <c r="V47" i="13"/>
  <c r="V48" i="13"/>
  <c r="V49" i="13"/>
  <c r="V50" i="13"/>
  <c r="V51" i="13"/>
  <c r="V52" i="13"/>
  <c r="V53" i="13"/>
  <c r="V54" i="13"/>
  <c r="V55" i="13"/>
  <c r="V56" i="13"/>
  <c r="X8" i="13"/>
  <c r="X12" i="13"/>
  <c r="X16" i="13"/>
  <c r="X20" i="13"/>
  <c r="X24" i="13"/>
  <c r="X5" i="13"/>
  <c r="X21" i="13"/>
  <c r="X32" i="13"/>
  <c r="X34" i="13"/>
  <c r="X38" i="13"/>
  <c r="X42" i="13"/>
  <c r="X46" i="13"/>
  <c r="X50" i="13"/>
  <c r="X54" i="13"/>
  <c r="X14" i="13"/>
  <c r="X22" i="13"/>
  <c r="V5" i="13"/>
  <c r="X11" i="13"/>
  <c r="X19" i="13"/>
  <c r="X27" i="13"/>
  <c r="X31" i="13"/>
  <c r="X35" i="13"/>
  <c r="X39" i="13"/>
  <c r="X43" i="13"/>
  <c r="X47" i="13"/>
  <c r="X51" i="13"/>
  <c r="X55" i="13"/>
  <c r="X9" i="13"/>
  <c r="X13" i="13"/>
  <c r="X17" i="13"/>
  <c r="X25" i="13"/>
  <c r="X28" i="13"/>
  <c r="X30" i="13"/>
  <c r="X36" i="13"/>
  <c r="X40" i="13"/>
  <c r="X44" i="13"/>
  <c r="X48" i="13"/>
  <c r="X52" i="13"/>
  <c r="X56" i="13"/>
  <c r="X6" i="13"/>
  <c r="X10" i="13"/>
  <c r="X18" i="13"/>
  <c r="X26" i="13"/>
  <c r="X7" i="13"/>
  <c r="X15" i="13"/>
  <c r="X23" i="13"/>
  <c r="X29" i="13"/>
  <c r="X33" i="13"/>
  <c r="X37" i="13"/>
  <c r="X41" i="13"/>
  <c r="X45" i="13"/>
  <c r="X49" i="13"/>
  <c r="X53" i="13"/>
  <c r="AD56" i="13"/>
  <c r="AD55" i="13"/>
  <c r="AB56" i="13"/>
  <c r="AB55" i="13"/>
  <c r="AB54" i="13"/>
  <c r="AB53" i="13"/>
  <c r="AB52" i="13"/>
  <c r="AB51" i="13"/>
  <c r="AB50" i="13"/>
  <c r="AB49" i="13"/>
  <c r="AB48" i="13"/>
  <c r="AB47" i="13"/>
  <c r="AB46" i="13"/>
  <c r="AB45" i="13"/>
  <c r="AB44" i="13"/>
  <c r="AB43" i="13"/>
  <c r="AB42" i="13"/>
  <c r="AB41" i="13"/>
  <c r="AB40" i="13"/>
  <c r="AB39" i="13"/>
  <c r="AB38" i="13"/>
  <c r="AB37" i="13"/>
  <c r="AB36" i="13"/>
  <c r="AB35" i="13"/>
  <c r="AB34" i="13"/>
  <c r="AB33" i="13"/>
  <c r="AB32" i="13"/>
  <c r="AB31" i="13"/>
  <c r="AB30" i="13"/>
  <c r="AB29" i="13"/>
  <c r="AB28" i="13"/>
  <c r="AB27" i="13"/>
  <c r="AB26" i="13"/>
  <c r="AB25" i="13"/>
  <c r="AB24" i="13"/>
  <c r="AB23" i="13"/>
  <c r="AB22" i="13"/>
  <c r="AB21" i="13"/>
  <c r="AB20" i="13"/>
  <c r="AB19" i="13"/>
  <c r="AB18" i="13"/>
  <c r="AB17" i="13"/>
  <c r="AB16" i="13"/>
  <c r="AB15" i="13"/>
  <c r="AB14" i="13"/>
  <c r="AB13" i="13"/>
  <c r="AB12" i="13"/>
  <c r="AB11" i="13"/>
  <c r="AB10" i="13"/>
  <c r="AB9" i="13"/>
  <c r="AB8" i="13"/>
  <c r="AB7" i="13"/>
  <c r="AB6" i="13"/>
  <c r="AB5" i="13"/>
  <c r="AD54" i="13"/>
  <c r="AD53" i="13"/>
  <c r="AD52" i="13"/>
  <c r="AD51" i="13"/>
  <c r="AD50" i="13"/>
  <c r="AD49" i="13"/>
  <c r="AD48" i="13"/>
  <c r="AD47" i="13"/>
  <c r="AD46" i="13"/>
  <c r="AD45" i="13"/>
  <c r="AD44" i="13"/>
  <c r="AD43" i="13"/>
  <c r="AD42" i="13"/>
  <c r="AD41" i="13"/>
  <c r="AD40" i="13"/>
  <c r="AD39" i="13"/>
  <c r="AD38" i="13"/>
  <c r="AD37" i="13"/>
  <c r="AD36" i="13"/>
  <c r="AD35" i="13"/>
  <c r="AD34" i="13"/>
  <c r="AD33" i="13"/>
  <c r="AD32" i="13"/>
  <c r="AD31" i="13"/>
  <c r="AD30" i="13"/>
  <c r="AD29" i="13"/>
  <c r="AD28" i="13"/>
  <c r="AD27" i="13"/>
  <c r="AD26" i="13"/>
  <c r="AD25" i="13"/>
  <c r="AD24" i="13"/>
  <c r="AD23" i="13"/>
  <c r="AD22" i="13"/>
  <c r="AD21" i="13"/>
  <c r="AD20" i="13"/>
  <c r="AD19" i="13"/>
  <c r="AD18" i="13"/>
  <c r="AD17" i="13"/>
  <c r="AD16" i="13"/>
  <c r="AD15" i="13"/>
  <c r="AD14" i="13"/>
  <c r="AD13" i="13"/>
  <c r="AD12" i="13"/>
  <c r="AD11" i="13"/>
  <c r="AD10" i="13"/>
  <c r="AD9" i="13"/>
  <c r="AD8" i="13"/>
  <c r="AD7" i="13"/>
  <c r="AD6" i="13"/>
  <c r="AD5" i="13"/>
  <c r="CD56" i="13"/>
  <c r="CD55" i="13"/>
  <c r="CD54" i="13"/>
  <c r="CD53" i="13"/>
  <c r="CD52" i="13"/>
  <c r="CD51" i="13"/>
  <c r="CD50" i="13"/>
  <c r="CD49" i="13"/>
  <c r="CD48" i="13"/>
  <c r="CD47" i="13"/>
  <c r="CD46" i="13"/>
  <c r="CD45" i="13"/>
  <c r="CD44" i="13"/>
  <c r="CD43" i="13"/>
  <c r="CD42" i="13"/>
  <c r="CD41" i="13"/>
  <c r="CD40" i="13"/>
  <c r="CD39" i="13"/>
  <c r="CD38" i="13"/>
  <c r="CD37" i="13"/>
  <c r="CD36" i="13"/>
  <c r="CD35" i="13"/>
  <c r="CD34" i="13"/>
  <c r="CD33" i="13"/>
  <c r="CD32" i="13"/>
  <c r="CD31" i="13"/>
  <c r="CD30" i="13"/>
  <c r="CD29" i="13"/>
  <c r="CD28" i="13"/>
  <c r="CD27" i="13"/>
  <c r="CD26" i="13"/>
  <c r="CD25" i="13"/>
  <c r="CD24" i="13"/>
  <c r="CD23" i="13"/>
  <c r="CD22" i="13"/>
  <c r="CD21" i="13"/>
  <c r="CD20" i="13"/>
  <c r="CD19" i="13"/>
  <c r="CD18" i="13"/>
  <c r="CD17" i="13"/>
  <c r="CD16" i="13"/>
  <c r="CF56" i="13"/>
  <c r="CF54" i="13"/>
  <c r="CF52" i="13"/>
  <c r="CF50" i="13"/>
  <c r="CF48" i="13"/>
  <c r="CF46" i="13"/>
  <c r="CF44" i="13"/>
  <c r="CF42" i="13"/>
  <c r="CF40" i="13"/>
  <c r="CF38" i="13"/>
  <c r="CF36" i="13"/>
  <c r="CF34" i="13"/>
  <c r="CF32" i="13"/>
  <c r="CF30" i="13"/>
  <c r="CF28" i="13"/>
  <c r="CF26" i="13"/>
  <c r="CF24" i="13"/>
  <c r="CF22" i="13"/>
  <c r="CF20" i="13"/>
  <c r="CF18" i="13"/>
  <c r="CF16" i="13"/>
  <c r="CF14" i="13"/>
  <c r="CF13" i="13"/>
  <c r="CF12" i="13"/>
  <c r="CF11" i="13"/>
  <c r="CF10" i="13"/>
  <c r="CF9" i="13"/>
  <c r="CF8" i="13"/>
  <c r="CF7" i="13"/>
  <c r="CF6" i="13"/>
  <c r="CF5" i="13"/>
  <c r="CF55" i="13"/>
  <c r="CF53" i="13"/>
  <c r="CF51" i="13"/>
  <c r="CF49" i="13"/>
  <c r="CF47" i="13"/>
  <c r="CF45" i="13"/>
  <c r="CF43" i="13"/>
  <c r="CF41" i="13"/>
  <c r="CF39" i="13"/>
  <c r="CF37" i="13"/>
  <c r="CF35" i="13"/>
  <c r="CF33" i="13"/>
  <c r="CF31" i="13"/>
  <c r="CF29" i="13"/>
  <c r="CF27" i="13"/>
  <c r="CF25" i="13"/>
  <c r="CF23" i="13"/>
  <c r="CF21" i="13"/>
  <c r="CF19" i="13"/>
  <c r="CF17" i="13"/>
  <c r="CF15" i="13"/>
  <c r="CD14" i="13"/>
  <c r="CD10" i="13"/>
  <c r="CH10" i="13" s="1"/>
  <c r="CD6" i="13"/>
  <c r="CD13" i="13"/>
  <c r="CD9" i="13"/>
  <c r="CD5" i="13"/>
  <c r="CD12" i="13"/>
  <c r="CD8" i="13"/>
  <c r="CH8" i="13" s="1"/>
  <c r="CD11" i="13"/>
  <c r="CD7" i="13"/>
  <c r="CD15"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P33" i="13"/>
  <c r="AP32" i="13"/>
  <c r="AP31" i="13"/>
  <c r="AP30" i="13"/>
  <c r="AP29" i="13"/>
  <c r="AP28" i="13"/>
  <c r="AP27" i="13"/>
  <c r="AP26" i="13"/>
  <c r="AP25" i="13"/>
  <c r="AP24" i="13"/>
  <c r="AP23" i="13"/>
  <c r="AP22" i="13"/>
  <c r="AP21" i="13"/>
  <c r="AP20" i="13"/>
  <c r="AP19" i="13"/>
  <c r="AP18" i="13"/>
  <c r="AP17" i="13"/>
  <c r="AP16" i="13"/>
  <c r="AP15" i="13"/>
  <c r="AP14" i="13"/>
  <c r="AP13" i="13"/>
  <c r="AP12" i="13"/>
  <c r="AP11" i="13"/>
  <c r="AP10" i="13"/>
  <c r="AP9" i="13"/>
  <c r="AP8" i="13"/>
  <c r="AP7" i="13"/>
  <c r="AP6" i="13"/>
  <c r="AP5" i="13"/>
  <c r="AN56" i="13"/>
  <c r="AN55" i="13"/>
  <c r="AN54" i="13"/>
  <c r="AR54" i="13" s="1"/>
  <c r="AN53" i="13"/>
  <c r="AN52" i="13"/>
  <c r="AN51" i="13"/>
  <c r="AR51" i="13" s="1"/>
  <c r="AN50" i="13"/>
  <c r="AR50" i="13" s="1"/>
  <c r="AN49" i="13"/>
  <c r="AN48" i="13"/>
  <c r="AR48" i="13" s="1"/>
  <c r="AN47" i="13"/>
  <c r="AR47" i="13" s="1"/>
  <c r="AN46" i="13"/>
  <c r="AR46" i="13" s="1"/>
  <c r="AN45" i="13"/>
  <c r="AR45" i="13" s="1"/>
  <c r="AN44" i="13"/>
  <c r="AR44" i="13" s="1"/>
  <c r="AN43" i="13"/>
  <c r="AN42" i="13"/>
  <c r="AR42" i="13" s="1"/>
  <c r="AN41" i="13"/>
  <c r="AR41" i="13" s="1"/>
  <c r="AN40" i="13"/>
  <c r="AR40" i="13" s="1"/>
  <c r="AN39" i="13"/>
  <c r="AR39" i="13" s="1"/>
  <c r="AN38" i="13"/>
  <c r="AR38" i="13" s="1"/>
  <c r="AN37" i="13"/>
  <c r="AR37" i="13" s="1"/>
  <c r="AN36" i="13"/>
  <c r="AR36" i="13" s="1"/>
  <c r="AN35" i="13"/>
  <c r="AN34" i="13"/>
  <c r="AR34" i="13" s="1"/>
  <c r="AN33" i="13"/>
  <c r="AR33" i="13" s="1"/>
  <c r="AN32" i="13"/>
  <c r="AR32" i="13" s="1"/>
  <c r="AN31" i="13"/>
  <c r="AR31" i="13" s="1"/>
  <c r="AN30" i="13"/>
  <c r="AN29" i="13"/>
  <c r="AR29" i="13" s="1"/>
  <c r="AN28" i="13"/>
  <c r="AR28" i="13" s="1"/>
  <c r="AN27" i="13"/>
  <c r="AR27" i="13" s="1"/>
  <c r="AN26" i="13"/>
  <c r="AR26" i="13" s="1"/>
  <c r="AN25" i="13"/>
  <c r="AR25" i="13" s="1"/>
  <c r="AN24" i="13"/>
  <c r="AR24" i="13" s="1"/>
  <c r="AN23" i="13"/>
  <c r="AN22" i="13"/>
  <c r="AR22" i="13" s="1"/>
  <c r="AN21" i="13"/>
  <c r="AR21" i="13" s="1"/>
  <c r="AN20" i="13"/>
  <c r="AR20" i="13" s="1"/>
  <c r="AN19" i="13"/>
  <c r="AN18" i="13"/>
  <c r="AR18" i="13" s="1"/>
  <c r="AN17" i="13"/>
  <c r="AR17" i="13" s="1"/>
  <c r="AN16" i="13"/>
  <c r="AR16" i="13" s="1"/>
  <c r="AN15" i="13"/>
  <c r="AR15" i="13" s="1"/>
  <c r="AN14" i="13"/>
  <c r="AN13" i="13"/>
  <c r="AR13" i="13" s="1"/>
  <c r="AN12" i="13"/>
  <c r="AR12" i="13" s="1"/>
  <c r="AN11" i="13"/>
  <c r="AN10" i="13"/>
  <c r="AR10" i="13" s="1"/>
  <c r="AN9" i="13"/>
  <c r="AN8" i="13"/>
  <c r="AR8" i="13" s="1"/>
  <c r="AN7" i="13"/>
  <c r="AR7" i="13" s="1"/>
  <c r="AN6" i="13"/>
  <c r="AN5" i="13"/>
  <c r="BL56" i="13"/>
  <c r="BL55" i="13"/>
  <c r="BL54" i="13"/>
  <c r="BL53" i="13"/>
  <c r="BL52" i="13"/>
  <c r="BL51" i="13"/>
  <c r="BL50" i="13"/>
  <c r="BL49" i="13"/>
  <c r="BL48" i="13"/>
  <c r="BL47" i="13"/>
  <c r="BL46" i="13"/>
  <c r="BL45" i="13"/>
  <c r="BL44" i="13"/>
  <c r="BL43" i="13"/>
  <c r="BL42" i="13"/>
  <c r="BL41" i="13"/>
  <c r="BL40" i="13"/>
  <c r="BL39" i="13"/>
  <c r="BL38" i="13"/>
  <c r="BL37" i="13"/>
  <c r="BL36" i="13"/>
  <c r="BL35" i="13"/>
  <c r="BL34" i="13"/>
  <c r="BL33" i="13"/>
  <c r="BL32" i="13"/>
  <c r="BL31" i="13"/>
  <c r="BL30" i="13"/>
  <c r="BL29" i="13"/>
  <c r="BL28" i="13"/>
  <c r="BL27" i="13"/>
  <c r="BL26" i="13"/>
  <c r="BL25" i="13"/>
  <c r="BL24" i="13"/>
  <c r="BL23" i="13"/>
  <c r="BL22" i="13"/>
  <c r="BL21" i="13"/>
  <c r="BL20" i="13"/>
  <c r="BL19" i="13"/>
  <c r="BL18" i="13"/>
  <c r="BL17" i="13"/>
  <c r="BL16" i="13"/>
  <c r="BL15" i="13"/>
  <c r="BL14" i="13"/>
  <c r="BL13" i="13"/>
  <c r="BL12" i="13"/>
  <c r="BL11" i="13"/>
  <c r="BL10" i="13"/>
  <c r="BL9" i="13"/>
  <c r="BL8" i="13"/>
  <c r="BL7" i="13"/>
  <c r="BL6" i="13"/>
  <c r="BL5" i="13"/>
  <c r="BN56" i="13"/>
  <c r="BN55" i="13"/>
  <c r="BN54" i="13"/>
  <c r="BN53" i="13"/>
  <c r="BN52" i="13"/>
  <c r="BN51" i="13"/>
  <c r="BN50" i="13"/>
  <c r="BN49" i="13"/>
  <c r="BN48" i="13"/>
  <c r="BN47" i="13"/>
  <c r="BN46" i="13"/>
  <c r="BN45" i="13"/>
  <c r="BN44" i="13"/>
  <c r="BN43" i="13"/>
  <c r="BN42" i="13"/>
  <c r="BN41" i="13"/>
  <c r="BN40" i="13"/>
  <c r="BN39" i="13"/>
  <c r="BN38" i="13"/>
  <c r="BN37" i="13"/>
  <c r="BN36" i="13"/>
  <c r="BN35" i="13"/>
  <c r="BN34" i="13"/>
  <c r="BN33" i="13"/>
  <c r="BN32" i="13"/>
  <c r="BN31" i="13"/>
  <c r="BN30" i="13"/>
  <c r="BN29" i="13"/>
  <c r="BN28" i="13"/>
  <c r="BN27" i="13"/>
  <c r="BN26" i="13"/>
  <c r="BN25" i="13"/>
  <c r="BN24" i="13"/>
  <c r="BN23" i="13"/>
  <c r="BN22" i="13"/>
  <c r="BN21" i="13"/>
  <c r="BN20" i="13"/>
  <c r="BN19" i="13"/>
  <c r="BN18" i="13"/>
  <c r="BN17" i="13"/>
  <c r="BN16" i="13"/>
  <c r="BN15" i="13"/>
  <c r="BN14" i="13"/>
  <c r="BN13" i="13"/>
  <c r="BN12" i="13"/>
  <c r="BN11" i="13"/>
  <c r="BN10" i="13"/>
  <c r="BN9" i="13"/>
  <c r="BN8" i="13"/>
  <c r="BN7" i="13"/>
  <c r="BN6" i="13"/>
  <c r="BN5" i="13"/>
  <c r="BB56" i="13"/>
  <c r="BB55" i="13"/>
  <c r="BB54" i="13"/>
  <c r="BB53" i="13"/>
  <c r="BB52" i="13"/>
  <c r="BB51" i="13"/>
  <c r="BB50" i="13"/>
  <c r="BB49" i="13"/>
  <c r="BB48" i="13"/>
  <c r="BB47" i="13"/>
  <c r="BB46" i="13"/>
  <c r="BB45" i="13"/>
  <c r="BB44" i="13"/>
  <c r="BB43" i="13"/>
  <c r="BB42" i="13"/>
  <c r="BB41" i="13"/>
  <c r="BB40" i="13"/>
  <c r="BB39" i="13"/>
  <c r="BB38" i="13"/>
  <c r="BB37" i="13"/>
  <c r="BB36" i="13"/>
  <c r="BB35" i="13"/>
  <c r="BB34" i="13"/>
  <c r="BB33" i="13"/>
  <c r="BB32" i="13"/>
  <c r="BB31" i="13"/>
  <c r="BB30" i="13"/>
  <c r="BB29" i="13"/>
  <c r="BB28" i="13"/>
  <c r="BB27" i="13"/>
  <c r="BB26" i="13"/>
  <c r="BB25" i="13"/>
  <c r="BB24" i="13"/>
  <c r="BB23" i="13"/>
  <c r="BB22" i="13"/>
  <c r="BB21" i="13"/>
  <c r="BB20" i="13"/>
  <c r="BB19" i="13"/>
  <c r="BB18" i="13"/>
  <c r="BB17" i="13"/>
  <c r="BB16" i="13"/>
  <c r="BB15" i="13"/>
  <c r="BB14" i="13"/>
  <c r="BB13" i="13"/>
  <c r="BB12" i="13"/>
  <c r="BB11" i="13"/>
  <c r="BB10" i="13"/>
  <c r="BB9" i="13"/>
  <c r="BB8" i="13"/>
  <c r="BB7" i="13"/>
  <c r="BB6" i="13"/>
  <c r="BB5" i="13"/>
  <c r="AZ56" i="13"/>
  <c r="BD56" i="13" s="1"/>
  <c r="AZ55" i="13"/>
  <c r="BD55" i="13" s="1"/>
  <c r="AZ54" i="13"/>
  <c r="AZ53" i="13"/>
  <c r="BD53" i="13" s="1"/>
  <c r="AZ52" i="13"/>
  <c r="AZ51" i="13"/>
  <c r="AZ50" i="13"/>
  <c r="BD50" i="13" s="1"/>
  <c r="AZ49" i="13"/>
  <c r="AZ48" i="13"/>
  <c r="AZ47" i="13"/>
  <c r="BD47" i="13" s="1"/>
  <c r="AZ46" i="13"/>
  <c r="BD46" i="13" s="1"/>
  <c r="AZ45" i="13"/>
  <c r="AZ44" i="13"/>
  <c r="AZ43" i="13"/>
  <c r="AZ42" i="13"/>
  <c r="BD42" i="13" s="1"/>
  <c r="AZ41" i="13"/>
  <c r="BD41" i="13" s="1"/>
  <c r="AZ40" i="13"/>
  <c r="AZ39" i="13"/>
  <c r="AZ38" i="13"/>
  <c r="BD38" i="13" s="1"/>
  <c r="AZ37" i="13"/>
  <c r="BD37" i="13" s="1"/>
  <c r="AZ36" i="13"/>
  <c r="AZ35" i="13"/>
  <c r="AZ34" i="13"/>
  <c r="AZ33" i="13"/>
  <c r="AZ32" i="13"/>
  <c r="BD32" i="13" s="1"/>
  <c r="AZ31" i="13"/>
  <c r="AZ30" i="13"/>
  <c r="BD30" i="13" s="1"/>
  <c r="AZ29" i="13"/>
  <c r="BD29" i="13" s="1"/>
  <c r="AZ28" i="13"/>
  <c r="AZ27" i="13"/>
  <c r="BD27" i="13" s="1"/>
  <c r="AZ26" i="13"/>
  <c r="AZ25" i="13"/>
  <c r="BD25" i="13" s="1"/>
  <c r="AZ24" i="13"/>
  <c r="AZ23" i="13"/>
  <c r="AZ22" i="13"/>
  <c r="AZ21" i="13"/>
  <c r="AZ19" i="13"/>
  <c r="AZ17" i="13"/>
  <c r="AZ15" i="13"/>
  <c r="AZ13" i="13"/>
  <c r="AZ11" i="13"/>
  <c r="AZ9" i="13"/>
  <c r="AZ7" i="13"/>
  <c r="AZ5" i="13"/>
  <c r="AZ18" i="13"/>
  <c r="AZ10" i="13"/>
  <c r="AZ16" i="13"/>
  <c r="AZ8" i="13"/>
  <c r="AZ14" i="13"/>
  <c r="AZ6" i="13"/>
  <c r="AZ20" i="13"/>
  <c r="AZ12" i="13"/>
  <c r="BL9" i="7"/>
  <c r="BL37" i="7"/>
  <c r="AG224" i="5"/>
  <c r="CR31" i="7"/>
  <c r="CR50" i="7"/>
  <c r="CR21" i="7"/>
  <c r="CR23" i="7"/>
  <c r="CR32" i="7"/>
  <c r="CR28" i="7"/>
  <c r="CR13" i="7"/>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T24" i="13"/>
  <c r="AV21" i="13"/>
  <c r="AV20" i="13"/>
  <c r="AV19" i="13"/>
  <c r="AV18" i="13"/>
  <c r="AV17" i="13"/>
  <c r="AV16" i="13"/>
  <c r="AV15" i="13"/>
  <c r="AV14" i="13"/>
  <c r="AV13" i="13"/>
  <c r="AV12" i="13"/>
  <c r="AV11" i="13"/>
  <c r="AV10" i="13"/>
  <c r="AV9" i="13"/>
  <c r="AV8" i="13"/>
  <c r="AV7" i="13"/>
  <c r="AV6" i="13"/>
  <c r="AV5" i="13"/>
  <c r="AT55" i="13"/>
  <c r="AT53" i="13"/>
  <c r="AT51" i="13"/>
  <c r="AT49" i="13"/>
  <c r="AT47" i="13"/>
  <c r="AT45" i="13"/>
  <c r="AT43" i="13"/>
  <c r="AT41" i="13"/>
  <c r="AT39" i="13"/>
  <c r="AT37" i="13"/>
  <c r="AT35" i="13"/>
  <c r="AT33" i="13"/>
  <c r="AT31" i="13"/>
  <c r="AT29" i="13"/>
  <c r="AT27" i="13"/>
  <c r="AT25" i="13"/>
  <c r="AT22" i="13"/>
  <c r="AT21" i="13"/>
  <c r="AT20" i="13"/>
  <c r="AT19" i="13"/>
  <c r="AT18" i="13"/>
  <c r="AT17" i="13"/>
  <c r="AT16" i="13"/>
  <c r="AT15" i="13"/>
  <c r="AT14" i="13"/>
  <c r="AT13" i="13"/>
  <c r="AT12" i="13"/>
  <c r="AT11" i="13"/>
  <c r="AT10" i="13"/>
  <c r="AT9" i="13"/>
  <c r="AT8" i="13"/>
  <c r="AT7" i="13"/>
  <c r="AT6" i="13"/>
  <c r="AT5" i="13"/>
  <c r="AT54" i="13"/>
  <c r="AT46" i="13"/>
  <c r="AT38" i="13"/>
  <c r="AT30" i="13"/>
  <c r="AT23" i="13"/>
  <c r="AT52" i="13"/>
  <c r="AX52" i="13" s="1"/>
  <c r="AT44" i="13"/>
  <c r="AT36" i="13"/>
  <c r="AT28" i="13"/>
  <c r="AT50" i="13"/>
  <c r="AT42" i="13"/>
  <c r="AT34" i="13"/>
  <c r="AX34" i="13" s="1"/>
  <c r="AT26" i="13"/>
  <c r="AT56" i="13"/>
  <c r="AX56" i="13" s="1"/>
  <c r="AT32" i="13"/>
  <c r="AT48" i="13"/>
  <c r="AT40" i="13"/>
  <c r="J6" i="13"/>
  <c r="J7" i="13"/>
  <c r="J8" i="13"/>
  <c r="J9" i="13"/>
  <c r="J10" i="13"/>
  <c r="J11" i="13"/>
  <c r="J12" i="13"/>
  <c r="J13" i="13"/>
  <c r="J14" i="13"/>
  <c r="J15" i="13"/>
  <c r="J16" i="13"/>
  <c r="J17" i="13"/>
  <c r="J18" i="13"/>
  <c r="J19" i="13"/>
  <c r="J20" i="13"/>
  <c r="J21" i="13"/>
  <c r="J22" i="13"/>
  <c r="J23" i="13"/>
  <c r="J24" i="13"/>
  <c r="J25" i="13"/>
  <c r="J26" i="13"/>
  <c r="J27" i="13"/>
  <c r="J28" i="13"/>
  <c r="J29" i="13"/>
  <c r="J30" i="13"/>
  <c r="J31" i="13"/>
  <c r="J32" i="13"/>
  <c r="J33" i="13"/>
  <c r="J34" i="13"/>
  <c r="J35" i="13"/>
  <c r="J36" i="13"/>
  <c r="J37" i="13"/>
  <c r="J38" i="13"/>
  <c r="J39" i="13"/>
  <c r="J40" i="13"/>
  <c r="J41" i="13"/>
  <c r="J42" i="13"/>
  <c r="J43" i="13"/>
  <c r="J44" i="13"/>
  <c r="J45" i="13"/>
  <c r="J46" i="13"/>
  <c r="J47" i="13"/>
  <c r="J48" i="13"/>
  <c r="J49" i="13"/>
  <c r="J50" i="13"/>
  <c r="J51" i="13"/>
  <c r="J52" i="13"/>
  <c r="J53" i="13"/>
  <c r="J54" i="13"/>
  <c r="J55" i="13"/>
  <c r="J56" i="13"/>
  <c r="L54" i="13"/>
  <c r="L8" i="13"/>
  <c r="L10" i="13"/>
  <c r="L14" i="13"/>
  <c r="L18" i="13"/>
  <c r="L22" i="13"/>
  <c r="L26" i="13"/>
  <c r="L28" i="13"/>
  <c r="L32" i="13"/>
  <c r="L36" i="13"/>
  <c r="L38" i="13"/>
  <c r="L44" i="13"/>
  <c r="L48" i="13"/>
  <c r="L52" i="13"/>
  <c r="L13" i="13"/>
  <c r="L19" i="13"/>
  <c r="L21" i="13"/>
  <c r="L27" i="13"/>
  <c r="L31" i="13"/>
  <c r="L37" i="13"/>
  <c r="L43" i="13"/>
  <c r="L6" i="13"/>
  <c r="L12" i="13"/>
  <c r="L16" i="13"/>
  <c r="L20" i="13"/>
  <c r="L24" i="13"/>
  <c r="L30" i="13"/>
  <c r="L34" i="13"/>
  <c r="L40" i="13"/>
  <c r="L42" i="13"/>
  <c r="L46" i="13"/>
  <c r="L50" i="13"/>
  <c r="L53" i="13"/>
  <c r="L56" i="13"/>
  <c r="L7" i="13"/>
  <c r="L11" i="13"/>
  <c r="L15" i="13"/>
  <c r="L17" i="13"/>
  <c r="L23" i="13"/>
  <c r="L25" i="13"/>
  <c r="L29" i="13"/>
  <c r="L35" i="13"/>
  <c r="L41" i="13"/>
  <c r="L45" i="13"/>
  <c r="L49" i="13"/>
  <c r="L9" i="13"/>
  <c r="L33" i="13"/>
  <c r="L39" i="13"/>
  <c r="L47" i="13"/>
  <c r="L51" i="13"/>
  <c r="L55" i="13"/>
  <c r="L5" i="13"/>
  <c r="J5" i="13"/>
  <c r="BR56" i="13"/>
  <c r="BR55" i="13"/>
  <c r="BR54" i="13"/>
  <c r="BR53" i="13"/>
  <c r="BR52" i="13"/>
  <c r="BR51" i="13"/>
  <c r="BR50" i="13"/>
  <c r="BR49" i="13"/>
  <c r="BR48" i="13"/>
  <c r="BR47" i="13"/>
  <c r="BR46" i="13"/>
  <c r="BR45" i="13"/>
  <c r="BR44" i="13"/>
  <c r="BR43" i="13"/>
  <c r="BR42" i="13"/>
  <c r="BR41" i="13"/>
  <c r="BR40" i="13"/>
  <c r="BR39" i="13"/>
  <c r="BR38" i="13"/>
  <c r="BR37" i="13"/>
  <c r="BR36" i="13"/>
  <c r="BR35" i="13"/>
  <c r="BR34" i="13"/>
  <c r="BR33" i="13"/>
  <c r="BR32" i="13"/>
  <c r="BR31" i="13"/>
  <c r="BR30" i="13"/>
  <c r="BR29" i="13"/>
  <c r="BR28" i="13"/>
  <c r="BR27" i="13"/>
  <c r="BR26" i="13"/>
  <c r="BR25" i="13"/>
  <c r="BR24" i="13"/>
  <c r="BR23" i="13"/>
  <c r="BR22" i="13"/>
  <c r="BR21" i="13"/>
  <c r="BR20" i="13"/>
  <c r="BR19" i="13"/>
  <c r="BR18" i="13"/>
  <c r="BR17" i="13"/>
  <c r="BR16" i="13"/>
  <c r="BR15" i="13"/>
  <c r="BR14" i="13"/>
  <c r="BR13" i="13"/>
  <c r="BR12" i="13"/>
  <c r="BR11" i="13"/>
  <c r="BR10" i="13"/>
  <c r="BR9" i="13"/>
  <c r="BR8" i="13"/>
  <c r="BR7" i="13"/>
  <c r="BR6" i="13"/>
  <c r="BR5" i="13"/>
  <c r="BT56" i="13"/>
  <c r="BT55" i="13"/>
  <c r="BT54" i="13"/>
  <c r="BT53" i="13"/>
  <c r="BT52" i="13"/>
  <c r="BT51" i="13"/>
  <c r="BT50" i="13"/>
  <c r="BT49" i="13"/>
  <c r="BT48" i="13"/>
  <c r="BT47" i="13"/>
  <c r="BT46" i="13"/>
  <c r="BT45" i="13"/>
  <c r="BT44" i="13"/>
  <c r="BT43" i="13"/>
  <c r="BT42" i="13"/>
  <c r="BT41" i="13"/>
  <c r="BT40" i="13"/>
  <c r="BT39" i="13"/>
  <c r="BT38" i="13"/>
  <c r="BT37" i="13"/>
  <c r="BT36" i="13"/>
  <c r="BT35" i="13"/>
  <c r="BT34" i="13"/>
  <c r="BT33" i="13"/>
  <c r="BT32" i="13"/>
  <c r="BT31" i="13"/>
  <c r="BT30" i="13"/>
  <c r="BT29" i="13"/>
  <c r="BT28" i="13"/>
  <c r="BT27" i="13"/>
  <c r="BT26" i="13"/>
  <c r="BT25" i="13"/>
  <c r="BT24" i="13"/>
  <c r="BT23" i="13"/>
  <c r="BT22" i="13"/>
  <c r="BT21" i="13"/>
  <c r="BT20" i="13"/>
  <c r="BT19" i="13"/>
  <c r="BT18" i="13"/>
  <c r="BT17" i="13"/>
  <c r="BT16" i="13"/>
  <c r="BT15" i="13"/>
  <c r="BT14" i="13"/>
  <c r="BT13" i="13"/>
  <c r="BT12" i="13"/>
  <c r="BT11" i="13"/>
  <c r="BT10" i="13"/>
  <c r="BT9" i="13"/>
  <c r="BT8" i="13"/>
  <c r="BT7" i="13"/>
  <c r="BT6" i="13"/>
  <c r="BT5" i="13"/>
  <c r="BF56" i="13"/>
  <c r="BF55" i="13"/>
  <c r="BF54" i="13"/>
  <c r="BF53" i="13"/>
  <c r="BF52" i="13"/>
  <c r="BF51" i="13"/>
  <c r="BF50" i="13"/>
  <c r="BF49" i="13"/>
  <c r="BF48" i="13"/>
  <c r="BF47" i="13"/>
  <c r="BF46" i="13"/>
  <c r="BF45" i="13"/>
  <c r="BH56" i="13"/>
  <c r="BH55" i="13"/>
  <c r="BH54" i="13"/>
  <c r="BH53" i="13"/>
  <c r="BH52" i="13"/>
  <c r="BH51" i="13"/>
  <c r="BH50" i="13"/>
  <c r="BH49" i="13"/>
  <c r="BH48" i="13"/>
  <c r="BH47" i="13"/>
  <c r="BH46" i="13"/>
  <c r="BH45" i="13"/>
  <c r="BH44" i="13"/>
  <c r="BH43" i="13"/>
  <c r="BH42" i="13"/>
  <c r="BH41" i="13"/>
  <c r="BH40" i="13"/>
  <c r="BH39" i="13"/>
  <c r="BH38" i="13"/>
  <c r="BH37" i="13"/>
  <c r="BH36" i="13"/>
  <c r="BH35" i="13"/>
  <c r="BF41" i="13"/>
  <c r="BF37" i="13"/>
  <c r="BH34" i="13"/>
  <c r="BH33" i="13"/>
  <c r="BH32" i="13"/>
  <c r="BH31" i="13"/>
  <c r="BH30" i="13"/>
  <c r="BH29" i="13"/>
  <c r="BH28" i="13"/>
  <c r="BH27" i="13"/>
  <c r="BH26" i="13"/>
  <c r="BH25" i="13"/>
  <c r="BH24" i="13"/>
  <c r="BH23" i="13"/>
  <c r="BH22" i="13"/>
  <c r="BH21" i="13"/>
  <c r="BH20" i="13"/>
  <c r="BH19" i="13"/>
  <c r="BH18" i="13"/>
  <c r="BH17" i="13"/>
  <c r="BH16" i="13"/>
  <c r="BH15" i="13"/>
  <c r="BH14" i="13"/>
  <c r="BH13" i="13"/>
  <c r="BH12" i="13"/>
  <c r="BH11" i="13"/>
  <c r="BH10" i="13"/>
  <c r="BH9" i="13"/>
  <c r="BH8" i="13"/>
  <c r="BH7" i="13"/>
  <c r="BH6" i="13"/>
  <c r="BH5" i="13"/>
  <c r="BF42" i="13"/>
  <c r="BF38" i="13"/>
  <c r="BF43" i="13"/>
  <c r="BF39" i="13"/>
  <c r="BF35" i="13"/>
  <c r="BF34" i="13"/>
  <c r="BF33" i="13"/>
  <c r="BF32" i="13"/>
  <c r="BF31" i="13"/>
  <c r="BF30" i="13"/>
  <c r="BF29" i="13"/>
  <c r="BF28" i="13"/>
  <c r="BF27" i="13"/>
  <c r="BF26" i="13"/>
  <c r="BF25" i="13"/>
  <c r="BF24" i="13"/>
  <c r="BF23" i="13"/>
  <c r="BF22" i="13"/>
  <c r="BF21" i="13"/>
  <c r="BF20" i="13"/>
  <c r="BF19" i="13"/>
  <c r="BF18" i="13"/>
  <c r="BF17" i="13"/>
  <c r="BF16" i="13"/>
  <c r="BF15" i="13"/>
  <c r="BF14" i="13"/>
  <c r="BF13" i="13"/>
  <c r="BF12" i="13"/>
  <c r="BF11" i="13"/>
  <c r="BF10" i="13"/>
  <c r="BF9" i="13"/>
  <c r="BF8" i="13"/>
  <c r="BF7" i="13"/>
  <c r="BF6" i="13"/>
  <c r="BF5" i="13"/>
  <c r="BF40" i="13"/>
  <c r="BF44" i="13"/>
  <c r="BF36" i="13"/>
  <c r="CP50" i="7"/>
  <c r="BL49" i="7"/>
  <c r="BL38" i="7"/>
  <c r="BL54" i="7"/>
  <c r="CR5" i="7"/>
  <c r="CR49" i="7"/>
  <c r="AZ29" i="7"/>
  <c r="CP53" i="7"/>
  <c r="CP49" i="7"/>
  <c r="CR9" i="7"/>
  <c r="CR51" i="7"/>
  <c r="CR56" i="7"/>
  <c r="CR11" i="7"/>
  <c r="CR24" i="7"/>
  <c r="CR42" i="7"/>
  <c r="BL48" i="7"/>
  <c r="BL28" i="7"/>
  <c r="CR38" i="7"/>
  <c r="CR37" i="7"/>
  <c r="CR20" i="7"/>
  <c r="CR46" i="7"/>
  <c r="CR18" i="7"/>
  <c r="CR36" i="7"/>
  <c r="CR8" i="7"/>
  <c r="CR39" i="7"/>
  <c r="CR48" i="7"/>
  <c r="CR52" i="7"/>
  <c r="CR55" i="7"/>
  <c r="AB7" i="7"/>
  <c r="AB35" i="7"/>
  <c r="AB17" i="7"/>
  <c r="CR26" i="7"/>
  <c r="CR34" i="7"/>
  <c r="CR47" i="7"/>
  <c r="CR35" i="7"/>
  <c r="CR44" i="7"/>
  <c r="CR45" i="7"/>
  <c r="CR53" i="7"/>
  <c r="CR15" i="7"/>
  <c r="CR12" i="7"/>
  <c r="CR43" i="7"/>
  <c r="CR7" i="7"/>
  <c r="CR29" i="7"/>
  <c r="CR27" i="7"/>
  <c r="CR17" i="7"/>
  <c r="CR33" i="7"/>
  <c r="CR30" i="7"/>
  <c r="CR41" i="7"/>
  <c r="CR14" i="7"/>
  <c r="CR19" i="7"/>
  <c r="CR54" i="7"/>
  <c r="CR40" i="7"/>
  <c r="CR16" i="7"/>
  <c r="CR10" i="7"/>
  <c r="CR25" i="7"/>
  <c r="BL45" i="7"/>
  <c r="AW11" i="7"/>
  <c r="AW29" i="7"/>
  <c r="AZ45" i="7"/>
  <c r="AZ54" i="7"/>
  <c r="AW28" i="7"/>
  <c r="AT18" i="7"/>
  <c r="CD56" i="7"/>
  <c r="CP5" i="7"/>
  <c r="CP20" i="7"/>
  <c r="AZ24" i="7"/>
  <c r="AB36" i="7"/>
  <c r="AB53" i="7"/>
  <c r="AB48" i="7"/>
  <c r="AB42" i="7"/>
  <c r="BL18" i="7"/>
  <c r="BL11" i="7"/>
  <c r="BL34" i="7"/>
  <c r="BL24" i="7"/>
  <c r="BR21" i="7"/>
  <c r="AB152" i="5"/>
  <c r="CP14" i="7"/>
  <c r="AB33" i="5"/>
  <c r="AC238" i="5"/>
  <c r="CD45" i="7"/>
  <c r="CM22" i="7"/>
  <c r="CM23" i="7"/>
  <c r="AG183" i="5"/>
  <c r="CM10" i="7"/>
  <c r="BX5" i="7"/>
  <c r="BX49" i="7"/>
  <c r="AB19" i="7"/>
  <c r="AB51" i="7"/>
  <c r="AZ7" i="7"/>
  <c r="AZ13" i="7"/>
  <c r="AZ10" i="7"/>
  <c r="CP43" i="7"/>
  <c r="BL16" i="7"/>
  <c r="BL5" i="7"/>
  <c r="BL8" i="7"/>
  <c r="V27" i="7"/>
  <c r="AQ31" i="7"/>
  <c r="AQ47" i="7"/>
  <c r="CP24" i="7"/>
  <c r="CP31" i="7"/>
  <c r="CP9" i="7"/>
  <c r="CP16" i="7"/>
  <c r="AB18" i="7"/>
  <c r="AB14" i="7"/>
  <c r="AZ31" i="7"/>
  <c r="AZ35" i="7"/>
  <c r="AZ46" i="7"/>
  <c r="AB39" i="7"/>
  <c r="AB28" i="7"/>
  <c r="AB54" i="7"/>
  <c r="AB22" i="7"/>
  <c r="CP19" i="7"/>
  <c r="BL21" i="7"/>
  <c r="BX6" i="7"/>
  <c r="AH12" i="7"/>
  <c r="AH30" i="7"/>
  <c r="AH44" i="7"/>
  <c r="AH34" i="7"/>
  <c r="AZ48" i="7"/>
  <c r="AZ32" i="7"/>
  <c r="CD28" i="7"/>
  <c r="CD24" i="7"/>
  <c r="BF39" i="7"/>
  <c r="BF38" i="7"/>
  <c r="CP13" i="7"/>
  <c r="CJ7" i="7"/>
  <c r="AG47" i="5"/>
  <c r="AH47" i="5" s="1"/>
  <c r="BJ59" i="7"/>
  <c r="AW50" i="7"/>
  <c r="AW20" i="7"/>
  <c r="AW23" i="7"/>
  <c r="BF15" i="7"/>
  <c r="CD16" i="7"/>
  <c r="CD49" i="7"/>
  <c r="CP45" i="7"/>
  <c r="CP27" i="7"/>
  <c r="CP6" i="7"/>
  <c r="AB67" i="5"/>
  <c r="AF161" i="5"/>
  <c r="AW41" i="7"/>
  <c r="AW27" i="7"/>
  <c r="AW54" i="7"/>
  <c r="AW30" i="7"/>
  <c r="BF13" i="7"/>
  <c r="CJ21" i="7"/>
  <c r="AH24" i="7"/>
  <c r="AZ47" i="7"/>
  <c r="CP17" i="7"/>
  <c r="CP30" i="7"/>
  <c r="CP25" i="7"/>
  <c r="AB41" i="7"/>
  <c r="AB46" i="7"/>
  <c r="AW12" i="7"/>
  <c r="AW5" i="7"/>
  <c r="AW10" i="7"/>
  <c r="CJ49" i="7"/>
  <c r="AZ23" i="7"/>
  <c r="AZ50" i="7"/>
  <c r="AT13" i="7"/>
  <c r="CM53" i="7"/>
  <c r="CM14" i="7"/>
  <c r="CM42" i="7"/>
  <c r="CM24" i="7"/>
  <c r="G37" i="7"/>
  <c r="BX35" i="7"/>
  <c r="AH25" i="7"/>
  <c r="AH23" i="7"/>
  <c r="CM29" i="7"/>
  <c r="CM46" i="7"/>
  <c r="AZ6" i="7"/>
  <c r="AZ16" i="7"/>
  <c r="AZ38" i="7"/>
  <c r="AZ43" i="7"/>
  <c r="CD8" i="7"/>
  <c r="CD41" i="7"/>
  <c r="BF45" i="7"/>
  <c r="BF49" i="7"/>
  <c r="BF24" i="7"/>
  <c r="CP18" i="7"/>
  <c r="CP29" i="7"/>
  <c r="CP38" i="7"/>
  <c r="CM39" i="7"/>
  <c r="CM31" i="7"/>
  <c r="CM48" i="7"/>
  <c r="CM27" i="7"/>
  <c r="G14" i="7"/>
  <c r="AT36" i="7"/>
  <c r="AE15" i="7"/>
  <c r="AE53" i="7"/>
  <c r="AE38" i="7"/>
  <c r="AE5" i="7"/>
  <c r="AE33" i="7"/>
  <c r="AE13" i="7"/>
  <c r="AE56" i="7"/>
  <c r="AB40" i="7"/>
  <c r="BF28" i="7"/>
  <c r="AE19" i="7"/>
  <c r="CP21" i="7"/>
  <c r="AE51" i="7"/>
  <c r="AE16" i="7"/>
  <c r="AZ33" i="7"/>
  <c r="CD46" i="7"/>
  <c r="AT15" i="7"/>
  <c r="BX39" i="7"/>
  <c r="CP37" i="7"/>
  <c r="AB31" i="7"/>
  <c r="AZ42" i="7"/>
  <c r="BL39" i="7"/>
  <c r="AB11" i="7"/>
  <c r="X59" i="7"/>
  <c r="BH59" i="7"/>
  <c r="R59" i="7"/>
  <c r="AD102" i="5"/>
  <c r="AD130" i="5"/>
  <c r="AE101" i="5"/>
  <c r="CM5" i="7"/>
  <c r="CM25" i="7"/>
  <c r="CM18" i="7"/>
  <c r="CM9" i="7"/>
  <c r="CM35" i="7"/>
  <c r="CM41" i="7"/>
  <c r="CM37" i="7"/>
  <c r="CM50" i="7"/>
  <c r="CM49" i="7"/>
  <c r="CM19" i="7"/>
  <c r="CM11" i="7"/>
  <c r="CM40" i="7"/>
  <c r="BX40" i="7"/>
  <c r="AZ44" i="7"/>
  <c r="CP36" i="7"/>
  <c r="AG110" i="5"/>
  <c r="CM56" i="7"/>
  <c r="CM12" i="7"/>
  <c r="CM30" i="7"/>
  <c r="CM32" i="7"/>
  <c r="CM7" i="7"/>
  <c r="CM34" i="7"/>
  <c r="CM6" i="7"/>
  <c r="CM26" i="7"/>
  <c r="CM52" i="7"/>
  <c r="CM55" i="7"/>
  <c r="CM28" i="7"/>
  <c r="G26" i="7"/>
  <c r="AZ51" i="7"/>
  <c r="CP8" i="7"/>
  <c r="CP10" i="7"/>
  <c r="CM36" i="7"/>
  <c r="CM8" i="7"/>
  <c r="CM43" i="7"/>
  <c r="CM38" i="7"/>
  <c r="CM54" i="7"/>
  <c r="CM45" i="7"/>
  <c r="CM13" i="7"/>
  <c r="CM15" i="7"/>
  <c r="CM51" i="7"/>
  <c r="CM21" i="7"/>
  <c r="CM17" i="7"/>
  <c r="CM20" i="7"/>
  <c r="CM16" i="7"/>
  <c r="CM33" i="7"/>
  <c r="AB10" i="7"/>
  <c r="CP52" i="7"/>
  <c r="BL41" i="7"/>
  <c r="AB21" i="7"/>
  <c r="AB13" i="7"/>
  <c r="AB55" i="7"/>
  <c r="AB37" i="7"/>
  <c r="AB29" i="7"/>
  <c r="AC250" i="5"/>
  <c r="AI250" i="5" s="1"/>
  <c r="AB166" i="5"/>
  <c r="AC200" i="5"/>
  <c r="AC188" i="5"/>
  <c r="AB167" i="5"/>
  <c r="AH167" i="5" s="1"/>
  <c r="AC130" i="5"/>
  <c r="AI130" i="5" s="1"/>
  <c r="AB250" i="5"/>
  <c r="AE102" i="5"/>
  <c r="AD188" i="5"/>
  <c r="AC153" i="5"/>
  <c r="AI153" i="5" s="1"/>
  <c r="AF117" i="5"/>
  <c r="AF183" i="5"/>
  <c r="AE130" i="5"/>
  <c r="AB57" i="5"/>
  <c r="AB103" i="5"/>
  <c r="AH103" i="5" s="1"/>
  <c r="BX37" i="7"/>
  <c r="AT34" i="7"/>
  <c r="AT9" i="7"/>
  <c r="AT12" i="7"/>
  <c r="AB212" i="5"/>
  <c r="AB50" i="5"/>
  <c r="AE166" i="5"/>
  <c r="AG252" i="5"/>
  <c r="AB65" i="5"/>
  <c r="AG229" i="5"/>
  <c r="AE188" i="5"/>
  <c r="AE198" i="5"/>
  <c r="AB90" i="5"/>
  <c r="AC52" i="5"/>
  <c r="AI52" i="5" s="1"/>
  <c r="AC174" i="5"/>
  <c r="AF192" i="5"/>
  <c r="AI192" i="5" s="1"/>
  <c r="AB130" i="5"/>
  <c r="AD173" i="5"/>
  <c r="AE108" i="5"/>
  <c r="AD122" i="5"/>
  <c r="AE172" i="5"/>
  <c r="BX11" i="7"/>
  <c r="BF31" i="7"/>
  <c r="BF10" i="7"/>
  <c r="CJ43" i="7"/>
  <c r="CJ53" i="7"/>
  <c r="AH35" i="7"/>
  <c r="AH13" i="7"/>
  <c r="AH43" i="7"/>
  <c r="AT20" i="7"/>
  <c r="AZ52" i="7"/>
  <c r="CD33" i="7"/>
  <c r="CD7" i="7"/>
  <c r="CP48" i="7"/>
  <c r="CP39" i="7"/>
  <c r="AF32" i="5"/>
  <c r="AC232" i="5"/>
  <c r="AD198" i="5"/>
  <c r="AF114" i="5"/>
  <c r="CD51" i="7"/>
  <c r="AN22" i="7"/>
  <c r="BX21" i="7"/>
  <c r="AT10" i="7"/>
  <c r="AT43" i="7"/>
  <c r="CP46" i="7"/>
  <c r="CP26" i="7"/>
  <c r="AB44" i="7"/>
  <c r="AB52" i="7"/>
  <c r="AB27" i="7"/>
  <c r="AB26" i="7"/>
  <c r="AB38" i="7"/>
  <c r="AZ26" i="7"/>
  <c r="AZ17" i="7"/>
  <c r="AZ18" i="7"/>
  <c r="Z59" i="7"/>
  <c r="CP41" i="7"/>
  <c r="AB5" i="7"/>
  <c r="AB43" i="7"/>
  <c r="BF18" i="7"/>
  <c r="BF27" i="7"/>
  <c r="AT32" i="7"/>
  <c r="AT44" i="7"/>
  <c r="AH55" i="7"/>
  <c r="AT16" i="7"/>
  <c r="AW49" i="7"/>
  <c r="AW9" i="7"/>
  <c r="AW21" i="7"/>
  <c r="AW25" i="7"/>
  <c r="AW48" i="7"/>
  <c r="AW31" i="7"/>
  <c r="AW37" i="7"/>
  <c r="AW45" i="7"/>
  <c r="AW55" i="7"/>
  <c r="AW44" i="7"/>
  <c r="AW53" i="7"/>
  <c r="AW19" i="7"/>
  <c r="AW22" i="7"/>
  <c r="AE49" i="7"/>
  <c r="AE6" i="7"/>
  <c r="AE45" i="7"/>
  <c r="AE21" i="7"/>
  <c r="AE47" i="7"/>
  <c r="AE54" i="7"/>
  <c r="AE7" i="7"/>
  <c r="AE34" i="7"/>
  <c r="AE50" i="7"/>
  <c r="AE20" i="7"/>
  <c r="AE9" i="7"/>
  <c r="AE22" i="7"/>
  <c r="AE14" i="7"/>
  <c r="AB9" i="7"/>
  <c r="AW51" i="7"/>
  <c r="AW43" i="7"/>
  <c r="AW39" i="7"/>
  <c r="AW24" i="7"/>
  <c r="AW15" i="7"/>
  <c r="AW34" i="7"/>
  <c r="AW52" i="7"/>
  <c r="AW16" i="7"/>
  <c r="AW8" i="7"/>
  <c r="AW35" i="7"/>
  <c r="AW56" i="7"/>
  <c r="AE43" i="7"/>
  <c r="AE17" i="7"/>
  <c r="AE37" i="7"/>
  <c r="AE18" i="7"/>
  <c r="AE42" i="7"/>
  <c r="AE28" i="7"/>
  <c r="AE35" i="7"/>
  <c r="AE44" i="7"/>
  <c r="AE46" i="7"/>
  <c r="AE24" i="7"/>
  <c r="AE36" i="7"/>
  <c r="AW17" i="7"/>
  <c r="AW26" i="7"/>
  <c r="AW13" i="7"/>
  <c r="AW46" i="7"/>
  <c r="AW6" i="7"/>
  <c r="AW14" i="7"/>
  <c r="AW38" i="7"/>
  <c r="AW7" i="7"/>
  <c r="AW40" i="7"/>
  <c r="AW33" i="7"/>
  <c r="AW36" i="7"/>
  <c r="AW18" i="7"/>
  <c r="AW42" i="7"/>
  <c r="BX36" i="7"/>
  <c r="BF43" i="7"/>
  <c r="AE12" i="7"/>
  <c r="AE39" i="7"/>
  <c r="AE23" i="7"/>
  <c r="AE52" i="7"/>
  <c r="AE26" i="7"/>
  <c r="AE27" i="7"/>
  <c r="AE29" i="7"/>
  <c r="AE41" i="7"/>
  <c r="AE32" i="7"/>
  <c r="AE30" i="7"/>
  <c r="AE55" i="7"/>
  <c r="AE48" i="7"/>
  <c r="AZ20" i="7"/>
  <c r="AZ14" i="7"/>
  <c r="AZ19" i="7"/>
  <c r="AZ5" i="7"/>
  <c r="CP22" i="7"/>
  <c r="CP54" i="7"/>
  <c r="BF26" i="7"/>
  <c r="C13" i="13"/>
  <c r="E13" i="13" s="1"/>
  <c r="BI27" i="7"/>
  <c r="BI34" i="7"/>
  <c r="BI56" i="7"/>
  <c r="BI41" i="7"/>
  <c r="BI5" i="7"/>
  <c r="BI7" i="7"/>
  <c r="BI37" i="7"/>
  <c r="BI17" i="7"/>
  <c r="BI11" i="7"/>
  <c r="BI52" i="7"/>
  <c r="BI29" i="7"/>
  <c r="BI40" i="7"/>
  <c r="BI20" i="7"/>
  <c r="BI18" i="7"/>
  <c r="BI51" i="7"/>
  <c r="BI13" i="7"/>
  <c r="BI44" i="7"/>
  <c r="BI55" i="7"/>
  <c r="BI49" i="7"/>
  <c r="BI22" i="7"/>
  <c r="BI25" i="7"/>
  <c r="BI47" i="7"/>
  <c r="BI35" i="7"/>
  <c r="BI39" i="7"/>
  <c r="BI6" i="7"/>
  <c r="BI9" i="7"/>
  <c r="BI12" i="7"/>
  <c r="BI30" i="7"/>
  <c r="BI38" i="7"/>
  <c r="BI31" i="7"/>
  <c r="BI54" i="7"/>
  <c r="BI28" i="7"/>
  <c r="BI24" i="7"/>
  <c r="BI43" i="7"/>
  <c r="BI8" i="7"/>
  <c r="BI50" i="7"/>
  <c r="BI32" i="7"/>
  <c r="BI19" i="7"/>
  <c r="BI15" i="7"/>
  <c r="BI36" i="7"/>
  <c r="BI16" i="7"/>
  <c r="BI46" i="7"/>
  <c r="BI26" i="7"/>
  <c r="BI45" i="7"/>
  <c r="BI33" i="7"/>
  <c r="BI10" i="7"/>
  <c r="BI48" i="7"/>
  <c r="BI23" i="7"/>
  <c r="BI53" i="7"/>
  <c r="BI21" i="7"/>
  <c r="BI14" i="7"/>
  <c r="BI42" i="7"/>
  <c r="C9" i="13"/>
  <c r="E9" i="13" s="1"/>
  <c r="C14" i="13"/>
  <c r="E14" i="13" s="1"/>
  <c r="C12" i="13"/>
  <c r="E12" i="13" s="1"/>
  <c r="C18" i="13"/>
  <c r="E18" i="13" s="1"/>
  <c r="C10" i="13"/>
  <c r="E10" i="13" s="1"/>
  <c r="C15" i="13"/>
  <c r="E15" i="13" s="1"/>
  <c r="AB20" i="7"/>
  <c r="C7" i="13"/>
  <c r="E7" i="13" s="1"/>
  <c r="Y32" i="7"/>
  <c r="Y28" i="7"/>
  <c r="Y6" i="7"/>
  <c r="Y30" i="7"/>
  <c r="Y8" i="7"/>
  <c r="Y31" i="7"/>
  <c r="Y13" i="7"/>
  <c r="Y19" i="7"/>
  <c r="Y45" i="7"/>
  <c r="Y14" i="7"/>
  <c r="Y55" i="7"/>
  <c r="Y44" i="7"/>
  <c r="Y35" i="7"/>
  <c r="Y11" i="7"/>
  <c r="Y50" i="7"/>
  <c r="Y25" i="7"/>
  <c r="Y16" i="7"/>
  <c r="Y40" i="7"/>
  <c r="Y10" i="7"/>
  <c r="Y42" i="7"/>
  <c r="Y37" i="7"/>
  <c r="Y47" i="7"/>
  <c r="Y46" i="7"/>
  <c r="Y51" i="7"/>
  <c r="Y24" i="7"/>
  <c r="Y18" i="7"/>
  <c r="Y15" i="7"/>
  <c r="Y36" i="7"/>
  <c r="Y20" i="7"/>
  <c r="Y41" i="7"/>
  <c r="Y53" i="7"/>
  <c r="Y5" i="7"/>
  <c r="Y12" i="7"/>
  <c r="Y48" i="7"/>
  <c r="Y17" i="7"/>
  <c r="Y21" i="7"/>
  <c r="Y56" i="7"/>
  <c r="Y27" i="7"/>
  <c r="Y22" i="7"/>
  <c r="Y33" i="7"/>
  <c r="Y9" i="7"/>
  <c r="Y34" i="7"/>
  <c r="Y26" i="7"/>
  <c r="Y29" i="7"/>
  <c r="Y23" i="7"/>
  <c r="Y52" i="7"/>
  <c r="Y49" i="7"/>
  <c r="Y43" i="7"/>
  <c r="Y7" i="7"/>
  <c r="Y38" i="7"/>
  <c r="Y39" i="7"/>
  <c r="Y54" i="7"/>
  <c r="AW47" i="7"/>
  <c r="C11" i="13"/>
  <c r="E11" i="13" s="1"/>
  <c r="AE10" i="7"/>
  <c r="C8" i="13"/>
  <c r="E8" i="13" s="1"/>
  <c r="C17" i="13"/>
  <c r="E17" i="13" s="1"/>
  <c r="C16" i="13"/>
  <c r="E16" i="13" s="1"/>
  <c r="C4" i="13"/>
  <c r="E4" i="13" s="1"/>
  <c r="C5" i="13"/>
  <c r="E5" i="13" s="1"/>
  <c r="C6" i="13"/>
  <c r="E6" i="13" s="1"/>
  <c r="S53" i="7"/>
  <c r="S36" i="7"/>
  <c r="S8" i="7"/>
  <c r="S43" i="7"/>
  <c r="S18" i="7"/>
  <c r="S24" i="7"/>
  <c r="S37" i="7"/>
  <c r="S41" i="7"/>
  <c r="S7" i="7"/>
  <c r="S45" i="7"/>
  <c r="S46" i="7"/>
  <c r="S48" i="7"/>
  <c r="S56" i="7"/>
  <c r="S55" i="7"/>
  <c r="S40" i="7"/>
  <c r="S31" i="7"/>
  <c r="S33" i="7"/>
  <c r="S38" i="7"/>
  <c r="S11" i="7"/>
  <c r="S25" i="7"/>
  <c r="S9" i="7"/>
  <c r="S17" i="7"/>
  <c r="S52" i="7"/>
  <c r="S44" i="7"/>
  <c r="S32" i="7"/>
  <c r="S13" i="7"/>
  <c r="S22" i="7"/>
  <c r="S15" i="7"/>
  <c r="S47" i="7"/>
  <c r="S29" i="7"/>
  <c r="S54" i="7"/>
  <c r="S19" i="7"/>
  <c r="S51" i="7"/>
  <c r="S35" i="7"/>
  <c r="S20" i="7"/>
  <c r="S34" i="7"/>
  <c r="S49" i="7"/>
  <c r="S42" i="7"/>
  <c r="S21" i="7"/>
  <c r="S50" i="7"/>
  <c r="S12" i="7"/>
  <c r="S30" i="7"/>
  <c r="S28" i="7"/>
  <c r="S16" i="7"/>
  <c r="S26" i="7"/>
  <c r="S23" i="7"/>
  <c r="S27" i="7"/>
  <c r="S6" i="7"/>
  <c r="S14" i="7"/>
  <c r="S5" i="7"/>
  <c r="S39" i="7"/>
  <c r="S10" i="7"/>
  <c r="CP34" i="7"/>
  <c r="AN44" i="7"/>
  <c r="AT8" i="7"/>
  <c r="AT54" i="7"/>
  <c r="AT17" i="7"/>
  <c r="CD12" i="7"/>
  <c r="CD15" i="7"/>
  <c r="CD31" i="7"/>
  <c r="BX42" i="7"/>
  <c r="BX47" i="7"/>
  <c r="CJ23" i="7"/>
  <c r="AH21" i="7"/>
  <c r="AH7" i="7"/>
  <c r="AT28" i="7"/>
  <c r="AT45" i="7"/>
  <c r="BR11" i="7"/>
  <c r="BR41" i="7"/>
  <c r="BX46" i="7"/>
  <c r="AN46" i="7"/>
  <c r="CJ38" i="7"/>
  <c r="AH52" i="7"/>
  <c r="BR19" i="7"/>
  <c r="CD5" i="7"/>
  <c r="CJ39" i="7"/>
  <c r="AQ34" i="7"/>
  <c r="BR24" i="7"/>
  <c r="CD18" i="7"/>
  <c r="CD20" i="7"/>
  <c r="CD22" i="7"/>
  <c r="BX38" i="7"/>
  <c r="G21" i="7"/>
  <c r="G42" i="7"/>
  <c r="G49" i="7"/>
  <c r="G54" i="7"/>
  <c r="G24" i="7"/>
  <c r="BF21" i="7"/>
  <c r="BF42" i="7"/>
  <c r="AH16" i="7"/>
  <c r="AH33" i="7"/>
  <c r="G51" i="7"/>
  <c r="G12" i="7"/>
  <c r="G50" i="7"/>
  <c r="AT30" i="7"/>
  <c r="BX53" i="7"/>
  <c r="G18" i="7"/>
  <c r="G48" i="7"/>
  <c r="G20" i="7"/>
  <c r="G10" i="7"/>
  <c r="CJ56" i="7"/>
  <c r="AN29" i="7"/>
  <c r="AH56" i="7"/>
  <c r="AH28" i="7"/>
  <c r="AT23" i="7"/>
  <c r="AH39" i="7"/>
  <c r="BR27" i="7"/>
  <c r="CJ55" i="7"/>
  <c r="AH38" i="7"/>
  <c r="AH48" i="7"/>
  <c r="AH10" i="7"/>
  <c r="AN15" i="7"/>
  <c r="BR28" i="7"/>
  <c r="BR14" i="7"/>
  <c r="BF40" i="7"/>
  <c r="BF37" i="7"/>
  <c r="AN24" i="7"/>
  <c r="AH29" i="7"/>
  <c r="AT27" i="7"/>
  <c r="AT25" i="7"/>
  <c r="AT19" i="7"/>
  <c r="AH18" i="7"/>
  <c r="AT38" i="7"/>
  <c r="AZ22" i="7"/>
  <c r="AZ39" i="7"/>
  <c r="CJ31" i="7"/>
  <c r="CD43" i="7"/>
  <c r="CD50" i="7"/>
  <c r="CD11" i="7"/>
  <c r="CD6" i="7"/>
  <c r="BR51" i="7"/>
  <c r="BR29" i="7"/>
  <c r="BR55" i="7"/>
  <c r="BR34" i="7"/>
  <c r="BR26" i="7"/>
  <c r="BR8" i="7"/>
  <c r="CN59" i="7"/>
  <c r="AT14" i="7"/>
  <c r="BR13" i="7"/>
  <c r="AG64" i="5"/>
  <c r="AE131" i="5"/>
  <c r="AE157" i="5"/>
  <c r="G40" i="7"/>
  <c r="G8" i="7"/>
  <c r="G5" i="7"/>
  <c r="G55" i="7"/>
  <c r="G22" i="7"/>
  <c r="G41" i="7"/>
  <c r="G43" i="7"/>
  <c r="G33" i="7"/>
  <c r="G16" i="7"/>
  <c r="AE261" i="5"/>
  <c r="AD140" i="5"/>
  <c r="AG37" i="5"/>
  <c r="AG171" i="5"/>
  <c r="AH171" i="5" s="1"/>
  <c r="AC86" i="5"/>
  <c r="G35" i="7"/>
  <c r="G27" i="7"/>
  <c r="G32" i="7"/>
  <c r="G29" i="7"/>
  <c r="G25" i="7"/>
  <c r="G36" i="7"/>
  <c r="G17" i="7"/>
  <c r="G23" i="7"/>
  <c r="G52" i="7"/>
  <c r="G53" i="7"/>
  <c r="G45" i="7"/>
  <c r="G44" i="7"/>
  <c r="AD220" i="5"/>
  <c r="G47" i="7"/>
  <c r="G39" i="7"/>
  <c r="G7" i="7"/>
  <c r="G11" i="7"/>
  <c r="G56" i="7"/>
  <c r="G30" i="7"/>
  <c r="G9" i="7"/>
  <c r="G28" i="7"/>
  <c r="G38" i="7"/>
  <c r="G6" i="7"/>
  <c r="AN36" i="7"/>
  <c r="AH14" i="7"/>
  <c r="AT40" i="7"/>
  <c r="AZ55" i="7"/>
  <c r="BR20" i="7"/>
  <c r="BR38" i="7"/>
  <c r="AH15" i="7"/>
  <c r="AH11" i="7"/>
  <c r="BR56" i="7"/>
  <c r="BF23" i="7"/>
  <c r="AQ44" i="7"/>
  <c r="AT47" i="7"/>
  <c r="BR37" i="7"/>
  <c r="CD23" i="7"/>
  <c r="BF19" i="7"/>
  <c r="AQ55" i="7"/>
  <c r="AQ32" i="7"/>
  <c r="CD38" i="7"/>
  <c r="CD42" i="7"/>
  <c r="AP209" i="5"/>
  <c r="AQ209" i="5" s="1"/>
  <c r="AP38" i="5"/>
  <c r="AQ38" i="5" s="1"/>
  <c r="AP180" i="5"/>
  <c r="AQ180" i="5" s="1"/>
  <c r="AP54" i="5"/>
  <c r="AQ54" i="5" s="1"/>
  <c r="AP20" i="5"/>
  <c r="AQ20" i="5" s="1"/>
  <c r="AP93" i="5"/>
  <c r="AQ93" i="5" s="1"/>
  <c r="AP58" i="5"/>
  <c r="AQ58" i="5" s="1"/>
  <c r="AP31" i="5"/>
  <c r="AQ31" i="5" s="1"/>
  <c r="AP94" i="5"/>
  <c r="AQ94" i="5" s="1"/>
  <c r="AP228" i="5"/>
  <c r="AQ228" i="5" s="1"/>
  <c r="AP13" i="5"/>
  <c r="AQ13" i="5" s="1"/>
  <c r="AP172" i="5"/>
  <c r="AQ172" i="5" s="1"/>
  <c r="AP262" i="5"/>
  <c r="AQ262" i="5" s="1"/>
  <c r="AQ22" i="7"/>
  <c r="AP200" i="5"/>
  <c r="AQ200" i="5" s="1"/>
  <c r="AP259" i="5"/>
  <c r="AQ259" i="5" s="1"/>
  <c r="AP104" i="5"/>
  <c r="AQ104" i="5" s="1"/>
  <c r="AP47" i="5"/>
  <c r="AQ47" i="5" s="1"/>
  <c r="AP57" i="5"/>
  <c r="AQ57" i="5" s="1"/>
  <c r="AP87" i="5"/>
  <c r="AQ87" i="5" s="1"/>
  <c r="AP65" i="5"/>
  <c r="AQ65" i="5" s="1"/>
  <c r="AP226" i="5"/>
  <c r="AQ226" i="5" s="1"/>
  <c r="AP19" i="5"/>
  <c r="AQ19" i="5" s="1"/>
  <c r="AP48" i="5"/>
  <c r="AQ48" i="5" s="1"/>
  <c r="AP75" i="5"/>
  <c r="AQ75" i="5" s="1"/>
  <c r="AP247" i="5"/>
  <c r="AQ247" i="5" s="1"/>
  <c r="AP183" i="5"/>
  <c r="AQ183" i="5" s="1"/>
  <c r="CD21" i="7"/>
  <c r="CD55" i="7"/>
  <c r="CD34" i="7"/>
  <c r="AQ6" i="7"/>
  <c r="AP52" i="5"/>
  <c r="AQ52" i="5" s="1"/>
  <c r="AP217" i="5"/>
  <c r="AQ217" i="5" s="1"/>
  <c r="AP184" i="5"/>
  <c r="AQ184" i="5" s="1"/>
  <c r="AP95" i="5"/>
  <c r="AQ95" i="5" s="1"/>
  <c r="AP139" i="5"/>
  <c r="AQ139" i="5" s="1"/>
  <c r="AP118" i="5"/>
  <c r="AQ118" i="5" s="1"/>
  <c r="CD27" i="7"/>
  <c r="BR16" i="7"/>
  <c r="BF55" i="7"/>
  <c r="BF32" i="7"/>
  <c r="AP7" i="5"/>
  <c r="AQ7" i="5" s="1"/>
  <c r="AP85" i="5"/>
  <c r="AQ85" i="5" s="1"/>
  <c r="AP195" i="5"/>
  <c r="AQ195" i="5" s="1"/>
  <c r="AP260" i="5"/>
  <c r="AQ260" i="5" s="1"/>
  <c r="AP238" i="5"/>
  <c r="AQ238" i="5" s="1"/>
  <c r="AP15" i="5"/>
  <c r="AQ15" i="5" s="1"/>
  <c r="AP158" i="5"/>
  <c r="AQ158" i="5" s="1"/>
  <c r="AP156" i="5"/>
  <c r="AQ156" i="5" s="1"/>
  <c r="AP5" i="5"/>
  <c r="AQ5" i="5" s="1"/>
  <c r="AP51" i="5"/>
  <c r="AQ51" i="5" s="1"/>
  <c r="AP45" i="5"/>
  <c r="AQ45" i="5" s="1"/>
  <c r="AH6" i="7"/>
  <c r="AH22" i="7"/>
  <c r="AT48" i="7"/>
  <c r="AT56" i="7"/>
  <c r="AH27" i="7"/>
  <c r="AT7" i="7"/>
  <c r="CJ28" i="7"/>
  <c r="BF41" i="7"/>
  <c r="AQ19" i="7"/>
  <c r="AH40" i="7"/>
  <c r="BF51" i="7"/>
  <c r="AH54" i="7"/>
  <c r="BX17" i="7"/>
  <c r="CJ17" i="7"/>
  <c r="CJ50" i="7"/>
  <c r="AN50" i="7"/>
  <c r="BF12" i="7"/>
  <c r="BF11" i="7"/>
  <c r="CJ5" i="7"/>
  <c r="CJ13" i="7"/>
  <c r="CJ34" i="7"/>
  <c r="BF33" i="7"/>
  <c r="BR45" i="7"/>
  <c r="BR9" i="7"/>
  <c r="BR53" i="7"/>
  <c r="AN37" i="7"/>
  <c r="AN5" i="7"/>
  <c r="CJ20" i="7"/>
  <c r="AN6" i="7"/>
  <c r="AN17" i="7"/>
  <c r="AN9" i="7"/>
  <c r="BF14" i="7"/>
  <c r="BF8" i="7"/>
  <c r="AN40" i="7"/>
  <c r="CJ14" i="7"/>
  <c r="CJ9" i="7"/>
  <c r="CJ36" i="7"/>
  <c r="CD13" i="7"/>
  <c r="CD32" i="7"/>
  <c r="CD48" i="7"/>
  <c r="CD53" i="7"/>
  <c r="BR18" i="7"/>
  <c r="BR49" i="7"/>
  <c r="BR40" i="7"/>
  <c r="BR22" i="7"/>
  <c r="BR15" i="7"/>
  <c r="AH31" i="7"/>
  <c r="AH42" i="7"/>
  <c r="AT55" i="7"/>
  <c r="BX56" i="7"/>
  <c r="AH37" i="7"/>
  <c r="AH50" i="7"/>
  <c r="AH19" i="7"/>
  <c r="AX59" i="7"/>
  <c r="AZ27" i="7"/>
  <c r="CD30" i="7"/>
  <c r="BR52" i="7"/>
  <c r="BR10" i="7"/>
  <c r="BR35" i="7"/>
  <c r="BR17" i="7"/>
  <c r="BR44" i="7"/>
  <c r="BR42" i="7"/>
  <c r="BR39" i="7"/>
  <c r="BF17" i="7"/>
  <c r="CD17" i="7"/>
  <c r="BX19" i="7"/>
  <c r="AH51" i="7"/>
  <c r="AT6" i="7"/>
  <c r="CJ25" i="7"/>
  <c r="CJ35" i="7"/>
  <c r="CD54" i="7"/>
  <c r="BR43" i="7"/>
  <c r="BR47" i="7"/>
  <c r="BF30" i="7"/>
  <c r="BF46" i="7"/>
  <c r="CP35" i="7"/>
  <c r="BP59" i="7"/>
  <c r="BR6" i="7"/>
  <c r="BX51" i="7"/>
  <c r="AH45" i="7"/>
  <c r="AZ12" i="7"/>
  <c r="BF20" i="7"/>
  <c r="AH5" i="7"/>
  <c r="AV59" i="7"/>
  <c r="CD9" i="7"/>
  <c r="CB59" i="7"/>
  <c r="CD35" i="7"/>
  <c r="CD14" i="7"/>
  <c r="BZ59" i="7"/>
  <c r="AZ8" i="7"/>
  <c r="BX27" i="7"/>
  <c r="AT11" i="7"/>
  <c r="CD44" i="7"/>
  <c r="BF48" i="7"/>
  <c r="AN47" i="7"/>
  <c r="AN49" i="7"/>
  <c r="BX9" i="7"/>
  <c r="BX23" i="7"/>
  <c r="BX8" i="7"/>
  <c r="CJ18" i="7"/>
  <c r="AH49" i="7"/>
  <c r="AH32" i="7"/>
  <c r="AH36" i="7"/>
  <c r="AT46" i="7"/>
  <c r="AT22" i="7"/>
  <c r="BR25" i="7"/>
  <c r="BX32" i="7"/>
  <c r="BX52" i="7"/>
  <c r="BX31" i="7"/>
  <c r="BX14" i="7"/>
  <c r="CJ46" i="7"/>
  <c r="AT42" i="7"/>
  <c r="AN28" i="7"/>
  <c r="AF59" i="7"/>
  <c r="AN33" i="7"/>
  <c r="BX24" i="7"/>
  <c r="AD59" i="7"/>
  <c r="AP59" i="7"/>
  <c r="AT50" i="7"/>
  <c r="AH9" i="7"/>
  <c r="AH17" i="7"/>
  <c r="AN48" i="7"/>
  <c r="CD25" i="7"/>
  <c r="CD26" i="7"/>
  <c r="BR7" i="7"/>
  <c r="BN59" i="7"/>
  <c r="BR23" i="7"/>
  <c r="BR46" i="7"/>
  <c r="BR32" i="7"/>
  <c r="BR30" i="7"/>
  <c r="BF5" i="7"/>
  <c r="BF54" i="7"/>
  <c r="CD40" i="7"/>
  <c r="AH46" i="7"/>
  <c r="AT31" i="7"/>
  <c r="CP33" i="7"/>
  <c r="CP47" i="7"/>
  <c r="AN52" i="7"/>
  <c r="CJ40" i="7"/>
  <c r="AN26" i="7"/>
  <c r="AN51" i="7"/>
  <c r="AH20" i="7"/>
  <c r="AT21" i="7"/>
  <c r="AT33" i="7"/>
  <c r="AT26" i="7"/>
  <c r="CD52" i="7"/>
  <c r="CP15" i="7"/>
  <c r="AT35" i="7"/>
  <c r="BX45" i="7"/>
  <c r="AN30" i="7"/>
  <c r="AH41" i="7"/>
  <c r="AT52" i="7"/>
  <c r="AH47" i="7"/>
  <c r="AH53" i="7"/>
  <c r="AT39" i="7"/>
  <c r="AT37" i="7"/>
  <c r="AT29" i="7"/>
  <c r="AR59" i="7"/>
  <c r="AH26" i="7"/>
  <c r="AZ15" i="7"/>
  <c r="CD29" i="7"/>
  <c r="CP28" i="7"/>
  <c r="CL59" i="7"/>
  <c r="AT51" i="7"/>
  <c r="AT49" i="7"/>
  <c r="AT41" i="7"/>
  <c r="AZ41" i="7"/>
  <c r="CD10" i="7"/>
  <c r="CD19" i="7"/>
  <c r="BF35" i="7"/>
  <c r="BX55" i="7"/>
  <c r="BX33" i="7"/>
  <c r="BX10" i="7"/>
  <c r="BF22" i="7"/>
  <c r="BX41" i="7"/>
  <c r="BX20" i="7"/>
  <c r="CJ22" i="7"/>
  <c r="AT5" i="7"/>
  <c r="BR5" i="7"/>
  <c r="AD212" i="5"/>
  <c r="AF102" i="5"/>
  <c r="AB32" i="5"/>
  <c r="AE200" i="5"/>
  <c r="AD252" i="5"/>
  <c r="AF232" i="5"/>
  <c r="AG198" i="5"/>
  <c r="AB198" i="5"/>
  <c r="AB183" i="5"/>
  <c r="AB13" i="5"/>
  <c r="AF85" i="5"/>
  <c r="AF50" i="5"/>
  <c r="AC166" i="5"/>
  <c r="AB110" i="5"/>
  <c r="AF200" i="5"/>
  <c r="AF90" i="5"/>
  <c r="AE134" i="5"/>
  <c r="AF174" i="5"/>
  <c r="AF172" i="5"/>
  <c r="AC13" i="5"/>
  <c r="AI13" i="5" s="1"/>
  <c r="AD250" i="5"/>
  <c r="AG212" i="5"/>
  <c r="AC50" i="5"/>
  <c r="AG166" i="5"/>
  <c r="AC102" i="5"/>
  <c r="AG32" i="5"/>
  <c r="AD200" i="5"/>
  <c r="AG65" i="5"/>
  <c r="AG188" i="5"/>
  <c r="AH188" i="5" s="1"/>
  <c r="AC54" i="5"/>
  <c r="AF182" i="5"/>
  <c r="AB95" i="5"/>
  <c r="AD153" i="5"/>
  <c r="AF198" i="5"/>
  <c r="AI198" i="5" s="1"/>
  <c r="AG134" i="5"/>
  <c r="AC183" i="5"/>
  <c r="AG239" i="5"/>
  <c r="AH239" i="5" s="1"/>
  <c r="AG130" i="5"/>
  <c r="AE57" i="5"/>
  <c r="AC57" i="5"/>
  <c r="AG108" i="5"/>
  <c r="AG186" i="5"/>
  <c r="AG104" i="5"/>
  <c r="AH104" i="5" s="1"/>
  <c r="AG236" i="5"/>
  <c r="AE250" i="5"/>
  <c r="AG95" i="5"/>
  <c r="AB192" i="5"/>
  <c r="AF57" i="5"/>
  <c r="AE186" i="5"/>
  <c r="AB122" i="5"/>
  <c r="AG13" i="5"/>
  <c r="AG250" i="5"/>
  <c r="AE212" i="5"/>
  <c r="AF166" i="5"/>
  <c r="AF110" i="5"/>
  <c r="AG102" i="5"/>
  <c r="AH102" i="5" s="1"/>
  <c r="AG200" i="5"/>
  <c r="AH200" i="5" s="1"/>
  <c r="AE183" i="5"/>
  <c r="AG57" i="5"/>
  <c r="AN16" i="7"/>
  <c r="BF6" i="7"/>
  <c r="CJ47" i="7"/>
  <c r="CJ16" i="7"/>
  <c r="BC51" i="7"/>
  <c r="BC52" i="7"/>
  <c r="BC21" i="7"/>
  <c r="BC18" i="7"/>
  <c r="BC17" i="7"/>
  <c r="BC35" i="7"/>
  <c r="BC28" i="7"/>
  <c r="BC29" i="7"/>
  <c r="BC32" i="7"/>
  <c r="BC53" i="7"/>
  <c r="BC15" i="7"/>
  <c r="BC26" i="7"/>
  <c r="BC38" i="7"/>
  <c r="BC41" i="7"/>
  <c r="BC20" i="7"/>
  <c r="BC30" i="7"/>
  <c r="BC24" i="7"/>
  <c r="BC36" i="7"/>
  <c r="BC5" i="7"/>
  <c r="BC45" i="7"/>
  <c r="BC48" i="7"/>
  <c r="BC14" i="7"/>
  <c r="BC37" i="7"/>
  <c r="BC23" i="7"/>
  <c r="BC31" i="7"/>
  <c r="BC19" i="7"/>
  <c r="BC27" i="7"/>
  <c r="BC7" i="7"/>
  <c r="BC25" i="7"/>
  <c r="BC34" i="7"/>
  <c r="BC47" i="7"/>
  <c r="BC6" i="7"/>
  <c r="BC49" i="7"/>
  <c r="BC11" i="7"/>
  <c r="BC33" i="7"/>
  <c r="BC40" i="7"/>
  <c r="BC12" i="7"/>
  <c r="BC13" i="7"/>
  <c r="BC43" i="7"/>
  <c r="BC8" i="7"/>
  <c r="BC54" i="7"/>
  <c r="BC56" i="7"/>
  <c r="BC22" i="7"/>
  <c r="BC50" i="7"/>
  <c r="BC55" i="7"/>
  <c r="BC46" i="7"/>
  <c r="BC10" i="7"/>
  <c r="BC42" i="7"/>
  <c r="BC44" i="7"/>
  <c r="BC39" i="7"/>
  <c r="BC9" i="7"/>
  <c r="BC16" i="7"/>
  <c r="BF25" i="7"/>
  <c r="CG22" i="7"/>
  <c r="CG51" i="7"/>
  <c r="CG43" i="7"/>
  <c r="CG33" i="7"/>
  <c r="CG9" i="7"/>
  <c r="CG17" i="7"/>
  <c r="CG49" i="7"/>
  <c r="CG46" i="7"/>
  <c r="CG48" i="7"/>
  <c r="CG7" i="7"/>
  <c r="CG40" i="7"/>
  <c r="CG21" i="7"/>
  <c r="CG29" i="7"/>
  <c r="CG55" i="7"/>
  <c r="CG56" i="7"/>
  <c r="CG18" i="7"/>
  <c r="CG26" i="7"/>
  <c r="CG5" i="7"/>
  <c r="CG27" i="7"/>
  <c r="CG20" i="7"/>
  <c r="CG39" i="7"/>
  <c r="CG35" i="7"/>
  <c r="CG16" i="7"/>
  <c r="CG28" i="7"/>
  <c r="CG15" i="7"/>
  <c r="CG54" i="7"/>
  <c r="CG31" i="7"/>
  <c r="CG32" i="7"/>
  <c r="CG10" i="7"/>
  <c r="CG30" i="7"/>
  <c r="CG36" i="7"/>
  <c r="CG11" i="7"/>
  <c r="CG13" i="7"/>
  <c r="CG42" i="7"/>
  <c r="CG14" i="7"/>
  <c r="CG50" i="7"/>
  <c r="CG44" i="7"/>
  <c r="CG53" i="7"/>
  <c r="CG25" i="7"/>
  <c r="CG47" i="7"/>
  <c r="CG45" i="7"/>
  <c r="CG6" i="7"/>
  <c r="CG8" i="7"/>
  <c r="CG52" i="7"/>
  <c r="CG38" i="7"/>
  <c r="CG19" i="7"/>
  <c r="CG34" i="7"/>
  <c r="CG41" i="7"/>
  <c r="CG37" i="7"/>
  <c r="CG24" i="7"/>
  <c r="CG23" i="7"/>
  <c r="CG12" i="7"/>
  <c r="BO46" i="7"/>
  <c r="BO52" i="7"/>
  <c r="BO45" i="7"/>
  <c r="BO35" i="7"/>
  <c r="BO10" i="7"/>
  <c r="BO26" i="7"/>
  <c r="BO17" i="7"/>
  <c r="BO36" i="7"/>
  <c r="BO20" i="7"/>
  <c r="BO27" i="7"/>
  <c r="BO5" i="7"/>
  <c r="BO22" i="7"/>
  <c r="BO50" i="7"/>
  <c r="BO37" i="7"/>
  <c r="BO54" i="7"/>
  <c r="BO44" i="7"/>
  <c r="BO29" i="7"/>
  <c r="BO19" i="7"/>
  <c r="BO53" i="7"/>
  <c r="BO6" i="7"/>
  <c r="BO8" i="7"/>
  <c r="BO13" i="7"/>
  <c r="BO39" i="7"/>
  <c r="BO42" i="7"/>
  <c r="BO31" i="7"/>
  <c r="BO21" i="7"/>
  <c r="BO23" i="7"/>
  <c r="BO9" i="7"/>
  <c r="BO34" i="7"/>
  <c r="BO18" i="7"/>
  <c r="BO12" i="7"/>
  <c r="BO43" i="7"/>
  <c r="BO38" i="7"/>
  <c r="BO47" i="7"/>
  <c r="BO40" i="7"/>
  <c r="BO32" i="7"/>
  <c r="BO24" i="7"/>
  <c r="BO7" i="7"/>
  <c r="BO49" i="7"/>
  <c r="BO14" i="7"/>
  <c r="BO11" i="7"/>
  <c r="BO28" i="7"/>
  <c r="BO51" i="7"/>
  <c r="BO16" i="7"/>
  <c r="BO55" i="7"/>
  <c r="BO41" i="7"/>
  <c r="BO33" i="7"/>
  <c r="BO30" i="7"/>
  <c r="BO15" i="7"/>
  <c r="BO48" i="7"/>
  <c r="BO25" i="7"/>
  <c r="BO56" i="7"/>
  <c r="CJ37" i="7"/>
  <c r="CA40" i="7"/>
  <c r="CA18" i="7"/>
  <c r="CA6" i="7"/>
  <c r="CA35" i="7"/>
  <c r="CA47" i="7"/>
  <c r="CA50" i="7"/>
  <c r="CA37" i="7"/>
  <c r="CA16" i="7"/>
  <c r="CA56" i="7"/>
  <c r="CA12" i="7"/>
  <c r="CA21" i="7"/>
  <c r="CA34" i="7"/>
  <c r="CA46" i="7"/>
  <c r="CA51" i="7"/>
  <c r="CA55" i="7"/>
  <c r="CA27" i="7"/>
  <c r="CA42" i="7"/>
  <c r="CA26" i="7"/>
  <c r="CA17" i="7"/>
  <c r="CA48" i="7"/>
  <c r="CA19" i="7"/>
  <c r="CA15" i="7"/>
  <c r="CA5" i="7"/>
  <c r="CA7" i="7"/>
  <c r="CA10" i="7"/>
  <c r="CA38" i="7"/>
  <c r="CA13" i="7"/>
  <c r="CA20" i="7"/>
  <c r="CA41" i="7"/>
  <c r="CA32" i="7"/>
  <c r="CA33" i="7"/>
  <c r="CA36" i="7"/>
  <c r="CA52" i="7"/>
  <c r="CA31" i="7"/>
  <c r="CA9" i="7"/>
  <c r="CA8" i="7"/>
  <c r="CA29" i="7"/>
  <c r="CA44" i="7"/>
  <c r="CA39" i="7"/>
  <c r="CA14" i="7"/>
  <c r="CA25" i="7"/>
  <c r="CA53" i="7"/>
  <c r="CA23" i="7"/>
  <c r="CA43" i="7"/>
  <c r="CA11" i="7"/>
  <c r="CA22" i="7"/>
  <c r="CA45" i="7"/>
  <c r="CA28" i="7"/>
  <c r="CA49" i="7"/>
  <c r="CA30" i="7"/>
  <c r="CA24" i="7"/>
  <c r="CA54" i="7"/>
  <c r="BF50" i="7"/>
  <c r="G19" i="7"/>
  <c r="BX15" i="7"/>
  <c r="BX34" i="7"/>
  <c r="CJ51" i="7"/>
  <c r="CJ27" i="7"/>
  <c r="BX44" i="7"/>
  <c r="CJ26" i="7"/>
  <c r="AF216" i="5"/>
  <c r="AD216" i="5"/>
  <c r="AG216" i="5"/>
  <c r="AE117" i="5"/>
  <c r="AC117" i="5"/>
  <c r="AG117" i="5"/>
  <c r="AH117" i="5" s="1"/>
  <c r="AC144" i="5"/>
  <c r="AG144" i="5"/>
  <c r="AH144" i="5" s="1"/>
  <c r="AF144" i="5"/>
  <c r="AD145" i="5"/>
  <c r="AC145" i="5"/>
  <c r="AG145" i="5"/>
  <c r="AH145" i="5" s="1"/>
  <c r="AE28" i="5"/>
  <c r="AF28" i="5"/>
  <c r="AI28" i="5" s="1"/>
  <c r="AB28" i="5"/>
  <c r="AG52" i="5"/>
  <c r="AB52" i="5"/>
  <c r="AE52" i="5"/>
  <c r="AC103" i="5"/>
  <c r="AF103" i="5"/>
  <c r="AE103" i="5"/>
  <c r="AB158" i="5"/>
  <c r="AF158" i="5"/>
  <c r="AE158" i="5"/>
  <c r="AD208" i="5"/>
  <c r="AB208" i="5"/>
  <c r="AG208" i="5"/>
  <c r="AB118" i="5"/>
  <c r="AF118" i="5"/>
  <c r="AI118" i="5" s="1"/>
  <c r="AG118" i="5"/>
  <c r="AF54" i="5"/>
  <c r="AB54" i="5"/>
  <c r="AH54" i="5" s="1"/>
  <c r="AE54" i="5"/>
  <c r="AC123" i="5"/>
  <c r="AB123" i="5"/>
  <c r="AG123" i="5"/>
  <c r="AB93" i="5"/>
  <c r="AG93" i="5"/>
  <c r="AD93" i="5"/>
  <c r="AF239" i="5"/>
  <c r="AC239" i="5"/>
  <c r="AE239" i="5"/>
  <c r="AG246" i="5"/>
  <c r="AH246" i="5" s="1"/>
  <c r="AF246" i="5"/>
  <c r="AD246" i="5"/>
  <c r="AD112" i="5"/>
  <c r="AF112" i="5"/>
  <c r="AI112" i="5" s="1"/>
  <c r="AB112" i="5"/>
  <c r="AB173" i="5"/>
  <c r="AC173" i="5"/>
  <c r="AG173" i="5"/>
  <c r="AB136" i="5"/>
  <c r="AD136" i="5"/>
  <c r="AG136" i="5"/>
  <c r="AE65" i="5"/>
  <c r="AF65" i="5"/>
  <c r="AI65" i="5" s="1"/>
  <c r="AD65" i="5"/>
  <c r="AB134" i="5"/>
  <c r="AC134" i="5"/>
  <c r="AF134" i="5"/>
  <c r="AF104" i="5"/>
  <c r="AE104" i="5"/>
  <c r="AC104" i="5"/>
  <c r="AC40" i="5"/>
  <c r="AE40" i="5"/>
  <c r="AG40" i="5"/>
  <c r="AH40" i="5" s="1"/>
  <c r="AC114" i="5"/>
  <c r="AD114" i="5"/>
  <c r="AE114" i="5"/>
  <c r="AC32" i="5"/>
  <c r="AD32" i="5"/>
  <c r="AD101" i="5"/>
  <c r="AB101" i="5"/>
  <c r="AF101" i="5"/>
  <c r="AI101" i="5" s="1"/>
  <c r="AD232" i="5"/>
  <c r="AE232" i="5"/>
  <c r="AB232" i="5"/>
  <c r="AH232" i="5" s="1"/>
  <c r="AD174" i="5"/>
  <c r="AB174" i="5"/>
  <c r="AG174" i="5"/>
  <c r="AB186" i="5"/>
  <c r="AF186" i="5"/>
  <c r="AC186" i="5"/>
  <c r="AC122" i="5"/>
  <c r="AI122" i="5" s="1"/>
  <c r="AG122" i="5"/>
  <c r="AE122" i="5"/>
  <c r="AD108" i="5"/>
  <c r="AB108" i="5"/>
  <c r="AF108" i="5"/>
  <c r="AI108" i="5" s="1"/>
  <c r="AG50" i="5"/>
  <c r="AE50" i="5"/>
  <c r="AC95" i="5"/>
  <c r="AF95" i="5"/>
  <c r="AE95" i="5"/>
  <c r="AG192" i="5"/>
  <c r="AD192" i="5"/>
  <c r="AE192" i="5"/>
  <c r="AG90" i="5"/>
  <c r="AC90" i="5"/>
  <c r="AE90" i="5"/>
  <c r="AB236" i="5"/>
  <c r="AD236" i="5"/>
  <c r="AE236" i="5"/>
  <c r="AG172" i="5"/>
  <c r="AH172" i="5" s="1"/>
  <c r="AC172" i="5"/>
  <c r="AD172" i="5"/>
  <c r="AE153" i="5"/>
  <c r="AG153" i="5"/>
  <c r="AB153" i="5"/>
  <c r="AB143" i="5"/>
  <c r="AC143" i="5"/>
  <c r="AE143" i="5"/>
  <c r="AB69" i="5"/>
  <c r="AE69" i="5"/>
  <c r="AG69" i="5"/>
  <c r="AB197" i="5"/>
  <c r="AH197" i="5" s="1"/>
  <c r="AC197" i="5"/>
  <c r="AF197" i="5"/>
  <c r="AD149" i="5"/>
  <c r="AF149" i="5"/>
  <c r="AC149" i="5"/>
  <c r="AD207" i="5"/>
  <c r="AE207" i="5"/>
  <c r="AC207" i="5"/>
  <c r="AI207" i="5" s="1"/>
  <c r="AD85" i="5"/>
  <c r="AG85" i="5"/>
  <c r="AB46" i="5"/>
  <c r="AF46" i="5"/>
  <c r="AG46" i="5"/>
  <c r="AB229" i="5"/>
  <c r="AC229" i="5"/>
  <c r="AF229" i="5"/>
  <c r="AF115" i="5"/>
  <c r="AG115" i="5"/>
  <c r="AE115" i="5"/>
  <c r="AG51" i="5"/>
  <c r="AC51" i="5"/>
  <c r="AF51" i="5"/>
  <c r="AG182" i="5"/>
  <c r="AH182" i="5" s="1"/>
  <c r="AE182" i="5"/>
  <c r="AD182" i="5"/>
  <c r="AC138" i="5"/>
  <c r="AI138" i="5" s="1"/>
  <c r="AD138" i="5"/>
  <c r="AE138" i="5"/>
  <c r="AE160" i="5"/>
  <c r="AB160" i="5"/>
  <c r="AG160" i="5"/>
  <c r="AF167" i="5"/>
  <c r="AE167" i="5"/>
  <c r="AC167" i="5"/>
  <c r="AE23" i="5"/>
  <c r="AB23" i="5"/>
  <c r="AC23" i="5"/>
  <c r="AE13" i="5"/>
  <c r="AD13" i="5"/>
  <c r="AB85" i="5"/>
  <c r="AE110" i="5"/>
  <c r="AE252" i="5"/>
  <c r="AB149" i="5"/>
  <c r="AC160" i="5"/>
  <c r="AI160" i="5" s="1"/>
  <c r="AD54" i="5"/>
  <c r="AD69" i="5"/>
  <c r="AG23" i="5"/>
  <c r="AF208" i="5"/>
  <c r="AI208" i="5" s="1"/>
  <c r="AC246" i="5"/>
  <c r="AE216" i="5"/>
  <c r="AD118" i="5"/>
  <c r="AG158" i="5"/>
  <c r="AD239" i="5"/>
  <c r="AG112" i="5"/>
  <c r="AC136" i="5"/>
  <c r="AF173" i="5"/>
  <c r="AG143" i="5"/>
  <c r="AE145" i="5"/>
  <c r="AD40" i="5"/>
  <c r="AC46" i="5"/>
  <c r="AB138" i="5"/>
  <c r="AD28" i="5"/>
  <c r="AF123" i="5"/>
  <c r="AD103" i="5"/>
  <c r="AB115" i="5"/>
  <c r="AG114" i="5"/>
  <c r="AH114" i="5" s="1"/>
  <c r="AF93" i="5"/>
  <c r="AG207" i="5"/>
  <c r="AD46" i="5"/>
  <c r="AG138" i="5"/>
  <c r="AE51" i="5"/>
  <c r="AC115" i="5"/>
  <c r="AE144" i="5"/>
  <c r="AC216" i="5"/>
  <c r="AE197" i="5"/>
  <c r="AC212" i="5"/>
  <c r="AI212" i="5" s="1"/>
  <c r="AC85" i="5"/>
  <c r="AC110" i="5"/>
  <c r="AC252" i="5"/>
  <c r="AI252" i="5" s="1"/>
  <c r="AB252" i="5"/>
  <c r="AE229" i="5"/>
  <c r="AG149" i="5"/>
  <c r="AD160" i="5"/>
  <c r="AC182" i="5"/>
  <c r="AF69" i="5"/>
  <c r="AI69" i="5" s="1"/>
  <c r="AD197" i="5"/>
  <c r="AF23" i="5"/>
  <c r="AE208" i="5"/>
  <c r="AE246" i="5"/>
  <c r="AD117" i="5"/>
  <c r="AD52" i="5"/>
  <c r="AB207" i="5"/>
  <c r="AB216" i="5"/>
  <c r="AE118" i="5"/>
  <c r="AD167" i="5"/>
  <c r="AC158" i="5"/>
  <c r="AE112" i="5"/>
  <c r="AF136" i="5"/>
  <c r="AF143" i="5"/>
  <c r="AF145" i="5"/>
  <c r="AG101" i="5"/>
  <c r="AF40" i="5"/>
  <c r="AE46" i="5"/>
  <c r="AB51" i="5"/>
  <c r="AD104" i="5"/>
  <c r="AG28" i="5"/>
  <c r="AD123" i="5"/>
  <c r="AD144" i="5"/>
  <c r="AC93" i="5"/>
  <c r="BX13" i="7"/>
  <c r="AN38" i="7"/>
  <c r="AN13" i="7"/>
  <c r="BX43" i="7"/>
  <c r="P55" i="7"/>
  <c r="G31" i="7"/>
  <c r="BX16" i="7"/>
  <c r="BX7" i="7"/>
  <c r="AN43" i="7"/>
  <c r="G46" i="7"/>
  <c r="CJ52" i="7"/>
  <c r="AN32" i="7"/>
  <c r="G13" i="7"/>
  <c r="BU44" i="7"/>
  <c r="BU20" i="7"/>
  <c r="BU53" i="7"/>
  <c r="BU14" i="7"/>
  <c r="BU54" i="7"/>
  <c r="BU51" i="7"/>
  <c r="BU5" i="7"/>
  <c r="BX29" i="7"/>
  <c r="AN34" i="7"/>
  <c r="BF16" i="7"/>
  <c r="CJ44" i="7"/>
  <c r="CJ54" i="7"/>
  <c r="CJ45" i="7"/>
  <c r="M31" i="7"/>
  <c r="M6" i="7"/>
  <c r="M49" i="7"/>
  <c r="M13" i="7"/>
  <c r="M20" i="7"/>
  <c r="M28" i="7"/>
  <c r="M25" i="7"/>
  <c r="M17" i="7"/>
  <c r="M53" i="7"/>
  <c r="M23" i="7"/>
  <c r="M12" i="7"/>
  <c r="M29" i="7"/>
  <c r="M50" i="7"/>
  <c r="M34" i="7"/>
  <c r="M46" i="7"/>
  <c r="M11" i="7"/>
  <c r="M35" i="7"/>
  <c r="M26" i="7"/>
  <c r="M21" i="7"/>
  <c r="M45" i="7"/>
  <c r="M16" i="7"/>
  <c r="M52" i="7"/>
  <c r="M48" i="7"/>
  <c r="M41" i="7"/>
  <c r="M36" i="7"/>
  <c r="M19" i="7"/>
  <c r="M42" i="7"/>
  <c r="M30" i="7"/>
  <c r="M27" i="7"/>
  <c r="M51" i="7"/>
  <c r="M54" i="7"/>
  <c r="M10" i="7"/>
  <c r="M43" i="7"/>
  <c r="M7" i="7"/>
  <c r="M44" i="7"/>
  <c r="M38" i="7"/>
  <c r="M24" i="7"/>
  <c r="M33" i="7"/>
  <c r="M9" i="7"/>
  <c r="M39" i="7"/>
  <c r="M5" i="7"/>
  <c r="M18" i="7"/>
  <c r="M56" i="7"/>
  <c r="M40" i="7"/>
  <c r="M8" i="7"/>
  <c r="M22" i="7"/>
  <c r="M37" i="7"/>
  <c r="M32" i="7"/>
  <c r="M55" i="7"/>
  <c r="M15" i="7"/>
  <c r="M14" i="7"/>
  <c r="M47" i="7"/>
  <c r="AK30" i="7"/>
  <c r="AK16" i="7"/>
  <c r="AK22" i="7"/>
  <c r="AK56" i="7"/>
  <c r="AK9" i="7"/>
  <c r="AK28" i="7"/>
  <c r="AK11" i="7"/>
  <c r="AK34" i="7"/>
  <c r="AK18" i="7"/>
  <c r="AK19" i="7"/>
  <c r="AK14" i="7"/>
  <c r="AK31" i="7"/>
  <c r="AK47" i="7"/>
  <c r="AK5" i="7"/>
  <c r="AK29" i="7"/>
  <c r="AK21" i="7"/>
  <c r="AK10" i="7"/>
  <c r="AK42" i="7"/>
  <c r="AK26" i="7"/>
  <c r="AK33" i="7"/>
  <c r="AK25" i="7"/>
  <c r="AK35" i="7"/>
  <c r="AK49" i="7"/>
  <c r="AK55" i="7"/>
  <c r="AK8" i="7"/>
  <c r="AK17" i="7"/>
  <c r="AK39" i="7"/>
  <c r="AK15" i="7"/>
  <c r="AK54" i="7"/>
  <c r="AK38" i="7"/>
  <c r="AK40" i="7"/>
  <c r="AK32" i="7"/>
  <c r="AK52" i="7"/>
  <c r="AK36" i="7"/>
  <c r="AK12" i="7"/>
  <c r="AK20" i="7"/>
  <c r="AK44" i="7"/>
  <c r="AK7" i="7"/>
  <c r="AK37" i="7"/>
  <c r="AK23" i="7"/>
  <c r="AK41" i="7"/>
  <c r="AK24" i="7"/>
  <c r="AK43" i="7"/>
  <c r="AK27" i="7"/>
  <c r="AK13" i="7"/>
  <c r="AK50" i="7"/>
  <c r="AK6" i="7"/>
  <c r="AK53" i="7"/>
  <c r="AK45" i="7"/>
  <c r="AK48" i="7"/>
  <c r="AK46" i="7"/>
  <c r="AK51" i="7"/>
  <c r="G15" i="7"/>
  <c r="BX28" i="7"/>
  <c r="AN21" i="7"/>
  <c r="AN19" i="7"/>
  <c r="BX26" i="7"/>
  <c r="AJ59" i="7"/>
  <c r="BX48" i="7"/>
  <c r="AN35" i="7"/>
  <c r="CJ19" i="7"/>
  <c r="CJ12" i="7"/>
  <c r="BX18" i="7"/>
  <c r="BX54" i="7"/>
  <c r="AL59" i="7"/>
  <c r="AN45" i="7"/>
  <c r="BB59" i="7"/>
  <c r="BD59" i="7"/>
  <c r="AN27" i="7"/>
  <c r="CJ8" i="7"/>
  <c r="CH59" i="7"/>
  <c r="CJ42" i="7"/>
  <c r="AN56" i="7"/>
  <c r="AG184" i="5"/>
  <c r="BX25" i="7"/>
  <c r="BF9" i="7"/>
  <c r="CF59" i="7"/>
  <c r="BX50" i="7"/>
  <c r="BX22" i="7"/>
  <c r="AN14" i="7"/>
  <c r="AN11" i="7"/>
  <c r="AN7" i="7"/>
  <c r="AN54" i="7"/>
  <c r="AN10" i="7"/>
  <c r="BF34" i="7"/>
  <c r="AN53" i="7"/>
  <c r="AN20" i="7"/>
  <c r="AN12" i="7"/>
  <c r="CJ32" i="7"/>
  <c r="CJ48" i="7"/>
  <c r="AN8" i="7"/>
  <c r="CJ10" i="7"/>
  <c r="CJ11" i="7"/>
  <c r="CJ30" i="7"/>
  <c r="AN18" i="7"/>
  <c r="AN55" i="7"/>
  <c r="AN25" i="7"/>
  <c r="BF47" i="7"/>
  <c r="BF7" i="7"/>
  <c r="AN41" i="7"/>
  <c r="CJ15" i="7"/>
  <c r="CJ24" i="7"/>
  <c r="AN42" i="7"/>
  <c r="CJ6" i="7"/>
  <c r="AD21" i="5"/>
  <c r="AC21" i="5"/>
  <c r="AC155" i="5"/>
  <c r="AG155" i="5"/>
  <c r="AD34" i="5"/>
  <c r="AE34" i="5"/>
  <c r="AC45" i="5"/>
  <c r="AF45" i="5"/>
  <c r="AB29" i="5"/>
  <c r="AE29" i="5"/>
  <c r="AC62" i="5"/>
  <c r="AF62" i="5"/>
  <c r="AD168" i="5"/>
  <c r="AG168" i="5"/>
  <c r="AH168" i="5" s="1"/>
  <c r="AF241" i="5"/>
  <c r="AC241" i="5"/>
  <c r="AD241" i="5"/>
  <c r="AB16" i="5"/>
  <c r="AF16" i="5"/>
  <c r="AC190" i="5"/>
  <c r="AD190" i="5"/>
  <c r="AB190" i="5"/>
  <c r="AF237" i="5"/>
  <c r="AE237" i="5"/>
  <c r="AG163" i="5"/>
  <c r="AD163" i="5"/>
  <c r="AG24" i="5"/>
  <c r="AE24" i="5"/>
  <c r="AF24" i="5"/>
  <c r="AE231" i="5"/>
  <c r="AB231" i="5"/>
  <c r="AH231" i="5" s="1"/>
  <c r="AF231" i="5"/>
  <c r="AB159" i="5"/>
  <c r="AD159" i="5"/>
  <c r="AE159" i="5"/>
  <c r="AD120" i="5"/>
  <c r="AE120" i="5"/>
  <c r="AC120" i="5"/>
  <c r="AG120" i="5"/>
  <c r="AH120" i="5" s="1"/>
  <c r="AB225" i="5"/>
  <c r="AD225" i="5"/>
  <c r="AB211" i="5"/>
  <c r="AE211" i="5"/>
  <c r="AB89" i="5"/>
  <c r="AD89" i="5"/>
  <c r="AG89" i="5"/>
  <c r="AF119" i="5"/>
  <c r="AD119" i="5"/>
  <c r="AG119" i="5"/>
  <c r="AG5" i="5"/>
  <c r="AD5" i="5"/>
  <c r="AF5" i="5"/>
  <c r="AC72" i="5"/>
  <c r="AG211" i="5"/>
  <c r="AC230" i="5"/>
  <c r="AI230" i="5" s="1"/>
  <c r="AC194" i="5"/>
  <c r="AF89" i="5"/>
  <c r="AC231" i="5"/>
  <c r="AE132" i="5"/>
  <c r="AC196" i="5"/>
  <c r="AB244" i="5"/>
  <c r="AG244" i="5"/>
  <c r="AD137" i="5"/>
  <c r="AB137" i="5"/>
  <c r="AB43" i="5"/>
  <c r="AE43" i="5"/>
  <c r="AF217" i="5"/>
  <c r="AG217" i="5"/>
  <c r="AF116" i="5"/>
  <c r="AC116" i="5"/>
  <c r="AG142" i="5"/>
  <c r="AE142" i="5"/>
  <c r="AB254" i="5"/>
  <c r="AE254" i="5"/>
  <c r="AD30" i="5"/>
  <c r="AG30" i="5"/>
  <c r="AH30" i="5" s="1"/>
  <c r="AF30" i="5"/>
  <c r="AF223" i="5"/>
  <c r="AE223" i="5"/>
  <c r="AC61" i="5"/>
  <c r="AF61" i="5"/>
  <c r="AC36" i="5"/>
  <c r="AI36" i="5" s="1"/>
  <c r="AB36" i="5"/>
  <c r="AB97" i="5"/>
  <c r="AC97" i="5"/>
  <c r="AG97" i="5"/>
  <c r="AF53" i="5"/>
  <c r="AC53" i="5"/>
  <c r="AC161" i="5"/>
  <c r="AE161" i="5"/>
  <c r="AG161" i="5"/>
  <c r="AB161" i="5"/>
  <c r="AE67" i="5"/>
  <c r="AG67" i="5"/>
  <c r="AD67" i="5"/>
  <c r="AC126" i="5"/>
  <c r="AD126" i="5"/>
  <c r="AD47" i="5"/>
  <c r="AC47" i="5"/>
  <c r="AE47" i="5"/>
  <c r="AG159" i="5"/>
  <c r="AB217" i="5"/>
  <c r="AC159" i="5"/>
  <c r="AF211" i="5"/>
  <c r="AI211" i="5" s="1"/>
  <c r="AG237" i="5"/>
  <c r="AD230" i="5"/>
  <c r="AB219" i="5"/>
  <c r="AE42" i="5"/>
  <c r="AD82" i="5"/>
  <c r="AB5" i="5"/>
  <c r="AC132" i="5"/>
  <c r="AF204" i="5"/>
  <c r="AC204" i="5"/>
  <c r="AG204" i="5"/>
  <c r="AC179" i="5"/>
  <c r="AE179" i="5"/>
  <c r="AB125" i="5"/>
  <c r="AF125" i="5"/>
  <c r="AD224" i="5"/>
  <c r="AE224" i="5"/>
  <c r="AD248" i="5"/>
  <c r="AF248" i="5"/>
  <c r="AB248" i="5"/>
  <c r="AB44" i="5"/>
  <c r="AF44" i="5"/>
  <c r="AG100" i="5"/>
  <c r="AC100" i="5"/>
  <c r="AI100" i="5" s="1"/>
  <c r="AB87" i="5"/>
  <c r="AG87" i="5"/>
  <c r="AF67" i="5"/>
  <c r="AI67" i="5" s="1"/>
  <c r="AF159" i="5"/>
  <c r="AG81" i="5"/>
  <c r="AD211" i="5"/>
  <c r="AC237" i="5"/>
  <c r="AF120" i="5"/>
  <c r="AE16" i="5"/>
  <c r="AD254" i="5"/>
  <c r="AD219" i="5"/>
  <c r="AF47" i="5"/>
  <c r="AF105" i="5"/>
  <c r="AB24" i="5"/>
  <c r="AG42" i="5"/>
  <c r="AH42" i="5" s="1"/>
  <c r="AE5" i="5"/>
  <c r="AB210" i="5"/>
  <c r="AH210" i="5" s="1"/>
  <c r="AF169" i="5"/>
  <c r="AI169" i="5" s="1"/>
  <c r="AG106" i="5"/>
  <c r="AC59" i="5"/>
  <c r="AI59" i="5" s="1"/>
  <c r="AC127" i="5"/>
  <c r="AI127" i="5" s="1"/>
  <c r="AF12" i="5"/>
  <c r="AF202" i="5"/>
  <c r="AC195" i="5"/>
  <c r="AF256" i="5"/>
  <c r="AG39" i="5"/>
  <c r="AH39" i="5" s="1"/>
  <c r="AD10" i="5"/>
  <c r="AE210" i="5"/>
  <c r="AE169" i="5"/>
  <c r="AG177" i="5"/>
  <c r="AH177" i="5" s="1"/>
  <c r="AD261" i="5"/>
  <c r="AF106" i="5"/>
  <c r="AB37" i="5"/>
  <c r="AG94" i="5"/>
  <c r="AH94" i="5" s="1"/>
  <c r="AF33" i="5"/>
  <c r="AI33" i="5" s="1"/>
  <c r="AD238" i="5"/>
  <c r="AE12" i="5"/>
  <c r="AE156" i="5"/>
  <c r="AB64" i="5"/>
  <c r="AC171" i="5"/>
  <c r="AE139" i="5"/>
  <c r="AF17" i="5"/>
  <c r="AI17" i="5" s="1"/>
  <c r="AC181" i="5"/>
  <c r="AC210" i="5"/>
  <c r="AG169" i="5"/>
  <c r="AF177" i="5"/>
  <c r="AB261" i="5"/>
  <c r="AB106" i="5"/>
  <c r="AF94" i="5"/>
  <c r="AE33" i="5"/>
  <c r="AF238" i="5"/>
  <c r="AF220" i="5"/>
  <c r="AI220" i="5" s="1"/>
  <c r="AC98" i="5"/>
  <c r="AI98" i="5" s="1"/>
  <c r="AE162" i="5"/>
  <c r="AE127" i="5"/>
  <c r="AC12" i="5"/>
  <c r="AF151" i="5"/>
  <c r="AB156" i="5"/>
  <c r="AH156" i="5" s="1"/>
  <c r="AC64" i="5"/>
  <c r="AE215" i="5"/>
  <c r="AC26" i="5"/>
  <c r="AB240" i="5"/>
  <c r="AE170" i="5"/>
  <c r="AD7" i="5"/>
  <c r="AG201" i="5"/>
  <c r="AG152" i="5"/>
  <c r="AG181" i="5"/>
  <c r="AE140" i="5"/>
  <c r="AF210" i="5"/>
  <c r="AG261" i="5"/>
  <c r="AE94" i="5"/>
  <c r="AE238" i="5"/>
  <c r="AG220" i="5"/>
  <c r="AE98" i="5"/>
  <c r="AG127" i="5"/>
  <c r="AC151" i="5"/>
  <c r="AB157" i="5"/>
  <c r="AF171" i="5"/>
  <c r="AC215" i="5"/>
  <c r="AI215" i="5" s="1"/>
  <c r="AB218" i="5"/>
  <c r="AB170" i="5"/>
  <c r="AB199" i="5"/>
  <c r="AC247" i="5"/>
  <c r="AE178" i="5"/>
  <c r="AF193" i="5"/>
  <c r="AG88" i="5"/>
  <c r="AH88" i="5" s="1"/>
  <c r="AE68" i="5"/>
  <c r="AC35" i="5"/>
  <c r="AF56" i="5"/>
  <c r="AI56" i="5" s="1"/>
  <c r="AG227" i="5"/>
  <c r="AE92" i="5"/>
  <c r="AC74" i="5"/>
  <c r="AE99" i="5"/>
  <c r="AG8" i="5"/>
  <c r="AG253" i="5"/>
  <c r="AH253" i="5" s="1"/>
  <c r="AF31" i="5"/>
  <c r="AF259" i="5"/>
  <c r="AI259" i="5" s="1"/>
  <c r="AC129" i="5"/>
  <c r="AC78" i="5"/>
  <c r="AB84" i="5"/>
  <c r="AC121" i="5"/>
  <c r="AI121" i="5" s="1"/>
  <c r="AB263" i="5"/>
  <c r="AB191" i="5"/>
  <c r="AG128" i="5"/>
  <c r="AF224" i="5"/>
  <c r="AI224" i="5" s="1"/>
  <c r="AE217" i="5"/>
  <c r="AD43" i="5"/>
  <c r="AE105" i="5"/>
  <c r="AB63" i="5"/>
  <c r="AD42" i="5"/>
  <c r="AF82" i="5"/>
  <c r="AB45" i="5"/>
  <c r="AB155" i="5"/>
  <c r="AD231" i="5"/>
  <c r="AD132" i="5"/>
  <c r="AB132" i="5"/>
  <c r="AH132" i="5" s="1"/>
  <c r="AB196" i="5"/>
  <c r="AH196" i="5" s="1"/>
  <c r="AE71" i="5"/>
  <c r="AD36" i="5"/>
  <c r="AC180" i="5"/>
  <c r="AC119" i="5"/>
  <c r="AG165" i="5"/>
  <c r="AD97" i="5"/>
  <c r="AC248" i="5"/>
  <c r="AG72" i="5"/>
  <c r="AB34" i="5"/>
  <c r="AB179" i="5"/>
  <c r="AH179" i="5" s="1"/>
  <c r="AE230" i="5"/>
  <c r="AG219" i="5"/>
  <c r="AG194" i="5"/>
  <c r="AE241" i="5"/>
  <c r="AF137" i="5"/>
  <c r="AB224" i="5"/>
  <c r="AC89" i="5"/>
  <c r="AB82" i="5"/>
  <c r="AH82" i="5" s="1"/>
  <c r="AE204" i="5"/>
  <c r="AC5" i="5"/>
  <c r="AF132" i="5"/>
  <c r="AC71" i="5"/>
  <c r="AI71" i="5" s="1"/>
  <c r="AC9" i="5"/>
  <c r="AG36" i="5"/>
  <c r="AE61" i="5"/>
  <c r="AC225" i="5"/>
  <c r="AB119" i="5"/>
  <c r="AG53" i="5"/>
  <c r="AH53" i="5" s="1"/>
  <c r="AG233" i="5"/>
  <c r="BX30" i="7"/>
  <c r="BV59" i="7"/>
  <c r="L59" i="7"/>
  <c r="AD41" i="5"/>
  <c r="BX12" i="7"/>
  <c r="AE15" i="5"/>
  <c r="AC221" i="5"/>
  <c r="AQ155" i="5"/>
  <c r="AQ198" i="5"/>
  <c r="AQ161" i="5"/>
  <c r="AQ182" i="5"/>
  <c r="AQ261" i="5"/>
  <c r="AQ56" i="5"/>
  <c r="AQ71" i="5"/>
  <c r="AQ169" i="5"/>
  <c r="AQ220" i="5"/>
  <c r="AQ243" i="5"/>
  <c r="AQ78" i="5"/>
  <c r="AQ88" i="5"/>
  <c r="AQ8" i="5"/>
  <c r="AQ91" i="5"/>
  <c r="AB133" i="5"/>
  <c r="AE133" i="5"/>
  <c r="AD133" i="5"/>
  <c r="AG133" i="5"/>
  <c r="AC133" i="5"/>
  <c r="AI133" i="5" s="1"/>
  <c r="AF124" i="5"/>
  <c r="AG124" i="5"/>
  <c r="AD124" i="5"/>
  <c r="AB124" i="5"/>
  <c r="AE124" i="5"/>
  <c r="AD38" i="5"/>
  <c r="AE38" i="5"/>
  <c r="AC38" i="5"/>
  <c r="AF38" i="5"/>
  <c r="AG38" i="5"/>
  <c r="AH38" i="5" s="1"/>
  <c r="AB59" i="5"/>
  <c r="AG59" i="5"/>
  <c r="AE7" i="5"/>
  <c r="AC7" i="5"/>
  <c r="AB7" i="5"/>
  <c r="AH7" i="5" s="1"/>
  <c r="AD86" i="5"/>
  <c r="AG86" i="5"/>
  <c r="AB86" i="5"/>
  <c r="AF86" i="5"/>
  <c r="AF70" i="5"/>
  <c r="AE70" i="5"/>
  <c r="AB70" i="5"/>
  <c r="AH70" i="5" s="1"/>
  <c r="AD70" i="5"/>
  <c r="AC70" i="5"/>
  <c r="AB55" i="5"/>
  <c r="AD55" i="5"/>
  <c r="AE55" i="5"/>
  <c r="AC55" i="5"/>
  <c r="AC6" i="5"/>
  <c r="AF6" i="5"/>
  <c r="AB6" i="5"/>
  <c r="AG6" i="5"/>
  <c r="AD6" i="5"/>
  <c r="AB139" i="5"/>
  <c r="AH139" i="5" s="1"/>
  <c r="AF139" i="5"/>
  <c r="AD139" i="5"/>
  <c r="AC185" i="5"/>
  <c r="AF185" i="5"/>
  <c r="AB185" i="5"/>
  <c r="AH185" i="5" s="1"/>
  <c r="AD185" i="5"/>
  <c r="AE185" i="5"/>
  <c r="AB262" i="5"/>
  <c r="AD262" i="5"/>
  <c r="AF262" i="5"/>
  <c r="AC262" i="5"/>
  <c r="AD15" i="5"/>
  <c r="AG15" i="5"/>
  <c r="AB221" i="5"/>
  <c r="AG221" i="5"/>
  <c r="AE221" i="5"/>
  <c r="AF221" i="5"/>
  <c r="AC83" i="5"/>
  <c r="AE83" i="5"/>
  <c r="AB83" i="5"/>
  <c r="AH83" i="5" s="1"/>
  <c r="AF83" i="5"/>
  <c r="AF41" i="5"/>
  <c r="AI41" i="5" s="1"/>
  <c r="AG41" i="5"/>
  <c r="AE41" i="5"/>
  <c r="AC199" i="5"/>
  <c r="AF199" i="5"/>
  <c r="AE199" i="5"/>
  <c r="AG218" i="5"/>
  <c r="AD218" i="5"/>
  <c r="AE218" i="5"/>
  <c r="AB242" i="5"/>
  <c r="AH242" i="5" s="1"/>
  <c r="AD242" i="5"/>
  <c r="AE242" i="5"/>
  <c r="AC242" i="5"/>
  <c r="AD131" i="5"/>
  <c r="AF131" i="5"/>
  <c r="AI131" i="5" s="1"/>
  <c r="AD240" i="5"/>
  <c r="AG240" i="5"/>
  <c r="AB22" i="5"/>
  <c r="AF22" i="5"/>
  <c r="AG22" i="5"/>
  <c r="AE22" i="5"/>
  <c r="AC175" i="5"/>
  <c r="AF175" i="5"/>
  <c r="AD175" i="5"/>
  <c r="AE175" i="5"/>
  <c r="AB175" i="5"/>
  <c r="AC80" i="5"/>
  <c r="AF80" i="5"/>
  <c r="AD80" i="5"/>
  <c r="AG80" i="5"/>
  <c r="AC203" i="5"/>
  <c r="AF203" i="5"/>
  <c r="AD203" i="5"/>
  <c r="AB203" i="5"/>
  <c r="AH203" i="5" s="1"/>
  <c r="AC176" i="5"/>
  <c r="AG176" i="5"/>
  <c r="AD176" i="5"/>
  <c r="AE176" i="5"/>
  <c r="AF26" i="5"/>
  <c r="AE26" i="5"/>
  <c r="AB26" i="5"/>
  <c r="AB11" i="5"/>
  <c r="AF11" i="5"/>
  <c r="AI11" i="5" s="1"/>
  <c r="AD11" i="5"/>
  <c r="AE11" i="5"/>
  <c r="AG11" i="5"/>
  <c r="AF162" i="5"/>
  <c r="AB162" i="5"/>
  <c r="AH162" i="5" s="1"/>
  <c r="AD75" i="5"/>
  <c r="AC75" i="5"/>
  <c r="AG75" i="5"/>
  <c r="AF75" i="5"/>
  <c r="AE152" i="5"/>
  <c r="AC152" i="5"/>
  <c r="AF181" i="5"/>
  <c r="AB181" i="5"/>
  <c r="AB140" i="5"/>
  <c r="AD210" i="5"/>
  <c r="AD169" i="5"/>
  <c r="AE177" i="5"/>
  <c r="AD177" i="5"/>
  <c r="AC261" i="5"/>
  <c r="AI261" i="5" s="1"/>
  <c r="AC106" i="5"/>
  <c r="AC37" i="5"/>
  <c r="AF37" i="5"/>
  <c r="AD94" i="5"/>
  <c r="AC94" i="5"/>
  <c r="AD33" i="5"/>
  <c r="AB238" i="5"/>
  <c r="AH238" i="5" s="1"/>
  <c r="AB220" i="5"/>
  <c r="AG98" i="5"/>
  <c r="AD98" i="5"/>
  <c r="AD59" i="5"/>
  <c r="AC162" i="5"/>
  <c r="AB127" i="5"/>
  <c r="AB12" i="5"/>
  <c r="AG151" i="5"/>
  <c r="AH151" i="5" s="1"/>
  <c r="AD151" i="5"/>
  <c r="AF156" i="5"/>
  <c r="AC156" i="5"/>
  <c r="AF64" i="5"/>
  <c r="AG131" i="5"/>
  <c r="AF157" i="5"/>
  <c r="AI157" i="5" s="1"/>
  <c r="AD157" i="5"/>
  <c r="AD171" i="5"/>
  <c r="AD215" i="5"/>
  <c r="AC218" i="5"/>
  <c r="AI218" i="5" s="1"/>
  <c r="AE80" i="5"/>
  <c r="AC22" i="5"/>
  <c r="AC139" i="5"/>
  <c r="AF240" i="5"/>
  <c r="AI240" i="5" s="1"/>
  <c r="AB41" i="5"/>
  <c r="AF15" i="5"/>
  <c r="AI15" i="5" s="1"/>
  <c r="AF7" i="5"/>
  <c r="AB75" i="5"/>
  <c r="AF176" i="5"/>
  <c r="AG262" i="5"/>
  <c r="AG55" i="5"/>
  <c r="AH55" i="5" s="1"/>
  <c r="AE203" i="5"/>
  <c r="AD83" i="5"/>
  <c r="AF234" i="5"/>
  <c r="AG234" i="5"/>
  <c r="AD234" i="5"/>
  <c r="AC234" i="5"/>
  <c r="AE234" i="5"/>
  <c r="AB77" i="5"/>
  <c r="AD77" i="5"/>
  <c r="AG77" i="5"/>
  <c r="AF77" i="5"/>
  <c r="AB135" i="5"/>
  <c r="AE135" i="5"/>
  <c r="AG135" i="5"/>
  <c r="AF135" i="5"/>
  <c r="AI135" i="5" s="1"/>
  <c r="AC60" i="5"/>
  <c r="AF60" i="5"/>
  <c r="AB60" i="5"/>
  <c r="AH60" i="5" s="1"/>
  <c r="AE60" i="5"/>
  <c r="AD60" i="5"/>
  <c r="AC189" i="5"/>
  <c r="AG189" i="5"/>
  <c r="AD189" i="5"/>
  <c r="AB189" i="5"/>
  <c r="AE189" i="5"/>
  <c r="AD91" i="5"/>
  <c r="AF91" i="5"/>
  <c r="AC91" i="5"/>
  <c r="AE91" i="5"/>
  <c r="AF214" i="5"/>
  <c r="AE214" i="5"/>
  <c r="AD214" i="5"/>
  <c r="AB214" i="5"/>
  <c r="AH214" i="5" s="1"/>
  <c r="AC214" i="5"/>
  <c r="AB205" i="5"/>
  <c r="AE205" i="5"/>
  <c r="AC205" i="5"/>
  <c r="AG205" i="5"/>
  <c r="AF205" i="5"/>
  <c r="AB113" i="5"/>
  <c r="AF113" i="5"/>
  <c r="AC113" i="5"/>
  <c r="AD113" i="5"/>
  <c r="AG113" i="5"/>
  <c r="AE17" i="5"/>
  <c r="AB17" i="5"/>
  <c r="AG17" i="5"/>
  <c r="AD170" i="5"/>
  <c r="AC170" i="5"/>
  <c r="AI170" i="5" s="1"/>
  <c r="AE201" i="5"/>
  <c r="AB201" i="5"/>
  <c r="AF201" i="5"/>
  <c r="AC201" i="5"/>
  <c r="AG228" i="5"/>
  <c r="AD228" i="5"/>
  <c r="AE228" i="5"/>
  <c r="AB228" i="5"/>
  <c r="AF152" i="5"/>
  <c r="AE181" i="5"/>
  <c r="AG140" i="5"/>
  <c r="AC140" i="5"/>
  <c r="AI140" i="5" s="1"/>
  <c r="AB169" i="5"/>
  <c r="AC177" i="5"/>
  <c r="AE106" i="5"/>
  <c r="AE37" i="5"/>
  <c r="AG33" i="5"/>
  <c r="AE220" i="5"/>
  <c r="AB98" i="5"/>
  <c r="AE59" i="5"/>
  <c r="AD162" i="5"/>
  <c r="AD127" i="5"/>
  <c r="AG12" i="5"/>
  <c r="AE151" i="5"/>
  <c r="AD156" i="5"/>
  <c r="AD64" i="5"/>
  <c r="AB131" i="5"/>
  <c r="AG157" i="5"/>
  <c r="AE171" i="5"/>
  <c r="AG215" i="5"/>
  <c r="AB215" i="5"/>
  <c r="AB80" i="5"/>
  <c r="AD22" i="5"/>
  <c r="AG26" i="5"/>
  <c r="AH26" i="5" s="1"/>
  <c r="AD135" i="5"/>
  <c r="AE240" i="5"/>
  <c r="AB91" i="5"/>
  <c r="AH91" i="5" s="1"/>
  <c r="AD17" i="5"/>
  <c r="AG170" i="5"/>
  <c r="AG199" i="5"/>
  <c r="AB15" i="5"/>
  <c r="AF189" i="5"/>
  <c r="AF242" i="5"/>
  <c r="AC77" i="5"/>
  <c r="AG175" i="5"/>
  <c r="AB176" i="5"/>
  <c r="AE262" i="5"/>
  <c r="AB234" i="5"/>
  <c r="AF55" i="5"/>
  <c r="AC124" i="5"/>
  <c r="AF228" i="5"/>
  <c r="AI228" i="5" s="1"/>
  <c r="AD205" i="5"/>
  <c r="AQ46" i="5"/>
  <c r="AQ14" i="5"/>
  <c r="AQ42" i="5"/>
  <c r="AQ242" i="5"/>
  <c r="AQ106" i="5"/>
  <c r="AQ84" i="5"/>
  <c r="AD76" i="5"/>
  <c r="AD142" i="5"/>
  <c r="AC226" i="5"/>
  <c r="AB71" i="5"/>
  <c r="AB9" i="5"/>
  <c r="AH9" i="5" s="1"/>
  <c r="AE36" i="5"/>
  <c r="AC223" i="5"/>
  <c r="AE225" i="5"/>
  <c r="AG225" i="5"/>
  <c r="AC29" i="5"/>
  <c r="AF97" i="5"/>
  <c r="AE53" i="5"/>
  <c r="AD53" i="5"/>
  <c r="AE163" i="5"/>
  <c r="AE126" i="5"/>
  <c r="AF126" i="5"/>
  <c r="F59" i="7"/>
  <c r="AC111" i="5"/>
  <c r="AD223" i="5"/>
  <c r="AF225" i="5"/>
  <c r="AE119" i="5"/>
  <c r="AE97" i="5"/>
  <c r="AF163" i="5"/>
  <c r="AG126" i="5"/>
  <c r="AB126" i="5"/>
  <c r="AQ229" i="5"/>
  <c r="AQ241" i="5"/>
  <c r="AQ210" i="5"/>
  <c r="AQ152" i="5"/>
  <c r="AQ101" i="5"/>
  <c r="AQ11" i="5"/>
  <c r="AQ141" i="5"/>
  <c r="AQ190" i="5"/>
  <c r="AQ77" i="5"/>
  <c r="BT59" i="7"/>
  <c r="AQ199" i="5"/>
  <c r="AQ222" i="5"/>
  <c r="AQ252" i="5"/>
  <c r="AQ188" i="5"/>
  <c r="AQ134" i="5"/>
  <c r="AQ254" i="5"/>
  <c r="AQ22" i="5"/>
  <c r="AQ112" i="5"/>
  <c r="AQ98" i="5"/>
  <c r="AQ175" i="5"/>
  <c r="AC82" i="5"/>
  <c r="AE82" i="5"/>
  <c r="AB21" i="5"/>
  <c r="AG21" i="5"/>
  <c r="AF21" i="5"/>
  <c r="AE21" i="5"/>
  <c r="AF194" i="5"/>
  <c r="AD194" i="5"/>
  <c r="AB194" i="5"/>
  <c r="AB76" i="5"/>
  <c r="AC76" i="5"/>
  <c r="AF76" i="5"/>
  <c r="AG76" i="5"/>
  <c r="AD63" i="5"/>
  <c r="AC63" i="5"/>
  <c r="AI63" i="5" s="1"/>
  <c r="AG63" i="5"/>
  <c r="AE63" i="5"/>
  <c r="AB204" i="5"/>
  <c r="AD204" i="5"/>
  <c r="AC219" i="5"/>
  <c r="AF219" i="5"/>
  <c r="AE155" i="5"/>
  <c r="AF155" i="5"/>
  <c r="AD155" i="5"/>
  <c r="AF179" i="5"/>
  <c r="AD179" i="5"/>
  <c r="AC233" i="5"/>
  <c r="AB233" i="5"/>
  <c r="AF233" i="5"/>
  <c r="AE233" i="5"/>
  <c r="AE125" i="5"/>
  <c r="AC125" i="5"/>
  <c r="AD125" i="5"/>
  <c r="AG125" i="5"/>
  <c r="AF111" i="5"/>
  <c r="AG111" i="5"/>
  <c r="AH111" i="5" s="1"/>
  <c r="AE111" i="5"/>
  <c r="AD111" i="5"/>
  <c r="AD244" i="5"/>
  <c r="AF244" i="5"/>
  <c r="AC244" i="5"/>
  <c r="AE244" i="5"/>
  <c r="AF34" i="5"/>
  <c r="AG34" i="5"/>
  <c r="AC34" i="5"/>
  <c r="AE137" i="5"/>
  <c r="AC137" i="5"/>
  <c r="AG137" i="5"/>
  <c r="AE248" i="5"/>
  <c r="AG248" i="5"/>
  <c r="AD45" i="5"/>
  <c r="AG45" i="5"/>
  <c r="AE45" i="5"/>
  <c r="AG43" i="5"/>
  <c r="AC43" i="5"/>
  <c r="AF43" i="5"/>
  <c r="AG226" i="5"/>
  <c r="AF226" i="5"/>
  <c r="AE226" i="5"/>
  <c r="AB226" i="5"/>
  <c r="AD29" i="5"/>
  <c r="AF29" i="5"/>
  <c r="AG29" i="5"/>
  <c r="AB62" i="5"/>
  <c r="AG62" i="5"/>
  <c r="AD62" i="5"/>
  <c r="AE62" i="5"/>
  <c r="AB81" i="5"/>
  <c r="AF81" i="5"/>
  <c r="AD81" i="5"/>
  <c r="AC81" i="5"/>
  <c r="AD217" i="5"/>
  <c r="AC217" i="5"/>
  <c r="AG71" i="5"/>
  <c r="AD71" i="5"/>
  <c r="AE9" i="5"/>
  <c r="AD9" i="5"/>
  <c r="AF9" i="5"/>
  <c r="AD72" i="5"/>
  <c r="AF72" i="5"/>
  <c r="AF168" i="5"/>
  <c r="AE168" i="5"/>
  <c r="AC168" i="5"/>
  <c r="AB180" i="5"/>
  <c r="AH180" i="5" s="1"/>
  <c r="AE180" i="5"/>
  <c r="AD180" i="5"/>
  <c r="AF180" i="5"/>
  <c r="AB116" i="5"/>
  <c r="AE116" i="5"/>
  <c r="AG116" i="5"/>
  <c r="AB241" i="5"/>
  <c r="AG241" i="5"/>
  <c r="AC44" i="5"/>
  <c r="AE44" i="5"/>
  <c r="AG44" i="5"/>
  <c r="AD44" i="5"/>
  <c r="AC142" i="5"/>
  <c r="AB142" i="5"/>
  <c r="AF142" i="5"/>
  <c r="AD105" i="5"/>
  <c r="AG105" i="5"/>
  <c r="AH105" i="5" s="1"/>
  <c r="AC105" i="5"/>
  <c r="AB100" i="5"/>
  <c r="AD100" i="5"/>
  <c r="AE100" i="5"/>
  <c r="AB230" i="5"/>
  <c r="AG230" i="5"/>
  <c r="AG16" i="5"/>
  <c r="AD16" i="5"/>
  <c r="AC16" i="5"/>
  <c r="AE87" i="5"/>
  <c r="AD87" i="5"/>
  <c r="AF87" i="5"/>
  <c r="AI87" i="5" s="1"/>
  <c r="AC254" i="5"/>
  <c r="AG254" i="5"/>
  <c r="AF254" i="5"/>
  <c r="AF190" i="5"/>
  <c r="AG190" i="5"/>
  <c r="AE190" i="5"/>
  <c r="AF196" i="5"/>
  <c r="AE196" i="5"/>
  <c r="AD196" i="5"/>
  <c r="AC30" i="5"/>
  <c r="AE30" i="5"/>
  <c r="AC42" i="5"/>
  <c r="AF42" i="5"/>
  <c r="AD237" i="5"/>
  <c r="AB237" i="5"/>
  <c r="AG223" i="5"/>
  <c r="AB223" i="5"/>
  <c r="AB165" i="5"/>
  <c r="AC165" i="5"/>
  <c r="AI165" i="5" s="1"/>
  <c r="AD165" i="5"/>
  <c r="AE165" i="5"/>
  <c r="AC163" i="5"/>
  <c r="AB163" i="5"/>
  <c r="AD61" i="5"/>
  <c r="AB61" i="5"/>
  <c r="AG61" i="5"/>
  <c r="AD24" i="5"/>
  <c r="AC24" i="5"/>
  <c r="AQ122" i="5"/>
  <c r="AQ25" i="5"/>
  <c r="AQ255" i="5"/>
  <c r="AQ107" i="5"/>
  <c r="AQ43" i="5"/>
  <c r="AQ136" i="5"/>
  <c r="AQ110" i="5"/>
  <c r="AQ53" i="5"/>
  <c r="AQ233" i="5"/>
  <c r="AQ108" i="5"/>
  <c r="AQ67" i="5"/>
  <c r="AQ171" i="5"/>
  <c r="AQ147" i="5"/>
  <c r="AQ29" i="5"/>
  <c r="AQ178" i="5"/>
  <c r="AQ150" i="5"/>
  <c r="AQ89" i="5"/>
  <c r="AQ263" i="5"/>
  <c r="AQ123" i="5"/>
  <c r="AQ16" i="5"/>
  <c r="AQ143" i="5"/>
  <c r="AQ79" i="5"/>
  <c r="AQ173" i="5"/>
  <c r="AQ213" i="5"/>
  <c r="AQ201" i="5"/>
  <c r="AQ120" i="5"/>
  <c r="AQ154" i="5"/>
  <c r="AQ223" i="5"/>
  <c r="AQ4" i="5"/>
  <c r="AQ62" i="5"/>
  <c r="AQ253" i="5"/>
  <c r="AQ191" i="5"/>
  <c r="AQ129" i="5"/>
  <c r="AQ179" i="5"/>
  <c r="AQ202" i="5"/>
  <c r="AQ145" i="5"/>
  <c r="AQ74" i="5"/>
  <c r="AQ28" i="5"/>
  <c r="AQ26" i="5"/>
  <c r="AQ137" i="5"/>
  <c r="AQ170" i="5"/>
  <c r="AQ127" i="5"/>
  <c r="AQ17" i="5"/>
  <c r="AQ215" i="5"/>
  <c r="AQ82" i="5"/>
  <c r="AQ203" i="5"/>
  <c r="AQ21" i="5"/>
  <c r="AQ218" i="5"/>
  <c r="AQ86" i="5"/>
  <c r="AQ23" i="5"/>
  <c r="AQ76" i="5"/>
  <c r="AQ230" i="5"/>
  <c r="AQ227" i="5"/>
  <c r="AQ35" i="5"/>
  <c r="AQ239" i="5"/>
  <c r="AQ211" i="5"/>
  <c r="AQ167" i="5"/>
  <c r="AQ258" i="5"/>
  <c r="AQ24" i="5"/>
  <c r="AQ9" i="5"/>
  <c r="AQ111" i="5"/>
  <c r="AQ12" i="5"/>
  <c r="AQ140" i="5"/>
  <c r="AQ90" i="5"/>
  <c r="AQ235" i="5"/>
  <c r="AQ196" i="5"/>
  <c r="AQ214" i="5"/>
  <c r="AQ113" i="5"/>
  <c r="AQ236" i="5"/>
  <c r="AQ224" i="5"/>
  <c r="AQ102" i="5"/>
  <c r="AQ159" i="5"/>
  <c r="AQ100" i="5"/>
  <c r="AQ27" i="5"/>
  <c r="AQ207" i="5"/>
  <c r="AQ187" i="5"/>
  <c r="AQ34" i="5"/>
  <c r="AQ63" i="5"/>
  <c r="AQ144" i="5"/>
  <c r="AQ177" i="5"/>
  <c r="AQ160" i="5"/>
  <c r="AQ80" i="5"/>
  <c r="AQ126" i="5"/>
  <c r="AQ55" i="5"/>
  <c r="AQ162" i="5"/>
  <c r="AQ72" i="5"/>
  <c r="AQ81" i="5"/>
  <c r="AQ245" i="5"/>
  <c r="AQ256" i="5"/>
  <c r="AQ30" i="5"/>
  <c r="AQ164" i="5"/>
  <c r="AQ216" i="5"/>
  <c r="AQ221" i="5"/>
  <c r="AQ189" i="5"/>
  <c r="AQ157" i="5"/>
  <c r="AQ83" i="5"/>
  <c r="AQ133" i="5"/>
  <c r="AQ64" i="5"/>
  <c r="AE259" i="5"/>
  <c r="AG193" i="5"/>
  <c r="AH193" i="5" s="1"/>
  <c r="AC92" i="5"/>
  <c r="AE25" i="5"/>
  <c r="AG206" i="5"/>
  <c r="AD128" i="5"/>
  <c r="AC222" i="5"/>
  <c r="AF129" i="5"/>
  <c r="AD56" i="5"/>
  <c r="AE19" i="5"/>
  <c r="AE164" i="5"/>
  <c r="AD209" i="5"/>
  <c r="AD31" i="5"/>
  <c r="AD35" i="5"/>
  <c r="AD184" i="5"/>
  <c r="AG20" i="5"/>
  <c r="AE247" i="5"/>
  <c r="AD154" i="5"/>
  <c r="AB48" i="5"/>
  <c r="AG222" i="5"/>
  <c r="AB178" i="5"/>
  <c r="AH178" i="5" s="1"/>
  <c r="AG259" i="5"/>
  <c r="AG56" i="5"/>
  <c r="AC193" i="5"/>
  <c r="AG78" i="5"/>
  <c r="AG19" i="5"/>
  <c r="AH19" i="5" s="1"/>
  <c r="AD49" i="5"/>
  <c r="AD243" i="5"/>
  <c r="AG121" i="5"/>
  <c r="AF4" i="5"/>
  <c r="AE263" i="5"/>
  <c r="AE249" i="5"/>
  <c r="AF164" i="5"/>
  <c r="AB245" i="5"/>
  <c r="AH245" i="5" s="1"/>
  <c r="AC255" i="5"/>
  <c r="AI255" i="5" s="1"/>
  <c r="AG99" i="5"/>
  <c r="AF260" i="5"/>
  <c r="AF8" i="5"/>
  <c r="AI8" i="5" s="1"/>
  <c r="AF209" i="5"/>
  <c r="AD73" i="5"/>
  <c r="AF257" i="5"/>
  <c r="AG25" i="5"/>
  <c r="AB206" i="5"/>
  <c r="AF235" i="5"/>
  <c r="AF191" i="5"/>
  <c r="AI191" i="5" s="1"/>
  <c r="AQ197" i="5"/>
  <c r="AQ166" i="5"/>
  <c r="AQ205" i="5"/>
  <c r="AQ194" i="5"/>
  <c r="AQ92" i="5"/>
  <c r="AQ40" i="5"/>
  <c r="AQ44" i="5"/>
  <c r="AB247" i="5"/>
  <c r="AH247" i="5" s="1"/>
  <c r="AB202" i="5"/>
  <c r="AG154" i="5"/>
  <c r="AE48" i="5"/>
  <c r="AD178" i="5"/>
  <c r="AB195" i="5"/>
  <c r="AH195" i="5" s="1"/>
  <c r="AE49" i="5"/>
  <c r="AB20" i="5"/>
  <c r="AG202" i="5"/>
  <c r="AB222" i="5"/>
  <c r="AF178" i="5"/>
  <c r="AD259" i="5"/>
  <c r="AE129" i="5"/>
  <c r="AD193" i="5"/>
  <c r="AB78" i="5"/>
  <c r="AC243" i="5"/>
  <c r="AG84" i="5"/>
  <c r="AB121" i="5"/>
  <c r="AD4" i="5"/>
  <c r="AF263" i="5"/>
  <c r="AG249" i="5"/>
  <c r="AG164" i="5"/>
  <c r="AC88" i="5"/>
  <c r="AF99" i="5"/>
  <c r="AI99" i="5" s="1"/>
  <c r="AC260" i="5"/>
  <c r="AC68" i="5"/>
  <c r="AE8" i="5"/>
  <c r="AF10" i="5"/>
  <c r="AI10" i="5" s="1"/>
  <c r="AC253" i="5"/>
  <c r="AE35" i="5"/>
  <c r="AC257" i="5"/>
  <c r="AF25" i="5"/>
  <c r="AI25" i="5" s="1"/>
  <c r="AG235" i="5"/>
  <c r="AH235" i="5" s="1"/>
  <c r="AG191" i="5"/>
  <c r="AD27" i="5"/>
  <c r="AQ237" i="5"/>
  <c r="AQ168" i="5"/>
  <c r="AQ248" i="5"/>
  <c r="AQ73" i="5"/>
  <c r="AQ142" i="5"/>
  <c r="AQ165" i="5"/>
  <c r="AQ135" i="5"/>
  <c r="AG18" i="5"/>
  <c r="AD18" i="5"/>
  <c r="AE18" i="5"/>
  <c r="AF79" i="5"/>
  <c r="AD79" i="5"/>
  <c r="AE79" i="5"/>
  <c r="AD66" i="5"/>
  <c r="AC66" i="5"/>
  <c r="AI66" i="5" s="1"/>
  <c r="AB66" i="5"/>
  <c r="AE66" i="5"/>
  <c r="AC187" i="5"/>
  <c r="AE187" i="5"/>
  <c r="AB187" i="5"/>
  <c r="AD96" i="5"/>
  <c r="AE96" i="5"/>
  <c r="AF96" i="5"/>
  <c r="AC96" i="5"/>
  <c r="AF148" i="5"/>
  <c r="AB148" i="5"/>
  <c r="AD148" i="5"/>
  <c r="AE148" i="5"/>
  <c r="AC14" i="5"/>
  <c r="AG14" i="5"/>
  <c r="AD14" i="5"/>
  <c r="AE14" i="5"/>
  <c r="AC150" i="5"/>
  <c r="AF150" i="5"/>
  <c r="AG150" i="5"/>
  <c r="AH150" i="5" s="1"/>
  <c r="AE150" i="5"/>
  <c r="AC58" i="5"/>
  <c r="AG58" i="5"/>
  <c r="AB58" i="5"/>
  <c r="AF109" i="5"/>
  <c r="AG109" i="5"/>
  <c r="AE109" i="5"/>
  <c r="AB109" i="5"/>
  <c r="AF58" i="5"/>
  <c r="AB14" i="5"/>
  <c r="AB18" i="5"/>
  <c r="AG213" i="5"/>
  <c r="AD213" i="5"/>
  <c r="AE213" i="5"/>
  <c r="AC258" i="5"/>
  <c r="AF258" i="5"/>
  <c r="AB258" i="5"/>
  <c r="AD258" i="5"/>
  <c r="AF146" i="5"/>
  <c r="AD146" i="5"/>
  <c r="AE146" i="5"/>
  <c r="AE251" i="5"/>
  <c r="AB251" i="5"/>
  <c r="AH251" i="5" s="1"/>
  <c r="AD251" i="5"/>
  <c r="AD147" i="5"/>
  <c r="AB147" i="5"/>
  <c r="AC147" i="5"/>
  <c r="AG147" i="5"/>
  <c r="AE256" i="5"/>
  <c r="AD256" i="5"/>
  <c r="AB141" i="5"/>
  <c r="AE141" i="5"/>
  <c r="AG141" i="5"/>
  <c r="AC141" i="5"/>
  <c r="AD58" i="5"/>
  <c r="AF14" i="5"/>
  <c r="AC256" i="5"/>
  <c r="AC148" i="5"/>
  <c r="AG258" i="5"/>
  <c r="AC109" i="5"/>
  <c r="AB146" i="5"/>
  <c r="AH146" i="5" s="1"/>
  <c r="AF187" i="5"/>
  <c r="AF147" i="5"/>
  <c r="AI147" i="5" s="1"/>
  <c r="AG66" i="5"/>
  <c r="AG256" i="5"/>
  <c r="AH256" i="5" s="1"/>
  <c r="AG148" i="5"/>
  <c r="AF141" i="5"/>
  <c r="AD109" i="5"/>
  <c r="AC146" i="5"/>
  <c r="AD150" i="5"/>
  <c r="AC213" i="5"/>
  <c r="AG96" i="5"/>
  <c r="AH96" i="5" s="1"/>
  <c r="AG187" i="5"/>
  <c r="AC79" i="5"/>
  <c r="AD39" i="5"/>
  <c r="AC39" i="5"/>
  <c r="AB73" i="5"/>
  <c r="AF73" i="5"/>
  <c r="AF74" i="5"/>
  <c r="AE74" i="5"/>
  <c r="AE255" i="5"/>
  <c r="AG255" i="5"/>
  <c r="AB227" i="5"/>
  <c r="AE227" i="5"/>
  <c r="AC245" i="5"/>
  <c r="AE245" i="5"/>
  <c r="AE20" i="5"/>
  <c r="AC20" i="5"/>
  <c r="AD247" i="5"/>
  <c r="AE202" i="5"/>
  <c r="AC202" i="5"/>
  <c r="AF154" i="5"/>
  <c r="AI154" i="5" s="1"/>
  <c r="AB154" i="5"/>
  <c r="AG48" i="5"/>
  <c r="AD48" i="5"/>
  <c r="AF222" i="5"/>
  <c r="AC178" i="5"/>
  <c r="AB259" i="5"/>
  <c r="AE195" i="5"/>
  <c r="AD195" i="5"/>
  <c r="AB129" i="5"/>
  <c r="AG129" i="5"/>
  <c r="AE56" i="5"/>
  <c r="AB56" i="5"/>
  <c r="AE193" i="5"/>
  <c r="AF78" i="5"/>
  <c r="AE39" i="5"/>
  <c r="AE121" i="5"/>
  <c r="AB4" i="5"/>
  <c r="AD227" i="5"/>
  <c r="AC263" i="5"/>
  <c r="AG92" i="5"/>
  <c r="AB164" i="5"/>
  <c r="AD245" i="5"/>
  <c r="AD74" i="5"/>
  <c r="AF88" i="5"/>
  <c r="AD88" i="5"/>
  <c r="AD255" i="5"/>
  <c r="AB99" i="5"/>
  <c r="AG260" i="5"/>
  <c r="AH260" i="5" s="1"/>
  <c r="AD8" i="5"/>
  <c r="AF253" i="5"/>
  <c r="AC31" i="5"/>
  <c r="AF35" i="5"/>
  <c r="AG73" i="5"/>
  <c r="AH73" i="5" s="1"/>
  <c r="AE184" i="5"/>
  <c r="AB184" i="5"/>
  <c r="AD25" i="5"/>
  <c r="AC206" i="5"/>
  <c r="AF206" i="5"/>
  <c r="AD235" i="5"/>
  <c r="AC235" i="5"/>
  <c r="AE191" i="5"/>
  <c r="AF128" i="5"/>
  <c r="AB128" i="5"/>
  <c r="AF107" i="5"/>
  <c r="AC107" i="5"/>
  <c r="AB107" i="5"/>
  <c r="AH107" i="5" s="1"/>
  <c r="AB249" i="5"/>
  <c r="AF249" i="5"/>
  <c r="AI249" i="5" s="1"/>
  <c r="AB49" i="5"/>
  <c r="AG49" i="5"/>
  <c r="AG27" i="5"/>
  <c r="AH27" i="5" s="1"/>
  <c r="AE27" i="5"/>
  <c r="AC27" i="5"/>
  <c r="AG10" i="5"/>
  <c r="AB10" i="5"/>
  <c r="AD84" i="5"/>
  <c r="AE84" i="5"/>
  <c r="AB68" i="5"/>
  <c r="AG68" i="5"/>
  <c r="AD19" i="5"/>
  <c r="AF19" i="5"/>
  <c r="AD257" i="5"/>
  <c r="AE257" i="5"/>
  <c r="AB243" i="5"/>
  <c r="AH243" i="5" s="1"/>
  <c r="AF243" i="5"/>
  <c r="AB209" i="5"/>
  <c r="AC209" i="5"/>
  <c r="AF20" i="5"/>
  <c r="AI20" i="5" s="1"/>
  <c r="AF247" i="5"/>
  <c r="AE154" i="5"/>
  <c r="AF48" i="5"/>
  <c r="AI48" i="5" s="1"/>
  <c r="AE222" i="5"/>
  <c r="AF195" i="5"/>
  <c r="AD78" i="5"/>
  <c r="AC19" i="5"/>
  <c r="AF49" i="5"/>
  <c r="AI49" i="5" s="1"/>
  <c r="AE243" i="5"/>
  <c r="AF39" i="5"/>
  <c r="AC84" i="5"/>
  <c r="AI84" i="5" s="1"/>
  <c r="AD121" i="5"/>
  <c r="AG4" i="5"/>
  <c r="AH4" i="5" s="1"/>
  <c r="AC4" i="5"/>
  <c r="AC227" i="5"/>
  <c r="AI227" i="5" s="1"/>
  <c r="AG263" i="5"/>
  <c r="AF92" i="5"/>
  <c r="AB92" i="5"/>
  <c r="AD249" i="5"/>
  <c r="AC164" i="5"/>
  <c r="AF245" i="5"/>
  <c r="AI245" i="5" s="1"/>
  <c r="AB74" i="5"/>
  <c r="AH74" i="5" s="1"/>
  <c r="AE88" i="5"/>
  <c r="AB255" i="5"/>
  <c r="AD99" i="5"/>
  <c r="AE260" i="5"/>
  <c r="AD260" i="5"/>
  <c r="AF68" i="5"/>
  <c r="AI68" i="5" s="1"/>
  <c r="AB8" i="5"/>
  <c r="AE10" i="5"/>
  <c r="AG209" i="5"/>
  <c r="AE253" i="5"/>
  <c r="AD253" i="5"/>
  <c r="AG31" i="5"/>
  <c r="AB31" i="5"/>
  <c r="AG35" i="5"/>
  <c r="AH35" i="5" s="1"/>
  <c r="AC73" i="5"/>
  <c r="AF184" i="5"/>
  <c r="AI184" i="5" s="1"/>
  <c r="AB257" i="5"/>
  <c r="AH257" i="5" s="1"/>
  <c r="AB25" i="5"/>
  <c r="AE206" i="5"/>
  <c r="AE235" i="5"/>
  <c r="AD191" i="5"/>
  <c r="AC128" i="5"/>
  <c r="AE107" i="5"/>
  <c r="AF27" i="5"/>
  <c r="AD107" i="5"/>
  <c r="AQ41" i="5"/>
  <c r="AQ99" i="5"/>
  <c r="AQ32" i="5"/>
  <c r="AQ115" i="5"/>
  <c r="AQ149" i="5"/>
  <c r="AQ186" i="5"/>
  <c r="AQ206" i="5"/>
  <c r="AQ69" i="5"/>
  <c r="AQ10" i="5"/>
  <c r="AQ50" i="5"/>
  <c r="AQ105" i="5"/>
  <c r="AQ18" i="5"/>
  <c r="AQ163" i="5"/>
  <c r="AQ234" i="5"/>
  <c r="AQ246" i="5"/>
  <c r="AQ125" i="5"/>
  <c r="AQ36" i="5"/>
  <c r="AQ70" i="5"/>
  <c r="AQ121" i="5"/>
  <c r="AQ208" i="5"/>
  <c r="AQ119" i="5"/>
  <c r="AQ249" i="5"/>
  <c r="AQ185" i="5"/>
  <c r="AQ49" i="5"/>
  <c r="AQ225" i="5"/>
  <c r="AQ146" i="5"/>
  <c r="AQ244" i="5"/>
  <c r="AQ250" i="5"/>
  <c r="AQ204" i="5"/>
  <c r="AQ124" i="5"/>
  <c r="AQ96" i="5"/>
  <c r="AQ138" i="5"/>
  <c r="AQ240" i="5"/>
  <c r="AQ212" i="5"/>
  <c r="AQ128" i="5"/>
  <c r="AQ6" i="5"/>
  <c r="AQ103" i="5"/>
  <c r="AQ192" i="5"/>
  <c r="AQ153" i="5"/>
  <c r="AQ219" i="5"/>
  <c r="AQ61" i="5"/>
  <c r="AQ257" i="5"/>
  <c r="AQ114" i="5"/>
  <c r="AQ37" i="5"/>
  <c r="AQ176" i="5"/>
  <c r="AQ116" i="5"/>
  <c r="AQ117" i="5"/>
  <c r="AQ193" i="5"/>
  <c r="AQ59" i="5"/>
  <c r="AQ181" i="5"/>
  <c r="AQ251" i="5"/>
  <c r="AQ148" i="5"/>
  <c r="AQ97" i="5"/>
  <c r="AQ33" i="5"/>
  <c r="AQ151" i="5"/>
  <c r="AQ174" i="5"/>
  <c r="AQ39" i="5"/>
  <c r="AQ130" i="5"/>
  <c r="AQ66" i="5"/>
  <c r="AQ231" i="5"/>
  <c r="AQ131" i="5"/>
  <c r="AB213" i="5"/>
  <c r="AC18" i="5"/>
  <c r="AF18" i="5"/>
  <c r="AG79" i="5"/>
  <c r="AB79" i="5"/>
  <c r="AF251" i="5"/>
  <c r="AC251" i="5"/>
  <c r="AE258" i="5"/>
  <c r="AF213" i="5"/>
  <c r="AD187" i="5"/>
  <c r="AE147" i="5"/>
  <c r="AQ232" i="5"/>
  <c r="AQ132" i="5"/>
  <c r="AQ68" i="5"/>
  <c r="AQ109" i="5"/>
  <c r="AQ60" i="5"/>
  <c r="AN219" i="5"/>
  <c r="AN220" i="5"/>
  <c r="AN257" i="5"/>
  <c r="AN238" i="5"/>
  <c r="AN195" i="5"/>
  <c r="AN181" i="5"/>
  <c r="AN259" i="5"/>
  <c r="AN240" i="5"/>
  <c r="AN224" i="5"/>
  <c r="AN146" i="5"/>
  <c r="AN229" i="5"/>
  <c r="AN116" i="5"/>
  <c r="AN249" i="5"/>
  <c r="AN69" i="5"/>
  <c r="AN253" i="5"/>
  <c r="AN90" i="5"/>
  <c r="AN154" i="5"/>
  <c r="AN48" i="5"/>
  <c r="AN66" i="5"/>
  <c r="AN123" i="5"/>
  <c r="AN169" i="5"/>
  <c r="AN212" i="5"/>
  <c r="AN228" i="5"/>
  <c r="AN131" i="5"/>
  <c r="AN210" i="5"/>
  <c r="AN81" i="5"/>
  <c r="AN160" i="5"/>
  <c r="AN77" i="5"/>
  <c r="AN54" i="5"/>
  <c r="AN158" i="5"/>
  <c r="AN261" i="5"/>
  <c r="AN120" i="5"/>
  <c r="AN67" i="5"/>
  <c r="AN106" i="5"/>
  <c r="AN50" i="5"/>
  <c r="AN32" i="5"/>
  <c r="AN178" i="5"/>
  <c r="AN227" i="5"/>
  <c r="AN200" i="5"/>
  <c r="AN137" i="5"/>
  <c r="AN258" i="5"/>
  <c r="AN167" i="5"/>
  <c r="AN221" i="5"/>
  <c r="AN22" i="5"/>
  <c r="AN23" i="5"/>
  <c r="AN91" i="5"/>
  <c r="AN239" i="5"/>
  <c r="AN166" i="5"/>
  <c r="AN65" i="5"/>
  <c r="AN151" i="5"/>
  <c r="AN193" i="5"/>
  <c r="AN153" i="5"/>
  <c r="AN202" i="5"/>
  <c r="AN194" i="5"/>
  <c r="AN251" i="5"/>
  <c r="AN198" i="5"/>
  <c r="AN52" i="5"/>
  <c r="AN37" i="5"/>
  <c r="AN41" i="5"/>
  <c r="AN76" i="5"/>
  <c r="AN133" i="5"/>
  <c r="AN71" i="5"/>
  <c r="AL72" i="5"/>
  <c r="AL73" i="5"/>
  <c r="AL70" i="5"/>
  <c r="AN18" i="5"/>
  <c r="AN61" i="5"/>
  <c r="AN57" i="5"/>
  <c r="AN68" i="5"/>
  <c r="AN209" i="5"/>
  <c r="AN101" i="5"/>
  <c r="AN234" i="5"/>
  <c r="AN97" i="5"/>
  <c r="AN55" i="5"/>
  <c r="AN28" i="5"/>
  <c r="AN124" i="5"/>
  <c r="AN126" i="5"/>
  <c r="AN20" i="5"/>
  <c r="AN27" i="5"/>
  <c r="AN250" i="5"/>
  <c r="AN13" i="5"/>
  <c r="AN16" i="5"/>
  <c r="AN186" i="5"/>
  <c r="AN139" i="5"/>
  <c r="AN149" i="5"/>
  <c r="AN150" i="5"/>
  <c r="AN138" i="5"/>
  <c r="AN155" i="5"/>
  <c r="AN105" i="5"/>
  <c r="AN42" i="5"/>
  <c r="AN115" i="5"/>
  <c r="AN245" i="5"/>
  <c r="AN246" i="5"/>
  <c r="AN152" i="5"/>
  <c r="AN108" i="5"/>
  <c r="AN191" i="5"/>
  <c r="AN30" i="5"/>
  <c r="AN72" i="5"/>
  <c r="AN217" i="5"/>
  <c r="AN85" i="5"/>
  <c r="AN34" i="5"/>
  <c r="AN33" i="5"/>
  <c r="AN98" i="5"/>
  <c r="AN162" i="5"/>
  <c r="AN10" i="5"/>
  <c r="AN12" i="5"/>
  <c r="AN211" i="5"/>
  <c r="AN56" i="5"/>
  <c r="AN233" i="5"/>
  <c r="AN156" i="5"/>
  <c r="AN164" i="5"/>
  <c r="AN222" i="5"/>
  <c r="AN172" i="5"/>
  <c r="AN256" i="5"/>
  <c r="AN157" i="5"/>
  <c r="AN171" i="5"/>
  <c r="AN241" i="5"/>
  <c r="AN47" i="5"/>
  <c r="AN121" i="5"/>
  <c r="AN141" i="5"/>
  <c r="AN134" i="5"/>
  <c r="AN89" i="5"/>
  <c r="AN24" i="5"/>
  <c r="AN95" i="5"/>
  <c r="AN208" i="5"/>
  <c r="AN45" i="5"/>
  <c r="AN117" i="5"/>
  <c r="AN125" i="5"/>
  <c r="AN15" i="5"/>
  <c r="AN7" i="5"/>
  <c r="AN127" i="5"/>
  <c r="AN174" i="5"/>
  <c r="AN236" i="5"/>
  <c r="AN189" i="5"/>
  <c r="AN6" i="5"/>
  <c r="AN187" i="5"/>
  <c r="AN147" i="5"/>
  <c r="AN102" i="5"/>
  <c r="AN103" i="5"/>
  <c r="AN75" i="5"/>
  <c r="AN36" i="5"/>
  <c r="AN173" i="5"/>
  <c r="AN143" i="5"/>
  <c r="AN223" i="5"/>
  <c r="AN73" i="5"/>
  <c r="AN86" i="5"/>
  <c r="AN165" i="5"/>
  <c r="AN38" i="5"/>
  <c r="AN201" i="5"/>
  <c r="AN83" i="5"/>
  <c r="AN107" i="5"/>
  <c r="AN93" i="5"/>
  <c r="AN232" i="5"/>
  <c r="AN248" i="5"/>
  <c r="AN237" i="5"/>
  <c r="AN205" i="5"/>
  <c r="AN177" i="5"/>
  <c r="AN214" i="5"/>
  <c r="AN19" i="5"/>
  <c r="AN87" i="5"/>
  <c r="AN84" i="5"/>
  <c r="AN170" i="5"/>
  <c r="AN176" i="5"/>
  <c r="AN218" i="5"/>
  <c r="AN197" i="5"/>
  <c r="AN80" i="5"/>
  <c r="AN26" i="5"/>
  <c r="AN135" i="5"/>
  <c r="AN142" i="5"/>
  <c r="AN231" i="5"/>
  <c r="AN255" i="5"/>
  <c r="AN111" i="5"/>
  <c r="AN226" i="5"/>
  <c r="AN136" i="5"/>
  <c r="AN175" i="5"/>
  <c r="AN9" i="5"/>
  <c r="AN122" i="5"/>
  <c r="AN140" i="5"/>
  <c r="AN11" i="5"/>
  <c r="AN145" i="5"/>
  <c r="AN35" i="5"/>
  <c r="AN46" i="5"/>
  <c r="AN184" i="5"/>
  <c r="AN29" i="5"/>
  <c r="AN206" i="5"/>
  <c r="AN104" i="5"/>
  <c r="AN53" i="5"/>
  <c r="AN59" i="5"/>
  <c r="AN60" i="5"/>
  <c r="AN114" i="5"/>
  <c r="AN113" i="5"/>
  <c r="AN82" i="5"/>
  <c r="AN254" i="5"/>
  <c r="AN188" i="5"/>
  <c r="AN5" i="5"/>
  <c r="AN216" i="5"/>
  <c r="AN183" i="5"/>
  <c r="AN213" i="5"/>
  <c r="AN163" i="5"/>
  <c r="AN159" i="5"/>
  <c r="AN185" i="5"/>
  <c r="AN179" i="5"/>
  <c r="AN247" i="5"/>
  <c r="AN58" i="5"/>
  <c r="AN43" i="5"/>
  <c r="AN64" i="5"/>
  <c r="AN14" i="5"/>
  <c r="AN252" i="5"/>
  <c r="AN118" i="5"/>
  <c r="AN112" i="5"/>
  <c r="AN230" i="5"/>
  <c r="AN44" i="5"/>
  <c r="AN49" i="5"/>
  <c r="AN39" i="5"/>
  <c r="AN215" i="5"/>
  <c r="AN110" i="5"/>
  <c r="AN182" i="5"/>
  <c r="AN242" i="5"/>
  <c r="AN235" i="5"/>
  <c r="AN168" i="5"/>
  <c r="AN4" i="5"/>
  <c r="AN21" i="5"/>
  <c r="AN63" i="5"/>
  <c r="AN109" i="5"/>
  <c r="AN100" i="5"/>
  <c r="AN204" i="5"/>
  <c r="AN17" i="5"/>
  <c r="AN207" i="5"/>
  <c r="AN74" i="5"/>
  <c r="AN161" i="5"/>
  <c r="AN129" i="5"/>
  <c r="AN88" i="5"/>
  <c r="AN190" i="5"/>
  <c r="AN192" i="5"/>
  <c r="AN132" i="5"/>
  <c r="AN196" i="5"/>
  <c r="AN130" i="5"/>
  <c r="AN99" i="5"/>
  <c r="AN119" i="5"/>
  <c r="AN199" i="5"/>
  <c r="AN260" i="5"/>
  <c r="AN78" i="5"/>
  <c r="AN79" i="5"/>
  <c r="AN8" i="5"/>
  <c r="AN225" i="5"/>
  <c r="AN31" i="5"/>
  <c r="AN40" i="5"/>
  <c r="AN180" i="5"/>
  <c r="AN51" i="5"/>
  <c r="AN25" i="5"/>
  <c r="AN62" i="5"/>
  <c r="AN70" i="5"/>
  <c r="AN203" i="5"/>
  <c r="AN244" i="5"/>
  <c r="AN92" i="5"/>
  <c r="AN144" i="5"/>
  <c r="AN128" i="5"/>
  <c r="AN96" i="5"/>
  <c r="AN243" i="5"/>
  <c r="AN94" i="5"/>
  <c r="AN148" i="5"/>
  <c r="O56" i="7" l="1"/>
  <c r="AH187" i="5"/>
  <c r="A280" i="21" a="1"/>
  <c r="A280" i="21" s="1"/>
  <c r="A365" i="21" a="1"/>
  <c r="A365" i="21" s="1"/>
  <c r="C237" i="21" a="1"/>
  <c r="C237" i="21" s="1"/>
  <c r="C238" i="21" s="1"/>
  <c r="C255" i="21" a="1"/>
  <c r="C255" i="21" s="1"/>
  <c r="I138" i="11" a="1"/>
  <c r="I138" i="11" s="1"/>
  <c r="C219" i="21" a="1"/>
  <c r="C219" i="21" s="1"/>
  <c r="A15" i="21"/>
  <c r="A151" i="21"/>
  <c r="C119" i="21" a="1"/>
  <c r="C119" i="21" s="1"/>
  <c r="I35" i="11" a="1"/>
  <c r="I35" i="11" s="1"/>
  <c r="BF6" i="10" s="1"/>
  <c r="D119" i="21" a="1"/>
  <c r="D119" i="21" s="1"/>
  <c r="E8" i="7"/>
  <c r="E9" i="7" s="1"/>
  <c r="A137" i="10"/>
  <c r="I7" i="13"/>
  <c r="C83" i="21" a="1"/>
  <c r="C83" i="21" s="1"/>
  <c r="C90" i="21" s="1"/>
  <c r="C101" i="21" a="1"/>
  <c r="C101" i="21" s="1"/>
  <c r="A7" i="10"/>
  <c r="A5" i="20" s="1"/>
  <c r="C5" i="10"/>
  <c r="AL69" i="5"/>
  <c r="AL71" i="5"/>
  <c r="AL52" i="13"/>
  <c r="AL56" i="13"/>
  <c r="AL53" i="13"/>
  <c r="AI57" i="5"/>
  <c r="AX39" i="13"/>
  <c r="AL22" i="13"/>
  <c r="AL26" i="13"/>
  <c r="CB49" i="13"/>
  <c r="AL40" i="13"/>
  <c r="AR23" i="13"/>
  <c r="AL41" i="13"/>
  <c r="AR9" i="13"/>
  <c r="BS9" i="7"/>
  <c r="CK44" i="7"/>
  <c r="AC8" i="7"/>
  <c r="CK30" i="7"/>
  <c r="CK47" i="7"/>
  <c r="O46" i="7"/>
  <c r="Q46" i="7" s="1"/>
  <c r="O7" i="7"/>
  <c r="Q7" i="7" s="1"/>
  <c r="O52" i="7"/>
  <c r="Q52" i="7" s="1"/>
  <c r="O19" i="7"/>
  <c r="O13" i="7"/>
  <c r="Q13" i="7" s="1"/>
  <c r="O25" i="7"/>
  <c r="Q25" i="7" s="1"/>
  <c r="O17" i="7"/>
  <c r="Q17" i="7" s="1"/>
  <c r="O43" i="7"/>
  <c r="O26" i="7"/>
  <c r="Q26" i="7" s="1"/>
  <c r="O28" i="7"/>
  <c r="Q28" i="7" s="1"/>
  <c r="O55" i="7"/>
  <c r="Q55" i="7" s="1"/>
  <c r="O12" i="7"/>
  <c r="O24" i="7"/>
  <c r="Q24" i="7" s="1"/>
  <c r="O49" i="7"/>
  <c r="Q49" i="7" s="1"/>
  <c r="BY19" i="7"/>
  <c r="O6" i="7"/>
  <c r="O47" i="7"/>
  <c r="Q47" i="7" s="1"/>
  <c r="O42" i="7"/>
  <c r="Q42" i="7" s="1"/>
  <c r="O34" i="7"/>
  <c r="Q34" i="7" s="1"/>
  <c r="O32" i="7"/>
  <c r="Q32" i="7" s="1"/>
  <c r="BY52" i="7"/>
  <c r="AU17" i="7"/>
  <c r="N59" i="7"/>
  <c r="BY26" i="7"/>
  <c r="D5" i="10"/>
  <c r="O5" i="10"/>
  <c r="U5" i="10"/>
  <c r="BU5" i="10"/>
  <c r="I5" i="10"/>
  <c r="CG5" i="10"/>
  <c r="CE5" i="10"/>
  <c r="AG5" i="10"/>
  <c r="P5" i="10"/>
  <c r="AY5" i="10"/>
  <c r="J5" i="10"/>
  <c r="AH5" i="10"/>
  <c r="CQ5" i="10"/>
  <c r="N5" i="10"/>
  <c r="AF5" i="10"/>
  <c r="CN5" i="10"/>
  <c r="BN5" i="10"/>
  <c r="AM5" i="10"/>
  <c r="BV5" i="10"/>
  <c r="Q5" i="10"/>
  <c r="BZ5" i="10"/>
  <c r="AV5" i="10"/>
  <c r="BP5" i="10"/>
  <c r="AD5" i="10"/>
  <c r="CD5" i="10"/>
  <c r="AL43" i="13"/>
  <c r="CT5" i="10"/>
  <c r="AQ5" i="10"/>
  <c r="BG5" i="10"/>
  <c r="BI5" i="10"/>
  <c r="BO5" i="10"/>
  <c r="L5" i="10"/>
  <c r="BY5" i="10"/>
  <c r="CW5" i="10"/>
  <c r="E5" i="10"/>
  <c r="AK5" i="10"/>
  <c r="X5" i="10"/>
  <c r="AN5" i="10"/>
  <c r="BD5" i="10"/>
  <c r="S5" i="10"/>
  <c r="CF5" i="10"/>
  <c r="CV5" i="10"/>
  <c r="BX5" i="10"/>
  <c r="AO5" i="10"/>
  <c r="BB5" i="10"/>
  <c r="AW5" i="10"/>
  <c r="CS5" i="10"/>
  <c r="AU5" i="10"/>
  <c r="R5" i="10"/>
  <c r="BJ5" i="10"/>
  <c r="CH5" i="10"/>
  <c r="CM5" i="10"/>
  <c r="CA5" i="10"/>
  <c r="Z5" i="10"/>
  <c r="AL5" i="10"/>
  <c r="BS5" i="10"/>
  <c r="BR5" i="10"/>
  <c r="V5" i="10"/>
  <c r="M5" i="10"/>
  <c r="CO5" i="10"/>
  <c r="AB5" i="10"/>
  <c r="AR5" i="10"/>
  <c r="CK5" i="10"/>
  <c r="AI5" i="10"/>
  <c r="CJ5" i="10"/>
  <c r="BL5" i="10"/>
  <c r="BH5" i="10"/>
  <c r="BE5" i="10"/>
  <c r="CL5" i="10"/>
  <c r="BM5" i="10"/>
  <c r="BA5" i="10"/>
  <c r="BQ5" i="10"/>
  <c r="BF5" i="10"/>
  <c r="K5" i="10"/>
  <c r="CI5" i="10"/>
  <c r="AA5" i="10"/>
  <c r="BW5" i="10"/>
  <c r="BK5" i="10"/>
  <c r="CU5" i="10"/>
  <c r="H5" i="10"/>
  <c r="AS5" i="10"/>
  <c r="AT5" i="10"/>
  <c r="CP5" i="10"/>
  <c r="AC5" i="10"/>
  <c r="T5" i="10"/>
  <c r="AJ5" i="10"/>
  <c r="AZ5" i="10"/>
  <c r="G5" i="10"/>
  <c r="CB5" i="10"/>
  <c r="CR5" i="10"/>
  <c r="BT5" i="10"/>
  <c r="Y5" i="10"/>
  <c r="AP5" i="10"/>
  <c r="F5" i="10"/>
  <c r="CC5" i="10"/>
  <c r="AE5" i="10"/>
  <c r="AX5" i="10"/>
  <c r="W5" i="10"/>
  <c r="C135" i="10"/>
  <c r="G135" i="10"/>
  <c r="K135" i="10"/>
  <c r="O135" i="10"/>
  <c r="S135" i="10"/>
  <c r="W135" i="10"/>
  <c r="AA135" i="10"/>
  <c r="AE135" i="10"/>
  <c r="AI135" i="10"/>
  <c r="AM135" i="10"/>
  <c r="AQ135" i="10"/>
  <c r="AU135" i="10"/>
  <c r="AY135" i="10"/>
  <c r="BC135" i="10"/>
  <c r="BG135" i="10"/>
  <c r="BK135" i="10"/>
  <c r="BO135" i="10"/>
  <c r="BS135" i="10"/>
  <c r="BW135" i="10"/>
  <c r="CA135" i="10"/>
  <c r="CE135" i="10"/>
  <c r="CI135" i="10"/>
  <c r="CM135" i="10"/>
  <c r="CQ135" i="10"/>
  <c r="CU135" i="10"/>
  <c r="D135" i="10"/>
  <c r="H135" i="10"/>
  <c r="L135" i="10"/>
  <c r="P135" i="10"/>
  <c r="T135" i="10"/>
  <c r="X135" i="10"/>
  <c r="AB135" i="10"/>
  <c r="AF135" i="10"/>
  <c r="AJ135" i="10"/>
  <c r="AN135" i="10"/>
  <c r="AR135" i="10"/>
  <c r="AV135" i="10"/>
  <c r="AZ135" i="10"/>
  <c r="BD135" i="10"/>
  <c r="BH135" i="10"/>
  <c r="BL135" i="10"/>
  <c r="BP135" i="10"/>
  <c r="BT135" i="10"/>
  <c r="BX135" i="10"/>
  <c r="CB135" i="10"/>
  <c r="CF135" i="10"/>
  <c r="CJ135" i="10"/>
  <c r="CN135" i="10"/>
  <c r="CR135" i="10"/>
  <c r="CV135" i="10"/>
  <c r="E135" i="10"/>
  <c r="I135" i="10"/>
  <c r="M135" i="10"/>
  <c r="Q135" i="10"/>
  <c r="U135" i="10"/>
  <c r="Y135" i="10"/>
  <c r="AC135" i="10"/>
  <c r="AG135" i="10"/>
  <c r="AK135" i="10"/>
  <c r="AO135" i="10"/>
  <c r="AS135" i="10"/>
  <c r="AW135" i="10"/>
  <c r="BA135" i="10"/>
  <c r="BE135" i="10"/>
  <c r="BI135" i="10"/>
  <c r="BM135" i="10"/>
  <c r="BQ135" i="10"/>
  <c r="BU135" i="10"/>
  <c r="BY135" i="10"/>
  <c r="CC135" i="10"/>
  <c r="CG135" i="10"/>
  <c r="CK135" i="10"/>
  <c r="CO135" i="10"/>
  <c r="CS135" i="10"/>
  <c r="CW135" i="10"/>
  <c r="F135" i="10"/>
  <c r="J135" i="10"/>
  <c r="N135" i="10"/>
  <c r="R135" i="10"/>
  <c r="V135" i="10"/>
  <c r="Z135" i="10"/>
  <c r="AD135" i="10"/>
  <c r="AH135" i="10"/>
  <c r="AL135" i="10"/>
  <c r="AP135" i="10"/>
  <c r="AT135" i="10"/>
  <c r="AX135" i="10"/>
  <c r="BB135" i="10"/>
  <c r="BF135" i="10"/>
  <c r="BJ135" i="10"/>
  <c r="BN135" i="10"/>
  <c r="BR135" i="10"/>
  <c r="BV135" i="10"/>
  <c r="BZ135" i="10"/>
  <c r="CD135" i="10"/>
  <c r="CH135" i="10"/>
  <c r="CL135" i="10"/>
  <c r="CP135" i="10"/>
  <c r="CT135" i="10"/>
  <c r="B135" i="10"/>
  <c r="AO40" i="7"/>
  <c r="AI25" i="7"/>
  <c r="AU44" i="7"/>
  <c r="BG19" i="7"/>
  <c r="T59" i="7"/>
  <c r="AC44" i="7"/>
  <c r="BS28" i="7"/>
  <c r="AI44" i="7"/>
  <c r="CK37" i="7"/>
  <c r="AC12" i="7"/>
  <c r="AC24" i="7"/>
  <c r="BA18" i="7"/>
  <c r="U56" i="7"/>
  <c r="W56" i="7" s="1"/>
  <c r="AX55" i="13"/>
  <c r="BS56" i="7"/>
  <c r="BA46" i="7"/>
  <c r="AI8" i="7"/>
  <c r="BA32" i="7"/>
  <c r="O36" i="7"/>
  <c r="Q36" i="7" s="1"/>
  <c r="O20" i="7"/>
  <c r="Q20" i="7" s="1"/>
  <c r="O41" i="7"/>
  <c r="Q41" i="7" s="1"/>
  <c r="O37" i="7"/>
  <c r="Q37" i="7" s="1"/>
  <c r="O11" i="7"/>
  <c r="Q11" i="7" s="1"/>
  <c r="O31" i="7"/>
  <c r="Q31" i="7" s="1"/>
  <c r="U55" i="7"/>
  <c r="W55" i="7" s="1"/>
  <c r="U53" i="7"/>
  <c r="W53" i="7" s="1"/>
  <c r="U10" i="7"/>
  <c r="W10" i="7" s="1"/>
  <c r="U31" i="7"/>
  <c r="W31" i="7" s="1"/>
  <c r="U42" i="7"/>
  <c r="W42" i="7" s="1"/>
  <c r="U30" i="7"/>
  <c r="W30" i="7" s="1"/>
  <c r="U43" i="7"/>
  <c r="W43" i="7" s="1"/>
  <c r="U29" i="7"/>
  <c r="W29" i="7" s="1"/>
  <c r="BY29" i="7"/>
  <c r="CQ42" i="7"/>
  <c r="AO52" i="7"/>
  <c r="BD33" i="13"/>
  <c r="BD49" i="13"/>
  <c r="CQ47" i="7"/>
  <c r="BM53" i="7"/>
  <c r="BS25" i="7"/>
  <c r="BG42" i="7"/>
  <c r="BG7" i="7"/>
  <c r="U39" i="7"/>
  <c r="W39" i="7" s="1"/>
  <c r="U49" i="7"/>
  <c r="W49" i="7" s="1"/>
  <c r="U34" i="7"/>
  <c r="W34" i="7" s="1"/>
  <c r="U27" i="7"/>
  <c r="W27" i="7" s="1"/>
  <c r="U37" i="7"/>
  <c r="W37" i="7" s="1"/>
  <c r="U52" i="7"/>
  <c r="W52" i="7" s="1"/>
  <c r="U14" i="7"/>
  <c r="W14" i="7" s="1"/>
  <c r="U51" i="7"/>
  <c r="W51" i="7" s="1"/>
  <c r="U40" i="7"/>
  <c r="W40" i="7" s="1"/>
  <c r="CK13" i="7"/>
  <c r="BG56" i="7"/>
  <c r="U7" i="7"/>
  <c r="W7" i="7" s="1"/>
  <c r="U17" i="7"/>
  <c r="W17" i="7" s="1"/>
  <c r="U18" i="7"/>
  <c r="W18" i="7" s="1"/>
  <c r="U50" i="7"/>
  <c r="W50" i="7" s="1"/>
  <c r="U5" i="7"/>
  <c r="W5" i="7" s="1"/>
  <c r="U20" i="7"/>
  <c r="W20" i="7" s="1"/>
  <c r="U9" i="7"/>
  <c r="W9" i="7" s="1"/>
  <c r="U46" i="7"/>
  <c r="W46" i="7" s="1"/>
  <c r="U8" i="7"/>
  <c r="W8" i="7" s="1"/>
  <c r="U23" i="7"/>
  <c r="W23" i="7" s="1"/>
  <c r="U33" i="7"/>
  <c r="W33" i="7" s="1"/>
  <c r="U26" i="7"/>
  <c r="W26" i="7" s="1"/>
  <c r="U11" i="7"/>
  <c r="W11" i="7" s="1"/>
  <c r="U21" i="7"/>
  <c r="W21" i="7" s="1"/>
  <c r="U36" i="7"/>
  <c r="W36" i="7" s="1"/>
  <c r="U41" i="7"/>
  <c r="W41" i="7" s="1"/>
  <c r="U19" i="7"/>
  <c r="W19" i="7" s="1"/>
  <c r="U24" i="7"/>
  <c r="W24" i="7" s="1"/>
  <c r="BY40" i="7"/>
  <c r="BD36" i="13"/>
  <c r="BD40" i="13"/>
  <c r="U28" i="7"/>
  <c r="W28" i="7" s="1"/>
  <c r="U15" i="7"/>
  <c r="W15" i="7" s="1"/>
  <c r="U25" i="7"/>
  <c r="W25" i="7" s="1"/>
  <c r="U22" i="7"/>
  <c r="W22" i="7" s="1"/>
  <c r="U54" i="7"/>
  <c r="W54" i="7" s="1"/>
  <c r="U13" i="7"/>
  <c r="W13" i="7" s="1"/>
  <c r="U16" i="7"/>
  <c r="W16" i="7" s="1"/>
  <c r="U48" i="7"/>
  <c r="W48" i="7" s="1"/>
  <c r="U12" i="7"/>
  <c r="W12" i="7" s="1"/>
  <c r="U44" i="7"/>
  <c r="W44" i="7" s="1"/>
  <c r="U47" i="7"/>
  <c r="W47" i="7" s="1"/>
  <c r="U6" i="7"/>
  <c r="W6" i="7" s="1"/>
  <c r="U38" i="7"/>
  <c r="W38" i="7" s="1"/>
  <c r="U35" i="7"/>
  <c r="W35" i="7" s="1"/>
  <c r="U45" i="7"/>
  <c r="W45" i="7" s="1"/>
  <c r="BY33" i="7"/>
  <c r="BY27" i="7"/>
  <c r="AH11" i="5"/>
  <c r="B87" i="10"/>
  <c r="B90" i="10"/>
  <c r="B81" i="10"/>
  <c r="B76" i="10"/>
  <c r="B86" i="10"/>
  <c r="B83" i="10"/>
  <c r="B77" i="10"/>
  <c r="B78" i="10"/>
  <c r="B88" i="10"/>
  <c r="B85" i="10"/>
  <c r="B89" i="10"/>
  <c r="B84" i="10"/>
  <c r="B82" i="10"/>
  <c r="B106" i="10"/>
  <c r="B101" i="10"/>
  <c r="B108" i="10"/>
  <c r="B99" i="10"/>
  <c r="B100" i="10"/>
  <c r="B104" i="10"/>
  <c r="B107" i="10"/>
  <c r="B103" i="10"/>
  <c r="B105" i="10"/>
  <c r="B102" i="10"/>
  <c r="B206" i="10"/>
  <c r="B220" i="10"/>
  <c r="B236" i="10"/>
  <c r="B227" i="10"/>
  <c r="B219" i="10"/>
  <c r="B213" i="10"/>
  <c r="B233" i="10"/>
  <c r="B208" i="10"/>
  <c r="B230" i="10"/>
  <c r="B212" i="10"/>
  <c r="B231" i="10"/>
  <c r="B235" i="10"/>
  <c r="B214" i="10"/>
  <c r="B238" i="10"/>
  <c r="B218" i="10"/>
  <c r="B228" i="10"/>
  <c r="B217" i="10"/>
  <c r="B215" i="10"/>
  <c r="B232" i="10"/>
  <c r="B234" i="10"/>
  <c r="B216" i="10"/>
  <c r="B229" i="10"/>
  <c r="B211" i="10"/>
  <c r="B207" i="10"/>
  <c r="B237" i="10"/>
  <c r="AU34" i="7"/>
  <c r="AC54" i="7"/>
  <c r="BM48" i="7"/>
  <c r="CK35" i="7"/>
  <c r="BM9" i="7"/>
  <c r="B80" i="10"/>
  <c r="BY51" i="7"/>
  <c r="AU45" i="7"/>
  <c r="BY47" i="7"/>
  <c r="CK40" i="7"/>
  <c r="AI26" i="7"/>
  <c r="AI37" i="7"/>
  <c r="AI5" i="7"/>
  <c r="AO29" i="7"/>
  <c r="CE41" i="7"/>
  <c r="O23" i="7"/>
  <c r="Q23" i="7" s="1"/>
  <c r="O16" i="7"/>
  <c r="Q16" i="7" s="1"/>
  <c r="O5" i="7"/>
  <c r="Q5" i="7" s="1"/>
  <c r="O33" i="7"/>
  <c r="Q33" i="7" s="1"/>
  <c r="O38" i="7"/>
  <c r="Q38" i="7" s="1"/>
  <c r="O29" i="7"/>
  <c r="Q29" i="7" s="1"/>
  <c r="O22" i="7"/>
  <c r="Q22" i="7" s="1"/>
  <c r="O9" i="7"/>
  <c r="Q9" i="7" s="1"/>
  <c r="O53" i="7"/>
  <c r="Q53" i="7" s="1"/>
  <c r="O44" i="7"/>
  <c r="Q44" i="7" s="1"/>
  <c r="O27" i="7"/>
  <c r="Q27" i="7" s="1"/>
  <c r="O10" i="7"/>
  <c r="Q10" i="7" s="1"/>
  <c r="O40" i="7"/>
  <c r="Q40" i="7" s="1"/>
  <c r="BY36" i="7"/>
  <c r="O45" i="7"/>
  <c r="Q45" i="7" s="1"/>
  <c r="O39" i="7"/>
  <c r="Q39" i="7" s="1"/>
  <c r="O15" i="7"/>
  <c r="Q15" i="7" s="1"/>
  <c r="O8" i="7"/>
  <c r="Q8" i="7" s="1"/>
  <c r="O50" i="7"/>
  <c r="Q50" i="7" s="1"/>
  <c r="O35" i="7"/>
  <c r="Q35" i="7" s="1"/>
  <c r="O30" i="7"/>
  <c r="Q30" i="7" s="1"/>
  <c r="O21" i="7"/>
  <c r="Q21" i="7" s="1"/>
  <c r="O14" i="7"/>
  <c r="Q14" i="7" s="1"/>
  <c r="O54" i="7"/>
  <c r="Q54" i="7" s="1"/>
  <c r="O51" i="7"/>
  <c r="Q51" i="7" s="1"/>
  <c r="O18" i="7"/>
  <c r="Q18" i="7" s="1"/>
  <c r="BY8" i="7"/>
  <c r="AI188" i="5"/>
  <c r="H37" i="7"/>
  <c r="C93" i="10" a="1"/>
  <c r="C93" i="10" s="1"/>
  <c r="C75" i="10" a="1"/>
  <c r="C75" i="10" s="1"/>
  <c r="C205" i="10" a="1"/>
  <c r="C205" i="10" s="1"/>
  <c r="C223" i="10" a="1"/>
  <c r="C223" i="10" s="1"/>
  <c r="C111" i="10" a="1"/>
  <c r="C111" i="10" s="1"/>
  <c r="C241" i="10" a="1"/>
  <c r="C241" i="10" s="1"/>
  <c r="BY11" i="7"/>
  <c r="BY12" i="7"/>
  <c r="AU7" i="7"/>
  <c r="BY6" i="7"/>
  <c r="H8" i="7"/>
  <c r="H29" i="7"/>
  <c r="H33" i="7"/>
  <c r="BD48" i="13"/>
  <c r="AU28" i="7"/>
  <c r="BA36" i="7"/>
  <c r="AI28" i="7"/>
  <c r="AU15" i="7"/>
  <c r="BM25" i="7"/>
  <c r="AI45" i="7"/>
  <c r="AU10" i="7"/>
  <c r="H24" i="7"/>
  <c r="H36" i="7"/>
  <c r="H21" i="7"/>
  <c r="H38" i="7"/>
  <c r="H39" i="7"/>
  <c r="H19" i="7"/>
  <c r="H13" i="7"/>
  <c r="H49" i="7"/>
  <c r="H52" i="7"/>
  <c r="H40" i="7"/>
  <c r="H17" i="7"/>
  <c r="J7" i="7"/>
  <c r="CT7" i="7"/>
  <c r="CV7" i="7" s="1"/>
  <c r="H46" i="7"/>
  <c r="H53" i="7"/>
  <c r="H35" i="7"/>
  <c r="H44" i="7"/>
  <c r="H11" i="7"/>
  <c r="H56" i="7"/>
  <c r="H23" i="7"/>
  <c r="H51" i="7"/>
  <c r="H30" i="7"/>
  <c r="H6" i="7"/>
  <c r="H54" i="7"/>
  <c r="H9" i="7"/>
  <c r="H45" i="7"/>
  <c r="H48" i="7"/>
  <c r="H15" i="7"/>
  <c r="H18" i="7"/>
  <c r="H28" i="7"/>
  <c r="H43" i="7"/>
  <c r="H25" i="7"/>
  <c r="H27" i="7"/>
  <c r="H42" i="7"/>
  <c r="H31" i="7"/>
  <c r="H5" i="7"/>
  <c r="H12" i="7"/>
  <c r="H47" i="7"/>
  <c r="H34" i="7"/>
  <c r="H10" i="7"/>
  <c r="H26" i="7"/>
  <c r="H41" i="7"/>
  <c r="H55" i="7"/>
  <c r="H16" i="7"/>
  <c r="H22" i="7"/>
  <c r="H20" i="7"/>
  <c r="H50" i="7"/>
  <c r="H14" i="7"/>
  <c r="H32" i="7"/>
  <c r="BY42" i="7"/>
  <c r="BG50" i="7"/>
  <c r="AU37" i="7"/>
  <c r="AU52" i="7"/>
  <c r="BY17" i="7"/>
  <c r="AU9" i="7"/>
  <c r="AI9" i="7"/>
  <c r="AU41" i="7"/>
  <c r="I3" i="15"/>
  <c r="I3" i="7" s="1"/>
  <c r="I5" i="15"/>
  <c r="I4" i="15"/>
  <c r="BY56" i="7"/>
  <c r="AR6" i="13"/>
  <c r="AR11" i="13"/>
  <c r="AU5" i="7"/>
  <c r="AU26" i="7"/>
  <c r="AU38" i="7"/>
  <c r="AI40" i="7"/>
  <c r="AU23" i="7"/>
  <c r="AX47" i="13"/>
  <c r="BD13" i="13"/>
  <c r="BD21" i="13"/>
  <c r="AU50" i="7"/>
  <c r="BY28" i="7"/>
  <c r="BY46" i="7"/>
  <c r="BY22" i="7"/>
  <c r="AI161" i="5"/>
  <c r="CQ44" i="7"/>
  <c r="AU14" i="7"/>
  <c r="AU11" i="7"/>
  <c r="AH90" i="5"/>
  <c r="BY30" i="7"/>
  <c r="AC22" i="7"/>
  <c r="BY38" i="7"/>
  <c r="AU29" i="7"/>
  <c r="BY13" i="7"/>
  <c r="AI52" i="7"/>
  <c r="BY15" i="7"/>
  <c r="BY41" i="7"/>
  <c r="AU30" i="7"/>
  <c r="AU31" i="7"/>
  <c r="BY39" i="7"/>
  <c r="BY7" i="7"/>
  <c r="BY9" i="7"/>
  <c r="BY32" i="7"/>
  <c r="BY18" i="7"/>
  <c r="BY35" i="7"/>
  <c r="BY14" i="7"/>
  <c r="AU36" i="7"/>
  <c r="AU27" i="7"/>
  <c r="AI30" i="7"/>
  <c r="AR52" i="13"/>
  <c r="BD44" i="13"/>
  <c r="AX30" i="13"/>
  <c r="BJ37" i="13"/>
  <c r="AI31" i="7"/>
  <c r="AR56" i="13"/>
  <c r="AL44" i="13"/>
  <c r="AR49" i="13"/>
  <c r="AR53" i="13"/>
  <c r="AI11" i="7"/>
  <c r="AU42" i="7"/>
  <c r="AU46" i="7"/>
  <c r="AU33" i="7"/>
  <c r="AI50" i="7"/>
  <c r="AU20" i="7"/>
  <c r="BY24" i="7"/>
  <c r="AU22" i="7"/>
  <c r="BY25" i="7"/>
  <c r="AU55" i="7"/>
  <c r="AU47" i="7"/>
  <c r="AU51" i="7"/>
  <c r="BY21" i="7"/>
  <c r="BY37" i="7"/>
  <c r="BD34" i="13"/>
  <c r="BY53" i="7"/>
  <c r="BY44" i="7"/>
  <c r="AU24" i="7"/>
  <c r="AU13" i="7"/>
  <c r="AU35" i="7"/>
  <c r="BY20" i="7"/>
  <c r="BY23" i="7"/>
  <c r="AU16" i="7"/>
  <c r="BY48" i="7"/>
  <c r="AU40" i="7"/>
  <c r="AU21" i="7"/>
  <c r="AU39" i="7"/>
  <c r="AU18" i="7"/>
  <c r="BA27" i="7"/>
  <c r="AU53" i="7"/>
  <c r="BY43" i="7"/>
  <c r="AU54" i="7"/>
  <c r="BA28" i="7"/>
  <c r="CQ36" i="7"/>
  <c r="BY45" i="7"/>
  <c r="CQ16" i="7"/>
  <c r="BY49" i="7"/>
  <c r="AU25" i="7"/>
  <c r="BY50" i="7"/>
  <c r="AU43" i="7"/>
  <c r="AU48" i="7"/>
  <c r="AU49" i="7"/>
  <c r="AH113" i="5"/>
  <c r="AI174" i="5"/>
  <c r="AH183" i="5"/>
  <c r="AU56" i="7"/>
  <c r="BY31" i="7"/>
  <c r="BY55" i="7"/>
  <c r="AH72" i="5"/>
  <c r="AU19" i="7"/>
  <c r="AU8" i="7"/>
  <c r="AU12" i="7"/>
  <c r="CE28" i="7"/>
  <c r="CQ19" i="7"/>
  <c r="BA29" i="7"/>
  <c r="BD23" i="13"/>
  <c r="AR35" i="13"/>
  <c r="AL17" i="13"/>
  <c r="BA56" i="7"/>
  <c r="CQ8" i="7"/>
  <c r="AI15" i="7"/>
  <c r="BA55" i="7"/>
  <c r="BA49" i="7"/>
  <c r="CQ46" i="7"/>
  <c r="AX31" i="13"/>
  <c r="AR14" i="13"/>
  <c r="AL10" i="13"/>
  <c r="AL18" i="13"/>
  <c r="BD45" i="13"/>
  <c r="BJ42" i="13"/>
  <c r="BD51" i="13"/>
  <c r="BD39" i="13"/>
  <c r="BD43" i="13"/>
  <c r="BD52" i="13"/>
  <c r="CH11" i="13"/>
  <c r="AR19" i="13"/>
  <c r="AR55" i="13"/>
  <c r="AI232" i="5"/>
  <c r="BA11" i="7"/>
  <c r="BA50" i="7"/>
  <c r="AH152" i="5"/>
  <c r="AH67" i="5"/>
  <c r="AI17" i="7"/>
  <c r="CQ11" i="7"/>
  <c r="BD54" i="13"/>
  <c r="AR30" i="13"/>
  <c r="BJ39" i="13"/>
  <c r="BD22" i="13"/>
  <c r="BD26" i="13"/>
  <c r="BD28" i="13"/>
  <c r="BD24" i="13"/>
  <c r="CB29" i="13"/>
  <c r="CB37" i="13"/>
  <c r="CB53" i="13"/>
  <c r="CB41" i="13"/>
  <c r="CB25" i="13"/>
  <c r="CB33" i="13"/>
  <c r="CB45" i="13"/>
  <c r="BD31" i="13"/>
  <c r="BD35" i="13"/>
  <c r="CR59" i="13"/>
  <c r="BJ40" i="13"/>
  <c r="AX32" i="13"/>
  <c r="AX44" i="13"/>
  <c r="BD7" i="13"/>
  <c r="BD15" i="13"/>
  <c r="CH7" i="13"/>
  <c r="Z56" i="13"/>
  <c r="Z40" i="13"/>
  <c r="Z16" i="13"/>
  <c r="T48" i="13"/>
  <c r="T32" i="13"/>
  <c r="CB55" i="13"/>
  <c r="AR43" i="13"/>
  <c r="BJ36" i="13"/>
  <c r="BJ6" i="13"/>
  <c r="BJ10" i="13"/>
  <c r="BJ14" i="13"/>
  <c r="BJ18" i="13"/>
  <c r="BJ22" i="13"/>
  <c r="BJ26" i="13"/>
  <c r="BJ30" i="13"/>
  <c r="BJ34" i="13"/>
  <c r="AX40" i="13"/>
  <c r="AX28" i="13"/>
  <c r="BD11" i="13"/>
  <c r="BD19" i="13"/>
  <c r="CB43" i="13"/>
  <c r="BJ44" i="13"/>
  <c r="AX48" i="13"/>
  <c r="AX36" i="13"/>
  <c r="AX9" i="13"/>
  <c r="AX13" i="13"/>
  <c r="AX17" i="13"/>
  <c r="AX21" i="13"/>
  <c r="CB39" i="13"/>
  <c r="CB27" i="13"/>
  <c r="CB35" i="13"/>
  <c r="BJ38" i="13"/>
  <c r="AX26" i="13"/>
  <c r="AX54" i="13"/>
  <c r="CH13" i="13"/>
  <c r="BJ7" i="13"/>
  <c r="BJ8" i="13"/>
  <c r="BJ12" i="13"/>
  <c r="BJ16" i="13"/>
  <c r="BJ20" i="13"/>
  <c r="BJ24" i="13"/>
  <c r="BJ28" i="13"/>
  <c r="BJ32" i="13"/>
  <c r="BH59" i="13"/>
  <c r="CX41" i="13"/>
  <c r="CX46" i="13"/>
  <c r="CX30" i="13"/>
  <c r="CX12" i="13"/>
  <c r="CX38" i="13"/>
  <c r="CX26" i="13"/>
  <c r="CX10" i="13"/>
  <c r="AX42" i="13"/>
  <c r="AX38" i="13"/>
  <c r="AX6" i="13"/>
  <c r="AX10" i="13"/>
  <c r="AX14" i="13"/>
  <c r="AX18" i="13"/>
  <c r="AX22" i="13"/>
  <c r="BD20" i="13"/>
  <c r="BD16" i="13"/>
  <c r="CH18" i="13"/>
  <c r="CH26" i="13"/>
  <c r="CH34" i="13"/>
  <c r="CH42" i="13"/>
  <c r="CH50" i="13"/>
  <c r="AF8" i="13"/>
  <c r="AF12" i="13"/>
  <c r="AF16" i="13"/>
  <c r="AF20" i="13"/>
  <c r="AF24" i="13"/>
  <c r="AF28" i="13"/>
  <c r="AF32" i="13"/>
  <c r="AF36" i="13"/>
  <c r="AF40" i="13"/>
  <c r="AF44" i="13"/>
  <c r="AF48" i="13"/>
  <c r="AF52" i="13"/>
  <c r="AF56" i="13"/>
  <c r="Z52" i="13"/>
  <c r="Z48" i="13"/>
  <c r="Z36" i="13"/>
  <c r="Z24" i="13"/>
  <c r="Z12" i="13"/>
  <c r="Z8" i="13"/>
  <c r="T56" i="13"/>
  <c r="T44" i="13"/>
  <c r="T40" i="13"/>
  <c r="T28" i="13"/>
  <c r="T24" i="13"/>
  <c r="T16" i="13"/>
  <c r="T12" i="13"/>
  <c r="T8" i="13"/>
  <c r="CN10" i="13"/>
  <c r="CN18" i="13"/>
  <c r="CN26" i="13"/>
  <c r="CN30" i="13"/>
  <c r="CN34" i="13"/>
  <c r="CN38" i="13"/>
  <c r="CN42" i="13"/>
  <c r="CN46" i="13"/>
  <c r="CN50" i="13"/>
  <c r="CN54" i="13"/>
  <c r="CB36" i="13"/>
  <c r="CB52" i="13"/>
  <c r="CB8" i="13"/>
  <c r="CB12" i="13"/>
  <c r="CB16" i="13"/>
  <c r="CB20" i="13"/>
  <c r="CB24" i="13"/>
  <c r="CT29" i="13"/>
  <c r="BJ11" i="13"/>
  <c r="AX50" i="13"/>
  <c r="AX46" i="13"/>
  <c r="AX7" i="13"/>
  <c r="AX11" i="13"/>
  <c r="AX15" i="13"/>
  <c r="AX19" i="13"/>
  <c r="AX25" i="13"/>
  <c r="AX33" i="13"/>
  <c r="AX41" i="13"/>
  <c r="AX49" i="13"/>
  <c r="BD9" i="13"/>
  <c r="BD17" i="13"/>
  <c r="CH9" i="13"/>
  <c r="CB32" i="13"/>
  <c r="CB40" i="13"/>
  <c r="CB56" i="13"/>
  <c r="BJ15" i="13"/>
  <c r="BJ19" i="13"/>
  <c r="BJ23" i="13"/>
  <c r="AX29" i="13"/>
  <c r="AX37" i="13"/>
  <c r="AX45" i="13"/>
  <c r="AX53" i="13"/>
  <c r="BD12" i="13"/>
  <c r="BD8" i="13"/>
  <c r="CH15" i="13"/>
  <c r="CH12" i="13"/>
  <c r="CB28" i="13"/>
  <c r="CB48"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M7" i="13"/>
  <c r="M9" i="13"/>
  <c r="M11" i="13"/>
  <c r="M13" i="13"/>
  <c r="M15" i="13"/>
  <c r="M17" i="13"/>
  <c r="M19" i="13"/>
  <c r="M21" i="13"/>
  <c r="M23" i="13"/>
  <c r="M25" i="13"/>
  <c r="M27" i="13"/>
  <c r="M29" i="13"/>
  <c r="M31" i="13"/>
  <c r="M33" i="13"/>
  <c r="M35" i="13"/>
  <c r="M37" i="13"/>
  <c r="M39" i="13"/>
  <c r="M41" i="13"/>
  <c r="M43" i="13"/>
  <c r="M45" i="13"/>
  <c r="M47" i="13"/>
  <c r="M49" i="13"/>
  <c r="M51" i="13"/>
  <c r="K53" i="13"/>
  <c r="M55" i="13"/>
  <c r="K52" i="13"/>
  <c r="M54" i="13"/>
  <c r="M8" i="13"/>
  <c r="M10" i="13"/>
  <c r="M14" i="13"/>
  <c r="M18" i="13"/>
  <c r="M24" i="13"/>
  <c r="M28" i="13"/>
  <c r="M30" i="13"/>
  <c r="M34" i="13"/>
  <c r="M38" i="13"/>
  <c r="M44" i="13"/>
  <c r="M48" i="13"/>
  <c r="K55" i="13"/>
  <c r="M52" i="13"/>
  <c r="M56" i="13"/>
  <c r="K56" i="13"/>
  <c r="M6" i="13"/>
  <c r="M12" i="13"/>
  <c r="M16" i="13"/>
  <c r="M20" i="13"/>
  <c r="M22" i="13"/>
  <c r="M26" i="13"/>
  <c r="M32" i="13"/>
  <c r="M36" i="13"/>
  <c r="M40" i="13"/>
  <c r="M42" i="13"/>
  <c r="M46" i="13"/>
  <c r="M50" i="13"/>
  <c r="M53" i="13"/>
  <c r="K54" i="13"/>
  <c r="K5" i="13"/>
  <c r="M5" i="13"/>
  <c r="BJ55" i="13"/>
  <c r="BV11" i="13"/>
  <c r="BV23" i="13"/>
  <c r="BV39" i="13"/>
  <c r="CX55" i="13"/>
  <c r="CX23" i="13"/>
  <c r="CX13" i="13"/>
  <c r="N47" i="13"/>
  <c r="CV47" i="13"/>
  <c r="N27" i="13"/>
  <c r="CV27" i="13"/>
  <c r="BP14" i="13"/>
  <c r="BP26" i="13"/>
  <c r="BP38" i="13"/>
  <c r="BP50" i="13"/>
  <c r="CD59" i="13"/>
  <c r="CH5" i="13"/>
  <c r="CH22" i="13"/>
  <c r="CH46" i="13"/>
  <c r="Z28" i="13"/>
  <c r="T52" i="13"/>
  <c r="CN6" i="13"/>
  <c r="CM56" i="13"/>
  <c r="CM55" i="13"/>
  <c r="CM54" i="13"/>
  <c r="CM53" i="13"/>
  <c r="CM52" i="13"/>
  <c r="CM51" i="13"/>
  <c r="CM50" i="13"/>
  <c r="CM49" i="13"/>
  <c r="CM48" i="13"/>
  <c r="CM47" i="13"/>
  <c r="CM46" i="13"/>
  <c r="CM45" i="13"/>
  <c r="CM44" i="13"/>
  <c r="CM43" i="13"/>
  <c r="CM42" i="13"/>
  <c r="CM41" i="13"/>
  <c r="CM40" i="13"/>
  <c r="CM39" i="13"/>
  <c r="CM38" i="13"/>
  <c r="CM37" i="13"/>
  <c r="CM36" i="13"/>
  <c r="CM35" i="13"/>
  <c r="CM34" i="13"/>
  <c r="CM33" i="13"/>
  <c r="CM32" i="13"/>
  <c r="CM31" i="13"/>
  <c r="CM30" i="13"/>
  <c r="CM29" i="13"/>
  <c r="CM28" i="13"/>
  <c r="CM27" i="13"/>
  <c r="CM26" i="13"/>
  <c r="CM25" i="13"/>
  <c r="CK53" i="13"/>
  <c r="CK49" i="13"/>
  <c r="CK45" i="13"/>
  <c r="CK41" i="13"/>
  <c r="CO41" i="13" s="1"/>
  <c r="CK37" i="13"/>
  <c r="CK34" i="13"/>
  <c r="CK32" i="13"/>
  <c r="CK30" i="13"/>
  <c r="CK28" i="13"/>
  <c r="CO28" i="13" s="1"/>
  <c r="CK26" i="13"/>
  <c r="CK23" i="13"/>
  <c r="CK22" i="13"/>
  <c r="CK21" i="13"/>
  <c r="CK20" i="13"/>
  <c r="CK19" i="13"/>
  <c r="CK18" i="13"/>
  <c r="CK17" i="13"/>
  <c r="CK16" i="13"/>
  <c r="CK15" i="13"/>
  <c r="CK14" i="13"/>
  <c r="CK13" i="13"/>
  <c r="CK12" i="13"/>
  <c r="CK11" i="13"/>
  <c r="CK10" i="13"/>
  <c r="CK9" i="13"/>
  <c r="CK8" i="13"/>
  <c r="CK7" i="13"/>
  <c r="CK6" i="13"/>
  <c r="CK5" i="13"/>
  <c r="CK56" i="13"/>
  <c r="CK52" i="13"/>
  <c r="CK48" i="13"/>
  <c r="CK44" i="13"/>
  <c r="CO44" i="13" s="1"/>
  <c r="CK40" i="13"/>
  <c r="CK36" i="13"/>
  <c r="CK24" i="13"/>
  <c r="CK54" i="13"/>
  <c r="CK46" i="13"/>
  <c r="CK38" i="13"/>
  <c r="CO38" i="13" s="1"/>
  <c r="CM24" i="13"/>
  <c r="CK51" i="13"/>
  <c r="CK43" i="13"/>
  <c r="CO43" i="13" s="1"/>
  <c r="CK35" i="13"/>
  <c r="CK31" i="13"/>
  <c r="CK27" i="13"/>
  <c r="CM23" i="13"/>
  <c r="CM21" i="13"/>
  <c r="CM19" i="13"/>
  <c r="CM17" i="13"/>
  <c r="CM15" i="13"/>
  <c r="CM13" i="13"/>
  <c r="CM11" i="13"/>
  <c r="CM9" i="13"/>
  <c r="CM7" i="13"/>
  <c r="CM5" i="13"/>
  <c r="CK50" i="13"/>
  <c r="CK42" i="13"/>
  <c r="CK47" i="13"/>
  <c r="CO47" i="13" s="1"/>
  <c r="CK25" i="13"/>
  <c r="CM16" i="13"/>
  <c r="CM8" i="13"/>
  <c r="CK39" i="13"/>
  <c r="CO39" i="13" s="1"/>
  <c r="CM22" i="13"/>
  <c r="CM14" i="13"/>
  <c r="CM6" i="13"/>
  <c r="CK33" i="13"/>
  <c r="CM20" i="13"/>
  <c r="CM12" i="13"/>
  <c r="CM18" i="13"/>
  <c r="CM10" i="13"/>
  <c r="CK55" i="13"/>
  <c r="CK29" i="13"/>
  <c r="CO29" i="13" s="1"/>
  <c r="AC56" i="13"/>
  <c r="AC55" i="13"/>
  <c r="AE54" i="13"/>
  <c r="AE53" i="13"/>
  <c r="AE52" i="13"/>
  <c r="AE51" i="13"/>
  <c r="AE50" i="13"/>
  <c r="AE49" i="13"/>
  <c r="AE48" i="13"/>
  <c r="AE47" i="13"/>
  <c r="AE46" i="13"/>
  <c r="AE45" i="13"/>
  <c r="AE44" i="13"/>
  <c r="AE43" i="13"/>
  <c r="AE42" i="13"/>
  <c r="AE41" i="13"/>
  <c r="AE40" i="13"/>
  <c r="AE39" i="13"/>
  <c r="AE38" i="13"/>
  <c r="AE37" i="13"/>
  <c r="AE36" i="13"/>
  <c r="AE35" i="13"/>
  <c r="AE34" i="13"/>
  <c r="AE33" i="13"/>
  <c r="AE32" i="13"/>
  <c r="AE31" i="13"/>
  <c r="AE30" i="13"/>
  <c r="AE29" i="13"/>
  <c r="AE28" i="13"/>
  <c r="AE27" i="13"/>
  <c r="AE26" i="13"/>
  <c r="AE25" i="13"/>
  <c r="AE24" i="13"/>
  <c r="AE23" i="13"/>
  <c r="AE22" i="13"/>
  <c r="AE21" i="13"/>
  <c r="AE20" i="13"/>
  <c r="AE19" i="13"/>
  <c r="AE18" i="13"/>
  <c r="AE17" i="13"/>
  <c r="AE16" i="13"/>
  <c r="AE15" i="13"/>
  <c r="AE14" i="13"/>
  <c r="AE13" i="13"/>
  <c r="AE12" i="13"/>
  <c r="AE11" i="13"/>
  <c r="AE10" i="13"/>
  <c r="AE9" i="13"/>
  <c r="AE8" i="13"/>
  <c r="AE7" i="13"/>
  <c r="AE6" i="13"/>
  <c r="AE5" i="13"/>
  <c r="AE56" i="13"/>
  <c r="AC54" i="13"/>
  <c r="AC50" i="13"/>
  <c r="AG50" i="13" s="1"/>
  <c r="AC46" i="13"/>
  <c r="AC42" i="13"/>
  <c r="AC38" i="13"/>
  <c r="AC34" i="13"/>
  <c r="AG34" i="13" s="1"/>
  <c r="AC30" i="13"/>
  <c r="AC26" i="13"/>
  <c r="AC22" i="13"/>
  <c r="AC18" i="13"/>
  <c r="AG18" i="13" s="1"/>
  <c r="AC14" i="13"/>
  <c r="AC10" i="13"/>
  <c r="AC6" i="13"/>
  <c r="AC12" i="13"/>
  <c r="AE55" i="13"/>
  <c r="AC47" i="13"/>
  <c r="AC39" i="13"/>
  <c r="AG39" i="13" s="1"/>
  <c r="AC27" i="13"/>
  <c r="AC23" i="13"/>
  <c r="AC15" i="13"/>
  <c r="AC7" i="13"/>
  <c r="AG7" i="13" s="1"/>
  <c r="AC53" i="13"/>
  <c r="AC49" i="13"/>
  <c r="AC45" i="13"/>
  <c r="AC41" i="13"/>
  <c r="AC37" i="13"/>
  <c r="AC33" i="13"/>
  <c r="AG33" i="13" s="1"/>
  <c r="AC29" i="13"/>
  <c r="AC25" i="13"/>
  <c r="AC21" i="13"/>
  <c r="AC17" i="13"/>
  <c r="AG17" i="13" s="1"/>
  <c r="AC13" i="13"/>
  <c r="AC9" i="13"/>
  <c r="AC5" i="13"/>
  <c r="AC52" i="13"/>
  <c r="AC48" i="13"/>
  <c r="AC44" i="13"/>
  <c r="AC40" i="13"/>
  <c r="AC36" i="13"/>
  <c r="AC32" i="13"/>
  <c r="AG32" i="13" s="1"/>
  <c r="AC28" i="13"/>
  <c r="AC24" i="13"/>
  <c r="AC20" i="13"/>
  <c r="AC16" i="13"/>
  <c r="AG16" i="13" s="1"/>
  <c r="AC8" i="13"/>
  <c r="AC51" i="13"/>
  <c r="AC43" i="13"/>
  <c r="AC35" i="13"/>
  <c r="AC31" i="13"/>
  <c r="AG31" i="13" s="1"/>
  <c r="AC19" i="13"/>
  <c r="AC11" i="13"/>
  <c r="CS56" i="13"/>
  <c r="CS55" i="13"/>
  <c r="CS54" i="13"/>
  <c r="CS53" i="13"/>
  <c r="CS52" i="13"/>
  <c r="CS51" i="13"/>
  <c r="CS50" i="13"/>
  <c r="CS49" i="13"/>
  <c r="CS48" i="13"/>
  <c r="CS47" i="13"/>
  <c r="CS46" i="13"/>
  <c r="CS45" i="13"/>
  <c r="CS44" i="13"/>
  <c r="CS43" i="13"/>
  <c r="CS42" i="13"/>
  <c r="CS41" i="13"/>
  <c r="CS40" i="13"/>
  <c r="CS39" i="13"/>
  <c r="CS38" i="13"/>
  <c r="CS37" i="13"/>
  <c r="CS36" i="13"/>
  <c r="CS35" i="13"/>
  <c r="CS34" i="13"/>
  <c r="CS33" i="13"/>
  <c r="CS32" i="13"/>
  <c r="CS31" i="13"/>
  <c r="CS30" i="13"/>
  <c r="CS29" i="13"/>
  <c r="CS28" i="13"/>
  <c r="CS27" i="13"/>
  <c r="CS26" i="13"/>
  <c r="CS25" i="13"/>
  <c r="CS24" i="13"/>
  <c r="CS23" i="13"/>
  <c r="CS22" i="13"/>
  <c r="CS21" i="13"/>
  <c r="CS20" i="13"/>
  <c r="CS19" i="13"/>
  <c r="CS18" i="13"/>
  <c r="CS17" i="13"/>
  <c r="CS16" i="13"/>
  <c r="CS15" i="13"/>
  <c r="CS14" i="13"/>
  <c r="CS13" i="13"/>
  <c r="CS12" i="13"/>
  <c r="CS11" i="13"/>
  <c r="CS10" i="13"/>
  <c r="CS9" i="13"/>
  <c r="CS8" i="13"/>
  <c r="CS7" i="13"/>
  <c r="CS6" i="13"/>
  <c r="CS5" i="13"/>
  <c r="CQ53" i="13"/>
  <c r="CQ49" i="13"/>
  <c r="CQ45" i="13"/>
  <c r="CQ41" i="13"/>
  <c r="CU41" i="13" s="1"/>
  <c r="CQ37" i="13"/>
  <c r="CQ33" i="13"/>
  <c r="CQ29" i="13"/>
  <c r="CQ25" i="13"/>
  <c r="CU25" i="13" s="1"/>
  <c r="CQ21" i="13"/>
  <c r="CQ17" i="13"/>
  <c r="CQ13" i="13"/>
  <c r="CQ9" i="13"/>
  <c r="CU9" i="13" s="1"/>
  <c r="CQ5" i="13"/>
  <c r="CQ56" i="13"/>
  <c r="CQ52" i="13"/>
  <c r="CQ48" i="13"/>
  <c r="CQ44" i="13"/>
  <c r="CU44" i="13" s="1"/>
  <c r="CQ40" i="13"/>
  <c r="CQ36" i="13"/>
  <c r="CQ32" i="13"/>
  <c r="CQ28" i="13"/>
  <c r="CU28" i="13" s="1"/>
  <c r="CQ24" i="13"/>
  <c r="CQ20" i="13"/>
  <c r="CQ16" i="13"/>
  <c r="CQ12" i="13"/>
  <c r="CU12" i="13" s="1"/>
  <c r="CQ8" i="13"/>
  <c r="CQ50" i="13"/>
  <c r="CU50" i="13" s="1"/>
  <c r="CQ42" i="13"/>
  <c r="CQ34" i="13"/>
  <c r="CQ26" i="13"/>
  <c r="CQ18" i="13"/>
  <c r="CU18" i="13" s="1"/>
  <c r="CQ10" i="13"/>
  <c r="CQ55" i="13"/>
  <c r="CQ47" i="13"/>
  <c r="CQ39" i="13"/>
  <c r="CQ31" i="13"/>
  <c r="CQ23" i="13"/>
  <c r="CQ15" i="13"/>
  <c r="CU15" i="13" s="1"/>
  <c r="CQ7" i="13"/>
  <c r="CQ54" i="13"/>
  <c r="CQ46" i="13"/>
  <c r="CQ38" i="13"/>
  <c r="CQ30" i="13"/>
  <c r="CU30" i="13" s="1"/>
  <c r="CQ22" i="13"/>
  <c r="CQ14" i="13"/>
  <c r="CQ6" i="13"/>
  <c r="CQ27" i="13"/>
  <c r="CQ51" i="13"/>
  <c r="CQ19" i="13"/>
  <c r="CQ43" i="13"/>
  <c r="CU43" i="13" s="1"/>
  <c r="CQ11" i="13"/>
  <c r="CQ35" i="13"/>
  <c r="BF59" i="13"/>
  <c r="BJ5" i="13"/>
  <c r="BJ9" i="13"/>
  <c r="BJ13" i="13"/>
  <c r="BJ17" i="13"/>
  <c r="BJ21" i="13"/>
  <c r="BJ25" i="13"/>
  <c r="BJ29" i="13"/>
  <c r="BJ33" i="13"/>
  <c r="BJ43" i="13"/>
  <c r="BJ48" i="13"/>
  <c r="BJ52" i="13"/>
  <c r="BJ56" i="13"/>
  <c r="BV8" i="13"/>
  <c r="BV12" i="13"/>
  <c r="BV16" i="13"/>
  <c r="BV20" i="13"/>
  <c r="BV24" i="13"/>
  <c r="BV28" i="13"/>
  <c r="BV32" i="13"/>
  <c r="BV36" i="13"/>
  <c r="BV40" i="13"/>
  <c r="BV44" i="13"/>
  <c r="BV48" i="13"/>
  <c r="BV52" i="13"/>
  <c r="BV56" i="13"/>
  <c r="CX51" i="13"/>
  <c r="CX9" i="13"/>
  <c r="CX35" i="13"/>
  <c r="CX17" i="13"/>
  <c r="CX56" i="13"/>
  <c r="CX42" i="13"/>
  <c r="CX24" i="13"/>
  <c r="CX6" i="13"/>
  <c r="CX27" i="13"/>
  <c r="CX52" i="13"/>
  <c r="CX36" i="13"/>
  <c r="CX22" i="13"/>
  <c r="CX8" i="13"/>
  <c r="N54" i="13"/>
  <c r="CV54" i="13"/>
  <c r="N50" i="13"/>
  <c r="CV50" i="13"/>
  <c r="N46" i="13"/>
  <c r="CV46" i="13"/>
  <c r="N42" i="13"/>
  <c r="CV42" i="13"/>
  <c r="CV38" i="13"/>
  <c r="N38" i="13"/>
  <c r="N34" i="13"/>
  <c r="CV34" i="13"/>
  <c r="N30" i="13"/>
  <c r="CV30" i="13"/>
  <c r="N26" i="13"/>
  <c r="CV26" i="13"/>
  <c r="N22" i="13"/>
  <c r="CV22" i="13"/>
  <c r="N18" i="13"/>
  <c r="CV18" i="13"/>
  <c r="CV14" i="13"/>
  <c r="N14" i="13"/>
  <c r="N10" i="13"/>
  <c r="CV10" i="13"/>
  <c r="N6" i="13"/>
  <c r="CV6" i="13"/>
  <c r="AV59" i="13"/>
  <c r="BD6" i="13"/>
  <c r="BD10" i="13"/>
  <c r="BP7" i="13"/>
  <c r="BP11" i="13"/>
  <c r="BP15" i="13"/>
  <c r="BP19" i="13"/>
  <c r="BP23" i="13"/>
  <c r="BP27" i="13"/>
  <c r="BP31" i="13"/>
  <c r="BP35" i="13"/>
  <c r="BP39" i="13"/>
  <c r="BP43" i="13"/>
  <c r="BP47" i="13"/>
  <c r="BP51" i="13"/>
  <c r="BP55" i="13"/>
  <c r="CH14" i="13"/>
  <c r="CH19" i="13"/>
  <c r="CH23" i="13"/>
  <c r="CH27" i="13"/>
  <c r="CH31" i="13"/>
  <c r="CH35" i="13"/>
  <c r="CH39" i="13"/>
  <c r="CH43" i="13"/>
  <c r="CH47" i="13"/>
  <c r="CH51" i="13"/>
  <c r="CH55" i="13"/>
  <c r="AB59" i="13"/>
  <c r="AF5" i="13"/>
  <c r="AF9" i="13"/>
  <c r="AF13" i="13"/>
  <c r="AF17" i="13"/>
  <c r="AF21" i="13"/>
  <c r="AF25" i="13"/>
  <c r="AF29" i="13"/>
  <c r="AF33" i="13"/>
  <c r="AF37" i="13"/>
  <c r="AF41" i="13"/>
  <c r="AF45" i="13"/>
  <c r="AF49" i="13"/>
  <c r="AF53" i="13"/>
  <c r="Z55" i="13"/>
  <c r="Z51" i="13"/>
  <c r="Z47" i="13"/>
  <c r="Z43" i="13"/>
  <c r="Z39" i="13"/>
  <c r="Z35" i="13"/>
  <c r="Z31" i="13"/>
  <c r="Z27" i="13"/>
  <c r="Z23" i="13"/>
  <c r="Z19" i="13"/>
  <c r="Z15" i="13"/>
  <c r="Z11" i="13"/>
  <c r="Z7" i="13"/>
  <c r="T55" i="13"/>
  <c r="T51" i="13"/>
  <c r="T47" i="13"/>
  <c r="T43" i="13"/>
  <c r="T39" i="13"/>
  <c r="T35" i="13"/>
  <c r="T31" i="13"/>
  <c r="T27" i="13"/>
  <c r="T23" i="13"/>
  <c r="T19" i="13"/>
  <c r="T15" i="13"/>
  <c r="T11" i="13"/>
  <c r="T7" i="13"/>
  <c r="CN7" i="13"/>
  <c r="CN11" i="13"/>
  <c r="CN15" i="13"/>
  <c r="CN19" i="13"/>
  <c r="CN23" i="13"/>
  <c r="CN27" i="13"/>
  <c r="CN31" i="13"/>
  <c r="CN35" i="13"/>
  <c r="CN39" i="13"/>
  <c r="CN43" i="13"/>
  <c r="CN47" i="13"/>
  <c r="CN51" i="13"/>
  <c r="CN55" i="13"/>
  <c r="BX59" i="13"/>
  <c r="CB5" i="13"/>
  <c r="CB9" i="13"/>
  <c r="CB13" i="13"/>
  <c r="CB17" i="13"/>
  <c r="CB21" i="13"/>
  <c r="CB38" i="13"/>
  <c r="CB54" i="13"/>
  <c r="CT6" i="13"/>
  <c r="CT10" i="13"/>
  <c r="CT14" i="13"/>
  <c r="CT18" i="13"/>
  <c r="CT22" i="13"/>
  <c r="CT26" i="13"/>
  <c r="CT30" i="13"/>
  <c r="CT34" i="13"/>
  <c r="CT38" i="13"/>
  <c r="CT42" i="13"/>
  <c r="CT46" i="13"/>
  <c r="CT50" i="13"/>
  <c r="CT54" i="13"/>
  <c r="AO56" i="13"/>
  <c r="AO55" i="13"/>
  <c r="AO54" i="13"/>
  <c r="AO53" i="13"/>
  <c r="AO52" i="13"/>
  <c r="AO51" i="13"/>
  <c r="AO50" i="13"/>
  <c r="AO49" i="13"/>
  <c r="AO48" i="13"/>
  <c r="AO47" i="13"/>
  <c r="AO46" i="13"/>
  <c r="AO45" i="13"/>
  <c r="AO44" i="13"/>
  <c r="AO43" i="13"/>
  <c r="AO42" i="13"/>
  <c r="AO41" i="13"/>
  <c r="AO40" i="13"/>
  <c r="AO39" i="13"/>
  <c r="AO38" i="13"/>
  <c r="AO37" i="13"/>
  <c r="AO36" i="13"/>
  <c r="AO35" i="13"/>
  <c r="AO34" i="13"/>
  <c r="AO33" i="13"/>
  <c r="AO32" i="13"/>
  <c r="AO31" i="13"/>
  <c r="AO30" i="13"/>
  <c r="AO29" i="13"/>
  <c r="AO28" i="13"/>
  <c r="AO27" i="13"/>
  <c r="AO26" i="13"/>
  <c r="AO25" i="13"/>
  <c r="AO24" i="13"/>
  <c r="AO23" i="13"/>
  <c r="AO22" i="13"/>
  <c r="AO21" i="13"/>
  <c r="AO20" i="13"/>
  <c r="AO19" i="13"/>
  <c r="AO18" i="13"/>
  <c r="AO17" i="13"/>
  <c r="AO16" i="13"/>
  <c r="AO15" i="13"/>
  <c r="AO14" i="13"/>
  <c r="AO13" i="13"/>
  <c r="AO12" i="13"/>
  <c r="AO11" i="13"/>
  <c r="AO10" i="13"/>
  <c r="AO9" i="13"/>
  <c r="AO8" i="13"/>
  <c r="AO7" i="13"/>
  <c r="AO6" i="13"/>
  <c r="AO5" i="13"/>
  <c r="AQ54" i="13"/>
  <c r="AQ50" i="13"/>
  <c r="AQ46" i="13"/>
  <c r="AQ42" i="13"/>
  <c r="AQ38" i="13"/>
  <c r="AQ34" i="13"/>
  <c r="AQ30" i="13"/>
  <c r="AQ26" i="13"/>
  <c r="AQ22" i="13"/>
  <c r="AQ18" i="13"/>
  <c r="AQ14" i="13"/>
  <c r="AQ10" i="13"/>
  <c r="AQ6" i="13"/>
  <c r="AQ53" i="13"/>
  <c r="AQ49" i="13"/>
  <c r="AQ45" i="13"/>
  <c r="AQ41" i="13"/>
  <c r="AQ37" i="13"/>
  <c r="AQ33" i="13"/>
  <c r="AQ29" i="13"/>
  <c r="AQ25" i="13"/>
  <c r="AQ21" i="13"/>
  <c r="AQ17" i="13"/>
  <c r="AQ13" i="13"/>
  <c r="AQ9" i="13"/>
  <c r="AQ5" i="13"/>
  <c r="AQ56" i="13"/>
  <c r="AQ52" i="13"/>
  <c r="AQ48" i="13"/>
  <c r="AQ44" i="13"/>
  <c r="AQ40" i="13"/>
  <c r="AQ36" i="13"/>
  <c r="AQ32" i="13"/>
  <c r="AQ28" i="13"/>
  <c r="AQ24" i="13"/>
  <c r="AQ20" i="13"/>
  <c r="AQ16" i="13"/>
  <c r="AQ12" i="13"/>
  <c r="AQ8" i="13"/>
  <c r="AQ43" i="13"/>
  <c r="AQ27" i="13"/>
  <c r="AQ11" i="13"/>
  <c r="AQ51" i="13"/>
  <c r="AQ15" i="13"/>
  <c r="AQ55" i="13"/>
  <c r="AQ39" i="13"/>
  <c r="AQ23" i="13"/>
  <c r="AQ7" i="13"/>
  <c r="AQ35" i="13"/>
  <c r="AQ19" i="13"/>
  <c r="AQ47" i="13"/>
  <c r="AQ31" i="13"/>
  <c r="BJ51" i="13"/>
  <c r="BV15" i="13"/>
  <c r="BV27" i="13"/>
  <c r="BV35" i="13"/>
  <c r="BV47" i="13"/>
  <c r="CX7" i="13"/>
  <c r="N55" i="13"/>
  <c r="CV55" i="13"/>
  <c r="CV43" i="13"/>
  <c r="N43" i="13"/>
  <c r="N35" i="13"/>
  <c r="CV35" i="13"/>
  <c r="CV23" i="13"/>
  <c r="N23" i="13"/>
  <c r="N11" i="13"/>
  <c r="CV11" i="13"/>
  <c r="BP6" i="13"/>
  <c r="BP18" i="13"/>
  <c r="BP30" i="13"/>
  <c r="BP42" i="13"/>
  <c r="BP54" i="13"/>
  <c r="CH30" i="13"/>
  <c r="CH38" i="13"/>
  <c r="Z32" i="13"/>
  <c r="Z20" i="13"/>
  <c r="T36" i="13"/>
  <c r="CN14" i="13"/>
  <c r="CT9" i="13"/>
  <c r="CT17" i="13"/>
  <c r="CT21" i="13"/>
  <c r="CT33" i="13"/>
  <c r="CT41" i="13"/>
  <c r="CT49" i="13"/>
  <c r="Q6" i="13"/>
  <c r="Q7" i="13"/>
  <c r="Q8" i="13"/>
  <c r="Q9" i="13"/>
  <c r="Q10" i="13"/>
  <c r="Q11" i="13"/>
  <c r="Q12" i="13"/>
  <c r="Q13" i="13"/>
  <c r="Q14" i="13"/>
  <c r="Q15" i="13"/>
  <c r="Q16" i="13"/>
  <c r="Q17" i="13"/>
  <c r="Q18" i="13"/>
  <c r="Q19" i="13"/>
  <c r="Q20" i="13"/>
  <c r="Q21" i="13"/>
  <c r="Q22" i="13"/>
  <c r="Q23" i="13"/>
  <c r="Q24" i="13"/>
  <c r="Q25" i="13"/>
  <c r="Q26" i="13"/>
  <c r="Q27" i="13"/>
  <c r="Q28" i="13"/>
  <c r="Q29" i="13"/>
  <c r="Q30" i="13"/>
  <c r="Q31" i="13"/>
  <c r="Q32" i="13"/>
  <c r="Q33" i="13"/>
  <c r="Q34" i="13"/>
  <c r="Q35" i="13"/>
  <c r="Q36" i="13"/>
  <c r="Q37" i="13"/>
  <c r="Q38" i="13"/>
  <c r="Q39" i="13"/>
  <c r="Q40" i="13"/>
  <c r="Q41" i="13"/>
  <c r="Q42" i="13"/>
  <c r="Q43" i="13"/>
  <c r="Q44" i="13"/>
  <c r="Q45" i="13"/>
  <c r="Q46" i="13"/>
  <c r="Q47" i="13"/>
  <c r="Q48" i="13"/>
  <c r="Q49" i="13"/>
  <c r="Q50" i="13"/>
  <c r="Q51" i="13"/>
  <c r="Q52" i="13"/>
  <c r="Q53" i="13"/>
  <c r="Q54" i="13"/>
  <c r="Q55" i="13"/>
  <c r="Q56" i="13"/>
  <c r="S6" i="13"/>
  <c r="S8" i="13"/>
  <c r="S10" i="13"/>
  <c r="S12" i="13"/>
  <c r="S14" i="13"/>
  <c r="S16" i="13"/>
  <c r="S18" i="13"/>
  <c r="S20" i="13"/>
  <c r="S22" i="13"/>
  <c r="S24" i="13"/>
  <c r="S26" i="13"/>
  <c r="S28" i="13"/>
  <c r="S30" i="13"/>
  <c r="S32" i="13"/>
  <c r="S34" i="13"/>
  <c r="S36" i="13"/>
  <c r="S38" i="13"/>
  <c r="S40" i="13"/>
  <c r="S42" i="13"/>
  <c r="S44" i="13"/>
  <c r="S46" i="13"/>
  <c r="S48" i="13"/>
  <c r="S50" i="13"/>
  <c r="S52" i="13"/>
  <c r="S54" i="13"/>
  <c r="S56" i="13"/>
  <c r="S5" i="13"/>
  <c r="S7" i="13"/>
  <c r="S11" i="13"/>
  <c r="S15" i="13"/>
  <c r="S19" i="13"/>
  <c r="S21" i="13"/>
  <c r="S25" i="13"/>
  <c r="S29" i="13"/>
  <c r="S33" i="13"/>
  <c r="S37" i="13"/>
  <c r="S41" i="13"/>
  <c r="S45" i="13"/>
  <c r="S47" i="13"/>
  <c r="S51" i="13"/>
  <c r="S55" i="13"/>
  <c r="S9" i="13"/>
  <c r="S13" i="13"/>
  <c r="S17" i="13"/>
  <c r="S23" i="13"/>
  <c r="S27" i="13"/>
  <c r="S31" i="13"/>
  <c r="S35" i="13"/>
  <c r="S39" i="13"/>
  <c r="S43" i="13"/>
  <c r="S49" i="13"/>
  <c r="S53" i="13"/>
  <c r="Q5" i="13"/>
  <c r="BA56" i="13"/>
  <c r="BA55" i="13"/>
  <c r="BA54" i="13"/>
  <c r="BA53" i="13"/>
  <c r="BA52" i="13"/>
  <c r="BA51" i="13"/>
  <c r="BA50" i="13"/>
  <c r="BA49" i="13"/>
  <c r="BA48" i="13"/>
  <c r="BA47" i="13"/>
  <c r="BA46" i="13"/>
  <c r="BA45" i="13"/>
  <c r="BA44" i="13"/>
  <c r="BA43" i="13"/>
  <c r="BA42" i="13"/>
  <c r="BA41" i="13"/>
  <c r="BA40" i="13"/>
  <c r="BA39" i="13"/>
  <c r="BA38" i="13"/>
  <c r="BA37" i="13"/>
  <c r="BA36" i="13"/>
  <c r="BA35" i="13"/>
  <c r="BA34" i="13"/>
  <c r="BA33" i="13"/>
  <c r="BA32" i="13"/>
  <c r="BA31" i="13"/>
  <c r="BA30" i="13"/>
  <c r="BA29" i="13"/>
  <c r="BA28" i="13"/>
  <c r="BA27" i="13"/>
  <c r="BA26" i="13"/>
  <c r="BA25" i="13"/>
  <c r="BA24" i="13"/>
  <c r="BA23" i="13"/>
  <c r="BA22" i="13"/>
  <c r="BA21" i="13"/>
  <c r="BA20" i="13"/>
  <c r="BA19" i="13"/>
  <c r="BA18" i="13"/>
  <c r="BA17" i="13"/>
  <c r="BA16" i="13"/>
  <c r="BA15" i="13"/>
  <c r="BA14" i="13"/>
  <c r="BA13" i="13"/>
  <c r="BA12" i="13"/>
  <c r="BA11" i="13"/>
  <c r="BA10" i="13"/>
  <c r="BA9" i="13"/>
  <c r="BA8" i="13"/>
  <c r="BA7" i="13"/>
  <c r="BA6" i="13"/>
  <c r="BA5" i="13"/>
  <c r="BC54" i="13"/>
  <c r="BC50" i="13"/>
  <c r="BC46" i="13"/>
  <c r="BC42" i="13"/>
  <c r="BC38" i="13"/>
  <c r="BC34" i="13"/>
  <c r="BC30" i="13"/>
  <c r="BC26" i="13"/>
  <c r="BC22" i="13"/>
  <c r="BC19" i="13"/>
  <c r="BC17" i="13"/>
  <c r="BC15" i="13"/>
  <c r="BC13" i="13"/>
  <c r="BC11" i="13"/>
  <c r="BC9" i="13"/>
  <c r="BC7" i="13"/>
  <c r="BC5" i="13"/>
  <c r="BC53" i="13"/>
  <c r="BC49" i="13"/>
  <c r="BC45" i="13"/>
  <c r="BC41" i="13"/>
  <c r="BC37" i="13"/>
  <c r="BC33" i="13"/>
  <c r="BC29" i="13"/>
  <c r="BC25" i="13"/>
  <c r="BC21" i="13"/>
  <c r="BC56" i="13"/>
  <c r="BC52" i="13"/>
  <c r="BC48" i="13"/>
  <c r="BC44" i="13"/>
  <c r="BC40" i="13"/>
  <c r="BC36" i="13"/>
  <c r="BC32" i="13"/>
  <c r="BC28" i="13"/>
  <c r="BC24" i="13"/>
  <c r="BC20" i="13"/>
  <c r="BC18" i="13"/>
  <c r="BC16" i="13"/>
  <c r="BC14" i="13"/>
  <c r="BC12" i="13"/>
  <c r="BC10" i="13"/>
  <c r="BC8" i="13"/>
  <c r="BC6" i="13"/>
  <c r="BC55" i="13"/>
  <c r="BC51" i="13"/>
  <c r="BC47" i="13"/>
  <c r="BC31" i="13"/>
  <c r="BC43" i="13"/>
  <c r="BC27" i="13"/>
  <c r="BC39" i="13"/>
  <c r="BC23" i="13"/>
  <c r="BC35"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W55" i="13"/>
  <c r="AW53" i="13"/>
  <c r="AW51" i="13"/>
  <c r="AW49" i="13"/>
  <c r="AW47" i="13"/>
  <c r="AW45" i="13"/>
  <c r="AW43" i="13"/>
  <c r="AW41" i="13"/>
  <c r="AW39" i="13"/>
  <c r="AW37" i="13"/>
  <c r="AW35" i="13"/>
  <c r="AW33" i="13"/>
  <c r="AW31" i="13"/>
  <c r="AW29" i="13"/>
  <c r="AW27" i="13"/>
  <c r="AW25" i="13"/>
  <c r="AW22" i="13"/>
  <c r="AW23" i="13"/>
  <c r="AU22" i="13"/>
  <c r="AU21" i="13"/>
  <c r="AU20" i="13"/>
  <c r="AU19" i="13"/>
  <c r="AU18" i="13"/>
  <c r="AU17" i="13"/>
  <c r="AU16" i="13"/>
  <c r="AU15" i="13"/>
  <c r="AU14" i="13"/>
  <c r="AU13" i="13"/>
  <c r="AU12" i="13"/>
  <c r="AU11" i="13"/>
  <c r="AU10" i="13"/>
  <c r="AU9" i="13"/>
  <c r="AU8" i="13"/>
  <c r="AU7" i="13"/>
  <c r="AU6" i="13"/>
  <c r="AU5" i="13"/>
  <c r="AW56" i="13"/>
  <c r="AW54" i="13"/>
  <c r="AW52" i="13"/>
  <c r="AW50" i="13"/>
  <c r="AW48" i="13"/>
  <c r="AW46" i="13"/>
  <c r="AW44" i="13"/>
  <c r="AW42" i="13"/>
  <c r="AW40" i="13"/>
  <c r="AW38" i="13"/>
  <c r="AW36" i="13"/>
  <c r="AW34" i="13"/>
  <c r="AW32" i="13"/>
  <c r="AW30" i="13"/>
  <c r="AW28" i="13"/>
  <c r="AW26" i="13"/>
  <c r="AW24" i="13"/>
  <c r="AU23" i="13"/>
  <c r="AW18" i="13"/>
  <c r="AW14" i="13"/>
  <c r="AW10" i="13"/>
  <c r="AW6" i="13"/>
  <c r="AW21" i="13"/>
  <c r="AW17" i="13"/>
  <c r="AW13" i="13"/>
  <c r="AW9" i="13"/>
  <c r="AW5" i="13"/>
  <c r="AW20" i="13"/>
  <c r="AW16" i="13"/>
  <c r="AW12" i="13"/>
  <c r="AW8" i="13"/>
  <c r="AU24" i="13"/>
  <c r="AW7" i="13"/>
  <c r="AW11" i="13"/>
  <c r="AW19" i="13"/>
  <c r="AW15" i="13"/>
  <c r="BU56" i="13"/>
  <c r="BU55" i="13"/>
  <c r="BU54" i="13"/>
  <c r="BU53" i="13"/>
  <c r="BU52" i="13"/>
  <c r="BU51" i="13"/>
  <c r="BU50" i="13"/>
  <c r="BU49" i="13"/>
  <c r="BU48" i="13"/>
  <c r="BU47" i="13"/>
  <c r="BU46" i="13"/>
  <c r="BU45" i="13"/>
  <c r="BU44" i="13"/>
  <c r="BU43" i="13"/>
  <c r="BU42" i="13"/>
  <c r="BU41" i="13"/>
  <c r="BU40" i="13"/>
  <c r="BU39" i="13"/>
  <c r="BU38" i="13"/>
  <c r="BU37" i="13"/>
  <c r="BU36" i="13"/>
  <c r="BU35" i="13"/>
  <c r="BU34" i="13"/>
  <c r="BU33" i="13"/>
  <c r="BU32" i="13"/>
  <c r="BU31" i="13"/>
  <c r="BU30" i="13"/>
  <c r="BU29" i="13"/>
  <c r="BU28" i="13"/>
  <c r="BU27" i="13"/>
  <c r="BU26" i="13"/>
  <c r="BU25" i="13"/>
  <c r="BU24" i="13"/>
  <c r="BU23" i="13"/>
  <c r="BU22" i="13"/>
  <c r="BU21" i="13"/>
  <c r="BU20" i="13"/>
  <c r="BU19" i="13"/>
  <c r="BU18" i="13"/>
  <c r="BU17" i="13"/>
  <c r="BU16" i="13"/>
  <c r="BU15" i="13"/>
  <c r="BU14" i="13"/>
  <c r="BU13" i="13"/>
  <c r="BU12" i="13"/>
  <c r="BU11" i="13"/>
  <c r="BU10" i="13"/>
  <c r="BU9" i="13"/>
  <c r="BU8" i="13"/>
  <c r="BU7" i="13"/>
  <c r="BU6" i="13"/>
  <c r="BU5" i="13"/>
  <c r="BS53" i="13"/>
  <c r="BS49" i="13"/>
  <c r="BS45" i="13"/>
  <c r="BS41" i="13"/>
  <c r="BW41" i="13" s="1"/>
  <c r="BS37" i="13"/>
  <c r="BS33" i="13"/>
  <c r="BS29" i="13"/>
  <c r="BS25" i="13"/>
  <c r="BS21" i="13"/>
  <c r="BS17" i="13"/>
  <c r="BS13" i="13"/>
  <c r="BS9" i="13"/>
  <c r="BW9" i="13" s="1"/>
  <c r="BS5" i="13"/>
  <c r="BS56" i="13"/>
  <c r="BS52" i="13"/>
  <c r="BS48" i="13"/>
  <c r="BS44" i="13"/>
  <c r="BW44" i="13" s="1"/>
  <c r="BS40" i="13"/>
  <c r="BS36" i="13"/>
  <c r="BS32" i="13"/>
  <c r="BS28" i="13"/>
  <c r="BW28" i="13" s="1"/>
  <c r="BS24" i="13"/>
  <c r="BS20" i="13"/>
  <c r="BS16" i="13"/>
  <c r="BS12" i="13"/>
  <c r="BS8" i="13"/>
  <c r="BS55" i="13"/>
  <c r="BS51" i="13"/>
  <c r="BS47" i="13"/>
  <c r="BS43" i="13"/>
  <c r="BW43" i="13" s="1"/>
  <c r="BS39" i="13"/>
  <c r="BS35" i="13"/>
  <c r="BS31" i="13"/>
  <c r="BS27" i="13"/>
  <c r="BW27" i="13" s="1"/>
  <c r="BS23" i="13"/>
  <c r="BS19" i="13"/>
  <c r="BS15" i="13"/>
  <c r="BS11" i="13"/>
  <c r="BW11" i="13" s="1"/>
  <c r="BS7" i="13"/>
  <c r="BS54" i="13"/>
  <c r="BS50" i="13"/>
  <c r="BS46" i="13"/>
  <c r="BS42" i="13"/>
  <c r="BW42" i="13" s="1"/>
  <c r="BS38" i="13"/>
  <c r="BS34" i="13"/>
  <c r="BS30" i="13"/>
  <c r="BS26" i="13"/>
  <c r="BW26" i="13" s="1"/>
  <c r="BS22" i="13"/>
  <c r="BS18" i="13"/>
  <c r="BS14" i="13"/>
  <c r="BS10" i="13"/>
  <c r="BW10" i="13" s="1"/>
  <c r="BS6" i="13"/>
  <c r="BO56" i="13"/>
  <c r="BO55" i="13"/>
  <c r="BO54" i="13"/>
  <c r="BO53" i="13"/>
  <c r="BO52" i="13"/>
  <c r="BO51" i="13"/>
  <c r="BO50" i="13"/>
  <c r="BO49" i="13"/>
  <c r="BO48" i="13"/>
  <c r="BO47" i="13"/>
  <c r="BO46" i="13"/>
  <c r="BO45" i="13"/>
  <c r="BO44" i="13"/>
  <c r="BO43" i="13"/>
  <c r="BO42" i="13"/>
  <c r="BO41" i="13"/>
  <c r="BO40" i="13"/>
  <c r="BO39" i="13"/>
  <c r="BO38" i="13"/>
  <c r="BO37" i="13"/>
  <c r="BO36" i="13"/>
  <c r="BO35" i="13"/>
  <c r="BO34" i="13"/>
  <c r="BO33" i="13"/>
  <c r="BO32" i="13"/>
  <c r="BO31" i="13"/>
  <c r="BO30" i="13"/>
  <c r="BO29" i="13"/>
  <c r="BO28" i="13"/>
  <c r="BO27" i="13"/>
  <c r="BO26" i="13"/>
  <c r="BO25" i="13"/>
  <c r="BO24" i="13"/>
  <c r="BO23" i="13"/>
  <c r="BO22" i="13"/>
  <c r="BO21" i="13"/>
  <c r="BO20" i="13"/>
  <c r="BO19" i="13"/>
  <c r="BO18" i="13"/>
  <c r="BO17" i="13"/>
  <c r="BM53" i="13"/>
  <c r="BM49" i="13"/>
  <c r="BM45" i="13"/>
  <c r="BM41" i="13"/>
  <c r="BM37" i="13"/>
  <c r="BM33" i="13"/>
  <c r="BM29" i="13"/>
  <c r="BM25" i="13"/>
  <c r="BM21" i="13"/>
  <c r="BM17" i="13"/>
  <c r="BM15" i="13"/>
  <c r="BM13" i="13"/>
  <c r="BM11" i="13"/>
  <c r="BM9" i="13"/>
  <c r="BM7" i="13"/>
  <c r="BM5" i="13"/>
  <c r="BM56" i="13"/>
  <c r="BM52" i="13"/>
  <c r="BM48" i="13"/>
  <c r="BM44" i="13"/>
  <c r="BM40" i="13"/>
  <c r="BQ40" i="13" s="1"/>
  <c r="BM36" i="13"/>
  <c r="BM32" i="13"/>
  <c r="BM28" i="13"/>
  <c r="BM24" i="13"/>
  <c r="BM20" i="13"/>
  <c r="BO16" i="13"/>
  <c r="BO14" i="13"/>
  <c r="BO12" i="13"/>
  <c r="BO10" i="13"/>
  <c r="BO8" i="13"/>
  <c r="BO6" i="13"/>
  <c r="BM55" i="13"/>
  <c r="BM51" i="13"/>
  <c r="BQ51" i="13" s="1"/>
  <c r="BM47" i="13"/>
  <c r="BM43" i="13"/>
  <c r="BM39" i="13"/>
  <c r="BM35" i="13"/>
  <c r="BM31" i="13"/>
  <c r="BM27" i="13"/>
  <c r="BM23" i="13"/>
  <c r="BM19" i="13"/>
  <c r="BQ19" i="13" s="1"/>
  <c r="BM16" i="13"/>
  <c r="BM14" i="13"/>
  <c r="BQ14" i="13" s="1"/>
  <c r="BM12" i="13"/>
  <c r="BM10" i="13"/>
  <c r="BQ10" i="13" s="1"/>
  <c r="BM8" i="13"/>
  <c r="BM6" i="13"/>
  <c r="BM54" i="13"/>
  <c r="BM50" i="13"/>
  <c r="BM46" i="13"/>
  <c r="BQ46" i="13" s="1"/>
  <c r="BM42" i="13"/>
  <c r="BM38" i="13"/>
  <c r="BM34" i="13"/>
  <c r="BM30" i="13"/>
  <c r="BQ30" i="13" s="1"/>
  <c r="BM26" i="13"/>
  <c r="BM22" i="13"/>
  <c r="BM18" i="13"/>
  <c r="BO15" i="13"/>
  <c r="BO13" i="13"/>
  <c r="BO11" i="13"/>
  <c r="BO9" i="13"/>
  <c r="BO7" i="13"/>
  <c r="BO5" i="13"/>
  <c r="BJ45" i="13"/>
  <c r="BJ49" i="13"/>
  <c r="BJ53" i="13"/>
  <c r="BT59" i="13"/>
  <c r="BV5" i="13"/>
  <c r="BR59" i="13"/>
  <c r="BV9" i="13"/>
  <c r="BV13" i="13"/>
  <c r="BV17" i="13"/>
  <c r="BV21" i="13"/>
  <c r="BV25" i="13"/>
  <c r="BV29" i="13"/>
  <c r="BV33" i="13"/>
  <c r="BV37" i="13"/>
  <c r="BV41" i="13"/>
  <c r="BV45" i="13"/>
  <c r="BV49" i="13"/>
  <c r="BV53" i="13"/>
  <c r="J59" i="13"/>
  <c r="CV5" i="13"/>
  <c r="N5" i="13"/>
  <c r="CX47" i="13"/>
  <c r="CX49" i="13"/>
  <c r="CX29" i="13"/>
  <c r="CX15" i="13"/>
  <c r="CX53" i="13"/>
  <c r="CX40" i="13"/>
  <c r="CX20" i="13"/>
  <c r="CX43" i="13"/>
  <c r="CX21" i="13"/>
  <c r="CX48" i="13"/>
  <c r="CX32" i="13"/>
  <c r="CX18" i="13"/>
  <c r="CX54" i="13"/>
  <c r="N53" i="13"/>
  <c r="CV53" i="13"/>
  <c r="CV49" i="13"/>
  <c r="N49" i="13"/>
  <c r="CV45" i="13"/>
  <c r="N45" i="13"/>
  <c r="N41" i="13"/>
  <c r="CV41" i="13"/>
  <c r="N37" i="13"/>
  <c r="CV37" i="13"/>
  <c r="CV33" i="13"/>
  <c r="N33" i="13"/>
  <c r="CV29" i="13"/>
  <c r="N29" i="13"/>
  <c r="N25" i="13"/>
  <c r="CV25" i="13"/>
  <c r="CV21" i="13"/>
  <c r="N21" i="13"/>
  <c r="CV17" i="13"/>
  <c r="N17" i="13"/>
  <c r="N13" i="13"/>
  <c r="CV13" i="13"/>
  <c r="N9" i="13"/>
  <c r="CV9" i="13"/>
  <c r="AX23" i="13"/>
  <c r="AX8" i="13"/>
  <c r="AX12" i="13"/>
  <c r="AX16" i="13"/>
  <c r="AX20" i="13"/>
  <c r="AX27" i="13"/>
  <c r="AX35" i="13"/>
  <c r="AX43" i="13"/>
  <c r="AX51" i="13"/>
  <c r="AX24" i="13"/>
  <c r="BD14" i="13"/>
  <c r="BD18" i="13"/>
  <c r="BP8" i="13"/>
  <c r="BP12" i="13"/>
  <c r="BP16" i="13"/>
  <c r="BP20" i="13"/>
  <c r="BP24" i="13"/>
  <c r="BP28" i="13"/>
  <c r="BP32" i="13"/>
  <c r="BP36" i="13"/>
  <c r="BP40" i="13"/>
  <c r="BP44" i="13"/>
  <c r="BP48" i="13"/>
  <c r="BP52" i="13"/>
  <c r="BP56" i="13"/>
  <c r="CH16" i="13"/>
  <c r="CH20" i="13"/>
  <c r="CH24" i="13"/>
  <c r="CH28" i="13"/>
  <c r="CH32" i="13"/>
  <c r="CH36" i="13"/>
  <c r="CH40" i="13"/>
  <c r="CH44" i="13"/>
  <c r="CH48" i="13"/>
  <c r="CH52" i="13"/>
  <c r="CH56" i="13"/>
  <c r="AF6" i="13"/>
  <c r="AF10" i="13"/>
  <c r="AF14" i="13"/>
  <c r="AF18" i="13"/>
  <c r="AF22" i="13"/>
  <c r="AF26" i="13"/>
  <c r="AF30" i="13"/>
  <c r="AF34" i="13"/>
  <c r="AF38" i="13"/>
  <c r="AF42" i="13"/>
  <c r="AF46" i="13"/>
  <c r="AF50" i="13"/>
  <c r="AF54" i="13"/>
  <c r="X59" i="13"/>
  <c r="Z54" i="13"/>
  <c r="Z50" i="13"/>
  <c r="Z46" i="13"/>
  <c r="Z42" i="13"/>
  <c r="Z38" i="13"/>
  <c r="Z34" i="13"/>
  <c r="Z30" i="13"/>
  <c r="Z26" i="13"/>
  <c r="Z22" i="13"/>
  <c r="Z18" i="13"/>
  <c r="Z14" i="13"/>
  <c r="Z10" i="13"/>
  <c r="Z6" i="13"/>
  <c r="R59" i="13"/>
  <c r="T54" i="13"/>
  <c r="T50" i="13"/>
  <c r="T46" i="13"/>
  <c r="T42" i="13"/>
  <c r="T38" i="13"/>
  <c r="T34" i="13"/>
  <c r="T30" i="13"/>
  <c r="T26" i="13"/>
  <c r="T22" i="13"/>
  <c r="T18" i="13"/>
  <c r="T14" i="13"/>
  <c r="T10" i="13"/>
  <c r="T6" i="13"/>
  <c r="CN8" i="13"/>
  <c r="CN12" i="13"/>
  <c r="CN16" i="13"/>
  <c r="CN20" i="13"/>
  <c r="CN24" i="13"/>
  <c r="CN28" i="13"/>
  <c r="CN32" i="13"/>
  <c r="CN36" i="13"/>
  <c r="CN40" i="13"/>
  <c r="CN44" i="13"/>
  <c r="CN48" i="13"/>
  <c r="CN52" i="13"/>
  <c r="CN56" i="13"/>
  <c r="CB30" i="13"/>
  <c r="BZ59" i="13"/>
  <c r="CB6" i="13"/>
  <c r="CB10" i="13"/>
  <c r="CB14" i="13"/>
  <c r="CB18" i="13"/>
  <c r="CB22" i="13"/>
  <c r="CB42" i="13"/>
  <c r="CT7" i="13"/>
  <c r="CT11" i="13"/>
  <c r="CT15" i="13"/>
  <c r="CT19" i="13"/>
  <c r="CT23" i="13"/>
  <c r="CT27" i="13"/>
  <c r="CT31" i="13"/>
  <c r="CT35" i="13"/>
  <c r="CT39" i="13"/>
  <c r="CT43" i="13"/>
  <c r="CT47" i="13"/>
  <c r="CT51" i="13"/>
  <c r="CT55" i="13"/>
  <c r="Y6" i="13"/>
  <c r="Y7" i="13"/>
  <c r="Y8" i="13"/>
  <c r="Y9" i="13"/>
  <c r="Y10" i="13"/>
  <c r="Y11" i="13"/>
  <c r="Y12" i="13"/>
  <c r="Y13" i="13"/>
  <c r="Y14" i="13"/>
  <c r="Y15" i="13"/>
  <c r="Y16" i="13"/>
  <c r="Y17" i="13"/>
  <c r="Y18" i="13"/>
  <c r="Y19" i="13"/>
  <c r="Y20" i="13"/>
  <c r="Y21" i="13"/>
  <c r="Y22" i="13"/>
  <c r="Y23" i="13"/>
  <c r="Y24" i="13"/>
  <c r="Y25" i="13"/>
  <c r="Y26" i="13"/>
  <c r="Y5" i="13"/>
  <c r="W6" i="13"/>
  <c r="W7" i="13"/>
  <c r="W8" i="13"/>
  <c r="W9" i="13"/>
  <c r="W10" i="13"/>
  <c r="W11" i="13"/>
  <c r="W12" i="13"/>
  <c r="W13" i="13"/>
  <c r="W14"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W48" i="13"/>
  <c r="W49" i="13"/>
  <c r="W50" i="13"/>
  <c r="W51" i="13"/>
  <c r="W52" i="13"/>
  <c r="W53" i="13"/>
  <c r="W54" i="13"/>
  <c r="W55" i="13"/>
  <c r="W56" i="13"/>
  <c r="Y27" i="13"/>
  <c r="Y29" i="13"/>
  <c r="Y31" i="13"/>
  <c r="Y33" i="13"/>
  <c r="Y35" i="13"/>
  <c r="Y37" i="13"/>
  <c r="Y39" i="13"/>
  <c r="Y41" i="13"/>
  <c r="Y43" i="13"/>
  <c r="Y45" i="13"/>
  <c r="Y47" i="13"/>
  <c r="Y49" i="13"/>
  <c r="Y51" i="13"/>
  <c r="Y53" i="13"/>
  <c r="Y55" i="13"/>
  <c r="Y30" i="13"/>
  <c r="Y34" i="13"/>
  <c r="Y38" i="13"/>
  <c r="Y44" i="13"/>
  <c r="Y48" i="13"/>
  <c r="Y52" i="13"/>
  <c r="Y54" i="13"/>
  <c r="W5" i="13"/>
  <c r="Y28" i="13"/>
  <c r="Y32" i="13"/>
  <c r="Y36" i="13"/>
  <c r="Y40" i="13"/>
  <c r="Y42" i="13"/>
  <c r="Y46" i="13"/>
  <c r="Y50" i="13"/>
  <c r="Y56" i="13"/>
  <c r="CA56" i="13"/>
  <c r="CA55" i="13"/>
  <c r="CA54" i="13"/>
  <c r="CA53" i="13"/>
  <c r="CA52" i="13"/>
  <c r="CA51" i="13"/>
  <c r="CA50" i="13"/>
  <c r="CA49" i="13"/>
  <c r="CA48" i="13"/>
  <c r="CA47" i="13"/>
  <c r="CA46" i="13"/>
  <c r="CA45" i="13"/>
  <c r="CA44" i="13"/>
  <c r="CA43" i="13"/>
  <c r="CA42" i="13"/>
  <c r="CA41" i="13"/>
  <c r="CA40" i="13"/>
  <c r="CA39" i="13"/>
  <c r="CA38" i="13"/>
  <c r="CA37" i="13"/>
  <c r="BY56" i="13"/>
  <c r="CC56" i="13" s="1"/>
  <c r="BY55" i="13"/>
  <c r="CC55" i="13" s="1"/>
  <c r="BY54" i="13"/>
  <c r="BY53" i="13"/>
  <c r="CC53" i="13" s="1"/>
  <c r="BY52" i="13"/>
  <c r="CC52" i="13" s="1"/>
  <c r="BY51" i="13"/>
  <c r="BY50" i="13"/>
  <c r="CC50" i="13" s="1"/>
  <c r="BY49" i="13"/>
  <c r="CC49" i="13" s="1"/>
  <c r="BY48" i="13"/>
  <c r="CC48" i="13" s="1"/>
  <c r="BY47" i="13"/>
  <c r="BY46" i="13"/>
  <c r="CC46" i="13" s="1"/>
  <c r="BY45" i="13"/>
  <c r="CC45" i="13" s="1"/>
  <c r="BY44" i="13"/>
  <c r="CC44" i="13" s="1"/>
  <c r="BY43" i="13"/>
  <c r="CC43" i="13" s="1"/>
  <c r="BY42" i="13"/>
  <c r="CC42" i="13" s="1"/>
  <c r="BY41" i="13"/>
  <c r="CC41" i="13" s="1"/>
  <c r="BY40" i="13"/>
  <c r="BY39" i="13"/>
  <c r="BY38" i="13"/>
  <c r="BY37" i="13"/>
  <c r="BY36" i="13"/>
  <c r="BY35" i="13"/>
  <c r="BY34" i="13"/>
  <c r="BY33" i="13"/>
  <c r="BY32" i="13"/>
  <c r="BY31" i="13"/>
  <c r="BY30" i="13"/>
  <c r="BY29" i="13"/>
  <c r="BY28" i="13"/>
  <c r="BY27" i="13"/>
  <c r="BY26" i="13"/>
  <c r="BY25" i="13"/>
  <c r="CA35" i="13"/>
  <c r="CA33" i="13"/>
  <c r="CA31" i="13"/>
  <c r="CA29" i="13"/>
  <c r="CA27" i="13"/>
  <c r="CA25" i="13"/>
  <c r="CA23" i="13"/>
  <c r="CA22" i="13"/>
  <c r="CA21" i="13"/>
  <c r="CA20" i="13"/>
  <c r="CA19" i="13"/>
  <c r="CA18" i="13"/>
  <c r="CA17" i="13"/>
  <c r="CA16" i="13"/>
  <c r="CA15" i="13"/>
  <c r="CA14" i="13"/>
  <c r="CA13" i="13"/>
  <c r="CA12" i="13"/>
  <c r="CA11" i="13"/>
  <c r="CA10" i="13"/>
  <c r="CA9" i="13"/>
  <c r="CA8" i="13"/>
  <c r="CA7" i="13"/>
  <c r="CA6" i="13"/>
  <c r="CA5" i="13"/>
  <c r="CA36" i="13"/>
  <c r="CA34" i="13"/>
  <c r="CA32" i="13"/>
  <c r="CA30" i="13"/>
  <c r="CA28" i="13"/>
  <c r="CA26" i="13"/>
  <c r="CA24" i="13"/>
  <c r="BY21" i="13"/>
  <c r="BY17" i="13"/>
  <c r="BY13" i="13"/>
  <c r="BY9" i="13"/>
  <c r="BY5" i="13"/>
  <c r="CC5" i="13" s="1"/>
  <c r="BY24" i="13"/>
  <c r="BY20" i="13"/>
  <c r="BY16" i="13"/>
  <c r="BY12" i="13"/>
  <c r="BY8" i="13"/>
  <c r="CC8" i="13" s="1"/>
  <c r="BY23" i="13"/>
  <c r="BY19" i="13"/>
  <c r="BY15" i="13"/>
  <c r="BY11" i="13"/>
  <c r="BY7" i="13"/>
  <c r="BY22" i="13"/>
  <c r="BY18" i="13"/>
  <c r="BY14" i="13"/>
  <c r="BY10" i="13"/>
  <c r="BY6" i="13"/>
  <c r="BG55" i="13"/>
  <c r="BG53" i="13"/>
  <c r="BG51" i="13"/>
  <c r="BG49" i="13"/>
  <c r="BG47" i="13"/>
  <c r="BG45" i="13"/>
  <c r="BI43" i="13"/>
  <c r="BG42" i="13"/>
  <c r="BI39" i="13"/>
  <c r="BG38" i="13"/>
  <c r="BI35" i="13"/>
  <c r="BI56" i="13"/>
  <c r="BI54" i="13"/>
  <c r="BI52" i="13"/>
  <c r="BI50" i="13"/>
  <c r="BI48" i="13"/>
  <c r="BI46" i="13"/>
  <c r="BI44" i="13"/>
  <c r="BG43" i="13"/>
  <c r="BK43" i="13" s="1"/>
  <c r="BI40" i="13"/>
  <c r="BG39" i="13"/>
  <c r="BK39" i="13" s="1"/>
  <c r="BI36" i="13"/>
  <c r="BG35" i="13"/>
  <c r="BK35" i="13" s="1"/>
  <c r="BG34" i="13"/>
  <c r="BG33" i="13"/>
  <c r="BG32" i="13"/>
  <c r="BG31" i="13"/>
  <c r="BG30" i="13"/>
  <c r="BG29" i="13"/>
  <c r="BG28" i="13"/>
  <c r="BG27" i="13"/>
  <c r="BG26" i="13"/>
  <c r="BG25" i="13"/>
  <c r="BG24" i="13"/>
  <c r="BG23" i="13"/>
  <c r="BG22" i="13"/>
  <c r="BG21" i="13"/>
  <c r="BG20" i="13"/>
  <c r="BG19" i="13"/>
  <c r="BG18" i="13"/>
  <c r="BG17" i="13"/>
  <c r="BG16" i="13"/>
  <c r="BG15" i="13"/>
  <c r="BG14" i="13"/>
  <c r="BG13" i="13"/>
  <c r="BG12" i="13"/>
  <c r="BG11" i="13"/>
  <c r="BG10" i="13"/>
  <c r="BG9" i="13"/>
  <c r="BG8" i="13"/>
  <c r="BG7" i="13"/>
  <c r="BG6" i="13"/>
  <c r="BG5" i="13"/>
  <c r="BG56" i="13"/>
  <c r="BG54" i="13"/>
  <c r="BG52" i="13"/>
  <c r="BG50" i="13"/>
  <c r="BG48" i="13"/>
  <c r="BG46" i="13"/>
  <c r="BG44" i="13"/>
  <c r="BI41" i="13"/>
  <c r="BG40" i="13"/>
  <c r="BI37" i="13"/>
  <c r="BG36" i="13"/>
  <c r="BI53" i="13"/>
  <c r="BI45" i="13"/>
  <c r="BI34" i="13"/>
  <c r="BI30" i="13"/>
  <c r="BI26" i="13"/>
  <c r="BI22" i="13"/>
  <c r="BI18" i="13"/>
  <c r="BI14" i="13"/>
  <c r="BI10" i="13"/>
  <c r="BI6" i="13"/>
  <c r="BI51" i="13"/>
  <c r="BI38" i="13"/>
  <c r="BI33" i="13"/>
  <c r="BI29" i="13"/>
  <c r="BI25" i="13"/>
  <c r="BI21" i="13"/>
  <c r="BI17" i="13"/>
  <c r="BI13" i="13"/>
  <c r="BI9" i="13"/>
  <c r="BI5" i="13"/>
  <c r="BI49" i="13"/>
  <c r="BI42" i="13"/>
  <c r="BG37" i="13"/>
  <c r="BI32" i="13"/>
  <c r="BI28" i="13"/>
  <c r="BI24" i="13"/>
  <c r="BI20" i="13"/>
  <c r="BI16" i="13"/>
  <c r="BI12" i="13"/>
  <c r="BI8" i="13"/>
  <c r="BI55" i="13"/>
  <c r="BI47" i="13"/>
  <c r="BG41" i="13"/>
  <c r="BI31" i="13"/>
  <c r="BI27" i="13"/>
  <c r="BI23" i="13"/>
  <c r="BI19" i="13"/>
  <c r="BI15" i="13"/>
  <c r="BI11" i="13"/>
  <c r="BI7" i="13"/>
  <c r="BJ47" i="13"/>
  <c r="BV7" i="13"/>
  <c r="BV19" i="13"/>
  <c r="BV31" i="13"/>
  <c r="BV43" i="13"/>
  <c r="BV51" i="13"/>
  <c r="BV55" i="13"/>
  <c r="CX33" i="13"/>
  <c r="CX31" i="13"/>
  <c r="N51" i="13"/>
  <c r="CV51" i="13"/>
  <c r="N39" i="13"/>
  <c r="CV39" i="13"/>
  <c r="N31" i="13"/>
  <c r="CV31" i="13"/>
  <c r="N19" i="13"/>
  <c r="CV19" i="13"/>
  <c r="N15" i="13"/>
  <c r="CV15" i="13"/>
  <c r="N7" i="13"/>
  <c r="CV7" i="13"/>
  <c r="BP10" i="13"/>
  <c r="BP22" i="13"/>
  <c r="BP34" i="13"/>
  <c r="BP46" i="13"/>
  <c r="CH54" i="13"/>
  <c r="Z44" i="13"/>
  <c r="T20" i="13"/>
  <c r="CN22" i="13"/>
  <c r="CT5" i="13"/>
  <c r="CP59" i="13"/>
  <c r="CT13" i="13"/>
  <c r="CT25" i="13"/>
  <c r="CT37" i="13"/>
  <c r="CT45" i="13"/>
  <c r="CT53" i="13"/>
  <c r="AH224" i="5"/>
  <c r="CE56" i="13"/>
  <c r="CE55" i="13"/>
  <c r="CE54" i="13"/>
  <c r="CE53" i="13"/>
  <c r="CE52" i="13"/>
  <c r="CE51" i="13"/>
  <c r="CE50" i="13"/>
  <c r="CE49" i="13"/>
  <c r="CE48" i="13"/>
  <c r="CE47" i="13"/>
  <c r="CE46" i="13"/>
  <c r="CE45" i="13"/>
  <c r="CE44" i="13"/>
  <c r="CE43" i="13"/>
  <c r="CE42" i="13"/>
  <c r="CE41" i="13"/>
  <c r="CE40" i="13"/>
  <c r="CE39" i="13"/>
  <c r="CE38" i="13"/>
  <c r="CE37" i="13"/>
  <c r="CE36" i="13"/>
  <c r="CE35" i="13"/>
  <c r="CE34" i="13"/>
  <c r="CE33" i="13"/>
  <c r="CE32" i="13"/>
  <c r="CE31" i="13"/>
  <c r="CE30" i="13"/>
  <c r="CE29" i="13"/>
  <c r="CE28" i="13"/>
  <c r="CE27" i="13"/>
  <c r="CE26" i="13"/>
  <c r="CE25" i="13"/>
  <c r="CE24" i="13"/>
  <c r="CE23" i="13"/>
  <c r="CE22" i="13"/>
  <c r="CE21" i="13"/>
  <c r="CE20" i="13"/>
  <c r="CE19" i="13"/>
  <c r="CE18" i="13"/>
  <c r="CE17" i="13"/>
  <c r="CE16" i="13"/>
  <c r="CE15" i="13"/>
  <c r="CG14" i="13"/>
  <c r="CG13" i="13"/>
  <c r="CG12" i="13"/>
  <c r="CG11" i="13"/>
  <c r="CG10" i="13"/>
  <c r="CG9" i="13"/>
  <c r="CG8" i="13"/>
  <c r="CG7" i="13"/>
  <c r="CG6" i="13"/>
  <c r="CG5" i="13"/>
  <c r="CG55" i="13"/>
  <c r="CG53" i="13"/>
  <c r="CG51" i="13"/>
  <c r="CG49" i="13"/>
  <c r="CG47" i="13"/>
  <c r="CG45" i="13"/>
  <c r="CG43" i="13"/>
  <c r="CG41" i="13"/>
  <c r="CG39" i="13"/>
  <c r="CG37" i="13"/>
  <c r="CG35" i="13"/>
  <c r="CG33" i="13"/>
  <c r="CG31" i="13"/>
  <c r="CG29" i="13"/>
  <c r="CG27" i="13"/>
  <c r="CG25" i="13"/>
  <c r="CG23" i="13"/>
  <c r="CG21" i="13"/>
  <c r="CG19" i="13"/>
  <c r="CG17" i="13"/>
  <c r="CG15" i="13"/>
  <c r="CE14" i="13"/>
  <c r="CE13" i="13"/>
  <c r="CE12" i="13"/>
  <c r="CE11" i="13"/>
  <c r="CE10" i="13"/>
  <c r="CE9" i="13"/>
  <c r="CE8" i="13"/>
  <c r="CE7" i="13"/>
  <c r="CE6" i="13"/>
  <c r="CE5" i="13"/>
  <c r="CG52" i="13"/>
  <c r="CG44" i="13"/>
  <c r="CG36" i="13"/>
  <c r="CG28" i="13"/>
  <c r="CG20" i="13"/>
  <c r="CG50" i="13"/>
  <c r="CG42" i="13"/>
  <c r="CG34" i="13"/>
  <c r="CG26" i="13"/>
  <c r="CG18" i="13"/>
  <c r="CG56" i="13"/>
  <c r="CG48" i="13"/>
  <c r="CG40" i="13"/>
  <c r="CG32" i="13"/>
  <c r="CG24" i="13"/>
  <c r="CG16" i="13"/>
  <c r="CG38" i="13"/>
  <c r="CG30" i="13"/>
  <c r="CG54" i="13"/>
  <c r="CG22" i="13"/>
  <c r="CG46" i="13"/>
  <c r="AI56" i="13"/>
  <c r="AI55" i="13"/>
  <c r="AI54" i="13"/>
  <c r="AI53" i="13"/>
  <c r="AI52" i="13"/>
  <c r="AI51" i="13"/>
  <c r="AI50" i="13"/>
  <c r="AI49" i="13"/>
  <c r="AI48" i="13"/>
  <c r="AI47" i="13"/>
  <c r="AI46" i="13"/>
  <c r="AI45" i="13"/>
  <c r="AI44" i="13"/>
  <c r="AI43" i="13"/>
  <c r="AI42" i="13"/>
  <c r="AI41" i="13"/>
  <c r="AI40" i="13"/>
  <c r="AI39" i="13"/>
  <c r="AI38" i="13"/>
  <c r="AI37" i="13"/>
  <c r="AI36" i="13"/>
  <c r="AI35" i="13"/>
  <c r="AI34" i="13"/>
  <c r="AI33" i="13"/>
  <c r="AI32" i="13"/>
  <c r="AI31" i="13"/>
  <c r="AI30" i="13"/>
  <c r="AI29" i="13"/>
  <c r="AI28" i="13"/>
  <c r="AI27" i="13"/>
  <c r="AI26" i="13"/>
  <c r="AI25" i="13"/>
  <c r="AI24" i="13"/>
  <c r="AI23" i="13"/>
  <c r="AI22" i="13"/>
  <c r="AI21" i="13"/>
  <c r="AI20" i="13"/>
  <c r="AI19" i="13"/>
  <c r="AI18" i="13"/>
  <c r="AI17" i="13"/>
  <c r="AI16" i="13"/>
  <c r="AI15" i="13"/>
  <c r="AI14" i="13"/>
  <c r="AI13" i="13"/>
  <c r="AI12" i="13"/>
  <c r="AI11" i="13"/>
  <c r="AI10" i="13"/>
  <c r="AI9" i="13"/>
  <c r="AI8" i="13"/>
  <c r="AI7" i="13"/>
  <c r="AI6" i="13"/>
  <c r="AI5" i="13"/>
  <c r="AK54" i="13"/>
  <c r="AK50" i="13"/>
  <c r="AK46" i="13"/>
  <c r="AK42" i="13"/>
  <c r="AK38" i="13"/>
  <c r="AK34" i="13"/>
  <c r="AK30" i="13"/>
  <c r="AK26" i="13"/>
  <c r="AK22" i="13"/>
  <c r="AK18" i="13"/>
  <c r="AK14" i="13"/>
  <c r="AK10" i="13"/>
  <c r="AK6" i="13"/>
  <c r="AK53" i="13"/>
  <c r="AK49" i="13"/>
  <c r="AK45" i="13"/>
  <c r="AK41" i="13"/>
  <c r="AK37" i="13"/>
  <c r="AK33" i="13"/>
  <c r="AK29" i="13"/>
  <c r="AK25" i="13"/>
  <c r="AK21" i="13"/>
  <c r="AK17" i="13"/>
  <c r="AK13" i="13"/>
  <c r="AK9" i="13"/>
  <c r="AK5" i="13"/>
  <c r="AK56" i="13"/>
  <c r="AK52" i="13"/>
  <c r="AK48" i="13"/>
  <c r="AK44" i="13"/>
  <c r="AK40" i="13"/>
  <c r="AK36" i="13"/>
  <c r="AK32" i="13"/>
  <c r="AK28" i="13"/>
  <c r="AK24" i="13"/>
  <c r="AK20" i="13"/>
  <c r="AK16" i="13"/>
  <c r="AK12" i="13"/>
  <c r="AK8" i="13"/>
  <c r="AK47" i="13"/>
  <c r="AK31" i="13"/>
  <c r="AK15" i="13"/>
  <c r="AK35" i="13"/>
  <c r="AK43" i="13"/>
  <c r="AK27" i="13"/>
  <c r="AK11" i="13"/>
  <c r="AK55" i="13"/>
  <c r="AK39" i="13"/>
  <c r="AK23" i="13"/>
  <c r="AK7" i="13"/>
  <c r="AK51" i="13"/>
  <c r="AK19" i="13"/>
  <c r="BJ27" i="13"/>
  <c r="BJ31" i="13"/>
  <c r="BJ35" i="13"/>
  <c r="BJ41" i="13"/>
  <c r="BJ46" i="13"/>
  <c r="BJ50" i="13"/>
  <c r="BJ54" i="13"/>
  <c r="BV6" i="13"/>
  <c r="BV10" i="13"/>
  <c r="BV14" i="13"/>
  <c r="BV18" i="13"/>
  <c r="BV22" i="13"/>
  <c r="BV26" i="13"/>
  <c r="BV30" i="13"/>
  <c r="BV34" i="13"/>
  <c r="BV38" i="13"/>
  <c r="BV42" i="13"/>
  <c r="BV46" i="13"/>
  <c r="BV50" i="13"/>
  <c r="BV54" i="13"/>
  <c r="CX5" i="13"/>
  <c r="L59" i="13"/>
  <c r="CX39" i="13"/>
  <c r="CX45" i="13"/>
  <c r="CX25" i="13"/>
  <c r="CX11" i="13"/>
  <c r="CX50" i="13"/>
  <c r="CX34" i="13"/>
  <c r="CX16" i="13"/>
  <c r="CX37" i="13"/>
  <c r="CX19" i="13"/>
  <c r="CX44" i="13"/>
  <c r="CX28" i="13"/>
  <c r="CX14" i="13"/>
  <c r="N56" i="13"/>
  <c r="CV56" i="13"/>
  <c r="N52" i="13"/>
  <c r="CV52" i="13"/>
  <c r="CV48" i="13"/>
  <c r="N48" i="13"/>
  <c r="CV44" i="13"/>
  <c r="N44" i="13"/>
  <c r="N40" i="13"/>
  <c r="CV40" i="13"/>
  <c r="N36" i="13"/>
  <c r="CV36" i="13"/>
  <c r="N32" i="13"/>
  <c r="CV32" i="13"/>
  <c r="N28" i="13"/>
  <c r="CV28" i="13"/>
  <c r="N24" i="13"/>
  <c r="CV24" i="13"/>
  <c r="N20" i="13"/>
  <c r="CV20" i="13"/>
  <c r="N16" i="13"/>
  <c r="CV16" i="13"/>
  <c r="N12" i="13"/>
  <c r="CV12" i="13"/>
  <c r="N8" i="13"/>
  <c r="CV8" i="13"/>
  <c r="AT59" i="13"/>
  <c r="AX5" i="13"/>
  <c r="AZ59" i="13"/>
  <c r="BD5" i="13"/>
  <c r="BB59" i="13"/>
  <c r="BN59" i="13"/>
  <c r="BL59" i="13"/>
  <c r="BP5" i="13"/>
  <c r="BP9" i="13"/>
  <c r="BP13" i="13"/>
  <c r="BP17" i="13"/>
  <c r="BP21" i="13"/>
  <c r="BP25" i="13"/>
  <c r="BP29" i="13"/>
  <c r="BP33" i="13"/>
  <c r="BP37" i="13"/>
  <c r="BP41" i="13"/>
  <c r="BP45" i="13"/>
  <c r="BP49" i="13"/>
  <c r="BP53" i="13"/>
  <c r="AN59" i="13"/>
  <c r="AR5" i="13"/>
  <c r="AP59" i="13"/>
  <c r="CH6" i="13"/>
  <c r="CF59" i="13"/>
  <c r="CH17" i="13"/>
  <c r="CH21" i="13"/>
  <c r="CH25" i="13"/>
  <c r="CH29" i="13"/>
  <c r="CH33" i="13"/>
  <c r="CH37" i="13"/>
  <c r="CH41" i="13"/>
  <c r="CH45" i="13"/>
  <c r="CH49" i="13"/>
  <c r="CH53" i="13"/>
  <c r="AD59" i="13"/>
  <c r="AF7" i="13"/>
  <c r="AF11" i="13"/>
  <c r="AF15" i="13"/>
  <c r="AF19" i="13"/>
  <c r="AF23" i="13"/>
  <c r="AF27" i="13"/>
  <c r="AF31" i="13"/>
  <c r="AF35" i="13"/>
  <c r="AF39" i="13"/>
  <c r="AF43" i="13"/>
  <c r="AF47" i="13"/>
  <c r="AF51" i="13"/>
  <c r="AF55" i="13"/>
  <c r="V59" i="13"/>
  <c r="Z5" i="13"/>
  <c r="Z53" i="13"/>
  <c r="Z49" i="13"/>
  <c r="Z45" i="13"/>
  <c r="Z41" i="13"/>
  <c r="Z37" i="13"/>
  <c r="Z33" i="13"/>
  <c r="Z29" i="13"/>
  <c r="Z25" i="13"/>
  <c r="Z21" i="13"/>
  <c r="Z17" i="13"/>
  <c r="Z13" i="13"/>
  <c r="Z9" i="13"/>
  <c r="P59" i="13"/>
  <c r="T5" i="13"/>
  <c r="T53" i="13"/>
  <c r="T49" i="13"/>
  <c r="T45" i="13"/>
  <c r="T41" i="13"/>
  <c r="T37" i="13"/>
  <c r="T33" i="13"/>
  <c r="T29" i="13"/>
  <c r="T25" i="13"/>
  <c r="T21" i="13"/>
  <c r="T17" i="13"/>
  <c r="T13" i="13"/>
  <c r="T9" i="13"/>
  <c r="CL59" i="13"/>
  <c r="CJ59" i="13"/>
  <c r="CN5" i="13"/>
  <c r="CN9" i="13"/>
  <c r="CN13" i="13"/>
  <c r="CN17" i="13"/>
  <c r="CN21" i="13"/>
  <c r="CN25" i="13"/>
  <c r="CN29" i="13"/>
  <c r="CN33" i="13"/>
  <c r="CN37" i="13"/>
  <c r="CN41" i="13"/>
  <c r="CN45" i="13"/>
  <c r="CN49" i="13"/>
  <c r="CN53" i="13"/>
  <c r="CB26" i="13"/>
  <c r="CB7" i="13"/>
  <c r="CB11" i="13"/>
  <c r="CB15" i="13"/>
  <c r="CB19" i="13"/>
  <c r="CB23" i="13"/>
  <c r="CB46" i="13"/>
  <c r="AH59" i="13"/>
  <c r="AL5" i="13"/>
  <c r="AJ59" i="13"/>
  <c r="CT8" i="13"/>
  <c r="CT12" i="13"/>
  <c r="CT16" i="13"/>
  <c r="CT20" i="13"/>
  <c r="CT24" i="13"/>
  <c r="CT28" i="13"/>
  <c r="CT32" i="13"/>
  <c r="CT36" i="13"/>
  <c r="CT40" i="13"/>
  <c r="CT44" i="13"/>
  <c r="CT48" i="13"/>
  <c r="CT52" i="13"/>
  <c r="CT56" i="13"/>
  <c r="CS34" i="7"/>
  <c r="CS56" i="7"/>
  <c r="CS7" i="7"/>
  <c r="CS39" i="7"/>
  <c r="CS44" i="7"/>
  <c r="CS17" i="7"/>
  <c r="CS25" i="7"/>
  <c r="CS27" i="7"/>
  <c r="CS33" i="7"/>
  <c r="CS55" i="7"/>
  <c r="CS20" i="7"/>
  <c r="CS54" i="7"/>
  <c r="CS15" i="7"/>
  <c r="CS46" i="7"/>
  <c r="CS19" i="7"/>
  <c r="CS28" i="7"/>
  <c r="CS11" i="7"/>
  <c r="CS47" i="7"/>
  <c r="CS45" i="7"/>
  <c r="CS52" i="7"/>
  <c r="CS29" i="7"/>
  <c r="CS35" i="7"/>
  <c r="CS16" i="7"/>
  <c r="CS43" i="7"/>
  <c r="CS41" i="7"/>
  <c r="CS5" i="7"/>
  <c r="CS40" i="7"/>
  <c r="CS48" i="7"/>
  <c r="CS50" i="7"/>
  <c r="CS49" i="7"/>
  <c r="CS26" i="7"/>
  <c r="CQ22" i="7"/>
  <c r="CS13" i="7"/>
  <c r="CS31" i="7"/>
  <c r="CS9" i="7"/>
  <c r="CS23" i="7"/>
  <c r="CS36" i="7"/>
  <c r="CS22" i="7"/>
  <c r="CS12" i="7"/>
  <c r="CS42" i="7"/>
  <c r="AI34" i="7"/>
  <c r="CQ24" i="7"/>
  <c r="CQ27" i="7"/>
  <c r="BA5" i="7"/>
  <c r="CS6" i="7"/>
  <c r="CS38" i="7"/>
  <c r="CS30" i="7"/>
  <c r="CS53" i="7"/>
  <c r="CS32" i="7"/>
  <c r="CS8" i="7"/>
  <c r="CS10" i="7"/>
  <c r="CS18" i="7"/>
  <c r="CS51" i="7"/>
  <c r="CS24" i="7"/>
  <c r="CS21" i="7"/>
  <c r="CS14" i="7"/>
  <c r="CS37" i="7"/>
  <c r="AI183" i="5"/>
  <c r="AH65" i="5"/>
  <c r="BA14" i="7"/>
  <c r="AI18" i="7"/>
  <c r="AI22" i="7"/>
  <c r="CQ5" i="7"/>
  <c r="BA12" i="7"/>
  <c r="AI38" i="7"/>
  <c r="AI43" i="7"/>
  <c r="BA24" i="7"/>
  <c r="BA52" i="7"/>
  <c r="CQ13" i="7"/>
  <c r="CQ12" i="7"/>
  <c r="CQ37" i="7"/>
  <c r="AI19" i="7"/>
  <c r="BA39" i="7"/>
  <c r="CQ20" i="7"/>
  <c r="CQ39" i="7"/>
  <c r="CQ40" i="7"/>
  <c r="AH33" i="5"/>
  <c r="BA34" i="7"/>
  <c r="CQ17" i="7"/>
  <c r="CQ49" i="7"/>
  <c r="CQ41" i="7"/>
  <c r="CQ50" i="7"/>
  <c r="CQ28" i="7"/>
  <c r="CQ18" i="7"/>
  <c r="AI238" i="5"/>
  <c r="BM39" i="7"/>
  <c r="BA16" i="7"/>
  <c r="BA6" i="7"/>
  <c r="BA41" i="7"/>
  <c r="BA17" i="7"/>
  <c r="BA48" i="7"/>
  <c r="AH166" i="5"/>
  <c r="CQ29" i="7"/>
  <c r="CQ23" i="7"/>
  <c r="CQ26" i="7"/>
  <c r="CQ7" i="7"/>
  <c r="AI33" i="7"/>
  <c r="AI53" i="7"/>
  <c r="CQ45" i="7"/>
  <c r="BA30" i="7"/>
  <c r="CQ10" i="7"/>
  <c r="AH250" i="5"/>
  <c r="AH252" i="5"/>
  <c r="CQ53" i="7"/>
  <c r="AH57" i="5"/>
  <c r="AI10" i="7"/>
  <c r="AI39" i="7"/>
  <c r="BA10" i="7"/>
  <c r="BA45" i="7"/>
  <c r="BL59" i="7"/>
  <c r="F72" i="7" s="1" a="1"/>
  <c r="F72" i="7" s="1"/>
  <c r="CQ21" i="7"/>
  <c r="CQ43" i="7"/>
  <c r="CQ35" i="7"/>
  <c r="CQ38" i="7"/>
  <c r="CQ51" i="7"/>
  <c r="CQ55" i="7"/>
  <c r="CM59" i="7"/>
  <c r="BA7" i="7"/>
  <c r="BA53" i="7"/>
  <c r="AI200" i="5"/>
  <c r="AI90" i="5"/>
  <c r="AI114" i="5"/>
  <c r="CQ54" i="7"/>
  <c r="CQ6" i="7"/>
  <c r="AH64" i="5"/>
  <c r="AI117" i="5"/>
  <c r="AW59" i="7"/>
  <c r="AI32" i="7"/>
  <c r="AI29" i="7"/>
  <c r="BA26" i="7"/>
  <c r="BA23" i="7"/>
  <c r="AI21" i="7"/>
  <c r="BA47" i="7"/>
  <c r="AH181" i="5"/>
  <c r="AI16" i="7"/>
  <c r="BA54" i="7"/>
  <c r="AI12" i="7"/>
  <c r="AI47" i="7"/>
  <c r="BA15" i="7"/>
  <c r="AI14" i="7"/>
  <c r="AI51" i="7"/>
  <c r="AI56" i="7"/>
  <c r="AH130" i="5"/>
  <c r="AH212" i="5"/>
  <c r="AH110" i="5"/>
  <c r="BA8" i="7"/>
  <c r="CQ48" i="7"/>
  <c r="AI179" i="5"/>
  <c r="CO59" i="7"/>
  <c r="CQ56" i="7"/>
  <c r="BA20" i="7"/>
  <c r="V59" i="7"/>
  <c r="F65" i="7" s="1" a="1"/>
  <c r="F65" i="7" s="1"/>
  <c r="CQ15" i="7"/>
  <c r="CQ34" i="7"/>
  <c r="CQ14" i="7"/>
  <c r="AH28" i="5"/>
  <c r="AH149" i="5"/>
  <c r="AI50" i="5"/>
  <c r="AH198" i="5"/>
  <c r="AI35" i="7"/>
  <c r="CQ32" i="7"/>
  <c r="CQ33" i="7"/>
  <c r="CQ30" i="7"/>
  <c r="CQ9" i="7"/>
  <c r="CQ25" i="7"/>
  <c r="AI42" i="7"/>
  <c r="BA44" i="7"/>
  <c r="BA42" i="7"/>
  <c r="AI23" i="7"/>
  <c r="AI6" i="7"/>
  <c r="BA37" i="7"/>
  <c r="BA40" i="7"/>
  <c r="BA25" i="7"/>
  <c r="AI13" i="7"/>
  <c r="CQ31" i="7"/>
  <c r="AH229" i="5"/>
  <c r="AH50" i="5"/>
  <c r="AI32" i="5"/>
  <c r="AH236" i="5"/>
  <c r="AE59" i="7"/>
  <c r="AI41" i="7"/>
  <c r="BA13" i="7"/>
  <c r="AO8" i="7"/>
  <c r="AI20" i="7"/>
  <c r="BA19" i="7"/>
  <c r="AI199" i="5"/>
  <c r="CQ52" i="7"/>
  <c r="AC51" i="7"/>
  <c r="BM15" i="7"/>
  <c r="AC43" i="7"/>
  <c r="BM32" i="7"/>
  <c r="AI247" i="5"/>
  <c r="BA51" i="7"/>
  <c r="BA43" i="7"/>
  <c r="AI24" i="7"/>
  <c r="AC9" i="7"/>
  <c r="AB59" i="7"/>
  <c r="F66" i="7" s="1" a="1"/>
  <c r="F66" i="7" s="1"/>
  <c r="AC40" i="7"/>
  <c r="BM45" i="7"/>
  <c r="BA35" i="7"/>
  <c r="AC36" i="7"/>
  <c r="AI241" i="5"/>
  <c r="AI62" i="5"/>
  <c r="AI190" i="5"/>
  <c r="AJ190" i="5" s="1"/>
  <c r="AI248" i="5"/>
  <c r="AI27" i="7"/>
  <c r="AI54" i="7"/>
  <c r="AI49" i="7"/>
  <c r="BA31" i="7"/>
  <c r="BA21" i="7"/>
  <c r="BA9" i="7"/>
  <c r="AI129" i="5"/>
  <c r="AJ129" i="5" s="1"/>
  <c r="AI229" i="5"/>
  <c r="AJ228" i="5" s="1"/>
  <c r="BM50" i="7"/>
  <c r="BM49" i="7"/>
  <c r="AI36" i="7"/>
  <c r="AI46" i="7"/>
  <c r="AY59" i="7"/>
  <c r="AI55" i="7"/>
  <c r="AI48" i="7"/>
  <c r="BA33" i="7"/>
  <c r="BA38" i="7"/>
  <c r="AI115" i="5"/>
  <c r="AI149" i="5"/>
  <c r="AH153" i="5"/>
  <c r="AC47" i="7"/>
  <c r="BA22" i="7"/>
  <c r="AG59" i="7"/>
  <c r="BK59" i="7"/>
  <c r="BM42" i="7"/>
  <c r="BM19" i="7"/>
  <c r="BM30" i="7"/>
  <c r="BI59" i="7"/>
  <c r="BM29" i="7"/>
  <c r="AI7" i="7"/>
  <c r="BM8" i="7"/>
  <c r="AI74" i="5"/>
  <c r="Y59" i="7"/>
  <c r="AA59" i="7"/>
  <c r="AC52" i="7"/>
  <c r="BM23" i="7"/>
  <c r="BM10" i="7"/>
  <c r="BM46" i="7"/>
  <c r="BM54" i="7"/>
  <c r="BM31" i="7"/>
  <c r="BM47" i="7"/>
  <c r="AI78" i="5"/>
  <c r="AH43" i="5"/>
  <c r="AI86" i="5"/>
  <c r="AC7" i="7"/>
  <c r="AC49" i="7"/>
  <c r="AC42" i="7"/>
  <c r="AC30" i="7"/>
  <c r="BM21" i="7"/>
  <c r="BM43" i="7"/>
  <c r="BM22" i="7"/>
  <c r="AC23" i="7"/>
  <c r="AC29" i="7"/>
  <c r="AC21" i="7"/>
  <c r="AC5" i="7"/>
  <c r="AC53" i="7"/>
  <c r="AC20" i="7"/>
  <c r="AC15" i="7"/>
  <c r="AC46" i="7"/>
  <c r="AC10" i="7"/>
  <c r="AC16" i="7"/>
  <c r="AC35" i="7"/>
  <c r="AC45" i="7"/>
  <c r="AC32" i="7"/>
  <c r="BM26" i="7"/>
  <c r="BM12" i="7"/>
  <c r="BM44" i="7"/>
  <c r="BM18" i="7"/>
  <c r="BM20" i="7"/>
  <c r="BM17" i="7"/>
  <c r="BM41" i="7"/>
  <c r="BM27" i="7"/>
  <c r="AC27" i="7"/>
  <c r="AC17" i="7"/>
  <c r="AC41" i="7"/>
  <c r="AC18" i="7"/>
  <c r="AC50" i="7"/>
  <c r="AC19" i="7"/>
  <c r="AC31" i="7"/>
  <c r="S59" i="7"/>
  <c r="BM16" i="7"/>
  <c r="BM38" i="7"/>
  <c r="BM13" i="7"/>
  <c r="BM11" i="7"/>
  <c r="BM37" i="7"/>
  <c r="BM56" i="7"/>
  <c r="AC39" i="7"/>
  <c r="AC26" i="7"/>
  <c r="AC34" i="7"/>
  <c r="AC48" i="7"/>
  <c r="AC37" i="7"/>
  <c r="AC11" i="7"/>
  <c r="AC55" i="7"/>
  <c r="AC13" i="7"/>
  <c r="AC6" i="7"/>
  <c r="BM33" i="7"/>
  <c r="BM36" i="7"/>
  <c r="BM6" i="7"/>
  <c r="BM51" i="7"/>
  <c r="BM40" i="7"/>
  <c r="BM7" i="7"/>
  <c r="W32" i="7"/>
  <c r="AC38" i="7"/>
  <c r="AC33" i="7"/>
  <c r="AC56" i="7"/>
  <c r="AC25" i="7"/>
  <c r="AC14" i="7"/>
  <c r="AC28" i="7"/>
  <c r="BM14" i="7"/>
  <c r="BM24" i="7"/>
  <c r="BM28" i="7"/>
  <c r="BM35" i="7"/>
  <c r="BM55" i="7"/>
  <c r="BM52" i="7"/>
  <c r="BM5" i="7"/>
  <c r="BM34" i="7"/>
  <c r="AU32" i="7"/>
  <c r="AI189" i="5"/>
  <c r="AH240" i="5"/>
  <c r="AI132" i="5"/>
  <c r="AJ131" i="5" s="1"/>
  <c r="AI182" i="5"/>
  <c r="AI172" i="5"/>
  <c r="AI181" i="5"/>
  <c r="AI26" i="5"/>
  <c r="AI110" i="5"/>
  <c r="AH192" i="5"/>
  <c r="AI155" i="5"/>
  <c r="AJ153" i="5" s="1"/>
  <c r="AI151" i="5"/>
  <c r="AH37" i="5"/>
  <c r="AI85" i="5"/>
  <c r="AH201" i="5"/>
  <c r="CE11" i="7"/>
  <c r="CE7" i="7"/>
  <c r="BS48" i="7"/>
  <c r="BS10" i="7"/>
  <c r="BG37" i="7"/>
  <c r="BG41" i="7"/>
  <c r="AS59" i="7"/>
  <c r="AI126" i="5"/>
  <c r="AQ59" i="7"/>
  <c r="AH204" i="5"/>
  <c r="CK31" i="7"/>
  <c r="AI70" i="5"/>
  <c r="AJ68" i="5" s="1"/>
  <c r="CE54" i="7"/>
  <c r="CE44" i="7"/>
  <c r="CE51" i="7"/>
  <c r="CK34" i="7"/>
  <c r="CK45" i="7"/>
  <c r="BG43" i="7"/>
  <c r="AI225" i="5"/>
  <c r="AH36" i="5"/>
  <c r="AI171" i="5"/>
  <c r="AJ169" i="5" s="1"/>
  <c r="AH24" i="5"/>
  <c r="AI237" i="5"/>
  <c r="AH95" i="5"/>
  <c r="AH176" i="5"/>
  <c r="AI12" i="5"/>
  <c r="AJ11" i="5" s="1"/>
  <c r="AH51" i="5"/>
  <c r="AI46" i="5"/>
  <c r="AI134" i="5"/>
  <c r="AJ133" i="5" s="1"/>
  <c r="AI246" i="5"/>
  <c r="AI239" i="5"/>
  <c r="AH123" i="5"/>
  <c r="AI226" i="5"/>
  <c r="AJ226" i="5" s="1"/>
  <c r="AI234" i="5"/>
  <c r="AI37" i="5"/>
  <c r="AI83" i="5"/>
  <c r="AI195" i="5"/>
  <c r="AI61" i="5"/>
  <c r="AH217" i="5"/>
  <c r="AH23" i="5"/>
  <c r="AI143" i="5"/>
  <c r="AI54" i="5"/>
  <c r="AH108" i="5"/>
  <c r="AI166" i="5"/>
  <c r="AI72" i="5"/>
  <c r="AI125" i="5"/>
  <c r="AI97" i="5"/>
  <c r="AJ97" i="5" s="1"/>
  <c r="AH184" i="5"/>
  <c r="AH100" i="5"/>
  <c r="AI194" i="5"/>
  <c r="AH199" i="5"/>
  <c r="AI136" i="5"/>
  <c r="AH169" i="5"/>
  <c r="AI180" i="5"/>
  <c r="AH29" i="5"/>
  <c r="AI145" i="5"/>
  <c r="AH122" i="5"/>
  <c r="AI9" i="5"/>
  <c r="AJ9" i="5" s="1"/>
  <c r="AI210" i="5"/>
  <c r="AJ210" i="5" s="1"/>
  <c r="AH134" i="5"/>
  <c r="AH261" i="5"/>
  <c r="AI23" i="5"/>
  <c r="AI144" i="5"/>
  <c r="AI103" i="5"/>
  <c r="AH32" i="5"/>
  <c r="AI102" i="5"/>
  <c r="AJ100" i="5" s="1"/>
  <c r="AI89" i="5"/>
  <c r="AI221" i="5"/>
  <c r="AI204" i="5"/>
  <c r="AI53" i="5"/>
  <c r="AJ52" i="5" s="1"/>
  <c r="AI167" i="5"/>
  <c r="AI51" i="5"/>
  <c r="AI197" i="5"/>
  <c r="AI186" i="5"/>
  <c r="AH216" i="5"/>
  <c r="AI173" i="5"/>
  <c r="AI94" i="5"/>
  <c r="AU6" i="7"/>
  <c r="BS7" i="7"/>
  <c r="BS38" i="7"/>
  <c r="BU59" i="7"/>
  <c r="BS30" i="7"/>
  <c r="BS21" i="7"/>
  <c r="BS6" i="7"/>
  <c r="BS19" i="7"/>
  <c r="BS5" i="7"/>
  <c r="BS17" i="7"/>
  <c r="CK24" i="7"/>
  <c r="CK41" i="7"/>
  <c r="CK21" i="7"/>
  <c r="CK17" i="7"/>
  <c r="BG9" i="7"/>
  <c r="BG12" i="7"/>
  <c r="BG25" i="7"/>
  <c r="BG35" i="7"/>
  <c r="CI59" i="7"/>
  <c r="BC59" i="7"/>
  <c r="BG39" i="7"/>
  <c r="BG11" i="7"/>
  <c r="BG14" i="7"/>
  <c r="CE8" i="7"/>
  <c r="CE52" i="7"/>
  <c r="CE15" i="7"/>
  <c r="CE12" i="7"/>
  <c r="CE18" i="7"/>
  <c r="BS27" i="7"/>
  <c r="CK53" i="7"/>
  <c r="CK36" i="7"/>
  <c r="CK15" i="7"/>
  <c r="BG34" i="7"/>
  <c r="AZ59" i="7"/>
  <c r="F70" i="7" s="1" a="1"/>
  <c r="F70" i="7" s="1"/>
  <c r="CP59" i="7"/>
  <c r="F77" i="7" s="1" a="1"/>
  <c r="F77" i="7" s="1"/>
  <c r="AT59" i="7"/>
  <c r="F69" i="7" s="1" a="1"/>
  <c r="F69" i="7" s="1"/>
  <c r="CD59" i="7"/>
  <c r="F75" i="7" s="1" a="1"/>
  <c r="F75" i="7" s="1"/>
  <c r="CE38" i="7"/>
  <c r="CE35" i="7"/>
  <c r="BS55" i="7"/>
  <c r="BS43" i="7"/>
  <c r="BQ59" i="7"/>
  <c r="BS13" i="7"/>
  <c r="BS37" i="7"/>
  <c r="CK16" i="7"/>
  <c r="CK7" i="7"/>
  <c r="BG53" i="7"/>
  <c r="BR59" i="7"/>
  <c r="F73" i="7" s="1" a="1"/>
  <c r="F73" i="7" s="1"/>
  <c r="AO10" i="7"/>
  <c r="CE22" i="7"/>
  <c r="CE53" i="7"/>
  <c r="CE14" i="7"/>
  <c r="CE39" i="7"/>
  <c r="CE29" i="7"/>
  <c r="CE13" i="7"/>
  <c r="CE48" i="7"/>
  <c r="CE27" i="7"/>
  <c r="CE34" i="7"/>
  <c r="CE37" i="7"/>
  <c r="BS15" i="7"/>
  <c r="BS33" i="7"/>
  <c r="BS16" i="7"/>
  <c r="CK12" i="7"/>
  <c r="CK25" i="7"/>
  <c r="CK50" i="7"/>
  <c r="BG22" i="7"/>
  <c r="AH59" i="7"/>
  <c r="F67" i="7" s="1" a="1"/>
  <c r="F67" i="7" s="1"/>
  <c r="AO24" i="7"/>
  <c r="AO12" i="7"/>
  <c r="CE46" i="7"/>
  <c r="CE33" i="7"/>
  <c r="BS41" i="7"/>
  <c r="BS49" i="7"/>
  <c r="BS47" i="7"/>
  <c r="BS42" i="7"/>
  <c r="BS22" i="7"/>
  <c r="BS35" i="7"/>
  <c r="BS46" i="7"/>
  <c r="CK38" i="7"/>
  <c r="CK6" i="7"/>
  <c r="CK14" i="7"/>
  <c r="CK10" i="7"/>
  <c r="BG55" i="7"/>
  <c r="BG33" i="7"/>
  <c r="BG47" i="7"/>
  <c r="BG24" i="7"/>
  <c r="BG17" i="7"/>
  <c r="BS18" i="7"/>
  <c r="BG6" i="7"/>
  <c r="AH227" i="5"/>
  <c r="AI242" i="5"/>
  <c r="AI38" i="5"/>
  <c r="AI137" i="5"/>
  <c r="AI159" i="5"/>
  <c r="AI223" i="5"/>
  <c r="AO6" i="7"/>
  <c r="AO50" i="7"/>
  <c r="AO36" i="7"/>
  <c r="AI95" i="5"/>
  <c r="AI104" i="5"/>
  <c r="AI216" i="5"/>
  <c r="CC59" i="7"/>
  <c r="CE49" i="7"/>
  <c r="CE31" i="7"/>
  <c r="CE36" i="7"/>
  <c r="CE10" i="7"/>
  <c r="CE5" i="7"/>
  <c r="CE17" i="7"/>
  <c r="CE55" i="7"/>
  <c r="CE21" i="7"/>
  <c r="CE16" i="7"/>
  <c r="CE6" i="7"/>
  <c r="BS14" i="7"/>
  <c r="BS40" i="7"/>
  <c r="BS12" i="7"/>
  <c r="BS34" i="7"/>
  <c r="BS31" i="7"/>
  <c r="BS8" i="7"/>
  <c r="BS29" i="7"/>
  <c r="BS50" i="7"/>
  <c r="BS36" i="7"/>
  <c r="BS52" i="7"/>
  <c r="CK19" i="7"/>
  <c r="CK8" i="7"/>
  <c r="CK42" i="7"/>
  <c r="CK54" i="7"/>
  <c r="CK39" i="7"/>
  <c r="CK55" i="7"/>
  <c r="CK48" i="7"/>
  <c r="CK43" i="7"/>
  <c r="CK22" i="7"/>
  <c r="BG10" i="7"/>
  <c r="BG46" i="7"/>
  <c r="BG8" i="7"/>
  <c r="BG40" i="7"/>
  <c r="BG31" i="7"/>
  <c r="BG48" i="7"/>
  <c r="BG36" i="7"/>
  <c r="BG38" i="7"/>
  <c r="BG32" i="7"/>
  <c r="BG52" i="7"/>
  <c r="CE30" i="7"/>
  <c r="CE32" i="7"/>
  <c r="CE26" i="7"/>
  <c r="CE50" i="7"/>
  <c r="BS51" i="7"/>
  <c r="BS11" i="7"/>
  <c r="BS24" i="7"/>
  <c r="BS53" i="7"/>
  <c r="CK11" i="7"/>
  <c r="CK28" i="7"/>
  <c r="CK20" i="7"/>
  <c r="CK5" i="7"/>
  <c r="CK18" i="7"/>
  <c r="CK29" i="7"/>
  <c r="CK49" i="7"/>
  <c r="CK33" i="7"/>
  <c r="CK51" i="7"/>
  <c r="BG16" i="7"/>
  <c r="BG27" i="7"/>
  <c r="BG23" i="7"/>
  <c r="BG45" i="7"/>
  <c r="BS20" i="7"/>
  <c r="BS45" i="7"/>
  <c r="BG21" i="7"/>
  <c r="AI111" i="5"/>
  <c r="G59" i="7"/>
  <c r="AI55" i="5"/>
  <c r="AJ55" i="5" s="1"/>
  <c r="AH161" i="5"/>
  <c r="CG59" i="7"/>
  <c r="BE59" i="7"/>
  <c r="AI40" i="5"/>
  <c r="AI123" i="5"/>
  <c r="AJ121" i="5" s="1"/>
  <c r="AI158" i="5"/>
  <c r="CE24" i="7"/>
  <c r="CE45" i="7"/>
  <c r="CE23" i="7"/>
  <c r="CE25" i="7"/>
  <c r="CE9" i="7"/>
  <c r="CE20" i="7"/>
  <c r="CE19" i="7"/>
  <c r="CE42" i="7"/>
  <c r="CE56" i="7"/>
  <c r="CE47" i="7"/>
  <c r="CE40" i="7"/>
  <c r="BS32" i="7"/>
  <c r="BS23" i="7"/>
  <c r="BS39" i="7"/>
  <c r="BS44" i="7"/>
  <c r="BS54" i="7"/>
  <c r="BS26" i="7"/>
  <c r="CK23" i="7"/>
  <c r="CK52" i="7"/>
  <c r="CK32" i="7"/>
  <c r="CK27" i="7"/>
  <c r="CK26" i="7"/>
  <c r="CK56" i="7"/>
  <c r="CK46" i="7"/>
  <c r="CK9" i="7"/>
  <c r="BG44" i="7"/>
  <c r="BG54" i="7"/>
  <c r="BG13" i="7"/>
  <c r="BG49" i="7"/>
  <c r="BG5" i="7"/>
  <c r="BG30" i="7"/>
  <c r="BG20" i="7"/>
  <c r="BG26" i="7"/>
  <c r="BG15" i="7"/>
  <c r="BG29" i="7"/>
  <c r="BG28" i="7"/>
  <c r="BG18" i="7"/>
  <c r="BG51" i="7"/>
  <c r="AH205" i="5"/>
  <c r="AH71" i="5"/>
  <c r="AH112" i="5"/>
  <c r="AH85" i="5"/>
  <c r="AH136" i="5"/>
  <c r="AH118" i="5"/>
  <c r="AH115" i="5"/>
  <c r="AH158" i="5"/>
  <c r="AH13" i="5"/>
  <c r="AI16" i="5"/>
  <c r="AJ15" i="5" s="1"/>
  <c r="AH125" i="5"/>
  <c r="AH143" i="5"/>
  <c r="AH186" i="5"/>
  <c r="AH137" i="5"/>
  <c r="AI119" i="5"/>
  <c r="AH218" i="5"/>
  <c r="AH208" i="5"/>
  <c r="CE43" i="7"/>
  <c r="CA59" i="7"/>
  <c r="BO59" i="7"/>
  <c r="AH155" i="5"/>
  <c r="AH207" i="5"/>
  <c r="AH138" i="5"/>
  <c r="AH69" i="5"/>
  <c r="AH52" i="5"/>
  <c r="AH174" i="5"/>
  <c r="AH101" i="5"/>
  <c r="AH173" i="5"/>
  <c r="AH97" i="5"/>
  <c r="AH119" i="5"/>
  <c r="AH128" i="5"/>
  <c r="AH84" i="5"/>
  <c r="AH248" i="5"/>
  <c r="AI24" i="5"/>
  <c r="AH46" i="5"/>
  <c r="AI256" i="5"/>
  <c r="AH163" i="5"/>
  <c r="AH45" i="5"/>
  <c r="AI106" i="5"/>
  <c r="AH93" i="5"/>
  <c r="AH44" i="5"/>
  <c r="AH159" i="5"/>
  <c r="AH160" i="5"/>
  <c r="AI77" i="5"/>
  <c r="AI64" i="5"/>
  <c r="AJ63" i="5" s="1"/>
  <c r="AH81" i="5"/>
  <c r="AI47" i="5"/>
  <c r="AH5" i="5"/>
  <c r="AI120" i="5"/>
  <c r="AJ120" i="5" s="1"/>
  <c r="AH230" i="5"/>
  <c r="AH77" i="5"/>
  <c r="AH22" i="5"/>
  <c r="AH221" i="5"/>
  <c r="AH6" i="5"/>
  <c r="AH133" i="5"/>
  <c r="AI93" i="5"/>
  <c r="AH142" i="5"/>
  <c r="AH190" i="5"/>
  <c r="AI105" i="5"/>
  <c r="AH8" i="5"/>
  <c r="AI217" i="5"/>
  <c r="AI21" i="5"/>
  <c r="AI29" i="5"/>
  <c r="AI201" i="5"/>
  <c r="AI7" i="5"/>
  <c r="AI35" i="5"/>
  <c r="AH237" i="5"/>
  <c r="AI196" i="5"/>
  <c r="AH16" i="5"/>
  <c r="AI43" i="5"/>
  <c r="AH63" i="5"/>
  <c r="AI76" i="5"/>
  <c r="AM59" i="7"/>
  <c r="AO39" i="7"/>
  <c r="AO49" i="7"/>
  <c r="AO47" i="7"/>
  <c r="AO31" i="7"/>
  <c r="AO56" i="7"/>
  <c r="Q56" i="7"/>
  <c r="AH106" i="5"/>
  <c r="AO46" i="7"/>
  <c r="AO41" i="7"/>
  <c r="AO42" i="7"/>
  <c r="AI22" i="5"/>
  <c r="AO33" i="7"/>
  <c r="AO34" i="7"/>
  <c r="AO30" i="7"/>
  <c r="AH127" i="5"/>
  <c r="AO37" i="7"/>
  <c r="AO18" i="7"/>
  <c r="Q19" i="7"/>
  <c r="AO16" i="7"/>
  <c r="AO7" i="7"/>
  <c r="BF59" i="7"/>
  <c r="F71" i="7" s="1" a="1"/>
  <c r="F71" i="7" s="1"/>
  <c r="AK59" i="7"/>
  <c r="AO51" i="7"/>
  <c r="AO45" i="7"/>
  <c r="AO53" i="7"/>
  <c r="AO13" i="7"/>
  <c r="AO23" i="7"/>
  <c r="AO44" i="7"/>
  <c r="AO38" i="7"/>
  <c r="AO26" i="7"/>
  <c r="AO14" i="7"/>
  <c r="AO22" i="7"/>
  <c r="Q12" i="7"/>
  <c r="BY10" i="7"/>
  <c r="BY54" i="7"/>
  <c r="AO21" i="7"/>
  <c r="BW59" i="7"/>
  <c r="BY5" i="7"/>
  <c r="AO27" i="7"/>
  <c r="AO20" i="7"/>
  <c r="AO54" i="7"/>
  <c r="AO17" i="7"/>
  <c r="AO35" i="7"/>
  <c r="AO5" i="7"/>
  <c r="AO19" i="7"/>
  <c r="AO11" i="7"/>
  <c r="AO28" i="7"/>
  <c r="Q48" i="7"/>
  <c r="Q6" i="7"/>
  <c r="M59" i="7"/>
  <c r="AO48" i="7"/>
  <c r="AO43" i="7"/>
  <c r="AO32" i="7"/>
  <c r="AO15" i="7"/>
  <c r="AO55" i="7"/>
  <c r="AO25" i="7"/>
  <c r="AO9" i="7"/>
  <c r="Q43" i="7"/>
  <c r="AN59" i="7"/>
  <c r="F68" i="7" s="1" a="1"/>
  <c r="F68" i="7" s="1"/>
  <c r="CJ59" i="7"/>
  <c r="F76" i="7" s="1" a="1"/>
  <c r="F76" i="7" s="1"/>
  <c r="BX59" i="7"/>
  <c r="AH211" i="5"/>
  <c r="AH89" i="5"/>
  <c r="AH56" i="5"/>
  <c r="AI163" i="5"/>
  <c r="AI124" i="5"/>
  <c r="AI152" i="5"/>
  <c r="AJ152" i="5" s="1"/>
  <c r="AI214" i="5"/>
  <c r="AH41" i="5"/>
  <c r="AI80" i="5"/>
  <c r="AI82" i="5"/>
  <c r="AH165" i="5"/>
  <c r="AI177" i="5"/>
  <c r="AH87" i="5"/>
  <c r="AI44" i="5"/>
  <c r="AH219" i="5"/>
  <c r="AI30" i="5"/>
  <c r="AH254" i="5"/>
  <c r="AI116" i="5"/>
  <c r="AH244" i="5"/>
  <c r="AI5" i="5"/>
  <c r="AI231" i="5"/>
  <c r="AI45" i="5"/>
  <c r="AH194" i="5"/>
  <c r="AH225" i="5"/>
  <c r="AH12" i="5"/>
  <c r="AH15" i="5"/>
  <c r="AI193" i="5"/>
  <c r="AH157" i="5"/>
  <c r="AH191" i="5"/>
  <c r="AH170" i="5"/>
  <c r="AH220" i="5"/>
  <c r="AI31" i="5"/>
  <c r="AI202" i="5"/>
  <c r="AH263" i="5"/>
  <c r="AH34" i="5"/>
  <c r="AH233" i="5"/>
  <c r="AH215" i="5"/>
  <c r="AH140" i="5"/>
  <c r="AI91" i="5"/>
  <c r="AI262" i="5"/>
  <c r="AH189" i="5"/>
  <c r="AH135" i="5"/>
  <c r="AI139" i="5"/>
  <c r="AI75" i="5"/>
  <c r="AH175" i="5"/>
  <c r="AH241" i="5"/>
  <c r="AH116" i="5"/>
  <c r="AH21" i="5"/>
  <c r="AH98" i="5"/>
  <c r="AI162" i="5"/>
  <c r="AH131" i="5"/>
  <c r="AI254" i="5"/>
  <c r="AH17" i="5"/>
  <c r="AH59" i="5"/>
  <c r="AI42" i="5"/>
  <c r="AI142" i="5"/>
  <c r="AI168" i="5"/>
  <c r="AI34" i="5"/>
  <c r="AI244" i="5"/>
  <c r="AH234" i="5"/>
  <c r="AH80" i="5"/>
  <c r="AH228" i="5"/>
  <c r="AI113" i="5"/>
  <c r="AI205" i="5"/>
  <c r="AI60" i="5"/>
  <c r="AI156" i="5"/>
  <c r="AH75" i="5"/>
  <c r="AI176" i="5"/>
  <c r="AI203" i="5"/>
  <c r="AI175" i="5"/>
  <c r="AH262" i="5"/>
  <c r="AI185" i="5"/>
  <c r="AI6" i="5"/>
  <c r="AH86" i="5"/>
  <c r="AH124" i="5"/>
  <c r="P59" i="7"/>
  <c r="F64" i="7" s="1" a="1"/>
  <c r="F64" i="7" s="1"/>
  <c r="AI219" i="5"/>
  <c r="AJ218" i="5" s="1"/>
  <c r="AH126" i="5"/>
  <c r="AI263" i="5"/>
  <c r="AJ263" i="5" s="1"/>
  <c r="AI81" i="5"/>
  <c r="AI233" i="5"/>
  <c r="AH226" i="5"/>
  <c r="AH223" i="5"/>
  <c r="AH76" i="5"/>
  <c r="AH61" i="5"/>
  <c r="AI148" i="5"/>
  <c r="AH121" i="5"/>
  <c r="AH206" i="5"/>
  <c r="AH62" i="5"/>
  <c r="AI164" i="5"/>
  <c r="AI18" i="5"/>
  <c r="AH31" i="5"/>
  <c r="AH209" i="5"/>
  <c r="AI141" i="5"/>
  <c r="AH14" i="5"/>
  <c r="AI260" i="5"/>
  <c r="AJ259" i="5" s="1"/>
  <c r="AI206" i="5"/>
  <c r="AH148" i="5"/>
  <c r="AH222" i="5"/>
  <c r="AI187" i="5"/>
  <c r="AI253" i="5"/>
  <c r="AH249" i="5"/>
  <c r="AH259" i="5"/>
  <c r="AI92" i="5"/>
  <c r="AI243" i="5"/>
  <c r="AI257" i="5"/>
  <c r="AH78" i="5"/>
  <c r="AI150" i="5"/>
  <c r="AI213" i="5"/>
  <c r="AI73" i="5"/>
  <c r="AI19" i="5"/>
  <c r="AI27" i="5"/>
  <c r="AH49" i="5"/>
  <c r="AH129" i="5"/>
  <c r="AH154" i="5"/>
  <c r="AI146" i="5"/>
  <c r="AH141" i="5"/>
  <c r="AH258" i="5"/>
  <c r="AI58" i="5"/>
  <c r="AJ56" i="5" s="1"/>
  <c r="AH18" i="5"/>
  <c r="AH202" i="5"/>
  <c r="AH25" i="5"/>
  <c r="AI222" i="5"/>
  <c r="AI39" i="5"/>
  <c r="AI258" i="5"/>
  <c r="AH58" i="5"/>
  <c r="AH48" i="5"/>
  <c r="AI96" i="5"/>
  <c r="AI235" i="5"/>
  <c r="AI209" i="5"/>
  <c r="AH20" i="5"/>
  <c r="AI178" i="5"/>
  <c r="AI128" i="5"/>
  <c r="AH255" i="5"/>
  <c r="AI14" i="5"/>
  <c r="AJ13" i="5" s="1"/>
  <c r="AH147" i="5"/>
  <c r="AH109" i="5"/>
  <c r="AI88" i="5"/>
  <c r="AH68" i="5"/>
  <c r="AH10" i="5"/>
  <c r="AI107" i="5"/>
  <c r="AH66" i="5"/>
  <c r="AI109" i="5"/>
  <c r="AH99" i="5"/>
  <c r="AH92" i="5"/>
  <c r="AH213" i="5"/>
  <c r="AI79" i="5"/>
  <c r="AH164" i="5"/>
  <c r="AI4" i="5"/>
  <c r="AI251" i="5"/>
  <c r="AJ249" i="5" s="1"/>
  <c r="AH79" i="5"/>
  <c r="AJ65" i="5"/>
  <c r="AJ66" i="5"/>
  <c r="AJ99" i="5"/>
  <c r="AJ98" i="5"/>
  <c r="AJ67" i="5"/>
  <c r="A281" i="21" l="1" a="1"/>
  <c r="A281" i="21" s="1"/>
  <c r="A366" i="21" a="1"/>
  <c r="A366" i="21" s="1"/>
  <c r="C250" i="21"/>
  <c r="C248" i="21"/>
  <c r="C245" i="21"/>
  <c r="C249" i="21"/>
  <c r="C246" i="21"/>
  <c r="C251" i="21"/>
  <c r="C247" i="21"/>
  <c r="C244" i="21"/>
  <c r="C241" i="21"/>
  <c r="C243" i="21"/>
  <c r="C252" i="21"/>
  <c r="C240" i="21"/>
  <c r="C242" i="21"/>
  <c r="C239" i="21"/>
  <c r="D237" i="21" a="1"/>
  <c r="D237" i="21" s="1"/>
  <c r="D238" i="21" s="1"/>
  <c r="D255" i="21" a="1"/>
  <c r="D255" i="21" s="1"/>
  <c r="C220" i="21"/>
  <c r="C224" i="21"/>
  <c r="C223" i="21"/>
  <c r="C222" i="21"/>
  <c r="C226" i="21"/>
  <c r="C227" i="21"/>
  <c r="C231" i="21"/>
  <c r="C229" i="21"/>
  <c r="C232" i="21"/>
  <c r="C268" i="21" s="1"/>
  <c r="C221" i="21"/>
  <c r="C257" i="21" s="1"/>
  <c r="C228" i="21"/>
  <c r="C230" i="21"/>
  <c r="C234" i="21"/>
  <c r="C225" i="21"/>
  <c r="C233" i="21"/>
  <c r="I8" i="13"/>
  <c r="A138" i="10"/>
  <c r="A8" i="10"/>
  <c r="A6" i="20" s="1"/>
  <c r="J138" i="11" a="1"/>
  <c r="J138" i="11" s="1"/>
  <c r="CJ137" i="10" s="1"/>
  <c r="D219" i="21" a="1"/>
  <c r="D219" i="21" s="1"/>
  <c r="D101" i="21" a="1"/>
  <c r="D101" i="21" s="1"/>
  <c r="D83" i="21" a="1"/>
  <c r="D83" i="21" s="1"/>
  <c r="D84" i="21" s="1"/>
  <c r="J35" i="11" a="1"/>
  <c r="J35" i="11" s="1"/>
  <c r="AB7" i="10" s="1"/>
  <c r="A16" i="21"/>
  <c r="A152" i="21"/>
  <c r="A17" i="21"/>
  <c r="A153" i="21"/>
  <c r="D205" i="10" a="1"/>
  <c r="D205" i="10" s="1"/>
  <c r="D234" i="10" s="1"/>
  <c r="C95" i="21"/>
  <c r="C94" i="21"/>
  <c r="C92" i="21"/>
  <c r="C85" i="21"/>
  <c r="C87" i="21"/>
  <c r="C91" i="21"/>
  <c r="C93" i="21"/>
  <c r="C97" i="21"/>
  <c r="C89" i="21"/>
  <c r="C84" i="21"/>
  <c r="C86" i="21"/>
  <c r="D111" i="10" a="1"/>
  <c r="D111" i="10" s="1"/>
  <c r="C96" i="21"/>
  <c r="C88" i="21"/>
  <c r="D93" i="10" a="1"/>
  <c r="D93" i="10" s="1"/>
  <c r="D101" i="10" s="1"/>
  <c r="D223" i="10" a="1"/>
  <c r="D223" i="10" s="1"/>
  <c r="D241" i="10" a="1"/>
  <c r="D241" i="10" s="1"/>
  <c r="D75" i="10" a="1"/>
  <c r="D75" i="10" s="1"/>
  <c r="D77" i="10" s="1"/>
  <c r="C107" i="21"/>
  <c r="C108" i="21"/>
  <c r="C109" i="21"/>
  <c r="C110" i="21"/>
  <c r="C114" i="21"/>
  <c r="C113" i="21"/>
  <c r="C112" i="21"/>
  <c r="C111" i="21"/>
  <c r="C115" i="21"/>
  <c r="C116" i="21"/>
  <c r="C98" i="21"/>
  <c r="J33" i="8"/>
  <c r="F33" i="8"/>
  <c r="P33" i="8"/>
  <c r="D33" i="8"/>
  <c r="C33" i="8"/>
  <c r="O33" i="8"/>
  <c r="I33" i="8"/>
  <c r="G33" i="8"/>
  <c r="N33" i="8"/>
  <c r="K33" i="8"/>
  <c r="L33" i="8"/>
  <c r="H33" i="8"/>
  <c r="E33" i="8"/>
  <c r="B209" i="10"/>
  <c r="B245" i="10" s="1"/>
  <c r="B225" i="10"/>
  <c r="B243" i="10" s="1"/>
  <c r="C6" i="10"/>
  <c r="B226" i="10"/>
  <c r="B244" i="10" s="1"/>
  <c r="AJ230" i="5"/>
  <c r="O6" i="10"/>
  <c r="CE6" i="10"/>
  <c r="AA6" i="10"/>
  <c r="T6" i="10"/>
  <c r="BO6" i="10"/>
  <c r="BS6" i="10"/>
  <c r="BW6" i="10"/>
  <c r="AB6" i="10"/>
  <c r="I6" i="10"/>
  <c r="CF6" i="10"/>
  <c r="BP6" i="10"/>
  <c r="AO6" i="10"/>
  <c r="M6" i="10"/>
  <c r="AS6" i="10"/>
  <c r="AL6" i="10"/>
  <c r="BR6" i="10"/>
  <c r="AG6" i="10"/>
  <c r="AU6" i="10"/>
  <c r="BQ6" i="10"/>
  <c r="V6" i="10"/>
  <c r="CL6" i="10"/>
  <c r="F6" i="10"/>
  <c r="AX6" i="10"/>
  <c r="W6" i="10"/>
  <c r="CA6" i="10"/>
  <c r="CH6" i="10"/>
  <c r="AQ6" i="10"/>
  <c r="AJ6" i="10"/>
  <c r="P6" i="10"/>
  <c r="BG6" i="10"/>
  <c r="D6" i="10"/>
  <c r="AN6" i="10"/>
  <c r="CB6" i="10"/>
  <c r="Y6" i="10"/>
  <c r="CJ6" i="10"/>
  <c r="BT6" i="10"/>
  <c r="CK6" i="10"/>
  <c r="U6" i="10"/>
  <c r="BI6" i="10"/>
  <c r="AT6" i="10"/>
  <c r="G6" i="10"/>
  <c r="AW6" i="10"/>
  <c r="BA6" i="10"/>
  <c r="BM6" i="10"/>
  <c r="AD6" i="10"/>
  <c r="BN6" i="10"/>
  <c r="R6" i="10"/>
  <c r="CD6" i="10"/>
  <c r="AM6" i="10"/>
  <c r="CM6" i="10"/>
  <c r="CT6" i="10"/>
  <c r="CI6" i="10"/>
  <c r="AV6" i="10"/>
  <c r="AF6" i="10"/>
  <c r="CW6" i="10"/>
  <c r="H6" i="10"/>
  <c r="AR6" i="10"/>
  <c r="CR6" i="10"/>
  <c r="S6" i="10"/>
  <c r="CN6" i="10"/>
  <c r="BX6" i="10"/>
  <c r="BU6" i="10"/>
  <c r="AC6" i="10"/>
  <c r="N6" i="10"/>
  <c r="BZ6" i="10"/>
  <c r="E6" i="10"/>
  <c r="CO6" i="10"/>
  <c r="BE6" i="10"/>
  <c r="BY6" i="10"/>
  <c r="AP6" i="10"/>
  <c r="CC6" i="10"/>
  <c r="AH6" i="10"/>
  <c r="BJ6" i="10"/>
  <c r="BC6" i="10"/>
  <c r="CQ6" i="10"/>
  <c r="BV6" i="10"/>
  <c r="L6" i="10"/>
  <c r="CU6" i="10"/>
  <c r="AZ6" i="10"/>
  <c r="BK6" i="10"/>
  <c r="X6" i="10"/>
  <c r="BD6" i="10"/>
  <c r="BL6" i="10"/>
  <c r="AI6" i="10"/>
  <c r="CV6" i="10"/>
  <c r="BH6" i="10"/>
  <c r="AY6" i="10"/>
  <c r="AK6" i="10"/>
  <c r="Z6" i="10"/>
  <c r="CP6" i="10"/>
  <c r="Q6" i="10"/>
  <c r="AE6" i="10"/>
  <c r="CG6" i="10"/>
  <c r="J6" i="10"/>
  <c r="BB6" i="10"/>
  <c r="CS6" i="10"/>
  <c r="K6" i="10"/>
  <c r="P136" i="10"/>
  <c r="AF136" i="10"/>
  <c r="AV136" i="10"/>
  <c r="BL136" i="10"/>
  <c r="CB136" i="10"/>
  <c r="CR136" i="10"/>
  <c r="E136" i="10"/>
  <c r="U136" i="10"/>
  <c r="AK136" i="10"/>
  <c r="BA136" i="10"/>
  <c r="BQ136" i="10"/>
  <c r="CG136" i="10"/>
  <c r="CW136" i="10"/>
  <c r="R136" i="10"/>
  <c r="AH136" i="10"/>
  <c r="AX136" i="10"/>
  <c r="C136" i="10"/>
  <c r="C210" i="10" s="1"/>
  <c r="BN136" i="10"/>
  <c r="CT136" i="10"/>
  <c r="BC136" i="10"/>
  <c r="CM136" i="10"/>
  <c r="AQ136" i="10"/>
  <c r="CH136" i="10"/>
  <c r="AE136" i="10"/>
  <c r="CA136" i="10"/>
  <c r="D136" i="10"/>
  <c r="T136" i="10"/>
  <c r="AJ136" i="10"/>
  <c r="AZ136" i="10"/>
  <c r="BP136" i="10"/>
  <c r="CF136" i="10"/>
  <c r="CV136" i="10"/>
  <c r="I136" i="10"/>
  <c r="Y136" i="10"/>
  <c r="AO136" i="10"/>
  <c r="BE136" i="10"/>
  <c r="BU136" i="10"/>
  <c r="CK136" i="10"/>
  <c r="F136" i="10"/>
  <c r="V136" i="10"/>
  <c r="AL136" i="10"/>
  <c r="BB136" i="10"/>
  <c r="S136" i="10"/>
  <c r="BV136" i="10"/>
  <c r="G136" i="10"/>
  <c r="BO136" i="10"/>
  <c r="CU136" i="10"/>
  <c r="BG136" i="10"/>
  <c r="CP136" i="10"/>
  <c r="AU136" i="10"/>
  <c r="CI136" i="10"/>
  <c r="H136" i="10"/>
  <c r="X136" i="10"/>
  <c r="AN136" i="10"/>
  <c r="BD136" i="10"/>
  <c r="BT136" i="10"/>
  <c r="CJ136" i="10"/>
  <c r="M136" i="10"/>
  <c r="AC136" i="10"/>
  <c r="AS136" i="10"/>
  <c r="BI136" i="10"/>
  <c r="BY136" i="10"/>
  <c r="CO136" i="10"/>
  <c r="J136" i="10"/>
  <c r="Z136" i="10"/>
  <c r="AP136" i="10"/>
  <c r="BF136" i="10"/>
  <c r="AI136" i="10"/>
  <c r="CD136" i="10"/>
  <c r="W136" i="10"/>
  <c r="BW136" i="10"/>
  <c r="K136" i="10"/>
  <c r="BR136" i="10"/>
  <c r="BK136" i="10"/>
  <c r="CQ136" i="10"/>
  <c r="L136" i="10"/>
  <c r="AB136" i="10"/>
  <c r="AR136" i="10"/>
  <c r="BH136" i="10"/>
  <c r="BX136" i="10"/>
  <c r="CN136" i="10"/>
  <c r="Q136" i="10"/>
  <c r="AG136" i="10"/>
  <c r="AW136" i="10"/>
  <c r="BM136" i="10"/>
  <c r="CC136" i="10"/>
  <c r="CS136" i="10"/>
  <c r="N136" i="10"/>
  <c r="AD136" i="10"/>
  <c r="AT136" i="10"/>
  <c r="BJ136" i="10"/>
  <c r="AY136" i="10"/>
  <c r="CL136" i="10"/>
  <c r="AM136" i="10"/>
  <c r="CE136" i="10"/>
  <c r="AA136" i="10"/>
  <c r="BZ136" i="10"/>
  <c r="O136" i="10"/>
  <c r="BS136" i="10"/>
  <c r="B136" i="10"/>
  <c r="B224" i="10"/>
  <c r="B210" i="10"/>
  <c r="U59" i="7"/>
  <c r="AJ159" i="5"/>
  <c r="AJ160" i="5"/>
  <c r="B253" i="10"/>
  <c r="B247" i="10"/>
  <c r="B250" i="10"/>
  <c r="B255" i="10"/>
  <c r="C76" i="10"/>
  <c r="C82" i="10"/>
  <c r="C86" i="10"/>
  <c r="C85" i="10"/>
  <c r="C89" i="10"/>
  <c r="C77" i="10"/>
  <c r="C84" i="10"/>
  <c r="C78" i="10"/>
  <c r="C88" i="10"/>
  <c r="C83" i="10"/>
  <c r="C87" i="10"/>
  <c r="C90" i="10"/>
  <c r="C81" i="10"/>
  <c r="B248" i="10"/>
  <c r="C206" i="10"/>
  <c r="C212" i="10"/>
  <c r="C237" i="10"/>
  <c r="C219" i="10"/>
  <c r="C236" i="10"/>
  <c r="C232" i="10"/>
  <c r="C231" i="10"/>
  <c r="C234" i="10"/>
  <c r="C216" i="10"/>
  <c r="C220" i="10"/>
  <c r="C228" i="10"/>
  <c r="C230" i="10"/>
  <c r="C213" i="10"/>
  <c r="C208" i="10"/>
  <c r="C227" i="10"/>
  <c r="C207" i="10"/>
  <c r="C233" i="10"/>
  <c r="C238" i="10"/>
  <c r="C218" i="10"/>
  <c r="C217" i="10"/>
  <c r="C211" i="10"/>
  <c r="C229" i="10"/>
  <c r="C214" i="10"/>
  <c r="C215" i="10"/>
  <c r="C235" i="10"/>
  <c r="B256" i="10"/>
  <c r="B249" i="10"/>
  <c r="B252" i="10"/>
  <c r="B251" i="10"/>
  <c r="B254" i="10"/>
  <c r="C100" i="10"/>
  <c r="C104" i="10"/>
  <c r="C103" i="10"/>
  <c r="C99" i="10"/>
  <c r="C102" i="10"/>
  <c r="C108" i="10"/>
  <c r="C105" i="10"/>
  <c r="C106" i="10"/>
  <c r="C107" i="10"/>
  <c r="C101" i="10"/>
  <c r="C80" i="10"/>
  <c r="C79" i="10"/>
  <c r="B125" i="10"/>
  <c r="O59" i="7"/>
  <c r="CC51" i="13"/>
  <c r="B120" i="10"/>
  <c r="B122" i="10"/>
  <c r="B126" i="10"/>
  <c r="B123" i="10"/>
  <c r="B118" i="10"/>
  <c r="CT37" i="7"/>
  <c r="CV37" i="7" s="1"/>
  <c r="J37" i="7"/>
  <c r="B121" i="10"/>
  <c r="B124" i="10"/>
  <c r="B117" i="10"/>
  <c r="B119" i="10"/>
  <c r="B91" i="10"/>
  <c r="A139" i="10"/>
  <c r="I9" i="13"/>
  <c r="E10" i="7"/>
  <c r="A9" i="10"/>
  <c r="A7" i="20" s="1"/>
  <c r="AJ183" i="5"/>
  <c r="BK37" i="13"/>
  <c r="AJ64" i="5"/>
  <c r="J33" i="7"/>
  <c r="CT33" i="7"/>
  <c r="CV33" i="7" s="1"/>
  <c r="CT29" i="7"/>
  <c r="CV29" i="7" s="1"/>
  <c r="J29" i="7"/>
  <c r="CT8" i="7"/>
  <c r="CV8" i="7" s="1"/>
  <c r="J8" i="7"/>
  <c r="CT49" i="7"/>
  <c r="CV49" i="7" s="1"/>
  <c r="J49" i="7"/>
  <c r="CT38" i="7"/>
  <c r="CV38" i="7" s="1"/>
  <c r="J38" i="7"/>
  <c r="CT17" i="7"/>
  <c r="CV17" i="7" s="1"/>
  <c r="J17" i="7"/>
  <c r="CT13" i="7"/>
  <c r="CV13" i="7" s="1"/>
  <c r="J13" i="7"/>
  <c r="CT21" i="7"/>
  <c r="CV21" i="7" s="1"/>
  <c r="J21" i="7"/>
  <c r="CT40" i="7"/>
  <c r="CV40" i="7" s="1"/>
  <c r="J40" i="7"/>
  <c r="J19" i="7"/>
  <c r="CT19" i="7"/>
  <c r="CV19" i="7" s="1"/>
  <c r="CT36" i="7"/>
  <c r="CV36" i="7" s="1"/>
  <c r="J36" i="7"/>
  <c r="CT52" i="7"/>
  <c r="CV52" i="7" s="1"/>
  <c r="J52" i="7"/>
  <c r="CT39" i="7"/>
  <c r="CV39" i="7" s="1"/>
  <c r="J39" i="7"/>
  <c r="CT24" i="7"/>
  <c r="CV24" i="7" s="1"/>
  <c r="J24" i="7"/>
  <c r="CT48" i="7"/>
  <c r="CV48" i="7" s="1"/>
  <c r="J48" i="7"/>
  <c r="CT6" i="7"/>
  <c r="CV6" i="7" s="1"/>
  <c r="J6" i="7"/>
  <c r="J56" i="7"/>
  <c r="CT56" i="7"/>
  <c r="CV56" i="7" s="1"/>
  <c r="CT53" i="7"/>
  <c r="CV53" i="7" s="1"/>
  <c r="J53" i="7"/>
  <c r="CT45" i="7"/>
  <c r="CV45" i="7" s="1"/>
  <c r="J45" i="7"/>
  <c r="CT30" i="7"/>
  <c r="CV30" i="7" s="1"/>
  <c r="J30" i="7"/>
  <c r="CT11" i="7"/>
  <c r="CV11" i="7" s="1"/>
  <c r="J11" i="7"/>
  <c r="J46" i="7"/>
  <c r="CT46" i="7"/>
  <c r="CV46" i="7" s="1"/>
  <c r="CT9" i="7"/>
  <c r="CV9" i="7" s="1"/>
  <c r="J9" i="7"/>
  <c r="J51" i="7"/>
  <c r="CT51" i="7"/>
  <c r="CV51" i="7" s="1"/>
  <c r="CT44" i="7"/>
  <c r="CV44" i="7" s="1"/>
  <c r="J44" i="7"/>
  <c r="CT54" i="7"/>
  <c r="CV54" i="7" s="1"/>
  <c r="J54" i="7"/>
  <c r="CT23" i="7"/>
  <c r="CV23" i="7" s="1"/>
  <c r="J23" i="7"/>
  <c r="J35" i="7"/>
  <c r="CT35" i="7"/>
  <c r="CV35" i="7" s="1"/>
  <c r="CT50" i="7"/>
  <c r="CV50" i="7" s="1"/>
  <c r="J50" i="7"/>
  <c r="CT55" i="7"/>
  <c r="CV55" i="7" s="1"/>
  <c r="J55" i="7"/>
  <c r="J34" i="7"/>
  <c r="CT34" i="7"/>
  <c r="CV34" i="7" s="1"/>
  <c r="J31" i="7"/>
  <c r="CT31" i="7"/>
  <c r="CV31" i="7" s="1"/>
  <c r="CT43" i="7"/>
  <c r="CV43" i="7" s="1"/>
  <c r="J43" i="7"/>
  <c r="CT20" i="7"/>
  <c r="CV20" i="7" s="1"/>
  <c r="J20" i="7"/>
  <c r="J41" i="7"/>
  <c r="CT41" i="7"/>
  <c r="CV41" i="7" s="1"/>
  <c r="J47" i="7"/>
  <c r="CT47" i="7"/>
  <c r="CV47" i="7" s="1"/>
  <c r="J42" i="7"/>
  <c r="CT42" i="7"/>
  <c r="CV42" i="7" s="1"/>
  <c r="J28" i="7"/>
  <c r="CT28" i="7"/>
  <c r="CV28" i="7" s="1"/>
  <c r="J32" i="7"/>
  <c r="CT32" i="7"/>
  <c r="CV32" i="7" s="1"/>
  <c r="CT22" i="7"/>
  <c r="CV22" i="7" s="1"/>
  <c r="J22" i="7"/>
  <c r="CT26" i="7"/>
  <c r="CV26" i="7" s="1"/>
  <c r="J26" i="7"/>
  <c r="CT12" i="7"/>
  <c r="CV12" i="7" s="1"/>
  <c r="J12" i="7"/>
  <c r="CT27" i="7"/>
  <c r="CV27" i="7" s="1"/>
  <c r="J27" i="7"/>
  <c r="J18" i="7"/>
  <c r="CT18" i="7"/>
  <c r="CV18" i="7" s="1"/>
  <c r="CT14" i="7"/>
  <c r="CV14" i="7" s="1"/>
  <c r="J14" i="7"/>
  <c r="CT16" i="7"/>
  <c r="CV16" i="7" s="1"/>
  <c r="J16" i="7"/>
  <c r="CT10" i="7"/>
  <c r="CV10" i="7" s="1"/>
  <c r="J10" i="7"/>
  <c r="J5" i="7"/>
  <c r="H59" i="7"/>
  <c r="CT5" i="7"/>
  <c r="CV5" i="7" s="1"/>
  <c r="CT25" i="7"/>
  <c r="CV25" i="7" s="1"/>
  <c r="J25" i="7"/>
  <c r="CT15" i="7"/>
  <c r="CV15" i="7" s="1"/>
  <c r="J15" i="7"/>
  <c r="I8" i="7"/>
  <c r="I37" i="7"/>
  <c r="I22" i="7"/>
  <c r="I36" i="7"/>
  <c r="I23" i="7"/>
  <c r="I25" i="7"/>
  <c r="I10" i="7"/>
  <c r="I39" i="7"/>
  <c r="I55" i="7"/>
  <c r="I29" i="7"/>
  <c r="I14" i="7"/>
  <c r="I52" i="7"/>
  <c r="I24" i="7"/>
  <c r="I40" i="7"/>
  <c r="I53" i="7"/>
  <c r="I38" i="7"/>
  <c r="I17" i="7"/>
  <c r="I16" i="7"/>
  <c r="I41" i="7"/>
  <c r="I26" i="7"/>
  <c r="I47" i="7"/>
  <c r="I32" i="7"/>
  <c r="I45" i="7"/>
  <c r="I30" i="7"/>
  <c r="I33" i="7"/>
  <c r="I20" i="7"/>
  <c r="I56" i="7"/>
  <c r="I27" i="7"/>
  <c r="I54" i="7"/>
  <c r="I49" i="7"/>
  <c r="I44" i="7"/>
  <c r="I5" i="7"/>
  <c r="I42" i="7"/>
  <c r="I19" i="7"/>
  <c r="I48" i="7"/>
  <c r="I7" i="7"/>
  <c r="I46" i="7"/>
  <c r="I51" i="7"/>
  <c r="I28" i="7"/>
  <c r="I12" i="7"/>
  <c r="I21" i="7"/>
  <c r="I6" i="7"/>
  <c r="I31" i="7"/>
  <c r="I18" i="7"/>
  <c r="I9" i="7"/>
  <c r="I35" i="7"/>
  <c r="I11" i="7"/>
  <c r="I34" i="7"/>
  <c r="I13" i="7"/>
  <c r="I43" i="7"/>
  <c r="I15" i="7"/>
  <c r="I50" i="7"/>
  <c r="AG48" i="13"/>
  <c r="AY23" i="13"/>
  <c r="CC54" i="13"/>
  <c r="CC38" i="13"/>
  <c r="AG49" i="13"/>
  <c r="CU47" i="13"/>
  <c r="AJ46" i="5"/>
  <c r="BW12" i="13"/>
  <c r="BQ56" i="13"/>
  <c r="AL59" i="13"/>
  <c r="J67" i="13" s="1" a="1"/>
  <c r="J67" i="13" s="1"/>
  <c r="AJ223" i="5"/>
  <c r="CC37" i="13"/>
  <c r="AR59" i="13"/>
  <c r="J68" i="13" s="1" a="1"/>
  <c r="J68" i="13" s="1"/>
  <c r="BQ12" i="13"/>
  <c r="CC40" i="13"/>
  <c r="CC23" i="13"/>
  <c r="CC7" i="13"/>
  <c r="CC39" i="13"/>
  <c r="BW25" i="13"/>
  <c r="BQ41" i="13"/>
  <c r="BQ24" i="13"/>
  <c r="BQ25" i="13"/>
  <c r="AJ197" i="5"/>
  <c r="AJ85" i="5"/>
  <c r="AJ167" i="5"/>
  <c r="CC22" i="13"/>
  <c r="CC21" i="13"/>
  <c r="CC6" i="13"/>
  <c r="BK41" i="13"/>
  <c r="CK59" i="13"/>
  <c r="CC47" i="13"/>
  <c r="CO53" i="13"/>
  <c r="BQ35" i="13"/>
  <c r="BQ6" i="13"/>
  <c r="BQ8" i="13"/>
  <c r="AQ59" i="13"/>
  <c r="BM59" i="13"/>
  <c r="AM10" i="13"/>
  <c r="AM26" i="13"/>
  <c r="AM42" i="13"/>
  <c r="CI5" i="13"/>
  <c r="CI9" i="13"/>
  <c r="CI13" i="13"/>
  <c r="BQ16" i="13"/>
  <c r="CI26" i="13"/>
  <c r="AM19" i="13"/>
  <c r="AM39" i="13"/>
  <c r="AM43" i="13"/>
  <c r="AM47" i="13"/>
  <c r="CZ16" i="13"/>
  <c r="CZ32" i="13"/>
  <c r="BK20" i="13"/>
  <c r="CC11" i="13"/>
  <c r="CC31" i="13"/>
  <c r="AA53" i="13"/>
  <c r="AA45" i="13"/>
  <c r="AA37" i="13"/>
  <c r="AA29" i="13"/>
  <c r="BQ29" i="13"/>
  <c r="BQ45" i="13"/>
  <c r="BW13" i="13"/>
  <c r="BW29" i="13"/>
  <c r="BW45" i="13"/>
  <c r="AY14" i="13"/>
  <c r="AY26" i="13"/>
  <c r="AY34" i="13"/>
  <c r="AY42" i="13"/>
  <c r="AY50" i="13"/>
  <c r="BE26" i="13"/>
  <c r="BE42" i="13"/>
  <c r="AS12" i="13"/>
  <c r="AS28" i="13"/>
  <c r="AS44" i="13"/>
  <c r="AG5" i="13"/>
  <c r="AG21" i="13"/>
  <c r="AG37" i="13"/>
  <c r="AG53" i="13"/>
  <c r="CO25" i="13"/>
  <c r="CO45" i="13"/>
  <c r="AA56" i="13"/>
  <c r="AA44" i="13"/>
  <c r="AA40" i="13"/>
  <c r="BQ20" i="13"/>
  <c r="BQ36" i="13"/>
  <c r="BQ52" i="13"/>
  <c r="BW8" i="13"/>
  <c r="BW24" i="13"/>
  <c r="BW40" i="13"/>
  <c r="BW56" i="13"/>
  <c r="CU8" i="13"/>
  <c r="CU24" i="13"/>
  <c r="CU40" i="13"/>
  <c r="CU56" i="13"/>
  <c r="AG8" i="13"/>
  <c r="AG28" i="13"/>
  <c r="AG44" i="13"/>
  <c r="CO33" i="13"/>
  <c r="CO40" i="13"/>
  <c r="CO56" i="13"/>
  <c r="AM6" i="13"/>
  <c r="AM18" i="13"/>
  <c r="AM22" i="13"/>
  <c r="AM34" i="13"/>
  <c r="AM38" i="13"/>
  <c r="AM50" i="13"/>
  <c r="AM54" i="13"/>
  <c r="CI18" i="13"/>
  <c r="CI30" i="13"/>
  <c r="CI38" i="13"/>
  <c r="CI42" i="13"/>
  <c r="CI46" i="13"/>
  <c r="CI50" i="13"/>
  <c r="CI54" i="13"/>
  <c r="BK36" i="13"/>
  <c r="BK44" i="13"/>
  <c r="BK52" i="13"/>
  <c r="BK6" i="13"/>
  <c r="BK18" i="13"/>
  <c r="BK22" i="13"/>
  <c r="BK34" i="13"/>
  <c r="BK42" i="13"/>
  <c r="CC19" i="13"/>
  <c r="CC16" i="13"/>
  <c r="CC25" i="13"/>
  <c r="CC33" i="13"/>
  <c r="AM23" i="13"/>
  <c r="AM27" i="13"/>
  <c r="AM31" i="13"/>
  <c r="CI15" i="13"/>
  <c r="CI23" i="13"/>
  <c r="CI31" i="13"/>
  <c r="CI39" i="13"/>
  <c r="CI47" i="13"/>
  <c r="CI55" i="13"/>
  <c r="AM9" i="13"/>
  <c r="AM25" i="13"/>
  <c r="AM41" i="13"/>
  <c r="CI8" i="13"/>
  <c r="CI12" i="13"/>
  <c r="BK50" i="13"/>
  <c r="BK9" i="13"/>
  <c r="BK13" i="13"/>
  <c r="BK21" i="13"/>
  <c r="BK25" i="13"/>
  <c r="BK29" i="13"/>
  <c r="BK47" i="13"/>
  <c r="BK55" i="13"/>
  <c r="CC18" i="13"/>
  <c r="CC15" i="13"/>
  <c r="CC12" i="13"/>
  <c r="CC28" i="13"/>
  <c r="CC32" i="13"/>
  <c r="CC36" i="13"/>
  <c r="AA52" i="13"/>
  <c r="AA5" i="13"/>
  <c r="AA51" i="13"/>
  <c r="AA43" i="13"/>
  <c r="AA35" i="13"/>
  <c r="AA27" i="13"/>
  <c r="AA23" i="13"/>
  <c r="AA19" i="13"/>
  <c r="AA15" i="13"/>
  <c r="AA11" i="13"/>
  <c r="AA7" i="13"/>
  <c r="BQ22" i="13"/>
  <c r="BQ38" i="13"/>
  <c r="BQ54" i="13"/>
  <c r="BQ21" i="13"/>
  <c r="BQ37" i="13"/>
  <c r="BQ53" i="13"/>
  <c r="BW18" i="13"/>
  <c r="BW34" i="13"/>
  <c r="BW50" i="13"/>
  <c r="BW5" i="13"/>
  <c r="BW21" i="13"/>
  <c r="BW37" i="13"/>
  <c r="BW53" i="13"/>
  <c r="AY8" i="13"/>
  <c r="AY20" i="13"/>
  <c r="AY28" i="13"/>
  <c r="AY36" i="13"/>
  <c r="AY44" i="13"/>
  <c r="AY52" i="13"/>
  <c r="BE12" i="13"/>
  <c r="BE20" i="13"/>
  <c r="BE24" i="13"/>
  <c r="BE36" i="13"/>
  <c r="BE40" i="13"/>
  <c r="BE52" i="13"/>
  <c r="BE56" i="13"/>
  <c r="U54" i="13"/>
  <c r="U46" i="13"/>
  <c r="U38" i="13"/>
  <c r="U30" i="13"/>
  <c r="U22" i="13"/>
  <c r="U14" i="13"/>
  <c r="U6" i="13"/>
  <c r="AS6" i="13"/>
  <c r="AS18" i="13"/>
  <c r="AS22" i="13"/>
  <c r="AS34" i="13"/>
  <c r="AS38" i="13"/>
  <c r="AS50" i="13"/>
  <c r="AS54" i="13"/>
  <c r="CU14" i="13"/>
  <c r="CU46" i="13"/>
  <c r="CU34" i="13"/>
  <c r="CU5" i="13"/>
  <c r="CU21" i="13"/>
  <c r="CU37" i="13"/>
  <c r="CU53" i="13"/>
  <c r="AG13" i="13"/>
  <c r="AG29" i="13"/>
  <c r="AG45" i="13"/>
  <c r="AG10" i="13"/>
  <c r="AG26" i="13"/>
  <c r="AG42" i="13"/>
  <c r="CO42" i="13"/>
  <c r="CO54" i="13"/>
  <c r="CO5" i="13"/>
  <c r="CO13" i="13"/>
  <c r="CO21" i="13"/>
  <c r="CO37" i="13"/>
  <c r="CU22" i="13"/>
  <c r="CU54" i="13"/>
  <c r="CU10" i="13"/>
  <c r="CU42" i="13"/>
  <c r="AG14" i="13"/>
  <c r="AG30" i="13"/>
  <c r="AG46" i="13"/>
  <c r="CO50" i="13"/>
  <c r="CO30" i="13"/>
  <c r="AA36" i="13"/>
  <c r="AA32" i="13"/>
  <c r="AA24" i="13"/>
  <c r="AA20" i="13"/>
  <c r="AA16" i="13"/>
  <c r="AA12" i="13"/>
  <c r="AA8" i="13"/>
  <c r="S59" i="13"/>
  <c r="BS59" i="13"/>
  <c r="BQ18" i="13"/>
  <c r="BQ34" i="13"/>
  <c r="BQ50" i="13"/>
  <c r="BQ17" i="13"/>
  <c r="BQ33" i="13"/>
  <c r="BQ49" i="13"/>
  <c r="BW14" i="13"/>
  <c r="BW30" i="13"/>
  <c r="BW46" i="13"/>
  <c r="BW17" i="13"/>
  <c r="BW33" i="13"/>
  <c r="BW49" i="13"/>
  <c r="AY7" i="13"/>
  <c r="AY15" i="13"/>
  <c r="AY19" i="13"/>
  <c r="AY27" i="13"/>
  <c r="AY31" i="13"/>
  <c r="AY35" i="13"/>
  <c r="AY39" i="13"/>
  <c r="AY43" i="13"/>
  <c r="AY47" i="13"/>
  <c r="AY51" i="13"/>
  <c r="AY55" i="13"/>
  <c r="BE7" i="13"/>
  <c r="BE15" i="13"/>
  <c r="BE23" i="13"/>
  <c r="BE27" i="13"/>
  <c r="BE31" i="13"/>
  <c r="BE35" i="13"/>
  <c r="BE43" i="13"/>
  <c r="BE51" i="13"/>
  <c r="BE55" i="13"/>
  <c r="U55" i="13"/>
  <c r="U51" i="13"/>
  <c r="U43" i="13"/>
  <c r="U39" i="13"/>
  <c r="U35" i="13"/>
  <c r="U27" i="13"/>
  <c r="U23" i="13"/>
  <c r="U15" i="13"/>
  <c r="U11" i="13"/>
  <c r="U7" i="13"/>
  <c r="AS5" i="13"/>
  <c r="AS9" i="13"/>
  <c r="AS17" i="13"/>
  <c r="AS21" i="13"/>
  <c r="AS25" i="13"/>
  <c r="AS33" i="13"/>
  <c r="AS37" i="13"/>
  <c r="AS41" i="13"/>
  <c r="AS49" i="13"/>
  <c r="AS53" i="13"/>
  <c r="CU6" i="13"/>
  <c r="CU38" i="13"/>
  <c r="CU26" i="13"/>
  <c r="CU17" i="13"/>
  <c r="CU33" i="13"/>
  <c r="CU49" i="13"/>
  <c r="CS59" i="13"/>
  <c r="AG9" i="13"/>
  <c r="AG25" i="13"/>
  <c r="AG41" i="13"/>
  <c r="AG6" i="13"/>
  <c r="AG22" i="13"/>
  <c r="AG38" i="13"/>
  <c r="AG54" i="13"/>
  <c r="AG55" i="13"/>
  <c r="CO46" i="13"/>
  <c r="CO8" i="13"/>
  <c r="CO12" i="13"/>
  <c r="CO16" i="13"/>
  <c r="CO20" i="13"/>
  <c r="CO26" i="13"/>
  <c r="CO34" i="13"/>
  <c r="CO49" i="13"/>
  <c r="CY25" i="13"/>
  <c r="BK5" i="13"/>
  <c r="BG59" i="13"/>
  <c r="BK33" i="13"/>
  <c r="Z59" i="13"/>
  <c r="J65" i="13" s="1" a="1"/>
  <c r="J65" i="13" s="1"/>
  <c r="CZ24" i="13"/>
  <c r="CZ56" i="13"/>
  <c r="AM14" i="13"/>
  <c r="AM30" i="13"/>
  <c r="BK17" i="13"/>
  <c r="CA59" i="13"/>
  <c r="CZ33" i="13"/>
  <c r="CZ49" i="13"/>
  <c r="BE39" i="13"/>
  <c r="BE47" i="13"/>
  <c r="U47" i="13"/>
  <c r="U31" i="13"/>
  <c r="U19" i="13"/>
  <c r="AS29" i="13"/>
  <c r="AS45" i="13"/>
  <c r="BY59" i="13"/>
  <c r="AF59" i="13"/>
  <c r="J66" i="13" s="1" a="1"/>
  <c r="J66" i="13" s="1"/>
  <c r="CZ10" i="13"/>
  <c r="CZ26" i="13"/>
  <c r="CZ47" i="13"/>
  <c r="CY5" i="13"/>
  <c r="CY50" i="13"/>
  <c r="CY20" i="13"/>
  <c r="O56" i="13"/>
  <c r="CW56" i="13"/>
  <c r="CY14" i="13"/>
  <c r="CY9" i="13"/>
  <c r="O45" i="13"/>
  <c r="CW45" i="13"/>
  <c r="O37" i="13"/>
  <c r="CW37" i="13"/>
  <c r="CW29" i="13"/>
  <c r="O29" i="13"/>
  <c r="O21" i="13"/>
  <c r="CW21" i="13"/>
  <c r="O13" i="13"/>
  <c r="CW13" i="13"/>
  <c r="AK59" i="13"/>
  <c r="CM59" i="13"/>
  <c r="W59" i="13"/>
  <c r="BO59" i="13"/>
  <c r="AX59" i="13"/>
  <c r="J69" i="13" s="1" a="1"/>
  <c r="J69" i="13" s="1"/>
  <c r="CZ44" i="13"/>
  <c r="M59" i="13"/>
  <c r="AM7" i="13"/>
  <c r="AM11" i="13"/>
  <c r="AM15" i="13"/>
  <c r="AM35" i="13"/>
  <c r="AM51" i="13"/>
  <c r="AM55" i="13"/>
  <c r="CI6" i="13"/>
  <c r="CI10" i="13"/>
  <c r="CI14" i="13"/>
  <c r="CI19" i="13"/>
  <c r="CI27" i="13"/>
  <c r="CI35" i="13"/>
  <c r="CI43" i="13"/>
  <c r="CI51" i="13"/>
  <c r="CQ59" i="13"/>
  <c r="CZ7" i="13"/>
  <c r="CZ19" i="13"/>
  <c r="CZ39" i="13"/>
  <c r="BI59" i="13"/>
  <c r="BK10" i="13"/>
  <c r="BK14" i="13"/>
  <c r="BK26" i="13"/>
  <c r="BK30" i="13"/>
  <c r="BK49" i="13"/>
  <c r="CC9" i="13"/>
  <c r="CC29" i="13"/>
  <c r="AA55" i="13"/>
  <c r="AA47" i="13"/>
  <c r="AA39" i="13"/>
  <c r="AA31" i="13"/>
  <c r="CZ9" i="13"/>
  <c r="CZ25" i="13"/>
  <c r="CZ41" i="13"/>
  <c r="N59" i="13"/>
  <c r="J63" i="13" s="1" a="1"/>
  <c r="J63" i="13" s="1"/>
  <c r="CZ5" i="13"/>
  <c r="BV59" i="13"/>
  <c r="J73" i="13" s="1" a="1"/>
  <c r="J73" i="13" s="1"/>
  <c r="BQ23" i="13"/>
  <c r="BQ39" i="13"/>
  <c r="BQ55" i="13"/>
  <c r="BQ11" i="13"/>
  <c r="BW15" i="13"/>
  <c r="BW31" i="13"/>
  <c r="BW47" i="13"/>
  <c r="AY12" i="13"/>
  <c r="AY16" i="13"/>
  <c r="AY32" i="13"/>
  <c r="AY40" i="13"/>
  <c r="AY48" i="13"/>
  <c r="AY56" i="13"/>
  <c r="BE8" i="13"/>
  <c r="BE16" i="13"/>
  <c r="BE28" i="13"/>
  <c r="BE32" i="13"/>
  <c r="BE44" i="13"/>
  <c r="BE48" i="13"/>
  <c r="U50" i="13"/>
  <c r="U42" i="13"/>
  <c r="U34" i="13"/>
  <c r="U26" i="13"/>
  <c r="U18" i="13"/>
  <c r="U10" i="13"/>
  <c r="CZ11" i="13"/>
  <c r="CZ35" i="13"/>
  <c r="CZ55" i="13"/>
  <c r="AS10" i="13"/>
  <c r="AS14" i="13"/>
  <c r="AS26" i="13"/>
  <c r="AS30" i="13"/>
  <c r="AS42" i="13"/>
  <c r="AS46" i="13"/>
  <c r="AC59" i="13"/>
  <c r="CZ14" i="13"/>
  <c r="CZ38" i="13"/>
  <c r="CU19" i="13"/>
  <c r="CU23" i="13"/>
  <c r="CU55" i="13"/>
  <c r="AG35" i="13"/>
  <c r="AG15" i="13"/>
  <c r="AG47" i="13"/>
  <c r="AG56" i="13"/>
  <c r="CO27" i="13"/>
  <c r="CO51" i="13"/>
  <c r="CO9" i="13"/>
  <c r="CO17" i="13"/>
  <c r="CW5" i="13"/>
  <c r="O5" i="13"/>
  <c r="CY46" i="13"/>
  <c r="CY32" i="13"/>
  <c r="CY16" i="13"/>
  <c r="CY56" i="13"/>
  <c r="CY44" i="13"/>
  <c r="CY28" i="13"/>
  <c r="CY10" i="13"/>
  <c r="CY55" i="13"/>
  <c r="CY47" i="13"/>
  <c r="CY39" i="13"/>
  <c r="CY31" i="13"/>
  <c r="CY23" i="13"/>
  <c r="CY15" i="13"/>
  <c r="CY7" i="13"/>
  <c r="O48" i="13"/>
  <c r="CW48" i="13"/>
  <c r="O44" i="13"/>
  <c r="CW44" i="13"/>
  <c r="O40" i="13"/>
  <c r="CW40" i="13"/>
  <c r="O36" i="13"/>
  <c r="CW36" i="13"/>
  <c r="CW32" i="13"/>
  <c r="O32" i="13"/>
  <c r="O28" i="13"/>
  <c r="CW28" i="13"/>
  <c r="O24" i="13"/>
  <c r="CW24" i="13"/>
  <c r="O20" i="13"/>
  <c r="CW20" i="13"/>
  <c r="O16" i="13"/>
  <c r="CW16" i="13"/>
  <c r="O12" i="13"/>
  <c r="CW12" i="13"/>
  <c r="CW8" i="13"/>
  <c r="O8" i="13"/>
  <c r="CI34" i="13"/>
  <c r="AA48" i="13"/>
  <c r="AA28" i="13"/>
  <c r="CZ17" i="13"/>
  <c r="BQ9" i="13"/>
  <c r="AY11" i="13"/>
  <c r="BE11" i="13"/>
  <c r="BE19" i="13"/>
  <c r="AS13" i="13"/>
  <c r="AW59" i="13"/>
  <c r="CZ18" i="13"/>
  <c r="CZ34" i="13"/>
  <c r="CZ42" i="13"/>
  <c r="CZ50" i="13"/>
  <c r="BJ59" i="13"/>
  <c r="J71" i="13" s="1" a="1"/>
  <c r="J71" i="13" s="1"/>
  <c r="CE59" i="13"/>
  <c r="CY36" i="13"/>
  <c r="CY48" i="13"/>
  <c r="CY30" i="13"/>
  <c r="O52" i="13"/>
  <c r="CW52" i="13"/>
  <c r="CY49" i="13"/>
  <c r="CY41" i="13"/>
  <c r="CY33" i="13"/>
  <c r="CY17" i="13"/>
  <c r="O49" i="13"/>
  <c r="CW49" i="13"/>
  <c r="O41" i="13"/>
  <c r="CW41" i="13"/>
  <c r="O33" i="13"/>
  <c r="CW33" i="13"/>
  <c r="O25" i="13"/>
  <c r="CW25" i="13"/>
  <c r="O17" i="13"/>
  <c r="CW17" i="13"/>
  <c r="O9" i="13"/>
  <c r="CW9" i="13"/>
  <c r="AJ182" i="5"/>
  <c r="T59" i="13"/>
  <c r="CG59" i="13"/>
  <c r="AO59" i="13"/>
  <c r="BC59" i="13"/>
  <c r="AU59" i="13"/>
  <c r="CZ12" i="13"/>
  <c r="CZ20" i="13"/>
  <c r="CZ28" i="13"/>
  <c r="CZ36" i="13"/>
  <c r="CZ52" i="13"/>
  <c r="AM8" i="13"/>
  <c r="AM12" i="13"/>
  <c r="AM16" i="13"/>
  <c r="AM20" i="13"/>
  <c r="AM24" i="13"/>
  <c r="AM28" i="13"/>
  <c r="AM32" i="13"/>
  <c r="AM36" i="13"/>
  <c r="AM40" i="13"/>
  <c r="AM44" i="13"/>
  <c r="AM48" i="13"/>
  <c r="AM52" i="13"/>
  <c r="AM56" i="13"/>
  <c r="CI7" i="13"/>
  <c r="CI11" i="13"/>
  <c r="CI16" i="13"/>
  <c r="CI20" i="13"/>
  <c r="CI24" i="13"/>
  <c r="CI28" i="13"/>
  <c r="CI32" i="13"/>
  <c r="CI36" i="13"/>
  <c r="CI40" i="13"/>
  <c r="CI44" i="13"/>
  <c r="CI48" i="13"/>
  <c r="CI52" i="13"/>
  <c r="CI56" i="13"/>
  <c r="CT59" i="13"/>
  <c r="J77" i="13" s="1" a="1"/>
  <c r="J77" i="13" s="1"/>
  <c r="BK46" i="13"/>
  <c r="BK54" i="13"/>
  <c r="BK7" i="13"/>
  <c r="BK11" i="13"/>
  <c r="BK15" i="13"/>
  <c r="BK19" i="13"/>
  <c r="BK23" i="13"/>
  <c r="BK27" i="13"/>
  <c r="BK31" i="13"/>
  <c r="BK51" i="13"/>
  <c r="CC10" i="13"/>
  <c r="CC20" i="13"/>
  <c r="CC13" i="13"/>
  <c r="CC26" i="13"/>
  <c r="CC30" i="13"/>
  <c r="CC34" i="13"/>
  <c r="AA54" i="13"/>
  <c r="AA50" i="13"/>
  <c r="AA46" i="13"/>
  <c r="AA42" i="13"/>
  <c r="AA38" i="13"/>
  <c r="AA34" i="13"/>
  <c r="AA30" i="13"/>
  <c r="AA26" i="13"/>
  <c r="AA22" i="13"/>
  <c r="AA18" i="13"/>
  <c r="AA14" i="13"/>
  <c r="AA10" i="13"/>
  <c r="AA6" i="13"/>
  <c r="Y59" i="13"/>
  <c r="CZ21" i="13"/>
  <c r="CZ29" i="13"/>
  <c r="CZ45" i="13"/>
  <c r="BU59" i="13"/>
  <c r="BQ26" i="13"/>
  <c r="BQ42" i="13"/>
  <c r="BQ27" i="13"/>
  <c r="BQ43" i="13"/>
  <c r="BQ28" i="13"/>
  <c r="BQ44" i="13"/>
  <c r="BQ5" i="13"/>
  <c r="BQ13" i="13"/>
  <c r="BW6" i="13"/>
  <c r="BW22" i="13"/>
  <c r="BW38" i="13"/>
  <c r="BW54" i="13"/>
  <c r="BW19" i="13"/>
  <c r="BW35" i="13"/>
  <c r="BW51" i="13"/>
  <c r="BW16" i="13"/>
  <c r="BW32" i="13"/>
  <c r="BW48" i="13"/>
  <c r="AY24" i="13"/>
  <c r="AY5" i="13"/>
  <c r="AY9" i="13"/>
  <c r="AY13" i="13"/>
  <c r="AY17" i="13"/>
  <c r="AY21" i="13"/>
  <c r="AY25" i="13"/>
  <c r="AY29" i="13"/>
  <c r="AY33" i="13"/>
  <c r="AY37" i="13"/>
  <c r="AY41" i="13"/>
  <c r="AY45" i="13"/>
  <c r="AY49" i="13"/>
  <c r="AY53" i="13"/>
  <c r="BE5" i="13"/>
  <c r="BA59" i="13"/>
  <c r="BE9" i="13"/>
  <c r="BE13" i="13"/>
  <c r="BE17" i="13"/>
  <c r="BE21" i="13"/>
  <c r="BE25" i="13"/>
  <c r="BE29" i="13"/>
  <c r="BE33" i="13"/>
  <c r="BE37" i="13"/>
  <c r="BE41" i="13"/>
  <c r="BE45" i="13"/>
  <c r="BE49" i="13"/>
  <c r="BE53" i="13"/>
  <c r="U5" i="13"/>
  <c r="U53" i="13"/>
  <c r="U49" i="13"/>
  <c r="U45" i="13"/>
  <c r="U41" i="13"/>
  <c r="U37" i="13"/>
  <c r="U33" i="13"/>
  <c r="U29" i="13"/>
  <c r="U25" i="13"/>
  <c r="U21" i="13"/>
  <c r="U17" i="13"/>
  <c r="U13" i="13"/>
  <c r="U9" i="13"/>
  <c r="CZ23" i="13"/>
  <c r="CZ43" i="13"/>
  <c r="AS7" i="13"/>
  <c r="AS11" i="13"/>
  <c r="AS15" i="13"/>
  <c r="AS19" i="13"/>
  <c r="AS23" i="13"/>
  <c r="AS27" i="13"/>
  <c r="AS31" i="13"/>
  <c r="AS35" i="13"/>
  <c r="AS39" i="13"/>
  <c r="AS43" i="13"/>
  <c r="AS47" i="13"/>
  <c r="AS51" i="13"/>
  <c r="AS55" i="13"/>
  <c r="CZ6" i="13"/>
  <c r="CZ22" i="13"/>
  <c r="CZ30" i="13"/>
  <c r="CZ46" i="13"/>
  <c r="CZ54" i="13"/>
  <c r="CU35" i="13"/>
  <c r="CU51" i="13"/>
  <c r="CU31" i="13"/>
  <c r="CU16" i="13"/>
  <c r="CU32" i="13"/>
  <c r="CU48" i="13"/>
  <c r="AG11" i="13"/>
  <c r="AG43" i="13"/>
  <c r="AG20" i="13"/>
  <c r="AG36" i="13"/>
  <c r="AG52" i="13"/>
  <c r="AG23" i="13"/>
  <c r="CO31" i="13"/>
  <c r="CO24" i="13"/>
  <c r="CO48" i="13"/>
  <c r="CO6" i="13"/>
  <c r="CO10" i="13"/>
  <c r="CO14" i="13"/>
  <c r="CO18" i="13"/>
  <c r="CO22" i="13"/>
  <c r="CZ27" i="13"/>
  <c r="O54" i="13"/>
  <c r="CW54" i="13"/>
  <c r="CY42" i="13"/>
  <c r="CY26" i="13"/>
  <c r="CY12" i="13"/>
  <c r="CY52" i="13"/>
  <c r="CY38" i="13"/>
  <c r="CY24" i="13"/>
  <c r="CY8" i="13"/>
  <c r="O53" i="13"/>
  <c r="CW53" i="13"/>
  <c r="CY45" i="13"/>
  <c r="CY37" i="13"/>
  <c r="CY29" i="13"/>
  <c r="CY21" i="13"/>
  <c r="CY13" i="13"/>
  <c r="O51" i="13"/>
  <c r="CW51" i="13"/>
  <c r="CW47" i="13"/>
  <c r="O47" i="13"/>
  <c r="O43" i="13"/>
  <c r="CW43" i="13"/>
  <c r="O39" i="13"/>
  <c r="CW39" i="13"/>
  <c r="O35" i="13"/>
  <c r="CW35" i="13"/>
  <c r="O31" i="13"/>
  <c r="CW31" i="13"/>
  <c r="O27" i="13"/>
  <c r="CW27" i="13"/>
  <c r="O23" i="13"/>
  <c r="CW23" i="13"/>
  <c r="CW19" i="13"/>
  <c r="O19" i="13"/>
  <c r="O15" i="13"/>
  <c r="CW15" i="13"/>
  <c r="O11" i="13"/>
  <c r="CW11" i="13"/>
  <c r="O7" i="13"/>
  <c r="CW7" i="13"/>
  <c r="CZ8" i="13"/>
  <c r="CZ40" i="13"/>
  <c r="AM46" i="13"/>
  <c r="CI22" i="13"/>
  <c r="AJ195" i="5"/>
  <c r="AJ225" i="5"/>
  <c r="AI59" i="13"/>
  <c r="CN59" i="13"/>
  <c r="J76" i="13" s="1" a="1"/>
  <c r="J76" i="13" s="1"/>
  <c r="Q59" i="13"/>
  <c r="AE59" i="13"/>
  <c r="BP59" i="13"/>
  <c r="J72" i="13" s="1" a="1"/>
  <c r="J72" i="13" s="1"/>
  <c r="BD59" i="13"/>
  <c r="J70" i="13" s="1" a="1"/>
  <c r="J70" i="13" s="1"/>
  <c r="CZ48" i="13"/>
  <c r="AM5" i="13"/>
  <c r="AM13" i="13"/>
  <c r="AM17" i="13"/>
  <c r="AM21" i="13"/>
  <c r="AM29" i="13"/>
  <c r="AM33" i="13"/>
  <c r="AM37" i="13"/>
  <c r="AM45" i="13"/>
  <c r="AM49" i="13"/>
  <c r="AM53" i="13"/>
  <c r="CI17" i="13"/>
  <c r="CI21" i="13"/>
  <c r="CI25" i="13"/>
  <c r="CI29" i="13"/>
  <c r="CI33" i="13"/>
  <c r="CI37" i="13"/>
  <c r="CI41" i="13"/>
  <c r="CI45" i="13"/>
  <c r="CI49" i="13"/>
  <c r="CI53" i="13"/>
  <c r="CZ15" i="13"/>
  <c r="CZ31" i="13"/>
  <c r="CZ51" i="13"/>
  <c r="BK40" i="13"/>
  <c r="BK48" i="13"/>
  <c r="BK56" i="13"/>
  <c r="BK8" i="13"/>
  <c r="BK12" i="13"/>
  <c r="BK16" i="13"/>
  <c r="BK24" i="13"/>
  <c r="BK28" i="13"/>
  <c r="BK32" i="13"/>
  <c r="BK38" i="13"/>
  <c r="BK45" i="13"/>
  <c r="BK53" i="13"/>
  <c r="CC14" i="13"/>
  <c r="CC24" i="13"/>
  <c r="CC17" i="13"/>
  <c r="CC27" i="13"/>
  <c r="CC35" i="13"/>
  <c r="AA49" i="13"/>
  <c r="AA41" i="13"/>
  <c r="AA33" i="13"/>
  <c r="AA25" i="13"/>
  <c r="AA21" i="13"/>
  <c r="AA17" i="13"/>
  <c r="AA13" i="13"/>
  <c r="AA9" i="13"/>
  <c r="CZ13" i="13"/>
  <c r="CZ37" i="13"/>
  <c r="CZ53" i="13"/>
  <c r="K59" i="13"/>
  <c r="BQ31" i="13"/>
  <c r="BQ47" i="13"/>
  <c r="BQ32" i="13"/>
  <c r="BQ48" i="13"/>
  <c r="BQ7" i="13"/>
  <c r="BQ15" i="13"/>
  <c r="BW7" i="13"/>
  <c r="BW23" i="13"/>
  <c r="BW39" i="13"/>
  <c r="BW55" i="13"/>
  <c r="BW20" i="13"/>
  <c r="BW36" i="13"/>
  <c r="BW52" i="13"/>
  <c r="AY6" i="13"/>
  <c r="AY10" i="13"/>
  <c r="AY18" i="13"/>
  <c r="AY22" i="13"/>
  <c r="AY30" i="13"/>
  <c r="AY38" i="13"/>
  <c r="AY46" i="13"/>
  <c r="AY54" i="13"/>
  <c r="BE6" i="13"/>
  <c r="BE10" i="13"/>
  <c r="BE14" i="13"/>
  <c r="BE18" i="13"/>
  <c r="BE22" i="13"/>
  <c r="BE30" i="13"/>
  <c r="BE34" i="13"/>
  <c r="BE38" i="13"/>
  <c r="BE46" i="13"/>
  <c r="BE50" i="13"/>
  <c r="BE54" i="13"/>
  <c r="U56" i="13"/>
  <c r="U52" i="13"/>
  <c r="U48" i="13"/>
  <c r="U44" i="13"/>
  <c r="U40" i="13"/>
  <c r="U36" i="13"/>
  <c r="U32" i="13"/>
  <c r="U28" i="13"/>
  <c r="U24" i="13"/>
  <c r="U20" i="13"/>
  <c r="U16" i="13"/>
  <c r="U12" i="13"/>
  <c r="U8" i="13"/>
  <c r="AS8" i="13"/>
  <c r="AS16" i="13"/>
  <c r="AS20" i="13"/>
  <c r="AS24" i="13"/>
  <c r="AS32" i="13"/>
  <c r="AS36" i="13"/>
  <c r="AS40" i="13"/>
  <c r="AS48" i="13"/>
  <c r="AS52" i="13"/>
  <c r="AS56" i="13"/>
  <c r="CB59" i="13"/>
  <c r="CU11" i="13"/>
  <c r="CU27" i="13"/>
  <c r="CU7" i="13"/>
  <c r="CU39" i="13"/>
  <c r="CU20" i="13"/>
  <c r="CU36" i="13"/>
  <c r="CU52" i="13"/>
  <c r="CU13" i="13"/>
  <c r="CU29" i="13"/>
  <c r="CU45" i="13"/>
  <c r="AG19" i="13"/>
  <c r="AG51" i="13"/>
  <c r="AG24" i="13"/>
  <c r="AG40" i="13"/>
  <c r="AG27" i="13"/>
  <c r="AG12" i="13"/>
  <c r="CO55" i="13"/>
  <c r="CO35" i="13"/>
  <c r="CO36" i="13"/>
  <c r="CO52" i="13"/>
  <c r="CO7" i="13"/>
  <c r="CO11" i="13"/>
  <c r="CO15" i="13"/>
  <c r="CO19" i="13"/>
  <c r="CO23" i="13"/>
  <c r="CO32" i="13"/>
  <c r="CH59" i="13"/>
  <c r="J75" i="13" s="1" a="1"/>
  <c r="J75" i="13" s="1"/>
  <c r="CY53" i="13"/>
  <c r="CY40" i="13"/>
  <c r="CY22" i="13"/>
  <c r="CY6" i="13"/>
  <c r="O55" i="13"/>
  <c r="CW55" i="13"/>
  <c r="CY34" i="13"/>
  <c r="CY18" i="13"/>
  <c r="CY54" i="13"/>
  <c r="CY51" i="13"/>
  <c r="CY43" i="13"/>
  <c r="CY35" i="13"/>
  <c r="CY27" i="13"/>
  <c r="CY19" i="13"/>
  <c r="CY11" i="13"/>
  <c r="CW50" i="13"/>
  <c r="O50" i="13"/>
  <c r="O46" i="13"/>
  <c r="CW46" i="13"/>
  <c r="O42" i="13"/>
  <c r="CW42" i="13"/>
  <c r="O38" i="13"/>
  <c r="CW38" i="13"/>
  <c r="O34" i="13"/>
  <c r="CW34" i="13"/>
  <c r="O30" i="13"/>
  <c r="CW30" i="13"/>
  <c r="O26" i="13"/>
  <c r="CW26" i="13"/>
  <c r="O22" i="13"/>
  <c r="CW22" i="13"/>
  <c r="O18" i="13"/>
  <c r="CW18" i="13"/>
  <c r="O14" i="13"/>
  <c r="CW14" i="13"/>
  <c r="O10" i="13"/>
  <c r="CW10" i="13"/>
  <c r="O6" i="13"/>
  <c r="CW6" i="13"/>
  <c r="AJ196" i="5"/>
  <c r="AJ240" i="5"/>
  <c r="AJ83" i="5"/>
  <c r="AJ84" i="5"/>
  <c r="AJ106" i="5"/>
  <c r="AJ96" i="5"/>
  <c r="AJ199" i="5"/>
  <c r="AJ23" i="5"/>
  <c r="AJ198" i="5"/>
  <c r="AJ244" i="5"/>
  <c r="AJ227" i="5"/>
  <c r="AJ10" i="5"/>
  <c r="AJ116" i="5"/>
  <c r="AJ236" i="5"/>
  <c r="AJ238" i="5"/>
  <c r="AJ237" i="5"/>
  <c r="AJ47" i="5"/>
  <c r="AJ32" i="5"/>
  <c r="AJ61" i="5"/>
  <c r="AJ110" i="5"/>
  <c r="AJ37" i="5"/>
  <c r="AJ145" i="5"/>
  <c r="AJ26" i="5"/>
  <c r="AJ149" i="5"/>
  <c r="AJ135" i="5"/>
  <c r="AJ246" i="5"/>
  <c r="AJ62" i="5"/>
  <c r="AJ164" i="5"/>
  <c r="AJ70" i="5"/>
  <c r="AJ224" i="5"/>
  <c r="AJ132" i="5"/>
  <c r="AJ49" i="5"/>
  <c r="AJ48" i="5"/>
  <c r="AJ130" i="5"/>
  <c r="AJ128" i="5"/>
  <c r="AJ31" i="5"/>
  <c r="AJ112" i="5"/>
  <c r="AJ193" i="5"/>
  <c r="AJ194" i="5"/>
  <c r="AJ50" i="5"/>
  <c r="AJ93" i="5"/>
  <c r="AJ181" i="5"/>
  <c r="AJ189" i="5"/>
  <c r="AJ222" i="5"/>
  <c r="AJ247" i="5"/>
  <c r="AJ157" i="5"/>
  <c r="AJ143" i="5"/>
  <c r="BM59" i="7"/>
  <c r="G72" i="7" s="1" a="1"/>
  <c r="G72" i="7" s="1"/>
  <c r="K32" i="8" s="1"/>
  <c r="AJ188" i="5"/>
  <c r="AJ170" i="5"/>
  <c r="AJ158" i="5"/>
  <c r="AJ142" i="5"/>
  <c r="AJ74" i="5"/>
  <c r="AJ179" i="5"/>
  <c r="AJ239" i="5"/>
  <c r="AJ208" i="5"/>
  <c r="AJ89" i="5"/>
  <c r="AJ180" i="5"/>
  <c r="AJ88" i="5"/>
  <c r="AJ147" i="5"/>
  <c r="AJ154" i="5"/>
  <c r="AJ35" i="5"/>
  <c r="AJ36" i="5"/>
  <c r="AJ25" i="5"/>
  <c r="AJ168" i="5"/>
  <c r="AU59" i="7"/>
  <c r="G69" i="7" s="1" a="1"/>
  <c r="G69" i="7" s="1"/>
  <c r="H32" i="8" s="1"/>
  <c r="AJ76" i="5"/>
  <c r="AJ103" i="5"/>
  <c r="AC59" i="7"/>
  <c r="G66" i="7" s="1" a="1"/>
  <c r="G66" i="7" s="1"/>
  <c r="E32" i="8" s="1"/>
  <c r="W59" i="7"/>
  <c r="G65" i="7" s="1" a="1"/>
  <c r="G65" i="7" s="1"/>
  <c r="D32" i="8" s="1"/>
  <c r="BA59" i="7"/>
  <c r="G70" i="7" s="1" a="1"/>
  <c r="G70" i="7" s="1"/>
  <c r="I32" i="8" s="1"/>
  <c r="AJ245" i="5"/>
  <c r="AJ192" i="5"/>
  <c r="AJ69" i="5"/>
  <c r="AJ234" i="5"/>
  <c r="AJ248" i="5"/>
  <c r="AJ8" i="5"/>
  <c r="AJ186" i="5"/>
  <c r="AJ125" i="5"/>
  <c r="AJ44" i="5"/>
  <c r="AJ134" i="5"/>
  <c r="AJ252" i="5"/>
  <c r="AJ27" i="5"/>
  <c r="AJ104" i="5"/>
  <c r="AJ101" i="5"/>
  <c r="AJ140" i="5"/>
  <c r="AJ53" i="5"/>
  <c r="AJ178" i="5"/>
  <c r="AJ60" i="5"/>
  <c r="AJ7" i="5"/>
  <c r="AJ151" i="5"/>
  <c r="AJ114" i="5"/>
  <c r="AJ115" i="5"/>
  <c r="AJ155" i="5"/>
  <c r="AJ184" i="5"/>
  <c r="AJ73" i="5"/>
  <c r="AJ137" i="5"/>
  <c r="AJ261" i="5"/>
  <c r="AJ12" i="5"/>
  <c r="AJ81" i="5"/>
  <c r="AJ212" i="5"/>
  <c r="AJ207" i="5"/>
  <c r="AJ17" i="5"/>
  <c r="AJ221" i="5"/>
  <c r="AJ86" i="5"/>
  <c r="AJ16" i="5"/>
  <c r="AJ57" i="5"/>
  <c r="AJ144" i="5"/>
  <c r="AJ19" i="5"/>
  <c r="AJ203" i="5"/>
  <c r="AJ254" i="5"/>
  <c r="AJ28" i="5"/>
  <c r="AJ22" i="5"/>
  <c r="AJ102" i="5"/>
  <c r="AJ59" i="5"/>
  <c r="AJ148" i="5"/>
  <c r="AJ82" i="5"/>
  <c r="AJ174" i="5"/>
  <c r="AJ163" i="5"/>
  <c r="AJ45" i="5"/>
  <c r="AJ118" i="5"/>
  <c r="AJ139" i="5"/>
  <c r="AJ255" i="5"/>
  <c r="AJ173" i="5"/>
  <c r="AJ165" i="5"/>
  <c r="AJ136" i="5"/>
  <c r="AJ87" i="5"/>
  <c r="AJ117" i="5"/>
  <c r="AJ34" i="5"/>
  <c r="AJ138" i="5"/>
  <c r="AJ171" i="5"/>
  <c r="AJ191" i="5"/>
  <c r="AJ119" i="5"/>
  <c r="AJ156" i="5"/>
  <c r="AJ51" i="5"/>
  <c r="AJ172" i="5"/>
  <c r="AJ30" i="5"/>
  <c r="AJ109" i="5"/>
  <c r="AJ14" i="5"/>
  <c r="AJ209" i="5"/>
  <c r="AJ253" i="5"/>
  <c r="AJ6" i="5"/>
  <c r="AJ166" i="5"/>
  <c r="AJ122" i="5"/>
  <c r="AJ141" i="5"/>
  <c r="AJ204" i="5"/>
  <c r="AJ201" i="5"/>
  <c r="AJ80" i="5"/>
  <c r="AJ38" i="5"/>
  <c r="AJ217" i="5"/>
  <c r="AJ18" i="5"/>
  <c r="AJ214" i="5"/>
  <c r="CQ59" i="7"/>
  <c r="G77" i="7" s="1" a="1"/>
  <c r="G77" i="7" s="1"/>
  <c r="P32" i="8" s="1"/>
  <c r="BG59" i="7"/>
  <c r="G71" i="7" s="1" a="1"/>
  <c r="G71" i="7" s="1"/>
  <c r="J32" i="8" s="1"/>
  <c r="CE59" i="7"/>
  <c r="G75" i="7" s="1" a="1"/>
  <c r="G75" i="7" s="1"/>
  <c r="N32" i="8" s="1"/>
  <c r="BS59" i="7"/>
  <c r="G73" i="7" s="1" a="1"/>
  <c r="G73" i="7" s="1"/>
  <c r="L32" i="8" s="1"/>
  <c r="AI59" i="7"/>
  <c r="G67" i="7" s="1" a="1"/>
  <c r="G67" i="7" s="1"/>
  <c r="F32" i="8" s="1"/>
  <c r="AJ124" i="5"/>
  <c r="AJ20" i="5"/>
  <c r="AJ185" i="5"/>
  <c r="AJ33" i="5"/>
  <c r="AJ54" i="5"/>
  <c r="AJ39" i="5"/>
  <c r="AJ215" i="5"/>
  <c r="AJ219" i="5"/>
  <c r="AJ123" i="5"/>
  <c r="AJ216" i="5"/>
  <c r="AJ229" i="5"/>
  <c r="AJ21" i="5"/>
  <c r="AJ200" i="5"/>
  <c r="AJ202" i="5"/>
  <c r="AJ24" i="5"/>
  <c r="AJ78" i="5"/>
  <c r="AJ43" i="5"/>
  <c r="AJ91" i="5"/>
  <c r="BY59" i="7"/>
  <c r="AJ213" i="5"/>
  <c r="AJ150" i="5"/>
  <c r="F74" i="7" a="1"/>
  <c r="F74" i="7" s="1"/>
  <c r="AJ42" i="5"/>
  <c r="AJ5" i="5"/>
  <c r="CK59" i="7"/>
  <c r="G76" i="7" s="1" a="1"/>
  <c r="G76" i="7" s="1"/>
  <c r="O32" i="8" s="1"/>
  <c r="AJ262" i="5"/>
  <c r="AJ177" i="5"/>
  <c r="AJ162" i="5"/>
  <c r="AJ146" i="5"/>
  <c r="AO59" i="7"/>
  <c r="G68" i="7" s="1" a="1"/>
  <c r="G68" i="7" s="1"/>
  <c r="G32" i="8" s="1"/>
  <c r="AJ113" i="5"/>
  <c r="AJ29" i="5"/>
  <c r="AJ126" i="5"/>
  <c r="AJ4" i="5"/>
  <c r="AJ40" i="5"/>
  <c r="AJ161" i="5"/>
  <c r="AJ175" i="5"/>
  <c r="AJ92" i="5"/>
  <c r="AJ111" i="5"/>
  <c r="AJ41" i="5"/>
  <c r="AJ75" i="5"/>
  <c r="AJ205" i="5"/>
  <c r="AJ243" i="5"/>
  <c r="AJ256" i="5"/>
  <c r="AJ233" i="5"/>
  <c r="Q59" i="7"/>
  <c r="G64" i="7" s="1" a="1"/>
  <c r="G64" i="7" s="1"/>
  <c r="C32" i="8" s="1"/>
  <c r="AJ232" i="5"/>
  <c r="AJ94" i="5"/>
  <c r="AJ231" i="5"/>
  <c r="AJ258" i="5"/>
  <c r="AJ95" i="5"/>
  <c r="AJ260" i="5"/>
  <c r="AJ187" i="5"/>
  <c r="AJ90" i="5"/>
  <c r="AJ257" i="5"/>
  <c r="AJ176" i="5"/>
  <c r="AJ211" i="5"/>
  <c r="AJ206" i="5"/>
  <c r="AJ235" i="5"/>
  <c r="AJ242" i="5"/>
  <c r="AJ127" i="5"/>
  <c r="AJ241" i="5"/>
  <c r="AJ72" i="5"/>
  <c r="AJ71" i="5"/>
  <c r="AJ220" i="5"/>
  <c r="AJ58" i="5"/>
  <c r="AJ105" i="5"/>
  <c r="AJ77" i="5"/>
  <c r="AJ79" i="5"/>
  <c r="AJ250" i="5"/>
  <c r="AJ251" i="5"/>
  <c r="AJ107" i="5"/>
  <c r="AJ108" i="5"/>
  <c r="C126" i="21" l="1"/>
  <c r="C256" i="21"/>
  <c r="C261" i="21"/>
  <c r="E241" i="10" a="1"/>
  <c r="E241" i="10" s="1"/>
  <c r="A283" i="21" a="1"/>
  <c r="A283" i="21" s="1"/>
  <c r="A368" i="21" a="1"/>
  <c r="A368" i="21" s="1"/>
  <c r="E101" i="21" a="1"/>
  <c r="E101" i="21" s="1"/>
  <c r="A367" i="21" a="1"/>
  <c r="A367" i="21" s="1"/>
  <c r="C263" i="21"/>
  <c r="C266" i="21"/>
  <c r="E75" i="10" a="1"/>
  <c r="E75" i="10" s="1"/>
  <c r="E89" i="10" s="1"/>
  <c r="C264" i="21"/>
  <c r="C259" i="21"/>
  <c r="C267" i="21"/>
  <c r="E255" i="21" a="1"/>
  <c r="E255" i="21" s="1"/>
  <c r="A282" i="21" a="1"/>
  <c r="A282" i="21" s="1"/>
  <c r="C269" i="21"/>
  <c r="C270" i="21"/>
  <c r="E111" i="10" a="1"/>
  <c r="E111" i="10" s="1"/>
  <c r="C265" i="21"/>
  <c r="D241" i="21"/>
  <c r="E205" i="10" a="1"/>
  <c r="E205" i="10" s="1"/>
  <c r="E208" i="10" s="1"/>
  <c r="E93" i="10" a="1"/>
  <c r="E93" i="10" s="1"/>
  <c r="E223" i="10" a="1"/>
  <c r="E223" i="10" s="1"/>
  <c r="C262" i="21"/>
  <c r="C258" i="21"/>
  <c r="D249" i="21"/>
  <c r="D252" i="21"/>
  <c r="D240" i="21"/>
  <c r="D242" i="21"/>
  <c r="D251" i="21"/>
  <c r="D247" i="21"/>
  <c r="D243" i="21"/>
  <c r="D248" i="21"/>
  <c r="D245" i="21"/>
  <c r="C253" i="21"/>
  <c r="D239" i="21"/>
  <c r="D250" i="21"/>
  <c r="D246" i="21"/>
  <c r="D244" i="21"/>
  <c r="C260" i="21"/>
  <c r="F237" i="21" a="1"/>
  <c r="F237" i="21" s="1"/>
  <c r="F244" i="21" s="1"/>
  <c r="F255" i="21" a="1"/>
  <c r="F255" i="21" s="1"/>
  <c r="C235" i="21"/>
  <c r="K35" i="11" a="1"/>
  <c r="K35" i="11" s="1"/>
  <c r="CU8" i="10" s="1"/>
  <c r="E237" i="21" a="1"/>
  <c r="E237" i="21" s="1"/>
  <c r="D221" i="21"/>
  <c r="D225" i="21"/>
  <c r="D220" i="21"/>
  <c r="D224" i="21"/>
  <c r="D260" i="21" s="1"/>
  <c r="D223" i="21"/>
  <c r="D228" i="21"/>
  <c r="D227" i="21"/>
  <c r="D233" i="21"/>
  <c r="D226" i="21"/>
  <c r="D229" i="21"/>
  <c r="D231" i="21"/>
  <c r="D232" i="21"/>
  <c r="D268" i="21" s="1"/>
  <c r="D222" i="21"/>
  <c r="D230" i="21"/>
  <c r="D234" i="21"/>
  <c r="D113" i="21"/>
  <c r="D114" i="21"/>
  <c r="AF137" i="10"/>
  <c r="BS137" i="10"/>
  <c r="AC137" i="10"/>
  <c r="D98" i="21"/>
  <c r="D109" i="21"/>
  <c r="D89" i="21"/>
  <c r="D107" i="21"/>
  <c r="D90" i="21"/>
  <c r="D116" i="21"/>
  <c r="D111" i="21"/>
  <c r="D92" i="21"/>
  <c r="D91" i="21"/>
  <c r="K138" i="11" a="1"/>
  <c r="K138" i="11" s="1"/>
  <c r="B138" i="10" s="1"/>
  <c r="E219" i="21" a="1"/>
  <c r="E219" i="21" s="1"/>
  <c r="L138" i="11" a="1"/>
  <c r="L138" i="11" s="1"/>
  <c r="F219" i="21" a="1"/>
  <c r="F219" i="21" s="1"/>
  <c r="D115" i="21"/>
  <c r="D87" i="21"/>
  <c r="D112" i="21"/>
  <c r="D110" i="21"/>
  <c r="D108" i="21"/>
  <c r="D88" i="21"/>
  <c r="D85" i="21"/>
  <c r="D86" i="21"/>
  <c r="E119" i="21" a="1"/>
  <c r="E119" i="21" s="1"/>
  <c r="D96" i="21"/>
  <c r="D93" i="21"/>
  <c r="D97" i="21"/>
  <c r="D94" i="21"/>
  <c r="D95" i="21"/>
  <c r="E83" i="21" a="1"/>
  <c r="E83" i="21" s="1"/>
  <c r="E87" i="21" s="1"/>
  <c r="C131" i="21"/>
  <c r="F83" i="21" a="1"/>
  <c r="F83" i="21" s="1"/>
  <c r="F93" i="21" s="1"/>
  <c r="L35" i="11" a="1"/>
  <c r="L35" i="11" s="1"/>
  <c r="F101" i="21" a="1"/>
  <c r="F101" i="21" s="1"/>
  <c r="F119" i="21" a="1"/>
  <c r="F119" i="21" s="1"/>
  <c r="A18" i="21"/>
  <c r="A154" i="21"/>
  <c r="D231" i="10"/>
  <c r="D228" i="10"/>
  <c r="D215" i="10"/>
  <c r="D216" i="10"/>
  <c r="D252" i="10" s="1"/>
  <c r="D218" i="10"/>
  <c r="D207" i="10"/>
  <c r="D229" i="10"/>
  <c r="D236" i="10"/>
  <c r="D237" i="10"/>
  <c r="D209" i="10"/>
  <c r="D211" i="10"/>
  <c r="D230" i="10"/>
  <c r="D238" i="10"/>
  <c r="D217" i="10"/>
  <c r="D213" i="10"/>
  <c r="D219" i="10"/>
  <c r="D214" i="10"/>
  <c r="D227" i="10"/>
  <c r="D233" i="10"/>
  <c r="D206" i="10"/>
  <c r="D235" i="10"/>
  <c r="D220" i="10"/>
  <c r="D212" i="10"/>
  <c r="D232" i="10"/>
  <c r="D208" i="10"/>
  <c r="C125" i="21"/>
  <c r="C130" i="21"/>
  <c r="C128" i="21"/>
  <c r="C99" i="21"/>
  <c r="D107" i="10"/>
  <c r="C127" i="21"/>
  <c r="C133" i="21"/>
  <c r="C129" i="21"/>
  <c r="AB137" i="10"/>
  <c r="U137" i="10"/>
  <c r="D85" i="10"/>
  <c r="J137" i="10"/>
  <c r="O137" i="10"/>
  <c r="BV7" i="10"/>
  <c r="CB137" i="10"/>
  <c r="BE137" i="10"/>
  <c r="AY137" i="10"/>
  <c r="BN137" i="10"/>
  <c r="BY137" i="10"/>
  <c r="AQ137" i="10"/>
  <c r="BJ137" i="10"/>
  <c r="AW137" i="10"/>
  <c r="L137" i="10"/>
  <c r="M137" i="10"/>
  <c r="D137" i="10"/>
  <c r="BO137" i="10"/>
  <c r="BV137" i="10"/>
  <c r="CG137" i="10"/>
  <c r="CF137" i="10"/>
  <c r="AL137" i="10"/>
  <c r="D106" i="10"/>
  <c r="BW7" i="10"/>
  <c r="D99" i="10"/>
  <c r="C134" i="21"/>
  <c r="BS7" i="10"/>
  <c r="BZ7" i="10"/>
  <c r="CH7" i="10"/>
  <c r="D100" i="10"/>
  <c r="AP7" i="10"/>
  <c r="BC7" i="10"/>
  <c r="AM7" i="10"/>
  <c r="AI7" i="10"/>
  <c r="D105" i="10"/>
  <c r="BE7" i="10"/>
  <c r="BH7" i="10"/>
  <c r="AG7" i="10"/>
  <c r="AD7" i="10"/>
  <c r="C132" i="21"/>
  <c r="D78" i="10"/>
  <c r="CV137" i="10"/>
  <c r="K137" i="10"/>
  <c r="AV137" i="10"/>
  <c r="CI137" i="10"/>
  <c r="AT137" i="10"/>
  <c r="AO137" i="10"/>
  <c r="AI137" i="10"/>
  <c r="BT137" i="10"/>
  <c r="BF137" i="10"/>
  <c r="BQ137" i="10"/>
  <c r="E137" i="10"/>
  <c r="AZ137" i="10"/>
  <c r="CM137" i="10"/>
  <c r="AM137" i="10"/>
  <c r="CH137" i="10"/>
  <c r="V137" i="10"/>
  <c r="CS137" i="10"/>
  <c r="AG137" i="10"/>
  <c r="S137" i="10"/>
  <c r="BD137" i="10"/>
  <c r="CQ137" i="10"/>
  <c r="AX137" i="10"/>
  <c r="BI137" i="10"/>
  <c r="BP137" i="10"/>
  <c r="P137" i="10"/>
  <c r="BC137" i="10"/>
  <c r="CP137" i="10"/>
  <c r="AD137" i="10"/>
  <c r="CK137" i="10"/>
  <c r="Y137" i="10"/>
  <c r="CN137" i="10"/>
  <c r="C137" i="10"/>
  <c r="D210" i="10" s="1"/>
  <c r="AN137" i="10"/>
  <c r="CA137" i="10"/>
  <c r="AP137" i="10"/>
  <c r="BA137" i="10"/>
  <c r="T137" i="10"/>
  <c r="BG137" i="10"/>
  <c r="CR137" i="10"/>
  <c r="G137" i="10"/>
  <c r="BR137" i="10"/>
  <c r="F137" i="10"/>
  <c r="CC137" i="10"/>
  <c r="Q137" i="10"/>
  <c r="BX137" i="10"/>
  <c r="X137" i="10"/>
  <c r="BK137" i="10"/>
  <c r="CT137" i="10"/>
  <c r="AH137" i="10"/>
  <c r="AS137" i="10"/>
  <c r="D88" i="10"/>
  <c r="B137" i="10"/>
  <c r="AJ137" i="10"/>
  <c r="BW137" i="10"/>
  <c r="W137" i="10"/>
  <c r="BZ137" i="10"/>
  <c r="N137" i="10"/>
  <c r="BU137" i="10"/>
  <c r="I137" i="10"/>
  <c r="BH137" i="10"/>
  <c r="CU137" i="10"/>
  <c r="H137" i="10"/>
  <c r="AU137" i="10"/>
  <c r="CL137" i="10"/>
  <c r="Z137" i="10"/>
  <c r="CW137" i="10"/>
  <c r="AK137" i="10"/>
  <c r="AA137" i="10"/>
  <c r="BL137" i="10"/>
  <c r="BB137" i="10"/>
  <c r="BM137" i="10"/>
  <c r="AR137" i="10"/>
  <c r="CE137" i="10"/>
  <c r="AE137" i="10"/>
  <c r="CD137" i="10"/>
  <c r="R137" i="10"/>
  <c r="CO137" i="10"/>
  <c r="D76" i="10"/>
  <c r="U7" i="10"/>
  <c r="CP7" i="10"/>
  <c r="AA7" i="10"/>
  <c r="CO7" i="10"/>
  <c r="AZ7" i="10"/>
  <c r="CK7" i="10"/>
  <c r="CL7" i="10"/>
  <c r="CF7" i="10"/>
  <c r="X7" i="10"/>
  <c r="CD7" i="10"/>
  <c r="CR7" i="10"/>
  <c r="BK7" i="10"/>
  <c r="D108" i="10"/>
  <c r="BQ7" i="10"/>
  <c r="BP7" i="10"/>
  <c r="BG7" i="10"/>
  <c r="F7" i="10"/>
  <c r="BA7" i="10"/>
  <c r="CM7" i="10"/>
  <c r="AW7" i="10"/>
  <c r="N7" i="10"/>
  <c r="M7" i="10"/>
  <c r="BY7" i="10"/>
  <c r="CB7" i="10"/>
  <c r="L7" i="10"/>
  <c r="D104" i="10"/>
  <c r="CS7" i="10"/>
  <c r="CN7" i="10"/>
  <c r="CU7" i="10"/>
  <c r="K7" i="10"/>
  <c r="CW7" i="10"/>
  <c r="AT7" i="10"/>
  <c r="E7" i="10"/>
  <c r="Z7" i="10"/>
  <c r="CQ7" i="10"/>
  <c r="AK7" i="10"/>
  <c r="BR7" i="10"/>
  <c r="AQ7" i="10"/>
  <c r="D102" i="10"/>
  <c r="D103" i="10"/>
  <c r="BM7" i="10"/>
  <c r="BU7" i="10"/>
  <c r="G7" i="10"/>
  <c r="AO7" i="10"/>
  <c r="H7" i="10"/>
  <c r="CT7" i="10"/>
  <c r="AU7" i="10"/>
  <c r="V7" i="10"/>
  <c r="BL7" i="10"/>
  <c r="AL7" i="10"/>
  <c r="AN7" i="10"/>
  <c r="O7" i="10"/>
  <c r="BJ7" i="10"/>
  <c r="BN7" i="10"/>
  <c r="BX7" i="10"/>
  <c r="AV7" i="10"/>
  <c r="AJ7" i="10"/>
  <c r="AR7" i="10"/>
  <c r="W7" i="10"/>
  <c r="AH7" i="10"/>
  <c r="Y7" i="10"/>
  <c r="BI7" i="10"/>
  <c r="AF7" i="10"/>
  <c r="AY7" i="10"/>
  <c r="CE7" i="10"/>
  <c r="C7" i="10"/>
  <c r="BF7" i="10"/>
  <c r="R7" i="10"/>
  <c r="Q7" i="10"/>
  <c r="BD7" i="10"/>
  <c r="P7" i="10"/>
  <c r="S7" i="10"/>
  <c r="CC7" i="10"/>
  <c r="I7" i="10"/>
  <c r="CJ7" i="10"/>
  <c r="AC7" i="10"/>
  <c r="D7" i="10"/>
  <c r="CI7" i="10"/>
  <c r="AE7" i="10"/>
  <c r="J7" i="10"/>
  <c r="CV7" i="10"/>
  <c r="AS7" i="10"/>
  <c r="BO7" i="10"/>
  <c r="CA7" i="10"/>
  <c r="AX7" i="10"/>
  <c r="BB7" i="10"/>
  <c r="BT7" i="10"/>
  <c r="CG7" i="10"/>
  <c r="T7" i="10"/>
  <c r="D79" i="10"/>
  <c r="D89" i="10"/>
  <c r="D84" i="10"/>
  <c r="D90" i="10"/>
  <c r="D81" i="10"/>
  <c r="D83" i="10"/>
  <c r="D119" i="10" s="1"/>
  <c r="D87" i="10"/>
  <c r="D80" i="10"/>
  <c r="D86" i="10"/>
  <c r="D82" i="10"/>
  <c r="M33" i="8"/>
  <c r="D225" i="10"/>
  <c r="B246" i="10"/>
  <c r="C225" i="10"/>
  <c r="C243" i="10" s="1"/>
  <c r="B239" i="10"/>
  <c r="C209" i="10"/>
  <c r="C221" i="10" s="1"/>
  <c r="C226" i="10"/>
  <c r="C244" i="10" s="1"/>
  <c r="B242" i="10"/>
  <c r="D226" i="10"/>
  <c r="D224" i="10"/>
  <c r="B221" i="10"/>
  <c r="C250" i="10"/>
  <c r="C254" i="10"/>
  <c r="C224" i="10"/>
  <c r="C242" i="10" s="1"/>
  <c r="C249" i="10"/>
  <c r="C251" i="10"/>
  <c r="C246" i="10"/>
  <c r="C255" i="10"/>
  <c r="C247" i="10"/>
  <c r="C253" i="10"/>
  <c r="C256" i="10"/>
  <c r="C248" i="10"/>
  <c r="C252" i="10"/>
  <c r="C124" i="10"/>
  <c r="C122" i="10"/>
  <c r="C125" i="10"/>
  <c r="C126" i="10"/>
  <c r="C123" i="10"/>
  <c r="C119" i="10"/>
  <c r="C121" i="10"/>
  <c r="C118" i="10"/>
  <c r="C117" i="10"/>
  <c r="C120" i="10"/>
  <c r="C91" i="10"/>
  <c r="F241" i="10" a="1"/>
  <c r="F241" i="10" s="1"/>
  <c r="F75" i="10" a="1"/>
  <c r="F75" i="10" s="1"/>
  <c r="F93" i="10" a="1"/>
  <c r="F93" i="10" s="1"/>
  <c r="F223" i="10" a="1"/>
  <c r="F223" i="10" s="1"/>
  <c r="F111" i="10" a="1"/>
  <c r="F111" i="10" s="1"/>
  <c r="F205" i="10" a="1"/>
  <c r="F205" i="10" s="1"/>
  <c r="A140" i="10"/>
  <c r="E11" i="7"/>
  <c r="I10" i="13"/>
  <c r="A10" i="10"/>
  <c r="A8" i="20" s="1"/>
  <c r="CY5" i="7" a="1"/>
  <c r="CY23" i="7" s="1"/>
  <c r="J59" i="7"/>
  <c r="F63" i="7" s="1" a="1"/>
  <c r="F63" i="7" s="1"/>
  <c r="F78" i="7" s="1"/>
  <c r="G74" i="7" a="1"/>
  <c r="G74" i="7" s="1"/>
  <c r="M32" i="8" s="1"/>
  <c r="CU15" i="7"/>
  <c r="CW15" i="7" s="1"/>
  <c r="K15" i="7"/>
  <c r="CU11" i="7"/>
  <c r="CW11" i="7" s="1"/>
  <c r="K11" i="7"/>
  <c r="K31" i="7"/>
  <c r="CU31" i="7"/>
  <c r="CW31" i="7" s="1"/>
  <c r="CU28" i="7"/>
  <c r="CW28" i="7" s="1"/>
  <c r="K28" i="7"/>
  <c r="K48" i="7"/>
  <c r="CU48" i="7"/>
  <c r="CW48" i="7" s="1"/>
  <c r="CU44" i="7"/>
  <c r="CW44" i="7" s="1"/>
  <c r="K44" i="7"/>
  <c r="K56" i="7"/>
  <c r="CU56" i="7"/>
  <c r="CW56" i="7" s="1"/>
  <c r="K45" i="7"/>
  <c r="CU45" i="7"/>
  <c r="CW45" i="7" s="1"/>
  <c r="K41" i="7"/>
  <c r="CU41" i="7"/>
  <c r="CW41" i="7" s="1"/>
  <c r="CU53" i="7"/>
  <c r="CW53" i="7" s="1"/>
  <c r="K53" i="7"/>
  <c r="CU14" i="7"/>
  <c r="CW14" i="7" s="1"/>
  <c r="K14" i="7"/>
  <c r="CU10" i="7"/>
  <c r="CW10" i="7" s="1"/>
  <c r="K10" i="7"/>
  <c r="K22" i="7"/>
  <c r="CU22" i="7"/>
  <c r="CW22" i="7" s="1"/>
  <c r="K43" i="7"/>
  <c r="CU43" i="7"/>
  <c r="CW43" i="7" s="1"/>
  <c r="CU35" i="7"/>
  <c r="CW35" i="7" s="1"/>
  <c r="K35" i="7"/>
  <c r="CU6" i="7"/>
  <c r="CW6" i="7" s="1"/>
  <c r="K6" i="7"/>
  <c r="K51" i="7"/>
  <c r="CU51" i="7"/>
  <c r="CW51" i="7" s="1"/>
  <c r="CU19" i="7"/>
  <c r="CW19" i="7" s="1"/>
  <c r="K19" i="7"/>
  <c r="K49" i="7"/>
  <c r="CU49" i="7"/>
  <c r="CW49" i="7" s="1"/>
  <c r="CU20" i="7"/>
  <c r="CW20" i="7" s="1"/>
  <c r="K20" i="7"/>
  <c r="CU32" i="7"/>
  <c r="CW32" i="7" s="1"/>
  <c r="K32" i="7"/>
  <c r="CU16" i="7"/>
  <c r="CW16" i="7" s="1"/>
  <c r="K16" i="7"/>
  <c r="CU40" i="7"/>
  <c r="CW40" i="7" s="1"/>
  <c r="K40" i="7"/>
  <c r="K29" i="7"/>
  <c r="CU29" i="7"/>
  <c r="CW29" i="7" s="1"/>
  <c r="K25" i="7"/>
  <c r="CU25" i="7"/>
  <c r="CW25" i="7" s="1"/>
  <c r="CU37" i="7"/>
  <c r="CW37" i="7" s="1"/>
  <c r="K37" i="7"/>
  <c r="K13" i="7"/>
  <c r="CU13" i="7"/>
  <c r="CW13" i="7" s="1"/>
  <c r="K9" i="7"/>
  <c r="CU9" i="7"/>
  <c r="CW9" i="7" s="1"/>
  <c r="K21" i="7"/>
  <c r="CU21" i="7"/>
  <c r="CW21" i="7" s="1"/>
  <c r="CU46" i="7"/>
  <c r="CW46" i="7" s="1"/>
  <c r="K46" i="7"/>
  <c r="K42" i="7"/>
  <c r="CU42" i="7"/>
  <c r="CW42" i="7" s="1"/>
  <c r="CU54" i="7"/>
  <c r="CW54" i="7" s="1"/>
  <c r="K54" i="7"/>
  <c r="CU33" i="7"/>
  <c r="CW33" i="7" s="1"/>
  <c r="K33" i="7"/>
  <c r="CU47" i="7"/>
  <c r="CW47" i="7" s="1"/>
  <c r="K47" i="7"/>
  <c r="K17" i="7"/>
  <c r="CU17" i="7"/>
  <c r="CW17" i="7" s="1"/>
  <c r="K24" i="7"/>
  <c r="CU24" i="7"/>
  <c r="CW24" i="7" s="1"/>
  <c r="K55" i="7"/>
  <c r="CU55" i="7"/>
  <c r="CW55" i="7" s="1"/>
  <c r="CU23" i="7"/>
  <c r="CW23" i="7" s="1"/>
  <c r="K23" i="7"/>
  <c r="K8" i="7"/>
  <c r="CU8" i="7"/>
  <c r="CW8" i="7" s="1"/>
  <c r="CU50" i="7"/>
  <c r="CW50" i="7" s="1"/>
  <c r="K50" i="7"/>
  <c r="K34" i="7"/>
  <c r="CU34" i="7"/>
  <c r="CW34" i="7" s="1"/>
  <c r="CU18" i="7"/>
  <c r="CW18" i="7" s="1"/>
  <c r="K18" i="7"/>
  <c r="K12" i="7"/>
  <c r="CU12" i="7"/>
  <c r="CW12" i="7" s="1"/>
  <c r="CU7" i="7"/>
  <c r="CW7" i="7" s="1"/>
  <c r="K7" i="7"/>
  <c r="CU5" i="7"/>
  <c r="CW5" i="7" s="1"/>
  <c r="K5" i="7"/>
  <c r="I59" i="7"/>
  <c r="CU27" i="7"/>
  <c r="CW27" i="7" s="1"/>
  <c r="K27" i="7"/>
  <c r="K30" i="7"/>
  <c r="CU30" i="7"/>
  <c r="CW30" i="7" s="1"/>
  <c r="K26" i="7"/>
  <c r="CU26" i="7"/>
  <c r="CW26" i="7" s="1"/>
  <c r="CU38" i="7"/>
  <c r="CW38" i="7" s="1"/>
  <c r="K38" i="7"/>
  <c r="CU52" i="7"/>
  <c r="CW52" i="7" s="1"/>
  <c r="K52" i="7"/>
  <c r="CU39" i="7"/>
  <c r="CW39" i="7" s="1"/>
  <c r="K39" i="7"/>
  <c r="K36" i="7"/>
  <c r="CU36" i="7"/>
  <c r="CW36" i="7" s="1"/>
  <c r="AG59" i="13"/>
  <c r="K66" i="13" s="1" a="1"/>
  <c r="K66" i="13" s="1"/>
  <c r="DA43" i="13"/>
  <c r="DA14" i="13"/>
  <c r="DA30" i="13"/>
  <c r="DA10" i="13"/>
  <c r="DA18" i="13"/>
  <c r="DA26" i="13"/>
  <c r="DA34" i="13"/>
  <c r="DA42" i="13"/>
  <c r="CO59" i="13"/>
  <c r="K76" i="13" s="1" a="1"/>
  <c r="K76" i="13" s="1"/>
  <c r="AA59" i="13"/>
  <c r="K65" i="13" s="1" a="1"/>
  <c r="K65" i="13" s="1"/>
  <c r="CU59" i="13"/>
  <c r="K77" i="13" s="1" a="1"/>
  <c r="K77" i="13" s="1"/>
  <c r="BW59" i="13"/>
  <c r="K73" i="13" s="1" a="1"/>
  <c r="K73" i="13" s="1"/>
  <c r="CI59" i="13"/>
  <c r="K75" i="13" s="1" a="1"/>
  <c r="K75" i="13" s="1"/>
  <c r="AS59" i="13"/>
  <c r="K68" i="13" s="1" a="1"/>
  <c r="K68" i="13" s="1"/>
  <c r="DA6" i="13"/>
  <c r="DA22" i="13"/>
  <c r="DA38" i="13"/>
  <c r="DA46" i="13"/>
  <c r="DA50" i="13"/>
  <c r="DA55" i="13"/>
  <c r="CC59" i="13"/>
  <c r="K74" i="13" s="1" a="1"/>
  <c r="K74" i="13" s="1"/>
  <c r="J74" i="13" a="1"/>
  <c r="J74" i="13" s="1"/>
  <c r="DA7" i="13"/>
  <c r="DA15" i="13"/>
  <c r="DA23" i="13"/>
  <c r="DA31" i="13"/>
  <c r="DA39" i="13"/>
  <c r="BQ59" i="13"/>
  <c r="K72" i="13" s="1" a="1"/>
  <c r="K72" i="13" s="1"/>
  <c r="DA9" i="13"/>
  <c r="DA25" i="13"/>
  <c r="DA41" i="13"/>
  <c r="DA52" i="13"/>
  <c r="DA13" i="13"/>
  <c r="DA45" i="13"/>
  <c r="DA56" i="13"/>
  <c r="DA19" i="13"/>
  <c r="DA53" i="13"/>
  <c r="U59" i="13"/>
  <c r="K64" i="13" s="1" a="1"/>
  <c r="K64" i="13" s="1"/>
  <c r="J64" i="13" a="1"/>
  <c r="J64" i="13" s="1"/>
  <c r="DA12" i="13"/>
  <c r="DA20" i="13"/>
  <c r="DA28" i="13"/>
  <c r="DA36" i="13"/>
  <c r="DA44" i="13"/>
  <c r="DA11" i="13"/>
  <c r="DA27" i="13"/>
  <c r="DA35" i="13"/>
  <c r="DA51" i="13"/>
  <c r="DA54" i="13"/>
  <c r="BE59" i="13"/>
  <c r="K70" i="13" s="1" a="1"/>
  <c r="K70" i="13" s="1"/>
  <c r="DA17" i="13"/>
  <c r="DA33" i="13"/>
  <c r="DA49" i="13"/>
  <c r="DA8" i="13"/>
  <c r="DA32" i="13"/>
  <c r="DA5" i="13"/>
  <c r="O59" i="13"/>
  <c r="K63" i="13" s="1" a="1"/>
  <c r="K63" i="13" s="1"/>
  <c r="DA21" i="13"/>
  <c r="DA37" i="13"/>
  <c r="AM59" i="13"/>
  <c r="K67" i="13" s="1" a="1"/>
  <c r="K67" i="13" s="1"/>
  <c r="DA47" i="13"/>
  <c r="AY59" i="13"/>
  <c r="K69" i="13" s="1" a="1"/>
  <c r="K69" i="13" s="1"/>
  <c r="DA16" i="13"/>
  <c r="DA24" i="13"/>
  <c r="DA40" i="13"/>
  <c r="DA48" i="13"/>
  <c r="DA29" i="13"/>
  <c r="BK59" i="13"/>
  <c r="K71" i="13" s="1" a="1"/>
  <c r="K71" i="13" s="1"/>
  <c r="CZ37" i="7" l="1" a="1"/>
  <c r="CZ37" i="7" s="1"/>
  <c r="D256" i="21"/>
  <c r="E217" i="10"/>
  <c r="E206" i="10"/>
  <c r="E231" i="10"/>
  <c r="E211" i="10"/>
  <c r="E230" i="10"/>
  <c r="A284" i="21" a="1"/>
  <c r="A284" i="21" s="1"/>
  <c r="A369" i="21" a="1"/>
  <c r="A369" i="21" s="1"/>
  <c r="E207" i="10"/>
  <c r="E219" i="10"/>
  <c r="E216" i="10"/>
  <c r="E228" i="10"/>
  <c r="E214" i="10"/>
  <c r="D129" i="21"/>
  <c r="D127" i="21"/>
  <c r="E209" i="10"/>
  <c r="E233" i="10"/>
  <c r="E227" i="10"/>
  <c r="E218" i="10"/>
  <c r="E236" i="10"/>
  <c r="E238" i="10"/>
  <c r="E232" i="10"/>
  <c r="E213" i="10"/>
  <c r="E235" i="10"/>
  <c r="E220" i="10"/>
  <c r="E229" i="10"/>
  <c r="E215" i="10"/>
  <c r="E237" i="10"/>
  <c r="E234" i="10"/>
  <c r="E212" i="10"/>
  <c r="E248" i="10" s="1"/>
  <c r="C271" i="21"/>
  <c r="D266" i="21"/>
  <c r="E82" i="10"/>
  <c r="E77" i="10"/>
  <c r="E86" i="10"/>
  <c r="E79" i="10"/>
  <c r="E81" i="10"/>
  <c r="E88" i="10"/>
  <c r="E80" i="10"/>
  <c r="E85" i="10"/>
  <c r="E90" i="10"/>
  <c r="E84" i="10"/>
  <c r="E78" i="10"/>
  <c r="E76" i="10"/>
  <c r="E83" i="10"/>
  <c r="E87" i="10"/>
  <c r="D270" i="21"/>
  <c r="F242" i="21"/>
  <c r="D258" i="21"/>
  <c r="D259" i="21"/>
  <c r="D257" i="21"/>
  <c r="E99" i="10"/>
  <c r="F239" i="21"/>
  <c r="F246" i="21"/>
  <c r="E108" i="10"/>
  <c r="F252" i="21"/>
  <c r="E101" i="10"/>
  <c r="E119" i="10" s="1"/>
  <c r="E105" i="10"/>
  <c r="D267" i="21"/>
  <c r="D263" i="21"/>
  <c r="E107" i="10"/>
  <c r="E125" i="10" s="1"/>
  <c r="E103" i="10"/>
  <c r="E106" i="10"/>
  <c r="E100" i="10"/>
  <c r="E104" i="10"/>
  <c r="E102" i="10"/>
  <c r="F250" i="21"/>
  <c r="F243" i="21"/>
  <c r="D261" i="21"/>
  <c r="D265" i="21"/>
  <c r="F240" i="21"/>
  <c r="D264" i="21"/>
  <c r="F248" i="21"/>
  <c r="F251" i="21"/>
  <c r="F238" i="21"/>
  <c r="F241" i="21"/>
  <c r="D269" i="21"/>
  <c r="F249" i="21"/>
  <c r="F245" i="21"/>
  <c r="F247" i="21"/>
  <c r="D253" i="21"/>
  <c r="D262" i="21"/>
  <c r="D131" i="21"/>
  <c r="G237" i="21" a="1"/>
  <c r="G237" i="21" s="1"/>
  <c r="G238" i="21" s="1"/>
  <c r="G255" i="21" a="1"/>
  <c r="G255" i="21" s="1"/>
  <c r="D132" i="21"/>
  <c r="D235" i="21"/>
  <c r="AP8" i="10"/>
  <c r="AL8" i="10"/>
  <c r="BW8" i="10"/>
  <c r="E240" i="21"/>
  <c r="E239" i="21"/>
  <c r="E243" i="21"/>
  <c r="E238" i="21"/>
  <c r="E246" i="21"/>
  <c r="E241" i="21"/>
  <c r="E245" i="21"/>
  <c r="E242" i="21"/>
  <c r="E244" i="21"/>
  <c r="E250" i="21"/>
  <c r="E249" i="21"/>
  <c r="E247" i="21"/>
  <c r="E248" i="21"/>
  <c r="E252" i="21"/>
  <c r="E251" i="21"/>
  <c r="BY8" i="10"/>
  <c r="AZ8" i="10"/>
  <c r="Q8" i="10"/>
  <c r="AA8" i="10"/>
  <c r="CO8" i="10"/>
  <c r="CM8" i="10"/>
  <c r="AF138" i="10"/>
  <c r="BM8" i="10"/>
  <c r="F8" i="10"/>
  <c r="CV8" i="10"/>
  <c r="S8" i="10"/>
  <c r="BJ8" i="10"/>
  <c r="BS8" i="10"/>
  <c r="CW8" i="10"/>
  <c r="BP8" i="10"/>
  <c r="BZ8" i="10"/>
  <c r="AE138" i="10"/>
  <c r="BD8" i="10"/>
  <c r="AC8" i="10"/>
  <c r="CE8" i="10"/>
  <c r="AV8" i="10"/>
  <c r="AE8" i="10"/>
  <c r="CI8" i="10"/>
  <c r="BQ138" i="10"/>
  <c r="BF8" i="10"/>
  <c r="BE8" i="10"/>
  <c r="AO8" i="10"/>
  <c r="AY8" i="10"/>
  <c r="L8" i="10"/>
  <c r="D8" i="10"/>
  <c r="CD8" i="10"/>
  <c r="AD8" i="10"/>
  <c r="CK8" i="10"/>
  <c r="BL8" i="10"/>
  <c r="AF8" i="10"/>
  <c r="AN8" i="10"/>
  <c r="O8" i="10"/>
  <c r="BN8" i="10"/>
  <c r="M8" i="10"/>
  <c r="Z8" i="10"/>
  <c r="CN8" i="10"/>
  <c r="CF8" i="10"/>
  <c r="CA8" i="10"/>
  <c r="AH8" i="10"/>
  <c r="CG8" i="10"/>
  <c r="BR8" i="10"/>
  <c r="U8" i="10"/>
  <c r="BU8" i="10"/>
  <c r="AQ8" i="10"/>
  <c r="C8" i="10"/>
  <c r="BJ9" i="10"/>
  <c r="AJ138" i="10"/>
  <c r="BQ8" i="10"/>
  <c r="CL8" i="10"/>
  <c r="I8" i="10"/>
  <c r="AK8" i="10"/>
  <c r="T8" i="10"/>
  <c r="CQ8" i="10"/>
  <c r="AM8" i="10"/>
  <c r="BA8" i="10"/>
  <c r="AG8" i="10"/>
  <c r="G8" i="10"/>
  <c r="BH8" i="10"/>
  <c r="BO8" i="10"/>
  <c r="AX8" i="10"/>
  <c r="V8" i="10"/>
  <c r="AR8" i="10"/>
  <c r="CR8" i="10"/>
  <c r="AB8" i="10"/>
  <c r="X8" i="10"/>
  <c r="BV8" i="10"/>
  <c r="BB8" i="10"/>
  <c r="BI8" i="10"/>
  <c r="N8" i="10"/>
  <c r="P8" i="10"/>
  <c r="H8" i="10"/>
  <c r="BC8" i="10"/>
  <c r="L138" i="10"/>
  <c r="CI138" i="10"/>
  <c r="R8" i="10"/>
  <c r="AS8" i="10"/>
  <c r="AT8" i="10"/>
  <c r="E8" i="10"/>
  <c r="BX8" i="10"/>
  <c r="CH8" i="10"/>
  <c r="CS8" i="10"/>
  <c r="CC8" i="10"/>
  <c r="AI8" i="10"/>
  <c r="BT8" i="10"/>
  <c r="BG8" i="10"/>
  <c r="CT8" i="10"/>
  <c r="W8" i="10"/>
  <c r="AU8" i="10"/>
  <c r="Y8" i="10"/>
  <c r="CP8" i="10"/>
  <c r="CJ8" i="10"/>
  <c r="BK8" i="10"/>
  <c r="K8" i="10"/>
  <c r="J8" i="10"/>
  <c r="AW8" i="10"/>
  <c r="CB8" i="10"/>
  <c r="AJ8" i="10"/>
  <c r="D133" i="21"/>
  <c r="D125" i="21"/>
  <c r="E222" i="21"/>
  <c r="E226" i="21"/>
  <c r="E262" i="21" s="1"/>
  <c r="E221" i="21"/>
  <c r="E257" i="21" s="1"/>
  <c r="E225" i="21"/>
  <c r="E261" i="21" s="1"/>
  <c r="E220" i="21"/>
  <c r="E224" i="21"/>
  <c r="E223" i="21"/>
  <c r="E259" i="21" s="1"/>
  <c r="E229" i="21"/>
  <c r="E230" i="21"/>
  <c r="E227" i="21"/>
  <c r="E233" i="21"/>
  <c r="E231" i="21"/>
  <c r="E267" i="21" s="1"/>
  <c r="E232" i="21"/>
  <c r="E228" i="21"/>
  <c r="E264" i="21" s="1"/>
  <c r="E234" i="21"/>
  <c r="E270" i="21" s="1"/>
  <c r="D243" i="10"/>
  <c r="F223" i="21"/>
  <c r="F222" i="21"/>
  <c r="F258" i="21" s="1"/>
  <c r="F226" i="21"/>
  <c r="F262" i="21" s="1"/>
  <c r="F221" i="21"/>
  <c r="F225" i="21"/>
  <c r="F230" i="21"/>
  <c r="F220" i="21"/>
  <c r="F228" i="21"/>
  <c r="F224" i="21"/>
  <c r="F227" i="21"/>
  <c r="F229" i="21"/>
  <c r="F233" i="21"/>
  <c r="F234" i="21"/>
  <c r="F232" i="21"/>
  <c r="F268" i="21" s="1"/>
  <c r="F231" i="21"/>
  <c r="CW138" i="10"/>
  <c r="X138" i="10"/>
  <c r="BI138" i="10"/>
  <c r="BJ138" i="10"/>
  <c r="AR138" i="10"/>
  <c r="CO138" i="10"/>
  <c r="BG138" i="10"/>
  <c r="E109" i="21"/>
  <c r="CP138" i="10"/>
  <c r="BB138" i="10"/>
  <c r="BA138" i="10"/>
  <c r="E92" i="21"/>
  <c r="BE138" i="10"/>
  <c r="CF138" i="10"/>
  <c r="CH138" i="10"/>
  <c r="D244" i="10"/>
  <c r="Y138" i="10"/>
  <c r="AX138" i="10"/>
  <c r="BH138" i="10"/>
  <c r="R138" i="10"/>
  <c r="AT138" i="10"/>
  <c r="CN138" i="10"/>
  <c r="AG138" i="10"/>
  <c r="AY138" i="10"/>
  <c r="CB138" i="10"/>
  <c r="AK138" i="10"/>
  <c r="BT138" i="10"/>
  <c r="D138" i="10"/>
  <c r="E86" i="21"/>
  <c r="AZ138" i="10"/>
  <c r="BX138" i="10"/>
  <c r="BC138" i="10"/>
  <c r="CA138" i="10"/>
  <c r="AQ138" i="10"/>
  <c r="S138" i="10"/>
  <c r="AA138" i="10"/>
  <c r="Q138" i="10"/>
  <c r="J138" i="10"/>
  <c r="V138" i="10"/>
  <c r="BD138" i="10"/>
  <c r="K138" i="10"/>
  <c r="BS138" i="10"/>
  <c r="BY138" i="10"/>
  <c r="BR138" i="10"/>
  <c r="CQ138" i="10"/>
  <c r="CC138" i="10"/>
  <c r="BV138" i="10"/>
  <c r="CU138" i="10"/>
  <c r="N138" i="10"/>
  <c r="CT138" i="10"/>
  <c r="H138" i="10"/>
  <c r="F138" i="10"/>
  <c r="BF138" i="10"/>
  <c r="BL138" i="10"/>
  <c r="CK138" i="10"/>
  <c r="CD138" i="10"/>
  <c r="CM138" i="10"/>
  <c r="AW138" i="10"/>
  <c r="AO138" i="10"/>
  <c r="AV138" i="10"/>
  <c r="C138" i="10"/>
  <c r="E210" i="10" s="1"/>
  <c r="AU138" i="10"/>
  <c r="BZ138" i="10"/>
  <c r="AL138" i="10"/>
  <c r="E95" i="21"/>
  <c r="E89" i="21"/>
  <c r="T138" i="10"/>
  <c r="G138" i="10"/>
  <c r="O138" i="10"/>
  <c r="AI138" i="10"/>
  <c r="CJ138" i="10"/>
  <c r="AS138" i="10"/>
  <c r="BK138" i="10"/>
  <c r="E138" i="10"/>
  <c r="P138" i="10"/>
  <c r="BW138" i="10"/>
  <c r="CS138" i="10"/>
  <c r="CL138" i="10"/>
  <c r="CR138" i="10"/>
  <c r="AD138" i="10"/>
  <c r="U138" i="10"/>
  <c r="CV138" i="10"/>
  <c r="AH138" i="10"/>
  <c r="AC138" i="10"/>
  <c r="AN138" i="10"/>
  <c r="AB138" i="10"/>
  <c r="AP138" i="10"/>
  <c r="BM138" i="10"/>
  <c r="AM138" i="10"/>
  <c r="CE138" i="10"/>
  <c r="I138" i="10"/>
  <c r="Z138" i="10"/>
  <c r="M138" i="10"/>
  <c r="BP138" i="10"/>
  <c r="W138" i="10"/>
  <c r="BO138" i="10"/>
  <c r="BU138" i="10"/>
  <c r="BN138" i="10"/>
  <c r="CG138" i="10"/>
  <c r="E114" i="21"/>
  <c r="E115" i="21"/>
  <c r="E110" i="21"/>
  <c r="D126" i="21"/>
  <c r="E88" i="21"/>
  <c r="E84" i="21"/>
  <c r="D255" i="10"/>
  <c r="E85" i="21"/>
  <c r="D134" i="21"/>
  <c r="E113" i="21"/>
  <c r="E90" i="21"/>
  <c r="E116" i="21"/>
  <c r="E98" i="21"/>
  <c r="E108" i="21"/>
  <c r="O139" i="10"/>
  <c r="D251" i="10"/>
  <c r="D99" i="21"/>
  <c r="D128" i="21"/>
  <c r="F107" i="21"/>
  <c r="E94" i="21"/>
  <c r="M138" i="11" a="1"/>
  <c r="M138" i="11" s="1"/>
  <c r="G219" i="21" a="1"/>
  <c r="G219" i="21" s="1"/>
  <c r="F92" i="21"/>
  <c r="F96" i="21"/>
  <c r="F85" i="21"/>
  <c r="D130" i="21"/>
  <c r="F116" i="21"/>
  <c r="F98" i="21"/>
  <c r="F111" i="21"/>
  <c r="F129" i="21" s="1"/>
  <c r="M35" i="11" a="1"/>
  <c r="M35" i="11" s="1"/>
  <c r="F88" i="21"/>
  <c r="F115" i="21"/>
  <c r="F112" i="21"/>
  <c r="F94" i="21"/>
  <c r="F84" i="21"/>
  <c r="F89" i="21"/>
  <c r="F114" i="21"/>
  <c r="F109" i="21"/>
  <c r="F86" i="21"/>
  <c r="F91" i="21"/>
  <c r="F97" i="21"/>
  <c r="F113" i="21"/>
  <c r="F110" i="21"/>
  <c r="F108" i="21"/>
  <c r="F90" i="21"/>
  <c r="E111" i="21"/>
  <c r="F87" i="21"/>
  <c r="F95" i="21"/>
  <c r="D249" i="10"/>
  <c r="D245" i="10"/>
  <c r="E107" i="21"/>
  <c r="D256" i="10"/>
  <c r="G101" i="21" a="1"/>
  <c r="G101" i="21" s="1"/>
  <c r="G119" i="21" a="1"/>
  <c r="G119" i="21" s="1"/>
  <c r="G83" i="21" a="1"/>
  <c r="G83" i="21" s="1"/>
  <c r="G85" i="21" s="1"/>
  <c r="E112" i="21"/>
  <c r="E97" i="21"/>
  <c r="E96" i="21"/>
  <c r="E93" i="21"/>
  <c r="E91" i="21"/>
  <c r="D248" i="10"/>
  <c r="D254" i="10"/>
  <c r="D246" i="10"/>
  <c r="A19" i="21"/>
  <c r="A155" i="21"/>
  <c r="D247" i="10"/>
  <c r="D250" i="10"/>
  <c r="D253" i="10"/>
  <c r="D242" i="10"/>
  <c r="D125" i="10"/>
  <c r="D124" i="10"/>
  <c r="D121" i="10"/>
  <c r="D117" i="10"/>
  <c r="D118" i="10"/>
  <c r="D123" i="10"/>
  <c r="D126" i="10"/>
  <c r="D120" i="10"/>
  <c r="D221" i="10"/>
  <c r="D91" i="10"/>
  <c r="D122" i="10"/>
  <c r="C245" i="10"/>
  <c r="C257" i="10" s="1"/>
  <c r="B257" i="10"/>
  <c r="E226" i="10"/>
  <c r="E244" i="10" s="1"/>
  <c r="C9" i="10"/>
  <c r="E224" i="10"/>
  <c r="E225" i="10"/>
  <c r="CE9" i="10"/>
  <c r="AQ9" i="10"/>
  <c r="BV9" i="10"/>
  <c r="BK9" i="10"/>
  <c r="P9" i="10"/>
  <c r="BO9" i="10"/>
  <c r="CU9" i="10"/>
  <c r="N9" i="10"/>
  <c r="M9" i="10"/>
  <c r="AC9" i="10"/>
  <c r="AD9" i="10"/>
  <c r="CF9" i="10"/>
  <c r="BX9" i="10"/>
  <c r="AB9" i="10"/>
  <c r="BD9" i="10"/>
  <c r="BR9" i="10"/>
  <c r="CR9" i="10"/>
  <c r="CS9" i="10"/>
  <c r="CG9" i="10"/>
  <c r="AE9" i="10"/>
  <c r="V9" i="10"/>
  <c r="BN9" i="10"/>
  <c r="K9" i="10"/>
  <c r="BF9" i="10"/>
  <c r="CT9" i="10"/>
  <c r="CA9" i="10"/>
  <c r="AA9" i="10"/>
  <c r="BS9" i="10"/>
  <c r="AR9" i="10"/>
  <c r="D9" i="10"/>
  <c r="L9" i="10"/>
  <c r="BA9" i="10"/>
  <c r="BL9" i="10"/>
  <c r="Q9" i="10"/>
  <c r="AG9" i="10"/>
  <c r="AZ9" i="10"/>
  <c r="CN9" i="10"/>
  <c r="BH9" i="10"/>
  <c r="AJ9" i="10"/>
  <c r="Z9" i="10"/>
  <c r="AI9" i="10"/>
  <c r="BT9" i="10"/>
  <c r="R9" i="10"/>
  <c r="CO9" i="10"/>
  <c r="AU9" i="10"/>
  <c r="AP9" i="10"/>
  <c r="CC9" i="10"/>
  <c r="BC9" i="10"/>
  <c r="W9" i="10"/>
  <c r="CM9" i="10"/>
  <c r="CI9" i="10"/>
  <c r="BZ9" i="10"/>
  <c r="BW9" i="10"/>
  <c r="CK9" i="10"/>
  <c r="H9" i="10"/>
  <c r="AF9" i="10"/>
  <c r="BU9" i="10"/>
  <c r="E9" i="10"/>
  <c r="U9" i="10"/>
  <c r="AK9" i="10"/>
  <c r="G9" i="10"/>
  <c r="CV9" i="10"/>
  <c r="T9" i="10"/>
  <c r="AN9" i="10"/>
  <c r="AL9" i="10"/>
  <c r="AY9" i="10"/>
  <c r="AO9" i="10"/>
  <c r="AH9" i="10"/>
  <c r="BY9" i="10"/>
  <c r="BM9" i="10"/>
  <c r="BB9" i="10"/>
  <c r="F9" i="10"/>
  <c r="AX9" i="10"/>
  <c r="AM9" i="10"/>
  <c r="O9" i="10"/>
  <c r="CH9" i="10"/>
  <c r="CQ9" i="10"/>
  <c r="BG9" i="10"/>
  <c r="CP9" i="10"/>
  <c r="CB9" i="10"/>
  <c r="CW9" i="10"/>
  <c r="BI9" i="10"/>
  <c r="I9" i="10"/>
  <c r="Y9" i="10"/>
  <c r="AW9" i="10"/>
  <c r="S9" i="10"/>
  <c r="BP9" i="10"/>
  <c r="X9" i="10"/>
  <c r="AV9" i="10"/>
  <c r="AT9" i="10"/>
  <c r="CJ9" i="10"/>
  <c r="AS9" i="10"/>
  <c r="BE9" i="10"/>
  <c r="BQ9" i="10"/>
  <c r="J9" i="10"/>
  <c r="CL9" i="10"/>
  <c r="CD9" i="10"/>
  <c r="CB139" i="10"/>
  <c r="CJ139" i="10"/>
  <c r="BG139" i="10"/>
  <c r="BI139" i="10"/>
  <c r="V139" i="10"/>
  <c r="E139" i="10"/>
  <c r="CG139" i="10"/>
  <c r="CU139" i="10"/>
  <c r="BN139" i="10"/>
  <c r="AO139" i="10"/>
  <c r="Q139" i="10"/>
  <c r="AJ139" i="10"/>
  <c r="BM139" i="10"/>
  <c r="CF139" i="10"/>
  <c r="Z139" i="10"/>
  <c r="AS139" i="10"/>
  <c r="S139" i="10"/>
  <c r="F139" i="10"/>
  <c r="Y139" i="10"/>
  <c r="AR139" i="10"/>
  <c r="CT139" i="10"/>
  <c r="BA139" i="10"/>
  <c r="BT139" i="10"/>
  <c r="CM139" i="10"/>
  <c r="C139" i="10"/>
  <c r="F209" i="10" s="1"/>
  <c r="B139" i="10"/>
  <c r="AQ139" i="10"/>
  <c r="G139" i="10"/>
  <c r="AG139" i="10"/>
  <c r="N139" i="10"/>
  <c r="CN139" i="10"/>
  <c r="BU139" i="10"/>
  <c r="BB139" i="10"/>
  <c r="AX139" i="10"/>
  <c r="AF139" i="10"/>
  <c r="M139" i="10"/>
  <c r="BS139" i="10"/>
  <c r="AZ139" i="10"/>
  <c r="CS139" i="10"/>
  <c r="BZ139" i="10"/>
  <c r="K139" i="10"/>
  <c r="AK139" i="10"/>
  <c r="R139" i="10"/>
  <c r="X139" i="10"/>
  <c r="AE139" i="10"/>
  <c r="L139" i="10"/>
  <c r="AL139" i="10"/>
  <c r="AY139" i="10"/>
  <c r="CR139" i="10"/>
  <c r="BY139" i="10"/>
  <c r="BF139" i="10"/>
  <c r="BW139" i="10"/>
  <c r="BD139" i="10"/>
  <c r="CW139" i="10"/>
  <c r="CD139" i="10"/>
  <c r="BQ139" i="10"/>
  <c r="CQ139" i="10"/>
  <c r="BX139" i="10"/>
  <c r="BE139" i="10"/>
  <c r="CH139" i="10"/>
  <c r="BH139" i="10"/>
  <c r="CA139" i="10"/>
  <c r="AT139" i="10"/>
  <c r="T139" i="10"/>
  <c r="AM139" i="10"/>
  <c r="AH139" i="10"/>
  <c r="H139" i="10"/>
  <c r="AA139" i="10"/>
  <c r="CP139" i="10"/>
  <c r="BP139" i="10"/>
  <c r="CI139" i="10"/>
  <c r="CO139" i="10"/>
  <c r="AV139" i="10"/>
  <c r="AB139" i="10"/>
  <c r="AD139" i="10"/>
  <c r="AW139" i="10"/>
  <c r="D139" i="10"/>
  <c r="W139" i="10"/>
  <c r="BV139" i="10"/>
  <c r="AC139" i="10"/>
  <c r="U139" i="10"/>
  <c r="AN139" i="10"/>
  <c r="BJ139" i="10"/>
  <c r="CC139" i="10"/>
  <c r="CV139" i="10"/>
  <c r="BC139" i="10"/>
  <c r="AP139" i="10"/>
  <c r="P139" i="10"/>
  <c r="AI139" i="10"/>
  <c r="CL139" i="10"/>
  <c r="BL139" i="10"/>
  <c r="CE139" i="10"/>
  <c r="BR139" i="10"/>
  <c r="CK139" i="10"/>
  <c r="BK139" i="10"/>
  <c r="J139" i="10"/>
  <c r="BO139" i="10"/>
  <c r="I139" i="10"/>
  <c r="AU139" i="10"/>
  <c r="D239" i="10"/>
  <c r="CZ46" i="7" a="1"/>
  <c r="CZ46" i="7" s="1"/>
  <c r="CZ47" i="7" a="1"/>
  <c r="CZ47" i="7" s="1"/>
  <c r="C239" i="10"/>
  <c r="CZ6" i="7" a="1"/>
  <c r="CZ6" i="7" s="1"/>
  <c r="CZ10" i="7" a="1"/>
  <c r="CZ10" i="7" s="1"/>
  <c r="CZ15" i="7" a="1"/>
  <c r="CZ15" i="7" s="1"/>
  <c r="CY24" i="7"/>
  <c r="CZ40" i="7" a="1"/>
  <c r="CZ40" i="7" s="1"/>
  <c r="CZ35" i="7" a="1"/>
  <c r="CZ35" i="7" s="1"/>
  <c r="CZ16" i="7" a="1"/>
  <c r="CZ16" i="7" s="1"/>
  <c r="CZ29" i="7" a="1"/>
  <c r="CZ29" i="7" s="1"/>
  <c r="CZ25" i="7" a="1"/>
  <c r="CZ25" i="7" s="1"/>
  <c r="CZ34" i="7" a="1"/>
  <c r="CZ34" i="7" s="1"/>
  <c r="CZ39" i="7" a="1"/>
  <c r="CZ39" i="7" s="1"/>
  <c r="CZ45" i="7" a="1"/>
  <c r="CZ45" i="7" s="1"/>
  <c r="CZ20" i="7" a="1"/>
  <c r="CZ20" i="7" s="1"/>
  <c r="CZ54" i="7" a="1"/>
  <c r="CZ54" i="7" s="1"/>
  <c r="CZ56" i="7" a="1"/>
  <c r="CZ56" i="7" s="1"/>
  <c r="CZ11" i="7" a="1"/>
  <c r="CZ11" i="7" s="1"/>
  <c r="CZ30" i="7" a="1"/>
  <c r="CZ30" i="7" s="1"/>
  <c r="CZ49" i="7" a="1"/>
  <c r="CZ49" i="7" s="1"/>
  <c r="CZ22" i="7" a="1"/>
  <c r="CZ22" i="7" s="1"/>
  <c r="CZ31" i="7" a="1"/>
  <c r="CZ31" i="7" s="1"/>
  <c r="CZ5" i="7" a="1"/>
  <c r="CZ5" i="7" s="1"/>
  <c r="CZ51" i="7" a="1"/>
  <c r="CZ51" i="7" s="1"/>
  <c r="CZ41" i="7" a="1"/>
  <c r="CZ41" i="7" s="1"/>
  <c r="CZ33" i="7" a="1"/>
  <c r="CZ33" i="7" s="1"/>
  <c r="CZ43" i="7" a="1"/>
  <c r="CZ43" i="7" s="1"/>
  <c r="CZ28" i="7" a="1"/>
  <c r="CZ28" i="7" s="1"/>
  <c r="CZ32" i="7" a="1"/>
  <c r="CZ32" i="7" s="1"/>
  <c r="CZ44" i="7" a="1"/>
  <c r="CZ44" i="7" s="1"/>
  <c r="CZ17" i="7" a="1"/>
  <c r="CZ17" i="7" s="1"/>
  <c r="CZ24" i="7" a="1"/>
  <c r="CZ24" i="7" s="1"/>
  <c r="CZ19" i="7" a="1"/>
  <c r="CZ19" i="7" s="1"/>
  <c r="CZ38" i="7" a="1"/>
  <c r="CZ38" i="7" s="1"/>
  <c r="CZ13" i="7" a="1"/>
  <c r="CZ13" i="7" s="1"/>
  <c r="CZ52" i="7" a="1"/>
  <c r="CZ52" i="7" s="1"/>
  <c r="CZ55" i="7" a="1"/>
  <c r="CZ55" i="7" s="1"/>
  <c r="CZ14" i="7" a="1"/>
  <c r="CZ14" i="7" s="1"/>
  <c r="CZ27" i="7" a="1"/>
  <c r="CZ27" i="7" s="1"/>
  <c r="CZ50" i="7" a="1"/>
  <c r="CZ50" i="7" s="1"/>
  <c r="CZ18" i="7" a="1"/>
  <c r="CZ18" i="7" s="1"/>
  <c r="CZ8" i="7" a="1"/>
  <c r="CZ8" i="7" s="1"/>
  <c r="CZ12" i="7" a="1"/>
  <c r="CZ12" i="7" s="1"/>
  <c r="CZ48" i="7" a="1"/>
  <c r="CZ48" i="7" s="1"/>
  <c r="CZ53" i="7" a="1"/>
  <c r="CZ53" i="7" s="1"/>
  <c r="CZ21" i="7" a="1"/>
  <c r="CZ21" i="7" s="1"/>
  <c r="CY44" i="7"/>
  <c r="CY7" i="7"/>
  <c r="CY26" i="7"/>
  <c r="CY19" i="7"/>
  <c r="CY38" i="7"/>
  <c r="CY40" i="7"/>
  <c r="CY12" i="7"/>
  <c r="CY28" i="7"/>
  <c r="CY42" i="7"/>
  <c r="CY16" i="7"/>
  <c r="CY5" i="7"/>
  <c r="B33" i="8" s="1"/>
  <c r="CY55" i="7"/>
  <c r="CZ42" i="7" a="1"/>
  <c r="CZ42" i="7" s="1"/>
  <c r="DA42" i="7" s="1"/>
  <c r="CZ23" i="7" a="1"/>
  <c r="CZ23" i="7" s="1"/>
  <c r="DA23" i="7" s="1"/>
  <c r="CZ36" i="7" a="1"/>
  <c r="CZ36" i="7" s="1"/>
  <c r="CZ26" i="7" a="1"/>
  <c r="CZ26" i="7" s="1"/>
  <c r="CY29" i="7"/>
  <c r="CY10" i="7"/>
  <c r="CY15" i="7"/>
  <c r="CY52" i="7"/>
  <c r="CY50" i="7"/>
  <c r="CY34" i="7"/>
  <c r="CY48" i="7"/>
  <c r="CY35" i="7"/>
  <c r="CY6" i="7"/>
  <c r="CY45" i="7"/>
  <c r="CY18" i="7"/>
  <c r="CY11" i="7"/>
  <c r="CY21" i="7"/>
  <c r="CY56" i="7"/>
  <c r="CY20" i="7"/>
  <c r="CY43" i="7"/>
  <c r="CY37" i="7"/>
  <c r="DA37" i="7" s="1"/>
  <c r="CY54" i="7"/>
  <c r="CY22" i="7"/>
  <c r="CY47" i="7"/>
  <c r="CY49" i="7"/>
  <c r="CY13" i="7"/>
  <c r="CY51" i="7"/>
  <c r="CY27" i="7"/>
  <c r="CY46" i="7"/>
  <c r="CY53" i="7"/>
  <c r="CY25" i="7"/>
  <c r="CY30" i="7"/>
  <c r="CY8" i="7"/>
  <c r="CY41" i="7"/>
  <c r="CY39" i="7"/>
  <c r="CY33" i="7"/>
  <c r="CY14" i="7"/>
  <c r="CY32" i="7"/>
  <c r="CY17" i="7"/>
  <c r="CY9" i="7"/>
  <c r="CY36" i="7"/>
  <c r="CY31" i="7"/>
  <c r="CZ9" i="7" a="1"/>
  <c r="CZ9" i="7" s="1"/>
  <c r="CZ7" i="7" a="1"/>
  <c r="CZ7" i="7" s="1"/>
  <c r="F227" i="10"/>
  <c r="F237" i="10"/>
  <c r="F236" i="10"/>
  <c r="F231" i="10"/>
  <c r="F208" i="10"/>
  <c r="F207" i="10"/>
  <c r="F230" i="10"/>
  <c r="F206" i="10"/>
  <c r="F212" i="10"/>
  <c r="F218" i="10"/>
  <c r="F214" i="10"/>
  <c r="F234" i="10"/>
  <c r="F216" i="10"/>
  <c r="F233" i="10"/>
  <c r="F238" i="10"/>
  <c r="F219" i="10"/>
  <c r="F220" i="10"/>
  <c r="F213" i="10"/>
  <c r="F215" i="10"/>
  <c r="F228" i="10"/>
  <c r="F235" i="10"/>
  <c r="F229" i="10"/>
  <c r="F217" i="10"/>
  <c r="F211" i="10"/>
  <c r="F232" i="10"/>
  <c r="F77" i="10"/>
  <c r="F82" i="10"/>
  <c r="F88" i="10"/>
  <c r="F83" i="10"/>
  <c r="F76" i="10"/>
  <c r="F87" i="10"/>
  <c r="F89" i="10"/>
  <c r="F90" i="10"/>
  <c r="F86" i="10"/>
  <c r="F85" i="10"/>
  <c r="F84" i="10"/>
  <c r="F81" i="10"/>
  <c r="F78" i="10"/>
  <c r="F99" i="10"/>
  <c r="F103" i="10"/>
  <c r="F102" i="10"/>
  <c r="F106" i="10"/>
  <c r="F100" i="10"/>
  <c r="F101" i="10"/>
  <c r="F105" i="10"/>
  <c r="F107" i="10"/>
  <c r="F104" i="10"/>
  <c r="F108" i="10"/>
  <c r="F80" i="10"/>
  <c r="F79" i="10"/>
  <c r="G205" i="10" a="1"/>
  <c r="G205" i="10" s="1"/>
  <c r="G93" i="10" a="1"/>
  <c r="G93" i="10" s="1"/>
  <c r="G223" i="10" a="1"/>
  <c r="G223" i="10" s="1"/>
  <c r="G75" i="10" a="1"/>
  <c r="G75" i="10" s="1"/>
  <c r="G241" i="10" a="1"/>
  <c r="G241" i="10" s="1"/>
  <c r="G111" i="10" a="1"/>
  <c r="G111" i="10" s="1"/>
  <c r="A141" i="10"/>
  <c r="A11" i="10"/>
  <c r="A9" i="20" s="1"/>
  <c r="I11" i="13"/>
  <c r="E12" i="7"/>
  <c r="K59" i="7"/>
  <c r="G63" i="7" s="1" a="1"/>
  <c r="G63" i="7" s="1"/>
  <c r="E253" i="10" l="1"/>
  <c r="E256" i="21"/>
  <c r="E249" i="10"/>
  <c r="C280" i="21"/>
  <c r="E247" i="10"/>
  <c r="A285" i="21" a="1"/>
  <c r="A285" i="21" s="1"/>
  <c r="A370" i="21" a="1"/>
  <c r="A370" i="21" s="1"/>
  <c r="E252" i="10"/>
  <c r="E255" i="10"/>
  <c r="F264" i="21"/>
  <c r="E254" i="10"/>
  <c r="E250" i="10"/>
  <c r="E118" i="10"/>
  <c r="E245" i="10"/>
  <c r="E251" i="10"/>
  <c r="E256" i="10"/>
  <c r="E221" i="10"/>
  <c r="D271" i="21"/>
  <c r="E122" i="10"/>
  <c r="E117" i="10"/>
  <c r="F260" i="21"/>
  <c r="E121" i="10"/>
  <c r="E126" i="10"/>
  <c r="E91" i="10"/>
  <c r="E120" i="10"/>
  <c r="F269" i="21"/>
  <c r="E124" i="10"/>
  <c r="F257" i="21"/>
  <c r="E123" i="10"/>
  <c r="F270" i="21"/>
  <c r="F267" i="21"/>
  <c r="F261" i="21"/>
  <c r="E268" i="21"/>
  <c r="F259" i="21"/>
  <c r="E266" i="21"/>
  <c r="E258" i="21"/>
  <c r="G248" i="21"/>
  <c r="G249" i="21"/>
  <c r="G247" i="21"/>
  <c r="F265" i="21"/>
  <c r="G250" i="21"/>
  <c r="G240" i="21"/>
  <c r="G251" i="21"/>
  <c r="F266" i="21"/>
  <c r="F253" i="21"/>
  <c r="G245" i="21"/>
  <c r="G241" i="21"/>
  <c r="F256" i="21"/>
  <c r="F263" i="21"/>
  <c r="E269" i="21"/>
  <c r="E263" i="21"/>
  <c r="G239" i="21"/>
  <c r="G246" i="21"/>
  <c r="G242" i="21"/>
  <c r="E265" i="21"/>
  <c r="E260" i="21"/>
  <c r="G244" i="21"/>
  <c r="G252" i="21"/>
  <c r="G243" i="21"/>
  <c r="H237" i="21" a="1"/>
  <c r="H237" i="21" s="1"/>
  <c r="H239" i="21" s="1"/>
  <c r="H255" i="21" a="1"/>
  <c r="H255" i="21" s="1"/>
  <c r="E253" i="21"/>
  <c r="E235" i="21"/>
  <c r="F235" i="21"/>
  <c r="F132" i="21"/>
  <c r="E246" i="10"/>
  <c r="E131" i="21"/>
  <c r="F128" i="21"/>
  <c r="F125" i="21"/>
  <c r="E133" i="21"/>
  <c r="G220" i="21"/>
  <c r="G224" i="21"/>
  <c r="G223" i="21"/>
  <c r="G222" i="21"/>
  <c r="G226" i="21"/>
  <c r="G227" i="21"/>
  <c r="G231" i="21"/>
  <c r="G225" i="21"/>
  <c r="G232" i="21"/>
  <c r="G228" i="21"/>
  <c r="G230" i="21"/>
  <c r="G221" i="21"/>
  <c r="G234" i="21"/>
  <c r="G233" i="21"/>
  <c r="G229" i="21"/>
  <c r="E126" i="21"/>
  <c r="E128" i="21"/>
  <c r="E127" i="21"/>
  <c r="E130" i="21"/>
  <c r="F130" i="21"/>
  <c r="E125" i="21"/>
  <c r="E132" i="21"/>
  <c r="F131" i="21"/>
  <c r="E134" i="21"/>
  <c r="F127" i="21"/>
  <c r="F133" i="21"/>
  <c r="N138" i="11" a="1"/>
  <c r="N138" i="11" s="1"/>
  <c r="H219" i="21" a="1"/>
  <c r="H219" i="21" s="1"/>
  <c r="F134" i="21"/>
  <c r="E129" i="21"/>
  <c r="F126" i="21"/>
  <c r="G111" i="21"/>
  <c r="F99" i="21"/>
  <c r="G86" i="21"/>
  <c r="G89" i="21"/>
  <c r="G98" i="21"/>
  <c r="G109" i="21"/>
  <c r="G91" i="21"/>
  <c r="G84" i="21"/>
  <c r="G87" i="21"/>
  <c r="G110" i="21"/>
  <c r="G108" i="21"/>
  <c r="G90" i="21"/>
  <c r="G116" i="21"/>
  <c r="G95" i="21"/>
  <c r="G93" i="21"/>
  <c r="G115" i="21"/>
  <c r="G112" i="21"/>
  <c r="G107" i="21"/>
  <c r="G97" i="21"/>
  <c r="G92" i="21"/>
  <c r="G94" i="21"/>
  <c r="G114" i="21"/>
  <c r="G113" i="21"/>
  <c r="G88" i="21"/>
  <c r="G96" i="21"/>
  <c r="E99" i="21"/>
  <c r="N35" i="11" a="1"/>
  <c r="N35" i="11" s="1"/>
  <c r="H101" i="21" a="1"/>
  <c r="H101" i="21" s="1"/>
  <c r="H83" i="21" a="1"/>
  <c r="H83" i="21" s="1"/>
  <c r="H94" i="21" s="1"/>
  <c r="H119" i="21" a="1"/>
  <c r="H119" i="21" s="1"/>
  <c r="D257" i="10"/>
  <c r="A20" i="21"/>
  <c r="A371" i="21" s="1" a="1"/>
  <c r="A371" i="21" s="1"/>
  <c r="A156" i="21"/>
  <c r="B32" i="8"/>
  <c r="DA47" i="7"/>
  <c r="F224" i="10"/>
  <c r="F242" i="10" s="1"/>
  <c r="E243" i="10"/>
  <c r="E239" i="10"/>
  <c r="E242" i="10"/>
  <c r="F210" i="10"/>
  <c r="F226" i="10"/>
  <c r="F244" i="10" s="1"/>
  <c r="F118" i="10"/>
  <c r="DA6" i="7"/>
  <c r="DA46" i="7"/>
  <c r="DA15" i="7"/>
  <c r="DA10" i="7"/>
  <c r="G78" i="7"/>
  <c r="F225" i="10"/>
  <c r="F243" i="10" s="1"/>
  <c r="DA7" i="7"/>
  <c r="DA21" i="7"/>
  <c r="DA38" i="7"/>
  <c r="DA44" i="7"/>
  <c r="DA9" i="7"/>
  <c r="DA8" i="7"/>
  <c r="DA14" i="7"/>
  <c r="DA33" i="7"/>
  <c r="DA31" i="7"/>
  <c r="DA11" i="7"/>
  <c r="DA45" i="7"/>
  <c r="DA29" i="7"/>
  <c r="DA53" i="7"/>
  <c r="DA18" i="7"/>
  <c r="DA55" i="7"/>
  <c r="DA19" i="7"/>
  <c r="DA32" i="7"/>
  <c r="DA41" i="7"/>
  <c r="DA22" i="7"/>
  <c r="DA56" i="7"/>
  <c r="DA39" i="7"/>
  <c r="DA16" i="7"/>
  <c r="DA36" i="7"/>
  <c r="DA48" i="7"/>
  <c r="DA50" i="7"/>
  <c r="DA52" i="7"/>
  <c r="DA24" i="7"/>
  <c r="DA28" i="7"/>
  <c r="DA51" i="7"/>
  <c r="DA49" i="7"/>
  <c r="DA54" i="7"/>
  <c r="DA34" i="7"/>
  <c r="DA35" i="7"/>
  <c r="DA26" i="7"/>
  <c r="DA12" i="7"/>
  <c r="DA27" i="7"/>
  <c r="DA13" i="7"/>
  <c r="DA17" i="7"/>
  <c r="DA43" i="7"/>
  <c r="DA5" i="7"/>
  <c r="DA30" i="7"/>
  <c r="DA20" i="7"/>
  <c r="DA25" i="7"/>
  <c r="DA40" i="7"/>
  <c r="F248" i="10"/>
  <c r="F251" i="10"/>
  <c r="F245" i="10"/>
  <c r="F254" i="10"/>
  <c r="F253" i="10"/>
  <c r="F125" i="10"/>
  <c r="F256" i="10"/>
  <c r="G77" i="10"/>
  <c r="G78" i="10"/>
  <c r="G90" i="10"/>
  <c r="G86" i="10"/>
  <c r="G76" i="10"/>
  <c r="G82" i="10"/>
  <c r="G85" i="10"/>
  <c r="G89" i="10"/>
  <c r="G84" i="10"/>
  <c r="G87" i="10"/>
  <c r="G81" i="10"/>
  <c r="G88" i="10"/>
  <c r="G83" i="10"/>
  <c r="G218" i="10"/>
  <c r="G214" i="10"/>
  <c r="G206" i="10"/>
  <c r="G212" i="10"/>
  <c r="G237" i="10"/>
  <c r="G219" i="10"/>
  <c r="G236" i="10"/>
  <c r="G232" i="10"/>
  <c r="G231" i="10"/>
  <c r="G234" i="10"/>
  <c r="G216" i="10"/>
  <c r="G226" i="10"/>
  <c r="G230" i="10"/>
  <c r="G213" i="10"/>
  <c r="G215" i="10"/>
  <c r="G233" i="10"/>
  <c r="G208" i="10"/>
  <c r="G227" i="10"/>
  <c r="G238" i="10"/>
  <c r="G217" i="10"/>
  <c r="G211" i="10"/>
  <c r="G207" i="10"/>
  <c r="G220" i="10"/>
  <c r="G228" i="10"/>
  <c r="G229" i="10"/>
  <c r="G235" i="10"/>
  <c r="F249" i="10"/>
  <c r="F250" i="10"/>
  <c r="F247" i="10"/>
  <c r="F255" i="10"/>
  <c r="F252" i="10"/>
  <c r="G100" i="10"/>
  <c r="G104" i="10"/>
  <c r="G103" i="10"/>
  <c r="G102" i="10"/>
  <c r="G108" i="10"/>
  <c r="G99" i="10"/>
  <c r="G107" i="10"/>
  <c r="G105" i="10"/>
  <c r="G101" i="10"/>
  <c r="G106" i="10"/>
  <c r="G79" i="10"/>
  <c r="G80" i="10"/>
  <c r="F121" i="10"/>
  <c r="F120" i="10"/>
  <c r="F119" i="10"/>
  <c r="F123" i="10"/>
  <c r="F126" i="10"/>
  <c r="F124" i="10"/>
  <c r="F122" i="10"/>
  <c r="F117" i="10"/>
  <c r="H205" i="10" a="1"/>
  <c r="H205" i="10" s="1"/>
  <c r="H75" i="10" a="1"/>
  <c r="H75" i="10" s="1"/>
  <c r="H223" i="10" a="1"/>
  <c r="H223" i="10" s="1"/>
  <c r="H93" i="10" a="1"/>
  <c r="H93" i="10" s="1"/>
  <c r="H111" i="10" a="1"/>
  <c r="H111" i="10" s="1"/>
  <c r="H241" i="10" a="1"/>
  <c r="H241" i="10" s="1"/>
  <c r="F91" i="10"/>
  <c r="A12" i="10"/>
  <c r="A10" i="20" s="1"/>
  <c r="A142" i="10"/>
  <c r="E13" i="7"/>
  <c r="I12" i="13"/>
  <c r="G256" i="21" l="1"/>
  <c r="C281" i="21"/>
  <c r="G130" i="21"/>
  <c r="G267" i="21"/>
  <c r="G129" i="21"/>
  <c r="E271" i="21"/>
  <c r="F271" i="21"/>
  <c r="G268" i="21"/>
  <c r="G263" i="21"/>
  <c r="G260" i="21"/>
  <c r="G258" i="21"/>
  <c r="G265" i="21"/>
  <c r="G132" i="21"/>
  <c r="G269" i="21"/>
  <c r="H247" i="21"/>
  <c r="I255" i="21" a="1"/>
  <c r="I255" i="21" s="1"/>
  <c r="A286" i="21" a="1"/>
  <c r="A286" i="21" s="1"/>
  <c r="H241" i="21"/>
  <c r="H251" i="21"/>
  <c r="H244" i="21"/>
  <c r="H246" i="21"/>
  <c r="H242" i="21"/>
  <c r="G266" i="21"/>
  <c r="G264" i="21"/>
  <c r="G262" i="21"/>
  <c r="H250" i="21"/>
  <c r="H248" i="21"/>
  <c r="H240" i="21"/>
  <c r="H238" i="21"/>
  <c r="G257" i="21"/>
  <c r="H252" i="21"/>
  <c r="H249" i="21"/>
  <c r="H245" i="21"/>
  <c r="H243" i="21"/>
  <c r="G259" i="21"/>
  <c r="G261" i="21"/>
  <c r="G253" i="21"/>
  <c r="G270" i="21"/>
  <c r="G235" i="21"/>
  <c r="I83" i="21" a="1"/>
  <c r="I83" i="21" s="1"/>
  <c r="I111" i="21" s="1"/>
  <c r="I237" i="21" a="1"/>
  <c r="I237" i="21" s="1"/>
  <c r="H221" i="21"/>
  <c r="H257" i="21" s="1"/>
  <c r="H225" i="21"/>
  <c r="H220" i="21"/>
  <c r="H224" i="21"/>
  <c r="H223" i="21"/>
  <c r="H222" i="21"/>
  <c r="H228" i="21"/>
  <c r="H229" i="21"/>
  <c r="H231" i="21"/>
  <c r="H233" i="21"/>
  <c r="H232" i="21"/>
  <c r="H226" i="21"/>
  <c r="H230" i="21"/>
  <c r="H227" i="21"/>
  <c r="H234" i="21"/>
  <c r="G128" i="21"/>
  <c r="O138" i="11" a="1"/>
  <c r="O138" i="11" s="1"/>
  <c r="I219" i="21" a="1"/>
  <c r="I219" i="21" s="1"/>
  <c r="H90" i="21"/>
  <c r="G127" i="21"/>
  <c r="G133" i="21"/>
  <c r="G125" i="21"/>
  <c r="G131" i="21"/>
  <c r="G126" i="21"/>
  <c r="H87" i="21"/>
  <c r="H112" i="21"/>
  <c r="H130" i="21" s="1"/>
  <c r="G99" i="21"/>
  <c r="H88" i="21"/>
  <c r="H110" i="21"/>
  <c r="O35" i="11" a="1"/>
  <c r="O35" i="11" s="1"/>
  <c r="G134" i="21"/>
  <c r="H89" i="21"/>
  <c r="I119" i="21" a="1"/>
  <c r="I119" i="21" s="1"/>
  <c r="I101" i="21" a="1"/>
  <c r="I101" i="21" s="1"/>
  <c r="H91" i="21"/>
  <c r="H92" i="21"/>
  <c r="H93" i="21"/>
  <c r="H98" i="21"/>
  <c r="H113" i="21"/>
  <c r="H109" i="21"/>
  <c r="H95" i="21"/>
  <c r="H96" i="21"/>
  <c r="H97" i="21"/>
  <c r="H116" i="21"/>
  <c r="H115" i="21"/>
  <c r="H108" i="21"/>
  <c r="H84" i="21"/>
  <c r="H85" i="21"/>
  <c r="H86" i="21"/>
  <c r="H111" i="21"/>
  <c r="H114" i="21"/>
  <c r="H107" i="21"/>
  <c r="A21" i="21"/>
  <c r="A157" i="21"/>
  <c r="E257" i="10"/>
  <c r="F221" i="10"/>
  <c r="F246" i="10"/>
  <c r="F257" i="10" s="1"/>
  <c r="F239" i="10"/>
  <c r="G225" i="10"/>
  <c r="G256" i="10"/>
  <c r="G210" i="10"/>
  <c r="G246" i="10" s="1"/>
  <c r="G244" i="10"/>
  <c r="G249" i="10"/>
  <c r="G255" i="10"/>
  <c r="G253" i="10"/>
  <c r="H78" i="10"/>
  <c r="H88" i="10"/>
  <c r="H90" i="10"/>
  <c r="H89" i="10"/>
  <c r="H76" i="10"/>
  <c r="H77" i="10"/>
  <c r="H87" i="10"/>
  <c r="H84" i="10"/>
  <c r="H82" i="10"/>
  <c r="H83" i="10"/>
  <c r="H85" i="10"/>
  <c r="H81" i="10"/>
  <c r="H86" i="10"/>
  <c r="G251" i="10"/>
  <c r="G248" i="10"/>
  <c r="H213" i="10"/>
  <c r="H207" i="10"/>
  <c r="H234" i="10"/>
  <c r="H233" i="10"/>
  <c r="H208" i="10"/>
  <c r="H227" i="10"/>
  <c r="H237" i="10"/>
  <c r="H218" i="10"/>
  <c r="H232" i="10"/>
  <c r="H214" i="10"/>
  <c r="H231" i="10"/>
  <c r="H228" i="10"/>
  <c r="H206" i="10"/>
  <c r="H215" i="10"/>
  <c r="H229" i="10"/>
  <c r="H211" i="10"/>
  <c r="H216" i="10"/>
  <c r="H217" i="10"/>
  <c r="H230" i="10"/>
  <c r="H212" i="10"/>
  <c r="H220" i="10"/>
  <c r="H219" i="10"/>
  <c r="H235" i="10"/>
  <c r="H236" i="10"/>
  <c r="H238" i="10"/>
  <c r="G252" i="10"/>
  <c r="G250" i="10"/>
  <c r="G247" i="10"/>
  <c r="G254" i="10"/>
  <c r="H99" i="10"/>
  <c r="H101" i="10"/>
  <c r="H105" i="10"/>
  <c r="H104" i="10"/>
  <c r="H103" i="10"/>
  <c r="H102" i="10"/>
  <c r="H106" i="10"/>
  <c r="H108" i="10"/>
  <c r="H100" i="10"/>
  <c r="H107" i="10"/>
  <c r="H79" i="10"/>
  <c r="H80" i="10"/>
  <c r="G125" i="10"/>
  <c r="G118" i="10"/>
  <c r="G117" i="10"/>
  <c r="G126" i="10"/>
  <c r="G121" i="10"/>
  <c r="G122" i="10"/>
  <c r="G119" i="10"/>
  <c r="G123" i="10"/>
  <c r="G124" i="10"/>
  <c r="G120" i="10"/>
  <c r="I205" i="10" a="1"/>
  <c r="I205" i="10" s="1"/>
  <c r="I93" i="10" a="1"/>
  <c r="I93" i="10" s="1"/>
  <c r="I223" i="10" a="1"/>
  <c r="I223" i="10" s="1"/>
  <c r="I241" i="10" a="1"/>
  <c r="I241" i="10" s="1"/>
  <c r="I111" i="10" a="1"/>
  <c r="I111" i="10" s="1"/>
  <c r="I75" i="10" a="1"/>
  <c r="I75" i="10" s="1"/>
  <c r="G91" i="10"/>
  <c r="I13" i="13"/>
  <c r="E14" i="7"/>
  <c r="A13" i="10"/>
  <c r="A11" i="20" s="1"/>
  <c r="A143" i="10"/>
  <c r="C282" i="21" l="1"/>
  <c r="C283" i="21"/>
  <c r="A287" i="21" a="1"/>
  <c r="A287" i="21" s="1"/>
  <c r="A372" i="21" a="1"/>
  <c r="A372" i="21" s="1"/>
  <c r="H258" i="21"/>
  <c r="H260" i="21"/>
  <c r="H266" i="21"/>
  <c r="H128" i="21"/>
  <c r="H264" i="21"/>
  <c r="H256" i="21"/>
  <c r="G271" i="21"/>
  <c r="H262" i="21"/>
  <c r="H259" i="21"/>
  <c r="H268" i="21"/>
  <c r="H261" i="21"/>
  <c r="H265" i="21"/>
  <c r="H269" i="21"/>
  <c r="H267" i="21"/>
  <c r="H270" i="21"/>
  <c r="H263" i="21"/>
  <c r="H253" i="21"/>
  <c r="I89" i="21"/>
  <c r="J237" i="21" a="1"/>
  <c r="J237" i="21" s="1"/>
  <c r="J244" i="21" s="1"/>
  <c r="J255" i="21" a="1"/>
  <c r="J255" i="21" s="1"/>
  <c r="I116" i="21"/>
  <c r="H235" i="21"/>
  <c r="I240" i="21"/>
  <c r="I239" i="21"/>
  <c r="I243" i="21"/>
  <c r="I242" i="21"/>
  <c r="I246" i="21"/>
  <c r="I244" i="21"/>
  <c r="I245" i="21"/>
  <c r="I238" i="21"/>
  <c r="I250" i="21"/>
  <c r="I249" i="21"/>
  <c r="I248" i="21"/>
  <c r="I252" i="21"/>
  <c r="I241" i="21"/>
  <c r="I251" i="21"/>
  <c r="I247" i="21"/>
  <c r="I88" i="21"/>
  <c r="I114" i="21"/>
  <c r="I92" i="21"/>
  <c r="I110" i="21"/>
  <c r="I93" i="21"/>
  <c r="I129" i="21" s="1"/>
  <c r="I91" i="21"/>
  <c r="I94" i="21"/>
  <c r="I87" i="21"/>
  <c r="I98" i="21"/>
  <c r="I115" i="21"/>
  <c r="I113" i="21"/>
  <c r="I108" i="21"/>
  <c r="I97" i="21"/>
  <c r="I96" i="21"/>
  <c r="I132" i="21" s="1"/>
  <c r="I95" i="21"/>
  <c r="I109" i="21"/>
  <c r="I107" i="21"/>
  <c r="I112" i="21"/>
  <c r="I84" i="21"/>
  <c r="I86" i="21"/>
  <c r="I90" i="21"/>
  <c r="I85" i="21"/>
  <c r="H134" i="21"/>
  <c r="I222" i="21"/>
  <c r="I226" i="21"/>
  <c r="I221" i="21"/>
  <c r="I225" i="21"/>
  <c r="I220" i="21"/>
  <c r="I224" i="21"/>
  <c r="I229" i="21"/>
  <c r="I227" i="21"/>
  <c r="I223" i="21"/>
  <c r="I231" i="21"/>
  <c r="I233" i="21"/>
  <c r="I228" i="21"/>
  <c r="I232" i="21"/>
  <c r="I230" i="21"/>
  <c r="I234" i="21"/>
  <c r="H126" i="21"/>
  <c r="H132" i="21"/>
  <c r="P138" i="11" a="1"/>
  <c r="P138" i="11" s="1"/>
  <c r="J219" i="21" a="1"/>
  <c r="J219" i="21" s="1"/>
  <c r="J101" i="21" a="1"/>
  <c r="J101" i="21" s="1"/>
  <c r="J83" i="21" a="1"/>
  <c r="J83" i="21" s="1"/>
  <c r="J85" i="21" s="1"/>
  <c r="H133" i="21"/>
  <c r="H131" i="21"/>
  <c r="H127" i="21"/>
  <c r="H125" i="21"/>
  <c r="H129" i="21"/>
  <c r="P35" i="11" a="1"/>
  <c r="P35" i="11" s="1"/>
  <c r="H99" i="21"/>
  <c r="J119" i="21" a="1"/>
  <c r="J119" i="21" s="1"/>
  <c r="A22" i="21"/>
  <c r="A158" i="21"/>
  <c r="C12" i="10"/>
  <c r="H126" i="10"/>
  <c r="G243" i="10"/>
  <c r="CA12" i="10"/>
  <c r="AQ12" i="10"/>
  <c r="CT12" i="10"/>
  <c r="BS12" i="10"/>
  <c r="BW12" i="10"/>
  <c r="L12" i="10"/>
  <c r="BK12" i="10"/>
  <c r="Z12" i="10"/>
  <c r="N12" i="10"/>
  <c r="AI12" i="10"/>
  <c r="AV12" i="10"/>
  <c r="BI12" i="10"/>
  <c r="AY12" i="10"/>
  <c r="CN12" i="10"/>
  <c r="BT12" i="10"/>
  <c r="J12" i="10"/>
  <c r="BL12" i="10"/>
  <c r="M12" i="10"/>
  <c r="AX12" i="10"/>
  <c r="CO12" i="10"/>
  <c r="BN12" i="10"/>
  <c r="F12" i="10"/>
  <c r="BM12" i="10"/>
  <c r="BY12" i="10"/>
  <c r="BC12" i="10"/>
  <c r="BV12" i="10"/>
  <c r="CE12" i="10"/>
  <c r="CM12" i="10"/>
  <c r="T12" i="10"/>
  <c r="BG12" i="10"/>
  <c r="CK12" i="10"/>
  <c r="X12" i="10"/>
  <c r="S12" i="10"/>
  <c r="AL12" i="10"/>
  <c r="Y12" i="10"/>
  <c r="AZ12" i="10"/>
  <c r="CB12" i="10"/>
  <c r="CR12" i="10"/>
  <c r="E12" i="10"/>
  <c r="P12" i="10"/>
  <c r="BX12" i="10"/>
  <c r="Q12" i="10"/>
  <c r="BA12" i="10"/>
  <c r="V12" i="10"/>
  <c r="AE12" i="10"/>
  <c r="R12" i="10"/>
  <c r="AD12" i="10"/>
  <c r="CC12" i="10"/>
  <c r="W12" i="10"/>
  <c r="O12" i="10"/>
  <c r="CI12" i="10"/>
  <c r="CQ12" i="10"/>
  <c r="AJ12" i="10"/>
  <c r="D12" i="10"/>
  <c r="AB12" i="10"/>
  <c r="AN12" i="10"/>
  <c r="AO12" i="10"/>
  <c r="AT12" i="10"/>
  <c r="AC12" i="10"/>
  <c r="BD12" i="10"/>
  <c r="BZ12" i="10"/>
  <c r="CF12" i="10"/>
  <c r="CV12" i="10"/>
  <c r="U12" i="10"/>
  <c r="AF12" i="10"/>
  <c r="BH12" i="10"/>
  <c r="AW12" i="10"/>
  <c r="BE12" i="10"/>
  <c r="BB12" i="10"/>
  <c r="AU12" i="10"/>
  <c r="AH12" i="10"/>
  <c r="CS12" i="10"/>
  <c r="BF12" i="10"/>
  <c r="AM12" i="10"/>
  <c r="AA12" i="10"/>
  <c r="CH12" i="10"/>
  <c r="BO12" i="10"/>
  <c r="CU12" i="10"/>
  <c r="H12" i="10"/>
  <c r="AR12" i="10"/>
  <c r="BU12" i="10"/>
  <c r="AS12" i="10"/>
  <c r="G12" i="10"/>
  <c r="AK12" i="10"/>
  <c r="CW12" i="10"/>
  <c r="BR12" i="10"/>
  <c r="CJ12" i="10"/>
  <c r="BP12" i="10"/>
  <c r="AG12" i="10"/>
  <c r="CP12" i="10"/>
  <c r="I12" i="10"/>
  <c r="AP12" i="10"/>
  <c r="CG12" i="10"/>
  <c r="CL12" i="10"/>
  <c r="BQ12" i="10"/>
  <c r="CD12" i="10"/>
  <c r="BJ12" i="10"/>
  <c r="H119" i="10"/>
  <c r="H120" i="10"/>
  <c r="H248" i="10"/>
  <c r="H118" i="10"/>
  <c r="H122" i="10"/>
  <c r="H252" i="10"/>
  <c r="H253" i="10"/>
  <c r="I85" i="10"/>
  <c r="I84" i="10"/>
  <c r="I82" i="10"/>
  <c r="I78" i="10"/>
  <c r="I88" i="10"/>
  <c r="I87" i="10"/>
  <c r="I86" i="10"/>
  <c r="I76" i="10"/>
  <c r="I77" i="10"/>
  <c r="I90" i="10"/>
  <c r="I81" i="10"/>
  <c r="I89" i="10"/>
  <c r="I83" i="10"/>
  <c r="H247" i="10"/>
  <c r="H249" i="10"/>
  <c r="H254" i="10"/>
  <c r="H255" i="10"/>
  <c r="H251" i="10"/>
  <c r="I219" i="10"/>
  <c r="I236" i="10"/>
  <c r="I215" i="10"/>
  <c r="I208" i="10"/>
  <c r="I230" i="10"/>
  <c r="I218" i="10"/>
  <c r="I214" i="10"/>
  <c r="I207" i="10"/>
  <c r="I213" i="10"/>
  <c r="I238" i="10"/>
  <c r="I220" i="10"/>
  <c r="I237" i="10"/>
  <c r="I232" i="10"/>
  <c r="I211" i="10"/>
  <c r="I227" i="10"/>
  <c r="I231" i="10"/>
  <c r="I216" i="10"/>
  <c r="I217" i="10"/>
  <c r="I229" i="10"/>
  <c r="I212" i="10"/>
  <c r="I206" i="10"/>
  <c r="I234" i="10"/>
  <c r="I233" i="10"/>
  <c r="I235" i="10"/>
  <c r="I228" i="10"/>
  <c r="H256" i="10"/>
  <c r="H250" i="10"/>
  <c r="I80" i="10"/>
  <c r="I79" i="10"/>
  <c r="I100" i="10"/>
  <c r="I99" i="10"/>
  <c r="I102" i="10"/>
  <c r="I106" i="10"/>
  <c r="I101" i="10"/>
  <c r="I105" i="10"/>
  <c r="I104" i="10"/>
  <c r="I103" i="10"/>
  <c r="I108" i="10"/>
  <c r="I107" i="10"/>
  <c r="H117" i="10"/>
  <c r="H124" i="10"/>
  <c r="H123" i="10"/>
  <c r="H121" i="10"/>
  <c r="H125" i="10"/>
  <c r="J241" i="10" a="1"/>
  <c r="J241" i="10" s="1"/>
  <c r="J111" i="10" a="1"/>
  <c r="J111" i="10" s="1"/>
  <c r="J93" i="10" a="1"/>
  <c r="J93" i="10" s="1"/>
  <c r="J223" i="10" a="1"/>
  <c r="J223" i="10" s="1"/>
  <c r="J205" i="10" a="1"/>
  <c r="J205" i="10" s="1"/>
  <c r="J75" i="10" a="1"/>
  <c r="J75" i="10" s="1"/>
  <c r="H91" i="10"/>
  <c r="A144" i="10"/>
  <c r="E15" i="7"/>
  <c r="A14" i="10"/>
  <c r="A12" i="20" s="1"/>
  <c r="I14" i="13"/>
  <c r="C284" i="21" l="1"/>
  <c r="A288" i="21" a="1"/>
  <c r="A288" i="21" s="1"/>
  <c r="A373" i="21" a="1"/>
  <c r="A373" i="21" s="1"/>
  <c r="H271" i="21"/>
  <c r="I260" i="21"/>
  <c r="I267" i="21"/>
  <c r="I262" i="21"/>
  <c r="J242" i="21"/>
  <c r="I256" i="21"/>
  <c r="I270" i="21"/>
  <c r="I125" i="21"/>
  <c r="J240" i="21"/>
  <c r="J248" i="21"/>
  <c r="I268" i="21"/>
  <c r="I259" i="21"/>
  <c r="I258" i="21"/>
  <c r="J238" i="21"/>
  <c r="I269" i="21"/>
  <c r="I265" i="21"/>
  <c r="I257" i="21"/>
  <c r="I134" i="21"/>
  <c r="I128" i="21"/>
  <c r="I264" i="21"/>
  <c r="I130" i="21"/>
  <c r="J249" i="21"/>
  <c r="J245" i="21"/>
  <c r="J247" i="21"/>
  <c r="J241" i="21"/>
  <c r="J250" i="21"/>
  <c r="J243" i="21"/>
  <c r="J239" i="21"/>
  <c r="J252" i="21"/>
  <c r="J251" i="21"/>
  <c r="J246" i="21"/>
  <c r="I266" i="21"/>
  <c r="I263" i="21"/>
  <c r="I261" i="21"/>
  <c r="K237" i="21" a="1"/>
  <c r="K237" i="21" s="1"/>
  <c r="K238" i="21" s="1"/>
  <c r="K255" i="21" a="1"/>
  <c r="K255" i="21" s="1"/>
  <c r="I253" i="21"/>
  <c r="I235" i="21"/>
  <c r="I126" i="21"/>
  <c r="I133" i="21"/>
  <c r="J88" i="21"/>
  <c r="I127" i="21"/>
  <c r="I131" i="21"/>
  <c r="K119" i="21" a="1"/>
  <c r="K119" i="21" s="1"/>
  <c r="I99" i="21"/>
  <c r="J116" i="21"/>
  <c r="J107" i="21"/>
  <c r="J110" i="21"/>
  <c r="J223" i="21"/>
  <c r="J222" i="21"/>
  <c r="J226" i="21"/>
  <c r="J262" i="21" s="1"/>
  <c r="J221" i="21"/>
  <c r="J225" i="21"/>
  <c r="J230" i="21"/>
  <c r="J220" i="21"/>
  <c r="J227" i="21"/>
  <c r="J229" i="21"/>
  <c r="J231" i="21"/>
  <c r="J233" i="21"/>
  <c r="J224" i="21"/>
  <c r="J228" i="21"/>
  <c r="J232" i="21"/>
  <c r="J234" i="21"/>
  <c r="J86" i="21"/>
  <c r="J90" i="21"/>
  <c r="J93" i="21"/>
  <c r="J115" i="21"/>
  <c r="J111" i="21"/>
  <c r="J94" i="21"/>
  <c r="J91" i="21"/>
  <c r="J98" i="21"/>
  <c r="J95" i="21"/>
  <c r="J113" i="21"/>
  <c r="J109" i="21"/>
  <c r="J97" i="21"/>
  <c r="J96" i="21"/>
  <c r="J84" i="21"/>
  <c r="J112" i="21"/>
  <c r="J114" i="21"/>
  <c r="J108" i="21"/>
  <c r="J87" i="21"/>
  <c r="J92" i="21"/>
  <c r="Q138" i="11" a="1"/>
  <c r="Q138" i="11" s="1"/>
  <c r="K219" i="21" a="1"/>
  <c r="K219" i="21" s="1"/>
  <c r="J89" i="21"/>
  <c r="K101" i="21" a="1"/>
  <c r="K101" i="21" s="1"/>
  <c r="K83" i="21" a="1"/>
  <c r="K83" i="21" s="1"/>
  <c r="Q35" i="11" a="1"/>
  <c r="Q35" i="11" s="1"/>
  <c r="A23" i="21"/>
  <c r="A159" i="21"/>
  <c r="K12" i="10"/>
  <c r="K13" i="10"/>
  <c r="AL13" i="10"/>
  <c r="CO13" i="10"/>
  <c r="CC13" i="10"/>
  <c r="AD13" i="10"/>
  <c r="AE13" i="10"/>
  <c r="AH13" i="10"/>
  <c r="BJ13" i="10"/>
  <c r="AM13" i="10"/>
  <c r="BV13" i="10"/>
  <c r="CQ13" i="10"/>
  <c r="D13" i="10"/>
  <c r="AR13" i="10"/>
  <c r="BO13" i="10"/>
  <c r="AY13" i="10"/>
  <c r="AJ13" i="10"/>
  <c r="AF13" i="10"/>
  <c r="M13" i="10"/>
  <c r="N13" i="10"/>
  <c r="CR13" i="10"/>
  <c r="BH13" i="10"/>
  <c r="Y13" i="10"/>
  <c r="BU13" i="10"/>
  <c r="AT13" i="10"/>
  <c r="AI13" i="10"/>
  <c r="CG13" i="10"/>
  <c r="BQ13" i="10"/>
  <c r="BM13" i="10"/>
  <c r="CS13" i="10"/>
  <c r="AP13" i="10"/>
  <c r="R13" i="10"/>
  <c r="W13" i="10"/>
  <c r="BF13" i="10"/>
  <c r="CI13" i="10"/>
  <c r="O13" i="10"/>
  <c r="CT13" i="10"/>
  <c r="H13" i="10"/>
  <c r="CW13" i="10"/>
  <c r="X13" i="10"/>
  <c r="CN13" i="10"/>
  <c r="BW13" i="10"/>
  <c r="AZ13" i="10"/>
  <c r="AC13" i="10"/>
  <c r="S13" i="10"/>
  <c r="BP13" i="10"/>
  <c r="E13" i="10"/>
  <c r="AG13" i="10"/>
  <c r="BI13" i="10"/>
  <c r="BZ13" i="10"/>
  <c r="CB13" i="10"/>
  <c r="AW13" i="10"/>
  <c r="BY13" i="10"/>
  <c r="F13" i="10"/>
  <c r="BB13" i="10"/>
  <c r="BN13" i="10"/>
  <c r="BC13" i="10"/>
  <c r="CD13" i="10"/>
  <c r="AA13" i="10"/>
  <c r="AQ13" i="10"/>
  <c r="CE13" i="10"/>
  <c r="L13" i="10"/>
  <c r="CU13" i="10"/>
  <c r="AN13" i="10"/>
  <c r="BS13" i="10"/>
  <c r="BG13" i="10"/>
  <c r="CK13" i="10"/>
  <c r="AK13" i="10"/>
  <c r="CF13" i="10"/>
  <c r="BT13" i="10"/>
  <c r="Q13" i="10"/>
  <c r="AO13" i="10"/>
  <c r="Z13" i="10"/>
  <c r="BR13" i="10"/>
  <c r="I13" i="10"/>
  <c r="CP13" i="10"/>
  <c r="BE13" i="10"/>
  <c r="J13" i="10"/>
  <c r="V13" i="10"/>
  <c r="CL13" i="10"/>
  <c r="AU13" i="10"/>
  <c r="AX13" i="10"/>
  <c r="I248" i="10"/>
  <c r="I253" i="10"/>
  <c r="J76" i="10"/>
  <c r="J78" i="10"/>
  <c r="J87" i="10"/>
  <c r="J89" i="10"/>
  <c r="J81" i="10"/>
  <c r="J77" i="10"/>
  <c r="J82" i="10"/>
  <c r="J88" i="10"/>
  <c r="J85" i="10"/>
  <c r="J90" i="10"/>
  <c r="J86" i="10"/>
  <c r="J84" i="10"/>
  <c r="J83" i="10"/>
  <c r="I252" i="10"/>
  <c r="I256" i="10"/>
  <c r="I250" i="10"/>
  <c r="I254" i="10"/>
  <c r="I251" i="10"/>
  <c r="J206" i="10"/>
  <c r="J218" i="10"/>
  <c r="J232" i="10"/>
  <c r="J214" i="10"/>
  <c r="J215" i="10"/>
  <c r="J220" i="10"/>
  <c r="J228" i="10"/>
  <c r="J227" i="10"/>
  <c r="J237" i="10"/>
  <c r="J219" i="10"/>
  <c r="J236" i="10"/>
  <c r="J231" i="10"/>
  <c r="J208" i="10"/>
  <c r="J230" i="10"/>
  <c r="J213" i="10"/>
  <c r="J234" i="10"/>
  <c r="J216" i="10"/>
  <c r="J207" i="10"/>
  <c r="J233" i="10"/>
  <c r="J217" i="10"/>
  <c r="J212" i="10"/>
  <c r="J235" i="10"/>
  <c r="J229" i="10"/>
  <c r="J238" i="10"/>
  <c r="J211" i="10"/>
  <c r="I249" i="10"/>
  <c r="I247" i="10"/>
  <c r="I255" i="10"/>
  <c r="J80" i="10"/>
  <c r="J79" i="10"/>
  <c r="J99" i="10"/>
  <c r="J100" i="10"/>
  <c r="J103" i="10"/>
  <c r="J102" i="10"/>
  <c r="J106" i="10"/>
  <c r="J101" i="10"/>
  <c r="J105" i="10"/>
  <c r="J107" i="10"/>
  <c r="J104" i="10"/>
  <c r="J108" i="10"/>
  <c r="I119" i="10"/>
  <c r="I118" i="10"/>
  <c r="I117" i="10"/>
  <c r="I122" i="10"/>
  <c r="I126" i="10"/>
  <c r="I120" i="10"/>
  <c r="I125" i="10"/>
  <c r="I121" i="10"/>
  <c r="I124" i="10"/>
  <c r="I123" i="10"/>
  <c r="A145" i="10"/>
  <c r="E16" i="7"/>
  <c r="I15" i="13"/>
  <c r="A15" i="10"/>
  <c r="A13" i="20" s="1"/>
  <c r="K205" i="10" a="1"/>
  <c r="K205" i="10" s="1"/>
  <c r="K223" i="10" a="1"/>
  <c r="K223" i="10" s="1"/>
  <c r="K75" i="10" a="1"/>
  <c r="K75" i="10" s="1"/>
  <c r="K241" i="10" a="1"/>
  <c r="K241" i="10" s="1"/>
  <c r="K93" i="10" a="1"/>
  <c r="K93" i="10" s="1"/>
  <c r="K111" i="10" a="1"/>
  <c r="K111" i="10" s="1"/>
  <c r="I91" i="10"/>
  <c r="C285" i="21" l="1"/>
  <c r="A289" i="21" a="1"/>
  <c r="A289" i="21" s="1"/>
  <c r="A374" i="21" a="1"/>
  <c r="A374" i="21" s="1"/>
  <c r="J263" i="21"/>
  <c r="J269" i="21"/>
  <c r="J256" i="21"/>
  <c r="J258" i="21"/>
  <c r="J265" i="21"/>
  <c r="I271" i="21"/>
  <c r="J260" i="21"/>
  <c r="J268" i="21"/>
  <c r="J267" i="21"/>
  <c r="J266" i="21"/>
  <c r="J259" i="21"/>
  <c r="J270" i="21"/>
  <c r="J257" i="21"/>
  <c r="J264" i="21"/>
  <c r="J261" i="21"/>
  <c r="J253" i="21"/>
  <c r="K251" i="21"/>
  <c r="K246" i="21"/>
  <c r="K239" i="21"/>
  <c r="K249" i="21"/>
  <c r="K252" i="21"/>
  <c r="K244" i="21"/>
  <c r="K241" i="21"/>
  <c r="K250" i="21"/>
  <c r="K248" i="21"/>
  <c r="K240" i="21"/>
  <c r="K242" i="21"/>
  <c r="K245" i="21"/>
  <c r="K243" i="21"/>
  <c r="K247" i="21"/>
  <c r="L237" i="21" a="1"/>
  <c r="L237" i="21" s="1"/>
  <c r="L243" i="21" s="1"/>
  <c r="L255" i="21" a="1"/>
  <c r="L255" i="21" s="1"/>
  <c r="J235" i="21"/>
  <c r="J128" i="21"/>
  <c r="K98" i="21"/>
  <c r="J134" i="21"/>
  <c r="K94" i="21"/>
  <c r="K110" i="21"/>
  <c r="K93" i="21"/>
  <c r="K108" i="21"/>
  <c r="J126" i="21"/>
  <c r="K96" i="21"/>
  <c r="K92" i="21"/>
  <c r="K107" i="21"/>
  <c r="K97" i="21"/>
  <c r="K113" i="21"/>
  <c r="K220" i="21"/>
  <c r="K224" i="21"/>
  <c r="K223" i="21"/>
  <c r="K222" i="21"/>
  <c r="K226" i="21"/>
  <c r="K221" i="21"/>
  <c r="K227" i="21"/>
  <c r="K231" i="21"/>
  <c r="K228" i="21"/>
  <c r="K230" i="21"/>
  <c r="K232" i="21"/>
  <c r="K225" i="21"/>
  <c r="K229" i="21"/>
  <c r="K234" i="21"/>
  <c r="K233" i="21"/>
  <c r="J132" i="21"/>
  <c r="J130" i="21"/>
  <c r="K85" i="21"/>
  <c r="K86" i="21"/>
  <c r="K115" i="21"/>
  <c r="K111" i="21"/>
  <c r="J131" i="21"/>
  <c r="K84" i="21"/>
  <c r="K87" i="21"/>
  <c r="K88" i="21"/>
  <c r="K116" i="21"/>
  <c r="K112" i="21"/>
  <c r="J127" i="21"/>
  <c r="J133" i="21"/>
  <c r="J99" i="21"/>
  <c r="J129" i="21"/>
  <c r="R138" i="11" a="1"/>
  <c r="R138" i="11" s="1"/>
  <c r="L219" i="21" a="1"/>
  <c r="L219" i="21" s="1"/>
  <c r="J125" i="21"/>
  <c r="L83" i="21" a="1"/>
  <c r="L83" i="21" s="1"/>
  <c r="L84" i="21" s="1"/>
  <c r="L101" i="21" a="1"/>
  <c r="L101" i="21" s="1"/>
  <c r="K90" i="21"/>
  <c r="K89" i="21"/>
  <c r="K91" i="21"/>
  <c r="K95" i="21"/>
  <c r="K114" i="21"/>
  <c r="K109" i="21"/>
  <c r="R35" i="11" a="1"/>
  <c r="R35" i="11" s="1"/>
  <c r="L119" i="21" a="1"/>
  <c r="L119" i="21" s="1"/>
  <c r="A24" i="21"/>
  <c r="A375" i="21" s="1" a="1"/>
  <c r="A375" i="21" s="1"/>
  <c r="A160" i="21"/>
  <c r="AV13" i="10"/>
  <c r="BL13" i="10"/>
  <c r="BA13" i="10"/>
  <c r="G13" i="10"/>
  <c r="CV13" i="10"/>
  <c r="BK13" i="10"/>
  <c r="U13" i="10"/>
  <c r="BX13" i="10"/>
  <c r="AB13" i="10"/>
  <c r="P13" i="10"/>
  <c r="CH13" i="10"/>
  <c r="CJ13" i="10"/>
  <c r="T13" i="10"/>
  <c r="CM13" i="10"/>
  <c r="C13" i="10"/>
  <c r="AS13" i="10"/>
  <c r="BD13" i="10"/>
  <c r="CA13" i="10"/>
  <c r="C14" i="10"/>
  <c r="L14" i="10"/>
  <c r="AT14" i="10"/>
  <c r="T14" i="10"/>
  <c r="CB14" i="10"/>
  <c r="I14" i="10"/>
  <c r="BX14" i="10"/>
  <c r="AW14" i="10"/>
  <c r="BB14" i="10"/>
  <c r="BM14" i="10"/>
  <c r="CG14" i="10"/>
  <c r="BY14" i="10"/>
  <c r="BJ14" i="10"/>
  <c r="W14" i="10"/>
  <c r="O14" i="10"/>
  <c r="CI14" i="10"/>
  <c r="CA14" i="10"/>
  <c r="BG14" i="10"/>
  <c r="AL14" i="10"/>
  <c r="AF14" i="10"/>
  <c r="BK14" i="10"/>
  <c r="G14" i="10"/>
  <c r="AJ14" i="10"/>
  <c r="BZ14" i="10"/>
  <c r="CF14" i="10"/>
  <c r="CV14" i="10"/>
  <c r="AG14" i="10"/>
  <c r="BH14" i="10"/>
  <c r="AC14" i="10"/>
  <c r="BE14" i="10"/>
  <c r="E14" i="10"/>
  <c r="CL14" i="10"/>
  <c r="F14" i="10"/>
  <c r="AD14" i="10"/>
  <c r="CO14" i="10"/>
  <c r="J14" i="10"/>
  <c r="BF14" i="10"/>
  <c r="AM14" i="10"/>
  <c r="AA14" i="10"/>
  <c r="CH14" i="10"/>
  <c r="CQ14" i="10"/>
  <c r="D14" i="10"/>
  <c r="AI14" i="10"/>
  <c r="AR14" i="10"/>
  <c r="X14" i="10"/>
  <c r="BO14" i="10"/>
  <c r="AV14" i="10"/>
  <c r="BR14" i="10"/>
  <c r="CJ14" i="10"/>
  <c r="BP14" i="10"/>
  <c r="CK14" i="10"/>
  <c r="CP14" i="10"/>
  <c r="M14" i="10"/>
  <c r="AK14" i="10"/>
  <c r="BU14" i="10"/>
  <c r="U14" i="10"/>
  <c r="BN14" i="10"/>
  <c r="R14" i="10"/>
  <c r="CS14" i="10"/>
  <c r="CC14" i="10"/>
  <c r="AP14" i="10"/>
  <c r="K14" i="10"/>
  <c r="AX14" i="10"/>
  <c r="AQ14" i="10"/>
  <c r="CT14" i="10"/>
  <c r="CU14" i="10"/>
  <c r="H14" i="10"/>
  <c r="P14" i="10"/>
  <c r="AZ14" i="10"/>
  <c r="AN14" i="10"/>
  <c r="BS14" i="10"/>
  <c r="BD14" i="10"/>
  <c r="AY14" i="10"/>
  <c r="CN14" i="10"/>
  <c r="BT14" i="10"/>
  <c r="CW14" i="10"/>
  <c r="BL14" i="10"/>
  <c r="Q14" i="10"/>
  <c r="AS14" i="10"/>
  <c r="Z14" i="10"/>
  <c r="V14" i="10"/>
  <c r="AE14" i="10"/>
  <c r="AH14" i="10"/>
  <c r="BA14" i="10"/>
  <c r="BQ14" i="10"/>
  <c r="CD14" i="10"/>
  <c r="J248" i="10"/>
  <c r="J247" i="10"/>
  <c r="K206" i="10"/>
  <c r="K227" i="10"/>
  <c r="K213" i="10"/>
  <c r="K233" i="10"/>
  <c r="K238" i="10"/>
  <c r="K220" i="10"/>
  <c r="K235" i="10"/>
  <c r="K208" i="10"/>
  <c r="K207" i="10"/>
  <c r="K212" i="10"/>
  <c r="K237" i="10"/>
  <c r="K219" i="10"/>
  <c r="K236" i="10"/>
  <c r="K232" i="10"/>
  <c r="K231" i="10"/>
  <c r="K234" i="10"/>
  <c r="K216" i="10"/>
  <c r="K228" i="10"/>
  <c r="K211" i="10"/>
  <c r="K215" i="10"/>
  <c r="K217" i="10"/>
  <c r="K214" i="10"/>
  <c r="K230" i="10"/>
  <c r="K218" i="10"/>
  <c r="K229" i="10"/>
  <c r="J252" i="10"/>
  <c r="J255" i="10"/>
  <c r="J250" i="10"/>
  <c r="J253" i="10"/>
  <c r="K81" i="10"/>
  <c r="K84" i="10"/>
  <c r="K83" i="10"/>
  <c r="K77" i="10"/>
  <c r="K90" i="10"/>
  <c r="K76" i="10"/>
  <c r="K78" i="10"/>
  <c r="K82" i="10"/>
  <c r="K87" i="10"/>
  <c r="K86" i="10"/>
  <c r="K85" i="10"/>
  <c r="K89" i="10"/>
  <c r="K88" i="10"/>
  <c r="J256" i="10"/>
  <c r="J254" i="10"/>
  <c r="J249" i="10"/>
  <c r="J251" i="10"/>
  <c r="K100" i="10"/>
  <c r="K99" i="10"/>
  <c r="K104" i="10"/>
  <c r="K103" i="10"/>
  <c r="K102" i="10"/>
  <c r="K101" i="10"/>
  <c r="K108" i="10"/>
  <c r="K106" i="10"/>
  <c r="K107" i="10"/>
  <c r="K105" i="10"/>
  <c r="K80" i="10"/>
  <c r="K79" i="10"/>
  <c r="J126" i="10"/>
  <c r="J120" i="10"/>
  <c r="J117" i="10"/>
  <c r="J123" i="10"/>
  <c r="J125" i="10"/>
  <c r="J121" i="10"/>
  <c r="J124" i="10"/>
  <c r="J119" i="10"/>
  <c r="J122" i="10"/>
  <c r="J118" i="10"/>
  <c r="L223" i="10" a="1"/>
  <c r="L223" i="10" s="1"/>
  <c r="L75" i="10" a="1"/>
  <c r="L75" i="10" s="1"/>
  <c r="L111" i="10" a="1"/>
  <c r="L111" i="10" s="1"/>
  <c r="L241" i="10" a="1"/>
  <c r="L241" i="10" s="1"/>
  <c r="L93" i="10" a="1"/>
  <c r="L93" i="10" s="1"/>
  <c r="L205" i="10" a="1"/>
  <c r="L205" i="10" s="1"/>
  <c r="J91" i="10"/>
  <c r="A146" i="10"/>
  <c r="A16" i="10"/>
  <c r="A14" i="20" s="1"/>
  <c r="I16" i="13"/>
  <c r="E17" i="7"/>
  <c r="K256" i="21" l="1"/>
  <c r="C286" i="21"/>
  <c r="K132" i="21"/>
  <c r="J271" i="21"/>
  <c r="L241" i="21"/>
  <c r="K257" i="21"/>
  <c r="K258" i="21"/>
  <c r="K264" i="21"/>
  <c r="K262" i="21"/>
  <c r="K261" i="21"/>
  <c r="K269" i="21"/>
  <c r="K268" i="21"/>
  <c r="K263" i="21"/>
  <c r="K270" i="21"/>
  <c r="K266" i="21"/>
  <c r="M255" i="21" a="1"/>
  <c r="M255" i="21" s="1"/>
  <c r="A290" i="21" a="1"/>
  <c r="A290" i="21" s="1"/>
  <c r="L240" i="21"/>
  <c r="K267" i="21"/>
  <c r="K253" i="21"/>
  <c r="L252" i="21"/>
  <c r="K265" i="21"/>
  <c r="L250" i="21"/>
  <c r="L249" i="21"/>
  <c r="L242" i="21"/>
  <c r="K259" i="21"/>
  <c r="L244" i="21"/>
  <c r="L251" i="21"/>
  <c r="L247" i="21"/>
  <c r="L238" i="21"/>
  <c r="K260" i="21"/>
  <c r="L246" i="21"/>
  <c r="L248" i="21"/>
  <c r="L245" i="21"/>
  <c r="L239" i="21"/>
  <c r="K235" i="21"/>
  <c r="K126" i="21"/>
  <c r="K130" i="21"/>
  <c r="K131" i="21"/>
  <c r="K128" i="21"/>
  <c r="K129" i="21"/>
  <c r="K134" i="21"/>
  <c r="M101" i="21" a="1"/>
  <c r="M101" i="21" s="1"/>
  <c r="M237" i="21" a="1"/>
  <c r="M237" i="21" s="1"/>
  <c r="L92" i="21"/>
  <c r="K125" i="21"/>
  <c r="L110" i="21"/>
  <c r="L93" i="21"/>
  <c r="L113" i="21"/>
  <c r="L87" i="21"/>
  <c r="K133" i="21"/>
  <c r="L221" i="21"/>
  <c r="L225" i="21"/>
  <c r="L261" i="21" s="1"/>
  <c r="L220" i="21"/>
  <c r="L224" i="21"/>
  <c r="L223" i="21"/>
  <c r="L226" i="21"/>
  <c r="L228" i="21"/>
  <c r="L222" i="21"/>
  <c r="L233" i="21"/>
  <c r="L230" i="21"/>
  <c r="L232" i="21"/>
  <c r="L227" i="21"/>
  <c r="L229" i="21"/>
  <c r="L234" i="21"/>
  <c r="L231" i="21"/>
  <c r="L98" i="21"/>
  <c r="L111" i="21"/>
  <c r="L109" i="21"/>
  <c r="L96" i="21"/>
  <c r="L97" i="21"/>
  <c r="L95" i="21"/>
  <c r="L116" i="21"/>
  <c r="L112" i="21"/>
  <c r="L108" i="21"/>
  <c r="L85" i="21"/>
  <c r="L86" i="21"/>
  <c r="L90" i="21"/>
  <c r="L114" i="21"/>
  <c r="L115" i="21"/>
  <c r="L107" i="21"/>
  <c r="L88" i="21"/>
  <c r="L89" i="21"/>
  <c r="L94" i="21"/>
  <c r="L91" i="21"/>
  <c r="S138" i="11" a="1"/>
  <c r="S138" i="11" s="1"/>
  <c r="M219" i="21" a="1"/>
  <c r="M219" i="21" s="1"/>
  <c r="M83" i="21" a="1"/>
  <c r="M83" i="21" s="1"/>
  <c r="M94" i="21" s="1"/>
  <c r="M119" i="21" a="1"/>
  <c r="M119" i="21" s="1"/>
  <c r="K127" i="21"/>
  <c r="S35" i="11" a="1"/>
  <c r="S35" i="11" s="1"/>
  <c r="K99" i="21"/>
  <c r="A25" i="21"/>
  <c r="A376" i="21" s="1" a="1"/>
  <c r="A376" i="21" s="1"/>
  <c r="A161" i="21"/>
  <c r="CE14" i="10"/>
  <c r="AU14" i="10"/>
  <c r="Y14" i="10"/>
  <c r="CR14" i="10"/>
  <c r="N14" i="10"/>
  <c r="BW14" i="10"/>
  <c r="S14" i="10"/>
  <c r="BI14" i="10"/>
  <c r="AO14" i="10"/>
  <c r="AB14" i="10"/>
  <c r="BV14" i="10"/>
  <c r="CM14" i="10"/>
  <c r="BC14" i="10"/>
  <c r="BZ15" i="10"/>
  <c r="K118" i="10"/>
  <c r="K122" i="10"/>
  <c r="BJ15" i="10"/>
  <c r="AN15" i="10"/>
  <c r="BH15" i="10"/>
  <c r="CK15" i="10"/>
  <c r="O15" i="10"/>
  <c r="BK15" i="10"/>
  <c r="BB15" i="10"/>
  <c r="CM15" i="10"/>
  <c r="BD15" i="10"/>
  <c r="Q15" i="10"/>
  <c r="P15" i="10"/>
  <c r="CR15" i="10"/>
  <c r="AG15" i="10"/>
  <c r="CO15" i="10"/>
  <c r="BA15" i="10"/>
  <c r="CP15" i="10"/>
  <c r="AE15" i="10"/>
  <c r="V15" i="10"/>
  <c r="BC15" i="10"/>
  <c r="W15" i="10"/>
  <c r="K123" i="10"/>
  <c r="K117" i="10"/>
  <c r="CH15" i="10"/>
  <c r="AA15" i="10"/>
  <c r="BO15" i="10"/>
  <c r="N15" i="10"/>
  <c r="BT15" i="10"/>
  <c r="D15" i="10"/>
  <c r="BM15" i="10"/>
  <c r="AL15" i="10"/>
  <c r="AI15" i="10"/>
  <c r="AC15" i="10"/>
  <c r="CC15" i="10"/>
  <c r="AU15" i="10"/>
  <c r="AH15" i="10"/>
  <c r="BF15" i="10"/>
  <c r="BV15" i="10"/>
  <c r="CI15" i="10"/>
  <c r="X15" i="10"/>
  <c r="T15" i="10"/>
  <c r="BP15" i="10"/>
  <c r="BW15" i="10"/>
  <c r="AZ15" i="10"/>
  <c r="Y15" i="10"/>
  <c r="H15" i="10"/>
  <c r="CF15" i="10"/>
  <c r="AW15" i="10"/>
  <c r="BU15" i="10"/>
  <c r="AT15" i="10"/>
  <c r="CB15" i="10"/>
  <c r="BY15" i="10"/>
  <c r="AY15" i="10"/>
  <c r="CN15" i="10"/>
  <c r="AK15" i="10"/>
  <c r="CS15" i="10"/>
  <c r="AP15" i="10"/>
  <c r="R15" i="10"/>
  <c r="BQ15" i="10"/>
  <c r="K121" i="10"/>
  <c r="K253" i="10"/>
  <c r="K250" i="10"/>
  <c r="K251" i="10"/>
  <c r="K254" i="10"/>
  <c r="K252" i="10"/>
  <c r="K256" i="10"/>
  <c r="K248" i="10"/>
  <c r="K249" i="10"/>
  <c r="L86" i="10"/>
  <c r="L81" i="10"/>
  <c r="L89" i="10"/>
  <c r="L78" i="10"/>
  <c r="L88" i="10"/>
  <c r="L90" i="10"/>
  <c r="L82" i="10"/>
  <c r="L76" i="10"/>
  <c r="L77" i="10"/>
  <c r="L87" i="10"/>
  <c r="L85" i="10"/>
  <c r="L84" i="10"/>
  <c r="L83" i="10"/>
  <c r="K247" i="10"/>
  <c r="K255" i="10"/>
  <c r="L230" i="10"/>
  <c r="L212" i="10"/>
  <c r="L236" i="10"/>
  <c r="L216" i="10"/>
  <c r="L208" i="10"/>
  <c r="L207" i="10"/>
  <c r="L219" i="10"/>
  <c r="L218" i="10"/>
  <c r="L214" i="10"/>
  <c r="L234" i="10"/>
  <c r="L233" i="10"/>
  <c r="L215" i="10"/>
  <c r="L238" i="10"/>
  <c r="L220" i="10"/>
  <c r="L235" i="10"/>
  <c r="L227" i="10"/>
  <c r="L237" i="10"/>
  <c r="L232" i="10"/>
  <c r="L228" i="10"/>
  <c r="L229" i="10"/>
  <c r="L206" i="10"/>
  <c r="L231" i="10"/>
  <c r="L217" i="10"/>
  <c r="L211" i="10"/>
  <c r="L213" i="10"/>
  <c r="L99" i="10"/>
  <c r="L101" i="10"/>
  <c r="L105" i="10"/>
  <c r="L100" i="10"/>
  <c r="L104" i="10"/>
  <c r="L103" i="10"/>
  <c r="L102" i="10"/>
  <c r="L108" i="10"/>
  <c r="L106" i="10"/>
  <c r="L107" i="10"/>
  <c r="L79" i="10"/>
  <c r="L80" i="10"/>
  <c r="K126" i="10"/>
  <c r="K120" i="10"/>
  <c r="K125" i="10"/>
  <c r="K124" i="10"/>
  <c r="K119" i="10"/>
  <c r="A147" i="10"/>
  <c r="E18" i="7"/>
  <c r="I17" i="13"/>
  <c r="A17" i="10"/>
  <c r="A15" i="20" s="1"/>
  <c r="M241" i="10" a="1"/>
  <c r="M241" i="10" s="1"/>
  <c r="M93" i="10" a="1"/>
  <c r="M93" i="10" s="1"/>
  <c r="M111" i="10" a="1"/>
  <c r="M111" i="10" s="1"/>
  <c r="M205" i="10" a="1"/>
  <c r="M205" i="10" s="1"/>
  <c r="M75" i="10" a="1"/>
  <c r="M75" i="10" s="1"/>
  <c r="M223" i="10" a="1"/>
  <c r="M223" i="10" s="1"/>
  <c r="K91" i="10"/>
  <c r="C287" i="21" l="1"/>
  <c r="L267" i="21"/>
  <c r="L264" i="21"/>
  <c r="L260" i="21"/>
  <c r="L262" i="21"/>
  <c r="L259" i="21"/>
  <c r="L131" i="21"/>
  <c r="K271" i="21"/>
  <c r="L257" i="21"/>
  <c r="L268" i="21"/>
  <c r="L126" i="21"/>
  <c r="L258" i="21"/>
  <c r="L269" i="21"/>
  <c r="L270" i="21"/>
  <c r="L265" i="21"/>
  <c r="N255" i="21" a="1"/>
  <c r="N255" i="21" s="1"/>
  <c r="A291" i="21" a="1"/>
  <c r="A291" i="21" s="1"/>
  <c r="L263" i="21"/>
  <c r="L253" i="21"/>
  <c r="L256" i="21"/>
  <c r="L266" i="21"/>
  <c r="L125" i="21"/>
  <c r="L132" i="21"/>
  <c r="L235" i="21"/>
  <c r="M240" i="21"/>
  <c r="M239" i="21"/>
  <c r="M243" i="21"/>
  <c r="M238" i="21"/>
  <c r="M244" i="21"/>
  <c r="M246" i="21"/>
  <c r="M241" i="21"/>
  <c r="M245" i="21"/>
  <c r="M242" i="21"/>
  <c r="M247" i="21"/>
  <c r="M250" i="21"/>
  <c r="M249" i="21"/>
  <c r="M248" i="21"/>
  <c r="M252" i="21"/>
  <c r="M251" i="21"/>
  <c r="L128" i="21"/>
  <c r="L130" i="21"/>
  <c r="M85" i="21"/>
  <c r="M92" i="21"/>
  <c r="N83" i="21" a="1"/>
  <c r="N83" i="21" s="1"/>
  <c r="N91" i="21" s="1"/>
  <c r="N237" i="21" a="1"/>
  <c r="N237" i="21" s="1"/>
  <c r="L129" i="21"/>
  <c r="L134" i="21"/>
  <c r="L127" i="21"/>
  <c r="M108" i="21"/>
  <c r="M86" i="21"/>
  <c r="M114" i="21"/>
  <c r="M91" i="21"/>
  <c r="M110" i="21"/>
  <c r="L99" i="21"/>
  <c r="L133" i="21"/>
  <c r="M222" i="21"/>
  <c r="M226" i="21"/>
  <c r="M221" i="21"/>
  <c r="M225" i="21"/>
  <c r="M220" i="21"/>
  <c r="M224" i="21"/>
  <c r="M229" i="21"/>
  <c r="M231" i="21"/>
  <c r="M228" i="21"/>
  <c r="M233" i="21"/>
  <c r="M223" i="21"/>
  <c r="M230" i="21"/>
  <c r="M232" i="21"/>
  <c r="M227" i="21"/>
  <c r="M234" i="21"/>
  <c r="M96" i="21"/>
  <c r="M95" i="21"/>
  <c r="M106" i="21"/>
  <c r="M115" i="21"/>
  <c r="M113" i="21"/>
  <c r="M107" i="21"/>
  <c r="M93" i="21"/>
  <c r="M84" i="21"/>
  <c r="M97" i="21"/>
  <c r="M116" i="21"/>
  <c r="M105" i="21"/>
  <c r="M112" i="21"/>
  <c r="M130" i="21" s="1"/>
  <c r="M103" i="21"/>
  <c r="M90" i="21"/>
  <c r="M87" i="21"/>
  <c r="M98" i="21"/>
  <c r="M88" i="21"/>
  <c r="M104" i="21"/>
  <c r="M109" i="21"/>
  <c r="M111" i="21"/>
  <c r="M89" i="21"/>
  <c r="N101" i="21" a="1"/>
  <c r="N101" i="21" s="1"/>
  <c r="T138" i="11" a="1"/>
  <c r="T138" i="11" s="1"/>
  <c r="N219" i="21" a="1"/>
  <c r="N219" i="21" s="1"/>
  <c r="T35" i="11" a="1"/>
  <c r="T35" i="11" s="1"/>
  <c r="N119" i="21" a="1"/>
  <c r="N119" i="21" s="1"/>
  <c r="A26" i="21"/>
  <c r="A377" i="21" s="1" a="1"/>
  <c r="A377" i="21" s="1"/>
  <c r="A162" i="21"/>
  <c r="S15" i="10"/>
  <c r="AR15" i="10"/>
  <c r="CU15" i="10"/>
  <c r="CQ15" i="10"/>
  <c r="CL15" i="10"/>
  <c r="CW15" i="10"/>
  <c r="Z15" i="10"/>
  <c r="BS15" i="10"/>
  <c r="AV15" i="10"/>
  <c r="CT15" i="10"/>
  <c r="BI15" i="10"/>
  <c r="F15" i="10"/>
  <c r="I15" i="10"/>
  <c r="E15" i="10"/>
  <c r="K15" i="10"/>
  <c r="CJ15" i="10"/>
  <c r="AM15" i="10"/>
  <c r="AD15" i="10"/>
  <c r="CG15" i="10"/>
  <c r="AO15" i="10"/>
  <c r="AF15" i="10"/>
  <c r="G15" i="10"/>
  <c r="BN15" i="10"/>
  <c r="M15" i="10"/>
  <c r="BR15" i="10"/>
  <c r="AB15" i="10"/>
  <c r="U15" i="10"/>
  <c r="CE15" i="10"/>
  <c r="BL15" i="10"/>
  <c r="CD15" i="10"/>
  <c r="AS15" i="10"/>
  <c r="L15" i="10"/>
  <c r="AJ15" i="10"/>
  <c r="J15" i="10"/>
  <c r="CA15" i="10"/>
  <c r="BX15" i="10"/>
  <c r="CV15" i="10"/>
  <c r="AQ15" i="10"/>
  <c r="C15" i="10"/>
  <c r="BE15" i="10"/>
  <c r="AX15" i="10"/>
  <c r="BG15" i="10"/>
  <c r="C16" i="10"/>
  <c r="CH16" i="10"/>
  <c r="AR16" i="10"/>
  <c r="BO16" i="10"/>
  <c r="AI16" i="10"/>
  <c r="BI16" i="10"/>
  <c r="U16" i="10"/>
  <c r="AP16" i="10"/>
  <c r="AE16" i="10"/>
  <c r="BA16" i="10"/>
  <c r="BQ16" i="10"/>
  <c r="BJ16" i="10"/>
  <c r="K16" i="10"/>
  <c r="AA16" i="10"/>
  <c r="CT16" i="10"/>
  <c r="CM16" i="10"/>
  <c r="P16" i="10"/>
  <c r="AZ16" i="10"/>
  <c r="BS16" i="10"/>
  <c r="CB16" i="10"/>
  <c r="AJ16" i="10"/>
  <c r="CF16" i="10"/>
  <c r="D16" i="10"/>
  <c r="CJ16" i="10"/>
  <c r="AY16" i="10"/>
  <c r="E16" i="10"/>
  <c r="CO16" i="10"/>
  <c r="AK16" i="10"/>
  <c r="N16" i="10"/>
  <c r="AC16" i="10"/>
  <c r="CL16" i="10"/>
  <c r="V16" i="10"/>
  <c r="CC16" i="10"/>
  <c r="CG16" i="10"/>
  <c r="BY16" i="10"/>
  <c r="BF16" i="10"/>
  <c r="W16" i="10"/>
  <c r="AQ16" i="10"/>
  <c r="CE16" i="10"/>
  <c r="CU16" i="10"/>
  <c r="AB16" i="10"/>
  <c r="CN16" i="10"/>
  <c r="BG16" i="10"/>
  <c r="CR16" i="10"/>
  <c r="AV16" i="10"/>
  <c r="CV16" i="10"/>
  <c r="H16" i="10"/>
  <c r="AG16" i="10"/>
  <c r="CP16" i="10"/>
  <c r="BL16" i="10"/>
  <c r="M16" i="10"/>
  <c r="CK16" i="10"/>
  <c r="AO16" i="10"/>
  <c r="BZ16" i="10"/>
  <c r="AS16" i="10"/>
  <c r="CS16" i="10"/>
  <c r="BB16" i="10"/>
  <c r="AH16" i="10"/>
  <c r="J16" i="10"/>
  <c r="AD16" i="10"/>
  <c r="CD16" i="10"/>
  <c r="BC16" i="10"/>
  <c r="CA16" i="10"/>
  <c r="O16" i="10"/>
  <c r="BK16" i="10"/>
  <c r="AF16" i="10"/>
  <c r="BP16" i="10"/>
  <c r="X16" i="10"/>
  <c r="BT16" i="10"/>
  <c r="BD16" i="10"/>
  <c r="I16" i="10"/>
  <c r="L16" i="10"/>
  <c r="AL16" i="10"/>
  <c r="BR16" i="10"/>
  <c r="BX16" i="10"/>
  <c r="Y16" i="10"/>
  <c r="S16" i="10"/>
  <c r="BU16" i="10"/>
  <c r="G16" i="10"/>
  <c r="BM16" i="10"/>
  <c r="R16" i="10"/>
  <c r="BN16" i="10"/>
  <c r="AX16" i="10"/>
  <c r="AU16" i="10"/>
  <c r="F16" i="10"/>
  <c r="L256" i="10"/>
  <c r="L253" i="10"/>
  <c r="L255" i="10"/>
  <c r="L247" i="10"/>
  <c r="L251" i="10"/>
  <c r="L254" i="10"/>
  <c r="M83" i="10"/>
  <c r="M89" i="10"/>
  <c r="M81" i="10"/>
  <c r="M76" i="10"/>
  <c r="M87" i="10"/>
  <c r="M90" i="10"/>
  <c r="M78" i="10"/>
  <c r="M82" i="10"/>
  <c r="M88" i="10"/>
  <c r="M86" i="10"/>
  <c r="M77" i="10"/>
  <c r="M85" i="10"/>
  <c r="M84" i="10"/>
  <c r="M227" i="10"/>
  <c r="M212" i="10"/>
  <c r="M237" i="10"/>
  <c r="M232" i="10"/>
  <c r="M231" i="10"/>
  <c r="M216" i="10"/>
  <c r="M233" i="10"/>
  <c r="M228" i="10"/>
  <c r="M219" i="10"/>
  <c r="M236" i="10"/>
  <c r="M208" i="10"/>
  <c r="M206" i="10"/>
  <c r="M230" i="10"/>
  <c r="M218" i="10"/>
  <c r="M214" i="10"/>
  <c r="M234" i="10"/>
  <c r="M235" i="10"/>
  <c r="M215" i="10"/>
  <c r="M220" i="10"/>
  <c r="M207" i="10"/>
  <c r="M238" i="10"/>
  <c r="M211" i="10"/>
  <c r="M213" i="10"/>
  <c r="M217" i="10"/>
  <c r="M229" i="10"/>
  <c r="L252" i="10"/>
  <c r="L249" i="10"/>
  <c r="L250" i="10"/>
  <c r="L248" i="10"/>
  <c r="M80" i="10"/>
  <c r="M79" i="10"/>
  <c r="M100" i="10"/>
  <c r="M99" i="10"/>
  <c r="M102" i="10"/>
  <c r="M106" i="10"/>
  <c r="M101" i="10"/>
  <c r="M105" i="10"/>
  <c r="M104" i="10"/>
  <c r="M103" i="10"/>
  <c r="M108" i="10"/>
  <c r="M107" i="10"/>
  <c r="L120" i="10"/>
  <c r="L118" i="10"/>
  <c r="L117" i="10"/>
  <c r="L119" i="10"/>
  <c r="L124" i="10"/>
  <c r="L122" i="10"/>
  <c r="L126" i="10"/>
  <c r="L125" i="10"/>
  <c r="L121" i="10"/>
  <c r="L123" i="10"/>
  <c r="L91" i="10"/>
  <c r="N75" i="10" a="1"/>
  <c r="N75" i="10" s="1"/>
  <c r="N241" i="10" a="1"/>
  <c r="N241" i="10" s="1"/>
  <c r="N93" i="10" a="1"/>
  <c r="N93" i="10" s="1"/>
  <c r="N223" i="10" a="1"/>
  <c r="N223" i="10" s="1"/>
  <c r="N111" i="10" a="1"/>
  <c r="N111" i="10" s="1"/>
  <c r="N205" i="10" a="1"/>
  <c r="N205" i="10" s="1"/>
  <c r="A18" i="10"/>
  <c r="A16" i="20" s="1"/>
  <c r="A148" i="10"/>
  <c r="E19" i="7"/>
  <c r="I18" i="13"/>
  <c r="M125" i="21" l="1"/>
  <c r="C288" i="21"/>
  <c r="N88" i="21"/>
  <c r="M266" i="21"/>
  <c r="M122" i="21"/>
  <c r="M264" i="21"/>
  <c r="M269" i="21"/>
  <c r="M267" i="21"/>
  <c r="L271" i="21"/>
  <c r="M270" i="21"/>
  <c r="M265" i="21"/>
  <c r="M257" i="21"/>
  <c r="O255" i="21" a="1"/>
  <c r="O255" i="21" s="1"/>
  <c r="A292" i="21" a="1"/>
  <c r="A292" i="21" s="1"/>
  <c r="M263" i="21"/>
  <c r="M260" i="21"/>
  <c r="M262" i="21"/>
  <c r="M256" i="21"/>
  <c r="M258" i="21"/>
  <c r="M268" i="21"/>
  <c r="M261" i="21"/>
  <c r="M259" i="21"/>
  <c r="M253" i="21"/>
  <c r="M235" i="21"/>
  <c r="M128" i="21"/>
  <c r="N98" i="21"/>
  <c r="N90" i="21"/>
  <c r="N115" i="21"/>
  <c r="N89" i="21"/>
  <c r="N110" i="21"/>
  <c r="N87" i="21"/>
  <c r="N106" i="21"/>
  <c r="N241" i="21"/>
  <c r="N240" i="21"/>
  <c r="N244" i="21"/>
  <c r="N243" i="21"/>
  <c r="N247" i="21"/>
  <c r="N238" i="21"/>
  <c r="N246" i="21"/>
  <c r="N239" i="21"/>
  <c r="N245" i="21"/>
  <c r="N251" i="21"/>
  <c r="N250" i="21"/>
  <c r="N242" i="21"/>
  <c r="N249" i="21"/>
  <c r="N252" i="21"/>
  <c r="N248" i="21"/>
  <c r="N92" i="21"/>
  <c r="N94" i="21"/>
  <c r="N86" i="21"/>
  <c r="N96" i="21"/>
  <c r="N112" i="21"/>
  <c r="N109" i="21"/>
  <c r="N127" i="21" s="1"/>
  <c r="N105" i="21"/>
  <c r="M123" i="21"/>
  <c r="N95" i="21"/>
  <c r="N97" i="21"/>
  <c r="N93" i="21"/>
  <c r="N111" i="21"/>
  <c r="N113" i="21"/>
  <c r="N108" i="21"/>
  <c r="N104" i="21"/>
  <c r="N84" i="21"/>
  <c r="N85" i="21"/>
  <c r="N116" i="21"/>
  <c r="N114" i="21"/>
  <c r="N107" i="21"/>
  <c r="N103" i="21"/>
  <c r="O119" i="21" a="1"/>
  <c r="O119" i="21" s="1"/>
  <c r="O237" i="21" a="1"/>
  <c r="O237" i="21" s="1"/>
  <c r="M126" i="21"/>
  <c r="M132" i="21"/>
  <c r="M127" i="21"/>
  <c r="O101" i="21" a="1"/>
  <c r="O101" i="21" s="1"/>
  <c r="O83" i="21" a="1"/>
  <c r="O83" i="21" s="1"/>
  <c r="O104" i="21" s="1"/>
  <c r="M133" i="21"/>
  <c r="M134" i="21"/>
  <c r="M129" i="21"/>
  <c r="M124" i="21"/>
  <c r="M99" i="21"/>
  <c r="N223" i="21"/>
  <c r="N222" i="21"/>
  <c r="N226" i="21"/>
  <c r="N221" i="21"/>
  <c r="N225" i="21"/>
  <c r="N220" i="21"/>
  <c r="N230" i="21"/>
  <c r="N224" i="21"/>
  <c r="N227" i="21"/>
  <c r="N229" i="21"/>
  <c r="N231" i="21"/>
  <c r="N228" i="21"/>
  <c r="N233" i="21"/>
  <c r="N232" i="21"/>
  <c r="N234" i="21"/>
  <c r="M121" i="21"/>
  <c r="M131" i="21"/>
  <c r="U138" i="11" a="1"/>
  <c r="U138" i="11" s="1"/>
  <c r="O219" i="21" a="1"/>
  <c r="O219" i="21" s="1"/>
  <c r="U35" i="11" a="1"/>
  <c r="U35" i="11" s="1"/>
  <c r="A27" i="21"/>
  <c r="A163" i="21"/>
  <c r="BV16" i="10"/>
  <c r="AM16" i="10"/>
  <c r="Z16" i="10"/>
  <c r="BH16" i="10"/>
  <c r="CQ16" i="10"/>
  <c r="AW16" i="10"/>
  <c r="Q16" i="10"/>
  <c r="AT16" i="10"/>
  <c r="T16" i="10"/>
  <c r="BW16" i="10"/>
  <c r="BE16" i="10"/>
  <c r="CW16" i="10"/>
  <c r="AN16" i="10"/>
  <c r="CI16" i="10"/>
  <c r="B16" i="10"/>
  <c r="M98" i="10" s="1"/>
  <c r="M116" i="10" s="1"/>
  <c r="C17" i="10"/>
  <c r="M249" i="10"/>
  <c r="O17" i="10"/>
  <c r="CQ17" i="10"/>
  <c r="BV17" i="10"/>
  <c r="BG17" i="10"/>
  <c r="T17" i="10"/>
  <c r="P17" i="10"/>
  <c r="CW17" i="10"/>
  <c r="AR17" i="10"/>
  <c r="X17" i="10"/>
  <c r="AL17" i="10"/>
  <c r="BI17" i="10"/>
  <c r="CB17" i="10"/>
  <c r="CR17" i="10"/>
  <c r="BT17" i="10"/>
  <c r="U17" i="10"/>
  <c r="BX17" i="10"/>
  <c r="AG17" i="10"/>
  <c r="N17" i="10"/>
  <c r="AD17" i="10"/>
  <c r="R17" i="10"/>
  <c r="AH17" i="10"/>
  <c r="CC17" i="10"/>
  <c r="CL17" i="10"/>
  <c r="BJ17" i="10"/>
  <c r="W17" i="10"/>
  <c r="AA17" i="10"/>
  <c r="CE17" i="10"/>
  <c r="CA17" i="10"/>
  <c r="D17" i="10"/>
  <c r="AJ17" i="10"/>
  <c r="AF17" i="10"/>
  <c r="BK17" i="10"/>
  <c r="BZ17" i="10"/>
  <c r="AN17" i="10"/>
  <c r="AK17" i="10"/>
  <c r="CP17" i="10"/>
  <c r="CF17" i="10"/>
  <c r="CV17" i="10"/>
  <c r="BH17" i="10"/>
  <c r="Y17" i="10"/>
  <c r="M17" i="10"/>
  <c r="AS17" i="10"/>
  <c r="Z17" i="10"/>
  <c r="BB17" i="10"/>
  <c r="CG17" i="10"/>
  <c r="BE17" i="10"/>
  <c r="AX17" i="10"/>
  <c r="AE17" i="10"/>
  <c r="K17" i="10"/>
  <c r="BC17" i="10"/>
  <c r="AQ17" i="10"/>
  <c r="CI17" i="10"/>
  <c r="CU17" i="10"/>
  <c r="H17" i="10"/>
  <c r="AT17" i="10"/>
  <c r="AV17" i="10"/>
  <c r="BS17" i="10"/>
  <c r="S17" i="10"/>
  <c r="AZ17" i="10"/>
  <c r="AW17" i="10"/>
  <c r="G17" i="10"/>
  <c r="CJ17" i="10"/>
  <c r="BL17" i="10"/>
  <c r="E17" i="10"/>
  <c r="AO17" i="10"/>
  <c r="Q17" i="10"/>
  <c r="BA17" i="10"/>
  <c r="AU17" i="10"/>
  <c r="BN17" i="10"/>
  <c r="CO17" i="10"/>
  <c r="J17" i="10"/>
  <c r="F17" i="10"/>
  <c r="AM17" i="10"/>
  <c r="CH17" i="10"/>
  <c r="CT17" i="10"/>
  <c r="CM17" i="10"/>
  <c r="BO17" i="10"/>
  <c r="L17" i="10"/>
  <c r="BR17" i="10"/>
  <c r="BD17" i="10"/>
  <c r="AB17" i="10"/>
  <c r="BW17" i="10"/>
  <c r="CK17" i="10"/>
  <c r="BU17" i="10"/>
  <c r="AI17" i="10"/>
  <c r="CN17" i="10"/>
  <c r="BP17" i="10"/>
  <c r="I17" i="10"/>
  <c r="BM17" i="10"/>
  <c r="AC17" i="10"/>
  <c r="V17" i="10"/>
  <c r="AY17" i="10"/>
  <c r="BQ17" i="10"/>
  <c r="CS17" i="10"/>
  <c r="BY17" i="10"/>
  <c r="AP17" i="10"/>
  <c r="CD17" i="10"/>
  <c r="M122" i="10"/>
  <c r="M125" i="10"/>
  <c r="M126" i="10"/>
  <c r="M124" i="10"/>
  <c r="M255" i="10"/>
  <c r="M250" i="10"/>
  <c r="M253" i="10"/>
  <c r="M251" i="10"/>
  <c r="M256" i="10"/>
  <c r="M254" i="10"/>
  <c r="M247" i="10"/>
  <c r="N207" i="10"/>
  <c r="N212" i="10"/>
  <c r="N216" i="10"/>
  <c r="N233" i="10"/>
  <c r="N238" i="10"/>
  <c r="N235" i="10"/>
  <c r="N206" i="10"/>
  <c r="N218" i="10"/>
  <c r="N232" i="10"/>
  <c r="N214" i="10"/>
  <c r="N227" i="10"/>
  <c r="N237" i="10"/>
  <c r="N219" i="10"/>
  <c r="N236" i="10"/>
  <c r="N231" i="10"/>
  <c r="N234" i="10"/>
  <c r="N220" i="10"/>
  <c r="N211" i="10"/>
  <c r="N208" i="10"/>
  <c r="N230" i="10"/>
  <c r="N213" i="10"/>
  <c r="N229" i="10"/>
  <c r="N215" i="10"/>
  <c r="N228" i="10"/>
  <c r="N217" i="10"/>
  <c r="N81" i="10"/>
  <c r="N76" i="10"/>
  <c r="N78" i="10"/>
  <c r="N88" i="10"/>
  <c r="N83" i="10"/>
  <c r="N87" i="10"/>
  <c r="N85" i="10"/>
  <c r="N89" i="10"/>
  <c r="N84" i="10"/>
  <c r="N82" i="10"/>
  <c r="N90" i="10"/>
  <c r="N86" i="10"/>
  <c r="N77" i="10"/>
  <c r="M252" i="10"/>
  <c r="M248" i="10"/>
  <c r="N99" i="10"/>
  <c r="N103" i="10"/>
  <c r="N102" i="10"/>
  <c r="N106" i="10"/>
  <c r="N100" i="10"/>
  <c r="N101" i="10"/>
  <c r="N105" i="10"/>
  <c r="N107" i="10"/>
  <c r="N104" i="10"/>
  <c r="N108" i="10"/>
  <c r="N80" i="10"/>
  <c r="N79" i="10"/>
  <c r="M118" i="10"/>
  <c r="M120" i="10"/>
  <c r="M123" i="10"/>
  <c r="M119" i="10"/>
  <c r="M121" i="10"/>
  <c r="M117" i="10"/>
  <c r="O205" i="10" a="1"/>
  <c r="O205" i="10" s="1"/>
  <c r="O75" i="10" a="1"/>
  <c r="O75" i="10" s="1"/>
  <c r="O223" i="10" a="1"/>
  <c r="O223" i="10" s="1"/>
  <c r="O93" i="10" a="1"/>
  <c r="O93" i="10" s="1"/>
  <c r="O241" i="10" a="1"/>
  <c r="O241" i="10" s="1"/>
  <c r="O111" i="10" a="1"/>
  <c r="O111" i="10" s="1"/>
  <c r="M91" i="10"/>
  <c r="A149" i="10"/>
  <c r="E20" i="7"/>
  <c r="I19" i="13"/>
  <c r="A19" i="10"/>
  <c r="A17" i="20" s="1"/>
  <c r="N261" i="21" l="1"/>
  <c r="N270" i="21"/>
  <c r="N265" i="21"/>
  <c r="N264" i="21"/>
  <c r="N134" i="21"/>
  <c r="N124" i="21"/>
  <c r="C289" i="21"/>
  <c r="O107" i="21"/>
  <c r="A293" i="21" a="1"/>
  <c r="A293" i="21" s="1"/>
  <c r="A378" i="21" a="1"/>
  <c r="A378" i="21" s="1"/>
  <c r="M96" i="10"/>
  <c r="M114" i="10" s="1"/>
  <c r="M95" i="10"/>
  <c r="M113" i="10" s="1"/>
  <c r="M97" i="10"/>
  <c r="M115" i="10" s="1"/>
  <c r="M271" i="21"/>
  <c r="N263" i="21"/>
  <c r="N259" i="21"/>
  <c r="N267" i="21"/>
  <c r="N260" i="21"/>
  <c r="N257" i="21"/>
  <c r="N133" i="21"/>
  <c r="N256" i="21"/>
  <c r="N258" i="21"/>
  <c r="N269" i="21"/>
  <c r="N266" i="21"/>
  <c r="N262" i="21"/>
  <c r="N268" i="21"/>
  <c r="P237" i="21" a="1"/>
  <c r="P237" i="21" s="1"/>
  <c r="P243" i="21" s="1"/>
  <c r="P255" i="21" a="1"/>
  <c r="P255" i="21" s="1"/>
  <c r="N122" i="21"/>
  <c r="N253" i="21"/>
  <c r="N123" i="21"/>
  <c r="N235" i="21"/>
  <c r="N126" i="21"/>
  <c r="N125" i="21"/>
  <c r="O90" i="21"/>
  <c r="O88" i="21"/>
  <c r="O115" i="21"/>
  <c r="O95" i="21"/>
  <c r="O97" i="21"/>
  <c r="O112" i="21"/>
  <c r="O106" i="21"/>
  <c r="O89" i="21"/>
  <c r="O94" i="21"/>
  <c r="O110" i="21"/>
  <c r="O103" i="21"/>
  <c r="O96" i="21"/>
  <c r="O111" i="21"/>
  <c r="N128" i="21"/>
  <c r="O238" i="21"/>
  <c r="O242" i="21"/>
  <c r="O241" i="21"/>
  <c r="O240" i="21"/>
  <c r="O243" i="21"/>
  <c r="O244" i="21"/>
  <c r="O247" i="21"/>
  <c r="O246" i="21"/>
  <c r="O248" i="21"/>
  <c r="O252" i="21"/>
  <c r="O251" i="21"/>
  <c r="O250" i="21"/>
  <c r="O245" i="21"/>
  <c r="O249" i="21"/>
  <c r="O239" i="21"/>
  <c r="N99" i="21"/>
  <c r="N129" i="21"/>
  <c r="N132" i="21"/>
  <c r="N130" i="21"/>
  <c r="N121" i="21"/>
  <c r="N131" i="21"/>
  <c r="O84" i="21"/>
  <c r="O85" i="21"/>
  <c r="O87" i="21"/>
  <c r="O98" i="21"/>
  <c r="O113" i="21"/>
  <c r="O109" i="21"/>
  <c r="O105" i="21"/>
  <c r="O91" i="21"/>
  <c r="O92" i="21"/>
  <c r="O93" i="21"/>
  <c r="O86" i="21"/>
  <c r="O122" i="21" s="1"/>
  <c r="O116" i="21"/>
  <c r="O114" i="21"/>
  <c r="O108" i="21"/>
  <c r="P83" i="21" a="1"/>
  <c r="P83" i="21" s="1"/>
  <c r="P91" i="21" s="1"/>
  <c r="P101" i="21" a="1"/>
  <c r="P101" i="21" s="1"/>
  <c r="O220" i="21"/>
  <c r="O224" i="21"/>
  <c r="O223" i="21"/>
  <c r="O222" i="21"/>
  <c r="O226" i="21"/>
  <c r="O225" i="21"/>
  <c r="O227" i="21"/>
  <c r="O231" i="21"/>
  <c r="O232" i="21"/>
  <c r="O229" i="21"/>
  <c r="O234" i="21"/>
  <c r="O233" i="21"/>
  <c r="O221" i="21"/>
  <c r="O230" i="21"/>
  <c r="O228" i="21"/>
  <c r="V138" i="11" a="1"/>
  <c r="V138" i="11" s="1"/>
  <c r="P219" i="21" a="1"/>
  <c r="P219" i="21" s="1"/>
  <c r="V35" i="11" a="1"/>
  <c r="V35" i="11" s="1"/>
  <c r="P119" i="21" a="1"/>
  <c r="P119" i="21" s="1"/>
  <c r="A28" i="21"/>
  <c r="A164" i="21"/>
  <c r="M94" i="10"/>
  <c r="M112" i="10" s="1"/>
  <c r="B17" i="10"/>
  <c r="N98" i="10" s="1"/>
  <c r="N116" i="10" s="1"/>
  <c r="BF17" i="10"/>
  <c r="AA18" i="10"/>
  <c r="CM18" i="10"/>
  <c r="AG18" i="10"/>
  <c r="BK18" i="10"/>
  <c r="CW18" i="10"/>
  <c r="X18" i="10"/>
  <c r="AN18" i="10"/>
  <c r="BT18" i="10"/>
  <c r="AH18" i="10"/>
  <c r="AD18" i="10"/>
  <c r="K18" i="10"/>
  <c r="CH18" i="10"/>
  <c r="BO18" i="10"/>
  <c r="CU18" i="10"/>
  <c r="D18" i="10"/>
  <c r="P18" i="10"/>
  <c r="BA18" i="10"/>
  <c r="AT18" i="10"/>
  <c r="I18" i="10"/>
  <c r="AS18" i="10"/>
  <c r="AB18" i="10"/>
  <c r="AR18" i="10"/>
  <c r="CK18" i="10"/>
  <c r="CF18" i="10"/>
  <c r="CV18" i="10"/>
  <c r="BH18" i="10"/>
  <c r="AP18" i="10"/>
  <c r="CC18" i="10"/>
  <c r="AX18" i="10"/>
  <c r="CL18" i="10"/>
  <c r="BM18" i="10"/>
  <c r="W18" i="10"/>
  <c r="BV18" i="10"/>
  <c r="CT18" i="10"/>
  <c r="CI18" i="10"/>
  <c r="BW18" i="10"/>
  <c r="Z18" i="10"/>
  <c r="H18" i="10"/>
  <c r="BX18" i="10"/>
  <c r="BR18" i="10"/>
  <c r="CG18" i="10"/>
  <c r="BZ18" i="10"/>
  <c r="Q18" i="10"/>
  <c r="AW18" i="10"/>
  <c r="AO18" i="10"/>
  <c r="AF18" i="10"/>
  <c r="AV18" i="10"/>
  <c r="CP18" i="10"/>
  <c r="CJ18" i="10"/>
  <c r="BL18" i="10"/>
  <c r="Y18" i="10"/>
  <c r="BB18" i="10"/>
  <c r="BQ18" i="10"/>
  <c r="BJ18" i="10"/>
  <c r="R18" i="10"/>
  <c r="CS18" i="10"/>
  <c r="N251" i="10"/>
  <c r="N253" i="10"/>
  <c r="N255" i="10"/>
  <c r="N250" i="10"/>
  <c r="N254" i="10"/>
  <c r="O88" i="10"/>
  <c r="O87" i="10"/>
  <c r="O86" i="10"/>
  <c r="O81" i="10"/>
  <c r="O77" i="10"/>
  <c r="O83" i="10"/>
  <c r="O90" i="10"/>
  <c r="O89" i="10"/>
  <c r="O84" i="10"/>
  <c r="O76" i="10"/>
  <c r="O78" i="10"/>
  <c r="O82" i="10"/>
  <c r="O85" i="10"/>
  <c r="N247" i="10"/>
  <c r="O230" i="10"/>
  <c r="O218" i="10"/>
  <c r="O214" i="10"/>
  <c r="O215" i="10"/>
  <c r="O227" i="10"/>
  <c r="O213" i="10"/>
  <c r="O233" i="10"/>
  <c r="O235" i="10"/>
  <c r="O217" i="10"/>
  <c r="O229" i="10"/>
  <c r="O228" i="10"/>
  <c r="O208" i="10"/>
  <c r="O206" i="10"/>
  <c r="O207" i="10"/>
  <c r="O212" i="10"/>
  <c r="O219" i="10"/>
  <c r="O211" i="10"/>
  <c r="O237" i="10"/>
  <c r="O232" i="10"/>
  <c r="O234" i="10"/>
  <c r="O238" i="10"/>
  <c r="O220" i="10"/>
  <c r="O236" i="10"/>
  <c r="O231" i="10"/>
  <c r="O216" i="10"/>
  <c r="N249" i="10"/>
  <c r="N256" i="10"/>
  <c r="N252" i="10"/>
  <c r="N248" i="10"/>
  <c r="O100" i="10"/>
  <c r="O104" i="10"/>
  <c r="O99" i="10"/>
  <c r="O103" i="10"/>
  <c r="O102" i="10"/>
  <c r="O105" i="10"/>
  <c r="O108" i="10"/>
  <c r="O101" i="10"/>
  <c r="O107" i="10"/>
  <c r="O106" i="10"/>
  <c r="O80" i="10"/>
  <c r="O79" i="10"/>
  <c r="N120" i="10"/>
  <c r="N118" i="10"/>
  <c r="N117" i="10"/>
  <c r="N126" i="10"/>
  <c r="N119" i="10"/>
  <c r="N125" i="10"/>
  <c r="N122" i="10"/>
  <c r="N124" i="10"/>
  <c r="N123" i="10"/>
  <c r="N121" i="10"/>
  <c r="A150" i="10"/>
  <c r="E21" i="7"/>
  <c r="I20" i="13"/>
  <c r="A20" i="10"/>
  <c r="A18" i="20" s="1"/>
  <c r="P223" i="10" a="1"/>
  <c r="P223" i="10" s="1"/>
  <c r="P93" i="10" a="1"/>
  <c r="P93" i="10" s="1"/>
  <c r="P75" i="10" a="1"/>
  <c r="P75" i="10" s="1"/>
  <c r="P205" i="10" a="1"/>
  <c r="P205" i="10" s="1"/>
  <c r="P241" i="10" a="1"/>
  <c r="P241" i="10" s="1"/>
  <c r="P111" i="10" a="1"/>
  <c r="P111" i="10" s="1"/>
  <c r="N91" i="10"/>
  <c r="O269" i="21" l="1"/>
  <c r="O268" i="21"/>
  <c r="O266" i="21"/>
  <c r="O261" i="21"/>
  <c r="O270" i="21"/>
  <c r="P239" i="21"/>
  <c r="O125" i="21"/>
  <c r="C290" i="21"/>
  <c r="A294" i="21" a="1"/>
  <c r="A294" i="21" s="1"/>
  <c r="A379" i="21" a="1"/>
  <c r="A379" i="21" s="1"/>
  <c r="M127" i="10"/>
  <c r="N94" i="10"/>
  <c r="N112" i="10" s="1"/>
  <c r="N97" i="10"/>
  <c r="N115" i="10" s="1"/>
  <c r="N96" i="10"/>
  <c r="N114" i="10" s="1"/>
  <c r="N271" i="21"/>
  <c r="O133" i="21"/>
  <c r="O257" i="21"/>
  <c r="P245" i="21"/>
  <c r="O129" i="21"/>
  <c r="O128" i="21"/>
  <c r="O263" i="21"/>
  <c r="O259" i="21"/>
  <c r="O265" i="21"/>
  <c r="O258" i="21"/>
  <c r="O264" i="21"/>
  <c r="O256" i="21"/>
  <c r="O126" i="21"/>
  <c r="P251" i="21"/>
  <c r="P247" i="21"/>
  <c r="O260" i="21"/>
  <c r="P248" i="21"/>
  <c r="P244" i="21"/>
  <c r="P242" i="21"/>
  <c r="O262" i="21"/>
  <c r="P252" i="21"/>
  <c r="P249" i="21"/>
  <c r="P241" i="21"/>
  <c r="P238" i="21"/>
  <c r="O267" i="21"/>
  <c r="P250" i="21"/>
  <c r="P246" i="21"/>
  <c r="P240" i="21"/>
  <c r="P108" i="21"/>
  <c r="Q237" i="21" a="1"/>
  <c r="Q237" i="21" s="1"/>
  <c r="Q239" i="21" s="1"/>
  <c r="Q255" i="21" a="1"/>
  <c r="Q255" i="21" s="1"/>
  <c r="O130" i="21"/>
  <c r="O124" i="21"/>
  <c r="O127" i="21"/>
  <c r="O253" i="21"/>
  <c r="O131" i="21"/>
  <c r="O235" i="21"/>
  <c r="O121" i="21"/>
  <c r="O132" i="21"/>
  <c r="P97" i="21"/>
  <c r="P111" i="21"/>
  <c r="O134" i="21"/>
  <c r="O123" i="21"/>
  <c r="O99" i="21"/>
  <c r="P87" i="21"/>
  <c r="P104" i="21"/>
  <c r="P116" i="21"/>
  <c r="P85" i="21"/>
  <c r="P86" i="21"/>
  <c r="P98" i="21"/>
  <c r="P95" i="21"/>
  <c r="P113" i="21"/>
  <c r="P115" i="21"/>
  <c r="P107" i="21"/>
  <c r="P103" i="21"/>
  <c r="P89" i="21"/>
  <c r="P90" i="21"/>
  <c r="P84" i="21"/>
  <c r="P88" i="21"/>
  <c r="P114" i="21"/>
  <c r="P112" i="21"/>
  <c r="P106" i="21"/>
  <c r="P93" i="21"/>
  <c r="P94" i="21"/>
  <c r="P92" i="21"/>
  <c r="P96" i="21"/>
  <c r="P110" i="21"/>
  <c r="P109" i="21"/>
  <c r="P127" i="21" s="1"/>
  <c r="P105" i="21"/>
  <c r="P123" i="21" s="1"/>
  <c r="P221" i="21"/>
  <c r="P257" i="21" s="1"/>
  <c r="P225" i="21"/>
  <c r="P261" i="21" s="1"/>
  <c r="P220" i="21"/>
  <c r="P224" i="21"/>
  <c r="P223" i="21"/>
  <c r="P228" i="21"/>
  <c r="P230" i="21"/>
  <c r="P222" i="21"/>
  <c r="P227" i="21"/>
  <c r="P232" i="21"/>
  <c r="P229" i="21"/>
  <c r="P231" i="21"/>
  <c r="P233" i="21"/>
  <c r="P234" i="21"/>
  <c r="P226" i="21"/>
  <c r="W138" i="11" a="1"/>
  <c r="W138" i="11" s="1"/>
  <c r="Q219" i="21" a="1"/>
  <c r="Q219" i="21" s="1"/>
  <c r="Q83" i="21" a="1"/>
  <c r="Q83" i="21" s="1"/>
  <c r="Q110" i="21" s="1"/>
  <c r="M109" i="10"/>
  <c r="Q101" i="21" a="1"/>
  <c r="Q101" i="21" s="1"/>
  <c r="W35" i="11" a="1"/>
  <c r="W35" i="11" s="1"/>
  <c r="Q119" i="21" a="1"/>
  <c r="Q119" i="21" s="1"/>
  <c r="A29" i="21"/>
  <c r="A380" i="21" s="1" a="1"/>
  <c r="A380" i="21" s="1"/>
  <c r="A165" i="21"/>
  <c r="N95" i="10"/>
  <c r="N113" i="10" s="1"/>
  <c r="AZ18" i="10"/>
  <c r="E18" i="10"/>
  <c r="CE18" i="10"/>
  <c r="U18" i="10"/>
  <c r="CR18" i="10"/>
  <c r="BI18" i="10"/>
  <c r="BY18" i="10"/>
  <c r="M18" i="10"/>
  <c r="AL18" i="10"/>
  <c r="O18" i="10"/>
  <c r="AU18" i="10"/>
  <c r="BE18" i="10"/>
  <c r="BD18" i="10"/>
  <c r="AC18" i="10"/>
  <c r="BS18" i="10"/>
  <c r="CA18" i="10"/>
  <c r="CD18" i="10"/>
  <c r="BN18" i="10"/>
  <c r="G18" i="10"/>
  <c r="V18" i="10"/>
  <c r="AY18" i="10"/>
  <c r="BG18" i="10"/>
  <c r="CQ18" i="10"/>
  <c r="CO18" i="10"/>
  <c r="BP18" i="10"/>
  <c r="AJ18" i="10"/>
  <c r="AI18" i="10"/>
  <c r="L18" i="10"/>
  <c r="AQ18" i="10"/>
  <c r="C18" i="10"/>
  <c r="B18" i="10"/>
  <c r="O98" i="10" s="1"/>
  <c r="O116" i="10" s="1"/>
  <c r="BF18" i="10"/>
  <c r="AE18" i="10"/>
  <c r="CB18" i="10"/>
  <c r="BU18" i="10"/>
  <c r="AK18" i="10"/>
  <c r="N18" i="10"/>
  <c r="BC18" i="10"/>
  <c r="F18" i="10"/>
  <c r="CN18" i="10"/>
  <c r="T18" i="10"/>
  <c r="J18" i="10"/>
  <c r="S18" i="10"/>
  <c r="AM18" i="10"/>
  <c r="C19" i="10"/>
  <c r="O248" i="10"/>
  <c r="O120" i="10"/>
  <c r="O126" i="10"/>
  <c r="CT19" i="10"/>
  <c r="O19" i="10"/>
  <c r="CB19" i="10"/>
  <c r="CF19" i="10"/>
  <c r="CJ19" i="10"/>
  <c r="L19" i="10"/>
  <c r="BX19" i="10"/>
  <c r="AY19" i="10"/>
  <c r="AT19" i="10"/>
  <c r="S19" i="10"/>
  <c r="BN19" i="10"/>
  <c r="J19" i="10"/>
  <c r="F19" i="10"/>
  <c r="AU19" i="10"/>
  <c r="CD19" i="10"/>
  <c r="CQ19" i="10"/>
  <c r="BV19" i="10"/>
  <c r="AA19" i="10"/>
  <c r="AV19" i="10"/>
  <c r="CR19" i="10"/>
  <c r="AB19" i="10"/>
  <c r="CV19" i="10"/>
  <c r="X19" i="10"/>
  <c r="BL19" i="10"/>
  <c r="BG19" i="10"/>
  <c r="T19" i="10"/>
  <c r="CN19" i="10"/>
  <c r="Q19" i="10"/>
  <c r="BU19" i="10"/>
  <c r="I19" i="10"/>
  <c r="CK19" i="10"/>
  <c r="M19" i="10"/>
  <c r="AH19" i="10"/>
  <c r="CS19" i="10"/>
  <c r="AP19" i="10"/>
  <c r="V19" i="10"/>
  <c r="BQ19" i="10"/>
  <c r="W19" i="10"/>
  <c r="BJ19" i="10"/>
  <c r="CE19" i="10"/>
  <c r="CA19" i="10"/>
  <c r="AQ19" i="10"/>
  <c r="BD19" i="10"/>
  <c r="BT19" i="10"/>
  <c r="AR19" i="10"/>
  <c r="U19" i="10"/>
  <c r="AN19" i="10"/>
  <c r="BH19" i="10"/>
  <c r="D19" i="10"/>
  <c r="AJ19" i="10"/>
  <c r="BP19" i="10"/>
  <c r="AC19" i="10"/>
  <c r="N19" i="10"/>
  <c r="AS19" i="10"/>
  <c r="BI19" i="10"/>
  <c r="BZ19" i="10"/>
  <c r="AK19" i="10"/>
  <c r="AW19" i="10"/>
  <c r="CO19" i="10"/>
  <c r="CL19" i="10"/>
  <c r="AD19" i="10"/>
  <c r="R19" i="10"/>
  <c r="BC19" i="10"/>
  <c r="K19" i="10"/>
  <c r="CI19" i="10"/>
  <c r="CH19" i="10"/>
  <c r="P19" i="10"/>
  <c r="CW19" i="10"/>
  <c r="BK19" i="10"/>
  <c r="G19" i="10"/>
  <c r="Y19" i="10"/>
  <c r="AZ19" i="10"/>
  <c r="CU19" i="10"/>
  <c r="H19" i="10"/>
  <c r="CP19" i="10"/>
  <c r="E19" i="10"/>
  <c r="AG19" i="10"/>
  <c r="Z19" i="10"/>
  <c r="BA19" i="10"/>
  <c r="AL19" i="10"/>
  <c r="BR19" i="10"/>
  <c r="AO19" i="10"/>
  <c r="BM19" i="10"/>
  <c r="BY19" i="10"/>
  <c r="AE19" i="10"/>
  <c r="BB19" i="10"/>
  <c r="AM19" i="10"/>
  <c r="O123" i="10"/>
  <c r="O119" i="10"/>
  <c r="O125" i="10"/>
  <c r="O118" i="10"/>
  <c r="O121" i="10"/>
  <c r="O122" i="10"/>
  <c r="O247" i="10"/>
  <c r="O253" i="10"/>
  <c r="O256" i="10"/>
  <c r="O252" i="10"/>
  <c r="O249" i="10"/>
  <c r="O251" i="10"/>
  <c r="O117" i="10"/>
  <c r="O250" i="10"/>
  <c r="P227" i="10"/>
  <c r="P237" i="10"/>
  <c r="P232" i="10"/>
  <c r="P231" i="10"/>
  <c r="P213" i="10"/>
  <c r="P228" i="10"/>
  <c r="P206" i="10"/>
  <c r="P230" i="10"/>
  <c r="P212" i="10"/>
  <c r="P236" i="10"/>
  <c r="P216" i="10"/>
  <c r="P208" i="10"/>
  <c r="P220" i="10"/>
  <c r="P214" i="10"/>
  <c r="P234" i="10"/>
  <c r="P233" i="10"/>
  <c r="P207" i="10"/>
  <c r="P217" i="10"/>
  <c r="P211" i="10"/>
  <c r="P215" i="10"/>
  <c r="P235" i="10"/>
  <c r="P219" i="10"/>
  <c r="P218" i="10"/>
  <c r="P229" i="10"/>
  <c r="P238" i="10"/>
  <c r="P82" i="10"/>
  <c r="P83" i="10"/>
  <c r="P85" i="10"/>
  <c r="P90" i="10"/>
  <c r="P86" i="10"/>
  <c r="P89" i="10"/>
  <c r="P87" i="10"/>
  <c r="P84" i="10"/>
  <c r="P78" i="10"/>
  <c r="P88" i="10"/>
  <c r="P76" i="10"/>
  <c r="P77" i="10"/>
  <c r="P81" i="10"/>
  <c r="O255" i="10"/>
  <c r="O254" i="10"/>
  <c r="P80" i="10"/>
  <c r="P79" i="10"/>
  <c r="P99" i="10"/>
  <c r="P101" i="10"/>
  <c r="P105" i="10"/>
  <c r="P104" i="10"/>
  <c r="P103" i="10"/>
  <c r="P106" i="10"/>
  <c r="P108" i="10"/>
  <c r="P102" i="10"/>
  <c r="P107" i="10"/>
  <c r="P100" i="10"/>
  <c r="O124" i="10"/>
  <c r="Q205" i="10" a="1"/>
  <c r="Q205" i="10" s="1"/>
  <c r="Q75" i="10" a="1"/>
  <c r="Q75" i="10" s="1"/>
  <c r="Q93" i="10" a="1"/>
  <c r="Q93" i="10" s="1"/>
  <c r="Q111" i="10" a="1"/>
  <c r="Q111" i="10" s="1"/>
  <c r="Q223" i="10" a="1"/>
  <c r="Q223" i="10" s="1"/>
  <c r="Q241" i="10" a="1"/>
  <c r="Q241" i="10" s="1"/>
  <c r="O91" i="10"/>
  <c r="A151" i="10"/>
  <c r="E22" i="7"/>
  <c r="I21" i="13"/>
  <c r="A21" i="10"/>
  <c r="A19" i="20" s="1"/>
  <c r="P129" i="21" l="1"/>
  <c r="C291" i="21"/>
  <c r="N127" i="10"/>
  <c r="O96" i="10"/>
  <c r="O114" i="10" s="1"/>
  <c r="P256" i="21"/>
  <c r="O94" i="10"/>
  <c r="O112" i="10" s="1"/>
  <c r="O97" i="10"/>
  <c r="O115" i="10" s="1"/>
  <c r="P269" i="21"/>
  <c r="O271" i="21"/>
  <c r="P126" i="21"/>
  <c r="P266" i="21"/>
  <c r="P270" i="21"/>
  <c r="Q240" i="21"/>
  <c r="P263" i="21"/>
  <c r="P265" i="21"/>
  <c r="R255" i="21" a="1"/>
  <c r="R255" i="21" s="1"/>
  <c r="A295" i="21" a="1"/>
  <c r="A295" i="21" s="1"/>
  <c r="P258" i="21"/>
  <c r="Q241" i="21"/>
  <c r="Q251" i="21"/>
  <c r="N109" i="10"/>
  <c r="P267" i="21"/>
  <c r="Q248" i="21"/>
  <c r="Q238" i="21"/>
  <c r="P262" i="21"/>
  <c r="Q249" i="21"/>
  <c r="Q246" i="21"/>
  <c r="P268" i="21"/>
  <c r="Q247" i="21"/>
  <c r="Q243" i="21"/>
  <c r="P253" i="21"/>
  <c r="P264" i="21"/>
  <c r="P259" i="21"/>
  <c r="P260" i="21"/>
  <c r="Q252" i="21"/>
  <c r="Q244" i="21"/>
  <c r="Q242" i="21"/>
  <c r="Q250" i="21"/>
  <c r="Q245" i="21"/>
  <c r="P134" i="21"/>
  <c r="P133" i="21"/>
  <c r="P235" i="21"/>
  <c r="Q85" i="21"/>
  <c r="Q109" i="21"/>
  <c r="Q94" i="21"/>
  <c r="Q113" i="21"/>
  <c r="Q89" i="21"/>
  <c r="Q106" i="21"/>
  <c r="Q93" i="21"/>
  <c r="Q116" i="21"/>
  <c r="P125" i="21"/>
  <c r="P122" i="21"/>
  <c r="Q97" i="21"/>
  <c r="Q95" i="21"/>
  <c r="Q96" i="21"/>
  <c r="Q105" i="21"/>
  <c r="Q107" i="21"/>
  <c r="Q112" i="21"/>
  <c r="Q84" i="21"/>
  <c r="Q88" i="21"/>
  <c r="Q87" i="21"/>
  <c r="Q98" i="21"/>
  <c r="Q103" i="21"/>
  <c r="Q104" i="21"/>
  <c r="Q111" i="21"/>
  <c r="Q91" i="21"/>
  <c r="Q86" i="21"/>
  <c r="Q90" i="21"/>
  <c r="Q92" i="21"/>
  <c r="Q128" i="21" s="1"/>
  <c r="Q108" i="21"/>
  <c r="Q115" i="21"/>
  <c r="Q114" i="21"/>
  <c r="P130" i="21"/>
  <c r="P132" i="21"/>
  <c r="P99" i="21"/>
  <c r="P131" i="21"/>
  <c r="P124" i="21"/>
  <c r="P128" i="21"/>
  <c r="P121" i="21"/>
  <c r="R83" i="21" a="1"/>
  <c r="R83" i="21" s="1"/>
  <c r="R85" i="21" s="1"/>
  <c r="R237" i="21" a="1"/>
  <c r="R237" i="21" s="1"/>
  <c r="Q222" i="21"/>
  <c r="Q226" i="21"/>
  <c r="Q221" i="21"/>
  <c r="Q257" i="21" s="1"/>
  <c r="Q225" i="21"/>
  <c r="Q220" i="21"/>
  <c r="Q224" i="21"/>
  <c r="Q229" i="21"/>
  <c r="Q228" i="21"/>
  <c r="Q230" i="21"/>
  <c r="Q227" i="21"/>
  <c r="Q263" i="21" s="1"/>
  <c r="Q232" i="21"/>
  <c r="Q231" i="21"/>
  <c r="Q234" i="21"/>
  <c r="Q223" i="21"/>
  <c r="Q259" i="21" s="1"/>
  <c r="Q233" i="21"/>
  <c r="Q269" i="21" s="1"/>
  <c r="R101" i="21" a="1"/>
  <c r="R101" i="21" s="1"/>
  <c r="X138" i="11" a="1"/>
  <c r="X138" i="11" s="1"/>
  <c r="R219" i="21" a="1"/>
  <c r="R219" i="21" s="1"/>
  <c r="X35" i="11" a="1"/>
  <c r="X35" i="11" s="1"/>
  <c r="R119" i="21" a="1"/>
  <c r="R119" i="21" s="1"/>
  <c r="A30" i="21"/>
  <c r="A381" i="21" s="1" a="1"/>
  <c r="A381" i="21" s="1"/>
  <c r="A166" i="21"/>
  <c r="O95" i="10"/>
  <c r="O113" i="10" s="1"/>
  <c r="BF19" i="10"/>
  <c r="CC19" i="10"/>
  <c r="CG19" i="10"/>
  <c r="AI19" i="10"/>
  <c r="BW19" i="10"/>
  <c r="AF19" i="10"/>
  <c r="BE19" i="10"/>
  <c r="BO19" i="10"/>
  <c r="BS19" i="10"/>
  <c r="CM19" i="10"/>
  <c r="AX19" i="10"/>
  <c r="B19" i="10"/>
  <c r="P98" i="10" s="1"/>
  <c r="P116" i="10" s="1"/>
  <c r="BC20" i="10"/>
  <c r="C20" i="10"/>
  <c r="P251" i="10"/>
  <c r="CT20" i="10"/>
  <c r="CE20" i="10"/>
  <c r="BV20" i="10"/>
  <c r="BW20" i="10"/>
  <c r="E20" i="10"/>
  <c r="L20" i="10"/>
  <c r="I20" i="10"/>
  <c r="AI20" i="10"/>
  <c r="AR20" i="10"/>
  <c r="AS20" i="10"/>
  <c r="G20" i="10"/>
  <c r="BD20" i="10"/>
  <c r="CF20" i="10"/>
  <c r="CV20" i="10"/>
  <c r="BH20" i="10"/>
  <c r="AD20" i="10"/>
  <c r="AL20" i="10"/>
  <c r="BX20" i="10"/>
  <c r="CG20" i="10"/>
  <c r="R20" i="10"/>
  <c r="CS20" i="10"/>
  <c r="BB20" i="10"/>
  <c r="F20" i="10"/>
  <c r="W20" i="10"/>
  <c r="AX20" i="10"/>
  <c r="O20" i="10"/>
  <c r="CI20" i="10"/>
  <c r="CQ20" i="10"/>
  <c r="X20" i="10"/>
  <c r="U20" i="10"/>
  <c r="T20" i="10"/>
  <c r="BO20" i="10"/>
  <c r="BK20" i="10"/>
  <c r="AT20" i="10"/>
  <c r="AW20" i="10"/>
  <c r="AO20" i="10"/>
  <c r="CK20" i="10"/>
  <c r="CJ20" i="10"/>
  <c r="BL20" i="10"/>
  <c r="Y20" i="10"/>
  <c r="CW20" i="10"/>
  <c r="BR20" i="10"/>
  <c r="M20" i="10"/>
  <c r="CL20" i="10"/>
  <c r="BY20" i="10"/>
  <c r="J20" i="10"/>
  <c r="BN20" i="10"/>
  <c r="AH20" i="10"/>
  <c r="AM20" i="10"/>
  <c r="BF20" i="10"/>
  <c r="AA20" i="10"/>
  <c r="CM20" i="10"/>
  <c r="CU20" i="10"/>
  <c r="AN20" i="10"/>
  <c r="D20" i="10"/>
  <c r="AJ20" i="10"/>
  <c r="P20" i="10"/>
  <c r="BG20" i="10"/>
  <c r="Q20" i="10"/>
  <c r="BU20" i="10"/>
  <c r="AV20" i="10"/>
  <c r="CP20" i="10"/>
  <c r="CN20" i="10"/>
  <c r="BP20" i="10"/>
  <c r="AG20" i="10"/>
  <c r="N20" i="10"/>
  <c r="S20" i="10"/>
  <c r="AK20" i="10"/>
  <c r="AE20" i="10"/>
  <c r="BE20" i="10"/>
  <c r="V20" i="10"/>
  <c r="CC20" i="10"/>
  <c r="CD20" i="10"/>
  <c r="K20" i="10"/>
  <c r="CH20" i="10"/>
  <c r="CA20" i="10"/>
  <c r="AQ20" i="10"/>
  <c r="BS20" i="10"/>
  <c r="BI20" i="10"/>
  <c r="H20" i="10"/>
  <c r="BZ20" i="10"/>
  <c r="AF20" i="10"/>
  <c r="AB20" i="10"/>
  <c r="AC20" i="10"/>
  <c r="AZ20" i="10"/>
  <c r="CB20" i="10"/>
  <c r="CR20" i="10"/>
  <c r="BT20" i="10"/>
  <c r="CO20" i="10"/>
  <c r="Z20" i="10"/>
  <c r="AY20" i="10"/>
  <c r="BA20" i="10"/>
  <c r="AU20" i="10"/>
  <c r="BM20" i="10"/>
  <c r="AP20" i="10"/>
  <c r="BQ20" i="10"/>
  <c r="BJ20" i="10"/>
  <c r="P250" i="10"/>
  <c r="P255" i="10"/>
  <c r="P254" i="10"/>
  <c r="P256" i="10"/>
  <c r="P248" i="10"/>
  <c r="P249" i="10"/>
  <c r="Q206" i="10"/>
  <c r="Q207" i="10"/>
  <c r="Q213" i="10"/>
  <c r="Q234" i="10"/>
  <c r="Q238" i="10"/>
  <c r="Q220" i="10"/>
  <c r="Q227" i="10"/>
  <c r="Q212" i="10"/>
  <c r="Q237" i="10"/>
  <c r="Q232" i="10"/>
  <c r="Q231" i="10"/>
  <c r="Q216" i="10"/>
  <c r="Q233" i="10"/>
  <c r="Q219" i="10"/>
  <c r="Q236" i="10"/>
  <c r="Q215" i="10"/>
  <c r="Q230" i="10"/>
  <c r="Q228" i="10"/>
  <c r="Q229" i="10"/>
  <c r="Q208" i="10"/>
  <c r="Q218" i="10"/>
  <c r="Q217" i="10"/>
  <c r="Q211" i="10"/>
  <c r="Q214" i="10"/>
  <c r="Q235" i="10"/>
  <c r="Q77" i="10"/>
  <c r="Q90" i="10"/>
  <c r="Q81" i="10"/>
  <c r="Q78" i="10"/>
  <c r="Q86" i="10"/>
  <c r="Q85" i="10"/>
  <c r="Q82" i="10"/>
  <c r="Q83" i="10"/>
  <c r="Q76" i="10"/>
  <c r="Q88" i="10"/>
  <c r="Q89" i="10"/>
  <c r="Q84" i="10"/>
  <c r="Q87" i="10"/>
  <c r="P247" i="10"/>
  <c r="P252" i="10"/>
  <c r="P253" i="10"/>
  <c r="Q100" i="10"/>
  <c r="Q99" i="10"/>
  <c r="Q102" i="10"/>
  <c r="Q106" i="10"/>
  <c r="Q101" i="10"/>
  <c r="Q105" i="10"/>
  <c r="Q104" i="10"/>
  <c r="Q108" i="10"/>
  <c r="Q103" i="10"/>
  <c r="Q107" i="10"/>
  <c r="Q79" i="10"/>
  <c r="Q80" i="10"/>
  <c r="P122" i="10"/>
  <c r="P121" i="10"/>
  <c r="P126" i="10"/>
  <c r="P125" i="10"/>
  <c r="P118" i="10"/>
  <c r="P117" i="10"/>
  <c r="P123" i="10"/>
  <c r="P119" i="10"/>
  <c r="P124" i="10"/>
  <c r="P120" i="10"/>
  <c r="A152" i="10"/>
  <c r="I22" i="13"/>
  <c r="E23" i="7"/>
  <c r="A22" i="10"/>
  <c r="A20" i="20" s="1"/>
  <c r="R205" i="10" a="1"/>
  <c r="R205" i="10" s="1"/>
  <c r="R93" i="10" a="1"/>
  <c r="R93" i="10" s="1"/>
  <c r="R111" i="10" a="1"/>
  <c r="R111" i="10" s="1"/>
  <c r="R75" i="10" a="1"/>
  <c r="R75" i="10" s="1"/>
  <c r="R241" i="10" a="1"/>
  <c r="R241" i="10" s="1"/>
  <c r="R223" i="10" a="1"/>
  <c r="R223" i="10" s="1"/>
  <c r="P91" i="10"/>
  <c r="Q127" i="21" l="1"/>
  <c r="Q125" i="21"/>
  <c r="C292" i="21"/>
  <c r="O127" i="10"/>
  <c r="P96" i="10"/>
  <c r="P114" i="10" s="1"/>
  <c r="P94" i="10"/>
  <c r="P112" i="10" s="1"/>
  <c r="P97" i="10"/>
  <c r="P115" i="10" s="1"/>
  <c r="Q258" i="21"/>
  <c r="P271" i="21"/>
  <c r="Q262" i="21"/>
  <c r="Q256" i="21"/>
  <c r="Q267" i="21"/>
  <c r="Q261" i="21"/>
  <c r="Q268" i="21"/>
  <c r="Q265" i="21"/>
  <c r="Q260" i="21"/>
  <c r="Q266" i="21"/>
  <c r="Q264" i="21"/>
  <c r="S83" i="21" a="1"/>
  <c r="S83" i="21" s="1"/>
  <c r="S86" i="21" s="1"/>
  <c r="A296" i="21" a="1"/>
  <c r="A296" i="21" s="1"/>
  <c r="Q253" i="21"/>
  <c r="Q270" i="21"/>
  <c r="Q130" i="21"/>
  <c r="Q124" i="21"/>
  <c r="S237" i="21" a="1"/>
  <c r="S237" i="21" s="1"/>
  <c r="S244" i="21" s="1"/>
  <c r="S255" i="21" a="1"/>
  <c r="S255" i="21" s="1"/>
  <c r="Q133" i="21"/>
  <c r="Q129" i="21"/>
  <c r="Q123" i="21"/>
  <c r="Q131" i="21"/>
  <c r="Q134" i="21"/>
  <c r="Q235" i="21"/>
  <c r="Q121" i="21"/>
  <c r="Q132" i="21"/>
  <c r="Q126" i="21"/>
  <c r="R98" i="21"/>
  <c r="R104" i="21"/>
  <c r="R116" i="21"/>
  <c r="R97" i="21"/>
  <c r="R111" i="21"/>
  <c r="R95" i="21"/>
  <c r="Q122" i="21"/>
  <c r="R108" i="21"/>
  <c r="R241" i="21"/>
  <c r="R240" i="21"/>
  <c r="R244" i="21"/>
  <c r="R239" i="21"/>
  <c r="R247" i="21"/>
  <c r="R242" i="21"/>
  <c r="R246" i="21"/>
  <c r="R243" i="21"/>
  <c r="R245" i="21"/>
  <c r="R251" i="21"/>
  <c r="R238" i="21"/>
  <c r="R250" i="21"/>
  <c r="R249" i="21"/>
  <c r="R248" i="21"/>
  <c r="R252" i="21"/>
  <c r="Q99" i="21"/>
  <c r="R110" i="21"/>
  <c r="R107" i="21"/>
  <c r="R91" i="21"/>
  <c r="R86" i="21"/>
  <c r="R112" i="21"/>
  <c r="R103" i="21"/>
  <c r="R121" i="21" s="1"/>
  <c r="R92" i="21"/>
  <c r="R96" i="21"/>
  <c r="R114" i="21"/>
  <c r="R113" i="21"/>
  <c r="R106" i="21"/>
  <c r="R88" i="21"/>
  <c r="R93" i="21"/>
  <c r="R87" i="21"/>
  <c r="R84" i="21"/>
  <c r="R115" i="21"/>
  <c r="R109" i="21"/>
  <c r="R105" i="21"/>
  <c r="R90" i="21"/>
  <c r="R89" i="21"/>
  <c r="R94" i="21"/>
  <c r="S101" i="21" a="1"/>
  <c r="S101" i="21" s="1"/>
  <c r="R223" i="21"/>
  <c r="R222" i="21"/>
  <c r="R226" i="21"/>
  <c r="R221" i="21"/>
  <c r="R225" i="21"/>
  <c r="R224" i="21"/>
  <c r="R230" i="21"/>
  <c r="R231" i="21"/>
  <c r="R228" i="21"/>
  <c r="R220" i="21"/>
  <c r="R233" i="21"/>
  <c r="R232" i="21"/>
  <c r="R229" i="21"/>
  <c r="R234" i="21"/>
  <c r="R227" i="21"/>
  <c r="O109" i="10"/>
  <c r="Y138" i="11" a="1"/>
  <c r="Y138" i="11" s="1"/>
  <c r="S219" i="21" a="1"/>
  <c r="S219" i="21" s="1"/>
  <c r="Y35" i="11" a="1"/>
  <c r="Y35" i="11" s="1"/>
  <c r="S119" i="21" a="1"/>
  <c r="S119" i="21" s="1"/>
  <c r="A31" i="21"/>
  <c r="A167" i="21"/>
  <c r="P95" i="10"/>
  <c r="P113" i="10" s="1"/>
  <c r="B20" i="10"/>
  <c r="Q98" i="10" s="1"/>
  <c r="Q116" i="10" s="1"/>
  <c r="Q247" i="10"/>
  <c r="CQ21" i="10"/>
  <c r="D21" i="10"/>
  <c r="AR21" i="10"/>
  <c r="R21" i="10"/>
  <c r="H21" i="10"/>
  <c r="AF21" i="10"/>
  <c r="BB21" i="10"/>
  <c r="BO21" i="10"/>
  <c r="T21" i="10"/>
  <c r="CG21" i="10"/>
  <c r="CM21" i="10"/>
  <c r="AG21" i="10"/>
  <c r="E21" i="10"/>
  <c r="CF21" i="10"/>
  <c r="AE21" i="10"/>
  <c r="CC21" i="10"/>
  <c r="W21" i="10"/>
  <c r="Q250" i="10"/>
  <c r="Q254" i="10"/>
  <c r="Q256" i="10"/>
  <c r="Q253" i="10"/>
  <c r="Q251" i="10"/>
  <c r="Q252" i="10"/>
  <c r="Q248" i="10"/>
  <c r="Q249" i="10"/>
  <c r="R84" i="10"/>
  <c r="R90" i="10"/>
  <c r="R77" i="10"/>
  <c r="R88" i="10"/>
  <c r="R86" i="10"/>
  <c r="R81" i="10"/>
  <c r="R76" i="10"/>
  <c r="R78" i="10"/>
  <c r="R87" i="10"/>
  <c r="R85" i="10"/>
  <c r="R89" i="10"/>
  <c r="R82" i="10"/>
  <c r="R83" i="10"/>
  <c r="R208" i="10"/>
  <c r="R230" i="10"/>
  <c r="R213" i="10"/>
  <c r="R234" i="10"/>
  <c r="R206" i="10"/>
  <c r="R207" i="10"/>
  <c r="R212" i="10"/>
  <c r="R216" i="10"/>
  <c r="R233" i="10"/>
  <c r="R218" i="10"/>
  <c r="R232" i="10"/>
  <c r="R214" i="10"/>
  <c r="R215" i="10"/>
  <c r="R220" i="10"/>
  <c r="R228" i="10"/>
  <c r="R227" i="10"/>
  <c r="R237" i="10"/>
  <c r="R219" i="10"/>
  <c r="R236" i="10"/>
  <c r="R231" i="10"/>
  <c r="R238" i="10"/>
  <c r="R229" i="10"/>
  <c r="R217" i="10"/>
  <c r="R211" i="10"/>
  <c r="R235" i="10"/>
  <c r="Q255" i="10"/>
  <c r="R99" i="10"/>
  <c r="R100" i="10"/>
  <c r="R103" i="10"/>
  <c r="R102" i="10"/>
  <c r="R106" i="10"/>
  <c r="R101" i="10"/>
  <c r="R105" i="10"/>
  <c r="R104" i="10"/>
  <c r="R107" i="10"/>
  <c r="R108" i="10"/>
  <c r="R79" i="10"/>
  <c r="R80" i="10"/>
  <c r="Q121" i="10"/>
  <c r="Q124" i="10"/>
  <c r="Q122" i="10"/>
  <c r="Q119" i="10"/>
  <c r="Q117" i="10"/>
  <c r="Q118" i="10"/>
  <c r="Q125" i="10"/>
  <c r="Q126" i="10"/>
  <c r="Q120" i="10"/>
  <c r="Q123" i="10"/>
  <c r="S93" i="10" a="1"/>
  <c r="S93" i="10" s="1"/>
  <c r="S241" i="10" a="1"/>
  <c r="S241" i="10" s="1"/>
  <c r="S111" i="10" a="1"/>
  <c r="S111" i="10" s="1"/>
  <c r="S205" i="10" a="1"/>
  <c r="S205" i="10" s="1"/>
  <c r="S75" i="10" a="1"/>
  <c r="S75" i="10" s="1"/>
  <c r="S223" i="10" a="1"/>
  <c r="S223" i="10" s="1"/>
  <c r="I23" i="13"/>
  <c r="A23" i="10"/>
  <c r="A21" i="20" s="1"/>
  <c r="A153" i="10"/>
  <c r="E24" i="7"/>
  <c r="Q91" i="10"/>
  <c r="R261" i="21" l="1"/>
  <c r="R126" i="21"/>
  <c r="R266" i="21"/>
  <c r="R269" i="21"/>
  <c r="C293" i="21"/>
  <c r="A297" i="21" a="1"/>
  <c r="A297" i="21" s="1"/>
  <c r="A382" i="21" a="1"/>
  <c r="A382" i="21" s="1"/>
  <c r="Q95" i="10"/>
  <c r="Q113" i="10" s="1"/>
  <c r="Q97" i="10"/>
  <c r="Q115" i="10" s="1"/>
  <c r="Q96" i="10"/>
  <c r="Q114" i="10" s="1"/>
  <c r="Q271" i="21"/>
  <c r="R125" i="21"/>
  <c r="S243" i="21"/>
  <c r="S114" i="21"/>
  <c r="S92" i="21"/>
  <c r="S107" i="21"/>
  <c r="S89" i="21"/>
  <c r="S103" i="21"/>
  <c r="S116" i="21"/>
  <c r="S85" i="21"/>
  <c r="S115" i="21"/>
  <c r="S110" i="21"/>
  <c r="S106" i="21"/>
  <c r="S88" i="21"/>
  <c r="S93" i="21"/>
  <c r="S96" i="21"/>
  <c r="S91" i="21"/>
  <c r="S98" i="21"/>
  <c r="S112" i="21"/>
  <c r="S109" i="21"/>
  <c r="S105" i="21"/>
  <c r="S95" i="21"/>
  <c r="S90" i="21"/>
  <c r="S97" i="21"/>
  <c r="S111" i="21"/>
  <c r="S113" i="21"/>
  <c r="S108" i="21"/>
  <c r="S104" i="21"/>
  <c r="S122" i="21" s="1"/>
  <c r="S84" i="21"/>
  <c r="S94" i="21"/>
  <c r="S87" i="21"/>
  <c r="R129" i="21"/>
  <c r="R268" i="21"/>
  <c r="R257" i="21"/>
  <c r="S246" i="21"/>
  <c r="S241" i="21"/>
  <c r="S249" i="21"/>
  <c r="R262" i="21"/>
  <c r="R270" i="21"/>
  <c r="R256" i="21"/>
  <c r="R264" i="21"/>
  <c r="R265" i="21"/>
  <c r="R259" i="21"/>
  <c r="R122" i="21"/>
  <c r="S250" i="21"/>
  <c r="S252" i="21"/>
  <c r="S240" i="21"/>
  <c r="S242" i="21"/>
  <c r="R267" i="21"/>
  <c r="S247" i="21"/>
  <c r="S248" i="21"/>
  <c r="S239" i="21"/>
  <c r="S238" i="21"/>
  <c r="R263" i="21"/>
  <c r="R130" i="21"/>
  <c r="S251" i="21"/>
  <c r="S245" i="21"/>
  <c r="R260" i="21"/>
  <c r="R258" i="21"/>
  <c r="T237" i="21" a="1"/>
  <c r="T237" i="21" s="1"/>
  <c r="T242" i="21" s="1"/>
  <c r="T255" i="21" a="1"/>
  <c r="T255" i="21" s="1"/>
  <c r="R132" i="21"/>
  <c r="R128" i="21"/>
  <c r="R253" i="21"/>
  <c r="R133" i="21"/>
  <c r="R235" i="21"/>
  <c r="R131" i="21"/>
  <c r="R134" i="21"/>
  <c r="R123" i="21"/>
  <c r="R127" i="21"/>
  <c r="T83" i="21" a="1"/>
  <c r="T83" i="21" s="1"/>
  <c r="T87" i="21" s="1"/>
  <c r="R99" i="21"/>
  <c r="R124" i="21"/>
  <c r="S220" i="21"/>
  <c r="S224" i="21"/>
  <c r="S223" i="21"/>
  <c r="S222" i="21"/>
  <c r="S226" i="21"/>
  <c r="S262" i="21" s="1"/>
  <c r="S227" i="21"/>
  <c r="S231" i="21"/>
  <c r="S221" i="21"/>
  <c r="S229" i="21"/>
  <c r="S232" i="21"/>
  <c r="S225" i="21"/>
  <c r="S228" i="21"/>
  <c r="S230" i="21"/>
  <c r="S234" i="21"/>
  <c r="S233" i="21"/>
  <c r="P109" i="10"/>
  <c r="Z138" i="11" a="1"/>
  <c r="Z138" i="11" s="1"/>
  <c r="T219" i="21" a="1"/>
  <c r="T219" i="21" s="1"/>
  <c r="T101" i="21" a="1"/>
  <c r="T101" i="21" s="1"/>
  <c r="Z35" i="11" a="1"/>
  <c r="Z35" i="11" s="1"/>
  <c r="T119" i="21" a="1"/>
  <c r="T119" i="21" s="1"/>
  <c r="A32" i="21"/>
  <c r="A168" i="21"/>
  <c r="P127" i="10"/>
  <c r="Q94" i="10"/>
  <c r="Q112" i="10" s="1"/>
  <c r="U119" i="21" a="1"/>
  <c r="U119" i="21" s="1"/>
  <c r="BH21" i="10"/>
  <c r="AO21" i="10"/>
  <c r="BJ21" i="10"/>
  <c r="N21" i="10"/>
  <c r="BP21" i="10"/>
  <c r="BV21" i="10"/>
  <c r="AS21" i="10"/>
  <c r="AN21" i="10"/>
  <c r="BW21" i="10"/>
  <c r="CR21" i="10"/>
  <c r="CT21" i="10"/>
  <c r="M21" i="10"/>
  <c r="Y21" i="10"/>
  <c r="AH21" i="10"/>
  <c r="BA21" i="10"/>
  <c r="BD21" i="10"/>
  <c r="AT21" i="10"/>
  <c r="BI21" i="10"/>
  <c r="CA21" i="10"/>
  <c r="BF21" i="10"/>
  <c r="AP21" i="10"/>
  <c r="CB21" i="10"/>
  <c r="S21" i="10"/>
  <c r="AC21" i="10"/>
  <c r="Q21" i="10"/>
  <c r="AX21" i="10"/>
  <c r="F21" i="10"/>
  <c r="CN21" i="10"/>
  <c r="BM21" i="10"/>
  <c r="BE21" i="10"/>
  <c r="BX21" i="10"/>
  <c r="CH21" i="10"/>
  <c r="AD21" i="10"/>
  <c r="BL21" i="10"/>
  <c r="AB21" i="10"/>
  <c r="AY21" i="10"/>
  <c r="CP21" i="10"/>
  <c r="CS21" i="10"/>
  <c r="CL21" i="10"/>
  <c r="AZ21" i="10"/>
  <c r="AL21" i="10"/>
  <c r="CW21" i="10"/>
  <c r="AQ21" i="10"/>
  <c r="AM21" i="10"/>
  <c r="J21" i="10"/>
  <c r="AI21" i="10"/>
  <c r="BR21" i="10"/>
  <c r="I21" i="10"/>
  <c r="BS21" i="10"/>
  <c r="BC21" i="10"/>
  <c r="BQ21" i="10"/>
  <c r="CJ21" i="10"/>
  <c r="U21" i="10"/>
  <c r="AW21" i="10"/>
  <c r="BK21" i="10"/>
  <c r="C21" i="10"/>
  <c r="K21" i="10"/>
  <c r="CK21" i="10"/>
  <c r="V21" i="10"/>
  <c r="CV21" i="10"/>
  <c r="X21" i="10"/>
  <c r="Z21" i="10"/>
  <c r="BG21" i="10"/>
  <c r="CE21" i="10"/>
  <c r="AU21" i="10"/>
  <c r="BT21" i="10"/>
  <c r="AJ21" i="10"/>
  <c r="AK21" i="10"/>
  <c r="L21" i="10"/>
  <c r="CI21" i="10"/>
  <c r="BN21" i="10"/>
  <c r="CO21" i="10"/>
  <c r="AV21" i="10"/>
  <c r="BU21" i="10"/>
  <c r="P21" i="10"/>
  <c r="AA21" i="10"/>
  <c r="CD21" i="10"/>
  <c r="BY21" i="10"/>
  <c r="G21" i="10"/>
  <c r="BZ21" i="10"/>
  <c r="CU21" i="10"/>
  <c r="O21" i="10"/>
  <c r="B21" i="10"/>
  <c r="R98" i="10" s="1"/>
  <c r="R116" i="10" s="1"/>
  <c r="CL22" i="10"/>
  <c r="CU22" i="10"/>
  <c r="BZ22" i="10"/>
  <c r="CB22" i="10"/>
  <c r="BY22" i="10"/>
  <c r="AW22" i="10"/>
  <c r="V22" i="10"/>
  <c r="BN22" i="10"/>
  <c r="AE22" i="10"/>
  <c r="W22" i="10"/>
  <c r="O22" i="10"/>
  <c r="CA22" i="10"/>
  <c r="BG22" i="10"/>
  <c r="AZ22" i="10"/>
  <c r="I22" i="10"/>
  <c r="BH22" i="10"/>
  <c r="AV22" i="10"/>
  <c r="CN22" i="10"/>
  <c r="X22" i="10"/>
  <c r="CR22" i="10"/>
  <c r="S22" i="10"/>
  <c r="BI22" i="10"/>
  <c r="BR22" i="10"/>
  <c r="CW22" i="10"/>
  <c r="BE22" i="10"/>
  <c r="AD22" i="10"/>
  <c r="F22" i="10"/>
  <c r="AU22" i="10"/>
  <c r="K22" i="10"/>
  <c r="CD22" i="10"/>
  <c r="AA22" i="10"/>
  <c r="CE22" i="10"/>
  <c r="CI22" i="10"/>
  <c r="P22" i="10"/>
  <c r="G22" i="10"/>
  <c r="Y22" i="10"/>
  <c r="AI22" i="10"/>
  <c r="E22" i="10"/>
  <c r="BD22" i="10"/>
  <c r="BP22" i="10"/>
  <c r="D22" i="10"/>
  <c r="AN22" i="10"/>
  <c r="BT22" i="10"/>
  <c r="AY22" i="10"/>
  <c r="CG22" i="10"/>
  <c r="N22" i="10"/>
  <c r="M22" i="10"/>
  <c r="AT22" i="10"/>
  <c r="AK22" i="10"/>
  <c r="CO22" i="10"/>
  <c r="AP22" i="10"/>
  <c r="AH22" i="10"/>
  <c r="BQ22" i="10"/>
  <c r="AX22" i="10"/>
  <c r="R248" i="10"/>
  <c r="R255" i="10"/>
  <c r="R247" i="10"/>
  <c r="R251" i="10"/>
  <c r="S76" i="10"/>
  <c r="S82" i="10"/>
  <c r="S83" i="10"/>
  <c r="S85" i="10"/>
  <c r="S78" i="10"/>
  <c r="S88" i="10"/>
  <c r="S90" i="10"/>
  <c r="S89" i="10"/>
  <c r="S77" i="10"/>
  <c r="S86" i="10"/>
  <c r="S81" i="10"/>
  <c r="S84" i="10"/>
  <c r="S87" i="10"/>
  <c r="R253" i="10"/>
  <c r="R250" i="10"/>
  <c r="R249" i="10"/>
  <c r="S208" i="10"/>
  <c r="S207" i="10"/>
  <c r="S212" i="10"/>
  <c r="S237" i="10"/>
  <c r="S219" i="10"/>
  <c r="S236" i="10"/>
  <c r="S232" i="10"/>
  <c r="S231" i="10"/>
  <c r="S234" i="10"/>
  <c r="S216" i="10"/>
  <c r="S228" i="10"/>
  <c r="S230" i="10"/>
  <c r="S218" i="10"/>
  <c r="S214" i="10"/>
  <c r="S206" i="10"/>
  <c r="S227" i="10"/>
  <c r="S213" i="10"/>
  <c r="S233" i="10"/>
  <c r="S238" i="10"/>
  <c r="S220" i="10"/>
  <c r="S215" i="10"/>
  <c r="S235" i="10"/>
  <c r="S217" i="10"/>
  <c r="S229" i="10"/>
  <c r="S211" i="10"/>
  <c r="R252" i="10"/>
  <c r="R256" i="10"/>
  <c r="R254" i="10"/>
  <c r="S100" i="10"/>
  <c r="S104" i="10"/>
  <c r="S103" i="10"/>
  <c r="S99" i="10"/>
  <c r="S102" i="10"/>
  <c r="S108" i="10"/>
  <c r="S105" i="10"/>
  <c r="S106" i="10"/>
  <c r="S107" i="10"/>
  <c r="S101" i="10"/>
  <c r="S79" i="10"/>
  <c r="S80" i="10"/>
  <c r="R125" i="10"/>
  <c r="R122" i="10"/>
  <c r="R126" i="10"/>
  <c r="R119" i="10"/>
  <c r="R118" i="10"/>
  <c r="R123" i="10"/>
  <c r="R121" i="10"/>
  <c r="R124" i="10"/>
  <c r="R120" i="10"/>
  <c r="R117" i="10"/>
  <c r="T111" i="10" a="1"/>
  <c r="T111" i="10" s="1"/>
  <c r="T241" i="10" a="1"/>
  <c r="T241" i="10" s="1"/>
  <c r="T205" i="10" a="1"/>
  <c r="T205" i="10" s="1"/>
  <c r="T223" i="10" a="1"/>
  <c r="T223" i="10" s="1"/>
  <c r="T93" i="10" a="1"/>
  <c r="T93" i="10" s="1"/>
  <c r="T75" i="10" a="1"/>
  <c r="T75" i="10" s="1"/>
  <c r="R91" i="10"/>
  <c r="E25" i="7"/>
  <c r="A24" i="10"/>
  <c r="A22" i="20" s="1"/>
  <c r="A154" i="10"/>
  <c r="I24" i="13"/>
  <c r="S257" i="21" l="1"/>
  <c r="C294" i="21"/>
  <c r="A298" i="21" a="1"/>
  <c r="A298" i="21" s="1"/>
  <c r="A383" i="21" a="1"/>
  <c r="A383" i="21" s="1"/>
  <c r="S126" i="21"/>
  <c r="Q127" i="10"/>
  <c r="R94" i="10"/>
  <c r="R112" i="10" s="1"/>
  <c r="R97" i="10"/>
  <c r="R115" i="10" s="1"/>
  <c r="R96" i="10"/>
  <c r="R114" i="10" s="1"/>
  <c r="R271" i="21"/>
  <c r="T116" i="21"/>
  <c r="T95" i="21"/>
  <c r="S261" i="21"/>
  <c r="S134" i="21"/>
  <c r="S130" i="21"/>
  <c r="S266" i="21"/>
  <c r="S129" i="21"/>
  <c r="S264" i="21"/>
  <c r="S258" i="21"/>
  <c r="S133" i="21"/>
  <c r="S132" i="21"/>
  <c r="S131" i="21"/>
  <c r="S121" i="21"/>
  <c r="S265" i="21"/>
  <c r="U101" i="21" a="1"/>
  <c r="U101" i="21" s="1"/>
  <c r="S124" i="21"/>
  <c r="S125" i="21"/>
  <c r="S123" i="21"/>
  <c r="T110" i="21"/>
  <c r="T96" i="21"/>
  <c r="T84" i="21"/>
  <c r="T108" i="21"/>
  <c r="T89" i="21"/>
  <c r="T104" i="21"/>
  <c r="S128" i="21"/>
  <c r="S99" i="21"/>
  <c r="S269" i="21"/>
  <c r="S259" i="21"/>
  <c r="S127" i="21"/>
  <c r="S267" i="21"/>
  <c r="T86" i="21"/>
  <c r="T112" i="21"/>
  <c r="T115" i="21"/>
  <c r="T107" i="21"/>
  <c r="T103" i="21"/>
  <c r="T97" i="21"/>
  <c r="T98" i="21"/>
  <c r="T90" i="21"/>
  <c r="T113" i="21"/>
  <c r="T111" i="21"/>
  <c r="T106" i="21"/>
  <c r="T93" i="21"/>
  <c r="T91" i="21"/>
  <c r="T85" i="21"/>
  <c r="T94" i="21"/>
  <c r="T114" i="21"/>
  <c r="T109" i="21"/>
  <c r="T105" i="21"/>
  <c r="T123" i="21" s="1"/>
  <c r="T88" i="21"/>
  <c r="T124" i="21" s="1"/>
  <c r="T92" i="21"/>
  <c r="S270" i="21"/>
  <c r="S268" i="21"/>
  <c r="S263" i="21"/>
  <c r="S260" i="21"/>
  <c r="S253" i="21"/>
  <c r="T246" i="21"/>
  <c r="T245" i="21"/>
  <c r="S256" i="21"/>
  <c r="T252" i="21"/>
  <c r="T238" i="21"/>
  <c r="T248" i="21"/>
  <c r="T243" i="21"/>
  <c r="T250" i="21"/>
  <c r="T244" i="21"/>
  <c r="T251" i="21"/>
  <c r="T249" i="21"/>
  <c r="T241" i="21"/>
  <c r="T239" i="21"/>
  <c r="T240" i="21"/>
  <c r="T247" i="21"/>
  <c r="U237" i="21" a="1"/>
  <c r="U237" i="21" s="1"/>
  <c r="U243" i="21" s="1"/>
  <c r="U255" i="21" a="1"/>
  <c r="U255" i="21" s="1"/>
  <c r="S235" i="21"/>
  <c r="T221" i="21"/>
  <c r="T225" i="21"/>
  <c r="T220" i="21"/>
  <c r="T224" i="21"/>
  <c r="T260" i="21" s="1"/>
  <c r="T223" i="21"/>
  <c r="T228" i="21"/>
  <c r="T226" i="21"/>
  <c r="T227" i="21"/>
  <c r="T229" i="21"/>
  <c r="T231" i="21"/>
  <c r="T232" i="21"/>
  <c r="T222" i="21"/>
  <c r="T233" i="21"/>
  <c r="T230" i="21"/>
  <c r="T234" i="21"/>
  <c r="AA138" i="11" a="1"/>
  <c r="AA138" i="11" s="1"/>
  <c r="U219" i="21" a="1"/>
  <c r="U219" i="21" s="1"/>
  <c r="U83" i="21" a="1"/>
  <c r="U83" i="21" s="1"/>
  <c r="U109" i="21" s="1"/>
  <c r="AA35" i="11" a="1"/>
  <c r="AA35" i="11" s="1"/>
  <c r="A33" i="21"/>
  <c r="A384" i="21" s="1" a="1"/>
  <c r="A384" i="21" s="1"/>
  <c r="A169" i="21"/>
  <c r="Q109" i="10"/>
  <c r="U22" i="10"/>
  <c r="CP22" i="10"/>
  <c r="BK22" i="10"/>
  <c r="BO22" i="10"/>
  <c r="BC22" i="10"/>
  <c r="AJ22" i="10"/>
  <c r="CV22" i="10"/>
  <c r="J22" i="10"/>
  <c r="AO22" i="10"/>
  <c r="T22" i="10"/>
  <c r="AB22" i="10"/>
  <c r="BU22" i="10"/>
  <c r="H22" i="10"/>
  <c r="AG22" i="10"/>
  <c r="BA22" i="10"/>
  <c r="BW22" i="10"/>
  <c r="AF22" i="10"/>
  <c r="CT22" i="10"/>
  <c r="AM22" i="10"/>
  <c r="CS22" i="10"/>
  <c r="AS22" i="10"/>
  <c r="AR22" i="10"/>
  <c r="BV22" i="10"/>
  <c r="BF22" i="10"/>
  <c r="BM22" i="10"/>
  <c r="CM22" i="10"/>
  <c r="R95" i="10"/>
  <c r="AL22" i="10"/>
  <c r="L22" i="10"/>
  <c r="BL22" i="10"/>
  <c r="BS22" i="10"/>
  <c r="BB22" i="10"/>
  <c r="CF22" i="10"/>
  <c r="Z22" i="10"/>
  <c r="R22" i="10"/>
  <c r="CJ22" i="10"/>
  <c r="BX22" i="10"/>
  <c r="BJ22" i="10"/>
  <c r="CH22" i="10"/>
  <c r="AC22" i="10"/>
  <c r="AQ22" i="10"/>
  <c r="CK22" i="10"/>
  <c r="CC22" i="10"/>
  <c r="CQ22" i="10"/>
  <c r="Q22" i="10"/>
  <c r="C22" i="10"/>
  <c r="B22" i="10"/>
  <c r="S98" i="10" s="1"/>
  <c r="S116" i="10" s="1"/>
  <c r="C23" i="10"/>
  <c r="S249" i="10"/>
  <c r="I23" i="10"/>
  <c r="CA23" i="10"/>
  <c r="AK23" i="10"/>
  <c r="G23" i="10"/>
  <c r="CB23" i="10"/>
  <c r="BI23" i="10"/>
  <c r="CP23" i="10"/>
  <c r="BY23" i="10"/>
  <c r="AD23" i="10"/>
  <c r="K23" i="10"/>
  <c r="BF23" i="10"/>
  <c r="AQ23" i="10"/>
  <c r="AR23" i="10"/>
  <c r="P23" i="10"/>
  <c r="M23" i="10"/>
  <c r="AO23" i="10"/>
  <c r="Y23" i="10"/>
  <c r="AV23" i="10"/>
  <c r="S23" i="10"/>
  <c r="CF23" i="10"/>
  <c r="CV23" i="10"/>
  <c r="BH23" i="10"/>
  <c r="N23" i="10"/>
  <c r="BR23" i="10"/>
  <c r="AC23" i="10"/>
  <c r="BM23" i="10"/>
  <c r="CS23" i="10"/>
  <c r="AP23" i="10"/>
  <c r="AE23" i="10"/>
  <c r="R23" i="10"/>
  <c r="AX23" i="10"/>
  <c r="AM23" i="10"/>
  <c r="CI23" i="10"/>
  <c r="BV23" i="10"/>
  <c r="CQ23" i="10"/>
  <c r="BZ23" i="10"/>
  <c r="L23" i="10"/>
  <c r="BS23" i="10"/>
  <c r="T23" i="10"/>
  <c r="AF23" i="10"/>
  <c r="BU23" i="10"/>
  <c r="AG23" i="10"/>
  <c r="AZ23" i="10"/>
  <c r="AI23" i="10"/>
  <c r="CJ23" i="10"/>
  <c r="BL23" i="10"/>
  <c r="CK23" i="10"/>
  <c r="Z23" i="10"/>
  <c r="BX23" i="10"/>
  <c r="AW23" i="10"/>
  <c r="CC23" i="10"/>
  <c r="J23" i="10"/>
  <c r="BB23" i="10"/>
  <c r="AU23" i="10"/>
  <c r="AH23" i="10"/>
  <c r="CD23" i="10"/>
  <c r="S250" i="10"/>
  <c r="S253" i="10"/>
  <c r="S256" i="10"/>
  <c r="S254" i="10"/>
  <c r="S247" i="10"/>
  <c r="S255" i="10"/>
  <c r="T207" i="10"/>
  <c r="T219" i="10"/>
  <c r="T218" i="10"/>
  <c r="T214" i="10"/>
  <c r="T234" i="10"/>
  <c r="T233" i="10"/>
  <c r="T215" i="10"/>
  <c r="T238" i="10"/>
  <c r="T227" i="10"/>
  <c r="T237" i="10"/>
  <c r="T232" i="10"/>
  <c r="T231" i="10"/>
  <c r="T213" i="10"/>
  <c r="T230" i="10"/>
  <c r="T212" i="10"/>
  <c r="T236" i="10"/>
  <c r="T216" i="10"/>
  <c r="T217" i="10"/>
  <c r="T211" i="10"/>
  <c r="T206" i="10"/>
  <c r="T229" i="10"/>
  <c r="T220" i="10"/>
  <c r="T228" i="10"/>
  <c r="T235" i="10"/>
  <c r="T208" i="10"/>
  <c r="S251" i="10"/>
  <c r="S248" i="10"/>
  <c r="S252" i="10"/>
  <c r="T76" i="10"/>
  <c r="T77" i="10"/>
  <c r="T87" i="10"/>
  <c r="T88" i="10"/>
  <c r="T84" i="10"/>
  <c r="T82" i="10"/>
  <c r="T83" i="10"/>
  <c r="T90" i="10"/>
  <c r="T78" i="10"/>
  <c r="T86" i="10"/>
  <c r="T85" i="10"/>
  <c r="T81" i="10"/>
  <c r="T89" i="10"/>
  <c r="T99" i="10"/>
  <c r="T101" i="10"/>
  <c r="T105" i="10"/>
  <c r="T100" i="10"/>
  <c r="T104" i="10"/>
  <c r="T103" i="10"/>
  <c r="T108" i="10"/>
  <c r="T106" i="10"/>
  <c r="T107" i="10"/>
  <c r="T102" i="10"/>
  <c r="T80" i="10"/>
  <c r="T79" i="10"/>
  <c r="S123" i="10"/>
  <c r="S119" i="10"/>
  <c r="S117" i="10"/>
  <c r="S125" i="10"/>
  <c r="S121" i="10"/>
  <c r="S120" i="10"/>
  <c r="S126" i="10"/>
  <c r="S122" i="10"/>
  <c r="S124" i="10"/>
  <c r="S118" i="10"/>
  <c r="A155" i="10"/>
  <c r="E26" i="7"/>
  <c r="I25" i="13"/>
  <c r="A25" i="10"/>
  <c r="A23" i="20" s="1"/>
  <c r="U223" i="10" a="1"/>
  <c r="U223" i="10" s="1"/>
  <c r="U93" i="10" a="1"/>
  <c r="U93" i="10" s="1"/>
  <c r="U241" i="10" a="1"/>
  <c r="U241" i="10" s="1"/>
  <c r="U205" i="10" a="1"/>
  <c r="U205" i="10" s="1"/>
  <c r="U111" i="10" a="1"/>
  <c r="U111" i="10" s="1"/>
  <c r="U75" i="10" a="1"/>
  <c r="U75" i="10" s="1"/>
  <c r="S91" i="10"/>
  <c r="T132" i="21" l="1"/>
  <c r="T264" i="21"/>
  <c r="C295" i="21"/>
  <c r="S96" i="10"/>
  <c r="S114" i="10" s="1"/>
  <c r="S94" i="10"/>
  <c r="S112" i="10" s="1"/>
  <c r="S97" i="10"/>
  <c r="S115" i="10" s="1"/>
  <c r="T134" i="21"/>
  <c r="T127" i="21"/>
  <c r="S271" i="21"/>
  <c r="T131" i="21"/>
  <c r="T122" i="21"/>
  <c r="T125" i="21"/>
  <c r="T128" i="21"/>
  <c r="T263" i="21"/>
  <c r="T133" i="21"/>
  <c r="T126" i="21"/>
  <c r="T262" i="21"/>
  <c r="T256" i="21"/>
  <c r="T130" i="21"/>
  <c r="T99" i="21"/>
  <c r="T129" i="21"/>
  <c r="U239" i="21"/>
  <c r="T121" i="21"/>
  <c r="T270" i="21"/>
  <c r="T268" i="21"/>
  <c r="T267" i="21"/>
  <c r="T261" i="21"/>
  <c r="T265" i="21"/>
  <c r="T259" i="21"/>
  <c r="U242" i="21"/>
  <c r="V255" i="21" a="1"/>
  <c r="V255" i="21" s="1"/>
  <c r="A299" i="21" a="1"/>
  <c r="A299" i="21" s="1"/>
  <c r="U246" i="21"/>
  <c r="U252" i="21"/>
  <c r="U250" i="21"/>
  <c r="T253" i="21"/>
  <c r="T266" i="21"/>
  <c r="U248" i="21"/>
  <c r="U241" i="21"/>
  <c r="U240" i="21"/>
  <c r="U247" i="21"/>
  <c r="U244" i="21"/>
  <c r="U238" i="21"/>
  <c r="T269" i="21"/>
  <c r="T257" i="21"/>
  <c r="T258" i="21"/>
  <c r="U251" i="21"/>
  <c r="U249" i="21"/>
  <c r="U245" i="21"/>
  <c r="U98" i="21"/>
  <c r="T235" i="21"/>
  <c r="V83" i="21" a="1"/>
  <c r="V83" i="21" s="1"/>
  <c r="V95" i="21" s="1"/>
  <c r="V237" i="21" a="1"/>
  <c r="V237" i="21" s="1"/>
  <c r="U95" i="21"/>
  <c r="U106" i="21"/>
  <c r="U88" i="21"/>
  <c r="U111" i="21"/>
  <c r="U96" i="21"/>
  <c r="U107" i="21"/>
  <c r="U222" i="21"/>
  <c r="U258" i="21" s="1"/>
  <c r="U221" i="21"/>
  <c r="U225" i="21"/>
  <c r="U261" i="21" s="1"/>
  <c r="U220" i="21"/>
  <c r="U256" i="21" s="1"/>
  <c r="U224" i="21"/>
  <c r="U223" i="21"/>
  <c r="U229" i="21"/>
  <c r="U230" i="21"/>
  <c r="U226" i="21"/>
  <c r="U227" i="21"/>
  <c r="U263" i="21" s="1"/>
  <c r="U231" i="21"/>
  <c r="U232" i="21"/>
  <c r="U268" i="21" s="1"/>
  <c r="U228" i="21"/>
  <c r="U233" i="21"/>
  <c r="U234" i="21"/>
  <c r="U270" i="21" s="1"/>
  <c r="U92" i="21"/>
  <c r="U93" i="21"/>
  <c r="U85" i="21"/>
  <c r="U116" i="21"/>
  <c r="U108" i="21"/>
  <c r="U112" i="21"/>
  <c r="U105" i="21"/>
  <c r="U84" i="21"/>
  <c r="U89" i="21"/>
  <c r="U87" i="21"/>
  <c r="U97" i="21"/>
  <c r="U115" i="21"/>
  <c r="U114" i="21"/>
  <c r="U110" i="21"/>
  <c r="U91" i="21"/>
  <c r="U127" i="21" s="1"/>
  <c r="U86" i="21"/>
  <c r="U90" i="21"/>
  <c r="U126" i="21" s="1"/>
  <c r="U94" i="21"/>
  <c r="U130" i="21" s="1"/>
  <c r="U103" i="21"/>
  <c r="U104" i="21"/>
  <c r="U113" i="21"/>
  <c r="V101" i="21" a="1"/>
  <c r="V101" i="21" s="1"/>
  <c r="AB35" i="11" a="1"/>
  <c r="AB35" i="11" s="1"/>
  <c r="AB138" i="11" a="1"/>
  <c r="AB138" i="11" s="1"/>
  <c r="V219" i="21" a="1"/>
  <c r="V219" i="21" s="1"/>
  <c r="V119" i="21" a="1"/>
  <c r="V119" i="21" s="1"/>
  <c r="A34" i="21"/>
  <c r="A385" i="21" s="1" a="1"/>
  <c r="A385" i="21" s="1"/>
  <c r="A170" i="21"/>
  <c r="BO23" i="10"/>
  <c r="CL23" i="10"/>
  <c r="E23" i="10"/>
  <c r="D23" i="10"/>
  <c r="CN23" i="10"/>
  <c r="AT23" i="10"/>
  <c r="AB23" i="10"/>
  <c r="BJ23" i="10"/>
  <c r="V23" i="10"/>
  <c r="AL23" i="10"/>
  <c r="AY23" i="10"/>
  <c r="AJ23" i="10"/>
  <c r="CU23" i="10"/>
  <c r="B23" i="10"/>
  <c r="T98" i="10" s="1"/>
  <c r="T116" i="10" s="1"/>
  <c r="BK23" i="10"/>
  <c r="CT23" i="10"/>
  <c r="F23" i="10"/>
  <c r="CO23" i="10"/>
  <c r="BT23" i="10"/>
  <c r="BA23" i="10"/>
  <c r="BG23" i="10"/>
  <c r="AA23" i="10"/>
  <c r="W23" i="10"/>
  <c r="BE23" i="10"/>
  <c r="CW23" i="10"/>
  <c r="BD23" i="10"/>
  <c r="BW23" i="10"/>
  <c r="O23" i="10"/>
  <c r="H23" i="10"/>
  <c r="CE23" i="10"/>
  <c r="BN23" i="10"/>
  <c r="U23" i="10"/>
  <c r="CR23" i="10"/>
  <c r="Q23" i="10"/>
  <c r="AN23" i="10"/>
  <c r="CH23" i="10"/>
  <c r="BQ23" i="10"/>
  <c r="CG23" i="10"/>
  <c r="BP23" i="10"/>
  <c r="AS23" i="10"/>
  <c r="X23" i="10"/>
  <c r="CM23" i="10"/>
  <c r="R109" i="10"/>
  <c r="R113" i="10"/>
  <c r="R127" i="10" s="1"/>
  <c r="S95" i="10"/>
  <c r="S113" i="10" s="1"/>
  <c r="BC23" i="10"/>
  <c r="C24" i="10"/>
  <c r="BV24" i="10"/>
  <c r="L24" i="10"/>
  <c r="CU24" i="10"/>
  <c r="AT24" i="10"/>
  <c r="CG24" i="10"/>
  <c r="AB24" i="10"/>
  <c r="AR24" i="10"/>
  <c r="CW24" i="10"/>
  <c r="CB24" i="10"/>
  <c r="CR24" i="10"/>
  <c r="BT24" i="10"/>
  <c r="Q24" i="10"/>
  <c r="AW24" i="10"/>
  <c r="J24" i="10"/>
  <c r="BB24" i="10"/>
  <c r="AH24" i="10"/>
  <c r="R24" i="10"/>
  <c r="AM24" i="10"/>
  <c r="W24" i="10"/>
  <c r="O24" i="10"/>
  <c r="CT24" i="10"/>
  <c r="CI24" i="10"/>
  <c r="BX24" i="10"/>
  <c r="M24" i="10"/>
  <c r="CK24" i="10"/>
  <c r="P24" i="10"/>
  <c r="N24" i="10"/>
  <c r="G24" i="10"/>
  <c r="BZ24" i="10"/>
  <c r="BM24" i="10"/>
  <c r="AF24" i="10"/>
  <c r="AV24" i="10"/>
  <c r="BI24" i="10"/>
  <c r="CF24" i="10"/>
  <c r="CV24" i="10"/>
  <c r="BH24" i="10"/>
  <c r="AC24" i="10"/>
  <c r="BY24" i="10"/>
  <c r="V24" i="10"/>
  <c r="BN24" i="10"/>
  <c r="CL24" i="10"/>
  <c r="CC24" i="10"/>
  <c r="CD24" i="10"/>
  <c r="BC24" i="10"/>
  <c r="AA24" i="10"/>
  <c r="CA24" i="10"/>
  <c r="BW24" i="10"/>
  <c r="BK24" i="10"/>
  <c r="D24" i="10"/>
  <c r="AY24" i="10"/>
  <c r="U24" i="10"/>
  <c r="Z24" i="10"/>
  <c r="S24" i="10"/>
  <c r="AI24" i="10"/>
  <c r="T24" i="10"/>
  <c r="AJ24" i="10"/>
  <c r="AZ24" i="10"/>
  <c r="CJ24" i="10"/>
  <c r="BL24" i="10"/>
  <c r="E24" i="10"/>
  <c r="AO24" i="10"/>
  <c r="CS24" i="10"/>
  <c r="AD24" i="10"/>
  <c r="AU24" i="10"/>
  <c r="AE24" i="10"/>
  <c r="AX24" i="10"/>
  <c r="BJ24" i="10"/>
  <c r="CM24" i="10"/>
  <c r="AQ24" i="10"/>
  <c r="CE24" i="10"/>
  <c r="BG24" i="10"/>
  <c r="BO24" i="10"/>
  <c r="H24" i="10"/>
  <c r="Y24" i="10"/>
  <c r="AG24" i="10"/>
  <c r="AL24" i="10"/>
  <c r="BA24" i="10"/>
  <c r="AK24" i="10"/>
  <c r="X24" i="10"/>
  <c r="AN24" i="10"/>
  <c r="BD24" i="10"/>
  <c r="CP24" i="10"/>
  <c r="CN24" i="10"/>
  <c r="BP24" i="10"/>
  <c r="I24" i="10"/>
  <c r="AS24" i="10"/>
  <c r="BE24" i="10"/>
  <c r="AP24" i="10"/>
  <c r="F24" i="10"/>
  <c r="BQ24" i="10"/>
  <c r="BF24" i="10"/>
  <c r="T252" i="10"/>
  <c r="T117" i="10"/>
  <c r="T120" i="10"/>
  <c r="T125" i="10"/>
  <c r="T122" i="10"/>
  <c r="T256" i="10"/>
  <c r="T119" i="10"/>
  <c r="T248" i="10"/>
  <c r="T251" i="10"/>
  <c r="T124" i="10"/>
  <c r="T249" i="10"/>
  <c r="T253" i="10"/>
  <c r="T255" i="10"/>
  <c r="T250" i="10"/>
  <c r="U78" i="10"/>
  <c r="U82" i="10"/>
  <c r="U88" i="10"/>
  <c r="U85" i="10"/>
  <c r="U77" i="10"/>
  <c r="U90" i="10"/>
  <c r="U81" i="10"/>
  <c r="U89" i="10"/>
  <c r="U84" i="10"/>
  <c r="U86" i="10"/>
  <c r="U76" i="10"/>
  <c r="U83" i="10"/>
  <c r="U87" i="10"/>
  <c r="U208" i="10"/>
  <c r="U230" i="10"/>
  <c r="U218" i="10"/>
  <c r="U214" i="10"/>
  <c r="U235" i="10"/>
  <c r="U207" i="10"/>
  <c r="U213" i="10"/>
  <c r="U206" i="10"/>
  <c r="U227" i="10"/>
  <c r="U212" i="10"/>
  <c r="U237" i="10"/>
  <c r="U232" i="10"/>
  <c r="U231" i="10"/>
  <c r="U216" i="10"/>
  <c r="U233" i="10"/>
  <c r="U228" i="10"/>
  <c r="U220" i="10"/>
  <c r="U217" i="10"/>
  <c r="U229" i="10"/>
  <c r="U219" i="10"/>
  <c r="U215" i="10"/>
  <c r="U236" i="10"/>
  <c r="U234" i="10"/>
  <c r="U238" i="10"/>
  <c r="U211" i="10"/>
  <c r="T247" i="10"/>
  <c r="T254" i="10"/>
  <c r="U80" i="10"/>
  <c r="U79" i="10"/>
  <c r="U100" i="10"/>
  <c r="U99" i="10"/>
  <c r="U102" i="10"/>
  <c r="U106" i="10"/>
  <c r="U101" i="10"/>
  <c r="U105" i="10"/>
  <c r="U104" i="10"/>
  <c r="U103" i="10"/>
  <c r="U108" i="10"/>
  <c r="U107" i="10"/>
  <c r="T123" i="10"/>
  <c r="T126" i="10"/>
  <c r="T121" i="10"/>
  <c r="T118" i="10"/>
  <c r="T91" i="10"/>
  <c r="V241" i="10" a="1"/>
  <c r="V241" i="10" s="1"/>
  <c r="V205" i="10" a="1"/>
  <c r="V205" i="10" s="1"/>
  <c r="V223" i="10" a="1"/>
  <c r="V223" i="10" s="1"/>
  <c r="V111" i="10" a="1"/>
  <c r="V111" i="10" s="1"/>
  <c r="V93" i="10" a="1"/>
  <c r="V93" i="10" s="1"/>
  <c r="V75" i="10" a="1"/>
  <c r="V75" i="10" s="1"/>
  <c r="I26" i="13"/>
  <c r="A26" i="10"/>
  <c r="A24" i="20" s="1"/>
  <c r="E27" i="7"/>
  <c r="A156" i="10"/>
  <c r="C296" i="21" l="1"/>
  <c r="T95" i="10"/>
  <c r="S127" i="10"/>
  <c r="U264" i="21"/>
  <c r="T94" i="10"/>
  <c r="T112" i="10" s="1"/>
  <c r="T97" i="10"/>
  <c r="T115" i="10" s="1"/>
  <c r="T96" i="10"/>
  <c r="T114" i="10" s="1"/>
  <c r="T271" i="21"/>
  <c r="U265" i="21"/>
  <c r="U257" i="21"/>
  <c r="U262" i="21"/>
  <c r="U260" i="21"/>
  <c r="U134" i="21"/>
  <c r="U266" i="21"/>
  <c r="W255" i="21" a="1"/>
  <c r="W255" i="21" s="1"/>
  <c r="A300" i="21" a="1"/>
  <c r="A300" i="21" s="1"/>
  <c r="U267" i="21"/>
  <c r="U269" i="21"/>
  <c r="U259" i="21"/>
  <c r="U253" i="21"/>
  <c r="V115" i="21"/>
  <c r="U129" i="21"/>
  <c r="U121" i="21"/>
  <c r="U235" i="21"/>
  <c r="U131" i="21"/>
  <c r="U132" i="21"/>
  <c r="V241" i="21"/>
  <c r="V240" i="21"/>
  <c r="V244" i="21"/>
  <c r="V243" i="21"/>
  <c r="V247" i="21"/>
  <c r="V238" i="21"/>
  <c r="V246" i="21"/>
  <c r="V239" i="21"/>
  <c r="V245" i="21"/>
  <c r="V251" i="21"/>
  <c r="V250" i="21"/>
  <c r="V249" i="21"/>
  <c r="V248" i="21"/>
  <c r="V252" i="21"/>
  <c r="V242" i="21"/>
  <c r="V91" i="21"/>
  <c r="U124" i="21"/>
  <c r="V93" i="21"/>
  <c r="V111" i="21"/>
  <c r="U128" i="21"/>
  <c r="V96" i="21"/>
  <c r="V106" i="21"/>
  <c r="V94" i="21"/>
  <c r="V85" i="21"/>
  <c r="V88" i="21"/>
  <c r="V98" i="21"/>
  <c r="V114" i="21"/>
  <c r="V112" i="21"/>
  <c r="V105" i="21"/>
  <c r="V97" i="21"/>
  <c r="V86" i="21"/>
  <c r="V90" i="21"/>
  <c r="V113" i="21"/>
  <c r="V131" i="21" s="1"/>
  <c r="V110" i="21"/>
  <c r="V108" i="21"/>
  <c r="V104" i="21"/>
  <c r="V84" i="21"/>
  <c r="V87" i="21"/>
  <c r="V89" i="21"/>
  <c r="V92" i="21"/>
  <c r="V116" i="21"/>
  <c r="V109" i="21"/>
  <c r="V107" i="21"/>
  <c r="V103" i="21"/>
  <c r="W101" i="21" a="1"/>
  <c r="W101" i="21" s="1"/>
  <c r="W237" i="21" a="1"/>
  <c r="W237" i="21" s="1"/>
  <c r="U125" i="21"/>
  <c r="U99" i="21"/>
  <c r="W83" i="21" a="1"/>
  <c r="W83" i="21" s="1"/>
  <c r="W89" i="21" s="1"/>
  <c r="U123" i="21"/>
  <c r="AC35" i="11" a="1"/>
  <c r="AC35" i="11" s="1"/>
  <c r="W119" i="21" a="1"/>
  <c r="W119" i="21" s="1"/>
  <c r="V223" i="21"/>
  <c r="V222" i="21"/>
  <c r="V226" i="21"/>
  <c r="V221" i="21"/>
  <c r="V225" i="21"/>
  <c r="V261" i="21" s="1"/>
  <c r="V230" i="21"/>
  <c r="V228" i="21"/>
  <c r="V224" i="21"/>
  <c r="V227" i="21"/>
  <c r="V229" i="21"/>
  <c r="V233" i="21"/>
  <c r="V220" i="21"/>
  <c r="V234" i="21"/>
  <c r="V231" i="21"/>
  <c r="V232" i="21"/>
  <c r="U122" i="21"/>
  <c r="U133" i="21"/>
  <c r="AC138" i="11" a="1"/>
  <c r="AC138" i="11" s="1"/>
  <c r="W219" i="21" a="1"/>
  <c r="W219" i="21" s="1"/>
  <c r="A35" i="21"/>
  <c r="A171" i="21"/>
  <c r="BR24" i="10"/>
  <c r="BS24" i="10"/>
  <c r="CO24" i="10"/>
  <c r="BU24" i="10"/>
  <c r="CQ24" i="10"/>
  <c r="CH24" i="10"/>
  <c r="B24" i="10"/>
  <c r="U98" i="10" s="1"/>
  <c r="U116" i="10" s="1"/>
  <c r="S109" i="10"/>
  <c r="K24" i="10"/>
  <c r="CE25" i="10"/>
  <c r="T113" i="10"/>
  <c r="CT25" i="10"/>
  <c r="AU25" i="10"/>
  <c r="CD25" i="10"/>
  <c r="BV25" i="10"/>
  <c r="D25" i="10"/>
  <c r="CU25" i="10"/>
  <c r="AF25" i="10"/>
  <c r="AK25" i="10"/>
  <c r="CJ25" i="10"/>
  <c r="BL25" i="10"/>
  <c r="E25" i="10"/>
  <c r="BU25" i="10"/>
  <c r="AL25" i="10"/>
  <c r="BX25" i="10"/>
  <c r="AG25" i="10"/>
  <c r="G25" i="10"/>
  <c r="AW25" i="10"/>
  <c r="CG25" i="10"/>
  <c r="J25" i="10"/>
  <c r="BB25" i="10"/>
  <c r="F25" i="10"/>
  <c r="CS25" i="10"/>
  <c r="BJ25" i="10"/>
  <c r="BC25" i="10"/>
  <c r="CA25" i="10"/>
  <c r="O25" i="10"/>
  <c r="H25" i="10"/>
  <c r="CQ25" i="10"/>
  <c r="AJ25" i="10"/>
  <c r="BS25" i="10"/>
  <c r="CW25" i="10"/>
  <c r="AR25" i="10"/>
  <c r="BE25" i="10"/>
  <c r="CN25" i="10"/>
  <c r="BP25" i="10"/>
  <c r="U25" i="10"/>
  <c r="BI25" i="10"/>
  <c r="M25" i="10"/>
  <c r="CK25" i="10"/>
  <c r="S25" i="10"/>
  <c r="AE25" i="10"/>
  <c r="BY25" i="10"/>
  <c r="V25" i="10"/>
  <c r="CL25" i="10"/>
  <c r="R25" i="10"/>
  <c r="K25" i="10"/>
  <c r="BF25" i="10"/>
  <c r="AQ25" i="10"/>
  <c r="CH25" i="10"/>
  <c r="AA25" i="10"/>
  <c r="L25" i="10"/>
  <c r="BO25" i="10"/>
  <c r="AZ25" i="10"/>
  <c r="BW25" i="10"/>
  <c r="I25" i="10"/>
  <c r="AV25" i="10"/>
  <c r="CB25" i="10"/>
  <c r="CR25" i="10"/>
  <c r="BT25" i="10"/>
  <c r="AO25" i="10"/>
  <c r="N25" i="10"/>
  <c r="CP25" i="10"/>
  <c r="Y25" i="10"/>
  <c r="AT25" i="10"/>
  <c r="AI25" i="10"/>
  <c r="BQ25" i="10"/>
  <c r="CO25" i="10"/>
  <c r="AD25" i="10"/>
  <c r="BN25" i="10"/>
  <c r="AH25" i="10"/>
  <c r="AX25" i="10"/>
  <c r="U247" i="10"/>
  <c r="U251" i="10"/>
  <c r="U248" i="10"/>
  <c r="U255" i="10"/>
  <c r="U253" i="10"/>
  <c r="V227" i="10"/>
  <c r="V237" i="10"/>
  <c r="V219" i="10"/>
  <c r="V236" i="10"/>
  <c r="V231" i="10"/>
  <c r="V234" i="10"/>
  <c r="V208" i="10"/>
  <c r="V230" i="10"/>
  <c r="V213" i="10"/>
  <c r="V206" i="10"/>
  <c r="V207" i="10"/>
  <c r="V212" i="10"/>
  <c r="V216" i="10"/>
  <c r="V233" i="10"/>
  <c r="V238" i="10"/>
  <c r="V232" i="10"/>
  <c r="V235" i="10"/>
  <c r="V217" i="10"/>
  <c r="V228" i="10"/>
  <c r="V218" i="10"/>
  <c r="V220" i="10"/>
  <c r="V229" i="10"/>
  <c r="V214" i="10"/>
  <c r="V215" i="10"/>
  <c r="V211" i="10"/>
  <c r="U256" i="10"/>
  <c r="U252" i="10"/>
  <c r="U250" i="10"/>
  <c r="V82" i="10"/>
  <c r="V88" i="10"/>
  <c r="V86" i="10"/>
  <c r="V85" i="10"/>
  <c r="V78" i="10"/>
  <c r="V87" i="10"/>
  <c r="V90" i="10"/>
  <c r="V84" i="10"/>
  <c r="V77" i="10"/>
  <c r="V83" i="10"/>
  <c r="V81" i="10"/>
  <c r="V76" i="10"/>
  <c r="V89" i="10"/>
  <c r="U249" i="10"/>
  <c r="U254" i="10"/>
  <c r="V99" i="10"/>
  <c r="V103" i="10"/>
  <c r="V102" i="10"/>
  <c r="V106" i="10"/>
  <c r="V100" i="10"/>
  <c r="V101" i="10"/>
  <c r="V105" i="10"/>
  <c r="V107" i="10"/>
  <c r="V104" i="10"/>
  <c r="V108" i="10"/>
  <c r="V79" i="10"/>
  <c r="V80" i="10"/>
  <c r="U117" i="10"/>
  <c r="U123" i="10"/>
  <c r="U122" i="10"/>
  <c r="U121" i="10"/>
  <c r="U126" i="10"/>
  <c r="U125" i="10"/>
  <c r="U120" i="10"/>
  <c r="U124" i="10"/>
  <c r="U119" i="10"/>
  <c r="U118" i="10"/>
  <c r="U91" i="10"/>
  <c r="W111" i="10" a="1"/>
  <c r="W111" i="10" s="1"/>
  <c r="W223" i="10" a="1"/>
  <c r="W223" i="10" s="1"/>
  <c r="W93" i="10" a="1"/>
  <c r="W93" i="10" s="1"/>
  <c r="W205" i="10" a="1"/>
  <c r="W205" i="10" s="1"/>
  <c r="W241" i="10" a="1"/>
  <c r="W241" i="10" s="1"/>
  <c r="W75" i="10" a="1"/>
  <c r="W75" i="10" s="1"/>
  <c r="I27" i="13"/>
  <c r="A27" i="10"/>
  <c r="A25" i="20" s="1"/>
  <c r="A157" i="10"/>
  <c r="E28" i="7"/>
  <c r="V266" i="21" l="1"/>
  <c r="V269" i="21"/>
  <c r="V260" i="21"/>
  <c r="V133" i="21"/>
  <c r="V124" i="21"/>
  <c r="C297" i="21"/>
  <c r="A301" i="21" a="1"/>
  <c r="A301" i="21" s="1"/>
  <c r="A386" i="21" a="1"/>
  <c r="A386" i="21" s="1"/>
  <c r="T109" i="10"/>
  <c r="T127" i="10"/>
  <c r="U94" i="10"/>
  <c r="U112" i="10" s="1"/>
  <c r="U97" i="10"/>
  <c r="U115" i="10" s="1"/>
  <c r="U96" i="10"/>
  <c r="U114" i="10" s="1"/>
  <c r="U271" i="21"/>
  <c r="V257" i="21"/>
  <c r="V267" i="21"/>
  <c r="V268" i="21"/>
  <c r="V264" i="21"/>
  <c r="V262" i="21"/>
  <c r="V270" i="21"/>
  <c r="V263" i="21"/>
  <c r="V259" i="21"/>
  <c r="V265" i="21"/>
  <c r="V258" i="21"/>
  <c r="V256" i="21"/>
  <c r="X101" i="21" a="1"/>
  <c r="X101" i="21" s="1"/>
  <c r="X255" i="21" a="1"/>
  <c r="X255" i="21" s="1"/>
  <c r="V253" i="21"/>
  <c r="V121" i="21"/>
  <c r="V235" i="21"/>
  <c r="W92" i="21"/>
  <c r="W115" i="21"/>
  <c r="W86" i="21"/>
  <c r="W112" i="21"/>
  <c r="W93" i="21"/>
  <c r="W107" i="21"/>
  <c r="W125" i="21" s="1"/>
  <c r="W94" i="21"/>
  <c r="W103" i="21"/>
  <c r="W238" i="21"/>
  <c r="W242" i="21"/>
  <c r="W241" i="21"/>
  <c r="W240" i="21"/>
  <c r="W243" i="21"/>
  <c r="W246" i="21"/>
  <c r="W239" i="21"/>
  <c r="W247" i="21"/>
  <c r="W248" i="21"/>
  <c r="W252" i="21"/>
  <c r="W244" i="21"/>
  <c r="W245" i="21"/>
  <c r="W251" i="21"/>
  <c r="W250" i="21"/>
  <c r="W249" i="21"/>
  <c r="V127" i="21"/>
  <c r="X83" i="21" a="1"/>
  <c r="X83" i="21" s="1"/>
  <c r="X86" i="21" s="1"/>
  <c r="V123" i="21"/>
  <c r="V128" i="21"/>
  <c r="U95" i="10"/>
  <c r="U113" i="10" s="1"/>
  <c r="V99" i="21"/>
  <c r="V132" i="21"/>
  <c r="W96" i="21"/>
  <c r="W97" i="21"/>
  <c r="W110" i="21"/>
  <c r="W113" i="21"/>
  <c r="W106" i="21"/>
  <c r="W90" i="21"/>
  <c r="W84" i="21"/>
  <c r="W85" i="21"/>
  <c r="W98" i="21"/>
  <c r="W114" i="21"/>
  <c r="W109" i="21"/>
  <c r="W105" i="21"/>
  <c r="V134" i="21"/>
  <c r="W88" i="21"/>
  <c r="W87" i="21"/>
  <c r="W91" i="21"/>
  <c r="W116" i="21"/>
  <c r="W111" i="21"/>
  <c r="W108" i="21"/>
  <c r="W104" i="21"/>
  <c r="W95" i="21"/>
  <c r="V129" i="21"/>
  <c r="V126" i="21"/>
  <c r="V125" i="21"/>
  <c r="V122" i="21"/>
  <c r="V130" i="21"/>
  <c r="AD35" i="11" a="1"/>
  <c r="AD35" i="11" s="1"/>
  <c r="X237" i="21" a="1"/>
  <c r="X237" i="21" s="1"/>
  <c r="W220" i="21"/>
  <c r="W224" i="21"/>
  <c r="W223" i="21"/>
  <c r="W222" i="21"/>
  <c r="W226" i="21"/>
  <c r="W227" i="21"/>
  <c r="W231" i="21"/>
  <c r="W232" i="21"/>
  <c r="W221" i="21"/>
  <c r="W228" i="21"/>
  <c r="W230" i="21"/>
  <c r="W234" i="21"/>
  <c r="W225" i="21"/>
  <c r="W229" i="21"/>
  <c r="W233" i="21"/>
  <c r="AD138" i="11" a="1"/>
  <c r="AD138" i="11" s="1"/>
  <c r="X219" i="21" a="1"/>
  <c r="X219" i="21" s="1"/>
  <c r="X119" i="21" a="1"/>
  <c r="X119" i="21" s="1"/>
  <c r="A36" i="21"/>
  <c r="A172" i="21"/>
  <c r="BA25" i="10"/>
  <c r="BR25" i="10"/>
  <c r="CV25" i="10"/>
  <c r="BG25" i="10"/>
  <c r="T25" i="10"/>
  <c r="CM25" i="10"/>
  <c r="CC25" i="10"/>
  <c r="AY25" i="10"/>
  <c r="Z25" i="10"/>
  <c r="CF25" i="10"/>
  <c r="Q25" i="10"/>
  <c r="CI25" i="10"/>
  <c r="C25" i="10"/>
  <c r="B25" i="10"/>
  <c r="V98" i="10" s="1"/>
  <c r="V116" i="10" s="1"/>
  <c r="AB25" i="10"/>
  <c r="AN25" i="10"/>
  <c r="AM25" i="10"/>
  <c r="AP25" i="10"/>
  <c r="BZ25" i="10"/>
  <c r="AS25" i="10"/>
  <c r="BD25" i="10"/>
  <c r="P25" i="10"/>
  <c r="BM25" i="10"/>
  <c r="AC25" i="10"/>
  <c r="BH25" i="10"/>
  <c r="BK25" i="10"/>
  <c r="X25" i="10"/>
  <c r="W25" i="10"/>
  <c r="B26" i="10"/>
  <c r="W98" i="10" s="1"/>
  <c r="BR26" i="10"/>
  <c r="C26" i="10"/>
  <c r="S26" i="10"/>
  <c r="AW26" i="10"/>
  <c r="BH26" i="10"/>
  <c r="F26" i="10"/>
  <c r="AQ26" i="10"/>
  <c r="D26" i="10"/>
  <c r="AJ26" i="10"/>
  <c r="BD26" i="10"/>
  <c r="BU26" i="10"/>
  <c r="BA26" i="10"/>
  <c r="CM26" i="10"/>
  <c r="AR26" i="10"/>
  <c r="CO26" i="10"/>
  <c r="CF26" i="10"/>
  <c r="I26" i="10"/>
  <c r="BQ26" i="10"/>
  <c r="CU26" i="10"/>
  <c r="P26" i="10"/>
  <c r="BZ26" i="10"/>
  <c r="CV26" i="10"/>
  <c r="J26" i="10"/>
  <c r="BV26" i="10"/>
  <c r="CT26" i="10"/>
  <c r="CA26" i="10"/>
  <c r="Z26" i="10"/>
  <c r="BK26" i="10"/>
  <c r="L26" i="10"/>
  <c r="BO26" i="10"/>
  <c r="AN26" i="10"/>
  <c r="BG26" i="10"/>
  <c r="AS26" i="10"/>
  <c r="BI26" i="10"/>
  <c r="M26" i="10"/>
  <c r="AV26" i="10"/>
  <c r="CP26" i="10"/>
  <c r="CN26" i="10"/>
  <c r="BP26" i="10"/>
  <c r="AG26" i="10"/>
  <c r="BX26" i="10"/>
  <c r="Y26" i="10"/>
  <c r="BB26" i="10"/>
  <c r="CL26" i="10"/>
  <c r="BM26" i="10"/>
  <c r="CD26" i="10"/>
  <c r="CS26" i="10"/>
  <c r="W26" i="10"/>
  <c r="AA26" i="10"/>
  <c r="CE26" i="10"/>
  <c r="CI26" i="10"/>
  <c r="BS26" i="10"/>
  <c r="AB26" i="10"/>
  <c r="BW26" i="10"/>
  <c r="CK26" i="10"/>
  <c r="T26" i="10"/>
  <c r="BE26" i="10"/>
  <c r="AT26" i="10"/>
  <c r="AC26" i="10"/>
  <c r="AZ26" i="10"/>
  <c r="CB26" i="10"/>
  <c r="CR26" i="10"/>
  <c r="BT26" i="10"/>
  <c r="AK26" i="10"/>
  <c r="E26" i="10"/>
  <c r="AO26" i="10"/>
  <c r="BN26" i="10"/>
  <c r="R26" i="10"/>
  <c r="AU26" i="10"/>
  <c r="BY26" i="10"/>
  <c r="BJ26" i="10"/>
  <c r="AM26" i="10"/>
  <c r="AE26" i="10"/>
  <c r="BF26" i="10"/>
  <c r="BC26" i="10"/>
  <c r="CH26" i="10"/>
  <c r="O26" i="10"/>
  <c r="AF26" i="10"/>
  <c r="CQ26" i="10"/>
  <c r="H26" i="10"/>
  <c r="AL26" i="10"/>
  <c r="X26" i="10"/>
  <c r="AY26" i="10"/>
  <c r="N26" i="10"/>
  <c r="V26" i="10"/>
  <c r="G26" i="10"/>
  <c r="AD26" i="10"/>
  <c r="CW26" i="10"/>
  <c r="CJ26" i="10"/>
  <c r="BL26" i="10"/>
  <c r="U26" i="10"/>
  <c r="AI26" i="10"/>
  <c r="Q26" i="10"/>
  <c r="AP26" i="10"/>
  <c r="AH26" i="10"/>
  <c r="CG26" i="10"/>
  <c r="AX26" i="10"/>
  <c r="CC26" i="10"/>
  <c r="V249" i="10"/>
  <c r="V250" i="10"/>
  <c r="V126" i="10"/>
  <c r="V120" i="10"/>
  <c r="V121" i="10"/>
  <c r="V254" i="10"/>
  <c r="V248" i="10"/>
  <c r="V122" i="10"/>
  <c r="V117" i="10"/>
  <c r="V125" i="10"/>
  <c r="V118" i="10"/>
  <c r="V247" i="10"/>
  <c r="V256" i="10"/>
  <c r="V253" i="10"/>
  <c r="W208" i="10"/>
  <c r="W206" i="10"/>
  <c r="W207" i="10"/>
  <c r="W212" i="10"/>
  <c r="W237" i="10"/>
  <c r="W219" i="10"/>
  <c r="W236" i="10"/>
  <c r="W232" i="10"/>
  <c r="W231" i="10"/>
  <c r="W234" i="10"/>
  <c r="W216" i="10"/>
  <c r="W230" i="10"/>
  <c r="W218" i="10"/>
  <c r="W214" i="10"/>
  <c r="W215" i="10"/>
  <c r="W228" i="10"/>
  <c r="W213" i="10"/>
  <c r="W233" i="10"/>
  <c r="W211" i="10"/>
  <c r="W227" i="10"/>
  <c r="W235" i="10"/>
  <c r="W217" i="10"/>
  <c r="W229" i="10"/>
  <c r="W238" i="10"/>
  <c r="W220" i="10"/>
  <c r="W77" i="10"/>
  <c r="W90" i="10"/>
  <c r="W84" i="10"/>
  <c r="W78" i="10"/>
  <c r="W76" i="10"/>
  <c r="W82" i="10"/>
  <c r="W87" i="10"/>
  <c r="W85" i="10"/>
  <c r="W83" i="10"/>
  <c r="W88" i="10"/>
  <c r="W89" i="10"/>
  <c r="W86" i="10"/>
  <c r="W81" i="10"/>
  <c r="V251" i="10"/>
  <c r="V252" i="10"/>
  <c r="V255" i="10"/>
  <c r="W100" i="10"/>
  <c r="W104" i="10"/>
  <c r="W103" i="10"/>
  <c r="W102" i="10"/>
  <c r="W108" i="10"/>
  <c r="W107" i="10"/>
  <c r="W99" i="10"/>
  <c r="W105" i="10"/>
  <c r="W101" i="10"/>
  <c r="W106" i="10"/>
  <c r="W80" i="10"/>
  <c r="W79" i="10"/>
  <c r="V123" i="10"/>
  <c r="V124" i="10"/>
  <c r="V119" i="10"/>
  <c r="V91" i="10"/>
  <c r="X223" i="10" a="1"/>
  <c r="X223" i="10" s="1"/>
  <c r="X93" i="10" a="1"/>
  <c r="X93" i="10" s="1"/>
  <c r="X111" i="10" a="1"/>
  <c r="X111" i="10" s="1"/>
  <c r="X241" i="10" a="1"/>
  <c r="X241" i="10" s="1"/>
  <c r="X205" i="10" a="1"/>
  <c r="X205" i="10" s="1"/>
  <c r="X75" i="10" a="1"/>
  <c r="X75" i="10" s="1"/>
  <c r="A158" i="10"/>
  <c r="I28" i="13"/>
  <c r="E29" i="7"/>
  <c r="A28" i="10"/>
  <c r="A26" i="20" s="1"/>
  <c r="W129" i="21" l="1"/>
  <c r="C298" i="21"/>
  <c r="A302" i="21" a="1"/>
  <c r="A302" i="21" s="1"/>
  <c r="A387" i="21" a="1"/>
  <c r="A387" i="21" s="1"/>
  <c r="W97" i="10"/>
  <c r="W115" i="10" s="1"/>
  <c r="U127" i="10"/>
  <c r="V94" i="10"/>
  <c r="V112" i="10" s="1"/>
  <c r="V97" i="10"/>
  <c r="V115" i="10" s="1"/>
  <c r="V96" i="10"/>
  <c r="V114" i="10" s="1"/>
  <c r="W264" i="21"/>
  <c r="W260" i="21"/>
  <c r="V271" i="21"/>
  <c r="W270" i="21"/>
  <c r="W268" i="21"/>
  <c r="W133" i="21"/>
  <c r="W134" i="21"/>
  <c r="W265" i="21"/>
  <c r="W263" i="21"/>
  <c r="U109" i="10"/>
  <c r="W258" i="21"/>
  <c r="X114" i="21"/>
  <c r="W257" i="21"/>
  <c r="W262" i="21"/>
  <c r="W267" i="21"/>
  <c r="W259" i="21"/>
  <c r="X89" i="21"/>
  <c r="W269" i="21"/>
  <c r="W266" i="21"/>
  <c r="W261" i="21"/>
  <c r="W256" i="21"/>
  <c r="Y83" i="21" a="1"/>
  <c r="Y83" i="21" s="1"/>
  <c r="Y93" i="21" s="1"/>
  <c r="Y255" i="21" a="1"/>
  <c r="Y255" i="21" s="1"/>
  <c r="X107" i="21"/>
  <c r="X92" i="21"/>
  <c r="X103" i="21"/>
  <c r="X111" i="21"/>
  <c r="X97" i="21"/>
  <c r="X112" i="21"/>
  <c r="X110" i="21"/>
  <c r="X106" i="21"/>
  <c r="X90" i="21"/>
  <c r="X87" i="21"/>
  <c r="X93" i="21"/>
  <c r="X96" i="21"/>
  <c r="X98" i="21"/>
  <c r="X113" i="21"/>
  <c r="X109" i="21"/>
  <c r="X105" i="21"/>
  <c r="X94" i="21"/>
  <c r="X91" i="21"/>
  <c r="X84" i="21"/>
  <c r="X116" i="21"/>
  <c r="X115" i="21"/>
  <c r="X108" i="21"/>
  <c r="X104" i="21"/>
  <c r="X122" i="21" s="1"/>
  <c r="X85" i="21"/>
  <c r="X95" i="21"/>
  <c r="X88" i="21"/>
  <c r="W128" i="21"/>
  <c r="W253" i="21"/>
  <c r="W121" i="21"/>
  <c r="W130" i="21"/>
  <c r="W235" i="21"/>
  <c r="W122" i="21"/>
  <c r="W127" i="21"/>
  <c r="W124" i="21"/>
  <c r="W131" i="21"/>
  <c r="W132" i="21"/>
  <c r="W126" i="21"/>
  <c r="X239" i="21"/>
  <c r="X243" i="21"/>
  <c r="X238" i="21"/>
  <c r="X242" i="21"/>
  <c r="X244" i="21"/>
  <c r="X245" i="21"/>
  <c r="X240" i="21"/>
  <c r="X241" i="21"/>
  <c r="X247" i="21"/>
  <c r="X249" i="21"/>
  <c r="X248" i="21"/>
  <c r="X246" i="21"/>
  <c r="X251" i="21"/>
  <c r="X250" i="21"/>
  <c r="X252" i="21"/>
  <c r="W123" i="21"/>
  <c r="Y101" i="21" a="1"/>
  <c r="Y101" i="21" s="1"/>
  <c r="W99" i="21"/>
  <c r="Y119" i="21" a="1"/>
  <c r="Y119" i="21" s="1"/>
  <c r="Y237" i="21" a="1"/>
  <c r="Y237" i="21" s="1"/>
  <c r="X221" i="21"/>
  <c r="X225" i="21"/>
  <c r="X220" i="21"/>
  <c r="X224" i="21"/>
  <c r="X223" i="21"/>
  <c r="X222" i="21"/>
  <c r="X226" i="21"/>
  <c r="X228" i="21"/>
  <c r="X229" i="21"/>
  <c r="X231" i="21"/>
  <c r="X232" i="21"/>
  <c r="X230" i="21"/>
  <c r="X234" i="21"/>
  <c r="X233" i="21"/>
  <c r="X227" i="21"/>
  <c r="AE35" i="11" a="1"/>
  <c r="AE35" i="11" s="1"/>
  <c r="AE138" i="11" a="1"/>
  <c r="AE138" i="11" s="1"/>
  <c r="Y219" i="21" a="1"/>
  <c r="Y219" i="21" s="1"/>
  <c r="A37" i="21"/>
  <c r="A173" i="21"/>
  <c r="W95" i="10"/>
  <c r="W113" i="10" s="1"/>
  <c r="V95" i="10"/>
  <c r="V113" i="10" s="1"/>
  <c r="K26" i="10"/>
  <c r="C27" i="10"/>
  <c r="W94" i="10"/>
  <c r="W112" i="10" s="1"/>
  <c r="W96" i="10"/>
  <c r="W114" i="10" s="1"/>
  <c r="CA27" i="10"/>
  <c r="CQ27" i="10"/>
  <c r="AQ27" i="10"/>
  <c r="BO27" i="10"/>
  <c r="T27" i="10"/>
  <c r="I27" i="10"/>
  <c r="L27" i="10"/>
  <c r="AF27" i="10"/>
  <c r="X27" i="10"/>
  <c r="M27" i="10"/>
  <c r="BM27" i="10"/>
  <c r="CP27" i="10"/>
  <c r="AY27" i="10"/>
  <c r="AK27" i="10"/>
  <c r="AT27" i="10"/>
  <c r="CV27" i="10"/>
  <c r="E27" i="10"/>
  <c r="U27" i="10"/>
  <c r="BE27" i="10"/>
  <c r="V27" i="10"/>
  <c r="CL27" i="10"/>
  <c r="F27" i="10"/>
  <c r="CD27" i="10"/>
  <c r="BJ27" i="10"/>
  <c r="W27" i="10"/>
  <c r="CH27" i="10"/>
  <c r="O27" i="10"/>
  <c r="CE27" i="10"/>
  <c r="BS27" i="10"/>
  <c r="AJ27" i="10"/>
  <c r="BW27" i="10"/>
  <c r="BI27" i="10"/>
  <c r="AR27" i="10"/>
  <c r="AN27" i="10"/>
  <c r="AC27" i="10"/>
  <c r="N27" i="10"/>
  <c r="BR27" i="10"/>
  <c r="CB27" i="10"/>
  <c r="CG27" i="10"/>
  <c r="BZ27" i="10"/>
  <c r="BP27" i="10"/>
  <c r="AZ27" i="10"/>
  <c r="Y27" i="10"/>
  <c r="CO27" i="10"/>
  <c r="AD27" i="10"/>
  <c r="BN27" i="10"/>
  <c r="R27" i="10"/>
  <c r="BA27" i="10"/>
  <c r="AE27" i="10"/>
  <c r="BC27" i="10"/>
  <c r="CT27" i="10"/>
  <c r="AA27" i="10"/>
  <c r="CM27" i="10"/>
  <c r="D27" i="10"/>
  <c r="AV27" i="10"/>
  <c r="BG27" i="10"/>
  <c r="Q27" i="10"/>
  <c r="BU27" i="10"/>
  <c r="AG27" i="10"/>
  <c r="Z27" i="10"/>
  <c r="S27" i="10"/>
  <c r="CF27" i="10"/>
  <c r="BD27" i="10"/>
  <c r="CJ27" i="10"/>
  <c r="BT27" i="10"/>
  <c r="CK27" i="10"/>
  <c r="AS27" i="10"/>
  <c r="CC27" i="10"/>
  <c r="AP27" i="10"/>
  <c r="CS27" i="10"/>
  <c r="AH27" i="10"/>
  <c r="BY27" i="10"/>
  <c r="AM27" i="10"/>
  <c r="K27" i="10"/>
  <c r="BV27" i="10"/>
  <c r="CI27" i="10"/>
  <c r="BK27" i="10"/>
  <c r="P27" i="10"/>
  <c r="BL27" i="10"/>
  <c r="H27" i="10"/>
  <c r="AB27" i="10"/>
  <c r="CU27" i="10"/>
  <c r="G27" i="10"/>
  <c r="AO27" i="10"/>
  <c r="AL27" i="10"/>
  <c r="AI27" i="10"/>
  <c r="CR27" i="10"/>
  <c r="CW27" i="10"/>
  <c r="CN27" i="10"/>
  <c r="BH27" i="10"/>
  <c r="BX27" i="10"/>
  <c r="AW27" i="10"/>
  <c r="J27" i="10"/>
  <c r="BB27" i="10"/>
  <c r="BQ27" i="10"/>
  <c r="AX27" i="10"/>
  <c r="AU27" i="10"/>
  <c r="W254" i="10"/>
  <c r="W249" i="10"/>
  <c r="W250" i="10"/>
  <c r="W126" i="10"/>
  <c r="W252" i="10"/>
  <c r="W253" i="10"/>
  <c r="W255" i="10"/>
  <c r="W256" i="10"/>
  <c r="W251" i="10"/>
  <c r="X208" i="10"/>
  <c r="X219" i="10"/>
  <c r="X220" i="10"/>
  <c r="X206" i="10"/>
  <c r="X207" i="10"/>
  <c r="X218" i="10"/>
  <c r="X214" i="10"/>
  <c r="X234" i="10"/>
  <c r="X233" i="10"/>
  <c r="X227" i="10"/>
  <c r="X237" i="10"/>
  <c r="X232" i="10"/>
  <c r="X231" i="10"/>
  <c r="X213" i="10"/>
  <c r="X228" i="10"/>
  <c r="X238" i="10"/>
  <c r="X229" i="10"/>
  <c r="X236" i="10"/>
  <c r="X216" i="10"/>
  <c r="X212" i="10"/>
  <c r="X217" i="10"/>
  <c r="X211" i="10"/>
  <c r="X230" i="10"/>
  <c r="X215" i="10"/>
  <c r="X235" i="10"/>
  <c r="W248" i="10"/>
  <c r="X78" i="10"/>
  <c r="X88" i="10"/>
  <c r="X90" i="10"/>
  <c r="X85" i="10"/>
  <c r="X84" i="10"/>
  <c r="X86" i="10"/>
  <c r="X76" i="10"/>
  <c r="X77" i="10"/>
  <c r="X87" i="10"/>
  <c r="X82" i="10"/>
  <c r="X83" i="10"/>
  <c r="X81" i="10"/>
  <c r="X89" i="10"/>
  <c r="W247" i="10"/>
  <c r="X99" i="10"/>
  <c r="X101" i="10"/>
  <c r="X105" i="10"/>
  <c r="X104" i="10"/>
  <c r="X103" i="10"/>
  <c r="X100" i="10"/>
  <c r="X102" i="10"/>
  <c r="X106" i="10"/>
  <c r="X108" i="10"/>
  <c r="X107" i="10"/>
  <c r="X79" i="10"/>
  <c r="X80" i="10"/>
  <c r="W117" i="10"/>
  <c r="W120" i="10"/>
  <c r="W125" i="10"/>
  <c r="W116" i="10"/>
  <c r="W122" i="10"/>
  <c r="W119" i="10"/>
  <c r="W123" i="10"/>
  <c r="W124" i="10"/>
  <c r="W121" i="10"/>
  <c r="W118" i="10"/>
  <c r="W91" i="10"/>
  <c r="Y93" i="10" a="1"/>
  <c r="Y93" i="10" s="1"/>
  <c r="Y205" i="10" a="1"/>
  <c r="Y205" i="10" s="1"/>
  <c r="Y223" i="10" a="1"/>
  <c r="Y223" i="10" s="1"/>
  <c r="Y75" i="10" a="1"/>
  <c r="Y75" i="10" s="1"/>
  <c r="Y241" i="10" a="1"/>
  <c r="Y241" i="10" s="1"/>
  <c r="Y111" i="10" a="1"/>
  <c r="Y111" i="10" s="1"/>
  <c r="I29" i="13"/>
  <c r="A29" i="10"/>
  <c r="A27" i="20" s="1"/>
  <c r="A159" i="10"/>
  <c r="E30" i="7"/>
  <c r="X269" i="21" l="1"/>
  <c r="X263" i="21"/>
  <c r="X268" i="21"/>
  <c r="X266" i="21"/>
  <c r="X129" i="21"/>
  <c r="X132" i="21"/>
  <c r="X259" i="21"/>
  <c r="C299" i="21"/>
  <c r="Z119" i="21" a="1"/>
  <c r="Z119" i="21" s="1"/>
  <c r="A388" i="21" a="1"/>
  <c r="A388" i="21" s="1"/>
  <c r="Y91" i="21"/>
  <c r="W271" i="21"/>
  <c r="X264" i="21"/>
  <c r="X260" i="21"/>
  <c r="Y104" i="21"/>
  <c r="Y109" i="21"/>
  <c r="Y89" i="21"/>
  <c r="Y114" i="21"/>
  <c r="X125" i="21"/>
  <c r="Y94" i="21"/>
  <c r="Y112" i="21"/>
  <c r="Y84" i="21"/>
  <c r="Y95" i="21"/>
  <c r="Y116" i="21"/>
  <c r="Y106" i="21"/>
  <c r="Y111" i="21"/>
  <c r="Y129" i="21" s="1"/>
  <c r="Y85" i="21"/>
  <c r="Y96" i="21"/>
  <c r="X130" i="21"/>
  <c r="Y86" i="21"/>
  <c r="Y90" i="21"/>
  <c r="Y98" i="21"/>
  <c r="Y107" i="21"/>
  <c r="Y103" i="21"/>
  <c r="Y110" i="21"/>
  <c r="Y97" i="21"/>
  <c r="X121" i="21"/>
  <c r="Y88" i="21"/>
  <c r="Y92" i="21"/>
  <c r="Y128" i="21" s="1"/>
  <c r="Y105" i="21"/>
  <c r="Y115" i="21"/>
  <c r="Y113" i="21"/>
  <c r="Y108" i="21"/>
  <c r="Y87" i="21"/>
  <c r="X123" i="21"/>
  <c r="Z255" i="21" a="1"/>
  <c r="Z255" i="21" s="1"/>
  <c r="A303" i="21" a="1"/>
  <c r="A303" i="21" s="1"/>
  <c r="X262" i="21"/>
  <c r="X256" i="21"/>
  <c r="X258" i="21"/>
  <c r="X270" i="21"/>
  <c r="X265" i="21"/>
  <c r="X257" i="21"/>
  <c r="X267" i="21"/>
  <c r="X261" i="21"/>
  <c r="X134" i="21"/>
  <c r="X133" i="21"/>
  <c r="X99" i="21"/>
  <c r="X128" i="21"/>
  <c r="X124" i="21"/>
  <c r="X127" i="21"/>
  <c r="X131" i="21"/>
  <c r="X126" i="21"/>
  <c r="X253" i="21"/>
  <c r="X235" i="21"/>
  <c r="Y240" i="21"/>
  <c r="Y239" i="21"/>
  <c r="Y243" i="21"/>
  <c r="Y242" i="21"/>
  <c r="Y246" i="21"/>
  <c r="Y244" i="21"/>
  <c r="Y245" i="21"/>
  <c r="Y238" i="21"/>
  <c r="Y250" i="21"/>
  <c r="Y241" i="21"/>
  <c r="Y247" i="21"/>
  <c r="Y249" i="21"/>
  <c r="Y248" i="21"/>
  <c r="Y252" i="21"/>
  <c r="Y251" i="21"/>
  <c r="Z101" i="21" a="1"/>
  <c r="Z101" i="21" s="1"/>
  <c r="Z237" i="21" a="1"/>
  <c r="Z237" i="21" s="1"/>
  <c r="Y222" i="21"/>
  <c r="Y221" i="21"/>
  <c r="Y225" i="21"/>
  <c r="Y220" i="21"/>
  <c r="Y224" i="21"/>
  <c r="Y229" i="21"/>
  <c r="Y265" i="21" s="1"/>
  <c r="Y223" i="21"/>
  <c r="Y227" i="21"/>
  <c r="Y231" i="21"/>
  <c r="Y226" i="21"/>
  <c r="Y228" i="21"/>
  <c r="Y232" i="21"/>
  <c r="Y268" i="21" s="1"/>
  <c r="Y230" i="21"/>
  <c r="Y233" i="21"/>
  <c r="Y269" i="21" s="1"/>
  <c r="Y234" i="21"/>
  <c r="Z83" i="21" a="1"/>
  <c r="Z83" i="21" s="1"/>
  <c r="Z85" i="21" s="1"/>
  <c r="AF35" i="11" a="1"/>
  <c r="AF35" i="11" s="1"/>
  <c r="AF138" i="11" a="1"/>
  <c r="AF138" i="11" s="1"/>
  <c r="Z219" i="21" a="1"/>
  <c r="Z219" i="21" s="1"/>
  <c r="V127" i="10"/>
  <c r="V109" i="10"/>
  <c r="A38" i="21"/>
  <c r="A389" i="21" s="1" a="1"/>
  <c r="A389" i="21" s="1"/>
  <c r="A174" i="21"/>
  <c r="B27" i="10"/>
  <c r="X98" i="10" s="1"/>
  <c r="X116" i="10" s="1"/>
  <c r="BF27" i="10"/>
  <c r="CI28" i="10"/>
  <c r="W109" i="10"/>
  <c r="I28" i="10"/>
  <c r="BE28" i="10"/>
  <c r="J28" i="10"/>
  <c r="AE28" i="10"/>
  <c r="CL28" i="10"/>
  <c r="BQ28" i="10"/>
  <c r="W28" i="10"/>
  <c r="O28" i="10"/>
  <c r="CH28" i="10"/>
  <c r="AQ28" i="10"/>
  <c r="BO28" i="10"/>
  <c r="AB28" i="10"/>
  <c r="X28" i="10"/>
  <c r="BU28" i="10"/>
  <c r="AJ28" i="10"/>
  <c r="E28" i="10"/>
  <c r="AZ28" i="10"/>
  <c r="BI28" i="10"/>
  <c r="CV28" i="10"/>
  <c r="BH28" i="10"/>
  <c r="BZ28" i="10"/>
  <c r="AI28" i="10"/>
  <c r="M28" i="10"/>
  <c r="AS28" i="10"/>
  <c r="G28" i="10"/>
  <c r="AU28" i="10"/>
  <c r="V28" i="10"/>
  <c r="F28" i="10"/>
  <c r="BN28" i="10"/>
  <c r="BJ28" i="10"/>
  <c r="CD28" i="10"/>
  <c r="CM28" i="10"/>
  <c r="CT28" i="10"/>
  <c r="CE28" i="10"/>
  <c r="D28" i="10"/>
  <c r="AR28" i="10"/>
  <c r="AN28" i="10"/>
  <c r="CU28" i="10"/>
  <c r="N28" i="10"/>
  <c r="U28" i="10"/>
  <c r="BA28" i="10"/>
  <c r="Z28" i="10"/>
  <c r="CF28" i="10"/>
  <c r="BL28" i="10"/>
  <c r="AC28" i="10"/>
  <c r="CP28" i="10"/>
  <c r="AY28" i="10"/>
  <c r="Q28" i="10"/>
  <c r="AW28" i="10"/>
  <c r="AG28" i="10"/>
  <c r="CS28" i="10"/>
  <c r="AP28" i="10"/>
  <c r="R28" i="10"/>
  <c r="AH28" i="10"/>
  <c r="BF28" i="10"/>
  <c r="BC28" i="10"/>
  <c r="CQ28" i="10"/>
  <c r="BV28" i="10"/>
  <c r="CA28" i="10"/>
  <c r="H28" i="10"/>
  <c r="BG28" i="10"/>
  <c r="AV28" i="10"/>
  <c r="BW28" i="10"/>
  <c r="CB28" i="10"/>
  <c r="BS28" i="10"/>
  <c r="CG28" i="10"/>
  <c r="AL28" i="10"/>
  <c r="CJ28" i="10"/>
  <c r="BP28" i="10"/>
  <c r="BM28" i="10"/>
  <c r="BR28" i="10"/>
  <c r="BX28" i="10"/>
  <c r="Y28" i="10"/>
  <c r="BY28" i="10"/>
  <c r="AK28" i="10"/>
  <c r="CO28" i="10"/>
  <c r="BB28" i="10"/>
  <c r="AX28" i="10"/>
  <c r="CC28" i="10"/>
  <c r="K28" i="10"/>
  <c r="X118" i="10"/>
  <c r="X121" i="10"/>
  <c r="X124" i="10"/>
  <c r="X125" i="10"/>
  <c r="X120" i="10"/>
  <c r="X247" i="10"/>
  <c r="X252" i="10"/>
  <c r="X119" i="10"/>
  <c r="X117" i="10"/>
  <c r="X251" i="10"/>
  <c r="X249" i="10"/>
  <c r="Y76" i="10"/>
  <c r="Y86" i="10"/>
  <c r="Y89" i="10"/>
  <c r="Y84" i="10"/>
  <c r="Y83" i="10"/>
  <c r="Y85" i="10"/>
  <c r="Y78" i="10"/>
  <c r="Y88" i="10"/>
  <c r="Y87" i="10"/>
  <c r="Y77" i="10"/>
  <c r="Y82" i="10"/>
  <c r="Y90" i="10"/>
  <c r="Y81" i="10"/>
  <c r="X248" i="10"/>
  <c r="X250" i="10"/>
  <c r="X254" i="10"/>
  <c r="X256" i="10"/>
  <c r="X255" i="10"/>
  <c r="Y219" i="10"/>
  <c r="Y236" i="10"/>
  <c r="Y215" i="10"/>
  <c r="Y208" i="10"/>
  <c r="Y230" i="10"/>
  <c r="Y218" i="10"/>
  <c r="Y214" i="10"/>
  <c r="Y234" i="10"/>
  <c r="Y207" i="10"/>
  <c r="Y213" i="10"/>
  <c r="Y238" i="10"/>
  <c r="Y220" i="10"/>
  <c r="Y212" i="10"/>
  <c r="Y235" i="10"/>
  <c r="Y211" i="10"/>
  <c r="Y206" i="10"/>
  <c r="Y237" i="10"/>
  <c r="Y232" i="10"/>
  <c r="Y228" i="10"/>
  <c r="Y217" i="10"/>
  <c r="Y229" i="10"/>
  <c r="Y227" i="10"/>
  <c r="Y231" i="10"/>
  <c r="Y216" i="10"/>
  <c r="Y233" i="10"/>
  <c r="X253" i="10"/>
  <c r="Y80" i="10"/>
  <c r="Y79" i="10"/>
  <c r="Y100" i="10"/>
  <c r="Y99" i="10"/>
  <c r="Y102" i="10"/>
  <c r="Y106" i="10"/>
  <c r="Y101" i="10"/>
  <c r="Y105" i="10"/>
  <c r="Y104" i="10"/>
  <c r="Y103" i="10"/>
  <c r="Y108" i="10"/>
  <c r="Y107" i="10"/>
  <c r="X123" i="10"/>
  <c r="X126" i="10"/>
  <c r="W127" i="10"/>
  <c r="X122" i="10"/>
  <c r="I30" i="13"/>
  <c r="E31" i="7"/>
  <c r="A30" i="10"/>
  <c r="A28" i="20" s="1"/>
  <c r="A160" i="10"/>
  <c r="Z205" i="10" a="1"/>
  <c r="Z205" i="10" s="1"/>
  <c r="Z111" i="10" a="1"/>
  <c r="Z111" i="10" s="1"/>
  <c r="Z241" i="10" a="1"/>
  <c r="Z241" i="10" s="1"/>
  <c r="Z93" i="10" a="1"/>
  <c r="Z93" i="10" s="1"/>
  <c r="Z223" i="10" a="1"/>
  <c r="Z223" i="10" s="1"/>
  <c r="Z75" i="10" a="1"/>
  <c r="Z75" i="10" s="1"/>
  <c r="X91" i="10"/>
  <c r="C300" i="21" l="1"/>
  <c r="X94" i="10"/>
  <c r="X112" i="10" s="1"/>
  <c r="X97" i="10"/>
  <c r="X115" i="10" s="1"/>
  <c r="X96" i="10"/>
  <c r="X114" i="10" s="1"/>
  <c r="Y127" i="21"/>
  <c r="X271" i="21"/>
  <c r="Y122" i="21"/>
  <c r="Y125" i="21"/>
  <c r="Y121" i="21"/>
  <c r="Y264" i="21"/>
  <c r="Y132" i="21"/>
  <c r="Y266" i="21"/>
  <c r="Y258" i="21"/>
  <c r="Y124" i="21"/>
  <c r="Y131" i="21"/>
  <c r="Y270" i="21"/>
  <c r="Y99" i="21"/>
  <c r="Y262" i="21"/>
  <c r="Y257" i="21"/>
  <c r="Y130" i="21"/>
  <c r="Y133" i="21"/>
  <c r="Y134" i="21"/>
  <c r="Y126" i="21"/>
  <c r="Y123" i="21"/>
  <c r="Y267" i="21"/>
  <c r="Y260" i="21"/>
  <c r="Y256" i="21"/>
  <c r="AA255" i="21" a="1"/>
  <c r="AA255" i="21" s="1"/>
  <c r="A304" i="21" a="1"/>
  <c r="A304" i="21" s="1"/>
  <c r="Y259" i="21"/>
  <c r="Y263" i="21"/>
  <c r="Y261" i="21"/>
  <c r="Z114" i="21"/>
  <c r="Y253" i="21"/>
  <c r="Y235" i="21"/>
  <c r="Z241" i="21"/>
  <c r="Z240" i="21"/>
  <c r="Z244" i="21"/>
  <c r="Z239" i="21"/>
  <c r="Z247" i="21"/>
  <c r="Z242" i="21"/>
  <c r="Z246" i="21"/>
  <c r="Z243" i="21"/>
  <c r="Z245" i="21"/>
  <c r="Z251" i="21"/>
  <c r="Z250" i="21"/>
  <c r="Z238" i="21"/>
  <c r="Z249" i="21"/>
  <c r="Z248" i="21"/>
  <c r="Z252" i="21"/>
  <c r="AA83" i="21" a="1"/>
  <c r="AA83" i="21" s="1"/>
  <c r="AA88" i="21" s="1"/>
  <c r="AA237" i="21" a="1"/>
  <c r="AA237" i="21" s="1"/>
  <c r="AA101" i="21" a="1"/>
  <c r="AA101" i="21" s="1"/>
  <c r="Z105" i="21"/>
  <c r="Z94" i="21"/>
  <c r="Z84" i="21"/>
  <c r="Z93" i="21"/>
  <c r="Z110" i="21"/>
  <c r="Z103" i="21"/>
  <c r="Z121" i="21" s="1"/>
  <c r="Z86" i="21"/>
  <c r="Z223" i="21"/>
  <c r="Z222" i="21"/>
  <c r="Z226" i="21"/>
  <c r="Z221" i="21"/>
  <c r="Z225" i="21"/>
  <c r="Z230" i="21"/>
  <c r="Z220" i="21"/>
  <c r="Z256" i="21" s="1"/>
  <c r="Z227" i="21"/>
  <c r="Z263" i="21" s="1"/>
  <c r="Z229" i="21"/>
  <c r="Z224" i="21"/>
  <c r="Z231" i="21"/>
  <c r="Z233" i="21"/>
  <c r="Z228" i="21"/>
  <c r="Z234" i="21"/>
  <c r="Z270" i="21" s="1"/>
  <c r="Z232" i="21"/>
  <c r="Z98" i="21"/>
  <c r="Z109" i="21"/>
  <c r="Z87" i="21"/>
  <c r="Z123" i="21" s="1"/>
  <c r="Z96" i="21"/>
  <c r="Z116" i="21"/>
  <c r="Z107" i="21"/>
  <c r="Z97" i="21"/>
  <c r="Z115" i="21"/>
  <c r="Z111" i="21"/>
  <c r="Z106" i="21"/>
  <c r="Z88" i="21"/>
  <c r="Z91" i="21"/>
  <c r="Z89" i="21"/>
  <c r="Z90" i="21"/>
  <c r="Z112" i="21"/>
  <c r="Z113" i="21"/>
  <c r="Z108" i="21"/>
  <c r="Z104" i="21"/>
  <c r="Z92" i="21"/>
  <c r="Z95" i="21"/>
  <c r="Z131" i="21" s="1"/>
  <c r="AG138" i="11" a="1"/>
  <c r="AG138" i="11" s="1"/>
  <c r="AA219" i="21" a="1"/>
  <c r="AA219" i="21" s="1"/>
  <c r="AG35" i="11" a="1"/>
  <c r="AG35" i="11" s="1"/>
  <c r="AA119" i="21" a="1"/>
  <c r="AA119" i="21" s="1"/>
  <c r="A39" i="21"/>
  <c r="A390" i="21" s="1" a="1"/>
  <c r="A390" i="21" s="1"/>
  <c r="A175" i="21"/>
  <c r="X95" i="10"/>
  <c r="X113" i="10" s="1"/>
  <c r="CW28" i="10"/>
  <c r="AO28" i="10"/>
  <c r="S28" i="10"/>
  <c r="CK28" i="10"/>
  <c r="B28" i="10"/>
  <c r="Y98" i="10" s="1"/>
  <c r="Y116" i="10" s="1"/>
  <c r="BT28" i="10"/>
  <c r="AD28" i="10"/>
  <c r="AF28" i="10"/>
  <c r="CN28" i="10"/>
  <c r="CR28" i="10"/>
  <c r="AT28" i="10"/>
  <c r="T28" i="10"/>
  <c r="BD28" i="10"/>
  <c r="P28" i="10"/>
  <c r="L28" i="10"/>
  <c r="BK28" i="10"/>
  <c r="AA28" i="10"/>
  <c r="C28" i="10"/>
  <c r="AM28" i="10"/>
  <c r="O29" i="10"/>
  <c r="Y96" i="10"/>
  <c r="Y114" i="10" s="1"/>
  <c r="Y248" i="10"/>
  <c r="BU29" i="10"/>
  <c r="BS29" i="10"/>
  <c r="U29" i="10"/>
  <c r="BX29" i="10"/>
  <c r="AG29" i="10"/>
  <c r="AI29" i="10"/>
  <c r="Y29" i="10"/>
  <c r="CK29" i="10"/>
  <c r="AY29" i="10"/>
  <c r="AO29" i="10"/>
  <c r="AP29" i="10"/>
  <c r="AE29" i="10"/>
  <c r="AX29" i="10"/>
  <c r="CC29" i="10"/>
  <c r="AU29" i="10"/>
  <c r="BC29" i="10"/>
  <c r="CH29" i="10"/>
  <c r="CM29" i="10"/>
  <c r="AA29" i="10"/>
  <c r="P29" i="10"/>
  <c r="AL29" i="10"/>
  <c r="BW29" i="10"/>
  <c r="BI29" i="10"/>
  <c r="BG29" i="10"/>
  <c r="AV29" i="10"/>
  <c r="BZ29" i="10"/>
  <c r="CR29" i="10"/>
  <c r="BH29" i="10"/>
  <c r="CG29" i="10"/>
  <c r="CF29" i="10"/>
  <c r="AS29" i="10"/>
  <c r="N29" i="10"/>
  <c r="E29" i="10"/>
  <c r="BE29" i="10"/>
  <c r="BB29" i="10"/>
  <c r="F29" i="10"/>
  <c r="AW29" i="10"/>
  <c r="CS29" i="10"/>
  <c r="CD29" i="10"/>
  <c r="BJ29" i="10"/>
  <c r="CT29" i="10"/>
  <c r="CA29" i="10"/>
  <c r="AQ29" i="10"/>
  <c r="T29" i="10"/>
  <c r="CP29" i="10"/>
  <c r="D29" i="10"/>
  <c r="AT29" i="10"/>
  <c r="X29" i="10"/>
  <c r="CU29" i="10"/>
  <c r="BD29" i="10"/>
  <c r="CB29" i="10"/>
  <c r="BL29" i="10"/>
  <c r="Q29" i="10"/>
  <c r="AZ29" i="10"/>
  <c r="CV29" i="10"/>
  <c r="BA29" i="10"/>
  <c r="G29" i="10"/>
  <c r="I29" i="10"/>
  <c r="CO29" i="10"/>
  <c r="CL29" i="10"/>
  <c r="R29" i="10"/>
  <c r="BM29" i="10"/>
  <c r="BQ29" i="10"/>
  <c r="BF29" i="10"/>
  <c r="K29" i="10"/>
  <c r="BV29" i="10"/>
  <c r="CI29" i="10"/>
  <c r="H29" i="10"/>
  <c r="AF29" i="10"/>
  <c r="CQ29" i="10"/>
  <c r="AB29" i="10"/>
  <c r="BR29" i="10"/>
  <c r="AN29" i="10"/>
  <c r="BK29" i="10"/>
  <c r="Z29" i="10"/>
  <c r="CJ29" i="10"/>
  <c r="BT29" i="10"/>
  <c r="AC29" i="10"/>
  <c r="CW29" i="10"/>
  <c r="BP29" i="10"/>
  <c r="J29" i="10"/>
  <c r="S29" i="10"/>
  <c r="AK29" i="10"/>
  <c r="V29" i="10"/>
  <c r="BN29" i="10"/>
  <c r="AH29" i="10"/>
  <c r="BY29" i="10"/>
  <c r="AD29" i="10"/>
  <c r="W29" i="10"/>
  <c r="Y252" i="10"/>
  <c r="Y253" i="10"/>
  <c r="Y256" i="10"/>
  <c r="Y254" i="10"/>
  <c r="Y255" i="10"/>
  <c r="Z206" i="10"/>
  <c r="Z218" i="10"/>
  <c r="Z232" i="10"/>
  <c r="Z214" i="10"/>
  <c r="Z215" i="10"/>
  <c r="Z220" i="10"/>
  <c r="Z228" i="10"/>
  <c r="Z227" i="10"/>
  <c r="Z237" i="10"/>
  <c r="Z219" i="10"/>
  <c r="Z236" i="10"/>
  <c r="Z231" i="10"/>
  <c r="Z234" i="10"/>
  <c r="Z208" i="10"/>
  <c r="Z230" i="10"/>
  <c r="Z213" i="10"/>
  <c r="Z207" i="10"/>
  <c r="Z211" i="10"/>
  <c r="Z216" i="10"/>
  <c r="Z238" i="10"/>
  <c r="Z235" i="10"/>
  <c r="Z217" i="10"/>
  <c r="Z233" i="10"/>
  <c r="Z229" i="10"/>
  <c r="Z212" i="10"/>
  <c r="Y247" i="10"/>
  <c r="Y250" i="10"/>
  <c r="Z76" i="10"/>
  <c r="Z77" i="10"/>
  <c r="Z78" i="10"/>
  <c r="Z83" i="10"/>
  <c r="Z87" i="10"/>
  <c r="Z90" i="10"/>
  <c r="Z89" i="10"/>
  <c r="Z82" i="10"/>
  <c r="Z85" i="10"/>
  <c r="Z88" i="10"/>
  <c r="Z86" i="10"/>
  <c r="Z84" i="10"/>
  <c r="Z81" i="10"/>
  <c r="Y249" i="10"/>
  <c r="Y251" i="10"/>
  <c r="Z99" i="10"/>
  <c r="Z100" i="10"/>
  <c r="Z103" i="10"/>
  <c r="Z102" i="10"/>
  <c r="Z106" i="10"/>
  <c r="Z101" i="10"/>
  <c r="Z107" i="10"/>
  <c r="Z104" i="10"/>
  <c r="Z105" i="10"/>
  <c r="Z108" i="10"/>
  <c r="Z79" i="10"/>
  <c r="Z80" i="10"/>
  <c r="Y121" i="10"/>
  <c r="Y119" i="10"/>
  <c r="Y118" i="10"/>
  <c r="Y126" i="10"/>
  <c r="Y124" i="10"/>
  <c r="Y117" i="10"/>
  <c r="Y123" i="10"/>
  <c r="Y120" i="10"/>
  <c r="Y122" i="10"/>
  <c r="Y125" i="10"/>
  <c r="Y91" i="10"/>
  <c r="AA223" i="10" a="1"/>
  <c r="AA223" i="10" s="1"/>
  <c r="AA93" i="10" a="1"/>
  <c r="AA93" i="10" s="1"/>
  <c r="AA241" i="10" a="1"/>
  <c r="AA241" i="10" s="1"/>
  <c r="AA205" i="10" a="1"/>
  <c r="AA205" i="10" s="1"/>
  <c r="AA111" i="10" a="1"/>
  <c r="AA111" i="10" s="1"/>
  <c r="AA75" i="10" a="1"/>
  <c r="AA75" i="10" s="1"/>
  <c r="I31" i="13"/>
  <c r="A31" i="10"/>
  <c r="A29" i="20" s="1"/>
  <c r="E32" i="7"/>
  <c r="A161" i="10"/>
  <c r="Z125" i="21" l="1"/>
  <c r="C301" i="21"/>
  <c r="X127" i="10"/>
  <c r="Y94" i="10"/>
  <c r="Y112" i="10" s="1"/>
  <c r="Y97" i="10"/>
  <c r="Y115" i="10" s="1"/>
  <c r="Y271" i="21"/>
  <c r="Z129" i="21"/>
  <c r="Z269" i="21"/>
  <c r="Z132" i="21"/>
  <c r="Z260" i="21"/>
  <c r="Z261" i="21"/>
  <c r="Z257" i="21"/>
  <c r="Z258" i="21"/>
  <c r="Z264" i="21"/>
  <c r="Z268" i="21"/>
  <c r="Z262" i="21"/>
  <c r="AB255" i="21" a="1"/>
  <c r="AB255" i="21" s="1"/>
  <c r="A305" i="21" a="1"/>
  <c r="A305" i="21" s="1"/>
  <c r="Z266" i="21"/>
  <c r="Z265" i="21"/>
  <c r="Z259" i="21"/>
  <c r="Z267" i="21"/>
  <c r="AA103" i="21"/>
  <c r="Z134" i="21"/>
  <c r="Z253" i="21"/>
  <c r="Z235" i="21"/>
  <c r="AA238" i="21"/>
  <c r="AA242" i="21"/>
  <c r="AA241" i="21"/>
  <c r="AA239" i="21"/>
  <c r="AA240" i="21"/>
  <c r="AA244" i="21"/>
  <c r="AA246" i="21"/>
  <c r="AA248" i="21"/>
  <c r="AA252" i="21"/>
  <c r="AA251" i="21"/>
  <c r="AA243" i="21"/>
  <c r="AA245" i="21"/>
  <c r="AA247" i="21"/>
  <c r="AA250" i="21"/>
  <c r="AA249" i="21"/>
  <c r="Z128" i="21"/>
  <c r="Z130" i="21"/>
  <c r="AA116" i="21"/>
  <c r="AA91" i="21"/>
  <c r="AA111" i="21"/>
  <c r="AA84" i="21"/>
  <c r="AA107" i="21"/>
  <c r="AA86" i="21"/>
  <c r="AA98" i="21"/>
  <c r="AA114" i="21"/>
  <c r="AA112" i="21"/>
  <c r="AA106" i="21"/>
  <c r="AA124" i="21" s="1"/>
  <c r="AA87" i="21"/>
  <c r="AA93" i="21"/>
  <c r="AA94" i="21"/>
  <c r="AA130" i="21" s="1"/>
  <c r="AA89" i="21"/>
  <c r="AA113" i="21"/>
  <c r="AA109" i="21"/>
  <c r="AA105" i="21"/>
  <c r="AA90" i="21"/>
  <c r="AA97" i="21"/>
  <c r="AA92" i="21"/>
  <c r="AA115" i="21"/>
  <c r="AA110" i="21"/>
  <c r="AA108" i="21"/>
  <c r="AA104" i="21"/>
  <c r="AA95" i="21"/>
  <c r="AA85" i="21"/>
  <c r="AA96" i="21"/>
  <c r="Z124" i="21"/>
  <c r="AB83" i="21" a="1"/>
  <c r="AB83" i="21" s="1"/>
  <c r="AB103" i="21" s="1"/>
  <c r="AB237" i="21" a="1"/>
  <c r="AB237" i="21" s="1"/>
  <c r="Z127" i="21"/>
  <c r="Z133" i="21"/>
  <c r="Z99" i="21"/>
  <c r="Z122" i="21"/>
  <c r="AA220" i="21"/>
  <c r="AA224" i="21"/>
  <c r="AA223" i="21"/>
  <c r="AA222" i="21"/>
  <c r="AA226" i="21"/>
  <c r="AA221" i="21"/>
  <c r="AA227" i="21"/>
  <c r="AA231" i="21"/>
  <c r="AA225" i="21"/>
  <c r="AA228" i="21"/>
  <c r="AA230" i="21"/>
  <c r="AA232" i="21"/>
  <c r="AA229" i="21"/>
  <c r="AA234" i="21"/>
  <c r="AA233" i="21"/>
  <c r="Z126" i="21"/>
  <c r="AH138" i="11" a="1"/>
  <c r="AH138" i="11" s="1"/>
  <c r="AB219" i="21" a="1"/>
  <c r="AB219" i="21" s="1"/>
  <c r="AH35" i="11" a="1"/>
  <c r="AH35" i="11" s="1"/>
  <c r="AB119" i="21" a="1"/>
  <c r="AB119" i="21" s="1"/>
  <c r="AB101" i="21" a="1"/>
  <c r="AB101" i="21" s="1"/>
  <c r="X109" i="10"/>
  <c r="A40" i="21"/>
  <c r="A176" i="21"/>
  <c r="Y95" i="10"/>
  <c r="Y113" i="10" s="1"/>
  <c r="BO29" i="10"/>
  <c r="CE29" i="10"/>
  <c r="AJ29" i="10"/>
  <c r="C29" i="10"/>
  <c r="B29" i="10"/>
  <c r="Z96" i="10" s="1"/>
  <c r="Z114" i="10" s="1"/>
  <c r="CN29" i="10"/>
  <c r="M29" i="10"/>
  <c r="L29" i="10"/>
  <c r="AR29" i="10"/>
  <c r="AM29" i="10"/>
  <c r="BC30" i="10"/>
  <c r="C30" i="10"/>
  <c r="Z249" i="10"/>
  <c r="CH30" i="10"/>
  <c r="AQ30" i="10"/>
  <c r="CE30" i="10"/>
  <c r="BO30" i="10"/>
  <c r="AT30" i="10"/>
  <c r="T30" i="10"/>
  <c r="CN30" i="10"/>
  <c r="Z30" i="10"/>
  <c r="H30" i="10"/>
  <c r="AR30" i="10"/>
  <c r="Y30" i="10"/>
  <c r="CP30" i="10"/>
  <c r="M30" i="10"/>
  <c r="G30" i="10"/>
  <c r="AK30" i="10"/>
  <c r="AF30" i="10"/>
  <c r="CB30" i="10"/>
  <c r="Q30" i="10"/>
  <c r="BA30" i="10"/>
  <c r="AP30" i="10"/>
  <c r="BE30" i="10"/>
  <c r="BN30" i="10"/>
  <c r="BQ30" i="10"/>
  <c r="BJ30" i="10"/>
  <c r="W30" i="10"/>
  <c r="CT30" i="10"/>
  <c r="AA30" i="10"/>
  <c r="CI30" i="10"/>
  <c r="X30" i="10"/>
  <c r="CJ30" i="10"/>
  <c r="AJ30" i="10"/>
  <c r="BP30" i="10"/>
  <c r="BT30" i="10"/>
  <c r="L30" i="10"/>
  <c r="AL30" i="10"/>
  <c r="AS30" i="10"/>
  <c r="BR30" i="10"/>
  <c r="AC30" i="10"/>
  <c r="S30" i="10"/>
  <c r="AW30" i="10"/>
  <c r="AV30" i="10"/>
  <c r="CR30" i="10"/>
  <c r="U30" i="10"/>
  <c r="CG30" i="10"/>
  <c r="BB30" i="10"/>
  <c r="CL30" i="10"/>
  <c r="AE30" i="10"/>
  <c r="BY30" i="10"/>
  <c r="BF30" i="10"/>
  <c r="AM30" i="10"/>
  <c r="BV30" i="10"/>
  <c r="CU30" i="10"/>
  <c r="CQ30" i="10"/>
  <c r="AN30" i="10"/>
  <c r="BH30" i="10"/>
  <c r="CK30" i="10"/>
  <c r="BW30" i="10"/>
  <c r="BS30" i="10"/>
  <c r="P30" i="10"/>
  <c r="CF30" i="10"/>
  <c r="BI30" i="10"/>
  <c r="AI30" i="10"/>
  <c r="J30" i="10"/>
  <c r="AY30" i="10"/>
  <c r="CO30" i="10"/>
  <c r="BU30" i="10"/>
  <c r="BL30" i="10"/>
  <c r="AG30" i="10"/>
  <c r="BM30" i="10"/>
  <c r="F30" i="10"/>
  <c r="R30" i="10"/>
  <c r="AU30" i="10"/>
  <c r="CS30" i="10"/>
  <c r="K30" i="10"/>
  <c r="CM30" i="10"/>
  <c r="O30" i="10"/>
  <c r="CA30" i="10"/>
  <c r="BK30" i="10"/>
  <c r="BD30" i="10"/>
  <c r="BG30" i="10"/>
  <c r="N30" i="10"/>
  <c r="AZ30" i="10"/>
  <c r="D30" i="10"/>
  <c r="AB30" i="10"/>
  <c r="CV30" i="10"/>
  <c r="BZ30" i="10"/>
  <c r="BX30" i="10"/>
  <c r="CW30" i="10"/>
  <c r="I30" i="10"/>
  <c r="V30" i="10"/>
  <c r="E30" i="10"/>
  <c r="AO30" i="10"/>
  <c r="AD30" i="10"/>
  <c r="CD30" i="10"/>
  <c r="AH30" i="10"/>
  <c r="CC30" i="10"/>
  <c r="AX30" i="10"/>
  <c r="Z248" i="10"/>
  <c r="Z255" i="10"/>
  <c r="Z252" i="10"/>
  <c r="Z250" i="10"/>
  <c r="AA227" i="10"/>
  <c r="AA213" i="10"/>
  <c r="AA233" i="10"/>
  <c r="AA238" i="10"/>
  <c r="AA220" i="10"/>
  <c r="AA219" i="10"/>
  <c r="AA208" i="10"/>
  <c r="AA206" i="10"/>
  <c r="AA207" i="10"/>
  <c r="AA212" i="10"/>
  <c r="AA237" i="10"/>
  <c r="AA236" i="10"/>
  <c r="AA232" i="10"/>
  <c r="AA231" i="10"/>
  <c r="AA234" i="10"/>
  <c r="AA216" i="10"/>
  <c r="AA228" i="10"/>
  <c r="AA218" i="10"/>
  <c r="AA211" i="10"/>
  <c r="AA235" i="10"/>
  <c r="AA229" i="10"/>
  <c r="AA215" i="10"/>
  <c r="AA217" i="10"/>
  <c r="AA214" i="10"/>
  <c r="AA230" i="10"/>
  <c r="Z256" i="10"/>
  <c r="Z254" i="10"/>
  <c r="Z253" i="10"/>
  <c r="Z251" i="10"/>
  <c r="AA78" i="10"/>
  <c r="AA87" i="10"/>
  <c r="AA81" i="10"/>
  <c r="AA84" i="10"/>
  <c r="AA88" i="10"/>
  <c r="AA77" i="10"/>
  <c r="AA83" i="10"/>
  <c r="AA90" i="10"/>
  <c r="AA86" i="10"/>
  <c r="AA89" i="10"/>
  <c r="AA76" i="10"/>
  <c r="AA82" i="10"/>
  <c r="AA85" i="10"/>
  <c r="Z247" i="10"/>
  <c r="AA80" i="10"/>
  <c r="AA79" i="10"/>
  <c r="AA100" i="10"/>
  <c r="AA99" i="10"/>
  <c r="AA104" i="10"/>
  <c r="AA103" i="10"/>
  <c r="AA102" i="10"/>
  <c r="AA101" i="10"/>
  <c r="AA105" i="10"/>
  <c r="AA108" i="10"/>
  <c r="AA106" i="10"/>
  <c r="AA107" i="10"/>
  <c r="Z121" i="10"/>
  <c r="Z126" i="10"/>
  <c r="Z125" i="10"/>
  <c r="Z123" i="10"/>
  <c r="Z119" i="10"/>
  <c r="Z118" i="10"/>
  <c r="Z122" i="10"/>
  <c r="Z124" i="10"/>
  <c r="Z120" i="10"/>
  <c r="Z117" i="10"/>
  <c r="AB223" i="10" a="1"/>
  <c r="AB223" i="10" s="1"/>
  <c r="AB93" i="10" a="1"/>
  <c r="AB93" i="10" s="1"/>
  <c r="AB241" i="10" a="1"/>
  <c r="AB241" i="10" s="1"/>
  <c r="AB205" i="10" a="1"/>
  <c r="AB205" i="10" s="1"/>
  <c r="AB75" i="10" a="1"/>
  <c r="AB75" i="10" s="1"/>
  <c r="AB111" i="10" a="1"/>
  <c r="AB111" i="10" s="1"/>
  <c r="Z91" i="10"/>
  <c r="I32" i="13"/>
  <c r="E33" i="7"/>
  <c r="A32" i="10"/>
  <c r="A30" i="20" s="1"/>
  <c r="A162" i="10"/>
  <c r="AA260" i="21" l="1"/>
  <c r="AA259" i="21"/>
  <c r="AA265" i="21"/>
  <c r="C302" i="21"/>
  <c r="A306" i="21" a="1"/>
  <c r="A306" i="21" s="1"/>
  <c r="A391" i="21" a="1"/>
  <c r="A391" i="21" s="1"/>
  <c r="AA256" i="21"/>
  <c r="Y127" i="10"/>
  <c r="Z97" i="10"/>
  <c r="Z115" i="10" s="1"/>
  <c r="Z98" i="10"/>
  <c r="Z116" i="10" s="1"/>
  <c r="Z271" i="21"/>
  <c r="AB106" i="21"/>
  <c r="AA262" i="21"/>
  <c r="AA268" i="21"/>
  <c r="AA269" i="21"/>
  <c r="AA266" i="21"/>
  <c r="AA263" i="21"/>
  <c r="AA257" i="21"/>
  <c r="AA132" i="21"/>
  <c r="AA258" i="21"/>
  <c r="AA270" i="21"/>
  <c r="AA129" i="21"/>
  <c r="AA264" i="21"/>
  <c r="AA261" i="21"/>
  <c r="AA267" i="21"/>
  <c r="AB93" i="21"/>
  <c r="AB97" i="21"/>
  <c r="AB113" i="21"/>
  <c r="AC237" i="21" a="1"/>
  <c r="AC237" i="21" s="1"/>
  <c r="AC238" i="21" s="1"/>
  <c r="AC255" i="21" a="1"/>
  <c r="AC255" i="21" s="1"/>
  <c r="AB92" i="21"/>
  <c r="AB111" i="21"/>
  <c r="AA253" i="21"/>
  <c r="AB96" i="21"/>
  <c r="AB86" i="21"/>
  <c r="AB95" i="21"/>
  <c r="AB98" i="21"/>
  <c r="AB112" i="21"/>
  <c r="AB109" i="21"/>
  <c r="AB105" i="21"/>
  <c r="AA235" i="21"/>
  <c r="AB84" i="21"/>
  <c r="AB85" i="21"/>
  <c r="AB121" i="21" s="1"/>
  <c r="AB90" i="21"/>
  <c r="AB87" i="21"/>
  <c r="AB116" i="21"/>
  <c r="AB115" i="21"/>
  <c r="AB108" i="21"/>
  <c r="AB104" i="21"/>
  <c r="AA134" i="21"/>
  <c r="AB88" i="21"/>
  <c r="AB89" i="21"/>
  <c r="AB94" i="21"/>
  <c r="AB91" i="21"/>
  <c r="AB110" i="21"/>
  <c r="AB114" i="21"/>
  <c r="AB107" i="21"/>
  <c r="AA125" i="21"/>
  <c r="AB239" i="21"/>
  <c r="AB243" i="21"/>
  <c r="AB238" i="21"/>
  <c r="AB242" i="21"/>
  <c r="AB241" i="21"/>
  <c r="AB245" i="21"/>
  <c r="AB247" i="21"/>
  <c r="AB249" i="21"/>
  <c r="AB248" i="21"/>
  <c r="AB244" i="21"/>
  <c r="AB251" i="21"/>
  <c r="AB246" i="21"/>
  <c r="AB250" i="21"/>
  <c r="AB252" i="21"/>
  <c r="AB240" i="21"/>
  <c r="AA133" i="21"/>
  <c r="AA131" i="21"/>
  <c r="AA122" i="21"/>
  <c r="AA127" i="21"/>
  <c r="AA128" i="21"/>
  <c r="AA123" i="21"/>
  <c r="AA126" i="21"/>
  <c r="AA99" i="21"/>
  <c r="AA121" i="21"/>
  <c r="AB221" i="21"/>
  <c r="AB225" i="21"/>
  <c r="AB220" i="21"/>
  <c r="AB224" i="21"/>
  <c r="AB223" i="21"/>
  <c r="AB228" i="21"/>
  <c r="AB230" i="21"/>
  <c r="AB232" i="21"/>
  <c r="AB227" i="21"/>
  <c r="AB234" i="21"/>
  <c r="AB222" i="21"/>
  <c r="AB226" i="21"/>
  <c r="AB229" i="21"/>
  <c r="AB231" i="21"/>
  <c r="AB233" i="21"/>
  <c r="AI138" i="11" a="1"/>
  <c r="AI138" i="11" s="1"/>
  <c r="AC219" i="21" a="1"/>
  <c r="AC219" i="21" s="1"/>
  <c r="AI35" i="11" a="1"/>
  <c r="AI35" i="11" s="1"/>
  <c r="AC101" i="21" a="1"/>
  <c r="AC101" i="21" s="1"/>
  <c r="AC83" i="21" a="1"/>
  <c r="AC83" i="21" s="1"/>
  <c r="AC84" i="21" s="1"/>
  <c r="AC119" i="21" a="1"/>
  <c r="AC119" i="21" s="1"/>
  <c r="A41" i="21"/>
  <c r="A392" i="21" s="1" a="1"/>
  <c r="A392" i="21" s="1"/>
  <c r="A177" i="21"/>
  <c r="Y109" i="10"/>
  <c r="Z95" i="10"/>
  <c r="Z113" i="10" s="1"/>
  <c r="Z94" i="10"/>
  <c r="Z112" i="10" s="1"/>
  <c r="B30" i="10"/>
  <c r="AA98" i="10" s="1"/>
  <c r="AA116" i="10" s="1"/>
  <c r="AA31" i="10"/>
  <c r="AA119" i="10"/>
  <c r="AA117" i="10"/>
  <c r="BO31" i="10"/>
  <c r="AR31" i="10"/>
  <c r="AN31" i="10"/>
  <c r="BT31" i="10"/>
  <c r="AV31" i="10"/>
  <c r="L31" i="10"/>
  <c r="AJ31" i="10"/>
  <c r="BH31" i="10"/>
  <c r="CF31" i="10"/>
  <c r="AG31" i="10"/>
  <c r="N31" i="10"/>
  <c r="E31" i="10"/>
  <c r="CK31" i="10"/>
  <c r="AT31" i="10"/>
  <c r="I31" i="10"/>
  <c r="CG31" i="10"/>
  <c r="BY31" i="10"/>
  <c r="CS31" i="10"/>
  <c r="AP31" i="10"/>
  <c r="AE31" i="10"/>
  <c r="BJ31" i="10"/>
  <c r="CD31" i="10"/>
  <c r="CA31" i="10"/>
  <c r="AQ31" i="10"/>
  <c r="CE31" i="10"/>
  <c r="BW31" i="10"/>
  <c r="CN31" i="10"/>
  <c r="AZ31" i="10"/>
  <c r="CU31" i="10"/>
  <c r="BD31" i="10"/>
  <c r="P31" i="10"/>
  <c r="BZ31" i="10"/>
  <c r="AW31" i="10"/>
  <c r="CV31" i="10"/>
  <c r="AK31" i="10"/>
  <c r="G31" i="10"/>
  <c r="Q31" i="10"/>
  <c r="CW31" i="10"/>
  <c r="M31" i="10"/>
  <c r="CC31" i="10"/>
  <c r="BA31" i="10"/>
  <c r="BQ31" i="10"/>
  <c r="BB31" i="10"/>
  <c r="F31" i="10"/>
  <c r="K31" i="10"/>
  <c r="BF31" i="10"/>
  <c r="CI31" i="10"/>
  <c r="CH31" i="10"/>
  <c r="CM31" i="10"/>
  <c r="D31" i="10"/>
  <c r="BG31" i="10"/>
  <c r="CB31" i="10"/>
  <c r="BK31" i="10"/>
  <c r="BX31" i="10"/>
  <c r="T31" i="10"/>
  <c r="CJ31" i="10"/>
  <c r="BU31" i="10"/>
  <c r="BP31" i="10"/>
  <c r="AS31" i="10"/>
  <c r="S31" i="10"/>
  <c r="AC31" i="10"/>
  <c r="Z31" i="10"/>
  <c r="CP31" i="10"/>
  <c r="Y31" i="10"/>
  <c r="BE31" i="10"/>
  <c r="AD31" i="10"/>
  <c r="J31" i="10"/>
  <c r="CL31" i="10"/>
  <c r="R31" i="10"/>
  <c r="AM31" i="10"/>
  <c r="W31" i="10"/>
  <c r="O31" i="10"/>
  <c r="CT31" i="10"/>
  <c r="CQ31" i="10"/>
  <c r="AB31" i="10"/>
  <c r="X31" i="10"/>
  <c r="CR31" i="10"/>
  <c r="BS31" i="10"/>
  <c r="H31" i="10"/>
  <c r="AF31" i="10"/>
  <c r="BL31" i="10"/>
  <c r="AI31" i="10"/>
  <c r="U31" i="10"/>
  <c r="BI31" i="10"/>
  <c r="AY31" i="10"/>
  <c r="CO31" i="10"/>
  <c r="AL31" i="10"/>
  <c r="BR31" i="10"/>
  <c r="AO31" i="10"/>
  <c r="BM31" i="10"/>
  <c r="AU31" i="10"/>
  <c r="V31" i="10"/>
  <c r="BN31" i="10"/>
  <c r="AH31" i="10"/>
  <c r="AX31" i="10"/>
  <c r="AA250" i="10"/>
  <c r="AA123" i="10"/>
  <c r="AA120" i="10"/>
  <c r="AA118" i="10"/>
  <c r="AA251" i="10"/>
  <c r="AA124" i="10"/>
  <c r="AA253" i="10"/>
  <c r="AA254" i="10"/>
  <c r="AA122" i="10"/>
  <c r="AA121" i="10"/>
  <c r="AA247" i="10"/>
  <c r="AB89" i="10"/>
  <c r="AB82" i="10"/>
  <c r="AB83" i="10"/>
  <c r="AB78" i="10"/>
  <c r="AB88" i="10"/>
  <c r="AB85" i="10"/>
  <c r="AB81" i="10"/>
  <c r="AB84" i="10"/>
  <c r="AB76" i="10"/>
  <c r="AB77" i="10"/>
  <c r="AB87" i="10"/>
  <c r="AB90" i="10"/>
  <c r="AB86" i="10"/>
  <c r="AB230" i="10"/>
  <c r="AB212" i="10"/>
  <c r="AB236" i="10"/>
  <c r="AB216" i="10"/>
  <c r="AB208" i="10"/>
  <c r="AB206" i="10"/>
  <c r="AB207" i="10"/>
  <c r="AB218" i="10"/>
  <c r="AB214" i="10"/>
  <c r="AB234" i="10"/>
  <c r="AB233" i="10"/>
  <c r="AB215" i="10"/>
  <c r="AB238" i="10"/>
  <c r="AB227" i="10"/>
  <c r="AB213" i="10"/>
  <c r="AB235" i="10"/>
  <c r="AB228" i="10"/>
  <c r="AB219" i="10"/>
  <c r="AB229" i="10"/>
  <c r="AB231" i="10"/>
  <c r="AB237" i="10"/>
  <c r="AB232" i="10"/>
  <c r="AB220" i="10"/>
  <c r="AB217" i="10"/>
  <c r="AB211" i="10"/>
  <c r="AA248" i="10"/>
  <c r="AA255" i="10"/>
  <c r="AA249" i="10"/>
  <c r="AA252" i="10"/>
  <c r="AA256" i="10"/>
  <c r="AB80" i="10"/>
  <c r="AB79" i="10"/>
  <c r="AB99" i="10"/>
  <c r="AB101" i="10"/>
  <c r="AB105" i="10"/>
  <c r="AB100" i="10"/>
  <c r="AB104" i="10"/>
  <c r="AB103" i="10"/>
  <c r="AB102" i="10"/>
  <c r="AB108" i="10"/>
  <c r="AB106" i="10"/>
  <c r="AB107" i="10"/>
  <c r="AA126" i="10"/>
  <c r="AA125" i="10"/>
  <c r="A163" i="10"/>
  <c r="E34" i="7"/>
  <c r="A33" i="10"/>
  <c r="A31" i="20" s="1"/>
  <c r="I33" i="13"/>
  <c r="AA91" i="10"/>
  <c r="AC205" i="10" a="1"/>
  <c r="AC205" i="10" s="1"/>
  <c r="AC75" i="10" a="1"/>
  <c r="AC75" i="10" s="1"/>
  <c r="AC241" i="10" a="1"/>
  <c r="AC241" i="10" s="1"/>
  <c r="AC93" i="10" a="1"/>
  <c r="AC93" i="10" s="1"/>
  <c r="AC223" i="10" a="1"/>
  <c r="AC223" i="10" s="1"/>
  <c r="AC111" i="10" a="1"/>
  <c r="AC111" i="10" s="1"/>
  <c r="AB124" i="21" l="1"/>
  <c r="AB265" i="21"/>
  <c r="C303" i="21"/>
  <c r="AA96" i="10"/>
  <c r="AA114" i="10" s="1"/>
  <c r="AA95" i="10"/>
  <c r="AA113" i="10" s="1"/>
  <c r="AA97" i="10"/>
  <c r="AA115" i="10" s="1"/>
  <c r="AA271" i="21"/>
  <c r="AC249" i="21"/>
  <c r="AB262" i="21"/>
  <c r="AB133" i="21"/>
  <c r="AB259" i="21"/>
  <c r="AB257" i="21"/>
  <c r="AB127" i="21"/>
  <c r="AB266" i="21"/>
  <c r="AB267" i="21"/>
  <c r="AB264" i="21"/>
  <c r="AC241" i="21"/>
  <c r="AC243" i="21"/>
  <c r="AB263" i="21"/>
  <c r="AC251" i="21"/>
  <c r="AB268" i="21"/>
  <c r="AB131" i="21"/>
  <c r="AD255" i="21" a="1"/>
  <c r="AD255" i="21" s="1"/>
  <c r="A307" i="21" a="1"/>
  <c r="A307" i="21" s="1"/>
  <c r="AB269" i="21"/>
  <c r="AB258" i="21"/>
  <c r="AB256" i="21"/>
  <c r="AB270" i="21"/>
  <c r="AB261" i="21"/>
  <c r="AB260" i="21"/>
  <c r="AB128" i="21"/>
  <c r="AB129" i="21"/>
  <c r="AC247" i="21"/>
  <c r="AC250" i="21"/>
  <c r="AC246" i="21"/>
  <c r="AC239" i="21"/>
  <c r="AC252" i="21"/>
  <c r="AC242" i="21"/>
  <c r="AC244" i="21"/>
  <c r="AC240" i="21"/>
  <c r="AC248" i="21"/>
  <c r="AC245" i="21"/>
  <c r="AB122" i="21"/>
  <c r="AB132" i="21"/>
  <c r="AB130" i="21"/>
  <c r="AB123" i="21"/>
  <c r="AB253" i="21"/>
  <c r="AB134" i="21"/>
  <c r="AB99" i="21"/>
  <c r="AB125" i="21"/>
  <c r="AB126" i="21"/>
  <c r="AB235" i="21"/>
  <c r="AC115" i="21"/>
  <c r="AD119" i="21" a="1"/>
  <c r="AD119" i="21" s="1"/>
  <c r="AD237" i="21" a="1"/>
  <c r="AD237" i="21" s="1"/>
  <c r="AD101" i="21" a="1"/>
  <c r="AD101" i="21" s="1"/>
  <c r="AC86" i="21"/>
  <c r="AC113" i="21"/>
  <c r="AC95" i="21"/>
  <c r="AC109" i="21"/>
  <c r="AC98" i="21"/>
  <c r="AC94" i="21"/>
  <c r="AC116" i="21"/>
  <c r="AC114" i="21"/>
  <c r="AC112" i="21"/>
  <c r="AC107" i="21"/>
  <c r="AC96" i="21"/>
  <c r="AC91" i="21"/>
  <c r="AC93" i="21"/>
  <c r="AC106" i="21"/>
  <c r="AC108" i="21"/>
  <c r="AC111" i="21"/>
  <c r="AC103" i="21"/>
  <c r="AC89" i="21"/>
  <c r="AC125" i="21" s="1"/>
  <c r="AC85" i="21"/>
  <c r="AC104" i="21"/>
  <c r="AC105" i="21"/>
  <c r="AC110" i="21"/>
  <c r="AC87" i="21"/>
  <c r="AC92" i="21"/>
  <c r="AC88" i="21"/>
  <c r="AC222" i="21"/>
  <c r="AC221" i="21"/>
  <c r="AC225" i="21"/>
  <c r="AC220" i="21"/>
  <c r="AC256" i="21" s="1"/>
  <c r="AC224" i="21"/>
  <c r="AC260" i="21" s="1"/>
  <c r="AC229" i="21"/>
  <c r="AC226" i="21"/>
  <c r="AC231" i="21"/>
  <c r="AC223" i="21"/>
  <c r="AC228" i="21"/>
  <c r="AC264" i="21" s="1"/>
  <c r="AC230" i="21"/>
  <c r="AC232" i="21"/>
  <c r="AC227" i="21"/>
  <c r="AC263" i="21" s="1"/>
  <c r="AC234" i="21"/>
  <c r="AC233" i="21"/>
  <c r="AC97" i="21"/>
  <c r="AD83" i="21" a="1"/>
  <c r="AD83" i="21" s="1"/>
  <c r="AD90" i="21" s="1"/>
  <c r="AJ35" i="11" a="1"/>
  <c r="AJ35" i="11" s="1"/>
  <c r="Z109" i="10"/>
  <c r="AJ138" i="11" a="1"/>
  <c r="AJ138" i="11" s="1"/>
  <c r="AD219" i="21" a="1"/>
  <c r="AD219" i="21" s="1"/>
  <c r="AC90" i="21"/>
  <c r="Z127" i="10"/>
  <c r="A42" i="21"/>
  <c r="A393" i="21" s="1" a="1"/>
  <c r="A393" i="21" s="1"/>
  <c r="A178" i="21"/>
  <c r="AA94" i="10"/>
  <c r="AA112" i="10" s="1"/>
  <c r="BV31" i="10"/>
  <c r="C31" i="10"/>
  <c r="BC31" i="10"/>
  <c r="B31" i="10"/>
  <c r="AB98" i="10" s="1"/>
  <c r="H32" i="10"/>
  <c r="CT32" i="10"/>
  <c r="CU32" i="10"/>
  <c r="AF32" i="10"/>
  <c r="AW32" i="10"/>
  <c r="G32" i="10"/>
  <c r="BL32" i="10"/>
  <c r="AG32" i="10"/>
  <c r="X32" i="10"/>
  <c r="AR32" i="10"/>
  <c r="Z32" i="10"/>
  <c r="S32" i="10"/>
  <c r="CN32" i="10"/>
  <c r="BH32" i="10"/>
  <c r="R32" i="10"/>
  <c r="BQ32" i="10"/>
  <c r="BY32" i="10"/>
  <c r="J32" i="10"/>
  <c r="BB32" i="10"/>
  <c r="K32" i="10"/>
  <c r="BJ32" i="10"/>
  <c r="BV32" i="10"/>
  <c r="AQ32" i="10"/>
  <c r="CM32" i="10"/>
  <c r="BR32" i="10"/>
  <c r="CW32" i="10"/>
  <c r="L32" i="10"/>
  <c r="BK32" i="10"/>
  <c r="AC32" i="10"/>
  <c r="CO32" i="10"/>
  <c r="AY32" i="10"/>
  <c r="E32" i="10"/>
  <c r="AO32" i="10"/>
  <c r="AB32" i="10"/>
  <c r="AZ32" i="10"/>
  <c r="AL32" i="10"/>
  <c r="AI32" i="10"/>
  <c r="CV32" i="10"/>
  <c r="Y32" i="10"/>
  <c r="AH32" i="10"/>
  <c r="BA32" i="10"/>
  <c r="AE32" i="10"/>
  <c r="V32" i="10"/>
  <c r="AU32" i="10"/>
  <c r="W32" i="10"/>
  <c r="BF32" i="10"/>
  <c r="AA32" i="10"/>
  <c r="CA32" i="10"/>
  <c r="CQ32" i="10"/>
  <c r="M32" i="10"/>
  <c r="BS32" i="10"/>
  <c r="P32" i="10"/>
  <c r="BG32" i="10"/>
  <c r="I32" i="10"/>
  <c r="AV32" i="10"/>
  <c r="CB32" i="10"/>
  <c r="Q32" i="10"/>
  <c r="BE32" i="10"/>
  <c r="AJ32" i="10"/>
  <c r="BD32" i="10"/>
  <c r="AT32" i="10"/>
  <c r="CF32" i="10"/>
  <c r="BP32" i="10"/>
  <c r="AS32" i="10"/>
  <c r="BN32" i="10"/>
  <c r="CG32" i="10"/>
  <c r="CS32" i="10"/>
  <c r="AD32" i="10"/>
  <c r="F32" i="10"/>
  <c r="BC32" i="10"/>
  <c r="CH32" i="10"/>
  <c r="CE32" i="10"/>
  <c r="O32" i="10"/>
  <c r="BO32" i="10"/>
  <c r="BW32" i="10"/>
  <c r="D32" i="10"/>
  <c r="BI32" i="10"/>
  <c r="CP32" i="10"/>
  <c r="AK32" i="10"/>
  <c r="BU32" i="10"/>
  <c r="CR32" i="10"/>
  <c r="U32" i="10"/>
  <c r="T32" i="10"/>
  <c r="AN32" i="10"/>
  <c r="N32" i="10"/>
  <c r="CJ32" i="10"/>
  <c r="BT32" i="10"/>
  <c r="CL32" i="10"/>
  <c r="CC32" i="10"/>
  <c r="BM32" i="10"/>
  <c r="AX32" i="10"/>
  <c r="AP32" i="10"/>
  <c r="CD32" i="10"/>
  <c r="AB118" i="10"/>
  <c r="AB123" i="10"/>
  <c r="AB119" i="10"/>
  <c r="AB117" i="10"/>
  <c r="AB126" i="10"/>
  <c r="AB120" i="10"/>
  <c r="AB125" i="10"/>
  <c r="AB124" i="10"/>
  <c r="AB122" i="10"/>
  <c r="AB247" i="10"/>
  <c r="AB253" i="10"/>
  <c r="AB121" i="10"/>
  <c r="AB256" i="10"/>
  <c r="AB248" i="10"/>
  <c r="AB254" i="10"/>
  <c r="AB255" i="10"/>
  <c r="AB249" i="10"/>
  <c r="AB251" i="10"/>
  <c r="AB252" i="10"/>
  <c r="AC83" i="10"/>
  <c r="AC82" i="10"/>
  <c r="AC90" i="10"/>
  <c r="AC85" i="10"/>
  <c r="AC84" i="10"/>
  <c r="AC86" i="10"/>
  <c r="AC77" i="10"/>
  <c r="AC81" i="10"/>
  <c r="AC78" i="10"/>
  <c r="AC88" i="10"/>
  <c r="AC87" i="10"/>
  <c r="AC89" i="10"/>
  <c r="AC76" i="10"/>
  <c r="AC227" i="10"/>
  <c r="AC212" i="10"/>
  <c r="AC237" i="10"/>
  <c r="AC219" i="10"/>
  <c r="AC232" i="10"/>
  <c r="AC231" i="10"/>
  <c r="AC234" i="10"/>
  <c r="AC216" i="10"/>
  <c r="AC233" i="10"/>
  <c r="AC228" i="10"/>
  <c r="AC206" i="10"/>
  <c r="AC236" i="10"/>
  <c r="AC208" i="10"/>
  <c r="AC230" i="10"/>
  <c r="AC218" i="10"/>
  <c r="AC214" i="10"/>
  <c r="AC235" i="10"/>
  <c r="AC213" i="10"/>
  <c r="AC220" i="10"/>
  <c r="AC211" i="10"/>
  <c r="AC238" i="10"/>
  <c r="AC207" i="10"/>
  <c r="AC215" i="10"/>
  <c r="AC217" i="10"/>
  <c r="AC229" i="10"/>
  <c r="AB250" i="10"/>
  <c r="AB116" i="10"/>
  <c r="AC100" i="10"/>
  <c r="AC99" i="10"/>
  <c r="AC102" i="10"/>
  <c r="AC106" i="10"/>
  <c r="AC101" i="10"/>
  <c r="AC105" i="10"/>
  <c r="AC104" i="10"/>
  <c r="AC103" i="10"/>
  <c r="AC108" i="10"/>
  <c r="AC107" i="10"/>
  <c r="AC79" i="10"/>
  <c r="AC80" i="10"/>
  <c r="AD111" i="10" a="1"/>
  <c r="AD111" i="10" s="1"/>
  <c r="AD241" i="10" a="1"/>
  <c r="AD241" i="10" s="1"/>
  <c r="AD205" i="10" a="1"/>
  <c r="AD205" i="10" s="1"/>
  <c r="AD223" i="10" a="1"/>
  <c r="AD223" i="10" s="1"/>
  <c r="AD75" i="10" a="1"/>
  <c r="AD75" i="10" s="1"/>
  <c r="AD93" i="10" a="1"/>
  <c r="AD93" i="10" s="1"/>
  <c r="I34" i="13"/>
  <c r="E35" i="7"/>
  <c r="A34" i="10"/>
  <c r="A32" i="20" s="1"/>
  <c r="A164" i="10"/>
  <c r="AB91" i="10"/>
  <c r="AC127" i="21" l="1"/>
  <c r="AC124" i="21"/>
  <c r="C304" i="21"/>
  <c r="AA127" i="10"/>
  <c r="AB94" i="10"/>
  <c r="AB112" i="10" s="1"/>
  <c r="AB97" i="10"/>
  <c r="AB115" i="10" s="1"/>
  <c r="AB96" i="10"/>
  <c r="AB114" i="10" s="1"/>
  <c r="AC259" i="21"/>
  <c r="AC122" i="21"/>
  <c r="AC267" i="21"/>
  <c r="AB271" i="21"/>
  <c r="AC261" i="21"/>
  <c r="AC266" i="21"/>
  <c r="AC270" i="21"/>
  <c r="AC265" i="21"/>
  <c r="AC269" i="21"/>
  <c r="AC262" i="21"/>
  <c r="AC268" i="21"/>
  <c r="AE255" i="21" a="1"/>
  <c r="AE255" i="21" s="1"/>
  <c r="A308" i="21" a="1"/>
  <c r="A308" i="21" s="1"/>
  <c r="AC253" i="21"/>
  <c r="AC257" i="21"/>
  <c r="AC258" i="21"/>
  <c r="AC133" i="21"/>
  <c r="AC235" i="21"/>
  <c r="AD88" i="21"/>
  <c r="AD105" i="21"/>
  <c r="AD98" i="21"/>
  <c r="AD91" i="21"/>
  <c r="AD114" i="21"/>
  <c r="AD241" i="21"/>
  <c r="AD240" i="21"/>
  <c r="AD244" i="21"/>
  <c r="AD243" i="21"/>
  <c r="AD247" i="21"/>
  <c r="AD238" i="21"/>
  <c r="AD246" i="21"/>
  <c r="AD239" i="21"/>
  <c r="AD245" i="21"/>
  <c r="AD242" i="21"/>
  <c r="AD251" i="21"/>
  <c r="AD250" i="21"/>
  <c r="AD249" i="21"/>
  <c r="AD248" i="21"/>
  <c r="AD252" i="21"/>
  <c r="AD89" i="21"/>
  <c r="AD110" i="21"/>
  <c r="AC128" i="21"/>
  <c r="AC130" i="21"/>
  <c r="AC131" i="21"/>
  <c r="AC132" i="21"/>
  <c r="AE83" i="21" a="1"/>
  <c r="AE83" i="21" s="1"/>
  <c r="AE90" i="21" s="1"/>
  <c r="AE237" i="21" a="1"/>
  <c r="AE237" i="21" s="1"/>
  <c r="AD84" i="21"/>
  <c r="AD86" i="21"/>
  <c r="AD115" i="21"/>
  <c r="AD109" i="21"/>
  <c r="AD106" i="21"/>
  <c r="AD95" i="21"/>
  <c r="AC126" i="21"/>
  <c r="AD92" i="21"/>
  <c r="AD93" i="21"/>
  <c r="AD116" i="21"/>
  <c r="AD112" i="21"/>
  <c r="AD108" i="21"/>
  <c r="AD126" i="21" s="1"/>
  <c r="AD104" i="21"/>
  <c r="AD87" i="21"/>
  <c r="AD85" i="21"/>
  <c r="AD97" i="21"/>
  <c r="AD96" i="21"/>
  <c r="AD111" i="21"/>
  <c r="AD113" i="21"/>
  <c r="AD107" i="21"/>
  <c r="AD103" i="21"/>
  <c r="AD94" i="21"/>
  <c r="AC121" i="21"/>
  <c r="AC129" i="21"/>
  <c r="AC134" i="21"/>
  <c r="AC123" i="21"/>
  <c r="AC99" i="21"/>
  <c r="AD223" i="21"/>
  <c r="AD222" i="21"/>
  <c r="AD226" i="21"/>
  <c r="AD221" i="21"/>
  <c r="AD225" i="21"/>
  <c r="AD220" i="21"/>
  <c r="AD230" i="21"/>
  <c r="AD227" i="21"/>
  <c r="AD229" i="21"/>
  <c r="AD231" i="21"/>
  <c r="AD228" i="21"/>
  <c r="AD233" i="21"/>
  <c r="AD224" i="21"/>
  <c r="AD234" i="21"/>
  <c r="AD232" i="21"/>
  <c r="AE101" i="21" a="1"/>
  <c r="AE101" i="21" s="1"/>
  <c r="AK138" i="11" a="1"/>
  <c r="AK138" i="11" s="1"/>
  <c r="AE219" i="21" a="1"/>
  <c r="AE219" i="21" s="1"/>
  <c r="AK35" i="11" a="1"/>
  <c r="AK35" i="11" s="1"/>
  <c r="AE119" i="21" a="1"/>
  <c r="AE119" i="21" s="1"/>
  <c r="A43" i="21"/>
  <c r="A394" i="21" s="1" a="1"/>
  <c r="A394" i="21" s="1"/>
  <c r="A179" i="21"/>
  <c r="AA109" i="10"/>
  <c r="BX32" i="10"/>
  <c r="CK32" i="10"/>
  <c r="AM32" i="10"/>
  <c r="B32" i="10"/>
  <c r="AC98" i="10" s="1"/>
  <c r="AC116" i="10" s="1"/>
  <c r="BZ32" i="10"/>
  <c r="CI32" i="10"/>
  <c r="C32" i="10"/>
  <c r="AB95" i="10"/>
  <c r="CA33" i="10"/>
  <c r="AC251" i="10"/>
  <c r="AC254" i="10"/>
  <c r="CQ33" i="10"/>
  <c r="L33" i="10"/>
  <c r="G33" i="10"/>
  <c r="AK33" i="10"/>
  <c r="BX33" i="10"/>
  <c r="BB33" i="10"/>
  <c r="O33" i="10"/>
  <c r="CI33" i="10"/>
  <c r="BZ33" i="10"/>
  <c r="CF33" i="10"/>
  <c r="BI33" i="10"/>
  <c r="CO33" i="10"/>
  <c r="I33" i="10"/>
  <c r="AO33" i="10"/>
  <c r="AN33" i="10"/>
  <c r="CR33" i="10"/>
  <c r="BH33" i="10"/>
  <c r="CG33" i="10"/>
  <c r="CD33" i="10"/>
  <c r="J33" i="10"/>
  <c r="CL33" i="10"/>
  <c r="R33" i="10"/>
  <c r="AM33" i="10"/>
  <c r="BC33" i="10"/>
  <c r="AA33" i="10"/>
  <c r="CE33" i="10"/>
  <c r="BG33" i="10"/>
  <c r="CU33" i="10"/>
  <c r="AC33" i="10"/>
  <c r="T33" i="10"/>
  <c r="CV33" i="10"/>
  <c r="CW33" i="10"/>
  <c r="N33" i="10"/>
  <c r="AY33" i="10"/>
  <c r="BM33" i="10"/>
  <c r="AT33" i="10"/>
  <c r="M33" i="10"/>
  <c r="X33" i="10"/>
  <c r="AR33" i="10"/>
  <c r="CB33" i="10"/>
  <c r="BL33" i="10"/>
  <c r="Q33" i="10"/>
  <c r="AD33" i="10"/>
  <c r="BJ33" i="10"/>
  <c r="V33" i="10"/>
  <c r="AE33" i="10"/>
  <c r="AH33" i="10"/>
  <c r="AX33" i="10"/>
  <c r="CT33" i="10"/>
  <c r="AQ33" i="10"/>
  <c r="CM33" i="10"/>
  <c r="AZ33" i="10"/>
  <c r="BK33" i="10"/>
  <c r="H33" i="10"/>
  <c r="AJ33" i="10"/>
  <c r="BO33" i="10"/>
  <c r="AS33" i="10"/>
  <c r="BR33" i="10"/>
  <c r="U33" i="10"/>
  <c r="CK33" i="10"/>
  <c r="AG33" i="10"/>
  <c r="AB33" i="10"/>
  <c r="AV33" i="10"/>
  <c r="CJ33" i="10"/>
  <c r="BT33" i="10"/>
  <c r="AW33" i="10"/>
  <c r="AU33" i="10"/>
  <c r="BA33" i="10"/>
  <c r="AP33" i="10"/>
  <c r="CC33" i="10"/>
  <c r="CS33" i="10"/>
  <c r="AC250" i="10"/>
  <c r="AC249" i="10"/>
  <c r="AD90" i="10"/>
  <c r="AD86" i="10"/>
  <c r="AD85" i="10"/>
  <c r="AD81" i="10"/>
  <c r="AD89" i="10"/>
  <c r="AD84" i="10"/>
  <c r="AD76" i="10"/>
  <c r="AD78" i="10"/>
  <c r="AD87" i="10"/>
  <c r="AD82" i="10"/>
  <c r="AD88" i="10"/>
  <c r="AD83" i="10"/>
  <c r="AD77" i="10"/>
  <c r="AC256" i="10"/>
  <c r="AC252" i="10"/>
  <c r="AC255" i="10"/>
  <c r="AD206" i="10"/>
  <c r="AD207" i="10"/>
  <c r="AD212" i="10"/>
  <c r="AD216" i="10"/>
  <c r="AD233" i="10"/>
  <c r="AD238" i="10"/>
  <c r="AD235" i="10"/>
  <c r="AD219" i="10"/>
  <c r="AD218" i="10"/>
  <c r="AD232" i="10"/>
  <c r="AD214" i="10"/>
  <c r="AD234" i="10"/>
  <c r="AD227" i="10"/>
  <c r="AD237" i="10"/>
  <c r="AD236" i="10"/>
  <c r="AD231" i="10"/>
  <c r="AD208" i="10"/>
  <c r="AD230" i="10"/>
  <c r="AD215" i="10"/>
  <c r="AD228" i="10"/>
  <c r="AD211" i="10"/>
  <c r="AD213" i="10"/>
  <c r="AD220" i="10"/>
  <c r="AD217" i="10"/>
  <c r="AD229" i="10"/>
  <c r="AC253" i="10"/>
  <c r="AC247" i="10"/>
  <c r="AC248" i="10"/>
  <c r="AD80" i="10"/>
  <c r="AD79" i="10"/>
  <c r="AD99" i="10"/>
  <c r="AD103" i="10"/>
  <c r="AD102" i="10"/>
  <c r="AD106" i="10"/>
  <c r="AD100" i="10"/>
  <c r="AD101" i="10"/>
  <c r="AD107" i="10"/>
  <c r="AD105" i="10"/>
  <c r="AD104" i="10"/>
  <c r="AD108" i="10"/>
  <c r="AC122" i="10"/>
  <c r="AC123" i="10"/>
  <c r="AC120" i="10"/>
  <c r="AC118" i="10"/>
  <c r="AC124" i="10"/>
  <c r="AC126" i="10"/>
  <c r="AC119" i="10"/>
  <c r="AC125" i="10"/>
  <c r="AC121" i="10"/>
  <c r="AC117" i="10"/>
  <c r="AE241" i="10" a="1"/>
  <c r="AE241" i="10" s="1"/>
  <c r="AE75" i="10" a="1"/>
  <c r="AE75" i="10" s="1"/>
  <c r="AE111" i="10" a="1"/>
  <c r="AE111" i="10" s="1"/>
  <c r="AE93" i="10" a="1"/>
  <c r="AE93" i="10" s="1"/>
  <c r="AE205" i="10" a="1"/>
  <c r="AE205" i="10" s="1"/>
  <c r="AE223" i="10" a="1"/>
  <c r="AE223" i="10" s="1"/>
  <c r="AC91" i="10"/>
  <c r="A165" i="10"/>
  <c r="E36" i="7"/>
  <c r="I35" i="13"/>
  <c r="A35" i="10"/>
  <c r="A33" i="20" s="1"/>
  <c r="AD257" i="21" l="1"/>
  <c r="AD256" i="21"/>
  <c r="AD258" i="21"/>
  <c r="AD265" i="21"/>
  <c r="AD259" i="21"/>
  <c r="AD264" i="21"/>
  <c r="AD262" i="21"/>
  <c r="C305" i="21"/>
  <c r="AC96" i="10"/>
  <c r="AC114" i="10" s="1"/>
  <c r="AC94" i="10"/>
  <c r="AC112" i="10" s="1"/>
  <c r="AC97" i="10"/>
  <c r="AC115" i="10" s="1"/>
  <c r="AC271" i="21"/>
  <c r="AD260" i="21"/>
  <c r="AD266" i="21"/>
  <c r="AD268" i="21"/>
  <c r="AD261" i="21"/>
  <c r="AD124" i="21"/>
  <c r="AD270" i="21"/>
  <c r="AD269" i="21"/>
  <c r="AF101" i="21" a="1"/>
  <c r="AF101" i="21" s="1"/>
  <c r="A309" i="21" a="1"/>
  <c r="A309" i="21" s="1"/>
  <c r="AD263" i="21"/>
  <c r="AD267" i="21"/>
  <c r="AF237" i="21" a="1"/>
  <c r="AF237" i="21" s="1"/>
  <c r="AF243" i="21" s="1"/>
  <c r="AF255" i="21" a="1"/>
  <c r="AF255" i="21" s="1"/>
  <c r="AD123" i="21"/>
  <c r="AD253" i="21"/>
  <c r="AD134" i="21"/>
  <c r="AD235" i="21"/>
  <c r="AD133" i="21"/>
  <c r="AF119" i="21" a="1"/>
  <c r="AF119" i="21" s="1"/>
  <c r="AD130" i="21"/>
  <c r="AD127" i="21"/>
  <c r="AD132" i="21"/>
  <c r="AD122" i="21"/>
  <c r="AF83" i="21" a="1"/>
  <c r="AF83" i="21" s="1"/>
  <c r="AF93" i="21" s="1"/>
  <c r="AD128" i="21"/>
  <c r="AE238" i="21"/>
  <c r="AE242" i="21"/>
  <c r="AE241" i="21"/>
  <c r="AE240" i="21"/>
  <c r="AE243" i="21"/>
  <c r="AE244" i="21"/>
  <c r="AE246" i="21"/>
  <c r="AE247" i="21"/>
  <c r="AE248" i="21"/>
  <c r="AE252" i="21"/>
  <c r="AE239" i="21"/>
  <c r="AE251" i="21"/>
  <c r="AE250" i="21"/>
  <c r="AE249" i="21"/>
  <c r="AE245" i="21"/>
  <c r="AD129" i="21"/>
  <c r="AE95" i="21"/>
  <c r="AE109" i="21"/>
  <c r="AD131" i="21"/>
  <c r="AE107" i="21"/>
  <c r="AE97" i="21"/>
  <c r="AE103" i="21"/>
  <c r="AE112" i="21"/>
  <c r="AE92" i="21"/>
  <c r="AE98" i="21"/>
  <c r="AE88" i="21"/>
  <c r="AE116" i="21"/>
  <c r="AE110" i="21"/>
  <c r="AE106" i="21"/>
  <c r="AE84" i="21"/>
  <c r="AE91" i="21"/>
  <c r="AE89" i="21"/>
  <c r="AE86" i="21"/>
  <c r="AE87" i="21"/>
  <c r="AE115" i="21"/>
  <c r="AE111" i="21"/>
  <c r="AE105" i="21"/>
  <c r="AE94" i="21"/>
  <c r="AE85" i="21"/>
  <c r="AE96" i="21"/>
  <c r="AE93" i="21"/>
  <c r="AE114" i="21"/>
  <c r="AE113" i="21"/>
  <c r="AE108" i="21"/>
  <c r="AE126" i="21" s="1"/>
  <c r="AE104" i="21"/>
  <c r="AD99" i="21"/>
  <c r="AD125" i="21"/>
  <c r="AD121" i="21"/>
  <c r="AE220" i="21"/>
  <c r="AE224" i="21"/>
  <c r="AE223" i="21"/>
  <c r="AE222" i="21"/>
  <c r="AE226" i="21"/>
  <c r="AE225" i="21"/>
  <c r="AE261" i="21" s="1"/>
  <c r="AE227" i="21"/>
  <c r="AE231" i="21"/>
  <c r="AE232" i="21"/>
  <c r="AE229" i="21"/>
  <c r="AE221" i="21"/>
  <c r="AE234" i="21"/>
  <c r="AE233" i="21"/>
  <c r="AE230" i="21"/>
  <c r="AE266" i="21" s="1"/>
  <c r="AE228" i="21"/>
  <c r="AL138" i="11" a="1"/>
  <c r="AL138" i="11" s="1"/>
  <c r="AF219" i="21" a="1"/>
  <c r="AF219" i="21" s="1"/>
  <c r="AL35" i="11" a="1"/>
  <c r="AL35" i="11" s="1"/>
  <c r="A44" i="21"/>
  <c r="A395" i="21" s="1" a="1"/>
  <c r="A395" i="21" s="1"/>
  <c r="A180" i="21"/>
  <c r="AC95" i="10"/>
  <c r="AC113" i="10" s="1"/>
  <c r="BU33" i="10"/>
  <c r="AL33" i="10"/>
  <c r="D33" i="10"/>
  <c r="BP33" i="10"/>
  <c r="W33" i="10"/>
  <c r="CN33" i="10"/>
  <c r="BY33" i="10"/>
  <c r="S33" i="10"/>
  <c r="P33" i="10"/>
  <c r="BV33" i="10"/>
  <c r="BE33" i="10"/>
  <c r="E33" i="10"/>
  <c r="BS33" i="10"/>
  <c r="CH33" i="10"/>
  <c r="BF33" i="10"/>
  <c r="K33" i="10"/>
  <c r="BQ33" i="10"/>
  <c r="BD33" i="10"/>
  <c r="Z33" i="10"/>
  <c r="BW33" i="10"/>
  <c r="AI33" i="10"/>
  <c r="C33" i="10"/>
  <c r="F33" i="10"/>
  <c r="BN33" i="10"/>
  <c r="AF33" i="10"/>
  <c r="Y33" i="10"/>
  <c r="CP33" i="10"/>
  <c r="AB113" i="10"/>
  <c r="AB127" i="10" s="1"/>
  <c r="AB109" i="10"/>
  <c r="B33" i="10"/>
  <c r="AD98" i="10" s="1"/>
  <c r="AD116" i="10" s="1"/>
  <c r="C34" i="10"/>
  <c r="AA34" i="10"/>
  <c r="L34" i="10"/>
  <c r="AI34" i="10"/>
  <c r="BU34" i="10"/>
  <c r="Z34" i="10"/>
  <c r="CJ34" i="10"/>
  <c r="BL34" i="10"/>
  <c r="AC34" i="10"/>
  <c r="AW34" i="10"/>
  <c r="BY34" i="10"/>
  <c r="V34" i="10"/>
  <c r="AE34" i="10"/>
  <c r="R34" i="10"/>
  <c r="AM34" i="10"/>
  <c r="CD34" i="10"/>
  <c r="CE34" i="10"/>
  <c r="CH34" i="10"/>
  <c r="CA34" i="10"/>
  <c r="H34" i="10"/>
  <c r="BK34" i="10"/>
  <c r="P34" i="10"/>
  <c r="I34" i="10"/>
  <c r="AZ34" i="10"/>
  <c r="CB34" i="10"/>
  <c r="CR34" i="10"/>
  <c r="E34" i="10"/>
  <c r="AO34" i="10"/>
  <c r="AL34" i="10"/>
  <c r="Y34" i="10"/>
  <c r="AR34" i="10"/>
  <c r="BZ34" i="10"/>
  <c r="BX34" i="10"/>
  <c r="BN34" i="10"/>
  <c r="BA34" i="10"/>
  <c r="CS34" i="10"/>
  <c r="AD34" i="10"/>
  <c r="AU34" i="10"/>
  <c r="AH34" i="10"/>
  <c r="BJ34" i="10"/>
  <c r="K34" i="10"/>
  <c r="CI34" i="10"/>
  <c r="CT34" i="10"/>
  <c r="BS34" i="10"/>
  <c r="CW34" i="10"/>
  <c r="CF34" i="10"/>
  <c r="X34" i="10"/>
  <c r="BO34" i="10"/>
  <c r="BD34" i="10"/>
  <c r="CN34" i="10"/>
  <c r="CV34" i="10"/>
  <c r="Q34" i="10"/>
  <c r="BE34" i="10"/>
  <c r="AT34" i="10"/>
  <c r="AS34" i="10"/>
  <c r="AV34" i="10"/>
  <c r="CP34" i="10"/>
  <c r="BH34" i="10"/>
  <c r="CC34" i="10"/>
  <c r="CG34" i="10"/>
  <c r="CO34" i="10"/>
  <c r="AP34" i="10"/>
  <c r="F34" i="10"/>
  <c r="BC34" i="10"/>
  <c r="BF34" i="10"/>
  <c r="AQ34" i="10"/>
  <c r="CM34" i="10"/>
  <c r="BV34" i="10"/>
  <c r="BW34" i="10"/>
  <c r="AY34" i="10"/>
  <c r="BG34" i="10"/>
  <c r="AN34" i="10"/>
  <c r="T34" i="10"/>
  <c r="G34" i="10"/>
  <c r="AK34" i="10"/>
  <c r="BP34" i="10"/>
  <c r="U34" i="10"/>
  <c r="N34" i="10"/>
  <c r="AB34" i="10"/>
  <c r="CK34" i="10"/>
  <c r="BR34" i="10"/>
  <c r="M34" i="10"/>
  <c r="BQ34" i="10"/>
  <c r="BM34" i="10"/>
  <c r="J34" i="10"/>
  <c r="BB34" i="10"/>
  <c r="CL34" i="10"/>
  <c r="W34" i="10"/>
  <c r="AD251" i="10"/>
  <c r="AD253" i="10"/>
  <c r="AD256" i="10"/>
  <c r="AD250" i="10"/>
  <c r="AD252" i="10"/>
  <c r="AD254" i="10"/>
  <c r="AE230" i="10"/>
  <c r="AE218" i="10"/>
  <c r="AE214" i="10"/>
  <c r="AE215" i="10"/>
  <c r="AE227" i="10"/>
  <c r="AE213" i="10"/>
  <c r="AE219" i="10"/>
  <c r="AE236" i="10"/>
  <c r="AE231" i="10"/>
  <c r="AE216" i="10"/>
  <c r="AE238" i="10"/>
  <c r="AE220" i="10"/>
  <c r="AE235" i="10"/>
  <c r="AE217" i="10"/>
  <c r="AE229" i="10"/>
  <c r="AE228" i="10"/>
  <c r="AE211" i="10"/>
  <c r="AE234" i="10"/>
  <c r="AE208" i="10"/>
  <c r="AE207" i="10"/>
  <c r="AE212" i="10"/>
  <c r="AE233" i="10"/>
  <c r="AE206" i="10"/>
  <c r="AE237" i="10"/>
  <c r="AE232" i="10"/>
  <c r="AE88" i="10"/>
  <c r="AE83" i="10"/>
  <c r="AE76" i="10"/>
  <c r="AE82" i="10"/>
  <c r="AE85" i="10"/>
  <c r="AE81" i="10"/>
  <c r="AE84" i="10"/>
  <c r="AE77" i="10"/>
  <c r="AE78" i="10"/>
  <c r="AE87" i="10"/>
  <c r="AE90" i="10"/>
  <c r="AE86" i="10"/>
  <c r="AE89" i="10"/>
  <c r="AD249" i="10"/>
  <c r="AD255" i="10"/>
  <c r="AD247" i="10"/>
  <c r="AD248" i="10"/>
  <c r="AE80" i="10"/>
  <c r="AE79" i="10"/>
  <c r="AE100" i="10"/>
  <c r="AE104" i="10"/>
  <c r="AE99" i="10"/>
  <c r="AE103" i="10"/>
  <c r="AE102" i="10"/>
  <c r="AE108" i="10"/>
  <c r="AE101" i="10"/>
  <c r="AE107" i="10"/>
  <c r="AE105" i="10"/>
  <c r="AE106" i="10"/>
  <c r="AD122" i="10"/>
  <c r="AD121" i="10"/>
  <c r="AD124" i="10"/>
  <c r="AD126" i="10"/>
  <c r="AD125" i="10"/>
  <c r="AD119" i="10"/>
  <c r="AD117" i="10"/>
  <c r="AD120" i="10"/>
  <c r="AD118" i="10"/>
  <c r="AD123" i="10"/>
  <c r="AF241" i="10" a="1"/>
  <c r="AF241" i="10" s="1"/>
  <c r="AF223" i="10" a="1"/>
  <c r="AF223" i="10" s="1"/>
  <c r="AF75" i="10" a="1"/>
  <c r="AF75" i="10" s="1"/>
  <c r="AF205" i="10" a="1"/>
  <c r="AF205" i="10" s="1"/>
  <c r="AF111" i="10" a="1"/>
  <c r="AF111" i="10" s="1"/>
  <c r="AF93" i="10" a="1"/>
  <c r="AF93" i="10" s="1"/>
  <c r="AD91" i="10"/>
  <c r="A36" i="10"/>
  <c r="A34" i="20" s="1"/>
  <c r="I36" i="13"/>
  <c r="A166" i="10"/>
  <c r="E37" i="7"/>
  <c r="AF97" i="21" l="1"/>
  <c r="AE131" i="21"/>
  <c r="AE269" i="21"/>
  <c r="C306" i="21"/>
  <c r="AC127" i="10"/>
  <c r="AD94" i="10"/>
  <c r="AD112" i="10" s="1"/>
  <c r="AD97" i="10"/>
  <c r="AD115" i="10" s="1"/>
  <c r="AD96" i="10"/>
  <c r="AD114" i="10" s="1"/>
  <c r="AE260" i="21"/>
  <c r="AD271" i="21"/>
  <c r="AE264" i="21"/>
  <c r="AE257" i="21"/>
  <c r="AE263" i="21"/>
  <c r="AE259" i="21"/>
  <c r="AF109" i="21"/>
  <c r="AE268" i="21"/>
  <c r="AE262" i="21"/>
  <c r="AE256" i="21"/>
  <c r="AE270" i="21"/>
  <c r="AE267" i="21"/>
  <c r="AF245" i="21"/>
  <c r="AG255" i="21" a="1"/>
  <c r="AG255" i="21" s="1"/>
  <c r="A310" i="21" a="1"/>
  <c r="A310" i="21" s="1"/>
  <c r="AF251" i="21"/>
  <c r="AE258" i="21"/>
  <c r="AE265" i="21"/>
  <c r="AF247" i="21"/>
  <c r="AF248" i="21"/>
  <c r="AF244" i="21"/>
  <c r="AF242" i="21"/>
  <c r="AF252" i="21"/>
  <c r="AF249" i="21"/>
  <c r="AF241" i="21"/>
  <c r="AF238" i="21"/>
  <c r="AF250" i="21"/>
  <c r="AF246" i="21"/>
  <c r="AF240" i="21"/>
  <c r="AF239" i="21"/>
  <c r="AE253" i="21"/>
  <c r="AF86" i="21"/>
  <c r="AF115" i="21"/>
  <c r="AF133" i="21" s="1"/>
  <c r="AE125" i="21"/>
  <c r="AF98" i="21"/>
  <c r="AF107" i="21"/>
  <c r="AF88" i="21"/>
  <c r="AF103" i="21"/>
  <c r="AE235" i="21"/>
  <c r="AE130" i="21"/>
  <c r="AE127" i="21"/>
  <c r="AE129" i="21"/>
  <c r="AF90" i="21"/>
  <c r="AF91" i="21"/>
  <c r="AF92" i="21"/>
  <c r="AF113" i="21"/>
  <c r="AF114" i="21"/>
  <c r="AF106" i="21"/>
  <c r="AF87" i="21"/>
  <c r="AF94" i="21"/>
  <c r="AF95" i="21"/>
  <c r="AF96" i="21"/>
  <c r="AF110" i="21"/>
  <c r="AF112" i="21"/>
  <c r="AF105" i="21"/>
  <c r="AF85" i="21"/>
  <c r="AF84" i="21"/>
  <c r="AF116" i="21"/>
  <c r="AF111" i="21"/>
  <c r="AF129" i="21" s="1"/>
  <c r="AF108" i="21"/>
  <c r="AF104" i="21"/>
  <c r="AF89" i="21"/>
  <c r="AE122" i="21"/>
  <c r="AE134" i="21"/>
  <c r="AE133" i="21"/>
  <c r="AE99" i="21"/>
  <c r="AE121" i="21"/>
  <c r="AE132" i="21"/>
  <c r="AE128" i="21"/>
  <c r="AE123" i="21"/>
  <c r="AE124" i="21"/>
  <c r="AG83" i="21" a="1"/>
  <c r="AG83" i="21" s="1"/>
  <c r="AG90" i="21" s="1"/>
  <c r="AG237" i="21" a="1"/>
  <c r="AG237" i="21" s="1"/>
  <c r="AF221" i="21"/>
  <c r="AF257" i="21" s="1"/>
  <c r="AF225" i="21"/>
  <c r="AF261" i="21" s="1"/>
  <c r="AF220" i="21"/>
  <c r="AF224" i="21"/>
  <c r="AF223" i="21"/>
  <c r="AF226" i="21"/>
  <c r="AF228" i="21"/>
  <c r="AF264" i="21" s="1"/>
  <c r="AF222" i="21"/>
  <c r="AF258" i="21" s="1"/>
  <c r="AF230" i="21"/>
  <c r="AF227" i="21"/>
  <c r="AF232" i="21"/>
  <c r="AF229" i="21"/>
  <c r="AF231" i="21"/>
  <c r="AF233" i="21"/>
  <c r="AF234" i="21"/>
  <c r="AG101" i="21" a="1"/>
  <c r="AG101" i="21" s="1"/>
  <c r="AM138" i="11" a="1"/>
  <c r="AM138" i="11" s="1"/>
  <c r="AG219" i="21" a="1"/>
  <c r="AG219" i="21" s="1"/>
  <c r="AC109" i="10"/>
  <c r="AM35" i="11" a="1"/>
  <c r="AM35" i="11" s="1"/>
  <c r="AG119" i="21" a="1"/>
  <c r="AG119" i="21" s="1"/>
  <c r="A45" i="21"/>
  <c r="A181" i="21"/>
  <c r="AD95" i="10"/>
  <c r="AD113" i="10" s="1"/>
  <c r="BI34" i="10"/>
  <c r="AG34" i="10"/>
  <c r="AJ34" i="10"/>
  <c r="CQ34" i="10"/>
  <c r="AF34" i="10"/>
  <c r="BT34" i="10"/>
  <c r="S34" i="10"/>
  <c r="O34" i="10"/>
  <c r="CU34" i="10"/>
  <c r="B34" i="10"/>
  <c r="AE98" i="10" s="1"/>
  <c r="AE116" i="10" s="1"/>
  <c r="D34" i="10"/>
  <c r="AX34" i="10"/>
  <c r="AN35" i="10"/>
  <c r="CI35" i="10"/>
  <c r="CU35" i="10"/>
  <c r="AC35" i="10"/>
  <c r="BZ35" i="10"/>
  <c r="AK35" i="10"/>
  <c r="CN35" i="10"/>
  <c r="BX35" i="10"/>
  <c r="AJ35" i="10"/>
  <c r="AI35" i="10"/>
  <c r="AU35" i="10"/>
  <c r="BM35" i="10"/>
  <c r="CL35" i="10"/>
  <c r="BQ35" i="10"/>
  <c r="CG35" i="10"/>
  <c r="CS35" i="10"/>
  <c r="W35" i="10"/>
  <c r="CH35" i="10"/>
  <c r="AQ35" i="10"/>
  <c r="CQ35" i="10"/>
  <c r="BK35" i="10"/>
  <c r="BW35" i="10"/>
  <c r="AY35" i="10"/>
  <c r="AF35" i="10"/>
  <c r="BG35" i="10"/>
  <c r="N35" i="10"/>
  <c r="AG35" i="10"/>
  <c r="CP35" i="10"/>
  <c r="AO35" i="10"/>
  <c r="BD35" i="10"/>
  <c r="BR35" i="10"/>
  <c r="CR35" i="10"/>
  <c r="BH35" i="10"/>
  <c r="AZ35" i="10"/>
  <c r="CF35" i="10"/>
  <c r="AX35" i="10"/>
  <c r="BY35" i="10"/>
  <c r="BN35" i="10"/>
  <c r="F35" i="10"/>
  <c r="CO35" i="10"/>
  <c r="BJ35" i="10"/>
  <c r="BC35" i="10"/>
  <c r="BV35" i="10"/>
  <c r="CA35" i="10"/>
  <c r="CT35" i="10"/>
  <c r="BS35" i="10"/>
  <c r="H35" i="10"/>
  <c r="Y35" i="10"/>
  <c r="AT35" i="10"/>
  <c r="AB35" i="10"/>
  <c r="S35" i="10"/>
  <c r="AS35" i="10"/>
  <c r="E35" i="10"/>
  <c r="AW35" i="10"/>
  <c r="CK35" i="10"/>
  <c r="CB35" i="10"/>
  <c r="BL35" i="10"/>
  <c r="M35" i="10"/>
  <c r="BI35" i="10"/>
  <c r="CV35" i="10"/>
  <c r="BA35" i="10"/>
  <c r="V35" i="10"/>
  <c r="AE35" i="10"/>
  <c r="R35" i="10"/>
  <c r="J35" i="10"/>
  <c r="K35" i="10"/>
  <c r="CD35" i="10"/>
  <c r="O35" i="10"/>
  <c r="CE35" i="10"/>
  <c r="CM35" i="10"/>
  <c r="X35" i="10"/>
  <c r="L35" i="10"/>
  <c r="BO35" i="10"/>
  <c r="G35" i="10"/>
  <c r="AR35" i="10"/>
  <c r="Q35" i="10"/>
  <c r="AL35" i="10"/>
  <c r="I35" i="10"/>
  <c r="AD35" i="10"/>
  <c r="BU35" i="10"/>
  <c r="CJ35" i="10"/>
  <c r="BT35" i="10"/>
  <c r="T35" i="10"/>
  <c r="Z35" i="10"/>
  <c r="BP35" i="10"/>
  <c r="BE35" i="10"/>
  <c r="BB35" i="10"/>
  <c r="CC35" i="10"/>
  <c r="AH35" i="10"/>
  <c r="AP35" i="10"/>
  <c r="AM35" i="10"/>
  <c r="AE121" i="10"/>
  <c r="AE123" i="10"/>
  <c r="AE124" i="10"/>
  <c r="AE248" i="10"/>
  <c r="AE122" i="10"/>
  <c r="AE118" i="10"/>
  <c r="AE126" i="10"/>
  <c r="AE117" i="10"/>
  <c r="AE247" i="10"/>
  <c r="AE253" i="10"/>
  <c r="AF82" i="10"/>
  <c r="AF83" i="10"/>
  <c r="AF90" i="10"/>
  <c r="AF86" i="10"/>
  <c r="AF81" i="10"/>
  <c r="AF76" i="10"/>
  <c r="AF89" i="10"/>
  <c r="AF77" i="10"/>
  <c r="AF78" i="10"/>
  <c r="AF88" i="10"/>
  <c r="AF85" i="10"/>
  <c r="AF84" i="10"/>
  <c r="AF87" i="10"/>
  <c r="AE256" i="10"/>
  <c r="AE254" i="10"/>
  <c r="AE255" i="10"/>
  <c r="AE252" i="10"/>
  <c r="AE249" i="10"/>
  <c r="AE251" i="10"/>
  <c r="AF227" i="10"/>
  <c r="AF237" i="10"/>
  <c r="AF219" i="10"/>
  <c r="AF232" i="10"/>
  <c r="AF231" i="10"/>
  <c r="AF213" i="10"/>
  <c r="AF228" i="10"/>
  <c r="AF230" i="10"/>
  <c r="AF212" i="10"/>
  <c r="AF236" i="10"/>
  <c r="AF216" i="10"/>
  <c r="AF208" i="10"/>
  <c r="AF220" i="10"/>
  <c r="AF207" i="10"/>
  <c r="AF215" i="10"/>
  <c r="AF214" i="10"/>
  <c r="AF234" i="10"/>
  <c r="AF233" i="10"/>
  <c r="AF238" i="10"/>
  <c r="AF235" i="10"/>
  <c r="AF218" i="10"/>
  <c r="AF229" i="10"/>
  <c r="AF206" i="10"/>
  <c r="AF217" i="10"/>
  <c r="AF211" i="10"/>
  <c r="AE250" i="10"/>
  <c r="AF80" i="10"/>
  <c r="AF79" i="10"/>
  <c r="AF99" i="10"/>
  <c r="AF101" i="10"/>
  <c r="AF105" i="10"/>
  <c r="AF104" i="10"/>
  <c r="AF103" i="10"/>
  <c r="AF106" i="10"/>
  <c r="AF100" i="10"/>
  <c r="AF108" i="10"/>
  <c r="AF102" i="10"/>
  <c r="AF107" i="10"/>
  <c r="AE119" i="10"/>
  <c r="AE120" i="10"/>
  <c r="AE125" i="10"/>
  <c r="A167" i="10"/>
  <c r="I37" i="13"/>
  <c r="A37" i="10"/>
  <c r="A35" i="20" s="1"/>
  <c r="E38" i="7"/>
  <c r="AG111" i="10" a="1"/>
  <c r="AG111" i="10" s="1"/>
  <c r="AG223" i="10" a="1"/>
  <c r="AG223" i="10" s="1"/>
  <c r="AG75" i="10" a="1"/>
  <c r="AG75" i="10" s="1"/>
  <c r="AG241" i="10" a="1"/>
  <c r="AG241" i="10" s="1"/>
  <c r="AG93" i="10" a="1"/>
  <c r="AG93" i="10" s="1"/>
  <c r="AG205" i="10" a="1"/>
  <c r="AG205" i="10" s="1"/>
  <c r="AE91" i="10"/>
  <c r="C307" i="21" l="1"/>
  <c r="A311" i="21" a="1"/>
  <c r="A311" i="21" s="1"/>
  <c r="A396" i="21" a="1"/>
  <c r="A396" i="21" s="1"/>
  <c r="AD127" i="10"/>
  <c r="AE96" i="10"/>
  <c r="AE114" i="10" s="1"/>
  <c r="AE94" i="10"/>
  <c r="AE112" i="10" s="1"/>
  <c r="AE97" i="10"/>
  <c r="AE115" i="10" s="1"/>
  <c r="AF269" i="21"/>
  <c r="AF127" i="21"/>
  <c r="AE271" i="21"/>
  <c r="AF263" i="21"/>
  <c r="AF265" i="21"/>
  <c r="AF270" i="21"/>
  <c r="AF268" i="21"/>
  <c r="AF260" i="21"/>
  <c r="AF256" i="21"/>
  <c r="AF262" i="21"/>
  <c r="AF259" i="21"/>
  <c r="AF125" i="21"/>
  <c r="AF267" i="21"/>
  <c r="AF266" i="21"/>
  <c r="AF122" i="21"/>
  <c r="AF253" i="21"/>
  <c r="AF121" i="21"/>
  <c r="AF126" i="21"/>
  <c r="AH83" i="21" a="1"/>
  <c r="AH83" i="21" s="1"/>
  <c r="AH87" i="21" s="1"/>
  <c r="AH255" i="21" a="1"/>
  <c r="AH255" i="21" s="1"/>
  <c r="AF123" i="21"/>
  <c r="AF128" i="21"/>
  <c r="AF124" i="21"/>
  <c r="AF134" i="21"/>
  <c r="AF235" i="21"/>
  <c r="AF132" i="21"/>
  <c r="AF99" i="21"/>
  <c r="AF131" i="21"/>
  <c r="AG116" i="21"/>
  <c r="AG240" i="21"/>
  <c r="AG239" i="21"/>
  <c r="AG243" i="21"/>
  <c r="AG242" i="21"/>
  <c r="AG246" i="21"/>
  <c r="AG245" i="21"/>
  <c r="AG238" i="21"/>
  <c r="AG250" i="21"/>
  <c r="AG247" i="21"/>
  <c r="AG249" i="21"/>
  <c r="AG241" i="21"/>
  <c r="AG248" i="21"/>
  <c r="AG252" i="21"/>
  <c r="AG244" i="21"/>
  <c r="AG251" i="21"/>
  <c r="AF130" i="21"/>
  <c r="AG91" i="21"/>
  <c r="AG105" i="21"/>
  <c r="AG92" i="21"/>
  <c r="AG112" i="21"/>
  <c r="AG95" i="21"/>
  <c r="AG106" i="21"/>
  <c r="AG85" i="21"/>
  <c r="AG94" i="21"/>
  <c r="AG108" i="21"/>
  <c r="AG126" i="21" s="1"/>
  <c r="AG103" i="21"/>
  <c r="AG111" i="21"/>
  <c r="AG97" i="21"/>
  <c r="AG84" i="21"/>
  <c r="AG96" i="21"/>
  <c r="AG86" i="21"/>
  <c r="AG98" i="21"/>
  <c r="AG115" i="21"/>
  <c r="AG107" i="21"/>
  <c r="AG110" i="21"/>
  <c r="AG89" i="21"/>
  <c r="AG88" i="21"/>
  <c r="AG87" i="21"/>
  <c r="AG93" i="21"/>
  <c r="AG129" i="21" s="1"/>
  <c r="AG104" i="21"/>
  <c r="AG114" i="21"/>
  <c r="AG113" i="21"/>
  <c r="AG109" i="21"/>
  <c r="AE95" i="10"/>
  <c r="AE113" i="10" s="1"/>
  <c r="AN35" i="11" a="1"/>
  <c r="AN35" i="11" s="1"/>
  <c r="AH237" i="21" a="1"/>
  <c r="AH237" i="21" s="1"/>
  <c r="AH101" i="21" a="1"/>
  <c r="AH101" i="21" s="1"/>
  <c r="AG222" i="21"/>
  <c r="AG221" i="21"/>
  <c r="AG225" i="21"/>
  <c r="AG220" i="21"/>
  <c r="AG224" i="21"/>
  <c r="AG229" i="21"/>
  <c r="AG228" i="21"/>
  <c r="AG226" i="21"/>
  <c r="AG230" i="21"/>
  <c r="AG223" i="21"/>
  <c r="AG227" i="21"/>
  <c r="AG232" i="21"/>
  <c r="AG234" i="21"/>
  <c r="AG231" i="21"/>
  <c r="AG233" i="21"/>
  <c r="AN138" i="11" a="1"/>
  <c r="AN138" i="11" s="1"/>
  <c r="AH219" i="21" a="1"/>
  <c r="AH219" i="21" s="1"/>
  <c r="AD109" i="10"/>
  <c r="AH119" i="21" a="1"/>
  <c r="AH119" i="21" s="1"/>
  <c r="A46" i="21"/>
  <c r="A182" i="21"/>
  <c r="AV35" i="10"/>
  <c r="CW35" i="10"/>
  <c r="U35" i="10"/>
  <c r="D35" i="10"/>
  <c r="P35" i="10"/>
  <c r="BF35" i="10"/>
  <c r="B35" i="10"/>
  <c r="AF98" i="10" s="1"/>
  <c r="AF116" i="10" s="1"/>
  <c r="AA35" i="10"/>
  <c r="C35" i="10"/>
  <c r="AH97" i="21"/>
  <c r="AX36" i="10"/>
  <c r="C36" i="10"/>
  <c r="AF118" i="10"/>
  <c r="AF121" i="10"/>
  <c r="O36" i="10"/>
  <c r="CQ36" i="10"/>
  <c r="CE36" i="10"/>
  <c r="P36" i="10"/>
  <c r="CU36" i="10"/>
  <c r="AB36" i="10"/>
  <c r="AI36" i="10"/>
  <c r="AN36" i="10"/>
  <c r="BO36" i="10"/>
  <c r="AV36" i="10"/>
  <c r="CG36" i="10"/>
  <c r="AL36" i="10"/>
  <c r="CB36" i="10"/>
  <c r="BP36" i="10"/>
  <c r="AZ36" i="10"/>
  <c r="G36" i="10"/>
  <c r="U36" i="10"/>
  <c r="Q36" i="10"/>
  <c r="AS36" i="10"/>
  <c r="V36" i="10"/>
  <c r="AU36" i="10"/>
  <c r="BE36" i="10"/>
  <c r="AH36" i="10"/>
  <c r="W36" i="10"/>
  <c r="CD36" i="10"/>
  <c r="AQ36" i="10"/>
  <c r="CH36" i="10"/>
  <c r="CI36" i="10"/>
  <c r="AF36" i="10"/>
  <c r="BS36" i="10"/>
  <c r="AR36" i="10"/>
  <c r="BX36" i="10"/>
  <c r="BU36" i="10"/>
  <c r="H36" i="10"/>
  <c r="BI36" i="10"/>
  <c r="BM36" i="10"/>
  <c r="AT36" i="10"/>
  <c r="CJ36" i="10"/>
  <c r="M36" i="10"/>
  <c r="BZ36" i="10"/>
  <c r="CF36" i="10"/>
  <c r="AO36" i="10"/>
  <c r="AC36" i="10"/>
  <c r="BJ36" i="10"/>
  <c r="AD36" i="10"/>
  <c r="CC36" i="10"/>
  <c r="CL36" i="10"/>
  <c r="BY36" i="10"/>
  <c r="BF36" i="10"/>
  <c r="AM36" i="10"/>
  <c r="AA36" i="10"/>
  <c r="CT36" i="10"/>
  <c r="CM36" i="10"/>
  <c r="BD36" i="10"/>
  <c r="BW36" i="10"/>
  <c r="CK36" i="10"/>
  <c r="T36" i="10"/>
  <c r="BH36" i="10"/>
  <c r="L36" i="10"/>
  <c r="CR36" i="10"/>
  <c r="N36" i="10"/>
  <c r="S36" i="10"/>
  <c r="CN36" i="10"/>
  <c r="Y36" i="10"/>
  <c r="CP36" i="10"/>
  <c r="BL36" i="10"/>
  <c r="CW36" i="10"/>
  <c r="AG36" i="10"/>
  <c r="CO36" i="10"/>
  <c r="AP36" i="10"/>
  <c r="CS36" i="10"/>
  <c r="AE36" i="10"/>
  <c r="BN36" i="10"/>
  <c r="BC36" i="10"/>
  <c r="K36" i="10"/>
  <c r="CA36" i="10"/>
  <c r="BV36" i="10"/>
  <c r="BG36" i="10"/>
  <c r="BT36" i="10"/>
  <c r="D36" i="10"/>
  <c r="X36" i="10"/>
  <c r="BK36" i="10"/>
  <c r="AJ36" i="10"/>
  <c r="AW36" i="10"/>
  <c r="Z36" i="10"/>
  <c r="AY36" i="10"/>
  <c r="CV36" i="10"/>
  <c r="BA36" i="10"/>
  <c r="BR36" i="10"/>
  <c r="E36" i="10"/>
  <c r="I36" i="10"/>
  <c r="AK36" i="10"/>
  <c r="J36" i="10"/>
  <c r="BB36" i="10"/>
  <c r="F36" i="10"/>
  <c r="R36" i="10"/>
  <c r="BQ36" i="10"/>
  <c r="AF254" i="10"/>
  <c r="AF247" i="10"/>
  <c r="AF117" i="10"/>
  <c r="AF126" i="10"/>
  <c r="AF125" i="10"/>
  <c r="AF119" i="10"/>
  <c r="AF122" i="10"/>
  <c r="AF120" i="10"/>
  <c r="AF250" i="10"/>
  <c r="AF248" i="10"/>
  <c r="AF255" i="10"/>
  <c r="AF251" i="10"/>
  <c r="AG77" i="10"/>
  <c r="AG90" i="10"/>
  <c r="AG81" i="10"/>
  <c r="AG88" i="10"/>
  <c r="AG76" i="10"/>
  <c r="AG83" i="10"/>
  <c r="AG89" i="10"/>
  <c r="AG82" i="10"/>
  <c r="AG86" i="10"/>
  <c r="AG85" i="10"/>
  <c r="AG84" i="10"/>
  <c r="AG78" i="10"/>
  <c r="AG87" i="10"/>
  <c r="AF253" i="10"/>
  <c r="AF249" i="10"/>
  <c r="AF256" i="10"/>
  <c r="AG207" i="10"/>
  <c r="AG213" i="10"/>
  <c r="AG238" i="10"/>
  <c r="AG220" i="10"/>
  <c r="AG227" i="10"/>
  <c r="AG212" i="10"/>
  <c r="AG237" i="10"/>
  <c r="AG219" i="10"/>
  <c r="AG232" i="10"/>
  <c r="AG231" i="10"/>
  <c r="AG216" i="10"/>
  <c r="AG233" i="10"/>
  <c r="AG236" i="10"/>
  <c r="AG234" i="10"/>
  <c r="AG215" i="10"/>
  <c r="AG206" i="10"/>
  <c r="AG214" i="10"/>
  <c r="AG217" i="10"/>
  <c r="AG230" i="10"/>
  <c r="AG235" i="10"/>
  <c r="AG208" i="10"/>
  <c r="AG218" i="10"/>
  <c r="AG228" i="10"/>
  <c r="AG211" i="10"/>
  <c r="AG229" i="10"/>
  <c r="AF252" i="10"/>
  <c r="AG79" i="10"/>
  <c r="AG80" i="10"/>
  <c r="AG100" i="10"/>
  <c r="AG102" i="10"/>
  <c r="AG106" i="10"/>
  <c r="AG101" i="10"/>
  <c r="AG105" i="10"/>
  <c r="AG99" i="10"/>
  <c r="AG104" i="10"/>
  <c r="AG108" i="10"/>
  <c r="AG103" i="10"/>
  <c r="AG107" i="10"/>
  <c r="AF123" i="10"/>
  <c r="AF124" i="10"/>
  <c r="A168" i="10"/>
  <c r="I38" i="13"/>
  <c r="E39" i="7"/>
  <c r="A38" i="10"/>
  <c r="A36" i="20" s="1"/>
  <c r="AF91" i="10"/>
  <c r="AH205" i="10" a="1"/>
  <c r="AH205" i="10" s="1"/>
  <c r="AH111" i="10" a="1"/>
  <c r="AH111" i="10" s="1"/>
  <c r="AH241" i="10" a="1"/>
  <c r="AH241" i="10" s="1"/>
  <c r="AH75" i="10" a="1"/>
  <c r="AH75" i="10" s="1"/>
  <c r="AH223" i="10" a="1"/>
  <c r="AH223" i="10" s="1"/>
  <c r="AH93" i="10" a="1"/>
  <c r="AH93" i="10" s="1"/>
  <c r="AG124" i="21" l="1"/>
  <c r="AG259" i="21"/>
  <c r="C308" i="21"/>
  <c r="A312" i="21" a="1"/>
  <c r="A312" i="21" s="1"/>
  <c r="A397" i="21" a="1"/>
  <c r="A397" i="21" s="1"/>
  <c r="AH90" i="21"/>
  <c r="AE127" i="10"/>
  <c r="AF94" i="10"/>
  <c r="AF112" i="10" s="1"/>
  <c r="AF97" i="10"/>
  <c r="AF115" i="10" s="1"/>
  <c r="AF96" i="10"/>
  <c r="AF114" i="10" s="1"/>
  <c r="AF271" i="21"/>
  <c r="AG256" i="21"/>
  <c r="AG269" i="21"/>
  <c r="AG261" i="21"/>
  <c r="AG270" i="21"/>
  <c r="AG258" i="21"/>
  <c r="AG262" i="21"/>
  <c r="AG263" i="21"/>
  <c r="AG264" i="21"/>
  <c r="AG267" i="21"/>
  <c r="AG265" i="21"/>
  <c r="AG257" i="21"/>
  <c r="AH85" i="21"/>
  <c r="AH114" i="21"/>
  <c r="AH109" i="21"/>
  <c r="AH91" i="21"/>
  <c r="AH105" i="21"/>
  <c r="AH123" i="21" s="1"/>
  <c r="AH86" i="21"/>
  <c r="AH98" i="21"/>
  <c r="AH84" i="21"/>
  <c r="AH116" i="21"/>
  <c r="AH111" i="21"/>
  <c r="AH108" i="21"/>
  <c r="AH104" i="21"/>
  <c r="AH92" i="21"/>
  <c r="AH93" i="21"/>
  <c r="AH94" i="21"/>
  <c r="AH110" i="21"/>
  <c r="AH112" i="21"/>
  <c r="AH107" i="21"/>
  <c r="AH103" i="21"/>
  <c r="AG266" i="21"/>
  <c r="AG260" i="21"/>
  <c r="AH95" i="21"/>
  <c r="AH96" i="21"/>
  <c r="AH89" i="21"/>
  <c r="AH115" i="21"/>
  <c r="AH133" i="21" s="1"/>
  <c r="AH113" i="21"/>
  <c r="AH106" i="21"/>
  <c r="AH88" i="21"/>
  <c r="AG268" i="21"/>
  <c r="AI237" i="21" a="1"/>
  <c r="AI237" i="21" s="1"/>
  <c r="AI241" i="21" s="1"/>
  <c r="AI255" i="21" a="1"/>
  <c r="AI255" i="21" s="1"/>
  <c r="AE109" i="10"/>
  <c r="AG127" i="21"/>
  <c r="AG253" i="21"/>
  <c r="AG235" i="21"/>
  <c r="AG134" i="21"/>
  <c r="AG131" i="21"/>
  <c r="AG123" i="21"/>
  <c r="AG133" i="21"/>
  <c r="AG128" i="21"/>
  <c r="AG122" i="21"/>
  <c r="AH241" i="21"/>
  <c r="AH240" i="21"/>
  <c r="AH244" i="21"/>
  <c r="AH239" i="21"/>
  <c r="AH247" i="21"/>
  <c r="AH242" i="21"/>
  <c r="AH246" i="21"/>
  <c r="AH243" i="21"/>
  <c r="AH245" i="21"/>
  <c r="AH251" i="21"/>
  <c r="AH250" i="21"/>
  <c r="AH249" i="21"/>
  <c r="AH238" i="21"/>
  <c r="AH248" i="21"/>
  <c r="AH252" i="21"/>
  <c r="AG130" i="21"/>
  <c r="AI83" i="21" a="1"/>
  <c r="AI83" i="21" s="1"/>
  <c r="AI90" i="21" s="1"/>
  <c r="AG132" i="21"/>
  <c r="AG99" i="21"/>
  <c r="AG125" i="21"/>
  <c r="AG121" i="21"/>
  <c r="AH223" i="21"/>
  <c r="AH222" i="21"/>
  <c r="AH226" i="21"/>
  <c r="AH221" i="21"/>
  <c r="AH225" i="21"/>
  <c r="AH224" i="21"/>
  <c r="AH230" i="21"/>
  <c r="AH231" i="21"/>
  <c r="AH220" i="21"/>
  <c r="AH228" i="21"/>
  <c r="AH233" i="21"/>
  <c r="AH229" i="21"/>
  <c r="AH232" i="21"/>
  <c r="AH227" i="21"/>
  <c r="AH234" i="21"/>
  <c r="AO138" i="11" a="1"/>
  <c r="AO138" i="11" s="1"/>
  <c r="AI219" i="21" a="1"/>
  <c r="AI219" i="21" s="1"/>
  <c r="AI101" i="21" a="1"/>
  <c r="AI101" i="21" s="1"/>
  <c r="AI119" i="21" a="1"/>
  <c r="AI119" i="21" s="1"/>
  <c r="AO35" i="11" a="1"/>
  <c r="AO35" i="11" s="1"/>
  <c r="A47" i="21"/>
  <c r="A183" i="21"/>
  <c r="AF95" i="10"/>
  <c r="AF113" i="10" s="1"/>
  <c r="B36" i="10"/>
  <c r="AG98" i="10" s="1"/>
  <c r="AG116" i="10" s="1"/>
  <c r="B37" i="10"/>
  <c r="AH98" i="10" s="1"/>
  <c r="AG250" i="10"/>
  <c r="C37" i="10"/>
  <c r="BH37" i="10"/>
  <c r="BY37" i="10"/>
  <c r="BW37" i="10"/>
  <c r="I37" i="10"/>
  <c r="BA37" i="10"/>
  <c r="AL37" i="10"/>
  <c r="CB37" i="10"/>
  <c r="CF37" i="10"/>
  <c r="CD37" i="10"/>
  <c r="P37" i="10"/>
  <c r="AR37" i="10"/>
  <c r="N37" i="10"/>
  <c r="CL37" i="10"/>
  <c r="W37" i="10"/>
  <c r="AG125" i="10"/>
  <c r="AG117" i="10"/>
  <c r="AG121" i="10"/>
  <c r="AG119" i="10"/>
  <c r="AG126" i="10"/>
  <c r="AG254" i="10"/>
  <c r="AG251" i="10"/>
  <c r="AG255" i="10"/>
  <c r="AH208" i="10"/>
  <c r="AH230" i="10"/>
  <c r="AH213" i="10"/>
  <c r="AH206" i="10"/>
  <c r="AH207" i="10"/>
  <c r="AH212" i="10"/>
  <c r="AH216" i="10"/>
  <c r="AH233" i="10"/>
  <c r="AH219" i="10"/>
  <c r="AH218" i="10"/>
  <c r="AH232" i="10"/>
  <c r="AH214" i="10"/>
  <c r="AH234" i="10"/>
  <c r="AH215" i="10"/>
  <c r="AH220" i="10"/>
  <c r="AH228" i="10"/>
  <c r="AH229" i="10"/>
  <c r="AH227" i="10"/>
  <c r="AH237" i="10"/>
  <c r="AH236" i="10"/>
  <c r="AH231" i="10"/>
  <c r="AH211" i="10"/>
  <c r="AH238" i="10"/>
  <c r="AH235" i="10"/>
  <c r="AH217" i="10"/>
  <c r="AG252" i="10"/>
  <c r="AG249" i="10"/>
  <c r="AG247" i="10"/>
  <c r="AG253" i="10"/>
  <c r="AG248" i="10"/>
  <c r="AG256" i="10"/>
  <c r="AH89" i="10"/>
  <c r="AH84" i="10"/>
  <c r="AH86" i="10"/>
  <c r="AH83" i="10"/>
  <c r="AH90" i="10"/>
  <c r="AH85" i="10"/>
  <c r="AH81" i="10"/>
  <c r="AH82" i="10"/>
  <c r="AH76" i="10"/>
  <c r="AH77" i="10"/>
  <c r="AH78" i="10"/>
  <c r="AH88" i="10"/>
  <c r="AH87" i="10"/>
  <c r="AH80" i="10"/>
  <c r="AH79" i="10"/>
  <c r="AH99" i="10"/>
  <c r="AH100" i="10"/>
  <c r="AH103" i="10"/>
  <c r="AH102" i="10"/>
  <c r="AH101" i="10"/>
  <c r="AH104" i="10"/>
  <c r="AH107" i="10"/>
  <c r="AH106" i="10"/>
  <c r="AH105" i="10"/>
  <c r="AH108" i="10"/>
  <c r="AG124" i="10"/>
  <c r="AG123" i="10"/>
  <c r="AG122" i="10"/>
  <c r="AG118" i="10"/>
  <c r="AG120" i="10"/>
  <c r="AI205" i="10" a="1"/>
  <c r="AI205" i="10" s="1"/>
  <c r="AI75" i="10" a="1"/>
  <c r="AI75" i="10" s="1"/>
  <c r="AI223" i="10" a="1"/>
  <c r="AI223" i="10" s="1"/>
  <c r="AI111" i="10" a="1"/>
  <c r="AI111" i="10" s="1"/>
  <c r="AI241" i="10" a="1"/>
  <c r="AI241" i="10" s="1"/>
  <c r="AI93" i="10" a="1"/>
  <c r="AI93" i="10" s="1"/>
  <c r="AG91" i="10"/>
  <c r="I39" i="13"/>
  <c r="A169" i="10"/>
  <c r="E40" i="7"/>
  <c r="A39" i="10"/>
  <c r="A37" i="20" s="1"/>
  <c r="AH126" i="21" l="1"/>
  <c r="AH268" i="21"/>
  <c r="AI238" i="21"/>
  <c r="C309" i="21"/>
  <c r="A313" i="21" a="1"/>
  <c r="A313" i="21" s="1"/>
  <c r="A398" i="21" a="1"/>
  <c r="A398" i="21" s="1"/>
  <c r="AH129" i="21"/>
  <c r="AH97" i="10"/>
  <c r="AH115" i="10" s="1"/>
  <c r="AG95" i="10"/>
  <c r="AG113" i="10" s="1"/>
  <c r="AG97" i="10"/>
  <c r="AG115" i="10" s="1"/>
  <c r="AG96" i="10"/>
  <c r="AG114" i="10" s="1"/>
  <c r="AG271" i="21"/>
  <c r="AH125" i="21"/>
  <c r="AH132" i="21"/>
  <c r="AH264" i="21"/>
  <c r="AH265" i="21"/>
  <c r="AH124" i="21"/>
  <c r="AI239" i="21"/>
  <c r="AH131" i="21"/>
  <c r="AI250" i="21"/>
  <c r="AH130" i="21"/>
  <c r="AH128" i="21"/>
  <c r="AI248" i="21"/>
  <c r="AH127" i="21"/>
  <c r="AH270" i="21"/>
  <c r="AH262" i="21"/>
  <c r="AI243" i="21"/>
  <c r="AI252" i="21"/>
  <c r="AI240" i="21"/>
  <c r="AI242" i="21"/>
  <c r="AI247" i="21"/>
  <c r="AI245" i="21"/>
  <c r="AI244" i="21"/>
  <c r="AH267" i="21"/>
  <c r="AH257" i="21"/>
  <c r="AI249" i="21"/>
  <c r="AI251" i="21"/>
  <c r="AI246" i="21"/>
  <c r="AH99" i="21"/>
  <c r="AH266" i="21"/>
  <c r="AH263" i="21"/>
  <c r="AH260" i="21"/>
  <c r="AH258" i="21"/>
  <c r="AH134" i="21"/>
  <c r="AH269" i="21"/>
  <c r="AH121" i="21"/>
  <c r="AH256" i="21"/>
  <c r="AH261" i="21"/>
  <c r="AH259" i="21"/>
  <c r="AH122" i="21"/>
  <c r="AJ237" i="21" a="1"/>
  <c r="AJ237" i="21" s="1"/>
  <c r="AJ243" i="21" s="1"/>
  <c r="AJ255" i="21" a="1"/>
  <c r="AJ255" i="21" s="1"/>
  <c r="AH253" i="21"/>
  <c r="AH235" i="21"/>
  <c r="AI110" i="21"/>
  <c r="AI92" i="21"/>
  <c r="AI105" i="21"/>
  <c r="AI98" i="21"/>
  <c r="AI89" i="21"/>
  <c r="AI114" i="21"/>
  <c r="AI86" i="21"/>
  <c r="AI87" i="21"/>
  <c r="AI116" i="21"/>
  <c r="AI112" i="21"/>
  <c r="AI108" i="21"/>
  <c r="AI126" i="21" s="1"/>
  <c r="AI104" i="21"/>
  <c r="AI95" i="21"/>
  <c r="AI97" i="21"/>
  <c r="AI91" i="21"/>
  <c r="AI96" i="21"/>
  <c r="AI111" i="21"/>
  <c r="AI113" i="21"/>
  <c r="AI107" i="21"/>
  <c r="AI103" i="21"/>
  <c r="AI85" i="21"/>
  <c r="AI88" i="21"/>
  <c r="AI84" i="21"/>
  <c r="AI115" i="21"/>
  <c r="AI109" i="21"/>
  <c r="AI106" i="21"/>
  <c r="AI93" i="21"/>
  <c r="AI94" i="21"/>
  <c r="AJ101" i="21" a="1"/>
  <c r="AJ101" i="21" s="1"/>
  <c r="AJ83" i="21" a="1"/>
  <c r="AJ83" i="21" s="1"/>
  <c r="AJ86" i="21" s="1"/>
  <c r="AI220" i="21"/>
  <c r="AI224" i="21"/>
  <c r="AI223" i="21"/>
  <c r="AI259" i="21" s="1"/>
  <c r="AI222" i="21"/>
  <c r="AI226" i="21"/>
  <c r="AI227" i="21"/>
  <c r="AI229" i="21"/>
  <c r="AI232" i="21"/>
  <c r="AI225" i="21"/>
  <c r="AI231" i="21"/>
  <c r="AI228" i="21"/>
  <c r="AI230" i="21"/>
  <c r="AI234" i="21"/>
  <c r="AI233" i="21"/>
  <c r="AI221" i="21"/>
  <c r="AP138" i="11" a="1"/>
  <c r="AP138" i="11" s="1"/>
  <c r="AJ219" i="21" a="1"/>
  <c r="AJ219" i="21" s="1"/>
  <c r="AP35" i="11" a="1"/>
  <c r="AP35" i="11" s="1"/>
  <c r="AJ119" i="21" a="1"/>
  <c r="AJ119" i="21" s="1"/>
  <c r="A48" i="21"/>
  <c r="A399" i="21" s="1" a="1"/>
  <c r="A399" i="21" s="1"/>
  <c r="A184" i="21"/>
  <c r="AF127" i="10"/>
  <c r="AG94" i="10"/>
  <c r="AG112" i="10" s="1"/>
  <c r="AK119" i="21" a="1"/>
  <c r="AK119" i="21" s="1"/>
  <c r="CH37" i="10"/>
  <c r="D37" i="10"/>
  <c r="AH96" i="10" s="1"/>
  <c r="AH114" i="10" s="1"/>
  <c r="CT37" i="10"/>
  <c r="BR37" i="10"/>
  <c r="BQ37" i="10"/>
  <c r="CQ37" i="10"/>
  <c r="BL37" i="10"/>
  <c r="AH37" i="10"/>
  <c r="AJ37" i="10"/>
  <c r="CI37" i="10"/>
  <c r="AF109" i="10"/>
  <c r="AD37" i="10"/>
  <c r="AY37" i="10"/>
  <c r="U37" i="10"/>
  <c r="BE37" i="10"/>
  <c r="CK37" i="10"/>
  <c r="CA37" i="10"/>
  <c r="BF37" i="10"/>
  <c r="BB37" i="10"/>
  <c r="AZ37" i="10"/>
  <c r="J37" i="10"/>
  <c r="AB37" i="10"/>
  <c r="L37" i="10"/>
  <c r="AM37" i="10"/>
  <c r="CS37" i="10"/>
  <c r="AI37" i="10"/>
  <c r="G37" i="10"/>
  <c r="BU37" i="10"/>
  <c r="CV37" i="10"/>
  <c r="BC37" i="10"/>
  <c r="AW37" i="10"/>
  <c r="E37" i="10"/>
  <c r="CR37" i="10"/>
  <c r="BK37" i="10"/>
  <c r="BO37" i="10"/>
  <c r="AA37" i="10"/>
  <c r="AU37" i="10"/>
  <c r="AO37" i="10"/>
  <c r="BX37" i="10"/>
  <c r="AN37" i="10"/>
  <c r="AF37" i="10"/>
  <c r="CE37" i="10"/>
  <c r="AX37" i="10"/>
  <c r="CP37" i="10"/>
  <c r="Q37" i="10"/>
  <c r="AS37" i="10"/>
  <c r="BD37" i="10"/>
  <c r="AQ37" i="10"/>
  <c r="R37" i="10"/>
  <c r="AP37" i="10"/>
  <c r="V37" i="10"/>
  <c r="BM37" i="10"/>
  <c r="BS37" i="10"/>
  <c r="H37" i="10"/>
  <c r="K37" i="10"/>
  <c r="BN37" i="10"/>
  <c r="BZ37" i="10"/>
  <c r="AT37" i="10"/>
  <c r="CW37" i="10"/>
  <c r="S37" i="10"/>
  <c r="BJ37" i="10"/>
  <c r="F37" i="10"/>
  <c r="BP37" i="10"/>
  <c r="CJ37" i="10"/>
  <c r="AC37" i="10"/>
  <c r="CU37" i="10"/>
  <c r="O37" i="10"/>
  <c r="AE37" i="10"/>
  <c r="Y37" i="10"/>
  <c r="BT37" i="10"/>
  <c r="X37" i="10"/>
  <c r="T37" i="10"/>
  <c r="BV37" i="10"/>
  <c r="CO37" i="10"/>
  <c r="BI37" i="10"/>
  <c r="M37" i="10"/>
  <c r="AG37" i="10"/>
  <c r="AV37" i="10"/>
  <c r="CM37" i="10"/>
  <c r="CC37" i="10"/>
  <c r="CN37" i="10"/>
  <c r="AK37" i="10"/>
  <c r="CG37" i="10"/>
  <c r="Z37" i="10"/>
  <c r="BG37" i="10"/>
  <c r="H38" i="10"/>
  <c r="AH94" i="10"/>
  <c r="AH112" i="10" s="1"/>
  <c r="AH95" i="10"/>
  <c r="AH113" i="10" s="1"/>
  <c r="AH122" i="10"/>
  <c r="AH251" i="10"/>
  <c r="AH248" i="10"/>
  <c r="AH247" i="10"/>
  <c r="AH253" i="10"/>
  <c r="AH250" i="10"/>
  <c r="AI208" i="10"/>
  <c r="AI207" i="10"/>
  <c r="AI212" i="10"/>
  <c r="AI237" i="10"/>
  <c r="AI236" i="10"/>
  <c r="AI232" i="10"/>
  <c r="AI231" i="10"/>
  <c r="AI216" i="10"/>
  <c r="AI228" i="10"/>
  <c r="AI206" i="10"/>
  <c r="AI230" i="10"/>
  <c r="AI218" i="10"/>
  <c r="AI214" i="10"/>
  <c r="AI234" i="10"/>
  <c r="AI227" i="10"/>
  <c r="AI213" i="10"/>
  <c r="AI233" i="10"/>
  <c r="AI238" i="10"/>
  <c r="AI220" i="10"/>
  <c r="AI235" i="10"/>
  <c r="AI217" i="10"/>
  <c r="AI229" i="10"/>
  <c r="AI215" i="10"/>
  <c r="AI211" i="10"/>
  <c r="AI219" i="10"/>
  <c r="AH255" i="10"/>
  <c r="AH249" i="10"/>
  <c r="AH256" i="10"/>
  <c r="AI76" i="10"/>
  <c r="AI78" i="10"/>
  <c r="AI82" i="10"/>
  <c r="AI85" i="10"/>
  <c r="AI90" i="10"/>
  <c r="AI88" i="10"/>
  <c r="AI87" i="10"/>
  <c r="AI89" i="10"/>
  <c r="AI83" i="10"/>
  <c r="AI81" i="10"/>
  <c r="AI84" i="10"/>
  <c r="AI77" i="10"/>
  <c r="AI86" i="10"/>
  <c r="AH254" i="10"/>
  <c r="AH252" i="10"/>
  <c r="AH116" i="10"/>
  <c r="AI80" i="10"/>
  <c r="AI79" i="10"/>
  <c r="AI100" i="10"/>
  <c r="AI104" i="10"/>
  <c r="AI103" i="10"/>
  <c r="AI102" i="10"/>
  <c r="AI105" i="10"/>
  <c r="AI108" i="10"/>
  <c r="AI107" i="10"/>
  <c r="AI101" i="10"/>
  <c r="AI106" i="10"/>
  <c r="AI99" i="10"/>
  <c r="AH119" i="10"/>
  <c r="AH118" i="10"/>
  <c r="AH117" i="10"/>
  <c r="AH121" i="10"/>
  <c r="AH126" i="10"/>
  <c r="AH120" i="10"/>
  <c r="AH124" i="10"/>
  <c r="AH123" i="10"/>
  <c r="AH125" i="10"/>
  <c r="AH91" i="10"/>
  <c r="A40" i="10"/>
  <c r="A38" i="20" s="1"/>
  <c r="E41" i="7"/>
  <c r="A170" i="10"/>
  <c r="I40" i="13"/>
  <c r="AJ241" i="10" a="1"/>
  <c r="AJ241" i="10" s="1"/>
  <c r="AJ205" i="10" a="1"/>
  <c r="AJ205" i="10" s="1"/>
  <c r="AJ111" i="10" a="1"/>
  <c r="AJ111" i="10" s="1"/>
  <c r="AJ75" i="10" a="1"/>
  <c r="AJ75" i="10" s="1"/>
  <c r="AJ223" i="10" a="1"/>
  <c r="AJ223" i="10" s="1"/>
  <c r="AJ93" i="10" a="1"/>
  <c r="AJ93" i="10" s="1"/>
  <c r="AI256" i="21" l="1"/>
  <c r="AI266" i="21"/>
  <c r="AI270" i="21"/>
  <c r="AI257" i="21"/>
  <c r="AI267" i="21"/>
  <c r="AI263" i="21"/>
  <c r="AJ250" i="21"/>
  <c r="AJ240" i="21"/>
  <c r="AJ242" i="21"/>
  <c r="C310" i="21"/>
  <c r="AG127" i="10"/>
  <c r="AI258" i="21"/>
  <c r="AJ248" i="21"/>
  <c r="AJ244" i="21"/>
  <c r="AJ239" i="21"/>
  <c r="AJ246" i="21"/>
  <c r="AJ241" i="21"/>
  <c r="AJ251" i="21"/>
  <c r="AJ247" i="21"/>
  <c r="AJ238" i="21"/>
  <c r="AH271" i="21"/>
  <c r="AI262" i="21"/>
  <c r="AJ252" i="21"/>
  <c r="AJ249" i="21"/>
  <c r="AJ245" i="21"/>
  <c r="AI269" i="21"/>
  <c r="AI260" i="21"/>
  <c r="AI268" i="21"/>
  <c r="AI265" i="21"/>
  <c r="AI122" i="21"/>
  <c r="AI264" i="21"/>
  <c r="AI261" i="21"/>
  <c r="AK255" i="21" a="1"/>
  <c r="AK255" i="21" s="1"/>
  <c r="A314" i="21" a="1"/>
  <c r="A314" i="21" s="1"/>
  <c r="AI253" i="21"/>
  <c r="AI130" i="21"/>
  <c r="AJ98" i="21"/>
  <c r="AJ94" i="21"/>
  <c r="AJ87" i="21"/>
  <c r="AJ113" i="21"/>
  <c r="AJ88" i="21"/>
  <c r="AJ114" i="21"/>
  <c r="AJ89" i="21"/>
  <c r="AJ106" i="21"/>
  <c r="AI129" i="21"/>
  <c r="AI131" i="21"/>
  <c r="AI124" i="21"/>
  <c r="AI133" i="21"/>
  <c r="AI128" i="21"/>
  <c r="AJ91" i="21"/>
  <c r="AJ92" i="21"/>
  <c r="AJ93" i="21"/>
  <c r="AJ90" i="21"/>
  <c r="AJ109" i="21"/>
  <c r="AJ111" i="21"/>
  <c r="AJ105" i="21"/>
  <c r="AJ95" i="21"/>
  <c r="AJ96" i="21"/>
  <c r="AJ97" i="21"/>
  <c r="AJ116" i="21"/>
  <c r="AJ110" i="21"/>
  <c r="AJ108" i="21"/>
  <c r="AJ104" i="21"/>
  <c r="AJ122" i="21" s="1"/>
  <c r="AI132" i="21"/>
  <c r="AI123" i="21"/>
  <c r="AJ84" i="21"/>
  <c r="AJ85" i="21"/>
  <c r="AJ112" i="21"/>
  <c r="AJ115" i="21"/>
  <c r="AJ107" i="21"/>
  <c r="AJ103" i="21"/>
  <c r="AI235" i="21"/>
  <c r="AI125" i="21"/>
  <c r="AI121" i="21"/>
  <c r="AI134" i="21"/>
  <c r="AI127" i="21"/>
  <c r="AI99" i="21"/>
  <c r="AQ35" i="11" a="1"/>
  <c r="AQ35" i="11" s="1"/>
  <c r="AK237" i="21" a="1"/>
  <c r="AK237" i="21" s="1"/>
  <c r="AK101" i="21" a="1"/>
  <c r="AK101" i="21" s="1"/>
  <c r="AJ221" i="21"/>
  <c r="AJ225" i="21"/>
  <c r="AJ261" i="21" s="1"/>
  <c r="AJ220" i="21"/>
  <c r="AJ224" i="21"/>
  <c r="AJ223" i="21"/>
  <c r="AJ259" i="21" s="1"/>
  <c r="AJ228" i="21"/>
  <c r="AJ227" i="21"/>
  <c r="AJ222" i="21"/>
  <c r="AJ229" i="21"/>
  <c r="AJ232" i="21"/>
  <c r="AJ226" i="21"/>
  <c r="AJ231" i="21"/>
  <c r="AJ233" i="21"/>
  <c r="AJ230" i="21"/>
  <c r="AJ234" i="21"/>
  <c r="AJ270" i="21" s="1"/>
  <c r="AG109" i="10"/>
  <c r="AK83" i="21" a="1"/>
  <c r="AK83" i="21" s="1"/>
  <c r="AK86" i="21" s="1"/>
  <c r="AQ138" i="11" a="1"/>
  <c r="AQ138" i="11" s="1"/>
  <c r="AK219" i="21" a="1"/>
  <c r="AK219" i="21" s="1"/>
  <c r="A49" i="21"/>
  <c r="A185" i="21"/>
  <c r="J38" i="10"/>
  <c r="CB38" i="10"/>
  <c r="CS38" i="10"/>
  <c r="Z38" i="10"/>
  <c r="CN38" i="10"/>
  <c r="BB38" i="10"/>
  <c r="BW38" i="10"/>
  <c r="AA38" i="10"/>
  <c r="AW38" i="10"/>
  <c r="CV38" i="10"/>
  <c r="BS38" i="10"/>
  <c r="V38" i="10"/>
  <c r="BT38" i="10"/>
  <c r="CM38" i="10"/>
  <c r="AL38" i="10"/>
  <c r="AG38" i="10"/>
  <c r="O38" i="10"/>
  <c r="BZ38" i="10"/>
  <c r="BX38" i="10"/>
  <c r="CG38" i="10"/>
  <c r="L38" i="10"/>
  <c r="Y38" i="10"/>
  <c r="BN38" i="10"/>
  <c r="CD38" i="10"/>
  <c r="AI38" i="10"/>
  <c r="AO38" i="10"/>
  <c r="CJ38" i="10"/>
  <c r="AR38" i="10"/>
  <c r="AX38" i="10"/>
  <c r="AH38" i="10"/>
  <c r="S38" i="10"/>
  <c r="Q38" i="10"/>
  <c r="CU38" i="10"/>
  <c r="AT38" i="10"/>
  <c r="CI38" i="10"/>
  <c r="CC38" i="10"/>
  <c r="CF38" i="10"/>
  <c r="BI38" i="10"/>
  <c r="P38" i="10"/>
  <c r="BG38" i="10"/>
  <c r="CT38" i="10"/>
  <c r="AP38" i="10"/>
  <c r="U38" i="10"/>
  <c r="BH38" i="10"/>
  <c r="AK38" i="10"/>
  <c r="N38" i="10"/>
  <c r="BV38" i="10"/>
  <c r="B38" i="10"/>
  <c r="AI98" i="10" s="1"/>
  <c r="AI116" i="10" s="1"/>
  <c r="AM38" i="10"/>
  <c r="BQ38" i="10"/>
  <c r="AJ38" i="10"/>
  <c r="G38" i="10"/>
  <c r="BO38" i="10"/>
  <c r="CE38" i="10"/>
  <c r="BC38" i="10"/>
  <c r="AU38" i="10"/>
  <c r="X38" i="10"/>
  <c r="BR38" i="10"/>
  <c r="CW38" i="10"/>
  <c r="AF38" i="10"/>
  <c r="K38" i="10"/>
  <c r="R38" i="10"/>
  <c r="BD38" i="10"/>
  <c r="I38" i="10"/>
  <c r="E38" i="10"/>
  <c r="CK38" i="10"/>
  <c r="CA38" i="10"/>
  <c r="BE38" i="10"/>
  <c r="AY38" i="10"/>
  <c r="BM38" i="10"/>
  <c r="D38" i="10"/>
  <c r="M38" i="10"/>
  <c r="CH38" i="10"/>
  <c r="C38" i="10"/>
  <c r="W38" i="10"/>
  <c r="CL38" i="10"/>
  <c r="AD38" i="10"/>
  <c r="CO38" i="10"/>
  <c r="BP38" i="10"/>
  <c r="BU38" i="10"/>
  <c r="CQ38" i="10"/>
  <c r="BY38" i="10"/>
  <c r="AS38" i="10"/>
  <c r="AC38" i="10"/>
  <c r="BA38" i="10"/>
  <c r="BK38" i="10"/>
  <c r="AQ38" i="10"/>
  <c r="BJ38" i="10"/>
  <c r="AE38" i="10"/>
  <c r="T38" i="10"/>
  <c r="CP38" i="10"/>
  <c r="AZ38" i="10"/>
  <c r="AB38" i="10"/>
  <c r="BF38" i="10"/>
  <c r="F38" i="10"/>
  <c r="AN38" i="10"/>
  <c r="CR38" i="10"/>
  <c r="BL38" i="10"/>
  <c r="AV38" i="10"/>
  <c r="B39" i="10"/>
  <c r="AJ98" i="10" s="1"/>
  <c r="AH109" i="10"/>
  <c r="CI39" i="10"/>
  <c r="AB39" i="10"/>
  <c r="CJ39" i="10"/>
  <c r="X39" i="10"/>
  <c r="AK39" i="10"/>
  <c r="BU39" i="10"/>
  <c r="S39" i="10"/>
  <c r="BE39" i="10"/>
  <c r="CG39" i="10"/>
  <c r="R39" i="10"/>
  <c r="BQ39" i="10"/>
  <c r="K39" i="10"/>
  <c r="AA39" i="10"/>
  <c r="CQ39" i="10"/>
  <c r="P39" i="10"/>
  <c r="I39" i="10"/>
  <c r="AF39" i="10"/>
  <c r="AO39" i="10"/>
  <c r="BD39" i="10"/>
  <c r="M39" i="10"/>
  <c r="BT39" i="10"/>
  <c r="BM39" i="10"/>
  <c r="AH39" i="10"/>
  <c r="BB39" i="10"/>
  <c r="F39" i="10"/>
  <c r="BC39" i="10"/>
  <c r="CM39" i="10"/>
  <c r="AQ39" i="10"/>
  <c r="BK39" i="10"/>
  <c r="U39" i="10"/>
  <c r="AZ39" i="10"/>
  <c r="BO39" i="10"/>
  <c r="BW39" i="10"/>
  <c r="AT39" i="10"/>
  <c r="AS39" i="10"/>
  <c r="E39" i="10"/>
  <c r="Z39" i="10"/>
  <c r="Q39" i="10"/>
  <c r="CW39" i="10"/>
  <c r="AI39" i="10"/>
  <c r="Y39" i="10"/>
  <c r="BN39" i="10"/>
  <c r="CO39" i="10"/>
  <c r="AP39" i="10"/>
  <c r="CL39" i="10"/>
  <c r="CD39" i="10"/>
  <c r="BF39" i="10"/>
  <c r="CT39" i="10"/>
  <c r="CH39" i="10"/>
  <c r="CE39" i="10"/>
  <c r="D39" i="10"/>
  <c r="N39" i="10"/>
  <c r="BS39" i="10"/>
  <c r="G39" i="10"/>
  <c r="BG39" i="10"/>
  <c r="CV39" i="10"/>
  <c r="L39" i="10"/>
  <c r="BH39" i="10"/>
  <c r="BA39" i="10"/>
  <c r="AY39" i="10"/>
  <c r="AC39" i="10"/>
  <c r="CP39" i="10"/>
  <c r="AG39" i="10"/>
  <c r="AL39" i="10"/>
  <c r="CB39" i="10"/>
  <c r="AW39" i="10"/>
  <c r="CC39" i="10"/>
  <c r="AE39" i="10"/>
  <c r="BY39" i="10"/>
  <c r="CS39" i="10"/>
  <c r="BJ39" i="10"/>
  <c r="AI249" i="10"/>
  <c r="AI255" i="10"/>
  <c r="AI250" i="10"/>
  <c r="AI251" i="10"/>
  <c r="AI253" i="10"/>
  <c r="AI254" i="10"/>
  <c r="AI247" i="10"/>
  <c r="AI252" i="10"/>
  <c r="AJ76" i="10"/>
  <c r="AJ77" i="10"/>
  <c r="AJ87" i="10"/>
  <c r="AJ86" i="10"/>
  <c r="AJ88" i="10"/>
  <c r="AJ82" i="10"/>
  <c r="AJ83" i="10"/>
  <c r="AJ85" i="10"/>
  <c r="AJ81" i="10"/>
  <c r="AJ90" i="10"/>
  <c r="AJ89" i="10"/>
  <c r="AJ84" i="10"/>
  <c r="AJ78" i="10"/>
  <c r="AI248" i="10"/>
  <c r="AI256" i="10"/>
  <c r="AJ207" i="10"/>
  <c r="AJ218" i="10"/>
  <c r="AJ214" i="10"/>
  <c r="AJ234" i="10"/>
  <c r="AJ233" i="10"/>
  <c r="AJ215" i="10"/>
  <c r="AJ238" i="10"/>
  <c r="AJ206" i="10"/>
  <c r="AJ227" i="10"/>
  <c r="AJ237" i="10"/>
  <c r="AJ219" i="10"/>
  <c r="AJ232" i="10"/>
  <c r="AJ231" i="10"/>
  <c r="AJ213" i="10"/>
  <c r="AJ230" i="10"/>
  <c r="AJ212" i="10"/>
  <c r="AJ236" i="10"/>
  <c r="AJ216" i="10"/>
  <c r="AJ208" i="10"/>
  <c r="AJ228" i="10"/>
  <c r="AJ217" i="10"/>
  <c r="AJ211" i="10"/>
  <c r="AJ229" i="10"/>
  <c r="AJ235" i="10"/>
  <c r="AJ220" i="10"/>
  <c r="AJ99" i="10"/>
  <c r="AJ101" i="10"/>
  <c r="AJ105" i="10"/>
  <c r="AJ100" i="10"/>
  <c r="AJ104" i="10"/>
  <c r="AJ103" i="10"/>
  <c r="AJ108" i="10"/>
  <c r="AJ107" i="10"/>
  <c r="AJ102" i="10"/>
  <c r="AJ106" i="10"/>
  <c r="AJ80" i="10"/>
  <c r="AJ79" i="10"/>
  <c r="AH127" i="10"/>
  <c r="AI119" i="10"/>
  <c r="AI122" i="10"/>
  <c r="AI117" i="10"/>
  <c r="AI118" i="10"/>
  <c r="AI121" i="10"/>
  <c r="AI126" i="10"/>
  <c r="AI120" i="10"/>
  <c r="AI124" i="10"/>
  <c r="AI125" i="10"/>
  <c r="AI123" i="10"/>
  <c r="A171" i="10"/>
  <c r="E42" i="7"/>
  <c r="I41" i="13"/>
  <c r="A41" i="10"/>
  <c r="A39" i="20" s="1"/>
  <c r="AK205" i="10" a="1"/>
  <c r="AK205" i="10" s="1"/>
  <c r="AK241" i="10" a="1"/>
  <c r="AK241" i="10" s="1"/>
  <c r="AK75" i="10" a="1"/>
  <c r="AK75" i="10" s="1"/>
  <c r="AK111" i="10" a="1"/>
  <c r="AK111" i="10" s="1"/>
  <c r="AK223" i="10" a="1"/>
  <c r="AK223" i="10" s="1"/>
  <c r="AK93" i="10" a="1"/>
  <c r="AK93" i="10" s="1"/>
  <c r="AI91" i="10"/>
  <c r="AJ267" i="21" l="1"/>
  <c r="AJ260" i="21"/>
  <c r="AJ268" i="21"/>
  <c r="AJ258" i="21"/>
  <c r="C311" i="21"/>
  <c r="A315" i="21" a="1"/>
  <c r="A315" i="21" s="1"/>
  <c r="A400" i="21" a="1"/>
  <c r="A400" i="21" s="1"/>
  <c r="AJ264" i="21"/>
  <c r="AJ256" i="21"/>
  <c r="AJ266" i="21"/>
  <c r="AJ257" i="21"/>
  <c r="AJ97" i="10"/>
  <c r="AJ115" i="10" s="1"/>
  <c r="AI96" i="10"/>
  <c r="AI114" i="10" s="1"/>
  <c r="AJ269" i="21"/>
  <c r="AJ262" i="21"/>
  <c r="AJ134" i="21"/>
  <c r="AI94" i="10"/>
  <c r="AI112" i="10" s="1"/>
  <c r="AI97" i="10"/>
  <c r="AI115" i="10" s="1"/>
  <c r="AJ130" i="21"/>
  <c r="AJ265" i="21"/>
  <c r="AJ253" i="21"/>
  <c r="AI271" i="21"/>
  <c r="AJ263" i="21"/>
  <c r="AJ133" i="21"/>
  <c r="AL101" i="21" a="1"/>
  <c r="AL101" i="21" s="1"/>
  <c r="AJ125" i="21"/>
  <c r="AJ123" i="21"/>
  <c r="AJ131" i="21"/>
  <c r="AJ124" i="21"/>
  <c r="AJ132" i="21"/>
  <c r="AR35" i="11" a="1"/>
  <c r="AR35" i="11" s="1"/>
  <c r="AL255" i="21" a="1"/>
  <c r="AL255" i="21" s="1"/>
  <c r="AJ121" i="21"/>
  <c r="AJ99" i="21"/>
  <c r="AJ126" i="21"/>
  <c r="AJ129" i="21"/>
  <c r="AJ128" i="21"/>
  <c r="AJ235" i="21"/>
  <c r="AJ127" i="21"/>
  <c r="AL83" i="21" a="1"/>
  <c r="AL83" i="21" s="1"/>
  <c r="AL94" i="21" s="1"/>
  <c r="AK89" i="21"/>
  <c r="AK240" i="21"/>
  <c r="AK239" i="21"/>
  <c r="AK243" i="21"/>
  <c r="AK238" i="21"/>
  <c r="AK246" i="21"/>
  <c r="AK241" i="21"/>
  <c r="AK245" i="21"/>
  <c r="AK242" i="21"/>
  <c r="AK244" i="21"/>
  <c r="AK250" i="21"/>
  <c r="AK249" i="21"/>
  <c r="AK248" i="21"/>
  <c r="AK252" i="21"/>
  <c r="AK247" i="21"/>
  <c r="AK251" i="21"/>
  <c r="AK111" i="21"/>
  <c r="AL119" i="21" a="1"/>
  <c r="AL119" i="21" s="1"/>
  <c r="AL237" i="21" a="1"/>
  <c r="AL237" i="21" s="1"/>
  <c r="AK116" i="21"/>
  <c r="AK84" i="21"/>
  <c r="AK107" i="21"/>
  <c r="AK95" i="21"/>
  <c r="AK222" i="21"/>
  <c r="AK221" i="21"/>
  <c r="AK225" i="21"/>
  <c r="AK220" i="21"/>
  <c r="AK224" i="21"/>
  <c r="AK260" i="21" s="1"/>
  <c r="AK223" i="21"/>
  <c r="AK229" i="21"/>
  <c r="AK230" i="21"/>
  <c r="AK227" i="21"/>
  <c r="AK232" i="21"/>
  <c r="AK226" i="21"/>
  <c r="AK231" i="21"/>
  <c r="AK233" i="21"/>
  <c r="AK228" i="21"/>
  <c r="AK234" i="21"/>
  <c r="AK90" i="21"/>
  <c r="AK85" i="21"/>
  <c r="AK93" i="21"/>
  <c r="AK98" i="21"/>
  <c r="AK103" i="21"/>
  <c r="AK104" i="21"/>
  <c r="AK122" i="21" s="1"/>
  <c r="AK110" i="21"/>
  <c r="AK94" i="21"/>
  <c r="AK92" i="21"/>
  <c r="AK88" i="21"/>
  <c r="AK97" i="21"/>
  <c r="AK108" i="21"/>
  <c r="AK115" i="21"/>
  <c r="AK113" i="21"/>
  <c r="AK109" i="21"/>
  <c r="AK96" i="21"/>
  <c r="AK87" i="21"/>
  <c r="AK91" i="21"/>
  <c r="AK106" i="21"/>
  <c r="AK114" i="21"/>
  <c r="AK112" i="21"/>
  <c r="AK105" i="21"/>
  <c r="AR138" i="11" a="1"/>
  <c r="AR138" i="11" s="1"/>
  <c r="AL219" i="21" a="1"/>
  <c r="AL219" i="21" s="1"/>
  <c r="AI95" i="10"/>
  <c r="AI113" i="10" s="1"/>
  <c r="A50" i="21"/>
  <c r="A186" i="21"/>
  <c r="AN39" i="10"/>
  <c r="CK39" i="10"/>
  <c r="W39" i="10"/>
  <c r="J39" i="10"/>
  <c r="BR39" i="10"/>
  <c r="BL39" i="10"/>
  <c r="CU39" i="10"/>
  <c r="BP39" i="10"/>
  <c r="O39" i="10"/>
  <c r="V39" i="10"/>
  <c r="CR39" i="10"/>
  <c r="AV39" i="10"/>
  <c r="T39" i="10"/>
  <c r="H39" i="10"/>
  <c r="BV39" i="10"/>
  <c r="C39" i="10"/>
  <c r="AJ95" i="10" s="1"/>
  <c r="AJ113" i="10" s="1"/>
  <c r="AD39" i="10"/>
  <c r="BI39" i="10"/>
  <c r="AJ39" i="10"/>
  <c r="AR39" i="10"/>
  <c r="AX39" i="10"/>
  <c r="AU39" i="10"/>
  <c r="BZ39" i="10"/>
  <c r="CF39" i="10"/>
  <c r="BX39" i="10"/>
  <c r="CN39" i="10"/>
  <c r="CA39" i="10"/>
  <c r="AM39" i="10"/>
  <c r="C40" i="10"/>
  <c r="AJ96" i="10"/>
  <c r="AJ114" i="10" s="1"/>
  <c r="AJ94" i="10"/>
  <c r="AJ112" i="10" s="1"/>
  <c r="BV40" i="10"/>
  <c r="AN40" i="10"/>
  <c r="AS40" i="10"/>
  <c r="AF40" i="10"/>
  <c r="AC40" i="10"/>
  <c r="V40" i="10"/>
  <c r="CI40" i="10"/>
  <c r="BO40" i="10"/>
  <c r="BH40" i="10"/>
  <c r="AV40" i="10"/>
  <c r="AG40" i="10"/>
  <c r="AP40" i="10"/>
  <c r="CM40" i="10"/>
  <c r="H40" i="10"/>
  <c r="I40" i="10"/>
  <c r="AK40" i="10"/>
  <c r="E40" i="10"/>
  <c r="AX40" i="10"/>
  <c r="BC40" i="10"/>
  <c r="CQ40" i="10"/>
  <c r="AO40" i="10"/>
  <c r="CN40" i="10"/>
  <c r="CV40" i="10"/>
  <c r="BA40" i="10"/>
  <c r="AJ248" i="10"/>
  <c r="AJ256" i="10"/>
  <c r="AJ252" i="10"/>
  <c r="AJ255" i="10"/>
  <c r="AK76" i="10"/>
  <c r="AK78" i="10"/>
  <c r="AK88" i="10"/>
  <c r="AK85" i="10"/>
  <c r="AK87" i="10"/>
  <c r="AK77" i="10"/>
  <c r="AK82" i="10"/>
  <c r="AK90" i="10"/>
  <c r="AK81" i="10"/>
  <c r="AK84" i="10"/>
  <c r="AK83" i="10"/>
  <c r="AK86" i="10"/>
  <c r="AK89" i="10"/>
  <c r="AK208" i="10"/>
  <c r="AK230" i="10"/>
  <c r="AK218" i="10"/>
  <c r="AK214" i="10"/>
  <c r="AK235" i="10"/>
  <c r="AK207" i="10"/>
  <c r="AK213" i="10"/>
  <c r="AK227" i="10"/>
  <c r="AK212" i="10"/>
  <c r="AK237" i="10"/>
  <c r="AK219" i="10"/>
  <c r="AK232" i="10"/>
  <c r="AK231" i="10"/>
  <c r="AK234" i="10"/>
  <c r="AK216" i="10"/>
  <c r="AK233" i="10"/>
  <c r="AK228" i="10"/>
  <c r="AK238" i="10"/>
  <c r="AK217" i="10"/>
  <c r="AK229" i="10"/>
  <c r="AK236" i="10"/>
  <c r="AK215" i="10"/>
  <c r="AK211" i="10"/>
  <c r="AK206" i="10"/>
  <c r="AK220" i="10"/>
  <c r="AJ247" i="10"/>
  <c r="AJ249" i="10"/>
  <c r="AJ251" i="10"/>
  <c r="AJ254" i="10"/>
  <c r="AJ253" i="10"/>
  <c r="AJ250" i="10"/>
  <c r="AK99" i="10"/>
  <c r="AK102" i="10"/>
  <c r="AK101" i="10"/>
  <c r="AK105" i="10"/>
  <c r="AK100" i="10"/>
  <c r="AK104" i="10"/>
  <c r="AK103" i="10"/>
  <c r="AK106" i="10"/>
  <c r="AK108" i="10"/>
  <c r="AK107" i="10"/>
  <c r="AK80" i="10"/>
  <c r="AK79" i="10"/>
  <c r="AJ126" i="10"/>
  <c r="AJ125" i="10"/>
  <c r="AJ120" i="10"/>
  <c r="AJ123" i="10"/>
  <c r="AJ124" i="10"/>
  <c r="AJ119" i="10"/>
  <c r="AJ121" i="10"/>
  <c r="AJ122" i="10"/>
  <c r="AJ118" i="10"/>
  <c r="AJ116" i="10"/>
  <c r="AJ117" i="10"/>
  <c r="AJ91" i="10"/>
  <c r="AL75" i="10" a="1"/>
  <c r="AL75" i="10" s="1"/>
  <c r="AL223" i="10" a="1"/>
  <c r="AL223" i="10" s="1"/>
  <c r="AL111" i="10" a="1"/>
  <c r="AL111" i="10" s="1"/>
  <c r="AL205" i="10" a="1"/>
  <c r="AL205" i="10" s="1"/>
  <c r="AL93" i="10" a="1"/>
  <c r="AL93" i="10" s="1"/>
  <c r="AL241" i="10" a="1"/>
  <c r="AL241" i="10" s="1"/>
  <c r="A172" i="10"/>
  <c r="I42" i="13"/>
  <c r="E43" i="7"/>
  <c r="A42" i="10"/>
  <c r="A40" i="20" s="1"/>
  <c r="AK264" i="21" l="1"/>
  <c r="AK265" i="21"/>
  <c r="AK267" i="21"/>
  <c r="C312" i="21"/>
  <c r="A316" i="21" a="1"/>
  <c r="A316" i="21" s="1"/>
  <c r="A401" i="21" a="1"/>
  <c r="A401" i="21" s="1"/>
  <c r="AL109" i="21"/>
  <c r="AL91" i="21"/>
  <c r="AJ271" i="21"/>
  <c r="AK258" i="21"/>
  <c r="AK270" i="21"/>
  <c r="AK262" i="21"/>
  <c r="AK268" i="21"/>
  <c r="AK259" i="21"/>
  <c r="AK257" i="21"/>
  <c r="AK125" i="21"/>
  <c r="AK266" i="21"/>
  <c r="AK256" i="21"/>
  <c r="AL114" i="21"/>
  <c r="AL97" i="21"/>
  <c r="AK261" i="21"/>
  <c r="AL88" i="21"/>
  <c r="AL108" i="21"/>
  <c r="AL104" i="21"/>
  <c r="AK269" i="21"/>
  <c r="AK263" i="21"/>
  <c r="AL93" i="21"/>
  <c r="AL98" i="21"/>
  <c r="AL113" i="21"/>
  <c r="AL110" i="21"/>
  <c r="AL107" i="21"/>
  <c r="AL103" i="21"/>
  <c r="AL87" i="21"/>
  <c r="AL85" i="21"/>
  <c r="AL89" i="21"/>
  <c r="AL116" i="21"/>
  <c r="AL111" i="21"/>
  <c r="AL106" i="21"/>
  <c r="AL86" i="21"/>
  <c r="AL90" i="21"/>
  <c r="AL96" i="21"/>
  <c r="AL95" i="21"/>
  <c r="AL115" i="21"/>
  <c r="AL112" i="21"/>
  <c r="AL130" i="21" s="1"/>
  <c r="AL105" i="21"/>
  <c r="AL84" i="21"/>
  <c r="AL92" i="21"/>
  <c r="AM237" i="21" a="1"/>
  <c r="AM237" i="21" s="1"/>
  <c r="AM242" i="21" s="1"/>
  <c r="AM255" i="21" a="1"/>
  <c r="AM255" i="21" s="1"/>
  <c r="AK253" i="21"/>
  <c r="AK127" i="21"/>
  <c r="AK235" i="21"/>
  <c r="AL241" i="21"/>
  <c r="AL240" i="21"/>
  <c r="AL243" i="21"/>
  <c r="AL247" i="21"/>
  <c r="AL238" i="21"/>
  <c r="AL246" i="21"/>
  <c r="AL239" i="21"/>
  <c r="AL245" i="21"/>
  <c r="AL244" i="21"/>
  <c r="AL251" i="21"/>
  <c r="AL242" i="21"/>
  <c r="AL250" i="21"/>
  <c r="AL249" i="21"/>
  <c r="AL248" i="21"/>
  <c r="AL252" i="21"/>
  <c r="AM238" i="21"/>
  <c r="AK129" i="21"/>
  <c r="AK124" i="21"/>
  <c r="AM101" i="21" a="1"/>
  <c r="AM101" i="21" s="1"/>
  <c r="AM83" i="21" a="1"/>
  <c r="AM83" i="21" s="1"/>
  <c r="AM91" i="21" s="1"/>
  <c r="AS35" i="11" a="1"/>
  <c r="AS35" i="11" s="1"/>
  <c r="AK130" i="21"/>
  <c r="AM119" i="21" a="1"/>
  <c r="AM119" i="21" s="1"/>
  <c r="AK131" i="21"/>
  <c r="AK134" i="21"/>
  <c r="AK99" i="21"/>
  <c r="AK128" i="21"/>
  <c r="AK126" i="21"/>
  <c r="AL223" i="21"/>
  <c r="AL222" i="21"/>
  <c r="AL221" i="21"/>
  <c r="AL225" i="21"/>
  <c r="AL226" i="21"/>
  <c r="AL230" i="21"/>
  <c r="AL224" i="21"/>
  <c r="AL228" i="21"/>
  <c r="AL231" i="21"/>
  <c r="AL220" i="21"/>
  <c r="AL227" i="21"/>
  <c r="AL229" i="21"/>
  <c r="AL233" i="21"/>
  <c r="AL234" i="21"/>
  <c r="AL232" i="21"/>
  <c r="AK132" i="21"/>
  <c r="AK133" i="21"/>
  <c r="AK121" i="21"/>
  <c r="AK123" i="21"/>
  <c r="AS138" i="11" a="1"/>
  <c r="AS138" i="11" s="1"/>
  <c r="AM219" i="21" a="1"/>
  <c r="AM219" i="21" s="1"/>
  <c r="AI127" i="10"/>
  <c r="AI109" i="10"/>
  <c r="A51" i="21"/>
  <c r="A402" i="21" s="1" a="1"/>
  <c r="A402" i="21" s="1"/>
  <c r="A187" i="21"/>
  <c r="F40" i="10"/>
  <c r="BE40" i="10"/>
  <c r="BZ40" i="10"/>
  <c r="S40" i="10"/>
  <c r="BS40" i="10"/>
  <c r="BG40" i="10"/>
  <c r="CD40" i="10"/>
  <c r="CL40" i="10"/>
  <c r="CJ40" i="10"/>
  <c r="CF40" i="10"/>
  <c r="Y40" i="10"/>
  <c r="CR40" i="10"/>
  <c r="BF40" i="10"/>
  <c r="AD40" i="10"/>
  <c r="BP40" i="10"/>
  <c r="Q40" i="10"/>
  <c r="AR40" i="10"/>
  <c r="CK40" i="10"/>
  <c r="W40" i="10"/>
  <c r="CG40" i="10"/>
  <c r="BL40" i="10"/>
  <c r="BT40" i="10"/>
  <c r="BX40" i="10"/>
  <c r="BK40" i="10"/>
  <c r="CA40" i="10"/>
  <c r="BN40" i="10"/>
  <c r="CC40" i="10"/>
  <c r="N40" i="10"/>
  <c r="BU40" i="10"/>
  <c r="D40" i="10"/>
  <c r="AQ40" i="10"/>
  <c r="BQ40" i="10"/>
  <c r="AH40" i="10"/>
  <c r="AT40" i="10"/>
  <c r="CP40" i="10"/>
  <c r="AJ40" i="10"/>
  <c r="CU40" i="10"/>
  <c r="K40" i="10"/>
  <c r="BY40" i="10"/>
  <c r="CB40" i="10"/>
  <c r="AY40" i="10"/>
  <c r="T40" i="10"/>
  <c r="CH40" i="10"/>
  <c r="AM40" i="10"/>
  <c r="CO40" i="10"/>
  <c r="BR40" i="10"/>
  <c r="AI40" i="10"/>
  <c r="AB40" i="10"/>
  <c r="L40" i="10"/>
  <c r="J40" i="10"/>
  <c r="M40" i="10"/>
  <c r="AW40" i="10"/>
  <c r="U40" i="10"/>
  <c r="X40" i="10"/>
  <c r="CT40" i="10"/>
  <c r="BB40" i="10"/>
  <c r="BM40" i="10"/>
  <c r="AZ40" i="10"/>
  <c r="CW40" i="10"/>
  <c r="BW40" i="10"/>
  <c r="O40" i="10"/>
  <c r="AU40" i="10"/>
  <c r="R40" i="10"/>
  <c r="AL40" i="10"/>
  <c r="BD40" i="10"/>
  <c r="G40" i="10"/>
  <c r="AA40" i="10"/>
  <c r="AE40" i="10"/>
  <c r="CS40" i="10"/>
  <c r="Z40" i="10"/>
  <c r="BI40" i="10"/>
  <c r="P40" i="10"/>
  <c r="CE40" i="10"/>
  <c r="B40" i="10"/>
  <c r="AK98" i="10" s="1"/>
  <c r="AK116" i="10" s="1"/>
  <c r="BJ40" i="10"/>
  <c r="W41" i="10"/>
  <c r="AJ109" i="10"/>
  <c r="AK118" i="10"/>
  <c r="CI41" i="10"/>
  <c r="X41" i="10"/>
  <c r="AL41" i="10"/>
  <c r="U41" i="10"/>
  <c r="CS41" i="10"/>
  <c r="E41" i="10"/>
  <c r="P41" i="10"/>
  <c r="BE41" i="10"/>
  <c r="V41" i="10"/>
  <c r="BC41" i="10"/>
  <c r="AB41" i="10"/>
  <c r="AZ41" i="10"/>
  <c r="BP41" i="10"/>
  <c r="BB41" i="10"/>
  <c r="AR41" i="10"/>
  <c r="BG41" i="10"/>
  <c r="Q41" i="10"/>
  <c r="BM41" i="10"/>
  <c r="BF41" i="10"/>
  <c r="AK123" i="10"/>
  <c r="AK122" i="10"/>
  <c r="AK121" i="10"/>
  <c r="AK126" i="10"/>
  <c r="AK124" i="10"/>
  <c r="AK119" i="10"/>
  <c r="AK253" i="10"/>
  <c r="AK117" i="10"/>
  <c r="AK125" i="10"/>
  <c r="AK120" i="10"/>
  <c r="AK247" i="10"/>
  <c r="AK251" i="10"/>
  <c r="AK256" i="10"/>
  <c r="AK248" i="10"/>
  <c r="AK252" i="10"/>
  <c r="AK255" i="10"/>
  <c r="AL227" i="10"/>
  <c r="AL237" i="10"/>
  <c r="AL236" i="10"/>
  <c r="AL231" i="10"/>
  <c r="AL208" i="10"/>
  <c r="AL230" i="10"/>
  <c r="AL213" i="10"/>
  <c r="AL206" i="10"/>
  <c r="AL207" i="10"/>
  <c r="AL212" i="10"/>
  <c r="AL216" i="10"/>
  <c r="AL233" i="10"/>
  <c r="AL238" i="10"/>
  <c r="AL214" i="10"/>
  <c r="AL217" i="10"/>
  <c r="AL235" i="10"/>
  <c r="AL232" i="10"/>
  <c r="AL215" i="10"/>
  <c r="AL228" i="10"/>
  <c r="AL229" i="10"/>
  <c r="AL220" i="10"/>
  <c r="AL219" i="10"/>
  <c r="AL218" i="10"/>
  <c r="AL211" i="10"/>
  <c r="AL234" i="10"/>
  <c r="AL82" i="10"/>
  <c r="AL88" i="10"/>
  <c r="AL89" i="10"/>
  <c r="AL83" i="10"/>
  <c r="AL77" i="10"/>
  <c r="AL90" i="10"/>
  <c r="AL86" i="10"/>
  <c r="AL84" i="10"/>
  <c r="AL76" i="10"/>
  <c r="AL78" i="10"/>
  <c r="AL85" i="10"/>
  <c r="AL81" i="10"/>
  <c r="AL87" i="10"/>
  <c r="AK250" i="10"/>
  <c r="AK249" i="10"/>
  <c r="AK254" i="10"/>
  <c r="AL80" i="10"/>
  <c r="AL79" i="10"/>
  <c r="AL99" i="10"/>
  <c r="AL103" i="10"/>
  <c r="AL102" i="10"/>
  <c r="AL101" i="10"/>
  <c r="AL107" i="10"/>
  <c r="AL104" i="10"/>
  <c r="AL105" i="10"/>
  <c r="AL106" i="10"/>
  <c r="AL100" i="10"/>
  <c r="AL108" i="10"/>
  <c r="AJ127" i="10"/>
  <c r="AM93" i="10" a="1"/>
  <c r="AM93" i="10" s="1"/>
  <c r="AM223" i="10" a="1"/>
  <c r="AM223" i="10" s="1"/>
  <c r="AM241" i="10" a="1"/>
  <c r="AM241" i="10" s="1"/>
  <c r="AM111" i="10" a="1"/>
  <c r="AM111" i="10" s="1"/>
  <c r="AM205" i="10" a="1"/>
  <c r="AM205" i="10" s="1"/>
  <c r="AM75" i="10" a="1"/>
  <c r="AM75" i="10" s="1"/>
  <c r="AK91" i="10"/>
  <c r="I43" i="13"/>
  <c r="A43" i="10"/>
  <c r="A41" i="20" s="1"/>
  <c r="A173" i="10"/>
  <c r="E44" i="7"/>
  <c r="AL132" i="21" l="1"/>
  <c r="AL122" i="21"/>
  <c r="AL125" i="21"/>
  <c r="C313" i="21"/>
  <c r="AL127" i="21"/>
  <c r="AK95" i="10"/>
  <c r="AK113" i="10" s="1"/>
  <c r="AK97" i="10"/>
  <c r="AK115" i="10" s="1"/>
  <c r="AK96" i="10"/>
  <c r="AK114" i="10" s="1"/>
  <c r="AK271" i="21"/>
  <c r="AL260" i="21"/>
  <c r="AL257" i="21"/>
  <c r="AL265" i="21"/>
  <c r="AM244" i="21"/>
  <c r="AM108" i="21"/>
  <c r="AM239" i="21"/>
  <c r="AL267" i="21"/>
  <c r="AL262" i="21"/>
  <c r="AL259" i="21"/>
  <c r="AM248" i="21"/>
  <c r="AL266" i="21"/>
  <c r="AL258" i="21"/>
  <c r="AL134" i="21"/>
  <c r="AL268" i="21"/>
  <c r="AL263" i="21"/>
  <c r="AM251" i="21"/>
  <c r="AM247" i="21"/>
  <c r="AM240" i="21"/>
  <c r="AM249" i="21"/>
  <c r="AM245" i="21"/>
  <c r="AM246" i="21"/>
  <c r="AM241" i="21"/>
  <c r="AL124" i="21"/>
  <c r="AL121" i="21"/>
  <c r="AM250" i="21"/>
  <c r="AM252" i="21"/>
  <c r="AM243" i="21"/>
  <c r="AN255" i="21" a="1"/>
  <c r="AN255" i="21" s="1"/>
  <c r="A317" i="21" a="1"/>
  <c r="A317" i="21" s="1"/>
  <c r="AL126" i="21"/>
  <c r="AL256" i="21"/>
  <c r="AL131" i="21"/>
  <c r="AM116" i="21"/>
  <c r="AM89" i="21"/>
  <c r="AM111" i="21"/>
  <c r="AM86" i="21"/>
  <c r="AL261" i="21"/>
  <c r="AM85" i="21"/>
  <c r="AM104" i="21"/>
  <c r="AL270" i="21"/>
  <c r="AL133" i="21"/>
  <c r="AL264" i="21"/>
  <c r="AL128" i="21"/>
  <c r="AL269" i="21"/>
  <c r="AL123" i="21"/>
  <c r="AL129" i="21"/>
  <c r="AM88" i="21"/>
  <c r="AM115" i="21"/>
  <c r="AM112" i="21"/>
  <c r="AM107" i="21"/>
  <c r="AM103" i="21"/>
  <c r="AM94" i="21"/>
  <c r="AM84" i="21"/>
  <c r="AL99" i="21"/>
  <c r="AM93" i="21"/>
  <c r="AM114" i="21"/>
  <c r="AM113" i="21"/>
  <c r="AM106" i="21"/>
  <c r="AM90" i="21"/>
  <c r="AM87" i="21"/>
  <c r="AM96" i="21"/>
  <c r="AM98" i="21"/>
  <c r="AM97" i="21"/>
  <c r="AM110" i="21"/>
  <c r="AM109" i="21"/>
  <c r="AM127" i="21" s="1"/>
  <c r="AM105" i="21"/>
  <c r="AM95" i="21"/>
  <c r="AM92" i="21"/>
  <c r="AL253" i="21"/>
  <c r="AL235" i="21"/>
  <c r="AN83" i="21" a="1"/>
  <c r="AN83" i="21" s="1"/>
  <c r="AN85" i="21" s="1"/>
  <c r="AN237" i="21" a="1"/>
  <c r="AN237" i="21" s="1"/>
  <c r="AL254" i="10"/>
  <c r="AN101" i="21" a="1"/>
  <c r="AN101" i="21" s="1"/>
  <c r="AM220" i="21"/>
  <c r="AM256" i="21" s="1"/>
  <c r="AM224" i="21"/>
  <c r="AM260" i="21" s="1"/>
  <c r="AM223" i="21"/>
  <c r="AM222" i="21"/>
  <c r="AM227" i="21"/>
  <c r="AM221" i="21"/>
  <c r="AM226" i="21"/>
  <c r="AM232" i="21"/>
  <c r="AM228" i="21"/>
  <c r="AM230" i="21"/>
  <c r="AM231" i="21"/>
  <c r="AM225" i="21"/>
  <c r="AM234" i="21"/>
  <c r="AM229" i="21"/>
  <c r="AM233" i="21"/>
  <c r="AT138" i="11" a="1"/>
  <c r="AT138" i="11" s="1"/>
  <c r="AN219" i="21" a="1"/>
  <c r="AN219" i="21" s="1"/>
  <c r="AT35" i="11" a="1"/>
  <c r="AT35" i="11" s="1"/>
  <c r="AN119" i="21" a="1"/>
  <c r="AN119" i="21" s="1"/>
  <c r="A52" i="21"/>
  <c r="A188" i="21"/>
  <c r="AK94" i="10"/>
  <c r="AI41" i="10"/>
  <c r="BJ41" i="10"/>
  <c r="BS41" i="10"/>
  <c r="CV41" i="10"/>
  <c r="AA41" i="10"/>
  <c r="AJ41" i="10"/>
  <c r="R41" i="10"/>
  <c r="J41" i="10"/>
  <c r="CK41" i="10"/>
  <c r="CP41" i="10"/>
  <c r="AV41" i="10"/>
  <c r="AQ41" i="10"/>
  <c r="AM41" i="10"/>
  <c r="CG41" i="10"/>
  <c r="G41" i="10"/>
  <c r="M41" i="10"/>
  <c r="D41" i="10"/>
  <c r="O41" i="10"/>
  <c r="K41" i="10"/>
  <c r="AE41" i="10"/>
  <c r="AT41" i="10"/>
  <c r="BH41" i="10"/>
  <c r="AC41" i="10"/>
  <c r="L41" i="10"/>
  <c r="AX41" i="10"/>
  <c r="BY41" i="10"/>
  <c r="CF41" i="10"/>
  <c r="AG41" i="10"/>
  <c r="H41" i="10"/>
  <c r="BI41" i="10"/>
  <c r="C41" i="10"/>
  <c r="CD41" i="10"/>
  <c r="AS41" i="10"/>
  <c r="S41" i="10"/>
  <c r="BL41" i="10"/>
  <c r="CR41" i="10"/>
  <c r="BV41" i="10"/>
  <c r="CC41" i="10"/>
  <c r="AW41" i="10"/>
  <c r="Y41" i="10"/>
  <c r="CJ41" i="10"/>
  <c r="CB41" i="10"/>
  <c r="CH41" i="10"/>
  <c r="BN41" i="10"/>
  <c r="AU41" i="10"/>
  <c r="BX41" i="10"/>
  <c r="Z41" i="10"/>
  <c r="BK41" i="10"/>
  <c r="CT41" i="10"/>
  <c r="AH41" i="10"/>
  <c r="AP41" i="10"/>
  <c r="N41" i="10"/>
  <c r="AY41" i="10"/>
  <c r="BD41" i="10"/>
  <c r="BW41" i="10"/>
  <c r="CL41" i="10"/>
  <c r="I41" i="10"/>
  <c r="CW41" i="10"/>
  <c r="AF41" i="10"/>
  <c r="BO41" i="10"/>
  <c r="CE41" i="10"/>
  <c r="F41" i="10"/>
  <c r="AO41" i="10"/>
  <c r="BR41" i="10"/>
  <c r="T41" i="10"/>
  <c r="CU41" i="10"/>
  <c r="CA41" i="10"/>
  <c r="BQ41" i="10"/>
  <c r="AK41" i="10"/>
  <c r="BZ41" i="10"/>
  <c r="BU41" i="10"/>
  <c r="AN41" i="10"/>
  <c r="CQ41" i="10"/>
  <c r="AD41" i="10"/>
  <c r="BA41" i="10"/>
  <c r="CN41" i="10"/>
  <c r="CO41" i="10"/>
  <c r="BT41" i="10"/>
  <c r="CM41" i="10"/>
  <c r="B41" i="10"/>
  <c r="O42" i="10"/>
  <c r="AL125" i="10"/>
  <c r="AL123" i="10"/>
  <c r="BW42" i="10"/>
  <c r="CB42" i="10"/>
  <c r="E42" i="10"/>
  <c r="CS42" i="10"/>
  <c r="AA42" i="10"/>
  <c r="BR42" i="10"/>
  <c r="BD42" i="10"/>
  <c r="AV42" i="10"/>
  <c r="AT42" i="10"/>
  <c r="BN42" i="10"/>
  <c r="CD42" i="10"/>
  <c r="H42" i="10"/>
  <c r="BG42" i="10"/>
  <c r="AZ42" i="10"/>
  <c r="G42" i="10"/>
  <c r="AE42" i="10"/>
  <c r="BJ42" i="10"/>
  <c r="X42" i="10"/>
  <c r="L42" i="10"/>
  <c r="AW42" i="10"/>
  <c r="N42" i="10"/>
  <c r="BY42" i="10"/>
  <c r="AX42" i="10"/>
  <c r="AL124" i="10"/>
  <c r="AL255" i="10"/>
  <c r="AL247" i="10"/>
  <c r="AL126" i="10"/>
  <c r="AL117" i="10"/>
  <c r="AL120" i="10"/>
  <c r="AL119" i="10"/>
  <c r="AL122" i="10"/>
  <c r="AL118" i="10"/>
  <c r="AL121" i="10"/>
  <c r="AL256" i="10"/>
  <c r="AL251" i="10"/>
  <c r="AL248" i="10"/>
  <c r="AL253" i="10"/>
  <c r="AL249" i="10"/>
  <c r="AM219" i="10"/>
  <c r="AM208" i="10"/>
  <c r="AM207" i="10"/>
  <c r="AM212" i="10"/>
  <c r="AM237" i="10"/>
  <c r="AM236" i="10"/>
  <c r="AM232" i="10"/>
  <c r="AM231" i="10"/>
  <c r="AM216" i="10"/>
  <c r="AM206" i="10"/>
  <c r="AM230" i="10"/>
  <c r="AM218" i="10"/>
  <c r="AM214" i="10"/>
  <c r="AM215" i="10"/>
  <c r="AM233" i="10"/>
  <c r="AM211" i="10"/>
  <c r="AM234" i="10"/>
  <c r="AM238" i="10"/>
  <c r="AM220" i="10"/>
  <c r="AM213" i="10"/>
  <c r="AM228" i="10"/>
  <c r="AM235" i="10"/>
  <c r="AM217" i="10"/>
  <c r="AM229" i="10"/>
  <c r="AM227" i="10"/>
  <c r="AM77" i="10"/>
  <c r="AM86" i="10"/>
  <c r="AM87" i="10"/>
  <c r="AM81" i="10"/>
  <c r="AM89" i="10"/>
  <c r="AM84" i="10"/>
  <c r="AM76" i="10"/>
  <c r="AM78" i="10"/>
  <c r="AM82" i="10"/>
  <c r="AM83" i="10"/>
  <c r="AM85" i="10"/>
  <c r="AM88" i="10"/>
  <c r="AM90" i="10"/>
  <c r="AL252" i="10"/>
  <c r="AL250" i="10"/>
  <c r="AM79" i="10"/>
  <c r="AM80" i="10"/>
  <c r="AM100" i="10"/>
  <c r="AM104" i="10"/>
  <c r="AM99" i="10"/>
  <c r="AM103" i="10"/>
  <c r="AM102" i="10"/>
  <c r="AM108" i="10"/>
  <c r="AM107" i="10"/>
  <c r="AM105" i="10"/>
  <c r="AM106" i="10"/>
  <c r="AM101" i="10"/>
  <c r="AL91" i="10"/>
  <c r="AN223" i="10" a="1"/>
  <c r="AN223" i="10" s="1"/>
  <c r="AN111" i="10" a="1"/>
  <c r="AN111" i="10" s="1"/>
  <c r="AN241" i="10" a="1"/>
  <c r="AN241" i="10" s="1"/>
  <c r="AN93" i="10" a="1"/>
  <c r="AN93" i="10" s="1"/>
  <c r="AN205" i="10" a="1"/>
  <c r="AN205" i="10" s="1"/>
  <c r="AN75" i="10" a="1"/>
  <c r="AN75" i="10" s="1"/>
  <c r="A174" i="10"/>
  <c r="E45" i="7"/>
  <c r="I44" i="13"/>
  <c r="A44" i="10"/>
  <c r="A42" i="20" s="1"/>
  <c r="AM133" i="21" l="1"/>
  <c r="AM126" i="21"/>
  <c r="AM266" i="21"/>
  <c r="AM257" i="21"/>
  <c r="AM124" i="21"/>
  <c r="AM267" i="21"/>
  <c r="C314" i="21"/>
  <c r="A318" i="21" a="1"/>
  <c r="A318" i="21" s="1"/>
  <c r="A403" i="21" a="1"/>
  <c r="A403" i="21" s="1"/>
  <c r="AK109" i="10"/>
  <c r="AM269" i="21"/>
  <c r="AM262" i="21"/>
  <c r="AM263" i="21"/>
  <c r="AL97" i="10"/>
  <c r="AL115" i="10" s="1"/>
  <c r="AL98" i="10"/>
  <c r="AL116" i="10" s="1"/>
  <c r="AL96" i="10"/>
  <c r="AL114" i="10" s="1"/>
  <c r="AM261" i="21"/>
  <c r="AL271" i="21"/>
  <c r="AM128" i="21"/>
  <c r="AM270" i="21"/>
  <c r="AM258" i="21"/>
  <c r="AM123" i="21"/>
  <c r="AM121" i="21"/>
  <c r="AM259" i="21"/>
  <c r="AM253" i="21"/>
  <c r="AM134" i="21"/>
  <c r="AM122" i="21"/>
  <c r="AM265" i="21"/>
  <c r="AM264" i="21"/>
  <c r="AM268" i="21"/>
  <c r="AM129" i="21"/>
  <c r="AM125" i="21"/>
  <c r="AM130" i="21"/>
  <c r="AM99" i="21"/>
  <c r="AM131" i="21"/>
  <c r="AO101" i="21" a="1"/>
  <c r="AO101" i="21" s="1"/>
  <c r="AO255" i="21" a="1"/>
  <c r="AO255" i="21" s="1"/>
  <c r="AM132" i="21"/>
  <c r="AN113" i="21"/>
  <c r="AM235" i="21"/>
  <c r="AN239" i="21"/>
  <c r="AN243" i="21"/>
  <c r="AN238" i="21"/>
  <c r="AN242" i="21"/>
  <c r="AN245" i="21"/>
  <c r="AN240" i="21"/>
  <c r="AN244" i="21"/>
  <c r="AN241" i="21"/>
  <c r="AN247" i="21"/>
  <c r="AN249" i="21"/>
  <c r="AN248" i="21"/>
  <c r="AN246" i="21"/>
  <c r="AN251" i="21"/>
  <c r="AN252" i="21"/>
  <c r="AN250" i="21"/>
  <c r="AN88" i="21"/>
  <c r="AN110" i="21"/>
  <c r="AN91" i="21"/>
  <c r="AO83" i="21" a="1"/>
  <c r="AO83" i="21" s="1"/>
  <c r="AO85" i="21" s="1"/>
  <c r="AN105" i="21"/>
  <c r="AN98" i="21"/>
  <c r="AN86" i="21"/>
  <c r="AN87" i="21"/>
  <c r="AN116" i="21"/>
  <c r="AN109" i="21"/>
  <c r="AN108" i="21"/>
  <c r="AN104" i="21"/>
  <c r="AN92" i="21"/>
  <c r="AN94" i="21"/>
  <c r="AN97" i="21"/>
  <c r="AN84" i="21"/>
  <c r="AN111" i="21"/>
  <c r="AN115" i="21"/>
  <c r="AN107" i="21"/>
  <c r="AN103" i="21"/>
  <c r="AN121" i="21" s="1"/>
  <c r="AN96" i="21"/>
  <c r="AN89" i="21"/>
  <c r="AN112" i="21"/>
  <c r="AN114" i="21"/>
  <c r="AN106" i="21"/>
  <c r="AN90" i="21"/>
  <c r="AN93" i="21"/>
  <c r="AN95" i="21"/>
  <c r="AO119" i="21" a="1"/>
  <c r="AO119" i="21" s="1"/>
  <c r="AO237" i="21" a="1"/>
  <c r="AO237" i="21" s="1"/>
  <c r="AN221" i="21"/>
  <c r="AN225" i="21"/>
  <c r="AN220" i="21"/>
  <c r="AN224" i="21"/>
  <c r="AN223" i="21"/>
  <c r="AN222" i="21"/>
  <c r="AN228" i="21"/>
  <c r="AN229" i="21"/>
  <c r="AN226" i="21"/>
  <c r="AN232" i="21"/>
  <c r="AN230" i="21"/>
  <c r="AN231" i="21"/>
  <c r="AN234" i="21"/>
  <c r="AN227" i="21"/>
  <c r="AN233" i="21"/>
  <c r="AU35" i="11" a="1"/>
  <c r="AU35" i="11" s="1"/>
  <c r="AU138" i="11" a="1"/>
  <c r="AU138" i="11" s="1"/>
  <c r="AO219" i="21" a="1"/>
  <c r="AO219" i="21" s="1"/>
  <c r="AK112" i="10"/>
  <c r="AK127" i="10" s="1"/>
  <c r="A53" i="21"/>
  <c r="A189" i="21"/>
  <c r="AL95" i="10"/>
  <c r="AL113" i="10" s="1"/>
  <c r="BI42" i="10"/>
  <c r="AH42" i="10"/>
  <c r="CG42" i="10"/>
  <c r="U42" i="10"/>
  <c r="BT42" i="10"/>
  <c r="AB42" i="10"/>
  <c r="CQ42" i="10"/>
  <c r="W42" i="10"/>
  <c r="CC42" i="10"/>
  <c r="BU42" i="10"/>
  <c r="AG42" i="10"/>
  <c r="BS42" i="10"/>
  <c r="CM42" i="10"/>
  <c r="K42" i="10"/>
  <c r="AP42" i="10"/>
  <c r="CW42" i="10"/>
  <c r="AC42" i="10"/>
  <c r="BZ42" i="10"/>
  <c r="BO42" i="10"/>
  <c r="BC42" i="10"/>
  <c r="CL42" i="10"/>
  <c r="AL42" i="10"/>
  <c r="CO42" i="10"/>
  <c r="AF42" i="10"/>
  <c r="AN42" i="10"/>
  <c r="AL94" i="10"/>
  <c r="AL112" i="10" s="1"/>
  <c r="AO42" i="10"/>
  <c r="AI42" i="10"/>
  <c r="T42" i="10"/>
  <c r="BV42" i="10"/>
  <c r="R42" i="10"/>
  <c r="BM42" i="10"/>
  <c r="Q42" i="10"/>
  <c r="CN42" i="10"/>
  <c r="P42" i="10"/>
  <c r="CE42" i="10"/>
  <c r="F42" i="10"/>
  <c r="BE42" i="10"/>
  <c r="I42" i="10"/>
  <c r="CF42" i="10"/>
  <c r="BH42" i="10"/>
  <c r="CI42" i="10"/>
  <c r="BF42" i="10"/>
  <c r="J42" i="10"/>
  <c r="AS42" i="10"/>
  <c r="Y42" i="10"/>
  <c r="AR42" i="10"/>
  <c r="BK42" i="10"/>
  <c r="C42" i="10"/>
  <c r="BB42" i="10"/>
  <c r="BL42" i="10"/>
  <c r="AU42" i="10"/>
  <c r="CR42" i="10"/>
  <c r="CK42" i="10"/>
  <c r="CP42" i="10"/>
  <c r="CU42" i="10"/>
  <c r="CT42" i="10"/>
  <c r="AD42" i="10"/>
  <c r="AK42" i="10"/>
  <c r="CV42" i="10"/>
  <c r="S42" i="10"/>
  <c r="BX42" i="10"/>
  <c r="CH42" i="10"/>
  <c r="V42" i="10"/>
  <c r="M42" i="10"/>
  <c r="CJ42" i="10"/>
  <c r="Z42" i="10"/>
  <c r="D42" i="10"/>
  <c r="AQ42" i="10"/>
  <c r="BQ42" i="10"/>
  <c r="BA42" i="10"/>
  <c r="BP42" i="10"/>
  <c r="AY42" i="10"/>
  <c r="AJ42" i="10"/>
  <c r="CA42" i="10"/>
  <c r="AM42" i="10"/>
  <c r="B42" i="10"/>
  <c r="AM98" i="10" s="1"/>
  <c r="C43" i="10"/>
  <c r="AM117" i="10"/>
  <c r="AM250" i="10"/>
  <c r="BV43" i="10"/>
  <c r="CT43" i="10"/>
  <c r="BW43" i="10"/>
  <c r="D43" i="10"/>
  <c r="AI43" i="10"/>
  <c r="I43" i="10"/>
  <c r="AS43" i="10"/>
  <c r="AR43" i="10"/>
  <c r="CN43" i="10"/>
  <c r="BH43" i="10"/>
  <c r="J43" i="10"/>
  <c r="BY43" i="10"/>
  <c r="CS43" i="10"/>
  <c r="BE43" i="10"/>
  <c r="R43" i="10"/>
  <c r="AX43" i="10"/>
  <c r="AM43" i="10"/>
  <c r="O43" i="10"/>
  <c r="CI43" i="10"/>
  <c r="AA43" i="10"/>
  <c r="H43" i="10"/>
  <c r="BL43" i="10"/>
  <c r="X43" i="10"/>
  <c r="CW43" i="10"/>
  <c r="L43" i="10"/>
  <c r="M43" i="10"/>
  <c r="BR43" i="10"/>
  <c r="CK43" i="10"/>
  <c r="CB43" i="10"/>
  <c r="U43" i="10"/>
  <c r="AW43" i="10"/>
  <c r="BU43" i="10"/>
  <c r="CV43" i="10"/>
  <c r="E43" i="10"/>
  <c r="AP43" i="10"/>
  <c r="V43" i="10"/>
  <c r="BQ43" i="10"/>
  <c r="AD43" i="10"/>
  <c r="AH43" i="10"/>
  <c r="BF43" i="10"/>
  <c r="BC43" i="10"/>
  <c r="CQ43" i="10"/>
  <c r="CM43" i="10"/>
  <c r="AQ43" i="10"/>
  <c r="P43" i="10"/>
  <c r="BK43" i="10"/>
  <c r="AN43" i="10"/>
  <c r="CP43" i="10"/>
  <c r="T43" i="10"/>
  <c r="Q43" i="10"/>
  <c r="AG43" i="10"/>
  <c r="G43" i="10"/>
  <c r="N43" i="10"/>
  <c r="CR43" i="10"/>
  <c r="AK43" i="10"/>
  <c r="AB43" i="10"/>
  <c r="BI43" i="10"/>
  <c r="BP43" i="10"/>
  <c r="AC43" i="10"/>
  <c r="CG43" i="10"/>
  <c r="BB43" i="10"/>
  <c r="F43" i="10"/>
  <c r="BN43" i="10"/>
  <c r="AE43" i="10"/>
  <c r="K43" i="10"/>
  <c r="BJ43" i="10"/>
  <c r="CH43" i="10"/>
  <c r="CU43" i="10"/>
  <c r="CA43" i="10"/>
  <c r="AZ43" i="10"/>
  <c r="BO43" i="10"/>
  <c r="AV43" i="10"/>
  <c r="AY43" i="10"/>
  <c r="AF43" i="10"/>
  <c r="BS43" i="10"/>
  <c r="AL43" i="10"/>
  <c r="S43" i="10"/>
  <c r="AT43" i="10"/>
  <c r="BT43" i="10"/>
  <c r="AO43" i="10"/>
  <c r="AJ43" i="10"/>
  <c r="CJ43" i="10"/>
  <c r="BX43" i="10"/>
  <c r="CO43" i="10"/>
  <c r="BM43" i="10"/>
  <c r="CL43" i="10"/>
  <c r="BA43" i="10"/>
  <c r="CC43" i="10"/>
  <c r="AU43" i="10"/>
  <c r="W43" i="10"/>
  <c r="AM249" i="10"/>
  <c r="AM124" i="10"/>
  <c r="AM118" i="10"/>
  <c r="AM126" i="10"/>
  <c r="AM119" i="10"/>
  <c r="AM254" i="10"/>
  <c r="AM123" i="10"/>
  <c r="AM253" i="10"/>
  <c r="AM256" i="10"/>
  <c r="AN78" i="10"/>
  <c r="AN88" i="10"/>
  <c r="AN90" i="10"/>
  <c r="AN85" i="10"/>
  <c r="AN81" i="10"/>
  <c r="AN76" i="10"/>
  <c r="AN77" i="10"/>
  <c r="AN87" i="10"/>
  <c r="AN84" i="10"/>
  <c r="AN89" i="10"/>
  <c r="AN82" i="10"/>
  <c r="AN83" i="10"/>
  <c r="AN86" i="10"/>
  <c r="AM252" i="10"/>
  <c r="AN208" i="10"/>
  <c r="AN220" i="10"/>
  <c r="AN207" i="10"/>
  <c r="AN218" i="10"/>
  <c r="AN214" i="10"/>
  <c r="AN233" i="10"/>
  <c r="AN206" i="10"/>
  <c r="AN227" i="10"/>
  <c r="AN237" i="10"/>
  <c r="AN219" i="10"/>
  <c r="AN232" i="10"/>
  <c r="AN231" i="10"/>
  <c r="AN213" i="10"/>
  <c r="AN234" i="10"/>
  <c r="AN228" i="10"/>
  <c r="AN236" i="10"/>
  <c r="AN216" i="10"/>
  <c r="AN215" i="10"/>
  <c r="AN229" i="10"/>
  <c r="AN230" i="10"/>
  <c r="AN235" i="10"/>
  <c r="AN217" i="10"/>
  <c r="AN211" i="10"/>
  <c r="AN212" i="10"/>
  <c r="AN238" i="10"/>
  <c r="AM247" i="10"/>
  <c r="AM251" i="10"/>
  <c r="AM248" i="10"/>
  <c r="AM255" i="10"/>
  <c r="AN99" i="10"/>
  <c r="AN101" i="10"/>
  <c r="AN105" i="10"/>
  <c r="AN100" i="10"/>
  <c r="AN104" i="10"/>
  <c r="AN103" i="10"/>
  <c r="AN102" i="10"/>
  <c r="AN108" i="10"/>
  <c r="AN107" i="10"/>
  <c r="AN106" i="10"/>
  <c r="AN79" i="10"/>
  <c r="AN80" i="10"/>
  <c r="AM120" i="10"/>
  <c r="AM121" i="10"/>
  <c r="AM116" i="10"/>
  <c r="AM125" i="10"/>
  <c r="AM122" i="10"/>
  <c r="I45" i="13"/>
  <c r="E46" i="7"/>
  <c r="A45" i="10"/>
  <c r="A43" i="20" s="1"/>
  <c r="A175" i="10"/>
  <c r="AM91" i="10"/>
  <c r="AO93" i="10" a="1"/>
  <c r="AO93" i="10" s="1"/>
  <c r="AO111" i="10" a="1"/>
  <c r="AO111" i="10" s="1"/>
  <c r="AO205" i="10" a="1"/>
  <c r="AO205" i="10" s="1"/>
  <c r="AO223" i="10" a="1"/>
  <c r="AO223" i="10" s="1"/>
  <c r="AO241" i="10" a="1"/>
  <c r="AO241" i="10" s="1"/>
  <c r="AO75" i="10" a="1"/>
  <c r="AO75" i="10" s="1"/>
  <c r="AN267" i="21" l="1"/>
  <c r="AN262" i="21"/>
  <c r="AN126" i="21"/>
  <c r="AN269" i="21"/>
  <c r="C315" i="21"/>
  <c r="A319" i="21" a="1"/>
  <c r="A319" i="21" s="1"/>
  <c r="A404" i="21" a="1"/>
  <c r="A404" i="21" s="1"/>
  <c r="AM96" i="10"/>
  <c r="AM114" i="10" s="1"/>
  <c r="AM94" i="10"/>
  <c r="AM112" i="10" s="1"/>
  <c r="AM97" i="10"/>
  <c r="AM115" i="10" s="1"/>
  <c r="AM271" i="21"/>
  <c r="AN259" i="21"/>
  <c r="AN258" i="21"/>
  <c r="AN261" i="21"/>
  <c r="AN270" i="21"/>
  <c r="AN263" i="21"/>
  <c r="AN257" i="21"/>
  <c r="AN260" i="21"/>
  <c r="AN264" i="21"/>
  <c r="AO91" i="21"/>
  <c r="AN130" i="21"/>
  <c r="AN265" i="21"/>
  <c r="AO116" i="21"/>
  <c r="AO111" i="21"/>
  <c r="AN266" i="21"/>
  <c r="AN256" i="21"/>
  <c r="AO89" i="21"/>
  <c r="AN268" i="21"/>
  <c r="AN131" i="21"/>
  <c r="AP237" i="21" a="1"/>
  <c r="AP237" i="21" s="1"/>
  <c r="AP239" i="21" s="1"/>
  <c r="AP255" i="21" a="1"/>
  <c r="AP255" i="21" s="1"/>
  <c r="AN128" i="21"/>
  <c r="AN122" i="21"/>
  <c r="AN127" i="21"/>
  <c r="AN134" i="21"/>
  <c r="AN253" i="21"/>
  <c r="AO115" i="21"/>
  <c r="AO108" i="21"/>
  <c r="AO86" i="21"/>
  <c r="AO114" i="21"/>
  <c r="AO104" i="21"/>
  <c r="AO88" i="21"/>
  <c r="AN235" i="21"/>
  <c r="AO103" i="21"/>
  <c r="AO121" i="21" s="1"/>
  <c r="AO112" i="21"/>
  <c r="AO84" i="21"/>
  <c r="AO90" i="21"/>
  <c r="AN124" i="21"/>
  <c r="AN129" i="21"/>
  <c r="AP241" i="21"/>
  <c r="AO240" i="21"/>
  <c r="AO239" i="21"/>
  <c r="AO243" i="21"/>
  <c r="AO242" i="21"/>
  <c r="AO246" i="21"/>
  <c r="AO245" i="21"/>
  <c r="AO238" i="21"/>
  <c r="AO244" i="21"/>
  <c r="AO250" i="21"/>
  <c r="AO247" i="21"/>
  <c r="AO249" i="21"/>
  <c r="AO248" i="21"/>
  <c r="AO251" i="21"/>
  <c r="AO241" i="21"/>
  <c r="AO252" i="21"/>
  <c r="AO107" i="21"/>
  <c r="AO106" i="21"/>
  <c r="AO110" i="21"/>
  <c r="AO92" i="21"/>
  <c r="AO93" i="21"/>
  <c r="AO87" i="21"/>
  <c r="AO94" i="21"/>
  <c r="AO98" i="21"/>
  <c r="AO105" i="21"/>
  <c r="AO113" i="21"/>
  <c r="AO109" i="21"/>
  <c r="AO97" i="21"/>
  <c r="AO95" i="21"/>
  <c r="AO96" i="21"/>
  <c r="AN132" i="21"/>
  <c r="AN123" i="21"/>
  <c r="AN99" i="21"/>
  <c r="AN125" i="21"/>
  <c r="AN133" i="21"/>
  <c r="AO222" i="21"/>
  <c r="AO221" i="21"/>
  <c r="AO225" i="21"/>
  <c r="AO220" i="21"/>
  <c r="AO224" i="21"/>
  <c r="AO229" i="21"/>
  <c r="AO227" i="21"/>
  <c r="AO226" i="21"/>
  <c r="AO228" i="21"/>
  <c r="AO232" i="21"/>
  <c r="AO223" i="21"/>
  <c r="AO233" i="21"/>
  <c r="AO231" i="21"/>
  <c r="AO230" i="21"/>
  <c r="AO234" i="21"/>
  <c r="AV138" i="11" a="1"/>
  <c r="AV138" i="11" s="1"/>
  <c r="AP219" i="21" a="1"/>
  <c r="AP219" i="21" s="1"/>
  <c r="AP101" i="21" a="1"/>
  <c r="AP101" i="21" s="1"/>
  <c r="AL109" i="10"/>
  <c r="AL127" i="10"/>
  <c r="AP83" i="21" a="1"/>
  <c r="AP83" i="21" s="1"/>
  <c r="AP92" i="21" s="1"/>
  <c r="AV35" i="11" a="1"/>
  <c r="AV35" i="11" s="1"/>
  <c r="AM95" i="10"/>
  <c r="AM113" i="10" s="1"/>
  <c r="AP119" i="21" a="1"/>
  <c r="AP119" i="21" s="1"/>
  <c r="A54" i="21"/>
  <c r="A190" i="21"/>
  <c r="Y43" i="10"/>
  <c r="BD43" i="10"/>
  <c r="BZ43" i="10"/>
  <c r="BG43" i="10"/>
  <c r="CF43" i="10"/>
  <c r="Z43" i="10"/>
  <c r="B43" i="10"/>
  <c r="AN98" i="10" s="1"/>
  <c r="AN116" i="10" s="1"/>
  <c r="CE43" i="10"/>
  <c r="CD43" i="10"/>
  <c r="B44" i="10"/>
  <c r="AO97" i="10" s="1"/>
  <c r="C44" i="10"/>
  <c r="AN117" i="10"/>
  <c r="AN126" i="10"/>
  <c r="CI44" i="10"/>
  <c r="BG44" i="10"/>
  <c r="BR44" i="10"/>
  <c r="BA44" i="10"/>
  <c r="BJ44" i="10"/>
  <c r="BW44" i="10"/>
  <c r="CW44" i="10"/>
  <c r="CV44" i="10"/>
  <c r="AK44" i="10"/>
  <c r="AE44" i="10"/>
  <c r="AH44" i="10"/>
  <c r="CT44" i="10"/>
  <c r="AJ44" i="10"/>
  <c r="BO44" i="10"/>
  <c r="M44" i="10"/>
  <c r="CK44" i="10"/>
  <c r="CO44" i="10"/>
  <c r="AM44" i="10"/>
  <c r="CE44" i="10"/>
  <c r="BS44" i="10"/>
  <c r="AV44" i="10"/>
  <c r="Z44" i="10"/>
  <c r="AC44" i="10"/>
  <c r="AP44" i="10"/>
  <c r="BV44" i="10"/>
  <c r="CQ44" i="10"/>
  <c r="CM44" i="10"/>
  <c r="D44" i="10"/>
  <c r="BI44" i="10"/>
  <c r="AZ44" i="10"/>
  <c r="L44" i="10"/>
  <c r="AI44" i="10"/>
  <c r="H44" i="10"/>
  <c r="AY44" i="10"/>
  <c r="CP44" i="10"/>
  <c r="BL44" i="10"/>
  <c r="Q44" i="10"/>
  <c r="AL44" i="10"/>
  <c r="G44" i="10"/>
  <c r="BE44" i="10"/>
  <c r="BX44" i="10"/>
  <c r="AO44" i="10"/>
  <c r="CG44" i="10"/>
  <c r="AU44" i="10"/>
  <c r="BM44" i="10"/>
  <c r="BB44" i="10"/>
  <c r="CC44" i="10"/>
  <c r="W44" i="10"/>
  <c r="AX44" i="10"/>
  <c r="O44" i="10"/>
  <c r="CH44" i="10"/>
  <c r="AA44" i="10"/>
  <c r="P44" i="10"/>
  <c r="CF44" i="10"/>
  <c r="BU44" i="10"/>
  <c r="AF44" i="10"/>
  <c r="CN44" i="10"/>
  <c r="X44" i="10"/>
  <c r="BT44" i="10"/>
  <c r="CB44" i="10"/>
  <c r="BP44" i="10"/>
  <c r="AW44" i="10"/>
  <c r="AT44" i="10"/>
  <c r="CR44" i="10"/>
  <c r="AB44" i="10"/>
  <c r="BH44" i="10"/>
  <c r="AS44" i="10"/>
  <c r="BY44" i="10"/>
  <c r="BQ44" i="10"/>
  <c r="J44" i="10"/>
  <c r="BN44" i="10"/>
  <c r="CS44" i="10"/>
  <c r="BC44" i="10"/>
  <c r="K44" i="10"/>
  <c r="AQ44" i="10"/>
  <c r="CA44" i="10"/>
  <c r="CU44" i="10"/>
  <c r="T44" i="10"/>
  <c r="U44" i="10"/>
  <c r="S44" i="10"/>
  <c r="BD44" i="10"/>
  <c r="BK44" i="10"/>
  <c r="AN44" i="10"/>
  <c r="I44" i="10"/>
  <c r="CJ44" i="10"/>
  <c r="E44" i="10"/>
  <c r="N44" i="10"/>
  <c r="BZ44" i="10"/>
  <c r="AG44" i="10"/>
  <c r="AR44" i="10"/>
  <c r="Y44" i="10"/>
  <c r="CL44" i="10"/>
  <c r="AD44" i="10"/>
  <c r="CD44" i="10"/>
  <c r="V44" i="10"/>
  <c r="F44" i="10"/>
  <c r="R44" i="10"/>
  <c r="AN247" i="10"/>
  <c r="AN248" i="10"/>
  <c r="AN122" i="10"/>
  <c r="AN123" i="10"/>
  <c r="AN125" i="10"/>
  <c r="AN124" i="10"/>
  <c r="AN121" i="10"/>
  <c r="AN119" i="10"/>
  <c r="AN249" i="10"/>
  <c r="AN120" i="10"/>
  <c r="AN118" i="10"/>
  <c r="AN251" i="10"/>
  <c r="AN252" i="10"/>
  <c r="AN253" i="10"/>
  <c r="AN255" i="10"/>
  <c r="AN250" i="10"/>
  <c r="AN256" i="10"/>
  <c r="AN254" i="10"/>
  <c r="AO82" i="10"/>
  <c r="AO86" i="10"/>
  <c r="AO83" i="10"/>
  <c r="AO78" i="10"/>
  <c r="AO88" i="10"/>
  <c r="AO76" i="10"/>
  <c r="AO77" i="10"/>
  <c r="AO87" i="10"/>
  <c r="AO90" i="10"/>
  <c r="AO85" i="10"/>
  <c r="AO81" i="10"/>
  <c r="AO89" i="10"/>
  <c r="AO84" i="10"/>
  <c r="AO206" i="10"/>
  <c r="AO236" i="10"/>
  <c r="AO215" i="10"/>
  <c r="AO208" i="10"/>
  <c r="AO230" i="10"/>
  <c r="AO218" i="10"/>
  <c r="AO214" i="10"/>
  <c r="AO207" i="10"/>
  <c r="AO213" i="10"/>
  <c r="AO238" i="10"/>
  <c r="AO220" i="10"/>
  <c r="AO219" i="10"/>
  <c r="AO233" i="10"/>
  <c r="AO211" i="10"/>
  <c r="AO227" i="10"/>
  <c r="AO231" i="10"/>
  <c r="AO212" i="10"/>
  <c r="AO234" i="10"/>
  <c r="AO217" i="10"/>
  <c r="AO229" i="10"/>
  <c r="AO216" i="10"/>
  <c r="AO228" i="10"/>
  <c r="AO237" i="10"/>
  <c r="AO232" i="10"/>
  <c r="AO235" i="10"/>
  <c r="AO102" i="10"/>
  <c r="AO101" i="10"/>
  <c r="AO105" i="10"/>
  <c r="AO99" i="10"/>
  <c r="AO100" i="10"/>
  <c r="AO104" i="10"/>
  <c r="AO106" i="10"/>
  <c r="AO103" i="10"/>
  <c r="AO108" i="10"/>
  <c r="AO107" i="10"/>
  <c r="AO80" i="10"/>
  <c r="AO79" i="10"/>
  <c r="AP205" i="10" a="1"/>
  <c r="AP205" i="10" s="1"/>
  <c r="AP241" i="10" a="1"/>
  <c r="AP241" i="10" s="1"/>
  <c r="AP75" i="10" a="1"/>
  <c r="AP75" i="10" s="1"/>
  <c r="AP93" i="10" a="1"/>
  <c r="AP93" i="10" s="1"/>
  <c r="AP111" i="10" a="1"/>
  <c r="AP111" i="10" s="1"/>
  <c r="AP223" i="10" a="1"/>
  <c r="AP223" i="10" s="1"/>
  <c r="AN91" i="10"/>
  <c r="A176" i="10"/>
  <c r="E47" i="7"/>
  <c r="I46" i="13"/>
  <c r="A46" i="10"/>
  <c r="A44" i="20" s="1"/>
  <c r="AO269" i="21" l="1"/>
  <c r="C316" i="21"/>
  <c r="A320" i="21" a="1"/>
  <c r="A320" i="21" s="1"/>
  <c r="A405" i="21" a="1"/>
  <c r="A405" i="21" s="1"/>
  <c r="AO98" i="10"/>
  <c r="AM127" i="10"/>
  <c r="AN96" i="10"/>
  <c r="AN114" i="10" s="1"/>
  <c r="AN95" i="10"/>
  <c r="AN113" i="10" s="1"/>
  <c r="AN97" i="10"/>
  <c r="AN115" i="10" s="1"/>
  <c r="AN271" i="21"/>
  <c r="AO127" i="21"/>
  <c r="AP238" i="21"/>
  <c r="AP252" i="21"/>
  <c r="AP246" i="21"/>
  <c r="AO268" i="21"/>
  <c r="AP249" i="21"/>
  <c r="AP242" i="21"/>
  <c r="AO264" i="21"/>
  <c r="AP251" i="21"/>
  <c r="AP240" i="21"/>
  <c r="AO126" i="21"/>
  <c r="AO266" i="21"/>
  <c r="AO260" i="21"/>
  <c r="AO262" i="21"/>
  <c r="AO267" i="21"/>
  <c r="AO256" i="21"/>
  <c r="AO129" i="21"/>
  <c r="AO261" i="21"/>
  <c r="AO258" i="21"/>
  <c r="AO270" i="21"/>
  <c r="AO123" i="21"/>
  <c r="AO134" i="21"/>
  <c r="AO125" i="21"/>
  <c r="AO259" i="21"/>
  <c r="AO263" i="21"/>
  <c r="AO265" i="21"/>
  <c r="AO257" i="21"/>
  <c r="AO133" i="21"/>
  <c r="AP250" i="21"/>
  <c r="AP245" i="21"/>
  <c r="AP247" i="21"/>
  <c r="AO122" i="21"/>
  <c r="AP248" i="21"/>
  <c r="AP244" i="21"/>
  <c r="AP243" i="21"/>
  <c r="AO131" i="21"/>
  <c r="AQ237" i="21" a="1"/>
  <c r="AQ237" i="21" s="1"/>
  <c r="AQ244" i="21" s="1"/>
  <c r="AQ255" i="21" a="1"/>
  <c r="AQ255" i="21" s="1"/>
  <c r="AO124" i="21"/>
  <c r="AP107" i="21"/>
  <c r="AO253" i="21"/>
  <c r="AO132" i="21"/>
  <c r="AO235" i="21"/>
  <c r="AM109" i="10"/>
  <c r="AO99" i="21"/>
  <c r="AO128" i="21"/>
  <c r="AO130" i="21"/>
  <c r="AP87" i="21"/>
  <c r="AP91" i="21"/>
  <c r="AN94" i="10"/>
  <c r="AN112" i="10" s="1"/>
  <c r="AP112" i="21"/>
  <c r="AP94" i="21"/>
  <c r="AP109" i="21"/>
  <c r="AP93" i="21"/>
  <c r="AP223" i="21"/>
  <c r="AP259" i="21" s="1"/>
  <c r="AP222" i="21"/>
  <c r="AP221" i="21"/>
  <c r="AP257" i="21" s="1"/>
  <c r="AP225" i="21"/>
  <c r="AP226" i="21"/>
  <c r="AP230" i="21"/>
  <c r="AP231" i="21"/>
  <c r="AP224" i="21"/>
  <c r="AP227" i="21"/>
  <c r="AP229" i="21"/>
  <c r="AP233" i="21"/>
  <c r="AP228" i="21"/>
  <c r="AP234" i="21"/>
  <c r="AP220" i="21"/>
  <c r="AP232" i="21"/>
  <c r="AW138" i="11" a="1"/>
  <c r="AW138" i="11" s="1"/>
  <c r="AQ219" i="21" a="1"/>
  <c r="AQ219" i="21" s="1"/>
  <c r="AQ101" i="21" a="1"/>
  <c r="AQ101" i="21" s="1"/>
  <c r="AP86" i="21"/>
  <c r="AP115" i="21"/>
  <c r="AP110" i="21"/>
  <c r="AP128" i="21" s="1"/>
  <c r="AP90" i="21"/>
  <c r="AP85" i="21"/>
  <c r="AP95" i="21"/>
  <c r="AW35" i="11" a="1"/>
  <c r="AW35" i="11" s="1"/>
  <c r="AQ83" i="21" a="1"/>
  <c r="AQ83" i="21" s="1"/>
  <c r="AQ87" i="21" s="1"/>
  <c r="AP98" i="21"/>
  <c r="AP114" i="21"/>
  <c r="AP111" i="21"/>
  <c r="AP88" i="21"/>
  <c r="AP97" i="21"/>
  <c r="AQ119" i="21" a="1"/>
  <c r="AQ119" i="21" s="1"/>
  <c r="AP84" i="21"/>
  <c r="AP116" i="21"/>
  <c r="AP113" i="21"/>
  <c r="AP108" i="21"/>
  <c r="AP96" i="21"/>
  <c r="AP89" i="21"/>
  <c r="A55" i="21"/>
  <c r="A191" i="21"/>
  <c r="BF44" i="10"/>
  <c r="AO95" i="10"/>
  <c r="AO113" i="10" s="1"/>
  <c r="C45" i="10"/>
  <c r="AO96" i="10"/>
  <c r="AO114" i="10" s="1"/>
  <c r="AO94" i="10"/>
  <c r="CU45" i="10"/>
  <c r="CW45" i="10"/>
  <c r="D45" i="10"/>
  <c r="BR45" i="10"/>
  <c r="N45" i="10"/>
  <c r="AS45" i="10"/>
  <c r="BP45" i="10"/>
  <c r="AV45" i="10"/>
  <c r="BL45" i="10"/>
  <c r="AE45" i="10"/>
  <c r="CC45" i="10"/>
  <c r="BJ45" i="10"/>
  <c r="W45" i="10"/>
  <c r="BV45" i="10"/>
  <c r="CT45" i="10"/>
  <c r="CA45" i="10"/>
  <c r="BZ45" i="10"/>
  <c r="BK45" i="10"/>
  <c r="AL45" i="10"/>
  <c r="P45" i="10"/>
  <c r="S45" i="10"/>
  <c r="AZ45" i="10"/>
  <c r="AT45" i="10"/>
  <c r="U45" i="10"/>
  <c r="AW45" i="10"/>
  <c r="AI45" i="10"/>
  <c r="E45" i="10"/>
  <c r="X45" i="10"/>
  <c r="BD45" i="10"/>
  <c r="CB45" i="10"/>
  <c r="BT45" i="10"/>
  <c r="BY45" i="10"/>
  <c r="CS45" i="10"/>
  <c r="BE45" i="10"/>
  <c r="R45" i="10"/>
  <c r="J45" i="10"/>
  <c r="BC45" i="10"/>
  <c r="BF45" i="10"/>
  <c r="CH45" i="10"/>
  <c r="AQ45" i="10"/>
  <c r="Y45" i="10"/>
  <c r="H45" i="10"/>
  <c r="AR45" i="10"/>
  <c r="I45" i="10"/>
  <c r="G45" i="10"/>
  <c r="BM45" i="10"/>
  <c r="CP45" i="10"/>
  <c r="AG45" i="10"/>
  <c r="BA45" i="10"/>
  <c r="AX45" i="10"/>
  <c r="AA45" i="10"/>
  <c r="CE45" i="10"/>
  <c r="CI45" i="10"/>
  <c r="AY45" i="10"/>
  <c r="BO45" i="10"/>
  <c r="BS45" i="10"/>
  <c r="T45" i="10"/>
  <c r="L45" i="10"/>
  <c r="CK45" i="10"/>
  <c r="CN45" i="10"/>
  <c r="AK45" i="10"/>
  <c r="BU45" i="10"/>
  <c r="CF45" i="10"/>
  <c r="AC45" i="10"/>
  <c r="AF45" i="10"/>
  <c r="Z45" i="10"/>
  <c r="CJ45" i="10"/>
  <c r="M45" i="10"/>
  <c r="BB45" i="10"/>
  <c r="BQ45" i="10"/>
  <c r="AD45" i="10"/>
  <c r="AH45" i="10"/>
  <c r="AP45" i="10"/>
  <c r="CD45" i="10"/>
  <c r="AM45" i="10"/>
  <c r="CM45" i="10"/>
  <c r="O45" i="10"/>
  <c r="CQ45" i="10"/>
  <c r="BH45" i="10"/>
  <c r="BW45" i="10"/>
  <c r="BG45" i="10"/>
  <c r="AJ45" i="10"/>
  <c r="AB45" i="10"/>
  <c r="V45" i="10"/>
  <c r="BX45" i="10"/>
  <c r="AO45" i="10"/>
  <c r="BI45" i="10"/>
  <c r="CV45" i="10"/>
  <c r="CG45" i="10"/>
  <c r="AN45" i="10"/>
  <c r="CR45" i="10"/>
  <c r="Q45" i="10"/>
  <c r="CL45" i="10"/>
  <c r="F45" i="10"/>
  <c r="BN45" i="10"/>
  <c r="CO45" i="10"/>
  <c r="AU45" i="10"/>
  <c r="AO256" i="10"/>
  <c r="AO248" i="10"/>
  <c r="AO254" i="10"/>
  <c r="AO252" i="10"/>
  <c r="AO247" i="10"/>
  <c r="AO250" i="10"/>
  <c r="AO251" i="10"/>
  <c r="AP76" i="10"/>
  <c r="AP77" i="10"/>
  <c r="AP78" i="10"/>
  <c r="AP87" i="10"/>
  <c r="AP86" i="10"/>
  <c r="AP88" i="10"/>
  <c r="AP81" i="10"/>
  <c r="AP82" i="10"/>
  <c r="AP83" i="10"/>
  <c r="AP89" i="10"/>
  <c r="AP90" i="10"/>
  <c r="AP85" i="10"/>
  <c r="AP84" i="10"/>
  <c r="AP219" i="10"/>
  <c r="AP218" i="10"/>
  <c r="AP232" i="10"/>
  <c r="AP214" i="10"/>
  <c r="AP234" i="10"/>
  <c r="AP215" i="10"/>
  <c r="AP220" i="10"/>
  <c r="AP228" i="10"/>
  <c r="AP227" i="10"/>
  <c r="AP237" i="10"/>
  <c r="AP236" i="10"/>
  <c r="AP231" i="10"/>
  <c r="AP208" i="10"/>
  <c r="AP230" i="10"/>
  <c r="AP213" i="10"/>
  <c r="AP206" i="10"/>
  <c r="AP212" i="10"/>
  <c r="AP235" i="10"/>
  <c r="AP238" i="10"/>
  <c r="AP207" i="10"/>
  <c r="AP217" i="10"/>
  <c r="AP233" i="10"/>
  <c r="AP216" i="10"/>
  <c r="AP229" i="10"/>
  <c r="AP211" i="10"/>
  <c r="AO253" i="10"/>
  <c r="AO255" i="10"/>
  <c r="AO249" i="10"/>
  <c r="AP99" i="10"/>
  <c r="AP103" i="10"/>
  <c r="AP102" i="10"/>
  <c r="AP101" i="10"/>
  <c r="AP107" i="10"/>
  <c r="AP106" i="10"/>
  <c r="AP104" i="10"/>
  <c r="AP100" i="10"/>
  <c r="AP105" i="10"/>
  <c r="AP108" i="10"/>
  <c r="AP80" i="10"/>
  <c r="AP79" i="10"/>
  <c r="AO120" i="10"/>
  <c r="AO126" i="10"/>
  <c r="AO119" i="10"/>
  <c r="AO122" i="10"/>
  <c r="AO121" i="10"/>
  <c r="AO118" i="10"/>
  <c r="AO125" i="10"/>
  <c r="AO116" i="10"/>
  <c r="AO115" i="10"/>
  <c r="AO117" i="10"/>
  <c r="AO123" i="10"/>
  <c r="AO124" i="10"/>
  <c r="I47" i="13"/>
  <c r="E48" i="7"/>
  <c r="A177" i="10"/>
  <c r="A47" i="10"/>
  <c r="A45" i="20" s="1"/>
  <c r="AQ111" i="10" a="1"/>
  <c r="AQ111" i="10" s="1"/>
  <c r="AQ205" i="10" a="1"/>
  <c r="AQ205" i="10" s="1"/>
  <c r="AQ93" i="10" a="1"/>
  <c r="AQ93" i="10" s="1"/>
  <c r="AQ241" i="10" a="1"/>
  <c r="AQ241" i="10" s="1"/>
  <c r="AQ75" i="10" a="1"/>
  <c r="AQ75" i="10" s="1"/>
  <c r="AQ223" i="10" a="1"/>
  <c r="AQ223" i="10" s="1"/>
  <c r="AO91" i="10"/>
  <c r="AP263" i="21" l="1"/>
  <c r="AP262" i="21"/>
  <c r="C317" i="21"/>
  <c r="A321" i="21" a="1"/>
  <c r="A321" i="21" s="1"/>
  <c r="A406" i="21" a="1"/>
  <c r="A406" i="21" s="1"/>
  <c r="AN127" i="10"/>
  <c r="AP270" i="21"/>
  <c r="AP260" i="21"/>
  <c r="AP267" i="21"/>
  <c r="AO271" i="21"/>
  <c r="AP256" i="21"/>
  <c r="AP258" i="21"/>
  <c r="AP269" i="21"/>
  <c r="AP264" i="21"/>
  <c r="AP261" i="21"/>
  <c r="AP268" i="21"/>
  <c r="AQ248" i="21"/>
  <c r="AQ238" i="21"/>
  <c r="AP265" i="21"/>
  <c r="AP253" i="21"/>
  <c r="AQ98" i="21"/>
  <c r="AP266" i="21"/>
  <c r="AQ250" i="21"/>
  <c r="AQ241" i="21"/>
  <c r="AQ251" i="21"/>
  <c r="AQ242" i="21"/>
  <c r="AQ246" i="21"/>
  <c r="AQ247" i="21"/>
  <c r="AQ240" i="21"/>
  <c r="AQ249" i="21"/>
  <c r="AQ252" i="21"/>
  <c r="AQ239" i="21"/>
  <c r="AP127" i="21"/>
  <c r="AQ245" i="21"/>
  <c r="AQ243" i="21"/>
  <c r="AQ84" i="21"/>
  <c r="AR237" i="21" a="1"/>
  <c r="AR237" i="21" s="1"/>
  <c r="AR243" i="21" s="1"/>
  <c r="AR255" i="21" a="1"/>
  <c r="AR255" i="21" s="1"/>
  <c r="AQ116" i="21"/>
  <c r="AQ111" i="21"/>
  <c r="AQ85" i="21"/>
  <c r="AP235" i="21"/>
  <c r="AN109" i="10"/>
  <c r="AP129" i="21"/>
  <c r="AQ86" i="21"/>
  <c r="AQ90" i="21"/>
  <c r="AQ96" i="21"/>
  <c r="AQ114" i="21"/>
  <c r="AQ112" i="21"/>
  <c r="AP126" i="21"/>
  <c r="AP130" i="21"/>
  <c r="AQ92" i="21"/>
  <c r="AQ94" i="21"/>
  <c r="AQ95" i="21"/>
  <c r="AQ115" i="21"/>
  <c r="AQ109" i="21"/>
  <c r="AQ108" i="21"/>
  <c r="AQ93" i="21"/>
  <c r="AQ88" i="21"/>
  <c r="AQ89" i="21"/>
  <c r="AQ91" i="21"/>
  <c r="AQ113" i="21"/>
  <c r="AQ110" i="21"/>
  <c r="AQ107" i="21"/>
  <c r="AQ97" i="21"/>
  <c r="AP133" i="21"/>
  <c r="AQ220" i="21"/>
  <c r="AQ224" i="21"/>
  <c r="AQ223" i="21"/>
  <c r="AQ222" i="21"/>
  <c r="AQ221" i="21"/>
  <c r="AQ227" i="21"/>
  <c r="AQ228" i="21"/>
  <c r="AQ230" i="21"/>
  <c r="AQ232" i="21"/>
  <c r="AQ231" i="21"/>
  <c r="AQ229" i="21"/>
  <c r="AQ234" i="21"/>
  <c r="AQ225" i="21"/>
  <c r="AQ226" i="21"/>
  <c r="AQ262" i="21" s="1"/>
  <c r="AQ233" i="21"/>
  <c r="AX138" i="11" a="1"/>
  <c r="AX138" i="11" s="1"/>
  <c r="AR219" i="21" a="1"/>
  <c r="AR219" i="21" s="1"/>
  <c r="AR101" i="21" a="1"/>
  <c r="AR101" i="21" s="1"/>
  <c r="AR83" i="21" a="1"/>
  <c r="AR83" i="21" s="1"/>
  <c r="AR89" i="21" s="1"/>
  <c r="AP134" i="21"/>
  <c r="AP99" i="21"/>
  <c r="AP131" i="21"/>
  <c r="AP132" i="21"/>
  <c r="AP125" i="21"/>
  <c r="AX35" i="11" a="1"/>
  <c r="AX35" i="11" s="1"/>
  <c r="AR119" i="21" a="1"/>
  <c r="AR119" i="21" s="1"/>
  <c r="A56" i="21"/>
  <c r="A192" i="21"/>
  <c r="K45" i="10"/>
  <c r="C46" i="10"/>
  <c r="AO109" i="10"/>
  <c r="AO112" i="10"/>
  <c r="AO127" i="10" s="1"/>
  <c r="CA46" i="10"/>
  <c r="AC46" i="10"/>
  <c r="CK46" i="10"/>
  <c r="X46" i="10"/>
  <c r="BN46" i="10"/>
  <c r="BF46" i="10"/>
  <c r="CI46" i="10"/>
  <c r="L46" i="10"/>
  <c r="BX46" i="10"/>
  <c r="AT46" i="10"/>
  <c r="CO46" i="10"/>
  <c r="K46" i="10"/>
  <c r="CH46" i="10"/>
  <c r="O46" i="10"/>
  <c r="CN46" i="10"/>
  <c r="CF46" i="10"/>
  <c r="M46" i="10"/>
  <c r="S46" i="10"/>
  <c r="BB46" i="10"/>
  <c r="CE46" i="10"/>
  <c r="AQ46" i="10"/>
  <c r="BW46" i="10"/>
  <c r="Q46" i="10"/>
  <c r="AW46" i="10"/>
  <c r="AE46" i="10"/>
  <c r="F46" i="10"/>
  <c r="CM46" i="10"/>
  <c r="CT46" i="10"/>
  <c r="CQ46" i="10"/>
  <c r="CU46" i="10"/>
  <c r="AB46" i="10"/>
  <c r="BL46" i="10"/>
  <c r="H46" i="10"/>
  <c r="D46" i="10"/>
  <c r="I46" i="10"/>
  <c r="CR46" i="10"/>
  <c r="U46" i="10"/>
  <c r="CW46" i="10"/>
  <c r="CJ46" i="10"/>
  <c r="Y46" i="10"/>
  <c r="CG46" i="10"/>
  <c r="AJ46" i="10"/>
  <c r="BZ46" i="10"/>
  <c r="AI46" i="10"/>
  <c r="AU46" i="10"/>
  <c r="AX46" i="10"/>
  <c r="BM46" i="10"/>
  <c r="CC46" i="10"/>
  <c r="R46" i="10"/>
  <c r="BC46" i="10"/>
  <c r="W46" i="10"/>
  <c r="AA46" i="10"/>
  <c r="BV46" i="10"/>
  <c r="AZ46" i="10"/>
  <c r="BS46" i="10"/>
  <c r="AF46" i="10"/>
  <c r="BK46" i="10"/>
  <c r="AV46" i="10"/>
  <c r="P46" i="10"/>
  <c r="G46" i="10"/>
  <c r="CV46" i="10"/>
  <c r="AO46" i="10"/>
  <c r="N46" i="10"/>
  <c r="BH46" i="10"/>
  <c r="AG46" i="10"/>
  <c r="J46" i="10"/>
  <c r="AN46" i="10"/>
  <c r="CP46" i="10"/>
  <c r="AY46" i="10"/>
  <c r="CD46" i="10"/>
  <c r="BA46" i="10"/>
  <c r="V46" i="10"/>
  <c r="CS46" i="10"/>
  <c r="AH46" i="10"/>
  <c r="AM46" i="10"/>
  <c r="BU46" i="10"/>
  <c r="BG46" i="10"/>
  <c r="AR46" i="10"/>
  <c r="BO46" i="10"/>
  <c r="BI46" i="10"/>
  <c r="Z46" i="10"/>
  <c r="CB46" i="10"/>
  <c r="BT46" i="10"/>
  <c r="AS46" i="10"/>
  <c r="AL46" i="10"/>
  <c r="E46" i="10"/>
  <c r="AK46" i="10"/>
  <c r="T46" i="10"/>
  <c r="BD46" i="10"/>
  <c r="BR46" i="10"/>
  <c r="AP46" i="10"/>
  <c r="BY46" i="10"/>
  <c r="BE46" i="10"/>
  <c r="AD46" i="10"/>
  <c r="BQ46" i="10"/>
  <c r="CL46" i="10"/>
  <c r="AP249" i="10"/>
  <c r="AP253" i="10"/>
  <c r="AP252" i="10"/>
  <c r="AP248" i="10"/>
  <c r="AP247" i="10"/>
  <c r="AP250" i="10"/>
  <c r="AQ81" i="10"/>
  <c r="AQ89" i="10"/>
  <c r="AQ77" i="10"/>
  <c r="AQ78" i="10"/>
  <c r="AQ86" i="10"/>
  <c r="AQ88" i="10"/>
  <c r="AQ83" i="10"/>
  <c r="AQ76" i="10"/>
  <c r="AQ82" i="10"/>
  <c r="AQ87" i="10"/>
  <c r="AQ85" i="10"/>
  <c r="AQ90" i="10"/>
  <c r="AQ84" i="10"/>
  <c r="AQ206" i="10"/>
  <c r="AQ227" i="10"/>
  <c r="AQ213" i="10"/>
  <c r="AQ234" i="10"/>
  <c r="AQ233" i="10"/>
  <c r="AQ238" i="10"/>
  <c r="AQ220" i="10"/>
  <c r="AQ219" i="10"/>
  <c r="AQ208" i="10"/>
  <c r="AQ207" i="10"/>
  <c r="AQ212" i="10"/>
  <c r="AQ237" i="10"/>
  <c r="AQ236" i="10"/>
  <c r="AQ232" i="10"/>
  <c r="AQ231" i="10"/>
  <c r="AQ216" i="10"/>
  <c r="AQ228" i="10"/>
  <c r="AQ230" i="10"/>
  <c r="AQ211" i="10"/>
  <c r="AQ214" i="10"/>
  <c r="AQ218" i="10"/>
  <c r="AQ229" i="10"/>
  <c r="AQ215" i="10"/>
  <c r="AQ235" i="10"/>
  <c r="AQ217" i="10"/>
  <c r="AP251" i="10"/>
  <c r="AP254" i="10"/>
  <c r="AP255" i="10"/>
  <c r="AP256" i="10"/>
  <c r="AQ79" i="10"/>
  <c r="AQ80" i="10"/>
  <c r="AQ100" i="10"/>
  <c r="AQ104" i="10"/>
  <c r="AQ103" i="10"/>
  <c r="AQ102" i="10"/>
  <c r="AQ99" i="10"/>
  <c r="AQ101" i="10"/>
  <c r="AQ105" i="10"/>
  <c r="AQ108" i="10"/>
  <c r="AQ107" i="10"/>
  <c r="AQ106" i="10"/>
  <c r="AP121" i="10"/>
  <c r="AP122" i="10"/>
  <c r="AP124" i="10"/>
  <c r="AP117" i="10"/>
  <c r="AP126" i="10"/>
  <c r="AP125" i="10"/>
  <c r="AP119" i="10"/>
  <c r="AP118" i="10"/>
  <c r="AP120" i="10"/>
  <c r="AP123" i="10"/>
  <c r="AR223" i="10" a="1"/>
  <c r="AR223" i="10" s="1"/>
  <c r="AR75" i="10" a="1"/>
  <c r="AR75" i="10" s="1"/>
  <c r="AR93" i="10" a="1"/>
  <c r="AR93" i="10" s="1"/>
  <c r="AR241" i="10" a="1"/>
  <c r="AR241" i="10" s="1"/>
  <c r="AR205" i="10" a="1"/>
  <c r="AR205" i="10" s="1"/>
  <c r="AR111" i="10" a="1"/>
  <c r="AR111" i="10" s="1"/>
  <c r="AP91" i="10"/>
  <c r="I48" i="13"/>
  <c r="A48" i="10"/>
  <c r="A46" i="20" s="1"/>
  <c r="A178" i="10"/>
  <c r="E49" i="7"/>
  <c r="AR239" i="21" l="1"/>
  <c r="C318" i="21"/>
  <c r="A322" i="21" a="1"/>
  <c r="A322" i="21" s="1"/>
  <c r="A407" i="21" a="1"/>
  <c r="A407" i="21" s="1"/>
  <c r="AP271" i="21"/>
  <c r="AR250" i="21"/>
  <c r="AR249" i="21"/>
  <c r="AR241" i="21"/>
  <c r="AQ257" i="21"/>
  <c r="AQ134" i="21"/>
  <c r="AQ266" i="21"/>
  <c r="AQ258" i="21"/>
  <c r="AQ269" i="21"/>
  <c r="AR251" i="21"/>
  <c r="AR247" i="21"/>
  <c r="AR242" i="21"/>
  <c r="AQ260" i="21"/>
  <c r="AR252" i="21"/>
  <c r="AR248" i="21"/>
  <c r="AR244" i="21"/>
  <c r="AR238" i="21"/>
  <c r="AQ256" i="21"/>
  <c r="AR246" i="21"/>
  <c r="AR240" i="21"/>
  <c r="AR245" i="21"/>
  <c r="AQ261" i="21"/>
  <c r="AQ270" i="21"/>
  <c r="AQ265" i="21"/>
  <c r="AQ259" i="21"/>
  <c r="AQ264" i="21"/>
  <c r="AQ267" i="21"/>
  <c r="AQ263" i="21"/>
  <c r="AQ268" i="21"/>
  <c r="AR91" i="21"/>
  <c r="AQ253" i="21"/>
  <c r="AS237" i="21" a="1"/>
  <c r="AS237" i="21" s="1"/>
  <c r="AS239" i="21" s="1"/>
  <c r="AS255" i="21" a="1"/>
  <c r="AS255" i="21" s="1"/>
  <c r="AQ127" i="21"/>
  <c r="AQ130" i="21"/>
  <c r="AR107" i="21"/>
  <c r="AR125" i="21" s="1"/>
  <c r="AQ235" i="21"/>
  <c r="AQ126" i="21"/>
  <c r="AQ99" i="21"/>
  <c r="AQ131" i="21"/>
  <c r="AQ129" i="21"/>
  <c r="AR116" i="21"/>
  <c r="AQ128" i="21"/>
  <c r="AQ133" i="21"/>
  <c r="AQ132" i="21"/>
  <c r="AR98" i="21"/>
  <c r="AR96" i="21"/>
  <c r="AR111" i="21"/>
  <c r="AR106" i="21"/>
  <c r="AR84" i="21"/>
  <c r="AR90" i="21"/>
  <c r="AR93" i="21"/>
  <c r="AR115" i="21"/>
  <c r="AR104" i="21"/>
  <c r="AR88" i="21"/>
  <c r="AR86" i="21"/>
  <c r="AR97" i="21"/>
  <c r="AR133" i="21" s="1"/>
  <c r="AR114" i="21"/>
  <c r="AQ125" i="21"/>
  <c r="AR92" i="21"/>
  <c r="AR95" i="21"/>
  <c r="AR87" i="21"/>
  <c r="AR110" i="21"/>
  <c r="AR113" i="21"/>
  <c r="AR221" i="21"/>
  <c r="AR257" i="21" s="1"/>
  <c r="AR225" i="21"/>
  <c r="AR261" i="21" s="1"/>
  <c r="AR220" i="21"/>
  <c r="AR224" i="21"/>
  <c r="AR223" i="21"/>
  <c r="AR228" i="21"/>
  <c r="AR226" i="21"/>
  <c r="AR230" i="21"/>
  <c r="AR232" i="21"/>
  <c r="AR222" i="21"/>
  <c r="AR227" i="21"/>
  <c r="AR231" i="21"/>
  <c r="AR234" i="21"/>
  <c r="AR229" i="21"/>
  <c r="AR233" i="21"/>
  <c r="AR108" i="21"/>
  <c r="AR103" i="21"/>
  <c r="AY138" i="11" a="1"/>
  <c r="AY138" i="11" s="1"/>
  <c r="AS219" i="21" a="1"/>
  <c r="AS219" i="21" s="1"/>
  <c r="AR85" i="21"/>
  <c r="AR112" i="21"/>
  <c r="AR109" i="21"/>
  <c r="AR105" i="21"/>
  <c r="AR94" i="21"/>
  <c r="AY35" i="11" a="1"/>
  <c r="AY35" i="11" s="1"/>
  <c r="AS83" i="21" a="1"/>
  <c r="AS83" i="21" s="1"/>
  <c r="AS85" i="21" s="1"/>
  <c r="AS101" i="21" a="1"/>
  <c r="AS101" i="21" s="1"/>
  <c r="AS119" i="21" a="1"/>
  <c r="AS119" i="21" s="1"/>
  <c r="A57" i="21"/>
  <c r="A193" i="21"/>
  <c r="BP46" i="10"/>
  <c r="BJ46" i="10"/>
  <c r="C47" i="10"/>
  <c r="AQ124" i="10"/>
  <c r="BO47" i="10"/>
  <c r="CI47" i="10"/>
  <c r="H47" i="10"/>
  <c r="CK47" i="10"/>
  <c r="AL47" i="10"/>
  <c r="G47" i="10"/>
  <c r="BP47" i="10"/>
  <c r="I47" i="10"/>
  <c r="AX47" i="10"/>
  <c r="V47" i="10"/>
  <c r="AE47" i="10"/>
  <c r="BC47" i="10"/>
  <c r="CP47" i="10"/>
  <c r="D47" i="10"/>
  <c r="AV47" i="10"/>
  <c r="BL47" i="10"/>
  <c r="T47" i="10"/>
  <c r="F47" i="10"/>
  <c r="AP47" i="10"/>
  <c r="CM47" i="10"/>
  <c r="AQ47" i="10"/>
  <c r="CQ47" i="10"/>
  <c r="X47" i="10"/>
  <c r="L47" i="10"/>
  <c r="Q47" i="10"/>
  <c r="AB47" i="10"/>
  <c r="AT47" i="10"/>
  <c r="AI47" i="10"/>
  <c r="CW47" i="10"/>
  <c r="CR47" i="10"/>
  <c r="BT47" i="10"/>
  <c r="U47" i="10"/>
  <c r="BU47" i="10"/>
  <c r="AY47" i="10"/>
  <c r="AW47" i="10"/>
  <c r="BA47" i="10"/>
  <c r="BB47" i="10"/>
  <c r="AH47" i="10"/>
  <c r="AU47" i="10"/>
  <c r="CS47" i="10"/>
  <c r="W47" i="10"/>
  <c r="K47" i="10"/>
  <c r="CT47" i="10"/>
  <c r="CA47" i="10"/>
  <c r="BW47" i="10"/>
  <c r="AJ47" i="10"/>
  <c r="N47" i="10"/>
  <c r="CJ47" i="10"/>
  <c r="BH47" i="10"/>
  <c r="Z47" i="10"/>
  <c r="CC47" i="10"/>
  <c r="CG47" i="10"/>
  <c r="BJ47" i="10"/>
  <c r="AA47" i="10"/>
  <c r="AQ121" i="10"/>
  <c r="BV47" i="10"/>
  <c r="CE47" i="10"/>
  <c r="BK47" i="10"/>
  <c r="AN47" i="10"/>
  <c r="BS47" i="10"/>
  <c r="P47" i="10"/>
  <c r="Y47" i="10"/>
  <c r="AR47" i="10"/>
  <c r="AD47" i="10"/>
  <c r="BZ47" i="10"/>
  <c r="AG47" i="10"/>
  <c r="CB47" i="10"/>
  <c r="CV47" i="10"/>
  <c r="BX47" i="10"/>
  <c r="AC47" i="10"/>
  <c r="BI47" i="10"/>
  <c r="CF47" i="10"/>
  <c r="BN47" i="10"/>
  <c r="CO47" i="10"/>
  <c r="CL47" i="10"/>
  <c r="BE47" i="10"/>
  <c r="J47" i="10"/>
  <c r="BQ47" i="10"/>
  <c r="AQ117" i="10"/>
  <c r="AQ118" i="10"/>
  <c r="AQ252" i="10"/>
  <c r="AQ119" i="10"/>
  <c r="AQ251" i="10"/>
  <c r="AQ254" i="10"/>
  <c r="AQ250" i="10"/>
  <c r="AQ256" i="10"/>
  <c r="AR206" i="10"/>
  <c r="AR230" i="10"/>
  <c r="AR212" i="10"/>
  <c r="AR236" i="10"/>
  <c r="AR216" i="10"/>
  <c r="AR208" i="10"/>
  <c r="AR207" i="10"/>
  <c r="AR218" i="10"/>
  <c r="AR214" i="10"/>
  <c r="AR215" i="10"/>
  <c r="AR238" i="10"/>
  <c r="AR231" i="10"/>
  <c r="AR220" i="10"/>
  <c r="AR235" i="10"/>
  <c r="AR237" i="10"/>
  <c r="AR232" i="10"/>
  <c r="AR234" i="10"/>
  <c r="AR227" i="10"/>
  <c r="AR213" i="10"/>
  <c r="AR233" i="10"/>
  <c r="AR228" i="10"/>
  <c r="AR229" i="10"/>
  <c r="AR219" i="10"/>
  <c r="AR217" i="10"/>
  <c r="AR211" i="10"/>
  <c r="AR85" i="10"/>
  <c r="AR89" i="10"/>
  <c r="AR84" i="10"/>
  <c r="AR78" i="10"/>
  <c r="AR88" i="10"/>
  <c r="AR86" i="10"/>
  <c r="AR81" i="10"/>
  <c r="AR83" i="10"/>
  <c r="AR90" i="10"/>
  <c r="AR76" i="10"/>
  <c r="AR77" i="10"/>
  <c r="AR87" i="10"/>
  <c r="AR82" i="10"/>
  <c r="AQ253" i="10"/>
  <c r="AQ247" i="10"/>
  <c r="AQ248" i="10"/>
  <c r="AQ255" i="10"/>
  <c r="AQ249" i="10"/>
  <c r="AR99" i="10"/>
  <c r="AR101" i="10"/>
  <c r="AR105" i="10"/>
  <c r="AR100" i="10"/>
  <c r="AR104" i="10"/>
  <c r="AR103" i="10"/>
  <c r="AR102" i="10"/>
  <c r="AR108" i="10"/>
  <c r="AR107" i="10"/>
  <c r="AR106" i="10"/>
  <c r="AR80" i="10"/>
  <c r="AR79" i="10"/>
  <c r="AQ125" i="10"/>
  <c r="AQ120" i="10"/>
  <c r="AQ123" i="10"/>
  <c r="AQ126" i="10"/>
  <c r="AQ122" i="10"/>
  <c r="AQ91" i="10"/>
  <c r="AS111" i="10" a="1"/>
  <c r="AS111" i="10" s="1"/>
  <c r="AS223" i="10" a="1"/>
  <c r="AS223" i="10" s="1"/>
  <c r="AS93" i="10" a="1"/>
  <c r="AS93" i="10" s="1"/>
  <c r="AS205" i="10" a="1"/>
  <c r="AS205" i="10" s="1"/>
  <c r="AS241" i="10" a="1"/>
  <c r="AS241" i="10" s="1"/>
  <c r="AS75" i="10" a="1"/>
  <c r="AS75" i="10" s="1"/>
  <c r="I49" i="13"/>
  <c r="E50" i="7"/>
  <c r="A49" i="10"/>
  <c r="A47" i="20" s="1"/>
  <c r="A179" i="10"/>
  <c r="AR134" i="21" l="1"/>
  <c r="C319" i="21"/>
  <c r="A323" i="21" a="1"/>
  <c r="A323" i="21" s="1"/>
  <c r="A408" i="21" a="1"/>
  <c r="A408" i="21" s="1"/>
  <c r="AR269" i="21"/>
  <c r="AS248" i="21"/>
  <c r="AR266" i="21"/>
  <c r="AR129" i="21"/>
  <c r="AR259" i="21"/>
  <c r="AR268" i="21"/>
  <c r="AR263" i="21"/>
  <c r="AR256" i="21"/>
  <c r="AQ271" i="21"/>
  <c r="AR267" i="21"/>
  <c r="AR265" i="21"/>
  <c r="AR264" i="21"/>
  <c r="AR127" i="21"/>
  <c r="AR270" i="21"/>
  <c r="AR260" i="21"/>
  <c r="AR262" i="21"/>
  <c r="AR258" i="21"/>
  <c r="AR253" i="21"/>
  <c r="AS242" i="21"/>
  <c r="AS238" i="21"/>
  <c r="AS251" i="21"/>
  <c r="AS244" i="21"/>
  <c r="AS246" i="21"/>
  <c r="AS240" i="21"/>
  <c r="AS252" i="21"/>
  <c r="AS249" i="21"/>
  <c r="AS245" i="21"/>
  <c r="AS243" i="21"/>
  <c r="AS247" i="21"/>
  <c r="AS250" i="21"/>
  <c r="AS241" i="21"/>
  <c r="AR132" i="21"/>
  <c r="AR126" i="21"/>
  <c r="AT237" i="21" a="1"/>
  <c r="AT237" i="21" s="1"/>
  <c r="AT240" i="21" s="1"/>
  <c r="AT255" i="21" a="1"/>
  <c r="AT255" i="21" s="1"/>
  <c r="AR235" i="21"/>
  <c r="AR131" i="21"/>
  <c r="AR124" i="21"/>
  <c r="AR122" i="21"/>
  <c r="AR123" i="21"/>
  <c r="AR128" i="21"/>
  <c r="AR130" i="21"/>
  <c r="AR121" i="21"/>
  <c r="AR99" i="21"/>
  <c r="AS222" i="21"/>
  <c r="AS221" i="21"/>
  <c r="AS257" i="21" s="1"/>
  <c r="AS225" i="21"/>
  <c r="AS220" i="21"/>
  <c r="AS224" i="21"/>
  <c r="AS229" i="21"/>
  <c r="AS223" i="21"/>
  <c r="AS226" i="21"/>
  <c r="AS228" i="21"/>
  <c r="AS230" i="21"/>
  <c r="AS232" i="21"/>
  <c r="AS233" i="21"/>
  <c r="AS234" i="21"/>
  <c r="AS227" i="21"/>
  <c r="AS231" i="21"/>
  <c r="AZ138" i="11" a="1"/>
  <c r="AZ138" i="11" s="1"/>
  <c r="AT219" i="21" a="1"/>
  <c r="AT219" i="21" s="1"/>
  <c r="AS86" i="21"/>
  <c r="AS116" i="21"/>
  <c r="AS111" i="21"/>
  <c r="AS105" i="21"/>
  <c r="AS103" i="21"/>
  <c r="AS121" i="21" s="1"/>
  <c r="AS94" i="21"/>
  <c r="AS104" i="21"/>
  <c r="AS89" i="21"/>
  <c r="AS95" i="21"/>
  <c r="AS112" i="21"/>
  <c r="AS90" i="21"/>
  <c r="AS106" i="21"/>
  <c r="AS107" i="21"/>
  <c r="AS93" i="21"/>
  <c r="AS84" i="21"/>
  <c r="AS115" i="21"/>
  <c r="AS108" i="21"/>
  <c r="AS110" i="21"/>
  <c r="AS92" i="21"/>
  <c r="AS88" i="21"/>
  <c r="AS87" i="21"/>
  <c r="AS98" i="21"/>
  <c r="AS114" i="21"/>
  <c r="AS113" i="21"/>
  <c r="AS109" i="21"/>
  <c r="AS96" i="21"/>
  <c r="AS97" i="21"/>
  <c r="AT101" i="21" a="1"/>
  <c r="AT101" i="21" s="1"/>
  <c r="AZ35" i="11" a="1"/>
  <c r="AZ35" i="11" s="1"/>
  <c r="AT83" i="21" a="1"/>
  <c r="AT83" i="21" s="1"/>
  <c r="AT86" i="21" s="1"/>
  <c r="AS91" i="21"/>
  <c r="AT119" i="21" a="1"/>
  <c r="AT119" i="21" s="1"/>
  <c r="A58" i="21"/>
  <c r="A409" i="21" s="1" a="1"/>
  <c r="A409" i="21" s="1"/>
  <c r="A194" i="21"/>
  <c r="AM47" i="10"/>
  <c r="O47" i="10"/>
  <c r="BY47" i="10"/>
  <c r="AS47" i="10"/>
  <c r="CN47" i="10"/>
  <c r="AK47" i="10"/>
  <c r="E47" i="10"/>
  <c r="BM47" i="10"/>
  <c r="B47" i="10"/>
  <c r="AR98" i="10" s="1"/>
  <c r="AR116" i="10" s="1"/>
  <c r="AO47" i="10"/>
  <c r="CU47" i="10"/>
  <c r="CH47" i="10"/>
  <c r="M47" i="10"/>
  <c r="BR47" i="10"/>
  <c r="BF47" i="10"/>
  <c r="R47" i="10"/>
  <c r="AZ47" i="10"/>
  <c r="BD47" i="10"/>
  <c r="AF47" i="10"/>
  <c r="BG47" i="10"/>
  <c r="S47" i="10"/>
  <c r="CD47" i="10"/>
  <c r="C48" i="10"/>
  <c r="CM48" i="10"/>
  <c r="AL48" i="10"/>
  <c r="BE48" i="10"/>
  <c r="Y48" i="10"/>
  <c r="CN48" i="10"/>
  <c r="BB48" i="10"/>
  <c r="BC48" i="10"/>
  <c r="CT48" i="10"/>
  <c r="X48" i="10"/>
  <c r="T48" i="10"/>
  <c r="CR48" i="10"/>
  <c r="CF48" i="10"/>
  <c r="BP48" i="10"/>
  <c r="BZ48" i="10"/>
  <c r="AF48" i="10"/>
  <c r="I48" i="10"/>
  <c r="CS48" i="10"/>
  <c r="BV48" i="10"/>
  <c r="AN48" i="10"/>
  <c r="AJ48" i="10"/>
  <c r="BT48" i="10"/>
  <c r="CV48" i="10"/>
  <c r="E48" i="10"/>
  <c r="CP48" i="10"/>
  <c r="AR48" i="10"/>
  <c r="AW48" i="10"/>
  <c r="CL48" i="10"/>
  <c r="CA48" i="10"/>
  <c r="CE48" i="10"/>
  <c r="S48" i="10"/>
  <c r="BS48" i="10"/>
  <c r="H48" i="10"/>
  <c r="Z48" i="10"/>
  <c r="AK48" i="10"/>
  <c r="AY48" i="10"/>
  <c r="J48" i="10"/>
  <c r="AM48" i="10"/>
  <c r="AR249" i="10"/>
  <c r="CQ48" i="10"/>
  <c r="CH48" i="10"/>
  <c r="CU48" i="10"/>
  <c r="AV48" i="10"/>
  <c r="BK48" i="10"/>
  <c r="CW48" i="10"/>
  <c r="AZ48" i="10"/>
  <c r="BO48" i="10"/>
  <c r="CK48" i="10"/>
  <c r="AS48" i="10"/>
  <c r="AT48" i="10"/>
  <c r="M48" i="10"/>
  <c r="CG48" i="10"/>
  <c r="BR48" i="10"/>
  <c r="AO48" i="10"/>
  <c r="BU48" i="10"/>
  <c r="BL48" i="10"/>
  <c r="AC48" i="10"/>
  <c r="BA48" i="10"/>
  <c r="V48" i="10"/>
  <c r="BN48" i="10"/>
  <c r="BQ48" i="10"/>
  <c r="R48" i="10"/>
  <c r="CD48" i="10"/>
  <c r="AQ48" i="10"/>
  <c r="O48" i="10"/>
  <c r="AA48" i="10"/>
  <c r="D48" i="10"/>
  <c r="BD48" i="10"/>
  <c r="BG48" i="10"/>
  <c r="U48" i="10"/>
  <c r="CB48" i="10"/>
  <c r="BW48" i="10"/>
  <c r="AI48" i="10"/>
  <c r="N48" i="10"/>
  <c r="CJ48" i="10"/>
  <c r="AG48" i="10"/>
  <c r="BY48" i="10"/>
  <c r="G48" i="10"/>
  <c r="AB48" i="10"/>
  <c r="BI48" i="10"/>
  <c r="BX48" i="10"/>
  <c r="AU48" i="10"/>
  <c r="CO48" i="10"/>
  <c r="AD48" i="10"/>
  <c r="AE48" i="10"/>
  <c r="F48" i="10"/>
  <c r="AH48" i="10"/>
  <c r="K48" i="10"/>
  <c r="BH48" i="10"/>
  <c r="BJ48" i="10"/>
  <c r="BM48" i="10"/>
  <c r="AP48" i="10"/>
  <c r="CC48" i="10"/>
  <c r="BF48" i="10"/>
  <c r="AX48" i="10"/>
  <c r="AR247" i="10"/>
  <c r="AR253" i="10"/>
  <c r="AR117" i="10"/>
  <c r="AR126" i="10"/>
  <c r="AR118" i="10"/>
  <c r="AR255" i="10"/>
  <c r="AR256" i="10"/>
  <c r="AR124" i="10"/>
  <c r="AR125" i="10"/>
  <c r="AR254" i="10"/>
  <c r="AR248" i="10"/>
  <c r="AR251" i="10"/>
  <c r="AR250" i="10"/>
  <c r="AS82" i="10"/>
  <c r="AS83" i="10"/>
  <c r="AS89" i="10"/>
  <c r="AS84" i="10"/>
  <c r="AS77" i="10"/>
  <c r="AS76" i="10"/>
  <c r="AS86" i="10"/>
  <c r="AS87" i="10"/>
  <c r="AS78" i="10"/>
  <c r="AS88" i="10"/>
  <c r="AS85" i="10"/>
  <c r="AS90" i="10"/>
  <c r="AS81" i="10"/>
  <c r="AS227" i="10"/>
  <c r="AS212" i="10"/>
  <c r="AS237" i="10"/>
  <c r="AS219" i="10"/>
  <c r="AS232" i="10"/>
  <c r="AS231" i="10"/>
  <c r="AS234" i="10"/>
  <c r="AS216" i="10"/>
  <c r="AS233" i="10"/>
  <c r="AS228" i="10"/>
  <c r="AS236" i="10"/>
  <c r="AS208" i="10"/>
  <c r="AS206" i="10"/>
  <c r="AS230" i="10"/>
  <c r="AS218" i="10"/>
  <c r="AS214" i="10"/>
  <c r="AS235" i="10"/>
  <c r="AS213" i="10"/>
  <c r="AS215" i="10"/>
  <c r="AS238" i="10"/>
  <c r="AS211" i="10"/>
  <c r="AS220" i="10"/>
  <c r="AS217" i="10"/>
  <c r="AS229" i="10"/>
  <c r="AS207" i="10"/>
  <c r="AR252" i="10"/>
  <c r="AS99" i="10"/>
  <c r="AS102" i="10"/>
  <c r="AS101" i="10"/>
  <c r="AS105" i="10"/>
  <c r="AS100" i="10"/>
  <c r="AS104" i="10"/>
  <c r="AS106" i="10"/>
  <c r="AS103" i="10"/>
  <c r="AS108" i="10"/>
  <c r="AS107" i="10"/>
  <c r="AS80" i="10"/>
  <c r="AS79" i="10"/>
  <c r="AR121" i="10"/>
  <c r="AR120" i="10"/>
  <c r="AR119" i="10"/>
  <c r="AR123" i="10"/>
  <c r="AR122" i="10"/>
  <c r="A180" i="10"/>
  <c r="E51" i="7"/>
  <c r="A50" i="10"/>
  <c r="A48" i="20" s="1"/>
  <c r="I50" i="13"/>
  <c r="AR91" i="10"/>
  <c r="AT205" i="10" a="1"/>
  <c r="AT205" i="10" s="1"/>
  <c r="AT111" i="10" a="1"/>
  <c r="AT111" i="10" s="1"/>
  <c r="AT241" i="10" a="1"/>
  <c r="AT241" i="10" s="1"/>
  <c r="AT93" i="10" a="1"/>
  <c r="AT93" i="10" s="1"/>
  <c r="AT223" i="10" a="1"/>
  <c r="AT223" i="10" s="1"/>
  <c r="AT75" i="10" a="1"/>
  <c r="AT75" i="10" s="1"/>
  <c r="AS264" i="21" l="1"/>
  <c r="AS260" i="21"/>
  <c r="C320" i="21"/>
  <c r="AS266" i="21"/>
  <c r="AR96" i="10"/>
  <c r="AR114" i="10" s="1"/>
  <c r="AS269" i="21"/>
  <c r="AR94" i="10"/>
  <c r="AR112" i="10" s="1"/>
  <c r="AR97" i="10"/>
  <c r="AR115" i="10" s="1"/>
  <c r="AR271" i="21"/>
  <c r="AS270" i="21"/>
  <c r="AS256" i="21"/>
  <c r="AS258" i="21"/>
  <c r="AS259" i="21"/>
  <c r="AS263" i="21"/>
  <c r="AS267" i="21"/>
  <c r="AS265" i="21"/>
  <c r="AS253" i="21"/>
  <c r="AS261" i="21"/>
  <c r="AS262" i="21"/>
  <c r="AS268" i="21"/>
  <c r="AT241" i="21"/>
  <c r="AU255" i="21" a="1"/>
  <c r="AU255" i="21" s="1"/>
  <c r="A324" i="21" a="1"/>
  <c r="A324" i="21" s="1"/>
  <c r="AT251" i="21"/>
  <c r="AT247" i="21"/>
  <c r="AT249" i="21"/>
  <c r="AT246" i="21"/>
  <c r="AT244" i="21"/>
  <c r="AT238" i="21"/>
  <c r="AT248" i="21"/>
  <c r="AT242" i="21"/>
  <c r="AT245" i="21"/>
  <c r="AT243" i="21"/>
  <c r="AT252" i="21"/>
  <c r="AT250" i="21"/>
  <c r="AT239" i="21"/>
  <c r="AS122" i="21"/>
  <c r="AS235" i="21"/>
  <c r="AS130" i="21"/>
  <c r="AS131" i="21"/>
  <c r="AT115" i="21"/>
  <c r="AT106" i="21"/>
  <c r="AT90" i="21"/>
  <c r="AS133" i="21"/>
  <c r="AS128" i="21"/>
  <c r="AS125" i="21"/>
  <c r="AT87" i="21"/>
  <c r="AS126" i="21"/>
  <c r="AS129" i="21"/>
  <c r="AT109" i="21"/>
  <c r="AT93" i="21"/>
  <c r="AU101" i="21" a="1"/>
  <c r="AU101" i="21" s="1"/>
  <c r="AU237" i="21" a="1"/>
  <c r="AU237" i="21" s="1"/>
  <c r="AS123" i="21"/>
  <c r="AU83" i="21" a="1"/>
  <c r="AU83" i="21" s="1"/>
  <c r="AU87" i="21" s="1"/>
  <c r="AT223" i="21"/>
  <c r="AT222" i="21"/>
  <c r="AT258" i="21" s="1"/>
  <c r="AT221" i="21"/>
  <c r="AT225" i="21"/>
  <c r="AT220" i="21"/>
  <c r="AT226" i="21"/>
  <c r="AT230" i="21"/>
  <c r="AT227" i="21"/>
  <c r="AT229" i="21"/>
  <c r="AT231" i="21"/>
  <c r="AT224" i="21"/>
  <c r="AT228" i="21"/>
  <c r="AT233" i="21"/>
  <c r="AT234" i="21"/>
  <c r="AT232" i="21"/>
  <c r="AS132" i="21"/>
  <c r="AS134" i="21"/>
  <c r="AS99" i="21"/>
  <c r="BA138" i="11" a="1"/>
  <c r="BA138" i="11" s="1"/>
  <c r="AU219" i="21" a="1"/>
  <c r="AU219" i="21" s="1"/>
  <c r="AR95" i="10"/>
  <c r="AS124" i="21"/>
  <c r="AT98" i="21"/>
  <c r="AT114" i="21"/>
  <c r="AT110" i="21"/>
  <c r="AT105" i="21"/>
  <c r="AT94" i="21"/>
  <c r="AT92" i="21"/>
  <c r="AT88" i="21"/>
  <c r="AT84" i="21"/>
  <c r="AT116" i="21"/>
  <c r="AT112" i="21"/>
  <c r="AT108" i="21"/>
  <c r="AT104" i="21"/>
  <c r="AT122" i="21" s="1"/>
  <c r="AT91" i="21"/>
  <c r="AT96" i="21"/>
  <c r="AT132" i="21" s="1"/>
  <c r="AT95" i="21"/>
  <c r="AT89" i="21"/>
  <c r="AT111" i="21"/>
  <c r="AT113" i="21"/>
  <c r="AT107" i="21"/>
  <c r="AT103" i="21"/>
  <c r="AT97" i="21"/>
  <c r="AT85" i="21"/>
  <c r="AU119" i="21" a="1"/>
  <c r="AU119" i="21" s="1"/>
  <c r="AS127" i="21"/>
  <c r="BA35" i="11" a="1"/>
  <c r="BA35" i="11" s="1"/>
  <c r="A59" i="21"/>
  <c r="A195" i="21"/>
  <c r="Q48" i="10"/>
  <c r="L48" i="10"/>
  <c r="P48" i="10"/>
  <c r="CI48" i="10"/>
  <c r="W48" i="10"/>
  <c r="B48" i="10"/>
  <c r="AS98" i="10" s="1"/>
  <c r="AS116" i="10" s="1"/>
  <c r="B49" i="10"/>
  <c r="AT94" i="10" s="1"/>
  <c r="BZ49" i="10"/>
  <c r="BP49" i="10"/>
  <c r="BU49" i="10"/>
  <c r="G49" i="10"/>
  <c r="BT49" i="10"/>
  <c r="BM49" i="10"/>
  <c r="BQ49" i="10"/>
  <c r="O49" i="10"/>
  <c r="AL49" i="10"/>
  <c r="BK49" i="10"/>
  <c r="CV49" i="10"/>
  <c r="M49" i="10"/>
  <c r="AH49" i="10"/>
  <c r="AS251" i="10"/>
  <c r="AS250" i="10"/>
  <c r="AS249" i="10"/>
  <c r="AS254" i="10"/>
  <c r="AS253" i="10"/>
  <c r="AS252" i="10"/>
  <c r="AS255" i="10"/>
  <c r="AS256" i="10"/>
  <c r="AS248" i="10"/>
  <c r="AT206" i="10"/>
  <c r="AT207" i="10"/>
  <c r="AT212" i="10"/>
  <c r="AT216" i="10"/>
  <c r="AT233" i="10"/>
  <c r="AT238" i="10"/>
  <c r="AT235" i="10"/>
  <c r="AT219" i="10"/>
  <c r="AT218" i="10"/>
  <c r="AT232" i="10"/>
  <c r="AT214" i="10"/>
  <c r="AT234" i="10"/>
  <c r="AT227" i="10"/>
  <c r="AT237" i="10"/>
  <c r="AT236" i="10"/>
  <c r="AT231" i="10"/>
  <c r="AT220" i="10"/>
  <c r="AT229" i="10"/>
  <c r="AT208" i="10"/>
  <c r="AT230" i="10"/>
  <c r="AT215" i="10"/>
  <c r="AT228" i="10"/>
  <c r="AT217" i="10"/>
  <c r="AT211" i="10"/>
  <c r="AT213" i="10"/>
  <c r="AT81" i="10"/>
  <c r="AT77" i="10"/>
  <c r="AT76" i="10"/>
  <c r="AT78" i="10"/>
  <c r="AT87" i="10"/>
  <c r="AT89" i="10"/>
  <c r="AT82" i="10"/>
  <c r="AT90" i="10"/>
  <c r="AT86" i="10"/>
  <c r="AT88" i="10"/>
  <c r="AT83" i="10"/>
  <c r="AT85" i="10"/>
  <c r="AT84" i="10"/>
  <c r="AS247" i="10"/>
  <c r="AT98" i="10"/>
  <c r="AT97" i="10"/>
  <c r="AT99" i="10"/>
  <c r="AT103" i="10"/>
  <c r="AT102" i="10"/>
  <c r="AT101" i="10"/>
  <c r="AT100" i="10"/>
  <c r="AT107" i="10"/>
  <c r="AT105" i="10"/>
  <c r="AT106" i="10"/>
  <c r="AT104" i="10"/>
  <c r="AT108" i="10"/>
  <c r="AT80" i="10"/>
  <c r="AT79" i="10"/>
  <c r="AS123" i="10"/>
  <c r="AS120" i="10"/>
  <c r="AS124" i="10"/>
  <c r="AS126" i="10"/>
  <c r="AS125" i="10"/>
  <c r="AS121" i="10"/>
  <c r="AS118" i="10"/>
  <c r="AS119" i="10"/>
  <c r="AS122" i="10"/>
  <c r="AS117" i="10"/>
  <c r="AS91" i="10"/>
  <c r="AU205" i="10" a="1"/>
  <c r="AU205" i="10" s="1"/>
  <c r="AU75" i="10" a="1"/>
  <c r="AU75" i="10" s="1"/>
  <c r="AU93" i="10" a="1"/>
  <c r="AU93" i="10" s="1"/>
  <c r="AU111" i="10" a="1"/>
  <c r="AU111" i="10" s="1"/>
  <c r="AU223" i="10" a="1"/>
  <c r="AU223" i="10" s="1"/>
  <c r="AU241" i="10" a="1"/>
  <c r="AU241" i="10" s="1"/>
  <c r="A181" i="10"/>
  <c r="I51" i="13"/>
  <c r="E52" i="7"/>
  <c r="A51" i="10"/>
  <c r="A49" i="20" s="1"/>
  <c r="AT123" i="21" l="1"/>
  <c r="AT257" i="21"/>
  <c r="C321" i="21"/>
  <c r="A325" i="21" a="1"/>
  <c r="A325" i="21" s="1"/>
  <c r="A410" i="21" a="1"/>
  <c r="A410" i="21" s="1"/>
  <c r="AR109" i="10"/>
  <c r="AS94" i="10"/>
  <c r="AS112" i="10" s="1"/>
  <c r="AS97" i="10"/>
  <c r="AS115" i="10" s="1"/>
  <c r="AS96" i="10"/>
  <c r="AS114" i="10" s="1"/>
  <c r="AT268" i="21"/>
  <c r="AT260" i="21"/>
  <c r="AT264" i="21"/>
  <c r="AS271" i="21"/>
  <c r="AT269" i="21"/>
  <c r="AT263" i="21"/>
  <c r="AT262" i="21"/>
  <c r="AT266" i="21"/>
  <c r="AT270" i="21"/>
  <c r="AT267" i="21"/>
  <c r="AT265" i="21"/>
  <c r="AT256" i="21"/>
  <c r="AT259" i="21"/>
  <c r="AT253" i="21"/>
  <c r="AT261" i="21"/>
  <c r="AV237" i="21" a="1"/>
  <c r="AV237" i="21" s="1"/>
  <c r="AV239" i="21" s="1"/>
  <c r="AV255" i="21" a="1"/>
  <c r="AV255" i="21" s="1"/>
  <c r="AT126" i="21"/>
  <c r="AU105" i="21"/>
  <c r="AU123" i="21" s="1"/>
  <c r="AT133" i="21"/>
  <c r="AT235" i="21"/>
  <c r="AT134" i="21"/>
  <c r="AT124" i="21"/>
  <c r="AR113" i="10"/>
  <c r="AR127" i="10" s="1"/>
  <c r="AU238" i="21"/>
  <c r="AU242" i="21"/>
  <c r="AU241" i="21"/>
  <c r="AU240" i="21"/>
  <c r="AU244" i="21"/>
  <c r="AU243" i="21"/>
  <c r="AU246" i="21"/>
  <c r="AU248" i="21"/>
  <c r="AU252" i="21"/>
  <c r="AU247" i="21"/>
  <c r="AU251" i="21"/>
  <c r="AU250" i="21"/>
  <c r="AU249" i="21"/>
  <c r="AU239" i="21"/>
  <c r="AU245" i="21"/>
  <c r="AT129" i="21"/>
  <c r="AU86" i="21"/>
  <c r="AU85" i="21"/>
  <c r="AU115" i="21"/>
  <c r="AU95" i="21"/>
  <c r="AU111" i="21"/>
  <c r="AU90" i="21"/>
  <c r="AU114" i="21"/>
  <c r="AU113" i="21"/>
  <c r="AU108" i="21"/>
  <c r="AU104" i="21"/>
  <c r="AU94" i="21"/>
  <c r="AU93" i="21"/>
  <c r="AU97" i="21"/>
  <c r="AT127" i="21"/>
  <c r="AU116" i="21"/>
  <c r="AU109" i="21"/>
  <c r="AU107" i="21"/>
  <c r="AU103" i="21"/>
  <c r="AU91" i="21"/>
  <c r="AU92" i="21"/>
  <c r="AU88" i="21"/>
  <c r="AU98" i="21"/>
  <c r="AU112" i="21"/>
  <c r="AU110" i="21"/>
  <c r="AU106" i="21"/>
  <c r="AU84" i="21"/>
  <c r="AU89" i="21"/>
  <c r="AU96" i="21"/>
  <c r="AU220" i="21"/>
  <c r="AU224" i="21"/>
  <c r="AU223" i="21"/>
  <c r="AU222" i="21"/>
  <c r="AU225" i="21"/>
  <c r="AU227" i="21"/>
  <c r="AU232" i="21"/>
  <c r="AU221" i="21"/>
  <c r="AU257" i="21" s="1"/>
  <c r="AU229" i="21"/>
  <c r="AU231" i="21"/>
  <c r="AU226" i="21"/>
  <c r="AU234" i="21"/>
  <c r="AU230" i="21"/>
  <c r="AU233" i="21"/>
  <c r="AU228" i="21"/>
  <c r="AT131" i="21"/>
  <c r="AT128" i="21"/>
  <c r="AT130" i="21"/>
  <c r="BB138" i="11" a="1"/>
  <c r="BB138" i="11" s="1"/>
  <c r="AV219" i="21" a="1"/>
  <c r="AV219" i="21" s="1"/>
  <c r="AT121" i="21"/>
  <c r="AT125" i="21"/>
  <c r="AT99" i="21"/>
  <c r="AV101" i="21" a="1"/>
  <c r="AV101" i="21" s="1"/>
  <c r="AV83" i="21" a="1"/>
  <c r="AV83" i="21" s="1"/>
  <c r="AV91" i="21" s="1"/>
  <c r="AV119" i="21" a="1"/>
  <c r="AV119" i="21" s="1"/>
  <c r="BB35" i="11" a="1"/>
  <c r="BB35" i="11" s="1"/>
  <c r="A60" i="21"/>
  <c r="A196" i="21"/>
  <c r="AU49" i="10"/>
  <c r="AC49" i="10"/>
  <c r="AA49" i="10"/>
  <c r="CO49" i="10"/>
  <c r="AQ49" i="10"/>
  <c r="CD49" i="10"/>
  <c r="BV49" i="10"/>
  <c r="BG49" i="10"/>
  <c r="AK49" i="10"/>
  <c r="CJ49" i="10"/>
  <c r="AT49" i="10"/>
  <c r="BF49" i="10"/>
  <c r="CC49" i="10"/>
  <c r="BI49" i="10"/>
  <c r="CB49" i="10"/>
  <c r="AB49" i="10"/>
  <c r="L49" i="10"/>
  <c r="BJ49" i="10"/>
  <c r="R49" i="10"/>
  <c r="CF49" i="10"/>
  <c r="CR49" i="10"/>
  <c r="I49" i="10"/>
  <c r="H49" i="10"/>
  <c r="AX49" i="10"/>
  <c r="F49" i="10"/>
  <c r="AY49" i="10"/>
  <c r="CN49" i="10"/>
  <c r="N49" i="10"/>
  <c r="AJ49" i="10"/>
  <c r="AP49" i="10"/>
  <c r="T49" i="10"/>
  <c r="BL49" i="10"/>
  <c r="K49" i="10"/>
  <c r="AR49" i="10"/>
  <c r="V49" i="10"/>
  <c r="BS49" i="10"/>
  <c r="BN49" i="10"/>
  <c r="U49" i="10"/>
  <c r="AW49" i="10"/>
  <c r="AS49" i="10"/>
  <c r="BD49" i="10"/>
  <c r="CU49" i="10"/>
  <c r="AM49" i="10"/>
  <c r="CL49" i="10"/>
  <c r="CW49" i="10"/>
  <c r="AO49" i="10"/>
  <c r="AV49" i="10"/>
  <c r="CM49" i="10"/>
  <c r="W49" i="10"/>
  <c r="BB49" i="10"/>
  <c r="CK49" i="10"/>
  <c r="CG49" i="10"/>
  <c r="BR49" i="10"/>
  <c r="BW49" i="10"/>
  <c r="CP49" i="10"/>
  <c r="CI49" i="10"/>
  <c r="BO49" i="10"/>
  <c r="CS49" i="10"/>
  <c r="P49" i="10"/>
  <c r="AZ49" i="10"/>
  <c r="AS95" i="10"/>
  <c r="AS113" i="10" s="1"/>
  <c r="J49" i="10"/>
  <c r="BY49" i="10"/>
  <c r="BX49" i="10"/>
  <c r="AN49" i="10"/>
  <c r="D49" i="10"/>
  <c r="AT96" i="10" s="1"/>
  <c r="AT114" i="10" s="1"/>
  <c r="CA49" i="10"/>
  <c r="AD49" i="10"/>
  <c r="Q49" i="10"/>
  <c r="Y49" i="10"/>
  <c r="X49" i="10"/>
  <c r="CQ49" i="10"/>
  <c r="CE49" i="10"/>
  <c r="AE49" i="10"/>
  <c r="S49" i="10"/>
  <c r="E49" i="10"/>
  <c r="AG49" i="10"/>
  <c r="AF49" i="10"/>
  <c r="CT49" i="10"/>
  <c r="BH49" i="10"/>
  <c r="BE49" i="10"/>
  <c r="AI49" i="10"/>
  <c r="Z49" i="10"/>
  <c r="CH49" i="10"/>
  <c r="BA49" i="10"/>
  <c r="C49" i="10"/>
  <c r="AT95" i="10" s="1"/>
  <c r="AT113" i="10" s="1"/>
  <c r="BC49" i="10"/>
  <c r="C50" i="10"/>
  <c r="AT117" i="10"/>
  <c r="BK50" i="10"/>
  <c r="BZ50" i="10"/>
  <c r="AH50" i="10"/>
  <c r="CU50" i="10"/>
  <c r="X50" i="10"/>
  <c r="AS50" i="10"/>
  <c r="CW50" i="10"/>
  <c r="D50" i="10"/>
  <c r="BI50" i="10"/>
  <c r="AZ50" i="10"/>
  <c r="AE50" i="10"/>
  <c r="AM50" i="10"/>
  <c r="BV50" i="10"/>
  <c r="AF50" i="10"/>
  <c r="AK50" i="10"/>
  <c r="BX50" i="10"/>
  <c r="AY50" i="10"/>
  <c r="F50" i="10"/>
  <c r="AA50" i="10"/>
  <c r="CA50" i="10"/>
  <c r="O50" i="10"/>
  <c r="BO50" i="10"/>
  <c r="N50" i="10"/>
  <c r="Z50" i="10"/>
  <c r="H50" i="10"/>
  <c r="CK50" i="10"/>
  <c r="AT50" i="10"/>
  <c r="AW50" i="10"/>
  <c r="CP50" i="10"/>
  <c r="AO50" i="10"/>
  <c r="BH50" i="10"/>
  <c r="BM50" i="10"/>
  <c r="AJ50" i="10"/>
  <c r="BD50" i="10"/>
  <c r="CB50" i="10"/>
  <c r="BT50" i="10"/>
  <c r="AP50" i="10"/>
  <c r="CC50" i="10"/>
  <c r="CL50" i="10"/>
  <c r="AX50" i="10"/>
  <c r="BJ50" i="10"/>
  <c r="CD50" i="10"/>
  <c r="CE50" i="10"/>
  <c r="CH50" i="10"/>
  <c r="CI50" i="10"/>
  <c r="BS50" i="10"/>
  <c r="CJ50" i="10"/>
  <c r="BP50" i="10"/>
  <c r="P50" i="10"/>
  <c r="AL50" i="10"/>
  <c r="M50" i="10"/>
  <c r="CO50" i="10"/>
  <c r="BR50" i="10"/>
  <c r="V50" i="10"/>
  <c r="CN50" i="10"/>
  <c r="I50" i="10"/>
  <c r="AD50" i="10"/>
  <c r="AN50" i="10"/>
  <c r="G50" i="10"/>
  <c r="CF50" i="10"/>
  <c r="Q50" i="10"/>
  <c r="BB50" i="10"/>
  <c r="CS50" i="10"/>
  <c r="AU50" i="10"/>
  <c r="BE50" i="10"/>
  <c r="BF50" i="10"/>
  <c r="K50" i="10"/>
  <c r="CT50" i="10"/>
  <c r="AQ50" i="10"/>
  <c r="CQ50" i="10"/>
  <c r="BG50" i="10"/>
  <c r="L50" i="10"/>
  <c r="E50" i="10"/>
  <c r="AB50" i="10"/>
  <c r="BW50" i="10"/>
  <c r="AG50" i="10"/>
  <c r="J50" i="10"/>
  <c r="AI50" i="10"/>
  <c r="BU50" i="10"/>
  <c r="BL50" i="10"/>
  <c r="AC50" i="10"/>
  <c r="T50" i="10"/>
  <c r="AV50" i="10"/>
  <c r="S50" i="10"/>
  <c r="CR50" i="10"/>
  <c r="U50" i="10"/>
  <c r="BN50" i="10"/>
  <c r="BQ50" i="10"/>
  <c r="R50" i="10"/>
  <c r="CG50" i="10"/>
  <c r="W50" i="10"/>
  <c r="AT121" i="10"/>
  <c r="AT122" i="10"/>
  <c r="AT123" i="10"/>
  <c r="AT251" i="10"/>
  <c r="AT249" i="10"/>
  <c r="AT247" i="10"/>
  <c r="AT256" i="10"/>
  <c r="AT253" i="10"/>
  <c r="AT250" i="10"/>
  <c r="AT120" i="10"/>
  <c r="AT254" i="10"/>
  <c r="AT255" i="10"/>
  <c r="AU88" i="10"/>
  <c r="AU87" i="10"/>
  <c r="AU89" i="10"/>
  <c r="AU84" i="10"/>
  <c r="AU81" i="10"/>
  <c r="AU77" i="10"/>
  <c r="AU78" i="10"/>
  <c r="AU83" i="10"/>
  <c r="AU86" i="10"/>
  <c r="AU76" i="10"/>
  <c r="AU82" i="10"/>
  <c r="AU90" i="10"/>
  <c r="AU85" i="10"/>
  <c r="AT252" i="10"/>
  <c r="AU206" i="10"/>
  <c r="AU230" i="10"/>
  <c r="AU218" i="10"/>
  <c r="AU214" i="10"/>
  <c r="AU215" i="10"/>
  <c r="AU227" i="10"/>
  <c r="AU213" i="10"/>
  <c r="AU234" i="10"/>
  <c r="AU219" i="10"/>
  <c r="AU237" i="10"/>
  <c r="AU232" i="10"/>
  <c r="AU233" i="10"/>
  <c r="AU235" i="10"/>
  <c r="AU217" i="10"/>
  <c r="AU229" i="10"/>
  <c r="AU208" i="10"/>
  <c r="AU207" i="10"/>
  <c r="AU212" i="10"/>
  <c r="AU236" i="10"/>
  <c r="AU231" i="10"/>
  <c r="AU216" i="10"/>
  <c r="AU211" i="10"/>
  <c r="AU238" i="10"/>
  <c r="AU220" i="10"/>
  <c r="AU228" i="10"/>
  <c r="AT248" i="10"/>
  <c r="AU100" i="10"/>
  <c r="AU104" i="10"/>
  <c r="AU99" i="10"/>
  <c r="AU103" i="10"/>
  <c r="AU102" i="10"/>
  <c r="AU108" i="10"/>
  <c r="AU101" i="10"/>
  <c r="AU107" i="10"/>
  <c r="AU105" i="10"/>
  <c r="AU106" i="10"/>
  <c r="AU79" i="10"/>
  <c r="AU80" i="10"/>
  <c r="AT126" i="10"/>
  <c r="AT115" i="10"/>
  <c r="AT116" i="10"/>
  <c r="AT119" i="10"/>
  <c r="AT124" i="10"/>
  <c r="AT125" i="10"/>
  <c r="AT118" i="10"/>
  <c r="A182" i="10"/>
  <c r="E53" i="7"/>
  <c r="A52" i="10"/>
  <c r="A50" i="20" s="1"/>
  <c r="I52" i="13"/>
  <c r="AT112" i="10"/>
  <c r="AT91" i="10"/>
  <c r="AV223" i="10" a="1"/>
  <c r="AV223" i="10" s="1"/>
  <c r="AV75" i="10" a="1"/>
  <c r="AV75" i="10" s="1"/>
  <c r="AV241" i="10" a="1"/>
  <c r="AV241" i="10" s="1"/>
  <c r="AV93" i="10" a="1"/>
  <c r="AV93" i="10" s="1"/>
  <c r="AV111" i="10" a="1"/>
  <c r="AV111" i="10" s="1"/>
  <c r="AV205" i="10" a="1"/>
  <c r="AV205" i="10" s="1"/>
  <c r="AU262" i="21" l="1"/>
  <c r="C322" i="21"/>
  <c r="A326" i="21" a="1"/>
  <c r="A326" i="21" s="1"/>
  <c r="A411" i="21" a="1"/>
  <c r="A411" i="21" s="1"/>
  <c r="AU124" i="21"/>
  <c r="AU265" i="21"/>
  <c r="AU261" i="21"/>
  <c r="AS127" i="10"/>
  <c r="AU260" i="21"/>
  <c r="AT271" i="21"/>
  <c r="AU270" i="21"/>
  <c r="AU267" i="21"/>
  <c r="AU256" i="21"/>
  <c r="AU121" i="21"/>
  <c r="AU266" i="21"/>
  <c r="AU258" i="21"/>
  <c r="AU268" i="21"/>
  <c r="AV238" i="21"/>
  <c r="AV247" i="21"/>
  <c r="AV248" i="21"/>
  <c r="AV241" i="21"/>
  <c r="AV250" i="21"/>
  <c r="AV244" i="21"/>
  <c r="AV242" i="21"/>
  <c r="AU264" i="21"/>
  <c r="AU259" i="21"/>
  <c r="AU269" i="21"/>
  <c r="AU263" i="21"/>
  <c r="AV252" i="21"/>
  <c r="AV249" i="21"/>
  <c r="AV240" i="21"/>
  <c r="AV243" i="21"/>
  <c r="AV251" i="21"/>
  <c r="AV246" i="21"/>
  <c r="AV245" i="21"/>
  <c r="AW237" i="21" a="1"/>
  <c r="AW237" i="21" s="1"/>
  <c r="AW243" i="21" s="1"/>
  <c r="AW255" i="21" a="1"/>
  <c r="AW255" i="21" s="1"/>
  <c r="AU253" i="21"/>
  <c r="AU235" i="21"/>
  <c r="AU132" i="21"/>
  <c r="AU133" i="21"/>
  <c r="AW101" i="21" a="1"/>
  <c r="AW101" i="21" s="1"/>
  <c r="AU130" i="21"/>
  <c r="AW83" i="21" a="1"/>
  <c r="AW83" i="21" s="1"/>
  <c r="AW86" i="21" s="1"/>
  <c r="AU128" i="21"/>
  <c r="AU126" i="21"/>
  <c r="AU122" i="21"/>
  <c r="AV110" i="21"/>
  <c r="AU99" i="21"/>
  <c r="AU127" i="21"/>
  <c r="AU134" i="21"/>
  <c r="AU129" i="21"/>
  <c r="AU131" i="21"/>
  <c r="AV93" i="21"/>
  <c r="AV112" i="21"/>
  <c r="AV105" i="21"/>
  <c r="AU125" i="21"/>
  <c r="AV98" i="21"/>
  <c r="AV86" i="21"/>
  <c r="AV221" i="21"/>
  <c r="AV257" i="21" s="1"/>
  <c r="AV225" i="21"/>
  <c r="AV220" i="21"/>
  <c r="AV224" i="21"/>
  <c r="AV223" i="21"/>
  <c r="AV228" i="21"/>
  <c r="AV230" i="21"/>
  <c r="AV227" i="21"/>
  <c r="AV232" i="21"/>
  <c r="AV229" i="21"/>
  <c r="AV231" i="21"/>
  <c r="AV233" i="21"/>
  <c r="AV234" i="21"/>
  <c r="AV222" i="21"/>
  <c r="AV226" i="21"/>
  <c r="AV87" i="21"/>
  <c r="AV85" i="21"/>
  <c r="AV116" i="21"/>
  <c r="AV111" i="21"/>
  <c r="AV108" i="21"/>
  <c r="AV104" i="21"/>
  <c r="AV92" i="21"/>
  <c r="AV97" i="21"/>
  <c r="AV84" i="21"/>
  <c r="AV89" i="21"/>
  <c r="AV109" i="21"/>
  <c r="AV127" i="21" s="1"/>
  <c r="AV115" i="21"/>
  <c r="AV107" i="21"/>
  <c r="AV103" i="21"/>
  <c r="AV96" i="21"/>
  <c r="AV90" i="21"/>
  <c r="AV113" i="21"/>
  <c r="AV114" i="21"/>
  <c r="AV106" i="21"/>
  <c r="AV95" i="21"/>
  <c r="AV88" i="21"/>
  <c r="AV94" i="21"/>
  <c r="AV130" i="21" s="1"/>
  <c r="BC138" i="11" a="1"/>
  <c r="BC138" i="11" s="1"/>
  <c r="AW219" i="21" a="1"/>
  <c r="AW219" i="21" s="1"/>
  <c r="BC35" i="11" a="1"/>
  <c r="BC35" i="11" s="1"/>
  <c r="AW119" i="21" a="1"/>
  <c r="AW119" i="21" s="1"/>
  <c r="A61" i="21"/>
  <c r="A197" i="21"/>
  <c r="AS109" i="10"/>
  <c r="Y50" i="10"/>
  <c r="CV50" i="10"/>
  <c r="CM50" i="10"/>
  <c r="BY50" i="10"/>
  <c r="AR50" i="10"/>
  <c r="BA50" i="10"/>
  <c r="BC50" i="10"/>
  <c r="B50" i="10"/>
  <c r="AU98" i="10" s="1"/>
  <c r="AU116" i="10" s="1"/>
  <c r="AB51" i="10"/>
  <c r="AT109" i="10"/>
  <c r="E51" i="10"/>
  <c r="AE51" i="10"/>
  <c r="CD51" i="10"/>
  <c r="AH51" i="10"/>
  <c r="BD51" i="10"/>
  <c r="CV51" i="10"/>
  <c r="BL51" i="10"/>
  <c r="AY51" i="10"/>
  <c r="CK51" i="10"/>
  <c r="AS51" i="10"/>
  <c r="CO51" i="10"/>
  <c r="BB51" i="10"/>
  <c r="AX51" i="10"/>
  <c r="CA51" i="10"/>
  <c r="AA51" i="10"/>
  <c r="CB51" i="10"/>
  <c r="BX51" i="10"/>
  <c r="BH51" i="10"/>
  <c r="AZ51" i="10"/>
  <c r="CF51" i="10"/>
  <c r="BU51" i="10"/>
  <c r="N51" i="10"/>
  <c r="BA51" i="10"/>
  <c r="BM51" i="10"/>
  <c r="CL51" i="10"/>
  <c r="BJ51" i="10"/>
  <c r="CT51" i="10"/>
  <c r="D51" i="10"/>
  <c r="M51" i="10"/>
  <c r="BG51" i="10"/>
  <c r="BW51" i="10"/>
  <c r="Q51" i="10"/>
  <c r="Y51" i="10"/>
  <c r="S51" i="10"/>
  <c r="BZ51" i="10"/>
  <c r="AP51" i="10"/>
  <c r="BQ51" i="10"/>
  <c r="R51" i="10"/>
  <c r="CI51" i="10"/>
  <c r="CH51" i="10"/>
  <c r="AQ51" i="10"/>
  <c r="AF51" i="10"/>
  <c r="CR51" i="10"/>
  <c r="AR51" i="10"/>
  <c r="BK51" i="10"/>
  <c r="AN51" i="10"/>
  <c r="CU51" i="10"/>
  <c r="L51" i="10"/>
  <c r="CN51" i="10"/>
  <c r="BI51" i="10"/>
  <c r="I51" i="10"/>
  <c r="AK51" i="10"/>
  <c r="AG51" i="10"/>
  <c r="AL51" i="10"/>
  <c r="G51" i="10"/>
  <c r="CG51" i="10"/>
  <c r="CS51" i="10"/>
  <c r="AD51" i="10"/>
  <c r="BF51" i="10"/>
  <c r="CC51" i="10"/>
  <c r="AM51" i="10"/>
  <c r="BC51" i="10"/>
  <c r="CQ51" i="10"/>
  <c r="BV51" i="10"/>
  <c r="CE51" i="10"/>
  <c r="AV51" i="10"/>
  <c r="BT51" i="10"/>
  <c r="CW51" i="10"/>
  <c r="BO51" i="10"/>
  <c r="CJ51" i="10"/>
  <c r="BS51" i="10"/>
  <c r="P51" i="10"/>
  <c r="BP51" i="10"/>
  <c r="Z51" i="10"/>
  <c r="U51" i="10"/>
  <c r="AW51" i="10"/>
  <c r="CP51" i="10"/>
  <c r="AO51" i="10"/>
  <c r="AT51" i="10"/>
  <c r="AI51" i="10"/>
  <c r="J51" i="10"/>
  <c r="BE51" i="10"/>
  <c r="BN51" i="10"/>
  <c r="V51" i="10"/>
  <c r="F51" i="10"/>
  <c r="K51" i="10"/>
  <c r="AU120" i="10"/>
  <c r="AU124" i="10"/>
  <c r="AU122" i="10"/>
  <c r="AU119" i="10"/>
  <c r="AU248" i="10"/>
  <c r="AU252" i="10"/>
  <c r="AU256" i="10"/>
  <c r="AU247" i="10"/>
  <c r="AU123" i="10"/>
  <c r="AU121" i="10"/>
  <c r="AU117" i="10"/>
  <c r="AU118" i="10"/>
  <c r="AU253" i="10"/>
  <c r="AV227" i="10"/>
  <c r="AV237" i="10"/>
  <c r="AV219" i="10"/>
  <c r="AV232" i="10"/>
  <c r="AV231" i="10"/>
  <c r="AV213" i="10"/>
  <c r="AV234" i="10"/>
  <c r="AV233" i="10"/>
  <c r="AV228" i="10"/>
  <c r="AV206" i="10"/>
  <c r="AV230" i="10"/>
  <c r="AV212" i="10"/>
  <c r="AV236" i="10"/>
  <c r="AV216" i="10"/>
  <c r="AV208" i="10"/>
  <c r="AV220" i="10"/>
  <c r="AV218" i="10"/>
  <c r="AV238" i="10"/>
  <c r="AV217" i="10"/>
  <c r="AV211" i="10"/>
  <c r="AV207" i="10"/>
  <c r="AV215" i="10"/>
  <c r="AV235" i="10"/>
  <c r="AV214" i="10"/>
  <c r="AV229" i="10"/>
  <c r="AV82" i="10"/>
  <c r="AV83" i="10"/>
  <c r="AV86" i="10"/>
  <c r="AV77" i="10"/>
  <c r="AV87" i="10"/>
  <c r="AV85" i="10"/>
  <c r="AV81" i="10"/>
  <c r="AV89" i="10"/>
  <c r="AV76" i="10"/>
  <c r="AV78" i="10"/>
  <c r="AV88" i="10"/>
  <c r="AV90" i="10"/>
  <c r="AV84" i="10"/>
  <c r="AU249" i="10"/>
  <c r="AU251" i="10"/>
  <c r="AU250" i="10"/>
  <c r="AU255" i="10"/>
  <c r="AU254" i="10"/>
  <c r="AV99" i="10"/>
  <c r="AV101" i="10"/>
  <c r="AV105" i="10"/>
  <c r="AV100" i="10"/>
  <c r="AV104" i="10"/>
  <c r="AV103" i="10"/>
  <c r="AV108" i="10"/>
  <c r="AV102" i="10"/>
  <c r="AV107" i="10"/>
  <c r="AV106" i="10"/>
  <c r="AV79" i="10"/>
  <c r="AV80" i="10"/>
  <c r="AT127" i="10"/>
  <c r="AU125" i="10"/>
  <c r="AU126" i="10"/>
  <c r="AU91" i="10"/>
  <c r="AW111" i="10" a="1"/>
  <c r="AW111" i="10" s="1"/>
  <c r="AW223" i="10" a="1"/>
  <c r="AW223" i="10" s="1"/>
  <c r="AW241" i="10" a="1"/>
  <c r="AW241" i="10" s="1"/>
  <c r="AW75" i="10" a="1"/>
  <c r="AW75" i="10" s="1"/>
  <c r="AW205" i="10" a="1"/>
  <c r="AW205" i="10" s="1"/>
  <c r="AW93" i="10" a="1"/>
  <c r="AW93" i="10" s="1"/>
  <c r="A53" i="10"/>
  <c r="A51" i="20" s="1"/>
  <c r="I53" i="13"/>
  <c r="E54" i="7"/>
  <c r="A183" i="10"/>
  <c r="AV265" i="21" l="1"/>
  <c r="AV268" i="21"/>
  <c r="AW84" i="21"/>
  <c r="AV269" i="21"/>
  <c r="AW114" i="21"/>
  <c r="AW90" i="21"/>
  <c r="C323" i="21"/>
  <c r="A327" i="21" a="1"/>
  <c r="A327" i="21" s="1"/>
  <c r="A412" i="21" a="1"/>
  <c r="A412" i="21" s="1"/>
  <c r="AW113" i="21"/>
  <c r="AW85" i="21"/>
  <c r="AW109" i="21"/>
  <c r="AW107" i="21"/>
  <c r="AW88" i="21"/>
  <c r="AU96" i="10"/>
  <c r="AU114" i="10" s="1"/>
  <c r="AU94" i="10"/>
  <c r="AU112" i="10" s="1"/>
  <c r="AU97" i="10"/>
  <c r="AU115" i="10" s="1"/>
  <c r="AV260" i="21"/>
  <c r="AU271" i="21"/>
  <c r="AV267" i="21"/>
  <c r="AV256" i="21"/>
  <c r="AV264" i="21"/>
  <c r="AV262" i="21"/>
  <c r="AW116" i="21"/>
  <c r="AW108" i="21"/>
  <c r="AW112" i="21"/>
  <c r="AW106" i="21"/>
  <c r="AW91" i="21"/>
  <c r="AW127" i="21" s="1"/>
  <c r="AW87" i="21"/>
  <c r="AW94" i="21"/>
  <c r="AV128" i="21"/>
  <c r="AW104" i="21"/>
  <c r="AW122" i="21" s="1"/>
  <c r="AW105" i="21"/>
  <c r="AW111" i="21"/>
  <c r="AW89" i="21"/>
  <c r="AW93" i="21"/>
  <c r="AW95" i="21"/>
  <c r="AW131" i="21" s="1"/>
  <c r="AW98" i="21"/>
  <c r="AW115" i="21"/>
  <c r="AW103" i="21"/>
  <c r="AW110" i="21"/>
  <c r="AW96" i="21"/>
  <c r="AW97" i="21"/>
  <c r="AW133" i="21" s="1"/>
  <c r="AW92" i="21"/>
  <c r="AV270" i="21"/>
  <c r="AV259" i="21"/>
  <c r="AV266" i="21"/>
  <c r="AW241" i="21"/>
  <c r="AV261" i="21"/>
  <c r="AW242" i="21"/>
  <c r="AW247" i="21"/>
  <c r="AV122" i="21"/>
  <c r="AV258" i="21"/>
  <c r="AW248" i="21"/>
  <c r="AW244" i="21"/>
  <c r="AW239" i="21"/>
  <c r="AV263" i="21"/>
  <c r="AW251" i="21"/>
  <c r="AW249" i="21"/>
  <c r="AW245" i="21"/>
  <c r="AW240" i="21"/>
  <c r="AV253" i="21"/>
  <c r="AW252" i="21"/>
  <c r="AW250" i="21"/>
  <c r="AW246" i="21"/>
  <c r="AW238" i="21"/>
  <c r="AX83" i="21" a="1"/>
  <c r="AX83" i="21" s="1"/>
  <c r="AX89" i="21" s="1"/>
  <c r="AX255" i="21" a="1"/>
  <c r="AX255" i="21" s="1"/>
  <c r="AV235" i="21"/>
  <c r="AV121" i="21"/>
  <c r="AV129" i="21"/>
  <c r="AX101" i="21" a="1"/>
  <c r="AX101" i="21" s="1"/>
  <c r="AV134" i="21"/>
  <c r="AV123" i="21"/>
  <c r="AV124" i="21"/>
  <c r="AV133" i="21"/>
  <c r="AV132" i="21"/>
  <c r="AV99" i="21"/>
  <c r="AV131" i="21"/>
  <c r="BD35" i="11" a="1"/>
  <c r="BD35" i="11" s="1"/>
  <c r="AX237" i="21" a="1"/>
  <c r="AX237" i="21" s="1"/>
  <c r="AV126" i="21"/>
  <c r="AW222" i="21"/>
  <c r="AW221" i="21"/>
  <c r="AW225" i="21"/>
  <c r="AW261" i="21" s="1"/>
  <c r="AW220" i="21"/>
  <c r="AW224" i="21"/>
  <c r="AW260" i="21" s="1"/>
  <c r="AW229" i="21"/>
  <c r="AW226" i="21"/>
  <c r="AW228" i="21"/>
  <c r="AW223" i="21"/>
  <c r="AW230" i="21"/>
  <c r="AW227" i="21"/>
  <c r="AW232" i="21"/>
  <c r="AW234" i="21"/>
  <c r="AW233" i="21"/>
  <c r="AW231" i="21"/>
  <c r="AV125" i="21"/>
  <c r="AU95" i="10"/>
  <c r="AU113" i="10" s="1"/>
  <c r="BD138" i="11" a="1"/>
  <c r="BD138" i="11" s="1"/>
  <c r="AX219" i="21" a="1"/>
  <c r="AX219" i="21" s="1"/>
  <c r="AX119" i="21" a="1"/>
  <c r="AX119" i="21" s="1"/>
  <c r="A62" i="21"/>
  <c r="A198" i="21"/>
  <c r="AC51" i="10"/>
  <c r="BY51" i="10"/>
  <c r="AU51" i="10"/>
  <c r="AJ51" i="10"/>
  <c r="O51" i="10"/>
  <c r="BR51" i="10"/>
  <c r="H51" i="10"/>
  <c r="T51" i="10"/>
  <c r="CM51" i="10"/>
  <c r="X51" i="10"/>
  <c r="C51" i="10"/>
  <c r="B51" i="10"/>
  <c r="AV98" i="10" s="1"/>
  <c r="AV116" i="10" s="1"/>
  <c r="W51" i="10"/>
  <c r="AW130" i="21"/>
  <c r="CK52" i="10"/>
  <c r="BM52" i="10"/>
  <c r="D52" i="10"/>
  <c r="T52" i="10"/>
  <c r="CM52" i="10"/>
  <c r="AT52" i="10"/>
  <c r="F52" i="10"/>
  <c r="CI52" i="10"/>
  <c r="BU52" i="10"/>
  <c r="BI52" i="10"/>
  <c r="CV52" i="10"/>
  <c r="BA52" i="10"/>
  <c r="BB52" i="10"/>
  <c r="O52" i="10"/>
  <c r="AB52" i="10"/>
  <c r="S52" i="10"/>
  <c r="BT52" i="10"/>
  <c r="CG52" i="10"/>
  <c r="BN52" i="10"/>
  <c r="CA52" i="10"/>
  <c r="AR52" i="10"/>
  <c r="AG52" i="10"/>
  <c r="CF52" i="10"/>
  <c r="E52" i="10"/>
  <c r="AD52" i="10"/>
  <c r="AV250" i="10"/>
  <c r="AV251" i="10"/>
  <c r="AV255" i="10"/>
  <c r="AV254" i="10"/>
  <c r="AV249" i="10"/>
  <c r="AV252" i="10"/>
  <c r="AW77" i="10"/>
  <c r="AW87" i="10"/>
  <c r="AW90" i="10"/>
  <c r="AW81" i="10"/>
  <c r="AW76" i="10"/>
  <c r="AW82" i="10"/>
  <c r="AW83" i="10"/>
  <c r="AW85" i="10"/>
  <c r="AW84" i="10"/>
  <c r="AW78" i="10"/>
  <c r="AW86" i="10"/>
  <c r="AW88" i="10"/>
  <c r="AW89" i="10"/>
  <c r="AV247" i="10"/>
  <c r="AV253" i="10"/>
  <c r="AV256" i="10"/>
  <c r="AV248" i="10"/>
  <c r="AW207" i="10"/>
  <c r="AW213" i="10"/>
  <c r="AW238" i="10"/>
  <c r="AW220" i="10"/>
  <c r="AW227" i="10"/>
  <c r="AW212" i="10"/>
  <c r="AW237" i="10"/>
  <c r="AW219" i="10"/>
  <c r="AW232" i="10"/>
  <c r="AW231" i="10"/>
  <c r="AW234" i="10"/>
  <c r="AW216" i="10"/>
  <c r="AW233" i="10"/>
  <c r="AW206" i="10"/>
  <c r="AW236" i="10"/>
  <c r="AW215" i="10"/>
  <c r="AW228" i="10"/>
  <c r="AW218" i="10"/>
  <c r="AW235" i="10"/>
  <c r="AW229" i="10"/>
  <c r="AW214" i="10"/>
  <c r="AW208" i="10"/>
  <c r="AW230" i="10"/>
  <c r="AW211" i="10"/>
  <c r="AW217" i="10"/>
  <c r="AW102" i="10"/>
  <c r="AW101" i="10"/>
  <c r="AW105" i="10"/>
  <c r="AW99" i="10"/>
  <c r="AW100" i="10"/>
  <c r="AW104" i="10"/>
  <c r="AW106" i="10"/>
  <c r="AW108" i="10"/>
  <c r="AW103" i="10"/>
  <c r="AW107" i="10"/>
  <c r="AW79" i="10"/>
  <c r="AW80" i="10"/>
  <c r="AV123" i="10"/>
  <c r="AV119" i="10"/>
  <c r="AV120" i="10"/>
  <c r="AV124" i="10"/>
  <c r="AV122" i="10"/>
  <c r="AV118" i="10"/>
  <c r="AV117" i="10"/>
  <c r="AV126" i="10"/>
  <c r="AV125" i="10"/>
  <c r="AV121" i="10"/>
  <c r="AX205" i="10" a="1"/>
  <c r="AX205" i="10" s="1"/>
  <c r="AX111" i="10" a="1"/>
  <c r="AX111" i="10" s="1"/>
  <c r="AX241" i="10" a="1"/>
  <c r="AX241" i="10" s="1"/>
  <c r="AX75" i="10" a="1"/>
  <c r="AX75" i="10" s="1"/>
  <c r="AX223" i="10" a="1"/>
  <c r="AX223" i="10" s="1"/>
  <c r="AX93" i="10" a="1"/>
  <c r="AX93" i="10" s="1"/>
  <c r="AV91" i="10"/>
  <c r="A184" i="10"/>
  <c r="E55" i="7"/>
  <c r="I54" i="13"/>
  <c r="A54" i="10"/>
  <c r="A52" i="20" s="1"/>
  <c r="AW263" i="21" l="1"/>
  <c r="AW265" i="21"/>
  <c r="AW264" i="21"/>
  <c r="AW132" i="21"/>
  <c r="AW126" i="21"/>
  <c r="AX104" i="21"/>
  <c r="AW134" i="21"/>
  <c r="AX85" i="21"/>
  <c r="C324" i="21"/>
  <c r="A328" i="21" a="1"/>
  <c r="A328" i="21" s="1"/>
  <c r="A413" i="21" a="1"/>
  <c r="A413" i="21" s="1"/>
  <c r="AW121" i="21"/>
  <c r="AW124" i="21"/>
  <c r="AW125" i="21"/>
  <c r="AU127" i="10"/>
  <c r="AV94" i="10"/>
  <c r="AV112" i="10" s="1"/>
  <c r="AV97" i="10"/>
  <c r="AV115" i="10" s="1"/>
  <c r="AV96" i="10"/>
  <c r="AV114" i="10" s="1"/>
  <c r="AW259" i="21"/>
  <c r="AW123" i="21"/>
  <c r="AX108" i="21"/>
  <c r="AX110" i="21"/>
  <c r="AX97" i="21"/>
  <c r="AX111" i="21"/>
  <c r="AX96" i="21"/>
  <c r="AV271" i="21"/>
  <c r="AW128" i="21"/>
  <c r="AW129" i="21"/>
  <c r="AW99" i="21"/>
  <c r="AW269" i="21"/>
  <c r="AW266" i="21"/>
  <c r="AW268" i="21"/>
  <c r="AX116" i="21"/>
  <c r="AX112" i="21"/>
  <c r="AX107" i="21"/>
  <c r="AX125" i="21" s="1"/>
  <c r="AX103" i="21"/>
  <c r="AX121" i="21" s="1"/>
  <c r="AX88" i="21"/>
  <c r="AX90" i="21"/>
  <c r="AW270" i="21"/>
  <c r="AX84" i="21"/>
  <c r="AX98" i="21"/>
  <c r="AX134" i="21" s="1"/>
  <c r="AX115" i="21"/>
  <c r="AX113" i="21"/>
  <c r="AX106" i="21"/>
  <c r="AX93" i="21"/>
  <c r="AX86" i="21"/>
  <c r="AX122" i="21" s="1"/>
  <c r="AX95" i="21"/>
  <c r="AX131" i="21" s="1"/>
  <c r="AX87" i="21"/>
  <c r="AX94" i="21"/>
  <c r="AX114" i="21"/>
  <c r="AX109" i="21"/>
  <c r="AX105" i="21"/>
  <c r="AX92" i="21"/>
  <c r="AX91" i="21"/>
  <c r="AW267" i="21"/>
  <c r="AW262" i="21"/>
  <c r="AW256" i="21"/>
  <c r="AW257" i="21"/>
  <c r="AW258" i="21"/>
  <c r="AW253" i="21"/>
  <c r="AY237" i="21" a="1"/>
  <c r="AY237" i="21" s="1"/>
  <c r="AY241" i="21" s="1"/>
  <c r="AY255" i="21" a="1"/>
  <c r="AY255" i="21" s="1"/>
  <c r="AW235" i="21"/>
  <c r="AX241" i="21"/>
  <c r="AX240" i="21"/>
  <c r="AX239" i="21"/>
  <c r="AX242" i="21"/>
  <c r="AX246" i="21"/>
  <c r="AX243" i="21"/>
  <c r="AX245" i="21"/>
  <c r="AX247" i="21"/>
  <c r="AX251" i="21"/>
  <c r="AX238" i="21"/>
  <c r="AX250" i="21"/>
  <c r="AX249" i="21"/>
  <c r="AX248" i="21"/>
  <c r="AX244" i="21"/>
  <c r="AX252" i="21"/>
  <c r="AU109" i="10"/>
  <c r="AY101" i="21" a="1"/>
  <c r="AY101" i="21" s="1"/>
  <c r="AY83" i="21" a="1"/>
  <c r="AY83" i="21" s="1"/>
  <c r="AY84" i="21" s="1"/>
  <c r="AX223" i="21"/>
  <c r="AX222" i="21"/>
  <c r="AX221" i="21"/>
  <c r="AX225" i="21"/>
  <c r="AX261" i="21" s="1"/>
  <c r="AX224" i="21"/>
  <c r="AX226" i="21"/>
  <c r="AX230" i="21"/>
  <c r="AX266" i="21" s="1"/>
  <c r="AX220" i="21"/>
  <c r="AX256" i="21" s="1"/>
  <c r="AX231" i="21"/>
  <c r="AX228" i="21"/>
  <c r="AX233" i="21"/>
  <c r="AX269" i="21" s="1"/>
  <c r="AX227" i="21"/>
  <c r="AX232" i="21"/>
  <c r="AX268" i="21" s="1"/>
  <c r="AX234" i="21"/>
  <c r="AX229" i="21"/>
  <c r="BE138" i="11" a="1"/>
  <c r="BE138" i="11" s="1"/>
  <c r="AY219" i="21" a="1"/>
  <c r="AY219" i="21" s="1"/>
  <c r="AY119" i="21" a="1"/>
  <c r="AY119" i="21" s="1"/>
  <c r="BE35" i="11" a="1"/>
  <c r="BE35" i="11" s="1"/>
  <c r="A63" i="21"/>
  <c r="A199" i="21"/>
  <c r="AV95" i="10"/>
  <c r="AV113" i="10" s="1"/>
  <c r="K52" i="10"/>
  <c r="AX52" i="10"/>
  <c r="AW52" i="10"/>
  <c r="I52" i="10"/>
  <c r="Y52" i="10"/>
  <c r="L52" i="10"/>
  <c r="BJ52" i="10"/>
  <c r="BY52" i="10"/>
  <c r="Z52" i="10"/>
  <c r="AV52" i="10"/>
  <c r="BG52" i="10"/>
  <c r="BW52" i="10"/>
  <c r="BC52" i="10"/>
  <c r="AU52" i="10"/>
  <c r="N52" i="10"/>
  <c r="AO52" i="10"/>
  <c r="BS52" i="10"/>
  <c r="AF52" i="10"/>
  <c r="CT52" i="10"/>
  <c r="CS52" i="10"/>
  <c r="AN52" i="10"/>
  <c r="AK52" i="10"/>
  <c r="U52" i="10"/>
  <c r="M52" i="10"/>
  <c r="CE52" i="10"/>
  <c r="C52" i="10"/>
  <c r="CC52" i="10"/>
  <c r="CL52" i="10"/>
  <c r="Q52" i="10"/>
  <c r="CN52" i="10"/>
  <c r="BZ52" i="10"/>
  <c r="AA52" i="10"/>
  <c r="AM52" i="10"/>
  <c r="AH52" i="10"/>
  <c r="AS52" i="10"/>
  <c r="BH52" i="10"/>
  <c r="AI52" i="10"/>
  <c r="CQ52" i="10"/>
  <c r="CD52" i="10"/>
  <c r="R52" i="10"/>
  <c r="AC52" i="10"/>
  <c r="BX52" i="10"/>
  <c r="CP52" i="10"/>
  <c r="BK52" i="10"/>
  <c r="W52" i="10"/>
  <c r="BE52" i="10"/>
  <c r="H52" i="10"/>
  <c r="BO52" i="10"/>
  <c r="BL52" i="10"/>
  <c r="CR52" i="10"/>
  <c r="AE52" i="10"/>
  <c r="AL52" i="10"/>
  <c r="AZ52" i="10"/>
  <c r="X52" i="10"/>
  <c r="G52" i="10"/>
  <c r="AQ52" i="10"/>
  <c r="V52" i="10"/>
  <c r="BP52" i="10"/>
  <c r="CB52" i="10"/>
  <c r="BR52" i="10"/>
  <c r="AJ52" i="10"/>
  <c r="BV52" i="10"/>
  <c r="J52" i="10"/>
  <c r="CJ52" i="10"/>
  <c r="AY52" i="10"/>
  <c r="CW52" i="10"/>
  <c r="P52" i="10"/>
  <c r="CH52" i="10"/>
  <c r="AP52" i="10"/>
  <c r="BD52" i="10"/>
  <c r="CO52" i="10"/>
  <c r="BQ52" i="10"/>
  <c r="CU52" i="10"/>
  <c r="B52" i="10"/>
  <c r="AW98" i="10" s="1"/>
  <c r="AW116" i="10" s="1"/>
  <c r="BF52" i="10"/>
  <c r="K53" i="10"/>
  <c r="C53" i="10"/>
  <c r="O53" i="10"/>
  <c r="AQ53" i="10"/>
  <c r="CM53" i="10"/>
  <c r="BK53" i="10"/>
  <c r="CK53" i="10"/>
  <c r="AJ53" i="10"/>
  <c r="BW53" i="10"/>
  <c r="AV53" i="10"/>
  <c r="P53" i="10"/>
  <c r="Y53" i="10"/>
  <c r="CB53" i="10"/>
  <c r="CR53" i="10"/>
  <c r="BT53" i="10"/>
  <c r="AC53" i="10"/>
  <c r="N53" i="10"/>
  <c r="M53" i="10"/>
  <c r="AB53" i="10"/>
  <c r="BR53" i="10"/>
  <c r="AK53" i="10"/>
  <c r="CG53" i="10"/>
  <c r="BN53" i="10"/>
  <c r="BB53" i="10"/>
  <c r="AH53" i="10"/>
  <c r="AU53" i="10"/>
  <c r="AM53" i="10"/>
  <c r="CA53" i="10"/>
  <c r="CI53" i="10"/>
  <c r="CT53" i="10"/>
  <c r="BO53" i="10"/>
  <c r="AZ53" i="10"/>
  <c r="BG53" i="10"/>
  <c r="CW53" i="10"/>
  <c r="BD53" i="10"/>
  <c r="AO53" i="10"/>
  <c r="CF53" i="10"/>
  <c r="CV53" i="10"/>
  <c r="BX53" i="10"/>
  <c r="AG53" i="10"/>
  <c r="AL53" i="10"/>
  <c r="U53" i="10"/>
  <c r="AR53" i="10"/>
  <c r="G53" i="10"/>
  <c r="AP53" i="10"/>
  <c r="CO53" i="10"/>
  <c r="CS53" i="10"/>
  <c r="CC53" i="10"/>
  <c r="CD53" i="10"/>
  <c r="AX53" i="10"/>
  <c r="W53" i="10"/>
  <c r="CH53" i="10"/>
  <c r="CQ53" i="10"/>
  <c r="BV53" i="10"/>
  <c r="X53" i="10"/>
  <c r="T53" i="10"/>
  <c r="S53" i="10"/>
  <c r="H53" i="10"/>
  <c r="Z53" i="10"/>
  <c r="BU53" i="10"/>
  <c r="AW53" i="10"/>
  <c r="CJ53" i="10"/>
  <c r="BL53" i="10"/>
  <c r="E53" i="10"/>
  <c r="J53" i="10"/>
  <c r="AT53" i="10"/>
  <c r="AS53" i="10"/>
  <c r="BZ53" i="10"/>
  <c r="BH53" i="10"/>
  <c r="AE53" i="10"/>
  <c r="BM53" i="10"/>
  <c r="BJ53" i="10"/>
  <c r="F53" i="10"/>
  <c r="BY53" i="10"/>
  <c r="BF53" i="10"/>
  <c r="BC53" i="10"/>
  <c r="AA53" i="10"/>
  <c r="CE53" i="10"/>
  <c r="CU53" i="10"/>
  <c r="AN53" i="10"/>
  <c r="AF53" i="10"/>
  <c r="BS53" i="10"/>
  <c r="L53" i="10"/>
  <c r="D53" i="10"/>
  <c r="AY53" i="10"/>
  <c r="BA53" i="10"/>
  <c r="CN53" i="10"/>
  <c r="BP53" i="10"/>
  <c r="I53" i="10"/>
  <c r="BI53" i="10"/>
  <c r="AI53" i="10"/>
  <c r="BE53" i="10"/>
  <c r="CP53" i="10"/>
  <c r="Q53" i="10"/>
  <c r="BQ53" i="10"/>
  <c r="AD53" i="10"/>
  <c r="V53" i="10"/>
  <c r="R53" i="10"/>
  <c r="CL53" i="10"/>
  <c r="AW254" i="10"/>
  <c r="AW247" i="10"/>
  <c r="AW250" i="10"/>
  <c r="AW253" i="10"/>
  <c r="AW256" i="10"/>
  <c r="AW251" i="10"/>
  <c r="AW252" i="10"/>
  <c r="AW255" i="10"/>
  <c r="AX83" i="10"/>
  <c r="AX84" i="10"/>
  <c r="AX82" i="10"/>
  <c r="AX86" i="10"/>
  <c r="AX85" i="10"/>
  <c r="AX81" i="10"/>
  <c r="AX88" i="10"/>
  <c r="AX90" i="10"/>
  <c r="AX76" i="10"/>
  <c r="AX77" i="10"/>
  <c r="AX78" i="10"/>
  <c r="AX87" i="10"/>
  <c r="AX89" i="10"/>
  <c r="AX208" i="10"/>
  <c r="AX230" i="10"/>
  <c r="AX213" i="10"/>
  <c r="AX207" i="10"/>
  <c r="AX212" i="10"/>
  <c r="AX216" i="10"/>
  <c r="AX233" i="10"/>
  <c r="AX219" i="10"/>
  <c r="AX218" i="10"/>
  <c r="AX232" i="10"/>
  <c r="AX214" i="10"/>
  <c r="AX234" i="10"/>
  <c r="AX215" i="10"/>
  <c r="AX220" i="10"/>
  <c r="AX228" i="10"/>
  <c r="AX238" i="10"/>
  <c r="AX229" i="10"/>
  <c r="AX211" i="10"/>
  <c r="AX206" i="10"/>
  <c r="AX235" i="10"/>
  <c r="AX217" i="10"/>
  <c r="AX227" i="10"/>
  <c r="AX237" i="10"/>
  <c r="AX236" i="10"/>
  <c r="AX231" i="10"/>
  <c r="AW249" i="10"/>
  <c r="AW248" i="10"/>
  <c r="AX99" i="10"/>
  <c r="AX103" i="10"/>
  <c r="AX102" i="10"/>
  <c r="AX101" i="10"/>
  <c r="AX104" i="10"/>
  <c r="AX107" i="10"/>
  <c r="AX100" i="10"/>
  <c r="AX106" i="10"/>
  <c r="AX105" i="10"/>
  <c r="AX108" i="10"/>
  <c r="AX79" i="10"/>
  <c r="AX80" i="10"/>
  <c r="AW124" i="10"/>
  <c r="AW119" i="10"/>
  <c r="AW117" i="10"/>
  <c r="AW121" i="10"/>
  <c r="AW126" i="10"/>
  <c r="AW125" i="10"/>
  <c r="AW120" i="10"/>
  <c r="AW118" i="10"/>
  <c r="AW122" i="10"/>
  <c r="AW123" i="10"/>
  <c r="AW91" i="10"/>
  <c r="A185" i="10"/>
  <c r="I55" i="13"/>
  <c r="E56" i="7"/>
  <c r="A55" i="10"/>
  <c r="A53" i="20" s="1"/>
  <c r="AY223" i="10" a="1"/>
  <c r="AY223" i="10" s="1"/>
  <c r="AY93" i="10" a="1"/>
  <c r="AY93" i="10" s="1"/>
  <c r="AY75" i="10" a="1"/>
  <c r="AY75" i="10" s="1"/>
  <c r="AY205" i="10" a="1"/>
  <c r="AY205" i="10" s="1"/>
  <c r="AY111" i="10" a="1"/>
  <c r="AY111" i="10" s="1"/>
  <c r="AY241" i="10" a="1"/>
  <c r="AY241" i="10" s="1"/>
  <c r="C325" i="21" l="1"/>
  <c r="A329" i="21" a="1"/>
  <c r="A329" i="21" s="1"/>
  <c r="A414" i="21" a="1"/>
  <c r="A414" i="21" s="1"/>
  <c r="AX124" i="21"/>
  <c r="AY103" i="21"/>
  <c r="AX133" i="21"/>
  <c r="AY238" i="21"/>
  <c r="AZ83" i="21" a="1"/>
  <c r="AZ83" i="21" s="1"/>
  <c r="AZ89" i="21" s="1"/>
  <c r="AY107" i="21"/>
  <c r="AW96" i="10"/>
  <c r="AW114" i="10" s="1"/>
  <c r="AV127" i="10"/>
  <c r="AW94" i="10"/>
  <c r="AW112" i="10" s="1"/>
  <c r="AW97" i="10"/>
  <c r="AW115" i="10" s="1"/>
  <c r="AX129" i="21"/>
  <c r="AX123" i="21"/>
  <c r="AX128" i="21"/>
  <c r="AX132" i="21"/>
  <c r="AX126" i="21"/>
  <c r="AY115" i="21"/>
  <c r="AY86" i="21"/>
  <c r="AY113" i="21"/>
  <c r="AY85" i="21"/>
  <c r="AY91" i="21"/>
  <c r="AW271" i="21"/>
  <c r="AX130" i="21"/>
  <c r="AX99" i="21"/>
  <c r="AX263" i="21"/>
  <c r="AX127" i="21"/>
  <c r="AY111" i="21"/>
  <c r="AY109" i="21"/>
  <c r="AY106" i="21"/>
  <c r="AY92" i="21"/>
  <c r="AY90" i="21"/>
  <c r="AY95" i="21"/>
  <c r="AY93" i="21"/>
  <c r="AY94" i="21"/>
  <c r="AY98" i="21"/>
  <c r="AY114" i="21"/>
  <c r="AY110" i="21"/>
  <c r="AY105" i="21"/>
  <c r="AY87" i="21"/>
  <c r="AY88" i="21"/>
  <c r="AY89" i="21"/>
  <c r="AZ101" i="21" a="1"/>
  <c r="AZ101" i="21" s="1"/>
  <c r="AY116" i="21"/>
  <c r="AY112" i="21"/>
  <c r="AY108" i="21"/>
  <c r="AY104" i="21"/>
  <c r="AY96" i="21"/>
  <c r="AY97" i="21"/>
  <c r="AY248" i="21"/>
  <c r="AX267" i="21"/>
  <c r="AX260" i="21"/>
  <c r="AX265" i="21"/>
  <c r="AX264" i="21"/>
  <c r="AY250" i="21"/>
  <c r="AY240" i="21"/>
  <c r="AX259" i="21"/>
  <c r="AY251" i="21"/>
  <c r="AY239" i="21"/>
  <c r="AY252" i="21"/>
  <c r="AY242" i="21"/>
  <c r="AX257" i="21"/>
  <c r="AY247" i="21"/>
  <c r="AY245" i="21"/>
  <c r="AY244" i="21"/>
  <c r="AX270" i="21"/>
  <c r="AX262" i="21"/>
  <c r="AX258" i="21"/>
  <c r="AY249" i="21"/>
  <c r="AY243" i="21"/>
  <c r="AY246" i="21"/>
  <c r="AZ237" i="21" a="1"/>
  <c r="AZ237" i="21" s="1"/>
  <c r="AZ243" i="21" s="1"/>
  <c r="AZ255" i="21" a="1"/>
  <c r="AZ255" i="21" s="1"/>
  <c r="AX253" i="21"/>
  <c r="AX235" i="21"/>
  <c r="AY220" i="21"/>
  <c r="AY224" i="21"/>
  <c r="AY223" i="21"/>
  <c r="AY259" i="21" s="1"/>
  <c r="AY222" i="21"/>
  <c r="AY227" i="21"/>
  <c r="AY225" i="21"/>
  <c r="AY229" i="21"/>
  <c r="AY232" i="21"/>
  <c r="AY226" i="21"/>
  <c r="AY231" i="21"/>
  <c r="AY221" i="21"/>
  <c r="AY228" i="21"/>
  <c r="AY230" i="21"/>
  <c r="AY234" i="21"/>
  <c r="AY233" i="21"/>
  <c r="BF138" i="11" a="1"/>
  <c r="BF138" i="11" s="1"/>
  <c r="AZ219" i="21" a="1"/>
  <c r="AZ219" i="21" s="1"/>
  <c r="AV109" i="10"/>
  <c r="BF35" i="11" a="1"/>
  <c r="BF35" i="11" s="1"/>
  <c r="AZ119" i="21" a="1"/>
  <c r="AZ119" i="21" s="1"/>
  <c r="AW95" i="10"/>
  <c r="AW113" i="10" s="1"/>
  <c r="A64" i="21"/>
  <c r="A415" i="21" s="1" a="1"/>
  <c r="A415" i="21" s="1"/>
  <c r="A200" i="21"/>
  <c r="B53" i="10"/>
  <c r="AX98" i="10" s="1"/>
  <c r="AX116" i="10" s="1"/>
  <c r="AM54" i="10"/>
  <c r="B54" i="10"/>
  <c r="AY94" i="10" s="1"/>
  <c r="C54" i="10"/>
  <c r="AQ54" i="10"/>
  <c r="BV54" i="10"/>
  <c r="CQ54" i="10"/>
  <c r="BS54" i="10"/>
  <c r="CW54" i="10"/>
  <c r="CF54" i="10"/>
  <c r="D54" i="10"/>
  <c r="T54" i="10"/>
  <c r="U54" i="10"/>
  <c r="CO54" i="10"/>
  <c r="AL54" i="10"/>
  <c r="CP54" i="10"/>
  <c r="M54" i="10"/>
  <c r="BH54" i="10"/>
  <c r="AF54" i="10"/>
  <c r="BD54" i="10"/>
  <c r="CN54" i="10"/>
  <c r="BP54" i="10"/>
  <c r="AO54" i="10"/>
  <c r="CC54" i="10"/>
  <c r="V54" i="10"/>
  <c r="CL54" i="10"/>
  <c r="F54" i="10"/>
  <c r="CD54" i="10"/>
  <c r="BC54" i="10"/>
  <c r="CM54" i="10"/>
  <c r="CI54" i="10"/>
  <c r="CU54" i="10"/>
  <c r="BW54" i="10"/>
  <c r="Y54" i="10"/>
  <c r="AC54" i="10"/>
  <c r="P54" i="10"/>
  <c r="CK54" i="10"/>
  <c r="AG54" i="10"/>
  <c r="BI54" i="10"/>
  <c r="AT54" i="10"/>
  <c r="BR54" i="10"/>
  <c r="Q54" i="10"/>
  <c r="BA54" i="10"/>
  <c r="AJ54" i="10"/>
  <c r="BU54" i="10"/>
  <c r="CR54" i="10"/>
  <c r="BT54" i="10"/>
  <c r="AW54" i="10"/>
  <c r="BF54" i="10"/>
  <c r="AD54" i="10"/>
  <c r="BN54" i="10"/>
  <c r="R54" i="10"/>
  <c r="BM54" i="10"/>
  <c r="K54" i="10"/>
  <c r="CH54" i="10"/>
  <c r="AA54" i="10"/>
  <c r="O54" i="10"/>
  <c r="AB54" i="10"/>
  <c r="H54" i="10"/>
  <c r="BK54" i="10"/>
  <c r="AZ54" i="10"/>
  <c r="G54" i="10"/>
  <c r="AK54" i="10"/>
  <c r="N54" i="10"/>
  <c r="AI54" i="10"/>
  <c r="AS54" i="10"/>
  <c r="CG54" i="10"/>
  <c r="AN54" i="10"/>
  <c r="CB54" i="10"/>
  <c r="CV54" i="10"/>
  <c r="BX54" i="10"/>
  <c r="AE54" i="10"/>
  <c r="BY54" i="10"/>
  <c r="AP54" i="10"/>
  <c r="CS54" i="10"/>
  <c r="AH54" i="10"/>
  <c r="BJ54" i="10"/>
  <c r="W54" i="10"/>
  <c r="CT54" i="10"/>
  <c r="CA54" i="10"/>
  <c r="CE54" i="10"/>
  <c r="AR54" i="10"/>
  <c r="L54" i="10"/>
  <c r="BO54" i="10"/>
  <c r="BG54" i="10"/>
  <c r="E54" i="10"/>
  <c r="BE54" i="10"/>
  <c r="Z54" i="10"/>
  <c r="BZ54" i="10"/>
  <c r="AY54" i="10"/>
  <c r="S54" i="10"/>
  <c r="X54" i="10"/>
  <c r="AV54" i="10"/>
  <c r="CJ54" i="10"/>
  <c r="BL54" i="10"/>
  <c r="I54" i="10"/>
  <c r="AU54" i="10"/>
  <c r="J54" i="10"/>
  <c r="BB54" i="10"/>
  <c r="BQ54" i="10"/>
  <c r="AX54" i="10"/>
  <c r="AX248" i="10"/>
  <c r="AX251" i="10"/>
  <c r="AX247" i="10"/>
  <c r="AX253" i="10"/>
  <c r="AX250" i="10"/>
  <c r="AX256" i="10"/>
  <c r="AY208" i="10"/>
  <c r="AY207" i="10"/>
  <c r="AY212" i="10"/>
  <c r="AY237" i="10"/>
  <c r="AY236" i="10"/>
  <c r="AY232" i="10"/>
  <c r="AY231" i="10"/>
  <c r="AY216" i="10"/>
  <c r="AY228" i="10"/>
  <c r="AY230" i="10"/>
  <c r="AY218" i="10"/>
  <c r="AY214" i="10"/>
  <c r="AY206" i="10"/>
  <c r="AY227" i="10"/>
  <c r="AY213" i="10"/>
  <c r="AY234" i="10"/>
  <c r="AY233" i="10"/>
  <c r="AY238" i="10"/>
  <c r="AY220" i="10"/>
  <c r="AY219" i="10"/>
  <c r="AY215" i="10"/>
  <c r="AY235" i="10"/>
  <c r="AY217" i="10"/>
  <c r="AY229" i="10"/>
  <c r="AY211" i="10"/>
  <c r="AX254" i="10"/>
  <c r="AX252" i="10"/>
  <c r="AX249" i="10"/>
  <c r="AY76" i="10"/>
  <c r="AY82" i="10"/>
  <c r="AY83" i="10"/>
  <c r="AY90" i="10"/>
  <c r="AY85" i="10"/>
  <c r="AY77" i="10"/>
  <c r="AY87" i="10"/>
  <c r="AY86" i="10"/>
  <c r="AY88" i="10"/>
  <c r="AY89" i="10"/>
  <c r="AY81" i="10"/>
  <c r="AY84" i="10"/>
  <c r="AY78" i="10"/>
  <c r="AX255" i="10"/>
  <c r="AY100" i="10"/>
  <c r="AY104" i="10"/>
  <c r="AY103" i="10"/>
  <c r="AY102" i="10"/>
  <c r="AY105" i="10"/>
  <c r="AY108" i="10"/>
  <c r="AY99" i="10"/>
  <c r="AY107" i="10"/>
  <c r="AY101" i="10"/>
  <c r="AY106" i="10"/>
  <c r="AY80" i="10"/>
  <c r="AY79" i="10"/>
  <c r="AX119" i="10"/>
  <c r="AX124" i="10"/>
  <c r="AX118" i="10"/>
  <c r="AX123" i="10"/>
  <c r="AX120" i="10"/>
  <c r="AX121" i="10"/>
  <c r="AX122" i="10"/>
  <c r="AX125" i="10"/>
  <c r="AX117" i="10"/>
  <c r="AX126" i="10"/>
  <c r="AZ223" i="10" a="1"/>
  <c r="AZ223" i="10" s="1"/>
  <c r="AZ241" i="10" a="1"/>
  <c r="AZ241" i="10" s="1"/>
  <c r="AZ75" i="10" a="1"/>
  <c r="AZ75" i="10" s="1"/>
  <c r="AZ111" i="10" a="1"/>
  <c r="AZ111" i="10" s="1"/>
  <c r="AZ93" i="10" a="1"/>
  <c r="AZ93" i="10" s="1"/>
  <c r="AZ205" i="10" a="1"/>
  <c r="AZ205" i="10" s="1"/>
  <c r="AX91" i="10"/>
  <c r="I56" i="13"/>
  <c r="A56" i="10"/>
  <c r="A54" i="20" s="1"/>
  <c r="A186" i="10"/>
  <c r="AY124" i="21" l="1"/>
  <c r="AZ106" i="21"/>
  <c r="C326" i="21"/>
  <c r="AY121" i="21"/>
  <c r="AY262" i="21"/>
  <c r="AY257" i="21"/>
  <c r="AY256" i="21"/>
  <c r="AY261" i="21"/>
  <c r="AZ93" i="21"/>
  <c r="AZ113" i="21"/>
  <c r="AZ94" i="21"/>
  <c r="AZ114" i="21"/>
  <c r="AZ96" i="21"/>
  <c r="AZ98" i="21"/>
  <c r="AZ109" i="21"/>
  <c r="AZ111" i="21"/>
  <c r="AZ105" i="21"/>
  <c r="AZ97" i="21"/>
  <c r="AZ87" i="21"/>
  <c r="AZ91" i="21"/>
  <c r="AZ246" i="21"/>
  <c r="AZ85" i="21"/>
  <c r="AZ116" i="21"/>
  <c r="AZ110" i="21"/>
  <c r="AZ108" i="21"/>
  <c r="AZ104" i="21"/>
  <c r="AZ86" i="21"/>
  <c r="AZ95" i="21"/>
  <c r="AZ92" i="21"/>
  <c r="AZ84" i="21"/>
  <c r="AZ112" i="21"/>
  <c r="AZ115" i="21"/>
  <c r="AZ107" i="21"/>
  <c r="AZ125" i="21" s="1"/>
  <c r="AZ103" i="21"/>
  <c r="AZ90" i="21"/>
  <c r="AZ88" i="21"/>
  <c r="AZ124" i="21" s="1"/>
  <c r="AY130" i="21"/>
  <c r="AY98" i="10"/>
  <c r="AY116" i="10" s="1"/>
  <c r="AW127" i="10"/>
  <c r="AX96" i="10"/>
  <c r="AX114" i="10" s="1"/>
  <c r="AY122" i="21"/>
  <c r="AY265" i="21"/>
  <c r="AY97" i="10"/>
  <c r="AY115" i="10" s="1"/>
  <c r="AX95" i="10"/>
  <c r="AX113" i="10" s="1"/>
  <c r="AX97" i="10"/>
  <c r="AX115" i="10" s="1"/>
  <c r="AY131" i="21"/>
  <c r="AY133" i="21"/>
  <c r="AY264" i="21"/>
  <c r="AY268" i="21"/>
  <c r="AY127" i="21"/>
  <c r="AY126" i="21"/>
  <c r="AY123" i="21"/>
  <c r="AY134" i="21"/>
  <c r="AX271" i="21"/>
  <c r="AY267" i="21"/>
  <c r="AY260" i="21"/>
  <c r="AY132" i="21"/>
  <c r="AY99" i="21"/>
  <c r="AY128" i="21"/>
  <c r="AY125" i="21"/>
  <c r="AY266" i="21"/>
  <c r="AY269" i="21"/>
  <c r="AY129" i="21"/>
  <c r="AY263" i="21"/>
  <c r="BA255" i="21" a="1"/>
  <c r="BA255" i="21" s="1"/>
  <c r="A330" i="21" a="1"/>
  <c r="A330" i="21" s="1"/>
  <c r="AY253" i="21"/>
  <c r="AY270" i="21"/>
  <c r="AZ240" i="21"/>
  <c r="AZ239" i="21"/>
  <c r="AY258" i="21"/>
  <c r="AZ250" i="21"/>
  <c r="AZ244" i="21"/>
  <c r="AZ251" i="21"/>
  <c r="AZ241" i="21"/>
  <c r="AZ252" i="21"/>
  <c r="AZ248" i="21"/>
  <c r="AZ242" i="21"/>
  <c r="AZ247" i="21"/>
  <c r="AZ249" i="21"/>
  <c r="AZ238" i="21"/>
  <c r="AZ245" i="21"/>
  <c r="AY235" i="21"/>
  <c r="BA83" i="21" a="1"/>
  <c r="BA83" i="21" s="1"/>
  <c r="BA87" i="21" s="1"/>
  <c r="BA237" i="21" a="1"/>
  <c r="BA237" i="21" s="1"/>
  <c r="AZ221" i="21"/>
  <c r="AZ257" i="21" s="1"/>
  <c r="AZ225" i="21"/>
  <c r="AZ261" i="21" s="1"/>
  <c r="AZ220" i="21"/>
  <c r="AZ224" i="21"/>
  <c r="AZ223" i="21"/>
  <c r="AZ228" i="21"/>
  <c r="AZ222" i="21"/>
  <c r="AZ227" i="21"/>
  <c r="AZ229" i="21"/>
  <c r="AZ232" i="21"/>
  <c r="AZ226" i="21"/>
  <c r="AZ231" i="21"/>
  <c r="AZ233" i="21"/>
  <c r="AZ269" i="21" s="1"/>
  <c r="AZ230" i="21"/>
  <c r="AZ234" i="21"/>
  <c r="BG138" i="11" a="1"/>
  <c r="BG138" i="11" s="1"/>
  <c r="BA219" i="21" a="1"/>
  <c r="BA219" i="21" s="1"/>
  <c r="BA101" i="21" a="1"/>
  <c r="BA101" i="21" s="1"/>
  <c r="AW109" i="10"/>
  <c r="BG35" i="11" a="1"/>
  <c r="BG35" i="11" s="1"/>
  <c r="B56" i="10" s="1"/>
  <c r="BA119" i="21" a="1"/>
  <c r="BA119" i="21" s="1"/>
  <c r="AX94" i="10"/>
  <c r="AX112" i="10" s="1"/>
  <c r="AZ121" i="21"/>
  <c r="AY96" i="10"/>
  <c r="AY114" i="10" s="1"/>
  <c r="AY95" i="10"/>
  <c r="AY113" i="10" s="1"/>
  <c r="AY118" i="10"/>
  <c r="AY254" i="10"/>
  <c r="CE55" i="10"/>
  <c r="CT55" i="10"/>
  <c r="CV55" i="10"/>
  <c r="BW55" i="10"/>
  <c r="BH55" i="10"/>
  <c r="BD55" i="10"/>
  <c r="E55" i="10"/>
  <c r="D55" i="10"/>
  <c r="AN55" i="10"/>
  <c r="BT55" i="10"/>
  <c r="CG55" i="10"/>
  <c r="M55" i="10"/>
  <c r="Z55" i="10"/>
  <c r="CP55" i="10"/>
  <c r="AC55" i="10"/>
  <c r="AY55" i="10"/>
  <c r="CS55" i="10"/>
  <c r="J55" i="10"/>
  <c r="BB55" i="10"/>
  <c r="F55" i="10"/>
  <c r="AX55" i="10"/>
  <c r="BF55" i="10"/>
  <c r="O55" i="10"/>
  <c r="CM55" i="10"/>
  <c r="BV55" i="10"/>
  <c r="BG55" i="10"/>
  <c r="AZ55" i="10"/>
  <c r="BX55" i="10"/>
  <c r="AV55" i="10"/>
  <c r="AB55" i="10"/>
  <c r="BI55" i="10"/>
  <c r="U55" i="10"/>
  <c r="H55" i="10"/>
  <c r="CW55" i="10"/>
  <c r="AK55" i="10"/>
  <c r="BM55" i="10"/>
  <c r="AS55" i="10"/>
  <c r="AL55" i="10"/>
  <c r="BR55" i="10"/>
  <c r="BE55" i="10"/>
  <c r="Y55" i="10"/>
  <c r="AE55" i="10"/>
  <c r="V55" i="10"/>
  <c r="CL55" i="10"/>
  <c r="R55" i="10"/>
  <c r="W55" i="10"/>
  <c r="K55" i="10"/>
  <c r="CI55" i="10"/>
  <c r="CU55" i="10"/>
  <c r="AA55" i="10"/>
  <c r="P55" i="10"/>
  <c r="BU55" i="10"/>
  <c r="I55" i="10"/>
  <c r="CJ55" i="10"/>
  <c r="AF55" i="10"/>
  <c r="CN55" i="10"/>
  <c r="BK55" i="10"/>
  <c r="L55" i="10"/>
  <c r="CB55" i="10"/>
  <c r="AO55" i="10"/>
  <c r="CO55" i="10"/>
  <c r="AT55" i="10"/>
  <c r="G55" i="10"/>
  <c r="CK55" i="10"/>
  <c r="AG55" i="10"/>
  <c r="CC55" i="10"/>
  <c r="AD55" i="10"/>
  <c r="BN55" i="10"/>
  <c r="BY55" i="10"/>
  <c r="BC55" i="10"/>
  <c r="CD55" i="10"/>
  <c r="CQ55" i="10"/>
  <c r="CH55" i="10"/>
  <c r="AQ55" i="10"/>
  <c r="T55" i="10"/>
  <c r="CF55" i="10"/>
  <c r="BS55" i="10"/>
  <c r="BL55" i="10"/>
  <c r="AR55" i="10"/>
  <c r="BP55" i="10"/>
  <c r="BO55" i="10"/>
  <c r="X55" i="10"/>
  <c r="CR55" i="10"/>
  <c r="AW55" i="10"/>
  <c r="AI55" i="10"/>
  <c r="N55" i="10"/>
  <c r="BZ55" i="10"/>
  <c r="Q55" i="10"/>
  <c r="S55" i="10"/>
  <c r="AU55" i="10"/>
  <c r="BA55" i="10"/>
  <c r="AP55" i="10"/>
  <c r="BQ55" i="10"/>
  <c r="AH55" i="10"/>
  <c r="BJ55" i="10"/>
  <c r="AY122" i="10"/>
  <c r="AY120" i="10"/>
  <c r="AY250" i="10"/>
  <c r="AY121" i="10"/>
  <c r="AY125" i="10"/>
  <c r="AY255" i="10"/>
  <c r="AY123" i="10"/>
  <c r="AY253" i="10"/>
  <c r="AY247" i="10"/>
  <c r="AY256" i="10"/>
  <c r="AY249" i="10"/>
  <c r="AY251" i="10"/>
  <c r="AZ76" i="10"/>
  <c r="AZ77" i="10"/>
  <c r="AZ87" i="10"/>
  <c r="AZ85" i="10"/>
  <c r="AZ78" i="10"/>
  <c r="AZ81" i="10"/>
  <c r="AZ82" i="10"/>
  <c r="AZ83" i="10"/>
  <c r="AZ86" i="10"/>
  <c r="AZ84" i="10"/>
  <c r="AZ89" i="10"/>
  <c r="AZ88" i="10"/>
  <c r="AZ90" i="10"/>
  <c r="AY252" i="10"/>
  <c r="AZ207" i="10"/>
  <c r="AZ218" i="10"/>
  <c r="AZ214" i="10"/>
  <c r="AZ215" i="10"/>
  <c r="AZ238" i="10"/>
  <c r="AZ227" i="10"/>
  <c r="AZ237" i="10"/>
  <c r="AZ219" i="10"/>
  <c r="AZ232" i="10"/>
  <c r="AZ231" i="10"/>
  <c r="AZ213" i="10"/>
  <c r="AZ234" i="10"/>
  <c r="AZ230" i="10"/>
  <c r="AZ212" i="10"/>
  <c r="AZ236" i="10"/>
  <c r="AZ216" i="10"/>
  <c r="AZ217" i="10"/>
  <c r="AZ206" i="10"/>
  <c r="AZ211" i="10"/>
  <c r="AZ208" i="10"/>
  <c r="AZ220" i="10"/>
  <c r="AZ233" i="10"/>
  <c r="AZ228" i="10"/>
  <c r="AZ235" i="10"/>
  <c r="AZ229" i="10"/>
  <c r="AY248" i="10"/>
  <c r="AZ99" i="10"/>
  <c r="AZ101" i="10"/>
  <c r="AZ105" i="10"/>
  <c r="AZ100" i="10"/>
  <c r="AZ104" i="10"/>
  <c r="AZ103" i="10"/>
  <c r="AZ108" i="10"/>
  <c r="AZ107" i="10"/>
  <c r="AZ102" i="10"/>
  <c r="AZ106" i="10"/>
  <c r="AZ80" i="10"/>
  <c r="AZ79" i="10"/>
  <c r="AY124" i="10"/>
  <c r="AY126" i="10"/>
  <c r="AY119" i="10"/>
  <c r="AY117" i="10"/>
  <c r="BA93" i="10" a="1"/>
  <c r="BA93" i="10" s="1"/>
  <c r="BA75" i="10" a="1"/>
  <c r="BA75" i="10" s="1"/>
  <c r="BA223" i="10" a="1"/>
  <c r="BA223" i="10" s="1"/>
  <c r="BA111" i="10" a="1"/>
  <c r="BA111" i="10" s="1"/>
  <c r="BA205" i="10" a="1"/>
  <c r="BA205" i="10" s="1"/>
  <c r="BA241" i="10" a="1"/>
  <c r="BA241" i="10" s="1"/>
  <c r="AY112" i="10"/>
  <c r="AY91" i="10"/>
  <c r="AZ264" i="21" l="1"/>
  <c r="AZ126" i="21"/>
  <c r="C327" i="21"/>
  <c r="AZ129" i="21"/>
  <c r="AZ270" i="21"/>
  <c r="AZ134" i="21"/>
  <c r="AZ130" i="21"/>
  <c r="AZ122" i="21"/>
  <c r="AZ127" i="21"/>
  <c r="AZ133" i="21"/>
  <c r="AZ131" i="21"/>
  <c r="AZ132" i="21"/>
  <c r="AZ99" i="21"/>
  <c r="AZ123" i="21"/>
  <c r="AZ128" i="21"/>
  <c r="AX127" i="10"/>
  <c r="AZ265" i="21"/>
  <c r="AZ259" i="21"/>
  <c r="AY271" i="21"/>
  <c r="AZ262" i="21"/>
  <c r="AZ258" i="21"/>
  <c r="AZ266" i="21"/>
  <c r="AZ263" i="21"/>
  <c r="AZ260" i="21"/>
  <c r="AZ256" i="21"/>
  <c r="AZ268" i="21"/>
  <c r="AZ267" i="21"/>
  <c r="AZ253" i="21"/>
  <c r="AZ235" i="21"/>
  <c r="BA240" i="21"/>
  <c r="BA239" i="21"/>
  <c r="BA243" i="21"/>
  <c r="BA238" i="21"/>
  <c r="BA246" i="21"/>
  <c r="BA241" i="21"/>
  <c r="BA245" i="21"/>
  <c r="BA242" i="21"/>
  <c r="BA244" i="21"/>
  <c r="BA250" i="21"/>
  <c r="BA249" i="21"/>
  <c r="BA248" i="21"/>
  <c r="BA247" i="21"/>
  <c r="BA252" i="21"/>
  <c r="BA251" i="21"/>
  <c r="BA94" i="21"/>
  <c r="BA96" i="21"/>
  <c r="BA106" i="21"/>
  <c r="BA95" i="21"/>
  <c r="BA107" i="21"/>
  <c r="BA88" i="21"/>
  <c r="BA110" i="21"/>
  <c r="C432" i="21" s="1"/>
  <c r="C90" i="13" s="1"/>
  <c r="BA84" i="21"/>
  <c r="BA97" i="21"/>
  <c r="BA104" i="21"/>
  <c r="BA115" i="21"/>
  <c r="BA113" i="21"/>
  <c r="BA109" i="21"/>
  <c r="BA90" i="21"/>
  <c r="BA85" i="21"/>
  <c r="BA98" i="21"/>
  <c r="BA86" i="21"/>
  <c r="BA116" i="21"/>
  <c r="BA114" i="21"/>
  <c r="C436" i="21" s="1"/>
  <c r="C94" i="13" s="1"/>
  <c r="BA112" i="21"/>
  <c r="BA105" i="21"/>
  <c r="BA123" i="21" s="1"/>
  <c r="BA92" i="21"/>
  <c r="BA93" i="21"/>
  <c r="BA89" i="21"/>
  <c r="BA91" i="21"/>
  <c r="BA108" i="21"/>
  <c r="C430" i="21" s="1"/>
  <c r="C88" i="13" s="1"/>
  <c r="BA103" i="21"/>
  <c r="BA111" i="21"/>
  <c r="BA222" i="21"/>
  <c r="BA221" i="21"/>
  <c r="BA225" i="21"/>
  <c r="BA220" i="21"/>
  <c r="BA224" i="21"/>
  <c r="BA223" i="21"/>
  <c r="BA229" i="21"/>
  <c r="BA230" i="21"/>
  <c r="BA227" i="21"/>
  <c r="BA232" i="21"/>
  <c r="BA231" i="21"/>
  <c r="BA233" i="21"/>
  <c r="BA228" i="21"/>
  <c r="BA226" i="21"/>
  <c r="BA234" i="21"/>
  <c r="AX109" i="10"/>
  <c r="AJ55" i="10"/>
  <c r="AM55" i="10"/>
  <c r="CA55" i="10"/>
  <c r="C55" i="10"/>
  <c r="B55" i="10"/>
  <c r="K11" i="10"/>
  <c r="AC11" i="10"/>
  <c r="CT11" i="10"/>
  <c r="BL11" i="10"/>
  <c r="BO11" i="10"/>
  <c r="CK11" i="10"/>
  <c r="BK11" i="10"/>
  <c r="BA11" i="10"/>
  <c r="N11" i="10"/>
  <c r="CD11" i="10"/>
  <c r="BJ11" i="10"/>
  <c r="AY11" i="10"/>
  <c r="J11" i="10"/>
  <c r="AT11" i="10"/>
  <c r="O11" i="10"/>
  <c r="BI11" i="10"/>
  <c r="X11" i="10"/>
  <c r="BE11" i="10"/>
  <c r="CR11" i="10"/>
  <c r="BP11" i="10"/>
  <c r="U11" i="10"/>
  <c r="R11" i="10"/>
  <c r="AS11" i="10"/>
  <c r="CP11" i="10"/>
  <c r="BR11" i="10"/>
  <c r="CJ11" i="10"/>
  <c r="I11" i="10"/>
  <c r="BM11" i="10"/>
  <c r="AV11" i="10"/>
  <c r="CQ11" i="10"/>
  <c r="CN11" i="10"/>
  <c r="L11" i="10"/>
  <c r="CU11" i="10"/>
  <c r="V11" i="10"/>
  <c r="BX11" i="10"/>
  <c r="Q11" i="10"/>
  <c r="W11" i="10"/>
  <c r="AO11" i="10"/>
  <c r="BW11" i="10"/>
  <c r="AA11" i="10"/>
  <c r="CI11" i="10"/>
  <c r="S11" i="10"/>
  <c r="CA11" i="10"/>
  <c r="AX11" i="10"/>
  <c r="AB11" i="10"/>
  <c r="BS11" i="10"/>
  <c r="BQ11" i="10"/>
  <c r="AZ11" i="10"/>
  <c r="AE11" i="10"/>
  <c r="CM11" i="10"/>
  <c r="AI11" i="10"/>
  <c r="CB11" i="10"/>
  <c r="M11" i="10"/>
  <c r="AM11" i="10"/>
  <c r="BG11" i="10"/>
  <c r="CS11" i="10"/>
  <c r="AP11" i="10"/>
  <c r="D11" i="10"/>
  <c r="AD11" i="10"/>
  <c r="P11" i="10"/>
  <c r="T11" i="10"/>
  <c r="CL11" i="10"/>
  <c r="F11" i="10"/>
  <c r="AG11" i="10"/>
  <c r="AR11" i="10"/>
  <c r="BC11" i="10"/>
  <c r="Y11" i="10"/>
  <c r="CG11" i="10"/>
  <c r="AQ11" i="10"/>
  <c r="CF11" i="10"/>
  <c r="CW11" i="10"/>
  <c r="C11" i="10"/>
  <c r="CV11" i="10"/>
  <c r="AL11" i="10"/>
  <c r="BU11" i="10"/>
  <c r="BV11" i="10"/>
  <c r="BY11" i="10"/>
  <c r="AN11" i="10"/>
  <c r="AK11" i="10"/>
  <c r="E11" i="10"/>
  <c r="AJ11" i="10"/>
  <c r="CE11" i="10"/>
  <c r="BN11" i="10"/>
  <c r="BH11" i="10"/>
  <c r="AF11" i="10"/>
  <c r="AW11" i="10"/>
  <c r="H11" i="10"/>
  <c r="BF11" i="10"/>
  <c r="Z11" i="10"/>
  <c r="BD11" i="10"/>
  <c r="AU11" i="10"/>
  <c r="BZ11" i="10"/>
  <c r="AH11" i="10"/>
  <c r="CO11" i="10"/>
  <c r="BT11" i="10"/>
  <c r="CC11" i="10"/>
  <c r="BB11" i="10"/>
  <c r="CH11" i="10"/>
  <c r="G11" i="10"/>
  <c r="CB141" i="10"/>
  <c r="BN141" i="10"/>
  <c r="AG141" i="10"/>
  <c r="N141" i="10"/>
  <c r="AA141" i="10"/>
  <c r="U141" i="10"/>
  <c r="BS141" i="10"/>
  <c r="BY141" i="10"/>
  <c r="AN141" i="10"/>
  <c r="AM56" i="10"/>
  <c r="BJ10" i="10"/>
  <c r="AX10" i="10"/>
  <c r="Q10" i="10"/>
  <c r="AG10" i="10"/>
  <c r="BK10" i="10"/>
  <c r="N10" i="10"/>
  <c r="O10" i="10"/>
  <c r="AW10" i="10"/>
  <c r="CE10" i="10"/>
  <c r="L10" i="10"/>
  <c r="CW10" i="10"/>
  <c r="CH10" i="10"/>
  <c r="CK10" i="10"/>
  <c r="CQ10" i="10"/>
  <c r="AM10" i="10"/>
  <c r="CJ10" i="10"/>
  <c r="BE10" i="10"/>
  <c r="CR10" i="10"/>
  <c r="AB10" i="10"/>
  <c r="AP10" i="10"/>
  <c r="R10" i="10"/>
  <c r="BN10" i="10"/>
  <c r="BT10" i="10"/>
  <c r="AJ10" i="10"/>
  <c r="BH10" i="10"/>
  <c r="AA10" i="10"/>
  <c r="CN10" i="10"/>
  <c r="AH10" i="10"/>
  <c r="X10" i="10"/>
  <c r="AC10" i="10"/>
  <c r="AV10" i="10"/>
  <c r="CU10" i="10"/>
  <c r="CS10" i="10"/>
  <c r="BB10" i="10"/>
  <c r="S10" i="10"/>
  <c r="BV10" i="10"/>
  <c r="K10" i="10"/>
  <c r="AD10" i="10"/>
  <c r="BF10" i="10"/>
  <c r="BC10" i="10"/>
  <c r="BL10" i="10"/>
  <c r="U10" i="10"/>
  <c r="BW10" i="10"/>
  <c r="F10" i="10"/>
  <c r="AE10" i="10"/>
  <c r="CL10" i="10"/>
  <c r="CC10" i="10"/>
  <c r="AT10" i="10"/>
  <c r="I10" i="10"/>
  <c r="BI10" i="10"/>
  <c r="P10" i="10"/>
  <c r="M10" i="10"/>
  <c r="AO10" i="10"/>
  <c r="C10" i="10"/>
  <c r="E10" i="10"/>
  <c r="H10" i="10"/>
  <c r="CA10" i="10"/>
  <c r="AF10" i="10"/>
  <c r="BA10" i="10"/>
  <c r="Z10" i="10"/>
  <c r="AR10" i="10"/>
  <c r="J10" i="10"/>
  <c r="CI10" i="10"/>
  <c r="T10" i="10"/>
  <c r="BZ10" i="10"/>
  <c r="CD10" i="10"/>
  <c r="W10" i="10"/>
  <c r="BO10" i="10"/>
  <c r="V10" i="10"/>
  <c r="BD10" i="10"/>
  <c r="CG10" i="10"/>
  <c r="BP10" i="10"/>
  <c r="AZ10" i="10"/>
  <c r="AK10" i="10"/>
  <c r="Y10" i="10"/>
  <c r="BU10" i="10"/>
  <c r="BS10" i="10"/>
  <c r="AL10" i="10"/>
  <c r="D10" i="10"/>
  <c r="AY10" i="10"/>
  <c r="CM10" i="10"/>
  <c r="CT10" i="10"/>
  <c r="AU10" i="10"/>
  <c r="CO10" i="10"/>
  <c r="G10" i="10"/>
  <c r="CB10" i="10"/>
  <c r="CP10" i="10"/>
  <c r="BG10" i="10"/>
  <c r="BY10" i="10"/>
  <c r="BM10" i="10"/>
  <c r="BQ10" i="10"/>
  <c r="CV10" i="10"/>
  <c r="BR10" i="10"/>
  <c r="AI10" i="10"/>
  <c r="BX10" i="10"/>
  <c r="CF10" i="10"/>
  <c r="AN10" i="10"/>
  <c r="AQ10" i="10"/>
  <c r="AS10" i="10"/>
  <c r="BB140" i="10"/>
  <c r="AP140" i="10"/>
  <c r="BD140" i="10"/>
  <c r="AI140" i="10"/>
  <c r="B140" i="10"/>
  <c r="G224" i="10" s="1"/>
  <c r="AE140" i="10"/>
  <c r="CA140" i="10"/>
  <c r="CT140" i="10"/>
  <c r="K140" i="10"/>
  <c r="CM140" i="10"/>
  <c r="BQ140" i="10"/>
  <c r="BE140" i="10"/>
  <c r="BV140" i="10"/>
  <c r="J140" i="10"/>
  <c r="AO140" i="10"/>
  <c r="AY140" i="10"/>
  <c r="AX140" i="10"/>
  <c r="BS140" i="10"/>
  <c r="G140" i="10"/>
  <c r="AB140" i="10"/>
  <c r="BY140" i="10"/>
  <c r="BJ140" i="10"/>
  <c r="AL140" i="10"/>
  <c r="C140" i="10"/>
  <c r="BR140" i="10"/>
  <c r="CH140" i="10"/>
  <c r="F140" i="10"/>
  <c r="AJ140" i="10"/>
  <c r="BK140" i="10"/>
  <c r="W140" i="10"/>
  <c r="BX140" i="10"/>
  <c r="AK140" i="10"/>
  <c r="BF140" i="10"/>
  <c r="P140" i="10"/>
  <c r="AR140" i="10"/>
  <c r="BG140" i="10"/>
  <c r="BL140" i="10"/>
  <c r="AQ140" i="10"/>
  <c r="Z140" i="10"/>
  <c r="N140" i="10"/>
  <c r="BT140" i="10"/>
  <c r="BU140" i="10"/>
  <c r="BA140" i="10"/>
  <c r="AU140" i="10"/>
  <c r="CQ140" i="10"/>
  <c r="AN140" i="10"/>
  <c r="Y140" i="10"/>
  <c r="AW140" i="10"/>
  <c r="M140" i="10"/>
  <c r="CO140" i="10"/>
  <c r="CD140" i="10"/>
  <c r="CW140" i="10"/>
  <c r="CK140" i="10"/>
  <c r="AM140" i="10"/>
  <c r="AT140" i="10"/>
  <c r="CL140" i="10"/>
  <c r="BW140" i="10"/>
  <c r="BZ140" i="10"/>
  <c r="U140" i="10"/>
  <c r="CG140" i="10"/>
  <c r="AZ140" i="10"/>
  <c r="BP140" i="10"/>
  <c r="O140" i="10"/>
  <c r="CJ140" i="10"/>
  <c r="AA140" i="10"/>
  <c r="V140" i="10"/>
  <c r="AH140" i="10"/>
  <c r="CE140" i="10"/>
  <c r="L140" i="10"/>
  <c r="H140" i="10"/>
  <c r="CB140" i="10"/>
  <c r="AC140" i="10"/>
  <c r="AD140" i="10"/>
  <c r="BC140" i="10"/>
  <c r="AG140" i="10"/>
  <c r="CF140" i="10"/>
  <c r="CR140" i="10"/>
  <c r="AS140" i="10"/>
  <c r="BM140" i="10"/>
  <c r="I140" i="10"/>
  <c r="Q140" i="10"/>
  <c r="D140" i="10"/>
  <c r="CP140" i="10"/>
  <c r="R140" i="10"/>
  <c r="E140" i="10"/>
  <c r="X140" i="10"/>
  <c r="S140" i="10"/>
  <c r="CI140" i="10"/>
  <c r="CN140" i="10"/>
  <c r="AF140" i="10"/>
  <c r="CV140" i="10"/>
  <c r="BO140" i="10"/>
  <c r="CU140" i="10"/>
  <c r="BN140" i="10"/>
  <c r="CS140" i="10"/>
  <c r="CC140" i="10"/>
  <c r="AV140" i="10"/>
  <c r="T140" i="10"/>
  <c r="BH140" i="10"/>
  <c r="BI140" i="10"/>
  <c r="C56" i="10"/>
  <c r="AY109" i="10"/>
  <c r="AZ96" i="10"/>
  <c r="CA56" i="10"/>
  <c r="CE56" i="10"/>
  <c r="CU56" i="10"/>
  <c r="Z56" i="10"/>
  <c r="P56" i="10"/>
  <c r="CP56" i="10"/>
  <c r="AJ56" i="10"/>
  <c r="AY56" i="10"/>
  <c r="AB56" i="10"/>
  <c r="BI56" i="10"/>
  <c r="G56" i="10"/>
  <c r="CG56" i="10"/>
  <c r="CB56" i="10"/>
  <c r="CV56" i="10"/>
  <c r="BX56" i="10"/>
  <c r="AP56" i="10"/>
  <c r="Y56" i="10"/>
  <c r="BE56" i="10"/>
  <c r="BB56" i="10"/>
  <c r="BQ56" i="10"/>
  <c r="AX56" i="10"/>
  <c r="AE56" i="10"/>
  <c r="K56" i="10"/>
  <c r="CH56" i="10"/>
  <c r="CI56" i="10"/>
  <c r="CQ56" i="10"/>
  <c r="BS56" i="10"/>
  <c r="BZ56" i="10"/>
  <c r="X56" i="10"/>
  <c r="AI56" i="10"/>
  <c r="CK56" i="10"/>
  <c r="Q56" i="10"/>
  <c r="AF56" i="10"/>
  <c r="N56" i="10"/>
  <c r="S56" i="10"/>
  <c r="AD56" i="10"/>
  <c r="CJ56" i="10"/>
  <c r="BL56" i="10"/>
  <c r="I56" i="10"/>
  <c r="T56" i="10"/>
  <c r="CF56" i="10"/>
  <c r="AC56" i="10"/>
  <c r="CO56" i="10"/>
  <c r="CL56" i="10"/>
  <c r="F56" i="10"/>
  <c r="CD56" i="10"/>
  <c r="CC56" i="10"/>
  <c r="W56" i="10"/>
  <c r="CT56" i="10"/>
  <c r="AA56" i="10"/>
  <c r="O56" i="10"/>
  <c r="H56" i="10"/>
  <c r="BG56" i="10"/>
  <c r="AN56" i="10"/>
  <c r="M56" i="10"/>
  <c r="AT56" i="10"/>
  <c r="BK56" i="10"/>
  <c r="AR56" i="10"/>
  <c r="AS56" i="10"/>
  <c r="BH56" i="10"/>
  <c r="BD56" i="10"/>
  <c r="CN56" i="10"/>
  <c r="BP56" i="10"/>
  <c r="AO56" i="10"/>
  <c r="AZ56" i="10"/>
  <c r="E56" i="10"/>
  <c r="AG56" i="10"/>
  <c r="BY56" i="10"/>
  <c r="BN56" i="10"/>
  <c r="R56" i="10"/>
  <c r="BM56" i="10"/>
  <c r="BJ56" i="10"/>
  <c r="BC56" i="10"/>
  <c r="BV56" i="10"/>
  <c r="AQ56" i="10"/>
  <c r="CM56" i="10"/>
  <c r="L56" i="10"/>
  <c r="D56" i="10"/>
  <c r="AL56" i="10"/>
  <c r="BO56" i="10"/>
  <c r="BR56" i="10"/>
  <c r="BW56" i="10"/>
  <c r="AV56" i="10"/>
  <c r="V56" i="10"/>
  <c r="BA56" i="10"/>
  <c r="BU56" i="10"/>
  <c r="CR56" i="10"/>
  <c r="BT56" i="10"/>
  <c r="AW56" i="10"/>
  <c r="CW56" i="10"/>
  <c r="U56" i="10"/>
  <c r="AK56" i="10"/>
  <c r="J56" i="10"/>
  <c r="CS56" i="10"/>
  <c r="AH56" i="10"/>
  <c r="AU56" i="10"/>
  <c r="BF56" i="10"/>
  <c r="X149" i="10"/>
  <c r="CD145" i="10"/>
  <c r="CU172" i="10"/>
  <c r="D186" i="10"/>
  <c r="Y156" i="10"/>
  <c r="L157" i="10"/>
  <c r="BN148" i="10"/>
  <c r="AB161" i="10"/>
  <c r="C183" i="10"/>
  <c r="BL144" i="10"/>
  <c r="CF147" i="10"/>
  <c r="CR152" i="10"/>
  <c r="Q173" i="10"/>
  <c r="CS144" i="10"/>
  <c r="BU141" i="10"/>
  <c r="M141" i="10"/>
  <c r="BO155" i="10"/>
  <c r="N152" i="10"/>
  <c r="CS157" i="10"/>
  <c r="T158" i="10"/>
  <c r="BS154" i="10"/>
  <c r="G180" i="10"/>
  <c r="CP186" i="10"/>
  <c r="AB186" i="10"/>
  <c r="CQ182" i="10"/>
  <c r="F165" i="10"/>
  <c r="AE169" i="10"/>
  <c r="CV182" i="10"/>
  <c r="AQ162" i="10"/>
  <c r="CW169" i="10"/>
  <c r="BQ150" i="10"/>
  <c r="S183" i="10"/>
  <c r="BW142" i="10"/>
  <c r="AG143" i="10"/>
  <c r="U156" i="10"/>
  <c r="BT157" i="10"/>
  <c r="CR151" i="10"/>
  <c r="AD159" i="10"/>
  <c r="AC155" i="10"/>
  <c r="CH181" i="10"/>
  <c r="BI159" i="10"/>
  <c r="BL146" i="10"/>
  <c r="CS143" i="10"/>
  <c r="CG156" i="10"/>
  <c r="C148" i="10"/>
  <c r="P147" i="10"/>
  <c r="CP159" i="10"/>
  <c r="CO155" i="10"/>
  <c r="V181" i="10"/>
  <c r="AS144" i="10"/>
  <c r="AJ144" i="10"/>
  <c r="I149" i="10"/>
  <c r="E177" i="10"/>
  <c r="AW149" i="10"/>
  <c r="AH150" i="10"/>
  <c r="CG148" i="10"/>
  <c r="AW147" i="10"/>
  <c r="S160" i="10"/>
  <c r="X154" i="10"/>
  <c r="K155" i="10"/>
  <c r="BK148" i="10"/>
  <c r="AI159" i="10"/>
  <c r="BR177" i="10"/>
  <c r="CN171" i="10"/>
  <c r="BG179" i="10"/>
  <c r="CV174" i="10"/>
  <c r="AI172" i="10"/>
  <c r="AF165" i="10"/>
  <c r="AD165" i="10"/>
  <c r="K173" i="10"/>
  <c r="CK163" i="10"/>
  <c r="CE161" i="10"/>
  <c r="AG161" i="10"/>
  <c r="BL153" i="10"/>
  <c r="BW150" i="10"/>
  <c r="BS171" i="10"/>
  <c r="AE142" i="10"/>
  <c r="BJ160" i="10"/>
  <c r="Z165" i="10"/>
  <c r="BA164" i="10"/>
  <c r="K185" i="10"/>
  <c r="AO171" i="10"/>
  <c r="P167" i="10"/>
  <c r="AX181" i="10"/>
  <c r="B173" i="10"/>
  <c r="AW185" i="10"/>
  <c r="BI178" i="10"/>
  <c r="CE148" i="10"/>
  <c r="AT166" i="10"/>
  <c r="CI158" i="10"/>
  <c r="AS179" i="10"/>
  <c r="BW165" i="10"/>
  <c r="AJ168" i="10"/>
  <c r="B161" i="10"/>
  <c r="AF185" i="10"/>
  <c r="T183" i="10"/>
  <c r="S161" i="10"/>
  <c r="BN167" i="10"/>
  <c r="CN165" i="10"/>
  <c r="AK183" i="10"/>
  <c r="AS180" i="10"/>
  <c r="AD145" i="10"/>
  <c r="AO148" i="10"/>
  <c r="CM157" i="10"/>
  <c r="CJ149" i="10"/>
  <c r="BS152" i="10"/>
  <c r="Y151" i="10"/>
  <c r="CH163" i="10"/>
  <c r="AR180" i="10"/>
  <c r="CL145" i="10"/>
  <c r="AQ150" i="10"/>
  <c r="BQ148" i="10"/>
  <c r="G184" i="10"/>
  <c r="J149" i="10"/>
  <c r="CP149" i="10"/>
  <c r="AU142" i="10"/>
  <c r="AP147" i="10"/>
  <c r="BY152" i="10"/>
  <c r="BD160" i="10"/>
  <c r="BZ160" i="10"/>
  <c r="AD157" i="10"/>
  <c r="BM182" i="10"/>
  <c r="CI176" i="10"/>
  <c r="AC186" i="10"/>
  <c r="BN185" i="10"/>
  <c r="AG169" i="10"/>
  <c r="BT166" i="10"/>
  <c r="AP180" i="10"/>
  <c r="CF159" i="10"/>
  <c r="AQ167" i="10"/>
  <c r="BG155" i="10"/>
  <c r="CF172" i="10"/>
  <c r="W144" i="10"/>
  <c r="AI155" i="10"/>
  <c r="CC151" i="10"/>
  <c r="AQ164" i="10"/>
  <c r="CE157" i="10"/>
  <c r="AM154" i="10"/>
  <c r="B150" i="10"/>
  <c r="AC174" i="10"/>
  <c r="AC148" i="10"/>
  <c r="AW148" i="10"/>
  <c r="BH180" i="10"/>
  <c r="AS141" i="10"/>
  <c r="CU155" i="10"/>
  <c r="AT152" i="10"/>
  <c r="AD158" i="10"/>
  <c r="AZ158" i="10"/>
  <c r="D155" i="10"/>
  <c r="AZ186" i="10"/>
  <c r="BM144" i="10"/>
  <c r="AF145" i="10"/>
  <c r="CB184" i="10"/>
  <c r="AF143" i="10"/>
  <c r="Q144" i="10"/>
  <c r="C145" i="10"/>
  <c r="AJ142" i="10"/>
  <c r="X155" i="10"/>
  <c r="BW156" i="10"/>
  <c r="C150" i="10"/>
  <c r="AG158" i="10"/>
  <c r="AF154" i="10"/>
  <c r="E173" i="10"/>
  <c r="BW180" i="10"/>
  <c r="AV173" i="10"/>
  <c r="CR186" i="10"/>
  <c r="AS165" i="10"/>
  <c r="BR169" i="10"/>
  <c r="BB176" i="10"/>
  <c r="AX162" i="10"/>
  <c r="AO170" i="10"/>
  <c r="BZ148" i="10"/>
  <c r="AE152" i="10"/>
  <c r="CK144" i="10"/>
  <c r="AY144" i="10"/>
  <c r="S144" i="10"/>
  <c r="AB142" i="10"/>
  <c r="H142" i="10"/>
  <c r="BL184" i="10"/>
  <c r="BP154" i="10"/>
  <c r="AH160" i="10"/>
  <c r="AG171" i="10"/>
  <c r="AL170" i="10"/>
  <c r="BX163" i="10"/>
  <c r="AH184" i="10"/>
  <c r="W173" i="10"/>
  <c r="CW181" i="10"/>
  <c r="AI174" i="10"/>
  <c r="M180" i="10"/>
  <c r="AK152" i="10"/>
  <c r="CU148" i="10"/>
  <c r="BO165" i="10"/>
  <c r="BR164" i="10"/>
  <c r="K158" i="10"/>
  <c r="BP178" i="10"/>
  <c r="BE167" i="10"/>
  <c r="W174" i="10"/>
  <c r="CE174" i="10"/>
  <c r="BB178" i="10"/>
  <c r="N148" i="10"/>
  <c r="AT169" i="10"/>
  <c r="AE170" i="10"/>
  <c r="BH182" i="10"/>
  <c r="AE157" i="10"/>
  <c r="Z164" i="10"/>
  <c r="BJ171" i="10"/>
  <c r="BT170" i="10"/>
  <c r="BV170" i="10"/>
  <c r="AW166" i="10"/>
  <c r="AZ173" i="10"/>
  <c r="CA180" i="10"/>
  <c r="I173" i="10"/>
  <c r="CH178" i="10"/>
  <c r="R160" i="10"/>
  <c r="O164" i="10"/>
  <c r="BA151" i="10"/>
  <c r="BS155" i="10"/>
  <c r="T154" i="10"/>
  <c r="CP143" i="10"/>
  <c r="BI143" i="10"/>
  <c r="AO143" i="10"/>
  <c r="J143" i="10"/>
  <c r="AU178" i="10"/>
  <c r="P142" i="10"/>
  <c r="CQ145" i="10"/>
  <c r="Q141" i="10"/>
  <c r="CI185" i="10"/>
  <c r="BP155" i="10"/>
  <c r="Q159" i="10"/>
  <c r="CP158" i="10"/>
  <c r="CH146" i="10"/>
  <c r="BL156" i="10"/>
  <c r="CC145" i="10"/>
  <c r="AQ159" i="10"/>
  <c r="BP183" i="10"/>
  <c r="N181" i="10"/>
  <c r="AJ175" i="10"/>
  <c r="AR166" i="10"/>
  <c r="BC177" i="10"/>
  <c r="BO163" i="10"/>
  <c r="AS170" i="10"/>
  <c r="AN171" i="10"/>
  <c r="I154" i="10"/>
  <c r="CU149" i="10"/>
  <c r="Z181" i="10"/>
  <c r="AV175" i="10"/>
  <c r="O183" i="10"/>
  <c r="J172" i="10"/>
  <c r="U183" i="10"/>
  <c r="BK162" i="10"/>
  <c r="Y169" i="10"/>
  <c r="T170" i="10"/>
  <c r="J156" i="10"/>
  <c r="CW156" i="10"/>
  <c r="CW172" i="10"/>
  <c r="BP180" i="10"/>
  <c r="CL174" i="10"/>
  <c r="AH180" i="10"/>
  <c r="BX159" i="10"/>
  <c r="BM170" i="10"/>
  <c r="BK170" i="10"/>
  <c r="AR178" i="10"/>
  <c r="AS161" i="10"/>
  <c r="CS151" i="10"/>
  <c r="AE178" i="10"/>
  <c r="Z143" i="10"/>
  <c r="CN142" i="10"/>
  <c r="BG143" i="10"/>
  <c r="P148" i="10"/>
  <c r="P162" i="10"/>
  <c r="BU156" i="10"/>
  <c r="BH157" i="10"/>
  <c r="O149" i="10"/>
  <c r="B165" i="10"/>
  <c r="Z182" i="10"/>
  <c r="M177" i="10"/>
  <c r="CE184" i="10"/>
  <c r="CK183" i="10"/>
  <c r="AF163" i="10"/>
  <c r="AI167" i="10"/>
  <c r="AG167" i="10"/>
  <c r="CU181" i="10"/>
  <c r="AS160" i="10"/>
  <c r="AW157" i="10"/>
  <c r="Y177" i="10"/>
  <c r="AU171" i="10"/>
  <c r="R179" i="10"/>
  <c r="F186" i="10"/>
  <c r="BW168" i="10"/>
  <c r="O166" i="10"/>
  <c r="CT172" i="10"/>
  <c r="CJ173" i="10"/>
  <c r="CG166" i="10"/>
  <c r="G160" i="10"/>
  <c r="AI179" i="10"/>
  <c r="BE173" i="10"/>
  <c r="AB181" i="10"/>
  <c r="BP173" i="10"/>
  <c r="BM166" i="10"/>
  <c r="CL170" i="10"/>
  <c r="CJ170" i="10"/>
  <c r="BZ171" i="10"/>
  <c r="BV164" i="10"/>
  <c r="CU157" i="10"/>
  <c r="CE182" i="10"/>
  <c r="S142" i="10"/>
  <c r="BZ142" i="10"/>
  <c r="AO149" i="10"/>
  <c r="AH142" i="10"/>
  <c r="V160" i="10"/>
  <c r="CA154" i="10"/>
  <c r="BN155" i="10"/>
  <c r="CE146" i="10"/>
  <c r="BP186" i="10"/>
  <c r="D141" i="10"/>
  <c r="CI180" i="10"/>
  <c r="AP175" i="10"/>
  <c r="N185" i="10"/>
  <c r="AO184" i="10"/>
  <c r="K171" i="10"/>
  <c r="AX168" i="10"/>
  <c r="T182" i="10"/>
  <c r="BJ161" i="10"/>
  <c r="U169" i="10"/>
  <c r="CB155" i="10"/>
  <c r="BJ183" i="10"/>
  <c r="CF177" i="10"/>
  <c r="B159" i="10"/>
  <c r="BK186" i="10"/>
  <c r="CV168" i="10"/>
  <c r="AN166" i="10"/>
  <c r="J180" i="10"/>
  <c r="AZ159" i="10"/>
  <c r="K167" i="10"/>
  <c r="AD154" i="10"/>
  <c r="BM174" i="10"/>
  <c r="B170" i="10"/>
  <c r="E184" i="10"/>
  <c r="AA178" i="10"/>
  <c r="AM170" i="10"/>
  <c r="BL174" i="10"/>
  <c r="BE174" i="10"/>
  <c r="BB167" i="10"/>
  <c r="AW168" i="10"/>
  <c r="W151" i="10"/>
  <c r="AT142" i="10"/>
  <c r="AJ172" i="10"/>
  <c r="BC144" i="10"/>
  <c r="AZ147" i="10"/>
  <c r="BL152" i="10"/>
  <c r="Z152" i="10"/>
  <c r="J158" i="10"/>
  <c r="CR158" i="10"/>
  <c r="CC152" i="10"/>
  <c r="AI156" i="10"/>
  <c r="BV148" i="10"/>
  <c r="CE159" i="10"/>
  <c r="BK177" i="10"/>
  <c r="CD169" i="10"/>
  <c r="CF169" i="10"/>
  <c r="CQ158" i="10"/>
  <c r="BA179" i="10"/>
  <c r="G175" i="10"/>
  <c r="CF180" i="10"/>
  <c r="R173" i="10"/>
  <c r="BH161" i="10"/>
  <c r="CT148" i="10"/>
  <c r="AR157" i="10"/>
  <c r="BE156" i="10"/>
  <c r="CU161" i="10"/>
  <c r="CU147" i="10"/>
  <c r="CP142" i="10"/>
  <c r="F181" i="10"/>
  <c r="BD143" i="10"/>
  <c r="CF141" i="10"/>
  <c r="BL141" i="10"/>
  <c r="BE180" i="10"/>
  <c r="BF156" i="10"/>
  <c r="BG160" i="10"/>
  <c r="CS147" i="10"/>
  <c r="BI150" i="10"/>
  <c r="AX157" i="10"/>
  <c r="AY143" i="10"/>
  <c r="AT141" i="10"/>
  <c r="BA143" i="10"/>
  <c r="T162" i="10"/>
  <c r="AM186" i="10"/>
  <c r="BT183" i="10"/>
  <c r="CP177" i="10"/>
  <c r="BS170" i="10"/>
  <c r="CR174" i="10"/>
  <c r="CK174" i="10"/>
  <c r="CH167" i="10"/>
  <c r="CC168" i="10"/>
  <c r="BB149" i="10"/>
  <c r="M145" i="10"/>
  <c r="CF183" i="10"/>
  <c r="G178" i="10"/>
  <c r="AC172" i="10"/>
  <c r="AY169" i="10"/>
  <c r="BJ180" i="10"/>
  <c r="E160" i="10"/>
  <c r="BN166" i="10"/>
  <c r="BI167" i="10"/>
  <c r="Y152" i="10"/>
  <c r="BE153" i="10"/>
  <c r="BH175" i="10"/>
  <c r="AA183" i="10"/>
  <c r="AW177" i="10"/>
  <c r="BW177" i="10"/>
  <c r="CI163" i="10"/>
  <c r="G168" i="10"/>
  <c r="E168" i="10"/>
  <c r="CG175" i="10"/>
  <c r="F163" i="10"/>
  <c r="BS159" i="10"/>
  <c r="BT175" i="10"/>
  <c r="BB141" i="10"/>
  <c r="CT144" i="10"/>
  <c r="BY143" i="10"/>
  <c r="Z144" i="10"/>
  <c r="AJ154" i="10"/>
  <c r="CI155" i="10"/>
  <c r="BQ151" i="10"/>
  <c r="AE164" i="10"/>
  <c r="B172" i="10"/>
  <c r="AY180" i="10"/>
  <c r="CF184" i="10"/>
  <c r="BS179" i="10"/>
  <c r="CO173" i="10"/>
  <c r="AE181" i="10"/>
  <c r="BU160" i="10"/>
  <c r="BW164" i="10"/>
  <c r="BT164" i="10"/>
  <c r="AO179" i="10"/>
  <c r="BH160" i="10"/>
  <c r="CV153" i="10"/>
  <c r="CE179" i="10"/>
  <c r="F174" i="10"/>
  <c r="BX181" i="10"/>
  <c r="T173" i="10"/>
  <c r="Q166" i="10"/>
  <c r="AP170" i="10"/>
  <c r="AN170" i="10"/>
  <c r="G185" i="10"/>
  <c r="AW164" i="10"/>
  <c r="CW155" i="10"/>
  <c r="BG171" i="10"/>
  <c r="AD179" i="10"/>
  <c r="R186" i="10"/>
  <c r="AY185" i="10"/>
  <c r="BC167" i="10"/>
  <c r="CP164" i="10"/>
  <c r="BL178" i="10"/>
  <c r="G158" i="10"/>
  <c r="BM165" i="10"/>
  <c r="AH155" i="10"/>
  <c r="BD185" i="10"/>
  <c r="C176" i="10"/>
  <c r="AZ141" i="10"/>
  <c r="X143" i="10"/>
  <c r="CI145" i="10"/>
  <c r="BN151" i="10"/>
  <c r="CO153" i="10"/>
  <c r="BW149" i="10"/>
  <c r="AK162" i="10"/>
  <c r="AN158" i="10"/>
  <c r="AS182" i="10"/>
  <c r="CC149" i="10"/>
  <c r="BD151" i="10"/>
  <c r="BW185" i="10"/>
  <c r="AQ182" i="10"/>
  <c r="BM176" i="10"/>
  <c r="O165" i="10"/>
  <c r="Z176" i="10"/>
  <c r="CS161" i="10"/>
  <c r="P169" i="10"/>
  <c r="K170" i="10"/>
  <c r="BX150" i="10"/>
  <c r="CC144" i="10"/>
  <c r="CR179" i="10"/>
  <c r="S174" i="10"/>
  <c r="CG181" i="10"/>
  <c r="AM173" i="10"/>
  <c r="AX184" i="10"/>
  <c r="CN163" i="10"/>
  <c r="BB170" i="10"/>
  <c r="AW171" i="10"/>
  <c r="BN160" i="10"/>
  <c r="AG155" i="10"/>
  <c r="BT171" i="10"/>
  <c r="AM179" i="10"/>
  <c r="BI173" i="10"/>
  <c r="BK181" i="10"/>
  <c r="F161" i="10"/>
  <c r="I165" i="10"/>
  <c r="G165" i="10"/>
  <c r="BU179" i="10"/>
  <c r="AT162" i="10"/>
  <c r="AD155" i="10"/>
  <c r="CW176" i="10"/>
  <c r="H146" i="10"/>
  <c r="AP145" i="10"/>
  <c r="AO145" i="10"/>
  <c r="D152" i="10"/>
  <c r="AS163" i="10"/>
  <c r="BB145" i="10"/>
  <c r="M150" i="10"/>
  <c r="AR150" i="10"/>
  <c r="C186" i="10"/>
  <c r="AP143" i="10"/>
  <c r="BQ172" i="10"/>
  <c r="CV180" i="10"/>
  <c r="W175" i="10"/>
  <c r="CW179" i="10"/>
  <c r="AR159" i="10"/>
  <c r="AG170" i="10"/>
  <c r="BT155" i="10"/>
  <c r="CB154" i="10"/>
  <c r="CI169" i="10"/>
  <c r="CN168" i="10"/>
  <c r="AE162" i="10"/>
  <c r="CJ182" i="10"/>
  <c r="BY171" i="10"/>
  <c r="CD182" i="10"/>
  <c r="P175" i="10"/>
  <c r="CO180" i="10"/>
  <c r="BF162" i="10"/>
  <c r="CK154" i="10"/>
  <c r="BV147" i="10"/>
  <c r="AU157" i="10"/>
  <c r="AP163" i="10"/>
  <c r="CB150" i="10"/>
  <c r="S151" i="10"/>
  <c r="BF144" i="10"/>
  <c r="CR143" i="10"/>
  <c r="AD173" i="10"/>
  <c r="CB146" i="10"/>
  <c r="AE141" i="10"/>
  <c r="F179" i="10"/>
  <c r="CO185" i="10"/>
  <c r="AO157" i="10"/>
  <c r="CQ153" i="10"/>
  <c r="BC160" i="10"/>
  <c r="CO147" i="10"/>
  <c r="CH147" i="10"/>
  <c r="L151" i="10"/>
  <c r="AV141" i="10"/>
  <c r="BW184" i="10"/>
  <c r="G179" i="10"/>
  <c r="AC173" i="10"/>
  <c r="CQ181" i="10"/>
  <c r="AL161" i="10"/>
  <c r="AO165" i="10"/>
  <c r="AM165" i="10"/>
  <c r="F180" i="10"/>
  <c r="AA163" i="10"/>
  <c r="BG156" i="10"/>
  <c r="S179" i="10"/>
  <c r="AO173" i="10"/>
  <c r="L181" i="10"/>
  <c r="CF173" i="10"/>
  <c r="CC166" i="10"/>
  <c r="G171" i="10"/>
  <c r="E171" i="10"/>
  <c r="CP171" i="10"/>
  <c r="CM164" i="10"/>
  <c r="BL158" i="10"/>
  <c r="AC181" i="10"/>
  <c r="AY175" i="10"/>
  <c r="V183" i="10"/>
  <c r="BV171" i="10"/>
  <c r="BP164" i="10"/>
  <c r="CR168" i="10"/>
  <c r="CP168" i="10"/>
  <c r="BI183" i="10"/>
  <c r="D163" i="10"/>
  <c r="F157" i="10"/>
  <c r="AV183" i="10"/>
  <c r="BV141" i="10"/>
  <c r="CE145" i="10"/>
  <c r="CS146" i="10"/>
  <c r="CP156" i="10"/>
  <c r="W148" i="10"/>
  <c r="BR151" i="10"/>
  <c r="CO149" i="10"/>
  <c r="B167" i="10"/>
  <c r="CN177" i="10"/>
  <c r="CT173" i="10"/>
  <c r="AD182" i="10"/>
  <c r="AZ176" i="10"/>
  <c r="BT178" i="10"/>
  <c r="O158" i="10"/>
  <c r="D169" i="10"/>
  <c r="CW168" i="10"/>
  <c r="CD176" i="10"/>
  <c r="V158" i="10"/>
  <c r="V149" i="10"/>
  <c r="AP182" i="10"/>
  <c r="BL176" i="10"/>
  <c r="AI184" i="10"/>
  <c r="AL184" i="10"/>
  <c r="CB163" i="10"/>
  <c r="CE167" i="10"/>
  <c r="CC167" i="10"/>
  <c r="AV182" i="10"/>
  <c r="AP161" i="10"/>
  <c r="I152" i="10"/>
  <c r="R174" i="10"/>
  <c r="CJ181" i="10"/>
  <c r="CP175" i="10"/>
  <c r="AZ185" i="10"/>
  <c r="CR164" i="10"/>
  <c r="V169" i="10"/>
  <c r="F176" i="10"/>
  <c r="AO161" i="10"/>
  <c r="CN169" i="10"/>
  <c r="BN144" i="10"/>
  <c r="BC185" i="10"/>
  <c r="AF141" i="10"/>
  <c r="E141" i="10"/>
  <c r="CE141" i="10"/>
  <c r="D145" i="10"/>
  <c r="CV154" i="10"/>
  <c r="AZ156" i="10"/>
  <c r="AH152" i="10"/>
  <c r="R158" i="10"/>
  <c r="BV186" i="10"/>
  <c r="CH179" i="10"/>
  <c r="AN152" i="10"/>
  <c r="AD175" i="10"/>
  <c r="BX185" i="10"/>
  <c r="L185" i="10"/>
  <c r="X179" i="10"/>
  <c r="AP169" i="10"/>
  <c r="BO173" i="10"/>
  <c r="BH173" i="10"/>
  <c r="BE166" i="10"/>
  <c r="AZ167" i="10"/>
  <c r="AH163" i="10"/>
  <c r="CF146" i="10"/>
  <c r="BC182" i="10"/>
  <c r="BY176" i="10"/>
  <c r="AR184" i="10"/>
  <c r="CB170" i="10"/>
  <c r="CM181" i="10"/>
  <c r="AH161" i="10"/>
  <c r="CQ167" i="10"/>
  <c r="CL168" i="10"/>
  <c r="BZ157" i="10"/>
  <c r="AJ149" i="10"/>
  <c r="AE174" i="10"/>
  <c r="CS181" i="10"/>
  <c r="T176" i="10"/>
  <c r="E179" i="10"/>
  <c r="AU158" i="10"/>
  <c r="AJ169" i="10"/>
  <c r="AH169" i="10"/>
  <c r="O177" i="10"/>
  <c r="CH158" i="10"/>
  <c r="CL143" i="10"/>
  <c r="BA177" i="10"/>
  <c r="BG151" i="10"/>
  <c r="CQ150" i="10"/>
  <c r="BF155" i="10"/>
  <c r="CN147" i="10"/>
  <c r="N164" i="10"/>
  <c r="S146" i="10"/>
  <c r="BN154" i="10"/>
  <c r="CS172" i="10"/>
  <c r="BC143" i="10"/>
  <c r="BV185" i="10"/>
  <c r="AW180" i="10"/>
  <c r="BS174" i="10"/>
  <c r="I167" i="10"/>
  <c r="T178" i="10"/>
  <c r="AF164" i="10"/>
  <c r="J171" i="10"/>
  <c r="CL158" i="10"/>
  <c r="BY159" i="10"/>
  <c r="BR153" i="10"/>
  <c r="P157" i="10"/>
  <c r="AQ163" i="10"/>
  <c r="BP172" i="10"/>
  <c r="BL147" i="10"/>
  <c r="BT185" i="10"/>
  <c r="W176" i="10"/>
  <c r="AU141" i="10"/>
  <c r="AF146" i="10"/>
  <c r="BS145" i="10"/>
  <c r="CW150" i="10"/>
  <c r="BY153" i="10"/>
  <c r="BG149" i="10"/>
  <c r="U162" i="10"/>
  <c r="X158" i="10"/>
  <c r="CN176" i="10"/>
  <c r="BK184" i="10"/>
  <c r="CG178" i="10"/>
  <c r="BU185" i="10"/>
  <c r="AQ168" i="10"/>
  <c r="CD165" i="10"/>
  <c r="BN172" i="10"/>
  <c r="BD173" i="10"/>
  <c r="BA166" i="10"/>
  <c r="D161" i="10"/>
  <c r="BV144" i="10"/>
  <c r="P145" i="10"/>
  <c r="Z146" i="10"/>
  <c r="BU159" i="10"/>
  <c r="AE154" i="10"/>
  <c r="R155" i="10"/>
  <c r="CV151" i="10"/>
  <c r="AH159" i="10"/>
  <c r="AZ171" i="10"/>
  <c r="CB143" i="10"/>
  <c r="CV143" i="10"/>
  <c r="BB153" i="10"/>
  <c r="BU143" i="10"/>
  <c r="BE149" i="10"/>
  <c r="AH144" i="10"/>
  <c r="AL160" i="10"/>
  <c r="CQ154" i="10"/>
  <c r="CD155" i="10"/>
  <c r="Y147" i="10"/>
  <c r="CT159" i="10"/>
  <c r="AF184" i="10"/>
  <c r="CG146" i="10"/>
  <c r="CD150" i="10"/>
  <c r="S180" i="10"/>
  <c r="G156" i="10"/>
  <c r="CH149" i="10"/>
  <c r="AC158" i="10"/>
  <c r="BW148" i="10"/>
  <c r="O155" i="10"/>
  <c r="BF161" i="10"/>
  <c r="BG185" i="10"/>
  <c r="AA182" i="10"/>
  <c r="AW176" i="10"/>
  <c r="BB164" i="10"/>
  <c r="BY175" i="10"/>
  <c r="AB160" i="10"/>
  <c r="BO168" i="10"/>
  <c r="BJ169" i="10"/>
  <c r="CD148" i="10"/>
  <c r="CE147" i="10"/>
  <c r="J164" i="10"/>
  <c r="BX147" i="10"/>
  <c r="BH144" i="10"/>
  <c r="AA147" i="10"/>
  <c r="CQ146" i="10"/>
  <c r="F182" i="10"/>
  <c r="C146" i="10"/>
  <c r="N157" i="10"/>
  <c r="BV168" i="10"/>
  <c r="CA167" i="10"/>
  <c r="R161" i="10"/>
  <c r="BW181" i="10"/>
  <c r="BL170" i="10"/>
  <c r="BH184" i="10"/>
  <c r="CO176" i="10"/>
  <c r="BS182" i="10"/>
  <c r="BV150" i="10"/>
  <c r="L150" i="10"/>
  <c r="CP169" i="10"/>
  <c r="CU168" i="10"/>
  <c r="BE161" i="10"/>
  <c r="J176" i="10"/>
  <c r="CT164" i="10"/>
  <c r="CC176" i="10"/>
  <c r="AP177" i="10"/>
  <c r="BS183" i="10"/>
  <c r="AD163" i="10"/>
  <c r="CI166" i="10"/>
  <c r="N165" i="10"/>
  <c r="Z172" i="10"/>
  <c r="CJ142" i="10"/>
  <c r="CB153" i="10"/>
  <c r="AW161" i="10"/>
  <c r="AJ162" i="10"/>
  <c r="AC156" i="10"/>
  <c r="CA152" i="10"/>
  <c r="AF159" i="10"/>
  <c r="BF183" i="10"/>
  <c r="AW142" i="10"/>
  <c r="BS185" i="10"/>
  <c r="P141" i="10"/>
  <c r="CV141" i="10"/>
  <c r="H143" i="10"/>
  <c r="CI144" i="10"/>
  <c r="CF154" i="10"/>
  <c r="AJ156" i="10"/>
  <c r="R152" i="10"/>
  <c r="CW157" i="10"/>
  <c r="CD160" i="10"/>
  <c r="AY179" i="10"/>
  <c r="BU173" i="10"/>
  <c r="AR181" i="10"/>
  <c r="CI172" i="10"/>
  <c r="CF165" i="10"/>
  <c r="J170" i="10"/>
  <c r="H170" i="10"/>
  <c r="BV184" i="10"/>
  <c r="Q164" i="10"/>
  <c r="AI150" i="10"/>
  <c r="CI147" i="10"/>
  <c r="AI141" i="10"/>
  <c r="AM145" i="10"/>
  <c r="BT149" i="10"/>
  <c r="AS153" i="10"/>
  <c r="AA149" i="10"/>
  <c r="CJ161" i="10"/>
  <c r="CI157" i="10"/>
  <c r="AB179" i="10"/>
  <c r="BJ163" i="10"/>
  <c r="BJ142" i="10"/>
  <c r="AN143" i="10"/>
  <c r="D146" i="10"/>
  <c r="S152" i="10"/>
  <c r="J154" i="10"/>
  <c r="CM149" i="10"/>
  <c r="BA162" i="10"/>
  <c r="BD158" i="10"/>
  <c r="BK178" i="10"/>
  <c r="E143" i="10"/>
  <c r="F147" i="10"/>
  <c r="BO151" i="10"/>
  <c r="AT174" i="10"/>
  <c r="BT145" i="10"/>
  <c r="BE146" i="10"/>
  <c r="CQ147" i="10"/>
  <c r="AC145" i="10"/>
  <c r="BX158" i="10"/>
  <c r="AH153" i="10"/>
  <c r="U154" i="10"/>
  <c r="G150" i="10"/>
  <c r="AK158" i="10"/>
  <c r="AM183" i="10"/>
  <c r="BI177" i="10"/>
  <c r="CE171" i="10"/>
  <c r="BX182" i="10"/>
  <c r="S162" i="10"/>
  <c r="V166" i="10"/>
  <c r="T166" i="10"/>
  <c r="CH180" i="10"/>
  <c r="S158" i="10"/>
  <c r="CO152" i="10"/>
  <c r="CV150" i="10"/>
  <c r="BB154" i="10"/>
  <c r="F143" i="10"/>
  <c r="CP141" i="10"/>
  <c r="BB181" i="10"/>
  <c r="T156" i="10"/>
  <c r="CB159" i="10"/>
  <c r="BO181" i="10"/>
  <c r="CV166" i="10"/>
  <c r="C167" i="10"/>
  <c r="CU162" i="10"/>
  <c r="BE183" i="10"/>
  <c r="BO171" i="10"/>
  <c r="AS177" i="10"/>
  <c r="W183" i="10"/>
  <c r="AJ160" i="10"/>
  <c r="AL163" i="10"/>
  <c r="CW175" i="10"/>
  <c r="U168" i="10"/>
  <c r="W168" i="10"/>
  <c r="D164" i="10"/>
  <c r="CM177" i="10"/>
  <c r="AG177" i="10"/>
  <c r="BX172" i="10"/>
  <c r="J179" i="10"/>
  <c r="R148" i="10"/>
  <c r="L178" i="10"/>
  <c r="AL176" i="10"/>
  <c r="BL172" i="10"/>
  <c r="C147" i="10"/>
  <c r="H168" i="10"/>
  <c r="AW160" i="10"/>
  <c r="G181" i="10"/>
  <c r="AK167" i="10"/>
  <c r="CS169" i="10"/>
  <c r="CQ184" i="10"/>
  <c r="BL185" i="10"/>
  <c r="K176" i="10"/>
  <c r="CV181" i="10"/>
  <c r="BM156" i="10"/>
  <c r="N160" i="10"/>
  <c r="CM159" i="10"/>
  <c r="CK150" i="10"/>
  <c r="BI157" i="10"/>
  <c r="CD141" i="10"/>
  <c r="BD141" i="10"/>
  <c r="AJ141" i="10"/>
  <c r="AJ186" i="10"/>
  <c r="AK141" i="10"/>
  <c r="W184" i="10"/>
  <c r="BO158" i="10"/>
  <c r="CO150" i="10"/>
  <c r="BL155" i="10"/>
  <c r="BS161" i="10"/>
  <c r="CF160" i="10"/>
  <c r="P153" i="10"/>
  <c r="CB152" i="10"/>
  <c r="CL146" i="10"/>
  <c r="CW177" i="10"/>
  <c r="BF179" i="10"/>
  <c r="D177" i="10"/>
  <c r="AS186" i="10"/>
  <c r="CD185" i="10"/>
  <c r="CC169" i="10"/>
  <c r="U167" i="10"/>
  <c r="CL180" i="10"/>
  <c r="AG160" i="10"/>
  <c r="CM167" i="10"/>
  <c r="BA157" i="10"/>
  <c r="P177" i="10"/>
  <c r="BE186" i="10"/>
  <c r="CP185" i="10"/>
  <c r="E180" i="10"/>
  <c r="BI168" i="10"/>
  <c r="CH172" i="10"/>
  <c r="CA172" i="10"/>
  <c r="BX165" i="10"/>
  <c r="BS166" i="10"/>
  <c r="K160" i="10"/>
  <c r="N144" i="10"/>
  <c r="AJ183" i="10"/>
  <c r="BF177" i="10"/>
  <c r="CB171" i="10"/>
  <c r="CU169" i="10"/>
  <c r="K181" i="10"/>
  <c r="BA160" i="10"/>
  <c r="O167" i="10"/>
  <c r="J168" i="10"/>
  <c r="BC154" i="10"/>
  <c r="AY155" i="10"/>
  <c r="AO181" i="10"/>
  <c r="BZ144" i="10"/>
  <c r="CG145" i="10"/>
  <c r="CT146" i="10"/>
  <c r="CA148" i="10"/>
  <c r="AM159" i="10"/>
  <c r="Z160" i="10"/>
  <c r="S154" i="10"/>
  <c r="BL157" i="10"/>
  <c r="CG176" i="10"/>
  <c r="M142" i="10"/>
  <c r="CS142" i="10"/>
  <c r="P179" i="10"/>
  <c r="C174" i="10"/>
  <c r="BQ181" i="10"/>
  <c r="BC173" i="10"/>
  <c r="BN184" i="10"/>
  <c r="I164" i="10"/>
  <c r="BR170" i="10"/>
  <c r="BM171" i="10"/>
  <c r="CT160" i="10"/>
  <c r="CS155" i="10"/>
  <c r="O174" i="10"/>
  <c r="CC181" i="10"/>
  <c r="D176" i="10"/>
  <c r="U179" i="10"/>
  <c r="BK158" i="10"/>
  <c r="AZ169" i="10"/>
  <c r="AX169" i="10"/>
  <c r="AE177" i="10"/>
  <c r="S159" i="10"/>
  <c r="AG147" i="10"/>
  <c r="Y176" i="10"/>
  <c r="CM183" i="10"/>
  <c r="N178" i="10"/>
  <c r="K177" i="10"/>
  <c r="W163" i="10"/>
  <c r="AP167" i="10"/>
  <c r="AN167" i="10"/>
  <c r="U175" i="10"/>
  <c r="BX161" i="10"/>
  <c r="CL163" i="10"/>
  <c r="AW172" i="10"/>
  <c r="AZ144" i="10"/>
  <c r="AQ146" i="10"/>
  <c r="CM146" i="10"/>
  <c r="BI151" i="10"/>
  <c r="W164" i="10"/>
  <c r="AF158" i="10"/>
  <c r="CS150" i="10"/>
  <c r="BR155" i="10"/>
  <c r="CA178" i="10"/>
  <c r="BY142" i="10"/>
  <c r="I143" i="10"/>
  <c r="BU177" i="10"/>
  <c r="BH172" i="10"/>
  <c r="AE180" i="10"/>
  <c r="B152" i="10"/>
  <c r="BJ167" i="10"/>
  <c r="CW164" i="10"/>
  <c r="CG171" i="10"/>
  <c r="BW172" i="10"/>
  <c r="BT165" i="10"/>
  <c r="CI161" i="10"/>
  <c r="AV180" i="10"/>
  <c r="BR174" i="10"/>
  <c r="AO182" i="10"/>
  <c r="BC172" i="10"/>
  <c r="AZ165" i="10"/>
  <c r="BY169" i="10"/>
  <c r="BW169" i="10"/>
  <c r="AP184" i="10"/>
  <c r="CF163" i="10"/>
  <c r="AQ153" i="10"/>
  <c r="X172" i="10"/>
  <c r="CP179" i="10"/>
  <c r="CD186" i="10"/>
  <c r="P186" i="10"/>
  <c r="CL166" i="10"/>
  <c r="P171" i="10"/>
  <c r="CU177" i="10"/>
  <c r="L164" i="10"/>
  <c r="CV164" i="10"/>
  <c r="BA152" i="10"/>
  <c r="B182" i="10"/>
  <c r="CO174" i="10"/>
  <c r="CL149" i="10"/>
  <c r="AO142" i="10"/>
  <c r="CK153" i="10"/>
  <c r="AJ150" i="10"/>
  <c r="CS162" i="10"/>
  <c r="AL156" i="10"/>
  <c r="CK152" i="10"/>
  <c r="AJ161" i="10"/>
  <c r="R167" i="10"/>
  <c r="U174" i="10"/>
  <c r="AE173" i="10"/>
  <c r="AU166" i="10"/>
  <c r="H169" i="10"/>
  <c r="E185" i="10"/>
  <c r="U178" i="10"/>
  <c r="CT183" i="10"/>
  <c r="AB176" i="10"/>
  <c r="BC157" i="10"/>
  <c r="BD161" i="10"/>
  <c r="CP148" i="10"/>
  <c r="M153" i="10"/>
  <c r="AQ148" i="10"/>
  <c r="G145" i="10"/>
  <c r="C141" i="10"/>
  <c r="AS148" i="10"/>
  <c r="CQ176" i="10"/>
  <c r="AK186" i="10"/>
  <c r="BZ149" i="10"/>
  <c r="BF149" i="10"/>
  <c r="AQ176" i="10"/>
  <c r="CJ185" i="10"/>
  <c r="J153" i="10"/>
  <c r="BB156" i="10"/>
  <c r="N163" i="10"/>
  <c r="AZ150" i="10"/>
  <c r="F154" i="10"/>
  <c r="BE142" i="10"/>
  <c r="CM174" i="10"/>
  <c r="Q182" i="10"/>
  <c r="BJ179" i="10"/>
  <c r="AX186" i="10"/>
  <c r="CE185" i="10"/>
  <c r="W167" i="10"/>
  <c r="AL164" i="10"/>
  <c r="AF178" i="10"/>
  <c r="AR164" i="10"/>
  <c r="AG165" i="10"/>
  <c r="E154" i="10"/>
  <c r="BV179" i="10"/>
  <c r="BJ186" i="10"/>
  <c r="CQ185" i="10"/>
  <c r="BK182" i="10"/>
  <c r="C166" i="10"/>
  <c r="AB170" i="10"/>
  <c r="CS183" i="10"/>
  <c r="AN163" i="10"/>
  <c r="CT170" i="10"/>
  <c r="F156" i="10"/>
  <c r="I142" i="10"/>
  <c r="G186" i="10"/>
  <c r="Q180" i="10"/>
  <c r="AM174" i="10"/>
  <c r="AO167" i="10"/>
  <c r="AZ178" i="10"/>
  <c r="CP157" i="10"/>
  <c r="AP171" i="10"/>
  <c r="AY165" i="10"/>
  <c r="AX144" i="10"/>
  <c r="I150" i="10"/>
  <c r="CD178" i="10"/>
  <c r="CL142" i="10"/>
  <c r="CM147" i="10"/>
  <c r="BR146" i="10"/>
  <c r="S150" i="10"/>
  <c r="AO158" i="10"/>
  <c r="CD151" i="10"/>
  <c r="AG153" i="10"/>
  <c r="BU151" i="10"/>
  <c r="BI184" i="10"/>
  <c r="BM141" i="10"/>
  <c r="Z141" i="10"/>
  <c r="BV181" i="10"/>
  <c r="BI176" i="10"/>
  <c r="AB184" i="10"/>
  <c r="CR170" i="10"/>
  <c r="H182" i="10"/>
  <c r="AX161" i="10"/>
  <c r="L168" i="10"/>
  <c r="G169" i="10"/>
  <c r="AA148" i="10"/>
  <c r="CP151" i="10"/>
  <c r="BU176" i="10"/>
  <c r="AN184" i="10"/>
  <c r="BJ178" i="10"/>
  <c r="BJ176" i="10"/>
  <c r="BJ162" i="10"/>
  <c r="CO166" i="10"/>
  <c r="CM166" i="10"/>
  <c r="BT174" i="10"/>
  <c r="CA160" i="10"/>
  <c r="CR161" i="10"/>
  <c r="CO181" i="10"/>
  <c r="P176" i="10"/>
  <c r="CH183" i="10"/>
  <c r="CH184" i="10"/>
  <c r="AC164" i="10"/>
  <c r="AF168" i="10"/>
  <c r="AD168" i="10"/>
  <c r="CR182" i="10"/>
  <c r="AM162" i="10"/>
  <c r="AU154" i="10"/>
  <c r="Y180" i="10"/>
  <c r="BY144" i="10"/>
  <c r="BE143" i="10"/>
  <c r="BL145" i="10"/>
  <c r="AS149" i="10"/>
  <c r="CB162" i="10"/>
  <c r="AL157" i="10"/>
  <c r="BB147" i="10"/>
  <c r="CA149" i="10"/>
  <c r="BO186" i="10"/>
  <c r="BJ143" i="10"/>
  <c r="AT183" i="10"/>
  <c r="AG178" i="10"/>
  <c r="U185" i="10"/>
  <c r="B145" i="10"/>
  <c r="AZ168" i="10"/>
  <c r="CM165" i="10"/>
  <c r="BI179" i="10"/>
  <c r="D159" i="10"/>
  <c r="BJ166" i="10"/>
  <c r="AP151" i="10"/>
  <c r="BJ175" i="10"/>
  <c r="AB185" i="10"/>
  <c r="BA184" i="10"/>
  <c r="BW178" i="10"/>
  <c r="CL169" i="10"/>
  <c r="P174" i="10"/>
  <c r="I174" i="10"/>
  <c r="F167" i="10"/>
  <c r="CV167" i="10"/>
  <c r="AX158" i="10"/>
  <c r="AJ145" i="10"/>
  <c r="G182" i="10"/>
  <c r="AC176" i="10"/>
  <c r="CQ183" i="10"/>
  <c r="AC171" i="10"/>
  <c r="AN182" i="10"/>
  <c r="CD161" i="10"/>
  <c r="AR168" i="10"/>
  <c r="AM169" i="10"/>
  <c r="BW152" i="10"/>
  <c r="BZ153" i="10"/>
  <c r="L180" i="10"/>
  <c r="CV148" i="10"/>
  <c r="K150" i="10"/>
  <c r="AK148" i="10"/>
  <c r="CS152" i="10"/>
  <c r="BP160" i="10"/>
  <c r="BC161" i="10"/>
  <c r="AV155" i="10"/>
  <c r="AC150" i="10"/>
  <c r="BD175" i="10"/>
  <c r="CP144" i="10"/>
  <c r="D183" i="10"/>
  <c r="CL177" i="10"/>
  <c r="M172" i="10"/>
  <c r="BO169" i="10"/>
  <c r="BZ180" i="10"/>
  <c r="U160" i="10"/>
  <c r="X157" i="10"/>
  <c r="BG163" i="10"/>
  <c r="V180" i="10"/>
  <c r="BC165" i="10"/>
  <c r="BE165" i="10"/>
  <c r="BB161" i="10"/>
  <c r="L182" i="10"/>
  <c r="AV172" i="10"/>
  <c r="Z178" i="10"/>
  <c r="D184" i="10"/>
  <c r="CW158" i="10"/>
  <c r="AJ151" i="10"/>
  <c r="CG154" i="10"/>
  <c r="CT153" i="10"/>
  <c r="AO159" i="10"/>
  <c r="CO145" i="10"/>
  <c r="CE144" i="10"/>
  <c r="W142" i="10"/>
  <c r="BL183" i="10"/>
  <c r="CD146" i="10"/>
  <c r="CM175" i="10"/>
  <c r="BI161" i="10"/>
  <c r="CN153" i="10"/>
  <c r="AK157" i="10"/>
  <c r="AX156" i="10"/>
  <c r="AS162" i="10"/>
  <c r="CE149" i="10"/>
  <c r="BK147" i="10"/>
  <c r="G146" i="10"/>
  <c r="AL185" i="10"/>
  <c r="BI181" i="10"/>
  <c r="CR175" i="10"/>
  <c r="BK183" i="10"/>
  <c r="BI171" i="10"/>
  <c r="BT182" i="10"/>
  <c r="O162" i="10"/>
  <c r="BX168" i="10"/>
  <c r="BS169" i="10"/>
  <c r="P154" i="10"/>
  <c r="H155" i="10"/>
  <c r="I176" i="10"/>
  <c r="BW183" i="10"/>
  <c r="CS177" i="10"/>
  <c r="AA177" i="10"/>
  <c r="AM163" i="10"/>
  <c r="BF167" i="10"/>
  <c r="BD167" i="10"/>
  <c r="AK175" i="10"/>
  <c r="I162" i="10"/>
  <c r="BC164" i="10"/>
  <c r="S178" i="10"/>
  <c r="AO172" i="10"/>
  <c r="H180" i="10"/>
  <c r="Q175" i="10"/>
  <c r="AY172" i="10"/>
  <c r="AV165" i="10"/>
  <c r="AT165" i="10"/>
  <c r="AA173" i="10"/>
  <c r="V164" i="10"/>
  <c r="AV162" i="10"/>
  <c r="N173" i="10"/>
  <c r="M144" i="10"/>
  <c r="BS143" i="10"/>
  <c r="BX148" i="10"/>
  <c r="AL148" i="10"/>
  <c r="CU160" i="10"/>
  <c r="E155" i="10"/>
  <c r="CM155" i="10"/>
  <c r="CH151" i="10"/>
  <c r="C182" i="10"/>
  <c r="CU142" i="10"/>
  <c r="CF143" i="10"/>
  <c r="AG184" i="10"/>
  <c r="T179" i="10"/>
  <c r="AP173" i="10"/>
  <c r="AL168" i="10"/>
  <c r="AW179" i="10"/>
  <c r="CM158" i="10"/>
  <c r="BA165" i="10"/>
  <c r="AV166" i="10"/>
  <c r="CT154" i="10"/>
  <c r="CL155" i="10"/>
  <c r="AF179" i="10"/>
  <c r="BB173" i="10"/>
  <c r="U181" i="10"/>
  <c r="D174" i="10"/>
  <c r="O185" i="10"/>
  <c r="BE164" i="10"/>
  <c r="S171" i="10"/>
  <c r="N172" i="10"/>
  <c r="CQ161" i="10"/>
  <c r="CQ157" i="10"/>
  <c r="AZ184" i="10"/>
  <c r="BV178" i="10"/>
  <c r="CR172" i="10"/>
  <c r="AB182" i="10"/>
  <c r="BR161" i="10"/>
  <c r="BU165" i="10"/>
  <c r="BS165" i="10"/>
  <c r="AL180" i="10"/>
  <c r="CM163" i="10"/>
  <c r="CJ157" i="10"/>
  <c r="BN177" i="10"/>
  <c r="AK143" i="10"/>
  <c r="BK145" i="10"/>
  <c r="BW144" i="10"/>
  <c r="AV151" i="10"/>
  <c r="F159" i="10"/>
  <c r="K153" i="10"/>
  <c r="CS153" i="10"/>
  <c r="AL152" i="10"/>
  <c r="CR183" i="10"/>
  <c r="CL141" i="10"/>
  <c r="BD172" i="10"/>
  <c r="CM180" i="10"/>
  <c r="M174" i="10"/>
  <c r="B146" i="10"/>
  <c r="CO165" i="10"/>
  <c r="S170" i="10"/>
  <c r="C177" i="10"/>
  <c r="O163" i="10"/>
  <c r="CK170" i="10"/>
  <c r="BT150" i="10"/>
  <c r="AS178" i="10"/>
  <c r="AG185" i="10"/>
  <c r="B157" i="10"/>
  <c r="AH181" i="10"/>
  <c r="Q151" i="10"/>
  <c r="BZ163" i="10"/>
  <c r="S157" i="10"/>
  <c r="BV153" i="10"/>
  <c r="X185" i="10"/>
  <c r="BF175" i="10"/>
  <c r="CQ141" i="10"/>
  <c r="U144" i="10"/>
  <c r="AO180" i="10"/>
  <c r="BI144" i="10"/>
  <c r="AA144" i="10"/>
  <c r="Y149" i="10"/>
  <c r="CB148" i="10"/>
  <c r="BL162" i="10"/>
  <c r="V157" i="10"/>
  <c r="AY146" i="10"/>
  <c r="BK149" i="10"/>
  <c r="Y162" i="10"/>
  <c r="CD173" i="10"/>
  <c r="AW181" i="10"/>
  <c r="BS175" i="10"/>
  <c r="CJ178" i="10"/>
  <c r="AE158" i="10"/>
  <c r="T169" i="10"/>
  <c r="R169" i="10"/>
  <c r="CT176" i="10"/>
  <c r="BB158" i="10"/>
  <c r="AR154" i="10"/>
  <c r="BH145" i="10"/>
  <c r="AY151" i="10"/>
  <c r="M151" i="10"/>
  <c r="BV163" i="10"/>
  <c r="CA157" i="10"/>
  <c r="D149" i="10"/>
  <c r="V155" i="10"/>
  <c r="CL162" i="10"/>
  <c r="BJ174" i="10"/>
  <c r="U146" i="10"/>
  <c r="AO146" i="10"/>
  <c r="CU156" i="10"/>
  <c r="AK149" i="10"/>
  <c r="U147" i="10"/>
  <c r="BY151" i="10"/>
  <c r="AM164" i="10"/>
  <c r="AV158" i="10"/>
  <c r="BJ151" i="10"/>
  <c r="CH155" i="10"/>
  <c r="Y161" i="10"/>
  <c r="CS173" i="10"/>
  <c r="O144" i="10"/>
  <c r="BE141" i="10"/>
  <c r="AC184" i="10"/>
  <c r="CS141" i="10"/>
  <c r="BF141" i="10"/>
  <c r="CR142" i="10"/>
  <c r="BX143" i="10"/>
  <c r="AG152" i="10"/>
  <c r="Q154" i="10"/>
  <c r="CG161" i="10"/>
  <c r="H162" i="10"/>
  <c r="CM148" i="10"/>
  <c r="CP183" i="10"/>
  <c r="Q178" i="10"/>
  <c r="CU184" i="10"/>
  <c r="CQ186" i="10"/>
  <c r="D168" i="10"/>
  <c r="AQ165" i="10"/>
  <c r="M179" i="10"/>
  <c r="BC158" i="10"/>
  <c r="N166" i="10"/>
  <c r="AB157" i="10"/>
  <c r="W155" i="10"/>
  <c r="BS153" i="10"/>
  <c r="J142" i="10"/>
  <c r="CO146" i="10"/>
  <c r="P144" i="10"/>
  <c r="BO143" i="10"/>
  <c r="CQ178" i="10"/>
  <c r="AS152" i="10"/>
  <c r="BV162" i="10"/>
  <c r="I179" i="10"/>
  <c r="AB171" i="10"/>
  <c r="AD171" i="10"/>
  <c r="AO160" i="10"/>
  <c r="CT180" i="10"/>
  <c r="Z174" i="10"/>
  <c r="D180" i="10"/>
  <c r="AK172" i="10"/>
  <c r="M163" i="10"/>
  <c r="U158" i="10"/>
  <c r="AQ173" i="10"/>
  <c r="BJ165" i="10"/>
  <c r="BL165" i="10"/>
  <c r="BO172" i="10"/>
  <c r="AG175" i="10"/>
  <c r="CM179" i="10"/>
  <c r="CO177" i="10"/>
  <c r="BP181" i="10"/>
  <c r="BW160" i="10"/>
  <c r="CP172" i="10"/>
  <c r="CA173" i="10"/>
  <c r="CT182" i="10"/>
  <c r="O178" i="10"/>
  <c r="AX141" i="10"/>
  <c r="AC157" i="10"/>
  <c r="BH149" i="10"/>
  <c r="BG159" i="10"/>
  <c r="CC159" i="10"/>
  <c r="AG156" i="10"/>
  <c r="W185" i="10"/>
  <c r="AC142" i="10"/>
  <c r="S143" i="10"/>
  <c r="CB142" i="10"/>
  <c r="CD177" i="10"/>
  <c r="U143" i="10"/>
  <c r="F144" i="10"/>
  <c r="AV145" i="10"/>
  <c r="P151" i="10"/>
  <c r="CK158" i="10"/>
  <c r="CL152" i="10"/>
  <c r="CC153" i="10"/>
  <c r="V152" i="10"/>
  <c r="F158" i="10"/>
  <c r="AO176" i="10"/>
  <c r="H184" i="10"/>
  <c r="AD178" i="10"/>
  <c r="AD176" i="10"/>
  <c r="F162" i="10"/>
  <c r="BI166" i="10"/>
  <c r="BG166" i="10"/>
  <c r="AN174" i="10"/>
  <c r="O160" i="10"/>
  <c r="AW158" i="10"/>
  <c r="CG141" i="10"/>
  <c r="D144" i="10"/>
  <c r="AF148" i="10"/>
  <c r="AF162" i="10"/>
  <c r="CK156" i="10"/>
  <c r="BX157" i="10"/>
  <c r="AE149" i="10"/>
  <c r="CN161" i="10"/>
  <c r="AL182" i="10"/>
  <c r="AN142" i="10"/>
  <c r="BH142" i="10"/>
  <c r="C157" i="10"/>
  <c r="AR146" i="10"/>
  <c r="CB145" i="10"/>
  <c r="J150" i="10"/>
  <c r="CR162" i="10"/>
  <c r="BB157" i="10"/>
  <c r="S148" i="10"/>
  <c r="CQ149" i="10"/>
  <c r="BE162" i="10"/>
  <c r="BU181" i="10"/>
  <c r="CS145" i="10"/>
  <c r="N145" i="10"/>
  <c r="CW186" i="10"/>
  <c r="BH177" i="10"/>
  <c r="H152" i="10"/>
  <c r="CN152" i="10"/>
  <c r="AR151" i="10"/>
  <c r="P150" i="10"/>
  <c r="BY162" i="10"/>
  <c r="CD156" i="10"/>
  <c r="BQ157" i="10"/>
  <c r="Y154" i="10"/>
  <c r="CO161" i="10"/>
  <c r="AC180" i="10"/>
  <c r="AY174" i="10"/>
  <c r="R182" i="10"/>
  <c r="AP172" i="10"/>
  <c r="BA183" i="10"/>
  <c r="CQ162" i="10"/>
  <c r="BE169" i="10"/>
  <c r="AZ170" i="10"/>
  <c r="AM157" i="10"/>
  <c r="BZ147" i="10"/>
  <c r="BV158" i="10"/>
  <c r="R142" i="10"/>
  <c r="Q148" i="10"/>
  <c r="CR147" i="10"/>
  <c r="AR177" i="10"/>
  <c r="CG186" i="10"/>
  <c r="CW151" i="10"/>
  <c r="V171" i="10"/>
  <c r="AU163" i="10"/>
  <c r="AI177" i="10"/>
  <c r="AY170" i="10"/>
  <c r="Z166" i="10"/>
  <c r="CB186" i="10"/>
  <c r="B180" i="10"/>
  <c r="BG180" i="10"/>
  <c r="CJ172" i="10"/>
  <c r="W161" i="10"/>
  <c r="BD165" i="10"/>
  <c r="BG172" i="10"/>
  <c r="BQ171" i="10"/>
  <c r="CG164" i="10"/>
  <c r="AT167" i="10"/>
  <c r="B168" i="10"/>
  <c r="AU180" i="10"/>
  <c r="CS185" i="10"/>
  <c r="S147" i="10"/>
  <c r="CB160" i="10"/>
  <c r="V162" i="10"/>
  <c r="F166" i="10"/>
  <c r="AP178" i="10"/>
  <c r="BL150" i="10"/>
  <c r="BU154" i="10"/>
  <c r="BN164" i="10"/>
  <c r="BI170" i="10"/>
  <c r="CE163" i="10"/>
  <c r="BS177" i="10"/>
  <c r="BH166" i="10"/>
  <c r="BC174" i="10"/>
  <c r="AG180" i="10"/>
  <c r="W186" i="10"/>
  <c r="BL159" i="10"/>
  <c r="U153" i="10"/>
  <c r="BI156" i="10"/>
  <c r="BP162" i="10"/>
  <c r="CR148" i="10"/>
  <c r="M154" i="10"/>
  <c r="AX149" i="10"/>
  <c r="AD149" i="10"/>
  <c r="BC147" i="10"/>
  <c r="BS184" i="10"/>
  <c r="E148" i="10"/>
  <c r="CW144" i="10"/>
  <c r="BP148" i="10"/>
  <c r="I181" i="10"/>
  <c r="V163" i="10"/>
  <c r="BH150" i="10"/>
  <c r="BY150" i="10"/>
  <c r="AD147" i="10"/>
  <c r="BI163" i="10"/>
  <c r="BP152" i="10"/>
  <c r="AS146" i="10"/>
  <c r="I147" i="10"/>
  <c r="Q156" i="10"/>
  <c r="AR176" i="10"/>
  <c r="CK173" i="10"/>
  <c r="BH181" i="10"/>
  <c r="AJ173" i="10"/>
  <c r="AG166" i="10"/>
  <c r="BF170" i="10"/>
  <c r="BD170" i="10"/>
  <c r="AT171" i="10"/>
  <c r="BM164" i="10"/>
  <c r="BN156" i="10"/>
  <c r="CW173" i="10"/>
  <c r="BT181" i="10"/>
  <c r="BV175" i="10"/>
  <c r="AJ185" i="10"/>
  <c r="M165" i="10"/>
  <c r="AL169" i="10"/>
  <c r="V176" i="10"/>
  <c r="CK161" i="10"/>
  <c r="I170" i="10"/>
  <c r="AO147" i="10"/>
  <c r="Z179" i="10"/>
  <c r="N186" i="10"/>
  <c r="AU185" i="10"/>
  <c r="O182" i="10"/>
  <c r="AY166" i="10"/>
  <c r="BX170" i="10"/>
  <c r="AT184" i="10"/>
  <c r="CJ163" i="10"/>
  <c r="AH164" i="10"/>
  <c r="D158" i="10"/>
  <c r="BC184" i="10"/>
  <c r="BS147" i="10"/>
  <c r="CC148" i="10"/>
  <c r="BR143" i="10"/>
  <c r="S155" i="10"/>
  <c r="BM151" i="10"/>
  <c r="AA164" i="10"/>
  <c r="BO157" i="10"/>
  <c r="W154" i="10"/>
  <c r="CQ179" i="10"/>
  <c r="R144" i="10"/>
  <c r="CB173" i="10"/>
  <c r="I185" i="10"/>
  <c r="AK184" i="10"/>
  <c r="BG178" i="10"/>
  <c r="G170" i="10"/>
  <c r="AF174" i="10"/>
  <c r="Y174" i="10"/>
  <c r="V167" i="10"/>
  <c r="Q168" i="10"/>
  <c r="O159" i="10"/>
  <c r="CV145" i="10"/>
  <c r="AW184" i="10"/>
  <c r="BS178" i="10"/>
  <c r="CO172" i="10"/>
  <c r="CH168" i="10"/>
  <c r="CS179" i="10"/>
  <c r="AN159" i="10"/>
  <c r="CW165" i="10"/>
  <c r="CR166" i="10"/>
  <c r="CN156" i="10"/>
  <c r="CF157" i="10"/>
  <c r="BS186" i="10"/>
  <c r="CC180" i="10"/>
  <c r="D175" i="10"/>
  <c r="BX166" i="10"/>
  <c r="CI177" i="10"/>
  <c r="CU163" i="10"/>
  <c r="BY170" i="10"/>
  <c r="CH164" i="10"/>
  <c r="AL155" i="10"/>
  <c r="AC151" i="10"/>
  <c r="BG175" i="10"/>
  <c r="CP150" i="10"/>
  <c r="CK141" i="10"/>
  <c r="BX141" i="10"/>
  <c r="Y153" i="10"/>
  <c r="BS149" i="10"/>
  <c r="AG162" i="10"/>
  <c r="BU155" i="10"/>
  <c r="N151" i="10"/>
  <c r="CK181" i="10"/>
  <c r="H144" i="10"/>
  <c r="CW145" i="10"/>
  <c r="BK174" i="10"/>
  <c r="CP182" i="10"/>
  <c r="Q177" i="10"/>
  <c r="H178" i="10"/>
  <c r="T164" i="10"/>
  <c r="AM168" i="10"/>
  <c r="AK168" i="10"/>
  <c r="R176" i="10"/>
  <c r="BR163" i="10"/>
  <c r="CV160" i="10"/>
  <c r="AL177" i="10"/>
  <c r="BH171" i="10"/>
  <c r="AA179" i="10"/>
  <c r="CS175" i="10"/>
  <c r="I161" i="10"/>
  <c r="AC166" i="10"/>
  <c r="AA166" i="10"/>
  <c r="H174" i="10"/>
  <c r="AX159" i="10"/>
  <c r="AL159" i="10"/>
  <c r="BF182" i="10"/>
  <c r="CB176" i="10"/>
  <c r="AY184" i="10"/>
  <c r="V184" i="10"/>
  <c r="BL163" i="10"/>
  <c r="BO167" i="10"/>
  <c r="BM167" i="10"/>
  <c r="AF182" i="10"/>
  <c r="J161" i="10"/>
  <c r="AZ149" i="10"/>
  <c r="BH179" i="10"/>
  <c r="CR141" i="10"/>
  <c r="BK141" i="10"/>
  <c r="CJ143" i="10"/>
  <c r="CH142" i="10"/>
  <c r="AH157" i="10"/>
  <c r="CR149" i="10"/>
  <c r="CC147" i="10"/>
  <c r="AQ160" i="10"/>
  <c r="BX154" i="10"/>
  <c r="BN170" i="10"/>
  <c r="H163" i="10"/>
  <c r="BM183" i="10"/>
  <c r="CQ169" i="10"/>
  <c r="BR165" i="10"/>
  <c r="AE182" i="10"/>
  <c r="BK185" i="10"/>
  <c r="AD186" i="10"/>
  <c r="AP179" i="10"/>
  <c r="G154" i="10"/>
  <c r="AY157" i="10"/>
  <c r="K164" i="10"/>
  <c r="AW151" i="10"/>
  <c r="C155" i="10"/>
  <c r="BB143" i="10"/>
  <c r="BZ145" i="10"/>
  <c r="AW145" i="10"/>
  <c r="CC173" i="10"/>
  <c r="AF152" i="10"/>
  <c r="BK143" i="10"/>
  <c r="BJ146" i="10"/>
  <c r="AG173" i="10"/>
  <c r="BN162" i="10"/>
  <c r="AY156" i="10"/>
  <c r="F153" i="10"/>
  <c r="M159" i="10"/>
  <c r="Z158" i="10"/>
  <c r="AP152" i="10"/>
  <c r="V150" i="10"/>
  <c r="CW149" i="10"/>
  <c r="AU152" i="10"/>
  <c r="C179" i="10"/>
  <c r="AV176" i="10"/>
  <c r="S184" i="10"/>
  <c r="BB184" i="10"/>
  <c r="CR163" i="10"/>
  <c r="CU167" i="10"/>
  <c r="CS167" i="10"/>
  <c r="BL182" i="10"/>
  <c r="BV161" i="10"/>
  <c r="R153" i="10"/>
  <c r="BH176" i="10"/>
  <c r="AE184" i="10"/>
  <c r="BA178" i="10"/>
  <c r="AO185" i="10"/>
  <c r="AN169" i="10"/>
  <c r="CA166" i="10"/>
  <c r="BK173" i="10"/>
  <c r="BA174" i="10"/>
  <c r="AX167" i="10"/>
  <c r="BM162" i="10"/>
  <c r="CF181" i="10"/>
  <c r="CL175" i="10"/>
  <c r="AV185" i="10"/>
  <c r="BU184" i="10"/>
  <c r="BZ170" i="10"/>
  <c r="R168" i="10"/>
  <c r="CI181" i="10"/>
  <c r="AD161" i="10"/>
  <c r="CJ168" i="10"/>
  <c r="AY154" i="10"/>
  <c r="CR181" i="10"/>
  <c r="AD150" i="10"/>
  <c r="AN151" i="10"/>
  <c r="BN149" i="10"/>
  <c r="AC154" i="10"/>
  <c r="BI149" i="10"/>
  <c r="CF162" i="10"/>
  <c r="BY156" i="10"/>
  <c r="AK153" i="10"/>
  <c r="AA174" i="10"/>
  <c r="X146" i="10"/>
  <c r="BL177" i="10"/>
  <c r="P185" i="10"/>
  <c r="B141" i="10"/>
  <c r="R181" i="10"/>
  <c r="AV167" i="10"/>
  <c r="BU171" i="10"/>
  <c r="BN171" i="10"/>
  <c r="AP164" i="10"/>
  <c r="BF165" i="10"/>
  <c r="CM161" i="10"/>
  <c r="BH143" i="10"/>
  <c r="B153" i="10"/>
  <c r="AD181" i="10"/>
  <c r="AZ175" i="10"/>
  <c r="AB166" i="10"/>
  <c r="AM177" i="10"/>
  <c r="AY163" i="10"/>
  <c r="AC170" i="10"/>
  <c r="X171" i="10"/>
  <c r="AR153" i="10"/>
  <c r="AI149" i="10"/>
  <c r="CE178" i="10"/>
  <c r="F173" i="10"/>
  <c r="BT180" i="10"/>
  <c r="AZ174" i="10"/>
  <c r="CH171" i="10"/>
  <c r="CE164" i="10"/>
  <c r="CC164" i="10"/>
  <c r="BJ172" i="10"/>
  <c r="CN162" i="10"/>
  <c r="CK159" i="10"/>
  <c r="AI183" i="10"/>
  <c r="R147" i="10"/>
  <c r="AX146" i="10"/>
  <c r="CU151" i="10"/>
  <c r="AL151" i="10"/>
  <c r="D160" i="10"/>
  <c r="CL160" i="10"/>
  <c r="CE154" i="10"/>
  <c r="BR147" i="10"/>
  <c r="U176" i="10"/>
  <c r="F141" i="10"/>
  <c r="O145" i="10"/>
  <c r="AF180" i="10"/>
  <c r="S175" i="10"/>
  <c r="CK182" i="10"/>
  <c r="G172" i="10"/>
  <c r="D165" i="10"/>
  <c r="AC169" i="10"/>
  <c r="AA169" i="10"/>
  <c r="CO183" i="10"/>
  <c r="AJ163" i="10"/>
  <c r="CP147" i="10"/>
  <c r="BT172" i="10"/>
  <c r="AQ180" i="10"/>
  <c r="B164" i="10"/>
  <c r="BL186" i="10"/>
  <c r="AP166" i="10"/>
  <c r="BO170" i="10"/>
  <c r="AY177" i="10"/>
  <c r="BK163" i="10"/>
  <c r="AL171" i="10"/>
  <c r="BN152" i="10"/>
  <c r="CR177" i="10"/>
  <c r="B171" i="10"/>
  <c r="BW186" i="10"/>
  <c r="CG180" i="10"/>
  <c r="CB167" i="10"/>
  <c r="F172" i="10"/>
  <c r="CT171" i="10"/>
  <c r="CQ164" i="10"/>
  <c r="CL165" i="10"/>
  <c r="U163" i="10"/>
  <c r="Z183" i="10"/>
  <c r="Q142" i="10"/>
  <c r="CO141" i="10"/>
  <c r="AV156" i="10"/>
  <c r="AB144" i="10"/>
  <c r="BZ158" i="10"/>
  <c r="CV158" i="10"/>
  <c r="AZ155" i="10"/>
  <c r="BN178" i="10"/>
  <c r="CO178" i="10"/>
  <c r="AT186" i="10"/>
  <c r="CA185" i="10"/>
  <c r="AU182" i="10"/>
  <c r="S166" i="10"/>
  <c r="AR170" i="10"/>
  <c r="N184" i="10"/>
  <c r="CU150" i="10"/>
  <c r="BX169" i="10"/>
  <c r="BX160" i="10"/>
  <c r="CK175" i="10"/>
  <c r="F169" i="10"/>
  <c r="CB164" i="10"/>
  <c r="CS184" i="10"/>
  <c r="N175" i="10"/>
  <c r="AN181" i="10"/>
  <c r="BQ173" i="10"/>
  <c r="CR154" i="10"/>
  <c r="CS158" i="10"/>
  <c r="AF151" i="10"/>
  <c r="AN157" i="10"/>
  <c r="CJ155" i="10"/>
  <c r="CV142" i="10"/>
  <c r="AQ142" i="10"/>
  <c r="BT152" i="10"/>
  <c r="BB179" i="10"/>
  <c r="AP186" i="10"/>
  <c r="T147" i="10"/>
  <c r="AA143" i="10"/>
  <c r="CC172" i="10"/>
  <c r="E158" i="10"/>
  <c r="CK148" i="10"/>
  <c r="CJ153" i="10"/>
  <c r="CU152" i="10"/>
  <c r="AR158" i="10"/>
  <c r="CR144" i="10"/>
  <c r="BO144" i="10"/>
  <c r="T143" i="10"/>
  <c r="I151" i="10"/>
  <c r="AY178" i="10"/>
  <c r="AQ186" i="10"/>
  <c r="BA180" i="10"/>
  <c r="M168" i="10"/>
  <c r="AL172" i="10"/>
  <c r="AE172" i="10"/>
  <c r="AB165" i="10"/>
  <c r="W166" i="10"/>
  <c r="Q158" i="10"/>
  <c r="T142" i="10"/>
  <c r="BC186" i="10"/>
  <c r="BM180" i="10"/>
  <c r="CI174" i="10"/>
  <c r="CN166" i="10"/>
  <c r="D178" i="10"/>
  <c r="P164" i="10"/>
  <c r="CO170" i="10"/>
  <c r="C165" i="10"/>
  <c r="C156" i="10"/>
  <c r="CO151" i="10"/>
  <c r="H186" i="10"/>
  <c r="BW182" i="10"/>
  <c r="CS176" i="10"/>
  <c r="CD164" i="10"/>
  <c r="CO175" i="10"/>
  <c r="CN160" i="10"/>
  <c r="CE168" i="10"/>
  <c r="BZ169" i="10"/>
  <c r="AU149" i="10"/>
  <c r="AV148" i="10"/>
  <c r="X176" i="10"/>
  <c r="BA146" i="10"/>
  <c r="AX150" i="10"/>
  <c r="AR144" i="10"/>
  <c r="CI156" i="10"/>
  <c r="AZ151" i="10"/>
  <c r="J159" i="10"/>
  <c r="CT151" i="10"/>
  <c r="CQ155" i="10"/>
  <c r="BP171" i="10"/>
  <c r="AN145" i="10"/>
  <c r="W180" i="10"/>
  <c r="CR173" i="10"/>
  <c r="B142" i="10"/>
  <c r="BX183" i="10"/>
  <c r="CK164" i="10"/>
  <c r="O169" i="10"/>
  <c r="CF182" i="10"/>
  <c r="AA162" i="10"/>
  <c r="CG169" i="10"/>
  <c r="K148" i="10"/>
  <c r="AG174" i="10"/>
  <c r="B154" i="10"/>
  <c r="CJ183" i="10"/>
  <c r="K178" i="10"/>
  <c r="BC170" i="10"/>
  <c r="CB174" i="10"/>
  <c r="BU174" i="10"/>
  <c r="BR167" i="10"/>
  <c r="BM168" i="10"/>
  <c r="BV146" i="10"/>
  <c r="AL144" i="10"/>
  <c r="AP181" i="10"/>
  <c r="BL175" i="10"/>
  <c r="AE183" i="10"/>
  <c r="CO171" i="10"/>
  <c r="E183" i="10"/>
  <c r="AU162" i="10"/>
  <c r="I169" i="10"/>
  <c r="D170" i="10"/>
  <c r="AS155" i="10"/>
  <c r="AK156" i="10"/>
  <c r="BX180" i="10"/>
  <c r="AD146" i="10"/>
  <c r="BD148" i="10"/>
  <c r="BT147" i="10"/>
  <c r="CO154" i="10"/>
  <c r="T152" i="10"/>
  <c r="AW163" i="10"/>
  <c r="AP157" i="10"/>
  <c r="CW153" i="10"/>
  <c r="BJ173" i="10"/>
  <c r="BL143" i="10"/>
  <c r="K144" i="10"/>
  <c r="CL182" i="10"/>
  <c r="BY177" i="10"/>
  <c r="CU171" i="10"/>
  <c r="Y183" i="10"/>
  <c r="BO162" i="10"/>
  <c r="BR166" i="10"/>
  <c r="BP166" i="10"/>
  <c r="AI181" i="10"/>
  <c r="P159" i="10"/>
  <c r="CL154" i="10"/>
  <c r="AE175" i="10"/>
  <c r="CW182" i="10"/>
  <c r="X177" i="10"/>
  <c r="BM186" i="10"/>
  <c r="BQ170" i="10"/>
  <c r="I168" i="10"/>
  <c r="CN174" i="10"/>
  <c r="CD175" i="10"/>
  <c r="CA168" i="10"/>
  <c r="E161" i="10"/>
  <c r="BC180" i="10"/>
  <c r="B176" i="10"/>
  <c r="BX186" i="10"/>
  <c r="AR183" i="10"/>
  <c r="V165" i="10"/>
  <c r="AU169" i="10"/>
  <c r="Q183" i="10"/>
  <c r="BG162" i="10"/>
  <c r="R170" i="10"/>
  <c r="BO152" i="10"/>
  <c r="BY184" i="10"/>
  <c r="CE142" i="10"/>
  <c r="AB146" i="10"/>
  <c r="AT144" i="10"/>
  <c r="BP145" i="10"/>
  <c r="BM155" i="10"/>
  <c r="Q157" i="10"/>
  <c r="F145" i="10"/>
  <c r="CD158" i="10"/>
  <c r="J186" i="10"/>
  <c r="V179" i="10"/>
  <c r="AL178" i="10"/>
  <c r="Y173" i="10"/>
  <c r="CQ180" i="10"/>
  <c r="CV173" i="10"/>
  <c r="CS166" i="10"/>
  <c r="W171" i="10"/>
  <c r="U171" i="10"/>
  <c r="K172" i="10"/>
  <c r="H165" i="10"/>
  <c r="AC159" i="10"/>
  <c r="AA184" i="10"/>
  <c r="AW178" i="10"/>
  <c r="AK185" i="10"/>
  <c r="BQ154" i="10"/>
  <c r="AW165" i="10"/>
  <c r="BH164" i="10"/>
  <c r="AV178" i="10"/>
  <c r="BZ164" i="10"/>
  <c r="AM167" i="10"/>
  <c r="CR184" i="10"/>
  <c r="BQ185" i="10"/>
  <c r="CC178" i="10"/>
  <c r="BG184" i="10"/>
  <c r="AX151" i="10"/>
  <c r="BK152" i="10"/>
  <c r="BJ148" i="10"/>
  <c r="X161" i="10"/>
  <c r="W157" i="10"/>
  <c r="CN179" i="10"/>
  <c r="BW141" i="10"/>
  <c r="CJ144" i="10"/>
  <c r="BI146" i="10"/>
  <c r="AY183" i="10"/>
  <c r="CW146" i="10"/>
  <c r="AJ147" i="10"/>
  <c r="AU146" i="10"/>
  <c r="BU150" i="10"/>
  <c r="CI159" i="10"/>
  <c r="BV160" i="10"/>
  <c r="BO154" i="10"/>
  <c r="CP146" i="10"/>
  <c r="AN164" i="10"/>
  <c r="Q184" i="10"/>
  <c r="AM178" i="10"/>
  <c r="BI172" i="10"/>
  <c r="BB168" i="10"/>
  <c r="BM179" i="10"/>
  <c r="H159" i="10"/>
  <c r="BQ165" i="10"/>
  <c r="BL166" i="10"/>
  <c r="BK155" i="10"/>
  <c r="CK157" i="10"/>
  <c r="AG148" i="10"/>
  <c r="AB141" i="10"/>
  <c r="BC152" i="10"/>
  <c r="W149" i="10"/>
  <c r="CF161" i="10"/>
  <c r="Y155" i="10"/>
  <c r="T149" i="10"/>
  <c r="B151" i="10"/>
  <c r="BX177" i="10"/>
  <c r="BD152" i="10"/>
  <c r="BX152" i="10"/>
  <c r="AX177" i="10"/>
  <c r="CN141" i="10"/>
  <c r="AO153" i="10"/>
  <c r="CI149" i="10"/>
  <c r="AW162" i="10"/>
  <c r="CK155" i="10"/>
  <c r="BZ151" i="10"/>
  <c r="BA186" i="10"/>
  <c r="L177" i="10"/>
  <c r="G142" i="10"/>
  <c r="P146" i="10"/>
  <c r="CP173" i="10"/>
  <c r="BD146" i="10"/>
  <c r="G143" i="10"/>
  <c r="CK145" i="10"/>
  <c r="Q146" i="10"/>
  <c r="N156" i="10"/>
  <c r="BM157" i="10"/>
  <c r="AU148" i="10"/>
  <c r="AE159" i="10"/>
  <c r="L162" i="10"/>
  <c r="CB180" i="10"/>
  <c r="C175" i="10"/>
  <c r="BU182" i="10"/>
  <c r="BF171" i="10"/>
  <c r="BY164" i="10"/>
  <c r="CB168" i="10"/>
  <c r="BZ168" i="10"/>
  <c r="AS183" i="10"/>
  <c r="CI162" i="10"/>
  <c r="AO156" i="10"/>
  <c r="CQ148" i="10"/>
  <c r="M157" i="10"/>
  <c r="AH141" i="10"/>
  <c r="BA144" i="10"/>
  <c r="CC142" i="10"/>
  <c r="BI142" i="10"/>
  <c r="CF186" i="10"/>
  <c r="AN160" i="10"/>
  <c r="BK168" i="10"/>
  <c r="BN175" i="10"/>
  <c r="BX174" i="10"/>
  <c r="CN167" i="10"/>
  <c r="BA170" i="10"/>
  <c r="CC186" i="10"/>
  <c r="AN177" i="10"/>
  <c r="R183" i="10"/>
  <c r="AU175" i="10"/>
  <c r="BR157" i="10"/>
  <c r="T163" i="10"/>
  <c r="BY183" i="10"/>
  <c r="K169" i="10"/>
  <c r="M169" i="10"/>
  <c r="CI164" i="10"/>
  <c r="CL171" i="10"/>
  <c r="F183" i="10"/>
  <c r="BR175" i="10"/>
  <c r="CU143" i="10"/>
  <c r="BE163" i="10"/>
  <c r="BQ174" i="10"/>
  <c r="CA162" i="10"/>
  <c r="AF175" i="10"/>
  <c r="J147" i="10"/>
  <c r="BV142" i="10"/>
  <c r="CI153" i="10"/>
  <c r="AM155" i="10"/>
  <c r="U151" i="10"/>
  <c r="CD163" i="10"/>
  <c r="CG159" i="10"/>
  <c r="AH177" i="10"/>
  <c r="AL142" i="10"/>
  <c r="BS146" i="10"/>
  <c r="BU145" i="10"/>
  <c r="CN180" i="10"/>
  <c r="N146" i="10"/>
  <c r="BX144" i="10"/>
  <c r="CE151" i="10"/>
  <c r="BY154" i="10"/>
  <c r="BC151" i="10"/>
  <c r="AG163" i="10"/>
  <c r="Z157" i="10"/>
  <c r="CG153" i="10"/>
  <c r="AC160" i="10"/>
  <c r="CI186" i="10"/>
  <c r="CS180" i="10"/>
  <c r="T175" i="10"/>
  <c r="CQ165" i="10"/>
  <c r="G177" i="10"/>
  <c r="S163" i="10"/>
  <c r="CR169" i="10"/>
  <c r="CM170" i="10"/>
  <c r="BE150" i="10"/>
  <c r="AV154" i="10"/>
  <c r="AK145" i="10"/>
  <c r="X147" i="10"/>
  <c r="AR149" i="10"/>
  <c r="BC159" i="10"/>
  <c r="AP160" i="10"/>
  <c r="AI154" i="10"/>
  <c r="CB157" i="10"/>
  <c r="H164" i="10"/>
  <c r="D172" i="10"/>
  <c r="AG145" i="10"/>
  <c r="BA145" i="10"/>
  <c r="BF153" i="10"/>
  <c r="BH152" i="10"/>
  <c r="P152" i="10"/>
  <c r="C152" i="10"/>
  <c r="T160" i="10"/>
  <c r="G161" i="10"/>
  <c r="CU154" i="10"/>
  <c r="AI148" i="10"/>
  <c r="C158" i="10"/>
  <c r="CI184" i="10"/>
  <c r="CO148" i="10"/>
  <c r="CM142" i="10"/>
  <c r="BR181" i="10"/>
  <c r="AX143" i="10"/>
  <c r="P149" i="10"/>
  <c r="Z148" i="10"/>
  <c r="CI160" i="10"/>
  <c r="AB154" i="10"/>
  <c r="BU157" i="10"/>
  <c r="G176" i="10"/>
  <c r="BH185" i="10"/>
  <c r="CG184" i="10"/>
  <c r="H179" i="10"/>
  <c r="CO168" i="10"/>
  <c r="S173" i="10"/>
  <c r="L173" i="10"/>
  <c r="I166" i="10"/>
  <c r="D167" i="10"/>
  <c r="AN161" i="10"/>
  <c r="CL144" i="10"/>
  <c r="AY161" i="10"/>
  <c r="AY147" i="10"/>
  <c r="BR150" i="10"/>
  <c r="U145" i="10"/>
  <c r="CV144" i="10"/>
  <c r="AD174" i="10"/>
  <c r="BP144" i="10"/>
  <c r="BK164" i="10"/>
  <c r="CF167" i="10"/>
  <c r="CK166" i="10"/>
  <c r="CN173" i="10"/>
  <c r="CU173" i="10"/>
  <c r="BV169" i="10"/>
  <c r="CM178" i="10"/>
  <c r="BQ184" i="10"/>
  <c r="AR185" i="10"/>
  <c r="CH175" i="10"/>
  <c r="P155" i="10"/>
  <c r="E169" i="10"/>
  <c r="AT161" i="10"/>
  <c r="D182" i="10"/>
  <c r="AH168" i="10"/>
  <c r="CP170" i="10"/>
  <c r="BE184" i="10"/>
  <c r="AE185" i="10"/>
  <c r="BI180" i="10"/>
  <c r="BP150" i="10"/>
  <c r="Y170" i="10"/>
  <c r="AY168" i="10"/>
  <c r="C162" i="10"/>
  <c r="BC183" i="10"/>
  <c r="Z163" i="10"/>
  <c r="AR161" i="10"/>
  <c r="E175" i="10"/>
  <c r="X167" i="10"/>
  <c r="Z167" i="10"/>
  <c r="C163" i="10"/>
  <c r="CP176" i="10"/>
  <c r="BM177" i="10"/>
  <c r="AQ183" i="10"/>
  <c r="BX175" i="10"/>
  <c r="S164" i="10"/>
  <c r="BE151" i="10"/>
  <c r="Q153" i="10"/>
  <c r="R151" i="10"/>
  <c r="Y158" i="10"/>
  <c r="BR149" i="10"/>
  <c r="BB146" i="10"/>
  <c r="AH146" i="10"/>
  <c r="BD144" i="10"/>
  <c r="BE181" i="10"/>
  <c r="I145" i="10"/>
  <c r="CJ148" i="10"/>
  <c r="BW145" i="10"/>
  <c r="CT177" i="10"/>
  <c r="U159" i="10"/>
  <c r="R163" i="10"/>
  <c r="BD150" i="10"/>
  <c r="BV154" i="10"/>
  <c r="W153" i="10"/>
  <c r="BP146" i="10"/>
  <c r="E144" i="10"/>
  <c r="BM159" i="10"/>
  <c r="AH173" i="10"/>
  <c r="X184" i="10"/>
  <c r="AT178" i="10"/>
  <c r="BZ176" i="10"/>
  <c r="CD162" i="10"/>
  <c r="J167" i="10"/>
  <c r="H167" i="10"/>
  <c r="CJ174" i="10"/>
  <c r="L161" i="10"/>
  <c r="BI162" i="10"/>
  <c r="AJ184" i="10"/>
  <c r="BF178" i="10"/>
  <c r="CB172" i="10"/>
  <c r="AR182" i="10"/>
  <c r="CH161" i="10"/>
  <c r="CK165" i="10"/>
  <c r="CI165" i="10"/>
  <c r="BB180" i="10"/>
  <c r="X164" i="10"/>
  <c r="BO148" i="10"/>
  <c r="L176" i="10"/>
  <c r="CD183" i="10"/>
  <c r="E178" i="10"/>
  <c r="B179" i="10"/>
  <c r="CJ169" i="10"/>
  <c r="AB167" i="10"/>
  <c r="L174" i="10"/>
  <c r="CW174" i="10"/>
  <c r="CT167" i="10"/>
  <c r="BG164" i="10"/>
  <c r="T186" i="10"/>
  <c r="S141" i="10"/>
  <c r="W145" i="10"/>
  <c r="H149" i="10"/>
  <c r="AC153" i="10"/>
  <c r="K149" i="10"/>
  <c r="BT161" i="10"/>
  <c r="BS157" i="10"/>
  <c r="J183" i="10"/>
  <c r="Z145" i="10"/>
  <c r="CM171" i="10"/>
  <c r="AA180" i="10"/>
  <c r="B148" i="10"/>
  <c r="AV186" i="10"/>
  <c r="BF166" i="10"/>
  <c r="CE170" i="10"/>
  <c r="BO177" i="10"/>
  <c r="CA163" i="10"/>
  <c r="BJ164" i="10"/>
  <c r="CD147" i="10"/>
  <c r="AM180" i="10"/>
  <c r="B160" i="10"/>
  <c r="BH186" i="10"/>
  <c r="AB183" i="10"/>
  <c r="AL165" i="10"/>
  <c r="BK169" i="10"/>
  <c r="AG183" i="10"/>
  <c r="BW162" i="10"/>
  <c r="AH170" i="10"/>
  <c r="AU153" i="10"/>
  <c r="AW182" i="10"/>
  <c r="BS176" i="10"/>
  <c r="M186" i="10"/>
  <c r="AX185" i="10"/>
  <c r="N170" i="10"/>
  <c r="BA167" i="10"/>
  <c r="W181" i="10"/>
  <c r="BM160" i="10"/>
  <c r="X168" i="10"/>
  <c r="BP149" i="10"/>
  <c r="BI185" i="10"/>
  <c r="BU178" i="10"/>
  <c r="AV146" i="10"/>
  <c r="CC143" i="10"/>
  <c r="BQ156" i="10"/>
  <c r="AL147" i="10"/>
  <c r="BW146" i="10"/>
  <c r="BZ159" i="10"/>
  <c r="BY155" i="10"/>
  <c r="BC171" i="10"/>
  <c r="W147" i="10"/>
  <c r="CS148" i="10"/>
  <c r="F185" i="10"/>
  <c r="CF179" i="10"/>
  <c r="G174" i="10"/>
  <c r="BU167" i="10"/>
  <c r="CF178" i="10"/>
  <c r="AA158" i="10"/>
  <c r="CJ164" i="10"/>
  <c r="CE165" i="10"/>
  <c r="BF151" i="10"/>
  <c r="AF153" i="10"/>
  <c r="AA185" i="10"/>
  <c r="CP181" i="10"/>
  <c r="Q176" i="10"/>
  <c r="BK165" i="10"/>
  <c r="BV176" i="10"/>
  <c r="BZ162" i="10"/>
  <c r="BL169" i="10"/>
  <c r="BG170" i="10"/>
  <c r="BR152" i="10"/>
  <c r="AE143" i="10"/>
  <c r="AV179" i="10"/>
  <c r="BR173" i="10"/>
  <c r="AK181" i="10"/>
  <c r="CI173" i="10"/>
  <c r="CT184" i="10"/>
  <c r="AO164" i="10"/>
  <c r="C171" i="10"/>
  <c r="CS171" i="10"/>
  <c r="BK161" i="10"/>
  <c r="AA157" i="10"/>
  <c r="BR182" i="10"/>
  <c r="CW143" i="10"/>
  <c r="AV144" i="10"/>
  <c r="AC146" i="10"/>
  <c r="AM146" i="10"/>
  <c r="CH160" i="10"/>
  <c r="AR155" i="10"/>
  <c r="AE156" i="10"/>
  <c r="CG147" i="10"/>
  <c r="J151" i="10"/>
  <c r="Z147" i="10"/>
  <c r="AC167" i="10"/>
  <c r="AH166" i="10"/>
  <c r="BT159" i="10"/>
  <c r="AD180" i="10"/>
  <c r="S169" i="10"/>
  <c r="CR171" i="10"/>
  <c r="BV177" i="10"/>
  <c r="AZ183" i="10"/>
  <c r="BW163" i="10"/>
  <c r="AV157" i="10"/>
  <c r="C154" i="10"/>
  <c r="J160" i="10"/>
  <c r="W159" i="10"/>
  <c r="O148" i="10"/>
  <c r="BG146" i="10"/>
  <c r="N142" i="10"/>
  <c r="BD142" i="10"/>
  <c r="P184" i="10"/>
  <c r="CR145" i="10"/>
  <c r="CK143" i="10"/>
  <c r="BQ143" i="10"/>
  <c r="BO183" i="10"/>
  <c r="BK160" i="10"/>
  <c r="CW147" i="10"/>
  <c r="AU156" i="10"/>
  <c r="BH155" i="10"/>
  <c r="C161" i="10"/>
  <c r="CI146" i="10"/>
  <c r="BF142" i="10"/>
  <c r="BB142" i="10"/>
  <c r="M156" i="10"/>
  <c r="CN175" i="10"/>
  <c r="AL173" i="10"/>
  <c r="E181" i="10"/>
  <c r="T174" i="10"/>
  <c r="BB171" i="10"/>
  <c r="BU164" i="10"/>
  <c r="AI171" i="10"/>
  <c r="AD172" i="10"/>
  <c r="AB162" i="10"/>
  <c r="BH158" i="10"/>
  <c r="AX173" i="10"/>
  <c r="Q181" i="10"/>
  <c r="AM175" i="10"/>
  <c r="CG179" i="10"/>
  <c r="AB159" i="10"/>
  <c r="Q170" i="10"/>
  <c r="O170" i="10"/>
  <c r="CQ177" i="10"/>
  <c r="AV160" i="10"/>
  <c r="D150" i="10"/>
  <c r="BR178" i="10"/>
  <c r="CN172" i="10"/>
  <c r="BK180" i="10"/>
  <c r="B184" i="10"/>
  <c r="AD167" i="10"/>
  <c r="BL164" i="10"/>
  <c r="BA171" i="10"/>
  <c r="AQ172" i="10"/>
  <c r="AN165" i="10"/>
  <c r="BF160" i="10"/>
  <c r="S186" i="10"/>
  <c r="AT143" i="10"/>
  <c r="BT141" i="10"/>
  <c r="CT141" i="10"/>
  <c r="BY157" i="10"/>
  <c r="BB151" i="10"/>
  <c r="H160" i="10"/>
  <c r="AD160" i="10"/>
  <c r="CC156" i="10"/>
  <c r="AK177" i="10"/>
  <c r="Q149" i="10"/>
  <c r="AX174" i="10"/>
  <c r="CG182" i="10"/>
  <c r="H177" i="10"/>
  <c r="AW186" i="10"/>
  <c r="CG170" i="10"/>
  <c r="Y168" i="10"/>
  <c r="I175" i="10"/>
  <c r="CT175" i="10"/>
  <c r="CQ168" i="10"/>
  <c r="BQ161" i="10"/>
  <c r="CS182" i="10"/>
  <c r="T177" i="10"/>
  <c r="BI186" i="10"/>
  <c r="CT185" i="10"/>
  <c r="BM169" i="10"/>
  <c r="E167" i="10"/>
  <c r="BV180" i="10"/>
  <c r="Q160" i="10"/>
  <c r="BW167" i="10"/>
  <c r="CJ156" i="10"/>
  <c r="AK147" i="10"/>
  <c r="BT186" i="10"/>
  <c r="AN183" i="10"/>
  <c r="BJ177" i="10"/>
  <c r="D171" i="10"/>
  <c r="AC175" i="10"/>
  <c r="V175" i="10"/>
  <c r="S168" i="10"/>
  <c r="N169" i="10"/>
  <c r="CG144" i="10"/>
  <c r="AP146" i="10"/>
  <c r="CV172" i="10"/>
  <c r="BJ145" i="10"/>
  <c r="AT149" i="10"/>
  <c r="AC141" i="10"/>
  <c r="CE155" i="10"/>
  <c r="AD152" i="10"/>
  <c r="N158" i="10"/>
  <c r="AJ158" i="10"/>
  <c r="CI154" i="10"/>
  <c r="AE179" i="10"/>
  <c r="CJ146" i="10"/>
  <c r="H148" i="10"/>
  <c r="V177" i="10"/>
  <c r="I172" i="10"/>
  <c r="BW179" i="10"/>
  <c r="AW175" i="10"/>
  <c r="CE172" i="10"/>
  <c r="CB165" i="10"/>
  <c r="BZ165" i="10"/>
  <c r="BG173" i="10"/>
  <c r="BA158" i="10"/>
  <c r="BY163" i="10"/>
  <c r="G183" i="10"/>
  <c r="AC177" i="10"/>
  <c r="AY171" i="10"/>
  <c r="BU183" i="10"/>
  <c r="P163" i="10"/>
  <c r="S167" i="10"/>
  <c r="Q167" i="10"/>
  <c r="CE181" i="10"/>
  <c r="M160" i="10"/>
  <c r="CF156" i="10"/>
  <c r="CD174" i="10"/>
  <c r="BA182" i="10"/>
  <c r="BW176" i="10"/>
  <c r="Q186" i="10"/>
  <c r="R171" i="10"/>
  <c r="BE168" i="10"/>
  <c r="AO175" i="10"/>
  <c r="AE176" i="10"/>
  <c r="AB169" i="10"/>
  <c r="G151" i="10"/>
  <c r="B181" i="10"/>
  <c r="AW141" i="10"/>
  <c r="V144" i="10"/>
  <c r="AV142" i="10"/>
  <c r="AZ146" i="10"/>
  <c r="G153" i="10"/>
  <c r="BF154" i="10"/>
  <c r="AN150" i="10"/>
  <c r="CW162" i="10"/>
  <c r="E159" i="10"/>
  <c r="CB181" i="10"/>
  <c r="CA175" i="10"/>
  <c r="O184" i="10"/>
  <c r="AK178" i="10"/>
  <c r="Y185" i="10"/>
  <c r="BD169" i="10"/>
  <c r="CQ166" i="10"/>
  <c r="CF142" i="10"/>
  <c r="CC158" i="10"/>
  <c r="AM166" i="10"/>
  <c r="AR165" i="10"/>
  <c r="AU172" i="10"/>
  <c r="BB172" i="10"/>
  <c r="AC168" i="10"/>
  <c r="BT179" i="10"/>
  <c r="BJ185" i="10"/>
  <c r="Y186" i="10"/>
  <c r="CE176" i="10"/>
  <c r="CL147" i="10"/>
  <c r="CN154" i="10"/>
  <c r="AZ161" i="10"/>
  <c r="CL148" i="10"/>
  <c r="BV151" i="10"/>
  <c r="CT150" i="10"/>
  <c r="AK146" i="10"/>
  <c r="AN176" i="10"/>
  <c r="BU149" i="10"/>
  <c r="CQ143" i="10"/>
  <c r="K141" i="10"/>
  <c r="P183" i="10"/>
  <c r="CU153" i="10"/>
  <c r="CV157" i="10"/>
  <c r="BU148" i="10"/>
  <c r="AQ156" i="10"/>
  <c r="CM154" i="10"/>
  <c r="D142" i="10"/>
  <c r="R143" i="10"/>
  <c r="BY148" i="10"/>
  <c r="AM152" i="10"/>
  <c r="U182" i="10"/>
  <c r="AM176" i="10"/>
  <c r="CF185" i="10"/>
  <c r="AT164" i="10"/>
  <c r="CK168" i="10"/>
  <c r="BU175" i="10"/>
  <c r="L160" i="10"/>
  <c r="BH169" i="10"/>
  <c r="AL149" i="10"/>
  <c r="AG182" i="10"/>
  <c r="BC176" i="10"/>
  <c r="CR185" i="10"/>
  <c r="AH185" i="10"/>
  <c r="AD170" i="10"/>
  <c r="BQ167" i="10"/>
  <c r="AM181" i="10"/>
  <c r="CC160" i="10"/>
  <c r="AN168" i="10"/>
  <c r="Q152" i="10"/>
  <c r="AQ184" i="10"/>
  <c r="BM178" i="10"/>
  <c r="BA185" i="10"/>
  <c r="B177" i="10"/>
  <c r="T168" i="10"/>
  <c r="BG165" i="10"/>
  <c r="AC179" i="10"/>
  <c r="BS158" i="10"/>
  <c r="AD166" i="10"/>
  <c r="CD142" i="10"/>
  <c r="Z186" i="10"/>
  <c r="AL179" i="10"/>
  <c r="CJ152" i="10"/>
  <c r="Y141" i="10"/>
  <c r="BE144" i="10"/>
  <c r="AT153" i="10"/>
  <c r="CS154" i="10"/>
  <c r="BY149" i="10"/>
  <c r="CJ162" i="10"/>
  <c r="K152" i="10"/>
  <c r="BZ174" i="10"/>
  <c r="BW151" i="10"/>
  <c r="I177" i="10"/>
  <c r="CQ171" i="10"/>
  <c r="BN179" i="10"/>
  <c r="AA168" i="10"/>
  <c r="AK166" i="10"/>
  <c r="BN186" i="10"/>
  <c r="P178" i="10"/>
  <c r="AF177" i="10"/>
  <c r="AS168" i="10"/>
  <c r="BC166" i="10"/>
  <c r="Z149" i="10"/>
  <c r="C153" i="10"/>
  <c r="BT176" i="10"/>
  <c r="CB179" i="10"/>
  <c r="CW183" i="10"/>
  <c r="AK159" i="10"/>
  <c r="J174" i="10"/>
  <c r="BE171" i="10"/>
  <c r="BQ164" i="10"/>
  <c r="AA161" i="10"/>
  <c r="BM184" i="10"/>
  <c r="J173" i="10"/>
  <c r="CC179" i="10"/>
  <c r="CG165" i="10"/>
  <c r="AB156" i="10"/>
  <c r="BO180" i="10"/>
  <c r="AE146" i="10"/>
  <c r="BW153" i="10"/>
  <c r="BR145" i="10"/>
  <c r="BR141" i="10"/>
  <c r="BG183" i="10"/>
  <c r="AQ177" i="10"/>
  <c r="BV167" i="10"/>
  <c r="BA175" i="10"/>
  <c r="BO156" i="10"/>
  <c r="AI175" i="10"/>
  <c r="Y159" i="10"/>
  <c r="G162" i="10"/>
  <c r="C168" i="10"/>
  <c r="BF164" i="10"/>
  <c r="M164" i="10"/>
  <c r="N177" i="10"/>
  <c r="BE172" i="10"/>
  <c r="AS181" i="10"/>
  <c r="CA155" i="10"/>
  <c r="AH151" i="10"/>
  <c r="CO158" i="10"/>
  <c r="T151" i="10"/>
  <c r="BS156" i="10"/>
  <c r="BN142" i="10"/>
  <c r="CJ151" i="10"/>
  <c r="N150" i="10"/>
  <c r="M182" i="10"/>
  <c r="BK150" i="10"/>
  <c r="AA151" i="10"/>
  <c r="AX178" i="10"/>
  <c r="C159" i="10"/>
  <c r="AH147" i="10"/>
  <c r="BZ154" i="10"/>
  <c r="CM153" i="10"/>
  <c r="CH159" i="10"/>
  <c r="CU146" i="10"/>
  <c r="BE145" i="10"/>
  <c r="AQ143" i="10"/>
  <c r="BQ159" i="10"/>
  <c r="CG173" i="10"/>
  <c r="CA184" i="10"/>
  <c r="CW178" i="10"/>
  <c r="CK185" i="10"/>
  <c r="CM168" i="10"/>
  <c r="AE166" i="10"/>
  <c r="O173" i="10"/>
  <c r="E174" i="10"/>
  <c r="CW166" i="10"/>
  <c r="BS160" i="10"/>
  <c r="CM184" i="10"/>
  <c r="N179" i="10"/>
  <c r="CW185" i="10"/>
  <c r="AI185" i="10"/>
  <c r="BS167" i="10"/>
  <c r="K165" i="10"/>
  <c r="CB178" i="10"/>
  <c r="W158" i="10"/>
  <c r="CC165" i="10"/>
  <c r="CT155" i="10"/>
  <c r="BO176" i="10"/>
  <c r="I186" i="10"/>
  <c r="AT185" i="10"/>
  <c r="BD179" i="10"/>
  <c r="J169" i="10"/>
  <c r="AI173" i="10"/>
  <c r="AB173" i="10"/>
  <c r="Y166" i="10"/>
  <c r="T167" i="10"/>
  <c r="E162" i="10"/>
  <c r="BC145" i="10"/>
  <c r="BM173" i="10"/>
  <c r="BM145" i="10"/>
  <c r="AX142" i="10"/>
  <c r="L141" i="10"/>
  <c r="W152" i="10"/>
  <c r="G149" i="10"/>
  <c r="BP161" i="10"/>
  <c r="I155" i="10"/>
  <c r="BC148" i="10"/>
  <c r="BB182" i="10"/>
  <c r="AQ144" i="10"/>
  <c r="CC182" i="10"/>
  <c r="BP177" i="10"/>
  <c r="B143" i="10"/>
  <c r="AU186" i="10"/>
  <c r="Q169" i="10"/>
  <c r="BD166" i="10"/>
  <c r="Z180" i="10"/>
  <c r="BP159" i="10"/>
  <c r="AA167" i="10"/>
  <c r="CP154" i="10"/>
  <c r="CB177" i="10"/>
  <c r="B155" i="10"/>
  <c r="BG186" i="10"/>
  <c r="BQ180" i="10"/>
  <c r="CR167" i="10"/>
  <c r="V172" i="10"/>
  <c r="O172" i="10"/>
  <c r="L165" i="10"/>
  <c r="G166" i="10"/>
  <c r="CG163" i="10"/>
  <c r="BC141" i="10"/>
  <c r="CV183" i="10"/>
  <c r="W178" i="10"/>
  <c r="AS172" i="10"/>
  <c r="AI169" i="10"/>
  <c r="AT180" i="10"/>
  <c r="CJ159" i="10"/>
  <c r="AX166" i="10"/>
  <c r="AS167" i="10"/>
  <c r="CF149" i="10"/>
  <c r="CI152" i="10"/>
  <c r="R178" i="10"/>
  <c r="AJ148" i="10"/>
  <c r="AK142" i="10"/>
  <c r="W141" i="10"/>
  <c r="K154" i="10"/>
  <c r="BJ155" i="10"/>
  <c r="AJ152" i="10"/>
  <c r="BA163" i="10"/>
  <c r="S153" i="10"/>
  <c r="N174" i="10"/>
  <c r="Q145" i="10"/>
  <c r="AM144" i="10"/>
  <c r="AM182" i="10"/>
  <c r="Z177" i="10"/>
  <c r="AV171" i="10"/>
  <c r="AF170" i="10"/>
  <c r="AQ181" i="10"/>
  <c r="CG160" i="10"/>
  <c r="AU167" i="10"/>
  <c r="AP168" i="10"/>
  <c r="CF155" i="10"/>
  <c r="CB156" i="10"/>
  <c r="CA174" i="10"/>
  <c r="AT182" i="10"/>
  <c r="BP176" i="10"/>
  <c r="BD178" i="10"/>
  <c r="CT157" i="10"/>
  <c r="CI168" i="10"/>
  <c r="CG168" i="10"/>
  <c r="BN176" i="10"/>
  <c r="BO164" i="10"/>
  <c r="AT145" i="10"/>
  <c r="CU179" i="10"/>
  <c r="V174" i="10"/>
  <c r="CN181" i="10"/>
  <c r="D173" i="10"/>
  <c r="CV165" i="10"/>
  <c r="Z170" i="10"/>
  <c r="X170" i="10"/>
  <c r="CL184" i="10"/>
  <c r="AG164" i="10"/>
  <c r="AK155" i="10"/>
  <c r="S182" i="10"/>
  <c r="AQ141" i="10"/>
  <c r="AR145" i="10"/>
  <c r="M147" i="10"/>
  <c r="CB144" i="10"/>
  <c r="AB158" i="10"/>
  <c r="BU152" i="10"/>
  <c r="BT153" i="10"/>
  <c r="Y148" i="10"/>
  <c r="E186" i="10"/>
  <c r="BK176" i="10"/>
  <c r="CR180" i="10"/>
  <c r="CE175" i="10"/>
  <c r="BB183" i="10"/>
  <c r="S185" i="10"/>
  <c r="BI164" i="10"/>
  <c r="BL168" i="10"/>
  <c r="X162" i="10"/>
  <c r="AP149" i="10"/>
  <c r="AC143" i="10"/>
  <c r="I144" i="10"/>
  <c r="CP152" i="10"/>
  <c r="AW154" i="10"/>
  <c r="R162" i="10"/>
  <c r="AN162" i="10"/>
  <c r="U150" i="10"/>
  <c r="V185" i="10"/>
  <c r="CW141" i="10"/>
  <c r="AH143" i="10"/>
  <c r="BR185" i="10"/>
  <c r="BV143" i="10"/>
  <c r="L146" i="10"/>
  <c r="BB144" i="10"/>
  <c r="CH148" i="10"/>
  <c r="AV161" i="10"/>
  <c r="BA155" i="10"/>
  <c r="AN156" i="10"/>
  <c r="CM152" i="10"/>
  <c r="BL160" i="10"/>
  <c r="CU178" i="10"/>
  <c r="V173" i="10"/>
  <c r="CJ180" i="10"/>
  <c r="BS173" i="10"/>
  <c r="CD184" i="10"/>
  <c r="Y164" i="10"/>
  <c r="CH170" i="10"/>
  <c r="CC171" i="10"/>
  <c r="AE161" i="10"/>
  <c r="AM150" i="10"/>
  <c r="CA141" i="10"/>
  <c r="G144" i="10"/>
  <c r="AY150" i="10"/>
  <c r="BE158" i="10"/>
  <c r="AA152" i="10"/>
  <c r="AW153" i="10"/>
  <c r="CK151" i="10"/>
  <c r="AY164" i="10"/>
  <c r="CA179" i="10"/>
  <c r="AI144" i="10"/>
  <c r="BJ144" i="10"/>
  <c r="H161" i="10"/>
  <c r="BP141" i="10"/>
  <c r="CN144" i="10"/>
  <c r="CB151" i="10"/>
  <c r="V159" i="10"/>
  <c r="AA153" i="10"/>
  <c r="N154" i="10"/>
  <c r="BB152" i="10"/>
  <c r="AL158" i="10"/>
  <c r="O179" i="10"/>
  <c r="D148" i="10"/>
  <c r="N149" i="10"/>
  <c r="CV186" i="10"/>
  <c r="BL173" i="10"/>
  <c r="BZ141" i="10"/>
  <c r="CK142" i="10"/>
  <c r="AL154" i="10"/>
  <c r="CF150" i="10"/>
  <c r="AT163" i="10"/>
  <c r="CH156" i="10"/>
  <c r="AP153" i="10"/>
  <c r="BY178" i="10"/>
  <c r="BM185" i="10"/>
  <c r="CK184" i="10"/>
  <c r="BN181" i="10"/>
  <c r="AI166" i="10"/>
  <c r="BH170" i="10"/>
  <c r="AD184" i="10"/>
  <c r="BT163" i="10"/>
  <c r="AE171" i="10"/>
  <c r="AI157" i="10"/>
  <c r="AL143" i="10"/>
  <c r="CN158" i="10"/>
  <c r="AS145" i="10"/>
  <c r="L148" i="10"/>
  <c r="I146" i="10"/>
  <c r="CJ145" i="10"/>
  <c r="BZ173" i="10"/>
  <c r="BU158" i="10"/>
  <c r="R159" i="10"/>
  <c r="CM173" i="10"/>
  <c r="K166" i="10"/>
  <c r="M166" i="10"/>
  <c r="AR160" i="10"/>
  <c r="CC175" i="10"/>
  <c r="AQ179" i="10"/>
  <c r="BX171" i="10"/>
  <c r="BB177" i="10"/>
  <c r="P156" i="10"/>
  <c r="T155" i="10"/>
  <c r="Z168" i="10"/>
  <c r="AE167" i="10"/>
  <c r="BQ160" i="10"/>
  <c r="AA181" i="10"/>
  <c r="P170" i="10"/>
  <c r="BL171" i="10"/>
  <c r="K183" i="10"/>
  <c r="CQ175" i="10"/>
  <c r="BK156" i="10"/>
  <c r="BY167" i="10"/>
  <c r="D166" i="10"/>
  <c r="T185" i="10"/>
  <c r="AM184" i="10"/>
  <c r="AU159" i="10"/>
  <c r="AN144" i="10"/>
  <c r="AB148" i="10"/>
  <c r="BI145" i="10"/>
  <c r="I159" i="10"/>
  <c r="BN153" i="10"/>
  <c r="BA154" i="10"/>
  <c r="BS150" i="10"/>
  <c r="BQ158" i="10"/>
  <c r="Q172" i="10"/>
  <c r="BD145" i="10"/>
  <c r="BX145" i="10"/>
  <c r="W143" i="10"/>
  <c r="BM172" i="10"/>
  <c r="AE144" i="10"/>
  <c r="BK151" i="10"/>
  <c r="O150" i="10"/>
  <c r="AS151" i="10"/>
  <c r="G164" i="10"/>
  <c r="P158" i="10"/>
  <c r="AG150" i="10"/>
  <c r="BB155" i="10"/>
  <c r="CQ159" i="10"/>
  <c r="BF181" i="10"/>
  <c r="CB175" i="10"/>
  <c r="AU183" i="10"/>
  <c r="M171" i="10"/>
  <c r="X182" i="10"/>
  <c r="BN161" i="10"/>
  <c r="AB168" i="10"/>
  <c r="W169" i="10"/>
  <c r="CG150" i="10"/>
  <c r="AO154" i="10"/>
  <c r="CQ151" i="10"/>
  <c r="R145" i="10"/>
  <c r="D157" i="10"/>
  <c r="CF151" i="10"/>
  <c r="Z159" i="10"/>
  <c r="AI152" i="10"/>
  <c r="L156" i="10"/>
  <c r="B156" i="10"/>
  <c r="AI180" i="10"/>
  <c r="CS149" i="10"/>
  <c r="R150" i="10"/>
  <c r="AM185" i="10"/>
  <c r="BA142" i="10"/>
  <c r="AM141" i="10"/>
  <c r="AA154" i="10"/>
  <c r="BZ155" i="10"/>
  <c r="CV152" i="10"/>
  <c r="BQ163" i="10"/>
  <c r="AI153" i="10"/>
  <c r="CB183" i="10"/>
  <c r="CH141" i="10"/>
  <c r="AE145" i="10"/>
  <c r="J144" i="10"/>
  <c r="BA176" i="10"/>
  <c r="C143" i="10"/>
  <c r="CD144" i="10"/>
  <c r="BY146" i="10"/>
  <c r="CV146" i="10"/>
  <c r="BC153" i="10"/>
  <c r="G155" i="10"/>
  <c r="CJ150" i="10"/>
  <c r="AX163" i="10"/>
  <c r="BA159" i="10"/>
  <c r="V178" i="10"/>
  <c r="AR172" i="10"/>
  <c r="O180" i="10"/>
  <c r="Q174" i="10"/>
  <c r="N167" i="10"/>
  <c r="AM171" i="10"/>
  <c r="AK171" i="10"/>
  <c r="AA172" i="10"/>
  <c r="X165" i="10"/>
  <c r="CO159" i="10"/>
  <c r="AG154" i="10"/>
  <c r="BM152" i="10"/>
  <c r="CN143" i="10"/>
  <c r="M143" i="10"/>
  <c r="J141" i="10"/>
  <c r="CE186" i="10"/>
  <c r="J157" i="10"/>
  <c r="BA169" i="10"/>
  <c r="CP161" i="10"/>
  <c r="AZ182" i="10"/>
  <c r="CD168" i="10"/>
  <c r="AQ171" i="10"/>
  <c r="I184" i="10"/>
  <c r="B174" i="10"/>
  <c r="BY174" i="10"/>
  <c r="T181" i="10"/>
  <c r="H150" i="10"/>
  <c r="BU170" i="10"/>
  <c r="CP162" i="10"/>
  <c r="CH176" i="10"/>
  <c r="C170" i="10"/>
  <c r="BY165" i="10"/>
  <c r="B162" i="10"/>
  <c r="AW174" i="10"/>
  <c r="CL185" i="10"/>
  <c r="BN157" i="10"/>
  <c r="BS162" i="10"/>
  <c r="BD163" i="10"/>
  <c r="C173" i="10"/>
  <c r="AO186" i="10"/>
  <c r="CJ179" i="10"/>
  <c r="BU142" i="10"/>
  <c r="BN165" i="10"/>
  <c r="M158" i="10"/>
  <c r="CU185" i="10"/>
  <c r="AB164" i="10"/>
  <c r="BU186" i="10"/>
  <c r="BR172" i="10"/>
  <c r="AT159" i="10"/>
  <c r="E152" i="10"/>
  <c r="BT160" i="10"/>
  <c r="BO174" i="10"/>
  <c r="AR163" i="10"/>
  <c r="AM153" i="10"/>
  <c r="O181" i="10"/>
  <c r="AD164" i="10"/>
  <c r="Y179" i="10"/>
  <c r="AJ153" i="10"/>
  <c r="BK171" i="10"/>
  <c r="V186" i="10"/>
  <c r="CT165" i="10"/>
  <c r="BT173" i="10"/>
  <c r="AP159" i="10"/>
  <c r="X145" i="10"/>
  <c r="CW142" i="10"/>
  <c r="BM150" i="10"/>
  <c r="AK161" i="10"/>
  <c r="BZ146" i="10"/>
  <c r="AZ181" i="10"/>
  <c r="CB185" i="10"/>
  <c r="AT170" i="10"/>
  <c r="BC181" i="10"/>
  <c r="S165" i="10"/>
  <c r="V153" i="10"/>
  <c r="M181" i="10"/>
  <c r="Y172" i="10"/>
  <c r="CD153" i="10"/>
  <c r="CS168" i="10"/>
  <c r="AX164" i="10"/>
  <c r="P168" i="10"/>
  <c r="CI170" i="10"/>
  <c r="X180" i="10"/>
  <c r="BO175" i="10"/>
  <c r="W162" i="10"/>
  <c r="V151" i="10"/>
  <c r="BW155" i="10"/>
  <c r="CJ154" i="10"/>
  <c r="CE160" i="10"/>
  <c r="V148" i="10"/>
  <c r="BH148" i="10"/>
  <c r="AN148" i="10"/>
  <c r="Z142" i="10"/>
  <c r="CT178" i="10"/>
  <c r="L147" i="10"/>
  <c r="AU151" i="10"/>
  <c r="CM144" i="10"/>
  <c r="AN175" i="10"/>
  <c r="CA161" i="10"/>
  <c r="CT158" i="10"/>
  <c r="Q147" i="10"/>
  <c r="AG157" i="10"/>
  <c r="CC155" i="10"/>
  <c r="CF145" i="10"/>
  <c r="BL142" i="10"/>
  <c r="AG142" i="10"/>
  <c r="BN163" i="10"/>
  <c r="T184" i="10"/>
  <c r="BM181" i="10"/>
  <c r="CI175" i="10"/>
  <c r="AK179" i="10"/>
  <c r="CA158" i="10"/>
  <c r="BP169" i="10"/>
  <c r="BN169" i="10"/>
  <c r="AU177" i="10"/>
  <c r="AY159" i="10"/>
  <c r="J148" i="10"/>
  <c r="BY181" i="10"/>
  <c r="CU175" i="10"/>
  <c r="BR183" i="10"/>
  <c r="C185" i="10"/>
  <c r="AZ210" i="10" s="1"/>
  <c r="AZ246" i="10" s="1"/>
  <c r="AS164" i="10"/>
  <c r="AV168" i="10"/>
  <c r="AT168" i="10"/>
  <c r="M183" i="10"/>
  <c r="BC162" i="10"/>
  <c r="L155" i="10"/>
  <c r="BA173" i="10"/>
  <c r="X181" i="10"/>
  <c r="CC174" i="10"/>
  <c r="B178" i="10"/>
  <c r="BI165" i="10"/>
  <c r="CH169" i="10"/>
  <c r="BR176" i="10"/>
  <c r="BR162" i="10"/>
  <c r="BE170" i="10"/>
  <c r="AQ149" i="10"/>
  <c r="U186" i="10"/>
  <c r="CA176" i="10"/>
  <c r="BI148" i="10"/>
  <c r="BG142" i="10"/>
  <c r="Q143" i="10"/>
  <c r="E156" i="10"/>
  <c r="BD157" i="10"/>
  <c r="BL151" i="10"/>
  <c r="N159" i="10"/>
  <c r="M155" i="10"/>
  <c r="T172" i="10"/>
  <c r="AV147" i="10"/>
  <c r="BO179" i="10"/>
  <c r="BB174" i="10"/>
  <c r="Y182" i="10"/>
  <c r="BS172" i="10"/>
  <c r="BP165" i="10"/>
  <c r="CO169" i="10"/>
  <c r="CM169" i="10"/>
  <c r="BF184" i="10"/>
  <c r="CV163" i="10"/>
  <c r="H154" i="10"/>
  <c r="BN174" i="10"/>
  <c r="AK182" i="10"/>
  <c r="BG176" i="10"/>
  <c r="CV185" i="10"/>
  <c r="AH171" i="10"/>
  <c r="BU168" i="10"/>
  <c r="BE175" i="10"/>
  <c r="AU176" i="10"/>
  <c r="AR169" i="10"/>
  <c r="K146" i="10"/>
  <c r="CL179" i="10"/>
  <c r="BZ186" i="10"/>
  <c r="L186" i="10"/>
  <c r="CA182" i="10"/>
  <c r="CH165" i="10"/>
  <c r="L170" i="10"/>
  <c r="CC183" i="10"/>
  <c r="X163" i="10"/>
  <c r="CD170" i="10"/>
  <c r="AO155" i="10"/>
  <c r="AR141" i="10"/>
  <c r="AF181" i="10"/>
  <c r="AM142" i="10"/>
  <c r="BR142" i="10"/>
  <c r="BW143" i="10"/>
  <c r="BG157" i="10"/>
  <c r="CC150" i="10"/>
  <c r="H153" i="10"/>
  <c r="AZ152" i="10"/>
  <c r="BQ186" i="10"/>
  <c r="AB177" i="10"/>
  <c r="M148" i="10"/>
  <c r="AC178" i="10"/>
  <c r="CC185" i="10"/>
  <c r="M185" i="10"/>
  <c r="CD181" i="10"/>
  <c r="CE166" i="10"/>
  <c r="I171" i="10"/>
  <c r="BZ184" i="10"/>
  <c r="U164" i="10"/>
  <c r="CO164" i="10"/>
  <c r="AG159" i="10"/>
  <c r="Z185" i="10"/>
  <c r="AJ179" i="10"/>
  <c r="BF173" i="10"/>
  <c r="V168" i="10"/>
  <c r="AG179" i="10"/>
  <c r="BW158" i="10"/>
  <c r="AK165" i="10"/>
  <c r="AF166" i="10"/>
  <c r="AH154" i="10"/>
  <c r="Z155" i="10"/>
  <c r="CK176" i="10"/>
  <c r="BD184" i="10"/>
  <c r="BZ178" i="10"/>
  <c r="AT176" i="10"/>
  <c r="AL162" i="10"/>
  <c r="BY166" i="10"/>
  <c r="BW166" i="10"/>
  <c r="BD174" i="10"/>
  <c r="AU160" i="10"/>
  <c r="AF161" i="10"/>
  <c r="CF171" i="10"/>
  <c r="T144" i="10"/>
  <c r="CA151" i="10"/>
  <c r="F150" i="10"/>
  <c r="BO149" i="10"/>
  <c r="AC162" i="10"/>
  <c r="AH156" i="10"/>
  <c r="U157" i="10"/>
  <c r="BX153" i="10"/>
  <c r="BU180" i="10"/>
  <c r="AC144" i="10"/>
  <c r="CH177" i="10"/>
  <c r="BU172" i="10"/>
  <c r="AN180" i="10"/>
  <c r="CF174" i="10"/>
  <c r="S172" i="10"/>
  <c r="P165" i="10"/>
  <c r="BD149" i="10"/>
  <c r="O141" i="10"/>
  <c r="V146" i="10"/>
  <c r="AW146" i="10"/>
  <c r="AT156" i="10"/>
  <c r="AU143" i="10"/>
  <c r="BX149" i="10"/>
  <c r="BK159" i="10"/>
  <c r="AR162" i="10"/>
  <c r="BW174" i="10"/>
  <c r="CC141" i="10"/>
  <c r="BH146" i="10"/>
  <c r="CH144" i="10"/>
  <c r="X175" i="10"/>
  <c r="AA145" i="10"/>
  <c r="E149" i="10"/>
  <c r="BD147" i="10"/>
  <c r="AJ157" i="10"/>
  <c r="AX145" i="10"/>
  <c r="BF159" i="10"/>
  <c r="CQ152" i="10"/>
  <c r="AR156" i="10"/>
  <c r="P173" i="10"/>
  <c r="CJ186" i="10"/>
  <c r="BD183" i="10"/>
  <c r="BZ177" i="10"/>
  <c r="W170" i="10"/>
  <c r="AV174" i="10"/>
  <c r="AO174" i="10"/>
  <c r="AL167" i="10"/>
  <c r="AG168" i="10"/>
  <c r="BL148" i="10"/>
  <c r="AN185" i="10"/>
  <c r="BT148" i="10"/>
  <c r="CD149" i="10"/>
  <c r="AS154" i="10"/>
  <c r="Z150" i="10"/>
  <c r="CV162" i="10"/>
  <c r="CO156" i="10"/>
  <c r="BA153" i="10"/>
  <c r="CR159" i="10"/>
  <c r="CO182" i="10"/>
  <c r="AM147" i="10"/>
  <c r="BG147" i="10"/>
  <c r="G157" i="10"/>
  <c r="Y146" i="10"/>
  <c r="CJ147" i="10"/>
  <c r="J155" i="10"/>
  <c r="CF152" i="10"/>
  <c r="BM163" i="10"/>
  <c r="BF157" i="10"/>
  <c r="R154" i="10"/>
  <c r="BI160" i="10"/>
  <c r="AC182" i="10"/>
  <c r="T141" i="10"/>
  <c r="AY141" i="10"/>
  <c r="L179" i="10"/>
  <c r="CM141" i="10"/>
  <c r="BX142" i="10"/>
  <c r="CH143" i="10"/>
  <c r="AD144" i="10"/>
  <c r="CD157" i="10"/>
  <c r="CL151" i="10"/>
  <c r="AD148" i="10"/>
  <c r="CM160" i="10"/>
  <c r="CL156" i="10"/>
  <c r="BK175" i="10"/>
  <c r="AH183" i="10"/>
  <c r="BD177" i="10"/>
  <c r="CS186" i="10"/>
  <c r="BT169" i="10"/>
  <c r="L167" i="10"/>
  <c r="CQ173" i="10"/>
  <c r="CG174" i="10"/>
  <c r="CD167" i="10"/>
  <c r="CP163" i="10"/>
  <c r="CM156" i="10"/>
  <c r="AN155" i="10"/>
  <c r="AZ142" i="10"/>
  <c r="S145" i="10"/>
  <c r="BP143" i="10"/>
  <c r="AV143" i="10"/>
  <c r="M184" i="10"/>
  <c r="BG152" i="10"/>
  <c r="BP163" i="10"/>
  <c r="Z184" i="10"/>
  <c r="BG169" i="10"/>
  <c r="BI169" i="10"/>
  <c r="AJ165" i="10"/>
  <c r="AM172" i="10"/>
  <c r="BE182" i="10"/>
  <c r="CH174" i="10"/>
  <c r="BL180" i="10"/>
  <c r="BJ152" i="10"/>
  <c r="BY161" i="10"/>
  <c r="BH178" i="10"/>
  <c r="CA170" i="10"/>
  <c r="CC170" i="10"/>
  <c r="CN159" i="10"/>
  <c r="AX180" i="10"/>
  <c r="BV174" i="10"/>
  <c r="BN183" i="10"/>
  <c r="AY176" i="10"/>
  <c r="Z153" i="10"/>
  <c r="BR180" i="10"/>
  <c r="CR178" i="10"/>
  <c r="AT175" i="10"/>
  <c r="AP156" i="10"/>
  <c r="AS185" i="10"/>
  <c r="AE151" i="10"/>
  <c r="BX151" i="10"/>
  <c r="AV150" i="10"/>
  <c r="J163" i="10"/>
  <c r="O157" i="10"/>
  <c r="BS144" i="10"/>
  <c r="BE154" i="10"/>
  <c r="Z162" i="10"/>
  <c r="AA175" i="10"/>
  <c r="CM151" i="10"/>
  <c r="L152" i="10"/>
  <c r="AL150" i="10"/>
  <c r="BW175" i="10"/>
  <c r="BZ150" i="10"/>
  <c r="U142" i="10"/>
  <c r="BH141" i="10"/>
  <c r="I153" i="10"/>
  <c r="BC149" i="10"/>
  <c r="Q162" i="10"/>
  <c r="BE155" i="10"/>
  <c r="AW150" i="10"/>
  <c r="AV177" i="10"/>
  <c r="CK186" i="10"/>
  <c r="AA186" i="10"/>
  <c r="AK180" i="10"/>
  <c r="BL167" i="10"/>
  <c r="CK171" i="10"/>
  <c r="CD171" i="10"/>
  <c r="CA164" i="10"/>
  <c r="BV165" i="10"/>
  <c r="BD162" i="10"/>
  <c r="I180" i="10"/>
  <c r="AO141" i="10"/>
  <c r="BU144" i="10"/>
  <c r="BJ153" i="10"/>
  <c r="N155" i="10"/>
  <c r="AP150" i="10"/>
  <c r="E163" i="10"/>
  <c r="AQ152" i="10"/>
  <c r="AS184" i="10"/>
  <c r="I156" i="10"/>
  <c r="AA146" i="10"/>
  <c r="AI143" i="10"/>
  <c r="L144" i="10"/>
  <c r="BW157" i="10"/>
  <c r="AT151" i="10"/>
  <c r="X153" i="10"/>
  <c r="CA143" i="10"/>
  <c r="BU163" i="10"/>
  <c r="AT173" i="10"/>
  <c r="C144" i="10"/>
  <c r="X148" i="10"/>
  <c r="CO144" i="10"/>
  <c r="BK179" i="10"/>
  <c r="BC146" i="10"/>
  <c r="BW147" i="10"/>
  <c r="O143" i="10"/>
  <c r="G147" i="10"/>
  <c r="CO163" i="10"/>
  <c r="BG148" i="10"/>
  <c r="G152" i="10"/>
  <c r="CN150" i="10"/>
  <c r="BB163" i="10"/>
  <c r="L175" i="10"/>
  <c r="BZ182" i="10"/>
  <c r="CV176" i="10"/>
  <c r="BG177" i="10"/>
  <c r="BS163" i="10"/>
  <c r="CL167" i="10"/>
  <c r="CJ167" i="10"/>
  <c r="BQ175" i="10"/>
  <c r="BU162" i="10"/>
  <c r="G159" i="10"/>
  <c r="W150" i="10"/>
  <c r="W156" i="10"/>
  <c r="H141" i="10"/>
  <c r="BI182" i="10"/>
  <c r="BI154" i="10"/>
  <c r="BQ153" i="10"/>
  <c r="P166" i="10"/>
  <c r="U165" i="10"/>
  <c r="BG158" i="10"/>
  <c r="Q179" i="10"/>
  <c r="F168" i="10"/>
  <c r="BV173" i="10"/>
  <c r="AZ179" i="10"/>
  <c r="AP185" i="10"/>
  <c r="T146" i="10"/>
  <c r="BQ162" i="10"/>
  <c r="AJ167" i="10"/>
  <c r="AO166" i="10"/>
  <c r="AR173" i="10"/>
  <c r="AY173" i="10"/>
  <c r="Z169" i="10"/>
  <c r="AN179" i="10"/>
  <c r="CV179" i="10"/>
  <c r="CG172" i="10"/>
  <c r="BX155" i="10"/>
  <c r="O171" i="10"/>
  <c r="AO169" i="10"/>
  <c r="BY168" i="10"/>
  <c r="AA176" i="10"/>
  <c r="BV172" i="10"/>
  <c r="AZ180" i="10"/>
  <c r="BR156" i="10"/>
  <c r="BJ168" i="10"/>
  <c r="CQ172" i="10"/>
  <c r="AX172" i="10"/>
  <c r="H172" i="10"/>
  <c r="G167" i="10"/>
  <c r="Q165" i="10"/>
  <c r="K186" i="10"/>
  <c r="BK172" i="10"/>
  <c r="AW143" i="10"/>
  <c r="BK142" i="10"/>
  <c r="CP160" i="10"/>
  <c r="E146" i="10"/>
  <c r="AH182" i="10"/>
  <c r="F170" i="10"/>
  <c r="U172" i="10"/>
  <c r="AF167" i="10"/>
  <c r="AX171" i="10"/>
  <c r="AP165" i="10"/>
  <c r="CQ142" i="10"/>
  <c r="CI178" i="10"/>
  <c r="BR168" i="10"/>
  <c r="X159" i="10"/>
  <c r="CB166" i="10"/>
  <c r="T157" i="10"/>
  <c r="BQ141" i="10"/>
  <c r="AU147" i="10"/>
  <c r="BR159" i="10"/>
  <c r="BJ154" i="10"/>
  <c r="AF183" i="10"/>
  <c r="AB175" i="10"/>
  <c r="CC177" i="10"/>
  <c r="BC163" i="10"/>
  <c r="BT167" i="10"/>
  <c r="BD168" i="10"/>
  <c r="AP158" i="10"/>
  <c r="C178" i="10"/>
  <c r="BG182" i="10"/>
  <c r="D151" i="10"/>
  <c r="AT172" i="10"/>
  <c r="N168" i="10"/>
  <c r="M175" i="10"/>
  <c r="AJ174" i="10"/>
  <c r="AL183" i="10"/>
  <c r="X186" i="10"/>
  <c r="CU159" i="10"/>
  <c r="AC149" i="10"/>
  <c r="F151" i="10"/>
  <c r="BF147" i="10"/>
  <c r="BZ156" i="10"/>
  <c r="CC146" i="10"/>
  <c r="BO145" i="10"/>
  <c r="AU145" i="10"/>
  <c r="AL141" i="10"/>
  <c r="CJ175" i="10"/>
  <c r="CM143" i="10"/>
  <c r="L145" i="10"/>
  <c r="AY142" i="10"/>
  <c r="CH185" i="10"/>
  <c r="BJ147" i="10"/>
  <c r="BW161" i="10"/>
  <c r="BA161" i="10"/>
  <c r="CF153" i="10"/>
  <c r="AD151" i="10"/>
  <c r="AR143" i="10"/>
  <c r="AT150" i="10"/>
  <c r="E151" i="10"/>
  <c r="J181" i="10"/>
  <c r="BC178" i="10"/>
  <c r="BY172" i="10"/>
  <c r="C169" i="10"/>
  <c r="N180" i="10"/>
  <c r="BD159" i="10"/>
  <c r="R166" i="10"/>
  <c r="M167" i="10"/>
  <c r="BE157" i="10"/>
  <c r="AY148" i="10"/>
  <c r="BO178" i="10"/>
  <c r="CK172" i="10"/>
  <c r="BD180" i="10"/>
  <c r="BP174" i="10"/>
  <c r="C172" i="10"/>
  <c r="CU164" i="10"/>
  <c r="CS164" i="10"/>
  <c r="BZ172" i="10"/>
  <c r="Y163" i="10"/>
  <c r="BB160" i="10"/>
  <c r="CI183" i="10"/>
  <c r="J178" i="10"/>
  <c r="AF172" i="10"/>
  <c r="CN182" i="10"/>
  <c r="AI162" i="10"/>
  <c r="AL166" i="10"/>
  <c r="AJ166" i="10"/>
  <c r="C181" i="10"/>
  <c r="AY158" i="10"/>
  <c r="BI153" i="10"/>
  <c r="CK180" i="10"/>
  <c r="AG144" i="10"/>
  <c r="CU144" i="10"/>
  <c r="J146" i="10"/>
  <c r="BE159" i="10"/>
  <c r="O154" i="10"/>
  <c r="CW154" i="10"/>
  <c r="BP151" i="10"/>
  <c r="B166" i="10"/>
  <c r="BI174" i="10"/>
  <c r="BE176" i="10"/>
  <c r="CJ184" i="10"/>
  <c r="K179" i="10"/>
  <c r="N176" i="10"/>
  <c r="BU161" i="10"/>
  <c r="AS166" i="10"/>
  <c r="AQ166" i="10"/>
  <c r="X174" i="10"/>
  <c r="CD159" i="10"/>
  <c r="C160" i="10"/>
  <c r="BD171" i="10"/>
  <c r="W179" i="10"/>
  <c r="AS173" i="10"/>
  <c r="CA181" i="10"/>
  <c r="V161" i="10"/>
  <c r="Y165" i="10"/>
  <c r="W165" i="10"/>
  <c r="CK179" i="10"/>
  <c r="CH162" i="10"/>
  <c r="CP155" i="10"/>
  <c r="BX176" i="10"/>
  <c r="AU184" i="10"/>
  <c r="BQ178" i="10"/>
  <c r="BE185" i="10"/>
  <c r="X169" i="10"/>
  <c r="BK166" i="10"/>
  <c r="AU173" i="10"/>
  <c r="AK174" i="10"/>
  <c r="AH167" i="10"/>
  <c r="CV161" i="10"/>
  <c r="BB185" i="10"/>
  <c r="CA144" i="10"/>
  <c r="W146" i="10"/>
  <c r="C149" i="10"/>
  <c r="BL161" i="10"/>
  <c r="BQ155" i="10"/>
  <c r="BD156" i="10"/>
  <c r="L153" i="10"/>
  <c r="AL181" i="10"/>
  <c r="AW144" i="10"/>
  <c r="O175" i="10"/>
  <c r="AX183" i="10"/>
  <c r="BT177" i="10"/>
  <c r="B147" i="10"/>
  <c r="U170" i="10"/>
  <c r="BH167" i="10"/>
  <c r="AR174" i="10"/>
  <c r="AH175" i="10"/>
  <c r="AE168" i="10"/>
  <c r="K159" i="10"/>
  <c r="D181" i="10"/>
  <c r="AS174" i="10"/>
  <c r="B158" i="10"/>
  <c r="CN183" i="10"/>
  <c r="BS164" i="10"/>
  <c r="CT168" i="10"/>
  <c r="BP182" i="10"/>
  <c r="K162" i="10"/>
  <c r="BQ169" i="10"/>
  <c r="BV157" i="10"/>
  <c r="B169" i="10"/>
  <c r="AT181" i="10"/>
  <c r="BP175" i="10"/>
  <c r="L166" i="10"/>
  <c r="W177" i="10"/>
  <c r="AI163" i="10"/>
  <c r="M170" i="10"/>
  <c r="H171" i="10"/>
  <c r="BI152" i="10"/>
  <c r="BR148" i="10"/>
  <c r="CP174" i="10"/>
  <c r="AF147" i="10"/>
  <c r="BQ147" i="10"/>
  <c r="V147" i="10"/>
  <c r="BY147" i="10"/>
  <c r="AM160" i="10"/>
  <c r="CA153" i="10"/>
  <c r="Y157" i="10"/>
  <c r="CE183" i="10"/>
  <c r="BQ146" i="10"/>
  <c r="AN186" i="10"/>
  <c r="H183" i="10"/>
  <c r="AD177" i="10"/>
  <c r="AJ171" i="10"/>
  <c r="BI175" i="10"/>
  <c r="BB175" i="10"/>
  <c r="AQ175" i="10"/>
  <c r="AQ147" i="10"/>
  <c r="R149" i="10"/>
  <c r="CK147" i="10"/>
  <c r="AY160" i="10"/>
  <c r="BD154" i="10"/>
  <c r="AQ155" i="10"/>
  <c r="CN149" i="10"/>
  <c r="BO159" i="10"/>
  <c r="CG177" i="10"/>
  <c r="AN146" i="10"/>
  <c r="BA149" i="10"/>
  <c r="CA147" i="10"/>
  <c r="AH178" i="10"/>
  <c r="T148" i="10"/>
  <c r="BN145" i="10"/>
  <c r="G141" i="10"/>
  <c r="CP153" i="10"/>
  <c r="AT155" i="10"/>
  <c r="BS151" i="10"/>
  <c r="AK163" i="10"/>
  <c r="CW152" i="10"/>
  <c r="BW171" i="10"/>
  <c r="AT179" i="10"/>
  <c r="AH186" i="10"/>
  <c r="BO185" i="10"/>
  <c r="BV166" i="10"/>
  <c r="CU170" i="10"/>
  <c r="CE177" i="10"/>
  <c r="CQ163" i="10"/>
  <c r="CF164" i="10"/>
  <c r="AX153" i="10"/>
  <c r="BZ175" i="10"/>
  <c r="CJ141" i="10"/>
  <c r="O142" i="10"/>
  <c r="CO157" i="10"/>
  <c r="M152" i="10"/>
  <c r="X160" i="10"/>
  <c r="AT160" i="10"/>
  <c r="CS156" i="10"/>
  <c r="B149" i="10"/>
  <c r="H151" i="10"/>
  <c r="BV183" i="10"/>
  <c r="BJ149" i="10"/>
  <c r="CA142" i="10"/>
  <c r="BS148" i="10"/>
  <c r="T153" i="10"/>
  <c r="CJ160" i="10"/>
  <c r="K161" i="10"/>
  <c r="BJ157" i="10"/>
  <c r="AY186" i="10"/>
  <c r="BF143" i="10"/>
  <c r="Y143" i="10"/>
  <c r="AF144" i="10"/>
  <c r="V182" i="10"/>
  <c r="CF144" i="10"/>
  <c r="BQ145" i="10"/>
  <c r="BB150" i="10"/>
  <c r="AI147" i="10"/>
  <c r="AI161" i="10"/>
  <c r="CN155" i="10"/>
  <c r="CA156" i="10"/>
  <c r="AH148" i="10"/>
  <c r="CQ160" i="10"/>
  <c r="BA172" i="10"/>
  <c r="T180" i="10"/>
  <c r="AP174" i="10"/>
  <c r="R180" i="10"/>
  <c r="BH159" i="10"/>
  <c r="AW170" i="10"/>
  <c r="AU170" i="10"/>
  <c r="AB178" i="10"/>
  <c r="M161" i="10"/>
  <c r="AG151" i="10"/>
  <c r="AP148" i="10"/>
  <c r="CB149" i="10"/>
  <c r="BN143" i="10"/>
  <c r="C180" i="10"/>
  <c r="CL186" i="10"/>
  <c r="BM153" i="10"/>
  <c r="CP166" i="10"/>
  <c r="AJ159" i="10"/>
  <c r="CO179" i="10"/>
  <c r="X166" i="10"/>
  <c r="CF168" i="10"/>
  <c r="CA186" i="10"/>
  <c r="B175" i="10"/>
  <c r="CV177" i="10"/>
  <c r="BZ183" i="10"/>
  <c r="AT158" i="10"/>
  <c r="O168" i="10"/>
  <c r="R175" i="10"/>
  <c r="AB174" i="10"/>
  <c r="AR167" i="10"/>
  <c r="E170" i="10"/>
  <c r="B163" i="10"/>
  <c r="CJ177" i="10"/>
  <c r="CN185" i="10"/>
  <c r="V154" i="10"/>
  <c r="BD164" i="10"/>
  <c r="AM158" i="10"/>
  <c r="BB169" i="10"/>
  <c r="BD181" i="10"/>
  <c r="CC157" i="10"/>
  <c r="BE178" i="10"/>
  <c r="CD143" i="10"/>
  <c r="AS150" i="10"/>
  <c r="BF148" i="10"/>
  <c r="T161" i="10"/>
  <c r="BH154" i="10"/>
  <c r="AL145" i="10"/>
  <c r="AC185" i="10"/>
  <c r="AO178" i="10"/>
  <c r="BY185" i="10"/>
  <c r="CK178" i="10"/>
  <c r="CI142" i="10"/>
  <c r="F142" i="10"/>
  <c r="BM143" i="10"/>
  <c r="BA156" i="10"/>
  <c r="CH145" i="10"/>
  <c r="CT145" i="10"/>
  <c r="BJ159" i="10"/>
  <c r="BI155" i="10"/>
  <c r="AH174" i="10"/>
  <c r="E182" i="10"/>
  <c r="S176" i="10"/>
  <c r="BP185" i="10"/>
  <c r="CW170" i="10"/>
  <c r="AO168" i="10"/>
  <c r="Y175" i="10"/>
  <c r="O176" i="10"/>
  <c r="L169" i="10"/>
  <c r="CT156" i="10"/>
  <c r="AI142" i="10"/>
  <c r="CU145" i="10"/>
  <c r="N147" i="10"/>
  <c r="K157" i="10"/>
  <c r="CI148" i="10"/>
  <c r="U152" i="10"/>
  <c r="BF150" i="10"/>
  <c r="I163" i="10"/>
  <c r="K174" i="10"/>
  <c r="V141" i="10"/>
  <c r="AP141" i="10"/>
  <c r="CQ156" i="10"/>
  <c r="BC142" i="10"/>
  <c r="CA146" i="10"/>
  <c r="S149" i="10"/>
  <c r="CB161" i="10"/>
  <c r="CG155" i="10"/>
  <c r="BT156" i="10"/>
  <c r="AB153" i="10"/>
  <c r="CR160" i="10"/>
  <c r="BD176" i="10"/>
  <c r="BJ150" i="10"/>
  <c r="BT151" i="10"/>
  <c r="CT149" i="10"/>
  <c r="BY182" i="10"/>
  <c r="X151" i="10"/>
  <c r="AV153" i="10"/>
  <c r="Q161" i="10"/>
  <c r="D162" i="10"/>
  <c r="CR155" i="10"/>
  <c r="O152" i="10"/>
  <c r="CU158" i="10"/>
  <c r="BF185" i="10"/>
  <c r="BP179" i="10"/>
  <c r="CL173" i="10"/>
  <c r="Y167" i="10"/>
  <c r="AJ178" i="10"/>
  <c r="AV164" i="10"/>
  <c r="Z171" i="10"/>
  <c r="AI165" i="10"/>
  <c r="AF157" i="10"/>
  <c r="AX147" i="10"/>
  <c r="AI160" i="10"/>
  <c r="BU147" i="10"/>
  <c r="CW148" i="10"/>
  <c r="CG149" i="10"/>
  <c r="BM149" i="10"/>
  <c r="AU179" i="10"/>
  <c r="CL150" i="10"/>
  <c r="AI164" i="10"/>
  <c r="AX176" i="10"/>
  <c r="BQ168" i="10"/>
  <c r="BS168" i="10"/>
  <c r="AZ164" i="10"/>
  <c r="AN178" i="10"/>
  <c r="CF176" i="10"/>
  <c r="BJ182" i="10"/>
  <c r="CQ174" i="10"/>
  <c r="AY152" i="10"/>
  <c r="BT158" i="10"/>
  <c r="CF170" i="10"/>
  <c r="CK169" i="10"/>
  <c r="AB163" i="10"/>
  <c r="CG183" i="10"/>
  <c r="AX182" i="10"/>
  <c r="AK173" i="10"/>
  <c r="AJ170" i="10"/>
  <c r="Y181" i="10"/>
  <c r="BV156" i="10"/>
  <c r="BZ185" i="10"/>
  <c r="BB186" i="10"/>
  <c r="AN173" i="10"/>
  <c r="BZ179" i="10"/>
  <c r="AF171" i="10"/>
  <c r="AN153" i="10"/>
  <c r="U180" i="10"/>
  <c r="BH165" i="10"/>
  <c r="CL183" i="10"/>
  <c r="G148" i="10"/>
  <c r="AT157" i="10"/>
  <c r="BN150" i="10"/>
  <c r="CL172" i="10"/>
  <c r="CV170" i="10"/>
  <c r="CI179" i="10"/>
  <c r="BE160" i="10"/>
  <c r="AR171" i="10"/>
  <c r="G163" i="10"/>
  <c r="AO177" i="10"/>
  <c r="AH179" i="10"/>
  <c r="BG168" i="10"/>
  <c r="CD172" i="10"/>
  <c r="BQ166" i="10"/>
  <c r="AQ174" i="10"/>
  <c r="U149" i="10"/>
  <c r="AB143" i="10"/>
  <c r="BP153" i="10"/>
  <c r="BG161" i="10"/>
  <c r="H176" i="10"/>
  <c r="AI176" i="10"/>
  <c r="Q185" i="10"/>
  <c r="CG167" i="10"/>
  <c r="CS160" i="10"/>
  <c r="AO162" i="10"/>
  <c r="BF152" i="10"/>
  <c r="CM185" i="10"/>
  <c r="BY145" i="10"/>
  <c r="BH162" i="10"/>
  <c r="CB182" i="10"/>
  <c r="F175" i="10"/>
  <c r="BR171" i="10"/>
  <c r="BR184" i="10"/>
  <c r="CM182" i="10"/>
  <c r="AI178" i="10"/>
  <c r="BX162" i="10"/>
  <c r="BT162" i="10"/>
  <c r="M149" i="10"/>
  <c r="CC154" i="10"/>
  <c r="AD153" i="10"/>
  <c r="AO144" i="10"/>
  <c r="I141" i="10"/>
  <c r="AI186" i="10"/>
  <c r="BQ142" i="10"/>
  <c r="BS142" i="10"/>
  <c r="BL181" i="10"/>
  <c r="Z161" i="10"/>
  <c r="CD154" i="10"/>
  <c r="AT147" i="10"/>
  <c r="CR157" i="10"/>
  <c r="BE148" i="10"/>
  <c r="BV155" i="10"/>
  <c r="BA148" i="10"/>
  <c r="AA150" i="10"/>
  <c r="P181" i="10"/>
  <c r="CU176" i="10"/>
  <c r="B144" i="10"/>
  <c r="AR186" i="10"/>
  <c r="L183" i="10"/>
  <c r="BB165" i="10"/>
  <c r="CA169" i="10"/>
  <c r="AW183" i="10"/>
  <c r="CM162" i="10"/>
  <c r="AX170" i="10"/>
  <c r="L154" i="10"/>
  <c r="BD186" i="10"/>
  <c r="X183" i="10"/>
  <c r="AT177" i="10"/>
  <c r="T171" i="10"/>
  <c r="AS175" i="10"/>
  <c r="AL175" i="10"/>
  <c r="AI168" i="10"/>
  <c r="AD169" i="10"/>
  <c r="AS147" i="10"/>
  <c r="J145" i="10"/>
  <c r="BY180" i="10"/>
  <c r="CU174" i="10"/>
  <c r="BN182" i="10"/>
  <c r="BF172" i="10"/>
  <c r="BQ183" i="10"/>
  <c r="L163" i="10"/>
  <c r="BU169" i="10"/>
  <c r="BP170" i="10"/>
  <c r="H158" i="10"/>
  <c r="AK150" i="10"/>
  <c r="CU183" i="10"/>
  <c r="BT142" i="10"/>
  <c r="BU146" i="10"/>
  <c r="AI151" i="10"/>
  <c r="CR150" i="10"/>
  <c r="BF163" i="10"/>
  <c r="BK157" i="10"/>
  <c r="AM148" i="10"/>
  <c r="F155" i="10"/>
  <c r="AR179" i="10"/>
  <c r="BG141" i="10"/>
  <c r="AR142" i="10"/>
  <c r="H185" i="10"/>
  <c r="BZ181" i="10"/>
  <c r="CV175" i="10"/>
  <c r="CA165" i="10"/>
  <c r="CL176" i="10"/>
  <c r="CT162" i="10"/>
  <c r="CB169" i="10"/>
  <c r="BW170" i="10"/>
  <c r="CT147" i="10"/>
  <c r="AC147" i="10"/>
  <c r="CL181" i="10"/>
  <c r="M176" i="10"/>
  <c r="CA183" i="10"/>
  <c r="AS171" i="10"/>
  <c r="BD182" i="10"/>
  <c r="CT161" i="10"/>
  <c r="BH168" i="10"/>
  <c r="BC169" i="10"/>
  <c r="AY153" i="10"/>
  <c r="AQ154" i="10"/>
  <c r="BN173" i="10"/>
  <c r="AG181" i="10"/>
  <c r="BC175" i="10"/>
  <c r="BQ179" i="10"/>
  <c r="L159" i="10"/>
  <c r="CV169" i="10"/>
  <c r="CT169" i="10"/>
  <c r="CA177" i="10"/>
  <c r="P160" i="10"/>
  <c r="AM149" i="10"/>
  <c r="H175" i="10"/>
  <c r="AQ145" i="10"/>
  <c r="O151" i="10"/>
  <c r="AE150" i="10"/>
  <c r="AZ157" i="10"/>
  <c r="BK146" i="10"/>
  <c r="BV159" i="10"/>
  <c r="O153" i="10"/>
  <c r="BH156" i="10"/>
  <c r="AV184" i="10"/>
  <c r="X142" i="10"/>
  <c r="CK146" i="10"/>
  <c r="E172" i="10"/>
  <c r="AJ180" i="10"/>
  <c r="BF174" i="10"/>
  <c r="BN180" i="10"/>
  <c r="I160" i="10"/>
  <c r="CS170" i="10"/>
  <c r="CQ170" i="10"/>
  <c r="BX178" i="10"/>
  <c r="J162" i="10"/>
  <c r="BN147" i="10"/>
  <c r="CK177" i="10"/>
  <c r="L172" i="10"/>
  <c r="CD179" i="10"/>
  <c r="BR186" i="10"/>
  <c r="K168" i="10"/>
  <c r="AX165" i="10"/>
  <c r="AH172" i="10"/>
  <c r="X173" i="10"/>
  <c r="U166" i="10"/>
  <c r="CC163" i="10"/>
  <c r="N183" i="10"/>
  <c r="AJ177" i="10"/>
  <c r="BY186" i="10"/>
  <c r="O186" i="10"/>
  <c r="AW169" i="10"/>
  <c r="CJ166" i="10"/>
  <c r="BF180" i="10"/>
  <c r="CV159" i="10"/>
  <c r="BG167" i="10"/>
  <c r="X156" i="10"/>
  <c r="B183" i="10"/>
  <c r="I178" i="10"/>
  <c r="D143" i="10"/>
  <c r="AD141" i="10"/>
  <c r="CI141" i="10"/>
  <c r="BW154" i="10"/>
  <c r="AA156" i="10"/>
  <c r="I148" i="10"/>
  <c r="R164" i="10"/>
  <c r="CE153" i="10"/>
  <c r="AW173" i="10"/>
  <c r="K184" i="10"/>
  <c r="CS178" i="10"/>
  <c r="CG185" i="10"/>
  <c r="R185" i="10"/>
  <c r="CI167" i="10"/>
  <c r="AA165" i="10"/>
  <c r="CW161" i="10"/>
  <c r="X141" i="10"/>
  <c r="AM156" i="10"/>
  <c r="BC150" i="10"/>
  <c r="BI158" i="10"/>
  <c r="E150" i="10"/>
  <c r="AU155" i="10"/>
  <c r="CL161" i="10"/>
  <c r="CU180" i="10"/>
  <c r="AG149" i="10"/>
  <c r="AB151" i="10"/>
  <c r="AV181" i="10"/>
  <c r="BA141" i="10"/>
  <c r="BO141" i="10"/>
  <c r="K143" i="10"/>
  <c r="AQ157" i="10"/>
  <c r="Q150" i="10"/>
  <c r="CG152" i="10"/>
  <c r="CI151" i="10"/>
  <c r="AO163" i="10"/>
  <c r="J182" i="10"/>
  <c r="AF176" i="10"/>
  <c r="C184" i="10"/>
  <c r="F184" i="10"/>
  <c r="AV163" i="10"/>
  <c r="AY167" i="10"/>
  <c r="AW167" i="10"/>
  <c r="P182" i="10"/>
  <c r="BY160" i="10"/>
  <c r="AK154" i="10"/>
  <c r="E153" i="10"/>
  <c r="CO143" i="10"/>
  <c r="AU144" i="10"/>
  <c r="AZ154" i="10"/>
  <c r="D156" i="10"/>
  <c r="CG151" i="10"/>
  <c r="AU164" i="10"/>
  <c r="AX160" i="10"/>
  <c r="BQ176" i="10"/>
  <c r="CO142" i="10"/>
  <c r="N143" i="10"/>
  <c r="AT148" i="10"/>
  <c r="AZ148" i="10"/>
  <c r="CU141" i="10"/>
  <c r="T145" i="10"/>
  <c r="Q155" i="10"/>
  <c r="BP156" i="10"/>
  <c r="AX152" i="10"/>
  <c r="AH158" i="10"/>
  <c r="O161" i="10"/>
  <c r="E176" i="10"/>
  <c r="K145" i="10"/>
  <c r="R146" i="10"/>
  <c r="AN147" i="10"/>
  <c r="CI171" i="10"/>
  <c r="CB147" i="10"/>
  <c r="BM148" i="10"/>
  <c r="BV152" i="10"/>
  <c r="BF158" i="10"/>
  <c r="AS159" i="10"/>
  <c r="AL153" i="10"/>
  <c r="CE156" i="10"/>
  <c r="K163" i="10"/>
  <c r="CI182" i="10"/>
  <c r="J177" i="10"/>
  <c r="BX184" i="10"/>
  <c r="CE169" i="10"/>
  <c r="CP180" i="10"/>
  <c r="AK160" i="10"/>
  <c r="CT166" i="10"/>
  <c r="CO167" i="10"/>
  <c r="CL153" i="10"/>
  <c r="CH154" i="10"/>
  <c r="CO162" i="10"/>
  <c r="AF150" i="10"/>
  <c r="BH151" i="10"/>
  <c r="AR152" i="10"/>
  <c r="X152" i="10"/>
  <c r="CJ176" i="10"/>
  <c r="CE150" i="10"/>
  <c r="F152" i="10"/>
  <c r="AQ170" i="10"/>
  <c r="AV169" i="10"/>
  <c r="BB162" i="10"/>
  <c r="BF176" i="10"/>
  <c r="AU165" i="10"/>
  <c r="AG176" i="10"/>
  <c r="K182" i="10"/>
  <c r="AQ185" i="10"/>
  <c r="BI141" i="10"/>
  <c r="BP158" i="10"/>
  <c r="BX164" i="10"/>
  <c r="E164" i="10"/>
  <c r="BJ184" i="10"/>
  <c r="CN170" i="10"/>
  <c r="BO166" i="10"/>
  <c r="CT181" i="10"/>
  <c r="AD185" i="10"/>
  <c r="AR175" i="10"/>
  <c r="Z151" i="10"/>
  <c r="CS165" i="10"/>
  <c r="CD166" i="10"/>
  <c r="AC165" i="10"/>
  <c r="U173" i="10"/>
  <c r="L149" i="10"/>
  <c r="BG145" i="10"/>
  <c r="AI145" i="10"/>
  <c r="BP142" i="10"/>
  <c r="BD155" i="10"/>
  <c r="H157" i="10"/>
  <c r="BO150" i="10"/>
  <c r="BM158" i="10"/>
  <c r="BL154" i="10"/>
  <c r="AY182" i="10"/>
  <c r="P143" i="10"/>
  <c r="AJ143" i="10"/>
  <c r="BJ141" i="10"/>
  <c r="CU182" i="10"/>
  <c r="C142" i="10"/>
  <c r="AB145" i="10"/>
  <c r="BF145" i="10"/>
  <c r="BF146" i="10"/>
  <c r="F160" i="10"/>
  <c r="BK154" i="10"/>
  <c r="AX155" i="10"/>
  <c r="O146" i="10"/>
  <c r="BN159" i="10"/>
  <c r="BP184" i="10"/>
  <c r="CL178" i="10"/>
  <c r="M173" i="10"/>
  <c r="AU181" i="10"/>
  <c r="CK160" i="10"/>
  <c r="CN164" i="10"/>
  <c r="CL164" i="10"/>
  <c r="BE179" i="10"/>
  <c r="CC161" i="10"/>
  <c r="CG157" i="10"/>
  <c r="CA145" i="10"/>
  <c r="CN148" i="10"/>
  <c r="BB148" i="10"/>
  <c r="P161" i="10"/>
  <c r="U155" i="10"/>
  <c r="H156" i="10"/>
  <c r="AC152" i="10"/>
  <c r="AF160" i="10"/>
  <c r="U177" i="10"/>
  <c r="E147" i="10"/>
  <c r="AP142" i="10"/>
  <c r="AX148" i="10"/>
  <c r="BN146" i="10"/>
  <c r="AU150" i="10"/>
  <c r="BP157" i="10"/>
  <c r="H147" i="10"/>
  <c r="CL159" i="10"/>
  <c r="AE153" i="10"/>
  <c r="BX156" i="10"/>
  <c r="BF186" i="10"/>
  <c r="BR179" i="10"/>
  <c r="BZ143" i="10"/>
  <c r="E142" i="10"/>
  <c r="CU186" i="10"/>
  <c r="AS142" i="10"/>
  <c r="AD143" i="10"/>
  <c r="AK144" i="10"/>
  <c r="R141" i="10"/>
  <c r="CR156" i="10"/>
  <c r="AE148" i="10"/>
  <c r="AA159" i="10"/>
  <c r="AW159" i="10"/>
  <c r="CV155" i="10"/>
  <c r="AJ181" i="10"/>
  <c r="J175" i="10"/>
  <c r="CN184" i="10"/>
  <c r="Y184" i="10"/>
  <c r="BJ170" i="10"/>
  <c r="CW167" i="10"/>
  <c r="BS181" i="10"/>
  <c r="N161" i="10"/>
  <c r="BT168" i="10"/>
  <c r="CH153" i="10"/>
  <c r="AD156" i="10"/>
  <c r="AG146" i="10"/>
  <c r="F146" i="10"/>
  <c r="CN146" i="10"/>
  <c r="BT146" i="10"/>
  <c r="AK176" i="10"/>
  <c r="Q163" i="10"/>
  <c r="E166" i="10"/>
  <c r="H173" i="10"/>
  <c r="R172" i="10"/>
  <c r="AH165" i="10"/>
  <c r="CP167" i="10"/>
  <c r="CH186" i="10"/>
  <c r="CT179" i="10"/>
  <c r="AB172" i="10"/>
  <c r="F178" i="10"/>
  <c r="Z154" i="10"/>
  <c r="CE158" i="10"/>
  <c r="S181" i="10"/>
  <c r="AZ166" i="10"/>
  <c r="BB166" i="10"/>
  <c r="AY162" i="10"/>
  <c r="I183" i="10"/>
  <c r="P172" i="10"/>
  <c r="H181" i="10"/>
  <c r="AC183" i="10"/>
  <c r="BQ144" i="10"/>
  <c r="K151" i="10"/>
  <c r="AS158" i="10"/>
  <c r="AI146" i="10"/>
  <c r="CH150" i="10"/>
  <c r="CQ144" i="10"/>
  <c r="AA155" i="10"/>
  <c r="F148" i="10"/>
  <c r="AM151" i="10"/>
  <c r="BM147" i="10"/>
  <c r="BY173" i="10"/>
  <c r="L171" i="10"/>
  <c r="CR153" i="10"/>
  <c r="CV184" i="10"/>
  <c r="L143" i="10"/>
  <c r="CG162" i="10"/>
  <c r="AX179" i="10"/>
  <c r="CW171" i="10"/>
  <c r="CM145" i="10"/>
  <c r="BR160" i="10"/>
  <c r="F164" i="10"/>
  <c r="W172" i="10"/>
  <c r="AY181" i="10"/>
  <c r="CE180" i="10"/>
  <c r="V145" i="10"/>
  <c r="AX154" i="10"/>
  <c r="AQ178" i="10"/>
  <c r="AF169" i="10"/>
  <c r="AO150" i="10"/>
  <c r="Z175" i="10"/>
  <c r="AM161" i="10"/>
  <c r="W182" i="10"/>
  <c r="BG181" i="10"/>
  <c r="AP162" i="10"/>
  <c r="CP145" i="10"/>
  <c r="X144" i="10"/>
  <c r="AV149" i="10"/>
  <c r="N182" i="10"/>
  <c r="BC168" i="10"/>
  <c r="BQ177" i="10"/>
  <c r="J152" i="10"/>
  <c r="BH153" i="10"/>
  <c r="CP178" i="10"/>
  <c r="V170" i="10"/>
  <c r="J185" i="10"/>
  <c r="R157" i="10"/>
  <c r="BO153" i="10"/>
  <c r="AE186" i="10"/>
  <c r="T159" i="10"/>
  <c r="AH162" i="10"/>
  <c r="AF156" i="10"/>
  <c r="BE152" i="10"/>
  <c r="CW180" i="10"/>
  <c r="AK164" i="10"/>
  <c r="CV171" i="10"/>
  <c r="AH145" i="10"/>
  <c r="BL149" i="10"/>
  <c r="Z173" i="10"/>
  <c r="E165" i="10"/>
  <c r="BM142" i="10"/>
  <c r="W160" i="10"/>
  <c r="B186" i="10"/>
  <c r="CE173" i="10"/>
  <c r="D153" i="10"/>
  <c r="CR146" i="10"/>
  <c r="CD152" i="10"/>
  <c r="AL174" i="10"/>
  <c r="CH166" i="10"/>
  <c r="AK151" i="10"/>
  <c r="CH182" i="10"/>
  <c r="AJ146" i="10"/>
  <c r="AA160" i="10"/>
  <c r="CM176" i="10"/>
  <c r="BH174" i="10"/>
  <c r="BM161" i="10"/>
  <c r="K175" i="10"/>
  <c r="AB147" i="10"/>
  <c r="BS180" i="10"/>
  <c r="AA171" i="10"/>
  <c r="AK169" i="10"/>
  <c r="BT143" i="10"/>
  <c r="AR147" i="10"/>
  <c r="K180" i="10"/>
  <c r="H166" i="10"/>
  <c r="AS156" i="10"/>
  <c r="BX146" i="10"/>
  <c r="BG153" i="10"/>
  <c r="BL179" i="10"/>
  <c r="CA159" i="10"/>
  <c r="C164" i="10"/>
  <c r="CM150" i="10"/>
  <c r="AG172" i="10"/>
  <c r="BO161" i="10"/>
  <c r="BO147" i="10"/>
  <c r="AP144" i="10"/>
  <c r="AT146" i="10"/>
  <c r="AN154" i="10"/>
  <c r="AZ172" i="10"/>
  <c r="AC163" i="10"/>
  <c r="AE160" i="10"/>
  <c r="CD180" i="10"/>
  <c r="CN178" i="10"/>
  <c r="AA142" i="10"/>
  <c r="Y178" i="10"/>
  <c r="CV149" i="10"/>
  <c r="CJ158" i="10"/>
  <c r="AL186" i="10"/>
  <c r="CM172" i="10"/>
  <c r="D147" i="10"/>
  <c r="AO152" i="10"/>
  <c r="P180" i="10"/>
  <c r="CE162" i="10"/>
  <c r="AV159" i="10"/>
  <c r="BV149" i="10"/>
  <c r="T150" i="10"/>
  <c r="CO160" i="10"/>
  <c r="AE165" i="10"/>
  <c r="AA170" i="10"/>
  <c r="BO146" i="10"/>
  <c r="L142" i="10"/>
  <c r="AF155" i="10"/>
  <c r="AS176" i="10"/>
  <c r="CW160" i="10"/>
  <c r="CT152" i="10"/>
  <c r="AI182" i="10"/>
  <c r="AZ145" i="10"/>
  <c r="AB150" i="10"/>
  <c r="AJ176" i="10"/>
  <c r="BA168" i="10"/>
  <c r="CF148" i="10"/>
  <c r="CN157" i="10"/>
  <c r="AC161" i="10"/>
  <c r="G173" i="10"/>
  <c r="Q171" i="10"/>
  <c r="K156" i="10"/>
  <c r="AD183" i="10"/>
  <c r="BP168" i="10"/>
  <c r="F171" i="10"/>
  <c r="BM154" i="10"/>
  <c r="E145" i="10"/>
  <c r="BZ152" i="10"/>
  <c r="M178" i="10"/>
  <c r="CU166" i="10"/>
  <c r="J165" i="10"/>
  <c r="AS143" i="10"/>
  <c r="H145" i="10"/>
  <c r="BB159" i="10"/>
  <c r="AI158" i="10"/>
  <c r="CK167" i="10"/>
  <c r="CU165" i="10"/>
  <c r="Y142" i="10"/>
  <c r="BK153" i="10"/>
  <c r="U184" i="10"/>
  <c r="BX173" i="10"/>
  <c r="D154" i="10"/>
  <c r="BG144" i="10"/>
  <c r="BN158" i="10"/>
  <c r="I182" i="10"/>
  <c r="AQ169" i="10"/>
  <c r="BY158" i="10"/>
  <c r="CI143" i="10"/>
  <c r="CE152" i="10"/>
  <c r="Z156" i="10"/>
  <c r="AG186" i="10"/>
  <c r="AX175" i="10"/>
  <c r="AY145" i="10"/>
  <c r="AQ151" i="10"/>
  <c r="CC162" i="10"/>
  <c r="CO184" i="10"/>
  <c r="BN168" i="10"/>
  <c r="D185" i="10"/>
  <c r="V142" i="10"/>
  <c r="CW163" i="10"/>
  <c r="CO186" i="10"/>
  <c r="S177" i="10"/>
  <c r="AM143" i="10"/>
  <c r="CK149" i="10"/>
  <c r="AT154" i="10"/>
  <c r="BT184" i="10"/>
  <c r="CR165" i="10"/>
  <c r="BA150" i="10"/>
  <c r="BR144" i="10"/>
  <c r="AE155" i="10"/>
  <c r="K147" i="10"/>
  <c r="BT144" i="10"/>
  <c r="K142" i="10"/>
  <c r="BO182" i="10"/>
  <c r="BT154" i="10"/>
  <c r="O147" i="10"/>
  <c r="CH157" i="10"/>
  <c r="CJ171" i="10"/>
  <c r="Y160" i="10"/>
  <c r="CJ165" i="10"/>
  <c r="BK144" i="10"/>
  <c r="AZ143" i="10"/>
  <c r="AF149" i="10"/>
  <c r="BE177" i="10"/>
  <c r="BZ167" i="10"/>
  <c r="Y150" i="10"/>
  <c r="M146" i="10"/>
  <c r="BD153" i="10"/>
  <c r="CR176" i="10"/>
  <c r="AS169" i="10"/>
  <c r="BW159" i="10"/>
  <c r="BQ149" i="10"/>
  <c r="CS163" i="10"/>
  <c r="B185" i="10"/>
  <c r="AP176" i="10"/>
  <c r="AW156" i="10"/>
  <c r="BJ156" i="10"/>
  <c r="BQ152" i="10"/>
  <c r="S156" i="10"/>
  <c r="L184" i="10"/>
  <c r="BK167" i="10"/>
  <c r="BO142" i="10"/>
  <c r="AW155" i="10"/>
  <c r="CK162" i="10"/>
  <c r="X178" i="10"/>
  <c r="AH176" i="10"/>
  <c r="BG150" i="10"/>
  <c r="R156" i="10"/>
  <c r="F177" i="10"/>
  <c r="R184" i="10"/>
  <c r="CG158" i="10"/>
  <c r="U161" i="10"/>
  <c r="AZ177" i="10"/>
  <c r="AI170" i="10"/>
  <c r="CS159" i="10"/>
  <c r="N153" i="10"/>
  <c r="AF142" i="10"/>
  <c r="BJ158" i="10"/>
  <c r="AF173" i="10"/>
  <c r="Y171" i="10"/>
  <c r="CW159" i="10"/>
  <c r="AL146" i="10"/>
  <c r="AB152" i="10"/>
  <c r="CB158" i="10"/>
  <c r="CC184" i="10"/>
  <c r="CV178" i="10"/>
  <c r="BM146" i="10"/>
  <c r="BU153" i="10"/>
  <c r="I157" i="10"/>
  <c r="CF175" i="10"/>
  <c r="BU166" i="10"/>
  <c r="R177" i="10"/>
  <c r="L158" i="10"/>
  <c r="AU161" i="10"/>
  <c r="AO183" i="10"/>
  <c r="J184" i="10"/>
  <c r="CI150" i="10"/>
  <c r="CV147" i="10"/>
  <c r="AP154" i="10"/>
  <c r="CT174" i="10"/>
  <c r="AK170" i="10"/>
  <c r="BZ166" i="10"/>
  <c r="AR148" i="10"/>
  <c r="U148" i="10"/>
  <c r="CF158" i="10"/>
  <c r="CM186" i="10"/>
  <c r="AJ182" i="10"/>
  <c r="BG154" i="10"/>
  <c r="CT143" i="10"/>
  <c r="AF186" i="10"/>
  <c r="AE163" i="10"/>
  <c r="AB180" i="10"/>
  <c r="AY149" i="10"/>
  <c r="CH152" i="10"/>
  <c r="BA181" i="10"/>
  <c r="CP165" i="10"/>
  <c r="AN149" i="10"/>
  <c r="BR154" i="10"/>
  <c r="V143" i="10"/>
  <c r="BP147" i="10"/>
  <c r="AB149" i="10"/>
  <c r="BO160" i="10"/>
  <c r="CA150" i="10"/>
  <c r="O156" i="10"/>
  <c r="BC179" i="10"/>
  <c r="N171" i="10"/>
  <c r="CT163" i="10"/>
  <c r="C151" i="10"/>
  <c r="CG142" i="10"/>
  <c r="BI147" i="10"/>
  <c r="CA171" i="10"/>
  <c r="R165" i="10"/>
  <c r="BG174" i="10"/>
  <c r="BV145" i="10"/>
  <c r="BH147" i="10"/>
  <c r="BO184" i="10"/>
  <c r="CF166" i="10"/>
  <c r="Y144" i="10"/>
  <c r="BA147" i="10"/>
  <c r="CL157" i="10"/>
  <c r="BJ181" i="10"/>
  <c r="AD162" i="10"/>
  <c r="I158" i="10"/>
  <c r="CW184" i="10"/>
  <c r="AZ160" i="10"/>
  <c r="N162" i="10"/>
  <c r="AV170" i="10"/>
  <c r="BF168" i="10"/>
  <c r="AD142" i="10"/>
  <c r="CN145" i="10"/>
  <c r="AB155" i="10"/>
  <c r="AU174" i="10"/>
  <c r="AJ164" i="10"/>
  <c r="AS157" i="10"/>
  <c r="AV152" i="10"/>
  <c r="E157" i="10"/>
  <c r="CH173" i="10"/>
  <c r="BH163" i="10"/>
  <c r="BC155" i="10"/>
  <c r="AQ161" i="10"/>
  <c r="CT186" i="10"/>
  <c r="BY179" i="10"/>
  <c r="F149" i="10"/>
  <c r="BX179" i="10"/>
  <c r="V156" i="10"/>
  <c r="CN186" i="10"/>
  <c r="CP184" i="10"/>
  <c r="AZ162" i="10"/>
  <c r="AH149" i="10"/>
  <c r="AE147" i="10"/>
  <c r="AW152" i="10"/>
  <c r="D179" i="10"/>
  <c r="AQ158" i="10"/>
  <c r="AP183" i="10"/>
  <c r="BE147" i="10"/>
  <c r="CS174" i="10"/>
  <c r="BF169" i="10"/>
  <c r="BP167" i="10"/>
  <c r="CG143" i="10"/>
  <c r="CV156" i="10"/>
  <c r="BV182" i="10"/>
  <c r="T165" i="10"/>
  <c r="AZ163" i="10"/>
  <c r="BC156" i="10"/>
  <c r="Y145" i="10"/>
  <c r="X150" i="10"/>
  <c r="BQ182" i="10"/>
  <c r="BX167" i="10"/>
  <c r="AO151" i="10"/>
  <c r="CN151" i="10"/>
  <c r="AP155" i="10"/>
  <c r="AJ155" i="10"/>
  <c r="BH183" i="10"/>
  <c r="BZ161" i="10"/>
  <c r="CE143" i="10"/>
  <c r="AZ153" i="10"/>
  <c r="AN172" i="10"/>
  <c r="J166" i="10"/>
  <c r="AU168" i="10"/>
  <c r="CT142" i="10"/>
  <c r="M162" i="10"/>
  <c r="BR158" i="10"/>
  <c r="BM175" i="10"/>
  <c r="BW173" i="10"/>
  <c r="AZ120" i="10"/>
  <c r="AZ256" i="10"/>
  <c r="AZ209" i="10"/>
  <c r="AZ245" i="10" s="1"/>
  <c r="AZ255" i="10"/>
  <c r="AZ252" i="10"/>
  <c r="AZ251" i="10"/>
  <c r="BA78" i="10"/>
  <c r="BA88" i="10"/>
  <c r="BC88" i="10" s="1"/>
  <c r="B273" i="10" s="1"/>
  <c r="BA87" i="10"/>
  <c r="BC87" i="10" s="1"/>
  <c r="B272" i="10" s="1"/>
  <c r="BA84" i="10"/>
  <c r="BA86" i="10"/>
  <c r="BA77" i="10"/>
  <c r="BC77" i="10" s="1"/>
  <c r="B262" i="10" s="1"/>
  <c r="BA90" i="10"/>
  <c r="BA81" i="10"/>
  <c r="BC81" i="10" s="1"/>
  <c r="B266" i="10" s="1"/>
  <c r="BA89" i="10"/>
  <c r="BA76" i="10"/>
  <c r="BC76" i="10" s="1"/>
  <c r="B261" i="10" s="1"/>
  <c r="BA82" i="10"/>
  <c r="BA83" i="10"/>
  <c r="BA85" i="10"/>
  <c r="AZ247" i="10"/>
  <c r="AZ250" i="10"/>
  <c r="AZ248" i="10"/>
  <c r="AZ249" i="10"/>
  <c r="AZ254" i="10"/>
  <c r="BA208" i="10"/>
  <c r="BA230" i="10"/>
  <c r="BC230" i="10" s="1"/>
  <c r="BA218" i="10"/>
  <c r="BA214" i="10"/>
  <c r="BA235" i="10"/>
  <c r="BC235" i="10" s="1"/>
  <c r="F272" i="10" s="1"/>
  <c r="BA209" i="10"/>
  <c r="BA207" i="10"/>
  <c r="BA213" i="10"/>
  <c r="BA206" i="10"/>
  <c r="BA227" i="10"/>
  <c r="BC227" i="10" s="1"/>
  <c r="BA212" i="10"/>
  <c r="BA237" i="10"/>
  <c r="BC237" i="10" s="1"/>
  <c r="F274" i="10" s="1"/>
  <c r="BA219" i="10"/>
  <c r="BA232" i="10"/>
  <c r="BC232" i="10" s="1"/>
  <c r="F269" i="10" s="1"/>
  <c r="BA231" i="10"/>
  <c r="BC231" i="10" s="1"/>
  <c r="BA234" i="10"/>
  <c r="BC234" i="10" s="1"/>
  <c r="F271" i="10" s="1"/>
  <c r="BA216" i="10"/>
  <c r="BA228" i="10"/>
  <c r="BC228" i="10" s="1"/>
  <c r="BA210" i="10"/>
  <c r="BA236" i="10"/>
  <c r="BC236" i="10" s="1"/>
  <c r="F273" i="10" s="1"/>
  <c r="BA220" i="10"/>
  <c r="BA217" i="10"/>
  <c r="BA229" i="10"/>
  <c r="BC229" i="10" s="1"/>
  <c r="BA215" i="10"/>
  <c r="BA238" i="10"/>
  <c r="BC238" i="10" s="1"/>
  <c r="F275" i="10" s="1"/>
  <c r="BA233" i="10"/>
  <c r="BC233" i="10" s="1"/>
  <c r="F270" i="10" s="1"/>
  <c r="BA211" i="10"/>
  <c r="AZ253" i="10"/>
  <c r="BA97" i="10"/>
  <c r="BA98" i="10"/>
  <c r="BA99" i="10"/>
  <c r="BC99" i="10" s="1"/>
  <c r="C266" i="10" s="1"/>
  <c r="BA102" i="10"/>
  <c r="BC102" i="10" s="1"/>
  <c r="C269" i="10" s="1"/>
  <c r="BA101" i="10"/>
  <c r="BC101" i="10" s="1"/>
  <c r="C268" i="10" s="1"/>
  <c r="BA105" i="10"/>
  <c r="BC105" i="10" s="1"/>
  <c r="C272" i="10" s="1"/>
  <c r="BA100" i="10"/>
  <c r="BC100" i="10" s="1"/>
  <c r="C267" i="10" s="1"/>
  <c r="BA104" i="10"/>
  <c r="BC104" i="10" s="1"/>
  <c r="C271" i="10" s="1"/>
  <c r="BA103" i="10"/>
  <c r="BC103" i="10" s="1"/>
  <c r="C270" i="10" s="1"/>
  <c r="BA106" i="10"/>
  <c r="BC106" i="10" s="1"/>
  <c r="C273" i="10" s="1"/>
  <c r="BA108" i="10"/>
  <c r="BC108" i="10" s="1"/>
  <c r="C275" i="10" s="1"/>
  <c r="BA107" i="10"/>
  <c r="BC107" i="10" s="1"/>
  <c r="C274" i="10" s="1"/>
  <c r="BA80" i="10"/>
  <c r="BC80" i="10" s="1"/>
  <c r="B265" i="10" s="1"/>
  <c r="BA79" i="10"/>
  <c r="AY127" i="10"/>
  <c r="AZ125" i="10"/>
  <c r="AZ119" i="10"/>
  <c r="AZ123" i="10"/>
  <c r="AZ117" i="10"/>
  <c r="AZ122" i="10"/>
  <c r="AZ121" i="10"/>
  <c r="AZ124" i="10"/>
  <c r="AZ118" i="10"/>
  <c r="AZ126" i="10"/>
  <c r="AZ91" i="10"/>
  <c r="BA267" i="21" l="1"/>
  <c r="M420" i="21" s="1"/>
  <c r="M38" i="8" s="1"/>
  <c r="BA261" i="21"/>
  <c r="G420" i="21" s="1"/>
  <c r="G38" i="8" s="1"/>
  <c r="C437" i="21"/>
  <c r="C95" i="13" s="1"/>
  <c r="BA268" i="21"/>
  <c r="N420" i="21" s="1"/>
  <c r="N38" i="8" s="1"/>
  <c r="BA259" i="21"/>
  <c r="E420" i="21" s="1"/>
  <c r="E38" i="8" s="1"/>
  <c r="BA257" i="21"/>
  <c r="C433" i="21"/>
  <c r="C91" i="13" s="1"/>
  <c r="BA264" i="21"/>
  <c r="J420" i="21" s="1"/>
  <c r="J38" i="8" s="1"/>
  <c r="BA258" i="21"/>
  <c r="D420" i="21" s="1"/>
  <c r="D38" i="8" s="1"/>
  <c r="C438" i="21"/>
  <c r="C96" i="13" s="1"/>
  <c r="BA266" i="21"/>
  <c r="L420" i="21" s="1"/>
  <c r="L38" i="8" s="1"/>
  <c r="BA256" i="21"/>
  <c r="C431" i="21"/>
  <c r="C89" i="13" s="1"/>
  <c r="C435" i="21"/>
  <c r="C93" i="13" s="1"/>
  <c r="C429" i="21"/>
  <c r="C87" i="13" s="1"/>
  <c r="BA130" i="21"/>
  <c r="L419" i="21" s="1"/>
  <c r="L37" i="8" s="1"/>
  <c r="C434" i="21"/>
  <c r="C92" i="13" s="1"/>
  <c r="B432" i="21"/>
  <c r="B90" i="13" s="1"/>
  <c r="B430" i="21"/>
  <c r="B88" i="13" s="1"/>
  <c r="B431" i="21"/>
  <c r="B89" i="13" s="1"/>
  <c r="B426" i="21"/>
  <c r="B84" i="13" s="1"/>
  <c r="B437" i="21"/>
  <c r="B95" i="13" s="1"/>
  <c r="B428" i="21"/>
  <c r="B86" i="13" s="1"/>
  <c r="B436" i="21"/>
  <c r="B94" i="13" s="1"/>
  <c r="B429" i="21"/>
  <c r="B87" i="13" s="1"/>
  <c r="B438" i="21"/>
  <c r="B96" i="13" s="1"/>
  <c r="B434" i="21"/>
  <c r="B92" i="13" s="1"/>
  <c r="B433" i="21"/>
  <c r="B91" i="13" s="1"/>
  <c r="B425" i="21"/>
  <c r="B83" i="13" s="1"/>
  <c r="B435" i="21"/>
  <c r="B93" i="13" s="1"/>
  <c r="B427" i="21"/>
  <c r="B85" i="13" s="1"/>
  <c r="B424" i="21"/>
  <c r="B82" i="13" s="1"/>
  <c r="BA128" i="21"/>
  <c r="J419" i="21" s="1"/>
  <c r="J37" i="8" s="1"/>
  <c r="BA127" i="21"/>
  <c r="I419" i="21" s="1"/>
  <c r="I37" i="8" s="1"/>
  <c r="C420" i="21"/>
  <c r="C38" i="8" s="1"/>
  <c r="C328" i="21"/>
  <c r="AZ97" i="10"/>
  <c r="AZ115" i="10" s="1"/>
  <c r="AZ98" i="10"/>
  <c r="AZ116" i="10" s="1"/>
  <c r="BA270" i="21"/>
  <c r="P420" i="21" s="1"/>
  <c r="P38" i="8" s="1"/>
  <c r="BA260" i="21"/>
  <c r="F420" i="21" s="1"/>
  <c r="F38" i="8" s="1"/>
  <c r="AZ271" i="21"/>
  <c r="BA262" i="21"/>
  <c r="H420" i="21" s="1"/>
  <c r="H38" i="8" s="1"/>
  <c r="BA263" i="21"/>
  <c r="BA269" i="21"/>
  <c r="O420" i="21" s="1"/>
  <c r="O38" i="8" s="1"/>
  <c r="BA265" i="21"/>
  <c r="K420" i="21" s="1"/>
  <c r="K38" i="8" s="1"/>
  <c r="BA132" i="21"/>
  <c r="N419" i="21" s="1"/>
  <c r="N37" i="8" s="1"/>
  <c r="BA253" i="21"/>
  <c r="BA235" i="21"/>
  <c r="BA133" i="21"/>
  <c r="O419" i="21" s="1"/>
  <c r="O37" i="8" s="1"/>
  <c r="BA124" i="21"/>
  <c r="BA121" i="21"/>
  <c r="AZ95" i="10"/>
  <c r="AZ113" i="10" s="1"/>
  <c r="BA131" i="21"/>
  <c r="M419" i="21" s="1"/>
  <c r="M37" i="8" s="1"/>
  <c r="BA125" i="21"/>
  <c r="G419" i="21" s="1"/>
  <c r="G37" i="8" s="1"/>
  <c r="BA129" i="21"/>
  <c r="K419" i="21" s="1"/>
  <c r="K37" i="8" s="1"/>
  <c r="BA126" i="21"/>
  <c r="H419" i="21" s="1"/>
  <c r="H37" i="8" s="1"/>
  <c r="BA122" i="21"/>
  <c r="BA99" i="21"/>
  <c r="BA134" i="21"/>
  <c r="P419" i="21" s="1"/>
  <c r="P37" i="8" s="1"/>
  <c r="Q57" i="10"/>
  <c r="CG57" i="10"/>
  <c r="AN57" i="10"/>
  <c r="CE57" i="10"/>
  <c r="AZ94" i="10"/>
  <c r="AZ112" i="10" s="1"/>
  <c r="D57" i="10"/>
  <c r="CR57" i="10"/>
  <c r="AL57" i="10"/>
  <c r="I57" i="10"/>
  <c r="BS57" i="10"/>
  <c r="G57" i="10"/>
  <c r="AW57" i="10"/>
  <c r="BC57" i="10"/>
  <c r="CF57" i="10"/>
  <c r="CJ57" i="10"/>
  <c r="BJ57" i="10"/>
  <c r="AZ114" i="10"/>
  <c r="U57" i="10"/>
  <c r="BM57" i="10"/>
  <c r="K57" i="10"/>
  <c r="CS57" i="10"/>
  <c r="AS57" i="10"/>
  <c r="O57" i="10"/>
  <c r="CC57" i="10"/>
  <c r="S57" i="10"/>
  <c r="E57" i="10"/>
  <c r="BF57" i="10"/>
  <c r="CI57" i="10"/>
  <c r="AB57" i="10"/>
  <c r="P57" i="10"/>
  <c r="BR57" i="10"/>
  <c r="AZ57" i="10"/>
  <c r="BK57" i="10"/>
  <c r="X57" i="10"/>
  <c r="V57" i="10"/>
  <c r="CM57" i="10"/>
  <c r="AO57" i="10"/>
  <c r="BH57" i="10"/>
  <c r="BZ57" i="10"/>
  <c r="CW57" i="10"/>
  <c r="BW57" i="10"/>
  <c r="CN57" i="10"/>
  <c r="BL57" i="10"/>
  <c r="J57" i="10"/>
  <c r="BA57" i="10"/>
  <c r="L57" i="10"/>
  <c r="BN57" i="10"/>
  <c r="BG57" i="10"/>
  <c r="F57" i="10"/>
  <c r="AX57" i="10"/>
  <c r="Y57" i="10"/>
  <c r="AU57" i="10"/>
  <c r="BT57" i="10"/>
  <c r="BQ57" i="10"/>
  <c r="BX57" i="10"/>
  <c r="AA57" i="10"/>
  <c r="N57" i="10"/>
  <c r="BD57" i="10"/>
  <c r="CT57" i="10"/>
  <c r="AF57" i="10"/>
  <c r="CA57" i="10"/>
  <c r="AK57" i="10"/>
  <c r="AI57" i="10"/>
  <c r="CQ57" i="10"/>
  <c r="BI57" i="10"/>
  <c r="CL57" i="10"/>
  <c r="AD57" i="10"/>
  <c r="CP57" i="10"/>
  <c r="CB57" i="10"/>
  <c r="C57" i="10"/>
  <c r="AH57" i="10"/>
  <c r="AV57" i="10"/>
  <c r="AQ57" i="10"/>
  <c r="AG57" i="10"/>
  <c r="BP57" i="10"/>
  <c r="M57" i="10"/>
  <c r="CO57" i="10"/>
  <c r="CK57" i="10"/>
  <c r="BB57" i="10"/>
  <c r="AJ57" i="10"/>
  <c r="CU57" i="10"/>
  <c r="BU57" i="10"/>
  <c r="BV57" i="10"/>
  <c r="R57" i="10"/>
  <c r="AR57" i="10"/>
  <c r="CD57" i="10"/>
  <c r="AC57" i="10"/>
  <c r="AE57" i="10"/>
  <c r="BE57" i="10"/>
  <c r="CV57" i="10"/>
  <c r="BO57" i="10"/>
  <c r="BY57" i="10"/>
  <c r="AT57" i="10"/>
  <c r="H57" i="10"/>
  <c r="W57" i="10"/>
  <c r="T57" i="10"/>
  <c r="CH57" i="10"/>
  <c r="AP57" i="10"/>
  <c r="AY57" i="10"/>
  <c r="Z57" i="10"/>
  <c r="G242" i="10"/>
  <c r="G239" i="10"/>
  <c r="F266" i="10"/>
  <c r="I266" i="10" s="1"/>
  <c r="F268" i="10"/>
  <c r="I268" i="10" s="1"/>
  <c r="BA224" i="10"/>
  <c r="BA242" i="10" s="1"/>
  <c r="F265" i="10"/>
  <c r="F264" i="10"/>
  <c r="F267" i="10"/>
  <c r="I267" i="10" s="1"/>
  <c r="AG187" i="10"/>
  <c r="AE187" i="10"/>
  <c r="CL187" i="10"/>
  <c r="AY187" i="10"/>
  <c r="AN187" i="10"/>
  <c r="K187" i="10"/>
  <c r="AA187" i="10"/>
  <c r="BZ187" i="10"/>
  <c r="AU187" i="10"/>
  <c r="I187" i="10"/>
  <c r="BT187" i="10"/>
  <c r="S187" i="10"/>
  <c r="BH187" i="10"/>
  <c r="CF187" i="10"/>
  <c r="BM187" i="10"/>
  <c r="AQ187" i="10"/>
  <c r="BS187" i="10"/>
  <c r="CG187" i="10"/>
  <c r="G187" i="10"/>
  <c r="P187" i="10"/>
  <c r="AJ187" i="10"/>
  <c r="R187" i="10"/>
  <c r="BP187" i="10"/>
  <c r="CR187" i="10"/>
  <c r="AZ187" i="10"/>
  <c r="CN187" i="10"/>
  <c r="AF187" i="10"/>
  <c r="CM187" i="10"/>
  <c r="AL187" i="10"/>
  <c r="CH187" i="10"/>
  <c r="CU187" i="10"/>
  <c r="BF187" i="10"/>
  <c r="O187" i="10"/>
  <c r="AI187" i="10"/>
  <c r="CA187" i="10"/>
  <c r="CK187" i="10"/>
  <c r="CJ187" i="10"/>
  <c r="U187" i="10"/>
  <c r="E187" i="10"/>
  <c r="BN187" i="10"/>
  <c r="BI187" i="10"/>
  <c r="AV187" i="10"/>
  <c r="CC187" i="10"/>
  <c r="H187" i="10"/>
  <c r="BW187" i="10"/>
  <c r="N187" i="10"/>
  <c r="CB187" i="10"/>
  <c r="AK187" i="10"/>
  <c r="CD187" i="10"/>
  <c r="BE187" i="10"/>
  <c r="BK187" i="10"/>
  <c r="CT187" i="10"/>
  <c r="CO187" i="10"/>
  <c r="BY187" i="10"/>
  <c r="BD187" i="10"/>
  <c r="AR187" i="10"/>
  <c r="AH187" i="10"/>
  <c r="BQ187" i="10"/>
  <c r="V187" i="10"/>
  <c r="AO187" i="10"/>
  <c r="CE187" i="10"/>
  <c r="CV187" i="10"/>
  <c r="Z187" i="10"/>
  <c r="Y187" i="10"/>
  <c r="AW187" i="10"/>
  <c r="M187" i="10"/>
  <c r="T187" i="10"/>
  <c r="CI187" i="10"/>
  <c r="BA187" i="10"/>
  <c r="J187" i="10"/>
  <c r="AP187" i="10"/>
  <c r="BL187" i="10"/>
  <c r="W187" i="10"/>
  <c r="CW187" i="10"/>
  <c r="CQ187" i="10"/>
  <c r="BJ187" i="10"/>
  <c r="AS187" i="10"/>
  <c r="BV187" i="10"/>
  <c r="F187" i="10"/>
  <c r="AC187" i="10"/>
  <c r="AB187" i="10"/>
  <c r="D187" i="10"/>
  <c r="B187" i="10"/>
  <c r="BR187" i="10"/>
  <c r="BB187" i="10"/>
  <c r="X187" i="10"/>
  <c r="CS187" i="10"/>
  <c r="L187" i="10"/>
  <c r="BU187" i="10"/>
  <c r="BG187" i="10"/>
  <c r="Q187" i="10"/>
  <c r="BX187" i="10"/>
  <c r="BC187" i="10"/>
  <c r="AT187" i="10"/>
  <c r="AD187" i="10"/>
  <c r="BO187" i="10"/>
  <c r="AX187" i="10"/>
  <c r="AM187" i="10"/>
  <c r="CP187" i="10"/>
  <c r="G209" i="10"/>
  <c r="G245" i="10" s="1"/>
  <c r="C187" i="10"/>
  <c r="AM57" i="10"/>
  <c r="BA96" i="10"/>
  <c r="BA114" i="10" s="1"/>
  <c r="BA94" i="10"/>
  <c r="BA95" i="10"/>
  <c r="BA113" i="10" s="1"/>
  <c r="P210" i="10"/>
  <c r="P246" i="10" s="1"/>
  <c r="P209" i="10"/>
  <c r="AK210" i="10"/>
  <c r="AK246" i="10" s="1"/>
  <c r="AK209" i="10"/>
  <c r="AI209" i="10"/>
  <c r="AI210" i="10"/>
  <c r="AI246" i="10" s="1"/>
  <c r="AE209" i="10"/>
  <c r="AE210" i="10"/>
  <c r="AE246" i="10" s="1"/>
  <c r="AM210" i="10"/>
  <c r="AM246" i="10" s="1"/>
  <c r="AM209" i="10"/>
  <c r="J210" i="10"/>
  <c r="J246" i="10" s="1"/>
  <c r="J209" i="10"/>
  <c r="Z210" i="10"/>
  <c r="Z246" i="10" s="1"/>
  <c r="Z209" i="10"/>
  <c r="AC210" i="10"/>
  <c r="AC246" i="10" s="1"/>
  <c r="AC209" i="10"/>
  <c r="S210" i="10"/>
  <c r="S246" i="10" s="1"/>
  <c r="S209" i="10"/>
  <c r="X209" i="10"/>
  <c r="X210" i="10"/>
  <c r="X246" i="10" s="1"/>
  <c r="AR210" i="10"/>
  <c r="AR246" i="10" s="1"/>
  <c r="AR209" i="10"/>
  <c r="N210" i="10"/>
  <c r="N246" i="10" s="1"/>
  <c r="N209" i="10"/>
  <c r="AH210" i="10"/>
  <c r="AH246" i="10" s="1"/>
  <c r="AH209" i="10"/>
  <c r="M209" i="10"/>
  <c r="M210" i="10"/>
  <c r="M246" i="10" s="1"/>
  <c r="Q210" i="10"/>
  <c r="Q246" i="10" s="1"/>
  <c r="Q209" i="10"/>
  <c r="L210" i="10"/>
  <c r="L246" i="10" s="1"/>
  <c r="L209" i="10"/>
  <c r="I209" i="10"/>
  <c r="I210" i="10"/>
  <c r="I246" i="10" s="1"/>
  <c r="T210" i="10"/>
  <c r="T246" i="10" s="1"/>
  <c r="T209" i="10"/>
  <c r="AB210" i="10"/>
  <c r="AB246" i="10" s="1"/>
  <c r="AB209" i="10"/>
  <c r="U209" i="10"/>
  <c r="U210" i="10"/>
  <c r="U246" i="10" s="1"/>
  <c r="AD209" i="10"/>
  <c r="AD210" i="10"/>
  <c r="AD246" i="10" s="1"/>
  <c r="AP210" i="10"/>
  <c r="AP246" i="10" s="1"/>
  <c r="AP209" i="10"/>
  <c r="W209" i="10"/>
  <c r="W210" i="10"/>
  <c r="W246" i="10" s="1"/>
  <c r="AT209" i="10"/>
  <c r="AT210" i="10"/>
  <c r="AT246" i="10" s="1"/>
  <c r="AG209" i="10"/>
  <c r="AG245" i="10" s="1"/>
  <c r="AG210" i="10"/>
  <c r="AQ209" i="10"/>
  <c r="AQ210" i="10"/>
  <c r="AQ246" i="10" s="1"/>
  <c r="AS210" i="10"/>
  <c r="AS246" i="10" s="1"/>
  <c r="AS209" i="10"/>
  <c r="AN209" i="10"/>
  <c r="AN210" i="10"/>
  <c r="AN246" i="10" s="1"/>
  <c r="AF209" i="10"/>
  <c r="AF210" i="10"/>
  <c r="AF246" i="10" s="1"/>
  <c r="AW209" i="10"/>
  <c r="AW210" i="10"/>
  <c r="AW246" i="10" s="1"/>
  <c r="H209" i="10"/>
  <c r="H210" i="10"/>
  <c r="H246" i="10" s="1"/>
  <c r="AO209" i="10"/>
  <c r="AO210" i="10"/>
  <c r="AO246" i="10" s="1"/>
  <c r="R210" i="10"/>
  <c r="R246" i="10" s="1"/>
  <c r="R209" i="10"/>
  <c r="AY210" i="10"/>
  <c r="AY246" i="10" s="1"/>
  <c r="AY209" i="10"/>
  <c r="AA209" i="10"/>
  <c r="AA210" i="10"/>
  <c r="AA246" i="10" s="1"/>
  <c r="AL210" i="10"/>
  <c r="AL246" i="10" s="1"/>
  <c r="AL209" i="10"/>
  <c r="AU210" i="10"/>
  <c r="AU246" i="10" s="1"/>
  <c r="AU209" i="10"/>
  <c r="AV209" i="10"/>
  <c r="AV210" i="10"/>
  <c r="AV246" i="10" s="1"/>
  <c r="AJ210" i="10"/>
  <c r="AJ246" i="10" s="1"/>
  <c r="AJ209" i="10"/>
  <c r="K209" i="10"/>
  <c r="K210" i="10"/>
  <c r="K246" i="10" s="1"/>
  <c r="Y209" i="10"/>
  <c r="Y210" i="10"/>
  <c r="Y246" i="10" s="1"/>
  <c r="V209" i="10"/>
  <c r="V245" i="10" s="1"/>
  <c r="V210" i="10"/>
  <c r="O210" i="10"/>
  <c r="O246" i="10" s="1"/>
  <c r="O209" i="10"/>
  <c r="AX209" i="10"/>
  <c r="AX210" i="10"/>
  <c r="AX246" i="10" s="1"/>
  <c r="P226" i="10"/>
  <c r="P244" i="10" s="1"/>
  <c r="P225" i="10"/>
  <c r="P243" i="10" s="1"/>
  <c r="P224" i="10"/>
  <c r="AG225" i="10"/>
  <c r="AG243" i="10" s="1"/>
  <c r="AG226" i="10"/>
  <c r="AG244" i="10" s="1"/>
  <c r="AG224" i="10"/>
  <c r="AO225" i="10"/>
  <c r="AO243" i="10" s="1"/>
  <c r="AO226" i="10"/>
  <c r="AO244" i="10" s="1"/>
  <c r="AO224" i="10"/>
  <c r="O226" i="10"/>
  <c r="O244" i="10" s="1"/>
  <c r="O225" i="10"/>
  <c r="O243" i="10" s="1"/>
  <c r="O224" i="10"/>
  <c r="I226" i="10"/>
  <c r="I244" i="10" s="1"/>
  <c r="I224" i="10"/>
  <c r="I225" i="10"/>
  <c r="I243" i="10" s="1"/>
  <c r="AL226" i="10"/>
  <c r="AL244" i="10" s="1"/>
  <c r="AL225" i="10"/>
  <c r="AL243" i="10" s="1"/>
  <c r="AL224" i="10"/>
  <c r="L225" i="10"/>
  <c r="L243" i="10" s="1"/>
  <c r="L226" i="10"/>
  <c r="L244" i="10" s="1"/>
  <c r="L224" i="10"/>
  <c r="Z224" i="10"/>
  <c r="Z226" i="10"/>
  <c r="Z244" i="10" s="1"/>
  <c r="Z225" i="10"/>
  <c r="Z243" i="10" s="1"/>
  <c r="AX226" i="10"/>
  <c r="AX244" i="10" s="1"/>
  <c r="AX225" i="10"/>
  <c r="AX243" i="10" s="1"/>
  <c r="AX224" i="10"/>
  <c r="BA226" i="10"/>
  <c r="BA244" i="10" s="1"/>
  <c r="K224" i="10"/>
  <c r="K226" i="10"/>
  <c r="K244" i="10" s="1"/>
  <c r="K225" i="10"/>
  <c r="K243" i="10" s="1"/>
  <c r="AD225" i="10"/>
  <c r="AD243" i="10" s="1"/>
  <c r="AD226" i="10"/>
  <c r="AD244" i="10" s="1"/>
  <c r="AD224" i="10"/>
  <c r="W224" i="10"/>
  <c r="W226" i="10"/>
  <c r="W244" i="10" s="1"/>
  <c r="W225" i="10"/>
  <c r="W243" i="10" s="1"/>
  <c r="AY225" i="10"/>
  <c r="AY243" i="10" s="1"/>
  <c r="AY224" i="10"/>
  <c r="AY226" i="10"/>
  <c r="AY244" i="10" s="1"/>
  <c r="AE226" i="10"/>
  <c r="AE244" i="10" s="1"/>
  <c r="AE225" i="10"/>
  <c r="AE243" i="10" s="1"/>
  <c r="AE224" i="10"/>
  <c r="T225" i="10"/>
  <c r="T243" i="10" s="1"/>
  <c r="T226" i="10"/>
  <c r="T244" i="10" s="1"/>
  <c r="T224" i="10"/>
  <c r="AI226" i="10"/>
  <c r="AI244" i="10" s="1"/>
  <c r="AI224" i="10"/>
  <c r="AI225" i="10"/>
  <c r="AI243" i="10" s="1"/>
  <c r="AH225" i="10"/>
  <c r="AH243" i="10" s="1"/>
  <c r="AH226" i="10"/>
  <c r="AH244" i="10" s="1"/>
  <c r="AH224" i="10"/>
  <c r="Q224" i="10"/>
  <c r="Q226" i="10"/>
  <c r="Q244" i="10" s="1"/>
  <c r="Q225" i="10"/>
  <c r="Q243" i="10" s="1"/>
  <c r="AP226" i="10"/>
  <c r="AP244" i="10" s="1"/>
  <c r="AP225" i="10"/>
  <c r="AP243" i="10" s="1"/>
  <c r="AP224" i="10"/>
  <c r="AJ225" i="10"/>
  <c r="AJ243" i="10" s="1"/>
  <c r="AJ226" i="10"/>
  <c r="AJ244" i="10" s="1"/>
  <c r="AJ224" i="10"/>
  <c r="Y225" i="10"/>
  <c r="Y243" i="10" s="1"/>
  <c r="Y226" i="10"/>
  <c r="Y244" i="10" s="1"/>
  <c r="Y224" i="10"/>
  <c r="AS225" i="10"/>
  <c r="AS243" i="10" s="1"/>
  <c r="AS226" i="10"/>
  <c r="AS244" i="10" s="1"/>
  <c r="AS224" i="10"/>
  <c r="V226" i="10"/>
  <c r="V244" i="10" s="1"/>
  <c r="V225" i="10"/>
  <c r="V243" i="10" s="1"/>
  <c r="V224" i="10"/>
  <c r="AV225" i="10"/>
  <c r="AV243" i="10" s="1"/>
  <c r="AV226" i="10"/>
  <c r="AV244" i="10" s="1"/>
  <c r="AV224" i="10"/>
  <c r="AQ224" i="10"/>
  <c r="AQ226" i="10"/>
  <c r="AQ244" i="10" s="1"/>
  <c r="AQ225" i="10"/>
  <c r="AQ243" i="10" s="1"/>
  <c r="H225" i="10"/>
  <c r="H243" i="10" s="1"/>
  <c r="H226" i="10"/>
  <c r="H244" i="10" s="1"/>
  <c r="H224" i="10"/>
  <c r="AU225" i="10"/>
  <c r="AU243" i="10" s="1"/>
  <c r="AU226" i="10"/>
  <c r="AU244" i="10" s="1"/>
  <c r="AU224" i="10"/>
  <c r="X225" i="10"/>
  <c r="X243" i="10" s="1"/>
  <c r="X226" i="10"/>
  <c r="X244" i="10" s="1"/>
  <c r="X224" i="10"/>
  <c r="S226" i="10"/>
  <c r="S244" i="10" s="1"/>
  <c r="S224" i="10"/>
  <c r="S225" i="10"/>
  <c r="S243" i="10" s="1"/>
  <c r="AM224" i="10"/>
  <c r="AM226" i="10"/>
  <c r="AM244" i="10" s="1"/>
  <c r="AM225" i="10"/>
  <c r="AM243" i="10" s="1"/>
  <c r="AF226" i="10"/>
  <c r="AF244" i="10" s="1"/>
  <c r="AF224" i="10"/>
  <c r="AF225" i="10"/>
  <c r="AF243" i="10" s="1"/>
  <c r="AB224" i="10"/>
  <c r="AB225" i="10"/>
  <c r="AB243" i="10" s="1"/>
  <c r="AB226" i="10"/>
  <c r="AB244" i="10" s="1"/>
  <c r="AZ226" i="10"/>
  <c r="AZ244" i="10" s="1"/>
  <c r="AZ224" i="10"/>
  <c r="AZ225" i="10"/>
  <c r="AZ243" i="10" s="1"/>
  <c r="N225" i="10"/>
  <c r="N243" i="10" s="1"/>
  <c r="N224" i="10"/>
  <c r="N226" i="10"/>
  <c r="N244" i="10" s="1"/>
  <c r="AC225" i="10"/>
  <c r="AC243" i="10" s="1"/>
  <c r="AC224" i="10"/>
  <c r="AC226" i="10"/>
  <c r="AC244" i="10" s="1"/>
  <c r="J224" i="10"/>
  <c r="J225" i="10"/>
  <c r="J243" i="10" s="1"/>
  <c r="J226" i="10"/>
  <c r="J244" i="10" s="1"/>
  <c r="AR226" i="10"/>
  <c r="AR244" i="10" s="1"/>
  <c r="AR224" i="10"/>
  <c r="AR225" i="10"/>
  <c r="AR243" i="10" s="1"/>
  <c r="AA224" i="10"/>
  <c r="AA226" i="10"/>
  <c r="AA244" i="10" s="1"/>
  <c r="AA225" i="10"/>
  <c r="AA243" i="10" s="1"/>
  <c r="AT225" i="10"/>
  <c r="AT243" i="10" s="1"/>
  <c r="AT226" i="10"/>
  <c r="AT244" i="10" s="1"/>
  <c r="AT224" i="10"/>
  <c r="R226" i="10"/>
  <c r="R244" i="10" s="1"/>
  <c r="R225" i="10"/>
  <c r="R243" i="10" s="1"/>
  <c r="R224" i="10"/>
  <c r="U226" i="10"/>
  <c r="U244" i="10" s="1"/>
  <c r="U224" i="10"/>
  <c r="U225" i="10"/>
  <c r="U243" i="10" s="1"/>
  <c r="M226" i="10"/>
  <c r="M244" i="10" s="1"/>
  <c r="M225" i="10"/>
  <c r="M243" i="10" s="1"/>
  <c r="M224" i="10"/>
  <c r="AW224" i="10"/>
  <c r="AW225" i="10"/>
  <c r="AW243" i="10" s="1"/>
  <c r="AW226" i="10"/>
  <c r="AW244" i="10" s="1"/>
  <c r="AK225" i="10"/>
  <c r="AK243" i="10" s="1"/>
  <c r="AK226" i="10"/>
  <c r="AK244" i="10" s="1"/>
  <c r="AK224" i="10"/>
  <c r="AN224" i="10"/>
  <c r="AN225" i="10"/>
  <c r="AN243" i="10" s="1"/>
  <c r="AN226" i="10"/>
  <c r="AN244" i="10" s="1"/>
  <c r="AZ221" i="10"/>
  <c r="BA225" i="10"/>
  <c r="I272" i="10"/>
  <c r="I269" i="10"/>
  <c r="I270" i="10"/>
  <c r="I275" i="10"/>
  <c r="I271" i="10"/>
  <c r="I274" i="10"/>
  <c r="I273" i="10"/>
  <c r="BA247" i="10"/>
  <c r="BC247" i="10" s="1"/>
  <c r="G266" i="10" s="1"/>
  <c r="BC211" i="10"/>
  <c r="BA246" i="10"/>
  <c r="BA248" i="10"/>
  <c r="BC248" i="10" s="1"/>
  <c r="G267" i="10" s="1"/>
  <c r="BC212" i="10"/>
  <c r="BC208" i="10"/>
  <c r="BA253" i="10"/>
  <c r="BC253" i="10" s="1"/>
  <c r="G272" i="10" s="1"/>
  <c r="BC217" i="10"/>
  <c r="BA249" i="10"/>
  <c r="BC249" i="10" s="1"/>
  <c r="G268" i="10" s="1"/>
  <c r="BC213" i="10"/>
  <c r="BA250" i="10"/>
  <c r="BC250" i="10" s="1"/>
  <c r="G269" i="10" s="1"/>
  <c r="BC214" i="10"/>
  <c r="BA256" i="10"/>
  <c r="BC256" i="10" s="1"/>
  <c r="G275" i="10" s="1"/>
  <c r="BC220" i="10"/>
  <c r="BA252" i="10"/>
  <c r="BC252" i="10" s="1"/>
  <c r="G271" i="10" s="1"/>
  <c r="BC216" i="10"/>
  <c r="BA255" i="10"/>
  <c r="BC255" i="10" s="1"/>
  <c r="G274" i="10" s="1"/>
  <c r="BC219" i="10"/>
  <c r="BC207" i="10"/>
  <c r="BA254" i="10"/>
  <c r="BC254" i="10" s="1"/>
  <c r="G273" i="10" s="1"/>
  <c r="BC218" i="10"/>
  <c r="BA251" i="10"/>
  <c r="BC251" i="10" s="1"/>
  <c r="G270" i="10" s="1"/>
  <c r="BC215" i="10"/>
  <c r="BA221" i="10"/>
  <c r="BC206" i="10"/>
  <c r="BA245" i="10"/>
  <c r="BA125" i="10"/>
  <c r="BC125" i="10" s="1"/>
  <c r="D274" i="10" s="1"/>
  <c r="BA120" i="10"/>
  <c r="BC120" i="10" s="1"/>
  <c r="D269" i="10" s="1"/>
  <c r="BA118" i="10"/>
  <c r="BC118" i="10" s="1"/>
  <c r="D267" i="10" s="1"/>
  <c r="BA122" i="10"/>
  <c r="BC122" i="10" s="1"/>
  <c r="D271" i="10" s="1"/>
  <c r="BA121" i="10"/>
  <c r="BC121" i="10" s="1"/>
  <c r="D270" i="10" s="1"/>
  <c r="BA126" i="10"/>
  <c r="BC126" i="10" s="1"/>
  <c r="D275" i="10" s="1"/>
  <c r="BA123" i="10"/>
  <c r="BC123" i="10" s="1"/>
  <c r="D272" i="10" s="1"/>
  <c r="BA119" i="10"/>
  <c r="BC119" i="10" s="1"/>
  <c r="D268" i="10" s="1"/>
  <c r="BC90" i="10"/>
  <c r="B275" i="10" s="1"/>
  <c r="BC85" i="10"/>
  <c r="B270" i="10" s="1"/>
  <c r="BA117" i="10"/>
  <c r="BC117" i="10" s="1"/>
  <c r="D266" i="10" s="1"/>
  <c r="BA115" i="10"/>
  <c r="BA116" i="10"/>
  <c r="BA124" i="10"/>
  <c r="BC124" i="10" s="1"/>
  <c r="D273" i="10" s="1"/>
  <c r="BC82" i="10"/>
  <c r="B267" i="10" s="1"/>
  <c r="BC83" i="10"/>
  <c r="B268" i="10" s="1"/>
  <c r="BC79" i="10"/>
  <c r="B264" i="10" s="1"/>
  <c r="BC78" i="10"/>
  <c r="B263" i="10" s="1"/>
  <c r="BC84" i="10"/>
  <c r="B269" i="10" s="1"/>
  <c r="BC86" i="10"/>
  <c r="B271" i="10" s="1"/>
  <c r="BC89" i="10"/>
  <c r="B274" i="10" s="1"/>
  <c r="BA91" i="10"/>
  <c r="BC91" i="10" s="1"/>
  <c r="C356" i="21" l="1"/>
  <c r="B356" i="21"/>
  <c r="B353" i="21"/>
  <c r="C354" i="21"/>
  <c r="B354" i="21"/>
  <c r="C353" i="21"/>
  <c r="I420" i="21"/>
  <c r="I38" i="8" s="1"/>
  <c r="C329" i="21"/>
  <c r="B357" i="21"/>
  <c r="C357" i="21"/>
  <c r="B358" i="21"/>
  <c r="C358" i="21"/>
  <c r="B360" i="21"/>
  <c r="C360" i="21"/>
  <c r="B352" i="21"/>
  <c r="C352" i="21"/>
  <c r="B359" i="21"/>
  <c r="C359" i="21"/>
  <c r="B355" i="21"/>
  <c r="C355" i="21"/>
  <c r="B351" i="21"/>
  <c r="C351" i="21"/>
  <c r="BA271" i="21"/>
  <c r="B420" i="21" s="1"/>
  <c r="B38" i="8" s="1"/>
  <c r="AZ127" i="10"/>
  <c r="AZ109" i="10"/>
  <c r="G257" i="10"/>
  <c r="E271" i="10"/>
  <c r="H271" i="10" s="1"/>
  <c r="B73" i="12" s="1"/>
  <c r="E269" i="10"/>
  <c r="H269" i="10" s="1"/>
  <c r="B71" i="12" s="1"/>
  <c r="E272" i="10"/>
  <c r="H272" i="10" s="1"/>
  <c r="B74" i="12" s="1"/>
  <c r="E270" i="10"/>
  <c r="H270" i="10" s="1"/>
  <c r="B72" i="12" s="1"/>
  <c r="E262" i="10"/>
  <c r="H262" i="10" s="1"/>
  <c r="B64" i="12" s="1"/>
  <c r="E273" i="10"/>
  <c r="H273" i="10" s="1"/>
  <c r="B75" i="12" s="1"/>
  <c r="E267" i="10"/>
  <c r="H267" i="10" s="1"/>
  <c r="B69" i="12" s="1"/>
  <c r="E261" i="10"/>
  <c r="H261" i="10" s="1"/>
  <c r="B63" i="12" s="1"/>
  <c r="E274" i="10"/>
  <c r="H274" i="10" s="1"/>
  <c r="B76" i="12" s="1"/>
  <c r="E275" i="10"/>
  <c r="H275" i="10" s="1"/>
  <c r="B77" i="12" s="1"/>
  <c r="E268" i="10"/>
  <c r="H268" i="10" s="1"/>
  <c r="B70" i="12" s="1"/>
  <c r="E263" i="10"/>
  <c r="H263" i="10" s="1"/>
  <c r="B65" i="12" s="1"/>
  <c r="E266" i="10"/>
  <c r="H266" i="10" s="1"/>
  <c r="B68" i="12" s="1"/>
  <c r="G221" i="10"/>
  <c r="BA109" i="10"/>
  <c r="BA112" i="10"/>
  <c r="BA127" i="10" s="1"/>
  <c r="V221" i="10"/>
  <c r="V246" i="10"/>
  <c r="AL245" i="10"/>
  <c r="AL221" i="10"/>
  <c r="T245" i="10"/>
  <c r="T221" i="10"/>
  <c r="N221" i="10"/>
  <c r="N245" i="10"/>
  <c r="J245" i="10"/>
  <c r="J221" i="10"/>
  <c r="AY221" i="10"/>
  <c r="AY245" i="10"/>
  <c r="L245" i="10"/>
  <c r="L221" i="10"/>
  <c r="AK221" i="10"/>
  <c r="AK245" i="10"/>
  <c r="AX221" i="10"/>
  <c r="AX245" i="10"/>
  <c r="K221" i="10"/>
  <c r="K245" i="10"/>
  <c r="AV245" i="10"/>
  <c r="AV221" i="10"/>
  <c r="AO245" i="10"/>
  <c r="AO221" i="10"/>
  <c r="AW245" i="10"/>
  <c r="AW221" i="10"/>
  <c r="AN245" i="10"/>
  <c r="AN221" i="10"/>
  <c r="AQ245" i="10"/>
  <c r="AQ221" i="10"/>
  <c r="AT245" i="10"/>
  <c r="AT221" i="10"/>
  <c r="U221" i="10"/>
  <c r="U245" i="10"/>
  <c r="M245" i="10"/>
  <c r="M221" i="10"/>
  <c r="X221" i="10"/>
  <c r="X245" i="10"/>
  <c r="AE245" i="10"/>
  <c r="AE221" i="10"/>
  <c r="AP245" i="10"/>
  <c r="AP221" i="10"/>
  <c r="AC245" i="10"/>
  <c r="AC221" i="10"/>
  <c r="BC209" i="10"/>
  <c r="BC210" i="10"/>
  <c r="O245" i="10"/>
  <c r="O221" i="10"/>
  <c r="AJ245" i="10"/>
  <c r="AJ221" i="10"/>
  <c r="AU245" i="10"/>
  <c r="AU221" i="10"/>
  <c r="R221" i="10"/>
  <c r="R245" i="10"/>
  <c r="AS245" i="10"/>
  <c r="AS221" i="10"/>
  <c r="AG221" i="10"/>
  <c r="AG246" i="10"/>
  <c r="BC246" i="10" s="1"/>
  <c r="G265" i="10" s="1"/>
  <c r="AB245" i="10"/>
  <c r="AB221" i="10"/>
  <c r="Q245" i="10"/>
  <c r="Q221" i="10"/>
  <c r="AH245" i="10"/>
  <c r="AH221" i="10"/>
  <c r="AR245" i="10"/>
  <c r="AR221" i="10"/>
  <c r="S221" i="10"/>
  <c r="S245" i="10"/>
  <c r="Z221" i="10"/>
  <c r="Z245" i="10"/>
  <c r="AM245" i="10"/>
  <c r="AM221" i="10"/>
  <c r="P245" i="10"/>
  <c r="P221" i="10"/>
  <c r="Y245" i="10"/>
  <c r="Y221" i="10"/>
  <c r="AA245" i="10"/>
  <c r="AA221" i="10"/>
  <c r="H245" i="10"/>
  <c r="H221" i="10"/>
  <c r="AF221" i="10"/>
  <c r="AF245" i="10"/>
  <c r="W221" i="10"/>
  <c r="W245" i="10"/>
  <c r="AD221" i="10"/>
  <c r="AD245" i="10"/>
  <c r="I245" i="10"/>
  <c r="I221" i="10"/>
  <c r="AI245" i="10"/>
  <c r="AI221" i="10"/>
  <c r="C69" i="12"/>
  <c r="C74" i="12"/>
  <c r="C76" i="12"/>
  <c r="C68" i="12"/>
  <c r="C73" i="12"/>
  <c r="C71" i="12"/>
  <c r="C75" i="12"/>
  <c r="C77" i="12"/>
  <c r="BC244" i="10"/>
  <c r="G263" i="10" s="1"/>
  <c r="BC225" i="10"/>
  <c r="BC224" i="10"/>
  <c r="AW242" i="10"/>
  <c r="AW239" i="10"/>
  <c r="Y239" i="10"/>
  <c r="Y242" i="10"/>
  <c r="AH239" i="10"/>
  <c r="AH242" i="10"/>
  <c r="AI242" i="10"/>
  <c r="AI239" i="10"/>
  <c r="BC226" i="10"/>
  <c r="O242" i="10"/>
  <c r="O239" i="10"/>
  <c r="M242" i="10"/>
  <c r="M239" i="10"/>
  <c r="U242" i="10"/>
  <c r="U239" i="10"/>
  <c r="AR239" i="10"/>
  <c r="AR242" i="10"/>
  <c r="J242" i="10"/>
  <c r="J239" i="10"/>
  <c r="AZ242" i="10"/>
  <c r="AZ257" i="10" s="1"/>
  <c r="AZ239" i="10"/>
  <c r="AB242" i="10"/>
  <c r="AB239" i="10"/>
  <c r="S242" i="10"/>
  <c r="S239" i="10"/>
  <c r="H242" i="10"/>
  <c r="H239" i="10"/>
  <c r="AS242" i="10"/>
  <c r="AS239" i="10"/>
  <c r="AE239" i="10"/>
  <c r="AE242" i="10"/>
  <c r="AY239" i="10"/>
  <c r="AY242" i="10"/>
  <c r="W242" i="10"/>
  <c r="W239" i="10"/>
  <c r="AX242" i="10"/>
  <c r="AX239" i="10"/>
  <c r="P239" i="10"/>
  <c r="P242" i="10"/>
  <c r="AN239" i="10"/>
  <c r="AN242" i="10"/>
  <c r="AT242" i="10"/>
  <c r="AT239" i="10"/>
  <c r="N239" i="10"/>
  <c r="N242" i="10"/>
  <c r="AU239" i="10"/>
  <c r="AU242" i="10"/>
  <c r="AQ239" i="10"/>
  <c r="AQ242" i="10"/>
  <c r="V239" i="10"/>
  <c r="V242" i="10"/>
  <c r="AP239" i="10"/>
  <c r="AP242" i="10"/>
  <c r="T239" i="10"/>
  <c r="T242" i="10"/>
  <c r="AD242" i="10"/>
  <c r="AD239" i="10"/>
  <c r="Z239" i="10"/>
  <c r="Z242" i="10"/>
  <c r="AL242" i="10"/>
  <c r="AL239" i="10"/>
  <c r="I242" i="10"/>
  <c r="I239" i="10"/>
  <c r="AG242" i="10"/>
  <c r="AG239" i="10"/>
  <c r="AK239" i="10"/>
  <c r="AK242" i="10"/>
  <c r="R239" i="10"/>
  <c r="R242" i="10"/>
  <c r="AA242" i="10"/>
  <c r="AA239" i="10"/>
  <c r="AC242" i="10"/>
  <c r="AC239" i="10"/>
  <c r="AF242" i="10"/>
  <c r="AF239" i="10"/>
  <c r="AM239" i="10"/>
  <c r="AM242" i="10"/>
  <c r="X242" i="10"/>
  <c r="X239" i="10"/>
  <c r="AV242" i="10"/>
  <c r="AV239" i="10"/>
  <c r="AJ239" i="10"/>
  <c r="AJ242" i="10"/>
  <c r="Q239" i="10"/>
  <c r="Q242" i="10"/>
  <c r="K239" i="10"/>
  <c r="K242" i="10"/>
  <c r="L239" i="10"/>
  <c r="L242" i="10"/>
  <c r="AO239" i="10"/>
  <c r="AO242" i="10"/>
  <c r="BA243" i="10"/>
  <c r="BC243" i="10" s="1"/>
  <c r="G262" i="10" s="1"/>
  <c r="BA239" i="10"/>
  <c r="C290" i="10" a="1"/>
  <c r="C290" i="10" s="1"/>
  <c r="C291" i="10" a="1"/>
  <c r="C291" i="10" s="1"/>
  <c r="C292" i="10" a="1"/>
  <c r="C292" i="10" s="1"/>
  <c r="C286" i="10" a="1"/>
  <c r="C286" i="10" s="1"/>
  <c r="C289" i="10" a="1"/>
  <c r="C289" i="10" s="1"/>
  <c r="C287" i="10" a="1"/>
  <c r="C287" i="10" s="1"/>
  <c r="C288" i="10" a="1"/>
  <c r="C288" i="10" s="1"/>
  <c r="C285" i="10" a="1"/>
  <c r="C285" i="10" s="1"/>
  <c r="C284" i="10" a="1"/>
  <c r="C284" i="10" s="1"/>
  <c r="C283" i="10" a="1"/>
  <c r="C283" i="10" s="1"/>
  <c r="J274" i="10"/>
  <c r="B291" i="10" a="1"/>
  <c r="B291" i="10" s="1"/>
  <c r="J273" i="10"/>
  <c r="B290" i="10" a="1"/>
  <c r="B290" i="10" s="1"/>
  <c r="J271" i="10"/>
  <c r="B288" i="10" a="1"/>
  <c r="B288" i="10" s="1"/>
  <c r="B292" i="10" a="1"/>
  <c r="B292" i="10" s="1"/>
  <c r="J275" i="10"/>
  <c r="J267" i="10"/>
  <c r="B284" i="10" a="1"/>
  <c r="B284" i="10" s="1"/>
  <c r="B283" i="10" a="1"/>
  <c r="B283" i="10" s="1"/>
  <c r="J266" i="10"/>
  <c r="J270" i="10"/>
  <c r="B287" i="10" a="1"/>
  <c r="B287" i="10" s="1"/>
  <c r="B285" i="10" a="1"/>
  <c r="B285" i="10" s="1"/>
  <c r="J268" i="10"/>
  <c r="B289" i="10" a="1"/>
  <c r="B289" i="10" s="1"/>
  <c r="J272" i="10"/>
  <c r="B286" i="10" a="1"/>
  <c r="B286" i="10" s="1"/>
  <c r="J269" i="10"/>
  <c r="B276" i="10"/>
  <c r="D356" i="21" l="1"/>
  <c r="D354" i="21"/>
  <c r="D353" i="21"/>
  <c r="C330" i="21"/>
  <c r="D351" i="21"/>
  <c r="D359" i="21"/>
  <c r="D360" i="21"/>
  <c r="D357" i="21"/>
  <c r="D355" i="21"/>
  <c r="D352" i="21"/>
  <c r="D358" i="21"/>
  <c r="R257" i="10"/>
  <c r="AV257" i="10"/>
  <c r="K257" i="10"/>
  <c r="AK257" i="10"/>
  <c r="I257" i="10"/>
  <c r="AT257" i="10"/>
  <c r="H257" i="10"/>
  <c r="AB257" i="10"/>
  <c r="O257" i="10"/>
  <c r="AH257" i="10"/>
  <c r="D94" i="13"/>
  <c r="D93" i="13"/>
  <c r="D82" i="13"/>
  <c r="D87" i="13"/>
  <c r="D83" i="13"/>
  <c r="F263" i="10"/>
  <c r="E265" i="10"/>
  <c r="H265" i="10" s="1"/>
  <c r="B67" i="12" s="1"/>
  <c r="F261" i="10"/>
  <c r="E264" i="10"/>
  <c r="H264" i="10" s="1"/>
  <c r="B66" i="12" s="1"/>
  <c r="F262" i="10"/>
  <c r="L257" i="10"/>
  <c r="Q257" i="10"/>
  <c r="AP257" i="10"/>
  <c r="AQ257" i="10"/>
  <c r="AR257" i="10"/>
  <c r="AW257" i="10"/>
  <c r="AJ257" i="10"/>
  <c r="Z257" i="10"/>
  <c r="T257" i="10"/>
  <c r="P257" i="10"/>
  <c r="AI257" i="10"/>
  <c r="X257" i="10"/>
  <c r="AF257" i="10"/>
  <c r="AA257" i="10"/>
  <c r="J257" i="10"/>
  <c r="U257" i="10"/>
  <c r="E88" i="13"/>
  <c r="AD257" i="10"/>
  <c r="AX257" i="10"/>
  <c r="E90" i="13"/>
  <c r="E96" i="13"/>
  <c r="E93" i="13"/>
  <c r="V257" i="10"/>
  <c r="E95" i="13"/>
  <c r="AG257" i="10"/>
  <c r="E92" i="13"/>
  <c r="AO257" i="10"/>
  <c r="AU257" i="10"/>
  <c r="AE257" i="10"/>
  <c r="AM257" i="10"/>
  <c r="AN257" i="10"/>
  <c r="AC257" i="10"/>
  <c r="AL257" i="10"/>
  <c r="AS257" i="10"/>
  <c r="M257" i="10"/>
  <c r="Y257" i="10"/>
  <c r="W257" i="10"/>
  <c r="E87" i="13"/>
  <c r="N257" i="10"/>
  <c r="AY257" i="10"/>
  <c r="E94" i="13"/>
  <c r="S257" i="10"/>
  <c r="BC221" i="10"/>
  <c r="BC245" i="10"/>
  <c r="G264" i="10" s="1"/>
  <c r="C282" i="10" a="1"/>
  <c r="C282" i="10" s="1"/>
  <c r="E89" i="13"/>
  <c r="C70" i="12"/>
  <c r="E91" i="13"/>
  <c r="C72" i="12"/>
  <c r="D90" i="13"/>
  <c r="D84" i="13"/>
  <c r="C279" i="10" a="1"/>
  <c r="C279" i="10" s="1"/>
  <c r="C280" i="10" a="1"/>
  <c r="C280" i="10" s="1"/>
  <c r="BA257" i="10"/>
  <c r="BC242" i="10"/>
  <c r="G261" i="10" s="1"/>
  <c r="BC239" i="10"/>
  <c r="D89" i="13"/>
  <c r="D92" i="13"/>
  <c r="D88" i="13"/>
  <c r="D95" i="13"/>
  <c r="D91" i="13"/>
  <c r="D96" i="13"/>
  <c r="F94" i="13" l="1"/>
  <c r="F93" i="13"/>
  <c r="H276" i="10"/>
  <c r="F87" i="13"/>
  <c r="F276" i="10"/>
  <c r="D86" i="13"/>
  <c r="D85" i="13"/>
  <c r="E276" i="10"/>
  <c r="F95" i="13"/>
  <c r="F96" i="13"/>
  <c r="F92" i="13"/>
  <c r="F90" i="13"/>
  <c r="F88" i="13"/>
  <c r="F89" i="13"/>
  <c r="BC257" i="10"/>
  <c r="C281" i="10" a="1"/>
  <c r="C281" i="10" s="1"/>
  <c r="F91" i="13"/>
  <c r="G276" i="10"/>
  <c r="C278" i="10" a="1"/>
  <c r="C278" i="10" s="1"/>
  <c r="E2" i="20" l="1"/>
  <c r="B13" i="10"/>
  <c r="J98" i="10" s="1"/>
  <c r="J116" i="10" s="1"/>
  <c r="B6" i="10"/>
  <c r="B7" i="21" a="1"/>
  <c r="B7" i="21" s="1"/>
  <c r="B8" i="21" s="1"/>
  <c r="F36" i="11" s="1" a="1"/>
  <c r="F36" i="11" s="1"/>
  <c r="B3" i="20" l="1"/>
  <c r="F2" i="20"/>
  <c r="C97" i="10"/>
  <c r="C115" i="10" s="1"/>
  <c r="C98" i="10"/>
  <c r="C116" i="10" s="1"/>
  <c r="J96" i="10"/>
  <c r="J114" i="10" s="1"/>
  <c r="J97" i="10"/>
  <c r="J115" i="10" s="1"/>
  <c r="C95" i="10"/>
  <c r="C113" i="10" s="1"/>
  <c r="C96" i="10"/>
  <c r="C114" i="10" s="1"/>
  <c r="J95" i="10"/>
  <c r="J113" i="10" s="1"/>
  <c r="J94" i="10"/>
  <c r="B9" i="21"/>
  <c r="B8" i="10"/>
  <c r="E98" i="10" s="1"/>
  <c r="E116" i="10" s="1"/>
  <c r="B14" i="10"/>
  <c r="K98" i="10" s="1"/>
  <c r="K116" i="10" s="1"/>
  <c r="B45" i="10"/>
  <c r="AP98" i="10" s="1"/>
  <c r="AP116" i="10" s="1"/>
  <c r="B5" i="10"/>
  <c r="B98" i="10" s="1"/>
  <c r="B9" i="10"/>
  <c r="F98" i="10" s="1"/>
  <c r="F116" i="10" s="1"/>
  <c r="B15" i="10"/>
  <c r="L98" i="10" s="1"/>
  <c r="L116" i="10" s="1"/>
  <c r="B46" i="10"/>
  <c r="AQ98" i="10" s="1"/>
  <c r="AQ116" i="10" s="1"/>
  <c r="B10" i="10"/>
  <c r="G98" i="10" s="1"/>
  <c r="G116" i="10" s="1"/>
  <c r="B7" i="10"/>
  <c r="D98" i="10" s="1"/>
  <c r="D116" i="10" s="1"/>
  <c r="B12" i="10"/>
  <c r="I98" i="10" s="1"/>
  <c r="I116" i="10" s="1"/>
  <c r="B11" i="10"/>
  <c r="H98" i="10" s="1"/>
  <c r="H116" i="10" s="1"/>
  <c r="C94" i="10"/>
  <c r="A9" i="19" l="1"/>
  <c r="B4" i="20"/>
  <c r="B5" i="20" s="1"/>
  <c r="B6" i="20" s="1"/>
  <c r="B7" i="20" s="1"/>
  <c r="B8" i="20" s="1"/>
  <c r="B9" i="20" s="1"/>
  <c r="B10" i="20" s="1"/>
  <c r="B11" i="20" s="1"/>
  <c r="B12" i="20" s="1"/>
  <c r="B13" i="20" s="1"/>
  <c r="B14" i="20" s="1"/>
  <c r="B15" i="20" s="1"/>
  <c r="B16" i="20" s="1"/>
  <c r="B17" i="20" s="1"/>
  <c r="B18" i="20" s="1"/>
  <c r="B19" i="20" s="1"/>
  <c r="B20" i="20" s="1"/>
  <c r="B21" i="20" s="1"/>
  <c r="B22" i="20" s="1"/>
  <c r="B23" i="20" s="1"/>
  <c r="B24" i="20" s="1"/>
  <c r="B25" i="20" s="1"/>
  <c r="B26" i="20" s="1"/>
  <c r="B27" i="20" s="1"/>
  <c r="B28" i="20" s="1"/>
  <c r="B29" i="20" s="1"/>
  <c r="B30" i="20" s="1"/>
  <c r="B31" i="20" s="1"/>
  <c r="B32" i="20" s="1"/>
  <c r="B33" i="20" s="1"/>
  <c r="B34" i="20" s="1"/>
  <c r="B35" i="20" s="1"/>
  <c r="B36" i="20" s="1"/>
  <c r="B37" i="20" s="1"/>
  <c r="B38" i="20" s="1"/>
  <c r="B39" i="20" s="1"/>
  <c r="B40" i="20" s="1"/>
  <c r="B41" i="20" s="1"/>
  <c r="B42" i="20" s="1"/>
  <c r="B43" i="20" s="1"/>
  <c r="B44" i="20" s="1"/>
  <c r="B45" i="20" s="1"/>
  <c r="B46" i="20" s="1"/>
  <c r="B47" i="20" s="1"/>
  <c r="B48" i="20" s="1"/>
  <c r="B49" i="20" s="1"/>
  <c r="B50" i="20" s="1"/>
  <c r="B51" i="20" s="1"/>
  <c r="B52" i="20" s="1"/>
  <c r="B53" i="20" s="1"/>
  <c r="B54" i="20" s="1"/>
  <c r="B27" i="21" a="1"/>
  <c r="B27" i="21" s="1"/>
  <c r="P102" i="21" s="1"/>
  <c r="B31" i="21" a="1"/>
  <c r="B31" i="21" s="1"/>
  <c r="T102" i="21" s="1"/>
  <c r="B35" i="21" a="1"/>
  <c r="B35" i="21" s="1"/>
  <c r="X102" i="21" s="1"/>
  <c r="B39" i="21" a="1"/>
  <c r="B39" i="21" s="1"/>
  <c r="AB102" i="21" s="1"/>
  <c r="B43" i="21" a="1"/>
  <c r="B43" i="21" s="1"/>
  <c r="AF102" i="21" s="1"/>
  <c r="B47" i="21" a="1"/>
  <c r="B47" i="21" s="1"/>
  <c r="AJ102" i="21" s="1"/>
  <c r="B51" i="21" a="1"/>
  <c r="B51" i="21" s="1"/>
  <c r="AN102" i="21" s="1"/>
  <c r="B57" i="21" a="1"/>
  <c r="B57" i="21" s="1"/>
  <c r="AT102" i="21" s="1"/>
  <c r="B61" i="21" a="1"/>
  <c r="B61" i="21" s="1"/>
  <c r="AX102" i="21" s="1"/>
  <c r="B26" i="21" a="1"/>
  <c r="B26" i="21" s="1"/>
  <c r="O102" i="21" s="1"/>
  <c r="B38" i="21" a="1"/>
  <c r="B38" i="21" s="1"/>
  <c r="AA102" i="21" s="1"/>
  <c r="B50" i="21" a="1"/>
  <c r="B50" i="21" s="1"/>
  <c r="AM102" i="21" s="1"/>
  <c r="B64" i="21" a="1"/>
  <c r="B64" i="21" s="1"/>
  <c r="BA102" i="21" s="1"/>
  <c r="B24" i="21" a="1"/>
  <c r="B24" i="21" s="1"/>
  <c r="M102" i="21" s="1"/>
  <c r="B28" i="21" a="1"/>
  <c r="B28" i="21" s="1"/>
  <c r="Q102" i="21" s="1"/>
  <c r="B32" i="21" a="1"/>
  <c r="B32" i="21" s="1"/>
  <c r="U102" i="21" s="1"/>
  <c r="B36" i="21" a="1"/>
  <c r="B36" i="21" s="1"/>
  <c r="Y102" i="21" s="1"/>
  <c r="B40" i="21" a="1"/>
  <c r="B40" i="21" s="1"/>
  <c r="AC102" i="21" s="1"/>
  <c r="B44" i="21" a="1"/>
  <c r="B44" i="21" s="1"/>
  <c r="AG102" i="21" s="1"/>
  <c r="B48" i="21" a="1"/>
  <c r="B48" i="21" s="1"/>
  <c r="AK102" i="21" s="1"/>
  <c r="B52" i="21" a="1"/>
  <c r="B52" i="21" s="1"/>
  <c r="AO102" i="21" s="1"/>
  <c r="B58" i="21" a="1"/>
  <c r="B58" i="21" s="1"/>
  <c r="AU102" i="21" s="1"/>
  <c r="B62" i="21" a="1"/>
  <c r="B62" i="21" s="1"/>
  <c r="AY102" i="21" s="1"/>
  <c r="B30" i="21" a="1"/>
  <c r="B30" i="21" s="1"/>
  <c r="S102" i="21" s="1"/>
  <c r="B42" i="21" a="1"/>
  <c r="B42" i="21" s="1"/>
  <c r="AE102" i="21" s="1"/>
  <c r="B56" i="21" a="1"/>
  <c r="B56" i="21" s="1"/>
  <c r="AS102" i="21" s="1"/>
  <c r="B25" i="21" a="1"/>
  <c r="B25" i="21" s="1"/>
  <c r="N102" i="21" s="1"/>
  <c r="B29" i="21" a="1"/>
  <c r="B29" i="21" s="1"/>
  <c r="R102" i="21" s="1"/>
  <c r="B33" i="21" a="1"/>
  <c r="B33" i="21" s="1"/>
  <c r="V102" i="21" s="1"/>
  <c r="B37" i="21" a="1"/>
  <c r="B37" i="21" s="1"/>
  <c r="Z102" i="21" s="1"/>
  <c r="B41" i="21" a="1"/>
  <c r="B41" i="21" s="1"/>
  <c r="AD102" i="21" s="1"/>
  <c r="B45" i="21" a="1"/>
  <c r="B45" i="21" s="1"/>
  <c r="AH102" i="21" s="1"/>
  <c r="B49" i="21" a="1"/>
  <c r="B49" i="21" s="1"/>
  <c r="AL102" i="21" s="1"/>
  <c r="B55" i="21" a="1"/>
  <c r="B55" i="21" s="1"/>
  <c r="AR102" i="21" s="1"/>
  <c r="B59" i="21" a="1"/>
  <c r="B59" i="21" s="1"/>
  <c r="AV102" i="21" s="1"/>
  <c r="B63" i="21" a="1"/>
  <c r="B63" i="21" s="1"/>
  <c r="AZ102" i="21" s="1"/>
  <c r="B34" i="21" a="1"/>
  <c r="B34" i="21" s="1"/>
  <c r="W102" i="21" s="1"/>
  <c r="B46" i="21" a="1"/>
  <c r="B46" i="21" s="1"/>
  <c r="AI102" i="21" s="1"/>
  <c r="B60" i="21" a="1"/>
  <c r="B60" i="21" s="1"/>
  <c r="AW102" i="21" s="1"/>
  <c r="B116" i="10"/>
  <c r="BC116" i="10" s="1"/>
  <c r="D265" i="10" s="1"/>
  <c r="BC98" i="10"/>
  <c r="C265" i="10" s="1"/>
  <c r="I265" i="10" s="1"/>
  <c r="D96" i="10"/>
  <c r="D114" i="10" s="1"/>
  <c r="D97" i="10"/>
  <c r="D115" i="10" s="1"/>
  <c r="F96" i="10"/>
  <c r="F114" i="10" s="1"/>
  <c r="F97" i="10"/>
  <c r="F115" i="10" s="1"/>
  <c r="E96" i="10"/>
  <c r="E114" i="10" s="1"/>
  <c r="E97" i="10"/>
  <c r="E115" i="10" s="1"/>
  <c r="G96" i="10"/>
  <c r="G114" i="10" s="1"/>
  <c r="G97" i="10"/>
  <c r="G115" i="10" s="1"/>
  <c r="B96" i="10"/>
  <c r="B114" i="10" s="1"/>
  <c r="B97" i="10"/>
  <c r="AQ96" i="10"/>
  <c r="AQ114" i="10" s="1"/>
  <c r="AQ97" i="10"/>
  <c r="AQ115" i="10" s="1"/>
  <c r="AP96" i="10"/>
  <c r="AP114" i="10" s="1"/>
  <c r="AP97" i="10"/>
  <c r="AP115" i="10" s="1"/>
  <c r="H96" i="10"/>
  <c r="H114" i="10" s="1"/>
  <c r="H97" i="10"/>
  <c r="H115" i="10" s="1"/>
  <c r="I96" i="10"/>
  <c r="I114" i="10" s="1"/>
  <c r="I97" i="10"/>
  <c r="I115" i="10" s="1"/>
  <c r="L96" i="10"/>
  <c r="L114" i="10" s="1"/>
  <c r="L97" i="10"/>
  <c r="L115" i="10" s="1"/>
  <c r="K96" i="10"/>
  <c r="K114" i="10" s="1"/>
  <c r="K97" i="10"/>
  <c r="K115" i="10" s="1"/>
  <c r="C112" i="10"/>
  <c r="C127" i="10" s="1"/>
  <c r="C109" i="10"/>
  <c r="G94" i="10"/>
  <c r="G95" i="10"/>
  <c r="G113" i="10" s="1"/>
  <c r="B57" i="10"/>
  <c r="B94" i="10"/>
  <c r="B95" i="10"/>
  <c r="D95" i="10"/>
  <c r="D113" i="10" s="1"/>
  <c r="D94" i="10"/>
  <c r="H94" i="10"/>
  <c r="H95" i="10"/>
  <c r="H113" i="10" s="1"/>
  <c r="AQ94" i="10"/>
  <c r="AQ95" i="10"/>
  <c r="AQ113" i="10" s="1"/>
  <c r="AP95" i="10"/>
  <c r="AP113" i="10" s="1"/>
  <c r="AP94" i="10"/>
  <c r="B15" i="21" a="1"/>
  <c r="B15" i="21" s="1"/>
  <c r="D106" i="21" s="1"/>
  <c r="D124" i="21" s="1"/>
  <c r="B14" i="21" a="1"/>
  <c r="B14" i="21" s="1"/>
  <c r="C106" i="21" s="1"/>
  <c r="C124" i="21" s="1"/>
  <c r="B13" i="21" a="1"/>
  <c r="B13" i="21" s="1"/>
  <c r="B106" i="21" s="1"/>
  <c r="B17" i="21" a="1"/>
  <c r="B17" i="21" s="1"/>
  <c r="F106" i="21" s="1"/>
  <c r="F124" i="21" s="1"/>
  <c r="B54" i="21" a="1"/>
  <c r="B54" i="21" s="1"/>
  <c r="AQ106" i="21" s="1"/>
  <c r="AQ124" i="21" s="1"/>
  <c r="B22" i="21" a="1"/>
  <c r="B22" i="21" s="1"/>
  <c r="K106" i="21" s="1"/>
  <c r="K124" i="21" s="1"/>
  <c r="B18" i="21" a="1"/>
  <c r="B18" i="21" s="1"/>
  <c r="G106" i="21" s="1"/>
  <c r="G124" i="21" s="1"/>
  <c r="B16" i="21" a="1"/>
  <c r="B16" i="21" s="1"/>
  <c r="E106" i="21" s="1"/>
  <c r="E124" i="21" s="1"/>
  <c r="B53" i="21" a="1"/>
  <c r="B53" i="21" s="1"/>
  <c r="AP106" i="21" s="1"/>
  <c r="AP124" i="21" s="1"/>
  <c r="B23" i="21" a="1"/>
  <c r="B23" i="21" s="1"/>
  <c r="L106" i="21" s="1"/>
  <c r="L124" i="21" s="1"/>
  <c r="B20" i="21" a="1"/>
  <c r="B20" i="21" s="1"/>
  <c r="I106" i="21" s="1"/>
  <c r="I124" i="21" s="1"/>
  <c r="B19" i="21" a="1"/>
  <c r="B19" i="21" s="1"/>
  <c r="H106" i="21" s="1"/>
  <c r="H124" i="21" s="1"/>
  <c r="B21" i="21" a="1"/>
  <c r="B21" i="21" s="1"/>
  <c r="J106" i="21" s="1"/>
  <c r="J124" i="21" s="1"/>
  <c r="L94" i="10"/>
  <c r="L95" i="10"/>
  <c r="L113" i="10" s="1"/>
  <c r="K95" i="10"/>
  <c r="K113" i="10" s="1"/>
  <c r="K94" i="10"/>
  <c r="J112" i="10"/>
  <c r="J127" i="10" s="1"/>
  <c r="J109" i="10"/>
  <c r="I94" i="10"/>
  <c r="I95" i="10"/>
  <c r="I113" i="10" s="1"/>
  <c r="F94" i="10"/>
  <c r="F95" i="10"/>
  <c r="F113" i="10" s="1"/>
  <c r="E95" i="10"/>
  <c r="E113" i="10" s="1"/>
  <c r="E94" i="10"/>
  <c r="K2" i="20" l="1"/>
  <c r="A10" i="19" s="1"/>
  <c r="J2" i="20"/>
  <c r="AZ120" i="21"/>
  <c r="AZ117" i="21"/>
  <c r="AH120" i="21"/>
  <c r="AH117" i="21"/>
  <c r="R117" i="21"/>
  <c r="R120" i="21"/>
  <c r="S120" i="21"/>
  <c r="S117" i="21"/>
  <c r="AK117" i="21"/>
  <c r="AK120" i="21"/>
  <c r="U117" i="21"/>
  <c r="U120" i="21"/>
  <c r="AM120" i="21"/>
  <c r="AM117" i="21"/>
  <c r="AT120" i="21"/>
  <c r="AT117" i="21"/>
  <c r="AB117" i="21"/>
  <c r="AB120" i="21"/>
  <c r="AW120" i="21"/>
  <c r="AW117" i="21"/>
  <c r="AV117" i="21"/>
  <c r="AV120" i="21"/>
  <c r="AD120" i="21"/>
  <c r="AD117" i="21"/>
  <c r="N117" i="21"/>
  <c r="N120" i="21"/>
  <c r="AY120" i="21"/>
  <c r="AY117" i="21"/>
  <c r="AG117" i="21"/>
  <c r="AG120" i="21"/>
  <c r="Q120" i="21"/>
  <c r="Q117" i="21"/>
  <c r="AA120" i="21"/>
  <c r="AA117" i="21"/>
  <c r="AN120" i="21"/>
  <c r="AN117" i="21"/>
  <c r="X120" i="21"/>
  <c r="X117" i="21"/>
  <c r="AI117" i="21"/>
  <c r="AI120" i="21"/>
  <c r="AR117" i="21"/>
  <c r="AR120" i="21"/>
  <c r="Z117" i="21"/>
  <c r="Z120" i="21"/>
  <c r="AS120" i="21"/>
  <c r="AS117" i="21"/>
  <c r="AU120" i="21"/>
  <c r="AU117" i="21"/>
  <c r="AC120" i="21"/>
  <c r="AC117" i="21"/>
  <c r="M120" i="21"/>
  <c r="M117" i="21"/>
  <c r="O120" i="21"/>
  <c r="O117" i="21"/>
  <c r="AJ117" i="21"/>
  <c r="AJ120" i="21"/>
  <c r="T120" i="21"/>
  <c r="T117" i="21"/>
  <c r="W117" i="21"/>
  <c r="W120" i="21"/>
  <c r="AL120" i="21"/>
  <c r="AL117" i="21"/>
  <c r="V120" i="21"/>
  <c r="V117" i="21"/>
  <c r="AE120" i="21"/>
  <c r="AE117" i="21"/>
  <c r="AO117" i="21"/>
  <c r="AO120" i="21"/>
  <c r="Y117" i="21"/>
  <c r="Y120" i="21"/>
  <c r="BA120" i="21"/>
  <c r="BA117" i="21"/>
  <c r="AX120" i="21"/>
  <c r="AX117" i="21"/>
  <c r="AF120" i="21"/>
  <c r="AF117" i="21"/>
  <c r="P117" i="21"/>
  <c r="P120" i="21"/>
  <c r="C428" i="21"/>
  <c r="C86" i="13" s="1"/>
  <c r="C67" i="12" s="1"/>
  <c r="B124" i="21"/>
  <c r="C350" i="21" s="1"/>
  <c r="BC96" i="10"/>
  <c r="C263" i="10" s="1"/>
  <c r="I263" i="10" s="1"/>
  <c r="B282" i="10" a="1"/>
  <c r="B282" i="10" s="1"/>
  <c r="J265" i="10"/>
  <c r="J104" i="21"/>
  <c r="J122" i="21" s="1"/>
  <c r="J105" i="21"/>
  <c r="J123" i="21" s="1"/>
  <c r="AP104" i="21"/>
  <c r="AP122" i="21" s="1"/>
  <c r="AP105" i="21"/>
  <c r="AP123" i="21" s="1"/>
  <c r="AQ104" i="21"/>
  <c r="AQ122" i="21" s="1"/>
  <c r="AQ105" i="21"/>
  <c r="AQ123" i="21" s="1"/>
  <c r="D104" i="21"/>
  <c r="D122" i="21" s="1"/>
  <c r="D105" i="21"/>
  <c r="D123" i="21" s="1"/>
  <c r="BC114" i="10"/>
  <c r="D263" i="10" s="1"/>
  <c r="B280" i="10" s="1" a="1"/>
  <c r="B280" i="10" s="1"/>
  <c r="H104" i="21"/>
  <c r="H122" i="21" s="1"/>
  <c r="H105" i="21"/>
  <c r="H123" i="21" s="1"/>
  <c r="E104" i="21"/>
  <c r="E122" i="21" s="1"/>
  <c r="E105" i="21"/>
  <c r="E123" i="21" s="1"/>
  <c r="F104" i="21"/>
  <c r="F122" i="21" s="1"/>
  <c r="F105" i="21"/>
  <c r="F123" i="21" s="1"/>
  <c r="I104" i="21"/>
  <c r="I122" i="21" s="1"/>
  <c r="I105" i="21"/>
  <c r="I123" i="21" s="1"/>
  <c r="G104" i="21"/>
  <c r="G122" i="21" s="1"/>
  <c r="G105" i="21"/>
  <c r="G123" i="21" s="1"/>
  <c r="B104" i="21"/>
  <c r="B105" i="21"/>
  <c r="B115" i="10"/>
  <c r="BC115" i="10" s="1"/>
  <c r="D264" i="10" s="1"/>
  <c r="BC97" i="10"/>
  <c r="C264" i="10" s="1"/>
  <c r="I264" i="10" s="1"/>
  <c r="L104" i="21"/>
  <c r="L122" i="21" s="1"/>
  <c r="L105" i="21"/>
  <c r="L123" i="21" s="1"/>
  <c r="K104" i="21"/>
  <c r="K122" i="21" s="1"/>
  <c r="K105" i="21"/>
  <c r="K123" i="21" s="1"/>
  <c r="C104" i="21"/>
  <c r="C122" i="21" s="1"/>
  <c r="C105" i="21"/>
  <c r="C123" i="21" s="1"/>
  <c r="E112" i="10"/>
  <c r="E127" i="10" s="1"/>
  <c r="E109" i="10"/>
  <c r="K112" i="10"/>
  <c r="K127" i="10" s="1"/>
  <c r="K109" i="10"/>
  <c r="J103" i="21"/>
  <c r="J121" i="21" s="1"/>
  <c r="J102" i="21"/>
  <c r="AP103" i="21"/>
  <c r="AP121" i="21" s="1"/>
  <c r="AP102" i="21"/>
  <c r="AQ103" i="21"/>
  <c r="AQ121" i="21" s="1"/>
  <c r="AQ102" i="21"/>
  <c r="D103" i="21"/>
  <c r="D121" i="21" s="1"/>
  <c r="D102" i="21"/>
  <c r="AQ112" i="10"/>
  <c r="AQ127" i="10" s="1"/>
  <c r="AQ109" i="10"/>
  <c r="H102" i="21"/>
  <c r="H103" i="21"/>
  <c r="H121" i="21" s="1"/>
  <c r="E102" i="21"/>
  <c r="E103" i="21"/>
  <c r="E121" i="21" s="1"/>
  <c r="F103" i="21"/>
  <c r="F121" i="21" s="1"/>
  <c r="F102" i="21"/>
  <c r="AP112" i="10"/>
  <c r="AP127" i="10" s="1"/>
  <c r="AP109" i="10"/>
  <c r="B113" i="10"/>
  <c r="BC113" i="10" s="1"/>
  <c r="D262" i="10" s="1"/>
  <c r="BC95" i="10"/>
  <c r="C262" i="10" s="1"/>
  <c r="I262" i="10" s="1"/>
  <c r="G112" i="10"/>
  <c r="G127" i="10" s="1"/>
  <c r="G109" i="10"/>
  <c r="I102" i="21"/>
  <c r="I103" i="21"/>
  <c r="I121" i="21" s="1"/>
  <c r="G102" i="21"/>
  <c r="G103" i="21"/>
  <c r="G121" i="21" s="1"/>
  <c r="B102" i="21"/>
  <c r="B103" i="21"/>
  <c r="H109" i="10"/>
  <c r="H112" i="10"/>
  <c r="H127" i="10" s="1"/>
  <c r="BC94" i="10"/>
  <c r="C261" i="10" s="1"/>
  <c r="B112" i="10"/>
  <c r="B109" i="10"/>
  <c r="I112" i="10"/>
  <c r="I127" i="10" s="1"/>
  <c r="I109" i="10"/>
  <c r="F109" i="10"/>
  <c r="F112" i="10"/>
  <c r="F127" i="10" s="1"/>
  <c r="L109" i="10"/>
  <c r="L112" i="10"/>
  <c r="L127" i="10" s="1"/>
  <c r="L102" i="21"/>
  <c r="L103" i="21"/>
  <c r="L121" i="21" s="1"/>
  <c r="K102" i="21"/>
  <c r="K103" i="21"/>
  <c r="K121" i="21" s="1"/>
  <c r="C103" i="21"/>
  <c r="C121" i="21" s="1"/>
  <c r="C102" i="21"/>
  <c r="D112" i="10"/>
  <c r="D127" i="10" s="1"/>
  <c r="D109" i="10"/>
  <c r="AO135" i="21" l="1"/>
  <c r="B318" i="21" s="1"/>
  <c r="B403" i="21"/>
  <c r="C403" i="21" s="1"/>
  <c r="D403" i="21" s="1"/>
  <c r="W135" i="21"/>
  <c r="B300" i="21" s="1"/>
  <c r="B385" i="21"/>
  <c r="C385" i="21" s="1"/>
  <c r="D385" i="21" s="1"/>
  <c r="AJ135" i="21"/>
  <c r="B313" i="21" s="1"/>
  <c r="B398" i="21"/>
  <c r="C398" i="21" s="1"/>
  <c r="D398" i="21" s="1"/>
  <c r="Z135" i="21"/>
  <c r="B303" i="21" s="1"/>
  <c r="B388" i="21"/>
  <c r="C388" i="21" s="1"/>
  <c r="D388" i="21" s="1"/>
  <c r="AI135" i="21"/>
  <c r="B312" i="21" s="1"/>
  <c r="B397" i="21"/>
  <c r="C397" i="21" s="1"/>
  <c r="D397" i="21" s="1"/>
  <c r="U135" i="21"/>
  <c r="B298" i="21" s="1"/>
  <c r="B383" i="21"/>
  <c r="C383" i="21" s="1"/>
  <c r="D383" i="21" s="1"/>
  <c r="AF135" i="21"/>
  <c r="B309" i="21" s="1"/>
  <c r="B394" i="21"/>
  <c r="C394" i="21" s="1"/>
  <c r="D394" i="21" s="1"/>
  <c r="BA135" i="21"/>
  <c r="B330" i="21" s="1"/>
  <c r="B415" i="21"/>
  <c r="C415" i="21" s="1"/>
  <c r="D415" i="21" s="1"/>
  <c r="V135" i="21"/>
  <c r="B299" i="21" s="1"/>
  <c r="B384" i="21"/>
  <c r="C384" i="21" s="1"/>
  <c r="D384" i="21" s="1"/>
  <c r="M135" i="21"/>
  <c r="B290" i="21" s="1"/>
  <c r="B375" i="21"/>
  <c r="C375" i="21" s="1"/>
  <c r="D375" i="21" s="1"/>
  <c r="AU135" i="21"/>
  <c r="B324" i="21" s="1"/>
  <c r="B409" i="21"/>
  <c r="C409" i="21" s="1"/>
  <c r="D409" i="21" s="1"/>
  <c r="AN135" i="21"/>
  <c r="B317" i="21" s="1"/>
  <c r="B402" i="21"/>
  <c r="C402" i="21" s="1"/>
  <c r="D402" i="21" s="1"/>
  <c r="Q135" i="21"/>
  <c r="B294" i="21" s="1"/>
  <c r="B379" i="21"/>
  <c r="C379" i="21" s="1"/>
  <c r="D379" i="21" s="1"/>
  <c r="AY135" i="21"/>
  <c r="B328" i="21" s="1"/>
  <c r="B413" i="21"/>
  <c r="C413" i="21" s="1"/>
  <c r="D413" i="21" s="1"/>
  <c r="AD135" i="21"/>
  <c r="B307" i="21" s="1"/>
  <c r="B392" i="21"/>
  <c r="C392" i="21" s="1"/>
  <c r="D392" i="21" s="1"/>
  <c r="AW135" i="21"/>
  <c r="B326" i="21" s="1"/>
  <c r="B411" i="21"/>
  <c r="C411" i="21" s="1"/>
  <c r="D411" i="21" s="1"/>
  <c r="AT135" i="21"/>
  <c r="B323" i="21" s="1"/>
  <c r="B408" i="21"/>
  <c r="C408" i="21" s="1"/>
  <c r="D408" i="21" s="1"/>
  <c r="S135" i="21"/>
  <c r="B296" i="21" s="1"/>
  <c r="B381" i="21"/>
  <c r="C381" i="21" s="1"/>
  <c r="D381" i="21" s="1"/>
  <c r="AH135" i="21"/>
  <c r="B311" i="21" s="1"/>
  <c r="B396" i="21"/>
  <c r="C396" i="21" s="1"/>
  <c r="D396" i="21" s="1"/>
  <c r="P135" i="21"/>
  <c r="B293" i="21" s="1"/>
  <c r="B378" i="21"/>
  <c r="C378" i="21" s="1"/>
  <c r="D378" i="21" s="1"/>
  <c r="Y135" i="21"/>
  <c r="B302" i="21" s="1"/>
  <c r="B387" i="21"/>
  <c r="C387" i="21" s="1"/>
  <c r="D387" i="21" s="1"/>
  <c r="AR135" i="21"/>
  <c r="B321" i="21" s="1"/>
  <c r="B406" i="21"/>
  <c r="C406" i="21" s="1"/>
  <c r="D406" i="21" s="1"/>
  <c r="AG135" i="21"/>
  <c r="B310" i="21" s="1"/>
  <c r="B395" i="21"/>
  <c r="C395" i="21" s="1"/>
  <c r="D395" i="21" s="1"/>
  <c r="N135" i="21"/>
  <c r="B291" i="21" s="1"/>
  <c r="B376" i="21"/>
  <c r="C376" i="21" s="1"/>
  <c r="D376" i="21" s="1"/>
  <c r="AV135" i="21"/>
  <c r="B325" i="21" s="1"/>
  <c r="B410" i="21"/>
  <c r="C410" i="21" s="1"/>
  <c r="D410" i="21" s="1"/>
  <c r="AB135" i="21"/>
  <c r="B305" i="21" s="1"/>
  <c r="B390" i="21"/>
  <c r="C390" i="21" s="1"/>
  <c r="D390" i="21" s="1"/>
  <c r="AK135" i="21"/>
  <c r="B314" i="21" s="1"/>
  <c r="B399" i="21"/>
  <c r="C399" i="21" s="1"/>
  <c r="D399" i="21" s="1"/>
  <c r="R135" i="21"/>
  <c r="B295" i="21" s="1"/>
  <c r="B380" i="21"/>
  <c r="C380" i="21" s="1"/>
  <c r="D380" i="21" s="1"/>
  <c r="AX135" i="21"/>
  <c r="B327" i="21" s="1"/>
  <c r="B412" i="21"/>
  <c r="C412" i="21" s="1"/>
  <c r="D412" i="21" s="1"/>
  <c r="AE135" i="21"/>
  <c r="B308" i="21" s="1"/>
  <c r="B393" i="21"/>
  <c r="C393" i="21" s="1"/>
  <c r="D393" i="21" s="1"/>
  <c r="AL135" i="21"/>
  <c r="B315" i="21" s="1"/>
  <c r="B400" i="21"/>
  <c r="C400" i="21" s="1"/>
  <c r="D400" i="21" s="1"/>
  <c r="T135" i="21"/>
  <c r="B297" i="21" s="1"/>
  <c r="B382" i="21"/>
  <c r="C382" i="21" s="1"/>
  <c r="D382" i="21" s="1"/>
  <c r="O135" i="21"/>
  <c r="B292" i="21" s="1"/>
  <c r="B377" i="21"/>
  <c r="C377" i="21" s="1"/>
  <c r="D377" i="21" s="1"/>
  <c r="AC135" i="21"/>
  <c r="B306" i="21" s="1"/>
  <c r="B391" i="21"/>
  <c r="C391" i="21" s="1"/>
  <c r="D391" i="21" s="1"/>
  <c r="AS135" i="21"/>
  <c r="B322" i="21" s="1"/>
  <c r="B407" i="21"/>
  <c r="C407" i="21" s="1"/>
  <c r="D407" i="21" s="1"/>
  <c r="X135" i="21"/>
  <c r="B301" i="21" s="1"/>
  <c r="B386" i="21"/>
  <c r="C386" i="21" s="1"/>
  <c r="D386" i="21" s="1"/>
  <c r="AA135" i="21"/>
  <c r="B304" i="21" s="1"/>
  <c r="B389" i="21"/>
  <c r="C389" i="21" s="1"/>
  <c r="D389" i="21" s="1"/>
  <c r="AM135" i="21"/>
  <c r="B316" i="21" s="1"/>
  <c r="B401" i="21"/>
  <c r="C401" i="21" s="1"/>
  <c r="D401" i="21" s="1"/>
  <c r="AZ135" i="21"/>
  <c r="B329" i="21" s="1"/>
  <c r="B414" i="21"/>
  <c r="C414" i="21" s="1"/>
  <c r="D414" i="21" s="1"/>
  <c r="E86" i="13"/>
  <c r="F86" i="13" s="1"/>
  <c r="C425" i="21"/>
  <c r="C83" i="13" s="1"/>
  <c r="E83" i="13" s="1"/>
  <c r="F83" i="13" s="1"/>
  <c r="C427" i="21"/>
  <c r="C85" i="13" s="1"/>
  <c r="C66" i="12" s="1"/>
  <c r="C426" i="21"/>
  <c r="C84" i="13" s="1"/>
  <c r="C65" i="12" s="1"/>
  <c r="C424" i="21"/>
  <c r="C82" i="13" s="1"/>
  <c r="B350" i="21"/>
  <c r="D350" i="21" s="1"/>
  <c r="F419" i="21"/>
  <c r="F37" i="8" s="1"/>
  <c r="B123" i="21"/>
  <c r="B349" i="21" s="1"/>
  <c r="B122" i="21"/>
  <c r="C348" i="21" s="1"/>
  <c r="B121" i="21"/>
  <c r="C347" i="21" s="1"/>
  <c r="J263" i="10"/>
  <c r="B281" i="10" a="1"/>
  <c r="B281" i="10" s="1"/>
  <c r="J264" i="10"/>
  <c r="F117" i="21"/>
  <c r="F120" i="21"/>
  <c r="F135" i="21" s="1"/>
  <c r="D120" i="21"/>
  <c r="D135" i="21" s="1"/>
  <c r="D117" i="21"/>
  <c r="AP117" i="21"/>
  <c r="AP120" i="21"/>
  <c r="AP135" i="21" s="1"/>
  <c r="B117" i="21"/>
  <c r="B120" i="21"/>
  <c r="I117" i="21"/>
  <c r="I120" i="21"/>
  <c r="I135" i="21" s="1"/>
  <c r="B279" i="10" a="1"/>
  <c r="B279" i="10" s="1"/>
  <c r="J262" i="10"/>
  <c r="H120" i="21"/>
  <c r="H135" i="21" s="1"/>
  <c r="H117" i="21"/>
  <c r="L117" i="21"/>
  <c r="L120" i="21"/>
  <c r="L135" i="21" s="1"/>
  <c r="BC112" i="10"/>
  <c r="D261" i="10" s="1"/>
  <c r="B127" i="10"/>
  <c r="BC127" i="10" s="1"/>
  <c r="C276" i="10"/>
  <c r="I261" i="10"/>
  <c r="K120" i="21"/>
  <c r="K135" i="21" s="1"/>
  <c r="K117" i="21"/>
  <c r="AQ120" i="21"/>
  <c r="AQ135" i="21" s="1"/>
  <c r="AQ117" i="21"/>
  <c r="J120" i="21"/>
  <c r="J135" i="21" s="1"/>
  <c r="J117" i="21"/>
  <c r="C120" i="21"/>
  <c r="C135" i="21" s="1"/>
  <c r="C117" i="21"/>
  <c r="BC109" i="10"/>
  <c r="G117" i="21"/>
  <c r="G120" i="21"/>
  <c r="G135" i="21" s="1"/>
  <c r="E117" i="21"/>
  <c r="E120" i="21"/>
  <c r="E135" i="21" s="1"/>
  <c r="C64" i="12" l="1"/>
  <c r="D419" i="21"/>
  <c r="D37" i="8" s="1"/>
  <c r="E85" i="13"/>
  <c r="F85" i="13" s="1"/>
  <c r="E419" i="21"/>
  <c r="E37" i="8" s="1"/>
  <c r="C419" i="21"/>
  <c r="C37" i="8" s="1"/>
  <c r="C349" i="21"/>
  <c r="E84" i="13"/>
  <c r="F84" i="13" s="1"/>
  <c r="B348" i="21"/>
  <c r="D348" i="21" s="1"/>
  <c r="B347" i="21"/>
  <c r="D347" i="21" s="1"/>
  <c r="B281" i="21"/>
  <c r="B366" i="21"/>
  <c r="C366" i="21" s="1"/>
  <c r="D366" i="21" s="1"/>
  <c r="B289" i="21"/>
  <c r="B374" i="21"/>
  <c r="C374" i="21" s="1"/>
  <c r="D374" i="21" s="1"/>
  <c r="B284" i="21"/>
  <c r="B369" i="21"/>
  <c r="C369" i="21" s="1"/>
  <c r="D369" i="21" s="1"/>
  <c r="B280" i="21"/>
  <c r="B365" i="21"/>
  <c r="C365" i="21" s="1"/>
  <c r="D365" i="21" s="1"/>
  <c r="B282" i="21"/>
  <c r="B367" i="21"/>
  <c r="C367" i="21" s="1"/>
  <c r="D367" i="21" s="1"/>
  <c r="B287" i="21"/>
  <c r="B372" i="21"/>
  <c r="C372" i="21" s="1"/>
  <c r="D372" i="21" s="1"/>
  <c r="B288" i="21"/>
  <c r="B373" i="21"/>
  <c r="C373" i="21" s="1"/>
  <c r="D373" i="21" s="1"/>
  <c r="B285" i="21"/>
  <c r="B370" i="21"/>
  <c r="C370" i="21" s="1"/>
  <c r="D370" i="21" s="1"/>
  <c r="B286" i="21"/>
  <c r="B371" i="21"/>
  <c r="C371" i="21" s="1"/>
  <c r="D371" i="21" s="1"/>
  <c r="B319" i="21"/>
  <c r="B404" i="21"/>
  <c r="C404" i="21" s="1"/>
  <c r="D404" i="21" s="1"/>
  <c r="B283" i="21"/>
  <c r="B368" i="21"/>
  <c r="C368" i="21" s="1"/>
  <c r="D368" i="21" s="1"/>
  <c r="B320" i="21"/>
  <c r="B405" i="21"/>
  <c r="C405" i="21" s="1"/>
  <c r="D405" i="21" s="1"/>
  <c r="D349" i="21"/>
  <c r="C346" i="21"/>
  <c r="B346" i="21"/>
  <c r="B135" i="21"/>
  <c r="J261" i="10"/>
  <c r="J276" i="10" s="1"/>
  <c r="B278" i="10" a="1"/>
  <c r="B278" i="10" s="1"/>
  <c r="D276" i="10"/>
  <c r="I276" i="10"/>
  <c r="B279" i="21" l="1"/>
  <c r="B419" i="21"/>
  <c r="B37" i="8" s="1"/>
  <c r="B342" i="21"/>
  <c r="B364" i="21"/>
  <c r="C364" i="21" s="1"/>
  <c r="D364" i="21" s="1"/>
  <c r="D346" i="21"/>
  <c r="A342" i="21"/>
  <c r="E82" i="13"/>
  <c r="F82" i="13" s="1"/>
  <c r="C63" i="12"/>
  <c r="C342"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Bullard</author>
  </authors>
  <commentList>
    <comment ref="B3" authorId="0" shapeId="0" xr:uid="{1F9CD838-01C7-4E6C-A0FB-0AFBCBC7C289}">
      <text>
        <r>
          <rPr>
            <sz val="9"/>
            <color indexed="81"/>
            <rFont val="Tahoma"/>
            <family val="2"/>
          </rPr>
          <t xml:space="preserve">The model can run on a basic calulcation of minutes per patient for group sessions. Selecting 'Yes' to partial groups means that the time requirement for each patient is calculated without accounting for spill-over into partial groups.
Alternatively, by not allowing partial groups, the model will assume the full time requirement for an additional group session for any 'spill-over' of patients into a new group.
For example - a group session size is 7 patients. There are 9 patients on the caseload.
If 'allow partial groups' is 'Yes' - the time requirement is calculated for 9 patients, or 1.29 sessions.
If 'allow partial groups' is 'No' - the time requirement is calculated for 2 sessions, or up to 14 patients.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<sst xmlns="http://schemas.openxmlformats.org/spreadsheetml/2006/main" count="1039" uniqueCount="287">
  <si>
    <t>Organisation Name</t>
  </si>
  <si>
    <t>Service Name</t>
  </si>
  <si>
    <t>Caseload 7</t>
  </si>
  <si>
    <t>Caseload 8</t>
  </si>
  <si>
    <t>Caseload 9</t>
  </si>
  <si>
    <t>Caseload 10</t>
  </si>
  <si>
    <t>Caseload 11</t>
  </si>
  <si>
    <t>Caseload 12</t>
  </si>
  <si>
    <t>Caseload 13</t>
  </si>
  <si>
    <t>Caseload 14</t>
  </si>
  <si>
    <t>Caseload 15</t>
  </si>
  <si>
    <t>Caseloads</t>
  </si>
  <si>
    <t>Name:</t>
  </si>
  <si>
    <t>Caseload:</t>
  </si>
  <si>
    <t>Start Date</t>
  </si>
  <si>
    <t>Date</t>
  </si>
  <si>
    <t>Main Data</t>
  </si>
  <si>
    <t>Dynamic key values</t>
  </si>
  <si>
    <t>Caseload Selection:</t>
  </si>
  <si>
    <t>Mean:</t>
  </si>
  <si>
    <t>MRA:</t>
  </si>
  <si>
    <t>Moving Range</t>
  </si>
  <si>
    <t>Sigma:</t>
  </si>
  <si>
    <t>LCL:</t>
  </si>
  <si>
    <t>UCL:</t>
  </si>
  <si>
    <t>-2 Sigma</t>
  </si>
  <si>
    <t>-1 Sigma</t>
  </si>
  <si>
    <t>+1 Sigma</t>
  </si>
  <si>
    <t>+2 Sigma</t>
  </si>
  <si>
    <t>SPC Rules</t>
  </si>
  <si>
    <t>Rule 1</t>
  </si>
  <si>
    <t>Value:</t>
  </si>
  <si>
    <t>Rule 2 (helper)</t>
  </si>
  <si>
    <t>Rule 2</t>
  </si>
  <si>
    <t>Rule 3 (helper)</t>
  </si>
  <si>
    <t>Rule 3</t>
  </si>
  <si>
    <t>Rule 4 (helper)</t>
  </si>
  <si>
    <t>Rule 4</t>
  </si>
  <si>
    <t>3. 6 consecutively rising or falling points</t>
  </si>
  <si>
    <t>4. A run of 9 or more points on the same side of the mean</t>
  </si>
  <si>
    <t>Percentiles</t>
  </si>
  <si>
    <t>Difference</t>
  </si>
  <si>
    <t>Caseload</t>
  </si>
  <si>
    <t>Treatment Name</t>
  </si>
  <si>
    <t>Group size</t>
  </si>
  <si>
    <t>Frequency converted</t>
  </si>
  <si>
    <t>Appointment frequency</t>
  </si>
  <si>
    <t>Group</t>
  </si>
  <si>
    <t>Lower Bound</t>
  </si>
  <si>
    <t>Non-Group</t>
  </si>
  <si>
    <t>Percentile Table</t>
  </si>
  <si>
    <t>Lower bound value:</t>
  </si>
  <si>
    <t>Upper bound value</t>
  </si>
  <si>
    <t>Service Table</t>
  </si>
  <si>
    <t>Date:</t>
  </si>
  <si>
    <t>Non-group</t>
  </si>
  <si>
    <t>Lower bound</t>
  </si>
  <si>
    <t>Upper Bound</t>
  </si>
  <si>
    <t>View:</t>
  </si>
  <si>
    <t>Session Type:</t>
  </si>
  <si>
    <t>Total</t>
  </si>
  <si>
    <t>Chart Display</t>
  </si>
  <si>
    <t>Group Session?</t>
  </si>
  <si>
    <t>Weeks per year</t>
  </si>
  <si>
    <t>Minutes per week</t>
  </si>
  <si>
    <t>Total Minutes</t>
  </si>
  <si>
    <t>Group Flag:</t>
  </si>
  <si>
    <t>Clinic Name:</t>
  </si>
  <si>
    <t>Caseload Flags</t>
  </si>
  <si>
    <t>Caseload Number</t>
  </si>
  <si>
    <t>Session Type Selection</t>
  </si>
  <si>
    <t>Percentile Lower Bound:</t>
  </si>
  <si>
    <t>Lower Bound Percentile</t>
  </si>
  <si>
    <t>65th</t>
  </si>
  <si>
    <t>70th</t>
  </si>
  <si>
    <t>75th</t>
  </si>
  <si>
    <t>80th</t>
  </si>
  <si>
    <t>Appointment Frequency</t>
  </si>
  <si>
    <t>Twice a week</t>
  </si>
  <si>
    <t>Once a week</t>
  </si>
  <si>
    <t>Once a fortnight</t>
  </si>
  <si>
    <t>Once a month</t>
  </si>
  <si>
    <t>Twice a year</t>
  </si>
  <si>
    <t>Once a year</t>
  </si>
  <si>
    <t>Units:</t>
  </si>
  <si>
    <t>Units</t>
  </si>
  <si>
    <t>Minutes</t>
  </si>
  <si>
    <t>Hours</t>
  </si>
  <si>
    <t>Chart Display:</t>
  </si>
  <si>
    <t>Inner Control Limits</t>
  </si>
  <si>
    <t>Control Limits</t>
  </si>
  <si>
    <t>Yes</t>
  </si>
  <si>
    <t>Set baseline</t>
  </si>
  <si>
    <t>Start Date:</t>
  </si>
  <si>
    <t>End Date:</t>
  </si>
  <si>
    <t>Use last 52 weeks?</t>
  </si>
  <si>
    <t>Selection</t>
  </si>
  <si>
    <t>Clinic / Resource / Session Name</t>
  </si>
  <si>
    <t>Summary Table</t>
  </si>
  <si>
    <t>85th Percentile:</t>
  </si>
  <si>
    <t>Required Capacity</t>
  </si>
  <si>
    <t>Available Capacity</t>
  </si>
  <si>
    <t>Start Month:</t>
  </si>
  <si>
    <t>Start Year:</t>
  </si>
  <si>
    <t>Demand Frequency:</t>
  </si>
  <si>
    <t>Demand Frequency</t>
  </si>
  <si>
    <t>Weekly</t>
  </si>
  <si>
    <t>Monthly</t>
  </si>
  <si>
    <t>Year</t>
  </si>
  <si>
    <t>Month</t>
  </si>
  <si>
    <t>Combined</t>
  </si>
  <si>
    <t>SPC 52 Week Dates</t>
  </si>
  <si>
    <t>Daily (Weekdays)</t>
  </si>
  <si>
    <t>Daily (Full Week)</t>
  </si>
  <si>
    <t>Core Capacity</t>
  </si>
  <si>
    <t>Ad-hoc Capacity</t>
  </si>
  <si>
    <t>Caseloads (inc total)</t>
  </si>
  <si>
    <t>Type:</t>
  </si>
  <si>
    <t>Summary Values</t>
  </si>
  <si>
    <t>Average Required</t>
  </si>
  <si>
    <t>For Chart</t>
  </si>
  <si>
    <t>Average</t>
  </si>
  <si>
    <t>Core</t>
  </si>
  <si>
    <t>Adhoc</t>
  </si>
  <si>
    <t>For chart</t>
  </si>
  <si>
    <t>INDEX('Required Capacity (Hide)'!$F$59:$CW$59,1,MATCH(1,(Summary!$B$3 = 'Required Capacity (Hide)'!$F$1:$CW$1)*(Summary!$B$4='Required Capacity (Hide)'!$F$2:$CW$2)*('Required Capacity (Hide)'!$F$4:GQ$4="Lower Bound"),0))</t>
  </si>
  <si>
    <t>INDEX('Required Capacity (Hide)'!$F$59:$CW$59,1,MATCH(1,(Summary!$B$3 = 'Required Capacity (Hide)'!$F$1:$CW$1)*(Summary!$B$4='Required Capacity (Hide)'!$F$2:$CW$2)*('Required Capacity (Hide)'!$F$4:GQ$4="Upper Bound"),0))</t>
  </si>
  <si>
    <t>CZ59-CY59</t>
  </si>
  <si>
    <t>Historic demand data entry</t>
  </si>
  <si>
    <t>Statistical Process Control Chart</t>
  </si>
  <si>
    <t>Service delivery setup</t>
  </si>
  <si>
    <t>Available capacity entry</t>
  </si>
  <si>
    <t>Available Capacity Setup</t>
  </si>
  <si>
    <t>Model Summary</t>
  </si>
  <si>
    <t>No</t>
  </si>
  <si>
    <t>March</t>
  </si>
  <si>
    <t>Planning Scenario</t>
  </si>
  <si>
    <t>Forecasted Lower Bound</t>
  </si>
  <si>
    <t>Forecasted Upper Bound</t>
  </si>
  <si>
    <t>Edit Lower Bound (Volume)</t>
  </si>
  <si>
    <t>Edit Upper Bound (Volume)</t>
  </si>
  <si>
    <t>Edit lower bound (%)</t>
  </si>
  <si>
    <t>Edit upper bound (%)</t>
  </si>
  <si>
    <t>Change Service Requirements:</t>
  </si>
  <si>
    <t>Current Non-Group Capacity</t>
  </si>
  <si>
    <t>Current Group Capacity</t>
  </si>
  <si>
    <t>Expected Caseload Size</t>
  </si>
  <si>
    <t>Current Non-Group Requirements (Minutes)</t>
  </si>
  <si>
    <t>Current Group Requirements (Minutes)</t>
  </si>
  <si>
    <t>Edit Non-Group Requirements (Minutes)</t>
  </si>
  <si>
    <t>Edit Group Requirements (Minutes)</t>
  </si>
  <si>
    <t>Edit Non-Group Requirements (%)</t>
  </si>
  <si>
    <t>Edit Group Requirements (%)</t>
  </si>
  <si>
    <t>Chart Controls:</t>
  </si>
  <si>
    <t>Change Available Capacity:</t>
  </si>
  <si>
    <t>Resource required (minutes)</t>
  </si>
  <si>
    <t>Start:</t>
  </si>
  <si>
    <t>Finish:</t>
  </si>
  <si>
    <t>Waiting List units</t>
  </si>
  <si>
    <t>Days</t>
  </si>
  <si>
    <t>Weeks</t>
  </si>
  <si>
    <t>Waiting List Configuration</t>
  </si>
  <si>
    <t>Patient Group Definition:</t>
  </si>
  <si>
    <t>Patient Group Definition</t>
  </si>
  <si>
    <t>Localities</t>
  </si>
  <si>
    <t>Pathways</t>
  </si>
  <si>
    <t>Teams</t>
  </si>
  <si>
    <t>Treatments</t>
  </si>
  <si>
    <t>Other</t>
  </si>
  <si>
    <t>Core Capacity:</t>
  </si>
  <si>
    <t>Ad-Hoc Capacity:</t>
  </si>
  <si>
    <t>Range (+/- 5%):</t>
  </si>
  <si>
    <t>Current Waiting List Size</t>
  </si>
  <si>
    <t>'Unknown' Waiting List</t>
  </si>
  <si>
    <t>Current Group Size:</t>
  </si>
  <si>
    <t>Edit Group Size:</t>
  </si>
  <si>
    <t>Change Group Sizes:</t>
  </si>
  <si>
    <t>Please note, changing the group size below will change the 'Current Group Requirements (Minutes)' above</t>
  </si>
  <si>
    <t>Clusters</t>
  </si>
  <si>
    <t>Average additions to waiting list (per week)</t>
  </si>
  <si>
    <t>Current Group Requirements (Minutes per patient)</t>
  </si>
  <si>
    <t>Clearance of backlog (Patients):</t>
  </si>
  <si>
    <t>Waiting List Graph View</t>
  </si>
  <si>
    <t>Waiting List Size</t>
  </si>
  <si>
    <t>Lower</t>
  </si>
  <si>
    <t>Upper</t>
  </si>
  <si>
    <t>Adjusted Group Sessions</t>
  </si>
  <si>
    <t>Allow partial groups?</t>
  </si>
  <si>
    <t>Adjusted group sessions (total)</t>
  </si>
  <si>
    <t>Service type change</t>
  </si>
  <si>
    <t>Name</t>
  </si>
  <si>
    <t>No. Weeks</t>
  </si>
  <si>
    <t>From Capacity:</t>
  </si>
  <si>
    <t>From Table:</t>
  </si>
  <si>
    <t>Capacity/ Wk</t>
  </si>
  <si>
    <t>Caseload 6</t>
  </si>
  <si>
    <t>Capacity Summary - Core/Adhoc</t>
  </si>
  <si>
    <t>Core Sessions</t>
  </si>
  <si>
    <t>Ad-Hoc Sessions</t>
  </si>
  <si>
    <t>Caseload Model</t>
  </si>
  <si>
    <t>20 Group Sessions</t>
  </si>
  <si>
    <t>Current Waiting List Size (Patients):</t>
  </si>
  <si>
    <t>Ideal Waiting List Range (Patients):</t>
  </si>
  <si>
    <t>Waiting List Summary</t>
  </si>
  <si>
    <t>Waiting List Summary Table</t>
  </si>
  <si>
    <t>From Capacity tab:</t>
  </si>
  <si>
    <t>Avg. per week (52 Weeks)</t>
  </si>
  <si>
    <t>Capacity Start Date:</t>
  </si>
  <si>
    <t>Average/Week</t>
  </si>
  <si>
    <t>Capacity/Wk (avg)</t>
  </si>
  <si>
    <t>v0.9.8</t>
  </si>
  <si>
    <t>Version Number</t>
  </si>
  <si>
    <t>Author</t>
  </si>
  <si>
    <t>Notes</t>
  </si>
  <si>
    <t>Paul Bullard</t>
  </si>
  <si>
    <t>Development version
- Visualisations implemented
- Initial terminology changes made
To do:</t>
  </si>
  <si>
    <t>v0.9.9</t>
  </si>
  <si>
    <t>Matthew O'Reilly</t>
  </si>
  <si>
    <t>Version Control tab added
Get Started tab added
Notes tab added</t>
  </si>
  <si>
    <t>v0.9.10</t>
  </si>
  <si>
    <t>Format updates</t>
  </si>
  <si>
    <t>v0.10</t>
  </si>
  <si>
    <t>Use this sheet to record any assumptions you have made in the course of collecting any data when completing this model.</t>
  </si>
  <si>
    <t>All Clusters</t>
  </si>
  <si>
    <t>Changes made to version control, get started and notes tab to fix broken links.
SPC can now be viewed with "all"</t>
  </si>
  <si>
    <t>1. A data point is more than 3 sigma (σ) from the mean</t>
  </si>
  <si>
    <t>2. 2 out of 3 data points are more than 2 sigma (σ) from the mean, with all 3 on the same side of the mean</t>
  </si>
  <si>
    <t>v0.11</t>
  </si>
  <si>
    <t>Completed:
- Bug fix for 'once a year' service requirement</t>
  </si>
  <si>
    <t>Starting Size</t>
  </si>
  <si>
    <t>Additions</t>
  </si>
  <si>
    <t>Summary</t>
  </si>
  <si>
    <t>Average additions to waiting list</t>
  </si>
  <si>
    <t>Capacity (Time)</t>
  </si>
  <si>
    <t>Capacity (Patients)</t>
  </si>
  <si>
    <t>Weekly Change</t>
  </si>
  <si>
    <t>Bottom of Sustainable WL size</t>
  </si>
  <si>
    <t>Top of Sustainable WL size</t>
  </si>
  <si>
    <t>Weeks to bottom</t>
  </si>
  <si>
    <t>Weeks to top</t>
  </si>
  <si>
    <t>v0.12</t>
  </si>
  <si>
    <t>Minutes per week required per patient (groups est.)</t>
  </si>
  <si>
    <t>Minutes per week required per patient per clusters - Non-group sessions</t>
  </si>
  <si>
    <t>Minutes per week required per patient per clusters - group sessions (est.)</t>
  </si>
  <si>
    <t>Frequency Multiplier</t>
  </si>
  <si>
    <t>Completed:
- Bug fix for summary not switching between full groups
- Capacity Summary now autofills with x's</t>
  </si>
  <si>
    <t>To clear the backlog in (weeks):</t>
  </si>
  <si>
    <t>Estimated Sustainable Waiting List Size:</t>
  </si>
  <si>
    <t>v0.12.1</t>
  </si>
  <si>
    <t>Completed:
- Backlog clearance completed
- Change to "Estimated Sustainable Waiting List Size"</t>
  </si>
  <si>
    <t>Avg Capacity/Wk</t>
  </si>
  <si>
    <t>Avg capacity/Wk/Caseload</t>
  </si>
  <si>
    <t>Table Selection</t>
  </si>
  <si>
    <t>Modified Avg Capacity/Wk</t>
  </si>
  <si>
    <t>Group flag</t>
  </si>
  <si>
    <t>Week</t>
  </si>
  <si>
    <t>Non-Group Capacity</t>
  </si>
  <si>
    <t>Group Capacity</t>
  </si>
  <si>
    <t>Modified Avg Capacity/Wk/Caseload</t>
  </si>
  <si>
    <t>AdHoc Capacity</t>
  </si>
  <si>
    <t>Non Group Capacity</t>
  </si>
  <si>
    <t>AdHoc</t>
  </si>
  <si>
    <t>Unit:</t>
  </si>
  <si>
    <t>Capacity/ Wk (avg)</t>
  </si>
  <si>
    <t>Capacity/ Selected Wk</t>
  </si>
  <si>
    <t>Capacity Summary Graph</t>
  </si>
  <si>
    <t>Summary Graph</t>
  </si>
  <si>
    <t>By Week</t>
  </si>
  <si>
    <t>Overview Chart Total</t>
  </si>
  <si>
    <t>Core Only</t>
  </si>
  <si>
    <t>Core + AdHoc</t>
  </si>
  <si>
    <t>Overview Chart</t>
  </si>
  <si>
    <t>Core + Adhoc</t>
  </si>
  <si>
    <t>Time Chart</t>
  </si>
  <si>
    <t>Data Table</t>
  </si>
  <si>
    <t>Adhoc Capacity</t>
  </si>
  <si>
    <t>Planning</t>
  </si>
  <si>
    <t>Current Non-Group</t>
  </si>
  <si>
    <t>Current Group</t>
  </si>
  <si>
    <t>v0.13</t>
  </si>
  <si>
    <t>Completed:
- Reconfigure of capacity backing information</t>
  </si>
  <si>
    <t>Caseload 1</t>
  </si>
  <si>
    <t>Caseload 2</t>
  </si>
  <si>
    <t>Caseload 3</t>
  </si>
  <si>
    <t>Caseload 4</t>
  </si>
  <si>
    <t>Caseload 5</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</si>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</sst>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3"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8"/>
      <color theme="1"/>
      <name val="Calibri"/>
      <family val="2"/>
      <scheme val="minor"/>
    </font>
    <font>
      <sz val="11"/>
      <color theme="1"/>
      <name val="Calibri"/>
      <family val="2"/>
      <scheme val="minor"/>
    </font>
    <font>
      <b/>
      <sz val="11"/>
      <name val="Calibri"/>
      <family val="2"/>
      <scheme val="minor"/>
    </font>
    <font>
      <b/>
      <sz val="14"/>
      <color theme="1"/>
      <name val="Calibri"/>
      <family val="2"/>
      <scheme val="minor"/>
    </font>
    <font>
      <sz val="11"/>
      <color theme="0" tint="-4.9989318521683403E-2"/>
      <name val="Calibri"/>
      <family val="2"/>
      <scheme val="minor"/>
    </font>
    <font>
      <i/>
      <sz val="11"/>
      <color theme="1"/>
      <name val="Calibri"/>
      <family val="2"/>
      <scheme val="minor"/>
    </font>
    <font>
      <sz val="9"/>
      <color indexed="81"/>
      <name val="Tahoma"/>
      <family val="2"/>
    </font>
    <font>
      <sz val="11"/>
      <name val="Calibri"/>
      <family val="2"/>
      <scheme val="minor"/>
    </font>
    <font>
      <b/>
      <sz val="16"/>
      <color theme="1"/>
      <name val="Calibri"/>
      <family val="2"/>
      <scheme val="minor"/>
    </font>
  </fonts>
  <fills count="11">
    <fill>
      <patternFill patternType="none"/>
    </fill>
    <fill>
      <patternFill patternType="gray125"/>
    </fill>
    <fill>
      <patternFill patternType="solid">
        <fgColor theme="6"/>
        <bgColor indexed="64"/>
      </patternFill>
    </fill>
    <fill>
      <patternFill patternType="solid">
        <fgColor rgb="FFC00000"/>
        <bgColor indexed="64"/>
      </patternFill>
    </fill>
    <fill>
      <patternFill patternType="solid">
        <fgColor theme="9"/>
        <bgColor indexed="64"/>
      </patternFill>
    </fill>
    <fill>
      <patternFill patternType="solid">
        <fgColor rgb="FFFFC000"/>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4"/>
        <bgColor indexed="64"/>
      </patternFill>
    </fill>
    <fill>
      <patternFill patternType="solid">
        <fgColor theme="5"/>
        <bgColor indexed="64"/>
      </patternFill>
    </fill>
    <fill>
      <patternFill patternType="solid">
        <fgColor theme="2" tint="-0.249977111117893"/>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s>
  <cellStyleXfs count="2">
    <xf numFmtId="0" fontId="0" fillId="0" borderId="0"/>
    <xf numFmtId="9" fontId="5" fillId="0" borderId="0" applyFont="0" applyFill="0" applyBorder="0" applyAlignment="0" applyProtection="0"/>
  </cellStyleXfs>
  <cellXfs count="198">
    <xf numFmtId="0" fontId="0" fillId="0" borderId="0" xfId="0"/>
    <xf numFmtId="0" fontId="0" fillId="2" borderId="0" xfId="0" applyFill="1"/>
    <xf numFmtId="14" fontId="0" fillId="0" borderId="0" xfId="0" applyNumberFormat="1"/>
    <xf numFmtId="0" fontId="0" fillId="0" borderId="2" xfId="0" applyBorder="1"/>
    <xf numFmtId="0" fontId="0" fillId="0" borderId="3" xfId="0" applyBorder="1"/>
    <xf numFmtId="0" fontId="0" fillId="0" borderId="0" xfId="0" applyBorder="1"/>
    <xf numFmtId="0" fontId="0" fillId="0" borderId="6" xfId="0" applyBorder="1"/>
    <xf numFmtId="0" fontId="0" fillId="0" borderId="5" xfId="0" applyBorder="1"/>
    <xf numFmtId="0" fontId="0" fillId="0" borderId="7" xfId="0" applyBorder="1"/>
    <xf numFmtId="0" fontId="0" fillId="0" borderId="8" xfId="0" applyBorder="1"/>
    <xf numFmtId="0" fontId="0" fillId="0" borderId="9" xfId="0" applyBorder="1"/>
    <xf numFmtId="0" fontId="0" fillId="0" borderId="10" xfId="0" applyBorder="1"/>
    <xf numFmtId="14" fontId="0" fillId="0" borderId="11" xfId="0" applyNumberFormat="1" applyBorder="1"/>
    <xf numFmtId="14" fontId="0" fillId="0" borderId="12" xfId="0" applyNumberFormat="1" applyBorder="1"/>
    <xf numFmtId="14" fontId="0" fillId="0" borderId="0" xfId="0" applyNumberFormat="1" applyBorder="1"/>
    <xf numFmtId="0" fontId="0" fillId="0" borderId="4" xfId="0" applyBorder="1"/>
    <xf numFmtId="0" fontId="0" fillId="0" borderId="0" xfId="0" quotePrefix="1"/>
    <xf numFmtId="0" fontId="0" fillId="0" borderId="1" xfId="0" applyBorder="1"/>
    <xf numFmtId="0" fontId="0" fillId="0" borderId="0" xfId="0" applyFill="1" applyBorder="1"/>
    <xf numFmtId="2" fontId="0" fillId="0" borderId="0" xfId="0" applyNumberFormat="1" applyBorder="1"/>
    <xf numFmtId="0" fontId="0" fillId="0" borderId="6" xfId="0" applyFill="1" applyBorder="1"/>
    <xf numFmtId="0" fontId="0" fillId="0" borderId="13" xfId="0" applyFill="1" applyBorder="1"/>
    <xf numFmtId="0" fontId="0" fillId="0" borderId="14" xfId="0" applyFill="1" applyBorder="1"/>
    <xf numFmtId="0" fontId="0" fillId="0" borderId="15" xfId="0" applyFill="1" applyBorder="1"/>
    <xf numFmtId="0" fontId="2" fillId="0" borderId="0" xfId="0" applyFont="1"/>
    <xf numFmtId="0" fontId="4" fillId="0" borderId="0" xfId="0" applyFont="1"/>
    <xf numFmtId="0" fontId="0" fillId="0" borderId="13" xfId="0" applyBorder="1"/>
    <xf numFmtId="0" fontId="0" fillId="0" borderId="14" xfId="0" applyBorder="1"/>
    <xf numFmtId="0" fontId="0" fillId="0" borderId="15" xfId="0" applyBorder="1"/>
    <xf numFmtId="0" fontId="0" fillId="0" borderId="0" xfId="0" applyAlignment="1">
      <alignment horizontal="center"/>
    </xf>
    <xf numFmtId="2" fontId="0" fillId="0" borderId="6" xfId="0" applyNumberFormat="1" applyBorder="1"/>
    <xf numFmtId="2" fontId="0" fillId="0" borderId="8" xfId="0" applyNumberFormat="1" applyBorder="1"/>
    <xf numFmtId="2" fontId="0" fillId="0" borderId="9" xfId="0" applyNumberFormat="1" applyBorder="1"/>
    <xf numFmtId="14" fontId="0" fillId="0" borderId="14" xfId="0" applyNumberFormat="1" applyBorder="1"/>
    <xf numFmtId="0" fontId="0" fillId="7" borderId="1" xfId="0" applyFill="1" applyBorder="1"/>
    <xf numFmtId="0" fontId="0" fillId="0" borderId="11" xfId="0" applyBorder="1"/>
    <xf numFmtId="0" fontId="0" fillId="0" borderId="12" xfId="0" applyBorder="1"/>
    <xf numFmtId="0" fontId="0" fillId="7" borderId="10" xfId="0" applyFill="1" applyBorder="1"/>
    <xf numFmtId="14" fontId="0" fillId="7" borderId="11" xfId="0" applyNumberFormat="1" applyFill="1" applyBorder="1"/>
    <xf numFmtId="14" fontId="0" fillId="7" borderId="12" xfId="0" applyNumberFormat="1" applyFill="1" applyBorder="1"/>
    <xf numFmtId="0" fontId="0" fillId="7" borderId="14" xfId="0" applyFill="1" applyBorder="1" applyAlignment="1">
      <alignment horizontal="center" vertical="center" wrapText="1"/>
    </xf>
    <xf numFmtId="0" fontId="0" fillId="7" borderId="14" xfId="0" applyFill="1" applyBorder="1" applyAlignment="1">
      <alignment horizontal="center" wrapText="1"/>
    </xf>
    <xf numFmtId="0" fontId="0" fillId="7" borderId="15" xfId="0" applyFill="1" applyBorder="1" applyAlignment="1">
      <alignment horizontal="center" wrapText="1"/>
    </xf>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7" borderId="11" xfId="0" applyFill="1" applyBorder="1"/>
    <xf numFmtId="0" fontId="0" fillId="7" borderId="12" xfId="0" applyFill="1" applyBorder="1"/>
    <xf numFmtId="0" fontId="0" fillId="0" borderId="5" xfId="0" applyFill="1" applyBorder="1"/>
    <xf numFmtId="0" fontId="1" fillId="7" borderId="1" xfId="0" applyFont="1" applyFill="1" applyBorder="1" applyAlignment="1">
      <alignment horizontal="center" vertical="center"/>
    </xf>
    <xf numFmtId="0" fontId="1" fillId="7" borderId="1" xfId="0" applyFont="1" applyFill="1" applyBorder="1" applyAlignment="1">
      <alignment horizontal="center" vertical="center" wrapText="1"/>
    </xf>
    <xf numFmtId="0" fontId="0" fillId="7" borderId="3" xfId="0" applyFill="1" applyBorder="1" applyAlignment="1">
      <alignment horizontal="center"/>
    </xf>
    <xf numFmtId="0" fontId="0" fillId="7" borderId="0" xfId="0" applyFill="1" applyBorder="1" applyAlignment="1">
      <alignment horizontal="center"/>
    </xf>
    <xf numFmtId="0" fontId="0" fillId="7" borderId="8" xfId="0" applyFill="1" applyBorder="1" applyAlignment="1">
      <alignment horizontal="center"/>
    </xf>
    <xf numFmtId="0" fontId="1" fillId="0" borderId="0" xfId="0" applyFont="1"/>
    <xf numFmtId="0" fontId="1" fillId="7" borderId="1" xfId="0" applyFont="1" applyFill="1" applyBorder="1"/>
    <xf numFmtId="0" fontId="0" fillId="0" borderId="5" xfId="0" applyNumberFormat="1" applyBorder="1"/>
    <xf numFmtId="0" fontId="0" fillId="0" borderId="7" xfId="0" applyNumberFormat="1" applyBorder="1"/>
    <xf numFmtId="0" fontId="0" fillId="7" borderId="10" xfId="0" applyNumberFormat="1" applyFill="1" applyBorder="1"/>
    <xf numFmtId="0" fontId="0" fillId="7" borderId="11" xfId="0" applyNumberFormat="1" applyFill="1" applyBorder="1"/>
    <xf numFmtId="0" fontId="0" fillId="7" borderId="12" xfId="0" applyNumberFormat="1" applyFill="1" applyBorder="1"/>
    <xf numFmtId="0" fontId="1" fillId="7" borderId="13" xfId="0" applyFont="1" applyFill="1" applyBorder="1" applyAlignment="1">
      <alignment horizontal="center" vertical="center"/>
    </xf>
    <xf numFmtId="0" fontId="0" fillId="7" borderId="1" xfId="0" applyFill="1" applyBorder="1" applyAlignment="1">
      <alignment wrapText="1"/>
    </xf>
    <xf numFmtId="0" fontId="0" fillId="0" borderId="0" xfId="0" applyAlignment="1">
      <alignment wrapText="1"/>
    </xf>
    <xf numFmtId="2" fontId="0" fillId="0" borderId="0" xfId="0" applyNumberFormat="1"/>
    <xf numFmtId="9" fontId="0" fillId="0" borderId="10" xfId="1" applyFont="1" applyBorder="1"/>
    <xf numFmtId="9" fontId="0" fillId="0" borderId="4" xfId="1" applyFont="1" applyBorder="1"/>
    <xf numFmtId="9" fontId="0" fillId="0" borderId="11" xfId="1" applyFont="1" applyBorder="1"/>
    <xf numFmtId="9" fontId="0" fillId="0" borderId="6" xfId="1" applyFont="1" applyBorder="1"/>
    <xf numFmtId="1" fontId="0" fillId="7" borderId="3" xfId="0" applyNumberFormat="1" applyFill="1" applyBorder="1" applyAlignment="1">
      <alignment horizontal="center"/>
    </xf>
    <xf numFmtId="1" fontId="0" fillId="7" borderId="0" xfId="0" applyNumberFormat="1" applyFill="1" applyBorder="1" applyAlignment="1">
      <alignment horizontal="center"/>
    </xf>
    <xf numFmtId="1" fontId="0" fillId="7" borderId="8" xfId="0" applyNumberFormat="1"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0" fontId="0" fillId="7" borderId="12" xfId="0" applyFill="1" applyBorder="1" applyAlignment="1">
      <alignment horizontal="center"/>
    </xf>
    <xf numFmtId="0" fontId="0" fillId="0" borderId="0" xfId="0" applyAlignment="1">
      <alignment vertical="center"/>
    </xf>
    <xf numFmtId="0" fontId="1" fillId="7" borderId="1" xfId="0" applyFont="1" applyFill="1" applyBorder="1" applyAlignment="1">
      <alignment wrapText="1"/>
    </xf>
    <xf numFmtId="0" fontId="1" fillId="7" borderId="13" xfId="0" applyFont="1" applyFill="1" applyBorder="1" applyAlignment="1">
      <alignment textRotation="90"/>
    </xf>
    <xf numFmtId="0" fontId="1" fillId="7" borderId="14" xfId="0" applyFont="1" applyFill="1" applyBorder="1" applyAlignment="1">
      <alignment textRotation="90"/>
    </xf>
    <xf numFmtId="0" fontId="1" fillId="7" borderId="15" xfId="0" applyFont="1" applyFill="1" applyBorder="1" applyAlignment="1">
      <alignment textRotation="90"/>
    </xf>
    <xf numFmtId="0" fontId="1" fillId="7" borderId="13" xfId="0" applyFont="1" applyFill="1" applyBorder="1" applyAlignment="1">
      <alignment textRotation="90" wrapText="1"/>
    </xf>
    <xf numFmtId="0" fontId="1" fillId="7" borderId="14" xfId="0" applyFont="1" applyFill="1" applyBorder="1" applyAlignment="1">
      <alignment textRotation="90" wrapText="1"/>
    </xf>
    <xf numFmtId="0" fontId="1" fillId="7" borderId="15" xfId="0" applyFont="1" applyFill="1" applyBorder="1" applyAlignment="1">
      <alignment textRotation="90" wrapText="1"/>
    </xf>
    <xf numFmtId="0" fontId="6" fillId="7" borderId="1" xfId="0" applyFont="1" applyFill="1" applyBorder="1"/>
    <xf numFmtId="0" fontId="1" fillId="7" borderId="15" xfId="0" applyFont="1" applyFill="1" applyBorder="1" applyAlignment="1">
      <alignment wrapText="1"/>
    </xf>
    <xf numFmtId="0" fontId="1" fillId="7" borderId="13" xfId="0" applyFont="1" applyFill="1" applyBorder="1" applyAlignment="1">
      <alignment wrapText="1"/>
    </xf>
    <xf numFmtId="0" fontId="7" fillId="0" borderId="0" xfId="0" applyFont="1"/>
    <xf numFmtId="0" fontId="1" fillId="7" borderId="1" xfId="0" applyFont="1" applyFill="1" applyBorder="1" applyAlignment="1">
      <alignment vertical="center"/>
    </xf>
    <xf numFmtId="0" fontId="1" fillId="7" borderId="1" xfId="0" applyFont="1" applyFill="1" applyBorder="1" applyAlignment="1">
      <alignment vertical="center" wrapText="1"/>
    </xf>
    <xf numFmtId="0" fontId="0" fillId="7" borderId="1" xfId="0" applyFill="1" applyBorder="1" applyAlignment="1">
      <alignment horizontal="center"/>
    </xf>
    <xf numFmtId="0" fontId="1" fillId="7" borderId="1" xfId="0" quotePrefix="1" applyFont="1" applyFill="1" applyBorder="1" applyAlignment="1">
      <alignment vertical="center"/>
    </xf>
    <xf numFmtId="0" fontId="1" fillId="0" borderId="0" xfId="0" applyFont="1" applyBorder="1"/>
    <xf numFmtId="0" fontId="0" fillId="7" borderId="11" xfId="0" applyFill="1" applyBorder="1" applyAlignment="1">
      <alignment vertical="center"/>
    </xf>
    <xf numFmtId="0" fontId="8" fillId="7" borderId="10" xfId="0" applyFont="1" applyFill="1" applyBorder="1" applyAlignment="1">
      <alignment vertical="center"/>
    </xf>
    <xf numFmtId="0" fontId="8" fillId="7" borderId="11" xfId="0" applyFont="1" applyFill="1" applyBorder="1" applyAlignment="1">
      <alignment vertical="center"/>
    </xf>
    <xf numFmtId="0" fontId="8" fillId="7" borderId="12" xfId="0" applyFont="1" applyFill="1" applyBorder="1" applyAlignment="1">
      <alignment vertical="center"/>
    </xf>
    <xf numFmtId="0" fontId="1" fillId="7" borderId="1" xfId="0" applyFont="1" applyFill="1" applyBorder="1" applyAlignment="1">
      <alignment horizontal="left" vertical="center"/>
    </xf>
    <xf numFmtId="0" fontId="9" fillId="0" borderId="0" xfId="0" applyFont="1" applyBorder="1"/>
    <xf numFmtId="1" fontId="0" fillId="7" borderId="10" xfId="0" applyNumberFormat="1" applyFill="1" applyBorder="1" applyAlignment="1">
      <alignment horizontal="center"/>
    </xf>
    <xf numFmtId="1" fontId="0" fillId="7" borderId="11" xfId="0" applyNumberFormat="1" applyFill="1" applyBorder="1" applyAlignment="1">
      <alignment horizontal="center"/>
    </xf>
    <xf numFmtId="1" fontId="0" fillId="7" borderId="12" xfId="0" applyNumberFormat="1" applyFill="1" applyBorder="1" applyAlignment="1">
      <alignment horizontal="center"/>
    </xf>
    <xf numFmtId="1" fontId="0" fillId="7" borderId="1" xfId="0" applyNumberFormat="1" applyFill="1" applyBorder="1" applyAlignment="1">
      <alignment horizontal="center"/>
    </xf>
    <xf numFmtId="0" fontId="1" fillId="7" borderId="13" xfId="0" applyFont="1" applyFill="1" applyBorder="1" applyAlignment="1">
      <alignment vertical="center" wrapText="1"/>
    </xf>
    <xf numFmtId="1" fontId="0" fillId="0" borderId="10" xfId="0" applyNumberFormat="1" applyBorder="1" applyAlignment="1">
      <alignment horizontal="center" vertical="center"/>
    </xf>
    <xf numFmtId="1" fontId="0" fillId="0" borderId="1" xfId="0" applyNumberFormat="1" applyBorder="1" applyAlignment="1">
      <alignment horizontal="center" vertical="center"/>
    </xf>
    <xf numFmtId="0" fontId="1" fillId="7" borderId="1" xfId="0" quotePrefix="1" applyFont="1" applyFill="1" applyBorder="1" applyAlignment="1">
      <alignment vertical="center" wrapText="1"/>
    </xf>
    <xf numFmtId="0" fontId="2" fillId="7" borderId="11" xfId="0" applyFont="1" applyFill="1" applyBorder="1" applyAlignment="1">
      <alignment vertical="center"/>
    </xf>
    <xf numFmtId="0" fontId="0" fillId="0" borderId="0" xfId="0" applyBorder="1" applyAlignment="1">
      <alignment textRotation="90"/>
    </xf>
    <xf numFmtId="0" fontId="1" fillId="7" borderId="13" xfId="0" applyFont="1" applyFill="1" applyBorder="1"/>
    <xf numFmtId="14" fontId="0" fillId="0" borderId="16" xfId="0" applyNumberFormat="1" applyBorder="1" applyAlignment="1">
      <alignment horizontal="center" vertical="center" textRotation="90"/>
    </xf>
    <xf numFmtId="14" fontId="0" fillId="0" borderId="17" xfId="0" applyNumberFormat="1" applyBorder="1" applyAlignment="1">
      <alignment horizontal="center" vertical="center" textRotation="90"/>
    </xf>
    <xf numFmtId="14" fontId="0" fillId="0" borderId="18" xfId="0" applyNumberFormat="1" applyBorder="1" applyAlignment="1">
      <alignment horizontal="center" vertical="center" textRotation="90"/>
    </xf>
    <xf numFmtId="1" fontId="0" fillId="0" borderId="0" xfId="0" applyNumberFormat="1" applyAlignment="1">
      <alignment horizontal="center"/>
    </xf>
    <xf numFmtId="0" fontId="0" fillId="7" borderId="6" xfId="0" applyFill="1" applyBorder="1" applyAlignment="1">
      <alignment horizontal="center"/>
    </xf>
    <xf numFmtId="0" fontId="0" fillId="7" borderId="9" xfId="0" applyFill="1" applyBorder="1" applyAlignment="1">
      <alignment horizontal="center"/>
    </xf>
    <xf numFmtId="1" fontId="0" fillId="7" borderId="4" xfId="0" applyNumberFormat="1" applyFill="1" applyBorder="1" applyAlignment="1">
      <alignment horizontal="center"/>
    </xf>
    <xf numFmtId="1" fontId="0" fillId="7" borderId="6" xfId="0" applyNumberFormat="1" applyFill="1" applyBorder="1" applyAlignment="1">
      <alignment horizontal="center"/>
    </xf>
    <xf numFmtId="0" fontId="1" fillId="8" borderId="1" xfId="0" applyFont="1" applyFill="1" applyBorder="1" applyAlignment="1">
      <alignment horizontal="center" vertical="center" wrapText="1"/>
    </xf>
    <xf numFmtId="0" fontId="1" fillId="9" borderId="1" xfId="0" applyFont="1" applyFill="1" applyBorder="1" applyAlignment="1">
      <alignment horizontal="center" vertical="center" wrapText="1"/>
    </xf>
    <xf numFmtId="0" fontId="0" fillId="0" borderId="1" xfId="0" applyBorder="1" applyAlignment="1" applyProtection="1">
      <alignment horizontal="center"/>
      <protection locked="0"/>
    </xf>
    <xf numFmtId="0" fontId="0" fillId="0" borderId="10" xfId="0" applyBorder="1" applyProtection="1">
      <protection locked="0"/>
    </xf>
    <xf numFmtId="0" fontId="0" fillId="0" borderId="11" xfId="0" applyBorder="1" applyProtection="1">
      <protection locked="0"/>
    </xf>
    <xf numFmtId="14" fontId="0" fillId="0" borderId="1" xfId="0" applyNumberFormat="1" applyBorder="1" applyProtection="1">
      <protection locked="0"/>
    </xf>
    <xf numFmtId="0" fontId="0" fillId="0" borderId="0" xfId="0" applyBorder="1" applyProtection="1">
      <protection locked="0"/>
    </xf>
    <xf numFmtId="0" fontId="0" fillId="0" borderId="8" xfId="0" applyBorder="1" applyProtection="1">
      <protection locked="0"/>
    </xf>
    <xf numFmtId="0" fontId="0" fillId="0" borderId="1" xfId="0" applyBorder="1" applyProtection="1">
      <protection locked="0"/>
    </xf>
    <xf numFmtId="0" fontId="0" fillId="0" borderId="12" xfId="0" applyBorder="1" applyProtection="1">
      <protection locked="0"/>
    </xf>
    <xf numFmtId="1" fontId="0" fillId="0" borderId="2" xfId="0" applyNumberFormat="1" applyFill="1" applyBorder="1" applyAlignment="1" applyProtection="1">
      <alignment horizontal="center"/>
      <protection locked="0"/>
    </xf>
    <xf numFmtId="0" fontId="0" fillId="0" borderId="10" xfId="0" applyBorder="1" applyAlignment="1" applyProtection="1">
      <alignment horizontal="center"/>
      <protection locked="0"/>
    </xf>
    <xf numFmtId="1" fontId="0" fillId="0" borderId="5" xfId="0" applyNumberFormat="1" applyFill="1" applyBorder="1" applyAlignment="1" applyProtection="1">
      <alignment horizontal="center"/>
      <protection locked="0"/>
    </xf>
    <xf numFmtId="0" fontId="0" fillId="0" borderId="11" xfId="0" applyBorder="1" applyAlignment="1" applyProtection="1">
      <alignment horizontal="center"/>
      <protection locked="0"/>
    </xf>
    <xf numFmtId="164" fontId="0" fillId="0" borderId="5" xfId="0" applyNumberFormat="1" applyFill="1" applyBorder="1" applyAlignment="1" applyProtection="1">
      <alignment horizontal="center"/>
      <protection locked="0"/>
    </xf>
    <xf numFmtId="164" fontId="0" fillId="0" borderId="7" xfId="0" applyNumberFormat="1" applyFill="1" applyBorder="1" applyAlignment="1" applyProtection="1">
      <alignment horizontal="center"/>
      <protection locked="0"/>
    </xf>
    <xf numFmtId="0" fontId="0" fillId="0" borderId="12"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Protection="1">
      <protection locked="0"/>
    </xf>
    <xf numFmtId="0" fontId="0" fillId="0" borderId="3" xfId="0" applyBorder="1" applyAlignment="1" applyProtection="1">
      <alignment horizontal="center"/>
      <protection locked="0"/>
    </xf>
    <xf numFmtId="0" fontId="0" fillId="0" borderId="4" xfId="0" applyBorder="1" applyProtection="1">
      <protection locked="0"/>
    </xf>
    <xf numFmtId="0" fontId="0" fillId="0" borderId="5" xfId="0" applyBorder="1" applyProtection="1">
      <protection locked="0"/>
    </xf>
    <xf numFmtId="0" fontId="0" fillId="0" borderId="0" xfId="0" applyBorder="1" applyAlignment="1" applyProtection="1">
      <alignment horizontal="center"/>
      <protection locked="0"/>
    </xf>
    <xf numFmtId="0" fontId="0" fillId="0" borderId="6" xfId="0" applyBorder="1" applyProtection="1">
      <protection locked="0"/>
    </xf>
    <xf numFmtId="0" fontId="0" fillId="0" borderId="7" xfId="0" applyBorder="1" applyProtection="1">
      <protection locked="0"/>
    </xf>
    <xf numFmtId="0" fontId="0" fillId="0" borderId="8" xfId="0" applyBorder="1" applyAlignment="1" applyProtection="1">
      <alignment horizontal="center"/>
      <protection locked="0"/>
    </xf>
    <xf numFmtId="0" fontId="0" fillId="0" borderId="9" xfId="0" applyBorder="1" applyProtection="1">
      <protection locked="0"/>
    </xf>
    <xf numFmtId="0" fontId="0" fillId="0" borderId="3" xfId="0" applyBorder="1" applyProtection="1">
      <protection locked="0"/>
    </xf>
    <xf numFmtId="0" fontId="0" fillId="0" borderId="1" xfId="0" applyFont="1" applyBorder="1" applyProtection="1">
      <protection locked="0"/>
    </xf>
    <xf numFmtId="0" fontId="0" fillId="0" borderId="0" xfId="0" applyAlignment="1" applyProtection="1">
      <alignment horizontal="center" vertical="center"/>
      <protection locked="0"/>
    </xf>
    <xf numFmtId="0" fontId="0" fillId="0" borderId="0" xfId="0" applyProtection="1">
      <protection locked="0"/>
    </xf>
    <xf numFmtId="0" fontId="0" fillId="0" borderId="0" xfId="0" applyProtection="1"/>
    <xf numFmtId="0" fontId="0" fillId="0" borderId="10" xfId="0" applyFill="1" applyBorder="1" applyProtection="1">
      <protection locked="0"/>
    </xf>
    <xf numFmtId="0" fontId="0" fillId="0" borderId="4" xfId="0" applyFill="1" applyBorder="1" applyProtection="1">
      <protection locked="0"/>
    </xf>
    <xf numFmtId="0" fontId="0" fillId="0" borderId="11" xfId="0" applyFill="1" applyBorder="1" applyProtection="1">
      <protection locked="0"/>
    </xf>
    <xf numFmtId="0" fontId="0" fillId="0" borderId="6" xfId="0" applyFill="1" applyBorder="1" applyProtection="1">
      <protection locked="0"/>
    </xf>
    <xf numFmtId="0" fontId="0" fillId="0" borderId="12" xfId="0" applyFill="1" applyBorder="1" applyProtection="1">
      <protection locked="0"/>
    </xf>
    <xf numFmtId="0" fontId="0" fillId="0" borderId="9" xfId="0" applyFill="1" applyBorder="1" applyProtection="1">
      <protection locked="0"/>
    </xf>
    <xf numFmtId="1" fontId="0" fillId="0" borderId="10" xfId="0" applyNumberFormat="1" applyFill="1" applyBorder="1" applyProtection="1">
      <protection locked="0"/>
    </xf>
    <xf numFmtId="1" fontId="0" fillId="0" borderId="4" xfId="0" applyNumberFormat="1" applyFill="1" applyBorder="1" applyProtection="1">
      <protection locked="0"/>
    </xf>
    <xf numFmtId="1" fontId="0" fillId="0" borderId="11" xfId="0" applyNumberFormat="1" applyFill="1" applyBorder="1" applyProtection="1">
      <protection locked="0"/>
    </xf>
    <xf numFmtId="1" fontId="0" fillId="0" borderId="6" xfId="0" applyNumberFormat="1" applyFill="1" applyBorder="1" applyProtection="1">
      <protection locked="0"/>
    </xf>
    <xf numFmtId="0" fontId="0" fillId="0" borderId="1" xfId="0" applyBorder="1" applyAlignment="1" applyProtection="1">
      <alignment vertical="center"/>
      <protection locked="0"/>
    </xf>
    <xf numFmtId="1" fontId="0" fillId="7" borderId="10" xfId="0" applyNumberFormat="1" applyFill="1" applyBorder="1"/>
    <xf numFmtId="1" fontId="0" fillId="7" borderId="11" xfId="0" applyNumberFormat="1" applyFill="1" applyBorder="1"/>
    <xf numFmtId="1" fontId="0" fillId="7" borderId="12" xfId="0" applyNumberFormat="1" applyFill="1" applyBorder="1"/>
    <xf numFmtId="0" fontId="11" fillId="0" borderId="0" xfId="0" applyFont="1"/>
    <xf numFmtId="1" fontId="0" fillId="7" borderId="9" xfId="0" applyNumberFormat="1" applyFill="1" applyBorder="1" applyAlignment="1">
      <alignment horizontal="center"/>
    </xf>
    <xf numFmtId="1" fontId="0" fillId="0" borderId="3" xfId="0" applyNumberFormat="1" applyBorder="1"/>
    <xf numFmtId="14" fontId="0" fillId="0" borderId="1" xfId="0" applyNumberFormat="1" applyFont="1" applyFill="1" applyBorder="1" applyAlignment="1" applyProtection="1">
      <alignment horizontal="center" vertical="center" wrapText="1"/>
      <protection locked="0"/>
    </xf>
    <xf numFmtId="0" fontId="1" fillId="7" borderId="12" xfId="0" applyFont="1" applyFill="1" applyBorder="1" applyAlignment="1">
      <alignment vertical="center" wrapText="1"/>
    </xf>
    <xf numFmtId="14" fontId="0" fillId="0" borderId="1" xfId="0" applyNumberFormat="1" applyBorder="1" applyAlignment="1" applyProtection="1">
      <alignment horizontal="right"/>
      <protection locked="0"/>
    </xf>
    <xf numFmtId="0" fontId="0" fillId="0" borderId="19" xfId="0" applyBorder="1"/>
    <xf numFmtId="0" fontId="0" fillId="0" borderId="19" xfId="0" applyBorder="1" applyAlignment="1">
      <alignment wrapText="1"/>
    </xf>
    <xf numFmtId="0" fontId="1" fillId="0" borderId="19" xfId="0" applyFont="1" applyBorder="1"/>
    <xf numFmtId="0" fontId="9" fillId="0" borderId="0" xfId="0" applyFont="1"/>
    <xf numFmtId="1" fontId="0" fillId="0" borderId="0" xfId="0" applyNumberFormat="1"/>
    <xf numFmtId="1" fontId="2" fillId="0" borderId="0" xfId="0" applyNumberFormat="1" applyFont="1"/>
    <xf numFmtId="14" fontId="12" fillId="0" borderId="0" xfId="0" applyNumberFormat="1" applyFont="1"/>
    <xf numFmtId="1" fontId="0" fillId="0" borderId="1" xfId="0" applyNumberFormat="1" applyBorder="1" applyAlignment="1" applyProtection="1">
      <alignment horizontal="center" vertical="center"/>
      <protection locked="0"/>
    </xf>
    <xf numFmtId="0" fontId="0" fillId="10" borderId="13" xfId="0" applyFill="1" applyBorder="1" applyAlignment="1">
      <alignment horizontal="center"/>
    </xf>
    <xf numFmtId="0" fontId="0" fillId="10" borderId="14" xfId="0" applyFill="1" applyBorder="1" applyAlignment="1">
      <alignment horizontal="center"/>
    </xf>
    <xf numFmtId="0" fontId="0" fillId="10" borderId="15" xfId="0" applyFill="1" applyBorder="1" applyAlignment="1">
      <alignment horizontal="center"/>
    </xf>
    <xf numFmtId="0" fontId="1" fillId="0" borderId="0" xfId="0" applyFont="1" applyAlignment="1">
      <alignment horizontal="left"/>
    </xf>
    <xf numFmtId="0" fontId="0" fillId="0" borderId="21" xfId="0" applyBorder="1" applyProtection="1">
      <protection locked="0"/>
    </xf>
    <xf numFmtId="0" fontId="0" fillId="0" borderId="20" xfId="0" applyBorder="1" applyProtection="1">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0" fillId="0" borderId="15" xfId="0" applyBorder="1" applyAlignment="1" applyProtection="1">
      <alignment horizontal="center"/>
      <protection locked="0"/>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1" fontId="0" fillId="7" borderId="10" xfId="0" applyNumberFormat="1" applyFill="1" applyBorder="1" applyAlignment="1">
      <alignment horizontal="center" vertical="center"/>
    </xf>
    <xf numFmtId="1" fontId="0" fillId="7" borderId="11" xfId="0" applyNumberFormat="1" applyFill="1" applyBorder="1" applyAlignment="1">
      <alignment horizontal="center" vertical="center"/>
    </xf>
    <xf numFmtId="1" fontId="0" fillId="7" borderId="12" xfId="0" applyNumberFormat="1" applyFill="1" applyBorder="1" applyAlignment="1">
      <alignment horizontal="center" vertical="center"/>
    </xf>
    <xf numFmtId="1" fontId="0" fillId="7" borderId="4" xfId="0" applyNumberFormat="1" applyFill="1" applyBorder="1" applyAlignment="1">
      <alignment horizontal="center" vertical="center"/>
    </xf>
    <xf numFmtId="1" fontId="0" fillId="7" borderId="6" xfId="0" applyNumberFormat="1" applyFill="1" applyBorder="1" applyAlignment="1">
      <alignment horizontal="center" vertical="center"/>
    </xf>
    <xf numFmtId="1" fontId="0" fillId="7" borderId="9" xfId="0" applyNumberFormat="1" applyFill="1" applyBorder="1" applyAlignment="1">
      <alignment horizontal="center" vertical="center"/>
    </xf>
    <xf numFmtId="0" fontId="1" fillId="7" borderId="13" xfId="0" applyFont="1" applyFill="1" applyBorder="1" applyAlignment="1">
      <alignment horizontal="center"/>
    </xf>
    <xf numFmtId="0" fontId="1" fillId="7" borderId="15" xfId="0" applyFont="1" applyFill="1" applyBorder="1" applyAlignment="1">
      <alignment horizontal="center"/>
    </xf>
  </cellXfs>
  <cellStyles count="2">
    <cellStyle name="Normal" xfId="0" builtinId="0"/>
    <cellStyle name="Percent" xfId="1" builtinId="5"/>
  </cellStyles>
  <dxfs count="13">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0" tint="-4.9989318521683403E-2"/>
        </patternFill>
      </fill>
    </dxf>
    <dxf>
      <fill>
        <patternFill>
          <bgColor theme="0" tint="-4.9989318521683403E-2"/>
        </patternFill>
      </fill>
    </dxf>
    <dxf>
      <fill>
        <patternFill>
          <bgColor theme="0" tint="-0.14996795556505021"/>
        </patternFill>
      </fill>
    </dxf>
    <dxf>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SPC!$D$3</c:f>
          <c:strCache>
            <c:ptCount val="1"/>
            <c:pt idx="0">
              <c:v>Demand (Clusters Size) SPC Chart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2"/>
          <c:order val="0"/>
          <c:tx>
            <c:v>Lower Percentile</c:v>
          </c:tx>
          <c:spPr>
            <a:noFill/>
            <a:ln>
              <a:noFill/>
            </a:ln>
            <a:effectLst/>
          </c:spPr>
          <c:val>
            <c:numRef>
              <c:f>[0]!SPC_LowerPercentile</c:f>
            </c:numRef>
          </c:val>
          <c:extLst>
            <c:ext xmlns:c16="http://schemas.microsoft.com/office/drawing/2014/chart" uri="{C3380CC4-5D6E-409C-BE32-E72D297353CC}">
              <c16:uniqueId val="{0000000F-DC57-4155-8CC7-7BEBFE00C53C}"/>
            </c:ext>
          </c:extLst>
        </c:ser>
        <c:ser>
          <c:idx val="13"/>
          <c:order val="1"/>
          <c:tx>
            <c:v>Percentile Range</c:v>
          </c:tx>
          <c:spPr>
            <a:solidFill>
              <a:schemeClr val="accent2">
                <a:lumMod val="80000"/>
                <a:lumOff val="20000"/>
              </a:schemeClr>
            </a:solidFill>
            <a:ln>
              <a:noFill/>
            </a:ln>
            <a:effectLst/>
          </c:spPr>
          <c:val>
            <c:numRef>
              <c:f>[0]!SPC_UpperPercentile</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extLst>
            <c:ext xmlns:c16="http://schemas.microsoft.com/office/drawing/2014/chart" uri="{C3380CC4-5D6E-409C-BE32-E72D297353CC}">
              <c16:uniqueId val="{00000010-DC57-4155-8CC7-7BEBFE00C53C}"/>
            </c:ext>
          </c:extLst>
        </c:ser>
        <c:dLbls>
          <c:showLegendKey val="0"/>
          <c:showVal val="0"/>
          <c:showCatName val="0"/>
          <c:showSerName val="0"/>
          <c:showPercent val="0"/>
          <c:showBubbleSize val="0"/>
        </c:dLbls>
        <c:axId val="640756872"/>
        <c:axId val="640757200"/>
      </c:areaChart>
      <c:barChart>
        <c:barDir val="col"/>
        <c:grouping val="stacked"/>
        <c:varyColors val="0"/>
        <c:ser>
          <c:idx val="14"/>
          <c:order val="2"/>
          <c:tx>
            <c:v>Baseline</c:v>
          </c:tx>
          <c:spPr>
            <a:solidFill>
              <a:schemeClr val="accent1">
                <a:lumMod val="20000"/>
                <a:lumOff val="80000"/>
                <a:alpha val="34000"/>
              </a:schemeClr>
            </a:solidFill>
            <a:ln>
              <a:noFill/>
            </a:ln>
            <a:effectLst/>
          </c:spPr>
          <c:invertIfNegative val="0"/>
          <c:cat>
            <c:multiLvlStrRef>
              <c:f>[0]!SPC_Dates</c:f>
            </c:multiLvlStrRef>
          </c:cat>
          <c:val>
            <c:numRef>
              <c:f>[0]!SPC_Baseline</c:f>
              <c:numCache>
                <c:formatCode>General</c:formatCode>
                <c:ptCount val="26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numCache>
            </c:numRef>
          </c:val>
          <c:extLst>
            <c:ext xmlns:c16="http://schemas.microsoft.com/office/drawing/2014/chart" uri="{C3380CC4-5D6E-409C-BE32-E72D297353CC}">
              <c16:uniqueId val="{00000000-359F-4EF2-9D15-BAE71C86A342}"/>
            </c:ext>
          </c:extLst>
        </c:ser>
        <c:dLbls>
          <c:showLegendKey val="0"/>
          <c:showVal val="0"/>
          <c:showCatName val="0"/>
          <c:showSerName val="0"/>
          <c:showPercent val="0"/>
          <c:showBubbleSize val="0"/>
        </c:dLbls>
        <c:gapWidth val="0"/>
        <c:overlap val="100"/>
        <c:axId val="732698280"/>
        <c:axId val="732819968"/>
      </c:barChart>
      <c:lineChart>
        <c:grouping val="standard"/>
        <c:varyColors val="0"/>
        <c:ser>
          <c:idx val="0"/>
          <c:order val="3"/>
          <c:tx>
            <c:v>Mean</c:v>
          </c:tx>
          <c:spPr>
            <a:ln w="28575" cap="rnd">
              <a:solidFill>
                <a:schemeClr val="bg1">
                  <a:lumMod val="75000"/>
                </a:schemeClr>
              </a:solidFill>
              <a:round/>
            </a:ln>
            <a:effectLst/>
          </c:spPr>
          <c:marker>
            <c:symbol val="none"/>
          </c:marker>
          <c:cat>
            <c:multiLvlStrRef>
              <c:f>[0]!SPC_Dates</c:f>
            </c:multiLvlStrRef>
          </c:cat>
          <c:val>
            <c:numRef>
              <c:f>[0]!SPC_Mean</c:f>
              <c:numCache>
                <c:formatCode>General</c:formatCode>
                <c:ptCount val="26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numCache>
            </c:numRef>
          </c:val>
          <c:smooth val="0"/>
          <c:extLst>
            <c:ext xmlns:c16="http://schemas.microsoft.com/office/drawing/2014/chart" uri="{C3380CC4-5D6E-409C-BE32-E72D297353CC}">
              <c16:uniqueId val="{00000000-DC57-4155-8CC7-7BEBFE00C53C}"/>
            </c:ext>
          </c:extLst>
        </c:ser>
        <c:ser>
          <c:idx val="3"/>
          <c:order val="4"/>
          <c:tx>
            <c:v>Historic caseload size</c:v>
          </c:tx>
          <c:spPr>
            <a:ln w="28575" cap="rnd">
              <a:solidFill>
                <a:schemeClr val="accent1"/>
              </a:solidFill>
              <a:round/>
            </a:ln>
            <a:effectLst/>
          </c:spPr>
          <c:marker>
            <c:symbol val="none"/>
          </c:marker>
          <c:cat>
            <c:multiLvlStrRef>
              <c:f>[0]!SPC_Dates</c:f>
            </c:multiLvlStrRef>
          </c:cat>
          <c:val>
            <c:numRef>
              <c:f>[0]!SPC_Values</c:f>
              <c:numCache>
                <c:formatCode>General</c:formatCode>
                <c:ptCount val="2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numCache>
            </c:numRef>
          </c:val>
          <c:smooth val="0"/>
          <c:extLst>
            <c:ext xmlns:c16="http://schemas.microsoft.com/office/drawing/2014/chart" uri="{C3380CC4-5D6E-409C-BE32-E72D297353CC}">
              <c16:uniqueId val="{00000005-DC57-4155-8CC7-7BEBFE00C53C}"/>
            </c:ext>
          </c:extLst>
        </c:ser>
        <c:ser>
          <c:idx val="1"/>
          <c:order val="5"/>
          <c:tx>
            <c:v>UCL</c:v>
          </c:tx>
          <c:spPr>
            <a:ln w="28575" cap="rnd">
              <a:solidFill>
                <a:schemeClr val="tx1">
                  <a:lumMod val="75000"/>
                  <a:lumOff val="25000"/>
                </a:schemeClr>
              </a:solidFill>
              <a:round/>
            </a:ln>
            <a:effectLst/>
          </c:spPr>
          <c:marker>
            <c:symbol val="none"/>
          </c:marker>
          <c:cat>
            <c:multiLvlStrRef>
              <c:f>[0]!SPC_Dates</c:f>
            </c:multiLvlStrRef>
          </c:cat>
          <c:val>
            <c:numRef>
              <c:f>[0]!SPC_UCL</c:f>
            </c:numRef>
          </c:val>
          <c:smooth val="0"/>
          <c:extLst>
            <c:ext xmlns:c16="http://schemas.microsoft.com/office/drawing/2014/chart" uri="{C3380CC4-5D6E-409C-BE32-E72D297353CC}">
              <c16:uniqueId val="{00000001-DC57-4155-8CC7-7BEBFE00C53C}"/>
            </c:ext>
          </c:extLst>
        </c:ser>
        <c:ser>
          <c:idx val="2"/>
          <c:order val="6"/>
          <c:tx>
            <c:v>LCL</c:v>
          </c:tx>
          <c:spPr>
            <a:ln w="28575" cap="rnd">
              <a:solidFill>
                <a:schemeClr val="tx1">
                  <a:lumMod val="75000"/>
                  <a:lumOff val="25000"/>
                </a:schemeClr>
              </a:solidFill>
              <a:round/>
            </a:ln>
            <a:effectLst/>
          </c:spPr>
          <c:marker>
            <c:symbol val="none"/>
          </c:marker>
          <c:cat>
            <c:multiLvlStrRef>
              <c:f>[0]!SPC_Dates</c:f>
            </c:multiLvlStrRef>
          </c:cat>
          <c:val>
            <c:numRef>
              <c:f>[0]!SPC_LCL</c:f>
            </c:numRef>
          </c:val>
          <c:smooth val="0"/>
          <c:extLst>
            <c:ext xmlns:c16="http://schemas.microsoft.com/office/drawing/2014/chart" uri="{C3380CC4-5D6E-409C-BE32-E72D297353CC}">
              <c16:uniqueId val="{00000002-DC57-4155-8CC7-7BEBFE00C53C}"/>
            </c:ext>
          </c:extLst>
        </c:ser>
        <c:ser>
          <c:idx val="4"/>
          <c:order val="7"/>
          <c:tx>
            <c:v>Rule 1</c:v>
          </c:tx>
          <c:spPr>
            <a:ln w="28575" cap="rnd">
              <a:noFill/>
              <a:round/>
            </a:ln>
            <a:effectLst/>
          </c:spPr>
          <c:marker>
            <c:symbol val="circle"/>
            <c:size val="5"/>
            <c:spPr>
              <a:solidFill>
                <a:srgbClr val="C00000"/>
              </a:solidFill>
              <a:ln w="9525">
                <a:noFill/>
              </a:ln>
              <a:effectLst/>
            </c:spPr>
          </c:marker>
          <c:val>
            <c:numRef>
              <c:f>[0]!SPC_Rule1</c:f>
            </c:numRef>
          </c:val>
          <c:smooth val="0"/>
          <c:extLst>
            <c:ext xmlns:c16="http://schemas.microsoft.com/office/drawing/2014/chart" uri="{C3380CC4-5D6E-409C-BE32-E72D297353CC}">
              <c16:uniqueId val="{00000006-DC57-4155-8CC7-7BEBFE00C53C}"/>
            </c:ext>
          </c:extLst>
        </c:ser>
        <c:ser>
          <c:idx val="5"/>
          <c:order val="8"/>
          <c:tx>
            <c:v>Rule 2</c:v>
          </c:tx>
          <c:spPr>
            <a:ln w="28575" cap="rnd">
              <a:noFill/>
              <a:round/>
            </a:ln>
            <a:effectLst/>
          </c:spPr>
          <c:marker>
            <c:symbol val="circle"/>
            <c:size val="5"/>
            <c:spPr>
              <a:solidFill>
                <a:schemeClr val="accent6"/>
              </a:solidFill>
              <a:ln w="9525">
                <a:noFill/>
              </a:ln>
              <a:effectLst/>
            </c:spPr>
          </c:marker>
          <c:val>
            <c:numRef>
              <c:f>[0]!SPC_Rule2</c:f>
            </c:numRef>
          </c:val>
          <c:smooth val="0"/>
          <c:extLst>
            <c:ext xmlns:c16="http://schemas.microsoft.com/office/drawing/2014/chart" uri="{C3380CC4-5D6E-409C-BE32-E72D297353CC}">
              <c16:uniqueId val="{00000007-DC57-4155-8CC7-7BEBFE00C53C}"/>
            </c:ext>
          </c:extLst>
        </c:ser>
        <c:ser>
          <c:idx val="6"/>
          <c:order val="9"/>
          <c:tx>
            <c:v>Rule 3</c:v>
          </c:tx>
          <c:spPr>
            <a:ln w="28575" cap="rnd">
              <a:noFill/>
              <a:round/>
            </a:ln>
            <a:effectLst/>
          </c:spPr>
          <c:marker>
            <c:symbol val="circle"/>
            <c:size val="5"/>
            <c:spPr>
              <a:solidFill>
                <a:srgbClr val="FFC000"/>
              </a:solidFill>
              <a:ln w="9525">
                <a:noFill/>
              </a:ln>
              <a:effectLst/>
            </c:spPr>
          </c:marker>
          <c:val>
            <c:numRef>
              <c:f>[0]!SPC_Rule3</c:f>
            </c:numRef>
          </c:val>
          <c:smooth val="0"/>
          <c:extLst>
            <c:ext xmlns:c16="http://schemas.microsoft.com/office/drawing/2014/chart" uri="{C3380CC4-5D6E-409C-BE32-E72D297353CC}">
              <c16:uniqueId val="{00000008-DC57-4155-8CC7-7BEBFE00C53C}"/>
            </c:ext>
          </c:extLst>
        </c:ser>
        <c:ser>
          <c:idx val="7"/>
          <c:order val="10"/>
          <c:tx>
            <c:v>Rule 4</c:v>
          </c:tx>
          <c:spPr>
            <a:ln w="28575" cap="rnd">
              <a:noFill/>
              <a:round/>
            </a:ln>
            <a:effectLst/>
          </c:spPr>
          <c:marker>
            <c:symbol val="circle"/>
            <c:size val="5"/>
            <c:spPr>
              <a:solidFill>
                <a:srgbClr val="FFFF00"/>
              </a:solidFill>
              <a:ln w="9525">
                <a:noFill/>
              </a:ln>
              <a:effectLst/>
            </c:spPr>
          </c:marker>
          <c:val>
            <c:numRef>
              <c:f>[0]!SPC_Rule4</c:f>
            </c:numRef>
          </c:val>
          <c:smooth val="0"/>
          <c:extLst>
            <c:ext xmlns:c16="http://schemas.microsoft.com/office/drawing/2014/chart" uri="{C3380CC4-5D6E-409C-BE32-E72D297353CC}">
              <c16:uniqueId val="{00000009-DC57-4155-8CC7-7BEBFE00C53C}"/>
            </c:ext>
          </c:extLst>
        </c:ser>
        <c:ser>
          <c:idx val="8"/>
          <c:order val="11"/>
          <c:tx>
            <c:v>-2 Sigma</c:v>
          </c:tx>
          <c:spPr>
            <a:ln w="28575" cap="rnd">
              <a:solidFill>
                <a:schemeClr val="bg1">
                  <a:lumMod val="85000"/>
                </a:schemeClr>
              </a:solidFill>
              <a:prstDash val="sysDot"/>
              <a:round/>
            </a:ln>
            <a:effectLst/>
          </c:spPr>
          <c:marker>
            <c:symbol val="none"/>
          </c:marker>
          <c:val>
            <c:numRef>
              <c:f>[0]!SPC_Minus2Sigma</c:f>
            </c:numRef>
          </c:val>
          <c:smooth val="0"/>
          <c:extLst>
            <c:ext xmlns:c16="http://schemas.microsoft.com/office/drawing/2014/chart" uri="{C3380CC4-5D6E-409C-BE32-E72D297353CC}">
              <c16:uniqueId val="{0000000B-DC57-4155-8CC7-7BEBFE00C53C}"/>
            </c:ext>
          </c:extLst>
        </c:ser>
        <c:ser>
          <c:idx val="9"/>
          <c:order val="12"/>
          <c:tx>
            <c:v>-1 Sigma</c:v>
          </c:tx>
          <c:spPr>
            <a:ln w="28575" cap="rnd">
              <a:solidFill>
                <a:schemeClr val="bg1">
                  <a:lumMod val="85000"/>
                </a:schemeClr>
              </a:solidFill>
              <a:prstDash val="sysDot"/>
              <a:round/>
            </a:ln>
            <a:effectLst/>
          </c:spPr>
          <c:marker>
            <c:symbol val="none"/>
          </c:marker>
          <c:val>
            <c:numRef>
              <c:f>[0]!SPC_Minus1Sigma</c:f>
            </c:numRef>
          </c:val>
          <c:smooth val="0"/>
          <c:extLst>
            <c:ext xmlns:c16="http://schemas.microsoft.com/office/drawing/2014/chart" uri="{C3380CC4-5D6E-409C-BE32-E72D297353CC}">
              <c16:uniqueId val="{0000000C-DC57-4155-8CC7-7BEBFE00C53C}"/>
            </c:ext>
          </c:extLst>
        </c:ser>
        <c:ser>
          <c:idx val="10"/>
          <c:order val="13"/>
          <c:tx>
            <c:v>+1 Sigma</c:v>
          </c:tx>
          <c:spPr>
            <a:ln w="28575" cap="rnd">
              <a:solidFill>
                <a:schemeClr val="bg1">
                  <a:lumMod val="85000"/>
                </a:schemeClr>
              </a:solidFill>
              <a:prstDash val="sysDot"/>
              <a:round/>
            </a:ln>
            <a:effectLst/>
          </c:spPr>
          <c:marker>
            <c:symbol val="none"/>
          </c:marker>
          <c:val>
            <c:numRef>
              <c:f>[0]!SPC_Plus1Sigma</c:f>
            </c:numRef>
          </c:val>
          <c:smooth val="0"/>
          <c:extLst>
            <c:ext xmlns:c16="http://schemas.microsoft.com/office/drawing/2014/chart" uri="{C3380CC4-5D6E-409C-BE32-E72D297353CC}">
              <c16:uniqueId val="{0000000D-DC57-4155-8CC7-7BEBFE00C53C}"/>
            </c:ext>
          </c:extLst>
        </c:ser>
        <c:ser>
          <c:idx val="11"/>
          <c:order val="14"/>
          <c:tx>
            <c:v>+2 Sigma</c:v>
          </c:tx>
          <c:spPr>
            <a:ln w="28575" cap="rnd">
              <a:solidFill>
                <a:schemeClr val="bg1">
                  <a:lumMod val="85000"/>
                </a:schemeClr>
              </a:solidFill>
              <a:prstDash val="sysDot"/>
              <a:round/>
            </a:ln>
            <a:effectLst/>
          </c:spPr>
          <c:marker>
            <c:symbol val="none"/>
          </c:marker>
          <c:val>
            <c:numRef>
              <c:f>[0]!SPC_Plus2Sigma</c:f>
            </c:numRef>
          </c:val>
          <c:smooth val="0"/>
          <c:extLst>
            <c:ext xmlns:c16="http://schemas.microsoft.com/office/drawing/2014/chart" uri="{C3380CC4-5D6E-409C-BE32-E72D297353CC}">
              <c16:uniqueId val="{0000000E-DC57-4155-8CC7-7BEBFE00C53C}"/>
            </c:ext>
          </c:extLst>
        </c:ser>
        <c:dLbls>
          <c:showLegendKey val="0"/>
          <c:showVal val="0"/>
          <c:showCatName val="0"/>
          <c:showSerName val="0"/>
          <c:showPercent val="0"/>
          <c:showBubbleSize val="0"/>
        </c:dLbls>
        <c:marker val="1"/>
        <c:smooth val="0"/>
        <c:axId val="640756872"/>
        <c:axId val="640757200"/>
      </c:lineChart>
      <c:catAx>
        <c:axId val="64075687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7200"/>
        <c:crosses val="autoZero"/>
        <c:auto val="0"/>
        <c:lblAlgn val="ctr"/>
        <c:lblOffset val="100"/>
        <c:noMultiLvlLbl val="0"/>
      </c:catAx>
      <c:valAx>
        <c:axId val="640757200"/>
        <c:scaling>
          <c:orientation val="minMax"/>
        </c:scaling>
        <c:delete val="0"/>
        <c:axPos val="l"/>
        <c:majorGridlines>
          <c:spPr>
            <a:ln w="9525" cap="flat" cmpd="sng" algn="ctr">
              <a:solidFill>
                <a:schemeClr val="tx1">
                  <a:lumMod val="15000"/>
                  <a:lumOff val="85000"/>
                </a:schemeClr>
              </a:solidFill>
              <a:round/>
            </a:ln>
            <a:effectLst/>
          </c:spPr>
        </c:majorGridlines>
        <c:title>
          <c:tx>
            <c:strRef>
              <c:f>SPC!$D$4</c:f>
              <c:strCache>
                <c:ptCount val="1"/>
                <c:pt idx="0">
                  <c:v>Clusters Size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0756872"/>
        <c:crosses val="autoZero"/>
        <c:crossBetween val="midCat"/>
      </c:valAx>
      <c:valAx>
        <c:axId val="732819968"/>
        <c:scaling>
          <c:orientation val="minMax"/>
          <c:max val="1"/>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732698280"/>
        <c:crosses val="max"/>
        <c:crossBetween val="between"/>
      </c:valAx>
      <c:catAx>
        <c:axId val="732698280"/>
        <c:scaling>
          <c:orientation val="minMax"/>
        </c:scaling>
        <c:delete val="1"/>
        <c:axPos val="b"/>
        <c:numFmt formatCode="General" sourceLinked="1"/>
        <c:majorTickMark val="out"/>
        <c:minorTickMark val="none"/>
        <c:tickLblPos val="nextTo"/>
        <c:crossAx val="732819968"/>
        <c:crosses val="autoZero"/>
        <c:auto val="1"/>
        <c:lblAlgn val="ctr"/>
        <c:lblOffset val="100"/>
        <c:noMultiLvlLbl val="1"/>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Summary'!$H$3</c:f>
          <c:strCache>
            <c:ptCount val="1"/>
            <c:pt idx="0">
              <c:v>Capacity summary (hours) for caseload 1, all types of session</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(Hide)2'!$B$278</c:f>
              <c:strCache>
                <c:ptCount val="1"/>
                <c:pt idx="0">
                  <c:v>Core</c:v>
                </c:pt>
              </c:strCache>
            </c:strRef>
          </c:tx>
          <c:spPr>
            <a:solidFill>
              <a:schemeClr val="accent1"/>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(Hide)2'!$B$279:$B$330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B27-458D-BB93-F4750D9BC8D5}"/>
            </c:ext>
          </c:extLst>
        </c:ser>
        <c:ser>
          <c:idx val="1"/>
          <c:order val="1"/>
          <c:tx>
            <c:strRef>
              <c:f>'Capacity Backing (Hide)2'!$C$278</c:f>
              <c:strCache>
                <c:ptCount val="1"/>
                <c:pt idx="0">
                  <c:v>AdHoc</c:v>
                </c:pt>
              </c:strCache>
            </c:strRef>
          </c:tx>
          <c:spPr>
            <a:solidFill>
              <a:schemeClr val="accent2"/>
            </a:solidFill>
            <a:ln>
              <a:noFill/>
            </a:ln>
            <a:effectLst/>
          </c:spPr>
          <c:invertIfNegative val="0"/>
          <c:cat>
            <c:numRef>
              <c:f>'Capacity Backing (Hide)2'!$A$279:$A$330</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'Capacity Backing (Hide)2'!$C$279:$C$330</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B27-458D-BB93-F4750D9BC8D5}"/>
            </c:ext>
          </c:extLst>
        </c:ser>
        <c:dLbls>
          <c:showLegendKey val="0"/>
          <c:showVal val="0"/>
          <c:showCatName val="0"/>
          <c:showSerName val="0"/>
          <c:showPercent val="0"/>
          <c:showBubbleSize val="0"/>
        </c:dLbls>
        <c:gapWidth val="0"/>
        <c:overlap val="100"/>
        <c:axId val="697194784"/>
        <c:axId val="697197736"/>
      </c:barChart>
      <c:catAx>
        <c:axId val="69719478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7736"/>
        <c:crosses val="autoZero"/>
        <c:auto val="0"/>
        <c:lblAlgn val="ctr"/>
        <c:lblOffset val="100"/>
        <c:noMultiLvlLbl val="0"/>
      </c:catAx>
      <c:valAx>
        <c:axId val="6971977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'Capacity Summary'!$H$4</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7194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Summary!$D$5</c:f>
          <c:strCache>
            <c:ptCount val="1"/>
            <c:pt idx="0">
              <c:v>Time-based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Lower Bound</c:v>
          </c:tx>
          <c:spPr>
            <a:no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[0]!Summary_LowerBound</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3C64-44B1-880B-35DE4645C2EF}"/>
            </c:ext>
          </c:extLst>
        </c:ser>
        <c:ser>
          <c:idx val="1"/>
          <c:order val="1"/>
          <c:tx>
            <c:v>Required Capacity</c:v>
          </c:tx>
          <c:spPr>
            <a:solidFill>
              <a:schemeClr val="accent2"/>
            </a:solidFill>
            <a:ln>
              <a:noFill/>
            </a:ln>
            <a:effectLst/>
          </c:spPr>
          <c:cat>
            <c:numRef>
              <c:f>'Capacity Backing (Hide)'!$B$75:$BA$75</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[0]!Summary_Difference</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2-3C64-44B1-880B-35DE4645C2EF}"/>
            </c:ext>
          </c:extLst>
        </c:ser>
        <c:dLbls>
          <c:showLegendKey val="0"/>
          <c:showVal val="0"/>
          <c:showCatName val="0"/>
          <c:showSerName val="0"/>
          <c:showPercent val="0"/>
          <c:showBubbleSize val="0"/>
        </c:dLbls>
        <c:axId val="791798064"/>
        <c:axId val="791800688"/>
      </c:areaChart>
      <c:lineChart>
        <c:grouping val="stacked"/>
        <c:varyColors val="0"/>
        <c:ser>
          <c:idx val="2"/>
          <c:order val="2"/>
          <c:tx>
            <c:v>Available Capacity (Core)</c:v>
          </c:tx>
          <c:spPr>
            <a:ln w="28575" cap="rnd">
              <a:solidFill>
                <a:schemeClr val="accent1"/>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[0]!Summary_Time_Core</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4-3C64-44B1-880B-35DE4645C2EF}"/>
            </c:ext>
          </c:extLst>
        </c:ser>
        <c:ser>
          <c:idx val="3"/>
          <c:order val="3"/>
          <c:tx>
            <c:v>Available Capacity (Core + Ad Hoc)</c:v>
          </c:tx>
          <c:spPr>
            <a:ln w="28575" cap="rnd">
              <a:solidFill>
                <a:srgbClr val="92D050"/>
              </a:solidFill>
              <a:round/>
            </a:ln>
            <a:effectLst/>
          </c:spPr>
          <c:marker>
            <c:symbol val="none"/>
          </c:marker>
          <c:cat>
            <c:numRef>
              <c:f>[0]!Summary_Time_Dates</c:f>
              <c:numCache>
                <c:formatCode>m/d/yyyy</c:formatCode>
                <c:ptCount val="52"/>
                <c:pt idx="0">
                  <c:v>44228</c:v>
                </c:pt>
                <c:pt idx="1">
                  <c:v>44235</c:v>
                </c:pt>
                <c:pt idx="2">
                  <c:v>44242</c:v>
                </c:pt>
                <c:pt idx="3">
                  <c:v>44249</c:v>
                </c:pt>
                <c:pt idx="4">
                  <c:v>44256</c:v>
                </c:pt>
                <c:pt idx="5">
                  <c:v>44263</c:v>
                </c:pt>
                <c:pt idx="6">
                  <c:v>44270</c:v>
                </c:pt>
                <c:pt idx="7">
                  <c:v>44277</c:v>
                </c:pt>
                <c:pt idx="8">
                  <c:v>44284</c:v>
                </c:pt>
                <c:pt idx="9">
                  <c:v>44291</c:v>
                </c:pt>
                <c:pt idx="10">
                  <c:v>44298</c:v>
                </c:pt>
                <c:pt idx="11">
                  <c:v>44305</c:v>
                </c:pt>
                <c:pt idx="12">
                  <c:v>44312</c:v>
                </c:pt>
                <c:pt idx="13">
                  <c:v>44319</c:v>
                </c:pt>
                <c:pt idx="14">
                  <c:v>44326</c:v>
                </c:pt>
                <c:pt idx="15">
                  <c:v>44333</c:v>
                </c:pt>
                <c:pt idx="16">
                  <c:v>44340</c:v>
                </c:pt>
                <c:pt idx="17">
                  <c:v>44347</c:v>
                </c:pt>
                <c:pt idx="18">
                  <c:v>44354</c:v>
                </c:pt>
                <c:pt idx="19">
                  <c:v>44361</c:v>
                </c:pt>
                <c:pt idx="20">
                  <c:v>44368</c:v>
                </c:pt>
                <c:pt idx="21">
                  <c:v>44375</c:v>
                </c:pt>
                <c:pt idx="22">
                  <c:v>44382</c:v>
                </c:pt>
                <c:pt idx="23">
                  <c:v>44389</c:v>
                </c:pt>
                <c:pt idx="24">
                  <c:v>44396</c:v>
                </c:pt>
                <c:pt idx="25">
                  <c:v>44403</c:v>
                </c:pt>
                <c:pt idx="26">
                  <c:v>44410</c:v>
                </c:pt>
                <c:pt idx="27">
                  <c:v>44417</c:v>
                </c:pt>
                <c:pt idx="28">
                  <c:v>44424</c:v>
                </c:pt>
                <c:pt idx="29">
                  <c:v>44431</c:v>
                </c:pt>
                <c:pt idx="30">
                  <c:v>44438</c:v>
                </c:pt>
                <c:pt idx="31">
                  <c:v>44445</c:v>
                </c:pt>
                <c:pt idx="32">
                  <c:v>44452</c:v>
                </c:pt>
                <c:pt idx="33">
                  <c:v>44459</c:v>
                </c:pt>
                <c:pt idx="34">
                  <c:v>44466</c:v>
                </c:pt>
                <c:pt idx="35">
                  <c:v>44473</c:v>
                </c:pt>
                <c:pt idx="36">
                  <c:v>44480</c:v>
                </c:pt>
                <c:pt idx="37">
                  <c:v>44487</c:v>
                </c:pt>
                <c:pt idx="38">
                  <c:v>44494</c:v>
                </c:pt>
                <c:pt idx="39">
                  <c:v>44501</c:v>
                </c:pt>
                <c:pt idx="40">
                  <c:v>44508</c:v>
                </c:pt>
                <c:pt idx="41">
                  <c:v>44515</c:v>
                </c:pt>
                <c:pt idx="42">
                  <c:v>44522</c:v>
                </c:pt>
                <c:pt idx="43">
                  <c:v>44529</c:v>
                </c:pt>
                <c:pt idx="44">
                  <c:v>44536</c:v>
                </c:pt>
                <c:pt idx="45">
                  <c:v>44543</c:v>
                </c:pt>
                <c:pt idx="46">
                  <c:v>44550</c:v>
                </c:pt>
                <c:pt idx="47">
                  <c:v>44557</c:v>
                </c:pt>
                <c:pt idx="48">
                  <c:v>44564</c:v>
                </c:pt>
                <c:pt idx="49">
                  <c:v>44571</c:v>
                </c:pt>
                <c:pt idx="50">
                  <c:v>44578</c:v>
                </c:pt>
                <c:pt idx="51">
                  <c:v>44585</c:v>
                </c:pt>
              </c:numCache>
            </c:numRef>
          </c:cat>
          <c:val>
            <c:numRef>
              <c:f>[0]!Summary_Time_Adhoc</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290B-4C9A-91C8-66DEDD0F5B63}"/>
            </c:ext>
          </c:extLst>
        </c:ser>
        <c:dLbls>
          <c:showLegendKey val="0"/>
          <c:showVal val="0"/>
          <c:showCatName val="0"/>
          <c:showSerName val="0"/>
          <c:showPercent val="0"/>
          <c:showBubbleSize val="0"/>
        </c:dLbls>
        <c:marker val="1"/>
        <c:smooth val="0"/>
        <c:axId val="791798064"/>
        <c:axId val="791800688"/>
      </c:lineChart>
      <c:dateAx>
        <c:axId val="7917980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800688"/>
        <c:crosses val="autoZero"/>
        <c:auto val="1"/>
        <c:lblOffset val="100"/>
        <c:baseTimeUnit val="days"/>
      </c:dateAx>
      <c:valAx>
        <c:axId val="79180068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1798064"/>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Summary!$D$6</c:f>
          <c:strCache>
            <c:ptCount val="1"/>
            <c:pt idx="0">
              <c:v>Overview required vs available capacity for All Clusters, all session types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(Hide)'!$F$63:$F$77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43A3-4FD2-8EC9-8D11F54E5EA6}"/>
            </c:ext>
          </c:extLst>
        </c:ser>
        <c:ser>
          <c:idx val="1"/>
          <c:order val="1"/>
          <c:tx>
            <c:v>Required Capacity</c:v>
          </c:tx>
          <c:spPr>
            <a:solidFill>
              <a:schemeClr val="accent2"/>
            </a:solidFill>
            <a:ln>
              <a:noFill/>
            </a:ln>
            <a:effectLst/>
          </c:spPr>
          <c:invertIfNegative val="0"/>
          <c:cat>
            <c:strRef>
              <c:f>[0]!Summary_Overview_Groups</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'Required Capacity (Hide)'!$G$63:$G$77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43A3-4FD2-8EC9-8D11F54E5EA6}"/>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[0]!Summary_Overview_Core</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43A3-4FD2-8EC9-8D11F54E5EA6}"/>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[0]!Summary_Overview_AdHoc</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43A3-4FD2-8EC9-8D11F54E5EA6}"/>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Estimated sustainable</a:t>
            </a:r>
            <a:r>
              <a:rPr lang="en-GB" baseline="0"/>
              <a:t> waiting list size</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612358920869376E-2"/>
          <c:y val="0.1150077519379845"/>
          <c:w val="0.80525514665041165"/>
          <c:h val="0.74730757492522737"/>
        </c:manualLayout>
      </c:layout>
      <c:barChart>
        <c:barDir val="col"/>
        <c:grouping val="stacked"/>
        <c:varyColors val="0"/>
        <c:ser>
          <c:idx val="0"/>
          <c:order val="0"/>
          <c:tx>
            <c:v>Lower Bound</c:v>
          </c:tx>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Config'!$J$5:$J$20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CE64-4F53-B564-350C8D338C71}"/>
            </c:ext>
          </c:extLst>
        </c:ser>
        <c:ser>
          <c:idx val="1"/>
          <c:order val="1"/>
          <c:tx>
            <c:v>Estimated Sustainable Waiting List Size</c:v>
          </c:tx>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'Waiting List Config'!$L$5:$L$20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1-CE64-4F53-B564-350C8D338C71}"/>
            </c:ext>
          </c:extLst>
        </c:ser>
        <c:dLbls>
          <c:showLegendKey val="0"/>
          <c:showVal val="0"/>
          <c:showCatName val="0"/>
          <c:showSerName val="0"/>
          <c:showPercent val="0"/>
          <c:showBubbleSize val="0"/>
        </c:dLbls>
        <c:gapWidth val="150"/>
        <c:overlap val="100"/>
        <c:axId val="1095945264"/>
        <c:axId val="1095938704"/>
      </c:barChart>
      <c:lineChart>
        <c:grouping val="standard"/>
        <c:varyColors val="0"/>
        <c:ser>
          <c:idx val="2"/>
          <c:order val="2"/>
          <c:tx>
            <c:v>Current Waiting List Size</c:v>
          </c:tx>
          <c:spPr>
            <a:ln w="28575" cap="rnd">
              <a:noFill/>
              <a:round/>
            </a:ln>
            <a:effectLst/>
          </c:spPr>
          <c:marker>
            <c:symbol val="x"/>
            <c:size val="10"/>
            <c:spPr>
              <a:noFill/>
              <a:ln w="9525">
                <a:solidFill>
                  <a:schemeClr val="tx1"/>
                </a:solidFill>
              </a:ln>
              <a:effectLst/>
            </c:spPr>
          </c:marker>
          <c:val>
            <c:numRef>
              <c:f>'Waiting List Config'!$D$5:$D$20</c:f>
              <c:numCache>
                <c:formatCode>0</c:formatCode>
                <c:ptCount val="16"/>
              </c:numCache>
            </c:numRef>
          </c:val>
          <c:smooth val="0"/>
          <c:extLst>
            <c:ext xmlns:c16="http://schemas.microsoft.com/office/drawing/2014/chart" uri="{C3380CC4-5D6E-409C-BE32-E72D297353CC}">
              <c16:uniqueId val="{00000002-CE64-4F53-B564-350C8D338C71}"/>
            </c:ext>
          </c:extLst>
        </c:ser>
        <c:dLbls>
          <c:showLegendKey val="0"/>
          <c:showVal val="0"/>
          <c:showCatName val="0"/>
          <c:showSerName val="0"/>
          <c:showPercent val="0"/>
          <c:showBubbleSize val="0"/>
        </c:dLbls>
        <c:marker val="1"/>
        <c:smooth val="0"/>
        <c:axId val="1095945264"/>
        <c:axId val="1095938704"/>
      </c:lineChart>
      <c:catAx>
        <c:axId val="1095945264"/>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38704"/>
        <c:crosses val="autoZero"/>
        <c:auto val="1"/>
        <c:lblAlgn val="ctr"/>
        <c:lblOffset val="100"/>
        <c:noMultiLvlLbl val="0"/>
      </c:catAx>
      <c:valAx>
        <c:axId val="10959387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95945264"/>
        <c:crosses val="autoZero"/>
        <c:crossBetween val="between"/>
      </c:valAx>
      <c:spPr>
        <a:noFill/>
        <a:ln>
          <a:noFill/>
        </a:ln>
        <a:effectLst/>
      </c:spPr>
    </c:plotArea>
    <c:legend>
      <c:legendPos val="r"/>
      <c:legendEntry>
        <c:idx val="1"/>
        <c:delete val="1"/>
      </c:legendEntry>
      <c:layout>
        <c:manualLayout>
          <c:xMode val="edge"/>
          <c:yMode val="edge"/>
          <c:x val="0.88010233310802011"/>
          <c:y val="0.48812354269669778"/>
          <c:w val="0.11198210043191779"/>
          <c:h val="0.200775926265030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Summary!$D$44</c:f>
          <c:strCache>
            <c:ptCount val="1"/>
            <c:pt idx="0">
              <c:v>Estimated additional capacity required to clear waiting list backlog -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no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[0]!Summary_WaitingListLower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D754-406F-BD0D-E3DF1ED27B9D}"/>
            </c:ext>
          </c:extLst>
        </c:ser>
        <c:ser>
          <c:idx val="1"/>
          <c:order val="1"/>
          <c:spPr>
            <a:solidFill>
              <a:schemeClr val="accent2"/>
            </a:solidFill>
            <a:ln>
              <a:noFill/>
            </a:ln>
            <a:effectLst/>
          </c:spPr>
          <c:invertIfNegative val="0"/>
          <c:cat>
            <c:strRef>
              <c:f>'Waiting List Config'!$B$5:$B$20</c:f>
              <c:strCache>
                <c:ptCount val="16"/>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pt idx="15">
                  <c:v>'Unknown' Waiting List</c:v>
                </c:pt>
              </c:strCache>
            </c:strRef>
          </c:cat>
          <c:val>
            <c:numRef>
              <c:f>[0]!Summary_WaitingListUpper</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D754-406F-BD0D-E3DF1ED27B9D}"/>
            </c:ext>
          </c:extLst>
        </c:ser>
        <c:dLbls>
          <c:showLegendKey val="0"/>
          <c:showVal val="0"/>
          <c:showCatName val="0"/>
          <c:showSerName val="0"/>
          <c:showPercent val="0"/>
          <c:showBubbleSize val="0"/>
        </c:dLbls>
        <c:gapWidth val="150"/>
        <c:overlap val="100"/>
        <c:axId val="624034976"/>
        <c:axId val="624031696"/>
      </c:barChart>
      <c:catAx>
        <c:axId val="624034976"/>
        <c:scaling>
          <c:orientation val="minMax"/>
        </c:scaling>
        <c:delete val="0"/>
        <c:axPos val="b"/>
        <c:title>
          <c:tx>
            <c:strRef>
              <c:f>Setup!$B$15</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1696"/>
        <c:crosses val="autoZero"/>
        <c:auto val="1"/>
        <c:lblAlgn val="ctr"/>
        <c:lblOffset val="100"/>
        <c:noMultiLvlLbl val="0"/>
      </c:catAx>
      <c:valAx>
        <c:axId val="624031696"/>
        <c:scaling>
          <c:orientation val="minMax"/>
        </c:scaling>
        <c:delete val="0"/>
        <c:axPos val="l"/>
        <c:majorGridlines>
          <c:spPr>
            <a:ln w="9525" cap="flat" cmpd="sng" algn="ctr">
              <a:solidFill>
                <a:schemeClr val="tx1">
                  <a:lumMod val="15000"/>
                  <a:lumOff val="85000"/>
                </a:schemeClr>
              </a:solidFill>
              <a:round/>
            </a:ln>
            <a:effectLst/>
          </c:spPr>
        </c:majorGridlines>
        <c:title>
          <c:tx>
            <c:strRef>
              <c:f>Summary!$B$7</c:f>
              <c:strCache>
                <c:ptCount val="1"/>
                <c:pt idx="0">
                  <c:v>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40349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Summary!$D$8</c:f>
          <c:strCache>
            <c:ptCount val="1"/>
            <c:pt idx="0">
              <c:v>Total service overview of required vs available capacity, all sessions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 </c:v>
          </c:tx>
          <c:spPr>
            <a:noFill/>
            <a:ln>
              <a:noFill/>
            </a:ln>
            <a:effectLst/>
          </c:spPr>
          <c:invertIfNegative val="0"/>
          <c:cat>
            <c:strRef>
              <c:f>'Required Capacity (Hide)'!$E$78</c:f>
              <c:strCache>
                <c:ptCount val="1"/>
                <c:pt idx="0">
                  <c:v>All Clusters</c:v>
                </c:pt>
              </c:strCache>
            </c:strRef>
          </c:cat>
          <c:val>
            <c:numRef>
              <c:f>'Required Capacity (Hide)'!$F$78</c:f>
              <c:numCache>
                <c:formatCode>General</c:formatCode>
                <c:ptCount val="1"/>
                <c:pt idx="0">
                  <c:v>#N/A</c:v>
                </c:pt>
              </c:numCache>
            </c:numRef>
          </c:val>
          <c:extLst>
            <c:ext xmlns:c16="http://schemas.microsoft.com/office/drawing/2014/chart" uri="{C3380CC4-5D6E-409C-BE32-E72D297353CC}">
              <c16:uniqueId val="{00000000-C2BF-4AA8-BD54-3F9D60F81E2F}"/>
            </c:ext>
          </c:extLst>
        </c:ser>
        <c:ser>
          <c:idx val="1"/>
          <c:order val="1"/>
          <c:tx>
            <c:v>Required Capacity</c:v>
          </c:tx>
          <c:spPr>
            <a:solidFill>
              <a:schemeClr val="accent2"/>
            </a:solidFill>
            <a:ln>
              <a:noFill/>
            </a:ln>
            <a:effectLst/>
          </c:spPr>
          <c:invertIfNegative val="0"/>
          <c:cat>
            <c:strRef>
              <c:f>'Required Capacity (Hide)'!$E$78</c:f>
              <c:strCache>
                <c:ptCount val="1"/>
                <c:pt idx="0">
                  <c:v>All Clusters</c:v>
                </c:pt>
              </c:strCache>
            </c:strRef>
          </c:cat>
          <c:val>
            <c:numRef>
              <c:f>'Required Capacity (Hide)'!$G$78</c:f>
              <c:numCache>
                <c:formatCode>General</c:formatCode>
                <c:ptCount val="1"/>
                <c:pt idx="0">
                  <c:v>#N/A</c:v>
                </c:pt>
              </c:numCache>
            </c:numRef>
          </c:val>
          <c:extLst>
            <c:ext xmlns:c16="http://schemas.microsoft.com/office/drawing/2014/chart" uri="{C3380CC4-5D6E-409C-BE32-E72D297353CC}">
              <c16:uniqueId val="{00000001-C2BF-4AA8-BD54-3F9D60F81E2F}"/>
            </c:ext>
          </c:extLst>
        </c:ser>
        <c:dLbls>
          <c:showLegendKey val="0"/>
          <c:showVal val="0"/>
          <c:showCatName val="0"/>
          <c:showSerName val="0"/>
          <c:showPercent val="0"/>
          <c:showBubbleSize val="0"/>
        </c:dLbls>
        <c:gapWidth val="150"/>
        <c:overlap val="100"/>
        <c:axId val="834639576"/>
        <c:axId val="834634328"/>
      </c:barChart>
      <c:lineChart>
        <c:grouping val="stacked"/>
        <c:varyColors val="0"/>
        <c:ser>
          <c:idx val="2"/>
          <c:order val="2"/>
          <c:tx>
            <c:v>Available Capacity (Core)</c:v>
          </c:tx>
          <c:spPr>
            <a:ln w="28575" cap="rnd">
              <a:noFill/>
              <a:round/>
            </a:ln>
            <a:effectLst/>
          </c:spPr>
          <c:marker>
            <c:symbol val="x"/>
            <c:size val="10"/>
            <c:spPr>
              <a:noFill/>
              <a:ln w="9525">
                <a:solidFill>
                  <a:schemeClr val="accent1"/>
                </a:solidFill>
              </a:ln>
              <a:effectLst/>
            </c:spPr>
          </c:marker>
          <c:val>
            <c:numRef>
              <c:f>[0]!Summary_AllCaseloadCore</c:f>
              <c:numCache>
                <c:formatCode>General</c:formatCode>
                <c:ptCount val="1"/>
                <c:pt idx="0">
                  <c:v>0</c:v>
                </c:pt>
              </c:numCache>
            </c:numRef>
          </c:val>
          <c:smooth val="0"/>
          <c:extLst>
            <c:ext xmlns:c16="http://schemas.microsoft.com/office/drawing/2014/chart" uri="{C3380CC4-5D6E-409C-BE32-E72D297353CC}">
              <c16:uniqueId val="{00000002-C2BF-4AA8-BD54-3F9D60F81E2F}"/>
            </c:ext>
          </c:extLst>
        </c:ser>
        <c:ser>
          <c:idx val="3"/>
          <c:order val="3"/>
          <c:tx>
            <c:v>Available Capacity (Core + Adhoc)</c:v>
          </c:tx>
          <c:spPr>
            <a:ln w="28575" cap="rnd">
              <a:noFill/>
              <a:round/>
            </a:ln>
            <a:effectLst/>
          </c:spPr>
          <c:marker>
            <c:symbol val="dash"/>
            <c:size val="10"/>
            <c:spPr>
              <a:solidFill>
                <a:srgbClr val="FF0000"/>
              </a:solidFill>
              <a:ln w="9525">
                <a:noFill/>
              </a:ln>
              <a:effectLst/>
            </c:spPr>
          </c:marker>
          <c:val>
            <c:numRef>
              <c:f>[0]!Summary_AllCaseloadAdhoc</c:f>
              <c:numCache>
                <c:formatCode>General</c:formatCode>
                <c:ptCount val="1"/>
                <c:pt idx="0">
                  <c:v>0</c:v>
                </c:pt>
              </c:numCache>
            </c:numRef>
          </c:val>
          <c:smooth val="0"/>
          <c:extLst>
            <c:ext xmlns:c16="http://schemas.microsoft.com/office/drawing/2014/chart" uri="{C3380CC4-5D6E-409C-BE32-E72D297353CC}">
              <c16:uniqueId val="{00000003-C2BF-4AA8-BD54-3F9D60F81E2F}"/>
            </c:ext>
          </c:extLst>
        </c:ser>
        <c:dLbls>
          <c:showLegendKey val="0"/>
          <c:showVal val="0"/>
          <c:showCatName val="0"/>
          <c:showSerName val="0"/>
          <c:showPercent val="0"/>
          <c:showBubbleSize val="0"/>
        </c:dLbls>
        <c:marker val="1"/>
        <c:smooth val="0"/>
        <c:axId val="834639576"/>
        <c:axId val="834634328"/>
      </c:lineChart>
      <c:catAx>
        <c:axId val="834639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4328"/>
        <c:crosses val="autoZero"/>
        <c:auto val="1"/>
        <c:lblAlgn val="ctr"/>
        <c:lblOffset val="100"/>
        <c:noMultiLvlLbl val="0"/>
      </c:catAx>
      <c:valAx>
        <c:axId val="834634328"/>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Summary!$D$7</c:f>
              <c:strCache>
                <c:ptCount val="1"/>
                <c:pt idx="0">
                  <c:v>Hours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4639576"/>
        <c:crosses val="autoZero"/>
        <c:crossBetween val="between"/>
        <c:minorUnit val="1"/>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Planning!$I$5</c:f>
          <c:strCache>
            <c:ptCount val="1"/>
            <c:pt idx="0">
              <c:v>Planning Scenario - all clusters, all session types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'Planning Backing (Hide)'!$J$62</c:f>
              <c:strCache>
                <c:ptCount val="1"/>
                <c:pt idx="0">
                  <c:v>Lower bound</c:v>
                </c:pt>
              </c:strCache>
            </c:strRef>
          </c:tx>
          <c:spPr>
            <a:no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(Hide)'!$J$63:$J$77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0-65AA-400A-A1B5-4A429DB05C75}"/>
            </c:ext>
          </c:extLst>
        </c:ser>
        <c:ser>
          <c:idx val="1"/>
          <c:order val="1"/>
          <c:tx>
            <c:v>Required Capacity (Scenario)</c:v>
          </c:tx>
          <c:spPr>
            <a:solidFill>
              <a:schemeClr val="accent2"/>
            </a:solidFill>
            <a:ln>
              <a:noFill/>
            </a:ln>
            <a:effectLst/>
          </c:spPr>
          <c:invertIfNegative val="0"/>
          <c:cat>
            <c:strRef>
              <c:f>'Planning Backing (Hide)'!$I$63:$I$77</c:f>
              <c:strCache>
                <c:ptCount val="15"/>
                <c:pt idx="0">
                  <c:v>Caseload 1</c:v>
                </c:pt>
                <c:pt idx="1">
                  <c:v>Caseload 2</c:v>
                </c:pt>
                <c:pt idx="2">
                  <c:v>Caseload 3</c:v>
                </c:pt>
                <c:pt idx="3">
                  <c:v>Caseload 4</c:v>
                </c:pt>
                <c:pt idx="4">
                  <c:v>Caseload 5</c:v>
                </c:pt>
                <c:pt idx="5">
                  <c:v>Caseload 6</c:v>
                </c:pt>
                <c:pt idx="6">
                  <c:v>Caseload 7</c:v>
                </c:pt>
                <c:pt idx="7">
                  <c:v>Caseload 8</c:v>
                </c:pt>
                <c:pt idx="8">
                  <c:v>Caseload 9</c:v>
                </c:pt>
                <c:pt idx="9">
                  <c:v>Caseload 10</c:v>
                </c:pt>
                <c:pt idx="10">
                  <c:v>Caseload 11</c:v>
                </c:pt>
                <c:pt idx="11">
                  <c:v>Caseload 12</c:v>
                </c:pt>
                <c:pt idx="12">
                  <c:v>Caseload 13</c:v>
                </c:pt>
                <c:pt idx="13">
                  <c:v>Caseload 14</c:v>
                </c:pt>
                <c:pt idx="14">
                  <c:v>Caseload 15</c:v>
                </c:pt>
              </c:strCache>
            </c:strRef>
          </c:cat>
          <c:val>
            <c:numRef>
              <c:f>'Planning Backing (Hide)'!$K$63:$K$77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1-65AA-400A-A1B5-4A429DB05C75}"/>
            </c:ext>
          </c:extLst>
        </c:ser>
        <c:dLbls>
          <c:showLegendKey val="0"/>
          <c:showVal val="0"/>
          <c:showCatName val="0"/>
          <c:showSerName val="0"/>
          <c:showPercent val="0"/>
          <c:showBubbleSize val="0"/>
        </c:dLbls>
        <c:gapWidth val="219"/>
        <c:overlap val="100"/>
        <c:axId val="830565776"/>
        <c:axId val="830566432"/>
      </c:barChart>
      <c:lineChart>
        <c:grouping val="stacked"/>
        <c:varyColors val="0"/>
        <c:ser>
          <c:idx val="2"/>
          <c:order val="2"/>
          <c:tx>
            <c:v>Available Capacity</c:v>
          </c:tx>
          <c:spPr>
            <a:ln w="28575" cap="rnd">
              <a:noFill/>
              <a:round/>
            </a:ln>
            <a:effectLst/>
          </c:spPr>
          <c:marker>
            <c:symbol val="x"/>
            <c:size val="10"/>
            <c:spPr>
              <a:noFill/>
              <a:ln w="9525">
                <a:solidFill>
                  <a:schemeClr val="accent1"/>
                </a:solidFill>
              </a:ln>
              <a:effectLst/>
            </c:spPr>
          </c:marker>
          <c:val>
            <c:numRef>
              <c:f>[0]!Planning_AvailableCapacity</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0-A052-4626-B0F4-23335D291280}"/>
            </c:ext>
          </c:extLst>
        </c:ser>
        <c:dLbls>
          <c:showLegendKey val="0"/>
          <c:showVal val="0"/>
          <c:showCatName val="0"/>
          <c:showSerName val="0"/>
          <c:showPercent val="0"/>
          <c:showBubbleSize val="0"/>
        </c:dLbls>
        <c:marker val="1"/>
        <c:smooth val="0"/>
        <c:axId val="830565776"/>
        <c:axId val="830566432"/>
      </c:lineChart>
      <c:catAx>
        <c:axId val="830565776"/>
        <c:scaling>
          <c:orientation val="minMax"/>
        </c:scaling>
        <c:delete val="0"/>
        <c:axPos val="b"/>
        <c:title>
          <c:tx>
            <c:strRef>
              <c:f>Planning!$A$43</c:f>
              <c:strCache>
                <c:ptCount val="1"/>
                <c:pt idx="0">
                  <c:v>Clusters</c:v>
                </c:pt>
              </c:strCache>
            </c:strRef>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6432"/>
        <c:crosses val="autoZero"/>
        <c:auto val="1"/>
        <c:lblAlgn val="ctr"/>
        <c:lblOffset val="100"/>
        <c:noMultiLvlLbl val="0"/>
      </c:catAx>
      <c:valAx>
        <c:axId val="830566432"/>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Planning!$I$6</c:f>
              <c:strCache>
                <c:ptCount val="1"/>
                <c:pt idx="0">
                  <c:v>Minutes per week</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0565776"/>
        <c:crosses val="autoZero"/>
        <c:crossBetween val="between"/>
      </c:valAx>
      <c:spPr>
        <a:noFill/>
        <a:ln>
          <a:noFill/>
        </a:ln>
        <a:effectLst/>
      </c:spPr>
    </c:plotArea>
    <c:legend>
      <c:legendPos val="r"/>
      <c:legendEntry>
        <c:idx val="1"/>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1"/>
          <c:order val="1"/>
          <c:spPr>
            <a:noFill/>
            <a:ln>
              <a:noFill/>
            </a:ln>
            <a:effectLst/>
          </c:spPr>
          <c:invertIfNegative val="0"/>
          <c:val>
            <c:numRef>
              <c:f>'WL Modelling (Hide)'!$G$3:$G$54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3-09EC-498B-83C6-BDFED58C0548}"/>
            </c:ext>
          </c:extLst>
        </c:ser>
        <c:ser>
          <c:idx val="2"/>
          <c:order val="2"/>
          <c:spPr>
            <a:solidFill>
              <a:schemeClr val="accent3"/>
            </a:solidFill>
            <a:ln>
              <a:noFill/>
            </a:ln>
            <a:effectLst/>
          </c:spPr>
          <c:invertIfNegative val="0"/>
          <c:val>
            <c:numRef>
              <c:f>'WL Modelling (Hide)'!$I$3:$I$54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4-09EC-498B-83C6-BDFED58C0548}"/>
            </c:ext>
          </c:extLst>
        </c:ser>
        <c:dLbls>
          <c:showLegendKey val="0"/>
          <c:showVal val="0"/>
          <c:showCatName val="0"/>
          <c:showSerName val="0"/>
          <c:showPercent val="0"/>
          <c:showBubbleSize val="0"/>
        </c:dLbls>
        <c:gapWidth val="0"/>
        <c:overlap val="100"/>
        <c:axId val="1040232416"/>
        <c:axId val="1040233728"/>
      </c:barChart>
      <c:lineChart>
        <c:grouping val="standard"/>
        <c:varyColors val="0"/>
        <c:ser>
          <c:idx val="0"/>
          <c:order val="0"/>
          <c:spPr>
            <a:ln w="28575" cap="rnd">
              <a:solidFill>
                <a:schemeClr val="accent1"/>
              </a:solidFill>
              <a:round/>
            </a:ln>
            <a:effectLst/>
          </c:spPr>
          <c:marker>
            <c:symbol val="none"/>
          </c:marker>
          <c:val>
            <c:numRef>
              <c:f>'WL Modelling (Hide)'!$B$3:$B$54</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0-09EC-498B-83C6-BDFED58C0548}"/>
            </c:ext>
          </c:extLst>
        </c:ser>
        <c:dLbls>
          <c:showLegendKey val="0"/>
          <c:showVal val="0"/>
          <c:showCatName val="0"/>
          <c:showSerName val="0"/>
          <c:showPercent val="0"/>
          <c:showBubbleSize val="0"/>
        </c:dLbls>
        <c:marker val="1"/>
        <c:smooth val="0"/>
        <c:axId val="1040232416"/>
        <c:axId val="1040233728"/>
      </c:lineChart>
      <c:catAx>
        <c:axId val="10402324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3728"/>
        <c:crosses val="autoZero"/>
        <c:auto val="1"/>
        <c:lblAlgn val="ctr"/>
        <c:lblOffset val="100"/>
        <c:noMultiLvlLbl val="0"/>
      </c:catAx>
      <c:valAx>
        <c:axId val="1040233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02324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112535</xdr:colOff>
      <xdr:row>0</xdr:row>
      <xdr:rowOff>95250</xdr:rowOff>
    </xdr:from>
    <xdr:to>
      <xdr:col>20</xdr:col>
      <xdr:colOff>200024</xdr:colOff>
      <xdr:row>2</xdr:row>
      <xdr:rowOff>97921</xdr:rowOff>
    </xdr:to>
    <xdr:sp macro="" textlink="">
      <xdr:nvSpPr>
        <xdr:cNvPr id="2" name="TextBox 1">
          <a:extLst>
            <a:ext uri="{FF2B5EF4-FFF2-40B4-BE49-F238E27FC236}">
              <a16:creationId xmlns:a16="http://schemas.microsoft.com/office/drawing/2014/main" id="{BEC91F1C-6E36-4208-B4ED-2BA98E5908A7}"/>
            </a:ext>
          </a:extLst>
        </xdr:cNvPr>
        <xdr:cNvSpPr txBox="1"/>
      </xdr:nvSpPr>
      <xdr:spPr>
        <a:xfrm>
          <a:off x="112535" y="95250"/>
          <a:ext cx="12279489" cy="364621"/>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chemeClr val="bg1"/>
              </a:solidFill>
            </a:rPr>
            <a:t>NHS England and NHS Improvement Demand</a:t>
          </a:r>
          <a:r>
            <a:rPr lang="en-GB" sz="1400" b="1" baseline="0">
              <a:solidFill>
                <a:schemeClr val="bg1"/>
              </a:solidFill>
            </a:rPr>
            <a:t> and Capacity Caseload Model for Community and Mental Health Services</a:t>
          </a:r>
          <a:endParaRPr lang="en-GB" sz="1400" b="1">
            <a:solidFill>
              <a:schemeClr val="bg1"/>
            </a:solidFill>
          </a:endParaRPr>
        </a:p>
      </xdr:txBody>
    </xdr:sp>
    <xdr:clientData/>
  </xdr:twoCellAnchor>
  <xdr:twoCellAnchor>
    <xdr:from>
      <xdr:col>0</xdr:col>
      <xdr:colOff>114300</xdr:colOff>
      <xdr:row>2</xdr:row>
      <xdr:rowOff>131789</xdr:rowOff>
    </xdr:from>
    <xdr:to>
      <xdr:col>20</xdr:col>
      <xdr:colOff>200791</xdr:colOff>
      <xdr:row>6</xdr:row>
      <xdr:rowOff>95668</xdr:rowOff>
    </xdr:to>
    <xdr:sp macro="" textlink="">
      <xdr:nvSpPr>
        <xdr:cNvPr id="3" name="TextBox 2">
          <a:extLst>
            <a:ext uri="{FF2B5EF4-FFF2-40B4-BE49-F238E27FC236}">
              <a16:creationId xmlns:a16="http://schemas.microsoft.com/office/drawing/2014/main" id="{7C4F9BFF-4C69-49B6-BC29-1E16B0B1C5BF}"/>
            </a:ext>
          </a:extLst>
        </xdr:cNvPr>
        <xdr:cNvSpPr txBox="1"/>
      </xdr:nvSpPr>
      <xdr:spPr>
        <a:xfrm>
          <a:off x="114300" y="493739"/>
          <a:ext cx="12278491" cy="687779"/>
        </a:xfrm>
        <a:prstGeom prst="rect">
          <a:avLst/>
        </a:prstGeom>
        <a:solidFill>
          <a:schemeClr val="tx1">
            <a:lumMod val="50000"/>
            <a:lumOff val="5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chemeClr val="bg1"/>
              </a:solidFill>
            </a:rPr>
            <a:t>Welcome</a:t>
          </a:r>
          <a:r>
            <a:rPr lang="en-GB" sz="1100" b="1" baseline="0">
              <a:solidFill>
                <a:schemeClr val="bg1"/>
              </a:solidFill>
            </a:rPr>
            <a:t> to the NHS England and NHS Improvement Demand and Capacity model for Community and Mental Health services. </a:t>
          </a:r>
        </a:p>
        <a:p>
          <a:endParaRPr lang="en-GB" sz="600" b="1" baseline="0">
            <a:solidFill>
              <a:schemeClr val="bg1"/>
            </a:solidFill>
          </a:endParaRPr>
        </a:p>
        <a:p>
          <a:r>
            <a:rPr lang="en-GB" sz="1100" b="1" baseline="0">
              <a:solidFill>
                <a:schemeClr val="bg1"/>
              </a:solidFill>
            </a:rPr>
            <a:t>This model is designed to aid operational planning for services based on a defined patient grouping (caseload, cluster, locality, pathway, team or other grouping), comparing demand with available capacity and incorporating sccenario planning options. </a:t>
          </a:r>
          <a:endParaRPr lang="en-GB" sz="1100" b="1">
            <a:solidFill>
              <a:schemeClr val="bg1"/>
            </a:solidFill>
          </a:endParaRPr>
        </a:p>
      </xdr:txBody>
    </xdr:sp>
    <xdr:clientData/>
  </xdr:twoCellAnchor>
  <xdr:twoCellAnchor>
    <xdr:from>
      <xdr:col>0</xdr:col>
      <xdr:colOff>123732</xdr:colOff>
      <xdr:row>6</xdr:row>
      <xdr:rowOff>154284</xdr:rowOff>
    </xdr:from>
    <xdr:to>
      <xdr:col>8</xdr:col>
      <xdr:colOff>6473</xdr:colOff>
      <xdr:row>45</xdr:row>
      <xdr:rowOff>57150</xdr:rowOff>
    </xdr:to>
    <xdr:sp macro="" textlink="">
      <xdr:nvSpPr>
        <xdr:cNvPr id="4" name="TextBox 3">
          <a:extLst>
            <a:ext uri="{FF2B5EF4-FFF2-40B4-BE49-F238E27FC236}">
              <a16:creationId xmlns:a16="http://schemas.microsoft.com/office/drawing/2014/main" id="{C105AA74-B452-4B66-8717-D120F94E5990}"/>
            </a:ext>
          </a:extLst>
        </xdr:cNvPr>
        <xdr:cNvSpPr txBox="1"/>
      </xdr:nvSpPr>
      <xdr:spPr>
        <a:xfrm>
          <a:off x="123732" y="1240134"/>
          <a:ext cx="4759541" cy="696089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demand frequency, the patient group definition, the number of patient groupings, and the associated descriptions. The model allows upto 15 groupings to be modelled.</a:t>
          </a:r>
        </a:p>
        <a:p>
          <a:endParaRPr lang="en-GB" sz="1100" baseline="0"/>
        </a:p>
        <a:p>
          <a:r>
            <a:rPr lang="en-GB" sz="1100" baseline="0"/>
            <a:t>2. Enter historic demand information in to the model, by patient grouping as defined in step 1 and based on the frequency selected in step 1. </a:t>
          </a:r>
        </a:p>
        <a:p>
          <a:endParaRPr lang="en-GB" sz="1100" baseline="0"/>
        </a:p>
        <a:p>
          <a:r>
            <a:rPr lang="en-GB" sz="1100" baseline="0"/>
            <a:t>3. Review the Statistical Process Control chart and select / deselect options as required.</a:t>
          </a:r>
        </a:p>
        <a:p>
          <a:endParaRPr lang="en-GB" sz="1100" baseline="0"/>
        </a:p>
        <a:p>
          <a:r>
            <a:rPr lang="en-GB" sz="1100">
              <a:solidFill>
                <a:schemeClr val="dk1"/>
              </a:solidFill>
              <a:effectLst/>
              <a:latin typeface="+mn-lt"/>
              <a:ea typeface="+mn-ea"/>
              <a:cs typeface="+mn-cs"/>
            </a:rPr>
            <a:t>4. Enter waiting list data into the model</a:t>
          </a:r>
          <a:r>
            <a:rPr lang="en-GB" sz="1100" baseline="0">
              <a:solidFill>
                <a:schemeClr val="dk1"/>
              </a:solidFill>
              <a:effectLst/>
              <a:latin typeface="+mn-lt"/>
              <a:ea typeface="+mn-ea"/>
              <a:cs typeface="+mn-cs"/>
            </a:rPr>
            <a:t> for each of the defined patient grouping, including additions to the waiting list, waiting list size and start / finish parameters.</a:t>
          </a:r>
          <a:endParaRPr lang="en-GB" sz="1100">
            <a:solidFill>
              <a:schemeClr val="dk1"/>
            </a:solidFill>
            <a:effectLst/>
            <a:latin typeface="+mn-lt"/>
            <a:ea typeface="+mn-ea"/>
            <a:cs typeface="+mn-cs"/>
          </a:endParaRP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5. Set-up service</a:t>
          </a:r>
          <a:r>
            <a:rPr lang="en-GB" sz="1100" baseline="0">
              <a:solidFill>
                <a:schemeClr val="dk1"/>
              </a:solidFill>
              <a:effectLst/>
              <a:latin typeface="+mn-lt"/>
              <a:ea typeface="+mn-ea"/>
              <a:cs typeface="+mn-cs"/>
            </a:rPr>
            <a:t> delivery. For each patient grouping add a treatment name (this may be Group / Individual sessions, Face to Face / Virtual, First/Follow-up, and can include Administration, Travel etc.) </a:t>
          </a:r>
        </a:p>
        <a:p>
          <a:endParaRPr lang="en-GB" sz="1100" baseline="0">
            <a:solidFill>
              <a:schemeClr val="dk1"/>
            </a:solidFill>
            <a:effectLst/>
            <a:latin typeface="+mn-lt"/>
            <a:ea typeface="+mn-ea"/>
            <a:cs typeface="+mn-cs"/>
          </a:endParaRPr>
        </a:p>
        <a:p>
          <a:r>
            <a:rPr lang="en-GB" sz="1100" baseline="0">
              <a:solidFill>
                <a:schemeClr val="dk1"/>
              </a:solidFill>
              <a:effectLst/>
              <a:latin typeface="+mn-lt"/>
              <a:ea typeface="+mn-ea"/>
              <a:cs typeface="+mn-cs"/>
            </a:rPr>
            <a:t>Enter the resource required (minutes) to provide the service defined above, ensuring to count the time for each staff member required (e.g. if 2 staff members for 1 hour then 2 x 60 minutes = 120 minutes), the planned group size (if running group sessions) and select the appointment frequency.</a:t>
          </a:r>
        </a:p>
        <a:p>
          <a:endParaRPr lang="en-GB" sz="1100" baseline="0">
            <a:solidFill>
              <a:schemeClr val="dk1"/>
            </a:solidFill>
            <a:effectLst/>
            <a:latin typeface="+mn-lt"/>
            <a:ea typeface="+mn-ea"/>
            <a:cs typeface="+mn-cs"/>
          </a:endParaRPr>
        </a:p>
        <a:p>
          <a:r>
            <a:rPr lang="en-GB" sz="1100">
              <a:solidFill>
                <a:schemeClr val="dk1"/>
              </a:solidFill>
              <a:effectLst/>
              <a:latin typeface="+mn-lt"/>
              <a:ea typeface="+mn-ea"/>
              <a:cs typeface="+mn-cs"/>
            </a:rPr>
            <a:t>Decide whether to allow partial groups - see comment on service tab.</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6. Configure</a:t>
          </a:r>
          <a:r>
            <a:rPr lang="en-GB" sz="1100" baseline="0">
              <a:solidFill>
                <a:schemeClr val="dk1"/>
              </a:solidFill>
              <a:effectLst/>
              <a:latin typeface="+mn-lt"/>
              <a:ea typeface="+mn-ea"/>
              <a:cs typeface="+mn-cs"/>
            </a:rPr>
            <a:t> the</a:t>
          </a:r>
          <a:r>
            <a:rPr lang="en-GB" sz="1100">
              <a:solidFill>
                <a:schemeClr val="dk1"/>
              </a:solidFill>
              <a:effectLst/>
              <a:latin typeface="+mn-lt"/>
              <a:ea typeface="+mn-ea"/>
              <a:cs typeface="+mn-cs"/>
            </a:rPr>
            <a:t> available capacity. For core and adhoc capacity identify the start date this is applicable to. </a:t>
          </a:r>
        </a:p>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granularity is defined locally but may include session, clinic, clinician, team. </a:t>
          </a:r>
        </a:p>
        <a:p>
          <a:r>
            <a:rPr lang="en-GB" sz="1100" baseline="0">
              <a:solidFill>
                <a:schemeClr val="dk1"/>
              </a:solidFill>
              <a:effectLst/>
              <a:latin typeface="+mn-lt"/>
              <a:ea typeface="+mn-ea"/>
              <a:cs typeface="+mn-cs"/>
            </a:rPr>
            <a:t>Indicate which of the patient groupings the capacity is applicable to and whether a group session. </a:t>
          </a:r>
        </a:p>
        <a:p>
          <a:r>
            <a:rPr lang="en-GB" sz="1100" baseline="0">
              <a:solidFill>
                <a:schemeClr val="dk1"/>
              </a:solidFill>
              <a:effectLst/>
              <a:latin typeface="+mn-lt"/>
              <a:ea typeface="+mn-ea"/>
              <a:cs typeface="+mn-cs"/>
            </a:rPr>
            <a:t>Identify the number of weeks per year the capacity is provided and how many minutes per week are available.</a:t>
          </a:r>
          <a:r>
            <a:rPr lang="en-GB" sz="1100">
              <a:solidFill>
                <a:schemeClr val="dk1"/>
              </a:solidFill>
              <a:effectLst/>
              <a:latin typeface="+mn-lt"/>
              <a:ea typeface="+mn-ea"/>
              <a:cs typeface="+mn-cs"/>
            </a:rPr>
            <a:t> </a:t>
          </a:r>
        </a:p>
        <a:p>
          <a:endParaRPr lang="en-GB" sz="1100" baseline="0"/>
        </a:p>
        <a:p>
          <a:r>
            <a:rPr lang="en-GB" sz="1100" baseline="0"/>
            <a:t>7. </a:t>
          </a:r>
          <a:r>
            <a:rPr lang="en-GB" sz="1100" baseline="0">
              <a:solidFill>
                <a:schemeClr val="dk1"/>
              </a:solidFill>
              <a:effectLst/>
              <a:latin typeface="+mn-lt"/>
              <a:ea typeface="+mn-ea"/>
              <a:cs typeface="+mn-cs"/>
            </a:rPr>
            <a:t>Use the summary tab to compare the available and required capacity balance for the service, and current compared to ideal waiting list size.</a:t>
          </a:r>
        </a:p>
        <a:p>
          <a:endParaRPr lang="en-GB" sz="1100" baseline="0"/>
        </a:p>
        <a:p>
          <a:r>
            <a:rPr lang="en-GB" sz="1100" baseline="0"/>
            <a:t>8. Use the planning tab to page to adjust parameters to visualise the impact on required compared to available capacity. </a:t>
          </a:r>
        </a:p>
      </xdr:txBody>
    </xdr:sp>
    <xdr:clientData/>
  </xdr:twoCellAnchor>
  <xdr:twoCellAnchor>
    <xdr:from>
      <xdr:col>8</xdr:col>
      <xdr:colOff>64422</xdr:colOff>
      <xdr:row>6</xdr:row>
      <xdr:rowOff>154283</xdr:rowOff>
    </xdr:from>
    <xdr:to>
      <xdr:col>20</xdr:col>
      <xdr:colOff>182924</xdr:colOff>
      <xdr:row>45</xdr:row>
      <xdr:rowOff>57150</xdr:rowOff>
    </xdr:to>
    <xdr:sp macro="" textlink="">
      <xdr:nvSpPr>
        <xdr:cNvPr id="5" name="TextBox 4">
          <a:extLst>
            <a:ext uri="{FF2B5EF4-FFF2-40B4-BE49-F238E27FC236}">
              <a16:creationId xmlns:a16="http://schemas.microsoft.com/office/drawing/2014/main" id="{BB97FFCB-7B62-43C2-9E2C-3AAD758147D9}"/>
            </a:ext>
          </a:extLst>
        </xdr:cNvPr>
        <xdr:cNvSpPr txBox="1"/>
      </xdr:nvSpPr>
      <xdr:spPr>
        <a:xfrm>
          <a:off x="4941222" y="1240133"/>
          <a:ext cx="7433702" cy="6960892"/>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Patient group definition:</a:t>
          </a:r>
          <a:r>
            <a:rPr lang="en-GB" sz="1100" baseline="0"/>
            <a:t> A grouping of patients that require a similar amount of time, resources, or treatments. This can be grouped as Caseload, Cluster, Locality, Pathway, Team, Treatment or Other (locally defined).</a:t>
          </a:r>
        </a:p>
        <a:p>
          <a:endParaRPr lang="en-GB" sz="1100" baseline="0"/>
        </a:p>
        <a:p>
          <a:r>
            <a:rPr lang="en-GB" sz="1100" b="1" baseline="0"/>
            <a:t>Demand frequency:</a:t>
          </a:r>
          <a:r>
            <a:rPr lang="en-GB" sz="1100" baseline="0"/>
            <a:t> Allows selection of available demand data as weekly or monthly.</a:t>
          </a:r>
        </a:p>
        <a:p>
          <a:endParaRPr lang="en-GB" sz="1100" baseline="0"/>
        </a:p>
        <a:p>
          <a:r>
            <a:rPr lang="en-GB" sz="1100" b="1" baseline="0"/>
            <a:t>Historic Demand: </a:t>
          </a:r>
          <a:r>
            <a:rPr lang="en-GB" sz="1100" b="0" baseline="0"/>
            <a:t>An aggregated count of patients active within the service or team on a weekly or monthly basis, based on the patient group definition. For example the weekly number of patients on Caseload.  </a:t>
          </a:r>
        </a:p>
        <a:p>
          <a:endParaRPr lang="en-GB" sz="1100" baseline="0"/>
        </a:p>
        <a:p>
          <a:r>
            <a:rPr lang="en-GB" sz="1100" b="1" baseline="0"/>
            <a:t>Waiting list additions: </a:t>
          </a:r>
          <a:r>
            <a:rPr lang="en-GB" sz="1100" b="0" baseline="0"/>
            <a:t>The average number of additions to the waiting list. </a:t>
          </a:r>
        </a:p>
        <a:p>
          <a:endParaRPr lang="en-GB" sz="1100" b="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size: </a:t>
          </a:r>
          <a:r>
            <a:rPr lang="en-GB" sz="1100" b="0" baseline="0">
              <a:solidFill>
                <a:schemeClr val="dk1"/>
              </a:solidFill>
              <a:effectLst/>
              <a:latin typeface="+mn-lt"/>
              <a:ea typeface="+mn-ea"/>
              <a:cs typeface="+mn-cs"/>
            </a:rPr>
            <a:t>The number of patients currently on the waiting list. These are patients that have been referred to the service and are waiting for triage, assessment and / or treatment but have not yet had a meaningful clinical contact. </a:t>
          </a:r>
        </a:p>
        <a:p>
          <a:pPr marL="0" marR="0" lvl="0" indent="0" defTabSz="914400" eaLnBrk="1" fontAlgn="auto" latinLnBrk="0" hangingPunct="1">
            <a:lnSpc>
              <a:spcPct val="100000"/>
            </a:lnSpc>
            <a:spcBef>
              <a:spcPts val="0"/>
            </a:spcBef>
            <a:spcAft>
              <a:spcPts val="0"/>
            </a:spcAft>
            <a:buClrTx/>
            <a:buSzTx/>
            <a:buFontTx/>
            <a:buNone/>
            <a:tabLst/>
            <a:defRPr/>
          </a:pPr>
          <a:r>
            <a:rPr lang="en-GB" sz="1100" b="0" baseline="0">
              <a:solidFill>
                <a:schemeClr val="dk1"/>
              </a:solidFill>
              <a:effectLst/>
              <a:latin typeface="+mn-lt"/>
              <a:ea typeface="+mn-ea"/>
              <a:cs typeface="+mn-cs"/>
            </a:rPr>
            <a:t>More detail about calculating ideal waiting list size can be found here: https://www.youtube.com/watch?v=hga8HQFXaDw</a:t>
          </a:r>
        </a:p>
        <a:p>
          <a:pPr marL="0" marR="0" lvl="0" indent="0" defTabSz="914400" eaLnBrk="1" fontAlgn="auto" latinLnBrk="0" hangingPunct="1">
            <a:lnSpc>
              <a:spcPct val="100000"/>
            </a:lnSpc>
            <a:spcBef>
              <a:spcPts val="0"/>
            </a:spcBef>
            <a:spcAft>
              <a:spcPts val="0"/>
            </a:spcAft>
            <a:buClrTx/>
            <a:buSzTx/>
            <a:buFontTx/>
            <a:buNone/>
            <a:tabLst/>
            <a:defRPr/>
          </a:pPr>
          <a:endParaRPr lang="en-GB" sz="1100" b="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Waiting list start / finish / units: </a:t>
          </a:r>
          <a:r>
            <a:rPr lang="en-GB" sz="1100" b="0" baseline="0">
              <a:solidFill>
                <a:schemeClr val="dk1"/>
              </a:solidFill>
              <a:effectLst/>
              <a:latin typeface="+mn-lt"/>
              <a:ea typeface="+mn-ea"/>
              <a:cs typeface="+mn-cs"/>
            </a:rPr>
            <a:t>The anticipated waiting list parameters, i.e. length of time on waiting list. Urgent pathways may be counted in days rather than weeks.</a:t>
          </a:r>
          <a:endParaRPr lang="en-GB">
            <a:effectLst/>
          </a:endParaRPr>
        </a:p>
        <a:p>
          <a:endParaRPr lang="en-GB" sz="110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Unknown waiting list: </a:t>
          </a:r>
          <a:r>
            <a:rPr lang="en-GB" sz="1100" i="0">
              <a:solidFill>
                <a:schemeClr val="dk1"/>
              </a:solidFill>
              <a:effectLst/>
              <a:latin typeface="+mn-lt"/>
              <a:ea typeface="+mn-ea"/>
              <a:cs typeface="+mn-cs"/>
            </a:rPr>
            <a:t>This</a:t>
          </a:r>
          <a:r>
            <a:rPr lang="en-GB" sz="1100" i="0" baseline="0">
              <a:solidFill>
                <a:schemeClr val="dk1"/>
              </a:solidFill>
              <a:effectLst/>
              <a:latin typeface="+mn-lt"/>
              <a:ea typeface="+mn-ea"/>
              <a:cs typeface="+mn-cs"/>
            </a:rPr>
            <a:t> option may be used for counting patients waiting to be allocated to a caseload following triage who may otherwise be unaccounted for.</a:t>
          </a:r>
          <a:r>
            <a:rPr lang="en-GB" sz="1100" i="0">
              <a:solidFill>
                <a:schemeClr val="dk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b="1" i="0">
              <a:solidFill>
                <a:schemeClr val="dk1"/>
              </a:solidFill>
              <a:effectLst/>
              <a:latin typeface="+mn-lt"/>
              <a:ea typeface="+mn-ea"/>
              <a:cs typeface="+mn-cs"/>
            </a:rPr>
            <a:t>Treatment name: </a:t>
          </a:r>
          <a:r>
            <a:rPr lang="en-GB" sz="1100" b="0" i="0">
              <a:solidFill>
                <a:schemeClr val="dk1"/>
              </a:solidFill>
              <a:effectLst/>
              <a:latin typeface="+mn-lt"/>
              <a:ea typeface="+mn-ea"/>
              <a:cs typeface="+mn-cs"/>
            </a:rPr>
            <a:t>Treatment name can be used to provide a level of granularity below the patient grouping (Caseload)</a:t>
          </a:r>
          <a:r>
            <a:rPr lang="en-GB" sz="1100" b="0" i="0" baseline="0">
              <a:solidFill>
                <a:schemeClr val="dk1"/>
              </a:solidFill>
              <a:effectLst/>
              <a:latin typeface="+mn-lt"/>
              <a:ea typeface="+mn-ea"/>
              <a:cs typeface="+mn-cs"/>
            </a:rPr>
            <a:t> level, this may be to identify </a:t>
          </a:r>
          <a:r>
            <a:rPr lang="en-GB" sz="1100" baseline="0">
              <a:solidFill>
                <a:schemeClr val="dk1"/>
              </a:solidFill>
              <a:effectLst/>
              <a:latin typeface="+mn-lt"/>
              <a:ea typeface="+mn-ea"/>
              <a:cs typeface="+mn-cs"/>
            </a:rPr>
            <a:t>Group / Individual sessions, Face to Face / Virtual, First/Follow-up, or could be used to identify Administration, Travel etc.</a:t>
          </a:r>
          <a:endParaRPr lang="en-GB" sz="1100" b="1" i="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pPr marL="0" marR="0" lvl="0" indent="0" defTabSz="914400" eaLnBrk="1" fontAlgn="auto" latinLnBrk="0" hangingPunct="1">
            <a:lnSpc>
              <a:spcPct val="100000"/>
            </a:lnSpc>
            <a:spcBef>
              <a:spcPts val="0"/>
            </a:spcBef>
            <a:spcAft>
              <a:spcPts val="0"/>
            </a:spcAft>
            <a:buClrTx/>
            <a:buSzTx/>
            <a:buFontTx/>
            <a:buNone/>
            <a:tabLst/>
            <a:defRPr/>
          </a:pPr>
          <a:r>
            <a:rPr lang="en-GB" sz="1100" b="1" baseline="0">
              <a:solidFill>
                <a:schemeClr val="dk1"/>
              </a:solidFill>
              <a:effectLst/>
              <a:latin typeface="+mn-lt"/>
              <a:ea typeface="+mn-ea"/>
              <a:cs typeface="+mn-cs"/>
            </a:rPr>
            <a:t>Capacity: </a:t>
          </a:r>
          <a:r>
            <a:rPr lang="en-GB" sz="1100" b="0" baseline="0">
              <a:solidFill>
                <a:schemeClr val="dk1"/>
              </a:solidFill>
              <a:effectLst/>
              <a:latin typeface="+mn-lt"/>
              <a:ea typeface="+mn-ea"/>
              <a:cs typeface="+mn-cs"/>
            </a:rPr>
            <a:t>The available resource for delivering the service. Count the number of minutes available per week to provide patient contact. Indicate whether this is applicable to individual or group sessions and the number of weeks per year that the capacity is available. </a:t>
          </a:r>
        </a:p>
        <a:p>
          <a:pPr marL="0" marR="0" lvl="0" indent="0" defTabSz="914400" eaLnBrk="1" fontAlgn="auto" latinLnBrk="0" hangingPunct="1">
            <a:lnSpc>
              <a:spcPct val="100000"/>
            </a:lnSpc>
            <a:spcBef>
              <a:spcPts val="0"/>
            </a:spcBef>
            <a:spcAft>
              <a:spcPts val="0"/>
            </a:spcAft>
            <a:buClrTx/>
            <a:buSzTx/>
            <a:buFontTx/>
            <a:buNone/>
            <a:tabLst/>
            <a:defRPr/>
          </a:pPr>
          <a:endParaRPr lang="en-GB" sz="1100" i="0" baseline="0"/>
        </a:p>
        <a:p>
          <a:r>
            <a:rPr lang="en-GB" sz="1100" b="1" baseline="0"/>
            <a:t>Partial groups: </a:t>
          </a:r>
          <a:r>
            <a:rPr lang="en-GB" sz="1100" baseline="0"/>
            <a:t>The model has alternative methods for calaculating partial group sessions, see comment box on the service tab to determine which method to apply.</a:t>
          </a:r>
        </a:p>
        <a:p>
          <a:endParaRPr lang="en-GB" sz="1100" baseline="0"/>
        </a:p>
        <a:p>
          <a:r>
            <a:rPr lang="en-GB" sz="1100" b="1" baseline="0"/>
            <a:t>Percentiles: </a:t>
          </a:r>
          <a:r>
            <a:rPr lang="en-GB" sz="1100" b="0" baseline="0"/>
            <a:t>More detail regarding using percentiles can be found here: https://www.youtube.com/watch?v=YnOJ5EnWrtM</a:t>
          </a:r>
        </a:p>
        <a:p>
          <a:r>
            <a:rPr lang="en-GB" sz="1100" baseline="0"/>
            <a:t> </a:t>
          </a:r>
        </a:p>
        <a:p>
          <a:r>
            <a:rPr lang="en-GB" sz="1100" b="1" baseline="0"/>
            <a:t>Statistical Process Control charts: </a:t>
          </a:r>
          <a:r>
            <a:rPr lang="en-GB" sz="1100" b="0" baseline="0">
              <a:solidFill>
                <a:schemeClr val="dk1"/>
              </a:solidFill>
              <a:effectLst/>
              <a:latin typeface="+mn-lt"/>
              <a:ea typeface="+mn-ea"/>
              <a:cs typeface="+mn-cs"/>
            </a:rPr>
            <a:t>More detail regarding using statistical process control charts can be found here: https://www.youtube.com/watch?v=MupHRh0QLfY&amp;t=3s</a:t>
          </a:r>
          <a:endParaRPr lang="en-GB" sz="1100"/>
        </a:p>
      </xdr:txBody>
    </xdr:sp>
    <xdr:clientData/>
  </xdr:twoCellAnchor>
  <xdr:twoCellAnchor editAs="oneCell">
    <xdr:from>
      <xdr:col>21</xdr:col>
      <xdr:colOff>152400</xdr:colOff>
      <xdr:row>0</xdr:row>
      <xdr:rowOff>123825</xdr:rowOff>
    </xdr:from>
    <xdr:to>
      <xdr:col>22</xdr:col>
      <xdr:colOff>447033</xdr:colOff>
      <xdr:row>2</xdr:row>
      <xdr:rowOff>122798</xdr:rowOff>
    </xdr:to>
    <xdr:pic>
      <xdr:nvPicPr>
        <xdr:cNvPr id="6" name="Picture 5">
          <a:extLst>
            <a:ext uri="{FF2B5EF4-FFF2-40B4-BE49-F238E27FC236}">
              <a16:creationId xmlns:a16="http://schemas.microsoft.com/office/drawing/2014/main" id="{D44917B6-F070-4F4E-9A0C-A87EAE45E4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54000" y="123825"/>
          <a:ext cx="904233" cy="360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21</xdr:col>
      <xdr:colOff>209550</xdr:colOff>
      <xdr:row>0</xdr:row>
      <xdr:rowOff>95250</xdr:rowOff>
    </xdr:from>
    <xdr:to>
      <xdr:col>22</xdr:col>
      <xdr:colOff>502236</xdr:colOff>
      <xdr:row>2</xdr:row>
      <xdr:rowOff>83724</xdr:rowOff>
    </xdr:to>
    <xdr:pic>
      <xdr:nvPicPr>
        <xdr:cNvPr id="3" name="Picture 2">
          <a:extLst>
            <a:ext uri="{FF2B5EF4-FFF2-40B4-BE49-F238E27FC236}">
              <a16:creationId xmlns:a16="http://schemas.microsoft.com/office/drawing/2014/main" id="{58A9F658-5840-4D2D-979D-955F7B800548}"/>
            </a:ext>
          </a:extLst>
        </xdr:cNvPr>
        <xdr:cNvPicPr>
          <a:picLocks noChangeAspect="1"/>
        </xdr:cNvPicPr>
      </xdr:nvPicPr>
      <xdr:blipFill>
        <a:blip xmlns:r="http://schemas.openxmlformats.org/officeDocument/2006/relationships" r:embed="rId1"/>
        <a:stretch>
          <a:fillRect/>
        </a:stretch>
      </xdr:blipFill>
      <xdr:spPr>
        <a:xfrm>
          <a:off x="12744450" y="95250"/>
          <a:ext cx="905461" cy="35359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589892</xdr:colOff>
      <xdr:row>1</xdr:row>
      <xdr:rowOff>158750</xdr:rowOff>
    </xdr:from>
    <xdr:to>
      <xdr:col>19</xdr:col>
      <xdr:colOff>1381</xdr:colOff>
      <xdr:row>26</xdr:row>
      <xdr:rowOff>1932</xdr:rowOff>
    </xdr:to>
    <xdr:graphicFrame macro="">
      <xdr:nvGraphicFramePr>
        <xdr:cNvPr id="2" name="Chart 1">
          <a:extLst>
            <a:ext uri="{FF2B5EF4-FFF2-40B4-BE49-F238E27FC236}">
              <a16:creationId xmlns:a16="http://schemas.microsoft.com/office/drawing/2014/main" id="{6A43FF3E-CEA6-44C9-ACFB-427371812E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781050</xdr:colOff>
      <xdr:row>1</xdr:row>
      <xdr:rowOff>19050</xdr:rowOff>
    </xdr:from>
    <xdr:to>
      <xdr:col>63</xdr:col>
      <xdr:colOff>168275</xdr:colOff>
      <xdr:row>30</xdr:row>
      <xdr:rowOff>142875</xdr:rowOff>
    </xdr:to>
    <xdr:graphicFrame macro="">
      <xdr:nvGraphicFramePr>
        <xdr:cNvPr id="4" name="Chart 3">
          <a:extLst>
            <a:ext uri="{FF2B5EF4-FFF2-40B4-BE49-F238E27FC236}">
              <a16:creationId xmlns:a16="http://schemas.microsoft.com/office/drawing/2014/main" id="{EB563EF4-7CF8-4E34-9F48-DEAE43C41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444500</xdr:colOff>
      <xdr:row>1</xdr:row>
      <xdr:rowOff>160336</xdr:rowOff>
    </xdr:from>
    <xdr:to>
      <xdr:col>13</xdr:col>
      <xdr:colOff>15875</xdr:colOff>
      <xdr:row>24</xdr:row>
      <xdr:rowOff>123824</xdr:rowOff>
    </xdr:to>
    <xdr:graphicFrame macro="">
      <xdr:nvGraphicFramePr>
        <xdr:cNvPr id="2" name="TimeChart">
          <a:extLst>
            <a:ext uri="{FF2B5EF4-FFF2-40B4-BE49-F238E27FC236}">
              <a16:creationId xmlns:a16="http://schemas.microsoft.com/office/drawing/2014/main" id="{7D342A21-816B-498E-928A-64550A9B25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447675</xdr:colOff>
      <xdr:row>1</xdr:row>
      <xdr:rowOff>158750</xdr:rowOff>
    </xdr:from>
    <xdr:to>
      <xdr:col>13</xdr:col>
      <xdr:colOff>15875</xdr:colOff>
      <xdr:row>24</xdr:row>
      <xdr:rowOff>120650</xdr:rowOff>
    </xdr:to>
    <xdr:graphicFrame macro="">
      <xdr:nvGraphicFramePr>
        <xdr:cNvPr id="4" name="OverviewChart" hidden="1">
          <a:extLst>
            <a:ext uri="{FF2B5EF4-FFF2-40B4-BE49-F238E27FC236}">
              <a16:creationId xmlns:a16="http://schemas.microsoft.com/office/drawing/2014/main" id="{676753E2-2338-4901-9403-6EBFE05334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xdr:col>
      <xdr:colOff>809625</xdr:colOff>
      <xdr:row>41</xdr:row>
      <xdr:rowOff>257174</xdr:rowOff>
    </xdr:from>
    <xdr:to>
      <xdr:col>13</xdr:col>
      <xdr:colOff>704851</xdr:colOff>
      <xdr:row>64</xdr:row>
      <xdr:rowOff>174624</xdr:rowOff>
    </xdr:to>
    <xdr:graphicFrame macro="">
      <xdr:nvGraphicFramePr>
        <xdr:cNvPr id="3" name="WLsize">
          <a:extLst>
            <a:ext uri="{FF2B5EF4-FFF2-40B4-BE49-F238E27FC236}">
              <a16:creationId xmlns:a16="http://schemas.microsoft.com/office/drawing/2014/main" id="{8BFDD544-771A-44B2-A606-2937C8B63A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xdr:col>
      <xdr:colOff>796925</xdr:colOff>
      <xdr:row>41</xdr:row>
      <xdr:rowOff>193674</xdr:rowOff>
    </xdr:from>
    <xdr:to>
      <xdr:col>11</xdr:col>
      <xdr:colOff>492125</xdr:colOff>
      <xdr:row>65</xdr:row>
      <xdr:rowOff>104774</xdr:rowOff>
    </xdr:to>
    <xdr:graphicFrame macro="">
      <xdr:nvGraphicFramePr>
        <xdr:cNvPr id="5" name="WLRequiredCapacity" hidden="1">
          <a:extLst>
            <a:ext uri="{FF2B5EF4-FFF2-40B4-BE49-F238E27FC236}">
              <a16:creationId xmlns:a16="http://schemas.microsoft.com/office/drawing/2014/main" id="{3FDFBACD-B0BE-43C1-AE16-9AAB0A9123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2</xdr:col>
      <xdr:colOff>454025</xdr:colOff>
      <xdr:row>1</xdr:row>
      <xdr:rowOff>158750</xdr:rowOff>
    </xdr:from>
    <xdr:to>
      <xdr:col>13</xdr:col>
      <xdr:colOff>53975</xdr:colOff>
      <xdr:row>24</xdr:row>
      <xdr:rowOff>120650</xdr:rowOff>
    </xdr:to>
    <xdr:graphicFrame macro="">
      <xdr:nvGraphicFramePr>
        <xdr:cNvPr id="7" name="OverviewChartTotal" hidden="1">
          <a:extLst>
            <a:ext uri="{FF2B5EF4-FFF2-40B4-BE49-F238E27FC236}">
              <a16:creationId xmlns:a16="http://schemas.microsoft.com/office/drawing/2014/main" id="{A909D0E9-C426-48F2-ABAD-ABD74937B3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8</xdr:col>
      <xdr:colOff>0</xdr:colOff>
      <xdr:row>3</xdr:row>
      <xdr:rowOff>187325</xdr:rowOff>
    </xdr:from>
    <xdr:to>
      <xdr:col>17</xdr:col>
      <xdr:colOff>330200</xdr:colOff>
      <xdr:row>27</xdr:row>
      <xdr:rowOff>142875</xdr:rowOff>
    </xdr:to>
    <xdr:graphicFrame macro="">
      <xdr:nvGraphicFramePr>
        <xdr:cNvPr id="2" name="Chart 1">
          <a:extLst>
            <a:ext uri="{FF2B5EF4-FFF2-40B4-BE49-F238E27FC236}">
              <a16:creationId xmlns:a16="http://schemas.microsoft.com/office/drawing/2014/main" id="{9A2A9B91-A4D4-4391-9A79-48FDBADBC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10</xdr:col>
      <xdr:colOff>606424</xdr:colOff>
      <xdr:row>1</xdr:row>
      <xdr:rowOff>6350</xdr:rowOff>
    </xdr:from>
    <xdr:to>
      <xdr:col>22</xdr:col>
      <xdr:colOff>12699</xdr:colOff>
      <xdr:row>15</xdr:row>
      <xdr:rowOff>171450</xdr:rowOff>
    </xdr:to>
    <xdr:graphicFrame macro="">
      <xdr:nvGraphicFramePr>
        <xdr:cNvPr id="2" name="Chart 1">
          <a:extLst>
            <a:ext uri="{FF2B5EF4-FFF2-40B4-BE49-F238E27FC236}">
              <a16:creationId xmlns:a16="http://schemas.microsoft.com/office/drawing/2014/main" id="{6E9ABA79-6CEC-43FF-9115-60B968EA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2F836-1F43-4B49-B5A8-A0C69206BC64}">
  <sheetPr codeName="Sheet1"/>
  <dimension ref="A1:AD262"/>
  <sheetViews>
    <sheetView topLeftCell="C1" workbookViewId="0">
      <selection activeCell="N21" sqref="N21"/>
    </sheetView>
  </sheetViews>
  <sheetFormatPr defaultRowHeight="14.5" x14ac:dyDescent="0.35"/>
  <cols>
    <col min="1" max="1" width="9.1796875" bestFit="1" customWidth="1"/>
    <col min="2" max="2" width="10.81640625" bestFit="1" customWidth="1"/>
  </cols>
  <sheetData>
    <row r="1" spans="1:30" x14ac:dyDescent="0.35">
      <c r="A1" t="s">
        <v>11</v>
      </c>
      <c r="B1" t="s">
        <v>12</v>
      </c>
      <c r="D1" t="s">
        <v>69</v>
      </c>
      <c r="F1" t="s">
        <v>70</v>
      </c>
      <c r="H1" t="s">
        <v>72</v>
      </c>
      <c r="K1" t="s">
        <v>77</v>
      </c>
      <c r="N1" t="s">
        <v>85</v>
      </c>
      <c r="P1" t="s">
        <v>105</v>
      </c>
      <c r="R1" t="s">
        <v>111</v>
      </c>
      <c r="T1" t="s">
        <v>116</v>
      </c>
      <c r="V1" t="s">
        <v>158</v>
      </c>
      <c r="X1" t="s">
        <v>163</v>
      </c>
      <c r="Z1" t="s">
        <v>182</v>
      </c>
      <c r="AB1" t="s">
        <v>189</v>
      </c>
      <c r="AD1" t="s">
        <v>196</v>
      </c>
    </row>
    <row r="2" spans="1:30" x14ac:dyDescent="0.35">
      <c r="B2" t="str">
        <f>Setup!A20</f>
        <v>Caseload 1</v>
      </c>
      <c r="D2">
        <v>1</v>
      </c>
      <c r="F2" t="s">
        <v>55</v>
      </c>
      <c r="H2" t="s">
        <v>73</v>
      </c>
      <c r="I2">
        <v>0.65</v>
      </c>
      <c r="K2" t="s">
        <v>113</v>
      </c>
      <c r="L2">
        <v>7</v>
      </c>
      <c r="N2" t="s">
        <v>86</v>
      </c>
      <c r="P2" t="s">
        <v>106</v>
      </c>
      <c r="R2" t="str" cm="1">
        <f t="array" ref="R2">IF(Setup!B11="Weekly",INDEX('SPC Backing (Hide)'!$B$4:$B$263,IF(Demand!$A$8&lt;51, 1, Demand!$A$8-51),1),INDEX('SPC Backing (Hide)'!E4:E263,Demand!A8-11,1))</f>
        <v/>
      </c>
      <c r="T2" t="str">
        <f>"All "&amp;Setup!$B$15</f>
        <v>All Clusters</v>
      </c>
      <c r="V2" t="s">
        <v>159</v>
      </c>
      <c r="X2" s="76" t="s">
        <v>11</v>
      </c>
      <c r="Z2" t="s">
        <v>183</v>
      </c>
      <c r="AB2" t="s">
        <v>91</v>
      </c>
      <c r="AD2" t="s">
        <v>197</v>
      </c>
    </row>
    <row r="3" spans="1:30" x14ac:dyDescent="0.35">
      <c r="B3" t="str">
        <f>Setup!A21</f>
        <v>Caseload 2</v>
      </c>
      <c r="D3">
        <v>2</v>
      </c>
      <c r="F3" t="s">
        <v>47</v>
      </c>
      <c r="H3" t="s">
        <v>74</v>
      </c>
      <c r="I3">
        <v>0.7</v>
      </c>
      <c r="K3" t="s">
        <v>112</v>
      </c>
      <c r="L3">
        <v>5</v>
      </c>
      <c r="N3" t="s">
        <v>87</v>
      </c>
      <c r="P3" t="s">
        <v>107</v>
      </c>
      <c r="R3" t="str" cm="1">
        <f t="array" ref="R3:R262">IF(Setup!B11="Weekly",INDEX('SPC Backing (Hide)'!$B$4:$B$263,Demand!A8,1),INDEX('SPC Backing (Hide)'!E4:E263,Demand!A8,1))</f>
        <v/>
      </c>
      <c r="T3" t="str">
        <f>Setup!A20</f>
        <v>Caseload 1</v>
      </c>
      <c r="V3" t="s">
        <v>160</v>
      </c>
      <c r="X3" s="76" t="s">
        <v>178</v>
      </c>
      <c r="Z3" t="s">
        <v>100</v>
      </c>
      <c r="AB3" t="s">
        <v>134</v>
      </c>
      <c r="AD3" t="s">
        <v>198</v>
      </c>
    </row>
    <row r="4" spans="1:30" x14ac:dyDescent="0.35">
      <c r="B4" t="str">
        <f>Setup!A22</f>
        <v>Caseload 3</v>
      </c>
      <c r="D4">
        <v>3</v>
      </c>
      <c r="F4" t="s">
        <v>60</v>
      </c>
      <c r="H4" t="s">
        <v>75</v>
      </c>
      <c r="I4">
        <v>0.75</v>
      </c>
      <c r="K4" t="s">
        <v>78</v>
      </c>
      <c r="L4">
        <v>2</v>
      </c>
      <c r="R4" t="str">
        <v/>
      </c>
      <c r="T4" t="str">
        <f>Setup!A21</f>
        <v>Caseload 2</v>
      </c>
      <c r="X4" s="76" t="s">
        <v>164</v>
      </c>
    </row>
    <row r="5" spans="1:30" x14ac:dyDescent="0.35">
      <c r="B5" t="str">
        <f>Setup!A23</f>
        <v>Caseload 4</v>
      </c>
      <c r="D5">
        <v>4</v>
      </c>
      <c r="H5" t="s">
        <v>76</v>
      </c>
      <c r="I5">
        <v>0.8</v>
      </c>
      <c r="K5" t="s">
        <v>79</v>
      </c>
      <c r="L5">
        <v>1</v>
      </c>
      <c r="R5" t="str">
        <v/>
      </c>
      <c r="T5" t="str">
        <f>Setup!A22</f>
        <v>Caseload 3</v>
      </c>
      <c r="X5" s="76" t="s">
        <v>165</v>
      </c>
    </row>
    <row r="6" spans="1:30" x14ac:dyDescent="0.35">
      <c r="B6" t="str">
        <f>Setup!A24</f>
        <v>Caseload 5</v>
      </c>
      <c r="D6">
        <v>5</v>
      </c>
      <c r="K6" t="s">
        <v>80</v>
      </c>
      <c r="L6">
        <v>0.5</v>
      </c>
      <c r="R6" t="str">
        <v/>
      </c>
      <c r="T6" t="str">
        <f>Setup!A23</f>
        <v>Caseload 4</v>
      </c>
      <c r="X6" s="76" t="s">
        <v>166</v>
      </c>
    </row>
    <row r="7" spans="1:30" x14ac:dyDescent="0.35">
      <c r="B7" t="str">
        <f>Setup!A25</f>
        <v>Caseload 6</v>
      </c>
      <c r="D7">
        <v>6</v>
      </c>
      <c r="K7" t="s">
        <v>81</v>
      </c>
      <c r="L7">
        <v>0.25</v>
      </c>
      <c r="R7" t="str">
        <v/>
      </c>
      <c r="T7" t="str">
        <f>Setup!A24</f>
        <v>Caseload 5</v>
      </c>
      <c r="X7" s="76" t="s">
        <v>167</v>
      </c>
    </row>
    <row r="8" spans="1:30" x14ac:dyDescent="0.35">
      <c r="B8" t="str">
        <f>Setup!A26</f>
        <v>Caseload 7</v>
      </c>
      <c r="D8">
        <v>7</v>
      </c>
      <c r="K8" t="s">
        <v>82</v>
      </c>
      <c r="L8">
        <v>3.7999999999999999E-2</v>
      </c>
      <c r="R8" t="str">
        <v/>
      </c>
      <c r="T8" t="str">
        <f>Setup!A25</f>
        <v>Caseload 6</v>
      </c>
      <c r="X8" s="76" t="s">
        <v>168</v>
      </c>
    </row>
    <row r="9" spans="1:30" x14ac:dyDescent="0.35">
      <c r="B9" t="str">
        <f>Setup!A27</f>
        <v>Caseload 8</v>
      </c>
      <c r="D9">
        <v>8</v>
      </c>
      <c r="K9" t="s">
        <v>83</v>
      </c>
      <c r="L9">
        <v>1.9E-2</v>
      </c>
      <c r="R9" t="str">
        <v/>
      </c>
      <c r="T9" t="str">
        <f>Setup!A26</f>
        <v>Caseload 7</v>
      </c>
    </row>
    <row r="10" spans="1:30" x14ac:dyDescent="0.35">
      <c r="B10" t="str">
        <f>Setup!A28</f>
        <v>Caseload 9</v>
      </c>
      <c r="D10">
        <v>9</v>
      </c>
      <c r="R10" t="str">
        <v/>
      </c>
      <c r="T10" t="str">
        <f>Setup!A27</f>
        <v>Caseload 8</v>
      </c>
    </row>
    <row r="11" spans="1:30" x14ac:dyDescent="0.35">
      <c r="B11" t="str">
        <f>Setup!A29</f>
        <v>Caseload 10</v>
      </c>
      <c r="D11">
        <v>10</v>
      </c>
      <c r="R11" t="str">
        <v/>
      </c>
      <c r="T11" t="str">
        <f>Setup!A28</f>
        <v>Caseload 9</v>
      </c>
    </row>
    <row r="12" spans="1:30" x14ac:dyDescent="0.35">
      <c r="B12" t="str">
        <f>Setup!A30</f>
        <v>Caseload 11</v>
      </c>
      <c r="D12">
        <v>11</v>
      </c>
      <c r="R12" t="str">
        <v/>
      </c>
      <c r="T12" t="str">
        <f>Setup!A29</f>
        <v>Caseload 10</v>
      </c>
    </row>
    <row r="13" spans="1:30" x14ac:dyDescent="0.35">
      <c r="B13" t="str">
        <f>Setup!A31</f>
        <v>Caseload 12</v>
      </c>
      <c r="D13">
        <v>12</v>
      </c>
      <c r="R13" t="str">
        <v/>
      </c>
      <c r="T13" t="str">
        <f>Setup!A30</f>
        <v>Caseload 11</v>
      </c>
    </row>
    <row r="14" spans="1:30" x14ac:dyDescent="0.35">
      <c r="B14" t="str">
        <f>Setup!A32</f>
        <v>Caseload 13</v>
      </c>
      <c r="D14">
        <v>13</v>
      </c>
      <c r="R14" t="str">
        <v/>
      </c>
      <c r="T14" t="str">
        <f>Setup!A31</f>
        <v>Caseload 12</v>
      </c>
    </row>
    <row r="15" spans="1:30" x14ac:dyDescent="0.35">
      <c r="B15" t="str">
        <f>Setup!A33</f>
        <v>Caseload 14</v>
      </c>
      <c r="D15">
        <v>14</v>
      </c>
      <c r="R15" t="str">
        <v/>
      </c>
      <c r="T15" t="str">
        <f>Setup!A32</f>
        <v>Caseload 13</v>
      </c>
    </row>
    <row r="16" spans="1:30" x14ac:dyDescent="0.35">
      <c r="B16" t="str">
        <f>Setup!A34</f>
        <v>Caseload 15</v>
      </c>
      <c r="D16">
        <v>15</v>
      </c>
      <c r="R16" t="str">
        <v/>
      </c>
      <c r="T16" t="str">
        <f>Setup!A33</f>
        <v>Caseload 14</v>
      </c>
    </row>
    <row r="17" spans="18:20" x14ac:dyDescent="0.35">
      <c r="R17" t="str">
        <v/>
      </c>
      <c r="T17" t="str">
        <f>Setup!A34</f>
        <v>Caseload 15</v>
      </c>
    </row>
    <row r="18" spans="18:20" x14ac:dyDescent="0.35">
      <c r="R18" t="str">
        <v/>
      </c>
    </row>
    <row r="19" spans="18:20" x14ac:dyDescent="0.35">
      <c r="R19" t="str">
        <v/>
      </c>
    </row>
    <row r="20" spans="18:20" x14ac:dyDescent="0.35">
      <c r="R20" t="str">
        <v/>
      </c>
    </row>
    <row r="21" spans="18:20" x14ac:dyDescent="0.35">
      <c r="R21" t="str">
        <v/>
      </c>
    </row>
    <row r="22" spans="18:20" x14ac:dyDescent="0.35">
      <c r="R22" t="str">
        <v/>
      </c>
    </row>
    <row r="23" spans="18:20" x14ac:dyDescent="0.35">
      <c r="R23" t="str">
        <v/>
      </c>
    </row>
    <row r="24" spans="18:20" x14ac:dyDescent="0.35">
      <c r="R24" t="str">
        <v/>
      </c>
    </row>
    <row r="25" spans="18:20" x14ac:dyDescent="0.35">
      <c r="R25" t="str">
        <v/>
      </c>
    </row>
    <row r="26" spans="18:20" x14ac:dyDescent="0.35">
      <c r="R26" t="str">
        <v/>
      </c>
    </row>
    <row r="27" spans="18:20" x14ac:dyDescent="0.35">
      <c r="R27" t="str">
        <v/>
      </c>
    </row>
    <row r="28" spans="18:20" x14ac:dyDescent="0.35">
      <c r="R28" t="str">
        <v/>
      </c>
    </row>
    <row r="29" spans="18:20" x14ac:dyDescent="0.35">
      <c r="R29" t="str">
        <v/>
      </c>
    </row>
    <row r="30" spans="18:20" x14ac:dyDescent="0.35">
      <c r="R30" t="str">
        <v/>
      </c>
    </row>
    <row r="31" spans="18:20" x14ac:dyDescent="0.35">
      <c r="R31" t="str">
        <v/>
      </c>
    </row>
    <row r="32" spans="18:20" x14ac:dyDescent="0.35">
      <c r="R32" t="str">
        <v/>
      </c>
    </row>
    <row r="33" spans="18:18" x14ac:dyDescent="0.35">
      <c r="R33" t="str">
        <v/>
      </c>
    </row>
    <row r="34" spans="18:18" x14ac:dyDescent="0.35">
      <c r="R34" t="str">
        <v/>
      </c>
    </row>
    <row r="35" spans="18:18" x14ac:dyDescent="0.35">
      <c r="R35" t="str">
        <v/>
      </c>
    </row>
    <row r="36" spans="18:18" x14ac:dyDescent="0.35">
      <c r="R36" t="str">
        <v/>
      </c>
    </row>
    <row r="37" spans="18:18" x14ac:dyDescent="0.35">
      <c r="R37" t="str">
        <v/>
      </c>
    </row>
    <row r="38" spans="18:18" x14ac:dyDescent="0.35">
      <c r="R38" t="str">
        <v/>
      </c>
    </row>
    <row r="39" spans="18:18" x14ac:dyDescent="0.35">
      <c r="R39" t="str">
        <v/>
      </c>
    </row>
    <row r="40" spans="18:18" x14ac:dyDescent="0.35">
      <c r="R40" t="str">
        <v/>
      </c>
    </row>
    <row r="41" spans="18:18" x14ac:dyDescent="0.35">
      <c r="R41" t="str">
        <v/>
      </c>
    </row>
    <row r="42" spans="18:18" x14ac:dyDescent="0.35">
      <c r="R42" t="str">
        <v/>
      </c>
    </row>
    <row r="43" spans="18:18" x14ac:dyDescent="0.35">
      <c r="R43" t="str">
        <v/>
      </c>
    </row>
    <row r="44" spans="18:18" x14ac:dyDescent="0.35">
      <c r="R44" t="str">
        <v/>
      </c>
    </row>
    <row r="45" spans="18:18" x14ac:dyDescent="0.35">
      <c r="R45" t="str">
        <v/>
      </c>
    </row>
    <row r="46" spans="18:18" x14ac:dyDescent="0.35">
      <c r="R46" t="str">
        <v/>
      </c>
    </row>
    <row r="47" spans="18:18" x14ac:dyDescent="0.35">
      <c r="R47" t="str">
        <v/>
      </c>
    </row>
    <row r="48" spans="18:18" x14ac:dyDescent="0.35">
      <c r="R48" t="str">
        <v/>
      </c>
    </row>
    <row r="49" spans="18:18" x14ac:dyDescent="0.35">
      <c r="R49" t="str">
        <v/>
      </c>
    </row>
    <row r="50" spans="18:18" x14ac:dyDescent="0.35">
      <c r="R50" t="str">
        <v/>
      </c>
    </row>
    <row r="51" spans="18:18" x14ac:dyDescent="0.35">
      <c r="R51" t="str">
        <v/>
      </c>
    </row>
    <row r="52" spans="18:18" x14ac:dyDescent="0.35">
      <c r="R52" t="str">
        <v/>
      </c>
    </row>
    <row r="53" spans="18:18" x14ac:dyDescent="0.35">
      <c r="R53" t="str">
        <v/>
      </c>
    </row>
    <row r="54" spans="18:18" x14ac:dyDescent="0.35">
      <c r="R54" t="str">
        <v/>
      </c>
    </row>
    <row r="55" spans="18:18" x14ac:dyDescent="0.35">
      <c r="R55" t="str">
        <v/>
      </c>
    </row>
    <row r="56" spans="18:18" x14ac:dyDescent="0.35">
      <c r="R56" t="str">
        <v/>
      </c>
    </row>
    <row r="57" spans="18:18" x14ac:dyDescent="0.35">
      <c r="R57" t="str">
        <v/>
      </c>
    </row>
    <row r="58" spans="18:18" x14ac:dyDescent="0.35">
      <c r="R58" t="str">
        <v/>
      </c>
    </row>
    <row r="59" spans="18:18" x14ac:dyDescent="0.35">
      <c r="R59" t="str">
        <v/>
      </c>
    </row>
    <row r="60" spans="18:18" x14ac:dyDescent="0.35">
      <c r="R60" t="str">
        <v/>
      </c>
    </row>
    <row r="61" spans="18:18" x14ac:dyDescent="0.35">
      <c r="R61" t="str">
        <v/>
      </c>
    </row>
    <row r="62" spans="18:18" x14ac:dyDescent="0.35">
      <c r="R62" t="str">
        <v/>
      </c>
    </row>
    <row r="63" spans="18:18" x14ac:dyDescent="0.35">
      <c r="R63" t="str">
        <v/>
      </c>
    </row>
    <row r="64" spans="18:18" x14ac:dyDescent="0.35">
      <c r="R64" t="str">
        <v/>
      </c>
    </row>
    <row r="65" spans="18:18" x14ac:dyDescent="0.35">
      <c r="R65" t="str">
        <v/>
      </c>
    </row>
    <row r="66" spans="18:18" x14ac:dyDescent="0.35">
      <c r="R66" t="str">
        <v/>
      </c>
    </row>
    <row r="67" spans="18:18" x14ac:dyDescent="0.35">
      <c r="R67" t="str">
        <v/>
      </c>
    </row>
    <row r="68" spans="18:18" x14ac:dyDescent="0.35">
      <c r="R68" t="str">
        <v/>
      </c>
    </row>
    <row r="69" spans="18:18" x14ac:dyDescent="0.35">
      <c r="R69" t="str">
        <v/>
      </c>
    </row>
    <row r="70" spans="18:18" x14ac:dyDescent="0.35">
      <c r="R70" t="str">
        <v/>
      </c>
    </row>
    <row r="71" spans="18:18" x14ac:dyDescent="0.35">
      <c r="R71" t="str">
        <v/>
      </c>
    </row>
    <row r="72" spans="18:18" x14ac:dyDescent="0.35">
      <c r="R72" t="str">
        <v/>
      </c>
    </row>
    <row r="73" spans="18:18" x14ac:dyDescent="0.35">
      <c r="R73" t="str">
        <v/>
      </c>
    </row>
    <row r="74" spans="18:18" x14ac:dyDescent="0.35">
      <c r="R74" t="str">
        <v/>
      </c>
    </row>
    <row r="75" spans="18:18" x14ac:dyDescent="0.35">
      <c r="R75" t="str">
        <v/>
      </c>
    </row>
    <row r="76" spans="18:18" x14ac:dyDescent="0.35">
      <c r="R76" t="str">
        <v/>
      </c>
    </row>
    <row r="77" spans="18:18" x14ac:dyDescent="0.35">
      <c r="R77" t="str">
        <v/>
      </c>
    </row>
    <row r="78" spans="18:18" x14ac:dyDescent="0.35">
      <c r="R78" t="str">
        <v/>
      </c>
    </row>
    <row r="79" spans="18:18" x14ac:dyDescent="0.35">
      <c r="R79" t="str">
        <v/>
      </c>
    </row>
    <row r="80" spans="18:18" x14ac:dyDescent="0.35">
      <c r="R80" t="str">
        <v/>
      </c>
    </row>
    <row r="81" spans="18:18" x14ac:dyDescent="0.35">
      <c r="R81" t="str">
        <v/>
      </c>
    </row>
    <row r="82" spans="18:18" x14ac:dyDescent="0.35">
      <c r="R82" t="str">
        <v/>
      </c>
    </row>
    <row r="83" spans="18:18" x14ac:dyDescent="0.35">
      <c r="R83" t="str">
        <v/>
      </c>
    </row>
    <row r="84" spans="18:18" x14ac:dyDescent="0.35">
      <c r="R84" t="str">
        <v/>
      </c>
    </row>
    <row r="85" spans="18:18" x14ac:dyDescent="0.35">
      <c r="R85" t="str">
        <v/>
      </c>
    </row>
    <row r="86" spans="18:18" x14ac:dyDescent="0.35">
      <c r="R86" t="str">
        <v/>
      </c>
    </row>
    <row r="87" spans="18:18" x14ac:dyDescent="0.35">
      <c r="R87" t="str">
        <v/>
      </c>
    </row>
    <row r="88" spans="18:18" x14ac:dyDescent="0.35">
      <c r="R88" t="str">
        <v/>
      </c>
    </row>
    <row r="89" spans="18:18" x14ac:dyDescent="0.35">
      <c r="R89" t="str">
        <v/>
      </c>
    </row>
    <row r="90" spans="18:18" x14ac:dyDescent="0.35">
      <c r="R90" t="str">
        <v/>
      </c>
    </row>
    <row r="91" spans="18:18" x14ac:dyDescent="0.35">
      <c r="R91" t="str">
        <v/>
      </c>
    </row>
    <row r="92" spans="18:18" x14ac:dyDescent="0.35">
      <c r="R92" t="str">
        <v/>
      </c>
    </row>
    <row r="93" spans="18:18" x14ac:dyDescent="0.35">
      <c r="R93" t="str">
        <v/>
      </c>
    </row>
    <row r="94" spans="18:18" x14ac:dyDescent="0.35">
      <c r="R94" t="str">
        <v/>
      </c>
    </row>
    <row r="95" spans="18:18" x14ac:dyDescent="0.35">
      <c r="R95" t="str">
        <v/>
      </c>
    </row>
    <row r="96" spans="18:18" x14ac:dyDescent="0.35">
      <c r="R96" t="str">
        <v/>
      </c>
    </row>
    <row r="97" spans="18:18" x14ac:dyDescent="0.35">
      <c r="R97" t="str">
        <v/>
      </c>
    </row>
    <row r="98" spans="18:18" x14ac:dyDescent="0.35">
      <c r="R98" t="str">
        <v/>
      </c>
    </row>
    <row r="99" spans="18:18" x14ac:dyDescent="0.35">
      <c r="R99" t="str">
        <v/>
      </c>
    </row>
    <row r="100" spans="18:18" x14ac:dyDescent="0.35">
      <c r="R100" t="str">
        <v/>
      </c>
    </row>
    <row r="101" spans="18:18" x14ac:dyDescent="0.35">
      <c r="R101" t="str">
        <v/>
      </c>
    </row>
    <row r="102" spans="18:18" x14ac:dyDescent="0.35">
      <c r="R102" t="str">
        <v/>
      </c>
    </row>
    <row r="103" spans="18:18" x14ac:dyDescent="0.35">
      <c r="R103" t="str">
        <v/>
      </c>
    </row>
    <row r="104" spans="18:18" x14ac:dyDescent="0.35">
      <c r="R104" t="str">
        <v/>
      </c>
    </row>
    <row r="105" spans="18:18" x14ac:dyDescent="0.35">
      <c r="R105" t="str">
        <v/>
      </c>
    </row>
    <row r="106" spans="18:18" x14ac:dyDescent="0.35">
      <c r="R106" t="str">
        <v/>
      </c>
    </row>
    <row r="107" spans="18:18" x14ac:dyDescent="0.35">
      <c r="R107" t="str">
        <v/>
      </c>
    </row>
    <row r="108" spans="18:18" x14ac:dyDescent="0.35">
      <c r="R108" t="str">
        <v/>
      </c>
    </row>
    <row r="109" spans="18:18" x14ac:dyDescent="0.35">
      <c r="R109" t="str">
        <v/>
      </c>
    </row>
    <row r="110" spans="18:18" x14ac:dyDescent="0.35">
      <c r="R110" t="str">
        <v/>
      </c>
    </row>
    <row r="111" spans="18:18" x14ac:dyDescent="0.35">
      <c r="R111" t="str">
        <v/>
      </c>
    </row>
    <row r="112" spans="18:18" x14ac:dyDescent="0.35">
      <c r="R112" t="str">
        <v/>
      </c>
    </row>
    <row r="113" spans="18:18" x14ac:dyDescent="0.35">
      <c r="R113" t="str">
        <v/>
      </c>
    </row>
    <row r="114" spans="18:18" x14ac:dyDescent="0.35">
      <c r="R114" t="str">
        <v/>
      </c>
    </row>
    <row r="115" spans="18:18" x14ac:dyDescent="0.35">
      <c r="R115" t="str">
        <v/>
      </c>
    </row>
    <row r="116" spans="18:18" x14ac:dyDescent="0.35">
      <c r="R116" t="str">
        <v/>
      </c>
    </row>
    <row r="117" spans="18:18" x14ac:dyDescent="0.35">
      <c r="R117" t="str">
        <v/>
      </c>
    </row>
    <row r="118" spans="18:18" x14ac:dyDescent="0.35">
      <c r="R118" t="str">
        <v/>
      </c>
    </row>
    <row r="119" spans="18:18" x14ac:dyDescent="0.35">
      <c r="R119" t="str">
        <v/>
      </c>
    </row>
    <row r="120" spans="18:18" x14ac:dyDescent="0.35">
      <c r="R120" t="str">
        <v/>
      </c>
    </row>
    <row r="121" spans="18:18" x14ac:dyDescent="0.35">
      <c r="R121" t="str">
        <v/>
      </c>
    </row>
    <row r="122" spans="18:18" x14ac:dyDescent="0.35">
      <c r="R122" t="str">
        <v/>
      </c>
    </row>
    <row r="123" spans="18:18" x14ac:dyDescent="0.35">
      <c r="R123" t="str">
        <v/>
      </c>
    </row>
    <row r="124" spans="18:18" x14ac:dyDescent="0.35">
      <c r="R124" t="str">
        <v/>
      </c>
    </row>
    <row r="125" spans="18:18" x14ac:dyDescent="0.35">
      <c r="R125" t="str">
        <v/>
      </c>
    </row>
    <row r="126" spans="18:18" x14ac:dyDescent="0.35">
      <c r="R126" t="str">
        <v/>
      </c>
    </row>
    <row r="127" spans="18:18" x14ac:dyDescent="0.35">
      <c r="R127" t="str">
        <v/>
      </c>
    </row>
    <row r="128" spans="18:18" x14ac:dyDescent="0.35">
      <c r="R128" t="str">
        <v/>
      </c>
    </row>
    <row r="129" spans="18:18" x14ac:dyDescent="0.35">
      <c r="R129" t="str">
        <v/>
      </c>
    </row>
    <row r="130" spans="18:18" x14ac:dyDescent="0.35">
      <c r="R130" t="str">
        <v/>
      </c>
    </row>
    <row r="131" spans="18:18" x14ac:dyDescent="0.35">
      <c r="R131" t="str">
        <v/>
      </c>
    </row>
    <row r="132" spans="18:18" x14ac:dyDescent="0.35">
      <c r="R132" t="str">
        <v/>
      </c>
    </row>
    <row r="133" spans="18:18" x14ac:dyDescent="0.35">
      <c r="R133" t="str">
        <v/>
      </c>
    </row>
    <row r="134" spans="18:18" x14ac:dyDescent="0.35">
      <c r="R134" t="str">
        <v/>
      </c>
    </row>
    <row r="135" spans="18:18" x14ac:dyDescent="0.35">
      <c r="R135" t="str">
        <v/>
      </c>
    </row>
    <row r="136" spans="18:18" x14ac:dyDescent="0.35">
      <c r="R136" t="str">
        <v/>
      </c>
    </row>
    <row r="137" spans="18:18" x14ac:dyDescent="0.35">
      <c r="R137" t="str">
        <v/>
      </c>
    </row>
    <row r="138" spans="18:18" x14ac:dyDescent="0.35">
      <c r="R138" t="str">
        <v/>
      </c>
    </row>
    <row r="139" spans="18:18" x14ac:dyDescent="0.35">
      <c r="R139" t="str">
        <v/>
      </c>
    </row>
    <row r="140" spans="18:18" x14ac:dyDescent="0.35">
      <c r="R140" t="str">
        <v/>
      </c>
    </row>
    <row r="141" spans="18:18" x14ac:dyDescent="0.35">
      <c r="R141" t="str">
        <v/>
      </c>
    </row>
    <row r="142" spans="18:18" x14ac:dyDescent="0.35">
      <c r="R142" t="str">
        <v/>
      </c>
    </row>
    <row r="143" spans="18:18" x14ac:dyDescent="0.35">
      <c r="R143" t="str">
        <v/>
      </c>
    </row>
    <row r="144" spans="18:18" x14ac:dyDescent="0.35">
      <c r="R144" t="str">
        <v/>
      </c>
    </row>
    <row r="145" spans="18:18" x14ac:dyDescent="0.35">
      <c r="R145" t="str">
        <v/>
      </c>
    </row>
    <row r="146" spans="18:18" x14ac:dyDescent="0.35">
      <c r="R146" t="str">
        <v/>
      </c>
    </row>
    <row r="147" spans="18:18" x14ac:dyDescent="0.35">
      <c r="R147" t="str">
        <v/>
      </c>
    </row>
    <row r="148" spans="18:18" x14ac:dyDescent="0.35">
      <c r="R148" t="str">
        <v/>
      </c>
    </row>
    <row r="149" spans="18:18" x14ac:dyDescent="0.35">
      <c r="R149" t="str">
        <v/>
      </c>
    </row>
    <row r="150" spans="18:18" x14ac:dyDescent="0.35">
      <c r="R150" t="str">
        <v/>
      </c>
    </row>
    <row r="151" spans="18:18" x14ac:dyDescent="0.35">
      <c r="R151" t="str">
        <v/>
      </c>
    </row>
    <row r="152" spans="18:18" x14ac:dyDescent="0.35">
      <c r="R152" t="str">
        <v/>
      </c>
    </row>
    <row r="153" spans="18:18" x14ac:dyDescent="0.35">
      <c r="R153" t="str">
        <v/>
      </c>
    </row>
    <row r="154" spans="18:18" x14ac:dyDescent="0.35">
      <c r="R154" t="str">
        <v/>
      </c>
    </row>
    <row r="155" spans="18:18" x14ac:dyDescent="0.35">
      <c r="R155" t="str">
        <v/>
      </c>
    </row>
    <row r="156" spans="18:18" x14ac:dyDescent="0.35">
      <c r="R156" t="str">
        <v/>
      </c>
    </row>
    <row r="157" spans="18:18" x14ac:dyDescent="0.35">
      <c r="R157" t="str">
        <v/>
      </c>
    </row>
    <row r="158" spans="18:18" x14ac:dyDescent="0.35">
      <c r="R158" t="str">
        <v/>
      </c>
    </row>
    <row r="159" spans="18:18" x14ac:dyDescent="0.35">
      <c r="R159" t="str">
        <v/>
      </c>
    </row>
    <row r="160" spans="18:18" x14ac:dyDescent="0.35">
      <c r="R160" t="str">
        <v/>
      </c>
    </row>
    <row r="161" spans="18:18" x14ac:dyDescent="0.35">
      <c r="R161" t="str">
        <v/>
      </c>
    </row>
    <row r="162" spans="18:18" x14ac:dyDescent="0.35">
      <c r="R162" t="str">
        <v/>
      </c>
    </row>
    <row r="163" spans="18:18" x14ac:dyDescent="0.35">
      <c r="R163" t="str">
        <v/>
      </c>
    </row>
    <row r="164" spans="18:18" x14ac:dyDescent="0.35">
      <c r="R164" t="str">
        <v/>
      </c>
    </row>
    <row r="165" spans="18:18" x14ac:dyDescent="0.35">
      <c r="R165" t="str">
        <v/>
      </c>
    </row>
    <row r="166" spans="18:18" x14ac:dyDescent="0.35">
      <c r="R166" t="str">
        <v/>
      </c>
    </row>
    <row r="167" spans="18:18" x14ac:dyDescent="0.35">
      <c r="R167" t="str">
        <v/>
      </c>
    </row>
    <row r="168" spans="18:18" x14ac:dyDescent="0.35">
      <c r="R168" t="str">
        <v/>
      </c>
    </row>
    <row r="169" spans="18:18" x14ac:dyDescent="0.35">
      <c r="R169" t="str">
        <v/>
      </c>
    </row>
    <row r="170" spans="18:18" x14ac:dyDescent="0.35">
      <c r="R170" t="str">
        <v/>
      </c>
    </row>
    <row r="171" spans="18:18" x14ac:dyDescent="0.35">
      <c r="R171" t="str">
        <v/>
      </c>
    </row>
    <row r="172" spans="18:18" x14ac:dyDescent="0.35">
      <c r="R172" t="str">
        <v/>
      </c>
    </row>
    <row r="173" spans="18:18" x14ac:dyDescent="0.35">
      <c r="R173" t="str">
        <v/>
      </c>
    </row>
    <row r="174" spans="18:18" x14ac:dyDescent="0.35">
      <c r="R174" t="str">
        <v/>
      </c>
    </row>
    <row r="175" spans="18:18" x14ac:dyDescent="0.35">
      <c r="R175" t="str">
        <v/>
      </c>
    </row>
    <row r="176" spans="18:18" x14ac:dyDescent="0.35">
      <c r="R176" t="str">
        <v/>
      </c>
    </row>
    <row r="177" spans="18:18" x14ac:dyDescent="0.35">
      <c r="R177" t="str">
        <v/>
      </c>
    </row>
    <row r="178" spans="18:18" x14ac:dyDescent="0.35">
      <c r="R178" t="str">
        <v/>
      </c>
    </row>
    <row r="179" spans="18:18" x14ac:dyDescent="0.35">
      <c r="R179" t="str">
        <v/>
      </c>
    </row>
    <row r="180" spans="18:18" x14ac:dyDescent="0.35">
      <c r="R180" t="str">
        <v/>
      </c>
    </row>
    <row r="181" spans="18:18" x14ac:dyDescent="0.35">
      <c r="R181" t="str">
        <v/>
      </c>
    </row>
    <row r="182" spans="18:18" x14ac:dyDescent="0.35">
      <c r="R182" t="str">
        <v/>
      </c>
    </row>
    <row r="183" spans="18:18" x14ac:dyDescent="0.35">
      <c r="R183" t="str">
        <v/>
      </c>
    </row>
    <row r="184" spans="18:18" x14ac:dyDescent="0.35">
      <c r="R184" t="str">
        <v/>
      </c>
    </row>
    <row r="185" spans="18:18" x14ac:dyDescent="0.35">
      <c r="R185" t="str">
        <v/>
      </c>
    </row>
    <row r="186" spans="18:18" x14ac:dyDescent="0.35">
      <c r="R186" t="str">
        <v/>
      </c>
    </row>
    <row r="187" spans="18:18" x14ac:dyDescent="0.35">
      <c r="R187" t="str">
        <v/>
      </c>
    </row>
    <row r="188" spans="18:18" x14ac:dyDescent="0.35">
      <c r="R188" t="str">
        <v/>
      </c>
    </row>
    <row r="189" spans="18:18" x14ac:dyDescent="0.35">
      <c r="R189" t="str">
        <v/>
      </c>
    </row>
    <row r="190" spans="18:18" x14ac:dyDescent="0.35">
      <c r="R190" t="str">
        <v/>
      </c>
    </row>
    <row r="191" spans="18:18" x14ac:dyDescent="0.35">
      <c r="R191" t="str">
        <v/>
      </c>
    </row>
    <row r="192" spans="18:18" x14ac:dyDescent="0.35">
      <c r="R192" t="str">
        <v/>
      </c>
    </row>
    <row r="193" spans="18:18" x14ac:dyDescent="0.35">
      <c r="R193" t="str">
        <v/>
      </c>
    </row>
    <row r="194" spans="18:18" x14ac:dyDescent="0.35">
      <c r="R194" t="str">
        <v/>
      </c>
    </row>
    <row r="195" spans="18:18" x14ac:dyDescent="0.35">
      <c r="R195" t="str">
        <v/>
      </c>
    </row>
    <row r="196" spans="18:18" x14ac:dyDescent="0.35">
      <c r="R196" t="str">
        <v/>
      </c>
    </row>
    <row r="197" spans="18:18" x14ac:dyDescent="0.35">
      <c r="R197" t="str">
        <v/>
      </c>
    </row>
    <row r="198" spans="18:18" x14ac:dyDescent="0.35">
      <c r="R198" t="str">
        <v/>
      </c>
    </row>
    <row r="199" spans="18:18" x14ac:dyDescent="0.35">
      <c r="R199" t="str">
        <v/>
      </c>
    </row>
    <row r="200" spans="18:18" x14ac:dyDescent="0.35">
      <c r="R200" t="str">
        <v/>
      </c>
    </row>
    <row r="201" spans="18:18" x14ac:dyDescent="0.35">
      <c r="R201" t="str">
        <v/>
      </c>
    </row>
    <row r="202" spans="18:18" x14ac:dyDescent="0.35">
      <c r="R202" t="str">
        <v/>
      </c>
    </row>
    <row r="203" spans="18:18" x14ac:dyDescent="0.35">
      <c r="R203" t="str">
        <v/>
      </c>
    </row>
    <row r="204" spans="18:18" x14ac:dyDescent="0.35">
      <c r="R204" t="str">
        <v/>
      </c>
    </row>
    <row r="205" spans="18:18" x14ac:dyDescent="0.35">
      <c r="R205" t="str">
        <v/>
      </c>
    </row>
    <row r="206" spans="18:18" x14ac:dyDescent="0.35">
      <c r="R206" t="str">
        <v/>
      </c>
    </row>
    <row r="207" spans="18:18" x14ac:dyDescent="0.35">
      <c r="R207" t="str">
        <v/>
      </c>
    </row>
    <row r="208" spans="18:18" x14ac:dyDescent="0.35">
      <c r="R208" t="str">
        <v/>
      </c>
    </row>
    <row r="209" spans="18:18" x14ac:dyDescent="0.35">
      <c r="R209" t="str">
        <v/>
      </c>
    </row>
    <row r="210" spans="18:18" x14ac:dyDescent="0.35">
      <c r="R210" t="str">
        <v/>
      </c>
    </row>
    <row r="211" spans="18:18" x14ac:dyDescent="0.35">
      <c r="R211" t="str">
        <v/>
      </c>
    </row>
    <row r="212" spans="18:18" x14ac:dyDescent="0.35">
      <c r="R212" t="str">
        <v/>
      </c>
    </row>
    <row r="213" spans="18:18" x14ac:dyDescent="0.35">
      <c r="R213" t="str">
        <v/>
      </c>
    </row>
    <row r="214" spans="18:18" x14ac:dyDescent="0.35">
      <c r="R214" t="str">
        <v/>
      </c>
    </row>
    <row r="215" spans="18:18" x14ac:dyDescent="0.35">
      <c r="R215" t="str">
        <v/>
      </c>
    </row>
    <row r="216" spans="18:18" x14ac:dyDescent="0.35">
      <c r="R216" t="str">
        <v/>
      </c>
    </row>
    <row r="217" spans="18:18" x14ac:dyDescent="0.35">
      <c r="R217" t="str">
        <v/>
      </c>
    </row>
    <row r="218" spans="18:18" x14ac:dyDescent="0.35">
      <c r="R218" t="str">
        <v/>
      </c>
    </row>
    <row r="219" spans="18:18" x14ac:dyDescent="0.35">
      <c r="R219" t="str">
        <v/>
      </c>
    </row>
    <row r="220" spans="18:18" x14ac:dyDescent="0.35">
      <c r="R220" t="str">
        <v/>
      </c>
    </row>
    <row r="221" spans="18:18" x14ac:dyDescent="0.35">
      <c r="R221" t="str">
        <v/>
      </c>
    </row>
    <row r="222" spans="18:18" x14ac:dyDescent="0.35">
      <c r="R222" t="str">
        <v/>
      </c>
    </row>
    <row r="223" spans="18:18" x14ac:dyDescent="0.35">
      <c r="R223" t="str">
        <v/>
      </c>
    </row>
    <row r="224" spans="18:18" x14ac:dyDescent="0.35">
      <c r="R224" t="str">
        <v/>
      </c>
    </row>
    <row r="225" spans="18:18" x14ac:dyDescent="0.35">
      <c r="R225" t="str">
        <v/>
      </c>
    </row>
    <row r="226" spans="18:18" x14ac:dyDescent="0.35">
      <c r="R226" t="str">
        <v/>
      </c>
    </row>
    <row r="227" spans="18:18" x14ac:dyDescent="0.35">
      <c r="R227" t="str">
        <v/>
      </c>
    </row>
    <row r="228" spans="18:18" x14ac:dyDescent="0.35">
      <c r="R228" t="str">
        <v/>
      </c>
    </row>
    <row r="229" spans="18:18" x14ac:dyDescent="0.35">
      <c r="R229" t="str">
        <v/>
      </c>
    </row>
    <row r="230" spans="18:18" x14ac:dyDescent="0.35">
      <c r="R230" t="str">
        <v/>
      </c>
    </row>
    <row r="231" spans="18:18" x14ac:dyDescent="0.35">
      <c r="R231" t="str">
        <v/>
      </c>
    </row>
    <row r="232" spans="18:18" x14ac:dyDescent="0.35">
      <c r="R232" t="str">
        <v/>
      </c>
    </row>
    <row r="233" spans="18:18" x14ac:dyDescent="0.35">
      <c r="R233" t="str">
        <v/>
      </c>
    </row>
    <row r="234" spans="18:18" x14ac:dyDescent="0.35">
      <c r="R234" t="str">
        <v/>
      </c>
    </row>
    <row r="235" spans="18:18" x14ac:dyDescent="0.35">
      <c r="R235" t="str">
        <v/>
      </c>
    </row>
    <row r="236" spans="18:18" x14ac:dyDescent="0.35">
      <c r="R236" t="str">
        <v/>
      </c>
    </row>
    <row r="237" spans="18:18" x14ac:dyDescent="0.35">
      <c r="R237" t="str">
        <v/>
      </c>
    </row>
    <row r="238" spans="18:18" x14ac:dyDescent="0.35">
      <c r="R238" t="str">
        <v/>
      </c>
    </row>
    <row r="239" spans="18:18" x14ac:dyDescent="0.35">
      <c r="R239" t="str">
        <v/>
      </c>
    </row>
    <row r="240" spans="18:18" x14ac:dyDescent="0.35">
      <c r="R240" t="str">
        <v/>
      </c>
    </row>
    <row r="241" spans="18:18" x14ac:dyDescent="0.35">
      <c r="R241" t="str">
        <v/>
      </c>
    </row>
    <row r="242" spans="18:18" x14ac:dyDescent="0.35">
      <c r="R242" t="str">
        <v/>
      </c>
    </row>
    <row r="243" spans="18:18" x14ac:dyDescent="0.35">
      <c r="R243" t="str">
        <v/>
      </c>
    </row>
    <row r="244" spans="18:18" x14ac:dyDescent="0.35">
      <c r="R244" t="str">
        <v/>
      </c>
    </row>
    <row r="245" spans="18:18" x14ac:dyDescent="0.35">
      <c r="R245" t="str">
        <v/>
      </c>
    </row>
    <row r="246" spans="18:18" x14ac:dyDescent="0.35">
      <c r="R246" t="str">
        <v/>
      </c>
    </row>
    <row r="247" spans="18:18" x14ac:dyDescent="0.35">
      <c r="R247" t="str">
        <v/>
      </c>
    </row>
    <row r="248" spans="18:18" x14ac:dyDescent="0.35">
      <c r="R248" t="str">
        <v/>
      </c>
    </row>
    <row r="249" spans="18:18" x14ac:dyDescent="0.35">
      <c r="R249" t="str">
        <v/>
      </c>
    </row>
    <row r="250" spans="18:18" x14ac:dyDescent="0.35">
      <c r="R250" t="str">
        <v/>
      </c>
    </row>
    <row r="251" spans="18:18" x14ac:dyDescent="0.35">
      <c r="R251" t="str">
        <v/>
      </c>
    </row>
    <row r="252" spans="18:18" x14ac:dyDescent="0.35">
      <c r="R252" t="str">
        <v/>
      </c>
    </row>
    <row r="253" spans="18:18" x14ac:dyDescent="0.35">
      <c r="R253" t="str">
        <v/>
      </c>
    </row>
    <row r="254" spans="18:18" x14ac:dyDescent="0.35">
      <c r="R254" t="str">
        <v/>
      </c>
    </row>
    <row r="255" spans="18:18" x14ac:dyDescent="0.35">
      <c r="R255" t="str">
        <v/>
      </c>
    </row>
    <row r="256" spans="18:18" x14ac:dyDescent="0.35">
      <c r="R256" t="str">
        <v/>
      </c>
    </row>
    <row r="257" spans="18:18" x14ac:dyDescent="0.35">
      <c r="R257" t="str">
        <v/>
      </c>
    </row>
    <row r="258" spans="18:18" x14ac:dyDescent="0.35">
      <c r="R258" t="str">
        <v/>
      </c>
    </row>
    <row r="259" spans="18:18" x14ac:dyDescent="0.35">
      <c r="R259" t="str">
        <v/>
      </c>
    </row>
    <row r="260" spans="18:18" x14ac:dyDescent="0.35">
      <c r="R260" t="str">
        <v/>
      </c>
    </row>
    <row r="261" spans="18:18" x14ac:dyDescent="0.35">
      <c r="R261" t="str">
        <v/>
      </c>
    </row>
    <row r="262" spans="18:18" x14ac:dyDescent="0.35">
      <c r="R262" t="str">
        <v/>
      </c>
    </row>
  </sheetData>
  <sortState xmlns:xlrd2="http://schemas.microsoft.com/office/spreadsheetml/2017/richdata2" ref="X2:X7">
    <sortCondition ref="X7"/>
  </sortState>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5FEFD-0874-4ADF-8E4A-2E0D8139B08E}">
  <sheetPr codeName="Sheet16"/>
  <dimension ref="A1:C34"/>
  <sheetViews>
    <sheetView workbookViewId="0">
      <selection activeCell="B10" sqref="B10"/>
    </sheetView>
  </sheetViews>
  <sheetFormatPr defaultRowHeight="14.5" x14ac:dyDescent="0.35"/>
  <cols>
    <col min="1" max="1" width="15" bestFit="1" customWidth="1"/>
    <col min="2" max="2" width="15.6328125" customWidth="1"/>
    <col min="3" max="3" width="84.26953125" bestFit="1" customWidth="1"/>
  </cols>
  <sheetData>
    <row r="1" spans="1:3" x14ac:dyDescent="0.35">
      <c r="A1" s="172" t="s">
        <v>211</v>
      </c>
      <c r="B1" s="172" t="s">
        <v>212</v>
      </c>
      <c r="C1" s="172" t="s">
        <v>213</v>
      </c>
    </row>
    <row r="2" spans="1:3" ht="58" x14ac:dyDescent="0.35">
      <c r="A2" s="170" t="s">
        <v>210</v>
      </c>
      <c r="B2" s="170" t="s">
        <v>214</v>
      </c>
      <c r="C2" s="171" t="s">
        <v>215</v>
      </c>
    </row>
    <row r="3" spans="1:3" ht="43.5" x14ac:dyDescent="0.35">
      <c r="A3" s="170" t="s">
        <v>216</v>
      </c>
      <c r="B3" s="170" t="s">
        <v>217</v>
      </c>
      <c r="C3" s="171" t="s">
        <v>218</v>
      </c>
    </row>
    <row r="4" spans="1:3" x14ac:dyDescent="0.35">
      <c r="A4" s="170" t="s">
        <v>219</v>
      </c>
      <c r="B4" s="170" t="s">
        <v>217</v>
      </c>
      <c r="C4" s="170" t="s">
        <v>220</v>
      </c>
    </row>
    <row r="5" spans="1:3" ht="29" x14ac:dyDescent="0.35">
      <c r="A5" s="170" t="s">
        <v>221</v>
      </c>
      <c r="B5" s="170" t="s">
        <v>214</v>
      </c>
      <c r="C5" s="171" t="s">
        <v>224</v>
      </c>
    </row>
    <row r="6" spans="1:3" ht="29" x14ac:dyDescent="0.35">
      <c r="A6" s="170" t="s">
        <v>227</v>
      </c>
      <c r="B6" s="170" t="s">
        <v>214</v>
      </c>
      <c r="C6" s="171" t="s">
        <v>228</v>
      </c>
    </row>
    <row r="7" spans="1:3" ht="43.5" x14ac:dyDescent="0.35">
      <c r="A7" s="170" t="s">
        <v>240</v>
      </c>
      <c r="B7" s="170" t="s">
        <v>214</v>
      </c>
      <c r="C7" s="171" t="s">
        <v>245</v>
      </c>
    </row>
    <row r="8" spans="1:3" ht="43.5" x14ac:dyDescent="0.35">
      <c r="A8" s="170" t="s">
        <v>248</v>
      </c>
      <c r="B8" s="170" t="s">
        <v>214</v>
      </c>
      <c r="C8" s="171" t="s">
        <v>249</v>
      </c>
    </row>
    <row r="9" spans="1:3" ht="29" x14ac:dyDescent="0.35">
      <c r="A9" s="170" t="s">
        <v>279</v>
      </c>
      <c r="B9" s="170" t="s">
        <v>214</v>
      </c>
      <c r="C9" s="171" t="s">
        <v>280</v>
      </c>
    </row>
    <row r="10" spans="1:3" x14ac:dyDescent="0.35">
      <c r="A10" s="170"/>
      <c r="B10" s="170"/>
      <c r="C10" s="170"/>
    </row>
    <row r="11" spans="1:3" x14ac:dyDescent="0.35">
      <c r="A11" s="170"/>
      <c r="B11" s="170"/>
      <c r="C11" s="170"/>
    </row>
    <row r="12" spans="1:3" x14ac:dyDescent="0.35">
      <c r="A12" s="170"/>
      <c r="B12" s="170"/>
      <c r="C12" s="170"/>
    </row>
    <row r="13" spans="1:3" x14ac:dyDescent="0.35">
      <c r="A13" s="170"/>
      <c r="B13" s="170"/>
      <c r="C13" s="170"/>
    </row>
    <row r="14" spans="1:3" x14ac:dyDescent="0.35">
      <c r="A14" s="170"/>
      <c r="B14" s="170"/>
      <c r="C14" s="170"/>
    </row>
    <row r="15" spans="1:3" x14ac:dyDescent="0.35">
      <c r="A15" s="170"/>
      <c r="B15" s="170"/>
      <c r="C15" s="170"/>
    </row>
    <row r="16" spans="1:3" x14ac:dyDescent="0.35">
      <c r="A16" s="170"/>
      <c r="B16" s="170"/>
      <c r="C16" s="170"/>
    </row>
    <row r="17" spans="1:3" x14ac:dyDescent="0.35">
      <c r="A17" s="170"/>
      <c r="B17" s="170"/>
      <c r="C17" s="170"/>
    </row>
    <row r="18" spans="1:3" x14ac:dyDescent="0.35">
      <c r="A18" s="170"/>
      <c r="B18" s="170"/>
      <c r="C18" s="170"/>
    </row>
    <row r="19" spans="1:3" x14ac:dyDescent="0.35">
      <c r="A19" s="170"/>
      <c r="B19" s="170"/>
      <c r="C19" s="170"/>
    </row>
    <row r="20" spans="1:3" x14ac:dyDescent="0.35">
      <c r="A20" s="170"/>
      <c r="B20" s="170"/>
      <c r="C20" s="170"/>
    </row>
    <row r="21" spans="1:3" x14ac:dyDescent="0.35">
      <c r="A21" s="170"/>
      <c r="B21" s="170"/>
      <c r="C21" s="170"/>
    </row>
    <row r="22" spans="1:3" x14ac:dyDescent="0.35">
      <c r="A22" s="170"/>
      <c r="B22" s="170"/>
      <c r="C22" s="170"/>
    </row>
    <row r="23" spans="1:3" x14ac:dyDescent="0.35">
      <c r="A23" s="170"/>
      <c r="B23" s="170"/>
      <c r="C23" s="170"/>
    </row>
    <row r="24" spans="1:3" x14ac:dyDescent="0.35">
      <c r="A24" s="170"/>
      <c r="B24" s="170"/>
      <c r="C24" s="170"/>
    </row>
    <row r="25" spans="1:3" x14ac:dyDescent="0.35">
      <c r="A25" s="170"/>
      <c r="B25" s="170"/>
      <c r="C25" s="170"/>
    </row>
    <row r="26" spans="1:3" x14ac:dyDescent="0.35">
      <c r="A26" s="170"/>
      <c r="B26" s="170"/>
      <c r="C26" s="170"/>
    </row>
    <row r="27" spans="1:3" x14ac:dyDescent="0.35">
      <c r="A27" s="170"/>
      <c r="B27" s="170"/>
      <c r="C27" s="170"/>
    </row>
    <row r="28" spans="1:3" x14ac:dyDescent="0.35">
      <c r="A28" s="170"/>
      <c r="B28" s="170"/>
      <c r="C28" s="170"/>
    </row>
    <row r="29" spans="1:3" x14ac:dyDescent="0.35">
      <c r="A29" s="170"/>
      <c r="B29" s="170"/>
      <c r="C29" s="170"/>
    </row>
    <row r="30" spans="1:3" x14ac:dyDescent="0.35">
      <c r="A30" s="170"/>
      <c r="B30" s="170"/>
      <c r="C30" s="170"/>
    </row>
    <row r="31" spans="1:3" x14ac:dyDescent="0.35">
      <c r="A31" s="170"/>
      <c r="B31" s="170"/>
      <c r="C31" s="170"/>
    </row>
    <row r="32" spans="1:3" x14ac:dyDescent="0.35">
      <c r="A32" s="170"/>
      <c r="B32" s="170"/>
      <c r="C32" s="170"/>
    </row>
    <row r="33" spans="1:3" x14ac:dyDescent="0.35">
      <c r="A33" s="170"/>
      <c r="B33" s="170"/>
      <c r="C33" s="170"/>
    </row>
    <row r="34" spans="1:3" x14ac:dyDescent="0.35">
      <c r="A34" s="170"/>
      <c r="B34" s="170"/>
      <c r="C34" s="170"/>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E6FD8-833E-41B0-ABD3-F54FBE429B21}">
  <sheetPr codeName="Sheet17"/>
  <dimension ref="A1:W46"/>
  <sheetViews>
    <sheetView showGridLines="0" showRowColHeaders="0" workbookViewId="0">
      <selection activeCell="N21" sqref="N21"/>
    </sheetView>
  </sheetViews>
  <sheetFormatPr defaultColWidth="0" defaultRowHeight="14.5" zeroHeight="1" x14ac:dyDescent="0.35"/>
  <cols>
    <col min="1" max="23" width="8.7265625" customWidth="1"/>
    <col min="24" max="16384" width="8.7265625"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sheetData>
  <sheetProtection algorithmName="SHA-512" hashValue="f0pi21JYNP57oIdPUTdyvytrKc5MtJC+SbfveVMeLh7MqmXywgfyc1kJsOEGhNk+oMuFOVPLXuQrWX10Fk5NSw==" saltValue="BnbMd+n06ZxIPAnDSjmwVg==" spinCount="100000" sheet="1" objects="1" scenarios="1" insertHyperlinks="0"/>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2707-A8B3-4F18-B332-AEBB1FC244EA}">
  <sheetPr codeName="Sheet18"/>
  <dimension ref="A1:W105"/>
  <sheetViews>
    <sheetView showGridLines="0" showRowColHeaders="0" workbookViewId="0">
      <selection activeCell="B16" sqref="B16:U16"/>
    </sheetView>
  </sheetViews>
  <sheetFormatPr defaultColWidth="0" defaultRowHeight="14.5" zeroHeight="1" x14ac:dyDescent="0.35"/>
  <cols>
    <col min="1" max="1" width="4.90625" customWidth="1"/>
    <col min="2" max="23" width="8.7265625" customWidth="1"/>
    <col min="24" max="16384" width="8.7265625" hidden="1"/>
  </cols>
  <sheetData>
    <row r="1" spans="2:21" x14ac:dyDescent="0.35"/>
    <row r="2" spans="2:21" x14ac:dyDescent="0.35">
      <c r="B2" s="181" t="str">
        <f>"Demand and capacity analysis notes for "&amp;Setup!B5</f>
        <v xml:space="preserve">Demand and capacity analysis notes for </v>
      </c>
      <c r="C2" s="181"/>
      <c r="D2" s="181"/>
      <c r="E2" s="181"/>
      <c r="F2" s="181"/>
      <c r="G2" s="181"/>
      <c r="H2" s="181"/>
      <c r="I2" s="181"/>
      <c r="J2" s="181"/>
      <c r="K2" s="181"/>
      <c r="L2" s="181"/>
      <c r="M2" s="181"/>
      <c r="N2" s="181"/>
      <c r="O2" s="181"/>
      <c r="P2" s="181"/>
      <c r="Q2" s="181"/>
      <c r="R2" s="181"/>
      <c r="S2" s="181"/>
      <c r="T2" s="181"/>
      <c r="U2" s="181"/>
    </row>
    <row r="3" spans="2:21" ht="15" thickBot="1" x14ac:dyDescent="0.4">
      <c r="B3" s="173" t="s">
        <v>222</v>
      </c>
    </row>
    <row r="4" spans="2:21" ht="15" thickBot="1" x14ac:dyDescent="0.4">
      <c r="B4" s="178"/>
      <c r="C4" s="179"/>
      <c r="D4" s="179"/>
      <c r="E4" s="179"/>
      <c r="F4" s="179"/>
      <c r="G4" s="179"/>
      <c r="H4" s="179"/>
      <c r="I4" s="179"/>
      <c r="J4" s="179"/>
      <c r="K4" s="179"/>
      <c r="L4" s="179"/>
      <c r="M4" s="179"/>
      <c r="N4" s="179"/>
      <c r="O4" s="179"/>
      <c r="P4" s="179"/>
      <c r="Q4" s="179"/>
      <c r="R4" s="179"/>
      <c r="S4" s="179"/>
      <c r="T4" s="179"/>
      <c r="U4" s="180"/>
    </row>
    <row r="5" spans="2:21" x14ac:dyDescent="0.35">
      <c r="B5" s="182"/>
      <c r="C5" s="182"/>
      <c r="D5" s="182"/>
      <c r="E5" s="182"/>
      <c r="F5" s="182"/>
      <c r="G5" s="182"/>
      <c r="H5" s="182"/>
      <c r="I5" s="182"/>
      <c r="J5" s="182"/>
      <c r="K5" s="182"/>
      <c r="L5" s="182"/>
      <c r="M5" s="182"/>
      <c r="N5" s="182"/>
      <c r="O5" s="182"/>
      <c r="P5" s="182"/>
      <c r="Q5" s="182"/>
      <c r="R5" s="182"/>
      <c r="S5" s="182"/>
      <c r="T5" s="182"/>
      <c r="U5" s="182"/>
    </row>
    <row r="6" spans="2:21" x14ac:dyDescent="0.35">
      <c r="B6" s="183"/>
      <c r="C6" s="183"/>
      <c r="D6" s="183"/>
      <c r="E6" s="183"/>
      <c r="F6" s="183"/>
      <c r="G6" s="183"/>
      <c r="H6" s="183"/>
      <c r="I6" s="183"/>
      <c r="J6" s="183"/>
      <c r="K6" s="183"/>
      <c r="L6" s="183"/>
      <c r="M6" s="183"/>
      <c r="N6" s="183"/>
      <c r="O6" s="183"/>
      <c r="P6" s="183"/>
      <c r="Q6" s="183"/>
      <c r="R6" s="183"/>
      <c r="S6" s="183"/>
      <c r="T6" s="183"/>
      <c r="U6" s="183"/>
    </row>
    <row r="7" spans="2:21" x14ac:dyDescent="0.35">
      <c r="B7" s="183"/>
      <c r="C7" s="183"/>
      <c r="D7" s="183"/>
      <c r="E7" s="183"/>
      <c r="F7" s="183"/>
      <c r="G7" s="183"/>
      <c r="H7" s="183"/>
      <c r="I7" s="183"/>
      <c r="J7" s="183"/>
      <c r="K7" s="183"/>
      <c r="L7" s="183"/>
      <c r="M7" s="183"/>
      <c r="N7" s="183"/>
      <c r="O7" s="183"/>
      <c r="P7" s="183"/>
      <c r="Q7" s="183"/>
      <c r="R7" s="183"/>
      <c r="S7" s="183"/>
      <c r="T7" s="183"/>
      <c r="U7" s="183"/>
    </row>
    <row r="8" spans="2:21" x14ac:dyDescent="0.35">
      <c r="B8" s="183"/>
      <c r="C8" s="183"/>
      <c r="D8" s="183"/>
      <c r="E8" s="183"/>
      <c r="F8" s="183"/>
      <c r="G8" s="183"/>
      <c r="H8" s="183"/>
      <c r="I8" s="183"/>
      <c r="J8" s="183"/>
      <c r="K8" s="183"/>
      <c r="L8" s="183"/>
      <c r="M8" s="183"/>
      <c r="N8" s="183"/>
      <c r="O8" s="183"/>
      <c r="P8" s="183"/>
      <c r="Q8" s="183"/>
      <c r="R8" s="183"/>
      <c r="S8" s="183"/>
      <c r="T8" s="183"/>
      <c r="U8" s="183"/>
    </row>
    <row r="9" spans="2:21" x14ac:dyDescent="0.35">
      <c r="B9" s="183"/>
      <c r="C9" s="183"/>
      <c r="D9" s="183"/>
      <c r="E9" s="183"/>
      <c r="F9" s="183"/>
      <c r="G9" s="183"/>
      <c r="H9" s="183"/>
      <c r="I9" s="183"/>
      <c r="J9" s="183"/>
      <c r="K9" s="183"/>
      <c r="L9" s="183"/>
      <c r="M9" s="183"/>
      <c r="N9" s="183"/>
      <c r="O9" s="183"/>
      <c r="P9" s="183"/>
      <c r="Q9" s="183"/>
      <c r="R9" s="183"/>
      <c r="S9" s="183"/>
      <c r="T9" s="183"/>
      <c r="U9" s="183"/>
    </row>
    <row r="10" spans="2:21" x14ac:dyDescent="0.35">
      <c r="B10" s="183"/>
      <c r="C10" s="183"/>
      <c r="D10" s="183"/>
      <c r="E10" s="183"/>
      <c r="F10" s="183"/>
      <c r="G10" s="183"/>
      <c r="H10" s="183"/>
      <c r="I10" s="183"/>
      <c r="J10" s="183"/>
      <c r="K10" s="183"/>
      <c r="L10" s="183"/>
      <c r="M10" s="183"/>
      <c r="N10" s="183"/>
      <c r="O10" s="183"/>
      <c r="P10" s="183"/>
      <c r="Q10" s="183"/>
      <c r="R10" s="183"/>
      <c r="S10" s="183"/>
      <c r="T10" s="183"/>
      <c r="U10" s="183"/>
    </row>
    <row r="11" spans="2:21" x14ac:dyDescent="0.35">
      <c r="B11" s="183"/>
      <c r="C11" s="183"/>
      <c r="D11" s="183"/>
      <c r="E11" s="183"/>
      <c r="F11" s="183"/>
      <c r="G11" s="183"/>
      <c r="H11" s="183"/>
      <c r="I11" s="183"/>
      <c r="J11" s="183"/>
      <c r="K11" s="183"/>
      <c r="L11" s="183"/>
      <c r="M11" s="183"/>
      <c r="N11" s="183"/>
      <c r="O11" s="183"/>
      <c r="P11" s="183"/>
      <c r="Q11" s="183"/>
      <c r="R11" s="183"/>
      <c r="S11" s="183"/>
      <c r="T11" s="183"/>
      <c r="U11" s="183"/>
    </row>
    <row r="12" spans="2:21" x14ac:dyDescent="0.35">
      <c r="B12" s="183"/>
      <c r="C12" s="183"/>
      <c r="D12" s="183"/>
      <c r="E12" s="183"/>
      <c r="F12" s="183"/>
      <c r="G12" s="183"/>
      <c r="H12" s="183"/>
      <c r="I12" s="183"/>
      <c r="J12" s="183"/>
      <c r="K12" s="183"/>
      <c r="L12" s="183"/>
      <c r="M12" s="183"/>
      <c r="N12" s="183"/>
      <c r="O12" s="183"/>
      <c r="P12" s="183"/>
      <c r="Q12" s="183"/>
      <c r="R12" s="183"/>
      <c r="S12" s="183"/>
      <c r="T12" s="183"/>
      <c r="U12" s="183"/>
    </row>
    <row r="13" spans="2:21" x14ac:dyDescent="0.35">
      <c r="B13" s="183"/>
      <c r="C13" s="183"/>
      <c r="D13" s="183"/>
      <c r="E13" s="183"/>
      <c r="F13" s="183"/>
      <c r="G13" s="183"/>
      <c r="H13" s="183"/>
      <c r="I13" s="183"/>
      <c r="J13" s="183"/>
      <c r="K13" s="183"/>
      <c r="L13" s="183"/>
      <c r="M13" s="183"/>
      <c r="N13" s="183"/>
      <c r="O13" s="183"/>
      <c r="P13" s="183"/>
      <c r="Q13" s="183"/>
      <c r="R13" s="183"/>
      <c r="S13" s="183"/>
      <c r="T13" s="183"/>
      <c r="U13" s="183"/>
    </row>
    <row r="14" spans="2:21" x14ac:dyDescent="0.35">
      <c r="B14" s="183"/>
      <c r="C14" s="183"/>
      <c r="D14" s="183"/>
      <c r="E14" s="183"/>
      <c r="F14" s="183"/>
      <c r="G14" s="183"/>
      <c r="H14" s="183"/>
      <c r="I14" s="183"/>
      <c r="J14" s="183"/>
      <c r="K14" s="183"/>
      <c r="L14" s="183"/>
      <c r="M14" s="183"/>
      <c r="N14" s="183"/>
      <c r="O14" s="183"/>
      <c r="P14" s="183"/>
      <c r="Q14" s="183"/>
      <c r="R14" s="183"/>
      <c r="S14" s="183"/>
      <c r="T14" s="183"/>
      <c r="U14" s="183"/>
    </row>
    <row r="15" spans="2:21" x14ac:dyDescent="0.35">
      <c r="B15" s="183"/>
      <c r="C15" s="183"/>
      <c r="D15" s="183"/>
      <c r="E15" s="183"/>
      <c r="F15" s="183"/>
      <c r="G15" s="183"/>
      <c r="H15" s="183"/>
      <c r="I15" s="183"/>
      <c r="J15" s="183"/>
      <c r="K15" s="183"/>
      <c r="L15" s="183"/>
      <c r="M15" s="183"/>
      <c r="N15" s="183"/>
      <c r="O15" s="183"/>
      <c r="P15" s="183"/>
      <c r="Q15" s="183"/>
      <c r="R15" s="183"/>
      <c r="S15" s="183"/>
      <c r="T15" s="183"/>
      <c r="U15" s="183"/>
    </row>
    <row r="16" spans="2:21" x14ac:dyDescent="0.35">
      <c r="B16" s="183"/>
      <c r="C16" s="183"/>
      <c r="D16" s="183"/>
      <c r="E16" s="183"/>
      <c r="F16" s="183"/>
      <c r="G16" s="183"/>
      <c r="H16" s="183"/>
      <c r="I16" s="183"/>
      <c r="J16" s="183"/>
      <c r="K16" s="183"/>
      <c r="L16" s="183"/>
      <c r="M16" s="183"/>
      <c r="N16" s="183"/>
      <c r="O16" s="183"/>
      <c r="P16" s="183"/>
      <c r="Q16" s="183"/>
      <c r="R16" s="183"/>
      <c r="S16" s="183"/>
      <c r="T16" s="183"/>
      <c r="U16" s="183"/>
    </row>
    <row r="17" spans="2:21" x14ac:dyDescent="0.35">
      <c r="B17" s="183"/>
      <c r="C17" s="183"/>
      <c r="D17" s="183"/>
      <c r="E17" s="183"/>
      <c r="F17" s="183"/>
      <c r="G17" s="183"/>
      <c r="H17" s="183"/>
      <c r="I17" s="183"/>
      <c r="J17" s="183"/>
      <c r="K17" s="183"/>
      <c r="L17" s="183"/>
      <c r="M17" s="183"/>
      <c r="N17" s="183"/>
      <c r="O17" s="183"/>
      <c r="P17" s="183"/>
      <c r="Q17" s="183"/>
      <c r="R17" s="183"/>
      <c r="S17" s="183"/>
      <c r="T17" s="183"/>
      <c r="U17" s="183"/>
    </row>
    <row r="18" spans="2:21" x14ac:dyDescent="0.35">
      <c r="B18" s="183"/>
      <c r="C18" s="183"/>
      <c r="D18" s="183"/>
      <c r="E18" s="183"/>
      <c r="F18" s="183"/>
      <c r="G18" s="183"/>
      <c r="H18" s="183"/>
      <c r="I18" s="183"/>
      <c r="J18" s="183"/>
      <c r="K18" s="183"/>
      <c r="L18" s="183"/>
      <c r="M18" s="183"/>
      <c r="N18" s="183"/>
      <c r="O18" s="183"/>
      <c r="P18" s="183"/>
      <c r="Q18" s="183"/>
      <c r="R18" s="183"/>
      <c r="S18" s="183"/>
      <c r="T18" s="183"/>
      <c r="U18" s="183"/>
    </row>
    <row r="19" spans="2:21" x14ac:dyDescent="0.35">
      <c r="B19" s="183"/>
      <c r="C19" s="183"/>
      <c r="D19" s="183"/>
      <c r="E19" s="183"/>
      <c r="F19" s="183"/>
      <c r="G19" s="183"/>
      <c r="H19" s="183"/>
      <c r="I19" s="183"/>
      <c r="J19" s="183"/>
      <c r="K19" s="183"/>
      <c r="L19" s="183"/>
      <c r="M19" s="183"/>
      <c r="N19" s="183"/>
      <c r="O19" s="183"/>
      <c r="P19" s="183"/>
      <c r="Q19" s="183"/>
      <c r="R19" s="183"/>
      <c r="S19" s="183"/>
      <c r="T19" s="183"/>
      <c r="U19" s="183"/>
    </row>
    <row r="20" spans="2:21" x14ac:dyDescent="0.35">
      <c r="B20" s="183"/>
      <c r="C20" s="183"/>
      <c r="D20" s="183"/>
      <c r="E20" s="183"/>
      <c r="F20" s="183"/>
      <c r="G20" s="183"/>
      <c r="H20" s="183"/>
      <c r="I20" s="183"/>
      <c r="J20" s="183"/>
      <c r="K20" s="183"/>
      <c r="L20" s="183"/>
      <c r="M20" s="183"/>
      <c r="N20" s="183"/>
      <c r="O20" s="183"/>
      <c r="P20" s="183"/>
      <c r="Q20" s="183"/>
      <c r="R20" s="183"/>
      <c r="S20" s="183"/>
      <c r="T20" s="183"/>
      <c r="U20" s="183"/>
    </row>
    <row r="21" spans="2:21" x14ac:dyDescent="0.35">
      <c r="B21" s="183"/>
      <c r="C21" s="183"/>
      <c r="D21" s="183"/>
      <c r="E21" s="183"/>
      <c r="F21" s="183"/>
      <c r="G21" s="183"/>
      <c r="H21" s="183"/>
      <c r="I21" s="183"/>
      <c r="J21" s="183"/>
      <c r="K21" s="183"/>
      <c r="L21" s="183"/>
      <c r="M21" s="183"/>
      <c r="N21" s="183"/>
      <c r="O21" s="183"/>
      <c r="P21" s="183"/>
      <c r="Q21" s="183"/>
      <c r="R21" s="183"/>
      <c r="S21" s="183"/>
      <c r="T21" s="183"/>
      <c r="U21" s="183"/>
    </row>
    <row r="22" spans="2:21" x14ac:dyDescent="0.35">
      <c r="B22" s="183"/>
      <c r="C22" s="183"/>
      <c r="D22" s="183"/>
      <c r="E22" s="183"/>
      <c r="F22" s="183"/>
      <c r="G22" s="183"/>
      <c r="H22" s="183"/>
      <c r="I22" s="183"/>
      <c r="J22" s="183"/>
      <c r="K22" s="183"/>
      <c r="L22" s="183"/>
      <c r="M22" s="183"/>
      <c r="N22" s="183"/>
      <c r="O22" s="183"/>
      <c r="P22" s="183"/>
      <c r="Q22" s="183"/>
      <c r="R22" s="183"/>
      <c r="S22" s="183"/>
      <c r="T22" s="183"/>
      <c r="U22" s="183"/>
    </row>
    <row r="23" spans="2:21" x14ac:dyDescent="0.35">
      <c r="B23" s="183"/>
      <c r="C23" s="183"/>
      <c r="D23" s="183"/>
      <c r="E23" s="183"/>
      <c r="F23" s="183"/>
      <c r="G23" s="183"/>
      <c r="H23" s="183"/>
      <c r="I23" s="183"/>
      <c r="J23" s="183"/>
      <c r="K23" s="183"/>
      <c r="L23" s="183"/>
      <c r="M23" s="183"/>
      <c r="N23" s="183"/>
      <c r="O23" s="183"/>
      <c r="P23" s="183"/>
      <c r="Q23" s="183"/>
      <c r="R23" s="183"/>
      <c r="S23" s="183"/>
      <c r="T23" s="183"/>
      <c r="U23" s="183"/>
    </row>
    <row r="24" spans="2:21" x14ac:dyDescent="0.35">
      <c r="B24" s="183"/>
      <c r="C24" s="183"/>
      <c r="D24" s="183"/>
      <c r="E24" s="183"/>
      <c r="F24" s="183"/>
      <c r="G24" s="183"/>
      <c r="H24" s="183"/>
      <c r="I24" s="183"/>
      <c r="J24" s="183"/>
      <c r="K24" s="183"/>
      <c r="L24" s="183"/>
      <c r="M24" s="183"/>
      <c r="N24" s="183"/>
      <c r="O24" s="183"/>
      <c r="P24" s="183"/>
      <c r="Q24" s="183"/>
      <c r="R24" s="183"/>
      <c r="S24" s="183"/>
      <c r="T24" s="183"/>
      <c r="U24" s="183"/>
    </row>
    <row r="25" spans="2:21" x14ac:dyDescent="0.35">
      <c r="B25" s="183"/>
      <c r="C25" s="183"/>
      <c r="D25" s="183"/>
      <c r="E25" s="183"/>
      <c r="F25" s="183"/>
      <c r="G25" s="183"/>
      <c r="H25" s="183"/>
      <c r="I25" s="183"/>
      <c r="J25" s="183"/>
      <c r="K25" s="183"/>
      <c r="L25" s="183"/>
      <c r="M25" s="183"/>
      <c r="N25" s="183"/>
      <c r="O25" s="183"/>
      <c r="P25" s="183"/>
      <c r="Q25" s="183"/>
      <c r="R25" s="183"/>
      <c r="S25" s="183"/>
      <c r="T25" s="183"/>
      <c r="U25" s="183"/>
    </row>
    <row r="26" spans="2:21" x14ac:dyDescent="0.35">
      <c r="B26" s="183"/>
      <c r="C26" s="183"/>
      <c r="D26" s="183"/>
      <c r="E26" s="183"/>
      <c r="F26" s="183"/>
      <c r="G26" s="183"/>
      <c r="H26" s="183"/>
      <c r="I26" s="183"/>
      <c r="J26" s="183"/>
      <c r="K26" s="183"/>
      <c r="L26" s="183"/>
      <c r="M26" s="183"/>
      <c r="N26" s="183"/>
      <c r="O26" s="183"/>
      <c r="P26" s="183"/>
      <c r="Q26" s="183"/>
      <c r="R26" s="183"/>
      <c r="S26" s="183"/>
      <c r="T26" s="183"/>
      <c r="U26" s="183"/>
    </row>
    <row r="27" spans="2:21" x14ac:dyDescent="0.35">
      <c r="B27" s="183"/>
      <c r="C27" s="183"/>
      <c r="D27" s="183"/>
      <c r="E27" s="183"/>
      <c r="F27" s="183"/>
      <c r="G27" s="183"/>
      <c r="H27" s="183"/>
      <c r="I27" s="183"/>
      <c r="J27" s="183"/>
      <c r="K27" s="183"/>
      <c r="L27" s="183"/>
      <c r="M27" s="183"/>
      <c r="N27" s="183"/>
      <c r="O27" s="183"/>
      <c r="P27" s="183"/>
      <c r="Q27" s="183"/>
      <c r="R27" s="183"/>
      <c r="S27" s="183"/>
      <c r="T27" s="183"/>
      <c r="U27" s="183"/>
    </row>
    <row r="28" spans="2:21" x14ac:dyDescent="0.35">
      <c r="B28" s="183"/>
      <c r="C28" s="183"/>
      <c r="D28" s="183"/>
      <c r="E28" s="183"/>
      <c r="F28" s="183"/>
      <c r="G28" s="183"/>
      <c r="H28" s="183"/>
      <c r="I28" s="183"/>
      <c r="J28" s="183"/>
      <c r="K28" s="183"/>
      <c r="L28" s="183"/>
      <c r="M28" s="183"/>
      <c r="N28" s="183"/>
      <c r="O28" s="183"/>
      <c r="P28" s="183"/>
      <c r="Q28" s="183"/>
      <c r="R28" s="183"/>
      <c r="S28" s="183"/>
      <c r="T28" s="183"/>
      <c r="U28" s="183"/>
    </row>
    <row r="29" spans="2:21" x14ac:dyDescent="0.35">
      <c r="B29" s="183"/>
      <c r="C29" s="183"/>
      <c r="D29" s="183"/>
      <c r="E29" s="183"/>
      <c r="F29" s="183"/>
      <c r="G29" s="183"/>
      <c r="H29" s="183"/>
      <c r="I29" s="183"/>
      <c r="J29" s="183"/>
      <c r="K29" s="183"/>
      <c r="L29" s="183"/>
      <c r="M29" s="183"/>
      <c r="N29" s="183"/>
      <c r="O29" s="183"/>
      <c r="P29" s="183"/>
      <c r="Q29" s="183"/>
      <c r="R29" s="183"/>
      <c r="S29" s="183"/>
      <c r="T29" s="183"/>
      <c r="U29" s="183"/>
    </row>
    <row r="30" spans="2:21" x14ac:dyDescent="0.35">
      <c r="B30" s="183"/>
      <c r="C30" s="183"/>
      <c r="D30" s="183"/>
      <c r="E30" s="183"/>
      <c r="F30" s="183"/>
      <c r="G30" s="183"/>
      <c r="H30" s="183"/>
      <c r="I30" s="183"/>
      <c r="J30" s="183"/>
      <c r="K30" s="183"/>
      <c r="L30" s="183"/>
      <c r="M30" s="183"/>
      <c r="N30" s="183"/>
      <c r="O30" s="183"/>
      <c r="P30" s="183"/>
      <c r="Q30" s="183"/>
      <c r="R30" s="183"/>
      <c r="S30" s="183"/>
      <c r="T30" s="183"/>
      <c r="U30" s="183"/>
    </row>
    <row r="31" spans="2:21" x14ac:dyDescent="0.35">
      <c r="B31" s="183"/>
      <c r="C31" s="183"/>
      <c r="D31" s="183"/>
      <c r="E31" s="183"/>
      <c r="F31" s="183"/>
      <c r="G31" s="183"/>
      <c r="H31" s="183"/>
      <c r="I31" s="183"/>
      <c r="J31" s="183"/>
      <c r="K31" s="183"/>
      <c r="L31" s="183"/>
      <c r="M31" s="183"/>
      <c r="N31" s="183"/>
      <c r="O31" s="183"/>
      <c r="P31" s="183"/>
      <c r="Q31" s="183"/>
      <c r="R31" s="183"/>
      <c r="S31" s="183"/>
      <c r="T31" s="183"/>
      <c r="U31" s="183"/>
    </row>
    <row r="32" spans="2:21" x14ac:dyDescent="0.35">
      <c r="B32" s="183"/>
      <c r="C32" s="183"/>
      <c r="D32" s="183"/>
      <c r="E32" s="183"/>
      <c r="F32" s="183"/>
      <c r="G32" s="183"/>
      <c r="H32" s="183"/>
      <c r="I32" s="183"/>
      <c r="J32" s="183"/>
      <c r="K32" s="183"/>
      <c r="L32" s="183"/>
      <c r="M32" s="183"/>
      <c r="N32" s="183"/>
      <c r="O32" s="183"/>
      <c r="P32" s="183"/>
      <c r="Q32" s="183"/>
      <c r="R32" s="183"/>
      <c r="S32" s="183"/>
      <c r="T32" s="183"/>
      <c r="U32" s="183"/>
    </row>
    <row r="33" spans="2:21" x14ac:dyDescent="0.35">
      <c r="B33" s="183"/>
      <c r="C33" s="183"/>
      <c r="D33" s="183"/>
      <c r="E33" s="183"/>
      <c r="F33" s="183"/>
      <c r="G33" s="183"/>
      <c r="H33" s="183"/>
      <c r="I33" s="183"/>
      <c r="J33" s="183"/>
      <c r="K33" s="183"/>
      <c r="L33" s="183"/>
      <c r="M33" s="183"/>
      <c r="N33" s="183"/>
      <c r="O33" s="183"/>
      <c r="P33" s="183"/>
      <c r="Q33" s="183"/>
      <c r="R33" s="183"/>
      <c r="S33" s="183"/>
      <c r="T33" s="183"/>
      <c r="U33" s="183"/>
    </row>
    <row r="34" spans="2:21" x14ac:dyDescent="0.35">
      <c r="B34" s="183"/>
      <c r="C34" s="183"/>
      <c r="D34" s="183"/>
      <c r="E34" s="183"/>
      <c r="F34" s="183"/>
      <c r="G34" s="183"/>
      <c r="H34" s="183"/>
      <c r="I34" s="183"/>
      <c r="J34" s="183"/>
      <c r="K34" s="183"/>
      <c r="L34" s="183"/>
      <c r="M34" s="183"/>
      <c r="N34" s="183"/>
      <c r="O34" s="183"/>
      <c r="P34" s="183"/>
      <c r="Q34" s="183"/>
      <c r="R34" s="183"/>
      <c r="S34" s="183"/>
      <c r="T34" s="183"/>
      <c r="U34" s="183"/>
    </row>
    <row r="35" spans="2:21" x14ac:dyDescent="0.35">
      <c r="B35" s="183"/>
      <c r="C35" s="183"/>
      <c r="D35" s="183"/>
      <c r="E35" s="183"/>
      <c r="F35" s="183"/>
      <c r="G35" s="183"/>
      <c r="H35" s="183"/>
      <c r="I35" s="183"/>
      <c r="J35" s="183"/>
      <c r="K35" s="183"/>
      <c r="L35" s="183"/>
      <c r="M35" s="183"/>
      <c r="N35" s="183"/>
      <c r="O35" s="183"/>
      <c r="P35" s="183"/>
      <c r="Q35" s="183"/>
      <c r="R35" s="183"/>
      <c r="S35" s="183"/>
      <c r="T35" s="183"/>
      <c r="U35" s="183"/>
    </row>
    <row r="36" spans="2:21" x14ac:dyDescent="0.35">
      <c r="B36" s="183"/>
      <c r="C36" s="183"/>
      <c r="D36" s="183"/>
      <c r="E36" s="183"/>
      <c r="F36" s="183"/>
      <c r="G36" s="183"/>
      <c r="H36" s="183"/>
      <c r="I36" s="183"/>
      <c r="J36" s="183"/>
      <c r="K36" s="183"/>
      <c r="L36" s="183"/>
      <c r="M36" s="183"/>
      <c r="N36" s="183"/>
      <c r="O36" s="183"/>
      <c r="P36" s="183"/>
      <c r="Q36" s="183"/>
      <c r="R36" s="183"/>
      <c r="S36" s="183"/>
      <c r="T36" s="183"/>
      <c r="U36" s="183"/>
    </row>
    <row r="37" spans="2:21" x14ac:dyDescent="0.35">
      <c r="B37" s="183"/>
      <c r="C37" s="183"/>
      <c r="D37" s="183"/>
      <c r="E37" s="183"/>
      <c r="F37" s="183"/>
      <c r="G37" s="183"/>
      <c r="H37" s="183"/>
      <c r="I37" s="183"/>
      <c r="J37" s="183"/>
      <c r="K37" s="183"/>
      <c r="L37" s="183"/>
      <c r="M37" s="183"/>
      <c r="N37" s="183"/>
      <c r="O37" s="183"/>
      <c r="P37" s="183"/>
      <c r="Q37" s="183"/>
      <c r="R37" s="183"/>
      <c r="S37" s="183"/>
      <c r="T37" s="183"/>
      <c r="U37" s="183"/>
    </row>
    <row r="38" spans="2:21" x14ac:dyDescent="0.35">
      <c r="B38" s="183"/>
      <c r="C38" s="183"/>
      <c r="D38" s="183"/>
      <c r="E38" s="183"/>
      <c r="F38" s="183"/>
      <c r="G38" s="183"/>
      <c r="H38" s="183"/>
      <c r="I38" s="183"/>
      <c r="J38" s="183"/>
      <c r="K38" s="183"/>
      <c r="L38" s="183"/>
      <c r="M38" s="183"/>
      <c r="N38" s="183"/>
      <c r="O38" s="183"/>
      <c r="P38" s="183"/>
      <c r="Q38" s="183"/>
      <c r="R38" s="183"/>
      <c r="S38" s="183"/>
      <c r="T38" s="183"/>
      <c r="U38" s="183"/>
    </row>
    <row r="39" spans="2:21" x14ac:dyDescent="0.35">
      <c r="B39" s="183"/>
      <c r="C39" s="183"/>
      <c r="D39" s="183"/>
      <c r="E39" s="183"/>
      <c r="F39" s="183"/>
      <c r="G39" s="183"/>
      <c r="H39" s="183"/>
      <c r="I39" s="183"/>
      <c r="J39" s="183"/>
      <c r="K39" s="183"/>
      <c r="L39" s="183"/>
      <c r="M39" s="183"/>
      <c r="N39" s="183"/>
      <c r="O39" s="183"/>
      <c r="P39" s="183"/>
      <c r="Q39" s="183"/>
      <c r="R39" s="183"/>
      <c r="S39" s="183"/>
      <c r="T39" s="183"/>
      <c r="U39" s="183"/>
    </row>
    <row r="40" spans="2:21" x14ac:dyDescent="0.35">
      <c r="B40" s="183"/>
      <c r="C40" s="183"/>
      <c r="D40" s="183"/>
      <c r="E40" s="183"/>
      <c r="F40" s="183"/>
      <c r="G40" s="183"/>
      <c r="H40" s="183"/>
      <c r="I40" s="183"/>
      <c r="J40" s="183"/>
      <c r="K40" s="183"/>
      <c r="L40" s="183"/>
      <c r="M40" s="183"/>
      <c r="N40" s="183"/>
      <c r="O40" s="183"/>
      <c r="P40" s="183"/>
      <c r="Q40" s="183"/>
      <c r="R40" s="183"/>
      <c r="S40" s="183"/>
      <c r="T40" s="183"/>
      <c r="U40" s="183"/>
    </row>
    <row r="41" spans="2:21" x14ac:dyDescent="0.35">
      <c r="B41" s="183"/>
      <c r="C41" s="183"/>
      <c r="D41" s="183"/>
      <c r="E41" s="183"/>
      <c r="F41" s="183"/>
      <c r="G41" s="183"/>
      <c r="H41" s="183"/>
      <c r="I41" s="183"/>
      <c r="J41" s="183"/>
      <c r="K41" s="183"/>
      <c r="L41" s="183"/>
      <c r="M41" s="183"/>
      <c r="N41" s="183"/>
      <c r="O41" s="183"/>
      <c r="P41" s="183"/>
      <c r="Q41" s="183"/>
      <c r="R41" s="183"/>
      <c r="S41" s="183"/>
      <c r="T41" s="183"/>
      <c r="U41" s="183"/>
    </row>
    <row r="42" spans="2:21" x14ac:dyDescent="0.35">
      <c r="B42" s="183"/>
      <c r="C42" s="183"/>
      <c r="D42" s="183"/>
      <c r="E42" s="183"/>
      <c r="F42" s="183"/>
      <c r="G42" s="183"/>
      <c r="H42" s="183"/>
      <c r="I42" s="183"/>
      <c r="J42" s="183"/>
      <c r="K42" s="183"/>
      <c r="L42" s="183"/>
      <c r="M42" s="183"/>
      <c r="N42" s="183"/>
      <c r="O42" s="183"/>
      <c r="P42" s="183"/>
      <c r="Q42" s="183"/>
      <c r="R42" s="183"/>
      <c r="S42" s="183"/>
      <c r="T42" s="183"/>
      <c r="U42" s="183"/>
    </row>
    <row r="43" spans="2:21" x14ac:dyDescent="0.35">
      <c r="B43" s="183"/>
      <c r="C43" s="183"/>
      <c r="D43" s="183"/>
      <c r="E43" s="183"/>
      <c r="F43" s="183"/>
      <c r="G43" s="183"/>
      <c r="H43" s="183"/>
      <c r="I43" s="183"/>
      <c r="J43" s="183"/>
      <c r="K43" s="183"/>
      <c r="L43" s="183"/>
      <c r="M43" s="183"/>
      <c r="N43" s="183"/>
      <c r="O43" s="183"/>
      <c r="P43" s="183"/>
      <c r="Q43" s="183"/>
      <c r="R43" s="183"/>
      <c r="S43" s="183"/>
      <c r="T43" s="183"/>
      <c r="U43" s="183"/>
    </row>
    <row r="44" spans="2:21" x14ac:dyDescent="0.35">
      <c r="B44" s="183"/>
      <c r="C44" s="183"/>
      <c r="D44" s="183"/>
      <c r="E44" s="183"/>
      <c r="F44" s="183"/>
      <c r="G44" s="183"/>
      <c r="H44" s="183"/>
      <c r="I44" s="183"/>
      <c r="J44" s="183"/>
      <c r="K44" s="183"/>
      <c r="L44" s="183"/>
      <c r="M44" s="183"/>
      <c r="N44" s="183"/>
      <c r="O44" s="183"/>
      <c r="P44" s="183"/>
      <c r="Q44" s="183"/>
      <c r="R44" s="183"/>
      <c r="S44" s="183"/>
      <c r="T44" s="183"/>
      <c r="U44" s="183"/>
    </row>
    <row r="45" spans="2:21" x14ac:dyDescent="0.35">
      <c r="B45" s="183"/>
      <c r="C45" s="183"/>
      <c r="D45" s="183"/>
      <c r="E45" s="183"/>
      <c r="F45" s="183"/>
      <c r="G45" s="183"/>
      <c r="H45" s="183"/>
      <c r="I45" s="183"/>
      <c r="J45" s="183"/>
      <c r="K45" s="183"/>
      <c r="L45" s="183"/>
      <c r="M45" s="183"/>
      <c r="N45" s="183"/>
      <c r="O45" s="183"/>
      <c r="P45" s="183"/>
      <c r="Q45" s="183"/>
      <c r="R45" s="183"/>
      <c r="S45" s="183"/>
      <c r="T45" s="183"/>
      <c r="U45" s="183"/>
    </row>
    <row r="46" spans="2:21" x14ac:dyDescent="0.35">
      <c r="B46" s="183"/>
      <c r="C46" s="183"/>
      <c r="D46" s="183"/>
      <c r="E46" s="183"/>
      <c r="F46" s="183"/>
      <c r="G46" s="183"/>
      <c r="H46" s="183"/>
      <c r="I46" s="183"/>
      <c r="J46" s="183"/>
      <c r="K46" s="183"/>
      <c r="L46" s="183"/>
      <c r="M46" s="183"/>
      <c r="N46" s="183"/>
      <c r="O46" s="183"/>
      <c r="P46" s="183"/>
      <c r="Q46" s="183"/>
      <c r="R46" s="183"/>
      <c r="S46" s="183"/>
      <c r="T46" s="183"/>
      <c r="U46" s="183"/>
    </row>
    <row r="47" spans="2:21" x14ac:dyDescent="0.35">
      <c r="B47" s="183"/>
      <c r="C47" s="183"/>
      <c r="D47" s="183"/>
      <c r="E47" s="183"/>
      <c r="F47" s="183"/>
      <c r="G47" s="183"/>
      <c r="H47" s="183"/>
      <c r="I47" s="183"/>
      <c r="J47" s="183"/>
      <c r="K47" s="183"/>
      <c r="L47" s="183"/>
      <c r="M47" s="183"/>
      <c r="N47" s="183"/>
      <c r="O47" s="183"/>
      <c r="P47" s="183"/>
      <c r="Q47" s="183"/>
      <c r="R47" s="183"/>
      <c r="S47" s="183"/>
      <c r="T47" s="183"/>
      <c r="U47" s="183"/>
    </row>
    <row r="48" spans="2:21" x14ac:dyDescent="0.35">
      <c r="B48" s="183"/>
      <c r="C48" s="183"/>
      <c r="D48" s="183"/>
      <c r="E48" s="183"/>
      <c r="F48" s="183"/>
      <c r="G48" s="183"/>
      <c r="H48" s="183"/>
      <c r="I48" s="183"/>
      <c r="J48" s="183"/>
      <c r="K48" s="183"/>
      <c r="L48" s="183"/>
      <c r="M48" s="183"/>
      <c r="N48" s="183"/>
      <c r="O48" s="183"/>
      <c r="P48" s="183"/>
      <c r="Q48" s="183"/>
      <c r="R48" s="183"/>
      <c r="S48" s="183"/>
      <c r="T48" s="183"/>
      <c r="U48" s="183"/>
    </row>
    <row r="49" spans="2:21" x14ac:dyDescent="0.35">
      <c r="B49" s="183"/>
      <c r="C49" s="183"/>
      <c r="D49" s="183"/>
      <c r="E49" s="183"/>
      <c r="F49" s="183"/>
      <c r="G49" s="183"/>
      <c r="H49" s="183"/>
      <c r="I49" s="183"/>
      <c r="J49" s="183"/>
      <c r="K49" s="183"/>
      <c r="L49" s="183"/>
      <c r="M49" s="183"/>
      <c r="N49" s="183"/>
      <c r="O49" s="183"/>
      <c r="P49" s="183"/>
      <c r="Q49" s="183"/>
      <c r="R49" s="183"/>
      <c r="S49" s="183"/>
      <c r="T49" s="183"/>
      <c r="U49" s="183"/>
    </row>
    <row r="50" spans="2:21" x14ac:dyDescent="0.35">
      <c r="B50" s="183"/>
      <c r="C50" s="183"/>
      <c r="D50" s="183"/>
      <c r="E50" s="183"/>
      <c r="F50" s="183"/>
      <c r="G50" s="183"/>
      <c r="H50" s="183"/>
      <c r="I50" s="183"/>
      <c r="J50" s="183"/>
      <c r="K50" s="183"/>
      <c r="L50" s="183"/>
      <c r="M50" s="183"/>
      <c r="N50" s="183"/>
      <c r="O50" s="183"/>
      <c r="P50" s="183"/>
      <c r="Q50" s="183"/>
      <c r="R50" s="183"/>
      <c r="S50" s="183"/>
      <c r="T50" s="183"/>
      <c r="U50" s="183"/>
    </row>
    <row r="51" spans="2:21" x14ac:dyDescent="0.35">
      <c r="B51" s="183"/>
      <c r="C51" s="183"/>
      <c r="D51" s="183"/>
      <c r="E51" s="183"/>
      <c r="F51" s="183"/>
      <c r="G51" s="183"/>
      <c r="H51" s="183"/>
      <c r="I51" s="183"/>
      <c r="J51" s="183"/>
      <c r="K51" s="183"/>
      <c r="L51" s="183"/>
      <c r="M51" s="183"/>
      <c r="N51" s="183"/>
      <c r="O51" s="183"/>
      <c r="P51" s="183"/>
      <c r="Q51" s="183"/>
      <c r="R51" s="183"/>
      <c r="S51" s="183"/>
      <c r="T51" s="183"/>
      <c r="U51" s="183"/>
    </row>
    <row r="52" spans="2:21" x14ac:dyDescent="0.35">
      <c r="B52" s="183"/>
      <c r="C52" s="183"/>
      <c r="D52" s="183"/>
      <c r="E52" s="183"/>
      <c r="F52" s="183"/>
      <c r="G52" s="183"/>
      <c r="H52" s="183"/>
      <c r="I52" s="183"/>
      <c r="J52" s="183"/>
      <c r="K52" s="183"/>
      <c r="L52" s="183"/>
      <c r="M52" s="183"/>
      <c r="N52" s="183"/>
      <c r="O52" s="183"/>
      <c r="P52" s="183"/>
      <c r="Q52" s="183"/>
      <c r="R52" s="183"/>
      <c r="S52" s="183"/>
      <c r="T52" s="183"/>
      <c r="U52" s="183"/>
    </row>
    <row r="53" spans="2:21" x14ac:dyDescent="0.35">
      <c r="B53" s="183"/>
      <c r="C53" s="183"/>
      <c r="D53" s="183"/>
      <c r="E53" s="183"/>
      <c r="F53" s="183"/>
      <c r="G53" s="183"/>
      <c r="H53" s="183"/>
      <c r="I53" s="183"/>
      <c r="J53" s="183"/>
      <c r="K53" s="183"/>
      <c r="L53" s="183"/>
      <c r="M53" s="183"/>
      <c r="N53" s="183"/>
      <c r="O53" s="183"/>
      <c r="P53" s="183"/>
      <c r="Q53" s="183"/>
      <c r="R53" s="183"/>
      <c r="S53" s="183"/>
      <c r="T53" s="183"/>
      <c r="U53" s="183"/>
    </row>
    <row r="54" spans="2:21" x14ac:dyDescent="0.35">
      <c r="B54" s="183"/>
      <c r="C54" s="183"/>
      <c r="D54" s="183"/>
      <c r="E54" s="183"/>
      <c r="F54" s="183"/>
      <c r="G54" s="183"/>
      <c r="H54" s="183"/>
      <c r="I54" s="183"/>
      <c r="J54" s="183"/>
      <c r="K54" s="183"/>
      <c r="L54" s="183"/>
      <c r="M54" s="183"/>
      <c r="N54" s="183"/>
      <c r="O54" s="183"/>
      <c r="P54" s="183"/>
      <c r="Q54" s="183"/>
      <c r="R54" s="183"/>
      <c r="S54" s="183"/>
      <c r="T54" s="183"/>
      <c r="U54" s="183"/>
    </row>
    <row r="55" spans="2:21" x14ac:dyDescent="0.35">
      <c r="B55" s="183"/>
      <c r="C55" s="183"/>
      <c r="D55" s="183"/>
      <c r="E55" s="183"/>
      <c r="F55" s="183"/>
      <c r="G55" s="183"/>
      <c r="H55" s="183"/>
      <c r="I55" s="183"/>
      <c r="J55" s="183"/>
      <c r="K55" s="183"/>
      <c r="L55" s="183"/>
      <c r="M55" s="183"/>
      <c r="N55" s="183"/>
      <c r="O55" s="183"/>
      <c r="P55" s="183"/>
      <c r="Q55" s="183"/>
      <c r="R55" s="183"/>
      <c r="S55" s="183"/>
      <c r="T55" s="183"/>
      <c r="U55" s="183"/>
    </row>
    <row r="56" spans="2:21" x14ac:dyDescent="0.35">
      <c r="B56" s="183"/>
      <c r="C56" s="183"/>
      <c r="D56" s="183"/>
      <c r="E56" s="183"/>
      <c r="F56" s="183"/>
      <c r="G56" s="183"/>
      <c r="H56" s="183"/>
      <c r="I56" s="183"/>
      <c r="J56" s="183"/>
      <c r="K56" s="183"/>
      <c r="L56" s="183"/>
      <c r="M56" s="183"/>
      <c r="N56" s="183"/>
      <c r="O56" s="183"/>
      <c r="P56" s="183"/>
      <c r="Q56" s="183"/>
      <c r="R56" s="183"/>
      <c r="S56" s="183"/>
      <c r="T56" s="183"/>
      <c r="U56" s="183"/>
    </row>
    <row r="57" spans="2:21" x14ac:dyDescent="0.35">
      <c r="B57" s="183"/>
      <c r="C57" s="183"/>
      <c r="D57" s="183"/>
      <c r="E57" s="183"/>
      <c r="F57" s="183"/>
      <c r="G57" s="183"/>
      <c r="H57" s="183"/>
      <c r="I57" s="183"/>
      <c r="J57" s="183"/>
      <c r="K57" s="183"/>
      <c r="L57" s="183"/>
      <c r="M57" s="183"/>
      <c r="N57" s="183"/>
      <c r="O57" s="183"/>
      <c r="P57" s="183"/>
      <c r="Q57" s="183"/>
      <c r="R57" s="183"/>
      <c r="S57" s="183"/>
      <c r="T57" s="183"/>
      <c r="U57" s="183"/>
    </row>
    <row r="58" spans="2:21" x14ac:dyDescent="0.35">
      <c r="B58" s="183"/>
      <c r="C58" s="183"/>
      <c r="D58" s="183"/>
      <c r="E58" s="183"/>
      <c r="F58" s="183"/>
      <c r="G58" s="183"/>
      <c r="H58" s="183"/>
      <c r="I58" s="183"/>
      <c r="J58" s="183"/>
      <c r="K58" s="183"/>
      <c r="L58" s="183"/>
      <c r="M58" s="183"/>
      <c r="N58" s="183"/>
      <c r="O58" s="183"/>
      <c r="P58" s="183"/>
      <c r="Q58" s="183"/>
      <c r="R58" s="183"/>
      <c r="S58" s="183"/>
      <c r="T58" s="183"/>
      <c r="U58" s="183"/>
    </row>
    <row r="59" spans="2:21" x14ac:dyDescent="0.35">
      <c r="B59" s="183"/>
      <c r="C59" s="183"/>
      <c r="D59" s="183"/>
      <c r="E59" s="183"/>
      <c r="F59" s="183"/>
      <c r="G59" s="183"/>
      <c r="H59" s="183"/>
      <c r="I59" s="183"/>
      <c r="J59" s="183"/>
      <c r="K59" s="183"/>
      <c r="L59" s="183"/>
      <c r="M59" s="183"/>
      <c r="N59" s="183"/>
      <c r="O59" s="183"/>
      <c r="P59" s="183"/>
      <c r="Q59" s="183"/>
      <c r="R59" s="183"/>
      <c r="S59" s="183"/>
      <c r="T59" s="183"/>
      <c r="U59" s="183"/>
    </row>
    <row r="60" spans="2:21" x14ac:dyDescent="0.35">
      <c r="B60" s="183"/>
      <c r="C60" s="183"/>
      <c r="D60" s="183"/>
      <c r="E60" s="183"/>
      <c r="F60" s="183"/>
      <c r="G60" s="183"/>
      <c r="H60" s="183"/>
      <c r="I60" s="183"/>
      <c r="J60" s="183"/>
      <c r="K60" s="183"/>
      <c r="L60" s="183"/>
      <c r="M60" s="183"/>
      <c r="N60" s="183"/>
      <c r="O60" s="183"/>
      <c r="P60" s="183"/>
      <c r="Q60" s="183"/>
      <c r="R60" s="183"/>
      <c r="S60" s="183"/>
      <c r="T60" s="183"/>
      <c r="U60" s="183"/>
    </row>
    <row r="61" spans="2:21" x14ac:dyDescent="0.35">
      <c r="B61" s="183"/>
      <c r="C61" s="183"/>
      <c r="D61" s="183"/>
      <c r="E61" s="183"/>
      <c r="F61" s="183"/>
      <c r="G61" s="183"/>
      <c r="H61" s="183"/>
      <c r="I61" s="183"/>
      <c r="J61" s="183"/>
      <c r="K61" s="183"/>
      <c r="L61" s="183"/>
      <c r="M61" s="183"/>
      <c r="N61" s="183"/>
      <c r="O61" s="183"/>
      <c r="P61" s="183"/>
      <c r="Q61" s="183"/>
      <c r="R61" s="183"/>
      <c r="S61" s="183"/>
      <c r="T61" s="183"/>
      <c r="U61" s="183"/>
    </row>
    <row r="62" spans="2:21" x14ac:dyDescent="0.35">
      <c r="B62" s="183"/>
      <c r="C62" s="183"/>
      <c r="D62" s="183"/>
      <c r="E62" s="183"/>
      <c r="F62" s="183"/>
      <c r="G62" s="183"/>
      <c r="H62" s="183"/>
      <c r="I62" s="183"/>
      <c r="J62" s="183"/>
      <c r="K62" s="183"/>
      <c r="L62" s="183"/>
      <c r="M62" s="183"/>
      <c r="N62" s="183"/>
      <c r="O62" s="183"/>
      <c r="P62" s="183"/>
      <c r="Q62" s="183"/>
      <c r="R62" s="183"/>
      <c r="S62" s="183"/>
      <c r="T62" s="183"/>
      <c r="U62" s="183"/>
    </row>
    <row r="63" spans="2:21" x14ac:dyDescent="0.35">
      <c r="B63" s="183"/>
      <c r="C63" s="183"/>
      <c r="D63" s="183"/>
      <c r="E63" s="183"/>
      <c r="F63" s="183"/>
      <c r="G63" s="183"/>
      <c r="H63" s="183"/>
      <c r="I63" s="183"/>
      <c r="J63" s="183"/>
      <c r="K63" s="183"/>
      <c r="L63" s="183"/>
      <c r="M63" s="183"/>
      <c r="N63" s="183"/>
      <c r="O63" s="183"/>
      <c r="P63" s="183"/>
      <c r="Q63" s="183"/>
      <c r="R63" s="183"/>
      <c r="S63" s="183"/>
      <c r="T63" s="183"/>
      <c r="U63" s="183"/>
    </row>
    <row r="64" spans="2:21" x14ac:dyDescent="0.35">
      <c r="B64" s="183"/>
      <c r="C64" s="183"/>
      <c r="D64" s="183"/>
      <c r="E64" s="183"/>
      <c r="F64" s="183"/>
      <c r="G64" s="183"/>
      <c r="H64" s="183"/>
      <c r="I64" s="183"/>
      <c r="J64" s="183"/>
      <c r="K64" s="183"/>
      <c r="L64" s="183"/>
      <c r="M64" s="183"/>
      <c r="N64" s="183"/>
      <c r="O64" s="183"/>
      <c r="P64" s="183"/>
      <c r="Q64" s="183"/>
      <c r="R64" s="183"/>
      <c r="S64" s="183"/>
      <c r="T64" s="183"/>
      <c r="U64" s="183"/>
    </row>
    <row r="65" spans="2:21" x14ac:dyDescent="0.35">
      <c r="B65" s="183"/>
      <c r="C65" s="183"/>
      <c r="D65" s="183"/>
      <c r="E65" s="183"/>
      <c r="F65" s="183"/>
      <c r="G65" s="183"/>
      <c r="H65" s="183"/>
      <c r="I65" s="183"/>
      <c r="J65" s="183"/>
      <c r="K65" s="183"/>
      <c r="L65" s="183"/>
      <c r="M65" s="183"/>
      <c r="N65" s="183"/>
      <c r="O65" s="183"/>
      <c r="P65" s="183"/>
      <c r="Q65" s="183"/>
      <c r="R65" s="183"/>
      <c r="S65" s="183"/>
      <c r="T65" s="183"/>
      <c r="U65" s="183"/>
    </row>
    <row r="66" spans="2:21" x14ac:dyDescent="0.35">
      <c r="B66" s="183"/>
      <c r="C66" s="183"/>
      <c r="D66" s="183"/>
      <c r="E66" s="183"/>
      <c r="F66" s="183"/>
      <c r="G66" s="183"/>
      <c r="H66" s="183"/>
      <c r="I66" s="183"/>
      <c r="J66" s="183"/>
      <c r="K66" s="183"/>
      <c r="L66" s="183"/>
      <c r="M66" s="183"/>
      <c r="N66" s="183"/>
      <c r="O66" s="183"/>
      <c r="P66" s="183"/>
      <c r="Q66" s="183"/>
      <c r="R66" s="183"/>
      <c r="S66" s="183"/>
      <c r="T66" s="183"/>
      <c r="U66" s="183"/>
    </row>
    <row r="67" spans="2:21" x14ac:dyDescent="0.35">
      <c r="B67" s="183"/>
      <c r="C67" s="183"/>
      <c r="D67" s="183"/>
      <c r="E67" s="183"/>
      <c r="F67" s="183"/>
      <c r="G67" s="183"/>
      <c r="H67" s="183"/>
      <c r="I67" s="183"/>
      <c r="J67" s="183"/>
      <c r="K67" s="183"/>
      <c r="L67" s="183"/>
      <c r="M67" s="183"/>
      <c r="N67" s="183"/>
      <c r="O67" s="183"/>
      <c r="P67" s="183"/>
      <c r="Q67" s="183"/>
      <c r="R67" s="183"/>
      <c r="S67" s="183"/>
      <c r="T67" s="183"/>
      <c r="U67" s="183"/>
    </row>
    <row r="68" spans="2:21" x14ac:dyDescent="0.35">
      <c r="B68" s="183"/>
      <c r="C68" s="183"/>
      <c r="D68" s="183"/>
      <c r="E68" s="183"/>
      <c r="F68" s="183"/>
      <c r="G68" s="183"/>
      <c r="H68" s="183"/>
      <c r="I68" s="183"/>
      <c r="J68" s="183"/>
      <c r="K68" s="183"/>
      <c r="L68" s="183"/>
      <c r="M68" s="183"/>
      <c r="N68" s="183"/>
      <c r="O68" s="183"/>
      <c r="P68" s="183"/>
      <c r="Q68" s="183"/>
      <c r="R68" s="183"/>
      <c r="S68" s="183"/>
      <c r="T68" s="183"/>
      <c r="U68" s="183"/>
    </row>
    <row r="69" spans="2:21" x14ac:dyDescent="0.35">
      <c r="B69" s="183"/>
      <c r="C69" s="183"/>
      <c r="D69" s="183"/>
      <c r="E69" s="183"/>
      <c r="F69" s="183"/>
      <c r="G69" s="183"/>
      <c r="H69" s="183"/>
      <c r="I69" s="183"/>
      <c r="J69" s="183"/>
      <c r="K69" s="183"/>
      <c r="L69" s="183"/>
      <c r="M69" s="183"/>
      <c r="N69" s="183"/>
      <c r="O69" s="183"/>
      <c r="P69" s="183"/>
      <c r="Q69" s="183"/>
      <c r="R69" s="183"/>
      <c r="S69" s="183"/>
      <c r="T69" s="183"/>
      <c r="U69" s="183"/>
    </row>
    <row r="70" spans="2:21" x14ac:dyDescent="0.35">
      <c r="B70" s="183"/>
      <c r="C70" s="183"/>
      <c r="D70" s="183"/>
      <c r="E70" s="183"/>
      <c r="F70" s="183"/>
      <c r="G70" s="183"/>
      <c r="H70" s="183"/>
      <c r="I70" s="183"/>
      <c r="J70" s="183"/>
      <c r="K70" s="183"/>
      <c r="L70" s="183"/>
      <c r="M70" s="183"/>
      <c r="N70" s="183"/>
      <c r="O70" s="183"/>
      <c r="P70" s="183"/>
      <c r="Q70" s="183"/>
      <c r="R70" s="183"/>
      <c r="S70" s="183"/>
      <c r="T70" s="183"/>
      <c r="U70" s="183"/>
    </row>
    <row r="71" spans="2:21" x14ac:dyDescent="0.35">
      <c r="B71" s="183"/>
      <c r="C71" s="183"/>
      <c r="D71" s="183"/>
      <c r="E71" s="183"/>
      <c r="F71" s="183"/>
      <c r="G71" s="183"/>
      <c r="H71" s="183"/>
      <c r="I71" s="183"/>
      <c r="J71" s="183"/>
      <c r="K71" s="183"/>
      <c r="L71" s="183"/>
      <c r="M71" s="183"/>
      <c r="N71" s="183"/>
      <c r="O71" s="183"/>
      <c r="P71" s="183"/>
      <c r="Q71" s="183"/>
      <c r="R71" s="183"/>
      <c r="S71" s="183"/>
      <c r="T71" s="183"/>
      <c r="U71" s="183"/>
    </row>
    <row r="72" spans="2:21" x14ac:dyDescent="0.35">
      <c r="B72" s="183"/>
      <c r="C72" s="183"/>
      <c r="D72" s="183"/>
      <c r="E72" s="183"/>
      <c r="F72" s="183"/>
      <c r="G72" s="183"/>
      <c r="H72" s="183"/>
      <c r="I72" s="183"/>
      <c r="J72" s="183"/>
      <c r="K72" s="183"/>
      <c r="L72" s="183"/>
      <c r="M72" s="183"/>
      <c r="N72" s="183"/>
      <c r="O72" s="183"/>
      <c r="P72" s="183"/>
      <c r="Q72" s="183"/>
      <c r="R72" s="183"/>
      <c r="S72" s="183"/>
      <c r="T72" s="183"/>
      <c r="U72" s="183"/>
    </row>
    <row r="73" spans="2:21" x14ac:dyDescent="0.35">
      <c r="B73" s="183"/>
      <c r="C73" s="183"/>
      <c r="D73" s="183"/>
      <c r="E73" s="183"/>
      <c r="F73" s="183"/>
      <c r="G73" s="183"/>
      <c r="H73" s="183"/>
      <c r="I73" s="183"/>
      <c r="J73" s="183"/>
      <c r="K73" s="183"/>
      <c r="L73" s="183"/>
      <c r="M73" s="183"/>
      <c r="N73" s="183"/>
      <c r="O73" s="183"/>
      <c r="P73" s="183"/>
      <c r="Q73" s="183"/>
      <c r="R73" s="183"/>
      <c r="S73" s="183"/>
      <c r="T73" s="183"/>
      <c r="U73" s="183"/>
    </row>
    <row r="74" spans="2:21" x14ac:dyDescent="0.35">
      <c r="B74" s="183"/>
      <c r="C74" s="183"/>
      <c r="D74" s="183"/>
      <c r="E74" s="183"/>
      <c r="F74" s="183"/>
      <c r="G74" s="183"/>
      <c r="H74" s="183"/>
      <c r="I74" s="183"/>
      <c r="J74" s="183"/>
      <c r="K74" s="183"/>
      <c r="L74" s="183"/>
      <c r="M74" s="183"/>
      <c r="N74" s="183"/>
      <c r="O74" s="183"/>
      <c r="P74" s="183"/>
      <c r="Q74" s="183"/>
      <c r="R74" s="183"/>
      <c r="S74" s="183"/>
      <c r="T74" s="183"/>
      <c r="U74" s="183"/>
    </row>
    <row r="75" spans="2:21" x14ac:dyDescent="0.35">
      <c r="B75" s="183"/>
      <c r="C75" s="183"/>
      <c r="D75" s="183"/>
      <c r="E75" s="183"/>
      <c r="F75" s="183"/>
      <c r="G75" s="183"/>
      <c r="H75" s="183"/>
      <c r="I75" s="183"/>
      <c r="J75" s="183"/>
      <c r="K75" s="183"/>
      <c r="L75" s="183"/>
      <c r="M75" s="183"/>
      <c r="N75" s="183"/>
      <c r="O75" s="183"/>
      <c r="P75" s="183"/>
      <c r="Q75" s="183"/>
      <c r="R75" s="183"/>
      <c r="S75" s="183"/>
      <c r="T75" s="183"/>
      <c r="U75" s="183"/>
    </row>
    <row r="76" spans="2:21" x14ac:dyDescent="0.35">
      <c r="B76" s="183"/>
      <c r="C76" s="183"/>
      <c r="D76" s="183"/>
      <c r="E76" s="183"/>
      <c r="F76" s="183"/>
      <c r="G76" s="183"/>
      <c r="H76" s="183"/>
      <c r="I76" s="183"/>
      <c r="J76" s="183"/>
      <c r="K76" s="183"/>
      <c r="L76" s="183"/>
      <c r="M76" s="183"/>
      <c r="N76" s="183"/>
      <c r="O76" s="183"/>
      <c r="P76" s="183"/>
      <c r="Q76" s="183"/>
      <c r="R76" s="183"/>
      <c r="S76" s="183"/>
      <c r="T76" s="183"/>
      <c r="U76" s="183"/>
    </row>
    <row r="77" spans="2:21" x14ac:dyDescent="0.35">
      <c r="B77" s="183"/>
      <c r="C77" s="183"/>
      <c r="D77" s="183"/>
      <c r="E77" s="183"/>
      <c r="F77" s="183"/>
      <c r="G77" s="183"/>
      <c r="H77" s="183"/>
      <c r="I77" s="183"/>
      <c r="J77" s="183"/>
      <c r="K77" s="183"/>
      <c r="L77" s="183"/>
      <c r="M77" s="183"/>
      <c r="N77" s="183"/>
      <c r="O77" s="183"/>
      <c r="P77" s="183"/>
      <c r="Q77" s="183"/>
      <c r="R77" s="183"/>
      <c r="S77" s="183"/>
      <c r="T77" s="183"/>
      <c r="U77" s="183"/>
    </row>
    <row r="78" spans="2:21" x14ac:dyDescent="0.35">
      <c r="B78" s="183"/>
      <c r="C78" s="183"/>
      <c r="D78" s="183"/>
      <c r="E78" s="183"/>
      <c r="F78" s="183"/>
      <c r="G78" s="183"/>
      <c r="H78" s="183"/>
      <c r="I78" s="183"/>
      <c r="J78" s="183"/>
      <c r="K78" s="183"/>
      <c r="L78" s="183"/>
      <c r="M78" s="183"/>
      <c r="N78" s="183"/>
      <c r="O78" s="183"/>
      <c r="P78" s="183"/>
      <c r="Q78" s="183"/>
      <c r="R78" s="183"/>
      <c r="S78" s="183"/>
      <c r="T78" s="183"/>
      <c r="U78" s="183"/>
    </row>
    <row r="79" spans="2:21" x14ac:dyDescent="0.35">
      <c r="B79" s="183"/>
      <c r="C79" s="183"/>
      <c r="D79" s="183"/>
      <c r="E79" s="183"/>
      <c r="F79" s="183"/>
      <c r="G79" s="183"/>
      <c r="H79" s="183"/>
      <c r="I79" s="183"/>
      <c r="J79" s="183"/>
      <c r="K79" s="183"/>
      <c r="L79" s="183"/>
      <c r="M79" s="183"/>
      <c r="N79" s="183"/>
      <c r="O79" s="183"/>
      <c r="P79" s="183"/>
      <c r="Q79" s="183"/>
      <c r="R79" s="183"/>
      <c r="S79" s="183"/>
      <c r="T79" s="183"/>
      <c r="U79" s="183"/>
    </row>
    <row r="80" spans="2:21" x14ac:dyDescent="0.35">
      <c r="B80" s="183"/>
      <c r="C80" s="183"/>
      <c r="D80" s="183"/>
      <c r="E80" s="183"/>
      <c r="F80" s="183"/>
      <c r="G80" s="183"/>
      <c r="H80" s="183"/>
      <c r="I80" s="183"/>
      <c r="J80" s="183"/>
      <c r="K80" s="183"/>
      <c r="L80" s="183"/>
      <c r="M80" s="183"/>
      <c r="N80" s="183"/>
      <c r="O80" s="183"/>
      <c r="P80" s="183"/>
      <c r="Q80" s="183"/>
      <c r="R80" s="183"/>
      <c r="S80" s="183"/>
      <c r="T80" s="183"/>
      <c r="U80" s="183"/>
    </row>
    <row r="81" spans="2:21" x14ac:dyDescent="0.35">
      <c r="B81" s="183"/>
      <c r="C81" s="183"/>
      <c r="D81" s="183"/>
      <c r="E81" s="183"/>
      <c r="F81" s="183"/>
      <c r="G81" s="183"/>
      <c r="H81" s="183"/>
      <c r="I81" s="183"/>
      <c r="J81" s="183"/>
      <c r="K81" s="183"/>
      <c r="L81" s="183"/>
      <c r="M81" s="183"/>
      <c r="N81" s="183"/>
      <c r="O81" s="183"/>
      <c r="P81" s="183"/>
      <c r="Q81" s="183"/>
      <c r="R81" s="183"/>
      <c r="S81" s="183"/>
      <c r="T81" s="183"/>
      <c r="U81" s="183"/>
    </row>
    <row r="82" spans="2:21" x14ac:dyDescent="0.35">
      <c r="B82" s="183"/>
      <c r="C82" s="183"/>
      <c r="D82" s="183"/>
      <c r="E82" s="183"/>
      <c r="F82" s="183"/>
      <c r="G82" s="183"/>
      <c r="H82" s="183"/>
      <c r="I82" s="183"/>
      <c r="J82" s="183"/>
      <c r="K82" s="183"/>
      <c r="L82" s="183"/>
      <c r="M82" s="183"/>
      <c r="N82" s="183"/>
      <c r="O82" s="183"/>
      <c r="P82" s="183"/>
      <c r="Q82" s="183"/>
      <c r="R82" s="183"/>
      <c r="S82" s="183"/>
      <c r="T82" s="183"/>
      <c r="U82" s="183"/>
    </row>
    <row r="83" spans="2:21" x14ac:dyDescent="0.35">
      <c r="B83" s="183"/>
      <c r="C83" s="183"/>
      <c r="D83" s="183"/>
      <c r="E83" s="183"/>
      <c r="F83" s="183"/>
      <c r="G83" s="183"/>
      <c r="H83" s="183"/>
      <c r="I83" s="183"/>
      <c r="J83" s="183"/>
      <c r="K83" s="183"/>
      <c r="L83" s="183"/>
      <c r="M83" s="183"/>
      <c r="N83" s="183"/>
      <c r="O83" s="183"/>
      <c r="P83" s="183"/>
      <c r="Q83" s="183"/>
      <c r="R83" s="183"/>
      <c r="S83" s="183"/>
      <c r="T83" s="183"/>
      <c r="U83" s="183"/>
    </row>
    <row r="84" spans="2:21" x14ac:dyDescent="0.35">
      <c r="B84" s="183"/>
      <c r="C84" s="183"/>
      <c r="D84" s="183"/>
      <c r="E84" s="183"/>
      <c r="F84" s="183"/>
      <c r="G84" s="183"/>
      <c r="H84" s="183"/>
      <c r="I84" s="183"/>
      <c r="J84" s="183"/>
      <c r="K84" s="183"/>
      <c r="L84" s="183"/>
      <c r="M84" s="183"/>
      <c r="N84" s="183"/>
      <c r="O84" s="183"/>
      <c r="P84" s="183"/>
      <c r="Q84" s="183"/>
      <c r="R84" s="183"/>
      <c r="S84" s="183"/>
      <c r="T84" s="183"/>
      <c r="U84" s="183"/>
    </row>
    <row r="85" spans="2:21" x14ac:dyDescent="0.35">
      <c r="B85" s="183"/>
      <c r="C85" s="183"/>
      <c r="D85" s="183"/>
      <c r="E85" s="183"/>
      <c r="F85" s="183"/>
      <c r="G85" s="183"/>
      <c r="H85" s="183"/>
      <c r="I85" s="183"/>
      <c r="J85" s="183"/>
      <c r="K85" s="183"/>
      <c r="L85" s="183"/>
      <c r="M85" s="183"/>
      <c r="N85" s="183"/>
      <c r="O85" s="183"/>
      <c r="P85" s="183"/>
      <c r="Q85" s="183"/>
      <c r="R85" s="183"/>
      <c r="S85" s="183"/>
      <c r="T85" s="183"/>
      <c r="U85" s="183"/>
    </row>
    <row r="86" spans="2:21" x14ac:dyDescent="0.35">
      <c r="B86" s="183"/>
      <c r="C86" s="183"/>
      <c r="D86" s="183"/>
      <c r="E86" s="183"/>
      <c r="F86" s="183"/>
      <c r="G86" s="183"/>
      <c r="H86" s="183"/>
      <c r="I86" s="183"/>
      <c r="J86" s="183"/>
      <c r="K86" s="183"/>
      <c r="L86" s="183"/>
      <c r="M86" s="183"/>
      <c r="N86" s="183"/>
      <c r="O86" s="183"/>
      <c r="P86" s="183"/>
      <c r="Q86" s="183"/>
      <c r="R86" s="183"/>
      <c r="S86" s="183"/>
      <c r="T86" s="183"/>
      <c r="U86" s="183"/>
    </row>
    <row r="87" spans="2:21" x14ac:dyDescent="0.35">
      <c r="B87" s="183"/>
      <c r="C87" s="183"/>
      <c r="D87" s="183"/>
      <c r="E87" s="183"/>
      <c r="F87" s="183"/>
      <c r="G87" s="183"/>
      <c r="H87" s="183"/>
      <c r="I87" s="183"/>
      <c r="J87" s="183"/>
      <c r="K87" s="183"/>
      <c r="L87" s="183"/>
      <c r="M87" s="183"/>
      <c r="N87" s="183"/>
      <c r="O87" s="183"/>
      <c r="P87" s="183"/>
      <c r="Q87" s="183"/>
      <c r="R87" s="183"/>
      <c r="S87" s="183"/>
      <c r="T87" s="183"/>
      <c r="U87" s="183"/>
    </row>
    <row r="88" spans="2:21" x14ac:dyDescent="0.35">
      <c r="B88" s="183"/>
      <c r="C88" s="183"/>
      <c r="D88" s="183"/>
      <c r="E88" s="183"/>
      <c r="F88" s="183"/>
      <c r="G88" s="183"/>
      <c r="H88" s="183"/>
      <c r="I88" s="183"/>
      <c r="J88" s="183"/>
      <c r="K88" s="183"/>
      <c r="L88" s="183"/>
      <c r="M88" s="183"/>
      <c r="N88" s="183"/>
      <c r="O88" s="183"/>
      <c r="P88" s="183"/>
      <c r="Q88" s="183"/>
      <c r="R88" s="183"/>
      <c r="S88" s="183"/>
      <c r="T88" s="183"/>
      <c r="U88" s="183"/>
    </row>
    <row r="89" spans="2:21" x14ac:dyDescent="0.35">
      <c r="B89" s="183"/>
      <c r="C89" s="183"/>
      <c r="D89" s="183"/>
      <c r="E89" s="183"/>
      <c r="F89" s="183"/>
      <c r="G89" s="183"/>
      <c r="H89" s="183"/>
      <c r="I89" s="183"/>
      <c r="J89" s="183"/>
      <c r="K89" s="183"/>
      <c r="L89" s="183"/>
      <c r="M89" s="183"/>
      <c r="N89" s="183"/>
      <c r="O89" s="183"/>
      <c r="P89" s="183"/>
      <c r="Q89" s="183"/>
      <c r="R89" s="183"/>
      <c r="S89" s="183"/>
      <c r="T89" s="183"/>
      <c r="U89" s="183"/>
    </row>
    <row r="90" spans="2:21" x14ac:dyDescent="0.35">
      <c r="B90" s="183"/>
      <c r="C90" s="183"/>
      <c r="D90" s="183"/>
      <c r="E90" s="183"/>
      <c r="F90" s="183"/>
      <c r="G90" s="183"/>
      <c r="H90" s="183"/>
      <c r="I90" s="183"/>
      <c r="J90" s="183"/>
      <c r="K90" s="183"/>
      <c r="L90" s="183"/>
      <c r="M90" s="183"/>
      <c r="N90" s="183"/>
      <c r="O90" s="183"/>
      <c r="P90" s="183"/>
      <c r="Q90" s="183"/>
      <c r="R90" s="183"/>
      <c r="S90" s="183"/>
      <c r="T90" s="183"/>
      <c r="U90" s="183"/>
    </row>
    <row r="91" spans="2:21" x14ac:dyDescent="0.35">
      <c r="B91" s="183"/>
      <c r="C91" s="183"/>
      <c r="D91" s="183"/>
      <c r="E91" s="183"/>
      <c r="F91" s="183"/>
      <c r="G91" s="183"/>
      <c r="H91" s="183"/>
      <c r="I91" s="183"/>
      <c r="J91" s="183"/>
      <c r="K91" s="183"/>
      <c r="L91" s="183"/>
      <c r="M91" s="183"/>
      <c r="N91" s="183"/>
      <c r="O91" s="183"/>
      <c r="P91" s="183"/>
      <c r="Q91" s="183"/>
      <c r="R91" s="183"/>
      <c r="S91" s="183"/>
      <c r="T91" s="183"/>
      <c r="U91" s="183"/>
    </row>
    <row r="92" spans="2:21" x14ac:dyDescent="0.35">
      <c r="B92" s="183"/>
      <c r="C92" s="183"/>
      <c r="D92" s="183"/>
      <c r="E92" s="183"/>
      <c r="F92" s="183"/>
      <c r="G92" s="183"/>
      <c r="H92" s="183"/>
      <c r="I92" s="183"/>
      <c r="J92" s="183"/>
      <c r="K92" s="183"/>
      <c r="L92" s="183"/>
      <c r="M92" s="183"/>
      <c r="N92" s="183"/>
      <c r="O92" s="183"/>
      <c r="P92" s="183"/>
      <c r="Q92" s="183"/>
      <c r="R92" s="183"/>
      <c r="S92" s="183"/>
      <c r="T92" s="183"/>
      <c r="U92" s="183"/>
    </row>
    <row r="93" spans="2:21" x14ac:dyDescent="0.35">
      <c r="B93" s="183"/>
      <c r="C93" s="183"/>
      <c r="D93" s="183"/>
      <c r="E93" s="183"/>
      <c r="F93" s="183"/>
      <c r="G93" s="183"/>
      <c r="H93" s="183"/>
      <c r="I93" s="183"/>
      <c r="J93" s="183"/>
      <c r="K93" s="183"/>
      <c r="L93" s="183"/>
      <c r="M93" s="183"/>
      <c r="N93" s="183"/>
      <c r="O93" s="183"/>
      <c r="P93" s="183"/>
      <c r="Q93" s="183"/>
      <c r="R93" s="183"/>
      <c r="S93" s="183"/>
      <c r="T93" s="183"/>
      <c r="U93" s="183"/>
    </row>
    <row r="94" spans="2:21" x14ac:dyDescent="0.35">
      <c r="B94" s="183"/>
      <c r="C94" s="183"/>
      <c r="D94" s="183"/>
      <c r="E94" s="183"/>
      <c r="F94" s="183"/>
      <c r="G94" s="183"/>
      <c r="H94" s="183"/>
      <c r="I94" s="183"/>
      <c r="J94" s="183"/>
      <c r="K94" s="183"/>
      <c r="L94" s="183"/>
      <c r="M94" s="183"/>
      <c r="N94" s="183"/>
      <c r="O94" s="183"/>
      <c r="P94" s="183"/>
      <c r="Q94" s="183"/>
      <c r="R94" s="183"/>
      <c r="S94" s="183"/>
      <c r="T94" s="183"/>
      <c r="U94" s="183"/>
    </row>
    <row r="95" spans="2:21" x14ac:dyDescent="0.35">
      <c r="B95" s="183"/>
      <c r="C95" s="183"/>
      <c r="D95" s="183"/>
      <c r="E95" s="183"/>
      <c r="F95" s="183"/>
      <c r="G95" s="183"/>
      <c r="H95" s="183"/>
      <c r="I95" s="183"/>
      <c r="J95" s="183"/>
      <c r="K95" s="183"/>
      <c r="L95" s="183"/>
      <c r="M95" s="183"/>
      <c r="N95" s="183"/>
      <c r="O95" s="183"/>
      <c r="P95" s="183"/>
      <c r="Q95" s="183"/>
      <c r="R95" s="183"/>
      <c r="S95" s="183"/>
      <c r="T95" s="183"/>
      <c r="U95" s="183"/>
    </row>
    <row r="96" spans="2:21" x14ac:dyDescent="0.35">
      <c r="B96" s="183"/>
      <c r="C96" s="183"/>
      <c r="D96" s="183"/>
      <c r="E96" s="183"/>
      <c r="F96" s="183"/>
      <c r="G96" s="183"/>
      <c r="H96" s="183"/>
      <c r="I96" s="183"/>
      <c r="J96" s="183"/>
      <c r="K96" s="183"/>
      <c r="L96" s="183"/>
      <c r="M96" s="183"/>
      <c r="N96" s="183"/>
      <c r="O96" s="183"/>
      <c r="P96" s="183"/>
      <c r="Q96" s="183"/>
      <c r="R96" s="183"/>
      <c r="S96" s="183"/>
      <c r="T96" s="183"/>
      <c r="U96" s="183"/>
    </row>
    <row r="97" spans="2:21" x14ac:dyDescent="0.35">
      <c r="B97" s="183"/>
      <c r="C97" s="183"/>
      <c r="D97" s="183"/>
      <c r="E97" s="183"/>
      <c r="F97" s="183"/>
      <c r="G97" s="183"/>
      <c r="H97" s="183"/>
      <c r="I97" s="183"/>
      <c r="J97" s="183"/>
      <c r="K97" s="183"/>
      <c r="L97" s="183"/>
      <c r="M97" s="183"/>
      <c r="N97" s="183"/>
      <c r="O97" s="183"/>
      <c r="P97" s="183"/>
      <c r="Q97" s="183"/>
      <c r="R97" s="183"/>
      <c r="S97" s="183"/>
      <c r="T97" s="183"/>
      <c r="U97" s="183"/>
    </row>
    <row r="98" spans="2:21" x14ac:dyDescent="0.35">
      <c r="B98" s="183"/>
      <c r="C98" s="183"/>
      <c r="D98" s="183"/>
      <c r="E98" s="183"/>
      <c r="F98" s="183"/>
      <c r="G98" s="183"/>
      <c r="H98" s="183"/>
      <c r="I98" s="183"/>
      <c r="J98" s="183"/>
      <c r="K98" s="183"/>
      <c r="L98" s="183"/>
      <c r="M98" s="183"/>
      <c r="N98" s="183"/>
      <c r="O98" s="183"/>
      <c r="P98" s="183"/>
      <c r="Q98" s="183"/>
      <c r="R98" s="183"/>
      <c r="S98" s="183"/>
      <c r="T98" s="183"/>
      <c r="U98" s="183"/>
    </row>
    <row r="99" spans="2:21" x14ac:dyDescent="0.35">
      <c r="B99" s="183"/>
      <c r="C99" s="183"/>
      <c r="D99" s="183"/>
      <c r="E99" s="183"/>
      <c r="F99" s="183"/>
      <c r="G99" s="183"/>
      <c r="H99" s="183"/>
      <c r="I99" s="183"/>
      <c r="J99" s="183"/>
      <c r="K99" s="183"/>
      <c r="L99" s="183"/>
      <c r="M99" s="183"/>
      <c r="N99" s="183"/>
      <c r="O99" s="183"/>
      <c r="P99" s="183"/>
      <c r="Q99" s="183"/>
      <c r="R99" s="183"/>
      <c r="S99" s="183"/>
      <c r="T99" s="183"/>
      <c r="U99" s="183"/>
    </row>
    <row r="100" spans="2:21" x14ac:dyDescent="0.35">
      <c r="B100" s="183"/>
      <c r="C100" s="183"/>
      <c r="D100" s="183"/>
      <c r="E100" s="183"/>
      <c r="F100" s="183"/>
      <c r="G100" s="183"/>
      <c r="H100" s="183"/>
      <c r="I100" s="183"/>
      <c r="J100" s="183"/>
      <c r="K100" s="183"/>
      <c r="L100" s="183"/>
      <c r="M100" s="183"/>
      <c r="N100" s="183"/>
      <c r="O100" s="183"/>
      <c r="P100" s="183"/>
      <c r="Q100" s="183"/>
      <c r="R100" s="183"/>
      <c r="S100" s="183"/>
      <c r="T100" s="183"/>
      <c r="U100" s="183"/>
    </row>
    <row r="101" spans="2:21" x14ac:dyDescent="0.35">
      <c r="B101" s="183"/>
      <c r="C101" s="183"/>
      <c r="D101" s="183"/>
      <c r="E101" s="183"/>
      <c r="F101" s="183"/>
      <c r="G101" s="183"/>
      <c r="H101" s="183"/>
      <c r="I101" s="183"/>
      <c r="J101" s="183"/>
      <c r="K101" s="183"/>
      <c r="L101" s="183"/>
      <c r="M101" s="183"/>
      <c r="N101" s="183"/>
      <c r="O101" s="183"/>
      <c r="P101" s="183"/>
      <c r="Q101" s="183"/>
      <c r="R101" s="183"/>
      <c r="S101" s="183"/>
      <c r="T101" s="183"/>
      <c r="U101" s="183"/>
    </row>
    <row r="102" spans="2:21" x14ac:dyDescent="0.35">
      <c r="B102" s="183"/>
      <c r="C102" s="183"/>
      <c r="D102" s="183"/>
      <c r="E102" s="183"/>
      <c r="F102" s="183"/>
      <c r="G102" s="183"/>
      <c r="H102" s="183"/>
      <c r="I102" s="183"/>
      <c r="J102" s="183"/>
      <c r="K102" s="183"/>
      <c r="L102" s="183"/>
      <c r="M102" s="183"/>
      <c r="N102" s="183"/>
      <c r="O102" s="183"/>
      <c r="P102" s="183"/>
      <c r="Q102" s="183"/>
      <c r="R102" s="183"/>
      <c r="S102" s="183"/>
      <c r="T102" s="183"/>
      <c r="U102" s="183"/>
    </row>
    <row r="103" spans="2:21" x14ac:dyDescent="0.35">
      <c r="B103" s="183"/>
      <c r="C103" s="183"/>
      <c r="D103" s="183"/>
      <c r="E103" s="183"/>
      <c r="F103" s="183"/>
      <c r="G103" s="183"/>
      <c r="H103" s="183"/>
      <c r="I103" s="183"/>
      <c r="J103" s="183"/>
      <c r="K103" s="183"/>
      <c r="L103" s="183"/>
      <c r="M103" s="183"/>
      <c r="N103" s="183"/>
      <c r="O103" s="183"/>
      <c r="P103" s="183"/>
      <c r="Q103" s="183"/>
      <c r="R103" s="183"/>
      <c r="S103" s="183"/>
      <c r="T103" s="183"/>
      <c r="U103" s="183"/>
    </row>
    <row r="104" spans="2:21" x14ac:dyDescent="0.35">
      <c r="B104" s="183"/>
      <c r="C104" s="183"/>
      <c r="D104" s="183"/>
      <c r="E104" s="183"/>
      <c r="F104" s="183"/>
      <c r="G104" s="183"/>
      <c r="H104" s="183"/>
      <c r="I104" s="183"/>
      <c r="J104" s="183"/>
      <c r="K104" s="183"/>
      <c r="L104" s="183"/>
      <c r="M104" s="183"/>
      <c r="N104" s="183"/>
      <c r="O104" s="183"/>
      <c r="P104" s="183"/>
      <c r="Q104" s="183"/>
      <c r="R104" s="183"/>
      <c r="S104" s="183"/>
      <c r="T104" s="183"/>
      <c r="U104" s="183"/>
    </row>
    <row r="105" spans="2:21" x14ac:dyDescent="0.35"/>
  </sheetData>
  <sheetProtection algorithmName="SHA-512" hashValue="AmCrS8i+Tp6VuGcCOlk9ZyOYtKDULCoNHq9aR5TJWQkGPuZF9WGALbN8fPiANuGoHTF/uYIExklM+DFj/KKN/w==" saltValue="bJntc42H8T0P+9DrNeMJQA==" spinCount="100000" sheet="1" objects="1" scenarios="1"/>
  <mergeCells count="102">
    <mergeCell ref="B99:U99"/>
    <mergeCell ref="B100:U100"/>
    <mergeCell ref="B101:U101"/>
    <mergeCell ref="B102:U102"/>
    <mergeCell ref="B103:U103"/>
    <mergeCell ref="B104:U104"/>
    <mergeCell ref="B93:U93"/>
    <mergeCell ref="B94:U94"/>
    <mergeCell ref="B95:U95"/>
    <mergeCell ref="B96:U96"/>
    <mergeCell ref="B97:U97"/>
    <mergeCell ref="B98:U98"/>
    <mergeCell ref="B87:U87"/>
    <mergeCell ref="B88:U88"/>
    <mergeCell ref="B89:U89"/>
    <mergeCell ref="B90:U90"/>
    <mergeCell ref="B91:U91"/>
    <mergeCell ref="B92:U92"/>
    <mergeCell ref="B81:U81"/>
    <mergeCell ref="B82:U82"/>
    <mergeCell ref="B83:U83"/>
    <mergeCell ref="B84:U84"/>
    <mergeCell ref="B85:U85"/>
    <mergeCell ref="B86:U86"/>
    <mergeCell ref="B75:U75"/>
    <mergeCell ref="B76:U76"/>
    <mergeCell ref="B77:U77"/>
    <mergeCell ref="B78:U78"/>
    <mergeCell ref="B79:U79"/>
    <mergeCell ref="B80:U80"/>
    <mergeCell ref="B69:U69"/>
    <mergeCell ref="B70:U70"/>
    <mergeCell ref="B71:U71"/>
    <mergeCell ref="B72:U72"/>
    <mergeCell ref="B73:U73"/>
    <mergeCell ref="B74:U74"/>
    <mergeCell ref="B63:U63"/>
    <mergeCell ref="B64:U64"/>
    <mergeCell ref="B65:U65"/>
    <mergeCell ref="B66:U66"/>
    <mergeCell ref="B67:U67"/>
    <mergeCell ref="B68:U68"/>
    <mergeCell ref="B57:U57"/>
    <mergeCell ref="B58:U58"/>
    <mergeCell ref="B59:U59"/>
    <mergeCell ref="B60:U60"/>
    <mergeCell ref="B61:U61"/>
    <mergeCell ref="B62:U62"/>
    <mergeCell ref="B51:U51"/>
    <mergeCell ref="B52:U52"/>
    <mergeCell ref="B53:U53"/>
    <mergeCell ref="B54:U54"/>
    <mergeCell ref="B55:U55"/>
    <mergeCell ref="B56:U56"/>
    <mergeCell ref="B45:U45"/>
    <mergeCell ref="B46:U46"/>
    <mergeCell ref="B47:U47"/>
    <mergeCell ref="B48:U48"/>
    <mergeCell ref="B49:U49"/>
    <mergeCell ref="B50:U50"/>
    <mergeCell ref="B39:U39"/>
    <mergeCell ref="B40:U40"/>
    <mergeCell ref="B41:U41"/>
    <mergeCell ref="B42:U42"/>
    <mergeCell ref="B43:U43"/>
    <mergeCell ref="B44:U44"/>
    <mergeCell ref="B33:U33"/>
    <mergeCell ref="B34:U34"/>
    <mergeCell ref="B35:U35"/>
    <mergeCell ref="B36:U36"/>
    <mergeCell ref="B37:U37"/>
    <mergeCell ref="B38:U38"/>
    <mergeCell ref="B27:U27"/>
    <mergeCell ref="B28:U28"/>
    <mergeCell ref="B29:U29"/>
    <mergeCell ref="B30:U30"/>
    <mergeCell ref="B31:U31"/>
    <mergeCell ref="B32:U32"/>
    <mergeCell ref="B21:U21"/>
    <mergeCell ref="B22:U22"/>
    <mergeCell ref="B23:U23"/>
    <mergeCell ref="B24:U24"/>
    <mergeCell ref="B25:U25"/>
    <mergeCell ref="B26:U26"/>
    <mergeCell ref="B18:U18"/>
    <mergeCell ref="B19:U19"/>
    <mergeCell ref="B20:U20"/>
    <mergeCell ref="B9:U9"/>
    <mergeCell ref="B10:U10"/>
    <mergeCell ref="B11:U11"/>
    <mergeCell ref="B12:U12"/>
    <mergeCell ref="B13:U13"/>
    <mergeCell ref="B14:U14"/>
    <mergeCell ref="B4:U4"/>
    <mergeCell ref="B2:U2"/>
    <mergeCell ref="B5:U5"/>
    <mergeCell ref="B6:U6"/>
    <mergeCell ref="B7:U7"/>
    <mergeCell ref="B8:U8"/>
    <mergeCell ref="B15:U15"/>
    <mergeCell ref="B16:U16"/>
    <mergeCell ref="B17:U17"/>
  </mergeCells>
  <conditionalFormatting sqref="B5:U104">
    <cfRule type="expression" dxfId="12" priority="1">
      <formula>IF(B5&lt;&gt;"",TRUE,FALSE)</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1532-A4C7-4728-B053-E54973C7D2A2}">
  <sheetPr codeName="Sheet2"/>
  <dimension ref="A1:T37"/>
  <sheetViews>
    <sheetView showGridLines="0" showRowColHeaders="0" workbookViewId="0">
      <selection activeCell="C15" sqref="C15"/>
    </sheetView>
  </sheetViews>
  <sheetFormatPr defaultColWidth="0" defaultRowHeight="14.5" zeroHeight="1" x14ac:dyDescent="0.35"/>
  <cols>
    <col min="1" max="1" width="22.7265625" customWidth="1"/>
    <col min="2" max="2" width="19.453125" bestFit="1" customWidth="1"/>
    <col min="3" max="3" width="21.6328125" bestFit="1" customWidth="1"/>
    <col min="4" max="20" width="8.7265625" customWidth="1"/>
    <col min="21" max="16384" width="8.7265625" hidden="1"/>
  </cols>
  <sheetData>
    <row r="1" spans="1:19" ht="23.5" x14ac:dyDescent="0.55000000000000004">
      <c r="A1" s="25" t="s">
        <v>199</v>
      </c>
    </row>
    <row r="2" spans="1:19" x14ac:dyDescent="0.35">
      <c r="A2" s="148" t="s">
        <v>279</v>
      </c>
    </row>
    <row r="3" spans="1:19" x14ac:dyDescent="0.35">
      <c r="A3" s="1"/>
      <c r="B3" s="1"/>
      <c r="C3" s="1"/>
      <c r="D3" s="1"/>
      <c r="E3" s="1"/>
      <c r="F3" s="1"/>
      <c r="G3" s="1"/>
      <c r="H3" s="1"/>
      <c r="I3" s="1"/>
      <c r="J3" s="1"/>
      <c r="K3" s="1"/>
      <c r="L3" s="1"/>
      <c r="M3" s="1"/>
      <c r="N3" s="1"/>
      <c r="O3" s="1"/>
      <c r="P3" s="1"/>
      <c r="Q3" s="1"/>
      <c r="R3" s="1"/>
      <c r="S3" s="1"/>
    </row>
    <row r="4" spans="1:19" ht="15" thickBot="1" x14ac:dyDescent="0.4"/>
    <row r="5" spans="1:19" ht="15" thickBot="1" x14ac:dyDescent="0.4">
      <c r="A5" s="56" t="s">
        <v>0</v>
      </c>
      <c r="B5" s="184"/>
      <c r="C5" s="185"/>
      <c r="D5" s="185"/>
      <c r="E5" s="185"/>
      <c r="F5" s="185"/>
      <c r="G5" s="186"/>
    </row>
    <row r="6" spans="1:19" ht="15" thickBot="1" x14ac:dyDescent="0.4"/>
    <row r="7" spans="1:19" ht="15" thickBot="1" x14ac:dyDescent="0.4">
      <c r="A7" s="56" t="s">
        <v>1</v>
      </c>
      <c r="B7" s="184"/>
      <c r="C7" s="185"/>
      <c r="D7" s="185"/>
      <c r="E7" s="185"/>
      <c r="F7" s="185"/>
      <c r="G7" s="186"/>
    </row>
    <row r="8" spans="1:19" x14ac:dyDescent="0.35"/>
    <row r="9" spans="1:19" x14ac:dyDescent="0.35">
      <c r="A9" s="1"/>
      <c r="B9" s="1"/>
      <c r="C9" s="1"/>
      <c r="D9" s="1"/>
      <c r="E9" s="1"/>
      <c r="F9" s="1"/>
      <c r="G9" s="1"/>
      <c r="H9" s="1"/>
      <c r="I9" s="1"/>
      <c r="J9" s="1"/>
      <c r="K9" s="1"/>
      <c r="L9" s="1"/>
      <c r="M9" s="1"/>
      <c r="N9" s="1"/>
      <c r="O9" s="1"/>
      <c r="P9" s="1"/>
      <c r="Q9" s="1"/>
      <c r="R9" s="1"/>
      <c r="S9" s="1"/>
    </row>
    <row r="10" spans="1:19" ht="15" thickBot="1" x14ac:dyDescent="0.4"/>
    <row r="11" spans="1:19" ht="15" thickBot="1" x14ac:dyDescent="0.4">
      <c r="A11" s="56" t="s">
        <v>104</v>
      </c>
      <c r="B11" s="120" t="s">
        <v>106</v>
      </c>
    </row>
    <row r="12" spans="1:19" ht="15" thickBot="1" x14ac:dyDescent="0.4"/>
    <row r="13" spans="1:19" ht="15" thickBot="1" x14ac:dyDescent="0.4">
      <c r="A13" s="56" t="s">
        <v>71</v>
      </c>
      <c r="B13" s="120" t="s">
        <v>73</v>
      </c>
    </row>
    <row r="14" spans="1:19" ht="15" thickBot="1" x14ac:dyDescent="0.4"/>
    <row r="15" spans="1:19" ht="15" thickBot="1" x14ac:dyDescent="0.4">
      <c r="A15" s="56" t="s">
        <v>162</v>
      </c>
      <c r="B15" s="120" t="s">
        <v>178</v>
      </c>
    </row>
    <row r="16" spans="1:19" ht="15" thickBot="1" x14ac:dyDescent="0.4"/>
    <row r="17" spans="1:2" ht="15" thickBot="1" x14ac:dyDescent="0.4">
      <c r="A17" s="56" t="str">
        <f>"Number of "&amp;B15&amp;":"</f>
        <v>Number of Clusters:</v>
      </c>
      <c r="B17" s="120">
        <v>15</v>
      </c>
    </row>
    <row r="18" spans="1:2" ht="15" thickBot="1" x14ac:dyDescent="0.4"/>
    <row r="19" spans="1:2" ht="15" thickBot="1" x14ac:dyDescent="0.4">
      <c r="A19" s="56" t="str">
        <f>B15&amp;" Names:"</f>
        <v>Clusters Names:</v>
      </c>
      <c r="B19" s="56" t="str">
        <f>B15&amp;" Description:"</f>
        <v>Clusters Description:</v>
      </c>
    </row>
    <row r="20" spans="1:2" x14ac:dyDescent="0.35">
      <c r="A20" s="121" t="s">
        <v>281</v>
      </c>
      <c r="B20" s="121"/>
    </row>
    <row r="21" spans="1:2" x14ac:dyDescent="0.35">
      <c r="A21" s="122" t="s">
        <v>282</v>
      </c>
      <c r="B21" s="122"/>
    </row>
    <row r="22" spans="1:2" x14ac:dyDescent="0.35">
      <c r="A22" s="122" t="s">
        <v>283</v>
      </c>
      <c r="B22" s="122"/>
    </row>
    <row r="23" spans="1:2" x14ac:dyDescent="0.35">
      <c r="A23" s="122" t="s">
        <v>284</v>
      </c>
      <c r="B23" s="122"/>
    </row>
    <row r="24" spans="1:2" x14ac:dyDescent="0.35">
      <c r="A24" s="122" t="s">
        <v>285</v>
      </c>
      <c r="B24" s="122"/>
    </row>
    <row r="25" spans="1:2" x14ac:dyDescent="0.35">
      <c r="A25" s="122" t="s">
        <v>195</v>
      </c>
      <c r="B25" s="122"/>
    </row>
    <row r="26" spans="1:2" x14ac:dyDescent="0.35">
      <c r="A26" s="122" t="s">
        <v>2</v>
      </c>
      <c r="B26" s="122"/>
    </row>
    <row r="27" spans="1:2" x14ac:dyDescent="0.35">
      <c r="A27" s="122" t="s">
        <v>3</v>
      </c>
      <c r="B27" s="122"/>
    </row>
    <row r="28" spans="1:2" x14ac:dyDescent="0.35">
      <c r="A28" s="122" t="s">
        <v>4</v>
      </c>
      <c r="B28" s="122"/>
    </row>
    <row r="29" spans="1:2" x14ac:dyDescent="0.35">
      <c r="A29" s="122" t="s">
        <v>5</v>
      </c>
      <c r="B29" s="122"/>
    </row>
    <row r="30" spans="1:2" x14ac:dyDescent="0.35">
      <c r="A30" s="122" t="s">
        <v>6</v>
      </c>
      <c r="B30" s="122"/>
    </row>
    <row r="31" spans="1:2" x14ac:dyDescent="0.35">
      <c r="A31" s="122" t="s">
        <v>7</v>
      </c>
      <c r="B31" s="122"/>
    </row>
    <row r="32" spans="1:2" x14ac:dyDescent="0.35">
      <c r="A32" s="122" t="s">
        <v>8</v>
      </c>
      <c r="B32" s="122"/>
    </row>
    <row r="33" spans="1:19" x14ac:dyDescent="0.35">
      <c r="A33" s="122" t="s">
        <v>9</v>
      </c>
      <c r="B33" s="122"/>
    </row>
    <row r="34" spans="1:19" ht="15" thickBot="1" x14ac:dyDescent="0.4">
      <c r="A34" s="122" t="s">
        <v>10</v>
      </c>
      <c r="B34" s="122"/>
    </row>
    <row r="35" spans="1:19" x14ac:dyDescent="0.35">
      <c r="A35" s="4"/>
      <c r="B35" s="4"/>
    </row>
    <row r="36" spans="1:19" x14ac:dyDescent="0.35">
      <c r="A36" s="1"/>
      <c r="B36" s="1"/>
      <c r="C36" s="1"/>
      <c r="D36" s="1"/>
      <c r="E36" s="1"/>
      <c r="F36" s="1"/>
      <c r="G36" s="1"/>
      <c r="H36" s="1"/>
      <c r="I36" s="1"/>
      <c r="J36" s="1"/>
      <c r="K36" s="1"/>
      <c r="L36" s="1"/>
      <c r="M36" s="1"/>
      <c r="N36" s="1"/>
      <c r="O36" s="1"/>
      <c r="P36" s="1"/>
      <c r="Q36" s="1"/>
      <c r="R36" s="1"/>
      <c r="S36" s="1"/>
    </row>
    <row r="37" spans="1:19" x14ac:dyDescent="0.35"/>
  </sheetData>
  <sheetProtection algorithmName="SHA-512" hashValue="4FGrKSAJcY5mVKLMA+59MvHzXAVL/tzdChiK9LkM/Hu6Orb218eLrXbT28YHpFkeAJxmm4qrFqv6QY9sb6w4AA==" saltValue="/aDboLj5Q+44j7RNAcfK9g==" spinCount="100000" sheet="1" formatColumns="0" formatRows="0"/>
  <mergeCells count="2">
    <mergeCell ref="B5:G5"/>
    <mergeCell ref="B7:G7"/>
  </mergeCells>
  <phoneticPr fontId="3" type="noConversion"/>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16E48A2A-FFE5-4087-B466-2C54376D4611}">
          <x14:formula1>
            <xm:f>'Data Validation (Hide)'!$D$2:$D$16</xm:f>
          </x14:formula1>
          <xm:sqref>B17</xm:sqref>
        </x14:dataValidation>
        <x14:dataValidation type="list" allowBlank="1" showInputMessage="1" showErrorMessage="1" xr:uid="{F47D1436-D41C-46E2-B2E4-BF967AEA37B3}">
          <x14:formula1>
            <xm:f>'Data Validation (Hide)'!$H$2:$H$5</xm:f>
          </x14:formula1>
          <xm:sqref>B13</xm:sqref>
        </x14:dataValidation>
        <x14:dataValidation type="list" allowBlank="1" showInputMessage="1" showErrorMessage="1" xr:uid="{1B073DCE-75AD-496E-9683-703B7C5697B1}">
          <x14:formula1>
            <xm:f>'Data Validation (Hide)'!$P$2:$P$3</xm:f>
          </x14:formula1>
          <xm:sqref>B11</xm:sqref>
        </x14:dataValidation>
        <x14:dataValidation type="list" showInputMessage="1" xr:uid="{E5BE0554-7B25-48F1-BCE8-8014642A1AE1}">
          <x14:formula1>
            <xm:f>'Data Validation (Hide)'!$X$2:$X$8</xm:f>
          </x14:formula1>
          <xm:sqref>B15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B6137-B8B3-4691-A52A-E91FDD37FC26}">
  <sheetPr codeName="Sheet3"/>
  <dimension ref="A1:U269"/>
  <sheetViews>
    <sheetView showGridLines="0" showRowColHeaders="0" workbookViewId="0">
      <selection activeCell="J1" sqref="J1"/>
    </sheetView>
  </sheetViews>
  <sheetFormatPr defaultColWidth="0" defaultRowHeight="14.5" zeroHeight="1" x14ac:dyDescent="0.35"/>
  <cols>
    <col min="1" max="1" width="11.6328125" bestFit="1" customWidth="1"/>
    <col min="2" max="2" width="11.7265625" customWidth="1"/>
    <col min="3" max="3" width="13.6328125" customWidth="1"/>
    <col min="4" max="5" width="10.453125" hidden="1" customWidth="1"/>
    <col min="6" max="21" width="8.7265625" customWidth="1"/>
    <col min="22" max="16384" width="8.7265625" hidden="1"/>
  </cols>
  <sheetData>
    <row r="1" spans="1:21" ht="23.5" x14ac:dyDescent="0.55000000000000004">
      <c r="A1" s="25" t="s">
        <v>128</v>
      </c>
    </row>
    <row r="2" spans="1:21" ht="15" thickBot="1" x14ac:dyDescent="0.4"/>
    <row r="3" spans="1:21" ht="15" thickBot="1" x14ac:dyDescent="0.4">
      <c r="A3" s="56" t="s">
        <v>14</v>
      </c>
      <c r="B3" s="123"/>
    </row>
    <row r="4" spans="1:21" ht="15" hidden="1" thickBot="1" x14ac:dyDescent="0.4"/>
    <row r="5" spans="1:21" ht="15" hidden="1" thickBot="1" x14ac:dyDescent="0.4">
      <c r="A5" s="56" t="s">
        <v>102</v>
      </c>
      <c r="B5" s="169" t="s">
        <v>135</v>
      </c>
    </row>
    <row r="6" spans="1:21" ht="15" hidden="1" thickBot="1" x14ac:dyDescent="0.4">
      <c r="A6" s="56" t="s">
        <v>103</v>
      </c>
      <c r="B6" s="126">
        <v>2019</v>
      </c>
    </row>
    <row r="7" spans="1:21" ht="15" thickBot="1" x14ac:dyDescent="0.4"/>
    <row r="8" spans="1:21" ht="28.5" customHeight="1" thickBot="1" x14ac:dyDescent="0.4">
      <c r="A8" s="24">
        <f>MAX(A9:A268)</f>
        <v>0</v>
      </c>
      <c r="C8" s="62" t="s">
        <v>15</v>
      </c>
      <c r="D8" s="50" t="s">
        <v>108</v>
      </c>
      <c r="E8" s="50" t="s">
        <v>109</v>
      </c>
      <c r="F8" s="40" t="str" cm="1">
        <f t="array" ref="F8">INDEX('Data Validation (Hide)'!$B$2:$B$16,COLUMN(A1),1)</f>
        <v>Caseload 1</v>
      </c>
      <c r="G8" s="40" t="str" cm="1">
        <f t="array" ref="G8">INDEX('Data Validation (Hide)'!$B$2:$B$16,COLUMN(B1),1)</f>
        <v>Caseload 2</v>
      </c>
      <c r="H8" s="40" t="str" cm="1">
        <f t="array" ref="H8">INDEX('Data Validation (Hide)'!$B$2:$B$16,COLUMN(C1),1)</f>
        <v>Caseload 3</v>
      </c>
      <c r="I8" s="40" t="str" cm="1">
        <f t="array" ref="I8">INDEX('Data Validation (Hide)'!$B$2:$B$16,COLUMN(D1),1)</f>
        <v>Caseload 4</v>
      </c>
      <c r="J8" s="41" t="str" cm="1">
        <f t="array" ref="J8">INDEX('Data Validation (Hide)'!$B$2:$B$16,COLUMN(E1),1)</f>
        <v>Caseload 5</v>
      </c>
      <c r="K8" s="41" t="str" cm="1">
        <f t="array" ref="K8">INDEX('Data Validation (Hide)'!$B$2:$B$16,COLUMN(F1),1)</f>
        <v>Caseload 6</v>
      </c>
      <c r="L8" s="41" t="str" cm="1">
        <f t="array" ref="L8">INDEX('Data Validation (Hide)'!$B$2:$B$16,COLUMN(G1),1)</f>
        <v>Caseload 7</v>
      </c>
      <c r="M8" s="41" t="str" cm="1">
        <f t="array" ref="M8">INDEX('Data Validation (Hide)'!$B$2:$B$16,COLUMN(H1),1)</f>
        <v>Caseload 8</v>
      </c>
      <c r="N8" s="41" t="str" cm="1">
        <f t="array" ref="N8">INDEX('Data Validation (Hide)'!$B$2:$B$16,COLUMN(I1),1)</f>
        <v>Caseload 9</v>
      </c>
      <c r="O8" s="41" t="str" cm="1">
        <f t="array" ref="O8">INDEX('Data Validation (Hide)'!$B$2:$B$16,COLUMN(J1),1)</f>
        <v>Caseload 10</v>
      </c>
      <c r="P8" s="41" t="str" cm="1">
        <f t="array" ref="P8">INDEX('Data Validation (Hide)'!$B$2:$B$16,COLUMN(K1),1)</f>
        <v>Caseload 11</v>
      </c>
      <c r="Q8" s="41" t="str" cm="1">
        <f t="array" ref="Q8">INDEX('Data Validation (Hide)'!$B$2:$B$16,COLUMN(L1),1)</f>
        <v>Caseload 12</v>
      </c>
      <c r="R8" s="41" t="str" cm="1">
        <f t="array" ref="R8">INDEX('Data Validation (Hide)'!$B$2:$B$16,COLUMN(M1),1)</f>
        <v>Caseload 13</v>
      </c>
      <c r="S8" s="41" t="str" cm="1">
        <f t="array" ref="S8">INDEX('Data Validation (Hide)'!$B$2:$B$16,COLUMN(N1),1)</f>
        <v>Caseload 14</v>
      </c>
      <c r="T8" s="42" t="str" cm="1">
        <f t="array" ref="T8">INDEX('Data Validation (Hide)'!$B$2:$B$16,COLUMN(O1),1)</f>
        <v>Caseload 15</v>
      </c>
      <c r="U8" s="7"/>
    </row>
    <row r="9" spans="1:21" x14ac:dyDescent="0.35">
      <c r="A9" s="24" t="str">
        <f>IF(COUNTBLANK(F9:T9)=15,"",1)</f>
        <v/>
      </c>
      <c r="C9" s="38" t="str">
        <f>IF(A9="","",B3)</f>
        <v/>
      </c>
      <c r="D9" s="59" t="str">
        <f>IF(A9="","",B6)</f>
        <v/>
      </c>
      <c r="E9" s="59" t="str">
        <f>IF(A9="","",MONTH(DATEVALUE(B5&amp;" 1")))</f>
        <v/>
      </c>
      <c r="F9" s="124"/>
      <c r="G9" s="124"/>
      <c r="H9" s="124"/>
      <c r="I9" s="124"/>
      <c r="J9" s="124"/>
      <c r="K9" s="124"/>
      <c r="L9" s="124"/>
      <c r="M9" s="124"/>
      <c r="N9" s="124"/>
      <c r="O9" s="124"/>
      <c r="P9" s="124"/>
      <c r="Q9" s="124"/>
      <c r="R9" s="124"/>
      <c r="S9" s="124"/>
      <c r="T9" s="124"/>
      <c r="U9" s="7"/>
    </row>
    <row r="10" spans="1:21" x14ac:dyDescent="0.35">
      <c r="A10" s="24" t="str">
        <f t="shared" ref="A10:A73" si="0">IF(COUNTBLANK(F10:T10)=15,"",A9+1)</f>
        <v/>
      </c>
      <c r="C10" s="38" t="str">
        <f t="shared" ref="C10:C73" si="1">IF(A10="","",C9+7)</f>
        <v/>
      </c>
      <c r="D10" s="60" t="str">
        <f>IF(E10=1,MAX($D$9:D9)+1,"")</f>
        <v/>
      </c>
      <c r="E10" s="60" t="str">
        <f>IF(A10="","",IF(E9=12,1,E9+1))</f>
        <v/>
      </c>
      <c r="F10" s="124"/>
      <c r="G10" s="124"/>
      <c r="H10" s="124"/>
      <c r="I10" s="124"/>
      <c r="J10" s="124"/>
      <c r="K10" s="124"/>
      <c r="L10" s="124"/>
      <c r="M10" s="124"/>
      <c r="N10" s="124"/>
      <c r="O10" s="124"/>
      <c r="P10" s="124"/>
      <c r="Q10" s="124"/>
      <c r="R10" s="124"/>
      <c r="S10" s="124"/>
      <c r="T10" s="124"/>
      <c r="U10" s="7"/>
    </row>
    <row r="11" spans="1:21" x14ac:dyDescent="0.35">
      <c r="A11" s="24" t="str">
        <f t="shared" si="0"/>
        <v/>
      </c>
      <c r="C11" s="38" t="str">
        <f t="shared" si="1"/>
        <v/>
      </c>
      <c r="D11" s="60" t="str">
        <f>IF(E11=1,MAX($D$9:D10)+1,"")</f>
        <v/>
      </c>
      <c r="E11" s="60" t="str">
        <f t="shared" ref="E11:E74" si="2">IF(A11="","",IF(E10=12,1,E10+1))</f>
        <v/>
      </c>
      <c r="F11" s="124"/>
      <c r="G11" s="124"/>
      <c r="H11" s="124"/>
      <c r="I11" s="124"/>
      <c r="J11" s="124"/>
      <c r="K11" s="124"/>
      <c r="L11" s="124"/>
      <c r="M11" s="124"/>
      <c r="N11" s="124"/>
      <c r="O11" s="124"/>
      <c r="P11" s="124"/>
      <c r="Q11" s="124"/>
      <c r="R11" s="124"/>
      <c r="S11" s="124"/>
      <c r="T11" s="124"/>
      <c r="U11" s="7"/>
    </row>
    <row r="12" spans="1:21" x14ac:dyDescent="0.35">
      <c r="A12" s="24" t="str">
        <f t="shared" si="0"/>
        <v/>
      </c>
      <c r="C12" s="38" t="str">
        <f t="shared" si="1"/>
        <v/>
      </c>
      <c r="D12" s="60" t="str">
        <f>IF(E12=1,MAX($D$9:D11)+1,"")</f>
        <v/>
      </c>
      <c r="E12" s="60" t="str">
        <f t="shared" si="2"/>
        <v/>
      </c>
      <c r="F12" s="124"/>
      <c r="G12" s="124"/>
      <c r="H12" s="124"/>
      <c r="I12" s="124"/>
      <c r="J12" s="124"/>
      <c r="K12" s="124"/>
      <c r="L12" s="124"/>
      <c r="M12" s="124"/>
      <c r="N12" s="124"/>
      <c r="O12" s="124"/>
      <c r="P12" s="124"/>
      <c r="Q12" s="124"/>
      <c r="R12" s="124"/>
      <c r="S12" s="124"/>
      <c r="T12" s="124"/>
      <c r="U12" s="7"/>
    </row>
    <row r="13" spans="1:21" x14ac:dyDescent="0.35">
      <c r="A13" s="24" t="str">
        <f t="shared" si="0"/>
        <v/>
      </c>
      <c r="C13" s="38" t="str">
        <f t="shared" si="1"/>
        <v/>
      </c>
      <c r="D13" s="60" t="str">
        <f>IF(E13=1,MAX($D$9:D12)+1,"")</f>
        <v/>
      </c>
      <c r="E13" s="60" t="str">
        <f t="shared" si="2"/>
        <v/>
      </c>
      <c r="F13" s="124"/>
      <c r="G13" s="124"/>
      <c r="H13" s="124"/>
      <c r="I13" s="124"/>
      <c r="J13" s="124"/>
      <c r="K13" s="124"/>
      <c r="L13" s="124"/>
      <c r="M13" s="124"/>
      <c r="N13" s="124"/>
      <c r="O13" s="124"/>
      <c r="P13" s="124"/>
      <c r="Q13" s="124"/>
      <c r="R13" s="124"/>
      <c r="S13" s="124"/>
      <c r="T13" s="124"/>
      <c r="U13" s="7"/>
    </row>
    <row r="14" spans="1:21" x14ac:dyDescent="0.35">
      <c r="A14" s="24" t="str">
        <f t="shared" si="0"/>
        <v/>
      </c>
      <c r="C14" s="38" t="str">
        <f t="shared" si="1"/>
        <v/>
      </c>
      <c r="D14" s="60" t="str">
        <f>IF(E14=1,MAX($D$9:D13)+1,"")</f>
        <v/>
      </c>
      <c r="E14" s="60" t="str">
        <f t="shared" si="2"/>
        <v/>
      </c>
      <c r="F14" s="124"/>
      <c r="G14" s="124"/>
      <c r="H14" s="124"/>
      <c r="I14" s="124"/>
      <c r="J14" s="124"/>
      <c r="K14" s="124"/>
      <c r="L14" s="124"/>
      <c r="M14" s="124"/>
      <c r="N14" s="124"/>
      <c r="O14" s="124"/>
      <c r="P14" s="124"/>
      <c r="Q14" s="124"/>
      <c r="R14" s="124"/>
      <c r="S14" s="124"/>
      <c r="T14" s="124"/>
      <c r="U14" s="7"/>
    </row>
    <row r="15" spans="1:21" x14ac:dyDescent="0.35">
      <c r="A15" s="24" t="str">
        <f t="shared" si="0"/>
        <v/>
      </c>
      <c r="C15" s="38" t="str">
        <f t="shared" si="1"/>
        <v/>
      </c>
      <c r="D15" s="60" t="str">
        <f>IF(E15=1,MAX($D$9:D14)+1,"")</f>
        <v/>
      </c>
      <c r="E15" s="60" t="str">
        <f t="shared" si="2"/>
        <v/>
      </c>
      <c r="F15" s="124"/>
      <c r="G15" s="124"/>
      <c r="H15" s="124"/>
      <c r="I15" s="124"/>
      <c r="J15" s="124"/>
      <c r="K15" s="124"/>
      <c r="L15" s="124"/>
      <c r="M15" s="124"/>
      <c r="N15" s="124"/>
      <c r="O15" s="124"/>
      <c r="P15" s="124"/>
      <c r="Q15" s="124"/>
      <c r="R15" s="124"/>
      <c r="S15" s="124"/>
      <c r="T15" s="124"/>
      <c r="U15" s="7"/>
    </row>
    <row r="16" spans="1:21" x14ac:dyDescent="0.35">
      <c r="A16" s="24" t="str">
        <f t="shared" si="0"/>
        <v/>
      </c>
      <c r="C16" s="38" t="str">
        <f t="shared" si="1"/>
        <v/>
      </c>
      <c r="D16" s="60" t="str">
        <f>IF(E16=1,MAX($D$9:D15)+1,"")</f>
        <v/>
      </c>
      <c r="E16" s="60" t="str">
        <f t="shared" si="2"/>
        <v/>
      </c>
      <c r="F16" s="124"/>
      <c r="G16" s="124"/>
      <c r="H16" s="124"/>
      <c r="I16" s="124"/>
      <c r="J16" s="124"/>
      <c r="K16" s="124"/>
      <c r="L16" s="124"/>
      <c r="M16" s="124"/>
      <c r="N16" s="124"/>
      <c r="O16" s="124"/>
      <c r="P16" s="124"/>
      <c r="Q16" s="124"/>
      <c r="R16" s="124"/>
      <c r="S16" s="124"/>
      <c r="T16" s="124"/>
      <c r="U16" s="7"/>
    </row>
    <row r="17" spans="1:21" x14ac:dyDescent="0.35">
      <c r="A17" s="24" t="str">
        <f t="shared" si="0"/>
        <v/>
      </c>
      <c r="C17" s="38" t="str">
        <f t="shared" si="1"/>
        <v/>
      </c>
      <c r="D17" s="60" t="str">
        <f>IF(E17=1,MAX($D$9:D16)+1,"")</f>
        <v/>
      </c>
      <c r="E17" s="60" t="str">
        <f t="shared" si="2"/>
        <v/>
      </c>
      <c r="F17" s="124"/>
      <c r="G17" s="124"/>
      <c r="H17" s="124"/>
      <c r="I17" s="124"/>
      <c r="J17" s="124"/>
      <c r="K17" s="124"/>
      <c r="L17" s="124"/>
      <c r="M17" s="124"/>
      <c r="N17" s="124"/>
      <c r="O17" s="124"/>
      <c r="P17" s="124"/>
      <c r="Q17" s="124"/>
      <c r="R17" s="124"/>
      <c r="S17" s="124"/>
      <c r="T17" s="124"/>
      <c r="U17" s="7"/>
    </row>
    <row r="18" spans="1:21" x14ac:dyDescent="0.35">
      <c r="A18" s="24" t="str">
        <f t="shared" si="0"/>
        <v/>
      </c>
      <c r="C18" s="38" t="str">
        <f t="shared" si="1"/>
        <v/>
      </c>
      <c r="D18" s="60" t="str">
        <f>IF(E18=1,MAX($D$9:D17)+1,"")</f>
        <v/>
      </c>
      <c r="E18" s="60" t="str">
        <f t="shared" si="2"/>
        <v/>
      </c>
      <c r="F18" s="124"/>
      <c r="G18" s="124"/>
      <c r="H18" s="124"/>
      <c r="I18" s="124"/>
      <c r="J18" s="124"/>
      <c r="K18" s="124"/>
      <c r="L18" s="124"/>
      <c r="M18" s="124"/>
      <c r="N18" s="124"/>
      <c r="O18" s="124"/>
      <c r="P18" s="124"/>
      <c r="Q18" s="124"/>
      <c r="R18" s="124"/>
      <c r="S18" s="124"/>
      <c r="T18" s="124"/>
      <c r="U18" s="7"/>
    </row>
    <row r="19" spans="1:21" x14ac:dyDescent="0.35">
      <c r="A19" s="24" t="str">
        <f t="shared" si="0"/>
        <v/>
      </c>
      <c r="C19" s="38" t="str">
        <f t="shared" si="1"/>
        <v/>
      </c>
      <c r="D19" s="60" t="str">
        <f>IF(E19=1,MAX($D$9:D18)+1,"")</f>
        <v/>
      </c>
      <c r="E19" s="60" t="str">
        <f t="shared" si="2"/>
        <v/>
      </c>
      <c r="F19" s="124"/>
      <c r="G19" s="124"/>
      <c r="H19" s="124"/>
      <c r="I19" s="124"/>
      <c r="J19" s="124"/>
      <c r="K19" s="124"/>
      <c r="L19" s="124"/>
      <c r="M19" s="124"/>
      <c r="N19" s="124"/>
      <c r="O19" s="124"/>
      <c r="P19" s="124"/>
      <c r="Q19" s="124"/>
      <c r="R19" s="124"/>
      <c r="S19" s="124"/>
      <c r="T19" s="124"/>
      <c r="U19" s="7"/>
    </row>
    <row r="20" spans="1:21" x14ac:dyDescent="0.35">
      <c r="A20" s="24" t="str">
        <f t="shared" si="0"/>
        <v/>
      </c>
      <c r="C20" s="38" t="str">
        <f t="shared" si="1"/>
        <v/>
      </c>
      <c r="D20" s="60" t="str">
        <f>IF(E20=1,MAX($D$9:D19)+1,"")</f>
        <v/>
      </c>
      <c r="E20" s="60" t="str">
        <f t="shared" si="2"/>
        <v/>
      </c>
      <c r="F20" s="124"/>
      <c r="G20" s="124"/>
      <c r="H20" s="124"/>
      <c r="I20" s="124"/>
      <c r="J20" s="124"/>
      <c r="K20" s="124"/>
      <c r="L20" s="124"/>
      <c r="M20" s="124"/>
      <c r="N20" s="124"/>
      <c r="O20" s="124"/>
      <c r="P20" s="124"/>
      <c r="Q20" s="124"/>
      <c r="R20" s="124"/>
      <c r="S20" s="124"/>
      <c r="T20" s="124"/>
      <c r="U20" s="7"/>
    </row>
    <row r="21" spans="1:21" x14ac:dyDescent="0.35">
      <c r="A21" s="24" t="str">
        <f t="shared" si="0"/>
        <v/>
      </c>
      <c r="C21" s="38" t="str">
        <f t="shared" si="1"/>
        <v/>
      </c>
      <c r="D21" s="60" t="str">
        <f>IF(E21=1,MAX($D$9:D20)+1,"")</f>
        <v/>
      </c>
      <c r="E21" s="60" t="str">
        <f t="shared" si="2"/>
        <v/>
      </c>
      <c r="F21" s="124"/>
      <c r="G21" s="124"/>
      <c r="H21" s="124"/>
      <c r="I21" s="124"/>
      <c r="J21" s="124"/>
      <c r="K21" s="124"/>
      <c r="L21" s="124"/>
      <c r="M21" s="124"/>
      <c r="N21" s="124"/>
      <c r="O21" s="124"/>
      <c r="P21" s="124"/>
      <c r="Q21" s="124"/>
      <c r="R21" s="124"/>
      <c r="S21" s="124"/>
      <c r="T21" s="124"/>
      <c r="U21" s="7"/>
    </row>
    <row r="22" spans="1:21" x14ac:dyDescent="0.35">
      <c r="A22" s="24" t="str">
        <f t="shared" si="0"/>
        <v/>
      </c>
      <c r="C22" s="38" t="str">
        <f t="shared" si="1"/>
        <v/>
      </c>
      <c r="D22" s="60" t="str">
        <f>IF(E22=1,MAX($D$9:D21)+1,"")</f>
        <v/>
      </c>
      <c r="E22" s="60" t="str">
        <f t="shared" si="2"/>
        <v/>
      </c>
      <c r="F22" s="124"/>
      <c r="G22" s="124"/>
      <c r="H22" s="124"/>
      <c r="I22" s="124"/>
      <c r="J22" s="124"/>
      <c r="K22" s="124"/>
      <c r="L22" s="124"/>
      <c r="M22" s="124"/>
      <c r="N22" s="124"/>
      <c r="O22" s="124"/>
      <c r="P22" s="124"/>
      <c r="Q22" s="124"/>
      <c r="R22" s="124"/>
      <c r="S22" s="124"/>
      <c r="T22" s="124"/>
      <c r="U22" s="7"/>
    </row>
    <row r="23" spans="1:21" x14ac:dyDescent="0.35">
      <c r="A23" s="24" t="str">
        <f t="shared" si="0"/>
        <v/>
      </c>
      <c r="C23" s="38" t="str">
        <f t="shared" si="1"/>
        <v/>
      </c>
      <c r="D23" s="60" t="str">
        <f>IF(E23=1,MAX($D$9:D22)+1,"")</f>
        <v/>
      </c>
      <c r="E23" s="60" t="str">
        <f t="shared" si="2"/>
        <v/>
      </c>
      <c r="F23" s="124"/>
      <c r="G23" s="124"/>
      <c r="H23" s="124"/>
      <c r="I23" s="124"/>
      <c r="J23" s="124"/>
      <c r="K23" s="124"/>
      <c r="L23" s="124"/>
      <c r="M23" s="124"/>
      <c r="N23" s="124"/>
      <c r="O23" s="124"/>
      <c r="P23" s="124"/>
      <c r="Q23" s="124"/>
      <c r="R23" s="124"/>
      <c r="S23" s="124"/>
      <c r="T23" s="124"/>
      <c r="U23" s="7"/>
    </row>
    <row r="24" spans="1:21" x14ac:dyDescent="0.35">
      <c r="A24" s="24" t="str">
        <f t="shared" si="0"/>
        <v/>
      </c>
      <c r="C24" s="38" t="str">
        <f t="shared" si="1"/>
        <v/>
      </c>
      <c r="D24" s="60" t="str">
        <f>IF(E24=1,MAX($D$9:D23)+1,"")</f>
        <v/>
      </c>
      <c r="E24" s="60" t="str">
        <f t="shared" si="2"/>
        <v/>
      </c>
      <c r="F24" s="124"/>
      <c r="G24" s="124"/>
      <c r="H24" s="124"/>
      <c r="I24" s="124"/>
      <c r="J24" s="124"/>
      <c r="K24" s="124"/>
      <c r="L24" s="124"/>
      <c r="M24" s="124"/>
      <c r="N24" s="124"/>
      <c r="O24" s="124"/>
      <c r="P24" s="124"/>
      <c r="Q24" s="124"/>
      <c r="R24" s="124"/>
      <c r="S24" s="124"/>
      <c r="T24" s="124"/>
      <c r="U24" s="7"/>
    </row>
    <row r="25" spans="1:21" x14ac:dyDescent="0.35">
      <c r="A25" s="24" t="str">
        <f t="shared" si="0"/>
        <v/>
      </c>
      <c r="C25" s="38" t="str">
        <f t="shared" si="1"/>
        <v/>
      </c>
      <c r="D25" s="60" t="str">
        <f>IF(E25=1,MAX($D$9:D24)+1,"")</f>
        <v/>
      </c>
      <c r="E25" s="60" t="str">
        <f t="shared" si="2"/>
        <v/>
      </c>
      <c r="F25" s="124"/>
      <c r="G25" s="124"/>
      <c r="H25" s="124"/>
      <c r="I25" s="124"/>
      <c r="J25" s="124"/>
      <c r="K25" s="124"/>
      <c r="L25" s="124"/>
      <c r="M25" s="124"/>
      <c r="N25" s="124"/>
      <c r="O25" s="124"/>
      <c r="P25" s="124"/>
      <c r="Q25" s="124"/>
      <c r="R25" s="124"/>
      <c r="S25" s="124"/>
      <c r="T25" s="124"/>
      <c r="U25" s="7"/>
    </row>
    <row r="26" spans="1:21" x14ac:dyDescent="0.35">
      <c r="A26" s="24" t="str">
        <f t="shared" si="0"/>
        <v/>
      </c>
      <c r="C26" s="38" t="str">
        <f t="shared" si="1"/>
        <v/>
      </c>
      <c r="D26" s="60" t="str">
        <f>IF(E26=1,MAX($D$9:D25)+1,"")</f>
        <v/>
      </c>
      <c r="E26" s="60" t="str">
        <f t="shared" si="2"/>
        <v/>
      </c>
      <c r="F26" s="124"/>
      <c r="G26" s="124"/>
      <c r="H26" s="124"/>
      <c r="I26" s="124"/>
      <c r="J26" s="124"/>
      <c r="K26" s="124"/>
      <c r="L26" s="124"/>
      <c r="M26" s="124"/>
      <c r="N26" s="124"/>
      <c r="O26" s="124"/>
      <c r="P26" s="124"/>
      <c r="Q26" s="124"/>
      <c r="R26" s="124"/>
      <c r="S26" s="124"/>
      <c r="T26" s="124"/>
      <c r="U26" s="7"/>
    </row>
    <row r="27" spans="1:21" x14ac:dyDescent="0.35">
      <c r="A27" s="24" t="str">
        <f t="shared" si="0"/>
        <v/>
      </c>
      <c r="C27" s="38" t="str">
        <f t="shared" si="1"/>
        <v/>
      </c>
      <c r="D27" s="60" t="str">
        <f>IF(E27=1,MAX($D$9:D26)+1,"")</f>
        <v/>
      </c>
      <c r="E27" s="60" t="str">
        <f t="shared" si="2"/>
        <v/>
      </c>
      <c r="F27" s="124"/>
      <c r="G27" s="124"/>
      <c r="H27" s="124"/>
      <c r="I27" s="124"/>
      <c r="J27" s="124"/>
      <c r="K27" s="124"/>
      <c r="L27" s="124"/>
      <c r="M27" s="124"/>
      <c r="N27" s="124"/>
      <c r="O27" s="124"/>
      <c r="P27" s="124"/>
      <c r="Q27" s="124"/>
      <c r="R27" s="124"/>
      <c r="S27" s="124"/>
      <c r="T27" s="124"/>
      <c r="U27" s="7"/>
    </row>
    <row r="28" spans="1:21" x14ac:dyDescent="0.35">
      <c r="A28" s="24" t="str">
        <f t="shared" si="0"/>
        <v/>
      </c>
      <c r="C28" s="38" t="str">
        <f t="shared" si="1"/>
        <v/>
      </c>
      <c r="D28" s="60" t="str">
        <f>IF(E28=1,MAX($D$9:D27)+1,"")</f>
        <v/>
      </c>
      <c r="E28" s="60" t="str">
        <f t="shared" si="2"/>
        <v/>
      </c>
      <c r="F28" s="124"/>
      <c r="G28" s="124"/>
      <c r="H28" s="124"/>
      <c r="I28" s="124"/>
      <c r="J28" s="124"/>
      <c r="K28" s="124"/>
      <c r="L28" s="124"/>
      <c r="M28" s="124"/>
      <c r="N28" s="124"/>
      <c r="O28" s="124"/>
      <c r="P28" s="124"/>
      <c r="Q28" s="124"/>
      <c r="R28" s="124"/>
      <c r="S28" s="124"/>
      <c r="T28" s="124"/>
      <c r="U28" s="7"/>
    </row>
    <row r="29" spans="1:21" x14ac:dyDescent="0.35">
      <c r="A29" s="24" t="str">
        <f t="shared" si="0"/>
        <v/>
      </c>
      <c r="C29" s="38" t="str">
        <f t="shared" si="1"/>
        <v/>
      </c>
      <c r="D29" s="60" t="str">
        <f>IF(E29=1,MAX($D$9:D28)+1,"")</f>
        <v/>
      </c>
      <c r="E29" s="60" t="str">
        <f t="shared" si="2"/>
        <v/>
      </c>
      <c r="F29" s="124"/>
      <c r="G29" s="124"/>
      <c r="H29" s="124"/>
      <c r="I29" s="124"/>
      <c r="J29" s="124"/>
      <c r="K29" s="124"/>
      <c r="L29" s="124"/>
      <c r="M29" s="124"/>
      <c r="N29" s="124"/>
      <c r="O29" s="124"/>
      <c r="P29" s="124"/>
      <c r="Q29" s="124"/>
      <c r="R29" s="124"/>
      <c r="S29" s="124"/>
      <c r="T29" s="124"/>
      <c r="U29" s="7"/>
    </row>
    <row r="30" spans="1:21" x14ac:dyDescent="0.35">
      <c r="A30" s="24" t="str">
        <f t="shared" si="0"/>
        <v/>
      </c>
      <c r="C30" s="38" t="str">
        <f t="shared" si="1"/>
        <v/>
      </c>
      <c r="D30" s="60" t="str">
        <f>IF(E30=1,MAX($D$9:D29)+1,"")</f>
        <v/>
      </c>
      <c r="E30" s="60" t="str">
        <f t="shared" si="2"/>
        <v/>
      </c>
      <c r="F30" s="124"/>
      <c r="G30" s="124"/>
      <c r="H30" s="124"/>
      <c r="I30" s="124"/>
      <c r="J30" s="124"/>
      <c r="K30" s="124"/>
      <c r="L30" s="124"/>
      <c r="M30" s="124"/>
      <c r="N30" s="124"/>
      <c r="O30" s="124"/>
      <c r="P30" s="124"/>
      <c r="Q30" s="124"/>
      <c r="R30" s="124"/>
      <c r="S30" s="124"/>
      <c r="T30" s="124"/>
      <c r="U30" s="7"/>
    </row>
    <row r="31" spans="1:21" x14ac:dyDescent="0.35">
      <c r="A31" s="24" t="str">
        <f t="shared" si="0"/>
        <v/>
      </c>
      <c r="C31" s="38" t="str">
        <f t="shared" si="1"/>
        <v/>
      </c>
      <c r="D31" s="60" t="str">
        <f>IF(E31=1,MAX($D$9:D30)+1,"")</f>
        <v/>
      </c>
      <c r="E31" s="60" t="str">
        <f t="shared" si="2"/>
        <v/>
      </c>
      <c r="F31" s="124"/>
      <c r="G31" s="124"/>
      <c r="H31" s="124"/>
      <c r="I31" s="124"/>
      <c r="J31" s="124"/>
      <c r="K31" s="124"/>
      <c r="L31" s="124"/>
      <c r="M31" s="124"/>
      <c r="N31" s="124"/>
      <c r="O31" s="124"/>
      <c r="P31" s="124"/>
      <c r="Q31" s="124"/>
      <c r="R31" s="124"/>
      <c r="S31" s="124"/>
      <c r="T31" s="124"/>
      <c r="U31" s="7"/>
    </row>
    <row r="32" spans="1:21" x14ac:dyDescent="0.35">
      <c r="A32" s="24" t="str">
        <f t="shared" si="0"/>
        <v/>
      </c>
      <c r="C32" s="38" t="str">
        <f t="shared" si="1"/>
        <v/>
      </c>
      <c r="D32" s="60" t="str">
        <f>IF(E32=1,MAX($D$9:D31)+1,"")</f>
        <v/>
      </c>
      <c r="E32" s="60" t="str">
        <f t="shared" si="2"/>
        <v/>
      </c>
      <c r="F32" s="124"/>
      <c r="G32" s="124"/>
      <c r="H32" s="124"/>
      <c r="I32" s="124"/>
      <c r="J32" s="124"/>
      <c r="K32" s="124"/>
      <c r="L32" s="124"/>
      <c r="M32" s="124"/>
      <c r="N32" s="124"/>
      <c r="O32" s="124"/>
      <c r="P32" s="124"/>
      <c r="Q32" s="124"/>
      <c r="R32" s="124"/>
      <c r="S32" s="124"/>
      <c r="T32" s="124"/>
      <c r="U32" s="7"/>
    </row>
    <row r="33" spans="1:21" x14ac:dyDescent="0.35">
      <c r="A33" s="24" t="str">
        <f t="shared" si="0"/>
        <v/>
      </c>
      <c r="C33" s="38" t="str">
        <f t="shared" si="1"/>
        <v/>
      </c>
      <c r="D33" s="60" t="str">
        <f>IF(E33=1,MAX($D$9:D32)+1,"")</f>
        <v/>
      </c>
      <c r="E33" s="60" t="str">
        <f t="shared" si="2"/>
        <v/>
      </c>
      <c r="F33" s="124"/>
      <c r="G33" s="124"/>
      <c r="H33" s="124"/>
      <c r="I33" s="124"/>
      <c r="J33" s="124"/>
      <c r="K33" s="124"/>
      <c r="L33" s="124"/>
      <c r="M33" s="124"/>
      <c r="N33" s="124"/>
      <c r="O33" s="124"/>
      <c r="P33" s="124"/>
      <c r="Q33" s="124"/>
      <c r="R33" s="124"/>
      <c r="S33" s="124"/>
      <c r="T33" s="124"/>
      <c r="U33" s="7"/>
    </row>
    <row r="34" spans="1:21" x14ac:dyDescent="0.35">
      <c r="A34" s="24" t="str">
        <f t="shared" si="0"/>
        <v/>
      </c>
      <c r="C34" s="38" t="str">
        <f t="shared" si="1"/>
        <v/>
      </c>
      <c r="D34" s="60" t="str">
        <f>IF(E34=1,MAX($D$9:D33)+1,"")</f>
        <v/>
      </c>
      <c r="E34" s="60" t="str">
        <f t="shared" si="2"/>
        <v/>
      </c>
      <c r="F34" s="124"/>
      <c r="G34" s="124"/>
      <c r="H34" s="124"/>
      <c r="I34" s="124"/>
      <c r="J34" s="124"/>
      <c r="K34" s="124"/>
      <c r="L34" s="124"/>
      <c r="M34" s="124"/>
      <c r="N34" s="124"/>
      <c r="O34" s="124"/>
      <c r="P34" s="124"/>
      <c r="Q34" s="124"/>
      <c r="R34" s="124"/>
      <c r="S34" s="124"/>
      <c r="T34" s="124"/>
      <c r="U34" s="7"/>
    </row>
    <row r="35" spans="1:21" x14ac:dyDescent="0.35">
      <c r="A35" s="24" t="str">
        <f t="shared" si="0"/>
        <v/>
      </c>
      <c r="C35" s="38" t="str">
        <f t="shared" si="1"/>
        <v/>
      </c>
      <c r="D35" s="60" t="str">
        <f>IF(E35=1,MAX($D$9:D34)+1,"")</f>
        <v/>
      </c>
      <c r="E35" s="60" t="str">
        <f t="shared" si="2"/>
        <v/>
      </c>
      <c r="F35" s="124"/>
      <c r="G35" s="124"/>
      <c r="H35" s="124"/>
      <c r="I35" s="124"/>
      <c r="J35" s="124"/>
      <c r="K35" s="124"/>
      <c r="L35" s="124"/>
      <c r="M35" s="124"/>
      <c r="N35" s="124"/>
      <c r="O35" s="124"/>
      <c r="P35" s="124"/>
      <c r="Q35" s="124"/>
      <c r="R35" s="124"/>
      <c r="S35" s="124"/>
      <c r="T35" s="124"/>
      <c r="U35" s="7"/>
    </row>
    <row r="36" spans="1:21" x14ac:dyDescent="0.35">
      <c r="A36" s="24" t="str">
        <f t="shared" si="0"/>
        <v/>
      </c>
      <c r="C36" s="38" t="str">
        <f t="shared" si="1"/>
        <v/>
      </c>
      <c r="D36" s="60" t="str">
        <f>IF(E36=1,MAX($D$9:D35)+1,"")</f>
        <v/>
      </c>
      <c r="E36" s="60" t="str">
        <f t="shared" si="2"/>
        <v/>
      </c>
      <c r="F36" s="124"/>
      <c r="G36" s="124"/>
      <c r="H36" s="124"/>
      <c r="I36" s="124"/>
      <c r="J36" s="124"/>
      <c r="K36" s="124"/>
      <c r="L36" s="124"/>
      <c r="M36" s="124"/>
      <c r="N36" s="124"/>
      <c r="O36" s="124"/>
      <c r="P36" s="124"/>
      <c r="Q36" s="124"/>
      <c r="R36" s="124"/>
      <c r="S36" s="124"/>
      <c r="T36" s="124"/>
      <c r="U36" s="7"/>
    </row>
    <row r="37" spans="1:21" x14ac:dyDescent="0.35">
      <c r="A37" s="24" t="str">
        <f t="shared" si="0"/>
        <v/>
      </c>
      <c r="C37" s="38" t="str">
        <f t="shared" si="1"/>
        <v/>
      </c>
      <c r="D37" s="60" t="str">
        <f>IF(E37=1,MAX($D$9:D36)+1,"")</f>
        <v/>
      </c>
      <c r="E37" s="60" t="str">
        <f t="shared" si="2"/>
        <v/>
      </c>
      <c r="F37" s="124"/>
      <c r="G37" s="124"/>
      <c r="H37" s="124"/>
      <c r="I37" s="124"/>
      <c r="J37" s="124"/>
      <c r="K37" s="124"/>
      <c r="L37" s="124"/>
      <c r="M37" s="124"/>
      <c r="N37" s="124"/>
      <c r="O37" s="124"/>
      <c r="P37" s="124"/>
      <c r="Q37" s="124"/>
      <c r="R37" s="124"/>
      <c r="S37" s="124"/>
      <c r="T37" s="124"/>
      <c r="U37" s="7"/>
    </row>
    <row r="38" spans="1:21" x14ac:dyDescent="0.35">
      <c r="A38" s="24" t="str">
        <f t="shared" si="0"/>
        <v/>
      </c>
      <c r="C38" s="38" t="str">
        <f t="shared" si="1"/>
        <v/>
      </c>
      <c r="D38" s="60" t="str">
        <f>IF(E38=1,MAX($D$9:D37)+1,"")</f>
        <v/>
      </c>
      <c r="E38" s="60" t="str">
        <f t="shared" si="2"/>
        <v/>
      </c>
      <c r="F38" s="124"/>
      <c r="G38" s="124"/>
      <c r="H38" s="124"/>
      <c r="I38" s="124"/>
      <c r="J38" s="124"/>
      <c r="K38" s="124"/>
      <c r="L38" s="124"/>
      <c r="M38" s="124"/>
      <c r="N38" s="124"/>
      <c r="O38" s="124"/>
      <c r="P38" s="124"/>
      <c r="Q38" s="124"/>
      <c r="R38" s="124"/>
      <c r="S38" s="124"/>
      <c r="T38" s="124"/>
      <c r="U38" s="7"/>
    </row>
    <row r="39" spans="1:21" x14ac:dyDescent="0.35">
      <c r="A39" s="24" t="str">
        <f t="shared" si="0"/>
        <v/>
      </c>
      <c r="C39" s="38" t="str">
        <f t="shared" si="1"/>
        <v/>
      </c>
      <c r="D39" s="60" t="str">
        <f>IF(E39=1,MAX($D$9:D38)+1,"")</f>
        <v/>
      </c>
      <c r="E39" s="60" t="str">
        <f t="shared" si="2"/>
        <v/>
      </c>
      <c r="F39" s="124"/>
      <c r="G39" s="124"/>
      <c r="H39" s="124"/>
      <c r="I39" s="124"/>
      <c r="J39" s="124"/>
      <c r="K39" s="124"/>
      <c r="L39" s="124"/>
      <c r="M39" s="124"/>
      <c r="N39" s="124"/>
      <c r="O39" s="124"/>
      <c r="P39" s="124"/>
      <c r="Q39" s="124"/>
      <c r="R39" s="124"/>
      <c r="S39" s="124"/>
      <c r="T39" s="124"/>
      <c r="U39" s="7"/>
    </row>
    <row r="40" spans="1:21" x14ac:dyDescent="0.35">
      <c r="A40" s="24" t="str">
        <f t="shared" si="0"/>
        <v/>
      </c>
      <c r="C40" s="38" t="str">
        <f t="shared" si="1"/>
        <v/>
      </c>
      <c r="D40" s="60" t="str">
        <f>IF(E40=1,MAX($D$9:D39)+1,"")</f>
        <v/>
      </c>
      <c r="E40" s="60" t="str">
        <f t="shared" si="2"/>
        <v/>
      </c>
      <c r="F40" s="124"/>
      <c r="G40" s="124"/>
      <c r="H40" s="124"/>
      <c r="I40" s="124"/>
      <c r="J40" s="124"/>
      <c r="K40" s="124"/>
      <c r="L40" s="124"/>
      <c r="M40" s="124"/>
      <c r="N40" s="124"/>
      <c r="O40" s="124"/>
      <c r="P40" s="124"/>
      <c r="Q40" s="124"/>
      <c r="R40" s="124"/>
      <c r="S40" s="124"/>
      <c r="T40" s="124"/>
      <c r="U40" s="7"/>
    </row>
    <row r="41" spans="1:21" x14ac:dyDescent="0.35">
      <c r="A41" s="24" t="str">
        <f t="shared" si="0"/>
        <v/>
      </c>
      <c r="C41" s="38" t="str">
        <f t="shared" si="1"/>
        <v/>
      </c>
      <c r="D41" s="60" t="str">
        <f>IF(E41=1,MAX($D$9:D40)+1,"")</f>
        <v/>
      </c>
      <c r="E41" s="60" t="str">
        <f t="shared" si="2"/>
        <v/>
      </c>
      <c r="F41" s="124"/>
      <c r="G41" s="124"/>
      <c r="H41" s="124"/>
      <c r="I41" s="124"/>
      <c r="J41" s="124"/>
      <c r="K41" s="124"/>
      <c r="L41" s="124"/>
      <c r="M41" s="124"/>
      <c r="N41" s="124"/>
      <c r="O41" s="124"/>
      <c r="P41" s="124"/>
      <c r="Q41" s="124"/>
      <c r="R41" s="124"/>
      <c r="S41" s="124"/>
      <c r="T41" s="124"/>
      <c r="U41" s="7"/>
    </row>
    <row r="42" spans="1:21" x14ac:dyDescent="0.35">
      <c r="A42" s="24" t="str">
        <f t="shared" si="0"/>
        <v/>
      </c>
      <c r="C42" s="38" t="str">
        <f t="shared" si="1"/>
        <v/>
      </c>
      <c r="D42" s="60" t="str">
        <f>IF(E42=1,MAX($D$9:D41)+1,"")</f>
        <v/>
      </c>
      <c r="E42" s="60" t="str">
        <f t="shared" si="2"/>
        <v/>
      </c>
      <c r="F42" s="124"/>
      <c r="G42" s="124"/>
      <c r="H42" s="124"/>
      <c r="I42" s="124"/>
      <c r="J42" s="124"/>
      <c r="K42" s="124"/>
      <c r="L42" s="124"/>
      <c r="M42" s="124"/>
      <c r="N42" s="124"/>
      <c r="O42" s="124"/>
      <c r="P42" s="124"/>
      <c r="Q42" s="124"/>
      <c r="R42" s="124"/>
      <c r="S42" s="124"/>
      <c r="T42" s="124"/>
      <c r="U42" s="7"/>
    </row>
    <row r="43" spans="1:21" x14ac:dyDescent="0.35">
      <c r="A43" s="24" t="str">
        <f t="shared" si="0"/>
        <v/>
      </c>
      <c r="C43" s="38" t="str">
        <f t="shared" si="1"/>
        <v/>
      </c>
      <c r="D43" s="60" t="str">
        <f>IF(E43=1,MAX($D$9:D42)+1,"")</f>
        <v/>
      </c>
      <c r="E43" s="60" t="str">
        <f t="shared" si="2"/>
        <v/>
      </c>
      <c r="F43" s="124"/>
      <c r="G43" s="124"/>
      <c r="H43" s="124"/>
      <c r="I43" s="124"/>
      <c r="J43" s="124"/>
      <c r="K43" s="124"/>
      <c r="L43" s="124"/>
      <c r="M43" s="124"/>
      <c r="N43" s="124"/>
      <c r="O43" s="124"/>
      <c r="P43" s="124"/>
      <c r="Q43" s="124"/>
      <c r="R43" s="124"/>
      <c r="S43" s="124"/>
      <c r="T43" s="124"/>
      <c r="U43" s="7"/>
    </row>
    <row r="44" spans="1:21" x14ac:dyDescent="0.35">
      <c r="A44" s="24" t="str">
        <f t="shared" si="0"/>
        <v/>
      </c>
      <c r="C44" s="38" t="str">
        <f t="shared" si="1"/>
        <v/>
      </c>
      <c r="D44" s="60" t="str">
        <f>IF(E44=1,MAX($D$9:D43)+1,"")</f>
        <v/>
      </c>
      <c r="E44" s="60" t="str">
        <f t="shared" si="2"/>
        <v/>
      </c>
      <c r="F44" s="124"/>
      <c r="G44" s="124"/>
      <c r="H44" s="124"/>
      <c r="I44" s="124"/>
      <c r="J44" s="124"/>
      <c r="K44" s="124"/>
      <c r="L44" s="124"/>
      <c r="M44" s="124"/>
      <c r="N44" s="124"/>
      <c r="O44" s="124"/>
      <c r="P44" s="124"/>
      <c r="Q44" s="124"/>
      <c r="R44" s="124"/>
      <c r="S44" s="124"/>
      <c r="T44" s="124"/>
      <c r="U44" s="7"/>
    </row>
    <row r="45" spans="1:21" x14ac:dyDescent="0.35">
      <c r="A45" s="24" t="str">
        <f t="shared" si="0"/>
        <v/>
      </c>
      <c r="C45" s="38" t="str">
        <f t="shared" si="1"/>
        <v/>
      </c>
      <c r="D45" s="60" t="str">
        <f>IF(E45=1,MAX($D$9:D44)+1,"")</f>
        <v/>
      </c>
      <c r="E45" s="60" t="str">
        <f t="shared" si="2"/>
        <v/>
      </c>
      <c r="F45" s="124"/>
      <c r="G45" s="124"/>
      <c r="H45" s="124"/>
      <c r="I45" s="124"/>
      <c r="J45" s="124"/>
      <c r="K45" s="124"/>
      <c r="L45" s="124"/>
      <c r="M45" s="124"/>
      <c r="N45" s="124"/>
      <c r="O45" s="124"/>
      <c r="P45" s="124"/>
      <c r="Q45" s="124"/>
      <c r="R45" s="124"/>
      <c r="S45" s="124"/>
      <c r="T45" s="124"/>
      <c r="U45" s="7"/>
    </row>
    <row r="46" spans="1:21" x14ac:dyDescent="0.35">
      <c r="A46" s="24" t="str">
        <f t="shared" si="0"/>
        <v/>
      </c>
      <c r="C46" s="38" t="str">
        <f t="shared" si="1"/>
        <v/>
      </c>
      <c r="D46" s="60" t="str">
        <f>IF(E46=1,MAX($D$9:D45)+1,"")</f>
        <v/>
      </c>
      <c r="E46" s="60" t="str">
        <f t="shared" si="2"/>
        <v/>
      </c>
      <c r="F46" s="124"/>
      <c r="G46" s="124"/>
      <c r="H46" s="124"/>
      <c r="I46" s="124"/>
      <c r="J46" s="124"/>
      <c r="K46" s="124"/>
      <c r="L46" s="124"/>
      <c r="M46" s="124"/>
      <c r="N46" s="124"/>
      <c r="O46" s="124"/>
      <c r="P46" s="124"/>
      <c r="Q46" s="124"/>
      <c r="R46" s="124"/>
      <c r="S46" s="124"/>
      <c r="T46" s="124"/>
      <c r="U46" s="7"/>
    </row>
    <row r="47" spans="1:21" x14ac:dyDescent="0.35">
      <c r="A47" s="24" t="str">
        <f t="shared" si="0"/>
        <v/>
      </c>
      <c r="C47" s="38" t="str">
        <f t="shared" si="1"/>
        <v/>
      </c>
      <c r="D47" s="60" t="str">
        <f>IF(E47=1,MAX($D$9:D46)+1,"")</f>
        <v/>
      </c>
      <c r="E47" s="60" t="str">
        <f t="shared" si="2"/>
        <v/>
      </c>
      <c r="F47" s="124"/>
      <c r="G47" s="124"/>
      <c r="H47" s="124"/>
      <c r="I47" s="124"/>
      <c r="J47" s="124"/>
      <c r="K47" s="124"/>
      <c r="L47" s="124"/>
      <c r="M47" s="124"/>
      <c r="N47" s="124"/>
      <c r="O47" s="124"/>
      <c r="P47" s="124"/>
      <c r="Q47" s="124"/>
      <c r="R47" s="124"/>
      <c r="S47" s="124"/>
      <c r="T47" s="124"/>
      <c r="U47" s="7"/>
    </row>
    <row r="48" spans="1:21" x14ac:dyDescent="0.35">
      <c r="A48" s="24" t="str">
        <f t="shared" si="0"/>
        <v/>
      </c>
      <c r="C48" s="38" t="str">
        <f t="shared" si="1"/>
        <v/>
      </c>
      <c r="D48" s="60" t="str">
        <f>IF(E48=1,MAX($D$9:D47)+1,"")</f>
        <v/>
      </c>
      <c r="E48" s="60" t="str">
        <f t="shared" si="2"/>
        <v/>
      </c>
      <c r="F48" s="124"/>
      <c r="G48" s="124"/>
      <c r="H48" s="124"/>
      <c r="I48" s="124"/>
      <c r="J48" s="124"/>
      <c r="K48" s="124"/>
      <c r="L48" s="124"/>
      <c r="M48" s="124"/>
      <c r="N48" s="124"/>
      <c r="O48" s="124"/>
      <c r="P48" s="124"/>
      <c r="Q48" s="124"/>
      <c r="R48" s="124"/>
      <c r="S48" s="124"/>
      <c r="T48" s="124"/>
      <c r="U48" s="7"/>
    </row>
    <row r="49" spans="1:21" x14ac:dyDescent="0.35">
      <c r="A49" s="24" t="str">
        <f t="shared" si="0"/>
        <v/>
      </c>
      <c r="C49" s="38" t="str">
        <f t="shared" si="1"/>
        <v/>
      </c>
      <c r="D49" s="60" t="str">
        <f>IF(E49=1,MAX($D$9:D48)+1,"")</f>
        <v/>
      </c>
      <c r="E49" s="60" t="str">
        <f t="shared" si="2"/>
        <v/>
      </c>
      <c r="F49" s="124"/>
      <c r="G49" s="124"/>
      <c r="H49" s="124"/>
      <c r="I49" s="124"/>
      <c r="J49" s="124"/>
      <c r="K49" s="124"/>
      <c r="L49" s="124"/>
      <c r="M49" s="124"/>
      <c r="N49" s="124"/>
      <c r="O49" s="124"/>
      <c r="P49" s="124"/>
      <c r="Q49" s="124"/>
      <c r="R49" s="124"/>
      <c r="S49" s="124"/>
      <c r="T49" s="124"/>
      <c r="U49" s="7"/>
    </row>
    <row r="50" spans="1:21" x14ac:dyDescent="0.35">
      <c r="A50" s="24" t="str">
        <f t="shared" si="0"/>
        <v/>
      </c>
      <c r="C50" s="38" t="str">
        <f t="shared" si="1"/>
        <v/>
      </c>
      <c r="D50" s="60" t="str">
        <f>IF(E50=1,MAX($D$9:D49)+1,"")</f>
        <v/>
      </c>
      <c r="E50" s="60" t="str">
        <f t="shared" si="2"/>
        <v/>
      </c>
      <c r="F50" s="124"/>
      <c r="G50" s="124"/>
      <c r="H50" s="124"/>
      <c r="I50" s="124"/>
      <c r="J50" s="124"/>
      <c r="K50" s="124"/>
      <c r="L50" s="124"/>
      <c r="M50" s="124"/>
      <c r="N50" s="124"/>
      <c r="O50" s="124"/>
      <c r="P50" s="124"/>
      <c r="Q50" s="124"/>
      <c r="R50" s="124"/>
      <c r="S50" s="124"/>
      <c r="T50" s="124"/>
      <c r="U50" s="7"/>
    </row>
    <row r="51" spans="1:21" x14ac:dyDescent="0.35">
      <c r="A51" s="24" t="str">
        <f t="shared" si="0"/>
        <v/>
      </c>
      <c r="C51" s="38" t="str">
        <f t="shared" si="1"/>
        <v/>
      </c>
      <c r="D51" s="60" t="str">
        <f>IF(E51=1,MAX($D$9:D50)+1,"")</f>
        <v/>
      </c>
      <c r="E51" s="60" t="str">
        <f t="shared" si="2"/>
        <v/>
      </c>
      <c r="F51" s="124"/>
      <c r="G51" s="124"/>
      <c r="H51" s="124"/>
      <c r="I51" s="124"/>
      <c r="J51" s="124"/>
      <c r="K51" s="124"/>
      <c r="L51" s="124"/>
      <c r="M51" s="124"/>
      <c r="N51" s="124"/>
      <c r="O51" s="124"/>
      <c r="P51" s="124"/>
      <c r="Q51" s="124"/>
      <c r="R51" s="124"/>
      <c r="S51" s="124"/>
      <c r="T51" s="124"/>
      <c r="U51" s="7"/>
    </row>
    <row r="52" spans="1:21" x14ac:dyDescent="0.35">
      <c r="A52" s="24" t="str">
        <f t="shared" si="0"/>
        <v/>
      </c>
      <c r="C52" s="38" t="str">
        <f t="shared" si="1"/>
        <v/>
      </c>
      <c r="D52" s="60" t="str">
        <f>IF(E52=1,MAX($D$9:D51)+1,"")</f>
        <v/>
      </c>
      <c r="E52" s="60" t="str">
        <f t="shared" si="2"/>
        <v/>
      </c>
      <c r="F52" s="124"/>
      <c r="G52" s="124"/>
      <c r="H52" s="124"/>
      <c r="I52" s="124"/>
      <c r="J52" s="124"/>
      <c r="K52" s="124"/>
      <c r="L52" s="124"/>
      <c r="M52" s="124"/>
      <c r="N52" s="124"/>
      <c r="O52" s="124"/>
      <c r="P52" s="124"/>
      <c r="Q52" s="124"/>
      <c r="R52" s="124"/>
      <c r="S52" s="124"/>
      <c r="T52" s="124"/>
      <c r="U52" s="7"/>
    </row>
    <row r="53" spans="1:21" x14ac:dyDescent="0.35">
      <c r="A53" s="24" t="str">
        <f t="shared" si="0"/>
        <v/>
      </c>
      <c r="C53" s="38" t="str">
        <f t="shared" si="1"/>
        <v/>
      </c>
      <c r="D53" s="60" t="str">
        <f>IF(E53=1,MAX($D$9:D52)+1,"")</f>
        <v/>
      </c>
      <c r="E53" s="60" t="str">
        <f t="shared" si="2"/>
        <v/>
      </c>
      <c r="F53" s="124"/>
      <c r="G53" s="124"/>
      <c r="H53" s="124"/>
      <c r="I53" s="124"/>
      <c r="J53" s="124"/>
      <c r="K53" s="124"/>
      <c r="L53" s="124"/>
      <c r="M53" s="124"/>
      <c r="N53" s="124"/>
      <c r="O53" s="124"/>
      <c r="P53" s="124"/>
      <c r="Q53" s="124"/>
      <c r="R53" s="124"/>
      <c r="S53" s="124"/>
      <c r="T53" s="124"/>
      <c r="U53" s="7"/>
    </row>
    <row r="54" spans="1:21" x14ac:dyDescent="0.35">
      <c r="A54" s="24" t="str">
        <f t="shared" si="0"/>
        <v/>
      </c>
      <c r="C54" s="38" t="str">
        <f t="shared" si="1"/>
        <v/>
      </c>
      <c r="D54" s="60" t="str">
        <f>IF(E54=1,MAX($D$9:D53)+1,"")</f>
        <v/>
      </c>
      <c r="E54" s="60" t="str">
        <f t="shared" si="2"/>
        <v/>
      </c>
      <c r="F54" s="124"/>
      <c r="G54" s="124"/>
      <c r="H54" s="124"/>
      <c r="I54" s="124"/>
      <c r="J54" s="124"/>
      <c r="K54" s="124"/>
      <c r="L54" s="124"/>
      <c r="M54" s="124"/>
      <c r="N54" s="124"/>
      <c r="O54" s="124"/>
      <c r="P54" s="124"/>
      <c r="Q54" s="124"/>
      <c r="R54" s="124"/>
      <c r="S54" s="124"/>
      <c r="T54" s="124"/>
      <c r="U54" s="7"/>
    </row>
    <row r="55" spans="1:21" x14ac:dyDescent="0.35">
      <c r="A55" s="24" t="str">
        <f t="shared" si="0"/>
        <v/>
      </c>
      <c r="C55" s="38" t="str">
        <f t="shared" si="1"/>
        <v/>
      </c>
      <c r="D55" s="60" t="str">
        <f>IF(E55=1,MAX($D$9:D54)+1,"")</f>
        <v/>
      </c>
      <c r="E55" s="60" t="str">
        <f t="shared" si="2"/>
        <v/>
      </c>
      <c r="F55" s="124"/>
      <c r="G55" s="124"/>
      <c r="H55" s="124"/>
      <c r="I55" s="124"/>
      <c r="J55" s="124"/>
      <c r="K55" s="124"/>
      <c r="L55" s="124"/>
      <c r="M55" s="124"/>
      <c r="N55" s="124"/>
      <c r="O55" s="124"/>
      <c r="P55" s="124"/>
      <c r="Q55" s="124"/>
      <c r="R55" s="124"/>
      <c r="S55" s="124"/>
      <c r="T55" s="124"/>
      <c r="U55" s="7"/>
    </row>
    <row r="56" spans="1:21" x14ac:dyDescent="0.35">
      <c r="A56" s="24" t="str">
        <f t="shared" si="0"/>
        <v/>
      </c>
      <c r="C56" s="38" t="str">
        <f t="shared" si="1"/>
        <v/>
      </c>
      <c r="D56" s="60" t="str">
        <f>IF(E56=1,MAX($D$9:D55)+1,"")</f>
        <v/>
      </c>
      <c r="E56" s="60" t="str">
        <f t="shared" si="2"/>
        <v/>
      </c>
      <c r="F56" s="124"/>
      <c r="G56" s="124"/>
      <c r="H56" s="124"/>
      <c r="I56" s="124"/>
      <c r="J56" s="124"/>
      <c r="K56" s="124"/>
      <c r="L56" s="124"/>
      <c r="M56" s="124"/>
      <c r="N56" s="124"/>
      <c r="O56" s="124"/>
      <c r="P56" s="124"/>
      <c r="Q56" s="124"/>
      <c r="R56" s="124"/>
      <c r="S56" s="124"/>
      <c r="T56" s="124"/>
      <c r="U56" s="7"/>
    </row>
    <row r="57" spans="1:21" x14ac:dyDescent="0.35">
      <c r="A57" s="24" t="str">
        <f t="shared" si="0"/>
        <v/>
      </c>
      <c r="C57" s="38" t="str">
        <f t="shared" si="1"/>
        <v/>
      </c>
      <c r="D57" s="60" t="str">
        <f>IF(E57=1,MAX($D$9:D56)+1,"")</f>
        <v/>
      </c>
      <c r="E57" s="60" t="str">
        <f t="shared" si="2"/>
        <v/>
      </c>
      <c r="F57" s="124"/>
      <c r="G57" s="124"/>
      <c r="H57" s="124"/>
      <c r="I57" s="124"/>
      <c r="J57" s="124"/>
      <c r="K57" s="124"/>
      <c r="L57" s="124"/>
      <c r="M57" s="124"/>
      <c r="N57" s="124"/>
      <c r="O57" s="124"/>
      <c r="P57" s="124"/>
      <c r="Q57" s="124"/>
      <c r="R57" s="124"/>
      <c r="S57" s="124"/>
      <c r="T57" s="124"/>
      <c r="U57" s="7"/>
    </row>
    <row r="58" spans="1:21" x14ac:dyDescent="0.35">
      <c r="A58" s="24" t="str">
        <f t="shared" si="0"/>
        <v/>
      </c>
      <c r="C58" s="38" t="str">
        <f t="shared" si="1"/>
        <v/>
      </c>
      <c r="D58" s="60" t="str">
        <f>IF(E58=1,MAX($D$9:D57)+1,"")</f>
        <v/>
      </c>
      <c r="E58" s="60" t="str">
        <f t="shared" si="2"/>
        <v/>
      </c>
      <c r="F58" s="124"/>
      <c r="G58" s="124"/>
      <c r="H58" s="124"/>
      <c r="I58" s="124"/>
      <c r="J58" s="124"/>
      <c r="K58" s="124"/>
      <c r="L58" s="124"/>
      <c r="M58" s="124"/>
      <c r="N58" s="124"/>
      <c r="O58" s="124"/>
      <c r="P58" s="124"/>
      <c r="Q58" s="124"/>
      <c r="R58" s="124"/>
      <c r="S58" s="124"/>
      <c r="T58" s="124"/>
      <c r="U58" s="7"/>
    </row>
    <row r="59" spans="1:21" x14ac:dyDescent="0.35">
      <c r="A59" s="24" t="str">
        <f t="shared" si="0"/>
        <v/>
      </c>
      <c r="C59" s="38" t="str">
        <f t="shared" si="1"/>
        <v/>
      </c>
      <c r="D59" s="60" t="str">
        <f>IF(E59=1,MAX($D$9:D58)+1,"")</f>
        <v/>
      </c>
      <c r="E59" s="60" t="str">
        <f t="shared" si="2"/>
        <v/>
      </c>
      <c r="F59" s="124"/>
      <c r="G59" s="124"/>
      <c r="H59" s="124"/>
      <c r="I59" s="124"/>
      <c r="J59" s="124"/>
      <c r="K59" s="124"/>
      <c r="L59" s="124"/>
      <c r="M59" s="124"/>
      <c r="N59" s="124"/>
      <c r="O59" s="124"/>
      <c r="P59" s="124"/>
      <c r="Q59" s="124"/>
      <c r="R59" s="124"/>
      <c r="S59" s="124"/>
      <c r="T59" s="124"/>
      <c r="U59" s="7"/>
    </row>
    <row r="60" spans="1:21" x14ac:dyDescent="0.35">
      <c r="A60" s="24" t="str">
        <f t="shared" si="0"/>
        <v/>
      </c>
      <c r="C60" s="38" t="str">
        <f t="shared" si="1"/>
        <v/>
      </c>
      <c r="D60" s="60" t="str">
        <f>IF(E60=1,MAX($D$9:D59)+1,"")</f>
        <v/>
      </c>
      <c r="E60" s="60" t="str">
        <f t="shared" si="2"/>
        <v/>
      </c>
      <c r="F60" s="124"/>
      <c r="G60" s="124"/>
      <c r="H60" s="124"/>
      <c r="I60" s="124"/>
      <c r="J60" s="124"/>
      <c r="K60" s="124"/>
      <c r="L60" s="124"/>
      <c r="M60" s="124"/>
      <c r="N60" s="124"/>
      <c r="O60" s="124"/>
      <c r="P60" s="124"/>
      <c r="Q60" s="124"/>
      <c r="R60" s="124"/>
      <c r="S60" s="124"/>
      <c r="T60" s="124"/>
      <c r="U60" s="7"/>
    </row>
    <row r="61" spans="1:21" x14ac:dyDescent="0.35">
      <c r="A61" s="24" t="str">
        <f t="shared" si="0"/>
        <v/>
      </c>
      <c r="C61" s="38" t="str">
        <f t="shared" si="1"/>
        <v/>
      </c>
      <c r="D61" s="60" t="str">
        <f>IF(E61=1,MAX($D$9:D60)+1,"")</f>
        <v/>
      </c>
      <c r="E61" s="60" t="str">
        <f t="shared" si="2"/>
        <v/>
      </c>
      <c r="F61" s="124"/>
      <c r="G61" s="124"/>
      <c r="H61" s="124"/>
      <c r="I61" s="124"/>
      <c r="J61" s="124"/>
      <c r="K61" s="124"/>
      <c r="L61" s="124"/>
      <c r="M61" s="124"/>
      <c r="N61" s="124"/>
      <c r="O61" s="124"/>
      <c r="P61" s="124"/>
      <c r="Q61" s="124"/>
      <c r="R61" s="124"/>
      <c r="S61" s="124"/>
      <c r="T61" s="124"/>
      <c r="U61" s="7"/>
    </row>
    <row r="62" spans="1:21" x14ac:dyDescent="0.35">
      <c r="A62" s="24" t="str">
        <f t="shared" si="0"/>
        <v/>
      </c>
      <c r="C62" s="38" t="str">
        <f t="shared" si="1"/>
        <v/>
      </c>
      <c r="D62" s="60" t="str">
        <f>IF(E62=1,MAX($D$9:D61)+1,"")</f>
        <v/>
      </c>
      <c r="E62" s="60" t="str">
        <f t="shared" si="2"/>
        <v/>
      </c>
      <c r="F62" s="124"/>
      <c r="G62" s="124"/>
      <c r="H62" s="124"/>
      <c r="I62" s="124"/>
      <c r="J62" s="124"/>
      <c r="K62" s="124"/>
      <c r="L62" s="124"/>
      <c r="M62" s="124"/>
      <c r="N62" s="124"/>
      <c r="O62" s="124"/>
      <c r="P62" s="124"/>
      <c r="Q62" s="124"/>
      <c r="R62" s="124"/>
      <c r="S62" s="124"/>
      <c r="T62" s="124"/>
      <c r="U62" s="7"/>
    </row>
    <row r="63" spans="1:21" x14ac:dyDescent="0.35">
      <c r="A63" s="24" t="str">
        <f t="shared" si="0"/>
        <v/>
      </c>
      <c r="C63" s="38" t="str">
        <f t="shared" si="1"/>
        <v/>
      </c>
      <c r="D63" s="60" t="str">
        <f>IF(E63=1,MAX($D$9:D62)+1,"")</f>
        <v/>
      </c>
      <c r="E63" s="60" t="str">
        <f t="shared" si="2"/>
        <v/>
      </c>
      <c r="F63" s="124"/>
      <c r="G63" s="124"/>
      <c r="H63" s="124"/>
      <c r="I63" s="124"/>
      <c r="J63" s="124"/>
      <c r="K63" s="124"/>
      <c r="L63" s="124"/>
      <c r="M63" s="124"/>
      <c r="N63" s="124"/>
      <c r="O63" s="124"/>
      <c r="P63" s="124"/>
      <c r="Q63" s="124"/>
      <c r="R63" s="124"/>
      <c r="S63" s="124"/>
      <c r="T63" s="124"/>
      <c r="U63" s="7"/>
    </row>
    <row r="64" spans="1:21" x14ac:dyDescent="0.35">
      <c r="A64" s="24" t="str">
        <f t="shared" si="0"/>
        <v/>
      </c>
      <c r="C64" s="38" t="str">
        <f t="shared" si="1"/>
        <v/>
      </c>
      <c r="D64" s="60" t="str">
        <f>IF(E64=1,MAX($D$9:D63)+1,"")</f>
        <v/>
      </c>
      <c r="E64" s="60" t="str">
        <f t="shared" si="2"/>
        <v/>
      </c>
      <c r="F64" s="124"/>
      <c r="G64" s="124"/>
      <c r="H64" s="124"/>
      <c r="I64" s="124"/>
      <c r="J64" s="124"/>
      <c r="K64" s="124"/>
      <c r="L64" s="124"/>
      <c r="M64" s="124"/>
      <c r="N64" s="124"/>
      <c r="O64" s="124"/>
      <c r="P64" s="124"/>
      <c r="Q64" s="124"/>
      <c r="R64" s="124"/>
      <c r="S64" s="124"/>
      <c r="T64" s="124"/>
      <c r="U64" s="7"/>
    </row>
    <row r="65" spans="1:21" x14ac:dyDescent="0.35">
      <c r="A65" s="24" t="str">
        <f t="shared" si="0"/>
        <v/>
      </c>
      <c r="C65" s="38" t="str">
        <f t="shared" si="1"/>
        <v/>
      </c>
      <c r="D65" s="60" t="str">
        <f>IF(E65=1,MAX($D$9:D64)+1,"")</f>
        <v/>
      </c>
      <c r="E65" s="60" t="str">
        <f t="shared" si="2"/>
        <v/>
      </c>
      <c r="F65" s="124"/>
      <c r="G65" s="124"/>
      <c r="H65" s="124"/>
      <c r="I65" s="124"/>
      <c r="J65" s="124"/>
      <c r="K65" s="124"/>
      <c r="L65" s="124"/>
      <c r="M65" s="124"/>
      <c r="N65" s="124"/>
      <c r="O65" s="124"/>
      <c r="P65" s="124"/>
      <c r="Q65" s="124"/>
      <c r="R65" s="124"/>
      <c r="S65" s="124"/>
      <c r="T65" s="124"/>
      <c r="U65" s="7"/>
    </row>
    <row r="66" spans="1:21" x14ac:dyDescent="0.35">
      <c r="A66" s="24" t="str">
        <f t="shared" si="0"/>
        <v/>
      </c>
      <c r="C66" s="38" t="str">
        <f t="shared" si="1"/>
        <v/>
      </c>
      <c r="D66" s="60" t="str">
        <f>IF(E66=1,MAX($D$9:D65)+1,"")</f>
        <v/>
      </c>
      <c r="E66" s="60" t="str">
        <f t="shared" si="2"/>
        <v/>
      </c>
      <c r="F66" s="124"/>
      <c r="G66" s="124"/>
      <c r="H66" s="124"/>
      <c r="I66" s="124"/>
      <c r="J66" s="124"/>
      <c r="K66" s="124"/>
      <c r="L66" s="124"/>
      <c r="M66" s="124"/>
      <c r="N66" s="124"/>
      <c r="O66" s="124"/>
      <c r="P66" s="124"/>
      <c r="Q66" s="124"/>
      <c r="R66" s="124"/>
      <c r="S66" s="124"/>
      <c r="T66" s="124"/>
      <c r="U66" s="7"/>
    </row>
    <row r="67" spans="1:21" x14ac:dyDescent="0.35">
      <c r="A67" s="24" t="str">
        <f t="shared" si="0"/>
        <v/>
      </c>
      <c r="C67" s="38" t="str">
        <f t="shared" si="1"/>
        <v/>
      </c>
      <c r="D67" s="60" t="str">
        <f>IF(E67=1,MAX($D$9:D66)+1,"")</f>
        <v/>
      </c>
      <c r="E67" s="60" t="str">
        <f t="shared" si="2"/>
        <v/>
      </c>
      <c r="F67" s="124"/>
      <c r="G67" s="124"/>
      <c r="H67" s="124"/>
      <c r="I67" s="124"/>
      <c r="J67" s="124"/>
      <c r="K67" s="124"/>
      <c r="L67" s="124"/>
      <c r="M67" s="124"/>
      <c r="N67" s="124"/>
      <c r="O67" s="124"/>
      <c r="P67" s="124"/>
      <c r="Q67" s="124"/>
      <c r="R67" s="124"/>
      <c r="S67" s="124"/>
      <c r="T67" s="124"/>
      <c r="U67" s="7"/>
    </row>
    <row r="68" spans="1:21" x14ac:dyDescent="0.35">
      <c r="A68" s="24" t="str">
        <f t="shared" si="0"/>
        <v/>
      </c>
      <c r="C68" s="38" t="str">
        <f t="shared" si="1"/>
        <v/>
      </c>
      <c r="D68" s="60" t="str">
        <f>IF(E68=1,MAX($D$9:D67)+1,"")</f>
        <v/>
      </c>
      <c r="E68" s="60" t="str">
        <f t="shared" si="2"/>
        <v/>
      </c>
      <c r="F68" s="124"/>
      <c r="G68" s="124"/>
      <c r="H68" s="124"/>
      <c r="I68" s="124"/>
      <c r="J68" s="124"/>
      <c r="K68" s="124"/>
      <c r="L68" s="124"/>
      <c r="M68" s="124"/>
      <c r="N68" s="124"/>
      <c r="O68" s="124"/>
      <c r="P68" s="124"/>
      <c r="Q68" s="124"/>
      <c r="R68" s="124"/>
      <c r="S68" s="124"/>
      <c r="T68" s="124"/>
      <c r="U68" s="7"/>
    </row>
    <row r="69" spans="1:21" x14ac:dyDescent="0.35">
      <c r="A69" s="24" t="str">
        <f t="shared" si="0"/>
        <v/>
      </c>
      <c r="C69" s="38" t="str">
        <f t="shared" si="1"/>
        <v/>
      </c>
      <c r="D69" s="60" t="str">
        <f>IF(E69=1,MAX($D$9:D68)+1,"")</f>
        <v/>
      </c>
      <c r="E69" s="60" t="str">
        <f t="shared" si="2"/>
        <v/>
      </c>
      <c r="F69" s="124"/>
      <c r="G69" s="124"/>
      <c r="H69" s="124"/>
      <c r="I69" s="124"/>
      <c r="J69" s="124"/>
      <c r="K69" s="124"/>
      <c r="L69" s="124"/>
      <c r="M69" s="124"/>
      <c r="N69" s="124"/>
      <c r="O69" s="124"/>
      <c r="P69" s="124"/>
      <c r="Q69" s="124"/>
      <c r="R69" s="124"/>
      <c r="S69" s="124"/>
      <c r="T69" s="124"/>
      <c r="U69" s="7"/>
    </row>
    <row r="70" spans="1:21" x14ac:dyDescent="0.35">
      <c r="A70" s="24" t="str">
        <f t="shared" si="0"/>
        <v/>
      </c>
      <c r="C70" s="38" t="str">
        <f t="shared" si="1"/>
        <v/>
      </c>
      <c r="D70" s="60" t="str">
        <f>IF(E70=1,MAX($D$9:D69)+1,"")</f>
        <v/>
      </c>
      <c r="E70" s="60" t="str">
        <f t="shared" si="2"/>
        <v/>
      </c>
      <c r="F70" s="124"/>
      <c r="G70" s="124"/>
      <c r="H70" s="124"/>
      <c r="I70" s="124"/>
      <c r="J70" s="124"/>
      <c r="K70" s="124"/>
      <c r="L70" s="124"/>
      <c r="M70" s="124"/>
      <c r="N70" s="124"/>
      <c r="O70" s="124"/>
      <c r="P70" s="124"/>
      <c r="Q70" s="124"/>
      <c r="R70" s="124"/>
      <c r="S70" s="124"/>
      <c r="T70" s="124"/>
      <c r="U70" s="7"/>
    </row>
    <row r="71" spans="1:21" x14ac:dyDescent="0.35">
      <c r="A71" s="24" t="str">
        <f t="shared" si="0"/>
        <v/>
      </c>
      <c r="C71" s="38" t="str">
        <f t="shared" si="1"/>
        <v/>
      </c>
      <c r="D71" s="60" t="str">
        <f>IF(E71=1,MAX($D$9:D70)+1,"")</f>
        <v/>
      </c>
      <c r="E71" s="60" t="str">
        <f t="shared" si="2"/>
        <v/>
      </c>
      <c r="F71" s="124"/>
      <c r="G71" s="124"/>
      <c r="H71" s="124"/>
      <c r="I71" s="124"/>
      <c r="J71" s="124"/>
      <c r="K71" s="124"/>
      <c r="L71" s="124"/>
      <c r="M71" s="124"/>
      <c r="N71" s="124"/>
      <c r="O71" s="124"/>
      <c r="P71" s="124"/>
      <c r="Q71" s="124"/>
      <c r="R71" s="124"/>
      <c r="S71" s="124"/>
      <c r="T71" s="124"/>
      <c r="U71" s="7"/>
    </row>
    <row r="72" spans="1:21" x14ac:dyDescent="0.35">
      <c r="A72" s="24" t="str">
        <f t="shared" si="0"/>
        <v/>
      </c>
      <c r="C72" s="38" t="str">
        <f t="shared" si="1"/>
        <v/>
      </c>
      <c r="D72" s="60" t="str">
        <f>IF(E72=1,MAX($D$9:D71)+1,"")</f>
        <v/>
      </c>
      <c r="E72" s="60" t="str">
        <f t="shared" si="2"/>
        <v/>
      </c>
      <c r="F72" s="124"/>
      <c r="G72" s="124"/>
      <c r="H72" s="124"/>
      <c r="I72" s="124"/>
      <c r="J72" s="124"/>
      <c r="K72" s="124"/>
      <c r="L72" s="124"/>
      <c r="M72" s="124"/>
      <c r="N72" s="124"/>
      <c r="O72" s="124"/>
      <c r="P72" s="124"/>
      <c r="Q72" s="124"/>
      <c r="R72" s="124"/>
      <c r="S72" s="124"/>
      <c r="T72" s="124"/>
      <c r="U72" s="7"/>
    </row>
    <row r="73" spans="1:21" x14ac:dyDescent="0.35">
      <c r="A73" s="24" t="str">
        <f t="shared" si="0"/>
        <v/>
      </c>
      <c r="C73" s="38" t="str">
        <f t="shared" si="1"/>
        <v/>
      </c>
      <c r="D73" s="60" t="str">
        <f>IF(E73=1,MAX($D$9:D72)+1,"")</f>
        <v/>
      </c>
      <c r="E73" s="60" t="str">
        <f t="shared" si="2"/>
        <v/>
      </c>
      <c r="F73" s="124"/>
      <c r="G73" s="124"/>
      <c r="H73" s="124"/>
      <c r="I73" s="124"/>
      <c r="J73" s="124"/>
      <c r="K73" s="124"/>
      <c r="L73" s="124"/>
      <c r="M73" s="124"/>
      <c r="N73" s="124"/>
      <c r="O73" s="124"/>
      <c r="P73" s="124"/>
      <c r="Q73" s="124"/>
      <c r="R73" s="124"/>
      <c r="S73" s="124"/>
      <c r="T73" s="124"/>
      <c r="U73" s="7"/>
    </row>
    <row r="74" spans="1:21" x14ac:dyDescent="0.35">
      <c r="A74" s="24" t="str">
        <f t="shared" ref="A74:A137" si="3">IF(COUNTBLANK(F74:T74)=15,"",A73+1)</f>
        <v/>
      </c>
      <c r="C74" s="38" t="str">
        <f t="shared" ref="C74:C137" si="4">IF(A74="","",C73+7)</f>
        <v/>
      </c>
      <c r="D74" s="60" t="str">
        <f>IF(E74=1,MAX($D$9:D73)+1,"")</f>
        <v/>
      </c>
      <c r="E74" s="60" t="str">
        <f t="shared" si="2"/>
        <v/>
      </c>
      <c r="F74" s="124"/>
      <c r="G74" s="124"/>
      <c r="H74" s="124"/>
      <c r="I74" s="124"/>
      <c r="J74" s="124"/>
      <c r="K74" s="124"/>
      <c r="L74" s="124"/>
      <c r="M74" s="124"/>
      <c r="N74" s="124"/>
      <c r="O74" s="124"/>
      <c r="P74" s="124"/>
      <c r="Q74" s="124"/>
      <c r="R74" s="124"/>
      <c r="S74" s="124"/>
      <c r="T74" s="124"/>
      <c r="U74" s="7"/>
    </row>
    <row r="75" spans="1:21" x14ac:dyDescent="0.35">
      <c r="A75" s="24" t="str">
        <f t="shared" si="3"/>
        <v/>
      </c>
      <c r="C75" s="38" t="str">
        <f t="shared" si="4"/>
        <v/>
      </c>
      <c r="D75" s="60" t="str">
        <f>IF(E75=1,MAX($D$9:D74)+1,"")</f>
        <v/>
      </c>
      <c r="E75" s="60" t="str">
        <f t="shared" ref="E75:E138" si="5">IF(A75="","",IF(E74=12,1,E74+1))</f>
        <v/>
      </c>
      <c r="F75" s="124"/>
      <c r="G75" s="124"/>
      <c r="H75" s="124"/>
      <c r="I75" s="124"/>
      <c r="J75" s="124"/>
      <c r="K75" s="124"/>
      <c r="L75" s="124"/>
      <c r="M75" s="124"/>
      <c r="N75" s="124"/>
      <c r="O75" s="124"/>
      <c r="P75" s="124"/>
      <c r="Q75" s="124"/>
      <c r="R75" s="124"/>
      <c r="S75" s="124"/>
      <c r="T75" s="124"/>
      <c r="U75" s="7"/>
    </row>
    <row r="76" spans="1:21" x14ac:dyDescent="0.35">
      <c r="A76" s="24" t="str">
        <f t="shared" si="3"/>
        <v/>
      </c>
      <c r="C76" s="38" t="str">
        <f t="shared" si="4"/>
        <v/>
      </c>
      <c r="D76" s="60" t="str">
        <f>IF(E76=1,MAX($D$9:D75)+1,"")</f>
        <v/>
      </c>
      <c r="E76" s="60" t="str">
        <f t="shared" si="5"/>
        <v/>
      </c>
      <c r="F76" s="124"/>
      <c r="G76" s="124"/>
      <c r="H76" s="124"/>
      <c r="I76" s="124"/>
      <c r="J76" s="124"/>
      <c r="K76" s="124"/>
      <c r="L76" s="124"/>
      <c r="M76" s="124"/>
      <c r="N76" s="124"/>
      <c r="O76" s="124"/>
      <c r="P76" s="124"/>
      <c r="Q76" s="124"/>
      <c r="R76" s="124"/>
      <c r="S76" s="124"/>
      <c r="T76" s="124"/>
      <c r="U76" s="7"/>
    </row>
    <row r="77" spans="1:21" x14ac:dyDescent="0.35">
      <c r="A77" s="24" t="str">
        <f t="shared" si="3"/>
        <v/>
      </c>
      <c r="C77" s="38" t="str">
        <f t="shared" si="4"/>
        <v/>
      </c>
      <c r="D77" s="60" t="str">
        <f>IF(E77=1,MAX($D$9:D76)+1,"")</f>
        <v/>
      </c>
      <c r="E77" s="60" t="str">
        <f t="shared" si="5"/>
        <v/>
      </c>
      <c r="F77" s="124"/>
      <c r="G77" s="124"/>
      <c r="H77" s="124"/>
      <c r="I77" s="124"/>
      <c r="J77" s="124"/>
      <c r="K77" s="124"/>
      <c r="L77" s="124"/>
      <c r="M77" s="124"/>
      <c r="N77" s="124"/>
      <c r="O77" s="124"/>
      <c r="P77" s="124"/>
      <c r="Q77" s="124"/>
      <c r="R77" s="124"/>
      <c r="S77" s="124"/>
      <c r="T77" s="124"/>
      <c r="U77" s="7"/>
    </row>
    <row r="78" spans="1:21" x14ac:dyDescent="0.35">
      <c r="A78" s="24" t="str">
        <f t="shared" si="3"/>
        <v/>
      </c>
      <c r="C78" s="38" t="str">
        <f t="shared" si="4"/>
        <v/>
      </c>
      <c r="D78" s="60" t="str">
        <f>IF(E78=1,MAX($D$9:D77)+1,"")</f>
        <v/>
      </c>
      <c r="E78" s="60" t="str">
        <f t="shared" si="5"/>
        <v/>
      </c>
      <c r="F78" s="124"/>
      <c r="G78" s="124"/>
      <c r="H78" s="124"/>
      <c r="I78" s="124"/>
      <c r="J78" s="124"/>
      <c r="K78" s="124"/>
      <c r="L78" s="124"/>
      <c r="M78" s="124"/>
      <c r="N78" s="124"/>
      <c r="O78" s="124"/>
      <c r="P78" s="124"/>
      <c r="Q78" s="124"/>
      <c r="R78" s="124"/>
      <c r="S78" s="124"/>
      <c r="T78" s="124"/>
      <c r="U78" s="7"/>
    </row>
    <row r="79" spans="1:21" x14ac:dyDescent="0.35">
      <c r="A79" s="24" t="str">
        <f t="shared" si="3"/>
        <v/>
      </c>
      <c r="C79" s="38" t="str">
        <f t="shared" si="4"/>
        <v/>
      </c>
      <c r="D79" s="60" t="str">
        <f>IF(E79=1,MAX($D$9:D78)+1,"")</f>
        <v/>
      </c>
      <c r="E79" s="60" t="str">
        <f t="shared" si="5"/>
        <v/>
      </c>
      <c r="F79" s="124"/>
      <c r="G79" s="124"/>
      <c r="H79" s="124"/>
      <c r="I79" s="124"/>
      <c r="J79" s="124"/>
      <c r="K79" s="124"/>
      <c r="L79" s="124"/>
      <c r="M79" s="124"/>
      <c r="N79" s="124"/>
      <c r="O79" s="124"/>
      <c r="P79" s="124"/>
      <c r="Q79" s="124"/>
      <c r="R79" s="124"/>
      <c r="S79" s="124"/>
      <c r="T79" s="124"/>
      <c r="U79" s="7"/>
    </row>
    <row r="80" spans="1:21" x14ac:dyDescent="0.35">
      <c r="A80" s="24" t="str">
        <f t="shared" si="3"/>
        <v/>
      </c>
      <c r="C80" s="38" t="str">
        <f t="shared" si="4"/>
        <v/>
      </c>
      <c r="D80" s="60" t="str">
        <f>IF(E80=1,MAX($D$9:D79)+1,"")</f>
        <v/>
      </c>
      <c r="E80" s="60" t="str">
        <f t="shared" si="5"/>
        <v/>
      </c>
      <c r="F80" s="124"/>
      <c r="G80" s="124"/>
      <c r="H80" s="124"/>
      <c r="I80" s="124"/>
      <c r="J80" s="124"/>
      <c r="K80" s="124"/>
      <c r="L80" s="124"/>
      <c r="M80" s="124"/>
      <c r="N80" s="124"/>
      <c r="O80" s="124"/>
      <c r="P80" s="124"/>
      <c r="Q80" s="124"/>
      <c r="R80" s="124"/>
      <c r="S80" s="124"/>
      <c r="T80" s="124"/>
      <c r="U80" s="7"/>
    </row>
    <row r="81" spans="1:21" x14ac:dyDescent="0.35">
      <c r="A81" s="24" t="str">
        <f t="shared" si="3"/>
        <v/>
      </c>
      <c r="C81" s="38" t="str">
        <f t="shared" si="4"/>
        <v/>
      </c>
      <c r="D81" s="60" t="str">
        <f>IF(E81=1,MAX($D$9:D80)+1,"")</f>
        <v/>
      </c>
      <c r="E81" s="60" t="str">
        <f t="shared" si="5"/>
        <v/>
      </c>
      <c r="F81" s="124"/>
      <c r="G81" s="124"/>
      <c r="H81" s="124"/>
      <c r="I81" s="124"/>
      <c r="J81" s="124"/>
      <c r="K81" s="124"/>
      <c r="L81" s="124"/>
      <c r="M81" s="124"/>
      <c r="N81" s="124"/>
      <c r="O81" s="124"/>
      <c r="P81" s="124"/>
      <c r="Q81" s="124"/>
      <c r="R81" s="124"/>
      <c r="S81" s="124"/>
      <c r="T81" s="124"/>
      <c r="U81" s="7"/>
    </row>
    <row r="82" spans="1:21" x14ac:dyDescent="0.35">
      <c r="A82" s="24" t="str">
        <f t="shared" si="3"/>
        <v/>
      </c>
      <c r="C82" s="38" t="str">
        <f t="shared" si="4"/>
        <v/>
      </c>
      <c r="D82" s="60" t="str">
        <f>IF(E82=1,MAX($D$9:D81)+1,"")</f>
        <v/>
      </c>
      <c r="E82" s="60" t="str">
        <f t="shared" si="5"/>
        <v/>
      </c>
      <c r="F82" s="124"/>
      <c r="G82" s="124"/>
      <c r="H82" s="124"/>
      <c r="I82" s="124"/>
      <c r="J82" s="124"/>
      <c r="K82" s="124"/>
      <c r="L82" s="124"/>
      <c r="M82" s="124"/>
      <c r="N82" s="124"/>
      <c r="O82" s="124"/>
      <c r="P82" s="124"/>
      <c r="Q82" s="124"/>
      <c r="R82" s="124"/>
      <c r="S82" s="124"/>
      <c r="T82" s="124"/>
      <c r="U82" s="7"/>
    </row>
    <row r="83" spans="1:21" x14ac:dyDescent="0.35">
      <c r="A83" s="24" t="str">
        <f t="shared" si="3"/>
        <v/>
      </c>
      <c r="C83" s="38" t="str">
        <f t="shared" si="4"/>
        <v/>
      </c>
      <c r="D83" s="60" t="str">
        <f>IF(E83=1,MAX($D$9:D82)+1,"")</f>
        <v/>
      </c>
      <c r="E83" s="60" t="str">
        <f t="shared" si="5"/>
        <v/>
      </c>
      <c r="F83" s="124"/>
      <c r="G83" s="124"/>
      <c r="H83" s="124"/>
      <c r="I83" s="124"/>
      <c r="J83" s="124"/>
      <c r="K83" s="124"/>
      <c r="L83" s="124"/>
      <c r="M83" s="124"/>
      <c r="N83" s="124"/>
      <c r="O83" s="124"/>
      <c r="P83" s="124"/>
      <c r="Q83" s="124"/>
      <c r="R83" s="124"/>
      <c r="S83" s="124"/>
      <c r="T83" s="124"/>
      <c r="U83" s="7"/>
    </row>
    <row r="84" spans="1:21" x14ac:dyDescent="0.35">
      <c r="A84" s="24" t="str">
        <f t="shared" si="3"/>
        <v/>
      </c>
      <c r="C84" s="38" t="str">
        <f t="shared" si="4"/>
        <v/>
      </c>
      <c r="D84" s="60" t="str">
        <f>IF(E84=1,MAX($D$9:D83)+1,"")</f>
        <v/>
      </c>
      <c r="E84" s="60" t="str">
        <f t="shared" si="5"/>
        <v/>
      </c>
      <c r="F84" s="124"/>
      <c r="G84" s="124"/>
      <c r="H84" s="124"/>
      <c r="I84" s="124"/>
      <c r="J84" s="124"/>
      <c r="K84" s="124"/>
      <c r="L84" s="124"/>
      <c r="M84" s="124"/>
      <c r="N84" s="124"/>
      <c r="O84" s="124"/>
      <c r="P84" s="124"/>
      <c r="Q84" s="124"/>
      <c r="R84" s="124"/>
      <c r="S84" s="124"/>
      <c r="T84" s="124"/>
      <c r="U84" s="7"/>
    </row>
    <row r="85" spans="1:21" x14ac:dyDescent="0.35">
      <c r="A85" s="24" t="str">
        <f t="shared" si="3"/>
        <v/>
      </c>
      <c r="C85" s="38" t="str">
        <f t="shared" si="4"/>
        <v/>
      </c>
      <c r="D85" s="60" t="str">
        <f>IF(E85=1,MAX($D$9:D84)+1,"")</f>
        <v/>
      </c>
      <c r="E85" s="60" t="str">
        <f t="shared" si="5"/>
        <v/>
      </c>
      <c r="F85" s="124"/>
      <c r="G85" s="124"/>
      <c r="H85" s="124"/>
      <c r="I85" s="124"/>
      <c r="J85" s="124"/>
      <c r="K85" s="124"/>
      <c r="L85" s="124"/>
      <c r="M85" s="124"/>
      <c r="N85" s="124"/>
      <c r="O85" s="124"/>
      <c r="P85" s="124"/>
      <c r="Q85" s="124"/>
      <c r="R85" s="124"/>
      <c r="S85" s="124"/>
      <c r="T85" s="124"/>
      <c r="U85" s="7"/>
    </row>
    <row r="86" spans="1:21" x14ac:dyDescent="0.35">
      <c r="A86" s="24" t="str">
        <f t="shared" si="3"/>
        <v/>
      </c>
      <c r="C86" s="38" t="str">
        <f t="shared" si="4"/>
        <v/>
      </c>
      <c r="D86" s="60" t="str">
        <f>IF(E86=1,MAX($D$9:D85)+1,"")</f>
        <v/>
      </c>
      <c r="E86" s="60" t="str">
        <f t="shared" si="5"/>
        <v/>
      </c>
      <c r="F86" s="124"/>
      <c r="G86" s="124"/>
      <c r="H86" s="124"/>
      <c r="I86" s="124"/>
      <c r="J86" s="124"/>
      <c r="K86" s="124"/>
      <c r="L86" s="124"/>
      <c r="M86" s="124"/>
      <c r="N86" s="124"/>
      <c r="O86" s="124"/>
      <c r="P86" s="124"/>
      <c r="Q86" s="124"/>
      <c r="R86" s="124"/>
      <c r="S86" s="124"/>
      <c r="T86" s="124"/>
      <c r="U86" s="7"/>
    </row>
    <row r="87" spans="1:21" x14ac:dyDescent="0.35">
      <c r="A87" s="24" t="str">
        <f t="shared" si="3"/>
        <v/>
      </c>
      <c r="C87" s="38" t="str">
        <f t="shared" si="4"/>
        <v/>
      </c>
      <c r="D87" s="60" t="str">
        <f>IF(E87=1,MAX($D$9:D86)+1,"")</f>
        <v/>
      </c>
      <c r="E87" s="60" t="str">
        <f t="shared" si="5"/>
        <v/>
      </c>
      <c r="F87" s="124"/>
      <c r="G87" s="124"/>
      <c r="H87" s="124"/>
      <c r="I87" s="124"/>
      <c r="J87" s="124"/>
      <c r="K87" s="124"/>
      <c r="L87" s="124"/>
      <c r="M87" s="124"/>
      <c r="N87" s="124"/>
      <c r="O87" s="124"/>
      <c r="P87" s="124"/>
      <c r="Q87" s="124"/>
      <c r="R87" s="124"/>
      <c r="S87" s="124"/>
      <c r="T87" s="124"/>
      <c r="U87" s="7"/>
    </row>
    <row r="88" spans="1:21" x14ac:dyDescent="0.35">
      <c r="A88" s="24" t="str">
        <f t="shared" si="3"/>
        <v/>
      </c>
      <c r="C88" s="38" t="str">
        <f t="shared" si="4"/>
        <v/>
      </c>
      <c r="D88" s="60" t="str">
        <f>IF(E88=1,MAX($D$9:D87)+1,"")</f>
        <v/>
      </c>
      <c r="E88" s="60" t="str">
        <f t="shared" si="5"/>
        <v/>
      </c>
      <c r="F88" s="124"/>
      <c r="G88" s="124"/>
      <c r="H88" s="124"/>
      <c r="I88" s="124"/>
      <c r="J88" s="124"/>
      <c r="K88" s="124"/>
      <c r="L88" s="124"/>
      <c r="M88" s="124"/>
      <c r="N88" s="124"/>
      <c r="O88" s="124"/>
      <c r="P88" s="124"/>
      <c r="Q88" s="124"/>
      <c r="R88" s="124"/>
      <c r="S88" s="124"/>
      <c r="T88" s="124"/>
      <c r="U88" s="7"/>
    </row>
    <row r="89" spans="1:21" x14ac:dyDescent="0.35">
      <c r="A89" s="24" t="str">
        <f t="shared" si="3"/>
        <v/>
      </c>
      <c r="C89" s="38" t="str">
        <f t="shared" si="4"/>
        <v/>
      </c>
      <c r="D89" s="60" t="str">
        <f>IF(E89=1,MAX($D$9:D88)+1,"")</f>
        <v/>
      </c>
      <c r="E89" s="60" t="str">
        <f t="shared" si="5"/>
        <v/>
      </c>
      <c r="F89" s="124"/>
      <c r="G89" s="124"/>
      <c r="H89" s="124"/>
      <c r="I89" s="124"/>
      <c r="J89" s="124"/>
      <c r="K89" s="124"/>
      <c r="L89" s="124"/>
      <c r="M89" s="124"/>
      <c r="N89" s="124"/>
      <c r="O89" s="124"/>
      <c r="P89" s="124"/>
      <c r="Q89" s="124"/>
      <c r="R89" s="124"/>
      <c r="S89" s="124"/>
      <c r="T89" s="124"/>
      <c r="U89" s="7"/>
    </row>
    <row r="90" spans="1:21" x14ac:dyDescent="0.35">
      <c r="A90" s="24" t="str">
        <f t="shared" si="3"/>
        <v/>
      </c>
      <c r="C90" s="38" t="str">
        <f t="shared" si="4"/>
        <v/>
      </c>
      <c r="D90" s="60" t="str">
        <f>IF(E90=1,MAX($D$9:D89)+1,"")</f>
        <v/>
      </c>
      <c r="E90" s="60" t="str">
        <f t="shared" si="5"/>
        <v/>
      </c>
      <c r="F90" s="124"/>
      <c r="G90" s="124"/>
      <c r="H90" s="124"/>
      <c r="I90" s="124"/>
      <c r="J90" s="124"/>
      <c r="K90" s="124"/>
      <c r="L90" s="124"/>
      <c r="M90" s="124"/>
      <c r="N90" s="124"/>
      <c r="O90" s="124"/>
      <c r="P90" s="124"/>
      <c r="Q90" s="124"/>
      <c r="R90" s="124"/>
      <c r="S90" s="124"/>
      <c r="T90" s="124"/>
      <c r="U90" s="7"/>
    </row>
    <row r="91" spans="1:21" x14ac:dyDescent="0.35">
      <c r="A91" s="24" t="str">
        <f t="shared" si="3"/>
        <v/>
      </c>
      <c r="C91" s="38" t="str">
        <f t="shared" si="4"/>
        <v/>
      </c>
      <c r="D91" s="60" t="str">
        <f>IF(E91=1,MAX($D$9:D90)+1,"")</f>
        <v/>
      </c>
      <c r="E91" s="60" t="str">
        <f t="shared" si="5"/>
        <v/>
      </c>
      <c r="F91" s="124"/>
      <c r="G91" s="124"/>
      <c r="H91" s="124"/>
      <c r="I91" s="124"/>
      <c r="J91" s="124"/>
      <c r="K91" s="124"/>
      <c r="L91" s="124"/>
      <c r="M91" s="124"/>
      <c r="N91" s="124"/>
      <c r="O91" s="124"/>
      <c r="P91" s="124"/>
      <c r="Q91" s="124"/>
      <c r="R91" s="124"/>
      <c r="S91" s="124"/>
      <c r="T91" s="124"/>
      <c r="U91" s="7"/>
    </row>
    <row r="92" spans="1:21" x14ac:dyDescent="0.35">
      <c r="A92" s="24" t="str">
        <f t="shared" si="3"/>
        <v/>
      </c>
      <c r="C92" s="38" t="str">
        <f t="shared" si="4"/>
        <v/>
      </c>
      <c r="D92" s="60" t="str">
        <f>IF(E92=1,MAX($D$9:D91)+1,"")</f>
        <v/>
      </c>
      <c r="E92" s="60" t="str">
        <f t="shared" si="5"/>
        <v/>
      </c>
      <c r="F92" s="124"/>
      <c r="G92" s="124"/>
      <c r="H92" s="124"/>
      <c r="I92" s="124"/>
      <c r="J92" s="124"/>
      <c r="K92" s="124"/>
      <c r="L92" s="124"/>
      <c r="M92" s="124"/>
      <c r="N92" s="124"/>
      <c r="O92" s="124"/>
      <c r="P92" s="124"/>
      <c r="Q92" s="124"/>
      <c r="R92" s="124"/>
      <c r="S92" s="124"/>
      <c r="T92" s="124"/>
      <c r="U92" s="7"/>
    </row>
    <row r="93" spans="1:21" x14ac:dyDescent="0.35">
      <c r="A93" s="24" t="str">
        <f t="shared" si="3"/>
        <v/>
      </c>
      <c r="C93" s="38" t="str">
        <f t="shared" si="4"/>
        <v/>
      </c>
      <c r="D93" s="60" t="str">
        <f>IF(E93=1,MAX($D$9:D92)+1,"")</f>
        <v/>
      </c>
      <c r="E93" s="60" t="str">
        <f t="shared" si="5"/>
        <v/>
      </c>
      <c r="F93" s="124"/>
      <c r="G93" s="124"/>
      <c r="H93" s="124"/>
      <c r="I93" s="124"/>
      <c r="J93" s="124"/>
      <c r="K93" s="124"/>
      <c r="L93" s="124"/>
      <c r="M93" s="124"/>
      <c r="N93" s="124"/>
      <c r="O93" s="124"/>
      <c r="P93" s="124"/>
      <c r="Q93" s="124"/>
      <c r="R93" s="124"/>
      <c r="S93" s="124"/>
      <c r="T93" s="124"/>
      <c r="U93" s="7"/>
    </row>
    <row r="94" spans="1:21" x14ac:dyDescent="0.35">
      <c r="A94" s="24" t="str">
        <f t="shared" si="3"/>
        <v/>
      </c>
      <c r="C94" s="38" t="str">
        <f t="shared" si="4"/>
        <v/>
      </c>
      <c r="D94" s="60" t="str">
        <f>IF(E94=1,MAX($D$9:D93)+1,"")</f>
        <v/>
      </c>
      <c r="E94" s="60" t="str">
        <f t="shared" si="5"/>
        <v/>
      </c>
      <c r="F94" s="124"/>
      <c r="G94" s="124"/>
      <c r="H94" s="124"/>
      <c r="I94" s="124"/>
      <c r="J94" s="124"/>
      <c r="K94" s="124"/>
      <c r="L94" s="124"/>
      <c r="M94" s="124"/>
      <c r="N94" s="124"/>
      <c r="O94" s="124"/>
      <c r="P94" s="124"/>
      <c r="Q94" s="124"/>
      <c r="R94" s="124"/>
      <c r="S94" s="124"/>
      <c r="T94" s="124"/>
      <c r="U94" s="7"/>
    </row>
    <row r="95" spans="1:21" x14ac:dyDescent="0.35">
      <c r="A95" s="24" t="str">
        <f t="shared" si="3"/>
        <v/>
      </c>
      <c r="C95" s="38" t="str">
        <f t="shared" si="4"/>
        <v/>
      </c>
      <c r="D95" s="60" t="str">
        <f>IF(E95=1,MAX($D$9:D94)+1,"")</f>
        <v/>
      </c>
      <c r="E95" s="60" t="str">
        <f t="shared" si="5"/>
        <v/>
      </c>
      <c r="F95" s="124"/>
      <c r="G95" s="124"/>
      <c r="H95" s="124"/>
      <c r="I95" s="124"/>
      <c r="J95" s="124"/>
      <c r="K95" s="124"/>
      <c r="L95" s="124"/>
      <c r="M95" s="124"/>
      <c r="N95" s="124"/>
      <c r="O95" s="124"/>
      <c r="P95" s="124"/>
      <c r="Q95" s="124"/>
      <c r="R95" s="124"/>
      <c r="S95" s="124"/>
      <c r="T95" s="124"/>
      <c r="U95" s="7"/>
    </row>
    <row r="96" spans="1:21" x14ac:dyDescent="0.35">
      <c r="A96" s="24" t="str">
        <f t="shared" si="3"/>
        <v/>
      </c>
      <c r="C96" s="38" t="str">
        <f t="shared" si="4"/>
        <v/>
      </c>
      <c r="D96" s="60" t="str">
        <f>IF(E96=1,MAX($D$9:D95)+1,"")</f>
        <v/>
      </c>
      <c r="E96" s="60" t="str">
        <f t="shared" si="5"/>
        <v/>
      </c>
      <c r="F96" s="124"/>
      <c r="G96" s="124"/>
      <c r="H96" s="124"/>
      <c r="I96" s="124"/>
      <c r="J96" s="124"/>
      <c r="K96" s="124"/>
      <c r="L96" s="124"/>
      <c r="M96" s="124"/>
      <c r="N96" s="124"/>
      <c r="O96" s="124"/>
      <c r="P96" s="124"/>
      <c r="Q96" s="124"/>
      <c r="R96" s="124"/>
      <c r="S96" s="124"/>
      <c r="T96" s="124"/>
      <c r="U96" s="7"/>
    </row>
    <row r="97" spans="1:21" x14ac:dyDescent="0.35">
      <c r="A97" s="24" t="str">
        <f t="shared" si="3"/>
        <v/>
      </c>
      <c r="C97" s="38" t="str">
        <f t="shared" si="4"/>
        <v/>
      </c>
      <c r="D97" s="60" t="str">
        <f>IF(E97=1,MAX($D$9:D96)+1,"")</f>
        <v/>
      </c>
      <c r="E97" s="60" t="str">
        <f t="shared" si="5"/>
        <v/>
      </c>
      <c r="F97" s="124"/>
      <c r="G97" s="124"/>
      <c r="H97" s="124"/>
      <c r="I97" s="124"/>
      <c r="J97" s="124"/>
      <c r="K97" s="124"/>
      <c r="L97" s="124"/>
      <c r="M97" s="124"/>
      <c r="N97" s="124"/>
      <c r="O97" s="124"/>
      <c r="P97" s="124"/>
      <c r="Q97" s="124"/>
      <c r="R97" s="124"/>
      <c r="S97" s="124"/>
      <c r="T97" s="124"/>
      <c r="U97" s="7"/>
    </row>
    <row r="98" spans="1:21" x14ac:dyDescent="0.35">
      <c r="A98" s="24" t="str">
        <f t="shared" si="3"/>
        <v/>
      </c>
      <c r="C98" s="38" t="str">
        <f t="shared" si="4"/>
        <v/>
      </c>
      <c r="D98" s="60" t="str">
        <f>IF(E98=1,MAX($D$9:D97)+1,"")</f>
        <v/>
      </c>
      <c r="E98" s="60" t="str">
        <f t="shared" si="5"/>
        <v/>
      </c>
      <c r="F98" s="124"/>
      <c r="G98" s="124"/>
      <c r="H98" s="124"/>
      <c r="I98" s="124"/>
      <c r="J98" s="124"/>
      <c r="K98" s="124"/>
      <c r="L98" s="124"/>
      <c r="M98" s="124"/>
      <c r="N98" s="124"/>
      <c r="O98" s="124"/>
      <c r="P98" s="124"/>
      <c r="Q98" s="124"/>
      <c r="R98" s="124"/>
      <c r="S98" s="124"/>
      <c r="T98" s="124"/>
      <c r="U98" s="7"/>
    </row>
    <row r="99" spans="1:21" x14ac:dyDescent="0.35">
      <c r="A99" s="24" t="str">
        <f t="shared" si="3"/>
        <v/>
      </c>
      <c r="C99" s="38" t="str">
        <f t="shared" si="4"/>
        <v/>
      </c>
      <c r="D99" s="60" t="str">
        <f>IF(E99=1,MAX($D$9:D98)+1,"")</f>
        <v/>
      </c>
      <c r="E99" s="60" t="str">
        <f t="shared" si="5"/>
        <v/>
      </c>
      <c r="F99" s="124"/>
      <c r="G99" s="124"/>
      <c r="H99" s="124"/>
      <c r="I99" s="124"/>
      <c r="J99" s="124"/>
      <c r="K99" s="124"/>
      <c r="L99" s="124"/>
      <c r="M99" s="124"/>
      <c r="N99" s="124"/>
      <c r="O99" s="124"/>
      <c r="P99" s="124"/>
      <c r="Q99" s="124"/>
      <c r="R99" s="124"/>
      <c r="S99" s="124"/>
      <c r="T99" s="124"/>
      <c r="U99" s="7"/>
    </row>
    <row r="100" spans="1:21" x14ac:dyDescent="0.35">
      <c r="A100" s="24" t="str">
        <f t="shared" si="3"/>
        <v/>
      </c>
      <c r="C100" s="38" t="str">
        <f t="shared" si="4"/>
        <v/>
      </c>
      <c r="D100" s="60" t="str">
        <f>IF(E100=1,MAX($D$9:D99)+1,"")</f>
        <v/>
      </c>
      <c r="E100" s="60" t="str">
        <f t="shared" si="5"/>
        <v/>
      </c>
      <c r="F100" s="124"/>
      <c r="G100" s="124"/>
      <c r="H100" s="124"/>
      <c r="I100" s="124"/>
      <c r="J100" s="124"/>
      <c r="K100" s="124"/>
      <c r="L100" s="124"/>
      <c r="M100" s="124"/>
      <c r="N100" s="124"/>
      <c r="O100" s="124"/>
      <c r="P100" s="124"/>
      <c r="Q100" s="124"/>
      <c r="R100" s="124"/>
      <c r="S100" s="124"/>
      <c r="T100" s="124"/>
      <c r="U100" s="7"/>
    </row>
    <row r="101" spans="1:21" x14ac:dyDescent="0.35">
      <c r="A101" s="24" t="str">
        <f t="shared" si="3"/>
        <v/>
      </c>
      <c r="C101" s="38" t="str">
        <f t="shared" si="4"/>
        <v/>
      </c>
      <c r="D101" s="60" t="str">
        <f>IF(E101=1,MAX($D$9:D100)+1,"")</f>
        <v/>
      </c>
      <c r="E101" s="60" t="str">
        <f t="shared" si="5"/>
        <v/>
      </c>
      <c r="F101" s="124"/>
      <c r="G101" s="124"/>
      <c r="H101" s="124"/>
      <c r="I101" s="124"/>
      <c r="J101" s="124"/>
      <c r="K101" s="124"/>
      <c r="L101" s="124"/>
      <c r="M101" s="124"/>
      <c r="N101" s="124"/>
      <c r="O101" s="124"/>
      <c r="P101" s="124"/>
      <c r="Q101" s="124"/>
      <c r="R101" s="124"/>
      <c r="S101" s="124"/>
      <c r="T101" s="124"/>
      <c r="U101" s="7"/>
    </row>
    <row r="102" spans="1:21" x14ac:dyDescent="0.35">
      <c r="A102" s="24" t="str">
        <f t="shared" si="3"/>
        <v/>
      </c>
      <c r="C102" s="38" t="str">
        <f t="shared" si="4"/>
        <v/>
      </c>
      <c r="D102" s="60" t="str">
        <f>IF(E102=1,MAX($D$9:D101)+1,"")</f>
        <v/>
      </c>
      <c r="E102" s="60" t="str">
        <f t="shared" si="5"/>
        <v/>
      </c>
      <c r="F102" s="124"/>
      <c r="G102" s="124"/>
      <c r="H102" s="124"/>
      <c r="I102" s="124"/>
      <c r="J102" s="124"/>
      <c r="K102" s="124"/>
      <c r="L102" s="124"/>
      <c r="M102" s="124"/>
      <c r="N102" s="124"/>
      <c r="O102" s="124"/>
      <c r="P102" s="124"/>
      <c r="Q102" s="124"/>
      <c r="R102" s="124"/>
      <c r="S102" s="124"/>
      <c r="T102" s="124"/>
      <c r="U102" s="7"/>
    </row>
    <row r="103" spans="1:21" x14ac:dyDescent="0.35">
      <c r="A103" s="24" t="str">
        <f t="shared" si="3"/>
        <v/>
      </c>
      <c r="C103" s="38" t="str">
        <f t="shared" si="4"/>
        <v/>
      </c>
      <c r="D103" s="60" t="str">
        <f>IF(E103=1,MAX($D$9:D102)+1,"")</f>
        <v/>
      </c>
      <c r="E103" s="60" t="str">
        <f t="shared" si="5"/>
        <v/>
      </c>
      <c r="F103" s="124"/>
      <c r="G103" s="124"/>
      <c r="H103" s="124"/>
      <c r="I103" s="124"/>
      <c r="J103" s="124"/>
      <c r="K103" s="124"/>
      <c r="L103" s="124"/>
      <c r="M103" s="124"/>
      <c r="N103" s="124"/>
      <c r="O103" s="124"/>
      <c r="P103" s="124"/>
      <c r="Q103" s="124"/>
      <c r="R103" s="124"/>
      <c r="S103" s="124"/>
      <c r="T103" s="124"/>
      <c r="U103" s="7"/>
    </row>
    <row r="104" spans="1:21" x14ac:dyDescent="0.35">
      <c r="A104" s="24" t="str">
        <f t="shared" si="3"/>
        <v/>
      </c>
      <c r="C104" s="38" t="str">
        <f t="shared" si="4"/>
        <v/>
      </c>
      <c r="D104" s="60" t="str">
        <f>IF(E104=1,MAX($D$9:D103)+1,"")</f>
        <v/>
      </c>
      <c r="E104" s="60" t="str">
        <f t="shared" si="5"/>
        <v/>
      </c>
      <c r="F104" s="124"/>
      <c r="G104" s="124"/>
      <c r="H104" s="124"/>
      <c r="I104" s="124"/>
      <c r="J104" s="124"/>
      <c r="K104" s="124"/>
      <c r="L104" s="124"/>
      <c r="M104" s="124"/>
      <c r="N104" s="124"/>
      <c r="O104" s="124"/>
      <c r="P104" s="124"/>
      <c r="Q104" s="124"/>
      <c r="R104" s="124"/>
      <c r="S104" s="124"/>
      <c r="T104" s="124"/>
      <c r="U104" s="7"/>
    </row>
    <row r="105" spans="1:21" x14ac:dyDescent="0.35">
      <c r="A105" s="24" t="str">
        <f t="shared" si="3"/>
        <v/>
      </c>
      <c r="C105" s="38" t="str">
        <f t="shared" si="4"/>
        <v/>
      </c>
      <c r="D105" s="60" t="str">
        <f>IF(E105=1,MAX($D$9:D104)+1,"")</f>
        <v/>
      </c>
      <c r="E105" s="60" t="str">
        <f t="shared" si="5"/>
        <v/>
      </c>
      <c r="F105" s="124"/>
      <c r="G105" s="124"/>
      <c r="H105" s="124"/>
      <c r="I105" s="124"/>
      <c r="J105" s="124"/>
      <c r="K105" s="124"/>
      <c r="L105" s="124"/>
      <c r="M105" s="124"/>
      <c r="N105" s="124"/>
      <c r="O105" s="124"/>
      <c r="P105" s="124"/>
      <c r="Q105" s="124"/>
      <c r="R105" s="124"/>
      <c r="S105" s="124"/>
      <c r="T105" s="124"/>
      <c r="U105" s="7"/>
    </row>
    <row r="106" spans="1:21" x14ac:dyDescent="0.35">
      <c r="A106" s="24" t="str">
        <f t="shared" si="3"/>
        <v/>
      </c>
      <c r="C106" s="38" t="str">
        <f t="shared" si="4"/>
        <v/>
      </c>
      <c r="D106" s="60" t="str">
        <f>IF(E106=1,MAX($D$9:D105)+1,"")</f>
        <v/>
      </c>
      <c r="E106" s="60" t="str">
        <f t="shared" si="5"/>
        <v/>
      </c>
      <c r="F106" s="124"/>
      <c r="G106" s="124"/>
      <c r="H106" s="124"/>
      <c r="I106" s="124"/>
      <c r="J106" s="124"/>
      <c r="K106" s="124"/>
      <c r="L106" s="124"/>
      <c r="M106" s="124"/>
      <c r="N106" s="124"/>
      <c r="O106" s="124"/>
      <c r="P106" s="124"/>
      <c r="Q106" s="124"/>
      <c r="R106" s="124"/>
      <c r="S106" s="124"/>
      <c r="T106" s="124"/>
      <c r="U106" s="7"/>
    </row>
    <row r="107" spans="1:21" x14ac:dyDescent="0.35">
      <c r="A107" s="24" t="str">
        <f t="shared" si="3"/>
        <v/>
      </c>
      <c r="C107" s="38" t="str">
        <f t="shared" si="4"/>
        <v/>
      </c>
      <c r="D107" s="60" t="str">
        <f>IF(E107=1,MAX($D$9:D106)+1,"")</f>
        <v/>
      </c>
      <c r="E107" s="60" t="str">
        <f t="shared" si="5"/>
        <v/>
      </c>
      <c r="F107" s="124"/>
      <c r="G107" s="124"/>
      <c r="H107" s="124"/>
      <c r="I107" s="124"/>
      <c r="J107" s="124"/>
      <c r="K107" s="124"/>
      <c r="L107" s="124"/>
      <c r="M107" s="124"/>
      <c r="N107" s="124"/>
      <c r="O107" s="124"/>
      <c r="P107" s="124"/>
      <c r="Q107" s="124"/>
      <c r="R107" s="124"/>
      <c r="S107" s="124"/>
      <c r="T107" s="124"/>
      <c r="U107" s="7"/>
    </row>
    <row r="108" spans="1:21" x14ac:dyDescent="0.35">
      <c r="A108" s="24" t="str">
        <f t="shared" si="3"/>
        <v/>
      </c>
      <c r="C108" s="38" t="str">
        <f t="shared" si="4"/>
        <v/>
      </c>
      <c r="D108" s="60" t="str">
        <f>IF(E108=1,MAX($D$9:D107)+1,"")</f>
        <v/>
      </c>
      <c r="E108" s="60" t="str">
        <f t="shared" si="5"/>
        <v/>
      </c>
      <c r="F108" s="124"/>
      <c r="G108" s="124"/>
      <c r="H108" s="124"/>
      <c r="I108" s="124"/>
      <c r="J108" s="124"/>
      <c r="K108" s="124"/>
      <c r="L108" s="124"/>
      <c r="M108" s="124"/>
      <c r="N108" s="124"/>
      <c r="O108" s="124"/>
      <c r="P108" s="124"/>
      <c r="Q108" s="124"/>
      <c r="R108" s="124"/>
      <c r="S108" s="124"/>
      <c r="T108" s="124"/>
      <c r="U108" s="7"/>
    </row>
    <row r="109" spans="1:21" x14ac:dyDescent="0.35">
      <c r="A109" s="24" t="str">
        <f t="shared" si="3"/>
        <v/>
      </c>
      <c r="C109" s="38" t="str">
        <f t="shared" si="4"/>
        <v/>
      </c>
      <c r="D109" s="60" t="str">
        <f>IF(E109=1,MAX($D$9:D108)+1,"")</f>
        <v/>
      </c>
      <c r="E109" s="60" t="str">
        <f t="shared" si="5"/>
        <v/>
      </c>
      <c r="F109" s="124"/>
      <c r="G109" s="124"/>
      <c r="H109" s="124"/>
      <c r="I109" s="124"/>
      <c r="J109" s="124"/>
      <c r="K109" s="124"/>
      <c r="L109" s="124"/>
      <c r="M109" s="124"/>
      <c r="N109" s="124"/>
      <c r="O109" s="124"/>
      <c r="P109" s="124"/>
      <c r="Q109" s="124"/>
      <c r="R109" s="124"/>
      <c r="S109" s="124"/>
      <c r="T109" s="124"/>
      <c r="U109" s="7"/>
    </row>
    <row r="110" spans="1:21" x14ac:dyDescent="0.35">
      <c r="A110" s="24" t="str">
        <f t="shared" si="3"/>
        <v/>
      </c>
      <c r="C110" s="38" t="str">
        <f t="shared" si="4"/>
        <v/>
      </c>
      <c r="D110" s="60" t="str">
        <f>IF(E110=1,MAX($D$9:D109)+1,"")</f>
        <v/>
      </c>
      <c r="E110" s="60" t="str">
        <f t="shared" si="5"/>
        <v/>
      </c>
      <c r="F110" s="124"/>
      <c r="G110" s="124"/>
      <c r="H110" s="124"/>
      <c r="I110" s="124"/>
      <c r="J110" s="124"/>
      <c r="K110" s="124"/>
      <c r="L110" s="124"/>
      <c r="M110" s="124"/>
      <c r="N110" s="124"/>
      <c r="O110" s="124"/>
      <c r="P110" s="124"/>
      <c r="Q110" s="124"/>
      <c r="R110" s="124"/>
      <c r="S110" s="124"/>
      <c r="T110" s="124"/>
      <c r="U110" s="7"/>
    </row>
    <row r="111" spans="1:21" x14ac:dyDescent="0.35">
      <c r="A111" s="24" t="str">
        <f t="shared" si="3"/>
        <v/>
      </c>
      <c r="C111" s="38" t="str">
        <f t="shared" si="4"/>
        <v/>
      </c>
      <c r="D111" s="60" t="str">
        <f>IF(E111=1,MAX($D$9:D110)+1,"")</f>
        <v/>
      </c>
      <c r="E111" s="60" t="str">
        <f t="shared" si="5"/>
        <v/>
      </c>
      <c r="F111" s="124"/>
      <c r="G111" s="124"/>
      <c r="H111" s="124"/>
      <c r="I111" s="124"/>
      <c r="J111" s="124"/>
      <c r="K111" s="124"/>
      <c r="L111" s="124"/>
      <c r="M111" s="124"/>
      <c r="N111" s="124"/>
      <c r="O111" s="124"/>
      <c r="P111" s="124"/>
      <c r="Q111" s="124"/>
      <c r="R111" s="124"/>
      <c r="S111" s="124"/>
      <c r="T111" s="124"/>
      <c r="U111" s="7"/>
    </row>
    <row r="112" spans="1:21" x14ac:dyDescent="0.35">
      <c r="A112" s="24" t="str">
        <f t="shared" si="3"/>
        <v/>
      </c>
      <c r="C112" s="38" t="str">
        <f t="shared" si="4"/>
        <v/>
      </c>
      <c r="D112" s="60" t="str">
        <f>IF(E112=1,MAX($D$9:D111)+1,"")</f>
        <v/>
      </c>
      <c r="E112" s="60" t="str">
        <f t="shared" si="5"/>
        <v/>
      </c>
      <c r="F112" s="124"/>
      <c r="G112" s="124"/>
      <c r="H112" s="124"/>
      <c r="I112" s="124"/>
      <c r="J112" s="124"/>
      <c r="K112" s="124"/>
      <c r="L112" s="124"/>
      <c r="M112" s="124"/>
      <c r="N112" s="124"/>
      <c r="O112" s="124"/>
      <c r="P112" s="124"/>
      <c r="Q112" s="124"/>
      <c r="R112" s="124"/>
      <c r="S112" s="124"/>
      <c r="T112" s="124"/>
      <c r="U112" s="7"/>
    </row>
    <row r="113" spans="1:21" x14ac:dyDescent="0.35">
      <c r="A113" s="24" t="str">
        <f t="shared" si="3"/>
        <v/>
      </c>
      <c r="C113" s="38" t="str">
        <f t="shared" si="4"/>
        <v/>
      </c>
      <c r="D113" s="60" t="str">
        <f>IF(E113=1,MAX($D$9:D112)+1,"")</f>
        <v/>
      </c>
      <c r="E113" s="60" t="str">
        <f t="shared" si="5"/>
        <v/>
      </c>
      <c r="F113" s="124"/>
      <c r="G113" s="124"/>
      <c r="H113" s="124"/>
      <c r="I113" s="124"/>
      <c r="J113" s="124"/>
      <c r="K113" s="124"/>
      <c r="L113" s="124"/>
      <c r="M113" s="124"/>
      <c r="N113" s="124"/>
      <c r="O113" s="124"/>
      <c r="P113" s="124"/>
      <c r="Q113" s="124"/>
      <c r="R113" s="124"/>
      <c r="S113" s="124"/>
      <c r="T113" s="124"/>
      <c r="U113" s="7"/>
    </row>
    <row r="114" spans="1:21" x14ac:dyDescent="0.35">
      <c r="A114" s="24" t="str">
        <f t="shared" si="3"/>
        <v/>
      </c>
      <c r="C114" s="38" t="str">
        <f t="shared" si="4"/>
        <v/>
      </c>
      <c r="D114" s="60" t="str">
        <f>IF(E114=1,MAX($D$9:D113)+1,"")</f>
        <v/>
      </c>
      <c r="E114" s="60" t="str">
        <f t="shared" si="5"/>
        <v/>
      </c>
      <c r="F114" s="124"/>
      <c r="G114" s="124"/>
      <c r="H114" s="124"/>
      <c r="I114" s="124"/>
      <c r="J114" s="124"/>
      <c r="K114" s="124"/>
      <c r="L114" s="124"/>
      <c r="M114" s="124"/>
      <c r="N114" s="124"/>
      <c r="O114" s="124"/>
      <c r="P114" s="124"/>
      <c r="Q114" s="124"/>
      <c r="R114" s="124"/>
      <c r="S114" s="124"/>
      <c r="T114" s="124"/>
      <c r="U114" s="7"/>
    </row>
    <row r="115" spans="1:21" x14ac:dyDescent="0.35">
      <c r="A115" s="24" t="str">
        <f t="shared" si="3"/>
        <v/>
      </c>
      <c r="C115" s="38" t="str">
        <f t="shared" si="4"/>
        <v/>
      </c>
      <c r="D115" s="60" t="str">
        <f>IF(E115=1,MAX($D$9:D114)+1,"")</f>
        <v/>
      </c>
      <c r="E115" s="60" t="str">
        <f t="shared" si="5"/>
        <v/>
      </c>
      <c r="F115" s="124"/>
      <c r="G115" s="124"/>
      <c r="H115" s="124"/>
      <c r="I115" s="124"/>
      <c r="J115" s="124"/>
      <c r="K115" s="124"/>
      <c r="L115" s="124"/>
      <c r="M115" s="124"/>
      <c r="N115" s="124"/>
      <c r="O115" s="124"/>
      <c r="P115" s="124"/>
      <c r="Q115" s="124"/>
      <c r="R115" s="124"/>
      <c r="S115" s="124"/>
      <c r="T115" s="124"/>
      <c r="U115" s="7"/>
    </row>
    <row r="116" spans="1:21" x14ac:dyDescent="0.35">
      <c r="A116" s="24" t="str">
        <f t="shared" si="3"/>
        <v/>
      </c>
      <c r="C116" s="38" t="str">
        <f t="shared" si="4"/>
        <v/>
      </c>
      <c r="D116" s="60" t="str">
        <f>IF(E116=1,MAX($D$9:D115)+1,"")</f>
        <v/>
      </c>
      <c r="E116" s="60" t="str">
        <f t="shared" si="5"/>
        <v/>
      </c>
      <c r="F116" s="124"/>
      <c r="G116" s="124"/>
      <c r="H116" s="124"/>
      <c r="I116" s="124"/>
      <c r="J116" s="124"/>
      <c r="K116" s="124"/>
      <c r="L116" s="124"/>
      <c r="M116" s="124"/>
      <c r="N116" s="124"/>
      <c r="O116" s="124"/>
      <c r="P116" s="124"/>
      <c r="Q116" s="124"/>
      <c r="R116" s="124"/>
      <c r="S116" s="124"/>
      <c r="T116" s="124"/>
      <c r="U116" s="7"/>
    </row>
    <row r="117" spans="1:21" x14ac:dyDescent="0.35">
      <c r="A117" s="24" t="str">
        <f t="shared" si="3"/>
        <v/>
      </c>
      <c r="C117" s="38" t="str">
        <f t="shared" si="4"/>
        <v/>
      </c>
      <c r="D117" s="60" t="str">
        <f>IF(E117=1,MAX($D$9:D116)+1,"")</f>
        <v/>
      </c>
      <c r="E117" s="60" t="str">
        <f t="shared" si="5"/>
        <v/>
      </c>
      <c r="F117" s="124"/>
      <c r="G117" s="124"/>
      <c r="H117" s="124"/>
      <c r="I117" s="124"/>
      <c r="J117" s="124"/>
      <c r="K117" s="124"/>
      <c r="L117" s="124"/>
      <c r="M117" s="124"/>
      <c r="N117" s="124"/>
      <c r="O117" s="124"/>
      <c r="P117" s="124"/>
      <c r="Q117" s="124"/>
      <c r="R117" s="124"/>
      <c r="S117" s="124"/>
      <c r="T117" s="124"/>
      <c r="U117" s="7"/>
    </row>
    <row r="118" spans="1:21" x14ac:dyDescent="0.35">
      <c r="A118" s="24" t="str">
        <f t="shared" si="3"/>
        <v/>
      </c>
      <c r="C118" s="38" t="str">
        <f t="shared" si="4"/>
        <v/>
      </c>
      <c r="D118" s="60" t="str">
        <f>IF(E118=1,MAX($D$9:D117)+1,"")</f>
        <v/>
      </c>
      <c r="E118" s="60" t="str">
        <f t="shared" si="5"/>
        <v/>
      </c>
      <c r="F118" s="124"/>
      <c r="G118" s="124"/>
      <c r="H118" s="124"/>
      <c r="I118" s="124"/>
      <c r="J118" s="124"/>
      <c r="K118" s="124"/>
      <c r="L118" s="124"/>
      <c r="M118" s="124"/>
      <c r="N118" s="124"/>
      <c r="O118" s="124"/>
      <c r="P118" s="124"/>
      <c r="Q118" s="124"/>
      <c r="R118" s="124"/>
      <c r="S118" s="124"/>
      <c r="T118" s="124"/>
      <c r="U118" s="7"/>
    </row>
    <row r="119" spans="1:21" x14ac:dyDescent="0.35">
      <c r="A119" s="24" t="str">
        <f t="shared" si="3"/>
        <v/>
      </c>
      <c r="C119" s="38" t="str">
        <f t="shared" si="4"/>
        <v/>
      </c>
      <c r="D119" s="60" t="str">
        <f>IF(E119=1,MAX($D$9:D118)+1,"")</f>
        <v/>
      </c>
      <c r="E119" s="60" t="str">
        <f t="shared" si="5"/>
        <v/>
      </c>
      <c r="F119" s="124"/>
      <c r="G119" s="124"/>
      <c r="H119" s="124"/>
      <c r="I119" s="124"/>
      <c r="J119" s="124"/>
      <c r="K119" s="124"/>
      <c r="L119" s="124"/>
      <c r="M119" s="124"/>
      <c r="N119" s="124"/>
      <c r="O119" s="124"/>
      <c r="P119" s="124"/>
      <c r="Q119" s="124"/>
      <c r="R119" s="124"/>
      <c r="S119" s="124"/>
      <c r="T119" s="124"/>
      <c r="U119" s="7"/>
    </row>
    <row r="120" spans="1:21" x14ac:dyDescent="0.35">
      <c r="A120" s="24" t="str">
        <f t="shared" si="3"/>
        <v/>
      </c>
      <c r="C120" s="38" t="str">
        <f t="shared" si="4"/>
        <v/>
      </c>
      <c r="D120" s="60" t="str">
        <f>IF(E120=1,MAX($D$9:D119)+1,"")</f>
        <v/>
      </c>
      <c r="E120" s="60" t="str">
        <f t="shared" si="5"/>
        <v/>
      </c>
      <c r="F120" s="124"/>
      <c r="G120" s="124"/>
      <c r="H120" s="124"/>
      <c r="I120" s="124"/>
      <c r="J120" s="124"/>
      <c r="K120" s="124"/>
      <c r="L120" s="124"/>
      <c r="M120" s="124"/>
      <c r="N120" s="124"/>
      <c r="O120" s="124"/>
      <c r="P120" s="124"/>
      <c r="Q120" s="124"/>
      <c r="R120" s="124"/>
      <c r="S120" s="124"/>
      <c r="T120" s="124"/>
      <c r="U120" s="7"/>
    </row>
    <row r="121" spans="1:21" x14ac:dyDescent="0.35">
      <c r="A121" s="24" t="str">
        <f t="shared" si="3"/>
        <v/>
      </c>
      <c r="C121" s="38" t="str">
        <f t="shared" si="4"/>
        <v/>
      </c>
      <c r="D121" s="60" t="str">
        <f>IF(E121=1,MAX($D$9:D120)+1,"")</f>
        <v/>
      </c>
      <c r="E121" s="60" t="str">
        <f t="shared" si="5"/>
        <v/>
      </c>
      <c r="F121" s="124"/>
      <c r="G121" s="124"/>
      <c r="H121" s="124"/>
      <c r="I121" s="124"/>
      <c r="J121" s="124"/>
      <c r="K121" s="124"/>
      <c r="L121" s="124"/>
      <c r="M121" s="124"/>
      <c r="N121" s="124"/>
      <c r="O121" s="124"/>
      <c r="P121" s="124"/>
      <c r="Q121" s="124"/>
      <c r="R121" s="124"/>
      <c r="S121" s="124"/>
      <c r="T121" s="124"/>
      <c r="U121" s="7"/>
    </row>
    <row r="122" spans="1:21" x14ac:dyDescent="0.35">
      <c r="A122" s="24" t="str">
        <f t="shared" si="3"/>
        <v/>
      </c>
      <c r="C122" s="38" t="str">
        <f t="shared" si="4"/>
        <v/>
      </c>
      <c r="D122" s="60" t="str">
        <f>IF(E122=1,MAX($D$9:D121)+1,"")</f>
        <v/>
      </c>
      <c r="E122" s="60" t="str">
        <f t="shared" si="5"/>
        <v/>
      </c>
      <c r="F122" s="124"/>
      <c r="G122" s="124"/>
      <c r="H122" s="124"/>
      <c r="I122" s="124"/>
      <c r="J122" s="124"/>
      <c r="K122" s="124"/>
      <c r="L122" s="124"/>
      <c r="M122" s="124"/>
      <c r="N122" s="124"/>
      <c r="O122" s="124"/>
      <c r="P122" s="124"/>
      <c r="Q122" s="124"/>
      <c r="R122" s="124"/>
      <c r="S122" s="124"/>
      <c r="T122" s="124"/>
      <c r="U122" s="7"/>
    </row>
    <row r="123" spans="1:21" x14ac:dyDescent="0.35">
      <c r="A123" s="24" t="str">
        <f t="shared" si="3"/>
        <v/>
      </c>
      <c r="C123" s="38" t="str">
        <f t="shared" si="4"/>
        <v/>
      </c>
      <c r="D123" s="60" t="str">
        <f>IF(E123=1,MAX($D$9:D122)+1,"")</f>
        <v/>
      </c>
      <c r="E123" s="60" t="str">
        <f t="shared" si="5"/>
        <v/>
      </c>
      <c r="F123" s="124"/>
      <c r="G123" s="124"/>
      <c r="H123" s="124"/>
      <c r="I123" s="124"/>
      <c r="J123" s="124"/>
      <c r="K123" s="124"/>
      <c r="L123" s="124"/>
      <c r="M123" s="124"/>
      <c r="N123" s="124"/>
      <c r="O123" s="124"/>
      <c r="P123" s="124"/>
      <c r="Q123" s="124"/>
      <c r="R123" s="124"/>
      <c r="S123" s="124"/>
      <c r="T123" s="124"/>
      <c r="U123" s="7"/>
    </row>
    <row r="124" spans="1:21" x14ac:dyDescent="0.35">
      <c r="A124" s="24" t="str">
        <f t="shared" si="3"/>
        <v/>
      </c>
      <c r="C124" s="38" t="str">
        <f t="shared" si="4"/>
        <v/>
      </c>
      <c r="D124" s="60" t="str">
        <f>IF(E124=1,MAX($D$9:D123)+1,"")</f>
        <v/>
      </c>
      <c r="E124" s="60" t="str">
        <f t="shared" si="5"/>
        <v/>
      </c>
      <c r="F124" s="124"/>
      <c r="G124" s="124"/>
      <c r="H124" s="124"/>
      <c r="I124" s="124"/>
      <c r="J124" s="124"/>
      <c r="K124" s="124"/>
      <c r="L124" s="124"/>
      <c r="M124" s="124"/>
      <c r="N124" s="124"/>
      <c r="O124" s="124"/>
      <c r="P124" s="124"/>
      <c r="Q124" s="124"/>
      <c r="R124" s="124"/>
      <c r="S124" s="124"/>
      <c r="T124" s="124"/>
      <c r="U124" s="7"/>
    </row>
    <row r="125" spans="1:21" x14ac:dyDescent="0.35">
      <c r="A125" s="24" t="str">
        <f t="shared" si="3"/>
        <v/>
      </c>
      <c r="C125" s="38" t="str">
        <f t="shared" si="4"/>
        <v/>
      </c>
      <c r="D125" s="60" t="str">
        <f>IF(E125=1,MAX($D$9:D124)+1,"")</f>
        <v/>
      </c>
      <c r="E125" s="60" t="str">
        <f t="shared" si="5"/>
        <v/>
      </c>
      <c r="F125" s="124"/>
      <c r="G125" s="124"/>
      <c r="H125" s="124"/>
      <c r="I125" s="124"/>
      <c r="J125" s="124"/>
      <c r="K125" s="124"/>
      <c r="L125" s="124"/>
      <c r="M125" s="124"/>
      <c r="N125" s="124"/>
      <c r="O125" s="124"/>
      <c r="P125" s="124"/>
      <c r="Q125" s="124"/>
      <c r="R125" s="124"/>
      <c r="S125" s="124"/>
      <c r="T125" s="124"/>
      <c r="U125" s="7"/>
    </row>
    <row r="126" spans="1:21" x14ac:dyDescent="0.35">
      <c r="A126" s="24" t="str">
        <f t="shared" si="3"/>
        <v/>
      </c>
      <c r="C126" s="38" t="str">
        <f t="shared" si="4"/>
        <v/>
      </c>
      <c r="D126" s="60" t="str">
        <f>IF(E126=1,MAX($D$9:D125)+1,"")</f>
        <v/>
      </c>
      <c r="E126" s="60" t="str">
        <f t="shared" si="5"/>
        <v/>
      </c>
      <c r="F126" s="124"/>
      <c r="G126" s="124"/>
      <c r="H126" s="124"/>
      <c r="I126" s="124"/>
      <c r="J126" s="124"/>
      <c r="K126" s="124"/>
      <c r="L126" s="124"/>
      <c r="M126" s="124"/>
      <c r="N126" s="124"/>
      <c r="O126" s="124"/>
      <c r="P126" s="124"/>
      <c r="Q126" s="124"/>
      <c r="R126" s="124"/>
      <c r="S126" s="124"/>
      <c r="T126" s="124"/>
      <c r="U126" s="7"/>
    </row>
    <row r="127" spans="1:21" x14ac:dyDescent="0.35">
      <c r="A127" s="24" t="str">
        <f t="shared" si="3"/>
        <v/>
      </c>
      <c r="C127" s="38" t="str">
        <f t="shared" si="4"/>
        <v/>
      </c>
      <c r="D127" s="60" t="str">
        <f>IF(E127=1,MAX($D$9:D126)+1,"")</f>
        <v/>
      </c>
      <c r="E127" s="60" t="str">
        <f t="shared" si="5"/>
        <v/>
      </c>
      <c r="F127" s="124"/>
      <c r="G127" s="124"/>
      <c r="H127" s="124"/>
      <c r="I127" s="124"/>
      <c r="J127" s="124"/>
      <c r="K127" s="124"/>
      <c r="L127" s="124"/>
      <c r="M127" s="124"/>
      <c r="N127" s="124"/>
      <c r="O127" s="124"/>
      <c r="P127" s="124"/>
      <c r="Q127" s="124"/>
      <c r="R127" s="124"/>
      <c r="S127" s="124"/>
      <c r="T127" s="124"/>
      <c r="U127" s="7"/>
    </row>
    <row r="128" spans="1:21" x14ac:dyDescent="0.35">
      <c r="A128" s="24" t="str">
        <f t="shared" si="3"/>
        <v/>
      </c>
      <c r="C128" s="38" t="str">
        <f t="shared" si="4"/>
        <v/>
      </c>
      <c r="D128" s="60" t="str">
        <f>IF(E128=1,MAX($D$9:D127)+1,"")</f>
        <v/>
      </c>
      <c r="E128" s="60" t="str">
        <f t="shared" si="5"/>
        <v/>
      </c>
      <c r="F128" s="124"/>
      <c r="G128" s="124"/>
      <c r="H128" s="124"/>
      <c r="I128" s="124"/>
      <c r="J128" s="124"/>
      <c r="K128" s="124"/>
      <c r="L128" s="124"/>
      <c r="M128" s="124"/>
      <c r="N128" s="124"/>
      <c r="O128" s="124"/>
      <c r="P128" s="124"/>
      <c r="Q128" s="124"/>
      <c r="R128" s="124"/>
      <c r="S128" s="124"/>
      <c r="T128" s="124"/>
      <c r="U128" s="7"/>
    </row>
    <row r="129" spans="1:21" x14ac:dyDescent="0.35">
      <c r="A129" s="24" t="str">
        <f t="shared" si="3"/>
        <v/>
      </c>
      <c r="C129" s="38" t="str">
        <f t="shared" si="4"/>
        <v/>
      </c>
      <c r="D129" s="60" t="str">
        <f>IF(E129=1,MAX($D$9:D128)+1,"")</f>
        <v/>
      </c>
      <c r="E129" s="60" t="str">
        <f t="shared" si="5"/>
        <v/>
      </c>
      <c r="F129" s="124"/>
      <c r="G129" s="124"/>
      <c r="H129" s="124"/>
      <c r="I129" s="124"/>
      <c r="J129" s="124"/>
      <c r="K129" s="124"/>
      <c r="L129" s="124"/>
      <c r="M129" s="124"/>
      <c r="N129" s="124"/>
      <c r="O129" s="124"/>
      <c r="P129" s="124"/>
      <c r="Q129" s="124"/>
      <c r="R129" s="124"/>
      <c r="S129" s="124"/>
      <c r="T129" s="124"/>
      <c r="U129" s="7"/>
    </row>
    <row r="130" spans="1:21" x14ac:dyDescent="0.35">
      <c r="A130" s="24" t="str">
        <f t="shared" si="3"/>
        <v/>
      </c>
      <c r="C130" s="38" t="str">
        <f t="shared" si="4"/>
        <v/>
      </c>
      <c r="D130" s="60" t="str">
        <f>IF(E130=1,MAX($D$9:D129)+1,"")</f>
        <v/>
      </c>
      <c r="E130" s="60" t="str">
        <f t="shared" si="5"/>
        <v/>
      </c>
      <c r="F130" s="124"/>
      <c r="G130" s="124"/>
      <c r="H130" s="124"/>
      <c r="I130" s="124"/>
      <c r="J130" s="124"/>
      <c r="K130" s="124"/>
      <c r="L130" s="124"/>
      <c r="M130" s="124"/>
      <c r="N130" s="124"/>
      <c r="O130" s="124"/>
      <c r="P130" s="124"/>
      <c r="Q130" s="124"/>
      <c r="R130" s="124"/>
      <c r="S130" s="124"/>
      <c r="T130" s="124"/>
      <c r="U130" s="7"/>
    </row>
    <row r="131" spans="1:21" x14ac:dyDescent="0.35">
      <c r="A131" s="24" t="str">
        <f t="shared" si="3"/>
        <v/>
      </c>
      <c r="C131" s="38" t="str">
        <f t="shared" si="4"/>
        <v/>
      </c>
      <c r="D131" s="60" t="str">
        <f>IF(E131=1,MAX($D$9:D130)+1,"")</f>
        <v/>
      </c>
      <c r="E131" s="60" t="str">
        <f t="shared" si="5"/>
        <v/>
      </c>
      <c r="F131" s="124"/>
      <c r="G131" s="124"/>
      <c r="H131" s="124"/>
      <c r="I131" s="124"/>
      <c r="J131" s="124"/>
      <c r="K131" s="124"/>
      <c r="L131" s="124"/>
      <c r="M131" s="124"/>
      <c r="N131" s="124"/>
      <c r="O131" s="124"/>
      <c r="P131" s="124"/>
      <c r="Q131" s="124"/>
      <c r="R131" s="124"/>
      <c r="S131" s="124"/>
      <c r="T131" s="124"/>
      <c r="U131" s="7"/>
    </row>
    <row r="132" spans="1:21" x14ac:dyDescent="0.35">
      <c r="A132" s="24" t="str">
        <f t="shared" si="3"/>
        <v/>
      </c>
      <c r="C132" s="38" t="str">
        <f t="shared" si="4"/>
        <v/>
      </c>
      <c r="D132" s="60" t="str">
        <f>IF(E132=1,MAX($D$9:D131)+1,"")</f>
        <v/>
      </c>
      <c r="E132" s="60" t="str">
        <f t="shared" si="5"/>
        <v/>
      </c>
      <c r="F132" s="124"/>
      <c r="G132" s="124"/>
      <c r="H132" s="124"/>
      <c r="I132" s="124"/>
      <c r="J132" s="124"/>
      <c r="K132" s="124"/>
      <c r="L132" s="124"/>
      <c r="M132" s="124"/>
      <c r="N132" s="124"/>
      <c r="O132" s="124"/>
      <c r="P132" s="124"/>
      <c r="Q132" s="124"/>
      <c r="R132" s="124"/>
      <c r="S132" s="124"/>
      <c r="T132" s="124"/>
      <c r="U132" s="7"/>
    </row>
    <row r="133" spans="1:21" x14ac:dyDescent="0.35">
      <c r="A133" s="24" t="str">
        <f t="shared" si="3"/>
        <v/>
      </c>
      <c r="C133" s="38" t="str">
        <f t="shared" si="4"/>
        <v/>
      </c>
      <c r="D133" s="60" t="str">
        <f>IF(E133=1,MAX($D$9:D132)+1,"")</f>
        <v/>
      </c>
      <c r="E133" s="60" t="str">
        <f t="shared" si="5"/>
        <v/>
      </c>
      <c r="F133" s="124"/>
      <c r="G133" s="124"/>
      <c r="H133" s="124"/>
      <c r="I133" s="124"/>
      <c r="J133" s="124"/>
      <c r="K133" s="124"/>
      <c r="L133" s="124"/>
      <c r="M133" s="124"/>
      <c r="N133" s="124"/>
      <c r="O133" s="124"/>
      <c r="P133" s="124"/>
      <c r="Q133" s="124"/>
      <c r="R133" s="124"/>
      <c r="S133" s="124"/>
      <c r="T133" s="124"/>
      <c r="U133" s="7"/>
    </row>
    <row r="134" spans="1:21" x14ac:dyDescent="0.35">
      <c r="A134" s="24" t="str">
        <f t="shared" si="3"/>
        <v/>
      </c>
      <c r="C134" s="38" t="str">
        <f t="shared" si="4"/>
        <v/>
      </c>
      <c r="D134" s="60" t="str">
        <f>IF(E134=1,MAX($D$9:D133)+1,"")</f>
        <v/>
      </c>
      <c r="E134" s="60" t="str">
        <f t="shared" si="5"/>
        <v/>
      </c>
      <c r="F134" s="124"/>
      <c r="G134" s="124"/>
      <c r="H134" s="124"/>
      <c r="I134" s="124"/>
      <c r="J134" s="124"/>
      <c r="K134" s="124"/>
      <c r="L134" s="124"/>
      <c r="M134" s="124"/>
      <c r="N134" s="124"/>
      <c r="O134" s="124"/>
      <c r="P134" s="124"/>
      <c r="Q134" s="124"/>
      <c r="R134" s="124"/>
      <c r="S134" s="124"/>
      <c r="T134" s="124"/>
      <c r="U134" s="7"/>
    </row>
    <row r="135" spans="1:21" x14ac:dyDescent="0.35">
      <c r="A135" s="24" t="str">
        <f t="shared" si="3"/>
        <v/>
      </c>
      <c r="C135" s="38" t="str">
        <f t="shared" si="4"/>
        <v/>
      </c>
      <c r="D135" s="60" t="str">
        <f>IF(E135=1,MAX($D$9:D134)+1,"")</f>
        <v/>
      </c>
      <c r="E135" s="60" t="str">
        <f t="shared" si="5"/>
        <v/>
      </c>
      <c r="F135" s="124"/>
      <c r="G135" s="124"/>
      <c r="H135" s="124"/>
      <c r="I135" s="124"/>
      <c r="J135" s="124"/>
      <c r="K135" s="124"/>
      <c r="L135" s="124"/>
      <c r="M135" s="124"/>
      <c r="N135" s="124"/>
      <c r="O135" s="124"/>
      <c r="P135" s="124"/>
      <c r="Q135" s="124"/>
      <c r="R135" s="124"/>
      <c r="S135" s="124"/>
      <c r="T135" s="124"/>
      <c r="U135" s="7"/>
    </row>
    <row r="136" spans="1:21" x14ac:dyDescent="0.35">
      <c r="A136" s="24" t="str">
        <f t="shared" si="3"/>
        <v/>
      </c>
      <c r="C136" s="38" t="str">
        <f t="shared" si="4"/>
        <v/>
      </c>
      <c r="D136" s="60" t="str">
        <f>IF(E136=1,MAX($D$9:D135)+1,"")</f>
        <v/>
      </c>
      <c r="E136" s="60" t="str">
        <f t="shared" si="5"/>
        <v/>
      </c>
      <c r="F136" s="124"/>
      <c r="G136" s="124"/>
      <c r="H136" s="124"/>
      <c r="I136" s="124"/>
      <c r="J136" s="124"/>
      <c r="K136" s="124"/>
      <c r="L136" s="124"/>
      <c r="M136" s="124"/>
      <c r="N136" s="124"/>
      <c r="O136" s="124"/>
      <c r="P136" s="124"/>
      <c r="Q136" s="124"/>
      <c r="R136" s="124"/>
      <c r="S136" s="124"/>
      <c r="T136" s="124"/>
      <c r="U136" s="7"/>
    </row>
    <row r="137" spans="1:21" x14ac:dyDescent="0.35">
      <c r="A137" s="24" t="str">
        <f t="shared" si="3"/>
        <v/>
      </c>
      <c r="C137" s="38" t="str">
        <f t="shared" si="4"/>
        <v/>
      </c>
      <c r="D137" s="60" t="str">
        <f>IF(E137=1,MAX($D$9:D136)+1,"")</f>
        <v/>
      </c>
      <c r="E137" s="60" t="str">
        <f t="shared" si="5"/>
        <v/>
      </c>
      <c r="F137" s="124"/>
      <c r="G137" s="124"/>
      <c r="H137" s="124"/>
      <c r="I137" s="124"/>
      <c r="J137" s="124"/>
      <c r="K137" s="124"/>
      <c r="L137" s="124"/>
      <c r="M137" s="124"/>
      <c r="N137" s="124"/>
      <c r="O137" s="124"/>
      <c r="P137" s="124"/>
      <c r="Q137" s="124"/>
      <c r="R137" s="124"/>
      <c r="S137" s="124"/>
      <c r="T137" s="124"/>
      <c r="U137" s="7"/>
    </row>
    <row r="138" spans="1:21" x14ac:dyDescent="0.35">
      <c r="A138" s="24" t="str">
        <f t="shared" ref="A138:A201" si="6">IF(COUNTBLANK(F138:T138)=15,"",A137+1)</f>
        <v/>
      </c>
      <c r="C138" s="38" t="str">
        <f t="shared" ref="C138:C201" si="7">IF(A138="","",C137+7)</f>
        <v/>
      </c>
      <c r="D138" s="60" t="str">
        <f>IF(E138=1,MAX($D$9:D137)+1,"")</f>
        <v/>
      </c>
      <c r="E138" s="60" t="str">
        <f t="shared" si="5"/>
        <v/>
      </c>
      <c r="F138" s="124"/>
      <c r="G138" s="124"/>
      <c r="H138" s="124"/>
      <c r="I138" s="124"/>
      <c r="J138" s="124"/>
      <c r="K138" s="124"/>
      <c r="L138" s="124"/>
      <c r="M138" s="124"/>
      <c r="N138" s="124"/>
      <c r="O138" s="124"/>
      <c r="P138" s="124"/>
      <c r="Q138" s="124"/>
      <c r="R138" s="124"/>
      <c r="S138" s="124"/>
      <c r="T138" s="124"/>
      <c r="U138" s="7"/>
    </row>
    <row r="139" spans="1:21" x14ac:dyDescent="0.35">
      <c r="A139" s="24" t="str">
        <f t="shared" si="6"/>
        <v/>
      </c>
      <c r="C139" s="38" t="str">
        <f t="shared" si="7"/>
        <v/>
      </c>
      <c r="D139" s="60" t="str">
        <f>IF(E139=1,MAX($D$9:D138)+1,"")</f>
        <v/>
      </c>
      <c r="E139" s="60" t="str">
        <f t="shared" ref="E139:E202" si="8">IF(A139="","",IF(E138=12,1,E138+1))</f>
        <v/>
      </c>
      <c r="F139" s="124"/>
      <c r="G139" s="124"/>
      <c r="H139" s="124"/>
      <c r="I139" s="124"/>
      <c r="J139" s="124"/>
      <c r="K139" s="124"/>
      <c r="L139" s="124"/>
      <c r="M139" s="124"/>
      <c r="N139" s="124"/>
      <c r="O139" s="124"/>
      <c r="P139" s="124"/>
      <c r="Q139" s="124"/>
      <c r="R139" s="124"/>
      <c r="S139" s="124"/>
      <c r="T139" s="124"/>
      <c r="U139" s="7"/>
    </row>
    <row r="140" spans="1:21" x14ac:dyDescent="0.35">
      <c r="A140" s="24" t="str">
        <f t="shared" si="6"/>
        <v/>
      </c>
      <c r="C140" s="38" t="str">
        <f t="shared" si="7"/>
        <v/>
      </c>
      <c r="D140" s="60" t="str">
        <f>IF(E140=1,MAX($D$9:D139)+1,"")</f>
        <v/>
      </c>
      <c r="E140" s="60" t="str">
        <f t="shared" si="8"/>
        <v/>
      </c>
      <c r="F140" s="124"/>
      <c r="G140" s="124"/>
      <c r="H140" s="124"/>
      <c r="I140" s="124"/>
      <c r="J140" s="124"/>
      <c r="K140" s="124"/>
      <c r="L140" s="124"/>
      <c r="M140" s="124"/>
      <c r="N140" s="124"/>
      <c r="O140" s="124"/>
      <c r="P140" s="124"/>
      <c r="Q140" s="124"/>
      <c r="R140" s="124"/>
      <c r="S140" s="124"/>
      <c r="T140" s="124"/>
      <c r="U140" s="7"/>
    </row>
    <row r="141" spans="1:21" x14ac:dyDescent="0.35">
      <c r="A141" s="24" t="str">
        <f t="shared" si="6"/>
        <v/>
      </c>
      <c r="C141" s="38" t="str">
        <f t="shared" si="7"/>
        <v/>
      </c>
      <c r="D141" s="60" t="str">
        <f>IF(E141=1,MAX($D$9:D140)+1,"")</f>
        <v/>
      </c>
      <c r="E141" s="60" t="str">
        <f t="shared" si="8"/>
        <v/>
      </c>
      <c r="F141" s="124"/>
      <c r="G141" s="124"/>
      <c r="H141" s="124"/>
      <c r="I141" s="124"/>
      <c r="J141" s="124"/>
      <c r="K141" s="124"/>
      <c r="L141" s="124"/>
      <c r="M141" s="124"/>
      <c r="N141" s="124"/>
      <c r="O141" s="124"/>
      <c r="P141" s="124"/>
      <c r="Q141" s="124"/>
      <c r="R141" s="124"/>
      <c r="S141" s="124"/>
      <c r="T141" s="124"/>
      <c r="U141" s="7"/>
    </row>
    <row r="142" spans="1:21" x14ac:dyDescent="0.35">
      <c r="A142" s="24" t="str">
        <f t="shared" si="6"/>
        <v/>
      </c>
      <c r="C142" s="38" t="str">
        <f t="shared" si="7"/>
        <v/>
      </c>
      <c r="D142" s="60" t="str">
        <f>IF(E142=1,MAX($D$9:D141)+1,"")</f>
        <v/>
      </c>
      <c r="E142" s="60" t="str">
        <f t="shared" si="8"/>
        <v/>
      </c>
      <c r="F142" s="124"/>
      <c r="G142" s="124"/>
      <c r="H142" s="124"/>
      <c r="I142" s="124"/>
      <c r="J142" s="124"/>
      <c r="K142" s="124"/>
      <c r="L142" s="124"/>
      <c r="M142" s="124"/>
      <c r="N142" s="124"/>
      <c r="O142" s="124"/>
      <c r="P142" s="124"/>
      <c r="Q142" s="124"/>
      <c r="R142" s="124"/>
      <c r="S142" s="124"/>
      <c r="T142" s="124"/>
      <c r="U142" s="7"/>
    </row>
    <row r="143" spans="1:21" x14ac:dyDescent="0.35">
      <c r="A143" s="24" t="str">
        <f t="shared" si="6"/>
        <v/>
      </c>
      <c r="C143" s="38" t="str">
        <f t="shared" si="7"/>
        <v/>
      </c>
      <c r="D143" s="60" t="str">
        <f>IF(E143=1,MAX($D$9:D142)+1,"")</f>
        <v/>
      </c>
      <c r="E143" s="60" t="str">
        <f t="shared" si="8"/>
        <v/>
      </c>
      <c r="F143" s="124"/>
      <c r="G143" s="124"/>
      <c r="H143" s="124"/>
      <c r="I143" s="124"/>
      <c r="J143" s="124"/>
      <c r="K143" s="124"/>
      <c r="L143" s="124"/>
      <c r="M143" s="124"/>
      <c r="N143" s="124"/>
      <c r="O143" s="124"/>
      <c r="P143" s="124"/>
      <c r="Q143" s="124"/>
      <c r="R143" s="124"/>
      <c r="S143" s="124"/>
      <c r="T143" s="124"/>
      <c r="U143" s="7"/>
    </row>
    <row r="144" spans="1:21" x14ac:dyDescent="0.35">
      <c r="A144" s="24" t="str">
        <f t="shared" si="6"/>
        <v/>
      </c>
      <c r="C144" s="38" t="str">
        <f t="shared" si="7"/>
        <v/>
      </c>
      <c r="D144" s="60" t="str">
        <f>IF(E144=1,MAX($D$9:D143)+1,"")</f>
        <v/>
      </c>
      <c r="E144" s="60" t="str">
        <f t="shared" si="8"/>
        <v/>
      </c>
      <c r="F144" s="124"/>
      <c r="G144" s="124"/>
      <c r="H144" s="124"/>
      <c r="I144" s="124"/>
      <c r="J144" s="124"/>
      <c r="K144" s="124"/>
      <c r="L144" s="124"/>
      <c r="M144" s="124"/>
      <c r="N144" s="124"/>
      <c r="O144" s="124"/>
      <c r="P144" s="124"/>
      <c r="Q144" s="124"/>
      <c r="R144" s="124"/>
      <c r="S144" s="124"/>
      <c r="T144" s="124"/>
      <c r="U144" s="7"/>
    </row>
    <row r="145" spans="1:21" x14ac:dyDescent="0.35">
      <c r="A145" s="24" t="str">
        <f t="shared" si="6"/>
        <v/>
      </c>
      <c r="C145" s="38" t="str">
        <f t="shared" si="7"/>
        <v/>
      </c>
      <c r="D145" s="60" t="str">
        <f>IF(E145=1,MAX($D$9:D144)+1,"")</f>
        <v/>
      </c>
      <c r="E145" s="60" t="str">
        <f t="shared" si="8"/>
        <v/>
      </c>
      <c r="F145" s="124"/>
      <c r="G145" s="124"/>
      <c r="H145" s="124"/>
      <c r="I145" s="124"/>
      <c r="J145" s="124"/>
      <c r="K145" s="124"/>
      <c r="L145" s="124"/>
      <c r="M145" s="124"/>
      <c r="N145" s="124"/>
      <c r="O145" s="124"/>
      <c r="P145" s="124"/>
      <c r="Q145" s="124"/>
      <c r="R145" s="124"/>
      <c r="S145" s="124"/>
      <c r="T145" s="124"/>
      <c r="U145" s="7"/>
    </row>
    <row r="146" spans="1:21" x14ac:dyDescent="0.35">
      <c r="A146" s="24" t="str">
        <f t="shared" si="6"/>
        <v/>
      </c>
      <c r="C146" s="38" t="str">
        <f t="shared" si="7"/>
        <v/>
      </c>
      <c r="D146" s="60" t="str">
        <f>IF(E146=1,MAX($D$9:D145)+1,"")</f>
        <v/>
      </c>
      <c r="E146" s="60" t="str">
        <f t="shared" si="8"/>
        <v/>
      </c>
      <c r="F146" s="124"/>
      <c r="G146" s="124"/>
      <c r="H146" s="124"/>
      <c r="I146" s="124"/>
      <c r="J146" s="124"/>
      <c r="K146" s="124"/>
      <c r="L146" s="124"/>
      <c r="M146" s="124"/>
      <c r="N146" s="124"/>
      <c r="O146" s="124"/>
      <c r="P146" s="124"/>
      <c r="Q146" s="124"/>
      <c r="R146" s="124"/>
      <c r="S146" s="124"/>
      <c r="T146" s="124"/>
      <c r="U146" s="7"/>
    </row>
    <row r="147" spans="1:21" x14ac:dyDescent="0.35">
      <c r="A147" s="24" t="str">
        <f t="shared" si="6"/>
        <v/>
      </c>
      <c r="C147" s="38" t="str">
        <f t="shared" si="7"/>
        <v/>
      </c>
      <c r="D147" s="60" t="str">
        <f>IF(E147=1,MAX($D$9:D146)+1,"")</f>
        <v/>
      </c>
      <c r="E147" s="60" t="str">
        <f t="shared" si="8"/>
        <v/>
      </c>
      <c r="F147" s="124"/>
      <c r="G147" s="124"/>
      <c r="H147" s="124"/>
      <c r="I147" s="124"/>
      <c r="J147" s="124"/>
      <c r="K147" s="124"/>
      <c r="L147" s="124"/>
      <c r="M147" s="124"/>
      <c r="N147" s="124"/>
      <c r="O147" s="124"/>
      <c r="P147" s="124"/>
      <c r="Q147" s="124"/>
      <c r="R147" s="124"/>
      <c r="S147" s="124"/>
      <c r="T147" s="124"/>
      <c r="U147" s="7"/>
    </row>
    <row r="148" spans="1:21" x14ac:dyDescent="0.35">
      <c r="A148" s="24" t="str">
        <f t="shared" si="6"/>
        <v/>
      </c>
      <c r="C148" s="38" t="str">
        <f t="shared" si="7"/>
        <v/>
      </c>
      <c r="D148" s="60" t="str">
        <f>IF(E148=1,MAX($D$9:D147)+1,"")</f>
        <v/>
      </c>
      <c r="E148" s="60" t="str">
        <f t="shared" si="8"/>
        <v/>
      </c>
      <c r="F148" s="124"/>
      <c r="G148" s="124"/>
      <c r="H148" s="124"/>
      <c r="I148" s="124"/>
      <c r="J148" s="124"/>
      <c r="K148" s="124"/>
      <c r="L148" s="124"/>
      <c r="M148" s="124"/>
      <c r="N148" s="124"/>
      <c r="O148" s="124"/>
      <c r="P148" s="124"/>
      <c r="Q148" s="124"/>
      <c r="R148" s="124"/>
      <c r="S148" s="124"/>
      <c r="T148" s="124"/>
      <c r="U148" s="7"/>
    </row>
    <row r="149" spans="1:21" x14ac:dyDescent="0.35">
      <c r="A149" s="24" t="str">
        <f t="shared" si="6"/>
        <v/>
      </c>
      <c r="C149" s="38" t="str">
        <f t="shared" si="7"/>
        <v/>
      </c>
      <c r="D149" s="60" t="str">
        <f>IF(E149=1,MAX($D$9:D148)+1,"")</f>
        <v/>
      </c>
      <c r="E149" s="60" t="str">
        <f t="shared" si="8"/>
        <v/>
      </c>
      <c r="F149" s="124"/>
      <c r="G149" s="124"/>
      <c r="H149" s="124"/>
      <c r="I149" s="124"/>
      <c r="J149" s="124"/>
      <c r="K149" s="124"/>
      <c r="L149" s="124"/>
      <c r="M149" s="124"/>
      <c r="N149" s="124"/>
      <c r="O149" s="124"/>
      <c r="P149" s="124"/>
      <c r="Q149" s="124"/>
      <c r="R149" s="124"/>
      <c r="S149" s="124"/>
      <c r="T149" s="124"/>
      <c r="U149" s="7"/>
    </row>
    <row r="150" spans="1:21" x14ac:dyDescent="0.35">
      <c r="A150" s="24" t="str">
        <f t="shared" si="6"/>
        <v/>
      </c>
      <c r="C150" s="38" t="str">
        <f t="shared" si="7"/>
        <v/>
      </c>
      <c r="D150" s="60" t="str">
        <f>IF(E150=1,MAX($D$9:D149)+1,"")</f>
        <v/>
      </c>
      <c r="E150" s="60" t="str">
        <f t="shared" si="8"/>
        <v/>
      </c>
      <c r="F150" s="124"/>
      <c r="G150" s="124"/>
      <c r="H150" s="124"/>
      <c r="I150" s="124"/>
      <c r="J150" s="124"/>
      <c r="K150" s="124"/>
      <c r="L150" s="124"/>
      <c r="M150" s="124"/>
      <c r="N150" s="124"/>
      <c r="O150" s="124"/>
      <c r="P150" s="124"/>
      <c r="Q150" s="124"/>
      <c r="R150" s="124"/>
      <c r="S150" s="124"/>
      <c r="T150" s="124"/>
      <c r="U150" s="7"/>
    </row>
    <row r="151" spans="1:21" x14ac:dyDescent="0.35">
      <c r="A151" s="24" t="str">
        <f t="shared" si="6"/>
        <v/>
      </c>
      <c r="C151" s="38" t="str">
        <f t="shared" si="7"/>
        <v/>
      </c>
      <c r="D151" s="60" t="str">
        <f>IF(E151=1,MAX($D$9:D150)+1,"")</f>
        <v/>
      </c>
      <c r="E151" s="60" t="str">
        <f t="shared" si="8"/>
        <v/>
      </c>
      <c r="F151" s="124"/>
      <c r="G151" s="124"/>
      <c r="H151" s="124"/>
      <c r="I151" s="124"/>
      <c r="J151" s="124"/>
      <c r="K151" s="124"/>
      <c r="L151" s="124"/>
      <c r="M151" s="124"/>
      <c r="N151" s="124"/>
      <c r="O151" s="124"/>
      <c r="P151" s="124"/>
      <c r="Q151" s="124"/>
      <c r="R151" s="124"/>
      <c r="S151" s="124"/>
      <c r="T151" s="124"/>
      <c r="U151" s="7"/>
    </row>
    <row r="152" spans="1:21" x14ac:dyDescent="0.35">
      <c r="A152" s="24" t="str">
        <f t="shared" si="6"/>
        <v/>
      </c>
      <c r="C152" s="38" t="str">
        <f t="shared" si="7"/>
        <v/>
      </c>
      <c r="D152" s="60" t="str">
        <f>IF(E152=1,MAX($D$9:D151)+1,"")</f>
        <v/>
      </c>
      <c r="E152" s="60" t="str">
        <f t="shared" si="8"/>
        <v/>
      </c>
      <c r="F152" s="124"/>
      <c r="G152" s="124"/>
      <c r="H152" s="124"/>
      <c r="I152" s="124"/>
      <c r="J152" s="124"/>
      <c r="K152" s="124"/>
      <c r="L152" s="124"/>
      <c r="M152" s="124"/>
      <c r="N152" s="124"/>
      <c r="O152" s="124"/>
      <c r="P152" s="124"/>
      <c r="Q152" s="124"/>
      <c r="R152" s="124"/>
      <c r="S152" s="124"/>
      <c r="T152" s="124"/>
      <c r="U152" s="7"/>
    </row>
    <row r="153" spans="1:21" x14ac:dyDescent="0.35">
      <c r="A153" s="24" t="str">
        <f t="shared" si="6"/>
        <v/>
      </c>
      <c r="C153" s="38" t="str">
        <f t="shared" si="7"/>
        <v/>
      </c>
      <c r="D153" s="60" t="str">
        <f>IF(E153=1,MAX($D$9:D152)+1,"")</f>
        <v/>
      </c>
      <c r="E153" s="60" t="str">
        <f t="shared" si="8"/>
        <v/>
      </c>
      <c r="F153" s="124"/>
      <c r="G153" s="124"/>
      <c r="H153" s="124"/>
      <c r="I153" s="124"/>
      <c r="J153" s="124"/>
      <c r="K153" s="124"/>
      <c r="L153" s="124"/>
      <c r="M153" s="124"/>
      <c r="N153" s="124"/>
      <c r="O153" s="124"/>
      <c r="P153" s="124"/>
      <c r="Q153" s="124"/>
      <c r="R153" s="124"/>
      <c r="S153" s="124"/>
      <c r="T153" s="124"/>
      <c r="U153" s="7"/>
    </row>
    <row r="154" spans="1:21" x14ac:dyDescent="0.35">
      <c r="A154" s="24" t="str">
        <f t="shared" si="6"/>
        <v/>
      </c>
      <c r="C154" s="38" t="str">
        <f t="shared" si="7"/>
        <v/>
      </c>
      <c r="D154" s="60" t="str">
        <f>IF(E154=1,MAX($D$9:D153)+1,"")</f>
        <v/>
      </c>
      <c r="E154" s="60" t="str">
        <f t="shared" si="8"/>
        <v/>
      </c>
      <c r="F154" s="124"/>
      <c r="G154" s="124"/>
      <c r="H154" s="124"/>
      <c r="I154" s="124"/>
      <c r="J154" s="124"/>
      <c r="K154" s="124"/>
      <c r="L154" s="124"/>
      <c r="M154" s="124"/>
      <c r="N154" s="124"/>
      <c r="O154" s="124"/>
      <c r="P154" s="124"/>
      <c r="Q154" s="124"/>
      <c r="R154" s="124"/>
      <c r="S154" s="124"/>
      <c r="T154" s="124"/>
      <c r="U154" s="7"/>
    </row>
    <row r="155" spans="1:21" x14ac:dyDescent="0.35">
      <c r="A155" s="24" t="str">
        <f t="shared" si="6"/>
        <v/>
      </c>
      <c r="C155" s="38" t="str">
        <f t="shared" si="7"/>
        <v/>
      </c>
      <c r="D155" s="60" t="str">
        <f>IF(E155=1,MAX($D$9:D154)+1,"")</f>
        <v/>
      </c>
      <c r="E155" s="60" t="str">
        <f t="shared" si="8"/>
        <v/>
      </c>
      <c r="F155" s="124"/>
      <c r="G155" s="124"/>
      <c r="H155" s="124"/>
      <c r="I155" s="124"/>
      <c r="J155" s="124"/>
      <c r="K155" s="124"/>
      <c r="L155" s="124"/>
      <c r="M155" s="124"/>
      <c r="N155" s="124"/>
      <c r="O155" s="124"/>
      <c r="P155" s="124"/>
      <c r="Q155" s="124"/>
      <c r="R155" s="124"/>
      <c r="S155" s="124"/>
      <c r="T155" s="124"/>
      <c r="U155" s="7"/>
    </row>
    <row r="156" spans="1:21" x14ac:dyDescent="0.35">
      <c r="A156" s="24" t="str">
        <f t="shared" si="6"/>
        <v/>
      </c>
      <c r="C156" s="38" t="str">
        <f t="shared" si="7"/>
        <v/>
      </c>
      <c r="D156" s="60" t="str">
        <f>IF(E156=1,MAX($D$9:D155)+1,"")</f>
        <v/>
      </c>
      <c r="E156" s="60" t="str">
        <f t="shared" si="8"/>
        <v/>
      </c>
      <c r="F156" s="124"/>
      <c r="G156" s="124"/>
      <c r="H156" s="124"/>
      <c r="I156" s="124"/>
      <c r="J156" s="124"/>
      <c r="K156" s="124"/>
      <c r="L156" s="124"/>
      <c r="M156" s="124"/>
      <c r="N156" s="124"/>
      <c r="O156" s="124"/>
      <c r="P156" s="124"/>
      <c r="Q156" s="124"/>
      <c r="R156" s="124"/>
      <c r="S156" s="124"/>
      <c r="T156" s="124"/>
      <c r="U156" s="7"/>
    </row>
    <row r="157" spans="1:21" x14ac:dyDescent="0.35">
      <c r="A157" s="24" t="str">
        <f t="shared" si="6"/>
        <v/>
      </c>
      <c r="C157" s="38" t="str">
        <f t="shared" si="7"/>
        <v/>
      </c>
      <c r="D157" s="60" t="str">
        <f>IF(E157=1,MAX($D$9:D156)+1,"")</f>
        <v/>
      </c>
      <c r="E157" s="60" t="str">
        <f t="shared" si="8"/>
        <v/>
      </c>
      <c r="F157" s="124"/>
      <c r="G157" s="124"/>
      <c r="H157" s="124"/>
      <c r="I157" s="124"/>
      <c r="J157" s="124"/>
      <c r="K157" s="124"/>
      <c r="L157" s="124"/>
      <c r="M157" s="124"/>
      <c r="N157" s="124"/>
      <c r="O157" s="124"/>
      <c r="P157" s="124"/>
      <c r="Q157" s="124"/>
      <c r="R157" s="124"/>
      <c r="S157" s="124"/>
      <c r="T157" s="124"/>
      <c r="U157" s="7"/>
    </row>
    <row r="158" spans="1:21" x14ac:dyDescent="0.35">
      <c r="A158" s="24" t="str">
        <f t="shared" si="6"/>
        <v/>
      </c>
      <c r="C158" s="38" t="str">
        <f t="shared" si="7"/>
        <v/>
      </c>
      <c r="D158" s="60" t="str">
        <f>IF(E158=1,MAX($D$9:D157)+1,"")</f>
        <v/>
      </c>
      <c r="E158" s="60" t="str">
        <f t="shared" si="8"/>
        <v/>
      </c>
      <c r="F158" s="124"/>
      <c r="G158" s="124"/>
      <c r="H158" s="124"/>
      <c r="I158" s="124"/>
      <c r="J158" s="124"/>
      <c r="K158" s="124"/>
      <c r="L158" s="124"/>
      <c r="M158" s="124"/>
      <c r="N158" s="124"/>
      <c r="O158" s="124"/>
      <c r="P158" s="124"/>
      <c r="Q158" s="124"/>
      <c r="R158" s="124"/>
      <c r="S158" s="124"/>
      <c r="T158" s="124"/>
      <c r="U158" s="7"/>
    </row>
    <row r="159" spans="1:21" x14ac:dyDescent="0.35">
      <c r="A159" s="24" t="str">
        <f t="shared" si="6"/>
        <v/>
      </c>
      <c r="C159" s="38" t="str">
        <f t="shared" si="7"/>
        <v/>
      </c>
      <c r="D159" s="60" t="str">
        <f>IF(E159=1,MAX($D$9:D158)+1,"")</f>
        <v/>
      </c>
      <c r="E159" s="60" t="str">
        <f t="shared" si="8"/>
        <v/>
      </c>
      <c r="F159" s="124"/>
      <c r="G159" s="124"/>
      <c r="H159" s="124"/>
      <c r="I159" s="124"/>
      <c r="J159" s="124"/>
      <c r="K159" s="124"/>
      <c r="L159" s="124"/>
      <c r="M159" s="124"/>
      <c r="N159" s="124"/>
      <c r="O159" s="124"/>
      <c r="P159" s="124"/>
      <c r="Q159" s="124"/>
      <c r="R159" s="124"/>
      <c r="S159" s="124"/>
      <c r="T159" s="124"/>
      <c r="U159" s="7"/>
    </row>
    <row r="160" spans="1:21" x14ac:dyDescent="0.35">
      <c r="A160" s="24" t="str">
        <f t="shared" si="6"/>
        <v/>
      </c>
      <c r="C160" s="38" t="str">
        <f t="shared" si="7"/>
        <v/>
      </c>
      <c r="D160" s="60" t="str">
        <f>IF(E160=1,MAX($D$9:D159)+1,"")</f>
        <v/>
      </c>
      <c r="E160" s="60" t="str">
        <f t="shared" si="8"/>
        <v/>
      </c>
      <c r="F160" s="124"/>
      <c r="G160" s="124"/>
      <c r="H160" s="124"/>
      <c r="I160" s="124"/>
      <c r="J160" s="124"/>
      <c r="K160" s="124"/>
      <c r="L160" s="124"/>
      <c r="M160" s="124"/>
      <c r="N160" s="124"/>
      <c r="O160" s="124"/>
      <c r="P160" s="124"/>
      <c r="Q160" s="124"/>
      <c r="R160" s="124"/>
      <c r="S160" s="124"/>
      <c r="T160" s="124"/>
      <c r="U160" s="7"/>
    </row>
    <row r="161" spans="1:21" x14ac:dyDescent="0.35">
      <c r="A161" s="24" t="str">
        <f t="shared" si="6"/>
        <v/>
      </c>
      <c r="C161" s="38" t="str">
        <f t="shared" si="7"/>
        <v/>
      </c>
      <c r="D161" s="60" t="str">
        <f>IF(E161=1,MAX($D$9:D160)+1,"")</f>
        <v/>
      </c>
      <c r="E161" s="60" t="str">
        <f t="shared" si="8"/>
        <v/>
      </c>
      <c r="F161" s="124"/>
      <c r="G161" s="124"/>
      <c r="H161" s="124"/>
      <c r="I161" s="124"/>
      <c r="J161" s="124"/>
      <c r="K161" s="124"/>
      <c r="L161" s="124"/>
      <c r="M161" s="124"/>
      <c r="N161" s="124"/>
      <c r="O161" s="124"/>
      <c r="P161" s="124"/>
      <c r="Q161" s="124"/>
      <c r="R161" s="124"/>
      <c r="S161" s="124"/>
      <c r="T161" s="124"/>
      <c r="U161" s="7"/>
    </row>
    <row r="162" spans="1:21" x14ac:dyDescent="0.35">
      <c r="A162" s="24" t="str">
        <f t="shared" si="6"/>
        <v/>
      </c>
      <c r="C162" s="38" t="str">
        <f t="shared" si="7"/>
        <v/>
      </c>
      <c r="D162" s="60" t="str">
        <f>IF(E162=1,MAX($D$9:D161)+1,"")</f>
        <v/>
      </c>
      <c r="E162" s="60" t="str">
        <f t="shared" si="8"/>
        <v/>
      </c>
      <c r="F162" s="124"/>
      <c r="G162" s="124"/>
      <c r="H162" s="124"/>
      <c r="I162" s="124"/>
      <c r="J162" s="124"/>
      <c r="K162" s="124"/>
      <c r="L162" s="124"/>
      <c r="M162" s="124"/>
      <c r="N162" s="124"/>
      <c r="O162" s="124"/>
      <c r="P162" s="124"/>
      <c r="Q162" s="124"/>
      <c r="R162" s="124"/>
      <c r="S162" s="124"/>
      <c r="T162" s="124"/>
      <c r="U162" s="7"/>
    </row>
    <row r="163" spans="1:21" x14ac:dyDescent="0.35">
      <c r="A163" s="24" t="str">
        <f t="shared" si="6"/>
        <v/>
      </c>
      <c r="C163" s="38" t="str">
        <f t="shared" si="7"/>
        <v/>
      </c>
      <c r="D163" s="60" t="str">
        <f>IF(E163=1,MAX($D$9:D162)+1,"")</f>
        <v/>
      </c>
      <c r="E163" s="60" t="str">
        <f t="shared" si="8"/>
        <v/>
      </c>
      <c r="F163" s="124"/>
      <c r="G163" s="124"/>
      <c r="H163" s="124"/>
      <c r="I163" s="124"/>
      <c r="J163" s="124"/>
      <c r="K163" s="124"/>
      <c r="L163" s="124"/>
      <c r="M163" s="124"/>
      <c r="N163" s="124"/>
      <c r="O163" s="124"/>
      <c r="P163" s="124"/>
      <c r="Q163" s="124"/>
      <c r="R163" s="124"/>
      <c r="S163" s="124"/>
      <c r="T163" s="124"/>
      <c r="U163" s="7"/>
    </row>
    <row r="164" spans="1:21" x14ac:dyDescent="0.35">
      <c r="A164" s="24" t="str">
        <f t="shared" si="6"/>
        <v/>
      </c>
      <c r="C164" s="38" t="str">
        <f t="shared" si="7"/>
        <v/>
      </c>
      <c r="D164" s="60" t="str">
        <f>IF(E164=1,MAX($D$9:D163)+1,"")</f>
        <v/>
      </c>
      <c r="E164" s="60" t="str">
        <f t="shared" si="8"/>
        <v/>
      </c>
      <c r="F164" s="124"/>
      <c r="G164" s="124"/>
      <c r="H164" s="124"/>
      <c r="I164" s="124"/>
      <c r="J164" s="124"/>
      <c r="K164" s="124"/>
      <c r="L164" s="124"/>
      <c r="M164" s="124"/>
      <c r="N164" s="124"/>
      <c r="O164" s="124"/>
      <c r="P164" s="124"/>
      <c r="Q164" s="124"/>
      <c r="R164" s="124"/>
      <c r="S164" s="124"/>
      <c r="T164" s="124"/>
      <c r="U164" s="7"/>
    </row>
    <row r="165" spans="1:21" x14ac:dyDescent="0.35">
      <c r="A165" s="24" t="str">
        <f t="shared" si="6"/>
        <v/>
      </c>
      <c r="C165" s="38" t="str">
        <f t="shared" si="7"/>
        <v/>
      </c>
      <c r="D165" s="60" t="str">
        <f>IF(E165=1,MAX($D$9:D164)+1,"")</f>
        <v/>
      </c>
      <c r="E165" s="60" t="str">
        <f t="shared" si="8"/>
        <v/>
      </c>
      <c r="F165" s="124"/>
      <c r="G165" s="124"/>
      <c r="H165" s="124"/>
      <c r="I165" s="124"/>
      <c r="J165" s="124"/>
      <c r="K165" s="124"/>
      <c r="L165" s="124"/>
      <c r="M165" s="124"/>
      <c r="N165" s="124"/>
      <c r="O165" s="124"/>
      <c r="P165" s="124"/>
      <c r="Q165" s="124"/>
      <c r="R165" s="124"/>
      <c r="S165" s="124"/>
      <c r="T165" s="124"/>
      <c r="U165" s="7"/>
    </row>
    <row r="166" spans="1:21" x14ac:dyDescent="0.35">
      <c r="A166" s="24" t="str">
        <f t="shared" si="6"/>
        <v/>
      </c>
      <c r="C166" s="38" t="str">
        <f t="shared" si="7"/>
        <v/>
      </c>
      <c r="D166" s="60" t="str">
        <f>IF(E166=1,MAX($D$9:D165)+1,"")</f>
        <v/>
      </c>
      <c r="E166" s="60" t="str">
        <f t="shared" si="8"/>
        <v/>
      </c>
      <c r="F166" s="124"/>
      <c r="G166" s="124"/>
      <c r="H166" s="124"/>
      <c r="I166" s="124"/>
      <c r="J166" s="124"/>
      <c r="K166" s="124"/>
      <c r="L166" s="124"/>
      <c r="M166" s="124"/>
      <c r="N166" s="124"/>
      <c r="O166" s="124"/>
      <c r="P166" s="124"/>
      <c r="Q166" s="124"/>
      <c r="R166" s="124"/>
      <c r="S166" s="124"/>
      <c r="T166" s="124"/>
      <c r="U166" s="7"/>
    </row>
    <row r="167" spans="1:21" x14ac:dyDescent="0.35">
      <c r="A167" s="24" t="str">
        <f t="shared" si="6"/>
        <v/>
      </c>
      <c r="C167" s="38" t="str">
        <f t="shared" si="7"/>
        <v/>
      </c>
      <c r="D167" s="60" t="str">
        <f>IF(E167=1,MAX($D$9:D166)+1,"")</f>
        <v/>
      </c>
      <c r="E167" s="60" t="str">
        <f t="shared" si="8"/>
        <v/>
      </c>
      <c r="F167" s="124"/>
      <c r="G167" s="124"/>
      <c r="H167" s="124"/>
      <c r="I167" s="124"/>
      <c r="J167" s="124"/>
      <c r="K167" s="124"/>
      <c r="L167" s="124"/>
      <c r="M167" s="124"/>
      <c r="N167" s="124"/>
      <c r="O167" s="124"/>
      <c r="P167" s="124"/>
      <c r="Q167" s="124"/>
      <c r="R167" s="124"/>
      <c r="S167" s="124"/>
      <c r="T167" s="124"/>
      <c r="U167" s="7"/>
    </row>
    <row r="168" spans="1:21" x14ac:dyDescent="0.35">
      <c r="A168" s="24" t="str">
        <f t="shared" si="6"/>
        <v/>
      </c>
      <c r="C168" s="38" t="str">
        <f t="shared" si="7"/>
        <v/>
      </c>
      <c r="D168" s="60" t="str">
        <f>IF(E168=1,MAX($D$9:D167)+1,"")</f>
        <v/>
      </c>
      <c r="E168" s="60" t="str">
        <f t="shared" si="8"/>
        <v/>
      </c>
      <c r="F168" s="124"/>
      <c r="G168" s="124"/>
      <c r="H168" s="124"/>
      <c r="I168" s="124"/>
      <c r="J168" s="124"/>
      <c r="K168" s="124"/>
      <c r="L168" s="124"/>
      <c r="M168" s="124"/>
      <c r="N168" s="124"/>
      <c r="O168" s="124"/>
      <c r="P168" s="124"/>
      <c r="Q168" s="124"/>
      <c r="R168" s="124"/>
      <c r="S168" s="124"/>
      <c r="T168" s="124"/>
      <c r="U168" s="7"/>
    </row>
    <row r="169" spans="1:21" x14ac:dyDescent="0.35">
      <c r="A169" s="24" t="str">
        <f t="shared" si="6"/>
        <v/>
      </c>
      <c r="C169" s="38" t="str">
        <f t="shared" si="7"/>
        <v/>
      </c>
      <c r="D169" s="60" t="str">
        <f>IF(E169=1,MAX($D$9:D168)+1,"")</f>
        <v/>
      </c>
      <c r="E169" s="60" t="str">
        <f t="shared" si="8"/>
        <v/>
      </c>
      <c r="F169" s="124"/>
      <c r="G169" s="124"/>
      <c r="H169" s="124"/>
      <c r="I169" s="124"/>
      <c r="J169" s="124"/>
      <c r="K169" s="124"/>
      <c r="L169" s="124"/>
      <c r="M169" s="124"/>
      <c r="N169" s="124"/>
      <c r="O169" s="124"/>
      <c r="P169" s="124"/>
      <c r="Q169" s="124"/>
      <c r="R169" s="124"/>
      <c r="S169" s="124"/>
      <c r="T169" s="124"/>
      <c r="U169" s="7"/>
    </row>
    <row r="170" spans="1:21" x14ac:dyDescent="0.35">
      <c r="A170" s="24" t="str">
        <f t="shared" si="6"/>
        <v/>
      </c>
      <c r="C170" s="38" t="str">
        <f t="shared" si="7"/>
        <v/>
      </c>
      <c r="D170" s="60" t="str">
        <f>IF(E170=1,MAX($D$9:D169)+1,"")</f>
        <v/>
      </c>
      <c r="E170" s="60" t="str">
        <f t="shared" si="8"/>
        <v/>
      </c>
      <c r="F170" s="124"/>
      <c r="G170" s="124"/>
      <c r="H170" s="124"/>
      <c r="I170" s="124"/>
      <c r="J170" s="124"/>
      <c r="K170" s="124"/>
      <c r="L170" s="124"/>
      <c r="M170" s="124"/>
      <c r="N170" s="124"/>
      <c r="O170" s="124"/>
      <c r="P170" s="124"/>
      <c r="Q170" s="124"/>
      <c r="R170" s="124"/>
      <c r="S170" s="124"/>
      <c r="T170" s="124"/>
      <c r="U170" s="7"/>
    </row>
    <row r="171" spans="1:21" x14ac:dyDescent="0.35">
      <c r="A171" s="24" t="str">
        <f t="shared" si="6"/>
        <v/>
      </c>
      <c r="C171" s="38" t="str">
        <f t="shared" si="7"/>
        <v/>
      </c>
      <c r="D171" s="60" t="str">
        <f>IF(E171=1,MAX($D$9:D170)+1,"")</f>
        <v/>
      </c>
      <c r="E171" s="60" t="str">
        <f t="shared" si="8"/>
        <v/>
      </c>
      <c r="F171" s="124"/>
      <c r="G171" s="124"/>
      <c r="H171" s="124"/>
      <c r="I171" s="124"/>
      <c r="J171" s="124"/>
      <c r="K171" s="124"/>
      <c r="L171" s="124"/>
      <c r="M171" s="124"/>
      <c r="N171" s="124"/>
      <c r="O171" s="124"/>
      <c r="P171" s="124"/>
      <c r="Q171" s="124"/>
      <c r="R171" s="124"/>
      <c r="S171" s="124"/>
      <c r="T171" s="124"/>
      <c r="U171" s="7"/>
    </row>
    <row r="172" spans="1:21" x14ac:dyDescent="0.35">
      <c r="A172" s="24" t="str">
        <f t="shared" si="6"/>
        <v/>
      </c>
      <c r="C172" s="38" t="str">
        <f t="shared" si="7"/>
        <v/>
      </c>
      <c r="D172" s="60" t="str">
        <f>IF(E172=1,MAX($D$9:D171)+1,"")</f>
        <v/>
      </c>
      <c r="E172" s="60" t="str">
        <f t="shared" si="8"/>
        <v/>
      </c>
      <c r="F172" s="124"/>
      <c r="G172" s="124"/>
      <c r="H172" s="124"/>
      <c r="I172" s="124"/>
      <c r="J172" s="124"/>
      <c r="K172" s="124"/>
      <c r="L172" s="124"/>
      <c r="M172" s="124"/>
      <c r="N172" s="124"/>
      <c r="O172" s="124"/>
      <c r="P172" s="124"/>
      <c r="Q172" s="124"/>
      <c r="R172" s="124"/>
      <c r="S172" s="124"/>
      <c r="T172" s="124"/>
      <c r="U172" s="7"/>
    </row>
    <row r="173" spans="1:21" x14ac:dyDescent="0.35">
      <c r="A173" s="24" t="str">
        <f t="shared" si="6"/>
        <v/>
      </c>
      <c r="C173" s="38" t="str">
        <f t="shared" si="7"/>
        <v/>
      </c>
      <c r="D173" s="60" t="str">
        <f>IF(E173=1,MAX($D$9:D172)+1,"")</f>
        <v/>
      </c>
      <c r="E173" s="60" t="str">
        <f t="shared" si="8"/>
        <v/>
      </c>
      <c r="F173" s="124"/>
      <c r="G173" s="124"/>
      <c r="H173" s="124"/>
      <c r="I173" s="124"/>
      <c r="J173" s="124"/>
      <c r="K173" s="124"/>
      <c r="L173" s="124"/>
      <c r="M173" s="124"/>
      <c r="N173" s="124"/>
      <c r="O173" s="124"/>
      <c r="P173" s="124"/>
      <c r="Q173" s="124"/>
      <c r="R173" s="124"/>
      <c r="S173" s="124"/>
      <c r="T173" s="124"/>
      <c r="U173" s="7"/>
    </row>
    <row r="174" spans="1:21" x14ac:dyDescent="0.35">
      <c r="A174" s="24" t="str">
        <f t="shared" si="6"/>
        <v/>
      </c>
      <c r="C174" s="38" t="str">
        <f t="shared" si="7"/>
        <v/>
      </c>
      <c r="D174" s="60" t="str">
        <f>IF(E174=1,MAX($D$9:D173)+1,"")</f>
        <v/>
      </c>
      <c r="E174" s="60" t="str">
        <f t="shared" si="8"/>
        <v/>
      </c>
      <c r="F174" s="124"/>
      <c r="G174" s="124"/>
      <c r="H174" s="124"/>
      <c r="I174" s="124"/>
      <c r="J174" s="124"/>
      <c r="K174" s="124"/>
      <c r="L174" s="124"/>
      <c r="M174" s="124"/>
      <c r="N174" s="124"/>
      <c r="O174" s="124"/>
      <c r="P174" s="124"/>
      <c r="Q174" s="124"/>
      <c r="R174" s="124"/>
      <c r="S174" s="124"/>
      <c r="T174" s="124"/>
      <c r="U174" s="7"/>
    </row>
    <row r="175" spans="1:21" x14ac:dyDescent="0.35">
      <c r="A175" s="24" t="str">
        <f t="shared" si="6"/>
        <v/>
      </c>
      <c r="C175" s="38" t="str">
        <f t="shared" si="7"/>
        <v/>
      </c>
      <c r="D175" s="60" t="str">
        <f>IF(E175=1,MAX($D$9:D174)+1,"")</f>
        <v/>
      </c>
      <c r="E175" s="60" t="str">
        <f t="shared" si="8"/>
        <v/>
      </c>
      <c r="F175" s="124"/>
      <c r="G175" s="124"/>
      <c r="H175" s="124"/>
      <c r="I175" s="124"/>
      <c r="J175" s="124"/>
      <c r="K175" s="124"/>
      <c r="L175" s="124"/>
      <c r="M175" s="124"/>
      <c r="N175" s="124"/>
      <c r="O175" s="124"/>
      <c r="P175" s="124"/>
      <c r="Q175" s="124"/>
      <c r="R175" s="124"/>
      <c r="S175" s="124"/>
      <c r="T175" s="124"/>
      <c r="U175" s="7"/>
    </row>
    <row r="176" spans="1:21" x14ac:dyDescent="0.35">
      <c r="A176" s="24" t="str">
        <f t="shared" si="6"/>
        <v/>
      </c>
      <c r="C176" s="38" t="str">
        <f t="shared" si="7"/>
        <v/>
      </c>
      <c r="D176" s="60" t="str">
        <f>IF(E176=1,MAX($D$9:D175)+1,"")</f>
        <v/>
      </c>
      <c r="E176" s="60" t="str">
        <f t="shared" si="8"/>
        <v/>
      </c>
      <c r="F176" s="124"/>
      <c r="G176" s="124"/>
      <c r="H176" s="124"/>
      <c r="I176" s="124"/>
      <c r="J176" s="124"/>
      <c r="K176" s="124"/>
      <c r="L176" s="124"/>
      <c r="M176" s="124"/>
      <c r="N176" s="124"/>
      <c r="O176" s="124"/>
      <c r="P176" s="124"/>
      <c r="Q176" s="124"/>
      <c r="R176" s="124"/>
      <c r="S176" s="124"/>
      <c r="T176" s="124"/>
      <c r="U176" s="7"/>
    </row>
    <row r="177" spans="1:21" x14ac:dyDescent="0.35">
      <c r="A177" s="24" t="str">
        <f t="shared" si="6"/>
        <v/>
      </c>
      <c r="C177" s="38" t="str">
        <f t="shared" si="7"/>
        <v/>
      </c>
      <c r="D177" s="60" t="str">
        <f>IF(E177=1,MAX($D$9:D176)+1,"")</f>
        <v/>
      </c>
      <c r="E177" s="60" t="str">
        <f t="shared" si="8"/>
        <v/>
      </c>
      <c r="F177" s="124"/>
      <c r="G177" s="124"/>
      <c r="H177" s="124"/>
      <c r="I177" s="124"/>
      <c r="J177" s="124"/>
      <c r="K177" s="124"/>
      <c r="L177" s="124"/>
      <c r="M177" s="124"/>
      <c r="N177" s="124"/>
      <c r="O177" s="124"/>
      <c r="P177" s="124"/>
      <c r="Q177" s="124"/>
      <c r="R177" s="124"/>
      <c r="S177" s="124"/>
      <c r="T177" s="124"/>
      <c r="U177" s="7"/>
    </row>
    <row r="178" spans="1:21" x14ac:dyDescent="0.35">
      <c r="A178" s="24" t="str">
        <f t="shared" si="6"/>
        <v/>
      </c>
      <c r="C178" s="38" t="str">
        <f t="shared" si="7"/>
        <v/>
      </c>
      <c r="D178" s="60" t="str">
        <f>IF(E178=1,MAX($D$9:D177)+1,"")</f>
        <v/>
      </c>
      <c r="E178" s="60" t="str">
        <f t="shared" si="8"/>
        <v/>
      </c>
      <c r="F178" s="124"/>
      <c r="G178" s="124"/>
      <c r="H178" s="124"/>
      <c r="I178" s="124"/>
      <c r="J178" s="124"/>
      <c r="K178" s="124"/>
      <c r="L178" s="124"/>
      <c r="M178" s="124"/>
      <c r="N178" s="124"/>
      <c r="O178" s="124"/>
      <c r="P178" s="124"/>
      <c r="Q178" s="124"/>
      <c r="R178" s="124"/>
      <c r="S178" s="124"/>
      <c r="T178" s="124"/>
      <c r="U178" s="7"/>
    </row>
    <row r="179" spans="1:21" x14ac:dyDescent="0.35">
      <c r="A179" s="24" t="str">
        <f t="shared" si="6"/>
        <v/>
      </c>
      <c r="C179" s="38" t="str">
        <f t="shared" si="7"/>
        <v/>
      </c>
      <c r="D179" s="60" t="str">
        <f>IF(E179=1,MAX($D$9:D178)+1,"")</f>
        <v/>
      </c>
      <c r="E179" s="60" t="str">
        <f t="shared" si="8"/>
        <v/>
      </c>
      <c r="F179" s="124"/>
      <c r="G179" s="124"/>
      <c r="H179" s="124"/>
      <c r="I179" s="124"/>
      <c r="J179" s="124"/>
      <c r="K179" s="124"/>
      <c r="L179" s="124"/>
      <c r="M179" s="124"/>
      <c r="N179" s="124"/>
      <c r="O179" s="124"/>
      <c r="P179" s="124"/>
      <c r="Q179" s="124"/>
      <c r="R179" s="124"/>
      <c r="S179" s="124"/>
      <c r="T179" s="124"/>
      <c r="U179" s="7"/>
    </row>
    <row r="180" spans="1:21" x14ac:dyDescent="0.35">
      <c r="A180" s="24" t="str">
        <f t="shared" si="6"/>
        <v/>
      </c>
      <c r="C180" s="38" t="str">
        <f t="shared" si="7"/>
        <v/>
      </c>
      <c r="D180" s="60" t="str">
        <f>IF(E180=1,MAX($D$9:D179)+1,"")</f>
        <v/>
      </c>
      <c r="E180" s="60" t="str">
        <f t="shared" si="8"/>
        <v/>
      </c>
      <c r="F180" s="124"/>
      <c r="G180" s="124"/>
      <c r="H180" s="124"/>
      <c r="I180" s="124"/>
      <c r="J180" s="124"/>
      <c r="K180" s="124"/>
      <c r="L180" s="124"/>
      <c r="M180" s="124"/>
      <c r="N180" s="124"/>
      <c r="O180" s="124"/>
      <c r="P180" s="124"/>
      <c r="Q180" s="124"/>
      <c r="R180" s="124"/>
      <c r="S180" s="124"/>
      <c r="T180" s="124"/>
      <c r="U180" s="7"/>
    </row>
    <row r="181" spans="1:21" x14ac:dyDescent="0.35">
      <c r="A181" s="24" t="str">
        <f t="shared" si="6"/>
        <v/>
      </c>
      <c r="C181" s="38" t="str">
        <f t="shared" si="7"/>
        <v/>
      </c>
      <c r="D181" s="60" t="str">
        <f>IF(E181=1,MAX($D$9:D180)+1,"")</f>
        <v/>
      </c>
      <c r="E181" s="60" t="str">
        <f t="shared" si="8"/>
        <v/>
      </c>
      <c r="F181" s="124"/>
      <c r="G181" s="124"/>
      <c r="H181" s="124"/>
      <c r="I181" s="124"/>
      <c r="J181" s="124"/>
      <c r="K181" s="124"/>
      <c r="L181" s="124"/>
      <c r="M181" s="124"/>
      <c r="N181" s="124"/>
      <c r="O181" s="124"/>
      <c r="P181" s="124"/>
      <c r="Q181" s="124"/>
      <c r="R181" s="124"/>
      <c r="S181" s="124"/>
      <c r="T181" s="124"/>
      <c r="U181" s="7"/>
    </row>
    <row r="182" spans="1:21" x14ac:dyDescent="0.35">
      <c r="A182" s="24" t="str">
        <f t="shared" si="6"/>
        <v/>
      </c>
      <c r="C182" s="38" t="str">
        <f t="shared" si="7"/>
        <v/>
      </c>
      <c r="D182" s="60" t="str">
        <f>IF(E182=1,MAX($D$9:D181)+1,"")</f>
        <v/>
      </c>
      <c r="E182" s="60" t="str">
        <f t="shared" si="8"/>
        <v/>
      </c>
      <c r="F182" s="124"/>
      <c r="G182" s="124"/>
      <c r="H182" s="124"/>
      <c r="I182" s="124"/>
      <c r="J182" s="124"/>
      <c r="K182" s="124"/>
      <c r="L182" s="124"/>
      <c r="M182" s="124"/>
      <c r="N182" s="124"/>
      <c r="O182" s="124"/>
      <c r="P182" s="124"/>
      <c r="Q182" s="124"/>
      <c r="R182" s="124"/>
      <c r="S182" s="124"/>
      <c r="T182" s="124"/>
      <c r="U182" s="7"/>
    </row>
    <row r="183" spans="1:21" x14ac:dyDescent="0.35">
      <c r="A183" s="24" t="str">
        <f t="shared" si="6"/>
        <v/>
      </c>
      <c r="C183" s="38" t="str">
        <f t="shared" si="7"/>
        <v/>
      </c>
      <c r="D183" s="60" t="str">
        <f>IF(E183=1,MAX($D$9:D182)+1,"")</f>
        <v/>
      </c>
      <c r="E183" s="60" t="str">
        <f t="shared" si="8"/>
        <v/>
      </c>
      <c r="F183" s="124"/>
      <c r="G183" s="124"/>
      <c r="H183" s="124"/>
      <c r="I183" s="124"/>
      <c r="J183" s="124"/>
      <c r="K183" s="124"/>
      <c r="L183" s="124"/>
      <c r="M183" s="124"/>
      <c r="N183" s="124"/>
      <c r="O183" s="124"/>
      <c r="P183" s="124"/>
      <c r="Q183" s="124"/>
      <c r="R183" s="124"/>
      <c r="S183" s="124"/>
      <c r="T183" s="124"/>
      <c r="U183" s="7"/>
    </row>
    <row r="184" spans="1:21" x14ac:dyDescent="0.35">
      <c r="A184" s="24" t="str">
        <f t="shared" si="6"/>
        <v/>
      </c>
      <c r="C184" s="38" t="str">
        <f t="shared" si="7"/>
        <v/>
      </c>
      <c r="D184" s="60" t="str">
        <f>IF(E184=1,MAX($D$9:D183)+1,"")</f>
        <v/>
      </c>
      <c r="E184" s="60" t="str">
        <f t="shared" si="8"/>
        <v/>
      </c>
      <c r="F184" s="124"/>
      <c r="G184" s="124"/>
      <c r="H184" s="124"/>
      <c r="I184" s="124"/>
      <c r="J184" s="124"/>
      <c r="K184" s="124"/>
      <c r="L184" s="124"/>
      <c r="M184" s="124"/>
      <c r="N184" s="124"/>
      <c r="O184" s="124"/>
      <c r="P184" s="124"/>
      <c r="Q184" s="124"/>
      <c r="R184" s="124"/>
      <c r="S184" s="124"/>
      <c r="T184" s="124"/>
      <c r="U184" s="7"/>
    </row>
    <row r="185" spans="1:21" x14ac:dyDescent="0.35">
      <c r="A185" s="24" t="str">
        <f t="shared" si="6"/>
        <v/>
      </c>
      <c r="C185" s="38" t="str">
        <f t="shared" si="7"/>
        <v/>
      </c>
      <c r="D185" s="60" t="str">
        <f>IF(E185=1,MAX($D$9:D184)+1,"")</f>
        <v/>
      </c>
      <c r="E185" s="60" t="str">
        <f t="shared" si="8"/>
        <v/>
      </c>
      <c r="F185" s="124"/>
      <c r="G185" s="124"/>
      <c r="H185" s="124"/>
      <c r="I185" s="124"/>
      <c r="J185" s="124"/>
      <c r="K185" s="124"/>
      <c r="L185" s="124"/>
      <c r="M185" s="124"/>
      <c r="N185" s="124"/>
      <c r="O185" s="124"/>
      <c r="P185" s="124"/>
      <c r="Q185" s="124"/>
      <c r="R185" s="124"/>
      <c r="S185" s="124"/>
      <c r="T185" s="124"/>
      <c r="U185" s="7"/>
    </row>
    <row r="186" spans="1:21" x14ac:dyDescent="0.35">
      <c r="A186" s="24" t="str">
        <f t="shared" si="6"/>
        <v/>
      </c>
      <c r="C186" s="38" t="str">
        <f t="shared" si="7"/>
        <v/>
      </c>
      <c r="D186" s="60" t="str">
        <f>IF(E186=1,MAX($D$9:D185)+1,"")</f>
        <v/>
      </c>
      <c r="E186" s="60" t="str">
        <f t="shared" si="8"/>
        <v/>
      </c>
      <c r="F186" s="124"/>
      <c r="G186" s="124"/>
      <c r="H186" s="124"/>
      <c r="I186" s="124"/>
      <c r="J186" s="124"/>
      <c r="K186" s="124"/>
      <c r="L186" s="124"/>
      <c r="M186" s="124"/>
      <c r="N186" s="124"/>
      <c r="O186" s="124"/>
      <c r="P186" s="124"/>
      <c r="Q186" s="124"/>
      <c r="R186" s="124"/>
      <c r="S186" s="124"/>
      <c r="T186" s="124"/>
      <c r="U186" s="7"/>
    </row>
    <row r="187" spans="1:21" x14ac:dyDescent="0.35">
      <c r="A187" s="24" t="str">
        <f t="shared" si="6"/>
        <v/>
      </c>
      <c r="C187" s="38" t="str">
        <f t="shared" si="7"/>
        <v/>
      </c>
      <c r="D187" s="60" t="str">
        <f>IF(E187=1,MAX($D$9:D186)+1,"")</f>
        <v/>
      </c>
      <c r="E187" s="60" t="str">
        <f t="shared" si="8"/>
        <v/>
      </c>
      <c r="F187" s="124"/>
      <c r="G187" s="124"/>
      <c r="H187" s="124"/>
      <c r="I187" s="124"/>
      <c r="J187" s="124"/>
      <c r="K187" s="124"/>
      <c r="L187" s="124"/>
      <c r="M187" s="124"/>
      <c r="N187" s="124"/>
      <c r="O187" s="124"/>
      <c r="P187" s="124"/>
      <c r="Q187" s="124"/>
      <c r="R187" s="124"/>
      <c r="S187" s="124"/>
      <c r="T187" s="124"/>
      <c r="U187" s="7"/>
    </row>
    <row r="188" spans="1:21" x14ac:dyDescent="0.35">
      <c r="A188" s="24" t="str">
        <f t="shared" si="6"/>
        <v/>
      </c>
      <c r="C188" s="38" t="str">
        <f t="shared" si="7"/>
        <v/>
      </c>
      <c r="D188" s="60" t="str">
        <f>IF(E188=1,MAX($D$9:D187)+1,"")</f>
        <v/>
      </c>
      <c r="E188" s="60" t="str">
        <f t="shared" si="8"/>
        <v/>
      </c>
      <c r="F188" s="124"/>
      <c r="G188" s="124"/>
      <c r="H188" s="124"/>
      <c r="I188" s="124"/>
      <c r="J188" s="124"/>
      <c r="K188" s="124"/>
      <c r="L188" s="124"/>
      <c r="M188" s="124"/>
      <c r="N188" s="124"/>
      <c r="O188" s="124"/>
      <c r="P188" s="124"/>
      <c r="Q188" s="124"/>
      <c r="R188" s="124"/>
      <c r="S188" s="124"/>
      <c r="T188" s="124"/>
      <c r="U188" s="7"/>
    </row>
    <row r="189" spans="1:21" x14ac:dyDescent="0.35">
      <c r="A189" s="24" t="str">
        <f t="shared" si="6"/>
        <v/>
      </c>
      <c r="C189" s="38" t="str">
        <f t="shared" si="7"/>
        <v/>
      </c>
      <c r="D189" s="60" t="str">
        <f>IF(E189=1,MAX($D$9:D188)+1,"")</f>
        <v/>
      </c>
      <c r="E189" s="60" t="str">
        <f t="shared" si="8"/>
        <v/>
      </c>
      <c r="F189" s="124"/>
      <c r="G189" s="124"/>
      <c r="H189" s="124"/>
      <c r="I189" s="124"/>
      <c r="J189" s="124"/>
      <c r="K189" s="124"/>
      <c r="L189" s="124"/>
      <c r="M189" s="124"/>
      <c r="N189" s="124"/>
      <c r="O189" s="124"/>
      <c r="P189" s="124"/>
      <c r="Q189" s="124"/>
      <c r="R189" s="124"/>
      <c r="S189" s="124"/>
      <c r="T189" s="124"/>
      <c r="U189" s="7"/>
    </row>
    <row r="190" spans="1:21" x14ac:dyDescent="0.35">
      <c r="A190" s="24" t="str">
        <f t="shared" si="6"/>
        <v/>
      </c>
      <c r="C190" s="38" t="str">
        <f t="shared" si="7"/>
        <v/>
      </c>
      <c r="D190" s="60" t="str">
        <f>IF(E190=1,MAX($D$9:D189)+1,"")</f>
        <v/>
      </c>
      <c r="E190" s="60" t="str">
        <f t="shared" si="8"/>
        <v/>
      </c>
      <c r="F190" s="124"/>
      <c r="G190" s="124"/>
      <c r="H190" s="124"/>
      <c r="I190" s="124"/>
      <c r="J190" s="124"/>
      <c r="K190" s="124"/>
      <c r="L190" s="124"/>
      <c r="M190" s="124"/>
      <c r="N190" s="124"/>
      <c r="O190" s="124"/>
      <c r="P190" s="124"/>
      <c r="Q190" s="124"/>
      <c r="R190" s="124"/>
      <c r="S190" s="124"/>
      <c r="T190" s="124"/>
      <c r="U190" s="7"/>
    </row>
    <row r="191" spans="1:21" x14ac:dyDescent="0.35">
      <c r="A191" s="24" t="str">
        <f t="shared" si="6"/>
        <v/>
      </c>
      <c r="C191" s="38" t="str">
        <f t="shared" si="7"/>
        <v/>
      </c>
      <c r="D191" s="60" t="str">
        <f>IF(E191=1,MAX($D$9:D190)+1,"")</f>
        <v/>
      </c>
      <c r="E191" s="60" t="str">
        <f t="shared" si="8"/>
        <v/>
      </c>
      <c r="F191" s="124"/>
      <c r="G191" s="124"/>
      <c r="H191" s="124"/>
      <c r="I191" s="124"/>
      <c r="J191" s="124"/>
      <c r="K191" s="124"/>
      <c r="L191" s="124"/>
      <c r="M191" s="124"/>
      <c r="N191" s="124"/>
      <c r="O191" s="124"/>
      <c r="P191" s="124"/>
      <c r="Q191" s="124"/>
      <c r="R191" s="124"/>
      <c r="S191" s="124"/>
      <c r="T191" s="124"/>
      <c r="U191" s="7"/>
    </row>
    <row r="192" spans="1:21" x14ac:dyDescent="0.35">
      <c r="A192" s="24" t="str">
        <f t="shared" si="6"/>
        <v/>
      </c>
      <c r="C192" s="38" t="str">
        <f t="shared" si="7"/>
        <v/>
      </c>
      <c r="D192" s="60" t="str">
        <f>IF(E192=1,MAX($D$9:D191)+1,"")</f>
        <v/>
      </c>
      <c r="E192" s="60" t="str">
        <f t="shared" si="8"/>
        <v/>
      </c>
      <c r="F192" s="124"/>
      <c r="G192" s="124"/>
      <c r="H192" s="124"/>
      <c r="I192" s="124"/>
      <c r="J192" s="124"/>
      <c r="K192" s="124"/>
      <c r="L192" s="124"/>
      <c r="M192" s="124"/>
      <c r="N192" s="124"/>
      <c r="O192" s="124"/>
      <c r="P192" s="124"/>
      <c r="Q192" s="124"/>
      <c r="R192" s="124"/>
      <c r="S192" s="124"/>
      <c r="T192" s="124"/>
      <c r="U192" s="7"/>
    </row>
    <row r="193" spans="1:21" x14ac:dyDescent="0.35">
      <c r="A193" s="24" t="str">
        <f t="shared" si="6"/>
        <v/>
      </c>
      <c r="C193" s="38" t="str">
        <f t="shared" si="7"/>
        <v/>
      </c>
      <c r="D193" s="60" t="str">
        <f>IF(E193=1,MAX($D$9:D192)+1,"")</f>
        <v/>
      </c>
      <c r="E193" s="60" t="str">
        <f t="shared" si="8"/>
        <v/>
      </c>
      <c r="F193" s="124"/>
      <c r="G193" s="124"/>
      <c r="H193" s="124"/>
      <c r="I193" s="124"/>
      <c r="J193" s="124"/>
      <c r="K193" s="124"/>
      <c r="L193" s="124"/>
      <c r="M193" s="124"/>
      <c r="N193" s="124"/>
      <c r="O193" s="124"/>
      <c r="P193" s="124"/>
      <c r="Q193" s="124"/>
      <c r="R193" s="124"/>
      <c r="S193" s="124"/>
      <c r="T193" s="124"/>
      <c r="U193" s="7"/>
    </row>
    <row r="194" spans="1:21" x14ac:dyDescent="0.35">
      <c r="A194" s="24" t="str">
        <f t="shared" si="6"/>
        <v/>
      </c>
      <c r="C194" s="38" t="str">
        <f t="shared" si="7"/>
        <v/>
      </c>
      <c r="D194" s="60" t="str">
        <f>IF(E194=1,MAX($D$9:D193)+1,"")</f>
        <v/>
      </c>
      <c r="E194" s="60" t="str">
        <f t="shared" si="8"/>
        <v/>
      </c>
      <c r="F194" s="124"/>
      <c r="G194" s="124"/>
      <c r="H194" s="124"/>
      <c r="I194" s="124"/>
      <c r="J194" s="124"/>
      <c r="K194" s="124"/>
      <c r="L194" s="124"/>
      <c r="M194" s="124"/>
      <c r="N194" s="124"/>
      <c r="O194" s="124"/>
      <c r="P194" s="124"/>
      <c r="Q194" s="124"/>
      <c r="R194" s="124"/>
      <c r="S194" s="124"/>
      <c r="T194" s="124"/>
      <c r="U194" s="7"/>
    </row>
    <row r="195" spans="1:21" x14ac:dyDescent="0.35">
      <c r="A195" s="24" t="str">
        <f t="shared" si="6"/>
        <v/>
      </c>
      <c r="C195" s="38" t="str">
        <f t="shared" si="7"/>
        <v/>
      </c>
      <c r="D195" s="60" t="str">
        <f>IF(E195=1,MAX($D$9:D194)+1,"")</f>
        <v/>
      </c>
      <c r="E195" s="60" t="str">
        <f t="shared" si="8"/>
        <v/>
      </c>
      <c r="F195" s="124"/>
      <c r="G195" s="124"/>
      <c r="H195" s="124"/>
      <c r="I195" s="124"/>
      <c r="J195" s="124"/>
      <c r="K195" s="124"/>
      <c r="L195" s="124"/>
      <c r="M195" s="124"/>
      <c r="N195" s="124"/>
      <c r="O195" s="124"/>
      <c r="P195" s="124"/>
      <c r="Q195" s="124"/>
      <c r="R195" s="124"/>
      <c r="S195" s="124"/>
      <c r="T195" s="124"/>
      <c r="U195" s="7"/>
    </row>
    <row r="196" spans="1:21" x14ac:dyDescent="0.35">
      <c r="A196" s="24" t="str">
        <f t="shared" si="6"/>
        <v/>
      </c>
      <c r="C196" s="38" t="str">
        <f t="shared" si="7"/>
        <v/>
      </c>
      <c r="D196" s="60" t="str">
        <f>IF(E196=1,MAX($D$9:D195)+1,"")</f>
        <v/>
      </c>
      <c r="E196" s="60" t="str">
        <f t="shared" si="8"/>
        <v/>
      </c>
      <c r="F196" s="124"/>
      <c r="G196" s="124"/>
      <c r="H196" s="124"/>
      <c r="I196" s="124"/>
      <c r="J196" s="124"/>
      <c r="K196" s="124"/>
      <c r="L196" s="124"/>
      <c r="M196" s="124"/>
      <c r="N196" s="124"/>
      <c r="O196" s="124"/>
      <c r="P196" s="124"/>
      <c r="Q196" s="124"/>
      <c r="R196" s="124"/>
      <c r="S196" s="124"/>
      <c r="T196" s="124"/>
      <c r="U196" s="7"/>
    </row>
    <row r="197" spans="1:21" x14ac:dyDescent="0.35">
      <c r="A197" s="24" t="str">
        <f t="shared" si="6"/>
        <v/>
      </c>
      <c r="C197" s="38" t="str">
        <f t="shared" si="7"/>
        <v/>
      </c>
      <c r="D197" s="60" t="str">
        <f>IF(E197=1,MAX($D$9:D196)+1,"")</f>
        <v/>
      </c>
      <c r="E197" s="60" t="str">
        <f t="shared" si="8"/>
        <v/>
      </c>
      <c r="F197" s="124"/>
      <c r="G197" s="124"/>
      <c r="H197" s="124"/>
      <c r="I197" s="124"/>
      <c r="J197" s="124"/>
      <c r="K197" s="124"/>
      <c r="L197" s="124"/>
      <c r="M197" s="124"/>
      <c r="N197" s="124"/>
      <c r="O197" s="124"/>
      <c r="P197" s="124"/>
      <c r="Q197" s="124"/>
      <c r="R197" s="124"/>
      <c r="S197" s="124"/>
      <c r="T197" s="124"/>
      <c r="U197" s="7"/>
    </row>
    <row r="198" spans="1:21" x14ac:dyDescent="0.35">
      <c r="A198" s="24" t="str">
        <f t="shared" si="6"/>
        <v/>
      </c>
      <c r="C198" s="38" t="str">
        <f t="shared" si="7"/>
        <v/>
      </c>
      <c r="D198" s="60" t="str">
        <f>IF(E198=1,MAX($D$9:D197)+1,"")</f>
        <v/>
      </c>
      <c r="E198" s="60" t="str">
        <f t="shared" si="8"/>
        <v/>
      </c>
      <c r="F198" s="124"/>
      <c r="G198" s="124"/>
      <c r="H198" s="124"/>
      <c r="I198" s="124"/>
      <c r="J198" s="124"/>
      <c r="K198" s="124"/>
      <c r="L198" s="124"/>
      <c r="M198" s="124"/>
      <c r="N198" s="124"/>
      <c r="O198" s="124"/>
      <c r="P198" s="124"/>
      <c r="Q198" s="124"/>
      <c r="R198" s="124"/>
      <c r="S198" s="124"/>
      <c r="T198" s="124"/>
      <c r="U198" s="7"/>
    </row>
    <row r="199" spans="1:21" x14ac:dyDescent="0.35">
      <c r="A199" s="24" t="str">
        <f t="shared" si="6"/>
        <v/>
      </c>
      <c r="C199" s="38" t="str">
        <f t="shared" si="7"/>
        <v/>
      </c>
      <c r="D199" s="60" t="str">
        <f>IF(E199=1,MAX($D$9:D198)+1,"")</f>
        <v/>
      </c>
      <c r="E199" s="60" t="str">
        <f t="shared" si="8"/>
        <v/>
      </c>
      <c r="F199" s="124"/>
      <c r="G199" s="124"/>
      <c r="H199" s="124"/>
      <c r="I199" s="124"/>
      <c r="J199" s="124"/>
      <c r="K199" s="124"/>
      <c r="L199" s="124"/>
      <c r="M199" s="124"/>
      <c r="N199" s="124"/>
      <c r="O199" s="124"/>
      <c r="P199" s="124"/>
      <c r="Q199" s="124"/>
      <c r="R199" s="124"/>
      <c r="S199" s="124"/>
      <c r="T199" s="124"/>
      <c r="U199" s="7"/>
    </row>
    <row r="200" spans="1:21" x14ac:dyDescent="0.35">
      <c r="A200" s="24" t="str">
        <f t="shared" si="6"/>
        <v/>
      </c>
      <c r="C200" s="38" t="str">
        <f t="shared" si="7"/>
        <v/>
      </c>
      <c r="D200" s="60" t="str">
        <f>IF(E200=1,MAX($D$9:D199)+1,"")</f>
        <v/>
      </c>
      <c r="E200" s="60" t="str">
        <f t="shared" si="8"/>
        <v/>
      </c>
      <c r="F200" s="124"/>
      <c r="G200" s="124"/>
      <c r="H200" s="124"/>
      <c r="I200" s="124"/>
      <c r="J200" s="124"/>
      <c r="K200" s="124"/>
      <c r="L200" s="124"/>
      <c r="M200" s="124"/>
      <c r="N200" s="124"/>
      <c r="O200" s="124"/>
      <c r="P200" s="124"/>
      <c r="Q200" s="124"/>
      <c r="R200" s="124"/>
      <c r="S200" s="124"/>
      <c r="T200" s="124"/>
      <c r="U200" s="7"/>
    </row>
    <row r="201" spans="1:21" x14ac:dyDescent="0.35">
      <c r="A201" s="24" t="str">
        <f t="shared" si="6"/>
        <v/>
      </c>
      <c r="C201" s="38" t="str">
        <f t="shared" si="7"/>
        <v/>
      </c>
      <c r="D201" s="60" t="str">
        <f>IF(E201=1,MAX($D$9:D200)+1,"")</f>
        <v/>
      </c>
      <c r="E201" s="60" t="str">
        <f t="shared" si="8"/>
        <v/>
      </c>
      <c r="F201" s="124"/>
      <c r="G201" s="124"/>
      <c r="H201" s="124"/>
      <c r="I201" s="124"/>
      <c r="J201" s="124"/>
      <c r="K201" s="124"/>
      <c r="L201" s="124"/>
      <c r="M201" s="124"/>
      <c r="N201" s="124"/>
      <c r="O201" s="124"/>
      <c r="P201" s="124"/>
      <c r="Q201" s="124"/>
      <c r="R201" s="124"/>
      <c r="S201" s="124"/>
      <c r="T201" s="124"/>
      <c r="U201" s="7"/>
    </row>
    <row r="202" spans="1:21" x14ac:dyDescent="0.35">
      <c r="A202" s="24" t="str">
        <f t="shared" ref="A202:A268" si="9">IF(COUNTBLANK(F202:T202)=15,"",A201+1)</f>
        <v/>
      </c>
      <c r="C202" s="38" t="str">
        <f t="shared" ref="C202:C268" si="10">IF(A202="","",C201+7)</f>
        <v/>
      </c>
      <c r="D202" s="60" t="str">
        <f>IF(E202=1,MAX($D$9:D201)+1,"")</f>
        <v/>
      </c>
      <c r="E202" s="60" t="str">
        <f t="shared" si="8"/>
        <v/>
      </c>
      <c r="F202" s="124"/>
      <c r="G202" s="124"/>
      <c r="H202" s="124"/>
      <c r="I202" s="124"/>
      <c r="J202" s="124"/>
      <c r="K202" s="124"/>
      <c r="L202" s="124"/>
      <c r="M202" s="124"/>
      <c r="N202" s="124"/>
      <c r="O202" s="124"/>
      <c r="P202" s="124"/>
      <c r="Q202" s="124"/>
      <c r="R202" s="124"/>
      <c r="S202" s="124"/>
      <c r="T202" s="124"/>
      <c r="U202" s="7"/>
    </row>
    <row r="203" spans="1:21" x14ac:dyDescent="0.35">
      <c r="A203" s="24" t="str">
        <f t="shared" si="9"/>
        <v/>
      </c>
      <c r="C203" s="38" t="str">
        <f t="shared" si="10"/>
        <v/>
      </c>
      <c r="D203" s="60" t="str">
        <f>IF(E203=1,MAX($D$9:D202)+1,"")</f>
        <v/>
      </c>
      <c r="E203" s="60" t="str">
        <f t="shared" ref="E203:E266" si="11">IF(A203="","",IF(E202=12,1,E202+1))</f>
        <v/>
      </c>
      <c r="F203" s="124"/>
      <c r="G203" s="124"/>
      <c r="H203" s="124"/>
      <c r="I203" s="124"/>
      <c r="J203" s="124"/>
      <c r="K203" s="124"/>
      <c r="L203" s="124"/>
      <c r="M203" s="124"/>
      <c r="N203" s="124"/>
      <c r="O203" s="124"/>
      <c r="P203" s="124"/>
      <c r="Q203" s="124"/>
      <c r="R203" s="124"/>
      <c r="S203" s="124"/>
      <c r="T203" s="124"/>
      <c r="U203" s="7"/>
    </row>
    <row r="204" spans="1:21" x14ac:dyDescent="0.35">
      <c r="A204" s="24" t="str">
        <f t="shared" si="9"/>
        <v/>
      </c>
      <c r="C204" s="38" t="str">
        <f t="shared" si="10"/>
        <v/>
      </c>
      <c r="D204" s="60" t="str">
        <f>IF(E204=1,MAX($D$9:D203)+1,"")</f>
        <v/>
      </c>
      <c r="E204" s="60" t="str">
        <f t="shared" si="11"/>
        <v/>
      </c>
      <c r="F204" s="124"/>
      <c r="G204" s="124"/>
      <c r="H204" s="124"/>
      <c r="I204" s="124"/>
      <c r="J204" s="124"/>
      <c r="K204" s="124"/>
      <c r="L204" s="124"/>
      <c r="M204" s="124"/>
      <c r="N204" s="124"/>
      <c r="O204" s="124"/>
      <c r="P204" s="124"/>
      <c r="Q204" s="124"/>
      <c r="R204" s="124"/>
      <c r="S204" s="124"/>
      <c r="T204" s="124"/>
      <c r="U204" s="7"/>
    </row>
    <row r="205" spans="1:21" x14ac:dyDescent="0.35">
      <c r="A205" s="24" t="str">
        <f t="shared" si="9"/>
        <v/>
      </c>
      <c r="C205" s="38" t="str">
        <f t="shared" si="10"/>
        <v/>
      </c>
      <c r="D205" s="60" t="str">
        <f>IF(E205=1,MAX($D$9:D204)+1,"")</f>
        <v/>
      </c>
      <c r="E205" s="60" t="str">
        <f t="shared" si="11"/>
        <v/>
      </c>
      <c r="F205" s="124"/>
      <c r="G205" s="124"/>
      <c r="H205" s="124"/>
      <c r="I205" s="124"/>
      <c r="J205" s="124"/>
      <c r="K205" s="124"/>
      <c r="L205" s="124"/>
      <c r="M205" s="124"/>
      <c r="N205" s="124"/>
      <c r="O205" s="124"/>
      <c r="P205" s="124"/>
      <c r="Q205" s="124"/>
      <c r="R205" s="124"/>
      <c r="S205" s="124"/>
      <c r="T205" s="124"/>
      <c r="U205" s="7"/>
    </row>
    <row r="206" spans="1:21" x14ac:dyDescent="0.35">
      <c r="A206" s="24" t="str">
        <f t="shared" si="9"/>
        <v/>
      </c>
      <c r="C206" s="38" t="str">
        <f t="shared" si="10"/>
        <v/>
      </c>
      <c r="D206" s="60" t="str">
        <f>IF(E206=1,MAX($D$9:D205)+1,"")</f>
        <v/>
      </c>
      <c r="E206" s="60" t="str">
        <f t="shared" si="11"/>
        <v/>
      </c>
      <c r="F206" s="124"/>
      <c r="G206" s="124"/>
      <c r="H206" s="124"/>
      <c r="I206" s="124"/>
      <c r="J206" s="124"/>
      <c r="K206" s="124"/>
      <c r="L206" s="124"/>
      <c r="M206" s="124"/>
      <c r="N206" s="124"/>
      <c r="O206" s="124"/>
      <c r="P206" s="124"/>
      <c r="Q206" s="124"/>
      <c r="R206" s="124"/>
      <c r="S206" s="124"/>
      <c r="T206" s="124"/>
      <c r="U206" s="7"/>
    </row>
    <row r="207" spans="1:21" x14ac:dyDescent="0.35">
      <c r="A207" s="24" t="str">
        <f t="shared" si="9"/>
        <v/>
      </c>
      <c r="C207" s="38" t="str">
        <f t="shared" si="10"/>
        <v/>
      </c>
      <c r="D207" s="60" t="str">
        <f>IF(E207=1,MAX($D$9:D206)+1,"")</f>
        <v/>
      </c>
      <c r="E207" s="60" t="str">
        <f t="shared" si="11"/>
        <v/>
      </c>
      <c r="F207" s="124"/>
      <c r="G207" s="124"/>
      <c r="H207" s="124"/>
      <c r="I207" s="124"/>
      <c r="J207" s="124"/>
      <c r="K207" s="124"/>
      <c r="L207" s="124"/>
      <c r="M207" s="124"/>
      <c r="N207" s="124"/>
      <c r="O207" s="124"/>
      <c r="P207" s="124"/>
      <c r="Q207" s="124"/>
      <c r="R207" s="124"/>
      <c r="S207" s="124"/>
      <c r="T207" s="124"/>
      <c r="U207" s="7"/>
    </row>
    <row r="208" spans="1:21" x14ac:dyDescent="0.35">
      <c r="A208" s="24" t="str">
        <f t="shared" si="9"/>
        <v/>
      </c>
      <c r="C208" s="38" t="str">
        <f t="shared" si="10"/>
        <v/>
      </c>
      <c r="D208" s="60" t="str">
        <f>IF(E208=1,MAX($D$9:D207)+1,"")</f>
        <v/>
      </c>
      <c r="E208" s="60" t="str">
        <f t="shared" si="11"/>
        <v/>
      </c>
      <c r="F208" s="124"/>
      <c r="G208" s="124"/>
      <c r="H208" s="124"/>
      <c r="I208" s="124"/>
      <c r="J208" s="124"/>
      <c r="K208" s="124"/>
      <c r="L208" s="124"/>
      <c r="M208" s="124"/>
      <c r="N208" s="124"/>
      <c r="O208" s="124"/>
      <c r="P208" s="124"/>
      <c r="Q208" s="124"/>
      <c r="R208" s="124"/>
      <c r="S208" s="124"/>
      <c r="T208" s="124"/>
      <c r="U208" s="7"/>
    </row>
    <row r="209" spans="1:21" x14ac:dyDescent="0.35">
      <c r="A209" s="24" t="str">
        <f t="shared" si="9"/>
        <v/>
      </c>
      <c r="C209" s="38" t="str">
        <f t="shared" si="10"/>
        <v/>
      </c>
      <c r="D209" s="60" t="str">
        <f>IF(E209=1,MAX($D$9:D208)+1,"")</f>
        <v/>
      </c>
      <c r="E209" s="60" t="str">
        <f t="shared" si="11"/>
        <v/>
      </c>
      <c r="F209" s="124"/>
      <c r="G209" s="124"/>
      <c r="H209" s="124"/>
      <c r="I209" s="124"/>
      <c r="J209" s="124"/>
      <c r="K209" s="124"/>
      <c r="L209" s="124"/>
      <c r="M209" s="124"/>
      <c r="N209" s="124"/>
      <c r="O209" s="124"/>
      <c r="P209" s="124"/>
      <c r="Q209" s="124"/>
      <c r="R209" s="124"/>
      <c r="S209" s="124"/>
      <c r="T209" s="124"/>
      <c r="U209" s="7"/>
    </row>
    <row r="210" spans="1:21" x14ac:dyDescent="0.35">
      <c r="A210" s="24" t="str">
        <f t="shared" si="9"/>
        <v/>
      </c>
      <c r="C210" s="38" t="str">
        <f t="shared" si="10"/>
        <v/>
      </c>
      <c r="D210" s="60" t="str">
        <f>IF(E210=1,MAX($D$9:D209)+1,"")</f>
        <v/>
      </c>
      <c r="E210" s="60" t="str">
        <f t="shared" si="11"/>
        <v/>
      </c>
      <c r="F210" s="124"/>
      <c r="G210" s="124"/>
      <c r="H210" s="124"/>
      <c r="I210" s="124"/>
      <c r="J210" s="124"/>
      <c r="K210" s="124"/>
      <c r="L210" s="124"/>
      <c r="M210" s="124"/>
      <c r="N210" s="124"/>
      <c r="O210" s="124"/>
      <c r="P210" s="124"/>
      <c r="Q210" s="124"/>
      <c r="R210" s="124"/>
      <c r="S210" s="124"/>
      <c r="T210" s="124"/>
      <c r="U210" s="7"/>
    </row>
    <row r="211" spans="1:21" x14ac:dyDescent="0.35">
      <c r="A211" s="24" t="str">
        <f t="shared" si="9"/>
        <v/>
      </c>
      <c r="C211" s="38" t="str">
        <f t="shared" si="10"/>
        <v/>
      </c>
      <c r="D211" s="60" t="str">
        <f>IF(E211=1,MAX($D$9:D210)+1,"")</f>
        <v/>
      </c>
      <c r="E211" s="60" t="str">
        <f t="shared" si="11"/>
        <v/>
      </c>
      <c r="F211" s="124"/>
      <c r="G211" s="124"/>
      <c r="H211" s="124"/>
      <c r="I211" s="124"/>
      <c r="J211" s="124"/>
      <c r="K211" s="124"/>
      <c r="L211" s="124"/>
      <c r="M211" s="124"/>
      <c r="N211" s="124"/>
      <c r="O211" s="124"/>
      <c r="P211" s="124"/>
      <c r="Q211" s="124"/>
      <c r="R211" s="124"/>
      <c r="S211" s="124"/>
      <c r="T211" s="124"/>
      <c r="U211" s="7"/>
    </row>
    <row r="212" spans="1:21" x14ac:dyDescent="0.35">
      <c r="A212" s="24" t="str">
        <f t="shared" si="9"/>
        <v/>
      </c>
      <c r="C212" s="38" t="str">
        <f t="shared" si="10"/>
        <v/>
      </c>
      <c r="D212" s="60" t="str">
        <f>IF(E212=1,MAX($D$9:D211)+1,"")</f>
        <v/>
      </c>
      <c r="E212" s="60" t="str">
        <f t="shared" si="11"/>
        <v/>
      </c>
      <c r="F212" s="124"/>
      <c r="G212" s="124"/>
      <c r="H212" s="124"/>
      <c r="I212" s="124"/>
      <c r="J212" s="124"/>
      <c r="K212" s="124"/>
      <c r="L212" s="124"/>
      <c r="M212" s="124"/>
      <c r="N212" s="124"/>
      <c r="O212" s="124"/>
      <c r="P212" s="124"/>
      <c r="Q212" s="124"/>
      <c r="R212" s="124"/>
      <c r="S212" s="124"/>
      <c r="T212" s="124"/>
      <c r="U212" s="7"/>
    </row>
    <row r="213" spans="1:21" x14ac:dyDescent="0.35">
      <c r="A213" s="24" t="str">
        <f t="shared" si="9"/>
        <v/>
      </c>
      <c r="C213" s="38" t="str">
        <f t="shared" si="10"/>
        <v/>
      </c>
      <c r="D213" s="60" t="str">
        <f>IF(E213=1,MAX($D$9:D212)+1,"")</f>
        <v/>
      </c>
      <c r="E213" s="60" t="str">
        <f t="shared" si="11"/>
        <v/>
      </c>
      <c r="F213" s="124"/>
      <c r="G213" s="124"/>
      <c r="H213" s="124"/>
      <c r="I213" s="124"/>
      <c r="J213" s="124"/>
      <c r="K213" s="124"/>
      <c r="L213" s="124"/>
      <c r="M213" s="124"/>
      <c r="N213" s="124"/>
      <c r="O213" s="124"/>
      <c r="P213" s="124"/>
      <c r="Q213" s="124"/>
      <c r="R213" s="124"/>
      <c r="S213" s="124"/>
      <c r="T213" s="124"/>
      <c r="U213" s="7"/>
    </row>
    <row r="214" spans="1:21" x14ac:dyDescent="0.35">
      <c r="A214" s="24" t="str">
        <f t="shared" si="9"/>
        <v/>
      </c>
      <c r="C214" s="38" t="str">
        <f t="shared" si="10"/>
        <v/>
      </c>
      <c r="D214" s="60" t="str">
        <f>IF(E214=1,MAX($D$9:D213)+1,"")</f>
        <v/>
      </c>
      <c r="E214" s="60" t="str">
        <f t="shared" si="11"/>
        <v/>
      </c>
      <c r="F214" s="124"/>
      <c r="G214" s="124"/>
      <c r="H214" s="124"/>
      <c r="I214" s="124"/>
      <c r="J214" s="124"/>
      <c r="K214" s="124"/>
      <c r="L214" s="124"/>
      <c r="M214" s="124"/>
      <c r="N214" s="124"/>
      <c r="O214" s="124"/>
      <c r="P214" s="124"/>
      <c r="Q214" s="124"/>
      <c r="R214" s="124"/>
      <c r="S214" s="124"/>
      <c r="T214" s="124"/>
      <c r="U214" s="7"/>
    </row>
    <row r="215" spans="1:21" x14ac:dyDescent="0.35">
      <c r="A215" s="24" t="str">
        <f t="shared" si="9"/>
        <v/>
      </c>
      <c r="C215" s="38" t="str">
        <f t="shared" si="10"/>
        <v/>
      </c>
      <c r="D215" s="60" t="str">
        <f>IF(E215=1,MAX($D$9:D214)+1,"")</f>
        <v/>
      </c>
      <c r="E215" s="60" t="str">
        <f t="shared" si="11"/>
        <v/>
      </c>
      <c r="F215" s="124"/>
      <c r="G215" s="124"/>
      <c r="H215" s="124"/>
      <c r="I215" s="124"/>
      <c r="J215" s="124"/>
      <c r="K215" s="124"/>
      <c r="L215" s="124"/>
      <c r="M215" s="124"/>
      <c r="N215" s="124"/>
      <c r="O215" s="124"/>
      <c r="P215" s="124"/>
      <c r="Q215" s="124"/>
      <c r="R215" s="124"/>
      <c r="S215" s="124"/>
      <c r="T215" s="124"/>
      <c r="U215" s="7"/>
    </row>
    <row r="216" spans="1:21" x14ac:dyDescent="0.35">
      <c r="A216" s="24" t="str">
        <f t="shared" si="9"/>
        <v/>
      </c>
      <c r="C216" s="38" t="str">
        <f t="shared" si="10"/>
        <v/>
      </c>
      <c r="D216" s="60" t="str">
        <f>IF(E216=1,MAX($D$9:D215)+1,"")</f>
        <v/>
      </c>
      <c r="E216" s="60" t="str">
        <f t="shared" si="11"/>
        <v/>
      </c>
      <c r="F216" s="124"/>
      <c r="G216" s="124"/>
      <c r="H216" s="124"/>
      <c r="I216" s="124"/>
      <c r="J216" s="124"/>
      <c r="K216" s="124"/>
      <c r="L216" s="124"/>
      <c r="M216" s="124"/>
      <c r="N216" s="124"/>
      <c r="O216" s="124"/>
      <c r="P216" s="124"/>
      <c r="Q216" s="124"/>
      <c r="R216" s="124"/>
      <c r="S216" s="124"/>
      <c r="T216" s="124"/>
      <c r="U216" s="7"/>
    </row>
    <row r="217" spans="1:21" x14ac:dyDescent="0.35">
      <c r="A217" s="24" t="str">
        <f t="shared" si="9"/>
        <v/>
      </c>
      <c r="C217" s="38" t="str">
        <f t="shared" si="10"/>
        <v/>
      </c>
      <c r="D217" s="60" t="str">
        <f>IF(E217=1,MAX($D$9:D216)+1,"")</f>
        <v/>
      </c>
      <c r="E217" s="60" t="str">
        <f t="shared" si="11"/>
        <v/>
      </c>
      <c r="F217" s="124"/>
      <c r="G217" s="124"/>
      <c r="H217" s="124"/>
      <c r="I217" s="124"/>
      <c r="J217" s="124"/>
      <c r="K217" s="124"/>
      <c r="L217" s="124"/>
      <c r="M217" s="124"/>
      <c r="N217" s="124"/>
      <c r="O217" s="124"/>
      <c r="P217" s="124"/>
      <c r="Q217" s="124"/>
      <c r="R217" s="124"/>
      <c r="S217" s="124"/>
      <c r="T217" s="124"/>
      <c r="U217" s="7"/>
    </row>
    <row r="218" spans="1:21" x14ac:dyDescent="0.35">
      <c r="A218" s="24" t="str">
        <f t="shared" si="9"/>
        <v/>
      </c>
      <c r="C218" s="38" t="str">
        <f t="shared" si="10"/>
        <v/>
      </c>
      <c r="D218" s="60" t="str">
        <f>IF(E218=1,MAX($D$9:D217)+1,"")</f>
        <v/>
      </c>
      <c r="E218" s="60" t="str">
        <f t="shared" si="11"/>
        <v/>
      </c>
      <c r="F218" s="124"/>
      <c r="G218" s="124"/>
      <c r="H218" s="124"/>
      <c r="I218" s="124"/>
      <c r="J218" s="124"/>
      <c r="K218" s="124"/>
      <c r="L218" s="124"/>
      <c r="M218" s="124"/>
      <c r="N218" s="124"/>
      <c r="O218" s="124"/>
      <c r="P218" s="124"/>
      <c r="Q218" s="124"/>
      <c r="R218" s="124"/>
      <c r="S218" s="124"/>
      <c r="T218" s="124"/>
      <c r="U218" s="7"/>
    </row>
    <row r="219" spans="1:21" x14ac:dyDescent="0.35">
      <c r="A219" s="24" t="str">
        <f t="shared" si="9"/>
        <v/>
      </c>
      <c r="C219" s="38" t="str">
        <f t="shared" si="10"/>
        <v/>
      </c>
      <c r="D219" s="60" t="str">
        <f>IF(E219=1,MAX($D$9:D218)+1,"")</f>
        <v/>
      </c>
      <c r="E219" s="60" t="str">
        <f t="shared" si="11"/>
        <v/>
      </c>
      <c r="F219" s="124"/>
      <c r="G219" s="124"/>
      <c r="H219" s="124"/>
      <c r="I219" s="124"/>
      <c r="J219" s="124"/>
      <c r="K219" s="124"/>
      <c r="L219" s="124"/>
      <c r="M219" s="124"/>
      <c r="N219" s="124"/>
      <c r="O219" s="124"/>
      <c r="P219" s="124"/>
      <c r="Q219" s="124"/>
      <c r="R219" s="124"/>
      <c r="S219" s="124"/>
      <c r="T219" s="124"/>
      <c r="U219" s="7"/>
    </row>
    <row r="220" spans="1:21" x14ac:dyDescent="0.35">
      <c r="A220" s="24" t="str">
        <f t="shared" si="9"/>
        <v/>
      </c>
      <c r="C220" s="38" t="str">
        <f t="shared" si="10"/>
        <v/>
      </c>
      <c r="D220" s="60" t="str">
        <f>IF(E220=1,MAX($D$9:D219)+1,"")</f>
        <v/>
      </c>
      <c r="E220" s="60" t="str">
        <f t="shared" si="11"/>
        <v/>
      </c>
      <c r="F220" s="124"/>
      <c r="G220" s="124"/>
      <c r="H220" s="124"/>
      <c r="I220" s="124"/>
      <c r="J220" s="124"/>
      <c r="K220" s="124"/>
      <c r="L220" s="124"/>
      <c r="M220" s="124"/>
      <c r="N220" s="124"/>
      <c r="O220" s="124"/>
      <c r="P220" s="124"/>
      <c r="Q220" s="124"/>
      <c r="R220" s="124"/>
      <c r="S220" s="124"/>
      <c r="T220" s="124"/>
      <c r="U220" s="7"/>
    </row>
    <row r="221" spans="1:21" x14ac:dyDescent="0.35">
      <c r="A221" s="24" t="str">
        <f t="shared" si="9"/>
        <v/>
      </c>
      <c r="C221" s="38" t="str">
        <f t="shared" si="10"/>
        <v/>
      </c>
      <c r="D221" s="60" t="str">
        <f>IF(E221=1,MAX($D$9:D220)+1,"")</f>
        <v/>
      </c>
      <c r="E221" s="60" t="str">
        <f t="shared" si="11"/>
        <v/>
      </c>
      <c r="F221" s="124"/>
      <c r="G221" s="124"/>
      <c r="H221" s="124"/>
      <c r="I221" s="124"/>
      <c r="J221" s="124"/>
      <c r="K221" s="124"/>
      <c r="L221" s="124"/>
      <c r="M221" s="124"/>
      <c r="N221" s="124"/>
      <c r="O221" s="124"/>
      <c r="P221" s="124"/>
      <c r="Q221" s="124"/>
      <c r="R221" s="124"/>
      <c r="S221" s="124"/>
      <c r="T221" s="124"/>
      <c r="U221" s="7"/>
    </row>
    <row r="222" spans="1:21" x14ac:dyDescent="0.35">
      <c r="A222" s="24" t="str">
        <f t="shared" si="9"/>
        <v/>
      </c>
      <c r="C222" s="38" t="str">
        <f t="shared" si="10"/>
        <v/>
      </c>
      <c r="D222" s="60" t="str">
        <f>IF(E222=1,MAX($D$9:D221)+1,"")</f>
        <v/>
      </c>
      <c r="E222" s="60" t="str">
        <f t="shared" si="11"/>
        <v/>
      </c>
      <c r="F222" s="124"/>
      <c r="G222" s="124"/>
      <c r="H222" s="124"/>
      <c r="I222" s="124"/>
      <c r="J222" s="124"/>
      <c r="K222" s="124"/>
      <c r="L222" s="124"/>
      <c r="M222" s="124"/>
      <c r="N222" s="124"/>
      <c r="O222" s="124"/>
      <c r="P222" s="124"/>
      <c r="Q222" s="124"/>
      <c r="R222" s="124"/>
      <c r="S222" s="124"/>
      <c r="T222" s="124"/>
      <c r="U222" s="7"/>
    </row>
    <row r="223" spans="1:21" x14ac:dyDescent="0.35">
      <c r="A223" s="24" t="str">
        <f t="shared" si="9"/>
        <v/>
      </c>
      <c r="C223" s="38" t="str">
        <f t="shared" si="10"/>
        <v/>
      </c>
      <c r="D223" s="60" t="str">
        <f>IF(E223=1,MAX($D$9:D222)+1,"")</f>
        <v/>
      </c>
      <c r="E223" s="60" t="str">
        <f t="shared" si="11"/>
        <v/>
      </c>
      <c r="F223" s="124"/>
      <c r="G223" s="124"/>
      <c r="H223" s="124"/>
      <c r="I223" s="124"/>
      <c r="J223" s="124"/>
      <c r="K223" s="124"/>
      <c r="L223" s="124"/>
      <c r="M223" s="124"/>
      <c r="N223" s="124"/>
      <c r="O223" s="124"/>
      <c r="P223" s="124"/>
      <c r="Q223" s="124"/>
      <c r="R223" s="124"/>
      <c r="S223" s="124"/>
      <c r="T223" s="124"/>
      <c r="U223" s="7"/>
    </row>
    <row r="224" spans="1:21" x14ac:dyDescent="0.35">
      <c r="A224" s="24" t="str">
        <f t="shared" si="9"/>
        <v/>
      </c>
      <c r="C224" s="38" t="str">
        <f t="shared" si="10"/>
        <v/>
      </c>
      <c r="D224" s="60" t="str">
        <f>IF(E224=1,MAX($D$9:D223)+1,"")</f>
        <v/>
      </c>
      <c r="E224" s="60" t="str">
        <f t="shared" si="11"/>
        <v/>
      </c>
      <c r="F224" s="124"/>
      <c r="G224" s="124"/>
      <c r="H224" s="124"/>
      <c r="I224" s="124"/>
      <c r="J224" s="124"/>
      <c r="K224" s="124"/>
      <c r="L224" s="124"/>
      <c r="M224" s="124"/>
      <c r="N224" s="124"/>
      <c r="O224" s="124"/>
      <c r="P224" s="124"/>
      <c r="Q224" s="124"/>
      <c r="R224" s="124"/>
      <c r="S224" s="124"/>
      <c r="T224" s="124"/>
      <c r="U224" s="7"/>
    </row>
    <row r="225" spans="1:21" x14ac:dyDescent="0.35">
      <c r="A225" s="24" t="str">
        <f t="shared" si="9"/>
        <v/>
      </c>
      <c r="C225" s="38" t="str">
        <f t="shared" si="10"/>
        <v/>
      </c>
      <c r="D225" s="60" t="str">
        <f>IF(E225=1,MAX($D$9:D224)+1,"")</f>
        <v/>
      </c>
      <c r="E225" s="60" t="str">
        <f t="shared" si="11"/>
        <v/>
      </c>
      <c r="F225" s="124"/>
      <c r="G225" s="124"/>
      <c r="H225" s="124"/>
      <c r="I225" s="124"/>
      <c r="J225" s="124"/>
      <c r="K225" s="124"/>
      <c r="L225" s="124"/>
      <c r="M225" s="124"/>
      <c r="N225" s="124"/>
      <c r="O225" s="124"/>
      <c r="P225" s="124"/>
      <c r="Q225" s="124"/>
      <c r="R225" s="124"/>
      <c r="S225" s="124"/>
      <c r="T225" s="124"/>
      <c r="U225" s="7"/>
    </row>
    <row r="226" spans="1:21" x14ac:dyDescent="0.35">
      <c r="A226" s="24" t="str">
        <f t="shared" si="9"/>
        <v/>
      </c>
      <c r="C226" s="38" t="str">
        <f t="shared" si="10"/>
        <v/>
      </c>
      <c r="D226" s="60" t="str">
        <f>IF(E226=1,MAX($D$9:D225)+1,"")</f>
        <v/>
      </c>
      <c r="E226" s="60" t="str">
        <f t="shared" si="11"/>
        <v/>
      </c>
      <c r="F226" s="124"/>
      <c r="G226" s="124"/>
      <c r="H226" s="124"/>
      <c r="I226" s="124"/>
      <c r="J226" s="124"/>
      <c r="K226" s="124"/>
      <c r="L226" s="124"/>
      <c r="M226" s="124"/>
      <c r="N226" s="124"/>
      <c r="O226" s="124"/>
      <c r="P226" s="124"/>
      <c r="Q226" s="124"/>
      <c r="R226" s="124"/>
      <c r="S226" s="124"/>
      <c r="T226" s="124"/>
      <c r="U226" s="7"/>
    </row>
    <row r="227" spans="1:21" x14ac:dyDescent="0.35">
      <c r="A227" s="24" t="str">
        <f t="shared" si="9"/>
        <v/>
      </c>
      <c r="C227" s="38" t="str">
        <f t="shared" si="10"/>
        <v/>
      </c>
      <c r="D227" s="60" t="str">
        <f>IF(E227=1,MAX($D$9:D226)+1,"")</f>
        <v/>
      </c>
      <c r="E227" s="60" t="str">
        <f t="shared" si="11"/>
        <v/>
      </c>
      <c r="F227" s="124"/>
      <c r="G227" s="124"/>
      <c r="H227" s="124"/>
      <c r="I227" s="124"/>
      <c r="J227" s="124"/>
      <c r="K227" s="124"/>
      <c r="L227" s="124"/>
      <c r="M227" s="124"/>
      <c r="N227" s="124"/>
      <c r="O227" s="124"/>
      <c r="P227" s="124"/>
      <c r="Q227" s="124"/>
      <c r="R227" s="124"/>
      <c r="S227" s="124"/>
      <c r="T227" s="124"/>
      <c r="U227" s="7"/>
    </row>
    <row r="228" spans="1:21" x14ac:dyDescent="0.35">
      <c r="A228" s="24" t="str">
        <f t="shared" si="9"/>
        <v/>
      </c>
      <c r="C228" s="38" t="str">
        <f t="shared" si="10"/>
        <v/>
      </c>
      <c r="D228" s="60" t="str">
        <f>IF(E228=1,MAX($D$9:D227)+1,"")</f>
        <v/>
      </c>
      <c r="E228" s="60" t="str">
        <f t="shared" si="11"/>
        <v/>
      </c>
      <c r="F228" s="124"/>
      <c r="G228" s="124"/>
      <c r="H228" s="124"/>
      <c r="I228" s="124"/>
      <c r="J228" s="124"/>
      <c r="K228" s="124"/>
      <c r="L228" s="124"/>
      <c r="M228" s="124"/>
      <c r="N228" s="124"/>
      <c r="O228" s="124"/>
      <c r="P228" s="124"/>
      <c r="Q228" s="124"/>
      <c r="R228" s="124"/>
      <c r="S228" s="124"/>
      <c r="T228" s="124"/>
      <c r="U228" s="7"/>
    </row>
    <row r="229" spans="1:21" x14ac:dyDescent="0.35">
      <c r="A229" s="24" t="str">
        <f t="shared" si="9"/>
        <v/>
      </c>
      <c r="C229" s="38" t="str">
        <f t="shared" si="10"/>
        <v/>
      </c>
      <c r="D229" s="60" t="str">
        <f>IF(E229=1,MAX($D$9:D228)+1,"")</f>
        <v/>
      </c>
      <c r="E229" s="60" t="str">
        <f t="shared" si="11"/>
        <v/>
      </c>
      <c r="F229" s="124"/>
      <c r="G229" s="124"/>
      <c r="H229" s="124"/>
      <c r="I229" s="124"/>
      <c r="J229" s="124"/>
      <c r="K229" s="124"/>
      <c r="L229" s="124"/>
      <c r="M229" s="124"/>
      <c r="N229" s="124"/>
      <c r="O229" s="124"/>
      <c r="P229" s="124"/>
      <c r="Q229" s="124"/>
      <c r="R229" s="124"/>
      <c r="S229" s="124"/>
      <c r="T229" s="124"/>
      <c r="U229" s="7"/>
    </row>
    <row r="230" spans="1:21" x14ac:dyDescent="0.35">
      <c r="A230" s="24" t="str">
        <f t="shared" si="9"/>
        <v/>
      </c>
      <c r="C230" s="38" t="str">
        <f t="shared" si="10"/>
        <v/>
      </c>
      <c r="D230" s="60" t="str">
        <f>IF(E230=1,MAX($D$9:D229)+1,"")</f>
        <v/>
      </c>
      <c r="E230" s="60" t="str">
        <f t="shared" si="11"/>
        <v/>
      </c>
      <c r="F230" s="124"/>
      <c r="G230" s="124"/>
      <c r="H230" s="124"/>
      <c r="I230" s="124"/>
      <c r="J230" s="124"/>
      <c r="K230" s="124"/>
      <c r="L230" s="124"/>
      <c r="M230" s="124"/>
      <c r="N230" s="124"/>
      <c r="O230" s="124"/>
      <c r="P230" s="124"/>
      <c r="Q230" s="124"/>
      <c r="R230" s="124"/>
      <c r="S230" s="124"/>
      <c r="T230" s="124"/>
      <c r="U230" s="7"/>
    </row>
    <row r="231" spans="1:21" x14ac:dyDescent="0.35">
      <c r="A231" s="24" t="str">
        <f t="shared" si="9"/>
        <v/>
      </c>
      <c r="C231" s="38" t="str">
        <f t="shared" si="10"/>
        <v/>
      </c>
      <c r="D231" s="60" t="str">
        <f>IF(E231=1,MAX($D$9:D230)+1,"")</f>
        <v/>
      </c>
      <c r="E231" s="60" t="str">
        <f t="shared" si="11"/>
        <v/>
      </c>
      <c r="F231" s="124"/>
      <c r="G231" s="124"/>
      <c r="H231" s="124"/>
      <c r="I231" s="124"/>
      <c r="J231" s="124"/>
      <c r="K231" s="124"/>
      <c r="L231" s="124"/>
      <c r="M231" s="124"/>
      <c r="N231" s="124"/>
      <c r="O231" s="124"/>
      <c r="P231" s="124"/>
      <c r="Q231" s="124"/>
      <c r="R231" s="124"/>
      <c r="S231" s="124"/>
      <c r="T231" s="124"/>
      <c r="U231" s="7"/>
    </row>
    <row r="232" spans="1:21" x14ac:dyDescent="0.35">
      <c r="A232" s="24" t="str">
        <f t="shared" si="9"/>
        <v/>
      </c>
      <c r="C232" s="38" t="str">
        <f t="shared" si="10"/>
        <v/>
      </c>
      <c r="D232" s="60" t="str">
        <f>IF(E232=1,MAX($D$9:D231)+1,"")</f>
        <v/>
      </c>
      <c r="E232" s="60" t="str">
        <f t="shared" si="11"/>
        <v/>
      </c>
      <c r="F232" s="124"/>
      <c r="G232" s="124"/>
      <c r="H232" s="124"/>
      <c r="I232" s="124"/>
      <c r="J232" s="124"/>
      <c r="K232" s="124"/>
      <c r="L232" s="124"/>
      <c r="M232" s="124"/>
      <c r="N232" s="124"/>
      <c r="O232" s="124"/>
      <c r="P232" s="124"/>
      <c r="Q232" s="124"/>
      <c r="R232" s="124"/>
      <c r="S232" s="124"/>
      <c r="T232" s="124"/>
      <c r="U232" s="7"/>
    </row>
    <row r="233" spans="1:21" x14ac:dyDescent="0.35">
      <c r="A233" s="24" t="str">
        <f t="shared" si="9"/>
        <v/>
      </c>
      <c r="C233" s="38" t="str">
        <f t="shared" si="10"/>
        <v/>
      </c>
      <c r="D233" s="60" t="str">
        <f>IF(E233=1,MAX($D$9:D232)+1,"")</f>
        <v/>
      </c>
      <c r="E233" s="60" t="str">
        <f t="shared" si="11"/>
        <v/>
      </c>
      <c r="F233" s="124"/>
      <c r="G233" s="124"/>
      <c r="H233" s="124"/>
      <c r="I233" s="124"/>
      <c r="J233" s="124"/>
      <c r="K233" s="124"/>
      <c r="L233" s="124"/>
      <c r="M233" s="124"/>
      <c r="N233" s="124"/>
      <c r="O233" s="124"/>
      <c r="P233" s="124"/>
      <c r="Q233" s="124"/>
      <c r="R233" s="124"/>
      <c r="S233" s="124"/>
      <c r="T233" s="124"/>
      <c r="U233" s="7"/>
    </row>
    <row r="234" spans="1:21" x14ac:dyDescent="0.35">
      <c r="A234" s="24" t="str">
        <f t="shared" si="9"/>
        <v/>
      </c>
      <c r="C234" s="38" t="str">
        <f t="shared" si="10"/>
        <v/>
      </c>
      <c r="D234" s="60" t="str">
        <f>IF(E234=1,MAX($D$9:D233)+1,"")</f>
        <v/>
      </c>
      <c r="E234" s="60" t="str">
        <f t="shared" si="11"/>
        <v/>
      </c>
      <c r="F234" s="124"/>
      <c r="G234" s="124"/>
      <c r="H234" s="124"/>
      <c r="I234" s="124"/>
      <c r="J234" s="124"/>
      <c r="K234" s="124"/>
      <c r="L234" s="124"/>
      <c r="M234" s="124"/>
      <c r="N234" s="124"/>
      <c r="O234" s="124"/>
      <c r="P234" s="124"/>
      <c r="Q234" s="124"/>
      <c r="R234" s="124"/>
      <c r="S234" s="124"/>
      <c r="T234" s="124"/>
      <c r="U234" s="7"/>
    </row>
    <row r="235" spans="1:21" x14ac:dyDescent="0.35">
      <c r="A235" s="24" t="str">
        <f t="shared" si="9"/>
        <v/>
      </c>
      <c r="C235" s="38" t="str">
        <f t="shared" si="10"/>
        <v/>
      </c>
      <c r="D235" s="60" t="str">
        <f>IF(E235=1,MAX($D$9:D234)+1,"")</f>
        <v/>
      </c>
      <c r="E235" s="60" t="str">
        <f t="shared" si="11"/>
        <v/>
      </c>
      <c r="F235" s="124"/>
      <c r="G235" s="124"/>
      <c r="H235" s="124"/>
      <c r="I235" s="124"/>
      <c r="J235" s="124"/>
      <c r="K235" s="124"/>
      <c r="L235" s="124"/>
      <c r="M235" s="124"/>
      <c r="N235" s="124"/>
      <c r="O235" s="124"/>
      <c r="P235" s="124"/>
      <c r="Q235" s="124"/>
      <c r="R235" s="124"/>
      <c r="S235" s="124"/>
      <c r="T235" s="124"/>
      <c r="U235" s="7"/>
    </row>
    <row r="236" spans="1:21" x14ac:dyDescent="0.35">
      <c r="A236" s="24" t="str">
        <f t="shared" si="9"/>
        <v/>
      </c>
      <c r="C236" s="38" t="str">
        <f t="shared" si="10"/>
        <v/>
      </c>
      <c r="D236" s="60" t="str">
        <f>IF(E236=1,MAX($D$9:D235)+1,"")</f>
        <v/>
      </c>
      <c r="E236" s="60" t="str">
        <f t="shared" si="11"/>
        <v/>
      </c>
      <c r="F236" s="124"/>
      <c r="G236" s="124"/>
      <c r="H236" s="124"/>
      <c r="I236" s="124"/>
      <c r="J236" s="124"/>
      <c r="K236" s="124"/>
      <c r="L236" s="124"/>
      <c r="M236" s="124"/>
      <c r="N236" s="124"/>
      <c r="O236" s="124"/>
      <c r="P236" s="124"/>
      <c r="Q236" s="124"/>
      <c r="R236" s="124"/>
      <c r="S236" s="124"/>
      <c r="T236" s="124"/>
      <c r="U236" s="7"/>
    </row>
    <row r="237" spans="1:21" x14ac:dyDescent="0.35">
      <c r="A237" s="24" t="str">
        <f t="shared" si="9"/>
        <v/>
      </c>
      <c r="C237" s="38" t="str">
        <f t="shared" si="10"/>
        <v/>
      </c>
      <c r="D237" s="60" t="str">
        <f>IF(E237=1,MAX($D$9:D236)+1,"")</f>
        <v/>
      </c>
      <c r="E237" s="60" t="str">
        <f t="shared" si="11"/>
        <v/>
      </c>
      <c r="F237" s="124"/>
      <c r="G237" s="124"/>
      <c r="H237" s="124"/>
      <c r="I237" s="124"/>
      <c r="J237" s="124"/>
      <c r="K237" s="124"/>
      <c r="L237" s="124"/>
      <c r="M237" s="124"/>
      <c r="N237" s="124"/>
      <c r="O237" s="124"/>
      <c r="P237" s="124"/>
      <c r="Q237" s="124"/>
      <c r="R237" s="124"/>
      <c r="S237" s="124"/>
      <c r="T237" s="124"/>
      <c r="U237" s="7"/>
    </row>
    <row r="238" spans="1:21" x14ac:dyDescent="0.35">
      <c r="A238" s="24" t="str">
        <f t="shared" si="9"/>
        <v/>
      </c>
      <c r="C238" s="38" t="str">
        <f t="shared" si="10"/>
        <v/>
      </c>
      <c r="D238" s="60" t="str">
        <f>IF(E238=1,MAX($D$9:D237)+1,"")</f>
        <v/>
      </c>
      <c r="E238" s="60" t="str">
        <f t="shared" si="11"/>
        <v/>
      </c>
      <c r="F238" s="124"/>
      <c r="G238" s="124"/>
      <c r="H238" s="124"/>
      <c r="I238" s="124"/>
      <c r="J238" s="124"/>
      <c r="K238" s="124"/>
      <c r="L238" s="124"/>
      <c r="M238" s="124"/>
      <c r="N238" s="124"/>
      <c r="O238" s="124"/>
      <c r="P238" s="124"/>
      <c r="Q238" s="124"/>
      <c r="R238" s="124"/>
      <c r="S238" s="124"/>
      <c r="T238" s="124"/>
      <c r="U238" s="7"/>
    </row>
    <row r="239" spans="1:21" x14ac:dyDescent="0.35">
      <c r="A239" s="24" t="str">
        <f t="shared" si="9"/>
        <v/>
      </c>
      <c r="C239" s="38" t="str">
        <f t="shared" si="10"/>
        <v/>
      </c>
      <c r="D239" s="60" t="str">
        <f>IF(E239=1,MAX($D$9:D238)+1,"")</f>
        <v/>
      </c>
      <c r="E239" s="60" t="str">
        <f t="shared" si="11"/>
        <v/>
      </c>
      <c r="F239" s="124"/>
      <c r="G239" s="124"/>
      <c r="H239" s="124"/>
      <c r="I239" s="124"/>
      <c r="J239" s="124"/>
      <c r="K239" s="124"/>
      <c r="L239" s="124"/>
      <c r="M239" s="124"/>
      <c r="N239" s="124"/>
      <c r="O239" s="124"/>
      <c r="P239" s="124"/>
      <c r="Q239" s="124"/>
      <c r="R239" s="124"/>
      <c r="S239" s="124"/>
      <c r="T239" s="124"/>
      <c r="U239" s="7"/>
    </row>
    <row r="240" spans="1:21" x14ac:dyDescent="0.35">
      <c r="A240" s="24" t="str">
        <f t="shared" si="9"/>
        <v/>
      </c>
      <c r="C240" s="38" t="str">
        <f t="shared" si="10"/>
        <v/>
      </c>
      <c r="D240" s="60" t="str">
        <f>IF(E240=1,MAX($D$9:D239)+1,"")</f>
        <v/>
      </c>
      <c r="E240" s="60" t="str">
        <f t="shared" si="11"/>
        <v/>
      </c>
      <c r="F240" s="124"/>
      <c r="G240" s="124"/>
      <c r="H240" s="124"/>
      <c r="I240" s="124"/>
      <c r="J240" s="124"/>
      <c r="K240" s="124"/>
      <c r="L240" s="124"/>
      <c r="M240" s="124"/>
      <c r="N240" s="124"/>
      <c r="O240" s="124"/>
      <c r="P240" s="124"/>
      <c r="Q240" s="124"/>
      <c r="R240" s="124"/>
      <c r="S240" s="124"/>
      <c r="T240" s="124"/>
      <c r="U240" s="7"/>
    </row>
    <row r="241" spans="1:21" x14ac:dyDescent="0.35">
      <c r="A241" s="24" t="str">
        <f t="shared" si="9"/>
        <v/>
      </c>
      <c r="C241" s="38" t="str">
        <f t="shared" si="10"/>
        <v/>
      </c>
      <c r="D241" s="60" t="str">
        <f>IF(E241=1,MAX($D$9:D240)+1,"")</f>
        <v/>
      </c>
      <c r="E241" s="60" t="str">
        <f t="shared" si="11"/>
        <v/>
      </c>
      <c r="F241" s="124"/>
      <c r="G241" s="124"/>
      <c r="H241" s="124"/>
      <c r="I241" s="124"/>
      <c r="J241" s="124"/>
      <c r="K241" s="124"/>
      <c r="L241" s="124"/>
      <c r="M241" s="124"/>
      <c r="N241" s="124"/>
      <c r="O241" s="124"/>
      <c r="P241" s="124"/>
      <c r="Q241" s="124"/>
      <c r="R241" s="124"/>
      <c r="S241" s="124"/>
      <c r="T241" s="124"/>
      <c r="U241" s="7"/>
    </row>
    <row r="242" spans="1:21" x14ac:dyDescent="0.35">
      <c r="A242" s="24" t="str">
        <f t="shared" si="9"/>
        <v/>
      </c>
      <c r="C242" s="38" t="str">
        <f t="shared" si="10"/>
        <v/>
      </c>
      <c r="D242" s="60" t="str">
        <f>IF(E242=1,MAX($D$9:D241)+1,"")</f>
        <v/>
      </c>
      <c r="E242" s="60" t="str">
        <f t="shared" si="11"/>
        <v/>
      </c>
      <c r="F242" s="124"/>
      <c r="G242" s="124"/>
      <c r="H242" s="124"/>
      <c r="I242" s="124"/>
      <c r="J242" s="124"/>
      <c r="K242" s="124"/>
      <c r="L242" s="124"/>
      <c r="M242" s="124"/>
      <c r="N242" s="124"/>
      <c r="O242" s="124"/>
      <c r="P242" s="124"/>
      <c r="Q242" s="124"/>
      <c r="R242" s="124"/>
      <c r="S242" s="124"/>
      <c r="T242" s="124"/>
      <c r="U242" s="7"/>
    </row>
    <row r="243" spans="1:21" x14ac:dyDescent="0.35">
      <c r="A243" s="24" t="str">
        <f t="shared" si="9"/>
        <v/>
      </c>
      <c r="C243" s="38" t="str">
        <f t="shared" si="10"/>
        <v/>
      </c>
      <c r="D243" s="60" t="str">
        <f>IF(E243=1,MAX($D$9:D242)+1,"")</f>
        <v/>
      </c>
      <c r="E243" s="60" t="str">
        <f t="shared" si="11"/>
        <v/>
      </c>
      <c r="F243" s="124"/>
      <c r="G243" s="124"/>
      <c r="H243" s="124"/>
      <c r="I243" s="124"/>
      <c r="J243" s="124"/>
      <c r="K243" s="124"/>
      <c r="L243" s="124"/>
      <c r="M243" s="124"/>
      <c r="N243" s="124"/>
      <c r="O243" s="124"/>
      <c r="P243" s="124"/>
      <c r="Q243" s="124"/>
      <c r="R243" s="124"/>
      <c r="S243" s="124"/>
      <c r="T243" s="124"/>
      <c r="U243" s="7"/>
    </row>
    <row r="244" spans="1:21" x14ac:dyDescent="0.35">
      <c r="A244" s="24" t="str">
        <f t="shared" si="9"/>
        <v/>
      </c>
      <c r="C244" s="38" t="str">
        <f t="shared" si="10"/>
        <v/>
      </c>
      <c r="D244" s="60" t="str">
        <f>IF(E244=1,MAX($D$9:D243)+1,"")</f>
        <v/>
      </c>
      <c r="E244" s="60" t="str">
        <f t="shared" si="11"/>
        <v/>
      </c>
      <c r="F244" s="124"/>
      <c r="G244" s="124"/>
      <c r="H244" s="124"/>
      <c r="I244" s="124"/>
      <c r="J244" s="124"/>
      <c r="K244" s="124"/>
      <c r="L244" s="124"/>
      <c r="M244" s="124"/>
      <c r="N244" s="124"/>
      <c r="O244" s="124"/>
      <c r="P244" s="124"/>
      <c r="Q244" s="124"/>
      <c r="R244" s="124"/>
      <c r="S244" s="124"/>
      <c r="T244" s="124"/>
      <c r="U244" s="7"/>
    </row>
    <row r="245" spans="1:21" x14ac:dyDescent="0.35">
      <c r="A245" s="24" t="str">
        <f t="shared" si="9"/>
        <v/>
      </c>
      <c r="C245" s="38" t="str">
        <f t="shared" si="10"/>
        <v/>
      </c>
      <c r="D245" s="60" t="str">
        <f>IF(E245=1,MAX($D$9:D244)+1,"")</f>
        <v/>
      </c>
      <c r="E245" s="60" t="str">
        <f t="shared" si="11"/>
        <v/>
      </c>
      <c r="F245" s="124"/>
      <c r="G245" s="124"/>
      <c r="H245" s="124"/>
      <c r="I245" s="124"/>
      <c r="J245" s="124"/>
      <c r="K245" s="124"/>
      <c r="L245" s="124"/>
      <c r="M245" s="124"/>
      <c r="N245" s="124"/>
      <c r="O245" s="124"/>
      <c r="P245" s="124"/>
      <c r="Q245" s="124"/>
      <c r="R245" s="124"/>
      <c r="S245" s="124"/>
      <c r="T245" s="124"/>
      <c r="U245" s="7"/>
    </row>
    <row r="246" spans="1:21" x14ac:dyDescent="0.35">
      <c r="A246" s="24" t="str">
        <f t="shared" si="9"/>
        <v/>
      </c>
      <c r="C246" s="38" t="str">
        <f t="shared" si="10"/>
        <v/>
      </c>
      <c r="D246" s="60" t="str">
        <f>IF(E246=1,MAX($D$9:D245)+1,"")</f>
        <v/>
      </c>
      <c r="E246" s="60" t="str">
        <f t="shared" si="11"/>
        <v/>
      </c>
      <c r="F246" s="124"/>
      <c r="G246" s="124"/>
      <c r="H246" s="124"/>
      <c r="I246" s="124"/>
      <c r="J246" s="124"/>
      <c r="K246" s="124"/>
      <c r="L246" s="124"/>
      <c r="M246" s="124"/>
      <c r="N246" s="124"/>
      <c r="O246" s="124"/>
      <c r="P246" s="124"/>
      <c r="Q246" s="124"/>
      <c r="R246" s="124"/>
      <c r="S246" s="124"/>
      <c r="T246" s="124"/>
      <c r="U246" s="7"/>
    </row>
    <row r="247" spans="1:21" x14ac:dyDescent="0.35">
      <c r="A247" s="24" t="str">
        <f t="shared" si="9"/>
        <v/>
      </c>
      <c r="C247" s="38" t="str">
        <f t="shared" si="10"/>
        <v/>
      </c>
      <c r="D247" s="60" t="str">
        <f>IF(E247=1,MAX($D$9:D246)+1,"")</f>
        <v/>
      </c>
      <c r="E247" s="60" t="str">
        <f t="shared" si="11"/>
        <v/>
      </c>
      <c r="F247" s="124"/>
      <c r="G247" s="124"/>
      <c r="H247" s="124"/>
      <c r="I247" s="124"/>
      <c r="J247" s="124"/>
      <c r="K247" s="124"/>
      <c r="L247" s="124"/>
      <c r="M247" s="124"/>
      <c r="N247" s="124"/>
      <c r="O247" s="124"/>
      <c r="P247" s="124"/>
      <c r="Q247" s="124"/>
      <c r="R247" s="124"/>
      <c r="S247" s="124"/>
      <c r="T247" s="124"/>
      <c r="U247" s="7"/>
    </row>
    <row r="248" spans="1:21" x14ac:dyDescent="0.35">
      <c r="A248" s="24" t="str">
        <f t="shared" si="9"/>
        <v/>
      </c>
      <c r="C248" s="38" t="str">
        <f t="shared" si="10"/>
        <v/>
      </c>
      <c r="D248" s="60" t="str">
        <f>IF(E248=1,MAX($D$9:D247)+1,"")</f>
        <v/>
      </c>
      <c r="E248" s="60" t="str">
        <f t="shared" si="11"/>
        <v/>
      </c>
      <c r="F248" s="124"/>
      <c r="G248" s="124"/>
      <c r="H248" s="124"/>
      <c r="I248" s="124"/>
      <c r="J248" s="124"/>
      <c r="K248" s="124"/>
      <c r="L248" s="124"/>
      <c r="M248" s="124"/>
      <c r="N248" s="124"/>
      <c r="O248" s="124"/>
      <c r="P248" s="124"/>
      <c r="Q248" s="124"/>
      <c r="R248" s="124"/>
      <c r="S248" s="124"/>
      <c r="T248" s="124"/>
      <c r="U248" s="7"/>
    </row>
    <row r="249" spans="1:21" x14ac:dyDescent="0.35">
      <c r="A249" s="24" t="str">
        <f t="shared" si="9"/>
        <v/>
      </c>
      <c r="C249" s="38" t="str">
        <f t="shared" si="10"/>
        <v/>
      </c>
      <c r="D249" s="60" t="str">
        <f>IF(E249=1,MAX($D$9:D248)+1,"")</f>
        <v/>
      </c>
      <c r="E249" s="60" t="str">
        <f t="shared" si="11"/>
        <v/>
      </c>
      <c r="F249" s="124"/>
      <c r="G249" s="124"/>
      <c r="H249" s="124"/>
      <c r="I249" s="124"/>
      <c r="J249" s="124"/>
      <c r="K249" s="124"/>
      <c r="L249" s="124"/>
      <c r="M249" s="124"/>
      <c r="N249" s="124"/>
      <c r="O249" s="124"/>
      <c r="P249" s="124"/>
      <c r="Q249" s="124"/>
      <c r="R249" s="124"/>
      <c r="S249" s="124"/>
      <c r="T249" s="124"/>
      <c r="U249" s="7"/>
    </row>
    <row r="250" spans="1:21" x14ac:dyDescent="0.35">
      <c r="A250" s="24" t="str">
        <f t="shared" si="9"/>
        <v/>
      </c>
      <c r="C250" s="38" t="str">
        <f t="shared" si="10"/>
        <v/>
      </c>
      <c r="D250" s="60" t="str">
        <f>IF(E250=1,MAX($D$9:D249)+1,"")</f>
        <v/>
      </c>
      <c r="E250" s="60" t="str">
        <f t="shared" si="11"/>
        <v/>
      </c>
      <c r="F250" s="124"/>
      <c r="G250" s="124"/>
      <c r="H250" s="124"/>
      <c r="I250" s="124"/>
      <c r="J250" s="124"/>
      <c r="K250" s="124"/>
      <c r="L250" s="124"/>
      <c r="M250" s="124"/>
      <c r="N250" s="124"/>
      <c r="O250" s="124"/>
      <c r="P250" s="124"/>
      <c r="Q250" s="124"/>
      <c r="R250" s="124"/>
      <c r="S250" s="124"/>
      <c r="T250" s="124"/>
      <c r="U250" s="7"/>
    </row>
    <row r="251" spans="1:21" x14ac:dyDescent="0.35">
      <c r="A251" s="24" t="str">
        <f t="shared" si="9"/>
        <v/>
      </c>
      <c r="C251" s="38" t="str">
        <f t="shared" si="10"/>
        <v/>
      </c>
      <c r="D251" s="60" t="str">
        <f>IF(E251=1,MAX($D$9:D250)+1,"")</f>
        <v/>
      </c>
      <c r="E251" s="60" t="str">
        <f t="shared" si="11"/>
        <v/>
      </c>
      <c r="F251" s="124"/>
      <c r="G251" s="124"/>
      <c r="H251" s="124"/>
      <c r="I251" s="124"/>
      <c r="J251" s="124"/>
      <c r="K251" s="124"/>
      <c r="L251" s="124"/>
      <c r="M251" s="124"/>
      <c r="N251" s="124"/>
      <c r="O251" s="124"/>
      <c r="P251" s="124"/>
      <c r="Q251" s="124"/>
      <c r="R251" s="124"/>
      <c r="S251" s="124"/>
      <c r="T251" s="124"/>
      <c r="U251" s="7"/>
    </row>
    <row r="252" spans="1:21" x14ac:dyDescent="0.35">
      <c r="A252" s="24" t="str">
        <f t="shared" si="9"/>
        <v/>
      </c>
      <c r="C252" s="38" t="str">
        <f t="shared" si="10"/>
        <v/>
      </c>
      <c r="D252" s="60" t="str">
        <f>IF(E252=1,MAX($D$9:D251)+1,"")</f>
        <v/>
      </c>
      <c r="E252" s="60" t="str">
        <f t="shared" si="11"/>
        <v/>
      </c>
      <c r="F252" s="124"/>
      <c r="G252" s="124"/>
      <c r="H252" s="124"/>
      <c r="I252" s="124"/>
      <c r="J252" s="124"/>
      <c r="K252" s="124"/>
      <c r="L252" s="124"/>
      <c r="M252" s="124"/>
      <c r="N252" s="124"/>
      <c r="O252" s="124"/>
      <c r="P252" s="124"/>
      <c r="Q252" s="124"/>
      <c r="R252" s="124"/>
      <c r="S252" s="124"/>
      <c r="T252" s="124"/>
      <c r="U252" s="7"/>
    </row>
    <row r="253" spans="1:21" x14ac:dyDescent="0.35">
      <c r="A253" s="24" t="str">
        <f t="shared" si="9"/>
        <v/>
      </c>
      <c r="C253" s="38" t="str">
        <f t="shared" si="10"/>
        <v/>
      </c>
      <c r="D253" s="60" t="str">
        <f>IF(E253=1,MAX($D$9:D252)+1,"")</f>
        <v/>
      </c>
      <c r="E253" s="60" t="str">
        <f t="shared" si="11"/>
        <v/>
      </c>
      <c r="F253" s="124"/>
      <c r="G253" s="124"/>
      <c r="H253" s="124"/>
      <c r="I253" s="124"/>
      <c r="J253" s="124"/>
      <c r="K253" s="124"/>
      <c r="L253" s="124"/>
      <c r="M253" s="124"/>
      <c r="N253" s="124"/>
      <c r="O253" s="124"/>
      <c r="P253" s="124"/>
      <c r="Q253" s="124"/>
      <c r="R253" s="124"/>
      <c r="S253" s="124"/>
      <c r="T253" s="124"/>
      <c r="U253" s="7"/>
    </row>
    <row r="254" spans="1:21" x14ac:dyDescent="0.35">
      <c r="A254" s="24" t="str">
        <f t="shared" si="9"/>
        <v/>
      </c>
      <c r="C254" s="38" t="str">
        <f t="shared" si="10"/>
        <v/>
      </c>
      <c r="D254" s="60" t="str">
        <f>IF(E254=1,MAX($D$9:D253)+1,"")</f>
        <v/>
      </c>
      <c r="E254" s="60" t="str">
        <f t="shared" si="11"/>
        <v/>
      </c>
      <c r="F254" s="124"/>
      <c r="G254" s="124"/>
      <c r="H254" s="124"/>
      <c r="I254" s="124"/>
      <c r="J254" s="124"/>
      <c r="K254" s="124"/>
      <c r="L254" s="124"/>
      <c r="M254" s="124"/>
      <c r="N254" s="124"/>
      <c r="O254" s="124"/>
      <c r="P254" s="124"/>
      <c r="Q254" s="124"/>
      <c r="R254" s="124"/>
      <c r="S254" s="124"/>
      <c r="T254" s="124"/>
      <c r="U254" s="7"/>
    </row>
    <row r="255" spans="1:21" x14ac:dyDescent="0.35">
      <c r="A255" s="24" t="str">
        <f t="shared" si="9"/>
        <v/>
      </c>
      <c r="C255" s="38" t="str">
        <f t="shared" si="10"/>
        <v/>
      </c>
      <c r="D255" s="60" t="str">
        <f>IF(E255=1,MAX($D$9:D254)+1,"")</f>
        <v/>
      </c>
      <c r="E255" s="60" t="str">
        <f t="shared" si="11"/>
        <v/>
      </c>
      <c r="F255" s="124"/>
      <c r="G255" s="124"/>
      <c r="H255" s="124"/>
      <c r="I255" s="124"/>
      <c r="J255" s="124"/>
      <c r="K255" s="124"/>
      <c r="L255" s="124"/>
      <c r="M255" s="124"/>
      <c r="N255" s="124"/>
      <c r="O255" s="124"/>
      <c r="P255" s="124"/>
      <c r="Q255" s="124"/>
      <c r="R255" s="124"/>
      <c r="S255" s="124"/>
      <c r="T255" s="124"/>
      <c r="U255" s="7"/>
    </row>
    <row r="256" spans="1:21" x14ac:dyDescent="0.35">
      <c r="A256" s="24" t="str">
        <f t="shared" si="9"/>
        <v/>
      </c>
      <c r="C256" s="38" t="str">
        <f t="shared" si="10"/>
        <v/>
      </c>
      <c r="D256" s="60" t="str">
        <f>IF(E256=1,MAX($D$9:D255)+1,"")</f>
        <v/>
      </c>
      <c r="E256" s="60" t="str">
        <f t="shared" si="11"/>
        <v/>
      </c>
      <c r="F256" s="124"/>
      <c r="G256" s="124"/>
      <c r="H256" s="124"/>
      <c r="I256" s="124"/>
      <c r="J256" s="124"/>
      <c r="K256" s="124"/>
      <c r="L256" s="124"/>
      <c r="M256" s="124"/>
      <c r="N256" s="124"/>
      <c r="O256" s="124"/>
      <c r="P256" s="124"/>
      <c r="Q256" s="124"/>
      <c r="R256" s="124"/>
      <c r="S256" s="124"/>
      <c r="T256" s="124"/>
      <c r="U256" s="7"/>
    </row>
    <row r="257" spans="1:21" x14ac:dyDescent="0.35">
      <c r="A257" s="24" t="str">
        <f t="shared" si="9"/>
        <v/>
      </c>
      <c r="C257" s="38" t="str">
        <f t="shared" si="10"/>
        <v/>
      </c>
      <c r="D257" s="60" t="str">
        <f>IF(E257=1,MAX($D$9:D256)+1,"")</f>
        <v/>
      </c>
      <c r="E257" s="60" t="str">
        <f t="shared" si="11"/>
        <v/>
      </c>
      <c r="F257" s="124"/>
      <c r="G257" s="124"/>
      <c r="H257" s="124"/>
      <c r="I257" s="124"/>
      <c r="J257" s="124"/>
      <c r="K257" s="124"/>
      <c r="L257" s="124"/>
      <c r="M257" s="124"/>
      <c r="N257" s="124"/>
      <c r="O257" s="124"/>
      <c r="P257" s="124"/>
      <c r="Q257" s="124"/>
      <c r="R257" s="124"/>
      <c r="S257" s="124"/>
      <c r="T257" s="124"/>
      <c r="U257" s="7"/>
    </row>
    <row r="258" spans="1:21" x14ac:dyDescent="0.35">
      <c r="A258" s="24" t="str">
        <f t="shared" si="9"/>
        <v/>
      </c>
      <c r="C258" s="38" t="str">
        <f t="shared" si="10"/>
        <v/>
      </c>
      <c r="D258" s="60" t="str">
        <f>IF(E258=1,MAX($D$9:D257)+1,"")</f>
        <v/>
      </c>
      <c r="E258" s="60" t="str">
        <f t="shared" si="11"/>
        <v/>
      </c>
      <c r="F258" s="124"/>
      <c r="G258" s="124"/>
      <c r="H258" s="124"/>
      <c r="I258" s="124"/>
      <c r="J258" s="124"/>
      <c r="K258" s="124"/>
      <c r="L258" s="124"/>
      <c r="M258" s="124"/>
      <c r="N258" s="124"/>
      <c r="O258" s="124"/>
      <c r="P258" s="124"/>
      <c r="Q258" s="124"/>
      <c r="R258" s="124"/>
      <c r="S258" s="124"/>
      <c r="T258" s="124"/>
      <c r="U258" s="7"/>
    </row>
    <row r="259" spans="1:21" x14ac:dyDescent="0.35">
      <c r="A259" s="24" t="str">
        <f t="shared" si="9"/>
        <v/>
      </c>
      <c r="C259" s="38" t="str">
        <f t="shared" si="10"/>
        <v/>
      </c>
      <c r="D259" s="60" t="str">
        <f>IF(E259=1,MAX($D$9:D258)+1,"")</f>
        <v/>
      </c>
      <c r="E259" s="60" t="str">
        <f t="shared" si="11"/>
        <v/>
      </c>
      <c r="F259" s="124"/>
      <c r="G259" s="124"/>
      <c r="H259" s="124"/>
      <c r="I259" s="124"/>
      <c r="J259" s="124"/>
      <c r="K259" s="124"/>
      <c r="L259" s="124"/>
      <c r="M259" s="124"/>
      <c r="N259" s="124"/>
      <c r="O259" s="124"/>
      <c r="P259" s="124"/>
      <c r="Q259" s="124"/>
      <c r="R259" s="124"/>
      <c r="S259" s="124"/>
      <c r="T259" s="124"/>
      <c r="U259" s="7"/>
    </row>
    <row r="260" spans="1:21" x14ac:dyDescent="0.35">
      <c r="A260" s="24" t="str">
        <f t="shared" si="9"/>
        <v/>
      </c>
      <c r="C260" s="38" t="str">
        <f t="shared" si="10"/>
        <v/>
      </c>
      <c r="D260" s="60" t="str">
        <f>IF(E260=1,MAX($D$9:D259)+1,"")</f>
        <v/>
      </c>
      <c r="E260" s="60" t="str">
        <f t="shared" si="11"/>
        <v/>
      </c>
      <c r="F260" s="124"/>
      <c r="G260" s="124"/>
      <c r="H260" s="124"/>
      <c r="I260" s="124"/>
      <c r="J260" s="124"/>
      <c r="K260" s="124"/>
      <c r="L260" s="124"/>
      <c r="M260" s="124"/>
      <c r="N260" s="124"/>
      <c r="O260" s="124"/>
      <c r="P260" s="124"/>
      <c r="Q260" s="124"/>
      <c r="R260" s="124"/>
      <c r="S260" s="124"/>
      <c r="T260" s="124"/>
      <c r="U260" s="7"/>
    </row>
    <row r="261" spans="1:21" x14ac:dyDescent="0.35">
      <c r="A261" s="24" t="str">
        <f t="shared" si="9"/>
        <v/>
      </c>
      <c r="C261" s="38" t="str">
        <f t="shared" si="10"/>
        <v/>
      </c>
      <c r="D261" s="60" t="str">
        <f>IF(E261=1,MAX($D$9:D260)+1,"")</f>
        <v/>
      </c>
      <c r="E261" s="60" t="str">
        <f t="shared" si="11"/>
        <v/>
      </c>
      <c r="F261" s="124"/>
      <c r="G261" s="124"/>
      <c r="H261" s="124"/>
      <c r="I261" s="124"/>
      <c r="J261" s="124"/>
      <c r="K261" s="124"/>
      <c r="L261" s="124"/>
      <c r="M261" s="124"/>
      <c r="N261" s="124"/>
      <c r="O261" s="124"/>
      <c r="P261" s="124"/>
      <c r="Q261" s="124"/>
      <c r="R261" s="124"/>
      <c r="S261" s="124"/>
      <c r="T261" s="124"/>
      <c r="U261" s="7"/>
    </row>
    <row r="262" spans="1:21" x14ac:dyDescent="0.35">
      <c r="A262" s="24" t="str">
        <f t="shared" si="9"/>
        <v/>
      </c>
      <c r="C262" s="38" t="str">
        <f t="shared" si="10"/>
        <v/>
      </c>
      <c r="D262" s="60" t="str">
        <f>IF(E262=1,MAX($D$9:D261)+1,"")</f>
        <v/>
      </c>
      <c r="E262" s="60" t="str">
        <f t="shared" si="11"/>
        <v/>
      </c>
      <c r="F262" s="124"/>
      <c r="G262" s="124"/>
      <c r="H262" s="124"/>
      <c r="I262" s="124"/>
      <c r="J262" s="124"/>
      <c r="K262" s="124"/>
      <c r="L262" s="124"/>
      <c r="M262" s="124"/>
      <c r="N262" s="124"/>
      <c r="O262" s="124"/>
      <c r="P262" s="124"/>
      <c r="Q262" s="124"/>
      <c r="R262" s="124"/>
      <c r="S262" s="124"/>
      <c r="T262" s="124"/>
      <c r="U262" s="7"/>
    </row>
    <row r="263" spans="1:21" x14ac:dyDescent="0.35">
      <c r="A263" s="24" t="str">
        <f t="shared" si="9"/>
        <v/>
      </c>
      <c r="C263" s="38" t="str">
        <f t="shared" si="10"/>
        <v/>
      </c>
      <c r="D263" s="60" t="str">
        <f>IF(E263=1,MAX($D$9:D262)+1,"")</f>
        <v/>
      </c>
      <c r="E263" s="60" t="str">
        <f t="shared" si="11"/>
        <v/>
      </c>
      <c r="F263" s="124"/>
      <c r="G263" s="124"/>
      <c r="H263" s="124"/>
      <c r="I263" s="124"/>
      <c r="J263" s="124"/>
      <c r="K263" s="124"/>
      <c r="L263" s="124"/>
      <c r="M263" s="124"/>
      <c r="N263" s="124"/>
      <c r="O263" s="124"/>
      <c r="P263" s="124"/>
      <c r="Q263" s="124"/>
      <c r="R263" s="124"/>
      <c r="S263" s="124"/>
      <c r="T263" s="124"/>
      <c r="U263" s="7"/>
    </row>
    <row r="264" spans="1:21" x14ac:dyDescent="0.35">
      <c r="A264" s="24" t="str">
        <f t="shared" si="9"/>
        <v/>
      </c>
      <c r="C264" s="38" t="str">
        <f t="shared" si="10"/>
        <v/>
      </c>
      <c r="D264" s="60" t="str">
        <f>IF(E264=1,MAX($D$9:D263)+1,"")</f>
        <v/>
      </c>
      <c r="E264" s="60" t="str">
        <f t="shared" si="11"/>
        <v/>
      </c>
      <c r="F264" s="124"/>
      <c r="G264" s="124"/>
      <c r="H264" s="124"/>
      <c r="I264" s="124"/>
      <c r="J264" s="124"/>
      <c r="K264" s="124"/>
      <c r="L264" s="124"/>
      <c r="M264" s="124"/>
      <c r="N264" s="124"/>
      <c r="O264" s="124"/>
      <c r="P264" s="124"/>
      <c r="Q264" s="124"/>
      <c r="R264" s="124"/>
      <c r="S264" s="124"/>
      <c r="T264" s="124"/>
      <c r="U264" s="7"/>
    </row>
    <row r="265" spans="1:21" x14ac:dyDescent="0.35">
      <c r="A265" s="24" t="str">
        <f t="shared" si="9"/>
        <v/>
      </c>
      <c r="C265" s="38" t="str">
        <f t="shared" si="10"/>
        <v/>
      </c>
      <c r="D265" s="60" t="str">
        <f>IF(E265=1,MAX($D$9:D264)+1,"")</f>
        <v/>
      </c>
      <c r="E265" s="60" t="str">
        <f t="shared" si="11"/>
        <v/>
      </c>
      <c r="F265" s="124"/>
      <c r="G265" s="124"/>
      <c r="H265" s="124"/>
      <c r="I265" s="124"/>
      <c r="J265" s="124"/>
      <c r="K265" s="124"/>
      <c r="L265" s="124"/>
      <c r="M265" s="124"/>
      <c r="N265" s="124"/>
      <c r="O265" s="124"/>
      <c r="P265" s="124"/>
      <c r="Q265" s="124"/>
      <c r="R265" s="124"/>
      <c r="S265" s="124"/>
      <c r="T265" s="124"/>
      <c r="U265" s="7"/>
    </row>
    <row r="266" spans="1:21" x14ac:dyDescent="0.35">
      <c r="A266" s="24" t="str">
        <f t="shared" si="9"/>
        <v/>
      </c>
      <c r="C266" s="38" t="str">
        <f t="shared" si="10"/>
        <v/>
      </c>
      <c r="D266" s="60" t="str">
        <f>IF(E266=1,MAX($D$9:D265)+1,"")</f>
        <v/>
      </c>
      <c r="E266" s="60" t="str">
        <f t="shared" si="11"/>
        <v/>
      </c>
      <c r="F266" s="124"/>
      <c r="G266" s="124"/>
      <c r="H266" s="124"/>
      <c r="I266" s="124"/>
      <c r="J266" s="124"/>
      <c r="K266" s="124"/>
      <c r="L266" s="124"/>
      <c r="M266" s="124"/>
      <c r="N266" s="124"/>
      <c r="O266" s="124"/>
      <c r="P266" s="124"/>
      <c r="Q266" s="124"/>
      <c r="R266" s="124"/>
      <c r="S266" s="124"/>
      <c r="T266" s="124"/>
      <c r="U266" s="7"/>
    </row>
    <row r="267" spans="1:21" x14ac:dyDescent="0.35">
      <c r="A267" s="24" t="str">
        <f t="shared" si="9"/>
        <v/>
      </c>
      <c r="C267" s="38" t="str">
        <f t="shared" si="10"/>
        <v/>
      </c>
      <c r="D267" s="60" t="str">
        <f>IF(E267=1,MAX($D$9:D266)+1,"")</f>
        <v/>
      </c>
      <c r="E267" s="60" t="str">
        <f>IF(A267="","",IF(E266=12,1,E266+1))</f>
        <v/>
      </c>
      <c r="F267" s="124"/>
      <c r="G267" s="124"/>
      <c r="H267" s="124"/>
      <c r="I267" s="124"/>
      <c r="J267" s="124"/>
      <c r="K267" s="124"/>
      <c r="L267" s="124"/>
      <c r="M267" s="124"/>
      <c r="N267" s="124"/>
      <c r="O267" s="124"/>
      <c r="P267" s="124"/>
      <c r="Q267" s="124"/>
      <c r="R267" s="124"/>
      <c r="S267" s="124"/>
      <c r="T267" s="124"/>
      <c r="U267" s="7"/>
    </row>
    <row r="268" spans="1:21" ht="15" thickBot="1" x14ac:dyDescent="0.4">
      <c r="A268" s="24" t="str">
        <f t="shared" si="9"/>
        <v/>
      </c>
      <c r="C268" s="39" t="str">
        <f t="shared" si="10"/>
        <v/>
      </c>
      <c r="D268" s="61" t="str">
        <f>IF(E268=1,MAX($D$9:D267)+1,"")</f>
        <v/>
      </c>
      <c r="E268" s="61" t="str">
        <f>IF(A268="","",IF(E267=12,1,E267+1))</f>
        <v/>
      </c>
      <c r="F268" s="125"/>
      <c r="G268" s="125"/>
      <c r="H268" s="125"/>
      <c r="I268" s="125"/>
      <c r="J268" s="125"/>
      <c r="K268" s="125"/>
      <c r="L268" s="125"/>
      <c r="M268" s="125"/>
      <c r="N268" s="125"/>
      <c r="O268" s="125"/>
      <c r="P268" s="125"/>
      <c r="Q268" s="125"/>
      <c r="R268" s="125"/>
      <c r="S268" s="125"/>
      <c r="T268" s="125"/>
      <c r="U268" s="7"/>
    </row>
    <row r="269" spans="1:21" x14ac:dyDescent="0.35"/>
  </sheetData>
  <sheetProtection algorithmName="SHA-512" hashValue="L6uoYJ1DTT7m4TQkXqtXl/C7pX0xOua2IYkHUdZmadVgFM/El1PuEdV62i9k9GD97obPn1svX3e/Wpm1tqbeSQ==" saltValue="Ypzd+Z8phqEuRSYpj+2q/A==" spinCount="100000" sheet="1" objects="1" scenarios="1" formatColumns="0" formatRows="0"/>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C43C9-0A4D-459C-9A51-1B8C82A341EE}">
  <sheetPr codeName="Sheet4"/>
  <dimension ref="A1:T32"/>
  <sheetViews>
    <sheetView showGridLines="0" showRowColHeaders="0" zoomScaleNormal="100" workbookViewId="0">
      <selection activeCell="B17" sqref="B17"/>
    </sheetView>
  </sheetViews>
  <sheetFormatPr defaultColWidth="0" defaultRowHeight="14.5" zeroHeight="1" x14ac:dyDescent="0.35"/>
  <cols>
    <col min="1" max="1" width="17.81640625" bestFit="1" customWidth="1"/>
    <col min="2" max="2" width="15.81640625" customWidth="1"/>
    <col min="3" max="20" width="8.7265625" customWidth="1"/>
    <col min="21" max="16384" width="8.7265625" hidden="1"/>
  </cols>
  <sheetData>
    <row r="1" spans="1:4" ht="23.5" x14ac:dyDescent="0.55000000000000004">
      <c r="A1" s="25" t="s">
        <v>129</v>
      </c>
    </row>
    <row r="2" spans="1:4" ht="15" thickBot="1" x14ac:dyDescent="0.4"/>
    <row r="3" spans="1:4" ht="15" thickBot="1" x14ac:dyDescent="0.4">
      <c r="A3" s="34" t="str">
        <f>"View "&amp;Setup!B15&amp;":"</f>
        <v>View Clusters:</v>
      </c>
      <c r="B3" s="126" t="s">
        <v>281</v>
      </c>
      <c r="D3" t="str">
        <f>"Demand ("&amp;Setup!B15&amp;" Size) SPC Chart"</f>
        <v>Demand (Clusters Size) SPC Chart</v>
      </c>
    </row>
    <row r="4" spans="1:4" ht="15" thickBot="1" x14ac:dyDescent="0.4">
      <c r="D4" t="str">
        <f>Setup!B15&amp;" Size (Patients)"</f>
        <v>Clusters Size (Patients)</v>
      </c>
    </row>
    <row r="5" spans="1:4" ht="15" thickBot="1" x14ac:dyDescent="0.4">
      <c r="A5" s="34" t="s">
        <v>88</v>
      </c>
    </row>
    <row r="6" spans="1:4" ht="15" thickBot="1" x14ac:dyDescent="0.4">
      <c r="A6" s="37" t="s">
        <v>40</v>
      </c>
      <c r="B6" s="126" t="s">
        <v>134</v>
      </c>
    </row>
    <row r="7" spans="1:4" ht="15" thickBot="1" x14ac:dyDescent="0.4">
      <c r="A7" s="47" t="s">
        <v>89</v>
      </c>
      <c r="B7" s="126" t="s">
        <v>134</v>
      </c>
    </row>
    <row r="8" spans="1:4" ht="15" thickBot="1" x14ac:dyDescent="0.4">
      <c r="A8" s="47" t="s">
        <v>90</v>
      </c>
      <c r="B8" s="126" t="s">
        <v>134</v>
      </c>
    </row>
    <row r="9" spans="1:4" ht="15" thickBot="1" x14ac:dyDescent="0.4">
      <c r="A9" s="48" t="s">
        <v>29</v>
      </c>
      <c r="B9" s="127" t="s">
        <v>134</v>
      </c>
    </row>
    <row r="10" spans="1:4" ht="15" thickBot="1" x14ac:dyDescent="0.4"/>
    <row r="11" spans="1:4" ht="15" thickBot="1" x14ac:dyDescent="0.4">
      <c r="A11" s="34" t="s">
        <v>92</v>
      </c>
    </row>
    <row r="12" spans="1:4" ht="15" thickBot="1" x14ac:dyDescent="0.4">
      <c r="A12" s="34" t="s">
        <v>95</v>
      </c>
      <c r="B12" s="126" t="s">
        <v>134</v>
      </c>
    </row>
    <row r="13" spans="1:4" ht="15" thickBot="1" x14ac:dyDescent="0.4">
      <c r="A13" s="34" t="s">
        <v>93</v>
      </c>
      <c r="B13" s="123"/>
    </row>
    <row r="14" spans="1:4" ht="15" thickBot="1" x14ac:dyDescent="0.4">
      <c r="A14" s="48" t="s">
        <v>94</v>
      </c>
      <c r="B14" s="123"/>
    </row>
    <row r="15" spans="1:4" x14ac:dyDescent="0.35"/>
    <row r="16" spans="1:4"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ht="15" thickBot="1" x14ac:dyDescent="0.4"/>
    <row r="28" spans="1:2" ht="15" thickBot="1" x14ac:dyDescent="0.4">
      <c r="A28" s="43"/>
      <c r="B28" t="s">
        <v>225</v>
      </c>
    </row>
    <row r="29" spans="1:2" ht="15" thickBot="1" x14ac:dyDescent="0.4">
      <c r="A29" s="44"/>
      <c r="B29" t="s">
        <v>226</v>
      </c>
    </row>
    <row r="30" spans="1:2" ht="15" thickBot="1" x14ac:dyDescent="0.4">
      <c r="A30" s="45"/>
      <c r="B30" t="s">
        <v>38</v>
      </c>
    </row>
    <row r="31" spans="1:2" ht="15" thickBot="1" x14ac:dyDescent="0.4">
      <c r="A31" s="46"/>
      <c r="B31" t="s">
        <v>39</v>
      </c>
    </row>
    <row r="32" spans="1:2" x14ac:dyDescent="0.35"/>
  </sheetData>
  <sheetProtection algorithmName="SHA-512" hashValue="6zu/xnd6hhUKf9jV73JFeMqT3ycttXTCWzXypiOc0SO9DFKtzwbjb745DI9xdA1glyV2Jum0NEBb3bglIL6UaA==" saltValue="Vf/bfGV9lgQNZPyhkFEdZQ==" spinCount="100000" sheet="1" objects="1" scenarios="1"/>
  <conditionalFormatting sqref="B7">
    <cfRule type="expression" dxfId="11" priority="3">
      <formula>IF($B$8="No",TRUE,FALSE)</formula>
    </cfRule>
  </conditionalFormatting>
  <conditionalFormatting sqref="B13">
    <cfRule type="expression" dxfId="10" priority="2">
      <formula>IF($B$12="Yes",TRUE,FALSE)</formula>
    </cfRule>
  </conditionalFormatting>
  <conditionalFormatting sqref="B14">
    <cfRule type="expression" dxfId="9" priority="1">
      <formula>IF($B$12="Yes",TRUE,FALSE)</formula>
    </cfRule>
  </conditionalFormatting>
  <dataValidations count="4">
    <dataValidation type="list" allowBlank="1" showInputMessage="1" showErrorMessage="1" sqref="B6:B9 B12" xr:uid="{5480BC25-9CA2-495B-8B8C-F8390A1933FA}">
      <formula1>"Yes, No"</formula1>
    </dataValidation>
    <dataValidation type="list" allowBlank="1" showInputMessage="1" showErrorMessage="1" sqref="B13" xr:uid="{83554C81-B1E2-46FD-8556-C312BB536AB3}">
      <formula1>SPC_StartDate</formula1>
    </dataValidation>
    <dataValidation type="list" allowBlank="1" showInputMessage="1" showErrorMessage="1" sqref="B14" xr:uid="{0B47431B-BB9E-4562-8946-CCBA759ECFDC}">
      <formula1>SPC_EndDate</formula1>
    </dataValidation>
    <dataValidation type="list" allowBlank="1" showInputMessage="1" showErrorMessage="1" sqref="B3" xr:uid="{1E781922-EC65-4AC5-9917-3AEFE9AE7603}">
      <formula1>Validation_CaseloadsTotal</formula1>
    </dataValidation>
  </dataValidations>
  <pageMargins left="0.7" right="0.7" top="0.75" bottom="0.75" header="0.3" footer="0.3"/>
  <pageSetup paperSize="9" orientation="portrait"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450B7B-A05F-456C-AC99-DEBAFFAD4798}">
  <sheetPr codeName="Sheet5"/>
  <dimension ref="A1:AQ403"/>
  <sheetViews>
    <sheetView topLeftCell="N1" workbookViewId="0">
      <selection activeCell="U3" sqref="U3"/>
    </sheetView>
  </sheetViews>
  <sheetFormatPr defaultRowHeight="14.5" x14ac:dyDescent="0.35"/>
  <cols>
    <col min="2" max="2" width="10.453125" style="5" bestFit="1" customWidth="1"/>
    <col min="3" max="5" width="10.453125" style="5" customWidth="1"/>
    <col min="6" max="14" width="9.81640625" bestFit="1" customWidth="1"/>
    <col min="15" max="20" width="10.81640625" bestFit="1" customWidth="1"/>
    <col min="21" max="21" width="10.81640625" customWidth="1"/>
    <col min="23" max="23" width="17.1796875" bestFit="1" customWidth="1"/>
    <col min="24" max="24" width="9.81640625" bestFit="1" customWidth="1"/>
    <col min="25" max="25" width="12.54296875" bestFit="1" customWidth="1"/>
    <col min="27" max="27" width="0" hidden="1" customWidth="1"/>
    <col min="28" max="28" width="6.81640625" hidden="1" customWidth="1"/>
    <col min="29" max="30" width="8" hidden="1" customWidth="1"/>
    <col min="31" max="32" width="8.26953125" hidden="1" customWidth="1"/>
    <col min="33" max="33" width="7.08984375" hidden="1" customWidth="1"/>
    <col min="34" max="34" width="8.7265625" hidden="1" customWidth="1"/>
    <col min="35" max="35" width="13.6328125" hidden="1" customWidth="1"/>
    <col min="36" max="42" width="8.7265625" hidden="1" customWidth="1"/>
    <col min="43" max="43" width="8.7265625" customWidth="1"/>
  </cols>
  <sheetData>
    <row r="1" spans="1:43" x14ac:dyDescent="0.35">
      <c r="A1" t="s">
        <v>16</v>
      </c>
      <c r="B1"/>
      <c r="C1"/>
      <c r="D1"/>
      <c r="E1"/>
      <c r="W1" t="s">
        <v>17</v>
      </c>
      <c r="AO1" t="s">
        <v>40</v>
      </c>
    </row>
    <row r="2" spans="1:43" ht="15" thickBot="1" x14ac:dyDescent="0.4">
      <c r="B2"/>
      <c r="C2"/>
      <c r="D2"/>
      <c r="E2"/>
      <c r="W2" t="s">
        <v>18</v>
      </c>
      <c r="X2" t="str">
        <f>SPC!B3</f>
        <v>Caseload 1</v>
      </c>
      <c r="AH2" t="s">
        <v>29</v>
      </c>
    </row>
    <row r="3" spans="1:43" x14ac:dyDescent="0.35">
      <c r="B3" s="11" t="s">
        <v>15</v>
      </c>
      <c r="C3" s="3" t="s">
        <v>108</v>
      </c>
      <c r="D3" s="3" t="s">
        <v>109</v>
      </c>
      <c r="E3" s="3" t="s">
        <v>110</v>
      </c>
      <c r="F3" s="3" t="str" cm="1">
        <f t="array" ref="F3">INDEX('Data Validation (Hide)'!$B$2:$B$16,COLUMN(A1),1)</f>
        <v>Caseload 1</v>
      </c>
      <c r="G3" s="4" t="str" cm="1">
        <f t="array" ref="G3">INDEX('Data Validation (Hide)'!$B$2:$B$16,COLUMN(B1),1)</f>
        <v>Caseload 2</v>
      </c>
      <c r="H3" s="4" t="str" cm="1">
        <f t="array" ref="H3">INDEX('Data Validation (Hide)'!$B$2:$B$16,COLUMN(C1),1)</f>
        <v>Caseload 3</v>
      </c>
      <c r="I3" s="4" t="str" cm="1">
        <f t="array" ref="I3">INDEX('Data Validation (Hide)'!$B$2:$B$16,COLUMN(D1),1)</f>
        <v>Caseload 4</v>
      </c>
      <c r="J3" s="4" t="str" cm="1">
        <f t="array" ref="J3">INDEX('Data Validation (Hide)'!$B$2:$B$16,COLUMN(E1),1)</f>
        <v>Caseload 5</v>
      </c>
      <c r="K3" s="4" t="str" cm="1">
        <f t="array" ref="K3">INDEX('Data Validation (Hide)'!$B$2:$B$16,COLUMN(F1),1)</f>
        <v>Caseload 6</v>
      </c>
      <c r="L3" s="4" t="str" cm="1">
        <f t="array" ref="L3">INDEX('Data Validation (Hide)'!$B$2:$B$16,COLUMN(G1),1)</f>
        <v>Caseload 7</v>
      </c>
      <c r="M3" s="4" t="str" cm="1">
        <f t="array" ref="M3">INDEX('Data Validation (Hide)'!$B$2:$B$16,COLUMN(H1),1)</f>
        <v>Caseload 8</v>
      </c>
      <c r="N3" s="4" t="str" cm="1">
        <f t="array" ref="N3">INDEX('Data Validation (Hide)'!$B$2:$B$16,COLUMN(I1),1)</f>
        <v>Caseload 9</v>
      </c>
      <c r="O3" s="4" t="str" cm="1">
        <f t="array" ref="O3">INDEX('Data Validation (Hide)'!$B$2:$B$16,COLUMN(J1),1)</f>
        <v>Caseload 10</v>
      </c>
      <c r="P3" s="4" t="str" cm="1">
        <f t="array" ref="P3">INDEX('Data Validation (Hide)'!$B$2:$B$16,COLUMN(K1),1)</f>
        <v>Caseload 11</v>
      </c>
      <c r="Q3" s="4" t="str" cm="1">
        <f t="array" ref="Q3">INDEX('Data Validation (Hide)'!$B$2:$B$16,COLUMN(L1),1)</f>
        <v>Caseload 12</v>
      </c>
      <c r="R3" s="4" t="str" cm="1">
        <f t="array" ref="R3">INDEX('Data Validation (Hide)'!$B$2:$B$16,COLUMN(M1),1)</f>
        <v>Caseload 13</v>
      </c>
      <c r="S3" s="4" t="str" cm="1">
        <f t="array" ref="S3">INDEX('Data Validation (Hide)'!$B$2:$B$16,COLUMN(N1),1)</f>
        <v>Caseload 14</v>
      </c>
      <c r="T3" s="15" t="str" cm="1">
        <f t="array" ref="T3">INDEX('Data Validation (Hide)'!$B$2:$B$16,COLUMN(O1),1)</f>
        <v>Caseload 15</v>
      </c>
      <c r="U3" s="5" t="str" cm="1">
        <f t="array" ref="U3">INDEX(Validation_CaseloadsTotal,1)</f>
        <v>All Clusters</v>
      </c>
      <c r="V3" t="s">
        <v>96</v>
      </c>
      <c r="W3" t="s">
        <v>31</v>
      </c>
      <c r="X3" t="s">
        <v>19</v>
      </c>
      <c r="Y3" t="s">
        <v>21</v>
      </c>
      <c r="Z3" t="s">
        <v>20</v>
      </c>
      <c r="AA3" t="s">
        <v>22</v>
      </c>
      <c r="AB3" t="s">
        <v>23</v>
      </c>
      <c r="AC3" s="16" t="s">
        <v>25</v>
      </c>
      <c r="AD3" s="16" t="s">
        <v>26</v>
      </c>
      <c r="AE3" s="16" t="s">
        <v>27</v>
      </c>
      <c r="AF3" s="16" t="s">
        <v>28</v>
      </c>
      <c r="AG3" t="s">
        <v>24</v>
      </c>
      <c r="AH3" t="s">
        <v>30</v>
      </c>
      <c r="AI3" t="s">
        <v>32</v>
      </c>
      <c r="AJ3" t="s">
        <v>33</v>
      </c>
      <c r="AK3" t="s">
        <v>34</v>
      </c>
      <c r="AL3" t="s">
        <v>35</v>
      </c>
      <c r="AM3" t="s">
        <v>36</v>
      </c>
      <c r="AN3" t="s">
        <v>37</v>
      </c>
      <c r="AO3">
        <f>INDEX('Data Validation (Hide)'!$H$2:$I$5,MATCH(Setup!$B$13,'Data Validation (Hide)'!$H$2:$H$5,0),2)</f>
        <v>0.65</v>
      </c>
      <c r="AP3">
        <v>0.85</v>
      </c>
      <c r="AQ3" t="s">
        <v>41</v>
      </c>
    </row>
    <row r="4" spans="1:43" x14ac:dyDescent="0.35">
      <c r="B4" s="12" t="str">
        <f>Demand!C9</f>
        <v/>
      </c>
      <c r="C4" s="57" t="str">
        <f>Demand!D9</f>
        <v/>
      </c>
      <c r="D4" s="57" t="str">
        <f>Demand!E9</f>
        <v/>
      </c>
      <c r="E4" s="57" t="e">
        <f>TEXT(D4*29,"mmm")&amp;"-"&amp;C4</f>
        <v>#VALUE!</v>
      </c>
      <c r="F4" s="7">
        <f>INDEX(Demand!$F$9:$T$268,MATCH('SPC Backing (Hide)'!$B4,Demand!$C$9:$C$268,0),MATCH('SPC Backing (Hide)'!F$3,Demand!$F$8:$T$8,0))</f>
        <v>0</v>
      </c>
      <c r="G4" s="5">
        <f>INDEX(Demand!$F$9:$T$268,MATCH('SPC Backing (Hide)'!$B4,Demand!$C$9:$C$268,0),MATCH('SPC Backing (Hide)'!G$3,Demand!$F$8:$T$8,0))</f>
        <v>0</v>
      </c>
      <c r="H4" s="5">
        <f>INDEX(Demand!$F$9:$T$268,MATCH('SPC Backing (Hide)'!$B4,Demand!$C$9:$C$268,0),MATCH('SPC Backing (Hide)'!H$3,Demand!$F$8:$T$8,0))</f>
        <v>0</v>
      </c>
      <c r="I4" s="5">
        <f>INDEX(Demand!$F$9:$T$268,MATCH('SPC Backing (Hide)'!$B4,Demand!$C$9:$C$268,0),MATCH('SPC Backing (Hide)'!I$3,Demand!$F$8:$T$8,0))</f>
        <v>0</v>
      </c>
      <c r="J4" s="5">
        <f>INDEX(Demand!$F$9:$T$268,MATCH('SPC Backing (Hide)'!$B4,Demand!$C$9:$C$268,0),MATCH('SPC Backing (Hide)'!J$3,Demand!$F$8:$T$8,0))</f>
        <v>0</v>
      </c>
      <c r="K4" s="5">
        <f>INDEX(Demand!$F$9:$T$268,MATCH('SPC Backing (Hide)'!$B4,Demand!$C$9:$C$268,0),MATCH('SPC Backing (Hide)'!K$3,Demand!$F$8:$T$8,0))</f>
        <v>0</v>
      </c>
      <c r="L4" s="5">
        <f>INDEX(Demand!$F$9:$T$268,MATCH('SPC Backing (Hide)'!$B4,Demand!$C$9:$C$268,0),MATCH('SPC Backing (Hide)'!L$3,Demand!$F$8:$T$8,0))</f>
        <v>0</v>
      </c>
      <c r="M4" s="5">
        <f>INDEX(Demand!$F$9:$T$268,MATCH('SPC Backing (Hide)'!$B4,Demand!$C$9:$C$268,0),MATCH('SPC Backing (Hide)'!M$3,Demand!$F$8:$T$8,0))</f>
        <v>0</v>
      </c>
      <c r="N4" s="5">
        <f>INDEX(Demand!$F$9:$T$268,MATCH('SPC Backing (Hide)'!$B4,Demand!$C$9:$C$268,0),MATCH('SPC Backing (Hide)'!N$3,Demand!$F$8:$T$8,0))</f>
        <v>0</v>
      </c>
      <c r="O4" s="5">
        <f>INDEX(Demand!$F$9:$T$268,MATCH('SPC Backing (Hide)'!$B4,Demand!$C$9:$C$268,0),MATCH('SPC Backing (Hide)'!O$3,Demand!$F$8:$T$8,0))</f>
        <v>0</v>
      </c>
      <c r="P4" s="5">
        <f>INDEX(Demand!$F$9:$T$268,MATCH('SPC Backing (Hide)'!$B4,Demand!$C$9:$C$268,0),MATCH('SPC Backing (Hide)'!P$3,Demand!$F$8:$T$8,0))</f>
        <v>0</v>
      </c>
      <c r="Q4" s="5">
        <f>INDEX(Demand!$F$9:$T$268,MATCH('SPC Backing (Hide)'!$B4,Demand!$C$9:$C$268,0),MATCH('SPC Backing (Hide)'!Q$3,Demand!$F$8:$T$8,0))</f>
        <v>0</v>
      </c>
      <c r="R4" s="5">
        <f>INDEX(Demand!$F$9:$T$268,MATCH('SPC Backing (Hide)'!$B4,Demand!$C$9:$C$268,0),MATCH('SPC Backing (Hide)'!R$3,Demand!$F$8:$T$8,0))</f>
        <v>0</v>
      </c>
      <c r="S4" s="5">
        <f>INDEX(Demand!$F$9:$T$268,MATCH('SPC Backing (Hide)'!$B4,Demand!$C$9:$C$268,0),MATCH('SPC Backing (Hide)'!S$3,Demand!$F$8:$T$8,0))</f>
        <v>0</v>
      </c>
      <c r="T4" s="6">
        <f>INDEX(Demand!$F$9:$T$268,MATCH('SPC Backing (Hide)'!$B4,Demand!$C$9:$C$268,0),MATCH('SPC Backing (Hide)'!T$3,Demand!$F$8:$T$8,0))</f>
        <v>0</v>
      </c>
      <c r="U4" s="5">
        <f>SUM(F4:T4)</f>
        <v>0</v>
      </c>
      <c r="V4">
        <f>IF(SPC!$B$13="",1,IF(SPC!$B$12="Yes",IF(Setup!$B$11="Weekly",IF(ROW(A1)&gt;=Demand!$A$8-51,1,0),IF(ROW(A1)&gt;=Demand!$A$8-11,1,0)),IF(Setup!$B$11="Weekly",IF(AND(B4&gt;=SPC!$B$13,B4&lt;SPC!$B$14),1,0),IF(AND(MATCH(E4,$E$4:$E$263,0)&gt;=MATCH(SPC!$B$13,$E$4:$E$263,0),MATCH(E4,$E$4:$E$263,0)&lt;=MATCH(SPC!$B$14,$E$4:$E$263,0)),1,0))))</f>
        <v>1</v>
      </c>
      <c r="W4" cm="1">
        <f t="array" ref="W4">INDEX($F$4:$U$263,ROW(A1),MATCH($X$2,$F$3:$U$3,0))</f>
        <v>0</v>
      </c>
      <c r="X4" t="e">
        <f>AVERAGE(INDEX($F$4:$U$263,MATCH(SPC!$B$13,IF(Setup!$B$11="Weekly",'SPC Backing (Hide)'!$B$4:$B$263,'SPC Backing (Hide)'!$E$4:$E$263),0),MATCH($X$2,$F$3:$U$3,0)):INDEX($F$4:$U$263,MATCH(SPC!$B$14,IF(Setup!$B$11="Weekly",'SPC Backing (Hide)'!$B$4:$B$263,'SPC Backing (Hide)'!$E$4:$E$263),0),MATCH('SPC Backing (Hide)'!$X$2,'SPC Backing (Hide)'!$F$3:$U$3,0)))</f>
        <v>#N/A</v>
      </c>
      <c r="Z4" t="e">
        <f>AVERAGE(INDEX($Y$4:$Y$263,MATCH(SPC!$B$13,IF(Setup!$B$11="Weekly",'SPC Backing (Hide)'!$B$4:$B$263,'SPC Backing (Hide)'!$E$4:$E$263),0)):INDEX($Y$4:$Y$263,MATCH(SPC!$B$14,IF(Setup!$B$11="Weekly",'SPC Backing (Hide)'!$B$4:$B$263,'SPC Backing (Hide)'!$E$4:$E$263),0),1))</f>
        <v>#N/A</v>
      </c>
      <c r="AA4" t="e">
        <f>Z4/1.128</f>
        <v>#N/A</v>
      </c>
      <c r="AB4" t="e">
        <f>MAX(0,X4-(3*AA4))</f>
        <v>#N/A</v>
      </c>
      <c r="AC4" t="e">
        <f>MAX(0,X4-(2*AA4))</f>
        <v>#N/A</v>
      </c>
      <c r="AD4" t="e">
        <f>MAX(0,X4-AA4)</f>
        <v>#N/A</v>
      </c>
      <c r="AE4" t="e">
        <f>X4+AA4</f>
        <v>#N/A</v>
      </c>
      <c r="AF4" t="e">
        <f>X4+(2*AA4)</f>
        <v>#N/A</v>
      </c>
      <c r="AG4" t="e">
        <f>X4+(3*AA4)</f>
        <v>#N/A</v>
      </c>
      <c r="AH4" t="e">
        <f>IF(OR(W4&gt;AG4,W4&lt;AB4),W4,NA())</f>
        <v>#N/A</v>
      </c>
      <c r="AI4" t="e">
        <f>IF(W4&gt;AF4,2,IF(W4&lt;AC4,-2,IF(W4&gt;X4,1,IF(W4&lt;X4,-1,0))))</f>
        <v>#N/A</v>
      </c>
      <c r="AJ4" t="e">
        <f>IF(ABS(SUM(AI4:AI6))&gt;=5,W4,NA())</f>
        <v>#N/A</v>
      </c>
      <c r="AK4">
        <f>IF(W5&gt;W4,1,IF(W5&lt;W4,-1,0))</f>
        <v>0</v>
      </c>
      <c r="AL4" t="e">
        <f>IF(ABS(SUM(AK4:AK9))=6,W4,NA())</f>
        <v>#N/A</v>
      </c>
      <c r="AM4" t="e">
        <f>IF(W4&lt;X4,-1,IF(W4&gt;X4,1,0))</f>
        <v>#N/A</v>
      </c>
      <c r="AN4" t="e">
        <f>IF(ABS(SUM(AM4:AM12))=9,W4,NA())</f>
        <v>#N/A</v>
      </c>
      <c r="AO4" t="e">
        <f>_xlfn.PERCENTILE.INC(INDEX($W$4:$W$263,MATCH(SPC!$B$13,IF(Setup!$B$11="Weekly",'SPC Backing (Hide)'!$B$4:$B$263,'SPC Backing (Hide)'!$E$4:$E$263),0),1):INDEX($W$4:$W$263,MATCH(SPC!$B$14,IF(Setup!$B$11="Weekly",'SPC Backing (Hide)'!$B$4:$B$263,'SPC Backing (Hide)'!$E$4:$E$263),0),1),'SPC Backing (Hide)'!$AO$3)</f>
        <v>#N/A</v>
      </c>
      <c r="AP4" t="e">
        <f>IF(_xlfn.PERCENTILE.INC(INDEX($W$4:$W$263,MATCH(SPC!$B$13,IF(Setup!$B$11="Weekly",'SPC Backing (Hide)'!$B$4:$B$263,'SPC Backing (Hide)'!$E$4:$E$263),0),1):INDEX($W$4:$W$263,MATCH(SPC!$B$14,IF(Setup!$B$11="Weekly",'SPC Backing (Hide)'!$B$4:$B$263,'SPC Backing (Hide)'!$E$4:$E$263),0),1),'SPC Backing (Hide)'!$AP$3)=AO4,_xlfn.PERCENTILE.INC(INDEX($W$4:$W$263,MATCH(SPC!$B$13,IF(Setup!$B$11="Weekly",'SPC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 t="e">
        <f>AP4-AO4</f>
        <v>#N/A</v>
      </c>
    </row>
    <row r="5" spans="1:43" x14ac:dyDescent="0.35">
      <c r="B5" s="12" t="str">
        <f>Demand!C10</f>
        <v/>
      </c>
      <c r="C5" s="57" t="str">
        <f>Demand!D10</f>
        <v/>
      </c>
      <c r="D5" s="57" t="str">
        <f>Demand!E10</f>
        <v/>
      </c>
      <c r="E5" s="57" t="e">
        <f>TEXT(D5*29,"mmm")&amp;"-"&amp;IF(D5=1,MAX($C$4:C4)+1,MAX($C$4:C4))</f>
        <v>#VALUE!</v>
      </c>
      <c r="F5" s="7">
        <f>INDEX(Demand!$F$9:$T$268,MATCH('SPC Backing (Hide)'!$B5,Demand!$C$9:$C$268,0),MATCH('SPC Backing (Hide)'!F$3,Demand!$F$8:$T$8,0))</f>
        <v>0</v>
      </c>
      <c r="G5" s="5">
        <f>INDEX(Demand!$F$9:$T$268,MATCH('SPC Backing (Hide)'!$B5,Demand!$C$9:$C$268,0),MATCH('SPC Backing (Hide)'!G$3,Demand!$F$8:$T$8,0))</f>
        <v>0</v>
      </c>
      <c r="H5" s="5">
        <f>INDEX(Demand!$F$9:$T$268,MATCH('SPC Backing (Hide)'!$B5,Demand!$C$9:$C$268,0),MATCH('SPC Backing (Hide)'!H$3,Demand!$F$8:$T$8,0))</f>
        <v>0</v>
      </c>
      <c r="I5" s="5">
        <f>INDEX(Demand!$F$9:$T$268,MATCH('SPC Backing (Hide)'!$B5,Demand!$C$9:$C$268,0),MATCH('SPC Backing (Hide)'!I$3,Demand!$F$8:$T$8,0))</f>
        <v>0</v>
      </c>
      <c r="J5" s="5">
        <f>INDEX(Demand!$F$9:$T$268,MATCH('SPC Backing (Hide)'!$B5,Demand!$C$9:$C$268,0),MATCH('SPC Backing (Hide)'!J$3,Demand!$F$8:$T$8,0))</f>
        <v>0</v>
      </c>
      <c r="K5" s="5">
        <f>INDEX(Demand!$F$9:$T$268,MATCH('SPC Backing (Hide)'!$B5,Demand!$C$9:$C$268,0),MATCH('SPC Backing (Hide)'!K$3,Demand!$F$8:$T$8,0))</f>
        <v>0</v>
      </c>
      <c r="L5" s="5">
        <f>INDEX(Demand!$F$9:$T$268,MATCH('SPC Backing (Hide)'!$B5,Demand!$C$9:$C$268,0),MATCH('SPC Backing (Hide)'!L$3,Demand!$F$8:$T$8,0))</f>
        <v>0</v>
      </c>
      <c r="M5" s="5">
        <f>INDEX(Demand!$F$9:$T$268,MATCH('SPC Backing (Hide)'!$B5,Demand!$C$9:$C$268,0),MATCH('SPC Backing (Hide)'!M$3,Demand!$F$8:$T$8,0))</f>
        <v>0</v>
      </c>
      <c r="N5" s="5">
        <f>INDEX(Demand!$F$9:$T$268,MATCH('SPC Backing (Hide)'!$B5,Demand!$C$9:$C$268,0),MATCH('SPC Backing (Hide)'!N$3,Demand!$F$8:$T$8,0))</f>
        <v>0</v>
      </c>
      <c r="O5" s="5">
        <f>INDEX(Demand!$F$9:$T$268,MATCH('SPC Backing (Hide)'!$B5,Demand!$C$9:$C$268,0),MATCH('SPC Backing (Hide)'!O$3,Demand!$F$8:$T$8,0))</f>
        <v>0</v>
      </c>
      <c r="P5" s="5">
        <f>INDEX(Demand!$F$9:$T$268,MATCH('SPC Backing (Hide)'!$B5,Demand!$C$9:$C$268,0),MATCH('SPC Backing (Hide)'!P$3,Demand!$F$8:$T$8,0))</f>
        <v>0</v>
      </c>
      <c r="Q5" s="5">
        <f>INDEX(Demand!$F$9:$T$268,MATCH('SPC Backing (Hide)'!$B5,Demand!$C$9:$C$268,0),MATCH('SPC Backing (Hide)'!Q$3,Demand!$F$8:$T$8,0))</f>
        <v>0</v>
      </c>
      <c r="R5" s="5">
        <f>INDEX(Demand!$F$9:$T$268,MATCH('SPC Backing (Hide)'!$B5,Demand!$C$9:$C$268,0),MATCH('SPC Backing (Hide)'!R$3,Demand!$F$8:$T$8,0))</f>
        <v>0</v>
      </c>
      <c r="S5" s="5">
        <f>INDEX(Demand!$F$9:$T$268,MATCH('SPC Backing (Hide)'!$B5,Demand!$C$9:$C$268,0),MATCH('SPC Backing (Hide)'!S$3,Demand!$F$8:$T$8,0))</f>
        <v>0</v>
      </c>
      <c r="T5" s="6">
        <f>INDEX(Demand!$F$9:$T$268,MATCH('SPC Backing (Hide)'!$B5,Demand!$C$9:$C$268,0),MATCH('SPC Backing (Hide)'!T$3,Demand!$F$8:$T$8,0))</f>
        <v>0</v>
      </c>
      <c r="U5" s="5">
        <f t="shared" ref="U5:U68" si="0">SUM(F5:T5)</f>
        <v>0</v>
      </c>
      <c r="V5">
        <f>IF(SPC!$B$13="",1,IF(SPC!$B$12="Yes",IF(Setup!$B$11="Weekly",IF(ROW(A2)&gt;=Demand!$A$8-51,1,0),IF(ROW(A2)&gt;=Demand!$A$8-11,1,0)),IF(Setup!$B$11="Weekly",IF(AND(B5&gt;=SPC!$B$13,B5&lt;SPC!$B$14),1,0),IF(AND(MATCH(E5,$E$4:$E$263,0)&gt;=MATCH(SPC!$B$13,$E$4:$E$263,0),MATCH(E5,$E$4:$E$263,0)&lt;=MATCH(SPC!$B$14,$E$4:$E$263,0)),1,0))))</f>
        <v>1</v>
      </c>
      <c r="W5" cm="1">
        <f t="array" ref="W5">INDEX($F$4:$U$263,ROW(A2),MATCH($X$2,$F$3:$U$3,0))</f>
        <v>0</v>
      </c>
      <c r="X5" t="e">
        <f>AVERAGE(INDEX($F$4:$U$263,MATCH(SPC!$B$13,IF(Setup!$B$11="Weekly",'SPC Backing (Hide)'!$B$4:$B$263,'SPC Backing (Hide)'!$E$4:$E$263),0),MATCH($X$2,$F$3:$U$3,0)):INDEX($F$4:$U$263,MATCH(SPC!$B$14,IF(Setup!$B$11="Weekly",'SPC Backing (Hide)'!$B$4:$B$263,'SPC Backing (Hide)'!$E$4:$E$263),0),MATCH('SPC Backing (Hide)'!$X$2,'SPC Backing (Hide)'!$F$3:$U$3,0)))</f>
        <v>#N/A</v>
      </c>
      <c r="Y5" cm="1">
        <f t="array" ref="Y5">ABS(INDEX($F$4:$U$263,ROW(A2),MATCH($X$2,$F$3:$U$3,0))-INDEX($F$4:$U$263,ROW(A1),MATCH($X$2,$F$3:$U$3,0)))</f>
        <v>0</v>
      </c>
      <c r="Z5" t="e">
        <f>AVERAGE(INDEX($Y$4:$Y$263,MATCH(SPC!$B$13,IF(Setup!$B$11="Weekly",'SPC Backing (Hide)'!$B$4:$B$263,'SPC Backing (Hide)'!$E$4:$E$263),0)):INDEX($Y$4:$Y$263,MATCH(SPC!$B$14,IF(Setup!$B$11="Weekly",'SPC Backing (Hide)'!$B$4:$B$263,'SPC Backing (Hide)'!$E$4:$E$263),0),1))</f>
        <v>#N/A</v>
      </c>
      <c r="AA5" t="e">
        <f t="shared" ref="AA5:AA68" si="1">Z5/1.128</f>
        <v>#N/A</v>
      </c>
      <c r="AB5" t="e">
        <f t="shared" ref="AB5:AB68" si="2">MAX(0,X5-(3*AA5))</f>
        <v>#N/A</v>
      </c>
      <c r="AC5" t="e">
        <f t="shared" ref="AC5:AC68" si="3">MAX(0,X5-(2*AA5))</f>
        <v>#N/A</v>
      </c>
      <c r="AD5" t="e">
        <f t="shared" ref="AD5:AD68" si="4">MAX(0,X5-AA5)</f>
        <v>#N/A</v>
      </c>
      <c r="AE5" t="e">
        <f t="shared" ref="AE5:AE68" si="5">X5+AA5</f>
        <v>#N/A</v>
      </c>
      <c r="AF5" t="e">
        <f t="shared" ref="AF5:AF68" si="6">X5+(2*AA5)</f>
        <v>#N/A</v>
      </c>
      <c r="AG5" t="e">
        <f t="shared" ref="AG5:AG68" si="7">X5+(3*AA5)</f>
        <v>#N/A</v>
      </c>
      <c r="AH5" t="e">
        <f t="shared" ref="AH5:AH68" si="8">IF(OR(W5&gt;AG5,W5&lt;AB5),W5,NA())</f>
        <v>#N/A</v>
      </c>
      <c r="AI5" t="e">
        <f>IF(W5&gt;AF5,2,IF(W5&lt;AC5,-2,IF(W5&gt;X5,1,IF(W5&lt;X5,-1,0))))</f>
        <v>#N/A</v>
      </c>
      <c r="AJ5" t="e">
        <f t="shared" ref="AJ5:AJ68" si="9">IF(ABS(SUM(AI5:AI7))&gt;=5,W5,NA())</f>
        <v>#N/A</v>
      </c>
      <c r="AK5">
        <f t="shared" ref="AK5:AK68" si="10">IF(W6&gt;W5,1,IF(W6&lt;W5,-1,0))</f>
        <v>0</v>
      </c>
      <c r="AL5" t="e">
        <f t="shared" ref="AL5:AL68" si="11">IF(ABS(SUM(AK5:AK10))=6,W5,NA())</f>
        <v>#N/A</v>
      </c>
      <c r="AM5" t="e">
        <f t="shared" ref="AM5:AM68" si="12">IF(W5&lt;X5,-1,IF(W5&gt;X5,1,0))</f>
        <v>#N/A</v>
      </c>
      <c r="AN5" t="e">
        <f t="shared" ref="AN5:AN68" si="13">IF(ABS(SUM(AM5:AM13))=9,W5,NA())</f>
        <v>#N/A</v>
      </c>
      <c r="AO5" t="e">
        <f>_xlfn.PERCENTILE.INC(INDEX($W$4:$W$263,MATCH(SPC!$B$13,IF(Setup!$B$11="Weekly",'SPC Backing (Hide)'!$B$4:$B$263,'SPC Backing (Hide)'!$E$4:$E$263),0),1):INDEX($W$4:$W$263,MATCH(SPC!$B$14,IF(Setup!$B$11="Weekly",'SPC Backing (Hide)'!$B$4:$B$263,'SPC Backing (Hide)'!$E$4:$E$263),0),1),'SPC Backing (Hide)'!$AO$3)</f>
        <v>#N/A</v>
      </c>
      <c r="AP5" t="e">
        <f>IF(_xlfn.PERCENTILE.INC(INDEX($W$4:$W$263,MATCH(SPC!$B$13,IF(Setup!$B$11="Weekly",'SPC Backing (Hide)'!$B$4:$B$263,'SPC Backing (Hide)'!$E$4:$E$263),0),1):INDEX($W$4:$W$263,MATCH(SPC!$B$14,IF(Setup!$B$11="Weekly",'SPC Backing (Hide)'!$B$4:$B$263,'SPC Backing (Hide)'!$E$4:$E$263),0),1),'SPC Backing (Hide)'!$AP$3)=AO5,_xlfn.PERCENTILE.INC(INDEX($W$4:$W$263,MATCH(SPC!$B$13,IF(Setup!$B$11="Weekly",'SPC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 t="e">
        <f t="shared" ref="AQ5:AQ68" si="14">AP5-AO5</f>
        <v>#N/A</v>
      </c>
    </row>
    <row r="6" spans="1:43" x14ac:dyDescent="0.35">
      <c r="B6" s="12" t="str">
        <f>Demand!C11</f>
        <v/>
      </c>
      <c r="C6" s="57" t="str">
        <f>Demand!D11</f>
        <v/>
      </c>
      <c r="D6" s="57" t="str">
        <f>Demand!E11</f>
        <v/>
      </c>
      <c r="E6" s="57" t="e">
        <f>TEXT(D6*29,"mmm")&amp;"-"&amp;IF(D6=1,MAX($C$4:C5)+1,MAX($C$4:C5))</f>
        <v>#VALUE!</v>
      </c>
      <c r="F6" s="7">
        <f>INDEX(Demand!$F$9:$T$268,MATCH('SPC Backing (Hide)'!$B6,Demand!$C$9:$C$268,0),MATCH('SPC Backing (Hide)'!F$3,Demand!$F$8:$T$8,0))</f>
        <v>0</v>
      </c>
      <c r="G6" s="5">
        <f>INDEX(Demand!$F$9:$T$268,MATCH('SPC Backing (Hide)'!$B6,Demand!$C$9:$C$268,0),MATCH('SPC Backing (Hide)'!G$3,Demand!$F$8:$T$8,0))</f>
        <v>0</v>
      </c>
      <c r="H6" s="5">
        <f>INDEX(Demand!$F$9:$T$268,MATCH('SPC Backing (Hide)'!$B6,Demand!$C$9:$C$268,0),MATCH('SPC Backing (Hide)'!H$3,Demand!$F$8:$T$8,0))</f>
        <v>0</v>
      </c>
      <c r="I6" s="5">
        <f>INDEX(Demand!$F$9:$T$268,MATCH('SPC Backing (Hide)'!$B6,Demand!$C$9:$C$268,0),MATCH('SPC Backing (Hide)'!I$3,Demand!$F$8:$T$8,0))</f>
        <v>0</v>
      </c>
      <c r="J6" s="5">
        <f>INDEX(Demand!$F$9:$T$268,MATCH('SPC Backing (Hide)'!$B6,Demand!$C$9:$C$268,0),MATCH('SPC Backing (Hide)'!J$3,Demand!$F$8:$T$8,0))</f>
        <v>0</v>
      </c>
      <c r="K6" s="5">
        <f>INDEX(Demand!$F$9:$T$268,MATCH('SPC Backing (Hide)'!$B6,Demand!$C$9:$C$268,0),MATCH('SPC Backing (Hide)'!K$3,Demand!$F$8:$T$8,0))</f>
        <v>0</v>
      </c>
      <c r="L6" s="5">
        <f>INDEX(Demand!$F$9:$T$268,MATCH('SPC Backing (Hide)'!$B6,Demand!$C$9:$C$268,0),MATCH('SPC Backing (Hide)'!L$3,Demand!$F$8:$T$8,0))</f>
        <v>0</v>
      </c>
      <c r="M6" s="5">
        <f>INDEX(Demand!$F$9:$T$268,MATCH('SPC Backing (Hide)'!$B6,Demand!$C$9:$C$268,0),MATCH('SPC Backing (Hide)'!M$3,Demand!$F$8:$T$8,0))</f>
        <v>0</v>
      </c>
      <c r="N6" s="5">
        <f>INDEX(Demand!$F$9:$T$268,MATCH('SPC Backing (Hide)'!$B6,Demand!$C$9:$C$268,0),MATCH('SPC Backing (Hide)'!N$3,Demand!$F$8:$T$8,0))</f>
        <v>0</v>
      </c>
      <c r="O6" s="5">
        <f>INDEX(Demand!$F$9:$T$268,MATCH('SPC Backing (Hide)'!$B6,Demand!$C$9:$C$268,0),MATCH('SPC Backing (Hide)'!O$3,Demand!$F$8:$T$8,0))</f>
        <v>0</v>
      </c>
      <c r="P6" s="5">
        <f>INDEX(Demand!$F$9:$T$268,MATCH('SPC Backing (Hide)'!$B6,Demand!$C$9:$C$268,0),MATCH('SPC Backing (Hide)'!P$3,Demand!$F$8:$T$8,0))</f>
        <v>0</v>
      </c>
      <c r="Q6" s="5">
        <f>INDEX(Demand!$F$9:$T$268,MATCH('SPC Backing (Hide)'!$B6,Demand!$C$9:$C$268,0),MATCH('SPC Backing (Hide)'!Q$3,Demand!$F$8:$T$8,0))</f>
        <v>0</v>
      </c>
      <c r="R6" s="5">
        <f>INDEX(Demand!$F$9:$T$268,MATCH('SPC Backing (Hide)'!$B6,Demand!$C$9:$C$268,0),MATCH('SPC Backing (Hide)'!R$3,Demand!$F$8:$T$8,0))</f>
        <v>0</v>
      </c>
      <c r="S6" s="5">
        <f>INDEX(Demand!$F$9:$T$268,MATCH('SPC Backing (Hide)'!$B6,Demand!$C$9:$C$268,0),MATCH('SPC Backing (Hide)'!S$3,Demand!$F$8:$T$8,0))</f>
        <v>0</v>
      </c>
      <c r="T6" s="6">
        <f>INDEX(Demand!$F$9:$T$268,MATCH('SPC Backing (Hide)'!$B6,Demand!$C$9:$C$268,0),MATCH('SPC Backing (Hide)'!T$3,Demand!$F$8:$T$8,0))</f>
        <v>0</v>
      </c>
      <c r="U6" s="5">
        <f t="shared" si="0"/>
        <v>0</v>
      </c>
      <c r="V6">
        <f>IF(SPC!$B$13="",1,IF(SPC!$B$12="Yes",IF(Setup!$B$11="Weekly",IF(ROW(A3)&gt;=Demand!$A$8-51,1,0),IF(ROW(A3)&gt;=Demand!$A$8-11,1,0)),IF(Setup!$B$11="Weekly",IF(AND(B6&gt;=SPC!$B$13,B6&lt;SPC!$B$14),1,0),IF(AND(MATCH(E6,$E$4:$E$263,0)&gt;=MATCH(SPC!$B$13,$E$4:$E$263,0),MATCH(E6,$E$4:$E$263,0)&lt;=MATCH(SPC!$B$14,$E$4:$E$263,0)),1,0))))</f>
        <v>1</v>
      </c>
      <c r="W6" cm="1">
        <f t="array" ref="W6">INDEX($F$4:$U$263,ROW(A3),MATCH($X$2,$F$3:$U$3,0))</f>
        <v>0</v>
      </c>
      <c r="X6" t="e">
        <f>AVERAGE(INDEX($F$4:$U$263,MATCH(SPC!$B$13,IF(Setup!$B$11="Weekly",'SPC Backing (Hide)'!$B$4:$B$263,'SPC Backing (Hide)'!$E$4:$E$263),0),MATCH($X$2,$F$3:$U$3,0)):INDEX($F$4:$U$263,MATCH(SPC!$B$14,IF(Setup!$B$11="Weekly",'SPC Backing (Hide)'!$B$4:$B$263,'SPC Backing (Hide)'!$E$4:$E$263),0),MATCH('SPC Backing (Hide)'!$X$2,'SPC Backing (Hide)'!$F$3:$U$3,0)))</f>
        <v>#N/A</v>
      </c>
      <c r="Y6" cm="1">
        <f t="array" ref="Y6">ABS(INDEX($F$4:$U$263,ROW(A3),MATCH($X$2,$F$3:$U$3,0))-INDEX($F$4:$U$263,ROW(A2),MATCH($X$2,$F$3:$U$3,0)))</f>
        <v>0</v>
      </c>
      <c r="Z6" t="e">
        <f>AVERAGE(INDEX($Y$4:$Y$263,MATCH(SPC!$B$13,IF(Setup!$B$11="Weekly",'SPC Backing (Hide)'!$B$4:$B$263,'SPC Backing (Hide)'!$E$4:$E$263),0)):INDEX($Y$4:$Y$263,MATCH(SPC!$B$14,IF(Setup!$B$11="Weekly",'SPC Backing (Hide)'!$B$4:$B$263,'SPC Backing (Hide)'!$E$4:$E$263),0),1))</f>
        <v>#N/A</v>
      </c>
      <c r="AA6" t="e">
        <f t="shared" si="1"/>
        <v>#N/A</v>
      </c>
      <c r="AB6" t="e">
        <f t="shared" si="2"/>
        <v>#N/A</v>
      </c>
      <c r="AC6" t="e">
        <f t="shared" si="3"/>
        <v>#N/A</v>
      </c>
      <c r="AD6" t="e">
        <f t="shared" si="4"/>
        <v>#N/A</v>
      </c>
      <c r="AE6" t="e">
        <f t="shared" si="5"/>
        <v>#N/A</v>
      </c>
      <c r="AF6" t="e">
        <f t="shared" si="6"/>
        <v>#N/A</v>
      </c>
      <c r="AG6" t="e">
        <f t="shared" si="7"/>
        <v>#N/A</v>
      </c>
      <c r="AH6" t="e">
        <f t="shared" si="8"/>
        <v>#N/A</v>
      </c>
      <c r="AI6" t="e">
        <f t="shared" ref="AI6:AI69" si="15">IF(W6&gt;AF6,2,IF(W6&lt;AC6,-2,IF(W6&gt;X6,1,IF(W6&lt;X6,-1,0))))</f>
        <v>#N/A</v>
      </c>
      <c r="AJ6" t="e">
        <f t="shared" si="9"/>
        <v>#N/A</v>
      </c>
      <c r="AK6">
        <f t="shared" si="10"/>
        <v>0</v>
      </c>
      <c r="AL6" t="e">
        <f t="shared" si="11"/>
        <v>#N/A</v>
      </c>
      <c r="AM6" t="e">
        <f t="shared" si="12"/>
        <v>#N/A</v>
      </c>
      <c r="AN6" t="e">
        <f t="shared" si="13"/>
        <v>#N/A</v>
      </c>
      <c r="AO6" t="e">
        <f>_xlfn.PERCENTILE.INC(INDEX($W$4:$W$263,MATCH(SPC!$B$13,IF(Setup!$B$11="Weekly",'SPC Backing (Hide)'!$B$4:$B$263,'SPC Backing (Hide)'!$E$4:$E$263),0),1):INDEX($W$4:$W$263,MATCH(SPC!$B$14,IF(Setup!$B$11="Weekly",'SPC Backing (Hide)'!$B$4:$B$263,'SPC Backing (Hide)'!$E$4:$E$263),0),1),'SPC Backing (Hide)'!$AO$3)</f>
        <v>#N/A</v>
      </c>
      <c r="AP6" t="e">
        <f>IF(_xlfn.PERCENTILE.INC(INDEX($W$4:$W$263,MATCH(SPC!$B$13,IF(Setup!$B$11="Weekly",'SPC Backing (Hide)'!$B$4:$B$263,'SPC Backing (Hide)'!$E$4:$E$263),0),1):INDEX($W$4:$W$263,MATCH(SPC!$B$14,IF(Setup!$B$11="Weekly",'SPC Backing (Hide)'!$B$4:$B$263,'SPC Backing (Hide)'!$E$4:$E$263),0),1),'SPC Backing (Hide)'!$AP$3)=AO6,_xlfn.PERCENTILE.INC(INDEX($W$4:$W$263,MATCH(SPC!$B$13,IF(Setup!$B$11="Weekly",'SPC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 t="e">
        <f t="shared" si="14"/>
        <v>#N/A</v>
      </c>
    </row>
    <row r="7" spans="1:43" x14ac:dyDescent="0.35">
      <c r="B7" s="12" t="str">
        <f>Demand!C12</f>
        <v/>
      </c>
      <c r="C7" s="57" t="str">
        <f>Demand!D12</f>
        <v/>
      </c>
      <c r="D7" s="57" t="str">
        <f>Demand!E12</f>
        <v/>
      </c>
      <c r="E7" s="57" t="e">
        <f>TEXT(D7*29,"mmm")&amp;"-"&amp;IF(D7=1,MAX($C$4:C6)+1,MAX($C$4:C6))</f>
        <v>#VALUE!</v>
      </c>
      <c r="F7" s="7">
        <f>INDEX(Demand!$F$9:$T$268,MATCH('SPC Backing (Hide)'!$B7,Demand!$C$9:$C$268,0),MATCH('SPC Backing (Hide)'!F$3,Demand!$F$8:$T$8,0))</f>
        <v>0</v>
      </c>
      <c r="G7" s="5">
        <f>INDEX(Demand!$F$9:$T$268,MATCH('SPC Backing (Hide)'!$B7,Demand!$C$9:$C$268,0),MATCH('SPC Backing (Hide)'!G$3,Demand!$F$8:$T$8,0))</f>
        <v>0</v>
      </c>
      <c r="H7" s="5">
        <f>INDEX(Demand!$F$9:$T$268,MATCH('SPC Backing (Hide)'!$B7,Demand!$C$9:$C$268,0),MATCH('SPC Backing (Hide)'!H$3,Demand!$F$8:$T$8,0))</f>
        <v>0</v>
      </c>
      <c r="I7" s="5">
        <f>INDEX(Demand!$F$9:$T$268,MATCH('SPC Backing (Hide)'!$B7,Demand!$C$9:$C$268,0),MATCH('SPC Backing (Hide)'!I$3,Demand!$F$8:$T$8,0))</f>
        <v>0</v>
      </c>
      <c r="J7" s="5">
        <f>INDEX(Demand!$F$9:$T$268,MATCH('SPC Backing (Hide)'!$B7,Demand!$C$9:$C$268,0),MATCH('SPC Backing (Hide)'!J$3,Demand!$F$8:$T$8,0))</f>
        <v>0</v>
      </c>
      <c r="K7" s="5">
        <f>INDEX(Demand!$F$9:$T$268,MATCH('SPC Backing (Hide)'!$B7,Demand!$C$9:$C$268,0),MATCH('SPC Backing (Hide)'!K$3,Demand!$F$8:$T$8,0))</f>
        <v>0</v>
      </c>
      <c r="L7" s="5">
        <f>INDEX(Demand!$F$9:$T$268,MATCH('SPC Backing (Hide)'!$B7,Demand!$C$9:$C$268,0),MATCH('SPC Backing (Hide)'!L$3,Demand!$F$8:$T$8,0))</f>
        <v>0</v>
      </c>
      <c r="M7" s="5">
        <f>INDEX(Demand!$F$9:$T$268,MATCH('SPC Backing (Hide)'!$B7,Demand!$C$9:$C$268,0),MATCH('SPC Backing (Hide)'!M$3,Demand!$F$8:$T$8,0))</f>
        <v>0</v>
      </c>
      <c r="N7" s="5">
        <f>INDEX(Demand!$F$9:$T$268,MATCH('SPC Backing (Hide)'!$B7,Demand!$C$9:$C$268,0),MATCH('SPC Backing (Hide)'!N$3,Demand!$F$8:$T$8,0))</f>
        <v>0</v>
      </c>
      <c r="O7" s="5">
        <f>INDEX(Demand!$F$9:$T$268,MATCH('SPC Backing (Hide)'!$B7,Demand!$C$9:$C$268,0),MATCH('SPC Backing (Hide)'!O$3,Demand!$F$8:$T$8,0))</f>
        <v>0</v>
      </c>
      <c r="P7" s="5">
        <f>INDEX(Demand!$F$9:$T$268,MATCH('SPC Backing (Hide)'!$B7,Demand!$C$9:$C$268,0),MATCH('SPC Backing (Hide)'!P$3,Demand!$F$8:$T$8,0))</f>
        <v>0</v>
      </c>
      <c r="Q7" s="5">
        <f>INDEX(Demand!$F$9:$T$268,MATCH('SPC Backing (Hide)'!$B7,Demand!$C$9:$C$268,0),MATCH('SPC Backing (Hide)'!Q$3,Demand!$F$8:$T$8,0))</f>
        <v>0</v>
      </c>
      <c r="R7" s="5">
        <f>INDEX(Demand!$F$9:$T$268,MATCH('SPC Backing (Hide)'!$B7,Demand!$C$9:$C$268,0),MATCH('SPC Backing (Hide)'!R$3,Demand!$F$8:$T$8,0))</f>
        <v>0</v>
      </c>
      <c r="S7" s="5">
        <f>INDEX(Demand!$F$9:$T$268,MATCH('SPC Backing (Hide)'!$B7,Demand!$C$9:$C$268,0),MATCH('SPC Backing (Hide)'!S$3,Demand!$F$8:$T$8,0))</f>
        <v>0</v>
      </c>
      <c r="T7" s="6">
        <f>INDEX(Demand!$F$9:$T$268,MATCH('SPC Backing (Hide)'!$B7,Demand!$C$9:$C$268,0),MATCH('SPC Backing (Hide)'!T$3,Demand!$F$8:$T$8,0))</f>
        <v>0</v>
      </c>
      <c r="U7" s="5">
        <f t="shared" si="0"/>
        <v>0</v>
      </c>
      <c r="V7">
        <f>IF(SPC!$B$13="",1,IF(SPC!$B$12="Yes",IF(Setup!$B$11="Weekly",IF(ROW(A4)&gt;=Demand!$A$8-51,1,0),IF(ROW(A4)&gt;=Demand!$A$8-11,1,0)),IF(Setup!$B$11="Weekly",IF(AND(B7&gt;=SPC!$B$13,B7&lt;SPC!$B$14),1,0),IF(AND(MATCH(E7,$E$4:$E$263,0)&gt;=MATCH(SPC!$B$13,$E$4:$E$263,0),MATCH(E7,$E$4:$E$263,0)&lt;=MATCH(SPC!$B$14,$E$4:$E$263,0)),1,0))))</f>
        <v>1</v>
      </c>
      <c r="W7" cm="1">
        <f t="array" ref="W7">INDEX($F$4:$U$263,ROW(A4),MATCH($X$2,$F$3:$U$3,0))</f>
        <v>0</v>
      </c>
      <c r="X7" t="e">
        <f>AVERAGE(INDEX($F$4:$U$263,MATCH(SPC!$B$13,IF(Setup!$B$11="Weekly",'SPC Backing (Hide)'!$B$4:$B$263,'SPC Backing (Hide)'!$E$4:$E$263),0),MATCH($X$2,$F$3:$U$3,0)):INDEX($F$4:$U$263,MATCH(SPC!$B$14,IF(Setup!$B$11="Weekly",'SPC Backing (Hide)'!$B$4:$B$263,'SPC Backing (Hide)'!$E$4:$E$263),0),MATCH('SPC Backing (Hide)'!$X$2,'SPC Backing (Hide)'!$F$3:$U$3,0)))</f>
        <v>#N/A</v>
      </c>
      <c r="Y7" cm="1">
        <f t="array" ref="Y7">ABS(INDEX($F$4:$U$263,ROW(A4),MATCH($X$2,$F$3:$U$3,0))-INDEX($F$4:$U$263,ROW(A3),MATCH($X$2,$F$3:$U$3,0)))</f>
        <v>0</v>
      </c>
      <c r="Z7" t="e">
        <f>AVERAGE(INDEX($Y$4:$Y$263,MATCH(SPC!$B$13,IF(Setup!$B$11="Weekly",'SPC Backing (Hide)'!$B$4:$B$263,'SPC Backing (Hide)'!$E$4:$E$263),0)):INDEX($Y$4:$Y$263,MATCH(SPC!$B$14,IF(Setup!$B$11="Weekly",'SPC Backing (Hide)'!$B$4:$B$263,'SPC Backing (Hide)'!$E$4:$E$263),0),1))</f>
        <v>#N/A</v>
      </c>
      <c r="AA7" t="e">
        <f t="shared" si="1"/>
        <v>#N/A</v>
      </c>
      <c r="AB7" t="e">
        <f t="shared" si="2"/>
        <v>#N/A</v>
      </c>
      <c r="AC7" t="e">
        <f t="shared" si="3"/>
        <v>#N/A</v>
      </c>
      <c r="AD7" t="e">
        <f t="shared" si="4"/>
        <v>#N/A</v>
      </c>
      <c r="AE7" t="e">
        <f t="shared" si="5"/>
        <v>#N/A</v>
      </c>
      <c r="AF7" t="e">
        <f t="shared" si="6"/>
        <v>#N/A</v>
      </c>
      <c r="AG7" t="e">
        <f t="shared" si="7"/>
        <v>#N/A</v>
      </c>
      <c r="AH7" t="e">
        <f t="shared" si="8"/>
        <v>#N/A</v>
      </c>
      <c r="AI7" t="e">
        <f t="shared" si="15"/>
        <v>#N/A</v>
      </c>
      <c r="AJ7" t="e">
        <f t="shared" si="9"/>
        <v>#N/A</v>
      </c>
      <c r="AK7">
        <f t="shared" si="10"/>
        <v>0</v>
      </c>
      <c r="AL7" t="e">
        <f t="shared" si="11"/>
        <v>#N/A</v>
      </c>
      <c r="AM7" t="e">
        <f t="shared" si="12"/>
        <v>#N/A</v>
      </c>
      <c r="AN7" t="e">
        <f t="shared" si="13"/>
        <v>#N/A</v>
      </c>
      <c r="AO7" t="e">
        <f>_xlfn.PERCENTILE.INC(INDEX($W$4:$W$263,MATCH(SPC!$B$13,IF(Setup!$B$11="Weekly",'SPC Backing (Hide)'!$B$4:$B$263,'SPC Backing (Hide)'!$E$4:$E$263),0),1):INDEX($W$4:$W$263,MATCH(SPC!$B$14,IF(Setup!$B$11="Weekly",'SPC Backing (Hide)'!$B$4:$B$263,'SPC Backing (Hide)'!$E$4:$E$263),0),1),'SPC Backing (Hide)'!$AO$3)</f>
        <v>#N/A</v>
      </c>
      <c r="AP7" t="e">
        <f>IF(_xlfn.PERCENTILE.INC(INDEX($W$4:$W$263,MATCH(SPC!$B$13,IF(Setup!$B$11="Weekly",'SPC Backing (Hide)'!$B$4:$B$263,'SPC Backing (Hide)'!$E$4:$E$263),0),1):INDEX($W$4:$W$263,MATCH(SPC!$B$14,IF(Setup!$B$11="Weekly",'SPC Backing (Hide)'!$B$4:$B$263,'SPC Backing (Hide)'!$E$4:$E$263),0),1),'SPC Backing (Hide)'!$AP$3)=AO7,_xlfn.PERCENTILE.INC(INDEX($W$4:$W$263,MATCH(SPC!$B$13,IF(Setup!$B$11="Weekly",'SPC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 t="e">
        <f t="shared" si="14"/>
        <v>#N/A</v>
      </c>
    </row>
    <row r="8" spans="1:43" x14ac:dyDescent="0.35">
      <c r="B8" s="12" t="str">
        <f>Demand!C13</f>
        <v/>
      </c>
      <c r="C8" s="57" t="str">
        <f>Demand!D13</f>
        <v/>
      </c>
      <c r="D8" s="57" t="str">
        <f>Demand!E13</f>
        <v/>
      </c>
      <c r="E8" s="57" t="e">
        <f>TEXT(D8*29,"mmm")&amp;"-"&amp;IF(D8=1,MAX($C$4:C7)+1,MAX($C$4:C7))</f>
        <v>#VALUE!</v>
      </c>
      <c r="F8" s="7">
        <f>INDEX(Demand!$F$9:$T$268,MATCH('SPC Backing (Hide)'!$B8,Demand!$C$9:$C$268,0),MATCH('SPC Backing (Hide)'!F$3,Demand!$F$8:$T$8,0))</f>
        <v>0</v>
      </c>
      <c r="G8" s="5">
        <f>INDEX(Demand!$F$9:$T$268,MATCH('SPC Backing (Hide)'!$B8,Demand!$C$9:$C$268,0),MATCH('SPC Backing (Hide)'!G$3,Demand!$F$8:$T$8,0))</f>
        <v>0</v>
      </c>
      <c r="H8" s="5">
        <f>INDEX(Demand!$F$9:$T$268,MATCH('SPC Backing (Hide)'!$B8,Demand!$C$9:$C$268,0),MATCH('SPC Backing (Hide)'!H$3,Demand!$F$8:$T$8,0))</f>
        <v>0</v>
      </c>
      <c r="I8" s="5">
        <f>INDEX(Demand!$F$9:$T$268,MATCH('SPC Backing (Hide)'!$B8,Demand!$C$9:$C$268,0),MATCH('SPC Backing (Hide)'!I$3,Demand!$F$8:$T$8,0))</f>
        <v>0</v>
      </c>
      <c r="J8" s="5">
        <f>INDEX(Demand!$F$9:$T$268,MATCH('SPC Backing (Hide)'!$B8,Demand!$C$9:$C$268,0),MATCH('SPC Backing (Hide)'!J$3,Demand!$F$8:$T$8,0))</f>
        <v>0</v>
      </c>
      <c r="K8" s="5">
        <f>INDEX(Demand!$F$9:$T$268,MATCH('SPC Backing (Hide)'!$B8,Demand!$C$9:$C$268,0),MATCH('SPC Backing (Hide)'!K$3,Demand!$F$8:$T$8,0))</f>
        <v>0</v>
      </c>
      <c r="L8" s="5">
        <f>INDEX(Demand!$F$9:$T$268,MATCH('SPC Backing (Hide)'!$B8,Demand!$C$9:$C$268,0),MATCH('SPC Backing (Hide)'!L$3,Demand!$F$8:$T$8,0))</f>
        <v>0</v>
      </c>
      <c r="M8" s="5">
        <f>INDEX(Demand!$F$9:$T$268,MATCH('SPC Backing (Hide)'!$B8,Demand!$C$9:$C$268,0),MATCH('SPC Backing (Hide)'!M$3,Demand!$F$8:$T$8,0))</f>
        <v>0</v>
      </c>
      <c r="N8" s="5">
        <f>INDEX(Demand!$F$9:$T$268,MATCH('SPC Backing (Hide)'!$B8,Demand!$C$9:$C$268,0),MATCH('SPC Backing (Hide)'!N$3,Demand!$F$8:$T$8,0))</f>
        <v>0</v>
      </c>
      <c r="O8" s="5">
        <f>INDEX(Demand!$F$9:$T$268,MATCH('SPC Backing (Hide)'!$B8,Demand!$C$9:$C$268,0),MATCH('SPC Backing (Hide)'!O$3,Demand!$F$8:$T$8,0))</f>
        <v>0</v>
      </c>
      <c r="P8" s="5">
        <f>INDEX(Demand!$F$9:$T$268,MATCH('SPC Backing (Hide)'!$B8,Demand!$C$9:$C$268,0),MATCH('SPC Backing (Hide)'!P$3,Demand!$F$8:$T$8,0))</f>
        <v>0</v>
      </c>
      <c r="Q8" s="5">
        <f>INDEX(Demand!$F$9:$T$268,MATCH('SPC Backing (Hide)'!$B8,Demand!$C$9:$C$268,0),MATCH('SPC Backing (Hide)'!Q$3,Demand!$F$8:$T$8,0))</f>
        <v>0</v>
      </c>
      <c r="R8" s="5">
        <f>INDEX(Demand!$F$9:$T$268,MATCH('SPC Backing (Hide)'!$B8,Demand!$C$9:$C$268,0),MATCH('SPC Backing (Hide)'!R$3,Demand!$F$8:$T$8,0))</f>
        <v>0</v>
      </c>
      <c r="S8" s="5">
        <f>INDEX(Demand!$F$9:$T$268,MATCH('SPC Backing (Hide)'!$B8,Demand!$C$9:$C$268,0),MATCH('SPC Backing (Hide)'!S$3,Demand!$F$8:$T$8,0))</f>
        <v>0</v>
      </c>
      <c r="T8" s="6">
        <f>INDEX(Demand!$F$9:$T$268,MATCH('SPC Backing (Hide)'!$B8,Demand!$C$9:$C$268,0),MATCH('SPC Backing (Hide)'!T$3,Demand!$F$8:$T$8,0))</f>
        <v>0</v>
      </c>
      <c r="U8" s="5">
        <f t="shared" si="0"/>
        <v>0</v>
      </c>
      <c r="V8">
        <f>IF(SPC!$B$13="",1,IF(SPC!$B$12="Yes",IF(Setup!$B$11="Weekly",IF(ROW(A5)&gt;=Demand!$A$8-51,1,0),IF(ROW(A5)&gt;=Demand!$A$8-11,1,0)),IF(Setup!$B$11="Weekly",IF(AND(B8&gt;=SPC!$B$13,B8&lt;SPC!$B$14),1,0),IF(AND(MATCH(E8,$E$4:$E$263,0)&gt;=MATCH(SPC!$B$13,$E$4:$E$263,0),MATCH(E8,$E$4:$E$263,0)&lt;=MATCH(SPC!$B$14,$E$4:$E$263,0)),1,0))))</f>
        <v>1</v>
      </c>
      <c r="W8" cm="1">
        <f t="array" ref="W8">INDEX($F$4:$U$263,ROW(A5),MATCH($X$2,$F$3:$U$3,0))</f>
        <v>0</v>
      </c>
      <c r="X8" t="e">
        <f>AVERAGE(INDEX($F$4:$U$263,MATCH(SPC!$B$13,IF(Setup!$B$11="Weekly",'SPC Backing (Hide)'!$B$4:$B$263,'SPC Backing (Hide)'!$E$4:$E$263),0),MATCH($X$2,$F$3:$U$3,0)):INDEX($F$4:$U$263,MATCH(SPC!$B$14,IF(Setup!$B$11="Weekly",'SPC Backing (Hide)'!$B$4:$B$263,'SPC Backing (Hide)'!$E$4:$E$263),0),MATCH('SPC Backing (Hide)'!$X$2,'SPC Backing (Hide)'!$F$3:$U$3,0)))</f>
        <v>#N/A</v>
      </c>
      <c r="Y8" cm="1">
        <f t="array" ref="Y8">ABS(INDEX($F$4:$U$263,ROW(A5),MATCH($X$2,$F$3:$U$3,0))-INDEX($F$4:$U$263,ROW(A4),MATCH($X$2,$F$3:$U$3,0)))</f>
        <v>0</v>
      </c>
      <c r="Z8" t="e">
        <f>AVERAGE(INDEX($Y$4:$Y$263,MATCH(SPC!$B$13,IF(Setup!$B$11="Weekly",'SPC Backing (Hide)'!$B$4:$B$263,'SPC Backing (Hide)'!$E$4:$E$263),0)):INDEX($Y$4:$Y$263,MATCH(SPC!$B$14,IF(Setup!$B$11="Weekly",'SPC Backing (Hide)'!$B$4:$B$263,'SPC Backing (Hide)'!$E$4:$E$263),0),1))</f>
        <v>#N/A</v>
      </c>
      <c r="AA8" t="e">
        <f t="shared" si="1"/>
        <v>#N/A</v>
      </c>
      <c r="AB8" t="e">
        <f t="shared" si="2"/>
        <v>#N/A</v>
      </c>
      <c r="AC8" t="e">
        <f t="shared" si="3"/>
        <v>#N/A</v>
      </c>
      <c r="AD8" t="e">
        <f t="shared" si="4"/>
        <v>#N/A</v>
      </c>
      <c r="AE8" t="e">
        <f t="shared" si="5"/>
        <v>#N/A</v>
      </c>
      <c r="AF8" t="e">
        <f t="shared" si="6"/>
        <v>#N/A</v>
      </c>
      <c r="AG8" t="e">
        <f t="shared" si="7"/>
        <v>#N/A</v>
      </c>
      <c r="AH8" t="e">
        <f t="shared" si="8"/>
        <v>#N/A</v>
      </c>
      <c r="AI8" t="e">
        <f t="shared" si="15"/>
        <v>#N/A</v>
      </c>
      <c r="AJ8" t="e">
        <f t="shared" si="9"/>
        <v>#N/A</v>
      </c>
      <c r="AK8">
        <f t="shared" si="10"/>
        <v>0</v>
      </c>
      <c r="AL8" t="e">
        <f t="shared" si="11"/>
        <v>#N/A</v>
      </c>
      <c r="AM8" t="e">
        <f t="shared" si="12"/>
        <v>#N/A</v>
      </c>
      <c r="AN8" t="e">
        <f t="shared" si="13"/>
        <v>#N/A</v>
      </c>
      <c r="AO8" t="e">
        <f>_xlfn.PERCENTILE.INC(INDEX($W$4:$W$263,MATCH(SPC!$B$13,IF(Setup!$B$11="Weekly",'SPC Backing (Hide)'!$B$4:$B$263,'SPC Backing (Hide)'!$E$4:$E$263),0),1):INDEX($W$4:$W$263,MATCH(SPC!$B$14,IF(Setup!$B$11="Weekly",'SPC Backing (Hide)'!$B$4:$B$263,'SPC Backing (Hide)'!$E$4:$E$263),0),1),'SPC Backing (Hide)'!$AO$3)</f>
        <v>#N/A</v>
      </c>
      <c r="AP8" t="e">
        <f>IF(_xlfn.PERCENTILE.INC(INDEX($W$4:$W$263,MATCH(SPC!$B$13,IF(Setup!$B$11="Weekly",'SPC Backing (Hide)'!$B$4:$B$263,'SPC Backing (Hide)'!$E$4:$E$263),0),1):INDEX($W$4:$W$263,MATCH(SPC!$B$14,IF(Setup!$B$11="Weekly",'SPC Backing (Hide)'!$B$4:$B$263,'SPC Backing (Hide)'!$E$4:$E$263),0),1),'SPC Backing (Hide)'!$AP$3)=AO8,_xlfn.PERCENTILE.INC(INDEX($W$4:$W$263,MATCH(SPC!$B$13,IF(Setup!$B$11="Weekly",'SPC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 t="e">
        <f t="shared" si="14"/>
        <v>#N/A</v>
      </c>
    </row>
    <row r="9" spans="1:43" x14ac:dyDescent="0.35">
      <c r="B9" s="12" t="str">
        <f>Demand!C14</f>
        <v/>
      </c>
      <c r="C9" s="57" t="str">
        <f>Demand!D14</f>
        <v/>
      </c>
      <c r="D9" s="57" t="str">
        <f>Demand!E14</f>
        <v/>
      </c>
      <c r="E9" s="57" t="e">
        <f>TEXT(D9*29,"mmm")&amp;"-"&amp;IF(D9=1,MAX($C$4:C8)+1,MAX($C$4:C8))</f>
        <v>#VALUE!</v>
      </c>
      <c r="F9" s="7">
        <f>INDEX(Demand!$F$9:$T$268,MATCH('SPC Backing (Hide)'!$B9,Demand!$C$9:$C$268,0),MATCH('SPC Backing (Hide)'!F$3,Demand!$F$8:$T$8,0))</f>
        <v>0</v>
      </c>
      <c r="G9" s="5">
        <f>INDEX(Demand!$F$9:$T$268,MATCH('SPC Backing (Hide)'!$B9,Demand!$C$9:$C$268,0),MATCH('SPC Backing (Hide)'!G$3,Demand!$F$8:$T$8,0))</f>
        <v>0</v>
      </c>
      <c r="H9" s="5">
        <f>INDEX(Demand!$F$9:$T$268,MATCH('SPC Backing (Hide)'!$B9,Demand!$C$9:$C$268,0),MATCH('SPC Backing (Hide)'!H$3,Demand!$F$8:$T$8,0))</f>
        <v>0</v>
      </c>
      <c r="I9" s="5">
        <f>INDEX(Demand!$F$9:$T$268,MATCH('SPC Backing (Hide)'!$B9,Demand!$C$9:$C$268,0),MATCH('SPC Backing (Hide)'!I$3,Demand!$F$8:$T$8,0))</f>
        <v>0</v>
      </c>
      <c r="J9" s="5">
        <f>INDEX(Demand!$F$9:$T$268,MATCH('SPC Backing (Hide)'!$B9,Demand!$C$9:$C$268,0),MATCH('SPC Backing (Hide)'!J$3,Demand!$F$8:$T$8,0))</f>
        <v>0</v>
      </c>
      <c r="K9" s="5">
        <f>INDEX(Demand!$F$9:$T$268,MATCH('SPC Backing (Hide)'!$B9,Demand!$C$9:$C$268,0),MATCH('SPC Backing (Hide)'!K$3,Demand!$F$8:$T$8,0))</f>
        <v>0</v>
      </c>
      <c r="L9" s="5">
        <f>INDEX(Demand!$F$9:$T$268,MATCH('SPC Backing (Hide)'!$B9,Demand!$C$9:$C$268,0),MATCH('SPC Backing (Hide)'!L$3,Demand!$F$8:$T$8,0))</f>
        <v>0</v>
      </c>
      <c r="M9" s="5">
        <f>INDEX(Demand!$F$9:$T$268,MATCH('SPC Backing (Hide)'!$B9,Demand!$C$9:$C$268,0),MATCH('SPC Backing (Hide)'!M$3,Demand!$F$8:$T$8,0))</f>
        <v>0</v>
      </c>
      <c r="N9" s="5">
        <f>INDEX(Demand!$F$9:$T$268,MATCH('SPC Backing (Hide)'!$B9,Demand!$C$9:$C$268,0),MATCH('SPC Backing (Hide)'!N$3,Demand!$F$8:$T$8,0))</f>
        <v>0</v>
      </c>
      <c r="O9" s="5">
        <f>INDEX(Demand!$F$9:$T$268,MATCH('SPC Backing (Hide)'!$B9,Demand!$C$9:$C$268,0),MATCH('SPC Backing (Hide)'!O$3,Demand!$F$8:$T$8,0))</f>
        <v>0</v>
      </c>
      <c r="P9" s="5">
        <f>INDEX(Demand!$F$9:$T$268,MATCH('SPC Backing (Hide)'!$B9,Demand!$C$9:$C$268,0),MATCH('SPC Backing (Hide)'!P$3,Demand!$F$8:$T$8,0))</f>
        <v>0</v>
      </c>
      <c r="Q9" s="5">
        <f>INDEX(Demand!$F$9:$T$268,MATCH('SPC Backing (Hide)'!$B9,Demand!$C$9:$C$268,0),MATCH('SPC Backing (Hide)'!Q$3,Demand!$F$8:$T$8,0))</f>
        <v>0</v>
      </c>
      <c r="R9" s="5">
        <f>INDEX(Demand!$F$9:$T$268,MATCH('SPC Backing (Hide)'!$B9,Demand!$C$9:$C$268,0),MATCH('SPC Backing (Hide)'!R$3,Demand!$F$8:$T$8,0))</f>
        <v>0</v>
      </c>
      <c r="S9" s="5">
        <f>INDEX(Demand!$F$9:$T$268,MATCH('SPC Backing (Hide)'!$B9,Demand!$C$9:$C$268,0),MATCH('SPC Backing (Hide)'!S$3,Demand!$F$8:$T$8,0))</f>
        <v>0</v>
      </c>
      <c r="T9" s="6">
        <f>INDEX(Demand!$F$9:$T$268,MATCH('SPC Backing (Hide)'!$B9,Demand!$C$9:$C$268,0),MATCH('SPC Backing (Hide)'!T$3,Demand!$F$8:$T$8,0))</f>
        <v>0</v>
      </c>
      <c r="U9" s="5">
        <f t="shared" si="0"/>
        <v>0</v>
      </c>
      <c r="V9">
        <f>IF(SPC!$B$13="",1,IF(SPC!$B$12="Yes",IF(Setup!$B$11="Weekly",IF(ROW(A6)&gt;=Demand!$A$8-51,1,0),IF(ROW(A6)&gt;=Demand!$A$8-11,1,0)),IF(Setup!$B$11="Weekly",IF(AND(B9&gt;=SPC!$B$13,B9&lt;SPC!$B$14),1,0),IF(AND(MATCH(E9,$E$4:$E$263,0)&gt;=MATCH(SPC!$B$13,$E$4:$E$263,0),MATCH(E9,$E$4:$E$263,0)&lt;=MATCH(SPC!$B$14,$E$4:$E$263,0)),1,0))))</f>
        <v>1</v>
      </c>
      <c r="W9" cm="1">
        <f t="array" ref="W9">INDEX($F$4:$U$263,ROW(A6),MATCH($X$2,$F$3:$U$3,0))</f>
        <v>0</v>
      </c>
      <c r="X9" t="e">
        <f>AVERAGE(INDEX($F$4:$U$263,MATCH(SPC!$B$13,IF(Setup!$B$11="Weekly",'SPC Backing (Hide)'!$B$4:$B$263,'SPC Backing (Hide)'!$E$4:$E$263),0),MATCH($X$2,$F$3:$U$3,0)):INDEX($F$4:$U$263,MATCH(SPC!$B$14,IF(Setup!$B$11="Weekly",'SPC Backing (Hide)'!$B$4:$B$263,'SPC Backing (Hide)'!$E$4:$E$263),0),MATCH('SPC Backing (Hide)'!$X$2,'SPC Backing (Hide)'!$F$3:$U$3,0)))</f>
        <v>#N/A</v>
      </c>
      <c r="Y9" cm="1">
        <f t="array" ref="Y9">ABS(INDEX($F$4:$U$263,ROW(A6),MATCH($X$2,$F$3:$U$3,0))-INDEX($F$4:$U$263,ROW(A5),MATCH($X$2,$F$3:$U$3,0)))</f>
        <v>0</v>
      </c>
      <c r="Z9" t="e">
        <f>AVERAGE(INDEX($Y$4:$Y$263,MATCH(SPC!$B$13,IF(Setup!$B$11="Weekly",'SPC Backing (Hide)'!$B$4:$B$263,'SPC Backing (Hide)'!$E$4:$E$263),0)):INDEX($Y$4:$Y$263,MATCH(SPC!$B$14,IF(Setup!$B$11="Weekly",'SPC Backing (Hide)'!$B$4:$B$263,'SPC Backing (Hide)'!$E$4:$E$263),0),1))</f>
        <v>#N/A</v>
      </c>
      <c r="AA9" t="e">
        <f t="shared" si="1"/>
        <v>#N/A</v>
      </c>
      <c r="AB9" t="e">
        <f t="shared" si="2"/>
        <v>#N/A</v>
      </c>
      <c r="AC9" t="e">
        <f t="shared" si="3"/>
        <v>#N/A</v>
      </c>
      <c r="AD9" t="e">
        <f t="shared" si="4"/>
        <v>#N/A</v>
      </c>
      <c r="AE9" t="e">
        <f t="shared" si="5"/>
        <v>#N/A</v>
      </c>
      <c r="AF9" t="e">
        <f t="shared" si="6"/>
        <v>#N/A</v>
      </c>
      <c r="AG9" t="e">
        <f t="shared" si="7"/>
        <v>#N/A</v>
      </c>
      <c r="AH9" t="e">
        <f t="shared" si="8"/>
        <v>#N/A</v>
      </c>
      <c r="AI9" t="e">
        <f t="shared" si="15"/>
        <v>#N/A</v>
      </c>
      <c r="AJ9" t="e">
        <f t="shared" si="9"/>
        <v>#N/A</v>
      </c>
      <c r="AK9">
        <f t="shared" si="10"/>
        <v>0</v>
      </c>
      <c r="AL9" t="e">
        <f t="shared" si="11"/>
        <v>#N/A</v>
      </c>
      <c r="AM9" t="e">
        <f t="shared" si="12"/>
        <v>#N/A</v>
      </c>
      <c r="AN9" t="e">
        <f t="shared" si="13"/>
        <v>#N/A</v>
      </c>
      <c r="AO9" t="e">
        <f>_xlfn.PERCENTILE.INC(INDEX($W$4:$W$263,MATCH(SPC!$B$13,IF(Setup!$B$11="Weekly",'SPC Backing (Hide)'!$B$4:$B$263,'SPC Backing (Hide)'!$E$4:$E$263),0),1):INDEX($W$4:$W$263,MATCH(SPC!$B$14,IF(Setup!$B$11="Weekly",'SPC Backing (Hide)'!$B$4:$B$263,'SPC Backing (Hide)'!$E$4:$E$263),0),1),'SPC Backing (Hide)'!$AO$3)</f>
        <v>#N/A</v>
      </c>
      <c r="AP9" t="e">
        <f>IF(_xlfn.PERCENTILE.INC(INDEX($W$4:$W$263,MATCH(SPC!$B$13,IF(Setup!$B$11="Weekly",'SPC Backing (Hide)'!$B$4:$B$263,'SPC Backing (Hide)'!$E$4:$E$263),0),1):INDEX($W$4:$W$263,MATCH(SPC!$B$14,IF(Setup!$B$11="Weekly",'SPC Backing (Hide)'!$B$4:$B$263,'SPC Backing (Hide)'!$E$4:$E$263),0),1),'SPC Backing (Hide)'!$AP$3)=AO9,_xlfn.PERCENTILE.INC(INDEX($W$4:$W$263,MATCH(SPC!$B$13,IF(Setup!$B$11="Weekly",'SPC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 t="e">
        <f t="shared" si="14"/>
        <v>#N/A</v>
      </c>
    </row>
    <row r="10" spans="1:43" x14ac:dyDescent="0.35">
      <c r="B10" s="12" t="str">
        <f>Demand!C15</f>
        <v/>
      </c>
      <c r="C10" s="57" t="str">
        <f>Demand!D15</f>
        <v/>
      </c>
      <c r="D10" s="57" t="str">
        <f>Demand!E15</f>
        <v/>
      </c>
      <c r="E10" s="57" t="e">
        <f>TEXT(D10*29,"mmm")&amp;"-"&amp;IF(D10=1,MAX($C$4:C9)+1,MAX($C$4:C9))</f>
        <v>#VALUE!</v>
      </c>
      <c r="F10" s="7">
        <f>INDEX(Demand!$F$9:$T$268,MATCH('SPC Backing (Hide)'!$B10,Demand!$C$9:$C$268,0),MATCH('SPC Backing (Hide)'!F$3,Demand!$F$8:$T$8,0))</f>
        <v>0</v>
      </c>
      <c r="G10" s="5">
        <f>INDEX(Demand!$F$9:$T$268,MATCH('SPC Backing (Hide)'!$B10,Demand!$C$9:$C$268,0),MATCH('SPC Backing (Hide)'!G$3,Demand!$F$8:$T$8,0))</f>
        <v>0</v>
      </c>
      <c r="H10" s="5">
        <f>INDEX(Demand!$F$9:$T$268,MATCH('SPC Backing (Hide)'!$B10,Demand!$C$9:$C$268,0),MATCH('SPC Backing (Hide)'!H$3,Demand!$F$8:$T$8,0))</f>
        <v>0</v>
      </c>
      <c r="I10" s="5">
        <f>INDEX(Demand!$F$9:$T$268,MATCH('SPC Backing (Hide)'!$B10,Demand!$C$9:$C$268,0),MATCH('SPC Backing (Hide)'!I$3,Demand!$F$8:$T$8,0))</f>
        <v>0</v>
      </c>
      <c r="J10" s="5">
        <f>INDEX(Demand!$F$9:$T$268,MATCH('SPC Backing (Hide)'!$B10,Demand!$C$9:$C$268,0),MATCH('SPC Backing (Hide)'!J$3,Demand!$F$8:$T$8,0))</f>
        <v>0</v>
      </c>
      <c r="K10" s="5">
        <f>INDEX(Demand!$F$9:$T$268,MATCH('SPC Backing (Hide)'!$B10,Demand!$C$9:$C$268,0),MATCH('SPC Backing (Hide)'!K$3,Demand!$F$8:$T$8,0))</f>
        <v>0</v>
      </c>
      <c r="L10" s="5">
        <f>INDEX(Demand!$F$9:$T$268,MATCH('SPC Backing (Hide)'!$B10,Demand!$C$9:$C$268,0),MATCH('SPC Backing (Hide)'!L$3,Demand!$F$8:$T$8,0))</f>
        <v>0</v>
      </c>
      <c r="M10" s="5">
        <f>INDEX(Demand!$F$9:$T$268,MATCH('SPC Backing (Hide)'!$B10,Demand!$C$9:$C$268,0),MATCH('SPC Backing (Hide)'!M$3,Demand!$F$8:$T$8,0))</f>
        <v>0</v>
      </c>
      <c r="N10" s="5">
        <f>INDEX(Demand!$F$9:$T$268,MATCH('SPC Backing (Hide)'!$B10,Demand!$C$9:$C$268,0),MATCH('SPC Backing (Hide)'!N$3,Demand!$F$8:$T$8,0))</f>
        <v>0</v>
      </c>
      <c r="O10" s="5">
        <f>INDEX(Demand!$F$9:$T$268,MATCH('SPC Backing (Hide)'!$B10,Demand!$C$9:$C$268,0),MATCH('SPC Backing (Hide)'!O$3,Demand!$F$8:$T$8,0))</f>
        <v>0</v>
      </c>
      <c r="P10" s="5">
        <f>INDEX(Demand!$F$9:$T$268,MATCH('SPC Backing (Hide)'!$B10,Demand!$C$9:$C$268,0),MATCH('SPC Backing (Hide)'!P$3,Demand!$F$8:$T$8,0))</f>
        <v>0</v>
      </c>
      <c r="Q10" s="5">
        <f>INDEX(Demand!$F$9:$T$268,MATCH('SPC Backing (Hide)'!$B10,Demand!$C$9:$C$268,0),MATCH('SPC Backing (Hide)'!Q$3,Demand!$F$8:$T$8,0))</f>
        <v>0</v>
      </c>
      <c r="R10" s="5">
        <f>INDEX(Demand!$F$9:$T$268,MATCH('SPC Backing (Hide)'!$B10,Demand!$C$9:$C$268,0),MATCH('SPC Backing (Hide)'!R$3,Demand!$F$8:$T$8,0))</f>
        <v>0</v>
      </c>
      <c r="S10" s="5">
        <f>INDEX(Demand!$F$9:$T$268,MATCH('SPC Backing (Hide)'!$B10,Demand!$C$9:$C$268,0),MATCH('SPC Backing (Hide)'!S$3,Demand!$F$8:$T$8,0))</f>
        <v>0</v>
      </c>
      <c r="T10" s="6">
        <f>INDEX(Demand!$F$9:$T$268,MATCH('SPC Backing (Hide)'!$B10,Demand!$C$9:$C$268,0),MATCH('SPC Backing (Hide)'!T$3,Demand!$F$8:$T$8,0))</f>
        <v>0</v>
      </c>
      <c r="U10" s="5">
        <f t="shared" si="0"/>
        <v>0</v>
      </c>
      <c r="V10">
        <f>IF(SPC!$B$13="",1,IF(SPC!$B$12="Yes",IF(Setup!$B$11="Weekly",IF(ROW(A7)&gt;=Demand!$A$8-51,1,0),IF(ROW(A7)&gt;=Demand!$A$8-11,1,0)),IF(Setup!$B$11="Weekly",IF(AND(B10&gt;=SPC!$B$13,B10&lt;SPC!$B$14),1,0),IF(AND(MATCH(E10,$E$4:$E$263,0)&gt;=MATCH(SPC!$B$13,$E$4:$E$263,0),MATCH(E10,$E$4:$E$263,0)&lt;=MATCH(SPC!$B$14,$E$4:$E$263,0)),1,0))))</f>
        <v>1</v>
      </c>
      <c r="W10" cm="1">
        <f t="array" ref="W10">INDEX($F$4:$U$263,ROW(A7),MATCH($X$2,$F$3:$U$3,0))</f>
        <v>0</v>
      </c>
      <c r="X10" t="e">
        <f>AVERAGE(INDEX($F$4:$U$263,MATCH(SPC!$B$13,IF(Setup!$B$11="Weekly",'SPC Backing (Hide)'!$B$4:$B$263,'SPC Backing (Hide)'!$E$4:$E$263),0),MATCH($X$2,$F$3:$U$3,0)):INDEX($F$4:$U$263,MATCH(SPC!$B$14,IF(Setup!$B$11="Weekly",'SPC Backing (Hide)'!$B$4:$B$263,'SPC Backing (Hide)'!$E$4:$E$263),0),MATCH('SPC Backing (Hide)'!$X$2,'SPC Backing (Hide)'!$F$3:$U$3,0)))</f>
        <v>#N/A</v>
      </c>
      <c r="Y10" cm="1">
        <f t="array" ref="Y10">ABS(INDEX($F$4:$U$263,ROW(A7),MATCH($X$2,$F$3:$U$3,0))-INDEX($F$4:$U$263,ROW(A6),MATCH($X$2,$F$3:$U$3,0)))</f>
        <v>0</v>
      </c>
      <c r="Z10" t="e">
        <f>AVERAGE(INDEX($Y$4:$Y$263,MATCH(SPC!$B$13,IF(Setup!$B$11="Weekly",'SPC Backing (Hide)'!$B$4:$B$263,'SPC Backing (Hide)'!$E$4:$E$263),0)):INDEX($Y$4:$Y$263,MATCH(SPC!$B$14,IF(Setup!$B$11="Weekly",'SPC Backing (Hide)'!$B$4:$B$263,'SPC Backing (Hide)'!$E$4:$E$263),0),1))</f>
        <v>#N/A</v>
      </c>
      <c r="AA10" t="e">
        <f t="shared" si="1"/>
        <v>#N/A</v>
      </c>
      <c r="AB10" t="e">
        <f t="shared" si="2"/>
        <v>#N/A</v>
      </c>
      <c r="AC10" t="e">
        <f t="shared" si="3"/>
        <v>#N/A</v>
      </c>
      <c r="AD10" t="e">
        <f t="shared" si="4"/>
        <v>#N/A</v>
      </c>
      <c r="AE10" t="e">
        <f t="shared" si="5"/>
        <v>#N/A</v>
      </c>
      <c r="AF10" t="e">
        <f t="shared" si="6"/>
        <v>#N/A</v>
      </c>
      <c r="AG10" t="e">
        <f t="shared" si="7"/>
        <v>#N/A</v>
      </c>
      <c r="AH10" t="e">
        <f t="shared" si="8"/>
        <v>#N/A</v>
      </c>
      <c r="AI10" t="e">
        <f t="shared" si="15"/>
        <v>#N/A</v>
      </c>
      <c r="AJ10" t="e">
        <f t="shared" si="9"/>
        <v>#N/A</v>
      </c>
      <c r="AK10">
        <f t="shared" si="10"/>
        <v>0</v>
      </c>
      <c r="AL10" t="e">
        <f t="shared" si="11"/>
        <v>#N/A</v>
      </c>
      <c r="AM10" t="e">
        <f t="shared" si="12"/>
        <v>#N/A</v>
      </c>
      <c r="AN10" t="e">
        <f t="shared" si="13"/>
        <v>#N/A</v>
      </c>
      <c r="AO10" t="e">
        <f>_xlfn.PERCENTILE.INC(INDEX($W$4:$W$263,MATCH(SPC!$B$13,IF(Setup!$B$11="Weekly",'SPC Backing (Hide)'!$B$4:$B$263,'SPC Backing (Hide)'!$E$4:$E$263),0),1):INDEX($W$4:$W$263,MATCH(SPC!$B$14,IF(Setup!$B$11="Weekly",'SPC Backing (Hide)'!$B$4:$B$263,'SPC Backing (Hide)'!$E$4:$E$263),0),1),'SPC Backing (Hide)'!$AO$3)</f>
        <v>#N/A</v>
      </c>
      <c r="AP10" t="e">
        <f>IF(_xlfn.PERCENTILE.INC(INDEX($W$4:$W$263,MATCH(SPC!$B$13,IF(Setup!$B$11="Weekly",'SPC Backing (Hide)'!$B$4:$B$263,'SPC Backing (Hide)'!$E$4:$E$263),0),1):INDEX($W$4:$W$263,MATCH(SPC!$B$14,IF(Setup!$B$11="Weekly",'SPC Backing (Hide)'!$B$4:$B$263,'SPC Backing (Hide)'!$E$4:$E$263),0),1),'SPC Backing (Hide)'!$AP$3)=AO10,_xlfn.PERCENTILE.INC(INDEX($W$4:$W$263,MATCH(SPC!$B$13,IF(Setup!$B$11="Weekly",'SPC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 t="e">
        <f t="shared" si="14"/>
        <v>#N/A</v>
      </c>
    </row>
    <row r="11" spans="1:43" x14ac:dyDescent="0.35">
      <c r="B11" s="12" t="str">
        <f>Demand!C16</f>
        <v/>
      </c>
      <c r="C11" s="57" t="str">
        <f>Demand!D16</f>
        <v/>
      </c>
      <c r="D11" s="57" t="str">
        <f>Demand!E16</f>
        <v/>
      </c>
      <c r="E11" s="57" t="e">
        <f>TEXT(D11*29,"mmm")&amp;"-"&amp;IF(D11=1,MAX($C$4:C10)+1,MAX($C$4:C10))</f>
        <v>#VALUE!</v>
      </c>
      <c r="F11" s="7">
        <f>INDEX(Demand!$F$9:$T$268,MATCH('SPC Backing (Hide)'!$B11,Demand!$C$9:$C$268,0),MATCH('SPC Backing (Hide)'!F$3,Demand!$F$8:$T$8,0))</f>
        <v>0</v>
      </c>
      <c r="G11" s="5">
        <f>INDEX(Demand!$F$9:$T$268,MATCH('SPC Backing (Hide)'!$B11,Demand!$C$9:$C$268,0),MATCH('SPC Backing (Hide)'!G$3,Demand!$F$8:$T$8,0))</f>
        <v>0</v>
      </c>
      <c r="H11" s="5">
        <f>INDEX(Demand!$F$9:$T$268,MATCH('SPC Backing (Hide)'!$B11,Demand!$C$9:$C$268,0),MATCH('SPC Backing (Hide)'!H$3,Demand!$F$8:$T$8,0))</f>
        <v>0</v>
      </c>
      <c r="I11" s="5">
        <f>INDEX(Demand!$F$9:$T$268,MATCH('SPC Backing (Hide)'!$B11,Demand!$C$9:$C$268,0),MATCH('SPC Backing (Hide)'!I$3,Demand!$F$8:$T$8,0))</f>
        <v>0</v>
      </c>
      <c r="J11" s="5">
        <f>INDEX(Demand!$F$9:$T$268,MATCH('SPC Backing (Hide)'!$B11,Demand!$C$9:$C$268,0),MATCH('SPC Backing (Hide)'!J$3,Demand!$F$8:$T$8,0))</f>
        <v>0</v>
      </c>
      <c r="K11" s="5">
        <f>INDEX(Demand!$F$9:$T$268,MATCH('SPC Backing (Hide)'!$B11,Demand!$C$9:$C$268,0),MATCH('SPC Backing (Hide)'!K$3,Demand!$F$8:$T$8,0))</f>
        <v>0</v>
      </c>
      <c r="L11" s="5">
        <f>INDEX(Demand!$F$9:$T$268,MATCH('SPC Backing (Hide)'!$B11,Demand!$C$9:$C$268,0),MATCH('SPC Backing (Hide)'!L$3,Demand!$F$8:$T$8,0))</f>
        <v>0</v>
      </c>
      <c r="M11" s="5">
        <f>INDEX(Demand!$F$9:$T$268,MATCH('SPC Backing (Hide)'!$B11,Demand!$C$9:$C$268,0),MATCH('SPC Backing (Hide)'!M$3,Demand!$F$8:$T$8,0))</f>
        <v>0</v>
      </c>
      <c r="N11" s="5">
        <f>INDEX(Demand!$F$9:$T$268,MATCH('SPC Backing (Hide)'!$B11,Demand!$C$9:$C$268,0),MATCH('SPC Backing (Hide)'!N$3,Demand!$F$8:$T$8,0))</f>
        <v>0</v>
      </c>
      <c r="O11" s="5">
        <f>INDEX(Demand!$F$9:$T$268,MATCH('SPC Backing (Hide)'!$B11,Demand!$C$9:$C$268,0),MATCH('SPC Backing (Hide)'!O$3,Demand!$F$8:$T$8,0))</f>
        <v>0</v>
      </c>
      <c r="P11" s="5">
        <f>INDEX(Demand!$F$9:$T$268,MATCH('SPC Backing (Hide)'!$B11,Demand!$C$9:$C$268,0),MATCH('SPC Backing (Hide)'!P$3,Demand!$F$8:$T$8,0))</f>
        <v>0</v>
      </c>
      <c r="Q11" s="5">
        <f>INDEX(Demand!$F$9:$T$268,MATCH('SPC Backing (Hide)'!$B11,Demand!$C$9:$C$268,0),MATCH('SPC Backing (Hide)'!Q$3,Demand!$F$8:$T$8,0))</f>
        <v>0</v>
      </c>
      <c r="R11" s="5">
        <f>INDEX(Demand!$F$9:$T$268,MATCH('SPC Backing (Hide)'!$B11,Demand!$C$9:$C$268,0),MATCH('SPC Backing (Hide)'!R$3,Demand!$F$8:$T$8,0))</f>
        <v>0</v>
      </c>
      <c r="S11" s="5">
        <f>INDEX(Demand!$F$9:$T$268,MATCH('SPC Backing (Hide)'!$B11,Demand!$C$9:$C$268,0),MATCH('SPC Backing (Hide)'!S$3,Demand!$F$8:$T$8,0))</f>
        <v>0</v>
      </c>
      <c r="T11" s="6">
        <f>INDEX(Demand!$F$9:$T$268,MATCH('SPC Backing (Hide)'!$B11,Demand!$C$9:$C$268,0),MATCH('SPC Backing (Hide)'!T$3,Demand!$F$8:$T$8,0))</f>
        <v>0</v>
      </c>
      <c r="U11" s="5">
        <f t="shared" si="0"/>
        <v>0</v>
      </c>
      <c r="V11">
        <f>IF(SPC!$B$13="",1,IF(SPC!$B$12="Yes",IF(Setup!$B$11="Weekly",IF(ROW(A8)&gt;=Demand!$A$8-51,1,0),IF(ROW(A8)&gt;=Demand!$A$8-11,1,0)),IF(Setup!$B$11="Weekly",IF(AND(B11&gt;=SPC!$B$13,B11&lt;SPC!$B$14),1,0),IF(AND(MATCH(E11,$E$4:$E$263,0)&gt;=MATCH(SPC!$B$13,$E$4:$E$263,0),MATCH(E11,$E$4:$E$263,0)&lt;=MATCH(SPC!$B$14,$E$4:$E$263,0)),1,0))))</f>
        <v>1</v>
      </c>
      <c r="W11" cm="1">
        <f t="array" ref="W11">INDEX($F$4:$U$263,ROW(A8),MATCH($X$2,$F$3:$U$3,0))</f>
        <v>0</v>
      </c>
      <c r="X11" t="e">
        <f>AVERAGE(INDEX($F$4:$U$263,MATCH(SPC!$B$13,IF(Setup!$B$11="Weekly",'SPC Backing (Hide)'!$B$4:$B$263,'SPC Backing (Hide)'!$E$4:$E$263),0),MATCH($X$2,$F$3:$U$3,0)):INDEX($F$4:$U$263,MATCH(SPC!$B$14,IF(Setup!$B$11="Weekly",'SPC Backing (Hide)'!$B$4:$B$263,'SPC Backing (Hide)'!$E$4:$E$263),0),MATCH('SPC Backing (Hide)'!$X$2,'SPC Backing (Hide)'!$F$3:$U$3,0)))</f>
        <v>#N/A</v>
      </c>
      <c r="Y11" cm="1">
        <f t="array" ref="Y11">ABS(INDEX($F$4:$U$263,ROW(A8),MATCH($X$2,$F$3:$U$3,0))-INDEX($F$4:$U$263,ROW(A7),MATCH($X$2,$F$3:$U$3,0)))</f>
        <v>0</v>
      </c>
      <c r="Z11" t="e">
        <f>AVERAGE(INDEX($Y$4:$Y$263,MATCH(SPC!$B$13,IF(Setup!$B$11="Weekly",'SPC Backing (Hide)'!$B$4:$B$263,'SPC Backing (Hide)'!$E$4:$E$263),0)):INDEX($Y$4:$Y$263,MATCH(SPC!$B$14,IF(Setup!$B$11="Weekly",'SPC Backing (Hide)'!$B$4:$B$263,'SPC Backing (Hide)'!$E$4:$E$263),0),1))</f>
        <v>#N/A</v>
      </c>
      <c r="AA11" t="e">
        <f t="shared" si="1"/>
        <v>#N/A</v>
      </c>
      <c r="AB11" t="e">
        <f t="shared" si="2"/>
        <v>#N/A</v>
      </c>
      <c r="AC11" t="e">
        <f t="shared" si="3"/>
        <v>#N/A</v>
      </c>
      <c r="AD11" t="e">
        <f t="shared" si="4"/>
        <v>#N/A</v>
      </c>
      <c r="AE11" t="e">
        <f t="shared" si="5"/>
        <v>#N/A</v>
      </c>
      <c r="AF11" t="e">
        <f t="shared" si="6"/>
        <v>#N/A</v>
      </c>
      <c r="AG11" t="e">
        <f t="shared" si="7"/>
        <v>#N/A</v>
      </c>
      <c r="AH11" t="e">
        <f t="shared" si="8"/>
        <v>#N/A</v>
      </c>
      <c r="AI11" t="e">
        <f t="shared" si="15"/>
        <v>#N/A</v>
      </c>
      <c r="AJ11" t="e">
        <f t="shared" si="9"/>
        <v>#N/A</v>
      </c>
      <c r="AK11">
        <f t="shared" si="10"/>
        <v>0</v>
      </c>
      <c r="AL11" t="e">
        <f t="shared" si="11"/>
        <v>#N/A</v>
      </c>
      <c r="AM11" t="e">
        <f t="shared" si="12"/>
        <v>#N/A</v>
      </c>
      <c r="AN11" t="e">
        <f t="shared" si="13"/>
        <v>#N/A</v>
      </c>
      <c r="AO11" t="e">
        <f>_xlfn.PERCENTILE.INC(INDEX($W$4:$W$263,MATCH(SPC!$B$13,IF(Setup!$B$11="Weekly",'SPC Backing (Hide)'!$B$4:$B$263,'SPC Backing (Hide)'!$E$4:$E$263),0),1):INDEX($W$4:$W$263,MATCH(SPC!$B$14,IF(Setup!$B$11="Weekly",'SPC Backing (Hide)'!$B$4:$B$263,'SPC Backing (Hide)'!$E$4:$E$263),0),1),'SPC Backing (Hide)'!$AO$3)</f>
        <v>#N/A</v>
      </c>
      <c r="AP11" t="e">
        <f>IF(_xlfn.PERCENTILE.INC(INDEX($W$4:$W$263,MATCH(SPC!$B$13,IF(Setup!$B$11="Weekly",'SPC Backing (Hide)'!$B$4:$B$263,'SPC Backing (Hide)'!$E$4:$E$263),0),1):INDEX($W$4:$W$263,MATCH(SPC!$B$14,IF(Setup!$B$11="Weekly",'SPC Backing (Hide)'!$B$4:$B$263,'SPC Backing (Hide)'!$E$4:$E$263),0),1),'SPC Backing (Hide)'!$AP$3)=AO11,_xlfn.PERCENTILE.INC(INDEX($W$4:$W$263,MATCH(SPC!$B$13,IF(Setup!$B$11="Weekly",'SPC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 t="e">
        <f t="shared" si="14"/>
        <v>#N/A</v>
      </c>
    </row>
    <row r="12" spans="1:43" x14ac:dyDescent="0.35">
      <c r="B12" s="12" t="str">
        <f>Demand!C17</f>
        <v/>
      </c>
      <c r="C12" s="57" t="str">
        <f>Demand!D17</f>
        <v/>
      </c>
      <c r="D12" s="57" t="str">
        <f>Demand!E17</f>
        <v/>
      </c>
      <c r="E12" s="57" t="e">
        <f>TEXT(D12*29,"mmm")&amp;"-"&amp;IF(D12=1,MAX($C$4:C11)+1,MAX($C$4:C11))</f>
        <v>#VALUE!</v>
      </c>
      <c r="F12" s="7">
        <f>INDEX(Demand!$F$9:$T$268,MATCH('SPC Backing (Hide)'!$B12,Demand!$C$9:$C$268,0),MATCH('SPC Backing (Hide)'!F$3,Demand!$F$8:$T$8,0))</f>
        <v>0</v>
      </c>
      <c r="G12" s="5">
        <f>INDEX(Demand!$F$9:$T$268,MATCH('SPC Backing (Hide)'!$B12,Demand!$C$9:$C$268,0),MATCH('SPC Backing (Hide)'!G$3,Demand!$F$8:$T$8,0))</f>
        <v>0</v>
      </c>
      <c r="H12" s="5">
        <f>INDEX(Demand!$F$9:$T$268,MATCH('SPC Backing (Hide)'!$B12,Demand!$C$9:$C$268,0),MATCH('SPC Backing (Hide)'!H$3,Demand!$F$8:$T$8,0))</f>
        <v>0</v>
      </c>
      <c r="I12" s="5">
        <f>INDEX(Demand!$F$9:$T$268,MATCH('SPC Backing (Hide)'!$B12,Demand!$C$9:$C$268,0),MATCH('SPC Backing (Hide)'!I$3,Demand!$F$8:$T$8,0))</f>
        <v>0</v>
      </c>
      <c r="J12" s="5">
        <f>INDEX(Demand!$F$9:$T$268,MATCH('SPC Backing (Hide)'!$B12,Demand!$C$9:$C$268,0),MATCH('SPC Backing (Hide)'!J$3,Demand!$F$8:$T$8,0))</f>
        <v>0</v>
      </c>
      <c r="K12" s="5">
        <f>INDEX(Demand!$F$9:$T$268,MATCH('SPC Backing (Hide)'!$B12,Demand!$C$9:$C$268,0),MATCH('SPC Backing (Hide)'!K$3,Demand!$F$8:$T$8,0))</f>
        <v>0</v>
      </c>
      <c r="L12" s="5">
        <f>INDEX(Demand!$F$9:$T$268,MATCH('SPC Backing (Hide)'!$B12,Demand!$C$9:$C$268,0),MATCH('SPC Backing (Hide)'!L$3,Demand!$F$8:$T$8,0))</f>
        <v>0</v>
      </c>
      <c r="M12" s="5">
        <f>INDEX(Demand!$F$9:$T$268,MATCH('SPC Backing (Hide)'!$B12,Demand!$C$9:$C$268,0),MATCH('SPC Backing (Hide)'!M$3,Demand!$F$8:$T$8,0))</f>
        <v>0</v>
      </c>
      <c r="N12" s="5">
        <f>INDEX(Demand!$F$9:$T$268,MATCH('SPC Backing (Hide)'!$B12,Demand!$C$9:$C$268,0),MATCH('SPC Backing (Hide)'!N$3,Demand!$F$8:$T$8,0))</f>
        <v>0</v>
      </c>
      <c r="O12" s="5">
        <f>INDEX(Demand!$F$9:$T$268,MATCH('SPC Backing (Hide)'!$B12,Demand!$C$9:$C$268,0),MATCH('SPC Backing (Hide)'!O$3,Demand!$F$8:$T$8,0))</f>
        <v>0</v>
      </c>
      <c r="P12" s="5">
        <f>INDEX(Demand!$F$9:$T$268,MATCH('SPC Backing (Hide)'!$B12,Demand!$C$9:$C$268,0),MATCH('SPC Backing (Hide)'!P$3,Demand!$F$8:$T$8,0))</f>
        <v>0</v>
      </c>
      <c r="Q12" s="5">
        <f>INDEX(Demand!$F$9:$T$268,MATCH('SPC Backing (Hide)'!$B12,Demand!$C$9:$C$268,0),MATCH('SPC Backing (Hide)'!Q$3,Demand!$F$8:$T$8,0))</f>
        <v>0</v>
      </c>
      <c r="R12" s="5">
        <f>INDEX(Demand!$F$9:$T$268,MATCH('SPC Backing (Hide)'!$B12,Demand!$C$9:$C$268,0),MATCH('SPC Backing (Hide)'!R$3,Demand!$F$8:$T$8,0))</f>
        <v>0</v>
      </c>
      <c r="S12" s="5">
        <f>INDEX(Demand!$F$9:$T$268,MATCH('SPC Backing (Hide)'!$B12,Demand!$C$9:$C$268,0),MATCH('SPC Backing (Hide)'!S$3,Demand!$F$8:$T$8,0))</f>
        <v>0</v>
      </c>
      <c r="T12" s="6">
        <f>INDEX(Demand!$F$9:$T$268,MATCH('SPC Backing (Hide)'!$B12,Demand!$C$9:$C$268,0),MATCH('SPC Backing (Hide)'!T$3,Demand!$F$8:$T$8,0))</f>
        <v>0</v>
      </c>
      <c r="U12" s="5">
        <f t="shared" si="0"/>
        <v>0</v>
      </c>
      <c r="V12">
        <f>IF(SPC!$B$13="",1,IF(SPC!$B$12="Yes",IF(Setup!$B$11="Weekly",IF(ROW(A9)&gt;=Demand!$A$8-51,1,0),IF(ROW(A9)&gt;=Demand!$A$8-11,1,0)),IF(Setup!$B$11="Weekly",IF(AND(B12&gt;=SPC!$B$13,B12&lt;SPC!$B$14),1,0),IF(AND(MATCH(E12,$E$4:$E$263,0)&gt;=MATCH(SPC!$B$13,$E$4:$E$263,0),MATCH(E12,$E$4:$E$263,0)&lt;=MATCH(SPC!$B$14,$E$4:$E$263,0)),1,0))))</f>
        <v>1</v>
      </c>
      <c r="W12" cm="1">
        <f t="array" ref="W12">INDEX($F$4:$U$263,ROW(A9),MATCH($X$2,$F$3:$U$3,0))</f>
        <v>0</v>
      </c>
      <c r="X12" t="e">
        <f>AVERAGE(INDEX($F$4:$U$263,MATCH(SPC!$B$13,IF(Setup!$B$11="Weekly",'SPC Backing (Hide)'!$B$4:$B$263,'SPC Backing (Hide)'!$E$4:$E$263),0),MATCH($X$2,$F$3:$U$3,0)):INDEX($F$4:$U$263,MATCH(SPC!$B$14,IF(Setup!$B$11="Weekly",'SPC Backing (Hide)'!$B$4:$B$263,'SPC Backing (Hide)'!$E$4:$E$263),0),MATCH('SPC Backing (Hide)'!$X$2,'SPC Backing (Hide)'!$F$3:$U$3,0)))</f>
        <v>#N/A</v>
      </c>
      <c r="Y12" cm="1">
        <f t="array" ref="Y12">ABS(INDEX($F$4:$U$263,ROW(A9),MATCH($X$2,$F$3:$U$3,0))-INDEX($F$4:$U$263,ROW(A8),MATCH($X$2,$F$3:$U$3,0)))</f>
        <v>0</v>
      </c>
      <c r="Z12" t="e">
        <f>AVERAGE(INDEX($Y$4:$Y$263,MATCH(SPC!$B$13,IF(Setup!$B$11="Weekly",'SPC Backing (Hide)'!$B$4:$B$263,'SPC Backing (Hide)'!$E$4:$E$263),0)):INDEX($Y$4:$Y$263,MATCH(SPC!$B$14,IF(Setup!$B$11="Weekly",'SPC Backing (Hide)'!$B$4:$B$263,'SPC Backing (Hide)'!$E$4:$E$263),0),1))</f>
        <v>#N/A</v>
      </c>
      <c r="AA12" t="e">
        <f t="shared" si="1"/>
        <v>#N/A</v>
      </c>
      <c r="AB12" t="e">
        <f t="shared" si="2"/>
        <v>#N/A</v>
      </c>
      <c r="AC12" t="e">
        <f t="shared" si="3"/>
        <v>#N/A</v>
      </c>
      <c r="AD12" t="e">
        <f t="shared" si="4"/>
        <v>#N/A</v>
      </c>
      <c r="AE12" t="e">
        <f t="shared" si="5"/>
        <v>#N/A</v>
      </c>
      <c r="AF12" t="e">
        <f t="shared" si="6"/>
        <v>#N/A</v>
      </c>
      <c r="AG12" t="e">
        <f t="shared" si="7"/>
        <v>#N/A</v>
      </c>
      <c r="AH12" t="e">
        <f t="shared" si="8"/>
        <v>#N/A</v>
      </c>
      <c r="AI12" t="e">
        <f t="shared" si="15"/>
        <v>#N/A</v>
      </c>
      <c r="AJ12" t="e">
        <f t="shared" si="9"/>
        <v>#N/A</v>
      </c>
      <c r="AK12">
        <f t="shared" si="10"/>
        <v>0</v>
      </c>
      <c r="AL12" t="e">
        <f t="shared" si="11"/>
        <v>#N/A</v>
      </c>
      <c r="AM12" t="e">
        <f t="shared" si="12"/>
        <v>#N/A</v>
      </c>
      <c r="AN12" t="e">
        <f t="shared" si="13"/>
        <v>#N/A</v>
      </c>
      <c r="AO12" t="e">
        <f>_xlfn.PERCENTILE.INC(INDEX($W$4:$W$263,MATCH(SPC!$B$13,IF(Setup!$B$11="Weekly",'SPC Backing (Hide)'!$B$4:$B$263,'SPC Backing (Hide)'!$E$4:$E$263),0),1):INDEX($W$4:$W$263,MATCH(SPC!$B$14,IF(Setup!$B$11="Weekly",'SPC Backing (Hide)'!$B$4:$B$263,'SPC Backing (Hide)'!$E$4:$E$263),0),1),'SPC Backing (Hide)'!$AO$3)</f>
        <v>#N/A</v>
      </c>
      <c r="AP12" t="e">
        <f>IF(_xlfn.PERCENTILE.INC(INDEX($W$4:$W$263,MATCH(SPC!$B$13,IF(Setup!$B$11="Weekly",'SPC Backing (Hide)'!$B$4:$B$263,'SPC Backing (Hide)'!$E$4:$E$263),0),1):INDEX($W$4:$W$263,MATCH(SPC!$B$14,IF(Setup!$B$11="Weekly",'SPC Backing (Hide)'!$B$4:$B$263,'SPC Backing (Hide)'!$E$4:$E$263),0),1),'SPC Backing (Hide)'!$AP$3)=AO12,_xlfn.PERCENTILE.INC(INDEX($W$4:$W$263,MATCH(SPC!$B$13,IF(Setup!$B$11="Weekly",'SPC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 t="e">
        <f t="shared" si="14"/>
        <v>#N/A</v>
      </c>
    </row>
    <row r="13" spans="1:43" x14ac:dyDescent="0.35">
      <c r="B13" s="12" t="str">
        <f>Demand!C18</f>
        <v/>
      </c>
      <c r="C13" s="57" t="str">
        <f>Demand!D18</f>
        <v/>
      </c>
      <c r="D13" s="57" t="str">
        <f>Demand!E18</f>
        <v/>
      </c>
      <c r="E13" s="57" t="e">
        <f>TEXT(D13*29,"mmm")&amp;"-"&amp;IF(D13=1,MAX($C$4:C12)+1,MAX($C$4:C12))</f>
        <v>#VALUE!</v>
      </c>
      <c r="F13" s="7">
        <f>INDEX(Demand!$F$9:$T$268,MATCH('SPC Backing (Hide)'!$B13,Demand!$C$9:$C$268,0),MATCH('SPC Backing (Hide)'!F$3,Demand!$F$8:$T$8,0))</f>
        <v>0</v>
      </c>
      <c r="G13" s="5">
        <f>INDEX(Demand!$F$9:$T$268,MATCH('SPC Backing (Hide)'!$B13,Demand!$C$9:$C$268,0),MATCH('SPC Backing (Hide)'!G$3,Demand!$F$8:$T$8,0))</f>
        <v>0</v>
      </c>
      <c r="H13" s="5">
        <f>INDEX(Demand!$F$9:$T$268,MATCH('SPC Backing (Hide)'!$B13,Demand!$C$9:$C$268,0),MATCH('SPC Backing (Hide)'!H$3,Demand!$F$8:$T$8,0))</f>
        <v>0</v>
      </c>
      <c r="I13" s="5">
        <f>INDEX(Demand!$F$9:$T$268,MATCH('SPC Backing (Hide)'!$B13,Demand!$C$9:$C$268,0),MATCH('SPC Backing (Hide)'!I$3,Demand!$F$8:$T$8,0))</f>
        <v>0</v>
      </c>
      <c r="J13" s="5">
        <f>INDEX(Demand!$F$9:$T$268,MATCH('SPC Backing (Hide)'!$B13,Demand!$C$9:$C$268,0),MATCH('SPC Backing (Hide)'!J$3,Demand!$F$8:$T$8,0))</f>
        <v>0</v>
      </c>
      <c r="K13" s="5">
        <f>INDEX(Demand!$F$9:$T$268,MATCH('SPC Backing (Hide)'!$B13,Demand!$C$9:$C$268,0),MATCH('SPC Backing (Hide)'!K$3,Demand!$F$8:$T$8,0))</f>
        <v>0</v>
      </c>
      <c r="L13" s="5">
        <f>INDEX(Demand!$F$9:$T$268,MATCH('SPC Backing (Hide)'!$B13,Demand!$C$9:$C$268,0),MATCH('SPC Backing (Hide)'!L$3,Demand!$F$8:$T$8,0))</f>
        <v>0</v>
      </c>
      <c r="M13" s="5">
        <f>INDEX(Demand!$F$9:$T$268,MATCH('SPC Backing (Hide)'!$B13,Demand!$C$9:$C$268,0),MATCH('SPC Backing (Hide)'!M$3,Demand!$F$8:$T$8,0))</f>
        <v>0</v>
      </c>
      <c r="N13" s="5">
        <f>INDEX(Demand!$F$9:$T$268,MATCH('SPC Backing (Hide)'!$B13,Demand!$C$9:$C$268,0),MATCH('SPC Backing (Hide)'!N$3,Demand!$F$8:$T$8,0))</f>
        <v>0</v>
      </c>
      <c r="O13" s="5">
        <f>INDEX(Demand!$F$9:$T$268,MATCH('SPC Backing (Hide)'!$B13,Demand!$C$9:$C$268,0),MATCH('SPC Backing (Hide)'!O$3,Demand!$F$8:$T$8,0))</f>
        <v>0</v>
      </c>
      <c r="P13" s="5">
        <f>INDEX(Demand!$F$9:$T$268,MATCH('SPC Backing (Hide)'!$B13,Demand!$C$9:$C$268,0),MATCH('SPC Backing (Hide)'!P$3,Demand!$F$8:$T$8,0))</f>
        <v>0</v>
      </c>
      <c r="Q13" s="5">
        <f>INDEX(Demand!$F$9:$T$268,MATCH('SPC Backing (Hide)'!$B13,Demand!$C$9:$C$268,0),MATCH('SPC Backing (Hide)'!Q$3,Demand!$F$8:$T$8,0))</f>
        <v>0</v>
      </c>
      <c r="R13" s="5">
        <f>INDEX(Demand!$F$9:$T$268,MATCH('SPC Backing (Hide)'!$B13,Demand!$C$9:$C$268,0),MATCH('SPC Backing (Hide)'!R$3,Demand!$F$8:$T$8,0))</f>
        <v>0</v>
      </c>
      <c r="S13" s="5">
        <f>INDEX(Demand!$F$9:$T$268,MATCH('SPC Backing (Hide)'!$B13,Demand!$C$9:$C$268,0),MATCH('SPC Backing (Hide)'!S$3,Demand!$F$8:$T$8,0))</f>
        <v>0</v>
      </c>
      <c r="T13" s="6">
        <f>INDEX(Demand!$F$9:$T$268,MATCH('SPC Backing (Hide)'!$B13,Demand!$C$9:$C$268,0),MATCH('SPC Backing (Hide)'!T$3,Demand!$F$8:$T$8,0))</f>
        <v>0</v>
      </c>
      <c r="U13" s="5">
        <f t="shared" si="0"/>
        <v>0</v>
      </c>
      <c r="V13">
        <f>IF(SPC!$B$13="",1,IF(SPC!$B$12="Yes",IF(Setup!$B$11="Weekly",IF(ROW(A10)&gt;=Demand!$A$8-51,1,0),IF(ROW(A10)&gt;=Demand!$A$8-11,1,0)),IF(Setup!$B$11="Weekly",IF(AND(B13&gt;=SPC!$B$13,B13&lt;SPC!$B$14),1,0),IF(AND(MATCH(E13,$E$4:$E$263,0)&gt;=MATCH(SPC!$B$13,$E$4:$E$263,0),MATCH(E13,$E$4:$E$263,0)&lt;=MATCH(SPC!$B$14,$E$4:$E$263,0)),1,0))))</f>
        <v>1</v>
      </c>
      <c r="W13" cm="1">
        <f t="array" ref="W13">INDEX($F$4:$U$263,ROW(A10),MATCH($X$2,$F$3:$U$3,0))</f>
        <v>0</v>
      </c>
      <c r="X13" t="e">
        <f>AVERAGE(INDEX($F$4:$U$263,MATCH(SPC!$B$13,IF(Setup!$B$11="Weekly",'SPC Backing (Hide)'!$B$4:$B$263,'SPC Backing (Hide)'!$E$4:$E$263),0),MATCH($X$2,$F$3:$U$3,0)):INDEX($F$4:$U$263,MATCH(SPC!$B$14,IF(Setup!$B$11="Weekly",'SPC Backing (Hide)'!$B$4:$B$263,'SPC Backing (Hide)'!$E$4:$E$263),0),MATCH('SPC Backing (Hide)'!$X$2,'SPC Backing (Hide)'!$F$3:$U$3,0)))</f>
        <v>#N/A</v>
      </c>
      <c r="Y13" cm="1">
        <f t="array" ref="Y13">ABS(INDEX($F$4:$U$263,ROW(A10),MATCH($X$2,$F$3:$U$3,0))-INDEX($F$4:$U$263,ROW(A9),MATCH($X$2,$F$3:$U$3,0)))</f>
        <v>0</v>
      </c>
      <c r="Z13" t="e">
        <f>AVERAGE(INDEX($Y$4:$Y$263,MATCH(SPC!$B$13,IF(Setup!$B$11="Weekly",'SPC Backing (Hide)'!$B$4:$B$263,'SPC Backing (Hide)'!$E$4:$E$263),0)):INDEX($Y$4:$Y$263,MATCH(SPC!$B$14,IF(Setup!$B$11="Weekly",'SPC Backing (Hide)'!$B$4:$B$263,'SPC Backing (Hide)'!$E$4:$E$263),0),1))</f>
        <v>#N/A</v>
      </c>
      <c r="AA13" t="e">
        <f t="shared" si="1"/>
        <v>#N/A</v>
      </c>
      <c r="AB13" t="e">
        <f t="shared" si="2"/>
        <v>#N/A</v>
      </c>
      <c r="AC13" t="e">
        <f t="shared" si="3"/>
        <v>#N/A</v>
      </c>
      <c r="AD13" t="e">
        <f t="shared" si="4"/>
        <v>#N/A</v>
      </c>
      <c r="AE13" t="e">
        <f t="shared" si="5"/>
        <v>#N/A</v>
      </c>
      <c r="AF13" t="e">
        <f t="shared" si="6"/>
        <v>#N/A</v>
      </c>
      <c r="AG13" t="e">
        <f t="shared" si="7"/>
        <v>#N/A</v>
      </c>
      <c r="AH13" t="e">
        <f t="shared" si="8"/>
        <v>#N/A</v>
      </c>
      <c r="AI13" t="e">
        <f t="shared" si="15"/>
        <v>#N/A</v>
      </c>
      <c r="AJ13" t="e">
        <f t="shared" si="9"/>
        <v>#N/A</v>
      </c>
      <c r="AK13">
        <f t="shared" si="10"/>
        <v>0</v>
      </c>
      <c r="AL13" t="e">
        <f t="shared" si="11"/>
        <v>#N/A</v>
      </c>
      <c r="AM13" t="e">
        <f t="shared" si="12"/>
        <v>#N/A</v>
      </c>
      <c r="AN13" t="e">
        <f t="shared" si="13"/>
        <v>#N/A</v>
      </c>
      <c r="AO13" t="e">
        <f>_xlfn.PERCENTILE.INC(INDEX($W$4:$W$263,MATCH(SPC!$B$13,IF(Setup!$B$11="Weekly",'SPC Backing (Hide)'!$B$4:$B$263,'SPC Backing (Hide)'!$E$4:$E$263),0),1):INDEX($W$4:$W$263,MATCH(SPC!$B$14,IF(Setup!$B$11="Weekly",'SPC Backing (Hide)'!$B$4:$B$263,'SPC Backing (Hide)'!$E$4:$E$263),0),1),'SPC Backing (Hide)'!$AO$3)</f>
        <v>#N/A</v>
      </c>
      <c r="AP13" t="e">
        <f>IF(_xlfn.PERCENTILE.INC(INDEX($W$4:$W$263,MATCH(SPC!$B$13,IF(Setup!$B$11="Weekly",'SPC Backing (Hide)'!$B$4:$B$263,'SPC Backing (Hide)'!$E$4:$E$263),0),1):INDEX($W$4:$W$263,MATCH(SPC!$B$14,IF(Setup!$B$11="Weekly",'SPC Backing (Hide)'!$B$4:$B$263,'SPC Backing (Hide)'!$E$4:$E$263),0),1),'SPC Backing (Hide)'!$AP$3)=AO13,_xlfn.PERCENTILE.INC(INDEX($W$4:$W$263,MATCH(SPC!$B$13,IF(Setup!$B$11="Weekly",'SPC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 t="e">
        <f t="shared" si="14"/>
        <v>#N/A</v>
      </c>
    </row>
    <row r="14" spans="1:43" x14ac:dyDescent="0.35">
      <c r="B14" s="12" t="str">
        <f>Demand!C19</f>
        <v/>
      </c>
      <c r="C14" s="57" t="str">
        <f>Demand!D19</f>
        <v/>
      </c>
      <c r="D14" s="57" t="str">
        <f>Demand!E19</f>
        <v/>
      </c>
      <c r="E14" s="57" t="e">
        <f>TEXT(D14*29,"mmm")&amp;"-"&amp;IF(D14=1,MAX($C$4:C13)+1,MAX($C$4:C13))</f>
        <v>#VALUE!</v>
      </c>
      <c r="F14" s="7">
        <f>INDEX(Demand!$F$9:$T$268,MATCH('SPC Backing (Hide)'!$B14,Demand!$C$9:$C$268,0),MATCH('SPC Backing (Hide)'!F$3,Demand!$F$8:$T$8,0))</f>
        <v>0</v>
      </c>
      <c r="G14" s="5">
        <f>INDEX(Demand!$F$9:$T$268,MATCH('SPC Backing (Hide)'!$B14,Demand!$C$9:$C$268,0),MATCH('SPC Backing (Hide)'!G$3,Demand!$F$8:$T$8,0))</f>
        <v>0</v>
      </c>
      <c r="H14" s="5">
        <f>INDEX(Demand!$F$9:$T$268,MATCH('SPC Backing (Hide)'!$B14,Demand!$C$9:$C$268,0),MATCH('SPC Backing (Hide)'!H$3,Demand!$F$8:$T$8,0))</f>
        <v>0</v>
      </c>
      <c r="I14" s="5">
        <f>INDEX(Demand!$F$9:$T$268,MATCH('SPC Backing (Hide)'!$B14,Demand!$C$9:$C$268,0),MATCH('SPC Backing (Hide)'!I$3,Demand!$F$8:$T$8,0))</f>
        <v>0</v>
      </c>
      <c r="J14" s="5">
        <f>INDEX(Demand!$F$9:$T$268,MATCH('SPC Backing (Hide)'!$B14,Demand!$C$9:$C$268,0),MATCH('SPC Backing (Hide)'!J$3,Demand!$F$8:$T$8,0))</f>
        <v>0</v>
      </c>
      <c r="K14" s="5">
        <f>INDEX(Demand!$F$9:$T$268,MATCH('SPC Backing (Hide)'!$B14,Demand!$C$9:$C$268,0),MATCH('SPC Backing (Hide)'!K$3,Demand!$F$8:$T$8,0))</f>
        <v>0</v>
      </c>
      <c r="L14" s="5">
        <f>INDEX(Demand!$F$9:$T$268,MATCH('SPC Backing (Hide)'!$B14,Demand!$C$9:$C$268,0),MATCH('SPC Backing (Hide)'!L$3,Demand!$F$8:$T$8,0))</f>
        <v>0</v>
      </c>
      <c r="M14" s="5">
        <f>INDEX(Demand!$F$9:$T$268,MATCH('SPC Backing (Hide)'!$B14,Demand!$C$9:$C$268,0),MATCH('SPC Backing (Hide)'!M$3,Demand!$F$8:$T$8,0))</f>
        <v>0</v>
      </c>
      <c r="N14" s="5">
        <f>INDEX(Demand!$F$9:$T$268,MATCH('SPC Backing (Hide)'!$B14,Demand!$C$9:$C$268,0),MATCH('SPC Backing (Hide)'!N$3,Demand!$F$8:$T$8,0))</f>
        <v>0</v>
      </c>
      <c r="O14" s="5">
        <f>INDEX(Demand!$F$9:$T$268,MATCH('SPC Backing (Hide)'!$B14,Demand!$C$9:$C$268,0),MATCH('SPC Backing (Hide)'!O$3,Demand!$F$8:$T$8,0))</f>
        <v>0</v>
      </c>
      <c r="P14" s="5">
        <f>INDEX(Demand!$F$9:$T$268,MATCH('SPC Backing (Hide)'!$B14,Demand!$C$9:$C$268,0),MATCH('SPC Backing (Hide)'!P$3,Demand!$F$8:$T$8,0))</f>
        <v>0</v>
      </c>
      <c r="Q14" s="5">
        <f>INDEX(Demand!$F$9:$T$268,MATCH('SPC Backing (Hide)'!$B14,Demand!$C$9:$C$268,0),MATCH('SPC Backing (Hide)'!Q$3,Demand!$F$8:$T$8,0))</f>
        <v>0</v>
      </c>
      <c r="R14" s="5">
        <f>INDEX(Demand!$F$9:$T$268,MATCH('SPC Backing (Hide)'!$B14,Demand!$C$9:$C$268,0),MATCH('SPC Backing (Hide)'!R$3,Demand!$F$8:$T$8,0))</f>
        <v>0</v>
      </c>
      <c r="S14" s="5">
        <f>INDEX(Demand!$F$9:$T$268,MATCH('SPC Backing (Hide)'!$B14,Demand!$C$9:$C$268,0),MATCH('SPC Backing (Hide)'!S$3,Demand!$F$8:$T$8,0))</f>
        <v>0</v>
      </c>
      <c r="T14" s="6">
        <f>INDEX(Demand!$F$9:$T$268,MATCH('SPC Backing (Hide)'!$B14,Demand!$C$9:$C$268,0),MATCH('SPC Backing (Hide)'!T$3,Demand!$F$8:$T$8,0))</f>
        <v>0</v>
      </c>
      <c r="U14" s="5">
        <f t="shared" si="0"/>
        <v>0</v>
      </c>
      <c r="V14">
        <f>IF(SPC!$B$13="",1,IF(SPC!$B$12="Yes",IF(Setup!$B$11="Weekly",IF(ROW(A11)&gt;=Demand!$A$8-51,1,0),IF(ROW(A11)&gt;=Demand!$A$8-11,1,0)),IF(Setup!$B$11="Weekly",IF(AND(B14&gt;=SPC!$B$13,B14&lt;SPC!$B$14),1,0),IF(AND(MATCH(E14,$E$4:$E$263,0)&gt;=MATCH(SPC!$B$13,$E$4:$E$263,0),MATCH(E14,$E$4:$E$263,0)&lt;=MATCH(SPC!$B$14,$E$4:$E$263,0)),1,0))))</f>
        <v>1</v>
      </c>
      <c r="W14" cm="1">
        <f t="array" ref="W14">INDEX($F$4:$U$263,ROW(A11),MATCH($X$2,$F$3:$U$3,0))</f>
        <v>0</v>
      </c>
      <c r="X14" t="e">
        <f>AVERAGE(INDEX($F$4:$U$263,MATCH(SPC!$B$13,IF(Setup!$B$11="Weekly",'SPC Backing (Hide)'!$B$4:$B$263,'SPC Backing (Hide)'!$E$4:$E$263),0),MATCH($X$2,$F$3:$U$3,0)):INDEX($F$4:$U$263,MATCH(SPC!$B$14,IF(Setup!$B$11="Weekly",'SPC Backing (Hide)'!$B$4:$B$263,'SPC Backing (Hide)'!$E$4:$E$263),0),MATCH('SPC Backing (Hide)'!$X$2,'SPC Backing (Hide)'!$F$3:$U$3,0)))</f>
        <v>#N/A</v>
      </c>
      <c r="Y14" cm="1">
        <f t="array" ref="Y14">ABS(INDEX($F$4:$U$263,ROW(A11),MATCH($X$2,$F$3:$U$3,0))-INDEX($F$4:$U$263,ROW(A10),MATCH($X$2,$F$3:$U$3,0)))</f>
        <v>0</v>
      </c>
      <c r="Z14" t="e">
        <f>AVERAGE(INDEX($Y$4:$Y$263,MATCH(SPC!$B$13,IF(Setup!$B$11="Weekly",'SPC Backing (Hide)'!$B$4:$B$263,'SPC Backing (Hide)'!$E$4:$E$263),0)):INDEX($Y$4:$Y$263,MATCH(SPC!$B$14,IF(Setup!$B$11="Weekly",'SPC Backing (Hide)'!$B$4:$B$263,'SPC Backing (Hide)'!$E$4:$E$263),0),1))</f>
        <v>#N/A</v>
      </c>
      <c r="AA14" t="e">
        <f t="shared" si="1"/>
        <v>#N/A</v>
      </c>
      <c r="AB14" t="e">
        <f t="shared" si="2"/>
        <v>#N/A</v>
      </c>
      <c r="AC14" t="e">
        <f t="shared" si="3"/>
        <v>#N/A</v>
      </c>
      <c r="AD14" t="e">
        <f t="shared" si="4"/>
        <v>#N/A</v>
      </c>
      <c r="AE14" t="e">
        <f t="shared" si="5"/>
        <v>#N/A</v>
      </c>
      <c r="AF14" t="e">
        <f t="shared" si="6"/>
        <v>#N/A</v>
      </c>
      <c r="AG14" t="e">
        <f t="shared" si="7"/>
        <v>#N/A</v>
      </c>
      <c r="AH14" t="e">
        <f t="shared" si="8"/>
        <v>#N/A</v>
      </c>
      <c r="AI14" t="e">
        <f t="shared" si="15"/>
        <v>#N/A</v>
      </c>
      <c r="AJ14" t="e">
        <f t="shared" si="9"/>
        <v>#N/A</v>
      </c>
      <c r="AK14">
        <f t="shared" si="10"/>
        <v>0</v>
      </c>
      <c r="AL14" t="e">
        <f t="shared" si="11"/>
        <v>#N/A</v>
      </c>
      <c r="AM14" t="e">
        <f t="shared" si="12"/>
        <v>#N/A</v>
      </c>
      <c r="AN14" t="e">
        <f t="shared" si="13"/>
        <v>#N/A</v>
      </c>
      <c r="AO14" t="e">
        <f>_xlfn.PERCENTILE.INC(INDEX($W$4:$W$263,MATCH(SPC!$B$13,IF(Setup!$B$11="Weekly",'SPC Backing (Hide)'!$B$4:$B$263,'SPC Backing (Hide)'!$E$4:$E$263),0),1):INDEX($W$4:$W$263,MATCH(SPC!$B$14,IF(Setup!$B$11="Weekly",'SPC Backing (Hide)'!$B$4:$B$263,'SPC Backing (Hide)'!$E$4:$E$263),0),1),'SPC Backing (Hide)'!$AO$3)</f>
        <v>#N/A</v>
      </c>
      <c r="AP14" t="e">
        <f>IF(_xlfn.PERCENTILE.INC(INDEX($W$4:$W$263,MATCH(SPC!$B$13,IF(Setup!$B$11="Weekly",'SPC Backing (Hide)'!$B$4:$B$263,'SPC Backing (Hide)'!$E$4:$E$263),0),1):INDEX($W$4:$W$263,MATCH(SPC!$B$14,IF(Setup!$B$11="Weekly",'SPC Backing (Hide)'!$B$4:$B$263,'SPC Backing (Hide)'!$E$4:$E$263),0),1),'SPC Backing (Hide)'!$AP$3)=AO14,_xlfn.PERCENTILE.INC(INDEX($W$4:$W$263,MATCH(SPC!$B$13,IF(Setup!$B$11="Weekly",'SPC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 t="e">
        <f t="shared" si="14"/>
        <v>#N/A</v>
      </c>
    </row>
    <row r="15" spans="1:43" x14ac:dyDescent="0.35">
      <c r="B15" s="12" t="str">
        <f>Demand!C20</f>
        <v/>
      </c>
      <c r="C15" s="57" t="str">
        <f>Demand!D20</f>
        <v/>
      </c>
      <c r="D15" s="57" t="str">
        <f>Demand!E20</f>
        <v/>
      </c>
      <c r="E15" s="57" t="e">
        <f>TEXT(D15*29,"mmm")&amp;"-"&amp;IF(D15=1,MAX($C$4:C14)+1,MAX($C$4:C14))</f>
        <v>#VALUE!</v>
      </c>
      <c r="F15" s="7">
        <f>INDEX(Demand!$F$9:$T$268,MATCH('SPC Backing (Hide)'!$B15,Demand!$C$9:$C$268,0),MATCH('SPC Backing (Hide)'!F$3,Demand!$F$8:$T$8,0))</f>
        <v>0</v>
      </c>
      <c r="G15" s="5">
        <f>INDEX(Demand!$F$9:$T$268,MATCH('SPC Backing (Hide)'!$B15,Demand!$C$9:$C$268,0),MATCH('SPC Backing (Hide)'!G$3,Demand!$F$8:$T$8,0))</f>
        <v>0</v>
      </c>
      <c r="H15" s="5">
        <f>INDEX(Demand!$F$9:$T$268,MATCH('SPC Backing (Hide)'!$B15,Demand!$C$9:$C$268,0),MATCH('SPC Backing (Hide)'!H$3,Demand!$F$8:$T$8,0))</f>
        <v>0</v>
      </c>
      <c r="I15" s="5">
        <f>INDEX(Demand!$F$9:$T$268,MATCH('SPC Backing (Hide)'!$B15,Demand!$C$9:$C$268,0),MATCH('SPC Backing (Hide)'!I$3,Demand!$F$8:$T$8,0))</f>
        <v>0</v>
      </c>
      <c r="J15" s="5">
        <f>INDEX(Demand!$F$9:$T$268,MATCH('SPC Backing (Hide)'!$B15,Demand!$C$9:$C$268,0),MATCH('SPC Backing (Hide)'!J$3,Demand!$F$8:$T$8,0))</f>
        <v>0</v>
      </c>
      <c r="K15" s="5">
        <f>INDEX(Demand!$F$9:$T$268,MATCH('SPC Backing (Hide)'!$B15,Demand!$C$9:$C$268,0),MATCH('SPC Backing (Hide)'!K$3,Demand!$F$8:$T$8,0))</f>
        <v>0</v>
      </c>
      <c r="L15" s="5">
        <f>INDEX(Demand!$F$9:$T$268,MATCH('SPC Backing (Hide)'!$B15,Demand!$C$9:$C$268,0),MATCH('SPC Backing (Hide)'!L$3,Demand!$F$8:$T$8,0))</f>
        <v>0</v>
      </c>
      <c r="M15" s="5">
        <f>INDEX(Demand!$F$9:$T$268,MATCH('SPC Backing (Hide)'!$B15,Demand!$C$9:$C$268,0),MATCH('SPC Backing (Hide)'!M$3,Demand!$F$8:$T$8,0))</f>
        <v>0</v>
      </c>
      <c r="N15" s="5">
        <f>INDEX(Demand!$F$9:$T$268,MATCH('SPC Backing (Hide)'!$B15,Demand!$C$9:$C$268,0),MATCH('SPC Backing (Hide)'!N$3,Demand!$F$8:$T$8,0))</f>
        <v>0</v>
      </c>
      <c r="O15" s="5">
        <f>INDEX(Demand!$F$9:$T$268,MATCH('SPC Backing (Hide)'!$B15,Demand!$C$9:$C$268,0),MATCH('SPC Backing (Hide)'!O$3,Demand!$F$8:$T$8,0))</f>
        <v>0</v>
      </c>
      <c r="P15" s="5">
        <f>INDEX(Demand!$F$9:$T$268,MATCH('SPC Backing (Hide)'!$B15,Demand!$C$9:$C$268,0),MATCH('SPC Backing (Hide)'!P$3,Demand!$F$8:$T$8,0))</f>
        <v>0</v>
      </c>
      <c r="Q15" s="5">
        <f>INDEX(Demand!$F$9:$T$268,MATCH('SPC Backing (Hide)'!$B15,Demand!$C$9:$C$268,0),MATCH('SPC Backing (Hide)'!Q$3,Demand!$F$8:$T$8,0))</f>
        <v>0</v>
      </c>
      <c r="R15" s="5">
        <f>INDEX(Demand!$F$9:$T$268,MATCH('SPC Backing (Hide)'!$B15,Demand!$C$9:$C$268,0),MATCH('SPC Backing (Hide)'!R$3,Demand!$F$8:$T$8,0))</f>
        <v>0</v>
      </c>
      <c r="S15" s="5">
        <f>INDEX(Demand!$F$9:$T$268,MATCH('SPC Backing (Hide)'!$B15,Demand!$C$9:$C$268,0),MATCH('SPC Backing (Hide)'!S$3,Demand!$F$8:$T$8,0))</f>
        <v>0</v>
      </c>
      <c r="T15" s="6">
        <f>INDEX(Demand!$F$9:$T$268,MATCH('SPC Backing (Hide)'!$B15,Demand!$C$9:$C$268,0),MATCH('SPC Backing (Hide)'!T$3,Demand!$F$8:$T$8,0))</f>
        <v>0</v>
      </c>
      <c r="U15" s="5">
        <f t="shared" si="0"/>
        <v>0</v>
      </c>
      <c r="V15">
        <f>IF(SPC!$B$13="",1,IF(SPC!$B$12="Yes",IF(Setup!$B$11="Weekly",IF(ROW(A12)&gt;=Demand!$A$8-51,1,0),IF(ROW(A12)&gt;=Demand!$A$8-11,1,0)),IF(Setup!$B$11="Weekly",IF(AND(B15&gt;=SPC!$B$13,B15&lt;SPC!$B$14),1,0),IF(AND(MATCH(E15,$E$4:$E$263,0)&gt;=MATCH(SPC!$B$13,$E$4:$E$263,0),MATCH(E15,$E$4:$E$263,0)&lt;=MATCH(SPC!$B$14,$E$4:$E$263,0)),1,0))))</f>
        <v>1</v>
      </c>
      <c r="W15" cm="1">
        <f t="array" ref="W15">INDEX($F$4:$U$263,ROW(A12),MATCH($X$2,$F$3:$U$3,0))</f>
        <v>0</v>
      </c>
      <c r="X15" t="e">
        <f>AVERAGE(INDEX($F$4:$U$263,MATCH(SPC!$B$13,IF(Setup!$B$11="Weekly",'SPC Backing (Hide)'!$B$4:$B$263,'SPC Backing (Hide)'!$E$4:$E$263),0),MATCH($X$2,$F$3:$U$3,0)):INDEX($F$4:$U$263,MATCH(SPC!$B$14,IF(Setup!$B$11="Weekly",'SPC Backing (Hide)'!$B$4:$B$263,'SPC Backing (Hide)'!$E$4:$E$263),0),MATCH('SPC Backing (Hide)'!$X$2,'SPC Backing (Hide)'!$F$3:$U$3,0)))</f>
        <v>#N/A</v>
      </c>
      <c r="Y15" cm="1">
        <f t="array" ref="Y15">ABS(INDEX($F$4:$U$263,ROW(A12),MATCH($X$2,$F$3:$U$3,0))-INDEX($F$4:$U$263,ROW(A11),MATCH($X$2,$F$3:$U$3,0)))</f>
        <v>0</v>
      </c>
      <c r="Z15" t="e">
        <f>AVERAGE(INDEX($Y$4:$Y$263,MATCH(SPC!$B$13,IF(Setup!$B$11="Weekly",'SPC Backing (Hide)'!$B$4:$B$263,'SPC Backing (Hide)'!$E$4:$E$263),0)):INDEX($Y$4:$Y$263,MATCH(SPC!$B$14,IF(Setup!$B$11="Weekly",'SPC Backing (Hide)'!$B$4:$B$263,'SPC Backing (Hide)'!$E$4:$E$263),0),1))</f>
        <v>#N/A</v>
      </c>
      <c r="AA15" t="e">
        <f t="shared" si="1"/>
        <v>#N/A</v>
      </c>
      <c r="AB15" t="e">
        <f t="shared" si="2"/>
        <v>#N/A</v>
      </c>
      <c r="AC15" t="e">
        <f t="shared" si="3"/>
        <v>#N/A</v>
      </c>
      <c r="AD15" t="e">
        <f t="shared" si="4"/>
        <v>#N/A</v>
      </c>
      <c r="AE15" t="e">
        <f t="shared" si="5"/>
        <v>#N/A</v>
      </c>
      <c r="AF15" t="e">
        <f t="shared" si="6"/>
        <v>#N/A</v>
      </c>
      <c r="AG15" t="e">
        <f t="shared" si="7"/>
        <v>#N/A</v>
      </c>
      <c r="AH15" t="e">
        <f t="shared" si="8"/>
        <v>#N/A</v>
      </c>
      <c r="AI15" t="e">
        <f t="shared" si="15"/>
        <v>#N/A</v>
      </c>
      <c r="AJ15" t="e">
        <f t="shared" si="9"/>
        <v>#N/A</v>
      </c>
      <c r="AK15">
        <f t="shared" si="10"/>
        <v>0</v>
      </c>
      <c r="AL15" t="e">
        <f t="shared" si="11"/>
        <v>#N/A</v>
      </c>
      <c r="AM15" t="e">
        <f t="shared" si="12"/>
        <v>#N/A</v>
      </c>
      <c r="AN15" t="e">
        <f t="shared" si="13"/>
        <v>#N/A</v>
      </c>
      <c r="AO15" t="e">
        <f>_xlfn.PERCENTILE.INC(INDEX($W$4:$W$263,MATCH(SPC!$B$13,IF(Setup!$B$11="Weekly",'SPC Backing (Hide)'!$B$4:$B$263,'SPC Backing (Hide)'!$E$4:$E$263),0),1):INDEX($W$4:$W$263,MATCH(SPC!$B$14,IF(Setup!$B$11="Weekly",'SPC Backing (Hide)'!$B$4:$B$263,'SPC Backing (Hide)'!$E$4:$E$263),0),1),'SPC Backing (Hide)'!$AO$3)</f>
        <v>#N/A</v>
      </c>
      <c r="AP15" t="e">
        <f>IF(_xlfn.PERCENTILE.INC(INDEX($W$4:$W$263,MATCH(SPC!$B$13,IF(Setup!$B$11="Weekly",'SPC Backing (Hide)'!$B$4:$B$263,'SPC Backing (Hide)'!$E$4:$E$263),0),1):INDEX($W$4:$W$263,MATCH(SPC!$B$14,IF(Setup!$B$11="Weekly",'SPC Backing (Hide)'!$B$4:$B$263,'SPC Backing (Hide)'!$E$4:$E$263),0),1),'SPC Backing (Hide)'!$AP$3)=AO15,_xlfn.PERCENTILE.INC(INDEX($W$4:$W$263,MATCH(SPC!$B$13,IF(Setup!$B$11="Weekly",'SPC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 t="e">
        <f t="shared" si="14"/>
        <v>#N/A</v>
      </c>
    </row>
    <row r="16" spans="1:43" x14ac:dyDescent="0.35">
      <c r="B16" s="12" t="str">
        <f>Demand!C21</f>
        <v/>
      </c>
      <c r="C16" s="57" t="str">
        <f>Demand!D21</f>
        <v/>
      </c>
      <c r="D16" s="57" t="str">
        <f>Demand!E21</f>
        <v/>
      </c>
      <c r="E16" s="57" t="e">
        <f>TEXT(D16*29,"mmm")&amp;"-"&amp;IF(D16=1,MAX($C$4:C15)+1,MAX($C$4:C15))</f>
        <v>#VALUE!</v>
      </c>
      <c r="F16" s="7">
        <f>INDEX(Demand!$F$9:$T$268,MATCH('SPC Backing (Hide)'!$B16,Demand!$C$9:$C$268,0),MATCH('SPC Backing (Hide)'!F$3,Demand!$F$8:$T$8,0))</f>
        <v>0</v>
      </c>
      <c r="G16" s="5">
        <f>INDEX(Demand!$F$9:$T$268,MATCH('SPC Backing (Hide)'!$B16,Demand!$C$9:$C$268,0),MATCH('SPC Backing (Hide)'!G$3,Demand!$F$8:$T$8,0))</f>
        <v>0</v>
      </c>
      <c r="H16" s="5">
        <f>INDEX(Demand!$F$9:$T$268,MATCH('SPC Backing (Hide)'!$B16,Demand!$C$9:$C$268,0),MATCH('SPC Backing (Hide)'!H$3,Demand!$F$8:$T$8,0))</f>
        <v>0</v>
      </c>
      <c r="I16" s="5">
        <f>INDEX(Demand!$F$9:$T$268,MATCH('SPC Backing (Hide)'!$B16,Demand!$C$9:$C$268,0),MATCH('SPC Backing (Hide)'!I$3,Demand!$F$8:$T$8,0))</f>
        <v>0</v>
      </c>
      <c r="J16" s="5">
        <f>INDEX(Demand!$F$9:$T$268,MATCH('SPC Backing (Hide)'!$B16,Demand!$C$9:$C$268,0),MATCH('SPC Backing (Hide)'!J$3,Demand!$F$8:$T$8,0))</f>
        <v>0</v>
      </c>
      <c r="K16" s="5">
        <f>INDEX(Demand!$F$9:$T$268,MATCH('SPC Backing (Hide)'!$B16,Demand!$C$9:$C$268,0),MATCH('SPC Backing (Hide)'!K$3,Demand!$F$8:$T$8,0))</f>
        <v>0</v>
      </c>
      <c r="L16" s="5">
        <f>INDEX(Demand!$F$9:$T$268,MATCH('SPC Backing (Hide)'!$B16,Demand!$C$9:$C$268,0),MATCH('SPC Backing (Hide)'!L$3,Demand!$F$8:$T$8,0))</f>
        <v>0</v>
      </c>
      <c r="M16" s="5">
        <f>INDEX(Demand!$F$9:$T$268,MATCH('SPC Backing (Hide)'!$B16,Demand!$C$9:$C$268,0),MATCH('SPC Backing (Hide)'!M$3,Demand!$F$8:$T$8,0))</f>
        <v>0</v>
      </c>
      <c r="N16" s="5">
        <f>INDEX(Demand!$F$9:$T$268,MATCH('SPC Backing (Hide)'!$B16,Demand!$C$9:$C$268,0),MATCH('SPC Backing (Hide)'!N$3,Demand!$F$8:$T$8,0))</f>
        <v>0</v>
      </c>
      <c r="O16" s="5">
        <f>INDEX(Demand!$F$9:$T$268,MATCH('SPC Backing (Hide)'!$B16,Demand!$C$9:$C$268,0),MATCH('SPC Backing (Hide)'!O$3,Demand!$F$8:$T$8,0))</f>
        <v>0</v>
      </c>
      <c r="P16" s="5">
        <f>INDEX(Demand!$F$9:$T$268,MATCH('SPC Backing (Hide)'!$B16,Demand!$C$9:$C$268,0),MATCH('SPC Backing (Hide)'!P$3,Demand!$F$8:$T$8,0))</f>
        <v>0</v>
      </c>
      <c r="Q16" s="5">
        <f>INDEX(Demand!$F$9:$T$268,MATCH('SPC Backing (Hide)'!$B16,Demand!$C$9:$C$268,0),MATCH('SPC Backing (Hide)'!Q$3,Demand!$F$8:$T$8,0))</f>
        <v>0</v>
      </c>
      <c r="R16" s="5">
        <f>INDEX(Demand!$F$9:$T$268,MATCH('SPC Backing (Hide)'!$B16,Demand!$C$9:$C$268,0),MATCH('SPC Backing (Hide)'!R$3,Demand!$F$8:$T$8,0))</f>
        <v>0</v>
      </c>
      <c r="S16" s="5">
        <f>INDEX(Demand!$F$9:$T$268,MATCH('SPC Backing (Hide)'!$B16,Demand!$C$9:$C$268,0),MATCH('SPC Backing (Hide)'!S$3,Demand!$F$8:$T$8,0))</f>
        <v>0</v>
      </c>
      <c r="T16" s="6">
        <f>INDEX(Demand!$F$9:$T$268,MATCH('SPC Backing (Hide)'!$B16,Demand!$C$9:$C$268,0),MATCH('SPC Backing (Hide)'!T$3,Demand!$F$8:$T$8,0))</f>
        <v>0</v>
      </c>
      <c r="U16" s="5">
        <f t="shared" si="0"/>
        <v>0</v>
      </c>
      <c r="V16">
        <f>IF(SPC!$B$13="",1,IF(SPC!$B$12="Yes",IF(Setup!$B$11="Weekly",IF(ROW(A13)&gt;=Demand!$A$8-51,1,0),IF(ROW(A13)&gt;=Demand!$A$8-11,1,0)),IF(Setup!$B$11="Weekly",IF(AND(B16&gt;=SPC!$B$13,B16&lt;SPC!$B$14),1,0),IF(AND(MATCH(E16,$E$4:$E$263,0)&gt;=MATCH(SPC!$B$13,$E$4:$E$263,0),MATCH(E16,$E$4:$E$263,0)&lt;=MATCH(SPC!$B$14,$E$4:$E$263,0)),1,0))))</f>
        <v>1</v>
      </c>
      <c r="W16" cm="1">
        <f t="array" ref="W16">INDEX($F$4:$U$263,ROW(A13),MATCH($X$2,$F$3:$U$3,0))</f>
        <v>0</v>
      </c>
      <c r="X16" t="e">
        <f>AVERAGE(INDEX($F$4:$U$263,MATCH(SPC!$B$13,IF(Setup!$B$11="Weekly",'SPC Backing (Hide)'!$B$4:$B$263,'SPC Backing (Hide)'!$E$4:$E$263),0),MATCH($X$2,$F$3:$U$3,0)):INDEX($F$4:$U$263,MATCH(SPC!$B$14,IF(Setup!$B$11="Weekly",'SPC Backing (Hide)'!$B$4:$B$263,'SPC Backing (Hide)'!$E$4:$E$263),0),MATCH('SPC Backing (Hide)'!$X$2,'SPC Backing (Hide)'!$F$3:$U$3,0)))</f>
        <v>#N/A</v>
      </c>
      <c r="Y16" cm="1">
        <f t="array" ref="Y16">ABS(INDEX($F$4:$U$263,ROW(A13),MATCH($X$2,$F$3:$U$3,0))-INDEX($F$4:$U$263,ROW(A12),MATCH($X$2,$F$3:$U$3,0)))</f>
        <v>0</v>
      </c>
      <c r="Z16" t="e">
        <f>AVERAGE(INDEX($Y$4:$Y$263,MATCH(SPC!$B$13,IF(Setup!$B$11="Weekly",'SPC Backing (Hide)'!$B$4:$B$263,'SPC Backing (Hide)'!$E$4:$E$263),0)):INDEX($Y$4:$Y$263,MATCH(SPC!$B$14,IF(Setup!$B$11="Weekly",'SPC Backing (Hide)'!$B$4:$B$263,'SPC Backing (Hide)'!$E$4:$E$263),0),1))</f>
        <v>#N/A</v>
      </c>
      <c r="AA16" t="e">
        <f t="shared" si="1"/>
        <v>#N/A</v>
      </c>
      <c r="AB16" t="e">
        <f t="shared" si="2"/>
        <v>#N/A</v>
      </c>
      <c r="AC16" t="e">
        <f t="shared" si="3"/>
        <v>#N/A</v>
      </c>
      <c r="AD16" t="e">
        <f t="shared" si="4"/>
        <v>#N/A</v>
      </c>
      <c r="AE16" t="e">
        <f t="shared" si="5"/>
        <v>#N/A</v>
      </c>
      <c r="AF16" t="e">
        <f t="shared" si="6"/>
        <v>#N/A</v>
      </c>
      <c r="AG16" t="e">
        <f t="shared" si="7"/>
        <v>#N/A</v>
      </c>
      <c r="AH16" t="e">
        <f t="shared" si="8"/>
        <v>#N/A</v>
      </c>
      <c r="AI16" t="e">
        <f t="shared" si="15"/>
        <v>#N/A</v>
      </c>
      <c r="AJ16" t="e">
        <f t="shared" si="9"/>
        <v>#N/A</v>
      </c>
      <c r="AK16">
        <f t="shared" si="10"/>
        <v>0</v>
      </c>
      <c r="AL16" t="e">
        <f t="shared" si="11"/>
        <v>#N/A</v>
      </c>
      <c r="AM16" t="e">
        <f t="shared" si="12"/>
        <v>#N/A</v>
      </c>
      <c r="AN16" t="e">
        <f t="shared" si="13"/>
        <v>#N/A</v>
      </c>
      <c r="AO16" t="e">
        <f>_xlfn.PERCENTILE.INC(INDEX($W$4:$W$263,MATCH(SPC!$B$13,IF(Setup!$B$11="Weekly",'SPC Backing (Hide)'!$B$4:$B$263,'SPC Backing (Hide)'!$E$4:$E$263),0),1):INDEX($W$4:$W$263,MATCH(SPC!$B$14,IF(Setup!$B$11="Weekly",'SPC Backing (Hide)'!$B$4:$B$263,'SPC Backing (Hide)'!$E$4:$E$263),0),1),'SPC Backing (Hide)'!$AO$3)</f>
        <v>#N/A</v>
      </c>
      <c r="AP16" t="e">
        <f>IF(_xlfn.PERCENTILE.INC(INDEX($W$4:$W$263,MATCH(SPC!$B$13,IF(Setup!$B$11="Weekly",'SPC Backing (Hide)'!$B$4:$B$263,'SPC Backing (Hide)'!$E$4:$E$263),0),1):INDEX($W$4:$W$263,MATCH(SPC!$B$14,IF(Setup!$B$11="Weekly",'SPC Backing (Hide)'!$B$4:$B$263,'SPC Backing (Hide)'!$E$4:$E$263),0),1),'SPC Backing (Hide)'!$AP$3)=AO16,_xlfn.PERCENTILE.INC(INDEX($W$4:$W$263,MATCH(SPC!$B$13,IF(Setup!$B$11="Weekly",'SPC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 t="e">
        <f t="shared" si="14"/>
        <v>#N/A</v>
      </c>
    </row>
    <row r="17" spans="2:43" x14ac:dyDescent="0.35">
      <c r="B17" s="12" t="str">
        <f>Demand!C22</f>
        <v/>
      </c>
      <c r="C17" s="57" t="str">
        <f>Demand!D22</f>
        <v/>
      </c>
      <c r="D17" s="57" t="str">
        <f>Demand!E22</f>
        <v/>
      </c>
      <c r="E17" s="57" t="e">
        <f>TEXT(D17*29,"mmm")&amp;"-"&amp;IF(D17=1,MAX($C$4:C16)+1,MAX($C$4:C16))</f>
        <v>#VALUE!</v>
      </c>
      <c r="F17" s="7">
        <f>INDEX(Demand!$F$9:$T$268,MATCH('SPC Backing (Hide)'!$B17,Demand!$C$9:$C$268,0),MATCH('SPC Backing (Hide)'!F$3,Demand!$F$8:$T$8,0))</f>
        <v>0</v>
      </c>
      <c r="G17" s="5">
        <f>INDEX(Demand!$F$9:$T$268,MATCH('SPC Backing (Hide)'!$B17,Demand!$C$9:$C$268,0),MATCH('SPC Backing (Hide)'!G$3,Demand!$F$8:$T$8,0))</f>
        <v>0</v>
      </c>
      <c r="H17" s="5">
        <f>INDEX(Demand!$F$9:$T$268,MATCH('SPC Backing (Hide)'!$B17,Demand!$C$9:$C$268,0),MATCH('SPC Backing (Hide)'!H$3,Demand!$F$8:$T$8,0))</f>
        <v>0</v>
      </c>
      <c r="I17" s="5">
        <f>INDEX(Demand!$F$9:$T$268,MATCH('SPC Backing (Hide)'!$B17,Demand!$C$9:$C$268,0),MATCH('SPC Backing (Hide)'!I$3,Demand!$F$8:$T$8,0))</f>
        <v>0</v>
      </c>
      <c r="J17" s="5">
        <f>INDEX(Demand!$F$9:$T$268,MATCH('SPC Backing (Hide)'!$B17,Demand!$C$9:$C$268,0),MATCH('SPC Backing (Hide)'!J$3,Demand!$F$8:$T$8,0))</f>
        <v>0</v>
      </c>
      <c r="K17" s="5">
        <f>INDEX(Demand!$F$9:$T$268,MATCH('SPC Backing (Hide)'!$B17,Demand!$C$9:$C$268,0),MATCH('SPC Backing (Hide)'!K$3,Demand!$F$8:$T$8,0))</f>
        <v>0</v>
      </c>
      <c r="L17" s="5">
        <f>INDEX(Demand!$F$9:$T$268,MATCH('SPC Backing (Hide)'!$B17,Demand!$C$9:$C$268,0),MATCH('SPC Backing (Hide)'!L$3,Demand!$F$8:$T$8,0))</f>
        <v>0</v>
      </c>
      <c r="M17" s="5">
        <f>INDEX(Demand!$F$9:$T$268,MATCH('SPC Backing (Hide)'!$B17,Demand!$C$9:$C$268,0),MATCH('SPC Backing (Hide)'!M$3,Demand!$F$8:$T$8,0))</f>
        <v>0</v>
      </c>
      <c r="N17" s="5">
        <f>INDEX(Demand!$F$9:$T$268,MATCH('SPC Backing (Hide)'!$B17,Demand!$C$9:$C$268,0),MATCH('SPC Backing (Hide)'!N$3,Demand!$F$8:$T$8,0))</f>
        <v>0</v>
      </c>
      <c r="O17" s="5">
        <f>INDEX(Demand!$F$9:$T$268,MATCH('SPC Backing (Hide)'!$B17,Demand!$C$9:$C$268,0),MATCH('SPC Backing (Hide)'!O$3,Demand!$F$8:$T$8,0))</f>
        <v>0</v>
      </c>
      <c r="P17" s="5">
        <f>INDEX(Demand!$F$9:$T$268,MATCH('SPC Backing (Hide)'!$B17,Demand!$C$9:$C$268,0),MATCH('SPC Backing (Hide)'!P$3,Demand!$F$8:$T$8,0))</f>
        <v>0</v>
      </c>
      <c r="Q17" s="5">
        <f>INDEX(Demand!$F$9:$T$268,MATCH('SPC Backing (Hide)'!$B17,Demand!$C$9:$C$268,0),MATCH('SPC Backing (Hide)'!Q$3,Demand!$F$8:$T$8,0))</f>
        <v>0</v>
      </c>
      <c r="R17" s="5">
        <f>INDEX(Demand!$F$9:$T$268,MATCH('SPC Backing (Hide)'!$B17,Demand!$C$9:$C$268,0),MATCH('SPC Backing (Hide)'!R$3,Demand!$F$8:$T$8,0))</f>
        <v>0</v>
      </c>
      <c r="S17" s="5">
        <f>INDEX(Demand!$F$9:$T$268,MATCH('SPC Backing (Hide)'!$B17,Demand!$C$9:$C$268,0),MATCH('SPC Backing (Hide)'!S$3,Demand!$F$8:$T$8,0))</f>
        <v>0</v>
      </c>
      <c r="T17" s="6">
        <f>INDEX(Demand!$F$9:$T$268,MATCH('SPC Backing (Hide)'!$B17,Demand!$C$9:$C$268,0),MATCH('SPC Backing (Hide)'!T$3,Demand!$F$8:$T$8,0))</f>
        <v>0</v>
      </c>
      <c r="U17" s="5">
        <f t="shared" si="0"/>
        <v>0</v>
      </c>
      <c r="V17">
        <f>IF(SPC!$B$13="",1,IF(SPC!$B$12="Yes",IF(Setup!$B$11="Weekly",IF(ROW(A14)&gt;=Demand!$A$8-51,1,0),IF(ROW(A14)&gt;=Demand!$A$8-11,1,0)),IF(Setup!$B$11="Weekly",IF(AND(B17&gt;=SPC!$B$13,B17&lt;SPC!$B$14),1,0),IF(AND(MATCH(E17,$E$4:$E$263,0)&gt;=MATCH(SPC!$B$13,$E$4:$E$263,0),MATCH(E17,$E$4:$E$263,0)&lt;=MATCH(SPC!$B$14,$E$4:$E$263,0)),1,0))))</f>
        <v>1</v>
      </c>
      <c r="W17" cm="1">
        <f t="array" ref="W17">INDEX($F$4:$U$263,ROW(A14),MATCH($X$2,$F$3:$U$3,0))</f>
        <v>0</v>
      </c>
      <c r="X17" t="e">
        <f>AVERAGE(INDEX($F$4:$U$263,MATCH(SPC!$B$13,IF(Setup!$B$11="Weekly",'SPC Backing (Hide)'!$B$4:$B$263,'SPC Backing (Hide)'!$E$4:$E$263),0),MATCH($X$2,$F$3:$U$3,0)):INDEX($F$4:$U$263,MATCH(SPC!$B$14,IF(Setup!$B$11="Weekly",'SPC Backing (Hide)'!$B$4:$B$263,'SPC Backing (Hide)'!$E$4:$E$263),0),MATCH('SPC Backing (Hide)'!$X$2,'SPC Backing (Hide)'!$F$3:$U$3,0)))</f>
        <v>#N/A</v>
      </c>
      <c r="Y17" cm="1">
        <f t="array" ref="Y17">ABS(INDEX($F$4:$U$263,ROW(A14),MATCH($X$2,$F$3:$U$3,0))-INDEX($F$4:$U$263,ROW(A13),MATCH($X$2,$F$3:$U$3,0)))</f>
        <v>0</v>
      </c>
      <c r="Z17" t="e">
        <f>AVERAGE(INDEX($Y$4:$Y$263,MATCH(SPC!$B$13,IF(Setup!$B$11="Weekly",'SPC Backing (Hide)'!$B$4:$B$263,'SPC Backing (Hide)'!$E$4:$E$263),0)):INDEX($Y$4:$Y$263,MATCH(SPC!$B$14,IF(Setup!$B$11="Weekly",'SPC Backing (Hide)'!$B$4:$B$263,'SPC Backing (Hide)'!$E$4:$E$263),0),1))</f>
        <v>#N/A</v>
      </c>
      <c r="AA17" t="e">
        <f t="shared" si="1"/>
        <v>#N/A</v>
      </c>
      <c r="AB17" t="e">
        <f t="shared" si="2"/>
        <v>#N/A</v>
      </c>
      <c r="AC17" t="e">
        <f t="shared" si="3"/>
        <v>#N/A</v>
      </c>
      <c r="AD17" t="e">
        <f t="shared" si="4"/>
        <v>#N/A</v>
      </c>
      <c r="AE17" t="e">
        <f t="shared" si="5"/>
        <v>#N/A</v>
      </c>
      <c r="AF17" t="e">
        <f t="shared" si="6"/>
        <v>#N/A</v>
      </c>
      <c r="AG17" t="e">
        <f t="shared" si="7"/>
        <v>#N/A</v>
      </c>
      <c r="AH17" t="e">
        <f t="shared" si="8"/>
        <v>#N/A</v>
      </c>
      <c r="AI17" t="e">
        <f t="shared" si="15"/>
        <v>#N/A</v>
      </c>
      <c r="AJ17" t="e">
        <f t="shared" si="9"/>
        <v>#N/A</v>
      </c>
      <c r="AK17">
        <f t="shared" si="10"/>
        <v>0</v>
      </c>
      <c r="AL17" t="e">
        <f t="shared" si="11"/>
        <v>#N/A</v>
      </c>
      <c r="AM17" t="e">
        <f t="shared" si="12"/>
        <v>#N/A</v>
      </c>
      <c r="AN17" t="e">
        <f t="shared" si="13"/>
        <v>#N/A</v>
      </c>
      <c r="AO17" t="e">
        <f>_xlfn.PERCENTILE.INC(INDEX($W$4:$W$263,MATCH(SPC!$B$13,IF(Setup!$B$11="Weekly",'SPC Backing (Hide)'!$B$4:$B$263,'SPC Backing (Hide)'!$E$4:$E$263),0),1):INDEX($W$4:$W$263,MATCH(SPC!$B$14,IF(Setup!$B$11="Weekly",'SPC Backing (Hide)'!$B$4:$B$263,'SPC Backing (Hide)'!$E$4:$E$263),0),1),'SPC Backing (Hide)'!$AO$3)</f>
        <v>#N/A</v>
      </c>
      <c r="AP17" t="e">
        <f>IF(_xlfn.PERCENTILE.INC(INDEX($W$4:$W$263,MATCH(SPC!$B$13,IF(Setup!$B$11="Weekly",'SPC Backing (Hide)'!$B$4:$B$263,'SPC Backing (Hide)'!$E$4:$E$263),0),1):INDEX($W$4:$W$263,MATCH(SPC!$B$14,IF(Setup!$B$11="Weekly",'SPC Backing (Hide)'!$B$4:$B$263,'SPC Backing (Hide)'!$E$4:$E$263),0),1),'SPC Backing (Hide)'!$AP$3)=AO17,_xlfn.PERCENTILE.INC(INDEX($W$4:$W$263,MATCH(SPC!$B$13,IF(Setup!$B$11="Weekly",'SPC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 t="e">
        <f t="shared" si="14"/>
        <v>#N/A</v>
      </c>
    </row>
    <row r="18" spans="2:43" x14ac:dyDescent="0.35">
      <c r="B18" s="12" t="str">
        <f>Demand!C23</f>
        <v/>
      </c>
      <c r="C18" s="57" t="str">
        <f>Demand!D23</f>
        <v/>
      </c>
      <c r="D18" s="57" t="str">
        <f>Demand!E23</f>
        <v/>
      </c>
      <c r="E18" s="57" t="e">
        <f>TEXT(D18*29,"mmm")&amp;"-"&amp;IF(D18=1,MAX($C$4:C17)+1,MAX($C$4:C17))</f>
        <v>#VALUE!</v>
      </c>
      <c r="F18" s="7">
        <f>INDEX(Demand!$F$9:$T$268,MATCH('SPC Backing (Hide)'!$B18,Demand!$C$9:$C$268,0),MATCH('SPC Backing (Hide)'!F$3,Demand!$F$8:$T$8,0))</f>
        <v>0</v>
      </c>
      <c r="G18" s="5">
        <f>INDEX(Demand!$F$9:$T$268,MATCH('SPC Backing (Hide)'!$B18,Demand!$C$9:$C$268,0),MATCH('SPC Backing (Hide)'!G$3,Demand!$F$8:$T$8,0))</f>
        <v>0</v>
      </c>
      <c r="H18" s="5">
        <f>INDEX(Demand!$F$9:$T$268,MATCH('SPC Backing (Hide)'!$B18,Demand!$C$9:$C$268,0),MATCH('SPC Backing (Hide)'!H$3,Demand!$F$8:$T$8,0))</f>
        <v>0</v>
      </c>
      <c r="I18" s="5">
        <f>INDEX(Demand!$F$9:$T$268,MATCH('SPC Backing (Hide)'!$B18,Demand!$C$9:$C$268,0),MATCH('SPC Backing (Hide)'!I$3,Demand!$F$8:$T$8,0))</f>
        <v>0</v>
      </c>
      <c r="J18" s="5">
        <f>INDEX(Demand!$F$9:$T$268,MATCH('SPC Backing (Hide)'!$B18,Demand!$C$9:$C$268,0),MATCH('SPC Backing (Hide)'!J$3,Demand!$F$8:$T$8,0))</f>
        <v>0</v>
      </c>
      <c r="K18" s="5">
        <f>INDEX(Demand!$F$9:$T$268,MATCH('SPC Backing (Hide)'!$B18,Demand!$C$9:$C$268,0),MATCH('SPC Backing (Hide)'!K$3,Demand!$F$8:$T$8,0))</f>
        <v>0</v>
      </c>
      <c r="L18" s="5">
        <f>INDEX(Demand!$F$9:$T$268,MATCH('SPC Backing (Hide)'!$B18,Demand!$C$9:$C$268,0),MATCH('SPC Backing (Hide)'!L$3,Demand!$F$8:$T$8,0))</f>
        <v>0</v>
      </c>
      <c r="M18" s="5">
        <f>INDEX(Demand!$F$9:$T$268,MATCH('SPC Backing (Hide)'!$B18,Demand!$C$9:$C$268,0),MATCH('SPC Backing (Hide)'!M$3,Demand!$F$8:$T$8,0))</f>
        <v>0</v>
      </c>
      <c r="N18" s="5">
        <f>INDEX(Demand!$F$9:$T$268,MATCH('SPC Backing (Hide)'!$B18,Demand!$C$9:$C$268,0),MATCH('SPC Backing (Hide)'!N$3,Demand!$F$8:$T$8,0))</f>
        <v>0</v>
      </c>
      <c r="O18" s="5">
        <f>INDEX(Demand!$F$9:$T$268,MATCH('SPC Backing (Hide)'!$B18,Demand!$C$9:$C$268,0),MATCH('SPC Backing (Hide)'!O$3,Demand!$F$8:$T$8,0))</f>
        <v>0</v>
      </c>
      <c r="P18" s="5">
        <f>INDEX(Demand!$F$9:$T$268,MATCH('SPC Backing (Hide)'!$B18,Demand!$C$9:$C$268,0),MATCH('SPC Backing (Hide)'!P$3,Demand!$F$8:$T$8,0))</f>
        <v>0</v>
      </c>
      <c r="Q18" s="5">
        <f>INDEX(Demand!$F$9:$T$268,MATCH('SPC Backing (Hide)'!$B18,Demand!$C$9:$C$268,0),MATCH('SPC Backing (Hide)'!Q$3,Demand!$F$8:$T$8,0))</f>
        <v>0</v>
      </c>
      <c r="R18" s="5">
        <f>INDEX(Demand!$F$9:$T$268,MATCH('SPC Backing (Hide)'!$B18,Demand!$C$9:$C$268,0),MATCH('SPC Backing (Hide)'!R$3,Demand!$F$8:$T$8,0))</f>
        <v>0</v>
      </c>
      <c r="S18" s="5">
        <f>INDEX(Demand!$F$9:$T$268,MATCH('SPC Backing (Hide)'!$B18,Demand!$C$9:$C$268,0),MATCH('SPC Backing (Hide)'!S$3,Demand!$F$8:$T$8,0))</f>
        <v>0</v>
      </c>
      <c r="T18" s="6">
        <f>INDEX(Demand!$F$9:$T$268,MATCH('SPC Backing (Hide)'!$B18,Demand!$C$9:$C$268,0),MATCH('SPC Backing (Hide)'!T$3,Demand!$F$8:$T$8,0))</f>
        <v>0</v>
      </c>
      <c r="U18" s="5">
        <f t="shared" si="0"/>
        <v>0</v>
      </c>
      <c r="V18">
        <f>IF(SPC!$B$13="",1,IF(SPC!$B$12="Yes",IF(Setup!$B$11="Weekly",IF(ROW(A15)&gt;=Demand!$A$8-51,1,0),IF(ROW(A15)&gt;=Demand!$A$8-11,1,0)),IF(Setup!$B$11="Weekly",IF(AND(B18&gt;=SPC!$B$13,B18&lt;SPC!$B$14),1,0),IF(AND(MATCH(E18,$E$4:$E$263,0)&gt;=MATCH(SPC!$B$13,$E$4:$E$263,0),MATCH(E18,$E$4:$E$263,0)&lt;=MATCH(SPC!$B$14,$E$4:$E$263,0)),1,0))))</f>
        <v>1</v>
      </c>
      <c r="W18" cm="1">
        <f t="array" ref="W18">INDEX($F$4:$U$263,ROW(A15),MATCH($X$2,$F$3:$U$3,0))</f>
        <v>0</v>
      </c>
      <c r="X18" t="e">
        <f>AVERAGE(INDEX($F$4:$U$263,MATCH(SPC!$B$13,IF(Setup!$B$11="Weekly",'SPC Backing (Hide)'!$B$4:$B$263,'SPC Backing (Hide)'!$E$4:$E$263),0),MATCH($X$2,$F$3:$U$3,0)):INDEX($F$4:$U$263,MATCH(SPC!$B$14,IF(Setup!$B$11="Weekly",'SPC Backing (Hide)'!$B$4:$B$263,'SPC Backing (Hide)'!$E$4:$E$263),0),MATCH('SPC Backing (Hide)'!$X$2,'SPC Backing (Hide)'!$F$3:$U$3,0)))</f>
        <v>#N/A</v>
      </c>
      <c r="Y18" cm="1">
        <f t="array" ref="Y18">ABS(INDEX($F$4:$U$263,ROW(A15),MATCH($X$2,$F$3:$U$3,0))-INDEX($F$4:$U$263,ROW(A14),MATCH($X$2,$F$3:$U$3,0)))</f>
        <v>0</v>
      </c>
      <c r="Z18" t="e">
        <f>AVERAGE(INDEX($Y$4:$Y$263,MATCH(SPC!$B$13,IF(Setup!$B$11="Weekly",'SPC Backing (Hide)'!$B$4:$B$263,'SPC Backing (Hide)'!$E$4:$E$263),0)):INDEX($Y$4:$Y$263,MATCH(SPC!$B$14,IF(Setup!$B$11="Weekly",'SPC Backing (Hide)'!$B$4:$B$263,'SPC Backing (Hide)'!$E$4:$E$263),0),1))</f>
        <v>#N/A</v>
      </c>
      <c r="AA18" t="e">
        <f t="shared" si="1"/>
        <v>#N/A</v>
      </c>
      <c r="AB18" t="e">
        <f t="shared" si="2"/>
        <v>#N/A</v>
      </c>
      <c r="AC18" t="e">
        <f t="shared" si="3"/>
        <v>#N/A</v>
      </c>
      <c r="AD18" t="e">
        <f t="shared" si="4"/>
        <v>#N/A</v>
      </c>
      <c r="AE18" t="e">
        <f t="shared" si="5"/>
        <v>#N/A</v>
      </c>
      <c r="AF18" t="e">
        <f t="shared" si="6"/>
        <v>#N/A</v>
      </c>
      <c r="AG18" t="e">
        <f t="shared" si="7"/>
        <v>#N/A</v>
      </c>
      <c r="AH18" t="e">
        <f t="shared" si="8"/>
        <v>#N/A</v>
      </c>
      <c r="AI18" t="e">
        <f t="shared" si="15"/>
        <v>#N/A</v>
      </c>
      <c r="AJ18" t="e">
        <f t="shared" si="9"/>
        <v>#N/A</v>
      </c>
      <c r="AK18">
        <f t="shared" si="10"/>
        <v>0</v>
      </c>
      <c r="AL18" t="e">
        <f t="shared" si="11"/>
        <v>#N/A</v>
      </c>
      <c r="AM18" t="e">
        <f t="shared" si="12"/>
        <v>#N/A</v>
      </c>
      <c r="AN18" t="e">
        <f t="shared" si="13"/>
        <v>#N/A</v>
      </c>
      <c r="AO18" t="e">
        <f>_xlfn.PERCENTILE.INC(INDEX($W$4:$W$263,MATCH(SPC!$B$13,IF(Setup!$B$11="Weekly",'SPC Backing (Hide)'!$B$4:$B$263,'SPC Backing (Hide)'!$E$4:$E$263),0),1):INDEX($W$4:$W$263,MATCH(SPC!$B$14,IF(Setup!$B$11="Weekly",'SPC Backing (Hide)'!$B$4:$B$263,'SPC Backing (Hide)'!$E$4:$E$263),0),1),'SPC Backing (Hide)'!$AO$3)</f>
        <v>#N/A</v>
      </c>
      <c r="AP18" t="e">
        <f>IF(_xlfn.PERCENTILE.INC(INDEX($W$4:$W$263,MATCH(SPC!$B$13,IF(Setup!$B$11="Weekly",'SPC Backing (Hide)'!$B$4:$B$263,'SPC Backing (Hide)'!$E$4:$E$263),0),1):INDEX($W$4:$W$263,MATCH(SPC!$B$14,IF(Setup!$B$11="Weekly",'SPC Backing (Hide)'!$B$4:$B$263,'SPC Backing (Hide)'!$E$4:$E$263),0),1),'SPC Backing (Hide)'!$AP$3)=AO18,_xlfn.PERCENTILE.INC(INDEX($W$4:$W$263,MATCH(SPC!$B$13,IF(Setup!$B$11="Weekly",'SPC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 t="e">
        <f t="shared" si="14"/>
        <v>#N/A</v>
      </c>
    </row>
    <row r="19" spans="2:43" x14ac:dyDescent="0.35">
      <c r="B19" s="12" t="str">
        <f>Demand!C24</f>
        <v/>
      </c>
      <c r="C19" s="57" t="str">
        <f>Demand!D24</f>
        <v/>
      </c>
      <c r="D19" s="57" t="str">
        <f>Demand!E24</f>
        <v/>
      </c>
      <c r="E19" s="57" t="e">
        <f>TEXT(D19*29,"mmm")&amp;"-"&amp;IF(D19=1,MAX($C$4:C18)+1,MAX($C$4:C18))</f>
        <v>#VALUE!</v>
      </c>
      <c r="F19" s="7">
        <f>INDEX(Demand!$F$9:$T$268,MATCH('SPC Backing (Hide)'!$B19,Demand!$C$9:$C$268,0),MATCH('SPC Backing (Hide)'!F$3,Demand!$F$8:$T$8,0))</f>
        <v>0</v>
      </c>
      <c r="G19" s="5">
        <f>INDEX(Demand!$F$9:$T$268,MATCH('SPC Backing (Hide)'!$B19,Demand!$C$9:$C$268,0),MATCH('SPC Backing (Hide)'!G$3,Demand!$F$8:$T$8,0))</f>
        <v>0</v>
      </c>
      <c r="H19" s="5">
        <f>INDEX(Demand!$F$9:$T$268,MATCH('SPC Backing (Hide)'!$B19,Demand!$C$9:$C$268,0),MATCH('SPC Backing (Hide)'!H$3,Demand!$F$8:$T$8,0))</f>
        <v>0</v>
      </c>
      <c r="I19" s="5">
        <f>INDEX(Demand!$F$9:$T$268,MATCH('SPC Backing (Hide)'!$B19,Demand!$C$9:$C$268,0),MATCH('SPC Backing (Hide)'!I$3,Demand!$F$8:$T$8,0))</f>
        <v>0</v>
      </c>
      <c r="J19" s="5">
        <f>INDEX(Demand!$F$9:$T$268,MATCH('SPC Backing (Hide)'!$B19,Demand!$C$9:$C$268,0),MATCH('SPC Backing (Hide)'!J$3,Demand!$F$8:$T$8,0))</f>
        <v>0</v>
      </c>
      <c r="K19" s="5">
        <f>INDEX(Demand!$F$9:$T$268,MATCH('SPC Backing (Hide)'!$B19,Demand!$C$9:$C$268,0),MATCH('SPC Backing (Hide)'!K$3,Demand!$F$8:$T$8,0))</f>
        <v>0</v>
      </c>
      <c r="L19" s="5">
        <f>INDEX(Demand!$F$9:$T$268,MATCH('SPC Backing (Hide)'!$B19,Demand!$C$9:$C$268,0),MATCH('SPC Backing (Hide)'!L$3,Demand!$F$8:$T$8,0))</f>
        <v>0</v>
      </c>
      <c r="M19" s="5">
        <f>INDEX(Demand!$F$9:$T$268,MATCH('SPC Backing (Hide)'!$B19,Demand!$C$9:$C$268,0),MATCH('SPC Backing (Hide)'!M$3,Demand!$F$8:$T$8,0))</f>
        <v>0</v>
      </c>
      <c r="N19" s="5">
        <f>INDEX(Demand!$F$9:$T$268,MATCH('SPC Backing (Hide)'!$B19,Demand!$C$9:$C$268,0),MATCH('SPC Backing (Hide)'!N$3,Demand!$F$8:$T$8,0))</f>
        <v>0</v>
      </c>
      <c r="O19" s="5">
        <f>INDEX(Demand!$F$9:$T$268,MATCH('SPC Backing (Hide)'!$B19,Demand!$C$9:$C$268,0),MATCH('SPC Backing (Hide)'!O$3,Demand!$F$8:$T$8,0))</f>
        <v>0</v>
      </c>
      <c r="P19" s="5">
        <f>INDEX(Demand!$F$9:$T$268,MATCH('SPC Backing (Hide)'!$B19,Demand!$C$9:$C$268,0),MATCH('SPC Backing (Hide)'!P$3,Demand!$F$8:$T$8,0))</f>
        <v>0</v>
      </c>
      <c r="Q19" s="5">
        <f>INDEX(Demand!$F$9:$T$268,MATCH('SPC Backing (Hide)'!$B19,Demand!$C$9:$C$268,0),MATCH('SPC Backing (Hide)'!Q$3,Demand!$F$8:$T$8,0))</f>
        <v>0</v>
      </c>
      <c r="R19" s="5">
        <f>INDEX(Demand!$F$9:$T$268,MATCH('SPC Backing (Hide)'!$B19,Demand!$C$9:$C$268,0),MATCH('SPC Backing (Hide)'!R$3,Demand!$F$8:$T$8,0))</f>
        <v>0</v>
      </c>
      <c r="S19" s="5">
        <f>INDEX(Demand!$F$9:$T$268,MATCH('SPC Backing (Hide)'!$B19,Demand!$C$9:$C$268,0),MATCH('SPC Backing (Hide)'!S$3,Demand!$F$8:$T$8,0))</f>
        <v>0</v>
      </c>
      <c r="T19" s="6">
        <f>INDEX(Demand!$F$9:$T$268,MATCH('SPC Backing (Hide)'!$B19,Demand!$C$9:$C$268,0),MATCH('SPC Backing (Hide)'!T$3,Demand!$F$8:$T$8,0))</f>
        <v>0</v>
      </c>
      <c r="U19" s="5">
        <f t="shared" si="0"/>
        <v>0</v>
      </c>
      <c r="V19">
        <f>IF(SPC!$B$13="",1,IF(SPC!$B$12="Yes",IF(Setup!$B$11="Weekly",IF(ROW(A16)&gt;=Demand!$A$8-51,1,0),IF(ROW(A16)&gt;=Demand!$A$8-11,1,0)),IF(Setup!$B$11="Weekly",IF(AND(B19&gt;=SPC!$B$13,B19&lt;SPC!$B$14),1,0),IF(AND(MATCH(E19,$E$4:$E$263,0)&gt;=MATCH(SPC!$B$13,$E$4:$E$263,0),MATCH(E19,$E$4:$E$263,0)&lt;=MATCH(SPC!$B$14,$E$4:$E$263,0)),1,0))))</f>
        <v>1</v>
      </c>
      <c r="W19" cm="1">
        <f t="array" ref="W19">INDEX($F$4:$U$263,ROW(A16),MATCH($X$2,$F$3:$U$3,0))</f>
        <v>0</v>
      </c>
      <c r="X19" t="e">
        <f>AVERAGE(INDEX($F$4:$U$263,MATCH(SPC!$B$13,IF(Setup!$B$11="Weekly",'SPC Backing (Hide)'!$B$4:$B$263,'SPC Backing (Hide)'!$E$4:$E$263),0),MATCH($X$2,$F$3:$U$3,0)):INDEX($F$4:$U$263,MATCH(SPC!$B$14,IF(Setup!$B$11="Weekly",'SPC Backing (Hide)'!$B$4:$B$263,'SPC Backing (Hide)'!$E$4:$E$263),0),MATCH('SPC Backing (Hide)'!$X$2,'SPC Backing (Hide)'!$F$3:$U$3,0)))</f>
        <v>#N/A</v>
      </c>
      <c r="Y19" cm="1">
        <f t="array" ref="Y19">ABS(INDEX($F$4:$U$263,ROW(A16),MATCH($X$2,$F$3:$U$3,0))-INDEX($F$4:$U$263,ROW(A15),MATCH($X$2,$F$3:$U$3,0)))</f>
        <v>0</v>
      </c>
      <c r="Z19" t="e">
        <f>AVERAGE(INDEX($Y$4:$Y$263,MATCH(SPC!$B$13,IF(Setup!$B$11="Weekly",'SPC Backing (Hide)'!$B$4:$B$263,'SPC Backing (Hide)'!$E$4:$E$263),0)):INDEX($Y$4:$Y$263,MATCH(SPC!$B$14,IF(Setup!$B$11="Weekly",'SPC Backing (Hide)'!$B$4:$B$263,'SPC Backing (Hide)'!$E$4:$E$263),0),1))</f>
        <v>#N/A</v>
      </c>
      <c r="AA19" t="e">
        <f t="shared" si="1"/>
        <v>#N/A</v>
      </c>
      <c r="AB19" t="e">
        <f t="shared" si="2"/>
        <v>#N/A</v>
      </c>
      <c r="AC19" t="e">
        <f t="shared" si="3"/>
        <v>#N/A</v>
      </c>
      <c r="AD19" t="e">
        <f t="shared" si="4"/>
        <v>#N/A</v>
      </c>
      <c r="AE19" t="e">
        <f t="shared" si="5"/>
        <v>#N/A</v>
      </c>
      <c r="AF19" t="e">
        <f t="shared" si="6"/>
        <v>#N/A</v>
      </c>
      <c r="AG19" t="e">
        <f t="shared" si="7"/>
        <v>#N/A</v>
      </c>
      <c r="AH19" t="e">
        <f t="shared" si="8"/>
        <v>#N/A</v>
      </c>
      <c r="AI19" t="e">
        <f t="shared" si="15"/>
        <v>#N/A</v>
      </c>
      <c r="AJ19" t="e">
        <f t="shared" si="9"/>
        <v>#N/A</v>
      </c>
      <c r="AK19">
        <f t="shared" si="10"/>
        <v>0</v>
      </c>
      <c r="AL19" t="e">
        <f t="shared" si="11"/>
        <v>#N/A</v>
      </c>
      <c r="AM19" t="e">
        <f t="shared" si="12"/>
        <v>#N/A</v>
      </c>
      <c r="AN19" t="e">
        <f t="shared" si="13"/>
        <v>#N/A</v>
      </c>
      <c r="AO19" t="e">
        <f>_xlfn.PERCENTILE.INC(INDEX($W$4:$W$263,MATCH(SPC!$B$13,IF(Setup!$B$11="Weekly",'SPC Backing (Hide)'!$B$4:$B$263,'SPC Backing (Hide)'!$E$4:$E$263),0),1):INDEX($W$4:$W$263,MATCH(SPC!$B$14,IF(Setup!$B$11="Weekly",'SPC Backing (Hide)'!$B$4:$B$263,'SPC Backing (Hide)'!$E$4:$E$263),0),1),'SPC Backing (Hide)'!$AO$3)</f>
        <v>#N/A</v>
      </c>
      <c r="AP19" t="e">
        <f>IF(_xlfn.PERCENTILE.INC(INDEX($W$4:$W$263,MATCH(SPC!$B$13,IF(Setup!$B$11="Weekly",'SPC Backing (Hide)'!$B$4:$B$263,'SPC Backing (Hide)'!$E$4:$E$263),0),1):INDEX($W$4:$W$263,MATCH(SPC!$B$14,IF(Setup!$B$11="Weekly",'SPC Backing (Hide)'!$B$4:$B$263,'SPC Backing (Hide)'!$E$4:$E$263),0),1),'SPC Backing (Hide)'!$AP$3)=AO19,_xlfn.PERCENTILE.INC(INDEX($W$4:$W$263,MATCH(SPC!$B$13,IF(Setup!$B$11="Weekly",'SPC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 t="e">
        <f t="shared" si="14"/>
        <v>#N/A</v>
      </c>
    </row>
    <row r="20" spans="2:43" x14ac:dyDescent="0.35">
      <c r="B20" s="12" t="str">
        <f>Demand!C25</f>
        <v/>
      </c>
      <c r="C20" s="57" t="str">
        <f>Demand!D25</f>
        <v/>
      </c>
      <c r="D20" s="57" t="str">
        <f>Demand!E25</f>
        <v/>
      </c>
      <c r="E20" s="57" t="e">
        <f>TEXT(D20*29,"mmm")&amp;"-"&amp;IF(D20=1,MAX($C$4:C19)+1,MAX($C$4:C19))</f>
        <v>#VALUE!</v>
      </c>
      <c r="F20" s="7">
        <f>INDEX(Demand!$F$9:$T$268,MATCH('SPC Backing (Hide)'!$B20,Demand!$C$9:$C$268,0),MATCH('SPC Backing (Hide)'!F$3,Demand!$F$8:$T$8,0))</f>
        <v>0</v>
      </c>
      <c r="G20" s="5">
        <f>INDEX(Demand!$F$9:$T$268,MATCH('SPC Backing (Hide)'!$B20,Demand!$C$9:$C$268,0),MATCH('SPC Backing (Hide)'!G$3,Demand!$F$8:$T$8,0))</f>
        <v>0</v>
      </c>
      <c r="H20" s="5">
        <f>INDEX(Demand!$F$9:$T$268,MATCH('SPC Backing (Hide)'!$B20,Demand!$C$9:$C$268,0),MATCH('SPC Backing (Hide)'!H$3,Demand!$F$8:$T$8,0))</f>
        <v>0</v>
      </c>
      <c r="I20" s="5">
        <f>INDEX(Demand!$F$9:$T$268,MATCH('SPC Backing (Hide)'!$B20,Demand!$C$9:$C$268,0),MATCH('SPC Backing (Hide)'!I$3,Demand!$F$8:$T$8,0))</f>
        <v>0</v>
      </c>
      <c r="J20" s="5">
        <f>INDEX(Demand!$F$9:$T$268,MATCH('SPC Backing (Hide)'!$B20,Demand!$C$9:$C$268,0),MATCH('SPC Backing (Hide)'!J$3,Demand!$F$8:$T$8,0))</f>
        <v>0</v>
      </c>
      <c r="K20" s="5">
        <f>INDEX(Demand!$F$9:$T$268,MATCH('SPC Backing (Hide)'!$B20,Demand!$C$9:$C$268,0),MATCH('SPC Backing (Hide)'!K$3,Demand!$F$8:$T$8,0))</f>
        <v>0</v>
      </c>
      <c r="L20" s="5">
        <f>INDEX(Demand!$F$9:$T$268,MATCH('SPC Backing (Hide)'!$B20,Demand!$C$9:$C$268,0),MATCH('SPC Backing (Hide)'!L$3,Demand!$F$8:$T$8,0))</f>
        <v>0</v>
      </c>
      <c r="M20" s="5">
        <f>INDEX(Demand!$F$9:$T$268,MATCH('SPC Backing (Hide)'!$B20,Demand!$C$9:$C$268,0),MATCH('SPC Backing (Hide)'!M$3,Demand!$F$8:$T$8,0))</f>
        <v>0</v>
      </c>
      <c r="N20" s="5">
        <f>INDEX(Demand!$F$9:$T$268,MATCH('SPC Backing (Hide)'!$B20,Demand!$C$9:$C$268,0),MATCH('SPC Backing (Hide)'!N$3,Demand!$F$8:$T$8,0))</f>
        <v>0</v>
      </c>
      <c r="O20" s="5">
        <f>INDEX(Demand!$F$9:$T$268,MATCH('SPC Backing (Hide)'!$B20,Demand!$C$9:$C$268,0),MATCH('SPC Backing (Hide)'!O$3,Demand!$F$8:$T$8,0))</f>
        <v>0</v>
      </c>
      <c r="P20" s="5">
        <f>INDEX(Demand!$F$9:$T$268,MATCH('SPC Backing (Hide)'!$B20,Demand!$C$9:$C$268,0),MATCH('SPC Backing (Hide)'!P$3,Demand!$F$8:$T$8,0))</f>
        <v>0</v>
      </c>
      <c r="Q20" s="5">
        <f>INDEX(Demand!$F$9:$T$268,MATCH('SPC Backing (Hide)'!$B20,Demand!$C$9:$C$268,0),MATCH('SPC Backing (Hide)'!Q$3,Demand!$F$8:$T$8,0))</f>
        <v>0</v>
      </c>
      <c r="R20" s="5">
        <f>INDEX(Demand!$F$9:$T$268,MATCH('SPC Backing (Hide)'!$B20,Demand!$C$9:$C$268,0),MATCH('SPC Backing (Hide)'!R$3,Demand!$F$8:$T$8,0))</f>
        <v>0</v>
      </c>
      <c r="S20" s="5">
        <f>INDEX(Demand!$F$9:$T$268,MATCH('SPC Backing (Hide)'!$B20,Demand!$C$9:$C$268,0),MATCH('SPC Backing (Hide)'!S$3,Demand!$F$8:$T$8,0))</f>
        <v>0</v>
      </c>
      <c r="T20" s="6">
        <f>INDEX(Demand!$F$9:$T$268,MATCH('SPC Backing (Hide)'!$B20,Demand!$C$9:$C$268,0),MATCH('SPC Backing (Hide)'!T$3,Demand!$F$8:$T$8,0))</f>
        <v>0</v>
      </c>
      <c r="U20" s="5">
        <f t="shared" si="0"/>
        <v>0</v>
      </c>
      <c r="V20">
        <f>IF(SPC!$B$13="",1,IF(SPC!$B$12="Yes",IF(Setup!$B$11="Weekly",IF(ROW(A17)&gt;=Demand!$A$8-51,1,0),IF(ROW(A17)&gt;=Demand!$A$8-11,1,0)),IF(Setup!$B$11="Weekly",IF(AND(B20&gt;=SPC!$B$13,B20&lt;SPC!$B$14),1,0),IF(AND(MATCH(E20,$E$4:$E$263,0)&gt;=MATCH(SPC!$B$13,$E$4:$E$263,0),MATCH(E20,$E$4:$E$263,0)&lt;=MATCH(SPC!$B$14,$E$4:$E$263,0)),1,0))))</f>
        <v>1</v>
      </c>
      <c r="W20" cm="1">
        <f t="array" ref="W20">INDEX($F$4:$U$263,ROW(A17),MATCH($X$2,$F$3:$U$3,0))</f>
        <v>0</v>
      </c>
      <c r="X20" t="e">
        <f>AVERAGE(INDEX($F$4:$U$263,MATCH(SPC!$B$13,IF(Setup!$B$11="Weekly",'SPC Backing (Hide)'!$B$4:$B$263,'SPC Backing (Hide)'!$E$4:$E$263),0),MATCH($X$2,$F$3:$U$3,0)):INDEX($F$4:$U$263,MATCH(SPC!$B$14,IF(Setup!$B$11="Weekly",'SPC Backing (Hide)'!$B$4:$B$263,'SPC Backing (Hide)'!$E$4:$E$263),0),MATCH('SPC Backing (Hide)'!$X$2,'SPC Backing (Hide)'!$F$3:$U$3,0)))</f>
        <v>#N/A</v>
      </c>
      <c r="Y20" cm="1">
        <f t="array" ref="Y20">ABS(INDEX($F$4:$U$263,ROW(A17),MATCH($X$2,$F$3:$U$3,0))-INDEX($F$4:$U$263,ROW(A16),MATCH($X$2,$F$3:$U$3,0)))</f>
        <v>0</v>
      </c>
      <c r="Z20" t="e">
        <f>AVERAGE(INDEX($Y$4:$Y$263,MATCH(SPC!$B$13,IF(Setup!$B$11="Weekly",'SPC Backing (Hide)'!$B$4:$B$263,'SPC Backing (Hide)'!$E$4:$E$263),0)):INDEX($Y$4:$Y$263,MATCH(SPC!$B$14,IF(Setup!$B$11="Weekly",'SPC Backing (Hide)'!$B$4:$B$263,'SPC Backing (Hide)'!$E$4:$E$263),0),1))</f>
        <v>#N/A</v>
      </c>
      <c r="AA20" t="e">
        <f t="shared" si="1"/>
        <v>#N/A</v>
      </c>
      <c r="AB20" t="e">
        <f t="shared" si="2"/>
        <v>#N/A</v>
      </c>
      <c r="AC20" t="e">
        <f t="shared" si="3"/>
        <v>#N/A</v>
      </c>
      <c r="AD20" t="e">
        <f t="shared" si="4"/>
        <v>#N/A</v>
      </c>
      <c r="AE20" t="e">
        <f t="shared" si="5"/>
        <v>#N/A</v>
      </c>
      <c r="AF20" t="e">
        <f t="shared" si="6"/>
        <v>#N/A</v>
      </c>
      <c r="AG20" t="e">
        <f t="shared" si="7"/>
        <v>#N/A</v>
      </c>
      <c r="AH20" t="e">
        <f t="shared" si="8"/>
        <v>#N/A</v>
      </c>
      <c r="AI20" t="e">
        <f t="shared" si="15"/>
        <v>#N/A</v>
      </c>
      <c r="AJ20" t="e">
        <f t="shared" si="9"/>
        <v>#N/A</v>
      </c>
      <c r="AK20">
        <f t="shared" si="10"/>
        <v>0</v>
      </c>
      <c r="AL20" t="e">
        <f t="shared" si="11"/>
        <v>#N/A</v>
      </c>
      <c r="AM20" t="e">
        <f t="shared" si="12"/>
        <v>#N/A</v>
      </c>
      <c r="AN20" t="e">
        <f t="shared" si="13"/>
        <v>#N/A</v>
      </c>
      <c r="AO20" t="e">
        <f>_xlfn.PERCENTILE.INC(INDEX($W$4:$W$263,MATCH(SPC!$B$13,IF(Setup!$B$11="Weekly",'SPC Backing (Hide)'!$B$4:$B$263,'SPC Backing (Hide)'!$E$4:$E$263),0),1):INDEX($W$4:$W$263,MATCH(SPC!$B$14,IF(Setup!$B$11="Weekly",'SPC Backing (Hide)'!$B$4:$B$263,'SPC Backing (Hide)'!$E$4:$E$263),0),1),'SPC Backing (Hide)'!$AO$3)</f>
        <v>#N/A</v>
      </c>
      <c r="AP20" t="e">
        <f>IF(_xlfn.PERCENTILE.INC(INDEX($W$4:$W$263,MATCH(SPC!$B$13,IF(Setup!$B$11="Weekly",'SPC Backing (Hide)'!$B$4:$B$263,'SPC Backing (Hide)'!$E$4:$E$263),0),1):INDEX($W$4:$W$263,MATCH(SPC!$B$14,IF(Setup!$B$11="Weekly",'SPC Backing (Hide)'!$B$4:$B$263,'SPC Backing (Hide)'!$E$4:$E$263),0),1),'SPC Backing (Hide)'!$AP$3)=AO20,_xlfn.PERCENTILE.INC(INDEX($W$4:$W$263,MATCH(SPC!$B$13,IF(Setup!$B$11="Weekly",'SPC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 t="e">
        <f t="shared" si="14"/>
        <v>#N/A</v>
      </c>
    </row>
    <row r="21" spans="2:43" x14ac:dyDescent="0.35">
      <c r="B21" s="12" t="str">
        <f>Demand!C26</f>
        <v/>
      </c>
      <c r="C21" s="57" t="str">
        <f>Demand!D26</f>
        <v/>
      </c>
      <c r="D21" s="57" t="str">
        <f>Demand!E26</f>
        <v/>
      </c>
      <c r="E21" s="57" t="e">
        <f>TEXT(D21*29,"mmm")&amp;"-"&amp;IF(D21=1,MAX($C$4:C20)+1,MAX($C$4:C20))</f>
        <v>#VALUE!</v>
      </c>
      <c r="F21" s="7">
        <f>INDEX(Demand!$F$9:$T$268,MATCH('SPC Backing (Hide)'!$B21,Demand!$C$9:$C$268,0),MATCH('SPC Backing (Hide)'!F$3,Demand!$F$8:$T$8,0))</f>
        <v>0</v>
      </c>
      <c r="G21" s="5">
        <f>INDEX(Demand!$F$9:$T$268,MATCH('SPC Backing (Hide)'!$B21,Demand!$C$9:$C$268,0),MATCH('SPC Backing (Hide)'!G$3,Demand!$F$8:$T$8,0))</f>
        <v>0</v>
      </c>
      <c r="H21" s="5">
        <f>INDEX(Demand!$F$9:$T$268,MATCH('SPC Backing (Hide)'!$B21,Demand!$C$9:$C$268,0),MATCH('SPC Backing (Hide)'!H$3,Demand!$F$8:$T$8,0))</f>
        <v>0</v>
      </c>
      <c r="I21" s="5">
        <f>INDEX(Demand!$F$9:$T$268,MATCH('SPC Backing (Hide)'!$B21,Demand!$C$9:$C$268,0),MATCH('SPC Backing (Hide)'!I$3,Demand!$F$8:$T$8,0))</f>
        <v>0</v>
      </c>
      <c r="J21" s="5">
        <f>INDEX(Demand!$F$9:$T$268,MATCH('SPC Backing (Hide)'!$B21,Demand!$C$9:$C$268,0),MATCH('SPC Backing (Hide)'!J$3,Demand!$F$8:$T$8,0))</f>
        <v>0</v>
      </c>
      <c r="K21" s="5">
        <f>INDEX(Demand!$F$9:$T$268,MATCH('SPC Backing (Hide)'!$B21,Demand!$C$9:$C$268,0),MATCH('SPC Backing (Hide)'!K$3,Demand!$F$8:$T$8,0))</f>
        <v>0</v>
      </c>
      <c r="L21" s="5">
        <f>INDEX(Demand!$F$9:$T$268,MATCH('SPC Backing (Hide)'!$B21,Demand!$C$9:$C$268,0),MATCH('SPC Backing (Hide)'!L$3,Demand!$F$8:$T$8,0))</f>
        <v>0</v>
      </c>
      <c r="M21" s="5">
        <f>INDEX(Demand!$F$9:$T$268,MATCH('SPC Backing (Hide)'!$B21,Demand!$C$9:$C$268,0),MATCH('SPC Backing (Hide)'!M$3,Demand!$F$8:$T$8,0))</f>
        <v>0</v>
      </c>
      <c r="N21" s="5">
        <f>INDEX(Demand!$F$9:$T$268,MATCH('SPC Backing (Hide)'!$B21,Demand!$C$9:$C$268,0),MATCH('SPC Backing (Hide)'!N$3,Demand!$F$8:$T$8,0))</f>
        <v>0</v>
      </c>
      <c r="O21" s="5">
        <f>INDEX(Demand!$F$9:$T$268,MATCH('SPC Backing (Hide)'!$B21,Demand!$C$9:$C$268,0),MATCH('SPC Backing (Hide)'!O$3,Demand!$F$8:$T$8,0))</f>
        <v>0</v>
      </c>
      <c r="P21" s="5">
        <f>INDEX(Demand!$F$9:$T$268,MATCH('SPC Backing (Hide)'!$B21,Demand!$C$9:$C$268,0),MATCH('SPC Backing (Hide)'!P$3,Demand!$F$8:$T$8,0))</f>
        <v>0</v>
      </c>
      <c r="Q21" s="5">
        <f>INDEX(Demand!$F$9:$T$268,MATCH('SPC Backing (Hide)'!$B21,Demand!$C$9:$C$268,0),MATCH('SPC Backing (Hide)'!Q$3,Demand!$F$8:$T$8,0))</f>
        <v>0</v>
      </c>
      <c r="R21" s="5">
        <f>INDEX(Demand!$F$9:$T$268,MATCH('SPC Backing (Hide)'!$B21,Demand!$C$9:$C$268,0),MATCH('SPC Backing (Hide)'!R$3,Demand!$F$8:$T$8,0))</f>
        <v>0</v>
      </c>
      <c r="S21" s="5">
        <f>INDEX(Demand!$F$9:$T$268,MATCH('SPC Backing (Hide)'!$B21,Demand!$C$9:$C$268,0),MATCH('SPC Backing (Hide)'!S$3,Demand!$F$8:$T$8,0))</f>
        <v>0</v>
      </c>
      <c r="T21" s="6">
        <f>INDEX(Demand!$F$9:$T$268,MATCH('SPC Backing (Hide)'!$B21,Demand!$C$9:$C$268,0),MATCH('SPC Backing (Hide)'!T$3,Demand!$F$8:$T$8,0))</f>
        <v>0</v>
      </c>
      <c r="U21" s="5">
        <f t="shared" si="0"/>
        <v>0</v>
      </c>
      <c r="V21">
        <f>IF(SPC!$B$13="",1,IF(SPC!$B$12="Yes",IF(Setup!$B$11="Weekly",IF(ROW(A18)&gt;=Demand!$A$8-51,1,0),IF(ROW(A18)&gt;=Demand!$A$8-11,1,0)),IF(Setup!$B$11="Weekly",IF(AND(B21&gt;=SPC!$B$13,B21&lt;SPC!$B$14),1,0),IF(AND(MATCH(E21,$E$4:$E$263,0)&gt;=MATCH(SPC!$B$13,$E$4:$E$263,0),MATCH(E21,$E$4:$E$263,0)&lt;=MATCH(SPC!$B$14,$E$4:$E$263,0)),1,0))))</f>
        <v>1</v>
      </c>
      <c r="W21" cm="1">
        <f t="array" ref="W21">INDEX($F$4:$U$263,ROW(A18),MATCH($X$2,$F$3:$U$3,0))</f>
        <v>0</v>
      </c>
      <c r="X21" t="e">
        <f>AVERAGE(INDEX($F$4:$U$263,MATCH(SPC!$B$13,IF(Setup!$B$11="Weekly",'SPC Backing (Hide)'!$B$4:$B$263,'SPC Backing (Hide)'!$E$4:$E$263),0),MATCH($X$2,$F$3:$U$3,0)):INDEX($F$4:$U$263,MATCH(SPC!$B$14,IF(Setup!$B$11="Weekly",'SPC Backing (Hide)'!$B$4:$B$263,'SPC Backing (Hide)'!$E$4:$E$263),0),MATCH('SPC Backing (Hide)'!$X$2,'SPC Backing (Hide)'!$F$3:$U$3,0)))</f>
        <v>#N/A</v>
      </c>
      <c r="Y21" cm="1">
        <f t="array" ref="Y21">ABS(INDEX($F$4:$U$263,ROW(A18),MATCH($X$2,$F$3:$U$3,0))-INDEX($F$4:$U$263,ROW(A17),MATCH($X$2,$F$3:$U$3,0)))</f>
        <v>0</v>
      </c>
      <c r="Z21" t="e">
        <f>AVERAGE(INDEX($Y$4:$Y$263,MATCH(SPC!$B$13,IF(Setup!$B$11="Weekly",'SPC Backing (Hide)'!$B$4:$B$263,'SPC Backing (Hide)'!$E$4:$E$263),0)):INDEX($Y$4:$Y$263,MATCH(SPC!$B$14,IF(Setup!$B$11="Weekly",'SPC Backing (Hide)'!$B$4:$B$263,'SPC Backing (Hide)'!$E$4:$E$263),0),1))</f>
        <v>#N/A</v>
      </c>
      <c r="AA21" t="e">
        <f t="shared" si="1"/>
        <v>#N/A</v>
      </c>
      <c r="AB21" t="e">
        <f t="shared" si="2"/>
        <v>#N/A</v>
      </c>
      <c r="AC21" t="e">
        <f t="shared" si="3"/>
        <v>#N/A</v>
      </c>
      <c r="AD21" t="e">
        <f t="shared" si="4"/>
        <v>#N/A</v>
      </c>
      <c r="AE21" t="e">
        <f t="shared" si="5"/>
        <v>#N/A</v>
      </c>
      <c r="AF21" t="e">
        <f t="shared" si="6"/>
        <v>#N/A</v>
      </c>
      <c r="AG21" t="e">
        <f t="shared" si="7"/>
        <v>#N/A</v>
      </c>
      <c r="AH21" t="e">
        <f t="shared" si="8"/>
        <v>#N/A</v>
      </c>
      <c r="AI21" t="e">
        <f t="shared" si="15"/>
        <v>#N/A</v>
      </c>
      <c r="AJ21" t="e">
        <f t="shared" si="9"/>
        <v>#N/A</v>
      </c>
      <c r="AK21">
        <f t="shared" si="10"/>
        <v>0</v>
      </c>
      <c r="AL21" t="e">
        <f t="shared" si="11"/>
        <v>#N/A</v>
      </c>
      <c r="AM21" t="e">
        <f t="shared" si="12"/>
        <v>#N/A</v>
      </c>
      <c r="AN21" t="e">
        <f t="shared" si="13"/>
        <v>#N/A</v>
      </c>
      <c r="AO21" t="e">
        <f>_xlfn.PERCENTILE.INC(INDEX($W$4:$W$263,MATCH(SPC!$B$13,IF(Setup!$B$11="Weekly",'SPC Backing (Hide)'!$B$4:$B$263,'SPC Backing (Hide)'!$E$4:$E$263),0),1):INDEX($W$4:$W$263,MATCH(SPC!$B$14,IF(Setup!$B$11="Weekly",'SPC Backing (Hide)'!$B$4:$B$263,'SPC Backing (Hide)'!$E$4:$E$263),0),1),'SPC Backing (Hide)'!$AO$3)</f>
        <v>#N/A</v>
      </c>
      <c r="AP21" t="e">
        <f>IF(_xlfn.PERCENTILE.INC(INDEX($W$4:$W$263,MATCH(SPC!$B$13,IF(Setup!$B$11="Weekly",'SPC Backing (Hide)'!$B$4:$B$263,'SPC Backing (Hide)'!$E$4:$E$263),0),1):INDEX($W$4:$W$263,MATCH(SPC!$B$14,IF(Setup!$B$11="Weekly",'SPC Backing (Hide)'!$B$4:$B$263,'SPC Backing (Hide)'!$E$4:$E$263),0),1),'SPC Backing (Hide)'!$AP$3)=AO21,_xlfn.PERCENTILE.INC(INDEX($W$4:$W$263,MATCH(SPC!$B$13,IF(Setup!$B$11="Weekly",'SPC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 t="e">
        <f t="shared" si="14"/>
        <v>#N/A</v>
      </c>
    </row>
    <row r="22" spans="2:43" x14ac:dyDescent="0.35">
      <c r="B22" s="12" t="str">
        <f>Demand!C27</f>
        <v/>
      </c>
      <c r="C22" s="57" t="str">
        <f>Demand!D27</f>
        <v/>
      </c>
      <c r="D22" s="57" t="str">
        <f>Demand!E27</f>
        <v/>
      </c>
      <c r="E22" s="57" t="e">
        <f>TEXT(D22*29,"mmm")&amp;"-"&amp;IF(D22=1,MAX($C$4:C21)+1,MAX($C$4:C21))</f>
        <v>#VALUE!</v>
      </c>
      <c r="F22" s="7">
        <f>INDEX(Demand!$F$9:$T$268,MATCH('SPC Backing (Hide)'!$B22,Demand!$C$9:$C$268,0),MATCH('SPC Backing (Hide)'!F$3,Demand!$F$8:$T$8,0))</f>
        <v>0</v>
      </c>
      <c r="G22" s="5">
        <f>INDEX(Demand!$F$9:$T$268,MATCH('SPC Backing (Hide)'!$B22,Demand!$C$9:$C$268,0),MATCH('SPC Backing (Hide)'!G$3,Demand!$F$8:$T$8,0))</f>
        <v>0</v>
      </c>
      <c r="H22" s="5">
        <f>INDEX(Demand!$F$9:$T$268,MATCH('SPC Backing (Hide)'!$B22,Demand!$C$9:$C$268,0),MATCH('SPC Backing (Hide)'!H$3,Demand!$F$8:$T$8,0))</f>
        <v>0</v>
      </c>
      <c r="I22" s="5">
        <f>INDEX(Demand!$F$9:$T$268,MATCH('SPC Backing (Hide)'!$B22,Demand!$C$9:$C$268,0),MATCH('SPC Backing (Hide)'!I$3,Demand!$F$8:$T$8,0))</f>
        <v>0</v>
      </c>
      <c r="J22" s="5">
        <f>INDEX(Demand!$F$9:$T$268,MATCH('SPC Backing (Hide)'!$B22,Demand!$C$9:$C$268,0),MATCH('SPC Backing (Hide)'!J$3,Demand!$F$8:$T$8,0))</f>
        <v>0</v>
      </c>
      <c r="K22" s="5">
        <f>INDEX(Demand!$F$9:$T$268,MATCH('SPC Backing (Hide)'!$B22,Demand!$C$9:$C$268,0),MATCH('SPC Backing (Hide)'!K$3,Demand!$F$8:$T$8,0))</f>
        <v>0</v>
      </c>
      <c r="L22" s="5">
        <f>INDEX(Demand!$F$9:$T$268,MATCH('SPC Backing (Hide)'!$B22,Demand!$C$9:$C$268,0),MATCH('SPC Backing (Hide)'!L$3,Demand!$F$8:$T$8,0))</f>
        <v>0</v>
      </c>
      <c r="M22" s="5">
        <f>INDEX(Demand!$F$9:$T$268,MATCH('SPC Backing (Hide)'!$B22,Demand!$C$9:$C$268,0),MATCH('SPC Backing (Hide)'!M$3,Demand!$F$8:$T$8,0))</f>
        <v>0</v>
      </c>
      <c r="N22" s="5">
        <f>INDEX(Demand!$F$9:$T$268,MATCH('SPC Backing (Hide)'!$B22,Demand!$C$9:$C$268,0),MATCH('SPC Backing (Hide)'!N$3,Demand!$F$8:$T$8,0))</f>
        <v>0</v>
      </c>
      <c r="O22" s="5">
        <f>INDEX(Demand!$F$9:$T$268,MATCH('SPC Backing (Hide)'!$B22,Demand!$C$9:$C$268,0),MATCH('SPC Backing (Hide)'!O$3,Demand!$F$8:$T$8,0))</f>
        <v>0</v>
      </c>
      <c r="P22" s="5">
        <f>INDEX(Demand!$F$9:$T$268,MATCH('SPC Backing (Hide)'!$B22,Demand!$C$9:$C$268,0),MATCH('SPC Backing (Hide)'!P$3,Demand!$F$8:$T$8,0))</f>
        <v>0</v>
      </c>
      <c r="Q22" s="5">
        <f>INDEX(Demand!$F$9:$T$268,MATCH('SPC Backing (Hide)'!$B22,Demand!$C$9:$C$268,0),MATCH('SPC Backing (Hide)'!Q$3,Demand!$F$8:$T$8,0))</f>
        <v>0</v>
      </c>
      <c r="R22" s="5">
        <f>INDEX(Demand!$F$9:$T$268,MATCH('SPC Backing (Hide)'!$B22,Demand!$C$9:$C$268,0),MATCH('SPC Backing (Hide)'!R$3,Demand!$F$8:$T$8,0))</f>
        <v>0</v>
      </c>
      <c r="S22" s="5">
        <f>INDEX(Demand!$F$9:$T$268,MATCH('SPC Backing (Hide)'!$B22,Demand!$C$9:$C$268,0),MATCH('SPC Backing (Hide)'!S$3,Demand!$F$8:$T$8,0))</f>
        <v>0</v>
      </c>
      <c r="T22" s="6">
        <f>INDEX(Demand!$F$9:$T$268,MATCH('SPC Backing (Hide)'!$B22,Demand!$C$9:$C$268,0),MATCH('SPC Backing (Hide)'!T$3,Demand!$F$8:$T$8,0))</f>
        <v>0</v>
      </c>
      <c r="U22" s="5">
        <f t="shared" si="0"/>
        <v>0</v>
      </c>
      <c r="V22">
        <f>IF(SPC!$B$13="",1,IF(SPC!$B$12="Yes",IF(Setup!$B$11="Weekly",IF(ROW(A19)&gt;=Demand!$A$8-51,1,0),IF(ROW(A19)&gt;=Demand!$A$8-11,1,0)),IF(Setup!$B$11="Weekly",IF(AND(B22&gt;=SPC!$B$13,B22&lt;SPC!$B$14),1,0),IF(AND(MATCH(E22,$E$4:$E$263,0)&gt;=MATCH(SPC!$B$13,$E$4:$E$263,0),MATCH(E22,$E$4:$E$263,0)&lt;=MATCH(SPC!$B$14,$E$4:$E$263,0)),1,0))))</f>
        <v>1</v>
      </c>
      <c r="W22" cm="1">
        <f t="array" ref="W22">INDEX($F$4:$U$263,ROW(A19),MATCH($X$2,$F$3:$U$3,0))</f>
        <v>0</v>
      </c>
      <c r="X22" t="e">
        <f>AVERAGE(INDEX($F$4:$U$263,MATCH(SPC!$B$13,IF(Setup!$B$11="Weekly",'SPC Backing (Hide)'!$B$4:$B$263,'SPC Backing (Hide)'!$E$4:$E$263),0),MATCH($X$2,$F$3:$U$3,0)):INDEX($F$4:$U$263,MATCH(SPC!$B$14,IF(Setup!$B$11="Weekly",'SPC Backing (Hide)'!$B$4:$B$263,'SPC Backing (Hide)'!$E$4:$E$263),0),MATCH('SPC Backing (Hide)'!$X$2,'SPC Backing (Hide)'!$F$3:$U$3,0)))</f>
        <v>#N/A</v>
      </c>
      <c r="Y22" cm="1">
        <f t="array" ref="Y22">ABS(INDEX($F$4:$U$263,ROW(A19),MATCH($X$2,$F$3:$U$3,0))-INDEX($F$4:$U$263,ROW(A18),MATCH($X$2,$F$3:$U$3,0)))</f>
        <v>0</v>
      </c>
      <c r="Z22" t="e">
        <f>AVERAGE(INDEX($Y$4:$Y$263,MATCH(SPC!$B$13,IF(Setup!$B$11="Weekly",'SPC Backing (Hide)'!$B$4:$B$263,'SPC Backing (Hide)'!$E$4:$E$263),0)):INDEX($Y$4:$Y$263,MATCH(SPC!$B$14,IF(Setup!$B$11="Weekly",'SPC Backing (Hide)'!$B$4:$B$263,'SPC Backing (Hide)'!$E$4:$E$263),0),1))</f>
        <v>#N/A</v>
      </c>
      <c r="AA22" t="e">
        <f t="shared" si="1"/>
        <v>#N/A</v>
      </c>
      <c r="AB22" t="e">
        <f t="shared" si="2"/>
        <v>#N/A</v>
      </c>
      <c r="AC22" t="e">
        <f t="shared" si="3"/>
        <v>#N/A</v>
      </c>
      <c r="AD22" t="e">
        <f t="shared" si="4"/>
        <v>#N/A</v>
      </c>
      <c r="AE22" t="e">
        <f t="shared" si="5"/>
        <v>#N/A</v>
      </c>
      <c r="AF22" t="e">
        <f t="shared" si="6"/>
        <v>#N/A</v>
      </c>
      <c r="AG22" t="e">
        <f t="shared" si="7"/>
        <v>#N/A</v>
      </c>
      <c r="AH22" t="e">
        <f t="shared" si="8"/>
        <v>#N/A</v>
      </c>
      <c r="AI22" t="e">
        <f t="shared" si="15"/>
        <v>#N/A</v>
      </c>
      <c r="AJ22" t="e">
        <f t="shared" si="9"/>
        <v>#N/A</v>
      </c>
      <c r="AK22">
        <f t="shared" si="10"/>
        <v>0</v>
      </c>
      <c r="AL22" t="e">
        <f t="shared" si="11"/>
        <v>#N/A</v>
      </c>
      <c r="AM22" t="e">
        <f t="shared" si="12"/>
        <v>#N/A</v>
      </c>
      <c r="AN22" t="e">
        <f t="shared" si="13"/>
        <v>#N/A</v>
      </c>
      <c r="AO22" t="e">
        <f>_xlfn.PERCENTILE.INC(INDEX($W$4:$W$263,MATCH(SPC!$B$13,IF(Setup!$B$11="Weekly",'SPC Backing (Hide)'!$B$4:$B$263,'SPC Backing (Hide)'!$E$4:$E$263),0),1):INDEX($W$4:$W$263,MATCH(SPC!$B$14,IF(Setup!$B$11="Weekly",'SPC Backing (Hide)'!$B$4:$B$263,'SPC Backing (Hide)'!$E$4:$E$263),0),1),'SPC Backing (Hide)'!$AO$3)</f>
        <v>#N/A</v>
      </c>
      <c r="AP22" t="e">
        <f>IF(_xlfn.PERCENTILE.INC(INDEX($W$4:$W$263,MATCH(SPC!$B$13,IF(Setup!$B$11="Weekly",'SPC Backing (Hide)'!$B$4:$B$263,'SPC Backing (Hide)'!$E$4:$E$263),0),1):INDEX($W$4:$W$263,MATCH(SPC!$B$14,IF(Setup!$B$11="Weekly",'SPC Backing (Hide)'!$B$4:$B$263,'SPC Backing (Hide)'!$E$4:$E$263),0),1),'SPC Backing (Hide)'!$AP$3)=AO22,_xlfn.PERCENTILE.INC(INDEX($W$4:$W$263,MATCH(SPC!$B$13,IF(Setup!$B$11="Weekly",'SPC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 t="e">
        <f t="shared" si="14"/>
        <v>#N/A</v>
      </c>
    </row>
    <row r="23" spans="2:43" x14ac:dyDescent="0.35">
      <c r="B23" s="12" t="str">
        <f>Demand!C28</f>
        <v/>
      </c>
      <c r="C23" s="57" t="str">
        <f>Demand!D28</f>
        <v/>
      </c>
      <c r="D23" s="57" t="str">
        <f>Demand!E28</f>
        <v/>
      </c>
      <c r="E23" s="57" t="e">
        <f>TEXT(D23*29,"mmm")&amp;"-"&amp;IF(D23=1,MAX($C$4:C22)+1,MAX($C$4:C22))</f>
        <v>#VALUE!</v>
      </c>
      <c r="F23" s="7">
        <f>INDEX(Demand!$F$9:$T$268,MATCH('SPC Backing (Hide)'!$B23,Demand!$C$9:$C$268,0),MATCH('SPC Backing (Hide)'!F$3,Demand!$F$8:$T$8,0))</f>
        <v>0</v>
      </c>
      <c r="G23" s="5">
        <f>INDEX(Demand!$F$9:$T$268,MATCH('SPC Backing (Hide)'!$B23,Demand!$C$9:$C$268,0),MATCH('SPC Backing (Hide)'!G$3,Demand!$F$8:$T$8,0))</f>
        <v>0</v>
      </c>
      <c r="H23" s="5">
        <f>INDEX(Demand!$F$9:$T$268,MATCH('SPC Backing (Hide)'!$B23,Demand!$C$9:$C$268,0),MATCH('SPC Backing (Hide)'!H$3,Demand!$F$8:$T$8,0))</f>
        <v>0</v>
      </c>
      <c r="I23" s="5">
        <f>INDEX(Demand!$F$9:$T$268,MATCH('SPC Backing (Hide)'!$B23,Demand!$C$9:$C$268,0),MATCH('SPC Backing (Hide)'!I$3,Demand!$F$8:$T$8,0))</f>
        <v>0</v>
      </c>
      <c r="J23" s="5">
        <f>INDEX(Demand!$F$9:$T$268,MATCH('SPC Backing (Hide)'!$B23,Demand!$C$9:$C$268,0),MATCH('SPC Backing (Hide)'!J$3,Demand!$F$8:$T$8,0))</f>
        <v>0</v>
      </c>
      <c r="K23" s="5">
        <f>INDEX(Demand!$F$9:$T$268,MATCH('SPC Backing (Hide)'!$B23,Demand!$C$9:$C$268,0),MATCH('SPC Backing (Hide)'!K$3,Demand!$F$8:$T$8,0))</f>
        <v>0</v>
      </c>
      <c r="L23" s="5">
        <f>INDEX(Demand!$F$9:$T$268,MATCH('SPC Backing (Hide)'!$B23,Demand!$C$9:$C$268,0),MATCH('SPC Backing (Hide)'!L$3,Demand!$F$8:$T$8,0))</f>
        <v>0</v>
      </c>
      <c r="M23" s="5">
        <f>INDEX(Demand!$F$9:$T$268,MATCH('SPC Backing (Hide)'!$B23,Demand!$C$9:$C$268,0),MATCH('SPC Backing (Hide)'!M$3,Demand!$F$8:$T$8,0))</f>
        <v>0</v>
      </c>
      <c r="N23" s="5">
        <f>INDEX(Demand!$F$9:$T$268,MATCH('SPC Backing (Hide)'!$B23,Demand!$C$9:$C$268,0),MATCH('SPC Backing (Hide)'!N$3,Demand!$F$8:$T$8,0))</f>
        <v>0</v>
      </c>
      <c r="O23" s="5">
        <f>INDEX(Demand!$F$9:$T$268,MATCH('SPC Backing (Hide)'!$B23,Demand!$C$9:$C$268,0),MATCH('SPC Backing (Hide)'!O$3,Demand!$F$8:$T$8,0))</f>
        <v>0</v>
      </c>
      <c r="P23" s="5">
        <f>INDEX(Demand!$F$9:$T$268,MATCH('SPC Backing (Hide)'!$B23,Demand!$C$9:$C$268,0),MATCH('SPC Backing (Hide)'!P$3,Demand!$F$8:$T$8,0))</f>
        <v>0</v>
      </c>
      <c r="Q23" s="5">
        <f>INDEX(Demand!$F$9:$T$268,MATCH('SPC Backing (Hide)'!$B23,Demand!$C$9:$C$268,0),MATCH('SPC Backing (Hide)'!Q$3,Demand!$F$8:$T$8,0))</f>
        <v>0</v>
      </c>
      <c r="R23" s="5">
        <f>INDEX(Demand!$F$9:$T$268,MATCH('SPC Backing (Hide)'!$B23,Demand!$C$9:$C$268,0),MATCH('SPC Backing (Hide)'!R$3,Demand!$F$8:$T$8,0))</f>
        <v>0</v>
      </c>
      <c r="S23" s="5">
        <f>INDEX(Demand!$F$9:$T$268,MATCH('SPC Backing (Hide)'!$B23,Demand!$C$9:$C$268,0),MATCH('SPC Backing (Hide)'!S$3,Demand!$F$8:$T$8,0))</f>
        <v>0</v>
      </c>
      <c r="T23" s="6">
        <f>INDEX(Demand!$F$9:$T$268,MATCH('SPC Backing (Hide)'!$B23,Demand!$C$9:$C$268,0),MATCH('SPC Backing (Hide)'!T$3,Demand!$F$8:$T$8,0))</f>
        <v>0</v>
      </c>
      <c r="U23" s="5">
        <f t="shared" si="0"/>
        <v>0</v>
      </c>
      <c r="V23">
        <f>IF(SPC!$B$13="",1,IF(SPC!$B$12="Yes",IF(Setup!$B$11="Weekly",IF(ROW(A20)&gt;=Demand!$A$8-51,1,0),IF(ROW(A20)&gt;=Demand!$A$8-11,1,0)),IF(Setup!$B$11="Weekly",IF(AND(B23&gt;=SPC!$B$13,B23&lt;SPC!$B$14),1,0),IF(AND(MATCH(E23,$E$4:$E$263,0)&gt;=MATCH(SPC!$B$13,$E$4:$E$263,0),MATCH(E23,$E$4:$E$263,0)&lt;=MATCH(SPC!$B$14,$E$4:$E$263,0)),1,0))))</f>
        <v>1</v>
      </c>
      <c r="W23" cm="1">
        <f t="array" ref="W23">INDEX($F$4:$U$263,ROW(A20),MATCH($X$2,$F$3:$U$3,0))</f>
        <v>0</v>
      </c>
      <c r="X23" t="e">
        <f>AVERAGE(INDEX($F$4:$U$263,MATCH(SPC!$B$13,IF(Setup!$B$11="Weekly",'SPC Backing (Hide)'!$B$4:$B$263,'SPC Backing (Hide)'!$E$4:$E$263),0),MATCH($X$2,$F$3:$U$3,0)):INDEX($F$4:$U$263,MATCH(SPC!$B$14,IF(Setup!$B$11="Weekly",'SPC Backing (Hide)'!$B$4:$B$263,'SPC Backing (Hide)'!$E$4:$E$263),0),MATCH('SPC Backing (Hide)'!$X$2,'SPC Backing (Hide)'!$F$3:$U$3,0)))</f>
        <v>#N/A</v>
      </c>
      <c r="Y23" cm="1">
        <f t="array" ref="Y23">ABS(INDEX($F$4:$U$263,ROW(A20),MATCH($X$2,$F$3:$U$3,0))-INDEX($F$4:$U$263,ROW(A19),MATCH($X$2,$F$3:$U$3,0)))</f>
        <v>0</v>
      </c>
      <c r="Z23" t="e">
        <f>AVERAGE(INDEX($Y$4:$Y$263,MATCH(SPC!$B$13,IF(Setup!$B$11="Weekly",'SPC Backing (Hide)'!$B$4:$B$263,'SPC Backing (Hide)'!$E$4:$E$263),0)):INDEX($Y$4:$Y$263,MATCH(SPC!$B$14,IF(Setup!$B$11="Weekly",'SPC Backing (Hide)'!$B$4:$B$263,'SPC Backing (Hide)'!$E$4:$E$263),0),1))</f>
        <v>#N/A</v>
      </c>
      <c r="AA23" t="e">
        <f t="shared" si="1"/>
        <v>#N/A</v>
      </c>
      <c r="AB23" t="e">
        <f t="shared" si="2"/>
        <v>#N/A</v>
      </c>
      <c r="AC23" t="e">
        <f t="shared" si="3"/>
        <v>#N/A</v>
      </c>
      <c r="AD23" t="e">
        <f t="shared" si="4"/>
        <v>#N/A</v>
      </c>
      <c r="AE23" t="e">
        <f t="shared" si="5"/>
        <v>#N/A</v>
      </c>
      <c r="AF23" t="e">
        <f t="shared" si="6"/>
        <v>#N/A</v>
      </c>
      <c r="AG23" t="e">
        <f t="shared" si="7"/>
        <v>#N/A</v>
      </c>
      <c r="AH23" t="e">
        <f t="shared" si="8"/>
        <v>#N/A</v>
      </c>
      <c r="AI23" t="e">
        <f t="shared" si="15"/>
        <v>#N/A</v>
      </c>
      <c r="AJ23" t="e">
        <f t="shared" si="9"/>
        <v>#N/A</v>
      </c>
      <c r="AK23">
        <f t="shared" si="10"/>
        <v>0</v>
      </c>
      <c r="AL23" t="e">
        <f t="shared" si="11"/>
        <v>#N/A</v>
      </c>
      <c r="AM23" t="e">
        <f t="shared" si="12"/>
        <v>#N/A</v>
      </c>
      <c r="AN23" t="e">
        <f t="shared" si="13"/>
        <v>#N/A</v>
      </c>
      <c r="AO23" t="e">
        <f>_xlfn.PERCENTILE.INC(INDEX($W$4:$W$263,MATCH(SPC!$B$13,IF(Setup!$B$11="Weekly",'SPC Backing (Hide)'!$B$4:$B$263,'SPC Backing (Hide)'!$E$4:$E$263),0),1):INDEX($W$4:$W$263,MATCH(SPC!$B$14,IF(Setup!$B$11="Weekly",'SPC Backing (Hide)'!$B$4:$B$263,'SPC Backing (Hide)'!$E$4:$E$263),0),1),'SPC Backing (Hide)'!$AO$3)</f>
        <v>#N/A</v>
      </c>
      <c r="AP23" t="e">
        <f>IF(_xlfn.PERCENTILE.INC(INDEX($W$4:$W$263,MATCH(SPC!$B$13,IF(Setup!$B$11="Weekly",'SPC Backing (Hide)'!$B$4:$B$263,'SPC Backing (Hide)'!$E$4:$E$263),0),1):INDEX($W$4:$W$263,MATCH(SPC!$B$14,IF(Setup!$B$11="Weekly",'SPC Backing (Hide)'!$B$4:$B$263,'SPC Backing (Hide)'!$E$4:$E$263),0),1),'SPC Backing (Hide)'!$AP$3)=AO23,_xlfn.PERCENTILE.INC(INDEX($W$4:$W$263,MATCH(SPC!$B$13,IF(Setup!$B$11="Weekly",'SPC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 t="e">
        <f t="shared" si="14"/>
        <v>#N/A</v>
      </c>
    </row>
    <row r="24" spans="2:43" x14ac:dyDescent="0.35">
      <c r="B24" s="12" t="str">
        <f>Demand!C29</f>
        <v/>
      </c>
      <c r="C24" s="57" t="str">
        <f>Demand!D29</f>
        <v/>
      </c>
      <c r="D24" s="57" t="str">
        <f>Demand!E29</f>
        <v/>
      </c>
      <c r="E24" s="57" t="e">
        <f>TEXT(D24*29,"mmm")&amp;"-"&amp;IF(D24=1,MAX($C$4:C23)+1,MAX($C$4:C23))</f>
        <v>#VALUE!</v>
      </c>
      <c r="F24" s="7">
        <f>INDEX(Demand!$F$9:$T$268,MATCH('SPC Backing (Hide)'!$B24,Demand!$C$9:$C$268,0),MATCH('SPC Backing (Hide)'!F$3,Demand!$F$8:$T$8,0))</f>
        <v>0</v>
      </c>
      <c r="G24" s="5">
        <f>INDEX(Demand!$F$9:$T$268,MATCH('SPC Backing (Hide)'!$B24,Demand!$C$9:$C$268,0),MATCH('SPC Backing (Hide)'!G$3,Demand!$F$8:$T$8,0))</f>
        <v>0</v>
      </c>
      <c r="H24" s="5">
        <f>INDEX(Demand!$F$9:$T$268,MATCH('SPC Backing (Hide)'!$B24,Demand!$C$9:$C$268,0),MATCH('SPC Backing (Hide)'!H$3,Demand!$F$8:$T$8,0))</f>
        <v>0</v>
      </c>
      <c r="I24" s="5">
        <f>INDEX(Demand!$F$9:$T$268,MATCH('SPC Backing (Hide)'!$B24,Demand!$C$9:$C$268,0),MATCH('SPC Backing (Hide)'!I$3,Demand!$F$8:$T$8,0))</f>
        <v>0</v>
      </c>
      <c r="J24" s="5">
        <f>INDEX(Demand!$F$9:$T$268,MATCH('SPC Backing (Hide)'!$B24,Demand!$C$9:$C$268,0),MATCH('SPC Backing (Hide)'!J$3,Demand!$F$8:$T$8,0))</f>
        <v>0</v>
      </c>
      <c r="K24" s="5">
        <f>INDEX(Demand!$F$9:$T$268,MATCH('SPC Backing (Hide)'!$B24,Demand!$C$9:$C$268,0),MATCH('SPC Backing (Hide)'!K$3,Demand!$F$8:$T$8,0))</f>
        <v>0</v>
      </c>
      <c r="L24" s="5">
        <f>INDEX(Demand!$F$9:$T$268,MATCH('SPC Backing (Hide)'!$B24,Demand!$C$9:$C$268,0),MATCH('SPC Backing (Hide)'!L$3,Demand!$F$8:$T$8,0))</f>
        <v>0</v>
      </c>
      <c r="M24" s="5">
        <f>INDEX(Demand!$F$9:$T$268,MATCH('SPC Backing (Hide)'!$B24,Demand!$C$9:$C$268,0),MATCH('SPC Backing (Hide)'!M$3,Demand!$F$8:$T$8,0))</f>
        <v>0</v>
      </c>
      <c r="N24" s="5">
        <f>INDEX(Demand!$F$9:$T$268,MATCH('SPC Backing (Hide)'!$B24,Demand!$C$9:$C$268,0),MATCH('SPC Backing (Hide)'!N$3,Demand!$F$8:$T$8,0))</f>
        <v>0</v>
      </c>
      <c r="O24" s="5">
        <f>INDEX(Demand!$F$9:$T$268,MATCH('SPC Backing (Hide)'!$B24,Demand!$C$9:$C$268,0),MATCH('SPC Backing (Hide)'!O$3,Demand!$F$8:$T$8,0))</f>
        <v>0</v>
      </c>
      <c r="P24" s="5">
        <f>INDEX(Demand!$F$9:$T$268,MATCH('SPC Backing (Hide)'!$B24,Demand!$C$9:$C$268,0),MATCH('SPC Backing (Hide)'!P$3,Demand!$F$8:$T$8,0))</f>
        <v>0</v>
      </c>
      <c r="Q24" s="5">
        <f>INDEX(Demand!$F$9:$T$268,MATCH('SPC Backing (Hide)'!$B24,Demand!$C$9:$C$268,0),MATCH('SPC Backing (Hide)'!Q$3,Demand!$F$8:$T$8,0))</f>
        <v>0</v>
      </c>
      <c r="R24" s="5">
        <f>INDEX(Demand!$F$9:$T$268,MATCH('SPC Backing (Hide)'!$B24,Demand!$C$9:$C$268,0),MATCH('SPC Backing (Hide)'!R$3,Demand!$F$8:$T$8,0))</f>
        <v>0</v>
      </c>
      <c r="S24" s="5">
        <f>INDEX(Demand!$F$9:$T$268,MATCH('SPC Backing (Hide)'!$B24,Demand!$C$9:$C$268,0),MATCH('SPC Backing (Hide)'!S$3,Demand!$F$8:$T$8,0))</f>
        <v>0</v>
      </c>
      <c r="T24" s="6">
        <f>INDEX(Demand!$F$9:$T$268,MATCH('SPC Backing (Hide)'!$B24,Demand!$C$9:$C$268,0),MATCH('SPC Backing (Hide)'!T$3,Demand!$F$8:$T$8,0))</f>
        <v>0</v>
      </c>
      <c r="U24" s="5">
        <f t="shared" si="0"/>
        <v>0</v>
      </c>
      <c r="V24">
        <f>IF(SPC!$B$13="",1,IF(SPC!$B$12="Yes",IF(Setup!$B$11="Weekly",IF(ROW(A21)&gt;=Demand!$A$8-51,1,0),IF(ROW(A21)&gt;=Demand!$A$8-11,1,0)),IF(Setup!$B$11="Weekly",IF(AND(B24&gt;=SPC!$B$13,B24&lt;SPC!$B$14),1,0),IF(AND(MATCH(E24,$E$4:$E$263,0)&gt;=MATCH(SPC!$B$13,$E$4:$E$263,0),MATCH(E24,$E$4:$E$263,0)&lt;=MATCH(SPC!$B$14,$E$4:$E$263,0)),1,0))))</f>
        <v>1</v>
      </c>
      <c r="W24" cm="1">
        <f t="array" ref="W24">INDEX($F$4:$U$263,ROW(A21),MATCH($X$2,$F$3:$U$3,0))</f>
        <v>0</v>
      </c>
      <c r="X24" t="e">
        <f>AVERAGE(INDEX($F$4:$U$263,MATCH(SPC!$B$13,IF(Setup!$B$11="Weekly",'SPC Backing (Hide)'!$B$4:$B$263,'SPC Backing (Hide)'!$E$4:$E$263),0),MATCH($X$2,$F$3:$U$3,0)):INDEX($F$4:$U$263,MATCH(SPC!$B$14,IF(Setup!$B$11="Weekly",'SPC Backing (Hide)'!$B$4:$B$263,'SPC Backing (Hide)'!$E$4:$E$263),0),MATCH('SPC Backing (Hide)'!$X$2,'SPC Backing (Hide)'!$F$3:$U$3,0)))</f>
        <v>#N/A</v>
      </c>
      <c r="Y24" cm="1">
        <f t="array" ref="Y24">ABS(INDEX($F$4:$U$263,ROW(A21),MATCH($X$2,$F$3:$U$3,0))-INDEX($F$4:$U$263,ROW(A20),MATCH($X$2,$F$3:$U$3,0)))</f>
        <v>0</v>
      </c>
      <c r="Z24" t="e">
        <f>AVERAGE(INDEX($Y$4:$Y$263,MATCH(SPC!$B$13,IF(Setup!$B$11="Weekly",'SPC Backing (Hide)'!$B$4:$B$263,'SPC Backing (Hide)'!$E$4:$E$263),0)):INDEX($Y$4:$Y$263,MATCH(SPC!$B$14,IF(Setup!$B$11="Weekly",'SPC Backing (Hide)'!$B$4:$B$263,'SPC Backing (Hide)'!$E$4:$E$263),0),1))</f>
        <v>#N/A</v>
      </c>
      <c r="AA24" t="e">
        <f t="shared" si="1"/>
        <v>#N/A</v>
      </c>
      <c r="AB24" t="e">
        <f t="shared" si="2"/>
        <v>#N/A</v>
      </c>
      <c r="AC24" t="e">
        <f t="shared" si="3"/>
        <v>#N/A</v>
      </c>
      <c r="AD24" t="e">
        <f t="shared" si="4"/>
        <v>#N/A</v>
      </c>
      <c r="AE24" t="e">
        <f t="shared" si="5"/>
        <v>#N/A</v>
      </c>
      <c r="AF24" t="e">
        <f t="shared" si="6"/>
        <v>#N/A</v>
      </c>
      <c r="AG24" t="e">
        <f t="shared" si="7"/>
        <v>#N/A</v>
      </c>
      <c r="AH24" t="e">
        <f t="shared" si="8"/>
        <v>#N/A</v>
      </c>
      <c r="AI24" t="e">
        <f t="shared" si="15"/>
        <v>#N/A</v>
      </c>
      <c r="AJ24" t="e">
        <f t="shared" si="9"/>
        <v>#N/A</v>
      </c>
      <c r="AK24">
        <f t="shared" si="10"/>
        <v>0</v>
      </c>
      <c r="AL24" t="e">
        <f t="shared" si="11"/>
        <v>#N/A</v>
      </c>
      <c r="AM24" t="e">
        <f t="shared" si="12"/>
        <v>#N/A</v>
      </c>
      <c r="AN24" t="e">
        <f t="shared" si="13"/>
        <v>#N/A</v>
      </c>
      <c r="AO24" t="e">
        <f>_xlfn.PERCENTILE.INC(INDEX($W$4:$W$263,MATCH(SPC!$B$13,IF(Setup!$B$11="Weekly",'SPC Backing (Hide)'!$B$4:$B$263,'SPC Backing (Hide)'!$E$4:$E$263),0),1):INDEX($W$4:$W$263,MATCH(SPC!$B$14,IF(Setup!$B$11="Weekly",'SPC Backing (Hide)'!$B$4:$B$263,'SPC Backing (Hide)'!$E$4:$E$263),0),1),'SPC Backing (Hide)'!$AO$3)</f>
        <v>#N/A</v>
      </c>
      <c r="AP24" t="e">
        <f>IF(_xlfn.PERCENTILE.INC(INDEX($W$4:$W$263,MATCH(SPC!$B$13,IF(Setup!$B$11="Weekly",'SPC Backing (Hide)'!$B$4:$B$263,'SPC Backing (Hide)'!$E$4:$E$263),0),1):INDEX($W$4:$W$263,MATCH(SPC!$B$14,IF(Setup!$B$11="Weekly",'SPC Backing (Hide)'!$B$4:$B$263,'SPC Backing (Hide)'!$E$4:$E$263),0),1),'SPC Backing (Hide)'!$AP$3)=AO24,_xlfn.PERCENTILE.INC(INDEX($W$4:$W$263,MATCH(SPC!$B$13,IF(Setup!$B$11="Weekly",'SPC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 t="e">
        <f t="shared" si="14"/>
        <v>#N/A</v>
      </c>
    </row>
    <row r="25" spans="2:43" x14ac:dyDescent="0.35">
      <c r="B25" s="12" t="str">
        <f>Demand!C30</f>
        <v/>
      </c>
      <c r="C25" s="57" t="str">
        <f>Demand!D30</f>
        <v/>
      </c>
      <c r="D25" s="57" t="str">
        <f>Demand!E30</f>
        <v/>
      </c>
      <c r="E25" s="57" t="e">
        <f>TEXT(D25*29,"mmm")&amp;"-"&amp;IF(D25=1,MAX($C$4:C24)+1,MAX($C$4:C24))</f>
        <v>#VALUE!</v>
      </c>
      <c r="F25" s="7">
        <f>INDEX(Demand!$F$9:$T$268,MATCH('SPC Backing (Hide)'!$B25,Demand!$C$9:$C$268,0),MATCH('SPC Backing (Hide)'!F$3,Demand!$F$8:$T$8,0))</f>
        <v>0</v>
      </c>
      <c r="G25" s="5">
        <f>INDEX(Demand!$F$9:$T$268,MATCH('SPC Backing (Hide)'!$B25,Demand!$C$9:$C$268,0),MATCH('SPC Backing (Hide)'!G$3,Demand!$F$8:$T$8,0))</f>
        <v>0</v>
      </c>
      <c r="H25" s="5">
        <f>INDEX(Demand!$F$9:$T$268,MATCH('SPC Backing (Hide)'!$B25,Demand!$C$9:$C$268,0),MATCH('SPC Backing (Hide)'!H$3,Demand!$F$8:$T$8,0))</f>
        <v>0</v>
      </c>
      <c r="I25" s="5">
        <f>INDEX(Demand!$F$9:$T$268,MATCH('SPC Backing (Hide)'!$B25,Demand!$C$9:$C$268,0),MATCH('SPC Backing (Hide)'!I$3,Demand!$F$8:$T$8,0))</f>
        <v>0</v>
      </c>
      <c r="J25" s="5">
        <f>INDEX(Demand!$F$9:$T$268,MATCH('SPC Backing (Hide)'!$B25,Demand!$C$9:$C$268,0),MATCH('SPC Backing (Hide)'!J$3,Demand!$F$8:$T$8,0))</f>
        <v>0</v>
      </c>
      <c r="K25" s="5">
        <f>INDEX(Demand!$F$9:$T$268,MATCH('SPC Backing (Hide)'!$B25,Demand!$C$9:$C$268,0),MATCH('SPC Backing (Hide)'!K$3,Demand!$F$8:$T$8,0))</f>
        <v>0</v>
      </c>
      <c r="L25" s="5">
        <f>INDEX(Demand!$F$9:$T$268,MATCH('SPC Backing (Hide)'!$B25,Demand!$C$9:$C$268,0),MATCH('SPC Backing (Hide)'!L$3,Demand!$F$8:$T$8,0))</f>
        <v>0</v>
      </c>
      <c r="M25" s="5">
        <f>INDEX(Demand!$F$9:$T$268,MATCH('SPC Backing (Hide)'!$B25,Demand!$C$9:$C$268,0),MATCH('SPC Backing (Hide)'!M$3,Demand!$F$8:$T$8,0))</f>
        <v>0</v>
      </c>
      <c r="N25" s="5">
        <f>INDEX(Demand!$F$9:$T$268,MATCH('SPC Backing (Hide)'!$B25,Demand!$C$9:$C$268,0),MATCH('SPC Backing (Hide)'!N$3,Demand!$F$8:$T$8,0))</f>
        <v>0</v>
      </c>
      <c r="O25" s="5">
        <f>INDEX(Demand!$F$9:$T$268,MATCH('SPC Backing (Hide)'!$B25,Demand!$C$9:$C$268,0),MATCH('SPC Backing (Hide)'!O$3,Demand!$F$8:$T$8,0))</f>
        <v>0</v>
      </c>
      <c r="P25" s="5">
        <f>INDEX(Demand!$F$9:$T$268,MATCH('SPC Backing (Hide)'!$B25,Demand!$C$9:$C$268,0),MATCH('SPC Backing (Hide)'!P$3,Demand!$F$8:$T$8,0))</f>
        <v>0</v>
      </c>
      <c r="Q25" s="5">
        <f>INDEX(Demand!$F$9:$T$268,MATCH('SPC Backing (Hide)'!$B25,Demand!$C$9:$C$268,0),MATCH('SPC Backing (Hide)'!Q$3,Demand!$F$8:$T$8,0))</f>
        <v>0</v>
      </c>
      <c r="R25" s="5">
        <f>INDEX(Demand!$F$9:$T$268,MATCH('SPC Backing (Hide)'!$B25,Demand!$C$9:$C$268,0),MATCH('SPC Backing (Hide)'!R$3,Demand!$F$8:$T$8,0))</f>
        <v>0</v>
      </c>
      <c r="S25" s="5">
        <f>INDEX(Demand!$F$9:$T$268,MATCH('SPC Backing (Hide)'!$B25,Demand!$C$9:$C$268,0),MATCH('SPC Backing (Hide)'!S$3,Demand!$F$8:$T$8,0))</f>
        <v>0</v>
      </c>
      <c r="T25" s="6">
        <f>INDEX(Demand!$F$9:$T$268,MATCH('SPC Backing (Hide)'!$B25,Demand!$C$9:$C$268,0),MATCH('SPC Backing (Hide)'!T$3,Demand!$F$8:$T$8,0))</f>
        <v>0</v>
      </c>
      <c r="U25" s="5">
        <f t="shared" si="0"/>
        <v>0</v>
      </c>
      <c r="V25">
        <f>IF(SPC!$B$13="",1,IF(SPC!$B$12="Yes",IF(Setup!$B$11="Weekly",IF(ROW(A22)&gt;=Demand!$A$8-51,1,0),IF(ROW(A22)&gt;=Demand!$A$8-11,1,0)),IF(Setup!$B$11="Weekly",IF(AND(B25&gt;=SPC!$B$13,B25&lt;SPC!$B$14),1,0),IF(AND(MATCH(E25,$E$4:$E$263,0)&gt;=MATCH(SPC!$B$13,$E$4:$E$263,0),MATCH(E25,$E$4:$E$263,0)&lt;=MATCH(SPC!$B$14,$E$4:$E$263,0)),1,0))))</f>
        <v>1</v>
      </c>
      <c r="W25" cm="1">
        <f t="array" ref="W25">INDEX($F$4:$U$263,ROW(A22),MATCH($X$2,$F$3:$U$3,0))</f>
        <v>0</v>
      </c>
      <c r="X25" t="e">
        <f>AVERAGE(INDEX($F$4:$U$263,MATCH(SPC!$B$13,IF(Setup!$B$11="Weekly",'SPC Backing (Hide)'!$B$4:$B$263,'SPC Backing (Hide)'!$E$4:$E$263),0),MATCH($X$2,$F$3:$U$3,0)):INDEX($F$4:$U$263,MATCH(SPC!$B$14,IF(Setup!$B$11="Weekly",'SPC Backing (Hide)'!$B$4:$B$263,'SPC Backing (Hide)'!$E$4:$E$263),0),MATCH('SPC Backing (Hide)'!$X$2,'SPC Backing (Hide)'!$F$3:$U$3,0)))</f>
        <v>#N/A</v>
      </c>
      <c r="Y25" cm="1">
        <f t="array" ref="Y25">ABS(INDEX($F$4:$U$263,ROW(A22),MATCH($X$2,$F$3:$U$3,0))-INDEX($F$4:$U$263,ROW(A21),MATCH($X$2,$F$3:$U$3,0)))</f>
        <v>0</v>
      </c>
      <c r="Z25" t="e">
        <f>AVERAGE(INDEX($Y$4:$Y$263,MATCH(SPC!$B$13,IF(Setup!$B$11="Weekly",'SPC Backing (Hide)'!$B$4:$B$263,'SPC Backing (Hide)'!$E$4:$E$263),0)):INDEX($Y$4:$Y$263,MATCH(SPC!$B$14,IF(Setup!$B$11="Weekly",'SPC Backing (Hide)'!$B$4:$B$263,'SPC Backing (Hide)'!$E$4:$E$263),0),1))</f>
        <v>#N/A</v>
      </c>
      <c r="AA25" t="e">
        <f t="shared" si="1"/>
        <v>#N/A</v>
      </c>
      <c r="AB25" t="e">
        <f t="shared" si="2"/>
        <v>#N/A</v>
      </c>
      <c r="AC25" t="e">
        <f t="shared" si="3"/>
        <v>#N/A</v>
      </c>
      <c r="AD25" t="e">
        <f t="shared" si="4"/>
        <v>#N/A</v>
      </c>
      <c r="AE25" t="e">
        <f t="shared" si="5"/>
        <v>#N/A</v>
      </c>
      <c r="AF25" t="e">
        <f t="shared" si="6"/>
        <v>#N/A</v>
      </c>
      <c r="AG25" t="e">
        <f t="shared" si="7"/>
        <v>#N/A</v>
      </c>
      <c r="AH25" t="e">
        <f t="shared" si="8"/>
        <v>#N/A</v>
      </c>
      <c r="AI25" t="e">
        <f t="shared" si="15"/>
        <v>#N/A</v>
      </c>
      <c r="AJ25" t="e">
        <f t="shared" si="9"/>
        <v>#N/A</v>
      </c>
      <c r="AK25">
        <f t="shared" si="10"/>
        <v>0</v>
      </c>
      <c r="AL25" t="e">
        <f t="shared" si="11"/>
        <v>#N/A</v>
      </c>
      <c r="AM25" t="e">
        <f t="shared" si="12"/>
        <v>#N/A</v>
      </c>
      <c r="AN25" t="e">
        <f t="shared" si="13"/>
        <v>#N/A</v>
      </c>
      <c r="AO25" t="e">
        <f>_xlfn.PERCENTILE.INC(INDEX($W$4:$W$263,MATCH(SPC!$B$13,IF(Setup!$B$11="Weekly",'SPC Backing (Hide)'!$B$4:$B$263,'SPC Backing (Hide)'!$E$4:$E$263),0),1):INDEX($W$4:$W$263,MATCH(SPC!$B$14,IF(Setup!$B$11="Weekly",'SPC Backing (Hide)'!$B$4:$B$263,'SPC Backing (Hide)'!$E$4:$E$263),0),1),'SPC Backing (Hide)'!$AO$3)</f>
        <v>#N/A</v>
      </c>
      <c r="AP25" t="e">
        <f>IF(_xlfn.PERCENTILE.INC(INDEX($W$4:$W$263,MATCH(SPC!$B$13,IF(Setup!$B$11="Weekly",'SPC Backing (Hide)'!$B$4:$B$263,'SPC Backing (Hide)'!$E$4:$E$263),0),1):INDEX($W$4:$W$263,MATCH(SPC!$B$14,IF(Setup!$B$11="Weekly",'SPC Backing (Hide)'!$B$4:$B$263,'SPC Backing (Hide)'!$E$4:$E$263),0),1),'SPC Backing (Hide)'!$AP$3)=AO25,_xlfn.PERCENTILE.INC(INDEX($W$4:$W$263,MATCH(SPC!$B$13,IF(Setup!$B$11="Weekly",'SPC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 t="e">
        <f t="shared" si="14"/>
        <v>#N/A</v>
      </c>
    </row>
    <row r="26" spans="2:43" x14ac:dyDescent="0.35">
      <c r="B26" s="12" t="str">
        <f>Demand!C31</f>
        <v/>
      </c>
      <c r="C26" s="57" t="str">
        <f>Demand!D31</f>
        <v/>
      </c>
      <c r="D26" s="57" t="str">
        <f>Demand!E31</f>
        <v/>
      </c>
      <c r="E26" s="57" t="e">
        <f>TEXT(D26*29,"mmm")&amp;"-"&amp;IF(D26=1,MAX($C$4:C25)+1,MAX($C$4:C25))</f>
        <v>#VALUE!</v>
      </c>
      <c r="F26" s="7">
        <f>INDEX(Demand!$F$9:$T$268,MATCH('SPC Backing (Hide)'!$B26,Demand!$C$9:$C$268,0),MATCH('SPC Backing (Hide)'!F$3,Demand!$F$8:$T$8,0))</f>
        <v>0</v>
      </c>
      <c r="G26" s="5">
        <f>INDEX(Demand!$F$9:$T$268,MATCH('SPC Backing (Hide)'!$B26,Demand!$C$9:$C$268,0),MATCH('SPC Backing (Hide)'!G$3,Demand!$F$8:$T$8,0))</f>
        <v>0</v>
      </c>
      <c r="H26" s="5">
        <f>INDEX(Demand!$F$9:$T$268,MATCH('SPC Backing (Hide)'!$B26,Demand!$C$9:$C$268,0),MATCH('SPC Backing (Hide)'!H$3,Demand!$F$8:$T$8,0))</f>
        <v>0</v>
      </c>
      <c r="I26" s="5">
        <f>INDEX(Demand!$F$9:$T$268,MATCH('SPC Backing (Hide)'!$B26,Demand!$C$9:$C$268,0),MATCH('SPC Backing (Hide)'!I$3,Demand!$F$8:$T$8,0))</f>
        <v>0</v>
      </c>
      <c r="J26" s="5">
        <f>INDEX(Demand!$F$9:$T$268,MATCH('SPC Backing (Hide)'!$B26,Demand!$C$9:$C$268,0),MATCH('SPC Backing (Hide)'!J$3,Demand!$F$8:$T$8,0))</f>
        <v>0</v>
      </c>
      <c r="K26" s="5">
        <f>INDEX(Demand!$F$9:$T$268,MATCH('SPC Backing (Hide)'!$B26,Demand!$C$9:$C$268,0),MATCH('SPC Backing (Hide)'!K$3,Demand!$F$8:$T$8,0))</f>
        <v>0</v>
      </c>
      <c r="L26" s="5">
        <f>INDEX(Demand!$F$9:$T$268,MATCH('SPC Backing (Hide)'!$B26,Demand!$C$9:$C$268,0),MATCH('SPC Backing (Hide)'!L$3,Demand!$F$8:$T$8,0))</f>
        <v>0</v>
      </c>
      <c r="M26" s="5">
        <f>INDEX(Demand!$F$9:$T$268,MATCH('SPC Backing (Hide)'!$B26,Demand!$C$9:$C$268,0),MATCH('SPC Backing (Hide)'!M$3,Demand!$F$8:$T$8,0))</f>
        <v>0</v>
      </c>
      <c r="N26" s="5">
        <f>INDEX(Demand!$F$9:$T$268,MATCH('SPC Backing (Hide)'!$B26,Demand!$C$9:$C$268,0),MATCH('SPC Backing (Hide)'!N$3,Demand!$F$8:$T$8,0))</f>
        <v>0</v>
      </c>
      <c r="O26" s="5">
        <f>INDEX(Demand!$F$9:$T$268,MATCH('SPC Backing (Hide)'!$B26,Demand!$C$9:$C$268,0),MATCH('SPC Backing (Hide)'!O$3,Demand!$F$8:$T$8,0))</f>
        <v>0</v>
      </c>
      <c r="P26" s="5">
        <f>INDEX(Demand!$F$9:$T$268,MATCH('SPC Backing (Hide)'!$B26,Demand!$C$9:$C$268,0),MATCH('SPC Backing (Hide)'!P$3,Demand!$F$8:$T$8,0))</f>
        <v>0</v>
      </c>
      <c r="Q26" s="5">
        <f>INDEX(Demand!$F$9:$T$268,MATCH('SPC Backing (Hide)'!$B26,Demand!$C$9:$C$268,0),MATCH('SPC Backing (Hide)'!Q$3,Demand!$F$8:$T$8,0))</f>
        <v>0</v>
      </c>
      <c r="R26" s="5">
        <f>INDEX(Demand!$F$9:$T$268,MATCH('SPC Backing (Hide)'!$B26,Demand!$C$9:$C$268,0),MATCH('SPC Backing (Hide)'!R$3,Demand!$F$8:$T$8,0))</f>
        <v>0</v>
      </c>
      <c r="S26" s="5">
        <f>INDEX(Demand!$F$9:$T$268,MATCH('SPC Backing (Hide)'!$B26,Demand!$C$9:$C$268,0),MATCH('SPC Backing (Hide)'!S$3,Demand!$F$8:$T$8,0))</f>
        <v>0</v>
      </c>
      <c r="T26" s="6">
        <f>INDEX(Demand!$F$9:$T$268,MATCH('SPC Backing (Hide)'!$B26,Demand!$C$9:$C$268,0),MATCH('SPC Backing (Hide)'!T$3,Demand!$F$8:$T$8,0))</f>
        <v>0</v>
      </c>
      <c r="U26" s="5">
        <f t="shared" si="0"/>
        <v>0</v>
      </c>
      <c r="V26">
        <f>IF(SPC!$B$13="",1,IF(SPC!$B$12="Yes",IF(Setup!$B$11="Weekly",IF(ROW(A23)&gt;=Demand!$A$8-51,1,0),IF(ROW(A23)&gt;=Demand!$A$8-11,1,0)),IF(Setup!$B$11="Weekly",IF(AND(B26&gt;=SPC!$B$13,B26&lt;SPC!$B$14),1,0),IF(AND(MATCH(E26,$E$4:$E$263,0)&gt;=MATCH(SPC!$B$13,$E$4:$E$263,0),MATCH(E26,$E$4:$E$263,0)&lt;=MATCH(SPC!$B$14,$E$4:$E$263,0)),1,0))))</f>
        <v>1</v>
      </c>
      <c r="W26" cm="1">
        <f t="array" ref="W26">INDEX($F$4:$U$263,ROW(A23),MATCH($X$2,$F$3:$U$3,0))</f>
        <v>0</v>
      </c>
      <c r="X26" t="e">
        <f>AVERAGE(INDEX($F$4:$U$263,MATCH(SPC!$B$13,IF(Setup!$B$11="Weekly",'SPC Backing (Hide)'!$B$4:$B$263,'SPC Backing (Hide)'!$E$4:$E$263),0),MATCH($X$2,$F$3:$U$3,0)):INDEX($F$4:$U$263,MATCH(SPC!$B$14,IF(Setup!$B$11="Weekly",'SPC Backing (Hide)'!$B$4:$B$263,'SPC Backing (Hide)'!$E$4:$E$263),0),MATCH('SPC Backing (Hide)'!$X$2,'SPC Backing (Hide)'!$F$3:$U$3,0)))</f>
        <v>#N/A</v>
      </c>
      <c r="Y26" cm="1">
        <f t="array" ref="Y26">ABS(INDEX($F$4:$U$263,ROW(A23),MATCH($X$2,$F$3:$U$3,0))-INDEX($F$4:$U$263,ROW(A22),MATCH($X$2,$F$3:$U$3,0)))</f>
        <v>0</v>
      </c>
      <c r="Z26" t="e">
        <f>AVERAGE(INDEX($Y$4:$Y$263,MATCH(SPC!$B$13,IF(Setup!$B$11="Weekly",'SPC Backing (Hide)'!$B$4:$B$263,'SPC Backing (Hide)'!$E$4:$E$263),0)):INDEX($Y$4:$Y$263,MATCH(SPC!$B$14,IF(Setup!$B$11="Weekly",'SPC Backing (Hide)'!$B$4:$B$263,'SPC Backing (Hide)'!$E$4:$E$263),0),1))</f>
        <v>#N/A</v>
      </c>
      <c r="AA26" t="e">
        <f t="shared" si="1"/>
        <v>#N/A</v>
      </c>
      <c r="AB26" t="e">
        <f t="shared" si="2"/>
        <v>#N/A</v>
      </c>
      <c r="AC26" t="e">
        <f t="shared" si="3"/>
        <v>#N/A</v>
      </c>
      <c r="AD26" t="e">
        <f t="shared" si="4"/>
        <v>#N/A</v>
      </c>
      <c r="AE26" t="e">
        <f t="shared" si="5"/>
        <v>#N/A</v>
      </c>
      <c r="AF26" t="e">
        <f t="shared" si="6"/>
        <v>#N/A</v>
      </c>
      <c r="AG26" t="e">
        <f t="shared" si="7"/>
        <v>#N/A</v>
      </c>
      <c r="AH26" t="e">
        <f t="shared" si="8"/>
        <v>#N/A</v>
      </c>
      <c r="AI26" t="e">
        <f t="shared" si="15"/>
        <v>#N/A</v>
      </c>
      <c r="AJ26" t="e">
        <f t="shared" si="9"/>
        <v>#N/A</v>
      </c>
      <c r="AK26">
        <f t="shared" si="10"/>
        <v>0</v>
      </c>
      <c r="AL26" t="e">
        <f t="shared" si="11"/>
        <v>#N/A</v>
      </c>
      <c r="AM26" t="e">
        <f t="shared" si="12"/>
        <v>#N/A</v>
      </c>
      <c r="AN26" t="e">
        <f t="shared" si="13"/>
        <v>#N/A</v>
      </c>
      <c r="AO26" t="e">
        <f>_xlfn.PERCENTILE.INC(INDEX($W$4:$W$263,MATCH(SPC!$B$13,IF(Setup!$B$11="Weekly",'SPC Backing (Hide)'!$B$4:$B$263,'SPC Backing (Hide)'!$E$4:$E$263),0),1):INDEX($W$4:$W$263,MATCH(SPC!$B$14,IF(Setup!$B$11="Weekly",'SPC Backing (Hide)'!$B$4:$B$263,'SPC Backing (Hide)'!$E$4:$E$263),0),1),'SPC Backing (Hide)'!$AO$3)</f>
        <v>#N/A</v>
      </c>
      <c r="AP26" t="e">
        <f>IF(_xlfn.PERCENTILE.INC(INDEX($W$4:$W$263,MATCH(SPC!$B$13,IF(Setup!$B$11="Weekly",'SPC Backing (Hide)'!$B$4:$B$263,'SPC Backing (Hide)'!$E$4:$E$263),0),1):INDEX($W$4:$W$263,MATCH(SPC!$B$14,IF(Setup!$B$11="Weekly",'SPC Backing (Hide)'!$B$4:$B$263,'SPC Backing (Hide)'!$E$4:$E$263),0),1),'SPC Backing (Hide)'!$AP$3)=AO26,_xlfn.PERCENTILE.INC(INDEX($W$4:$W$263,MATCH(SPC!$B$13,IF(Setup!$B$11="Weekly",'SPC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 t="e">
        <f t="shared" si="14"/>
        <v>#N/A</v>
      </c>
    </row>
    <row r="27" spans="2:43" x14ac:dyDescent="0.35">
      <c r="B27" s="12" t="str">
        <f>Demand!C32</f>
        <v/>
      </c>
      <c r="C27" s="57" t="str">
        <f>Demand!D32</f>
        <v/>
      </c>
      <c r="D27" s="57" t="str">
        <f>Demand!E32</f>
        <v/>
      </c>
      <c r="E27" s="57" t="e">
        <f>TEXT(D27*29,"mmm")&amp;"-"&amp;IF(D27=1,MAX($C$4:C26)+1,MAX($C$4:C26))</f>
        <v>#VALUE!</v>
      </c>
      <c r="F27" s="7">
        <f>INDEX(Demand!$F$9:$T$268,MATCH('SPC Backing (Hide)'!$B27,Demand!$C$9:$C$268,0),MATCH('SPC Backing (Hide)'!F$3,Demand!$F$8:$T$8,0))</f>
        <v>0</v>
      </c>
      <c r="G27" s="5">
        <f>INDEX(Demand!$F$9:$T$268,MATCH('SPC Backing (Hide)'!$B27,Demand!$C$9:$C$268,0),MATCH('SPC Backing (Hide)'!G$3,Demand!$F$8:$T$8,0))</f>
        <v>0</v>
      </c>
      <c r="H27" s="5">
        <f>INDEX(Demand!$F$9:$T$268,MATCH('SPC Backing (Hide)'!$B27,Demand!$C$9:$C$268,0),MATCH('SPC Backing (Hide)'!H$3,Demand!$F$8:$T$8,0))</f>
        <v>0</v>
      </c>
      <c r="I27" s="5">
        <f>INDEX(Demand!$F$9:$T$268,MATCH('SPC Backing (Hide)'!$B27,Demand!$C$9:$C$268,0),MATCH('SPC Backing (Hide)'!I$3,Demand!$F$8:$T$8,0))</f>
        <v>0</v>
      </c>
      <c r="J27" s="5">
        <f>INDEX(Demand!$F$9:$T$268,MATCH('SPC Backing (Hide)'!$B27,Demand!$C$9:$C$268,0),MATCH('SPC Backing (Hide)'!J$3,Demand!$F$8:$T$8,0))</f>
        <v>0</v>
      </c>
      <c r="K27" s="5">
        <f>INDEX(Demand!$F$9:$T$268,MATCH('SPC Backing (Hide)'!$B27,Demand!$C$9:$C$268,0),MATCH('SPC Backing (Hide)'!K$3,Demand!$F$8:$T$8,0))</f>
        <v>0</v>
      </c>
      <c r="L27" s="5">
        <f>INDEX(Demand!$F$9:$T$268,MATCH('SPC Backing (Hide)'!$B27,Demand!$C$9:$C$268,0),MATCH('SPC Backing (Hide)'!L$3,Demand!$F$8:$T$8,0))</f>
        <v>0</v>
      </c>
      <c r="M27" s="5">
        <f>INDEX(Demand!$F$9:$T$268,MATCH('SPC Backing (Hide)'!$B27,Demand!$C$9:$C$268,0),MATCH('SPC Backing (Hide)'!M$3,Demand!$F$8:$T$8,0))</f>
        <v>0</v>
      </c>
      <c r="N27" s="5">
        <f>INDEX(Demand!$F$9:$T$268,MATCH('SPC Backing (Hide)'!$B27,Demand!$C$9:$C$268,0),MATCH('SPC Backing (Hide)'!N$3,Demand!$F$8:$T$8,0))</f>
        <v>0</v>
      </c>
      <c r="O27" s="5">
        <f>INDEX(Demand!$F$9:$T$268,MATCH('SPC Backing (Hide)'!$B27,Demand!$C$9:$C$268,0),MATCH('SPC Backing (Hide)'!O$3,Demand!$F$8:$T$8,0))</f>
        <v>0</v>
      </c>
      <c r="P27" s="5">
        <f>INDEX(Demand!$F$9:$T$268,MATCH('SPC Backing (Hide)'!$B27,Demand!$C$9:$C$268,0),MATCH('SPC Backing (Hide)'!P$3,Demand!$F$8:$T$8,0))</f>
        <v>0</v>
      </c>
      <c r="Q27" s="5">
        <f>INDEX(Demand!$F$9:$T$268,MATCH('SPC Backing (Hide)'!$B27,Demand!$C$9:$C$268,0),MATCH('SPC Backing (Hide)'!Q$3,Demand!$F$8:$T$8,0))</f>
        <v>0</v>
      </c>
      <c r="R27" s="5">
        <f>INDEX(Demand!$F$9:$T$268,MATCH('SPC Backing (Hide)'!$B27,Demand!$C$9:$C$268,0),MATCH('SPC Backing (Hide)'!R$3,Demand!$F$8:$T$8,0))</f>
        <v>0</v>
      </c>
      <c r="S27" s="5">
        <f>INDEX(Demand!$F$9:$T$268,MATCH('SPC Backing (Hide)'!$B27,Demand!$C$9:$C$268,0),MATCH('SPC Backing (Hide)'!S$3,Demand!$F$8:$T$8,0))</f>
        <v>0</v>
      </c>
      <c r="T27" s="6">
        <f>INDEX(Demand!$F$9:$T$268,MATCH('SPC Backing (Hide)'!$B27,Demand!$C$9:$C$268,0),MATCH('SPC Backing (Hide)'!T$3,Demand!$F$8:$T$8,0))</f>
        <v>0</v>
      </c>
      <c r="U27" s="5">
        <f t="shared" si="0"/>
        <v>0</v>
      </c>
      <c r="V27">
        <f>IF(SPC!$B$13="",1,IF(SPC!$B$12="Yes",IF(Setup!$B$11="Weekly",IF(ROW(A24)&gt;=Demand!$A$8-51,1,0),IF(ROW(A24)&gt;=Demand!$A$8-11,1,0)),IF(Setup!$B$11="Weekly",IF(AND(B27&gt;=SPC!$B$13,B27&lt;SPC!$B$14),1,0),IF(AND(MATCH(E27,$E$4:$E$263,0)&gt;=MATCH(SPC!$B$13,$E$4:$E$263,0),MATCH(E27,$E$4:$E$263,0)&lt;=MATCH(SPC!$B$14,$E$4:$E$263,0)),1,0))))</f>
        <v>1</v>
      </c>
      <c r="W27" cm="1">
        <f t="array" ref="W27">INDEX($F$4:$U$263,ROW(A24),MATCH($X$2,$F$3:$U$3,0))</f>
        <v>0</v>
      </c>
      <c r="X27" t="e">
        <f>AVERAGE(INDEX($F$4:$U$263,MATCH(SPC!$B$13,IF(Setup!$B$11="Weekly",'SPC Backing (Hide)'!$B$4:$B$263,'SPC Backing (Hide)'!$E$4:$E$263),0),MATCH($X$2,$F$3:$U$3,0)):INDEX($F$4:$U$263,MATCH(SPC!$B$14,IF(Setup!$B$11="Weekly",'SPC Backing (Hide)'!$B$4:$B$263,'SPC Backing (Hide)'!$E$4:$E$263),0),MATCH('SPC Backing (Hide)'!$X$2,'SPC Backing (Hide)'!$F$3:$U$3,0)))</f>
        <v>#N/A</v>
      </c>
      <c r="Y27" cm="1">
        <f t="array" ref="Y27">ABS(INDEX($F$4:$U$263,ROW(A24),MATCH($X$2,$F$3:$U$3,0))-INDEX($F$4:$U$263,ROW(A23),MATCH($X$2,$F$3:$U$3,0)))</f>
        <v>0</v>
      </c>
      <c r="Z27" t="e">
        <f>AVERAGE(INDEX($Y$4:$Y$263,MATCH(SPC!$B$13,IF(Setup!$B$11="Weekly",'SPC Backing (Hide)'!$B$4:$B$263,'SPC Backing (Hide)'!$E$4:$E$263),0)):INDEX($Y$4:$Y$263,MATCH(SPC!$B$14,IF(Setup!$B$11="Weekly",'SPC Backing (Hide)'!$B$4:$B$263,'SPC Backing (Hide)'!$E$4:$E$263),0),1))</f>
        <v>#N/A</v>
      </c>
      <c r="AA27" t="e">
        <f t="shared" si="1"/>
        <v>#N/A</v>
      </c>
      <c r="AB27" t="e">
        <f t="shared" si="2"/>
        <v>#N/A</v>
      </c>
      <c r="AC27" t="e">
        <f t="shared" si="3"/>
        <v>#N/A</v>
      </c>
      <c r="AD27" t="e">
        <f t="shared" si="4"/>
        <v>#N/A</v>
      </c>
      <c r="AE27" t="e">
        <f t="shared" si="5"/>
        <v>#N/A</v>
      </c>
      <c r="AF27" t="e">
        <f t="shared" si="6"/>
        <v>#N/A</v>
      </c>
      <c r="AG27" t="e">
        <f t="shared" si="7"/>
        <v>#N/A</v>
      </c>
      <c r="AH27" t="e">
        <f t="shared" si="8"/>
        <v>#N/A</v>
      </c>
      <c r="AI27" t="e">
        <f t="shared" si="15"/>
        <v>#N/A</v>
      </c>
      <c r="AJ27" t="e">
        <f t="shared" si="9"/>
        <v>#N/A</v>
      </c>
      <c r="AK27">
        <f t="shared" si="10"/>
        <v>0</v>
      </c>
      <c r="AL27" t="e">
        <f t="shared" si="11"/>
        <v>#N/A</v>
      </c>
      <c r="AM27" t="e">
        <f t="shared" si="12"/>
        <v>#N/A</v>
      </c>
      <c r="AN27" t="e">
        <f t="shared" si="13"/>
        <v>#N/A</v>
      </c>
      <c r="AO27" t="e">
        <f>_xlfn.PERCENTILE.INC(INDEX($W$4:$W$263,MATCH(SPC!$B$13,IF(Setup!$B$11="Weekly",'SPC Backing (Hide)'!$B$4:$B$263,'SPC Backing (Hide)'!$E$4:$E$263),0),1):INDEX($W$4:$W$263,MATCH(SPC!$B$14,IF(Setup!$B$11="Weekly",'SPC Backing (Hide)'!$B$4:$B$263,'SPC Backing (Hide)'!$E$4:$E$263),0),1),'SPC Backing (Hide)'!$AO$3)</f>
        <v>#N/A</v>
      </c>
      <c r="AP27" t="e">
        <f>IF(_xlfn.PERCENTILE.INC(INDEX($W$4:$W$263,MATCH(SPC!$B$13,IF(Setup!$B$11="Weekly",'SPC Backing (Hide)'!$B$4:$B$263,'SPC Backing (Hide)'!$E$4:$E$263),0),1):INDEX($W$4:$W$263,MATCH(SPC!$B$14,IF(Setup!$B$11="Weekly",'SPC Backing (Hide)'!$B$4:$B$263,'SPC Backing (Hide)'!$E$4:$E$263),0),1),'SPC Backing (Hide)'!$AP$3)=AO27,_xlfn.PERCENTILE.INC(INDEX($W$4:$W$263,MATCH(SPC!$B$13,IF(Setup!$B$11="Weekly",'SPC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7" t="e">
        <f t="shared" si="14"/>
        <v>#N/A</v>
      </c>
    </row>
    <row r="28" spans="2:43" x14ac:dyDescent="0.35">
      <c r="B28" s="12" t="str">
        <f>Demand!C33</f>
        <v/>
      </c>
      <c r="C28" s="57" t="str">
        <f>Demand!D33</f>
        <v/>
      </c>
      <c r="D28" s="57" t="str">
        <f>Demand!E33</f>
        <v/>
      </c>
      <c r="E28" s="57" t="e">
        <f>TEXT(D28*29,"mmm")&amp;"-"&amp;IF(D28=1,MAX($C$4:C27)+1,MAX($C$4:C27))</f>
        <v>#VALUE!</v>
      </c>
      <c r="F28" s="7">
        <f>INDEX(Demand!$F$9:$T$268,MATCH('SPC Backing (Hide)'!$B28,Demand!$C$9:$C$268,0),MATCH('SPC Backing (Hide)'!F$3,Demand!$F$8:$T$8,0))</f>
        <v>0</v>
      </c>
      <c r="G28" s="5">
        <f>INDEX(Demand!$F$9:$T$268,MATCH('SPC Backing (Hide)'!$B28,Demand!$C$9:$C$268,0),MATCH('SPC Backing (Hide)'!G$3,Demand!$F$8:$T$8,0))</f>
        <v>0</v>
      </c>
      <c r="H28" s="5">
        <f>INDEX(Demand!$F$9:$T$268,MATCH('SPC Backing (Hide)'!$B28,Demand!$C$9:$C$268,0),MATCH('SPC Backing (Hide)'!H$3,Demand!$F$8:$T$8,0))</f>
        <v>0</v>
      </c>
      <c r="I28" s="5">
        <f>INDEX(Demand!$F$9:$T$268,MATCH('SPC Backing (Hide)'!$B28,Demand!$C$9:$C$268,0),MATCH('SPC Backing (Hide)'!I$3,Demand!$F$8:$T$8,0))</f>
        <v>0</v>
      </c>
      <c r="J28" s="5">
        <f>INDEX(Demand!$F$9:$T$268,MATCH('SPC Backing (Hide)'!$B28,Demand!$C$9:$C$268,0),MATCH('SPC Backing (Hide)'!J$3,Demand!$F$8:$T$8,0))</f>
        <v>0</v>
      </c>
      <c r="K28" s="5">
        <f>INDEX(Demand!$F$9:$T$268,MATCH('SPC Backing (Hide)'!$B28,Demand!$C$9:$C$268,0),MATCH('SPC Backing (Hide)'!K$3,Demand!$F$8:$T$8,0))</f>
        <v>0</v>
      </c>
      <c r="L28" s="5">
        <f>INDEX(Demand!$F$9:$T$268,MATCH('SPC Backing (Hide)'!$B28,Demand!$C$9:$C$268,0),MATCH('SPC Backing (Hide)'!L$3,Demand!$F$8:$T$8,0))</f>
        <v>0</v>
      </c>
      <c r="M28" s="5">
        <f>INDEX(Demand!$F$9:$T$268,MATCH('SPC Backing (Hide)'!$B28,Demand!$C$9:$C$268,0),MATCH('SPC Backing (Hide)'!M$3,Demand!$F$8:$T$8,0))</f>
        <v>0</v>
      </c>
      <c r="N28" s="5">
        <f>INDEX(Demand!$F$9:$T$268,MATCH('SPC Backing (Hide)'!$B28,Demand!$C$9:$C$268,0),MATCH('SPC Backing (Hide)'!N$3,Demand!$F$8:$T$8,0))</f>
        <v>0</v>
      </c>
      <c r="O28" s="5">
        <f>INDEX(Demand!$F$9:$T$268,MATCH('SPC Backing (Hide)'!$B28,Demand!$C$9:$C$268,0),MATCH('SPC Backing (Hide)'!O$3,Demand!$F$8:$T$8,0))</f>
        <v>0</v>
      </c>
      <c r="P28" s="5">
        <f>INDEX(Demand!$F$9:$T$268,MATCH('SPC Backing (Hide)'!$B28,Demand!$C$9:$C$268,0),MATCH('SPC Backing (Hide)'!P$3,Demand!$F$8:$T$8,0))</f>
        <v>0</v>
      </c>
      <c r="Q28" s="5">
        <f>INDEX(Demand!$F$9:$T$268,MATCH('SPC Backing (Hide)'!$B28,Demand!$C$9:$C$268,0),MATCH('SPC Backing (Hide)'!Q$3,Demand!$F$8:$T$8,0))</f>
        <v>0</v>
      </c>
      <c r="R28" s="5">
        <f>INDEX(Demand!$F$9:$T$268,MATCH('SPC Backing (Hide)'!$B28,Demand!$C$9:$C$268,0),MATCH('SPC Backing (Hide)'!R$3,Demand!$F$8:$T$8,0))</f>
        <v>0</v>
      </c>
      <c r="S28" s="5">
        <f>INDEX(Demand!$F$9:$T$268,MATCH('SPC Backing (Hide)'!$B28,Demand!$C$9:$C$268,0),MATCH('SPC Backing (Hide)'!S$3,Demand!$F$8:$T$8,0))</f>
        <v>0</v>
      </c>
      <c r="T28" s="6">
        <f>INDEX(Demand!$F$9:$T$268,MATCH('SPC Backing (Hide)'!$B28,Demand!$C$9:$C$268,0),MATCH('SPC Backing (Hide)'!T$3,Demand!$F$8:$T$8,0))</f>
        <v>0</v>
      </c>
      <c r="U28" s="5">
        <f t="shared" si="0"/>
        <v>0</v>
      </c>
      <c r="V28">
        <f>IF(SPC!$B$13="",1,IF(SPC!$B$12="Yes",IF(Setup!$B$11="Weekly",IF(ROW(A25)&gt;=Demand!$A$8-51,1,0),IF(ROW(A25)&gt;=Demand!$A$8-11,1,0)),IF(Setup!$B$11="Weekly",IF(AND(B28&gt;=SPC!$B$13,B28&lt;SPC!$B$14),1,0),IF(AND(MATCH(E28,$E$4:$E$263,0)&gt;=MATCH(SPC!$B$13,$E$4:$E$263,0),MATCH(E28,$E$4:$E$263,0)&lt;=MATCH(SPC!$B$14,$E$4:$E$263,0)),1,0))))</f>
        <v>1</v>
      </c>
      <c r="W28" cm="1">
        <f t="array" ref="W28">INDEX($F$4:$U$263,ROW(A25),MATCH($X$2,$F$3:$U$3,0))</f>
        <v>0</v>
      </c>
      <c r="X28" t="e">
        <f>AVERAGE(INDEX($F$4:$U$263,MATCH(SPC!$B$13,IF(Setup!$B$11="Weekly",'SPC Backing (Hide)'!$B$4:$B$263,'SPC Backing (Hide)'!$E$4:$E$263),0),MATCH($X$2,$F$3:$U$3,0)):INDEX($F$4:$U$263,MATCH(SPC!$B$14,IF(Setup!$B$11="Weekly",'SPC Backing (Hide)'!$B$4:$B$263,'SPC Backing (Hide)'!$E$4:$E$263),0),MATCH('SPC Backing (Hide)'!$X$2,'SPC Backing (Hide)'!$F$3:$U$3,0)))</f>
        <v>#N/A</v>
      </c>
      <c r="Y28" cm="1">
        <f t="array" ref="Y28">ABS(INDEX($F$4:$U$263,ROW(A25),MATCH($X$2,$F$3:$U$3,0))-INDEX($F$4:$U$263,ROW(A24),MATCH($X$2,$F$3:$U$3,0)))</f>
        <v>0</v>
      </c>
      <c r="Z28" t="e">
        <f>AVERAGE(INDEX($Y$4:$Y$263,MATCH(SPC!$B$13,IF(Setup!$B$11="Weekly",'SPC Backing (Hide)'!$B$4:$B$263,'SPC Backing (Hide)'!$E$4:$E$263),0)):INDEX($Y$4:$Y$263,MATCH(SPC!$B$14,IF(Setup!$B$11="Weekly",'SPC Backing (Hide)'!$B$4:$B$263,'SPC Backing (Hide)'!$E$4:$E$263),0),1))</f>
        <v>#N/A</v>
      </c>
      <c r="AA28" t="e">
        <f t="shared" si="1"/>
        <v>#N/A</v>
      </c>
      <c r="AB28" t="e">
        <f t="shared" si="2"/>
        <v>#N/A</v>
      </c>
      <c r="AC28" t="e">
        <f t="shared" si="3"/>
        <v>#N/A</v>
      </c>
      <c r="AD28" t="e">
        <f t="shared" si="4"/>
        <v>#N/A</v>
      </c>
      <c r="AE28" t="e">
        <f t="shared" si="5"/>
        <v>#N/A</v>
      </c>
      <c r="AF28" t="e">
        <f t="shared" si="6"/>
        <v>#N/A</v>
      </c>
      <c r="AG28" t="e">
        <f t="shared" si="7"/>
        <v>#N/A</v>
      </c>
      <c r="AH28" t="e">
        <f t="shared" si="8"/>
        <v>#N/A</v>
      </c>
      <c r="AI28" t="e">
        <f t="shared" si="15"/>
        <v>#N/A</v>
      </c>
      <c r="AJ28" t="e">
        <f t="shared" si="9"/>
        <v>#N/A</v>
      </c>
      <c r="AK28">
        <f t="shared" si="10"/>
        <v>0</v>
      </c>
      <c r="AL28" t="e">
        <f t="shared" si="11"/>
        <v>#N/A</v>
      </c>
      <c r="AM28" t="e">
        <f t="shared" si="12"/>
        <v>#N/A</v>
      </c>
      <c r="AN28" t="e">
        <f t="shared" si="13"/>
        <v>#N/A</v>
      </c>
      <c r="AO28" t="e">
        <f>_xlfn.PERCENTILE.INC(INDEX($W$4:$W$263,MATCH(SPC!$B$13,IF(Setup!$B$11="Weekly",'SPC Backing (Hide)'!$B$4:$B$263,'SPC Backing (Hide)'!$E$4:$E$263),0),1):INDEX($W$4:$W$263,MATCH(SPC!$B$14,IF(Setup!$B$11="Weekly",'SPC Backing (Hide)'!$B$4:$B$263,'SPC Backing (Hide)'!$E$4:$E$263),0),1),'SPC Backing (Hide)'!$AO$3)</f>
        <v>#N/A</v>
      </c>
      <c r="AP28" t="e">
        <f>IF(_xlfn.PERCENTILE.INC(INDEX($W$4:$W$263,MATCH(SPC!$B$13,IF(Setup!$B$11="Weekly",'SPC Backing (Hide)'!$B$4:$B$263,'SPC Backing (Hide)'!$E$4:$E$263),0),1):INDEX($W$4:$W$263,MATCH(SPC!$B$14,IF(Setup!$B$11="Weekly",'SPC Backing (Hide)'!$B$4:$B$263,'SPC Backing (Hide)'!$E$4:$E$263),0),1),'SPC Backing (Hide)'!$AP$3)=AO28,_xlfn.PERCENTILE.INC(INDEX($W$4:$W$263,MATCH(SPC!$B$13,IF(Setup!$B$11="Weekly",'SPC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8" t="e">
        <f t="shared" si="14"/>
        <v>#N/A</v>
      </c>
    </row>
    <row r="29" spans="2:43" x14ac:dyDescent="0.35">
      <c r="B29" s="12" t="str">
        <f>Demand!C34</f>
        <v/>
      </c>
      <c r="C29" s="57" t="str">
        <f>Demand!D34</f>
        <v/>
      </c>
      <c r="D29" s="57" t="str">
        <f>Demand!E34</f>
        <v/>
      </c>
      <c r="E29" s="57" t="e">
        <f>TEXT(D29*29,"mmm")&amp;"-"&amp;IF(D29=1,MAX($C$4:C28)+1,MAX($C$4:C28))</f>
        <v>#VALUE!</v>
      </c>
      <c r="F29" s="7">
        <f>INDEX(Demand!$F$9:$T$268,MATCH('SPC Backing (Hide)'!$B29,Demand!$C$9:$C$268,0),MATCH('SPC Backing (Hide)'!F$3,Demand!$F$8:$T$8,0))</f>
        <v>0</v>
      </c>
      <c r="G29" s="5">
        <f>INDEX(Demand!$F$9:$T$268,MATCH('SPC Backing (Hide)'!$B29,Demand!$C$9:$C$268,0),MATCH('SPC Backing (Hide)'!G$3,Demand!$F$8:$T$8,0))</f>
        <v>0</v>
      </c>
      <c r="H29" s="5">
        <f>INDEX(Demand!$F$9:$T$268,MATCH('SPC Backing (Hide)'!$B29,Demand!$C$9:$C$268,0),MATCH('SPC Backing (Hide)'!H$3,Demand!$F$8:$T$8,0))</f>
        <v>0</v>
      </c>
      <c r="I29" s="5">
        <f>INDEX(Demand!$F$9:$T$268,MATCH('SPC Backing (Hide)'!$B29,Demand!$C$9:$C$268,0),MATCH('SPC Backing (Hide)'!I$3,Demand!$F$8:$T$8,0))</f>
        <v>0</v>
      </c>
      <c r="J29" s="5">
        <f>INDEX(Demand!$F$9:$T$268,MATCH('SPC Backing (Hide)'!$B29,Demand!$C$9:$C$268,0),MATCH('SPC Backing (Hide)'!J$3,Demand!$F$8:$T$8,0))</f>
        <v>0</v>
      </c>
      <c r="K29" s="5">
        <f>INDEX(Demand!$F$9:$T$268,MATCH('SPC Backing (Hide)'!$B29,Demand!$C$9:$C$268,0),MATCH('SPC Backing (Hide)'!K$3,Demand!$F$8:$T$8,0))</f>
        <v>0</v>
      </c>
      <c r="L29" s="5">
        <f>INDEX(Demand!$F$9:$T$268,MATCH('SPC Backing (Hide)'!$B29,Demand!$C$9:$C$268,0),MATCH('SPC Backing (Hide)'!L$3,Demand!$F$8:$T$8,0))</f>
        <v>0</v>
      </c>
      <c r="M29" s="5">
        <f>INDEX(Demand!$F$9:$T$268,MATCH('SPC Backing (Hide)'!$B29,Demand!$C$9:$C$268,0),MATCH('SPC Backing (Hide)'!M$3,Demand!$F$8:$T$8,0))</f>
        <v>0</v>
      </c>
      <c r="N29" s="5">
        <f>INDEX(Demand!$F$9:$T$268,MATCH('SPC Backing (Hide)'!$B29,Demand!$C$9:$C$268,0),MATCH('SPC Backing (Hide)'!N$3,Demand!$F$8:$T$8,0))</f>
        <v>0</v>
      </c>
      <c r="O29" s="5">
        <f>INDEX(Demand!$F$9:$T$268,MATCH('SPC Backing (Hide)'!$B29,Demand!$C$9:$C$268,0),MATCH('SPC Backing (Hide)'!O$3,Demand!$F$8:$T$8,0))</f>
        <v>0</v>
      </c>
      <c r="P29" s="5">
        <f>INDEX(Demand!$F$9:$T$268,MATCH('SPC Backing (Hide)'!$B29,Demand!$C$9:$C$268,0),MATCH('SPC Backing (Hide)'!P$3,Demand!$F$8:$T$8,0))</f>
        <v>0</v>
      </c>
      <c r="Q29" s="5">
        <f>INDEX(Demand!$F$9:$T$268,MATCH('SPC Backing (Hide)'!$B29,Demand!$C$9:$C$268,0),MATCH('SPC Backing (Hide)'!Q$3,Demand!$F$8:$T$8,0))</f>
        <v>0</v>
      </c>
      <c r="R29" s="5">
        <f>INDEX(Demand!$F$9:$T$268,MATCH('SPC Backing (Hide)'!$B29,Demand!$C$9:$C$268,0),MATCH('SPC Backing (Hide)'!R$3,Demand!$F$8:$T$8,0))</f>
        <v>0</v>
      </c>
      <c r="S29" s="5">
        <f>INDEX(Demand!$F$9:$T$268,MATCH('SPC Backing (Hide)'!$B29,Demand!$C$9:$C$268,0),MATCH('SPC Backing (Hide)'!S$3,Demand!$F$8:$T$8,0))</f>
        <v>0</v>
      </c>
      <c r="T29" s="6">
        <f>INDEX(Demand!$F$9:$T$268,MATCH('SPC Backing (Hide)'!$B29,Demand!$C$9:$C$268,0),MATCH('SPC Backing (Hide)'!T$3,Demand!$F$8:$T$8,0))</f>
        <v>0</v>
      </c>
      <c r="U29" s="5">
        <f t="shared" si="0"/>
        <v>0</v>
      </c>
      <c r="V29">
        <f>IF(SPC!$B$13="",1,IF(SPC!$B$12="Yes",IF(Setup!$B$11="Weekly",IF(ROW(A26)&gt;=Demand!$A$8-51,1,0),IF(ROW(A26)&gt;=Demand!$A$8-11,1,0)),IF(Setup!$B$11="Weekly",IF(AND(B29&gt;=SPC!$B$13,B29&lt;SPC!$B$14),1,0),IF(AND(MATCH(E29,$E$4:$E$263,0)&gt;=MATCH(SPC!$B$13,$E$4:$E$263,0),MATCH(E29,$E$4:$E$263,0)&lt;=MATCH(SPC!$B$14,$E$4:$E$263,0)),1,0))))</f>
        <v>1</v>
      </c>
      <c r="W29" cm="1">
        <f t="array" ref="W29">INDEX($F$4:$U$263,ROW(A26),MATCH($X$2,$F$3:$U$3,0))</f>
        <v>0</v>
      </c>
      <c r="X29" t="e">
        <f>AVERAGE(INDEX($F$4:$U$263,MATCH(SPC!$B$13,IF(Setup!$B$11="Weekly",'SPC Backing (Hide)'!$B$4:$B$263,'SPC Backing (Hide)'!$E$4:$E$263),0),MATCH($X$2,$F$3:$U$3,0)):INDEX($F$4:$U$263,MATCH(SPC!$B$14,IF(Setup!$B$11="Weekly",'SPC Backing (Hide)'!$B$4:$B$263,'SPC Backing (Hide)'!$E$4:$E$263),0),MATCH('SPC Backing (Hide)'!$X$2,'SPC Backing (Hide)'!$F$3:$U$3,0)))</f>
        <v>#N/A</v>
      </c>
      <c r="Y29" cm="1">
        <f t="array" ref="Y29">ABS(INDEX($F$4:$U$263,ROW(A26),MATCH($X$2,$F$3:$U$3,0))-INDEX($F$4:$U$263,ROW(A25),MATCH($X$2,$F$3:$U$3,0)))</f>
        <v>0</v>
      </c>
      <c r="Z29" t="e">
        <f>AVERAGE(INDEX($Y$4:$Y$263,MATCH(SPC!$B$13,IF(Setup!$B$11="Weekly",'SPC Backing (Hide)'!$B$4:$B$263,'SPC Backing (Hide)'!$E$4:$E$263),0)):INDEX($Y$4:$Y$263,MATCH(SPC!$B$14,IF(Setup!$B$11="Weekly",'SPC Backing (Hide)'!$B$4:$B$263,'SPC Backing (Hide)'!$E$4:$E$263),0),1))</f>
        <v>#N/A</v>
      </c>
      <c r="AA29" t="e">
        <f t="shared" si="1"/>
        <v>#N/A</v>
      </c>
      <c r="AB29" t="e">
        <f t="shared" si="2"/>
        <v>#N/A</v>
      </c>
      <c r="AC29" t="e">
        <f t="shared" si="3"/>
        <v>#N/A</v>
      </c>
      <c r="AD29" t="e">
        <f t="shared" si="4"/>
        <v>#N/A</v>
      </c>
      <c r="AE29" t="e">
        <f t="shared" si="5"/>
        <v>#N/A</v>
      </c>
      <c r="AF29" t="e">
        <f t="shared" si="6"/>
        <v>#N/A</v>
      </c>
      <c r="AG29" t="e">
        <f t="shared" si="7"/>
        <v>#N/A</v>
      </c>
      <c r="AH29" t="e">
        <f t="shared" si="8"/>
        <v>#N/A</v>
      </c>
      <c r="AI29" t="e">
        <f t="shared" si="15"/>
        <v>#N/A</v>
      </c>
      <c r="AJ29" t="e">
        <f t="shared" si="9"/>
        <v>#N/A</v>
      </c>
      <c r="AK29">
        <f t="shared" si="10"/>
        <v>0</v>
      </c>
      <c r="AL29" t="e">
        <f t="shared" si="11"/>
        <v>#N/A</v>
      </c>
      <c r="AM29" t="e">
        <f t="shared" si="12"/>
        <v>#N/A</v>
      </c>
      <c r="AN29" t="e">
        <f t="shared" si="13"/>
        <v>#N/A</v>
      </c>
      <c r="AO29" t="e">
        <f>_xlfn.PERCENTILE.INC(INDEX($W$4:$W$263,MATCH(SPC!$B$13,IF(Setup!$B$11="Weekly",'SPC Backing (Hide)'!$B$4:$B$263,'SPC Backing (Hide)'!$E$4:$E$263),0),1):INDEX($W$4:$W$263,MATCH(SPC!$B$14,IF(Setup!$B$11="Weekly",'SPC Backing (Hide)'!$B$4:$B$263,'SPC Backing (Hide)'!$E$4:$E$263),0),1),'SPC Backing (Hide)'!$AO$3)</f>
        <v>#N/A</v>
      </c>
      <c r="AP29" t="e">
        <f>IF(_xlfn.PERCENTILE.INC(INDEX($W$4:$W$263,MATCH(SPC!$B$13,IF(Setup!$B$11="Weekly",'SPC Backing (Hide)'!$B$4:$B$263,'SPC Backing (Hide)'!$E$4:$E$263),0),1):INDEX($W$4:$W$263,MATCH(SPC!$B$14,IF(Setup!$B$11="Weekly",'SPC Backing (Hide)'!$B$4:$B$263,'SPC Backing (Hide)'!$E$4:$E$263),0),1),'SPC Backing (Hide)'!$AP$3)=AO29,_xlfn.PERCENTILE.INC(INDEX($W$4:$W$263,MATCH(SPC!$B$13,IF(Setup!$B$11="Weekly",'SPC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9" t="e">
        <f t="shared" si="14"/>
        <v>#N/A</v>
      </c>
    </row>
    <row r="30" spans="2:43" x14ac:dyDescent="0.35">
      <c r="B30" s="12" t="str">
        <f>Demand!C35</f>
        <v/>
      </c>
      <c r="C30" s="57" t="str">
        <f>Demand!D35</f>
        <v/>
      </c>
      <c r="D30" s="57" t="str">
        <f>Demand!E35</f>
        <v/>
      </c>
      <c r="E30" s="57" t="e">
        <f>TEXT(D30*29,"mmm")&amp;"-"&amp;IF(D30=1,MAX($C$4:C29)+1,MAX($C$4:C29))</f>
        <v>#VALUE!</v>
      </c>
      <c r="F30" s="7">
        <f>INDEX(Demand!$F$9:$T$268,MATCH('SPC Backing (Hide)'!$B30,Demand!$C$9:$C$268,0),MATCH('SPC Backing (Hide)'!F$3,Demand!$F$8:$T$8,0))</f>
        <v>0</v>
      </c>
      <c r="G30" s="5">
        <f>INDEX(Demand!$F$9:$T$268,MATCH('SPC Backing (Hide)'!$B30,Demand!$C$9:$C$268,0),MATCH('SPC Backing (Hide)'!G$3,Demand!$F$8:$T$8,0))</f>
        <v>0</v>
      </c>
      <c r="H30" s="5">
        <f>INDEX(Demand!$F$9:$T$268,MATCH('SPC Backing (Hide)'!$B30,Demand!$C$9:$C$268,0),MATCH('SPC Backing (Hide)'!H$3,Demand!$F$8:$T$8,0))</f>
        <v>0</v>
      </c>
      <c r="I30" s="5">
        <f>INDEX(Demand!$F$9:$T$268,MATCH('SPC Backing (Hide)'!$B30,Demand!$C$9:$C$268,0),MATCH('SPC Backing (Hide)'!I$3,Demand!$F$8:$T$8,0))</f>
        <v>0</v>
      </c>
      <c r="J30" s="5">
        <f>INDEX(Demand!$F$9:$T$268,MATCH('SPC Backing (Hide)'!$B30,Demand!$C$9:$C$268,0),MATCH('SPC Backing (Hide)'!J$3,Demand!$F$8:$T$8,0))</f>
        <v>0</v>
      </c>
      <c r="K30" s="5">
        <f>INDEX(Demand!$F$9:$T$268,MATCH('SPC Backing (Hide)'!$B30,Demand!$C$9:$C$268,0),MATCH('SPC Backing (Hide)'!K$3,Demand!$F$8:$T$8,0))</f>
        <v>0</v>
      </c>
      <c r="L30" s="5">
        <f>INDEX(Demand!$F$9:$T$268,MATCH('SPC Backing (Hide)'!$B30,Demand!$C$9:$C$268,0),MATCH('SPC Backing (Hide)'!L$3,Demand!$F$8:$T$8,0))</f>
        <v>0</v>
      </c>
      <c r="M30" s="5">
        <f>INDEX(Demand!$F$9:$T$268,MATCH('SPC Backing (Hide)'!$B30,Demand!$C$9:$C$268,0),MATCH('SPC Backing (Hide)'!M$3,Demand!$F$8:$T$8,0))</f>
        <v>0</v>
      </c>
      <c r="N30" s="5">
        <f>INDEX(Demand!$F$9:$T$268,MATCH('SPC Backing (Hide)'!$B30,Demand!$C$9:$C$268,0),MATCH('SPC Backing (Hide)'!N$3,Demand!$F$8:$T$8,0))</f>
        <v>0</v>
      </c>
      <c r="O30" s="5">
        <f>INDEX(Demand!$F$9:$T$268,MATCH('SPC Backing (Hide)'!$B30,Demand!$C$9:$C$268,0),MATCH('SPC Backing (Hide)'!O$3,Demand!$F$8:$T$8,0))</f>
        <v>0</v>
      </c>
      <c r="P30" s="5">
        <f>INDEX(Demand!$F$9:$T$268,MATCH('SPC Backing (Hide)'!$B30,Demand!$C$9:$C$268,0),MATCH('SPC Backing (Hide)'!P$3,Demand!$F$8:$T$8,0))</f>
        <v>0</v>
      </c>
      <c r="Q30" s="5">
        <f>INDEX(Demand!$F$9:$T$268,MATCH('SPC Backing (Hide)'!$B30,Demand!$C$9:$C$268,0),MATCH('SPC Backing (Hide)'!Q$3,Demand!$F$8:$T$8,0))</f>
        <v>0</v>
      </c>
      <c r="R30" s="5">
        <f>INDEX(Demand!$F$9:$T$268,MATCH('SPC Backing (Hide)'!$B30,Demand!$C$9:$C$268,0),MATCH('SPC Backing (Hide)'!R$3,Demand!$F$8:$T$8,0))</f>
        <v>0</v>
      </c>
      <c r="S30" s="5">
        <f>INDEX(Demand!$F$9:$T$268,MATCH('SPC Backing (Hide)'!$B30,Demand!$C$9:$C$268,0),MATCH('SPC Backing (Hide)'!S$3,Demand!$F$8:$T$8,0))</f>
        <v>0</v>
      </c>
      <c r="T30" s="6">
        <f>INDEX(Demand!$F$9:$T$268,MATCH('SPC Backing (Hide)'!$B30,Demand!$C$9:$C$268,0),MATCH('SPC Backing (Hide)'!T$3,Demand!$F$8:$T$8,0))</f>
        <v>0</v>
      </c>
      <c r="U30" s="5">
        <f t="shared" si="0"/>
        <v>0</v>
      </c>
      <c r="V30">
        <f>IF(SPC!$B$13="",1,IF(SPC!$B$12="Yes",IF(Setup!$B$11="Weekly",IF(ROW(A27)&gt;=Demand!$A$8-51,1,0),IF(ROW(A27)&gt;=Demand!$A$8-11,1,0)),IF(Setup!$B$11="Weekly",IF(AND(B30&gt;=SPC!$B$13,B30&lt;SPC!$B$14),1,0),IF(AND(MATCH(E30,$E$4:$E$263,0)&gt;=MATCH(SPC!$B$13,$E$4:$E$263,0),MATCH(E30,$E$4:$E$263,0)&lt;=MATCH(SPC!$B$14,$E$4:$E$263,0)),1,0))))</f>
        <v>1</v>
      </c>
      <c r="W30" cm="1">
        <f t="array" ref="W30">INDEX($F$4:$U$263,ROW(A27),MATCH($X$2,$F$3:$U$3,0))</f>
        <v>0</v>
      </c>
      <c r="X30" t="e">
        <f>AVERAGE(INDEX($F$4:$U$263,MATCH(SPC!$B$13,IF(Setup!$B$11="Weekly",'SPC Backing (Hide)'!$B$4:$B$263,'SPC Backing (Hide)'!$E$4:$E$263),0),MATCH($X$2,$F$3:$U$3,0)):INDEX($F$4:$U$263,MATCH(SPC!$B$14,IF(Setup!$B$11="Weekly",'SPC Backing (Hide)'!$B$4:$B$263,'SPC Backing (Hide)'!$E$4:$E$263),0),MATCH('SPC Backing (Hide)'!$X$2,'SPC Backing (Hide)'!$F$3:$U$3,0)))</f>
        <v>#N/A</v>
      </c>
      <c r="Y30" cm="1">
        <f t="array" ref="Y30">ABS(INDEX($F$4:$U$263,ROW(A27),MATCH($X$2,$F$3:$U$3,0))-INDEX($F$4:$U$263,ROW(A26),MATCH($X$2,$F$3:$U$3,0)))</f>
        <v>0</v>
      </c>
      <c r="Z30" t="e">
        <f>AVERAGE(INDEX($Y$4:$Y$263,MATCH(SPC!$B$13,IF(Setup!$B$11="Weekly",'SPC Backing (Hide)'!$B$4:$B$263,'SPC Backing (Hide)'!$E$4:$E$263),0)):INDEX($Y$4:$Y$263,MATCH(SPC!$B$14,IF(Setup!$B$11="Weekly",'SPC Backing (Hide)'!$B$4:$B$263,'SPC Backing (Hide)'!$E$4:$E$263),0),1))</f>
        <v>#N/A</v>
      </c>
      <c r="AA30" t="e">
        <f t="shared" si="1"/>
        <v>#N/A</v>
      </c>
      <c r="AB30" t="e">
        <f t="shared" si="2"/>
        <v>#N/A</v>
      </c>
      <c r="AC30" t="e">
        <f t="shared" si="3"/>
        <v>#N/A</v>
      </c>
      <c r="AD30" t="e">
        <f t="shared" si="4"/>
        <v>#N/A</v>
      </c>
      <c r="AE30" t="e">
        <f t="shared" si="5"/>
        <v>#N/A</v>
      </c>
      <c r="AF30" t="e">
        <f t="shared" si="6"/>
        <v>#N/A</v>
      </c>
      <c r="AG30" t="e">
        <f t="shared" si="7"/>
        <v>#N/A</v>
      </c>
      <c r="AH30" t="e">
        <f t="shared" si="8"/>
        <v>#N/A</v>
      </c>
      <c r="AI30" t="e">
        <f t="shared" si="15"/>
        <v>#N/A</v>
      </c>
      <c r="AJ30" t="e">
        <f t="shared" si="9"/>
        <v>#N/A</v>
      </c>
      <c r="AK30">
        <f t="shared" si="10"/>
        <v>0</v>
      </c>
      <c r="AL30" t="e">
        <f t="shared" si="11"/>
        <v>#N/A</v>
      </c>
      <c r="AM30" t="e">
        <f t="shared" si="12"/>
        <v>#N/A</v>
      </c>
      <c r="AN30" t="e">
        <f t="shared" si="13"/>
        <v>#N/A</v>
      </c>
      <c r="AO30" t="e">
        <f>_xlfn.PERCENTILE.INC(INDEX($W$4:$W$263,MATCH(SPC!$B$13,IF(Setup!$B$11="Weekly",'SPC Backing (Hide)'!$B$4:$B$263,'SPC Backing (Hide)'!$E$4:$E$263),0),1):INDEX($W$4:$W$263,MATCH(SPC!$B$14,IF(Setup!$B$11="Weekly",'SPC Backing (Hide)'!$B$4:$B$263,'SPC Backing (Hide)'!$E$4:$E$263),0),1),'SPC Backing (Hide)'!$AO$3)</f>
        <v>#N/A</v>
      </c>
      <c r="AP30" t="e">
        <f>IF(_xlfn.PERCENTILE.INC(INDEX($W$4:$W$263,MATCH(SPC!$B$13,IF(Setup!$B$11="Weekly",'SPC Backing (Hide)'!$B$4:$B$263,'SPC Backing (Hide)'!$E$4:$E$263),0),1):INDEX($W$4:$W$263,MATCH(SPC!$B$14,IF(Setup!$B$11="Weekly",'SPC Backing (Hide)'!$B$4:$B$263,'SPC Backing (Hide)'!$E$4:$E$263),0),1),'SPC Backing (Hide)'!$AP$3)=AO30,_xlfn.PERCENTILE.INC(INDEX($W$4:$W$263,MATCH(SPC!$B$13,IF(Setup!$B$11="Weekly",'SPC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0" t="e">
        <f t="shared" si="14"/>
        <v>#N/A</v>
      </c>
    </row>
    <row r="31" spans="2:43" x14ac:dyDescent="0.35">
      <c r="B31" s="12" t="str">
        <f>Demand!C36</f>
        <v/>
      </c>
      <c r="C31" s="57" t="str">
        <f>Demand!D36</f>
        <v/>
      </c>
      <c r="D31" s="57" t="str">
        <f>Demand!E36</f>
        <v/>
      </c>
      <c r="E31" s="57" t="e">
        <f>TEXT(D31*29,"mmm")&amp;"-"&amp;IF(D31=1,MAX($C$4:C30)+1,MAX($C$4:C30))</f>
        <v>#VALUE!</v>
      </c>
      <c r="F31" s="7">
        <f>INDEX(Demand!$F$9:$T$268,MATCH('SPC Backing (Hide)'!$B31,Demand!$C$9:$C$268,0),MATCH('SPC Backing (Hide)'!F$3,Demand!$F$8:$T$8,0))</f>
        <v>0</v>
      </c>
      <c r="G31" s="5">
        <f>INDEX(Demand!$F$9:$T$268,MATCH('SPC Backing (Hide)'!$B31,Demand!$C$9:$C$268,0),MATCH('SPC Backing (Hide)'!G$3,Demand!$F$8:$T$8,0))</f>
        <v>0</v>
      </c>
      <c r="H31" s="5">
        <f>INDEX(Demand!$F$9:$T$268,MATCH('SPC Backing (Hide)'!$B31,Demand!$C$9:$C$268,0),MATCH('SPC Backing (Hide)'!H$3,Demand!$F$8:$T$8,0))</f>
        <v>0</v>
      </c>
      <c r="I31" s="5">
        <f>INDEX(Demand!$F$9:$T$268,MATCH('SPC Backing (Hide)'!$B31,Demand!$C$9:$C$268,0),MATCH('SPC Backing (Hide)'!I$3,Demand!$F$8:$T$8,0))</f>
        <v>0</v>
      </c>
      <c r="J31" s="5">
        <f>INDEX(Demand!$F$9:$T$268,MATCH('SPC Backing (Hide)'!$B31,Demand!$C$9:$C$268,0),MATCH('SPC Backing (Hide)'!J$3,Demand!$F$8:$T$8,0))</f>
        <v>0</v>
      </c>
      <c r="K31" s="5">
        <f>INDEX(Demand!$F$9:$T$268,MATCH('SPC Backing (Hide)'!$B31,Demand!$C$9:$C$268,0),MATCH('SPC Backing (Hide)'!K$3,Demand!$F$8:$T$8,0))</f>
        <v>0</v>
      </c>
      <c r="L31" s="5">
        <f>INDEX(Demand!$F$9:$T$268,MATCH('SPC Backing (Hide)'!$B31,Demand!$C$9:$C$268,0),MATCH('SPC Backing (Hide)'!L$3,Demand!$F$8:$T$8,0))</f>
        <v>0</v>
      </c>
      <c r="M31" s="5">
        <f>INDEX(Demand!$F$9:$T$268,MATCH('SPC Backing (Hide)'!$B31,Demand!$C$9:$C$268,0),MATCH('SPC Backing (Hide)'!M$3,Demand!$F$8:$T$8,0))</f>
        <v>0</v>
      </c>
      <c r="N31" s="5">
        <f>INDEX(Demand!$F$9:$T$268,MATCH('SPC Backing (Hide)'!$B31,Demand!$C$9:$C$268,0),MATCH('SPC Backing (Hide)'!N$3,Demand!$F$8:$T$8,0))</f>
        <v>0</v>
      </c>
      <c r="O31" s="5">
        <f>INDEX(Demand!$F$9:$T$268,MATCH('SPC Backing (Hide)'!$B31,Demand!$C$9:$C$268,0),MATCH('SPC Backing (Hide)'!O$3,Demand!$F$8:$T$8,0))</f>
        <v>0</v>
      </c>
      <c r="P31" s="5">
        <f>INDEX(Demand!$F$9:$T$268,MATCH('SPC Backing (Hide)'!$B31,Demand!$C$9:$C$268,0),MATCH('SPC Backing (Hide)'!P$3,Demand!$F$8:$T$8,0))</f>
        <v>0</v>
      </c>
      <c r="Q31" s="5">
        <f>INDEX(Demand!$F$9:$T$268,MATCH('SPC Backing (Hide)'!$B31,Demand!$C$9:$C$268,0),MATCH('SPC Backing (Hide)'!Q$3,Demand!$F$8:$T$8,0))</f>
        <v>0</v>
      </c>
      <c r="R31" s="5">
        <f>INDEX(Demand!$F$9:$T$268,MATCH('SPC Backing (Hide)'!$B31,Demand!$C$9:$C$268,0),MATCH('SPC Backing (Hide)'!R$3,Demand!$F$8:$T$8,0))</f>
        <v>0</v>
      </c>
      <c r="S31" s="5">
        <f>INDEX(Demand!$F$9:$T$268,MATCH('SPC Backing (Hide)'!$B31,Demand!$C$9:$C$268,0),MATCH('SPC Backing (Hide)'!S$3,Demand!$F$8:$T$8,0))</f>
        <v>0</v>
      </c>
      <c r="T31" s="6">
        <f>INDEX(Demand!$F$9:$T$268,MATCH('SPC Backing (Hide)'!$B31,Demand!$C$9:$C$268,0),MATCH('SPC Backing (Hide)'!T$3,Demand!$F$8:$T$8,0))</f>
        <v>0</v>
      </c>
      <c r="U31" s="5">
        <f t="shared" si="0"/>
        <v>0</v>
      </c>
      <c r="V31">
        <f>IF(SPC!$B$13="",1,IF(SPC!$B$12="Yes",IF(Setup!$B$11="Weekly",IF(ROW(A28)&gt;=Demand!$A$8-51,1,0),IF(ROW(A28)&gt;=Demand!$A$8-11,1,0)),IF(Setup!$B$11="Weekly",IF(AND(B31&gt;=SPC!$B$13,B31&lt;SPC!$B$14),1,0),IF(AND(MATCH(E31,$E$4:$E$263,0)&gt;=MATCH(SPC!$B$13,$E$4:$E$263,0),MATCH(E31,$E$4:$E$263,0)&lt;=MATCH(SPC!$B$14,$E$4:$E$263,0)),1,0))))</f>
        <v>1</v>
      </c>
      <c r="W31" cm="1">
        <f t="array" ref="W31">INDEX($F$4:$U$263,ROW(A28),MATCH($X$2,$F$3:$U$3,0))</f>
        <v>0</v>
      </c>
      <c r="X31" t="e">
        <f>AVERAGE(INDEX($F$4:$U$263,MATCH(SPC!$B$13,IF(Setup!$B$11="Weekly",'SPC Backing (Hide)'!$B$4:$B$263,'SPC Backing (Hide)'!$E$4:$E$263),0),MATCH($X$2,$F$3:$U$3,0)):INDEX($F$4:$U$263,MATCH(SPC!$B$14,IF(Setup!$B$11="Weekly",'SPC Backing (Hide)'!$B$4:$B$263,'SPC Backing (Hide)'!$E$4:$E$263),0),MATCH('SPC Backing (Hide)'!$X$2,'SPC Backing (Hide)'!$F$3:$U$3,0)))</f>
        <v>#N/A</v>
      </c>
      <c r="Y31" cm="1">
        <f t="array" ref="Y31">ABS(INDEX($F$4:$U$263,ROW(A28),MATCH($X$2,$F$3:$U$3,0))-INDEX($F$4:$U$263,ROW(A27),MATCH($X$2,$F$3:$U$3,0)))</f>
        <v>0</v>
      </c>
      <c r="Z31" t="e">
        <f>AVERAGE(INDEX($Y$4:$Y$263,MATCH(SPC!$B$13,IF(Setup!$B$11="Weekly",'SPC Backing (Hide)'!$B$4:$B$263,'SPC Backing (Hide)'!$E$4:$E$263),0)):INDEX($Y$4:$Y$263,MATCH(SPC!$B$14,IF(Setup!$B$11="Weekly",'SPC Backing (Hide)'!$B$4:$B$263,'SPC Backing (Hide)'!$E$4:$E$263),0),1))</f>
        <v>#N/A</v>
      </c>
      <c r="AA31" t="e">
        <f t="shared" si="1"/>
        <v>#N/A</v>
      </c>
      <c r="AB31" t="e">
        <f t="shared" si="2"/>
        <v>#N/A</v>
      </c>
      <c r="AC31" t="e">
        <f t="shared" si="3"/>
        <v>#N/A</v>
      </c>
      <c r="AD31" t="e">
        <f t="shared" si="4"/>
        <v>#N/A</v>
      </c>
      <c r="AE31" t="e">
        <f t="shared" si="5"/>
        <v>#N/A</v>
      </c>
      <c r="AF31" t="e">
        <f t="shared" si="6"/>
        <v>#N/A</v>
      </c>
      <c r="AG31" t="e">
        <f t="shared" si="7"/>
        <v>#N/A</v>
      </c>
      <c r="AH31" t="e">
        <f t="shared" si="8"/>
        <v>#N/A</v>
      </c>
      <c r="AI31" t="e">
        <f t="shared" si="15"/>
        <v>#N/A</v>
      </c>
      <c r="AJ31" t="e">
        <f t="shared" si="9"/>
        <v>#N/A</v>
      </c>
      <c r="AK31">
        <f t="shared" si="10"/>
        <v>0</v>
      </c>
      <c r="AL31" t="e">
        <f t="shared" si="11"/>
        <v>#N/A</v>
      </c>
      <c r="AM31" t="e">
        <f t="shared" si="12"/>
        <v>#N/A</v>
      </c>
      <c r="AN31" t="e">
        <f t="shared" si="13"/>
        <v>#N/A</v>
      </c>
      <c r="AO31" t="e">
        <f>_xlfn.PERCENTILE.INC(INDEX($W$4:$W$263,MATCH(SPC!$B$13,IF(Setup!$B$11="Weekly",'SPC Backing (Hide)'!$B$4:$B$263,'SPC Backing (Hide)'!$E$4:$E$263),0),1):INDEX($W$4:$W$263,MATCH(SPC!$B$14,IF(Setup!$B$11="Weekly",'SPC Backing (Hide)'!$B$4:$B$263,'SPC Backing (Hide)'!$E$4:$E$263),0),1),'SPC Backing (Hide)'!$AO$3)</f>
        <v>#N/A</v>
      </c>
      <c r="AP31" t="e">
        <f>IF(_xlfn.PERCENTILE.INC(INDEX($W$4:$W$263,MATCH(SPC!$B$13,IF(Setup!$B$11="Weekly",'SPC Backing (Hide)'!$B$4:$B$263,'SPC Backing (Hide)'!$E$4:$E$263),0),1):INDEX($W$4:$W$263,MATCH(SPC!$B$14,IF(Setup!$B$11="Weekly",'SPC Backing (Hide)'!$B$4:$B$263,'SPC Backing (Hide)'!$E$4:$E$263),0),1),'SPC Backing (Hide)'!$AP$3)=AO31,_xlfn.PERCENTILE.INC(INDEX($W$4:$W$263,MATCH(SPC!$B$13,IF(Setup!$B$11="Weekly",'SPC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1" t="e">
        <f t="shared" si="14"/>
        <v>#N/A</v>
      </c>
    </row>
    <row r="32" spans="2:43" x14ac:dyDescent="0.35">
      <c r="B32" s="12" t="str">
        <f>Demand!C37</f>
        <v/>
      </c>
      <c r="C32" s="57" t="str">
        <f>Demand!D37</f>
        <v/>
      </c>
      <c r="D32" s="57" t="str">
        <f>Demand!E37</f>
        <v/>
      </c>
      <c r="E32" s="57" t="e">
        <f>TEXT(D32*29,"mmm")&amp;"-"&amp;IF(D32=1,MAX($C$4:C31)+1,MAX($C$4:C31))</f>
        <v>#VALUE!</v>
      </c>
      <c r="F32" s="7">
        <f>INDEX(Demand!$F$9:$T$268,MATCH('SPC Backing (Hide)'!$B32,Demand!$C$9:$C$268,0),MATCH('SPC Backing (Hide)'!F$3,Demand!$F$8:$T$8,0))</f>
        <v>0</v>
      </c>
      <c r="G32" s="5">
        <f>INDEX(Demand!$F$9:$T$268,MATCH('SPC Backing (Hide)'!$B32,Demand!$C$9:$C$268,0),MATCH('SPC Backing (Hide)'!G$3,Demand!$F$8:$T$8,0))</f>
        <v>0</v>
      </c>
      <c r="H32" s="5">
        <f>INDEX(Demand!$F$9:$T$268,MATCH('SPC Backing (Hide)'!$B32,Demand!$C$9:$C$268,0),MATCH('SPC Backing (Hide)'!H$3,Demand!$F$8:$T$8,0))</f>
        <v>0</v>
      </c>
      <c r="I32" s="5">
        <f>INDEX(Demand!$F$9:$T$268,MATCH('SPC Backing (Hide)'!$B32,Demand!$C$9:$C$268,0),MATCH('SPC Backing (Hide)'!I$3,Demand!$F$8:$T$8,0))</f>
        <v>0</v>
      </c>
      <c r="J32" s="5">
        <f>INDEX(Demand!$F$9:$T$268,MATCH('SPC Backing (Hide)'!$B32,Demand!$C$9:$C$268,0),MATCH('SPC Backing (Hide)'!J$3,Demand!$F$8:$T$8,0))</f>
        <v>0</v>
      </c>
      <c r="K32" s="5">
        <f>INDEX(Demand!$F$9:$T$268,MATCH('SPC Backing (Hide)'!$B32,Demand!$C$9:$C$268,0),MATCH('SPC Backing (Hide)'!K$3,Demand!$F$8:$T$8,0))</f>
        <v>0</v>
      </c>
      <c r="L32" s="5">
        <f>INDEX(Demand!$F$9:$T$268,MATCH('SPC Backing (Hide)'!$B32,Demand!$C$9:$C$268,0),MATCH('SPC Backing (Hide)'!L$3,Demand!$F$8:$T$8,0))</f>
        <v>0</v>
      </c>
      <c r="M32" s="5">
        <f>INDEX(Demand!$F$9:$T$268,MATCH('SPC Backing (Hide)'!$B32,Demand!$C$9:$C$268,0),MATCH('SPC Backing (Hide)'!M$3,Demand!$F$8:$T$8,0))</f>
        <v>0</v>
      </c>
      <c r="N32" s="5">
        <f>INDEX(Demand!$F$9:$T$268,MATCH('SPC Backing (Hide)'!$B32,Demand!$C$9:$C$268,0),MATCH('SPC Backing (Hide)'!N$3,Demand!$F$8:$T$8,0))</f>
        <v>0</v>
      </c>
      <c r="O32" s="5">
        <f>INDEX(Demand!$F$9:$T$268,MATCH('SPC Backing (Hide)'!$B32,Demand!$C$9:$C$268,0),MATCH('SPC Backing (Hide)'!O$3,Demand!$F$8:$T$8,0))</f>
        <v>0</v>
      </c>
      <c r="P32" s="5">
        <f>INDEX(Demand!$F$9:$T$268,MATCH('SPC Backing (Hide)'!$B32,Demand!$C$9:$C$268,0),MATCH('SPC Backing (Hide)'!P$3,Demand!$F$8:$T$8,0))</f>
        <v>0</v>
      </c>
      <c r="Q32" s="5">
        <f>INDEX(Demand!$F$9:$T$268,MATCH('SPC Backing (Hide)'!$B32,Demand!$C$9:$C$268,0),MATCH('SPC Backing (Hide)'!Q$3,Demand!$F$8:$T$8,0))</f>
        <v>0</v>
      </c>
      <c r="R32" s="5">
        <f>INDEX(Demand!$F$9:$T$268,MATCH('SPC Backing (Hide)'!$B32,Demand!$C$9:$C$268,0),MATCH('SPC Backing (Hide)'!R$3,Demand!$F$8:$T$8,0))</f>
        <v>0</v>
      </c>
      <c r="S32" s="5">
        <f>INDEX(Demand!$F$9:$T$268,MATCH('SPC Backing (Hide)'!$B32,Demand!$C$9:$C$268,0),MATCH('SPC Backing (Hide)'!S$3,Demand!$F$8:$T$8,0))</f>
        <v>0</v>
      </c>
      <c r="T32" s="6">
        <f>INDEX(Demand!$F$9:$T$268,MATCH('SPC Backing (Hide)'!$B32,Demand!$C$9:$C$268,0),MATCH('SPC Backing (Hide)'!T$3,Demand!$F$8:$T$8,0))</f>
        <v>0</v>
      </c>
      <c r="U32" s="5">
        <f t="shared" si="0"/>
        <v>0</v>
      </c>
      <c r="V32">
        <f>IF(SPC!$B$13="",1,IF(SPC!$B$12="Yes",IF(Setup!$B$11="Weekly",IF(ROW(A29)&gt;=Demand!$A$8-51,1,0),IF(ROW(A29)&gt;=Demand!$A$8-11,1,0)),IF(Setup!$B$11="Weekly",IF(AND(B32&gt;=SPC!$B$13,B32&lt;SPC!$B$14),1,0),IF(AND(MATCH(E32,$E$4:$E$263,0)&gt;=MATCH(SPC!$B$13,$E$4:$E$263,0),MATCH(E32,$E$4:$E$263,0)&lt;=MATCH(SPC!$B$14,$E$4:$E$263,0)),1,0))))</f>
        <v>1</v>
      </c>
      <c r="W32" cm="1">
        <f t="array" ref="W32">INDEX($F$4:$U$263,ROW(A29),MATCH($X$2,$F$3:$U$3,0))</f>
        <v>0</v>
      </c>
      <c r="X32" t="e">
        <f>AVERAGE(INDEX($F$4:$U$263,MATCH(SPC!$B$13,IF(Setup!$B$11="Weekly",'SPC Backing (Hide)'!$B$4:$B$263,'SPC Backing (Hide)'!$E$4:$E$263),0),MATCH($X$2,$F$3:$U$3,0)):INDEX($F$4:$U$263,MATCH(SPC!$B$14,IF(Setup!$B$11="Weekly",'SPC Backing (Hide)'!$B$4:$B$263,'SPC Backing (Hide)'!$E$4:$E$263),0),MATCH('SPC Backing (Hide)'!$X$2,'SPC Backing (Hide)'!$F$3:$U$3,0)))</f>
        <v>#N/A</v>
      </c>
      <c r="Y32" cm="1">
        <f t="array" ref="Y32">ABS(INDEX($F$4:$U$263,ROW(A29),MATCH($X$2,$F$3:$U$3,0))-INDEX($F$4:$U$263,ROW(A28),MATCH($X$2,$F$3:$U$3,0)))</f>
        <v>0</v>
      </c>
      <c r="Z32" t="e">
        <f>AVERAGE(INDEX($Y$4:$Y$263,MATCH(SPC!$B$13,IF(Setup!$B$11="Weekly",'SPC Backing (Hide)'!$B$4:$B$263,'SPC Backing (Hide)'!$E$4:$E$263),0)):INDEX($Y$4:$Y$263,MATCH(SPC!$B$14,IF(Setup!$B$11="Weekly",'SPC Backing (Hide)'!$B$4:$B$263,'SPC Backing (Hide)'!$E$4:$E$263),0),1))</f>
        <v>#N/A</v>
      </c>
      <c r="AA32" t="e">
        <f t="shared" si="1"/>
        <v>#N/A</v>
      </c>
      <c r="AB32" t="e">
        <f t="shared" si="2"/>
        <v>#N/A</v>
      </c>
      <c r="AC32" t="e">
        <f t="shared" si="3"/>
        <v>#N/A</v>
      </c>
      <c r="AD32" t="e">
        <f t="shared" si="4"/>
        <v>#N/A</v>
      </c>
      <c r="AE32" t="e">
        <f t="shared" si="5"/>
        <v>#N/A</v>
      </c>
      <c r="AF32" t="e">
        <f t="shared" si="6"/>
        <v>#N/A</v>
      </c>
      <c r="AG32" t="e">
        <f t="shared" si="7"/>
        <v>#N/A</v>
      </c>
      <c r="AH32" t="e">
        <f t="shared" si="8"/>
        <v>#N/A</v>
      </c>
      <c r="AI32" t="e">
        <f t="shared" si="15"/>
        <v>#N/A</v>
      </c>
      <c r="AJ32" t="e">
        <f t="shared" si="9"/>
        <v>#N/A</v>
      </c>
      <c r="AK32">
        <f t="shared" si="10"/>
        <v>0</v>
      </c>
      <c r="AL32" t="e">
        <f t="shared" si="11"/>
        <v>#N/A</v>
      </c>
      <c r="AM32" t="e">
        <f t="shared" si="12"/>
        <v>#N/A</v>
      </c>
      <c r="AN32" t="e">
        <f t="shared" si="13"/>
        <v>#N/A</v>
      </c>
      <c r="AO32" t="e">
        <f>_xlfn.PERCENTILE.INC(INDEX($W$4:$W$263,MATCH(SPC!$B$13,IF(Setup!$B$11="Weekly",'SPC Backing (Hide)'!$B$4:$B$263,'SPC Backing (Hide)'!$E$4:$E$263),0),1):INDEX($W$4:$W$263,MATCH(SPC!$B$14,IF(Setup!$B$11="Weekly",'SPC Backing (Hide)'!$B$4:$B$263,'SPC Backing (Hide)'!$E$4:$E$263),0),1),'SPC Backing (Hide)'!$AO$3)</f>
        <v>#N/A</v>
      </c>
      <c r="AP32" t="e">
        <f>IF(_xlfn.PERCENTILE.INC(INDEX($W$4:$W$263,MATCH(SPC!$B$13,IF(Setup!$B$11="Weekly",'SPC Backing (Hide)'!$B$4:$B$263,'SPC Backing (Hide)'!$E$4:$E$263),0),1):INDEX($W$4:$W$263,MATCH(SPC!$B$14,IF(Setup!$B$11="Weekly",'SPC Backing (Hide)'!$B$4:$B$263,'SPC Backing (Hide)'!$E$4:$E$263),0),1),'SPC Backing (Hide)'!$AP$3)=AO32,_xlfn.PERCENTILE.INC(INDEX($W$4:$W$263,MATCH(SPC!$B$13,IF(Setup!$B$11="Weekly",'SPC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2" t="e">
        <f t="shared" si="14"/>
        <v>#N/A</v>
      </c>
    </row>
    <row r="33" spans="2:43" x14ac:dyDescent="0.35">
      <c r="B33" s="12" t="str">
        <f>Demand!C38</f>
        <v/>
      </c>
      <c r="C33" s="57" t="str">
        <f>Demand!D38</f>
        <v/>
      </c>
      <c r="D33" s="57" t="str">
        <f>Demand!E38</f>
        <v/>
      </c>
      <c r="E33" s="57" t="e">
        <f>TEXT(D33*29,"mmm")&amp;"-"&amp;IF(D33=1,MAX($C$4:C32)+1,MAX($C$4:C32))</f>
        <v>#VALUE!</v>
      </c>
      <c r="F33" s="7">
        <f>INDEX(Demand!$F$9:$T$268,MATCH('SPC Backing (Hide)'!$B33,Demand!$C$9:$C$268,0),MATCH('SPC Backing (Hide)'!F$3,Demand!$F$8:$T$8,0))</f>
        <v>0</v>
      </c>
      <c r="G33" s="5">
        <f>INDEX(Demand!$F$9:$T$268,MATCH('SPC Backing (Hide)'!$B33,Demand!$C$9:$C$268,0),MATCH('SPC Backing (Hide)'!G$3,Demand!$F$8:$T$8,0))</f>
        <v>0</v>
      </c>
      <c r="H33" s="5">
        <f>INDEX(Demand!$F$9:$T$268,MATCH('SPC Backing (Hide)'!$B33,Demand!$C$9:$C$268,0),MATCH('SPC Backing (Hide)'!H$3,Demand!$F$8:$T$8,0))</f>
        <v>0</v>
      </c>
      <c r="I33" s="5">
        <f>INDEX(Demand!$F$9:$T$268,MATCH('SPC Backing (Hide)'!$B33,Demand!$C$9:$C$268,0),MATCH('SPC Backing (Hide)'!I$3,Demand!$F$8:$T$8,0))</f>
        <v>0</v>
      </c>
      <c r="J33" s="5">
        <f>INDEX(Demand!$F$9:$T$268,MATCH('SPC Backing (Hide)'!$B33,Demand!$C$9:$C$268,0),MATCH('SPC Backing (Hide)'!J$3,Demand!$F$8:$T$8,0))</f>
        <v>0</v>
      </c>
      <c r="K33" s="5">
        <f>INDEX(Demand!$F$9:$T$268,MATCH('SPC Backing (Hide)'!$B33,Demand!$C$9:$C$268,0),MATCH('SPC Backing (Hide)'!K$3,Demand!$F$8:$T$8,0))</f>
        <v>0</v>
      </c>
      <c r="L33" s="5">
        <f>INDEX(Demand!$F$9:$T$268,MATCH('SPC Backing (Hide)'!$B33,Demand!$C$9:$C$268,0),MATCH('SPC Backing (Hide)'!L$3,Demand!$F$8:$T$8,0))</f>
        <v>0</v>
      </c>
      <c r="M33" s="5">
        <f>INDEX(Demand!$F$9:$T$268,MATCH('SPC Backing (Hide)'!$B33,Demand!$C$9:$C$268,0),MATCH('SPC Backing (Hide)'!M$3,Demand!$F$8:$T$8,0))</f>
        <v>0</v>
      </c>
      <c r="N33" s="5">
        <f>INDEX(Demand!$F$9:$T$268,MATCH('SPC Backing (Hide)'!$B33,Demand!$C$9:$C$268,0),MATCH('SPC Backing (Hide)'!N$3,Demand!$F$8:$T$8,0))</f>
        <v>0</v>
      </c>
      <c r="O33" s="5">
        <f>INDEX(Demand!$F$9:$T$268,MATCH('SPC Backing (Hide)'!$B33,Demand!$C$9:$C$268,0),MATCH('SPC Backing (Hide)'!O$3,Demand!$F$8:$T$8,0))</f>
        <v>0</v>
      </c>
      <c r="P33" s="5">
        <f>INDEX(Demand!$F$9:$T$268,MATCH('SPC Backing (Hide)'!$B33,Demand!$C$9:$C$268,0),MATCH('SPC Backing (Hide)'!P$3,Demand!$F$8:$T$8,0))</f>
        <v>0</v>
      </c>
      <c r="Q33" s="5">
        <f>INDEX(Demand!$F$9:$T$268,MATCH('SPC Backing (Hide)'!$B33,Demand!$C$9:$C$268,0),MATCH('SPC Backing (Hide)'!Q$3,Demand!$F$8:$T$8,0))</f>
        <v>0</v>
      </c>
      <c r="R33" s="5">
        <f>INDEX(Demand!$F$9:$T$268,MATCH('SPC Backing (Hide)'!$B33,Demand!$C$9:$C$268,0),MATCH('SPC Backing (Hide)'!R$3,Demand!$F$8:$T$8,0))</f>
        <v>0</v>
      </c>
      <c r="S33" s="5">
        <f>INDEX(Demand!$F$9:$T$268,MATCH('SPC Backing (Hide)'!$B33,Demand!$C$9:$C$268,0),MATCH('SPC Backing (Hide)'!S$3,Demand!$F$8:$T$8,0))</f>
        <v>0</v>
      </c>
      <c r="T33" s="6">
        <f>INDEX(Demand!$F$9:$T$268,MATCH('SPC Backing (Hide)'!$B33,Demand!$C$9:$C$268,0),MATCH('SPC Backing (Hide)'!T$3,Demand!$F$8:$T$8,0))</f>
        <v>0</v>
      </c>
      <c r="U33" s="5">
        <f t="shared" si="0"/>
        <v>0</v>
      </c>
      <c r="V33">
        <f>IF(SPC!$B$13="",1,IF(SPC!$B$12="Yes",IF(Setup!$B$11="Weekly",IF(ROW(A30)&gt;=Demand!$A$8-51,1,0),IF(ROW(A30)&gt;=Demand!$A$8-11,1,0)),IF(Setup!$B$11="Weekly",IF(AND(B33&gt;=SPC!$B$13,B33&lt;SPC!$B$14),1,0),IF(AND(MATCH(E33,$E$4:$E$263,0)&gt;=MATCH(SPC!$B$13,$E$4:$E$263,0),MATCH(E33,$E$4:$E$263,0)&lt;=MATCH(SPC!$B$14,$E$4:$E$263,0)),1,0))))</f>
        <v>1</v>
      </c>
      <c r="W33" cm="1">
        <f t="array" ref="W33">INDEX($F$4:$U$263,ROW(A30),MATCH($X$2,$F$3:$U$3,0))</f>
        <v>0</v>
      </c>
      <c r="X33" t="e">
        <f>AVERAGE(INDEX($F$4:$U$263,MATCH(SPC!$B$13,IF(Setup!$B$11="Weekly",'SPC Backing (Hide)'!$B$4:$B$263,'SPC Backing (Hide)'!$E$4:$E$263),0),MATCH($X$2,$F$3:$U$3,0)):INDEX($F$4:$U$263,MATCH(SPC!$B$14,IF(Setup!$B$11="Weekly",'SPC Backing (Hide)'!$B$4:$B$263,'SPC Backing (Hide)'!$E$4:$E$263),0),MATCH('SPC Backing (Hide)'!$X$2,'SPC Backing (Hide)'!$F$3:$U$3,0)))</f>
        <v>#N/A</v>
      </c>
      <c r="Y33" cm="1">
        <f t="array" ref="Y33">ABS(INDEX($F$4:$U$263,ROW(A30),MATCH($X$2,$F$3:$U$3,0))-INDEX($F$4:$U$263,ROW(A29),MATCH($X$2,$F$3:$U$3,0)))</f>
        <v>0</v>
      </c>
      <c r="Z33" t="e">
        <f>AVERAGE(INDEX($Y$4:$Y$263,MATCH(SPC!$B$13,IF(Setup!$B$11="Weekly",'SPC Backing (Hide)'!$B$4:$B$263,'SPC Backing (Hide)'!$E$4:$E$263),0)):INDEX($Y$4:$Y$263,MATCH(SPC!$B$14,IF(Setup!$B$11="Weekly",'SPC Backing (Hide)'!$B$4:$B$263,'SPC Backing (Hide)'!$E$4:$E$263),0),1))</f>
        <v>#N/A</v>
      </c>
      <c r="AA33" t="e">
        <f t="shared" si="1"/>
        <v>#N/A</v>
      </c>
      <c r="AB33" t="e">
        <f t="shared" si="2"/>
        <v>#N/A</v>
      </c>
      <c r="AC33" t="e">
        <f t="shared" si="3"/>
        <v>#N/A</v>
      </c>
      <c r="AD33" t="e">
        <f t="shared" si="4"/>
        <v>#N/A</v>
      </c>
      <c r="AE33" t="e">
        <f t="shared" si="5"/>
        <v>#N/A</v>
      </c>
      <c r="AF33" t="e">
        <f t="shared" si="6"/>
        <v>#N/A</v>
      </c>
      <c r="AG33" t="e">
        <f t="shared" si="7"/>
        <v>#N/A</v>
      </c>
      <c r="AH33" t="e">
        <f t="shared" si="8"/>
        <v>#N/A</v>
      </c>
      <c r="AI33" t="e">
        <f t="shared" si="15"/>
        <v>#N/A</v>
      </c>
      <c r="AJ33" t="e">
        <f t="shared" si="9"/>
        <v>#N/A</v>
      </c>
      <c r="AK33">
        <f t="shared" si="10"/>
        <v>0</v>
      </c>
      <c r="AL33" t="e">
        <f t="shared" si="11"/>
        <v>#N/A</v>
      </c>
      <c r="AM33" t="e">
        <f t="shared" si="12"/>
        <v>#N/A</v>
      </c>
      <c r="AN33" t="e">
        <f t="shared" si="13"/>
        <v>#N/A</v>
      </c>
      <c r="AO33" t="e">
        <f>_xlfn.PERCENTILE.INC(INDEX($W$4:$W$263,MATCH(SPC!$B$13,IF(Setup!$B$11="Weekly",'SPC Backing (Hide)'!$B$4:$B$263,'SPC Backing (Hide)'!$E$4:$E$263),0),1):INDEX($W$4:$W$263,MATCH(SPC!$B$14,IF(Setup!$B$11="Weekly",'SPC Backing (Hide)'!$B$4:$B$263,'SPC Backing (Hide)'!$E$4:$E$263),0),1),'SPC Backing (Hide)'!$AO$3)</f>
        <v>#N/A</v>
      </c>
      <c r="AP33" t="e">
        <f>IF(_xlfn.PERCENTILE.INC(INDEX($W$4:$W$263,MATCH(SPC!$B$13,IF(Setup!$B$11="Weekly",'SPC Backing (Hide)'!$B$4:$B$263,'SPC Backing (Hide)'!$E$4:$E$263),0),1):INDEX($W$4:$W$263,MATCH(SPC!$B$14,IF(Setup!$B$11="Weekly",'SPC Backing (Hide)'!$B$4:$B$263,'SPC Backing (Hide)'!$E$4:$E$263),0),1),'SPC Backing (Hide)'!$AP$3)=AO33,_xlfn.PERCENTILE.INC(INDEX($W$4:$W$263,MATCH(SPC!$B$13,IF(Setup!$B$11="Weekly",'SPC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3" t="e">
        <f t="shared" si="14"/>
        <v>#N/A</v>
      </c>
    </row>
    <row r="34" spans="2:43" x14ac:dyDescent="0.35">
      <c r="B34" s="12" t="str">
        <f>Demand!C39</f>
        <v/>
      </c>
      <c r="C34" s="57" t="str">
        <f>Demand!D39</f>
        <v/>
      </c>
      <c r="D34" s="57" t="str">
        <f>Demand!E39</f>
        <v/>
      </c>
      <c r="E34" s="57" t="e">
        <f>TEXT(D34*29,"mmm")&amp;"-"&amp;IF(D34=1,MAX($C$4:C33)+1,MAX($C$4:C33))</f>
        <v>#VALUE!</v>
      </c>
      <c r="F34" s="7">
        <f>INDEX(Demand!$F$9:$T$268,MATCH('SPC Backing (Hide)'!$B34,Demand!$C$9:$C$268,0),MATCH('SPC Backing (Hide)'!F$3,Demand!$F$8:$T$8,0))</f>
        <v>0</v>
      </c>
      <c r="G34" s="5">
        <f>INDEX(Demand!$F$9:$T$268,MATCH('SPC Backing (Hide)'!$B34,Demand!$C$9:$C$268,0),MATCH('SPC Backing (Hide)'!G$3,Demand!$F$8:$T$8,0))</f>
        <v>0</v>
      </c>
      <c r="H34" s="5">
        <f>INDEX(Demand!$F$9:$T$268,MATCH('SPC Backing (Hide)'!$B34,Demand!$C$9:$C$268,0),MATCH('SPC Backing (Hide)'!H$3,Demand!$F$8:$T$8,0))</f>
        <v>0</v>
      </c>
      <c r="I34" s="5">
        <f>INDEX(Demand!$F$9:$T$268,MATCH('SPC Backing (Hide)'!$B34,Demand!$C$9:$C$268,0),MATCH('SPC Backing (Hide)'!I$3,Demand!$F$8:$T$8,0))</f>
        <v>0</v>
      </c>
      <c r="J34" s="5">
        <f>INDEX(Demand!$F$9:$T$268,MATCH('SPC Backing (Hide)'!$B34,Demand!$C$9:$C$268,0),MATCH('SPC Backing (Hide)'!J$3,Demand!$F$8:$T$8,0))</f>
        <v>0</v>
      </c>
      <c r="K34" s="5">
        <f>INDEX(Demand!$F$9:$T$268,MATCH('SPC Backing (Hide)'!$B34,Demand!$C$9:$C$268,0),MATCH('SPC Backing (Hide)'!K$3,Demand!$F$8:$T$8,0))</f>
        <v>0</v>
      </c>
      <c r="L34" s="5">
        <f>INDEX(Demand!$F$9:$T$268,MATCH('SPC Backing (Hide)'!$B34,Demand!$C$9:$C$268,0),MATCH('SPC Backing (Hide)'!L$3,Demand!$F$8:$T$8,0))</f>
        <v>0</v>
      </c>
      <c r="M34" s="5">
        <f>INDEX(Demand!$F$9:$T$268,MATCH('SPC Backing (Hide)'!$B34,Demand!$C$9:$C$268,0),MATCH('SPC Backing (Hide)'!M$3,Demand!$F$8:$T$8,0))</f>
        <v>0</v>
      </c>
      <c r="N34" s="5">
        <f>INDEX(Demand!$F$9:$T$268,MATCH('SPC Backing (Hide)'!$B34,Demand!$C$9:$C$268,0),MATCH('SPC Backing (Hide)'!N$3,Demand!$F$8:$T$8,0))</f>
        <v>0</v>
      </c>
      <c r="O34" s="5">
        <f>INDEX(Demand!$F$9:$T$268,MATCH('SPC Backing (Hide)'!$B34,Demand!$C$9:$C$268,0),MATCH('SPC Backing (Hide)'!O$3,Demand!$F$8:$T$8,0))</f>
        <v>0</v>
      </c>
      <c r="P34" s="5">
        <f>INDEX(Demand!$F$9:$T$268,MATCH('SPC Backing (Hide)'!$B34,Demand!$C$9:$C$268,0),MATCH('SPC Backing (Hide)'!P$3,Demand!$F$8:$T$8,0))</f>
        <v>0</v>
      </c>
      <c r="Q34" s="5">
        <f>INDEX(Demand!$F$9:$T$268,MATCH('SPC Backing (Hide)'!$B34,Demand!$C$9:$C$268,0),MATCH('SPC Backing (Hide)'!Q$3,Demand!$F$8:$T$8,0))</f>
        <v>0</v>
      </c>
      <c r="R34" s="5">
        <f>INDEX(Demand!$F$9:$T$268,MATCH('SPC Backing (Hide)'!$B34,Demand!$C$9:$C$268,0),MATCH('SPC Backing (Hide)'!R$3,Demand!$F$8:$T$8,0))</f>
        <v>0</v>
      </c>
      <c r="S34" s="5">
        <f>INDEX(Demand!$F$9:$T$268,MATCH('SPC Backing (Hide)'!$B34,Demand!$C$9:$C$268,0),MATCH('SPC Backing (Hide)'!S$3,Demand!$F$8:$T$8,0))</f>
        <v>0</v>
      </c>
      <c r="T34" s="6">
        <f>INDEX(Demand!$F$9:$T$268,MATCH('SPC Backing (Hide)'!$B34,Demand!$C$9:$C$268,0),MATCH('SPC Backing (Hide)'!T$3,Demand!$F$8:$T$8,0))</f>
        <v>0</v>
      </c>
      <c r="U34" s="5">
        <f t="shared" si="0"/>
        <v>0</v>
      </c>
      <c r="V34">
        <f>IF(SPC!$B$13="",1,IF(SPC!$B$12="Yes",IF(Setup!$B$11="Weekly",IF(ROW(A31)&gt;=Demand!$A$8-51,1,0),IF(ROW(A31)&gt;=Demand!$A$8-11,1,0)),IF(Setup!$B$11="Weekly",IF(AND(B34&gt;=SPC!$B$13,B34&lt;SPC!$B$14),1,0),IF(AND(MATCH(E34,$E$4:$E$263,0)&gt;=MATCH(SPC!$B$13,$E$4:$E$263,0),MATCH(E34,$E$4:$E$263,0)&lt;=MATCH(SPC!$B$14,$E$4:$E$263,0)),1,0))))</f>
        <v>1</v>
      </c>
      <c r="W34" cm="1">
        <f t="array" ref="W34">INDEX($F$4:$U$263,ROW(A31),MATCH($X$2,$F$3:$U$3,0))</f>
        <v>0</v>
      </c>
      <c r="X34" t="e">
        <f>AVERAGE(INDEX($F$4:$U$263,MATCH(SPC!$B$13,IF(Setup!$B$11="Weekly",'SPC Backing (Hide)'!$B$4:$B$263,'SPC Backing (Hide)'!$E$4:$E$263),0),MATCH($X$2,$F$3:$U$3,0)):INDEX($F$4:$U$263,MATCH(SPC!$B$14,IF(Setup!$B$11="Weekly",'SPC Backing (Hide)'!$B$4:$B$263,'SPC Backing (Hide)'!$E$4:$E$263),0),MATCH('SPC Backing (Hide)'!$X$2,'SPC Backing (Hide)'!$F$3:$U$3,0)))</f>
        <v>#N/A</v>
      </c>
      <c r="Y34" cm="1">
        <f t="array" ref="Y34">ABS(INDEX($F$4:$U$263,ROW(A31),MATCH($X$2,$F$3:$U$3,0))-INDEX($F$4:$U$263,ROW(A30),MATCH($X$2,$F$3:$U$3,0)))</f>
        <v>0</v>
      </c>
      <c r="Z34" t="e">
        <f>AVERAGE(INDEX($Y$4:$Y$263,MATCH(SPC!$B$13,IF(Setup!$B$11="Weekly",'SPC Backing (Hide)'!$B$4:$B$263,'SPC Backing (Hide)'!$E$4:$E$263),0)):INDEX($Y$4:$Y$263,MATCH(SPC!$B$14,IF(Setup!$B$11="Weekly",'SPC Backing (Hide)'!$B$4:$B$263,'SPC Backing (Hide)'!$E$4:$E$263),0),1))</f>
        <v>#N/A</v>
      </c>
      <c r="AA34" t="e">
        <f t="shared" si="1"/>
        <v>#N/A</v>
      </c>
      <c r="AB34" t="e">
        <f t="shared" si="2"/>
        <v>#N/A</v>
      </c>
      <c r="AC34" t="e">
        <f t="shared" si="3"/>
        <v>#N/A</v>
      </c>
      <c r="AD34" t="e">
        <f t="shared" si="4"/>
        <v>#N/A</v>
      </c>
      <c r="AE34" t="e">
        <f t="shared" si="5"/>
        <v>#N/A</v>
      </c>
      <c r="AF34" t="e">
        <f t="shared" si="6"/>
        <v>#N/A</v>
      </c>
      <c r="AG34" t="e">
        <f t="shared" si="7"/>
        <v>#N/A</v>
      </c>
      <c r="AH34" t="e">
        <f t="shared" si="8"/>
        <v>#N/A</v>
      </c>
      <c r="AI34" t="e">
        <f t="shared" si="15"/>
        <v>#N/A</v>
      </c>
      <c r="AJ34" t="e">
        <f t="shared" si="9"/>
        <v>#N/A</v>
      </c>
      <c r="AK34">
        <f t="shared" si="10"/>
        <v>0</v>
      </c>
      <c r="AL34" t="e">
        <f t="shared" si="11"/>
        <v>#N/A</v>
      </c>
      <c r="AM34" t="e">
        <f t="shared" si="12"/>
        <v>#N/A</v>
      </c>
      <c r="AN34" t="e">
        <f t="shared" si="13"/>
        <v>#N/A</v>
      </c>
      <c r="AO34" t="e">
        <f>_xlfn.PERCENTILE.INC(INDEX($W$4:$W$263,MATCH(SPC!$B$13,IF(Setup!$B$11="Weekly",'SPC Backing (Hide)'!$B$4:$B$263,'SPC Backing (Hide)'!$E$4:$E$263),0),1):INDEX($W$4:$W$263,MATCH(SPC!$B$14,IF(Setup!$B$11="Weekly",'SPC Backing (Hide)'!$B$4:$B$263,'SPC Backing (Hide)'!$E$4:$E$263),0),1),'SPC Backing (Hide)'!$AO$3)</f>
        <v>#N/A</v>
      </c>
      <c r="AP34" t="e">
        <f>IF(_xlfn.PERCENTILE.INC(INDEX($W$4:$W$263,MATCH(SPC!$B$13,IF(Setup!$B$11="Weekly",'SPC Backing (Hide)'!$B$4:$B$263,'SPC Backing (Hide)'!$E$4:$E$263),0),1):INDEX($W$4:$W$263,MATCH(SPC!$B$14,IF(Setup!$B$11="Weekly",'SPC Backing (Hide)'!$B$4:$B$263,'SPC Backing (Hide)'!$E$4:$E$263),0),1),'SPC Backing (Hide)'!$AP$3)=AO34,_xlfn.PERCENTILE.INC(INDEX($W$4:$W$263,MATCH(SPC!$B$13,IF(Setup!$B$11="Weekly",'SPC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4" t="e">
        <f t="shared" si="14"/>
        <v>#N/A</v>
      </c>
    </row>
    <row r="35" spans="2:43" x14ac:dyDescent="0.35">
      <c r="B35" s="12" t="str">
        <f>Demand!C40</f>
        <v/>
      </c>
      <c r="C35" s="57" t="str">
        <f>Demand!D40</f>
        <v/>
      </c>
      <c r="D35" s="57" t="str">
        <f>Demand!E40</f>
        <v/>
      </c>
      <c r="E35" s="57" t="e">
        <f>TEXT(D35*29,"mmm")&amp;"-"&amp;IF(D35=1,MAX($C$4:C34)+1,MAX($C$4:C34))</f>
        <v>#VALUE!</v>
      </c>
      <c r="F35" s="7">
        <f>INDEX(Demand!$F$9:$T$268,MATCH('SPC Backing (Hide)'!$B35,Demand!$C$9:$C$268,0),MATCH('SPC Backing (Hide)'!F$3,Demand!$F$8:$T$8,0))</f>
        <v>0</v>
      </c>
      <c r="G35" s="5">
        <f>INDEX(Demand!$F$9:$T$268,MATCH('SPC Backing (Hide)'!$B35,Demand!$C$9:$C$268,0),MATCH('SPC Backing (Hide)'!G$3,Demand!$F$8:$T$8,0))</f>
        <v>0</v>
      </c>
      <c r="H35" s="5">
        <f>INDEX(Demand!$F$9:$T$268,MATCH('SPC Backing (Hide)'!$B35,Demand!$C$9:$C$268,0),MATCH('SPC Backing (Hide)'!H$3,Demand!$F$8:$T$8,0))</f>
        <v>0</v>
      </c>
      <c r="I35" s="5">
        <f>INDEX(Demand!$F$9:$T$268,MATCH('SPC Backing (Hide)'!$B35,Demand!$C$9:$C$268,0),MATCH('SPC Backing (Hide)'!I$3,Demand!$F$8:$T$8,0))</f>
        <v>0</v>
      </c>
      <c r="J35" s="5">
        <f>INDEX(Demand!$F$9:$T$268,MATCH('SPC Backing (Hide)'!$B35,Demand!$C$9:$C$268,0),MATCH('SPC Backing (Hide)'!J$3,Demand!$F$8:$T$8,0))</f>
        <v>0</v>
      </c>
      <c r="K35" s="5">
        <f>INDEX(Demand!$F$9:$T$268,MATCH('SPC Backing (Hide)'!$B35,Demand!$C$9:$C$268,0),MATCH('SPC Backing (Hide)'!K$3,Demand!$F$8:$T$8,0))</f>
        <v>0</v>
      </c>
      <c r="L35" s="5">
        <f>INDEX(Demand!$F$9:$T$268,MATCH('SPC Backing (Hide)'!$B35,Demand!$C$9:$C$268,0),MATCH('SPC Backing (Hide)'!L$3,Demand!$F$8:$T$8,0))</f>
        <v>0</v>
      </c>
      <c r="M35" s="5">
        <f>INDEX(Demand!$F$9:$T$268,MATCH('SPC Backing (Hide)'!$B35,Demand!$C$9:$C$268,0),MATCH('SPC Backing (Hide)'!M$3,Demand!$F$8:$T$8,0))</f>
        <v>0</v>
      </c>
      <c r="N35" s="5">
        <f>INDEX(Demand!$F$9:$T$268,MATCH('SPC Backing (Hide)'!$B35,Demand!$C$9:$C$268,0),MATCH('SPC Backing (Hide)'!N$3,Demand!$F$8:$T$8,0))</f>
        <v>0</v>
      </c>
      <c r="O35" s="5">
        <f>INDEX(Demand!$F$9:$T$268,MATCH('SPC Backing (Hide)'!$B35,Demand!$C$9:$C$268,0),MATCH('SPC Backing (Hide)'!O$3,Demand!$F$8:$T$8,0))</f>
        <v>0</v>
      </c>
      <c r="P35" s="5">
        <f>INDEX(Demand!$F$9:$T$268,MATCH('SPC Backing (Hide)'!$B35,Demand!$C$9:$C$268,0),MATCH('SPC Backing (Hide)'!P$3,Demand!$F$8:$T$8,0))</f>
        <v>0</v>
      </c>
      <c r="Q35" s="5">
        <f>INDEX(Demand!$F$9:$T$268,MATCH('SPC Backing (Hide)'!$B35,Demand!$C$9:$C$268,0),MATCH('SPC Backing (Hide)'!Q$3,Demand!$F$8:$T$8,0))</f>
        <v>0</v>
      </c>
      <c r="R35" s="5">
        <f>INDEX(Demand!$F$9:$T$268,MATCH('SPC Backing (Hide)'!$B35,Demand!$C$9:$C$268,0),MATCH('SPC Backing (Hide)'!R$3,Demand!$F$8:$T$8,0))</f>
        <v>0</v>
      </c>
      <c r="S35" s="5">
        <f>INDEX(Demand!$F$9:$T$268,MATCH('SPC Backing (Hide)'!$B35,Demand!$C$9:$C$268,0),MATCH('SPC Backing (Hide)'!S$3,Demand!$F$8:$T$8,0))</f>
        <v>0</v>
      </c>
      <c r="T35" s="6">
        <f>INDEX(Demand!$F$9:$T$268,MATCH('SPC Backing (Hide)'!$B35,Demand!$C$9:$C$268,0),MATCH('SPC Backing (Hide)'!T$3,Demand!$F$8:$T$8,0))</f>
        <v>0</v>
      </c>
      <c r="U35" s="5">
        <f t="shared" si="0"/>
        <v>0</v>
      </c>
      <c r="V35">
        <f>IF(SPC!$B$13="",1,IF(SPC!$B$12="Yes",IF(Setup!$B$11="Weekly",IF(ROW(A32)&gt;=Demand!$A$8-51,1,0),IF(ROW(A32)&gt;=Demand!$A$8-11,1,0)),IF(Setup!$B$11="Weekly",IF(AND(B35&gt;=SPC!$B$13,B35&lt;SPC!$B$14),1,0),IF(AND(MATCH(E35,$E$4:$E$263,0)&gt;=MATCH(SPC!$B$13,$E$4:$E$263,0),MATCH(E35,$E$4:$E$263,0)&lt;=MATCH(SPC!$B$14,$E$4:$E$263,0)),1,0))))</f>
        <v>1</v>
      </c>
      <c r="W35" cm="1">
        <f t="array" ref="W35">INDEX($F$4:$U$263,ROW(A32),MATCH($X$2,$F$3:$U$3,0))</f>
        <v>0</v>
      </c>
      <c r="X35" t="e">
        <f>AVERAGE(INDEX($F$4:$U$263,MATCH(SPC!$B$13,IF(Setup!$B$11="Weekly",'SPC Backing (Hide)'!$B$4:$B$263,'SPC Backing (Hide)'!$E$4:$E$263),0),MATCH($X$2,$F$3:$U$3,0)):INDEX($F$4:$U$263,MATCH(SPC!$B$14,IF(Setup!$B$11="Weekly",'SPC Backing (Hide)'!$B$4:$B$263,'SPC Backing (Hide)'!$E$4:$E$263),0),MATCH('SPC Backing (Hide)'!$X$2,'SPC Backing (Hide)'!$F$3:$U$3,0)))</f>
        <v>#N/A</v>
      </c>
      <c r="Y35" cm="1">
        <f t="array" ref="Y35">ABS(INDEX($F$4:$U$263,ROW(A32),MATCH($X$2,$F$3:$U$3,0))-INDEX($F$4:$U$263,ROW(A31),MATCH($X$2,$F$3:$U$3,0)))</f>
        <v>0</v>
      </c>
      <c r="Z35" t="e">
        <f>AVERAGE(INDEX($Y$4:$Y$263,MATCH(SPC!$B$13,IF(Setup!$B$11="Weekly",'SPC Backing (Hide)'!$B$4:$B$263,'SPC Backing (Hide)'!$E$4:$E$263),0)):INDEX($Y$4:$Y$263,MATCH(SPC!$B$14,IF(Setup!$B$11="Weekly",'SPC Backing (Hide)'!$B$4:$B$263,'SPC Backing (Hide)'!$E$4:$E$263),0),1))</f>
        <v>#N/A</v>
      </c>
      <c r="AA35" t="e">
        <f t="shared" si="1"/>
        <v>#N/A</v>
      </c>
      <c r="AB35" t="e">
        <f t="shared" si="2"/>
        <v>#N/A</v>
      </c>
      <c r="AC35" t="e">
        <f t="shared" si="3"/>
        <v>#N/A</v>
      </c>
      <c r="AD35" t="e">
        <f t="shared" si="4"/>
        <v>#N/A</v>
      </c>
      <c r="AE35" t="e">
        <f t="shared" si="5"/>
        <v>#N/A</v>
      </c>
      <c r="AF35" t="e">
        <f t="shared" si="6"/>
        <v>#N/A</v>
      </c>
      <c r="AG35" t="e">
        <f t="shared" si="7"/>
        <v>#N/A</v>
      </c>
      <c r="AH35" t="e">
        <f t="shared" si="8"/>
        <v>#N/A</v>
      </c>
      <c r="AI35" t="e">
        <f t="shared" si="15"/>
        <v>#N/A</v>
      </c>
      <c r="AJ35" t="e">
        <f t="shared" si="9"/>
        <v>#N/A</v>
      </c>
      <c r="AK35">
        <f t="shared" si="10"/>
        <v>0</v>
      </c>
      <c r="AL35" t="e">
        <f t="shared" si="11"/>
        <v>#N/A</v>
      </c>
      <c r="AM35" t="e">
        <f t="shared" si="12"/>
        <v>#N/A</v>
      </c>
      <c r="AN35" t="e">
        <f t="shared" si="13"/>
        <v>#N/A</v>
      </c>
      <c r="AO35" t="e">
        <f>_xlfn.PERCENTILE.INC(INDEX($W$4:$W$263,MATCH(SPC!$B$13,IF(Setup!$B$11="Weekly",'SPC Backing (Hide)'!$B$4:$B$263,'SPC Backing (Hide)'!$E$4:$E$263),0),1):INDEX($W$4:$W$263,MATCH(SPC!$B$14,IF(Setup!$B$11="Weekly",'SPC Backing (Hide)'!$B$4:$B$263,'SPC Backing (Hide)'!$E$4:$E$263),0),1),'SPC Backing (Hide)'!$AO$3)</f>
        <v>#N/A</v>
      </c>
      <c r="AP35" t="e">
        <f>IF(_xlfn.PERCENTILE.INC(INDEX($W$4:$W$263,MATCH(SPC!$B$13,IF(Setup!$B$11="Weekly",'SPC Backing (Hide)'!$B$4:$B$263,'SPC Backing (Hide)'!$E$4:$E$263),0),1):INDEX($W$4:$W$263,MATCH(SPC!$B$14,IF(Setup!$B$11="Weekly",'SPC Backing (Hide)'!$B$4:$B$263,'SPC Backing (Hide)'!$E$4:$E$263),0),1),'SPC Backing (Hide)'!$AP$3)=AO35,_xlfn.PERCENTILE.INC(INDEX($W$4:$W$263,MATCH(SPC!$B$13,IF(Setup!$B$11="Weekly",'SPC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5" t="e">
        <f t="shared" si="14"/>
        <v>#N/A</v>
      </c>
    </row>
    <row r="36" spans="2:43" x14ac:dyDescent="0.35">
      <c r="B36" s="12" t="str">
        <f>Demand!C41</f>
        <v/>
      </c>
      <c r="C36" s="57" t="str">
        <f>Demand!D41</f>
        <v/>
      </c>
      <c r="D36" s="57" t="str">
        <f>Demand!E41</f>
        <v/>
      </c>
      <c r="E36" s="57" t="e">
        <f>TEXT(D36*29,"mmm")&amp;"-"&amp;IF(D36=1,MAX($C$4:C35)+1,MAX($C$4:C35))</f>
        <v>#VALUE!</v>
      </c>
      <c r="F36" s="7">
        <f>INDEX(Demand!$F$9:$T$268,MATCH('SPC Backing (Hide)'!$B36,Demand!$C$9:$C$268,0),MATCH('SPC Backing (Hide)'!F$3,Demand!$F$8:$T$8,0))</f>
        <v>0</v>
      </c>
      <c r="G36" s="5">
        <f>INDEX(Demand!$F$9:$T$268,MATCH('SPC Backing (Hide)'!$B36,Demand!$C$9:$C$268,0),MATCH('SPC Backing (Hide)'!G$3,Demand!$F$8:$T$8,0))</f>
        <v>0</v>
      </c>
      <c r="H36" s="5">
        <f>INDEX(Demand!$F$9:$T$268,MATCH('SPC Backing (Hide)'!$B36,Demand!$C$9:$C$268,0),MATCH('SPC Backing (Hide)'!H$3,Demand!$F$8:$T$8,0))</f>
        <v>0</v>
      </c>
      <c r="I36" s="5">
        <f>INDEX(Demand!$F$9:$T$268,MATCH('SPC Backing (Hide)'!$B36,Demand!$C$9:$C$268,0),MATCH('SPC Backing (Hide)'!I$3,Demand!$F$8:$T$8,0))</f>
        <v>0</v>
      </c>
      <c r="J36" s="5">
        <f>INDEX(Demand!$F$9:$T$268,MATCH('SPC Backing (Hide)'!$B36,Demand!$C$9:$C$268,0),MATCH('SPC Backing (Hide)'!J$3,Demand!$F$8:$T$8,0))</f>
        <v>0</v>
      </c>
      <c r="K36" s="5">
        <f>INDEX(Demand!$F$9:$T$268,MATCH('SPC Backing (Hide)'!$B36,Demand!$C$9:$C$268,0),MATCH('SPC Backing (Hide)'!K$3,Demand!$F$8:$T$8,0))</f>
        <v>0</v>
      </c>
      <c r="L36" s="5">
        <f>INDEX(Demand!$F$9:$T$268,MATCH('SPC Backing (Hide)'!$B36,Demand!$C$9:$C$268,0),MATCH('SPC Backing (Hide)'!L$3,Demand!$F$8:$T$8,0))</f>
        <v>0</v>
      </c>
      <c r="M36" s="5">
        <f>INDEX(Demand!$F$9:$T$268,MATCH('SPC Backing (Hide)'!$B36,Demand!$C$9:$C$268,0),MATCH('SPC Backing (Hide)'!M$3,Demand!$F$8:$T$8,0))</f>
        <v>0</v>
      </c>
      <c r="N36" s="5">
        <f>INDEX(Demand!$F$9:$T$268,MATCH('SPC Backing (Hide)'!$B36,Demand!$C$9:$C$268,0),MATCH('SPC Backing (Hide)'!N$3,Demand!$F$8:$T$8,0))</f>
        <v>0</v>
      </c>
      <c r="O36" s="5">
        <f>INDEX(Demand!$F$9:$T$268,MATCH('SPC Backing (Hide)'!$B36,Demand!$C$9:$C$268,0),MATCH('SPC Backing (Hide)'!O$3,Demand!$F$8:$T$8,0))</f>
        <v>0</v>
      </c>
      <c r="P36" s="5">
        <f>INDEX(Demand!$F$9:$T$268,MATCH('SPC Backing (Hide)'!$B36,Demand!$C$9:$C$268,0),MATCH('SPC Backing (Hide)'!P$3,Demand!$F$8:$T$8,0))</f>
        <v>0</v>
      </c>
      <c r="Q36" s="5">
        <f>INDEX(Demand!$F$9:$T$268,MATCH('SPC Backing (Hide)'!$B36,Demand!$C$9:$C$268,0),MATCH('SPC Backing (Hide)'!Q$3,Demand!$F$8:$T$8,0))</f>
        <v>0</v>
      </c>
      <c r="R36" s="5">
        <f>INDEX(Demand!$F$9:$T$268,MATCH('SPC Backing (Hide)'!$B36,Demand!$C$9:$C$268,0),MATCH('SPC Backing (Hide)'!R$3,Demand!$F$8:$T$8,0))</f>
        <v>0</v>
      </c>
      <c r="S36" s="5">
        <f>INDEX(Demand!$F$9:$T$268,MATCH('SPC Backing (Hide)'!$B36,Demand!$C$9:$C$268,0),MATCH('SPC Backing (Hide)'!S$3,Demand!$F$8:$T$8,0))</f>
        <v>0</v>
      </c>
      <c r="T36" s="6">
        <f>INDEX(Demand!$F$9:$T$268,MATCH('SPC Backing (Hide)'!$B36,Demand!$C$9:$C$268,0),MATCH('SPC Backing (Hide)'!T$3,Demand!$F$8:$T$8,0))</f>
        <v>0</v>
      </c>
      <c r="U36" s="5">
        <f t="shared" si="0"/>
        <v>0</v>
      </c>
      <c r="V36">
        <f>IF(SPC!$B$13="",1,IF(SPC!$B$12="Yes",IF(Setup!$B$11="Weekly",IF(ROW(A33)&gt;=Demand!$A$8-51,1,0),IF(ROW(A33)&gt;=Demand!$A$8-11,1,0)),IF(Setup!$B$11="Weekly",IF(AND(B36&gt;=SPC!$B$13,B36&lt;SPC!$B$14),1,0),IF(AND(MATCH(E36,$E$4:$E$263,0)&gt;=MATCH(SPC!$B$13,$E$4:$E$263,0),MATCH(E36,$E$4:$E$263,0)&lt;=MATCH(SPC!$B$14,$E$4:$E$263,0)),1,0))))</f>
        <v>1</v>
      </c>
      <c r="W36" cm="1">
        <f t="array" ref="W36">INDEX($F$4:$U$263,ROW(A33),MATCH($X$2,$F$3:$U$3,0))</f>
        <v>0</v>
      </c>
      <c r="X36" t="e">
        <f>AVERAGE(INDEX($F$4:$U$263,MATCH(SPC!$B$13,IF(Setup!$B$11="Weekly",'SPC Backing (Hide)'!$B$4:$B$263,'SPC Backing (Hide)'!$E$4:$E$263),0),MATCH($X$2,$F$3:$U$3,0)):INDEX($F$4:$U$263,MATCH(SPC!$B$14,IF(Setup!$B$11="Weekly",'SPC Backing (Hide)'!$B$4:$B$263,'SPC Backing (Hide)'!$E$4:$E$263),0),MATCH('SPC Backing (Hide)'!$X$2,'SPC Backing (Hide)'!$F$3:$U$3,0)))</f>
        <v>#N/A</v>
      </c>
      <c r="Y36" cm="1">
        <f t="array" ref="Y36">ABS(INDEX($F$4:$U$263,ROW(A33),MATCH($X$2,$F$3:$U$3,0))-INDEX($F$4:$U$263,ROW(A32),MATCH($X$2,$F$3:$U$3,0)))</f>
        <v>0</v>
      </c>
      <c r="Z36" t="e">
        <f>AVERAGE(INDEX($Y$4:$Y$263,MATCH(SPC!$B$13,IF(Setup!$B$11="Weekly",'SPC Backing (Hide)'!$B$4:$B$263,'SPC Backing (Hide)'!$E$4:$E$263),0)):INDEX($Y$4:$Y$263,MATCH(SPC!$B$14,IF(Setup!$B$11="Weekly",'SPC Backing (Hide)'!$B$4:$B$263,'SPC Backing (Hide)'!$E$4:$E$263),0),1))</f>
        <v>#N/A</v>
      </c>
      <c r="AA36" t="e">
        <f t="shared" si="1"/>
        <v>#N/A</v>
      </c>
      <c r="AB36" t="e">
        <f t="shared" si="2"/>
        <v>#N/A</v>
      </c>
      <c r="AC36" t="e">
        <f t="shared" si="3"/>
        <v>#N/A</v>
      </c>
      <c r="AD36" t="e">
        <f t="shared" si="4"/>
        <v>#N/A</v>
      </c>
      <c r="AE36" t="e">
        <f t="shared" si="5"/>
        <v>#N/A</v>
      </c>
      <c r="AF36" t="e">
        <f t="shared" si="6"/>
        <v>#N/A</v>
      </c>
      <c r="AG36" t="e">
        <f t="shared" si="7"/>
        <v>#N/A</v>
      </c>
      <c r="AH36" t="e">
        <f t="shared" si="8"/>
        <v>#N/A</v>
      </c>
      <c r="AI36" t="e">
        <f t="shared" si="15"/>
        <v>#N/A</v>
      </c>
      <c r="AJ36" t="e">
        <f t="shared" si="9"/>
        <v>#N/A</v>
      </c>
      <c r="AK36">
        <f t="shared" si="10"/>
        <v>0</v>
      </c>
      <c r="AL36" t="e">
        <f t="shared" si="11"/>
        <v>#N/A</v>
      </c>
      <c r="AM36" t="e">
        <f t="shared" si="12"/>
        <v>#N/A</v>
      </c>
      <c r="AN36" t="e">
        <f t="shared" si="13"/>
        <v>#N/A</v>
      </c>
      <c r="AO36" t="e">
        <f>_xlfn.PERCENTILE.INC(INDEX($W$4:$W$263,MATCH(SPC!$B$13,IF(Setup!$B$11="Weekly",'SPC Backing (Hide)'!$B$4:$B$263,'SPC Backing (Hide)'!$E$4:$E$263),0),1):INDEX($W$4:$W$263,MATCH(SPC!$B$14,IF(Setup!$B$11="Weekly",'SPC Backing (Hide)'!$B$4:$B$263,'SPC Backing (Hide)'!$E$4:$E$263),0),1),'SPC Backing (Hide)'!$AO$3)</f>
        <v>#N/A</v>
      </c>
      <c r="AP36" t="e">
        <f>IF(_xlfn.PERCENTILE.INC(INDEX($W$4:$W$263,MATCH(SPC!$B$13,IF(Setup!$B$11="Weekly",'SPC Backing (Hide)'!$B$4:$B$263,'SPC Backing (Hide)'!$E$4:$E$263),0),1):INDEX($W$4:$W$263,MATCH(SPC!$B$14,IF(Setup!$B$11="Weekly",'SPC Backing (Hide)'!$B$4:$B$263,'SPC Backing (Hide)'!$E$4:$E$263),0),1),'SPC Backing (Hide)'!$AP$3)=AO36,_xlfn.PERCENTILE.INC(INDEX($W$4:$W$263,MATCH(SPC!$B$13,IF(Setup!$B$11="Weekly",'SPC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6" t="e">
        <f t="shared" si="14"/>
        <v>#N/A</v>
      </c>
    </row>
    <row r="37" spans="2:43" x14ac:dyDescent="0.35">
      <c r="B37" s="12" t="str">
        <f>Demand!C42</f>
        <v/>
      </c>
      <c r="C37" s="57" t="str">
        <f>Demand!D42</f>
        <v/>
      </c>
      <c r="D37" s="57" t="str">
        <f>Demand!E42</f>
        <v/>
      </c>
      <c r="E37" s="57" t="e">
        <f>TEXT(D37*29,"mmm")&amp;"-"&amp;IF(D37=1,MAX($C$4:C36)+1,MAX($C$4:C36))</f>
        <v>#VALUE!</v>
      </c>
      <c r="F37" s="7">
        <f>INDEX(Demand!$F$9:$T$268,MATCH('SPC Backing (Hide)'!$B37,Demand!$C$9:$C$268,0),MATCH('SPC Backing (Hide)'!F$3,Demand!$F$8:$T$8,0))</f>
        <v>0</v>
      </c>
      <c r="G37" s="5">
        <f>INDEX(Demand!$F$9:$T$268,MATCH('SPC Backing (Hide)'!$B37,Demand!$C$9:$C$268,0),MATCH('SPC Backing (Hide)'!G$3,Demand!$F$8:$T$8,0))</f>
        <v>0</v>
      </c>
      <c r="H37" s="5">
        <f>INDEX(Demand!$F$9:$T$268,MATCH('SPC Backing (Hide)'!$B37,Demand!$C$9:$C$268,0),MATCH('SPC Backing (Hide)'!H$3,Demand!$F$8:$T$8,0))</f>
        <v>0</v>
      </c>
      <c r="I37" s="5">
        <f>INDEX(Demand!$F$9:$T$268,MATCH('SPC Backing (Hide)'!$B37,Demand!$C$9:$C$268,0),MATCH('SPC Backing (Hide)'!I$3,Demand!$F$8:$T$8,0))</f>
        <v>0</v>
      </c>
      <c r="J37" s="5">
        <f>INDEX(Demand!$F$9:$T$268,MATCH('SPC Backing (Hide)'!$B37,Demand!$C$9:$C$268,0),MATCH('SPC Backing (Hide)'!J$3,Demand!$F$8:$T$8,0))</f>
        <v>0</v>
      </c>
      <c r="K37" s="5">
        <f>INDEX(Demand!$F$9:$T$268,MATCH('SPC Backing (Hide)'!$B37,Demand!$C$9:$C$268,0),MATCH('SPC Backing (Hide)'!K$3,Demand!$F$8:$T$8,0))</f>
        <v>0</v>
      </c>
      <c r="L37" s="5">
        <f>INDEX(Demand!$F$9:$T$268,MATCH('SPC Backing (Hide)'!$B37,Demand!$C$9:$C$268,0),MATCH('SPC Backing (Hide)'!L$3,Demand!$F$8:$T$8,0))</f>
        <v>0</v>
      </c>
      <c r="M37" s="5">
        <f>INDEX(Demand!$F$9:$T$268,MATCH('SPC Backing (Hide)'!$B37,Demand!$C$9:$C$268,0),MATCH('SPC Backing (Hide)'!M$3,Demand!$F$8:$T$8,0))</f>
        <v>0</v>
      </c>
      <c r="N37" s="5">
        <f>INDEX(Demand!$F$9:$T$268,MATCH('SPC Backing (Hide)'!$B37,Demand!$C$9:$C$268,0),MATCH('SPC Backing (Hide)'!N$3,Demand!$F$8:$T$8,0))</f>
        <v>0</v>
      </c>
      <c r="O37" s="5">
        <f>INDEX(Demand!$F$9:$T$268,MATCH('SPC Backing (Hide)'!$B37,Demand!$C$9:$C$268,0),MATCH('SPC Backing (Hide)'!O$3,Demand!$F$8:$T$8,0))</f>
        <v>0</v>
      </c>
      <c r="P37" s="5">
        <f>INDEX(Demand!$F$9:$T$268,MATCH('SPC Backing (Hide)'!$B37,Demand!$C$9:$C$268,0),MATCH('SPC Backing (Hide)'!P$3,Demand!$F$8:$T$8,0))</f>
        <v>0</v>
      </c>
      <c r="Q37" s="5">
        <f>INDEX(Demand!$F$9:$T$268,MATCH('SPC Backing (Hide)'!$B37,Demand!$C$9:$C$268,0),MATCH('SPC Backing (Hide)'!Q$3,Demand!$F$8:$T$8,0))</f>
        <v>0</v>
      </c>
      <c r="R37" s="5">
        <f>INDEX(Demand!$F$9:$T$268,MATCH('SPC Backing (Hide)'!$B37,Demand!$C$9:$C$268,0),MATCH('SPC Backing (Hide)'!R$3,Demand!$F$8:$T$8,0))</f>
        <v>0</v>
      </c>
      <c r="S37" s="5">
        <f>INDEX(Demand!$F$9:$T$268,MATCH('SPC Backing (Hide)'!$B37,Demand!$C$9:$C$268,0),MATCH('SPC Backing (Hide)'!S$3,Demand!$F$8:$T$8,0))</f>
        <v>0</v>
      </c>
      <c r="T37" s="6">
        <f>INDEX(Demand!$F$9:$T$268,MATCH('SPC Backing (Hide)'!$B37,Demand!$C$9:$C$268,0),MATCH('SPC Backing (Hide)'!T$3,Demand!$F$8:$T$8,0))</f>
        <v>0</v>
      </c>
      <c r="U37" s="5">
        <f t="shared" si="0"/>
        <v>0</v>
      </c>
      <c r="V37">
        <f>IF(SPC!$B$13="",1,IF(SPC!$B$12="Yes",IF(Setup!$B$11="Weekly",IF(ROW(A34)&gt;=Demand!$A$8-51,1,0),IF(ROW(A34)&gt;=Demand!$A$8-11,1,0)),IF(Setup!$B$11="Weekly",IF(AND(B37&gt;=SPC!$B$13,B37&lt;SPC!$B$14),1,0),IF(AND(MATCH(E37,$E$4:$E$263,0)&gt;=MATCH(SPC!$B$13,$E$4:$E$263,0),MATCH(E37,$E$4:$E$263,0)&lt;=MATCH(SPC!$B$14,$E$4:$E$263,0)),1,0))))</f>
        <v>1</v>
      </c>
      <c r="W37" cm="1">
        <f t="array" ref="W37">INDEX($F$4:$U$263,ROW(A34),MATCH($X$2,$F$3:$U$3,0))</f>
        <v>0</v>
      </c>
      <c r="X37" t="e">
        <f>AVERAGE(INDEX($F$4:$U$263,MATCH(SPC!$B$13,IF(Setup!$B$11="Weekly",'SPC Backing (Hide)'!$B$4:$B$263,'SPC Backing (Hide)'!$E$4:$E$263),0),MATCH($X$2,$F$3:$U$3,0)):INDEX($F$4:$U$263,MATCH(SPC!$B$14,IF(Setup!$B$11="Weekly",'SPC Backing (Hide)'!$B$4:$B$263,'SPC Backing (Hide)'!$E$4:$E$263),0),MATCH('SPC Backing (Hide)'!$X$2,'SPC Backing (Hide)'!$F$3:$U$3,0)))</f>
        <v>#N/A</v>
      </c>
      <c r="Y37" cm="1">
        <f t="array" ref="Y37">ABS(INDEX($F$4:$U$263,ROW(A34),MATCH($X$2,$F$3:$U$3,0))-INDEX($F$4:$U$263,ROW(A33),MATCH($X$2,$F$3:$U$3,0)))</f>
        <v>0</v>
      </c>
      <c r="Z37" t="e">
        <f>AVERAGE(INDEX($Y$4:$Y$263,MATCH(SPC!$B$13,IF(Setup!$B$11="Weekly",'SPC Backing (Hide)'!$B$4:$B$263,'SPC Backing (Hide)'!$E$4:$E$263),0)):INDEX($Y$4:$Y$263,MATCH(SPC!$B$14,IF(Setup!$B$11="Weekly",'SPC Backing (Hide)'!$B$4:$B$263,'SPC Backing (Hide)'!$E$4:$E$263),0),1))</f>
        <v>#N/A</v>
      </c>
      <c r="AA37" t="e">
        <f t="shared" si="1"/>
        <v>#N/A</v>
      </c>
      <c r="AB37" t="e">
        <f t="shared" si="2"/>
        <v>#N/A</v>
      </c>
      <c r="AC37" t="e">
        <f t="shared" si="3"/>
        <v>#N/A</v>
      </c>
      <c r="AD37" t="e">
        <f t="shared" si="4"/>
        <v>#N/A</v>
      </c>
      <c r="AE37" t="e">
        <f t="shared" si="5"/>
        <v>#N/A</v>
      </c>
      <c r="AF37" t="e">
        <f t="shared" si="6"/>
        <v>#N/A</v>
      </c>
      <c r="AG37" t="e">
        <f t="shared" si="7"/>
        <v>#N/A</v>
      </c>
      <c r="AH37" t="e">
        <f t="shared" si="8"/>
        <v>#N/A</v>
      </c>
      <c r="AI37" t="e">
        <f t="shared" si="15"/>
        <v>#N/A</v>
      </c>
      <c r="AJ37" t="e">
        <f t="shared" si="9"/>
        <v>#N/A</v>
      </c>
      <c r="AK37">
        <f t="shared" si="10"/>
        <v>0</v>
      </c>
      <c r="AL37" t="e">
        <f t="shared" si="11"/>
        <v>#N/A</v>
      </c>
      <c r="AM37" t="e">
        <f t="shared" si="12"/>
        <v>#N/A</v>
      </c>
      <c r="AN37" t="e">
        <f t="shared" si="13"/>
        <v>#N/A</v>
      </c>
      <c r="AO37" t="e">
        <f>_xlfn.PERCENTILE.INC(INDEX($W$4:$W$263,MATCH(SPC!$B$13,IF(Setup!$B$11="Weekly",'SPC Backing (Hide)'!$B$4:$B$263,'SPC Backing (Hide)'!$E$4:$E$263),0),1):INDEX($W$4:$W$263,MATCH(SPC!$B$14,IF(Setup!$B$11="Weekly",'SPC Backing (Hide)'!$B$4:$B$263,'SPC Backing (Hide)'!$E$4:$E$263),0),1),'SPC Backing (Hide)'!$AO$3)</f>
        <v>#N/A</v>
      </c>
      <c r="AP37" t="e">
        <f>IF(_xlfn.PERCENTILE.INC(INDEX($W$4:$W$263,MATCH(SPC!$B$13,IF(Setup!$B$11="Weekly",'SPC Backing (Hide)'!$B$4:$B$263,'SPC Backing (Hide)'!$E$4:$E$263),0),1):INDEX($W$4:$W$263,MATCH(SPC!$B$14,IF(Setup!$B$11="Weekly",'SPC Backing (Hide)'!$B$4:$B$263,'SPC Backing (Hide)'!$E$4:$E$263),0),1),'SPC Backing (Hide)'!$AP$3)=AO37,_xlfn.PERCENTILE.INC(INDEX($W$4:$W$263,MATCH(SPC!$B$13,IF(Setup!$B$11="Weekly",'SPC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7" t="e">
        <f t="shared" si="14"/>
        <v>#N/A</v>
      </c>
    </row>
    <row r="38" spans="2:43" x14ac:dyDescent="0.35">
      <c r="B38" s="12" t="str">
        <f>Demand!C43</f>
        <v/>
      </c>
      <c r="C38" s="57" t="str">
        <f>Demand!D43</f>
        <v/>
      </c>
      <c r="D38" s="57" t="str">
        <f>Demand!E43</f>
        <v/>
      </c>
      <c r="E38" s="57" t="e">
        <f>TEXT(D38*29,"mmm")&amp;"-"&amp;IF(D38=1,MAX($C$4:C37)+1,MAX($C$4:C37))</f>
        <v>#VALUE!</v>
      </c>
      <c r="F38" s="7">
        <f>INDEX(Demand!$F$9:$T$268,MATCH('SPC Backing (Hide)'!$B38,Demand!$C$9:$C$268,0),MATCH('SPC Backing (Hide)'!F$3,Demand!$F$8:$T$8,0))</f>
        <v>0</v>
      </c>
      <c r="G38" s="5">
        <f>INDEX(Demand!$F$9:$T$268,MATCH('SPC Backing (Hide)'!$B38,Demand!$C$9:$C$268,0),MATCH('SPC Backing (Hide)'!G$3,Demand!$F$8:$T$8,0))</f>
        <v>0</v>
      </c>
      <c r="H38" s="5">
        <f>INDEX(Demand!$F$9:$T$268,MATCH('SPC Backing (Hide)'!$B38,Demand!$C$9:$C$268,0),MATCH('SPC Backing (Hide)'!H$3,Demand!$F$8:$T$8,0))</f>
        <v>0</v>
      </c>
      <c r="I38" s="5">
        <f>INDEX(Demand!$F$9:$T$268,MATCH('SPC Backing (Hide)'!$B38,Demand!$C$9:$C$268,0),MATCH('SPC Backing (Hide)'!I$3,Demand!$F$8:$T$8,0))</f>
        <v>0</v>
      </c>
      <c r="J38" s="5">
        <f>INDEX(Demand!$F$9:$T$268,MATCH('SPC Backing (Hide)'!$B38,Demand!$C$9:$C$268,0),MATCH('SPC Backing (Hide)'!J$3,Demand!$F$8:$T$8,0))</f>
        <v>0</v>
      </c>
      <c r="K38" s="5">
        <f>INDEX(Demand!$F$9:$T$268,MATCH('SPC Backing (Hide)'!$B38,Demand!$C$9:$C$268,0),MATCH('SPC Backing (Hide)'!K$3,Demand!$F$8:$T$8,0))</f>
        <v>0</v>
      </c>
      <c r="L38" s="5">
        <f>INDEX(Demand!$F$9:$T$268,MATCH('SPC Backing (Hide)'!$B38,Demand!$C$9:$C$268,0),MATCH('SPC Backing (Hide)'!L$3,Demand!$F$8:$T$8,0))</f>
        <v>0</v>
      </c>
      <c r="M38" s="5">
        <f>INDEX(Demand!$F$9:$T$268,MATCH('SPC Backing (Hide)'!$B38,Demand!$C$9:$C$268,0),MATCH('SPC Backing (Hide)'!M$3,Demand!$F$8:$T$8,0))</f>
        <v>0</v>
      </c>
      <c r="N38" s="5">
        <f>INDEX(Demand!$F$9:$T$268,MATCH('SPC Backing (Hide)'!$B38,Demand!$C$9:$C$268,0),MATCH('SPC Backing (Hide)'!N$3,Demand!$F$8:$T$8,0))</f>
        <v>0</v>
      </c>
      <c r="O38" s="5">
        <f>INDEX(Demand!$F$9:$T$268,MATCH('SPC Backing (Hide)'!$B38,Demand!$C$9:$C$268,0),MATCH('SPC Backing (Hide)'!O$3,Demand!$F$8:$T$8,0))</f>
        <v>0</v>
      </c>
      <c r="P38" s="5">
        <f>INDEX(Demand!$F$9:$T$268,MATCH('SPC Backing (Hide)'!$B38,Demand!$C$9:$C$268,0),MATCH('SPC Backing (Hide)'!P$3,Demand!$F$8:$T$8,0))</f>
        <v>0</v>
      </c>
      <c r="Q38" s="5">
        <f>INDEX(Demand!$F$9:$T$268,MATCH('SPC Backing (Hide)'!$B38,Demand!$C$9:$C$268,0),MATCH('SPC Backing (Hide)'!Q$3,Demand!$F$8:$T$8,0))</f>
        <v>0</v>
      </c>
      <c r="R38" s="5">
        <f>INDEX(Demand!$F$9:$T$268,MATCH('SPC Backing (Hide)'!$B38,Demand!$C$9:$C$268,0),MATCH('SPC Backing (Hide)'!R$3,Demand!$F$8:$T$8,0))</f>
        <v>0</v>
      </c>
      <c r="S38" s="5">
        <f>INDEX(Demand!$F$9:$T$268,MATCH('SPC Backing (Hide)'!$B38,Demand!$C$9:$C$268,0),MATCH('SPC Backing (Hide)'!S$3,Demand!$F$8:$T$8,0))</f>
        <v>0</v>
      </c>
      <c r="T38" s="6">
        <f>INDEX(Demand!$F$9:$T$268,MATCH('SPC Backing (Hide)'!$B38,Demand!$C$9:$C$268,0),MATCH('SPC Backing (Hide)'!T$3,Demand!$F$8:$T$8,0))</f>
        <v>0</v>
      </c>
      <c r="U38" s="5">
        <f t="shared" si="0"/>
        <v>0</v>
      </c>
      <c r="V38">
        <f>IF(SPC!$B$13="",1,IF(SPC!$B$12="Yes",IF(Setup!$B$11="Weekly",IF(ROW(A35)&gt;=Demand!$A$8-51,1,0),IF(ROW(A35)&gt;=Demand!$A$8-11,1,0)),IF(Setup!$B$11="Weekly",IF(AND(B38&gt;=SPC!$B$13,B38&lt;SPC!$B$14),1,0),IF(AND(MATCH(E38,$E$4:$E$263,0)&gt;=MATCH(SPC!$B$13,$E$4:$E$263,0),MATCH(E38,$E$4:$E$263,0)&lt;=MATCH(SPC!$B$14,$E$4:$E$263,0)),1,0))))</f>
        <v>1</v>
      </c>
      <c r="W38" cm="1">
        <f t="array" ref="W38">INDEX($F$4:$U$263,ROW(A35),MATCH($X$2,$F$3:$U$3,0))</f>
        <v>0</v>
      </c>
      <c r="X38" t="e">
        <f>AVERAGE(INDEX($F$4:$U$263,MATCH(SPC!$B$13,IF(Setup!$B$11="Weekly",'SPC Backing (Hide)'!$B$4:$B$263,'SPC Backing (Hide)'!$E$4:$E$263),0),MATCH($X$2,$F$3:$U$3,0)):INDEX($F$4:$U$263,MATCH(SPC!$B$14,IF(Setup!$B$11="Weekly",'SPC Backing (Hide)'!$B$4:$B$263,'SPC Backing (Hide)'!$E$4:$E$263),0),MATCH('SPC Backing (Hide)'!$X$2,'SPC Backing (Hide)'!$F$3:$U$3,0)))</f>
        <v>#N/A</v>
      </c>
      <c r="Y38" cm="1">
        <f t="array" ref="Y38">ABS(INDEX($F$4:$U$263,ROW(A35),MATCH($X$2,$F$3:$U$3,0))-INDEX($F$4:$U$263,ROW(A34),MATCH($X$2,$F$3:$U$3,0)))</f>
        <v>0</v>
      </c>
      <c r="Z38" t="e">
        <f>AVERAGE(INDEX($Y$4:$Y$263,MATCH(SPC!$B$13,IF(Setup!$B$11="Weekly",'SPC Backing (Hide)'!$B$4:$B$263,'SPC Backing (Hide)'!$E$4:$E$263),0)):INDEX($Y$4:$Y$263,MATCH(SPC!$B$14,IF(Setup!$B$11="Weekly",'SPC Backing (Hide)'!$B$4:$B$263,'SPC Backing (Hide)'!$E$4:$E$263),0),1))</f>
        <v>#N/A</v>
      </c>
      <c r="AA38" t="e">
        <f t="shared" si="1"/>
        <v>#N/A</v>
      </c>
      <c r="AB38" t="e">
        <f t="shared" si="2"/>
        <v>#N/A</v>
      </c>
      <c r="AC38" t="e">
        <f t="shared" si="3"/>
        <v>#N/A</v>
      </c>
      <c r="AD38" t="e">
        <f t="shared" si="4"/>
        <v>#N/A</v>
      </c>
      <c r="AE38" t="e">
        <f t="shared" si="5"/>
        <v>#N/A</v>
      </c>
      <c r="AF38" t="e">
        <f t="shared" si="6"/>
        <v>#N/A</v>
      </c>
      <c r="AG38" t="e">
        <f t="shared" si="7"/>
        <v>#N/A</v>
      </c>
      <c r="AH38" t="e">
        <f t="shared" si="8"/>
        <v>#N/A</v>
      </c>
      <c r="AI38" t="e">
        <f t="shared" si="15"/>
        <v>#N/A</v>
      </c>
      <c r="AJ38" t="e">
        <f t="shared" si="9"/>
        <v>#N/A</v>
      </c>
      <c r="AK38">
        <f t="shared" si="10"/>
        <v>0</v>
      </c>
      <c r="AL38" t="e">
        <f t="shared" si="11"/>
        <v>#N/A</v>
      </c>
      <c r="AM38" t="e">
        <f t="shared" si="12"/>
        <v>#N/A</v>
      </c>
      <c r="AN38" t="e">
        <f t="shared" si="13"/>
        <v>#N/A</v>
      </c>
      <c r="AO38" t="e">
        <f>_xlfn.PERCENTILE.INC(INDEX($W$4:$W$263,MATCH(SPC!$B$13,IF(Setup!$B$11="Weekly",'SPC Backing (Hide)'!$B$4:$B$263,'SPC Backing (Hide)'!$E$4:$E$263),0),1):INDEX($W$4:$W$263,MATCH(SPC!$B$14,IF(Setup!$B$11="Weekly",'SPC Backing (Hide)'!$B$4:$B$263,'SPC Backing (Hide)'!$E$4:$E$263),0),1),'SPC Backing (Hide)'!$AO$3)</f>
        <v>#N/A</v>
      </c>
      <c r="AP38" t="e">
        <f>IF(_xlfn.PERCENTILE.INC(INDEX($W$4:$W$263,MATCH(SPC!$B$13,IF(Setup!$B$11="Weekly",'SPC Backing (Hide)'!$B$4:$B$263,'SPC Backing (Hide)'!$E$4:$E$263),0),1):INDEX($W$4:$W$263,MATCH(SPC!$B$14,IF(Setup!$B$11="Weekly",'SPC Backing (Hide)'!$B$4:$B$263,'SPC Backing (Hide)'!$E$4:$E$263),0),1),'SPC Backing (Hide)'!$AP$3)=AO38,_xlfn.PERCENTILE.INC(INDEX($W$4:$W$263,MATCH(SPC!$B$13,IF(Setup!$B$11="Weekly",'SPC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8" t="e">
        <f t="shared" si="14"/>
        <v>#N/A</v>
      </c>
    </row>
    <row r="39" spans="2:43" x14ac:dyDescent="0.35">
      <c r="B39" s="12" t="str">
        <f>Demand!C44</f>
        <v/>
      </c>
      <c r="C39" s="57" t="str">
        <f>Demand!D44</f>
        <v/>
      </c>
      <c r="D39" s="57" t="str">
        <f>Demand!E44</f>
        <v/>
      </c>
      <c r="E39" s="57" t="e">
        <f>TEXT(D39*29,"mmm")&amp;"-"&amp;IF(D39=1,MAX($C$4:C38)+1,MAX($C$4:C38))</f>
        <v>#VALUE!</v>
      </c>
      <c r="F39" s="7">
        <f>INDEX(Demand!$F$9:$T$268,MATCH('SPC Backing (Hide)'!$B39,Demand!$C$9:$C$268,0),MATCH('SPC Backing (Hide)'!F$3,Demand!$F$8:$T$8,0))</f>
        <v>0</v>
      </c>
      <c r="G39" s="5">
        <f>INDEX(Demand!$F$9:$T$268,MATCH('SPC Backing (Hide)'!$B39,Demand!$C$9:$C$268,0),MATCH('SPC Backing (Hide)'!G$3,Demand!$F$8:$T$8,0))</f>
        <v>0</v>
      </c>
      <c r="H39" s="5">
        <f>INDEX(Demand!$F$9:$T$268,MATCH('SPC Backing (Hide)'!$B39,Demand!$C$9:$C$268,0),MATCH('SPC Backing (Hide)'!H$3,Demand!$F$8:$T$8,0))</f>
        <v>0</v>
      </c>
      <c r="I39" s="5">
        <f>INDEX(Demand!$F$9:$T$268,MATCH('SPC Backing (Hide)'!$B39,Demand!$C$9:$C$268,0),MATCH('SPC Backing (Hide)'!I$3,Demand!$F$8:$T$8,0))</f>
        <v>0</v>
      </c>
      <c r="J39" s="5">
        <f>INDEX(Demand!$F$9:$T$268,MATCH('SPC Backing (Hide)'!$B39,Demand!$C$9:$C$268,0),MATCH('SPC Backing (Hide)'!J$3,Demand!$F$8:$T$8,0))</f>
        <v>0</v>
      </c>
      <c r="K39" s="5">
        <f>INDEX(Demand!$F$9:$T$268,MATCH('SPC Backing (Hide)'!$B39,Demand!$C$9:$C$268,0),MATCH('SPC Backing (Hide)'!K$3,Demand!$F$8:$T$8,0))</f>
        <v>0</v>
      </c>
      <c r="L39" s="5">
        <f>INDEX(Demand!$F$9:$T$268,MATCH('SPC Backing (Hide)'!$B39,Demand!$C$9:$C$268,0),MATCH('SPC Backing (Hide)'!L$3,Demand!$F$8:$T$8,0))</f>
        <v>0</v>
      </c>
      <c r="M39" s="5">
        <f>INDEX(Demand!$F$9:$T$268,MATCH('SPC Backing (Hide)'!$B39,Demand!$C$9:$C$268,0),MATCH('SPC Backing (Hide)'!M$3,Demand!$F$8:$T$8,0))</f>
        <v>0</v>
      </c>
      <c r="N39" s="5">
        <f>INDEX(Demand!$F$9:$T$268,MATCH('SPC Backing (Hide)'!$B39,Demand!$C$9:$C$268,0),MATCH('SPC Backing (Hide)'!N$3,Demand!$F$8:$T$8,0))</f>
        <v>0</v>
      </c>
      <c r="O39" s="5">
        <f>INDEX(Demand!$F$9:$T$268,MATCH('SPC Backing (Hide)'!$B39,Demand!$C$9:$C$268,0),MATCH('SPC Backing (Hide)'!O$3,Demand!$F$8:$T$8,0))</f>
        <v>0</v>
      </c>
      <c r="P39" s="5">
        <f>INDEX(Demand!$F$9:$T$268,MATCH('SPC Backing (Hide)'!$B39,Demand!$C$9:$C$268,0),MATCH('SPC Backing (Hide)'!P$3,Demand!$F$8:$T$8,0))</f>
        <v>0</v>
      </c>
      <c r="Q39" s="5">
        <f>INDEX(Demand!$F$9:$T$268,MATCH('SPC Backing (Hide)'!$B39,Demand!$C$9:$C$268,0),MATCH('SPC Backing (Hide)'!Q$3,Demand!$F$8:$T$8,0))</f>
        <v>0</v>
      </c>
      <c r="R39" s="5">
        <f>INDEX(Demand!$F$9:$T$268,MATCH('SPC Backing (Hide)'!$B39,Demand!$C$9:$C$268,0),MATCH('SPC Backing (Hide)'!R$3,Demand!$F$8:$T$8,0))</f>
        <v>0</v>
      </c>
      <c r="S39" s="5">
        <f>INDEX(Demand!$F$9:$T$268,MATCH('SPC Backing (Hide)'!$B39,Demand!$C$9:$C$268,0),MATCH('SPC Backing (Hide)'!S$3,Demand!$F$8:$T$8,0))</f>
        <v>0</v>
      </c>
      <c r="T39" s="6">
        <f>INDEX(Demand!$F$9:$T$268,MATCH('SPC Backing (Hide)'!$B39,Demand!$C$9:$C$268,0),MATCH('SPC Backing (Hide)'!T$3,Demand!$F$8:$T$8,0))</f>
        <v>0</v>
      </c>
      <c r="U39" s="5">
        <f t="shared" si="0"/>
        <v>0</v>
      </c>
      <c r="V39">
        <f>IF(SPC!$B$13="",1,IF(SPC!$B$12="Yes",IF(Setup!$B$11="Weekly",IF(ROW(A36)&gt;=Demand!$A$8-51,1,0),IF(ROW(A36)&gt;=Demand!$A$8-11,1,0)),IF(Setup!$B$11="Weekly",IF(AND(B39&gt;=SPC!$B$13,B39&lt;SPC!$B$14),1,0),IF(AND(MATCH(E39,$E$4:$E$263,0)&gt;=MATCH(SPC!$B$13,$E$4:$E$263,0),MATCH(E39,$E$4:$E$263,0)&lt;=MATCH(SPC!$B$14,$E$4:$E$263,0)),1,0))))</f>
        <v>1</v>
      </c>
      <c r="W39" cm="1">
        <f t="array" ref="W39">INDEX($F$4:$U$263,ROW(A36),MATCH($X$2,$F$3:$U$3,0))</f>
        <v>0</v>
      </c>
      <c r="X39" t="e">
        <f>AVERAGE(INDEX($F$4:$U$263,MATCH(SPC!$B$13,IF(Setup!$B$11="Weekly",'SPC Backing (Hide)'!$B$4:$B$263,'SPC Backing (Hide)'!$E$4:$E$263),0),MATCH($X$2,$F$3:$U$3,0)):INDEX($F$4:$U$263,MATCH(SPC!$B$14,IF(Setup!$B$11="Weekly",'SPC Backing (Hide)'!$B$4:$B$263,'SPC Backing (Hide)'!$E$4:$E$263),0),MATCH('SPC Backing (Hide)'!$X$2,'SPC Backing (Hide)'!$F$3:$U$3,0)))</f>
        <v>#N/A</v>
      </c>
      <c r="Y39" cm="1">
        <f t="array" ref="Y39">ABS(INDEX($F$4:$U$263,ROW(A36),MATCH($X$2,$F$3:$U$3,0))-INDEX($F$4:$U$263,ROW(A35),MATCH($X$2,$F$3:$U$3,0)))</f>
        <v>0</v>
      </c>
      <c r="Z39" t="e">
        <f>AVERAGE(INDEX($Y$4:$Y$263,MATCH(SPC!$B$13,IF(Setup!$B$11="Weekly",'SPC Backing (Hide)'!$B$4:$B$263,'SPC Backing (Hide)'!$E$4:$E$263),0)):INDEX($Y$4:$Y$263,MATCH(SPC!$B$14,IF(Setup!$B$11="Weekly",'SPC Backing (Hide)'!$B$4:$B$263,'SPC Backing (Hide)'!$E$4:$E$263),0),1))</f>
        <v>#N/A</v>
      </c>
      <c r="AA39" t="e">
        <f t="shared" si="1"/>
        <v>#N/A</v>
      </c>
      <c r="AB39" t="e">
        <f t="shared" si="2"/>
        <v>#N/A</v>
      </c>
      <c r="AC39" t="e">
        <f t="shared" si="3"/>
        <v>#N/A</v>
      </c>
      <c r="AD39" t="e">
        <f t="shared" si="4"/>
        <v>#N/A</v>
      </c>
      <c r="AE39" t="e">
        <f t="shared" si="5"/>
        <v>#N/A</v>
      </c>
      <c r="AF39" t="e">
        <f t="shared" si="6"/>
        <v>#N/A</v>
      </c>
      <c r="AG39" t="e">
        <f t="shared" si="7"/>
        <v>#N/A</v>
      </c>
      <c r="AH39" t="e">
        <f t="shared" si="8"/>
        <v>#N/A</v>
      </c>
      <c r="AI39" t="e">
        <f t="shared" si="15"/>
        <v>#N/A</v>
      </c>
      <c r="AJ39" t="e">
        <f t="shared" si="9"/>
        <v>#N/A</v>
      </c>
      <c r="AK39">
        <f t="shared" si="10"/>
        <v>0</v>
      </c>
      <c r="AL39" t="e">
        <f t="shared" si="11"/>
        <v>#N/A</v>
      </c>
      <c r="AM39" t="e">
        <f t="shared" si="12"/>
        <v>#N/A</v>
      </c>
      <c r="AN39" t="e">
        <f t="shared" si="13"/>
        <v>#N/A</v>
      </c>
      <c r="AO39" t="e">
        <f>_xlfn.PERCENTILE.INC(INDEX($W$4:$W$263,MATCH(SPC!$B$13,IF(Setup!$B$11="Weekly",'SPC Backing (Hide)'!$B$4:$B$263,'SPC Backing (Hide)'!$E$4:$E$263),0),1):INDEX($W$4:$W$263,MATCH(SPC!$B$14,IF(Setup!$B$11="Weekly",'SPC Backing (Hide)'!$B$4:$B$263,'SPC Backing (Hide)'!$E$4:$E$263),0),1),'SPC Backing (Hide)'!$AO$3)</f>
        <v>#N/A</v>
      </c>
      <c r="AP39" t="e">
        <f>IF(_xlfn.PERCENTILE.INC(INDEX($W$4:$W$263,MATCH(SPC!$B$13,IF(Setup!$B$11="Weekly",'SPC Backing (Hide)'!$B$4:$B$263,'SPC Backing (Hide)'!$E$4:$E$263),0),1):INDEX($W$4:$W$263,MATCH(SPC!$B$14,IF(Setup!$B$11="Weekly",'SPC Backing (Hide)'!$B$4:$B$263,'SPC Backing (Hide)'!$E$4:$E$263),0),1),'SPC Backing (Hide)'!$AP$3)=AO39,_xlfn.PERCENTILE.INC(INDEX($W$4:$W$263,MATCH(SPC!$B$13,IF(Setup!$B$11="Weekly",'SPC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39" t="e">
        <f t="shared" si="14"/>
        <v>#N/A</v>
      </c>
    </row>
    <row r="40" spans="2:43" x14ac:dyDescent="0.35">
      <c r="B40" s="12" t="str">
        <f>Demand!C45</f>
        <v/>
      </c>
      <c r="C40" s="57" t="str">
        <f>Demand!D45</f>
        <v/>
      </c>
      <c r="D40" s="57" t="str">
        <f>Demand!E45</f>
        <v/>
      </c>
      <c r="E40" s="57" t="e">
        <f>TEXT(D40*29,"mmm")&amp;"-"&amp;IF(D40=1,MAX($C$4:C39)+1,MAX($C$4:C39))</f>
        <v>#VALUE!</v>
      </c>
      <c r="F40" s="7">
        <f>INDEX(Demand!$F$9:$T$268,MATCH('SPC Backing (Hide)'!$B40,Demand!$C$9:$C$268,0),MATCH('SPC Backing (Hide)'!F$3,Demand!$F$8:$T$8,0))</f>
        <v>0</v>
      </c>
      <c r="G40" s="5">
        <f>INDEX(Demand!$F$9:$T$268,MATCH('SPC Backing (Hide)'!$B40,Demand!$C$9:$C$268,0),MATCH('SPC Backing (Hide)'!G$3,Demand!$F$8:$T$8,0))</f>
        <v>0</v>
      </c>
      <c r="H40" s="5">
        <f>INDEX(Demand!$F$9:$T$268,MATCH('SPC Backing (Hide)'!$B40,Demand!$C$9:$C$268,0),MATCH('SPC Backing (Hide)'!H$3,Demand!$F$8:$T$8,0))</f>
        <v>0</v>
      </c>
      <c r="I40" s="5">
        <f>INDEX(Demand!$F$9:$T$268,MATCH('SPC Backing (Hide)'!$B40,Demand!$C$9:$C$268,0),MATCH('SPC Backing (Hide)'!I$3,Demand!$F$8:$T$8,0))</f>
        <v>0</v>
      </c>
      <c r="J40" s="5">
        <f>INDEX(Demand!$F$9:$T$268,MATCH('SPC Backing (Hide)'!$B40,Demand!$C$9:$C$268,0),MATCH('SPC Backing (Hide)'!J$3,Demand!$F$8:$T$8,0))</f>
        <v>0</v>
      </c>
      <c r="K40" s="5">
        <f>INDEX(Demand!$F$9:$T$268,MATCH('SPC Backing (Hide)'!$B40,Demand!$C$9:$C$268,0),MATCH('SPC Backing (Hide)'!K$3,Demand!$F$8:$T$8,0))</f>
        <v>0</v>
      </c>
      <c r="L40" s="5">
        <f>INDEX(Demand!$F$9:$T$268,MATCH('SPC Backing (Hide)'!$B40,Demand!$C$9:$C$268,0),MATCH('SPC Backing (Hide)'!L$3,Demand!$F$8:$T$8,0))</f>
        <v>0</v>
      </c>
      <c r="M40" s="5">
        <f>INDEX(Demand!$F$9:$T$268,MATCH('SPC Backing (Hide)'!$B40,Demand!$C$9:$C$268,0),MATCH('SPC Backing (Hide)'!M$3,Demand!$F$8:$T$8,0))</f>
        <v>0</v>
      </c>
      <c r="N40" s="5">
        <f>INDEX(Demand!$F$9:$T$268,MATCH('SPC Backing (Hide)'!$B40,Demand!$C$9:$C$268,0),MATCH('SPC Backing (Hide)'!N$3,Demand!$F$8:$T$8,0))</f>
        <v>0</v>
      </c>
      <c r="O40" s="5">
        <f>INDEX(Demand!$F$9:$T$268,MATCH('SPC Backing (Hide)'!$B40,Demand!$C$9:$C$268,0),MATCH('SPC Backing (Hide)'!O$3,Demand!$F$8:$T$8,0))</f>
        <v>0</v>
      </c>
      <c r="P40" s="5">
        <f>INDEX(Demand!$F$9:$T$268,MATCH('SPC Backing (Hide)'!$B40,Demand!$C$9:$C$268,0),MATCH('SPC Backing (Hide)'!P$3,Demand!$F$8:$T$8,0))</f>
        <v>0</v>
      </c>
      <c r="Q40" s="5">
        <f>INDEX(Demand!$F$9:$T$268,MATCH('SPC Backing (Hide)'!$B40,Demand!$C$9:$C$268,0),MATCH('SPC Backing (Hide)'!Q$3,Demand!$F$8:$T$8,0))</f>
        <v>0</v>
      </c>
      <c r="R40" s="5">
        <f>INDEX(Demand!$F$9:$T$268,MATCH('SPC Backing (Hide)'!$B40,Demand!$C$9:$C$268,0),MATCH('SPC Backing (Hide)'!R$3,Demand!$F$8:$T$8,0))</f>
        <v>0</v>
      </c>
      <c r="S40" s="5">
        <f>INDEX(Demand!$F$9:$T$268,MATCH('SPC Backing (Hide)'!$B40,Demand!$C$9:$C$268,0),MATCH('SPC Backing (Hide)'!S$3,Demand!$F$8:$T$8,0))</f>
        <v>0</v>
      </c>
      <c r="T40" s="6">
        <f>INDEX(Demand!$F$9:$T$268,MATCH('SPC Backing (Hide)'!$B40,Demand!$C$9:$C$268,0),MATCH('SPC Backing (Hide)'!T$3,Demand!$F$8:$T$8,0))</f>
        <v>0</v>
      </c>
      <c r="U40" s="5">
        <f t="shared" si="0"/>
        <v>0</v>
      </c>
      <c r="V40">
        <f>IF(SPC!$B$13="",1,IF(SPC!$B$12="Yes",IF(Setup!$B$11="Weekly",IF(ROW(A37)&gt;=Demand!$A$8-51,1,0),IF(ROW(A37)&gt;=Demand!$A$8-11,1,0)),IF(Setup!$B$11="Weekly",IF(AND(B40&gt;=SPC!$B$13,B40&lt;SPC!$B$14),1,0),IF(AND(MATCH(E40,$E$4:$E$263,0)&gt;=MATCH(SPC!$B$13,$E$4:$E$263,0),MATCH(E40,$E$4:$E$263,0)&lt;=MATCH(SPC!$B$14,$E$4:$E$263,0)),1,0))))</f>
        <v>1</v>
      </c>
      <c r="W40" cm="1">
        <f t="array" ref="W40">INDEX($F$4:$U$263,ROW(A37),MATCH($X$2,$F$3:$U$3,0))</f>
        <v>0</v>
      </c>
      <c r="X40" t="e">
        <f>AVERAGE(INDEX($F$4:$U$263,MATCH(SPC!$B$13,IF(Setup!$B$11="Weekly",'SPC Backing (Hide)'!$B$4:$B$263,'SPC Backing (Hide)'!$E$4:$E$263),0),MATCH($X$2,$F$3:$U$3,0)):INDEX($F$4:$U$263,MATCH(SPC!$B$14,IF(Setup!$B$11="Weekly",'SPC Backing (Hide)'!$B$4:$B$263,'SPC Backing (Hide)'!$E$4:$E$263),0),MATCH('SPC Backing (Hide)'!$X$2,'SPC Backing (Hide)'!$F$3:$U$3,0)))</f>
        <v>#N/A</v>
      </c>
      <c r="Y40" cm="1">
        <f t="array" ref="Y40">ABS(INDEX($F$4:$U$263,ROW(A37),MATCH($X$2,$F$3:$U$3,0))-INDEX($F$4:$U$263,ROW(A36),MATCH($X$2,$F$3:$U$3,0)))</f>
        <v>0</v>
      </c>
      <c r="Z40" t="e">
        <f>AVERAGE(INDEX($Y$4:$Y$263,MATCH(SPC!$B$13,IF(Setup!$B$11="Weekly",'SPC Backing (Hide)'!$B$4:$B$263,'SPC Backing (Hide)'!$E$4:$E$263),0)):INDEX($Y$4:$Y$263,MATCH(SPC!$B$14,IF(Setup!$B$11="Weekly",'SPC Backing (Hide)'!$B$4:$B$263,'SPC Backing (Hide)'!$E$4:$E$263),0),1))</f>
        <v>#N/A</v>
      </c>
      <c r="AA40" t="e">
        <f t="shared" si="1"/>
        <v>#N/A</v>
      </c>
      <c r="AB40" t="e">
        <f t="shared" si="2"/>
        <v>#N/A</v>
      </c>
      <c r="AC40" t="e">
        <f t="shared" si="3"/>
        <v>#N/A</v>
      </c>
      <c r="AD40" t="e">
        <f t="shared" si="4"/>
        <v>#N/A</v>
      </c>
      <c r="AE40" t="e">
        <f t="shared" si="5"/>
        <v>#N/A</v>
      </c>
      <c r="AF40" t="e">
        <f t="shared" si="6"/>
        <v>#N/A</v>
      </c>
      <c r="AG40" t="e">
        <f t="shared" si="7"/>
        <v>#N/A</v>
      </c>
      <c r="AH40" t="e">
        <f t="shared" si="8"/>
        <v>#N/A</v>
      </c>
      <c r="AI40" t="e">
        <f t="shared" si="15"/>
        <v>#N/A</v>
      </c>
      <c r="AJ40" t="e">
        <f t="shared" si="9"/>
        <v>#N/A</v>
      </c>
      <c r="AK40">
        <f t="shared" si="10"/>
        <v>0</v>
      </c>
      <c r="AL40" t="e">
        <f t="shared" si="11"/>
        <v>#N/A</v>
      </c>
      <c r="AM40" t="e">
        <f t="shared" si="12"/>
        <v>#N/A</v>
      </c>
      <c r="AN40" t="e">
        <f t="shared" si="13"/>
        <v>#N/A</v>
      </c>
      <c r="AO40" t="e">
        <f>_xlfn.PERCENTILE.INC(INDEX($W$4:$W$263,MATCH(SPC!$B$13,IF(Setup!$B$11="Weekly",'SPC Backing (Hide)'!$B$4:$B$263,'SPC Backing (Hide)'!$E$4:$E$263),0),1):INDEX($W$4:$W$263,MATCH(SPC!$B$14,IF(Setup!$B$11="Weekly",'SPC Backing (Hide)'!$B$4:$B$263,'SPC Backing (Hide)'!$E$4:$E$263),0),1),'SPC Backing (Hide)'!$AO$3)</f>
        <v>#N/A</v>
      </c>
      <c r="AP40" t="e">
        <f>IF(_xlfn.PERCENTILE.INC(INDEX($W$4:$W$263,MATCH(SPC!$B$13,IF(Setup!$B$11="Weekly",'SPC Backing (Hide)'!$B$4:$B$263,'SPC Backing (Hide)'!$E$4:$E$263),0),1):INDEX($W$4:$W$263,MATCH(SPC!$B$14,IF(Setup!$B$11="Weekly",'SPC Backing (Hide)'!$B$4:$B$263,'SPC Backing (Hide)'!$E$4:$E$263),0),1),'SPC Backing (Hide)'!$AP$3)=AO40,_xlfn.PERCENTILE.INC(INDEX($W$4:$W$263,MATCH(SPC!$B$13,IF(Setup!$B$11="Weekly",'SPC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0" t="e">
        <f t="shared" si="14"/>
        <v>#N/A</v>
      </c>
    </row>
    <row r="41" spans="2:43" x14ac:dyDescent="0.35">
      <c r="B41" s="12" t="str">
        <f>Demand!C46</f>
        <v/>
      </c>
      <c r="C41" s="57" t="str">
        <f>Demand!D46</f>
        <v/>
      </c>
      <c r="D41" s="57" t="str">
        <f>Demand!E46</f>
        <v/>
      </c>
      <c r="E41" s="57" t="e">
        <f>TEXT(D41*29,"mmm")&amp;"-"&amp;IF(D41=1,MAX($C$4:C40)+1,MAX($C$4:C40))</f>
        <v>#VALUE!</v>
      </c>
      <c r="F41" s="7">
        <f>INDEX(Demand!$F$9:$T$268,MATCH('SPC Backing (Hide)'!$B41,Demand!$C$9:$C$268,0),MATCH('SPC Backing (Hide)'!F$3,Demand!$F$8:$T$8,0))</f>
        <v>0</v>
      </c>
      <c r="G41" s="5">
        <f>INDEX(Demand!$F$9:$T$268,MATCH('SPC Backing (Hide)'!$B41,Demand!$C$9:$C$268,0),MATCH('SPC Backing (Hide)'!G$3,Demand!$F$8:$T$8,0))</f>
        <v>0</v>
      </c>
      <c r="H41" s="5">
        <f>INDEX(Demand!$F$9:$T$268,MATCH('SPC Backing (Hide)'!$B41,Demand!$C$9:$C$268,0),MATCH('SPC Backing (Hide)'!H$3,Demand!$F$8:$T$8,0))</f>
        <v>0</v>
      </c>
      <c r="I41" s="5">
        <f>INDEX(Demand!$F$9:$T$268,MATCH('SPC Backing (Hide)'!$B41,Demand!$C$9:$C$268,0),MATCH('SPC Backing (Hide)'!I$3,Demand!$F$8:$T$8,0))</f>
        <v>0</v>
      </c>
      <c r="J41" s="5">
        <f>INDEX(Demand!$F$9:$T$268,MATCH('SPC Backing (Hide)'!$B41,Demand!$C$9:$C$268,0),MATCH('SPC Backing (Hide)'!J$3,Demand!$F$8:$T$8,0))</f>
        <v>0</v>
      </c>
      <c r="K41" s="5">
        <f>INDEX(Demand!$F$9:$T$268,MATCH('SPC Backing (Hide)'!$B41,Demand!$C$9:$C$268,0),MATCH('SPC Backing (Hide)'!K$3,Demand!$F$8:$T$8,0))</f>
        <v>0</v>
      </c>
      <c r="L41" s="5">
        <f>INDEX(Demand!$F$9:$T$268,MATCH('SPC Backing (Hide)'!$B41,Demand!$C$9:$C$268,0),MATCH('SPC Backing (Hide)'!L$3,Demand!$F$8:$T$8,0))</f>
        <v>0</v>
      </c>
      <c r="M41" s="5">
        <f>INDEX(Demand!$F$9:$T$268,MATCH('SPC Backing (Hide)'!$B41,Demand!$C$9:$C$268,0),MATCH('SPC Backing (Hide)'!M$3,Demand!$F$8:$T$8,0))</f>
        <v>0</v>
      </c>
      <c r="N41" s="5">
        <f>INDEX(Demand!$F$9:$T$268,MATCH('SPC Backing (Hide)'!$B41,Demand!$C$9:$C$268,0),MATCH('SPC Backing (Hide)'!N$3,Demand!$F$8:$T$8,0))</f>
        <v>0</v>
      </c>
      <c r="O41" s="5">
        <f>INDEX(Demand!$F$9:$T$268,MATCH('SPC Backing (Hide)'!$B41,Demand!$C$9:$C$268,0),MATCH('SPC Backing (Hide)'!O$3,Demand!$F$8:$T$8,0))</f>
        <v>0</v>
      </c>
      <c r="P41" s="5">
        <f>INDEX(Demand!$F$9:$T$268,MATCH('SPC Backing (Hide)'!$B41,Demand!$C$9:$C$268,0),MATCH('SPC Backing (Hide)'!P$3,Demand!$F$8:$T$8,0))</f>
        <v>0</v>
      </c>
      <c r="Q41" s="5">
        <f>INDEX(Demand!$F$9:$T$268,MATCH('SPC Backing (Hide)'!$B41,Demand!$C$9:$C$268,0),MATCH('SPC Backing (Hide)'!Q$3,Demand!$F$8:$T$8,0))</f>
        <v>0</v>
      </c>
      <c r="R41" s="5">
        <f>INDEX(Demand!$F$9:$T$268,MATCH('SPC Backing (Hide)'!$B41,Demand!$C$9:$C$268,0),MATCH('SPC Backing (Hide)'!R$3,Demand!$F$8:$T$8,0))</f>
        <v>0</v>
      </c>
      <c r="S41" s="5">
        <f>INDEX(Demand!$F$9:$T$268,MATCH('SPC Backing (Hide)'!$B41,Demand!$C$9:$C$268,0),MATCH('SPC Backing (Hide)'!S$3,Demand!$F$8:$T$8,0))</f>
        <v>0</v>
      </c>
      <c r="T41" s="6">
        <f>INDEX(Demand!$F$9:$T$268,MATCH('SPC Backing (Hide)'!$B41,Demand!$C$9:$C$268,0),MATCH('SPC Backing (Hide)'!T$3,Demand!$F$8:$T$8,0))</f>
        <v>0</v>
      </c>
      <c r="U41" s="5">
        <f t="shared" si="0"/>
        <v>0</v>
      </c>
      <c r="V41">
        <f>IF(SPC!$B$13="",1,IF(SPC!$B$12="Yes",IF(Setup!$B$11="Weekly",IF(ROW(A38)&gt;=Demand!$A$8-51,1,0),IF(ROW(A38)&gt;=Demand!$A$8-11,1,0)),IF(Setup!$B$11="Weekly",IF(AND(B41&gt;=SPC!$B$13,B41&lt;SPC!$B$14),1,0),IF(AND(MATCH(E41,$E$4:$E$263,0)&gt;=MATCH(SPC!$B$13,$E$4:$E$263,0),MATCH(E41,$E$4:$E$263,0)&lt;=MATCH(SPC!$B$14,$E$4:$E$263,0)),1,0))))</f>
        <v>1</v>
      </c>
      <c r="W41" cm="1">
        <f t="array" ref="W41">INDEX($F$4:$U$263,ROW(A38),MATCH($X$2,$F$3:$U$3,0))</f>
        <v>0</v>
      </c>
      <c r="X41" t="e">
        <f>AVERAGE(INDEX($F$4:$U$263,MATCH(SPC!$B$13,IF(Setup!$B$11="Weekly",'SPC Backing (Hide)'!$B$4:$B$263,'SPC Backing (Hide)'!$E$4:$E$263),0),MATCH($X$2,$F$3:$U$3,0)):INDEX($F$4:$U$263,MATCH(SPC!$B$14,IF(Setup!$B$11="Weekly",'SPC Backing (Hide)'!$B$4:$B$263,'SPC Backing (Hide)'!$E$4:$E$263),0),MATCH('SPC Backing (Hide)'!$X$2,'SPC Backing (Hide)'!$F$3:$U$3,0)))</f>
        <v>#N/A</v>
      </c>
      <c r="Y41" cm="1">
        <f t="array" ref="Y41">ABS(INDEX($F$4:$U$263,ROW(A38),MATCH($X$2,$F$3:$U$3,0))-INDEX($F$4:$U$263,ROW(A37),MATCH($X$2,$F$3:$U$3,0)))</f>
        <v>0</v>
      </c>
      <c r="Z41" t="e">
        <f>AVERAGE(INDEX($Y$4:$Y$263,MATCH(SPC!$B$13,IF(Setup!$B$11="Weekly",'SPC Backing (Hide)'!$B$4:$B$263,'SPC Backing (Hide)'!$E$4:$E$263),0)):INDEX($Y$4:$Y$263,MATCH(SPC!$B$14,IF(Setup!$B$11="Weekly",'SPC Backing (Hide)'!$B$4:$B$263,'SPC Backing (Hide)'!$E$4:$E$263),0),1))</f>
        <v>#N/A</v>
      </c>
      <c r="AA41" t="e">
        <f t="shared" si="1"/>
        <v>#N/A</v>
      </c>
      <c r="AB41" t="e">
        <f t="shared" si="2"/>
        <v>#N/A</v>
      </c>
      <c r="AC41" t="e">
        <f t="shared" si="3"/>
        <v>#N/A</v>
      </c>
      <c r="AD41" t="e">
        <f t="shared" si="4"/>
        <v>#N/A</v>
      </c>
      <c r="AE41" t="e">
        <f t="shared" si="5"/>
        <v>#N/A</v>
      </c>
      <c r="AF41" t="e">
        <f t="shared" si="6"/>
        <v>#N/A</v>
      </c>
      <c r="AG41" t="e">
        <f t="shared" si="7"/>
        <v>#N/A</v>
      </c>
      <c r="AH41" t="e">
        <f t="shared" si="8"/>
        <v>#N/A</v>
      </c>
      <c r="AI41" t="e">
        <f t="shared" si="15"/>
        <v>#N/A</v>
      </c>
      <c r="AJ41" t="e">
        <f t="shared" si="9"/>
        <v>#N/A</v>
      </c>
      <c r="AK41">
        <f t="shared" si="10"/>
        <v>0</v>
      </c>
      <c r="AL41" t="e">
        <f t="shared" si="11"/>
        <v>#N/A</v>
      </c>
      <c r="AM41" t="e">
        <f t="shared" si="12"/>
        <v>#N/A</v>
      </c>
      <c r="AN41" t="e">
        <f t="shared" si="13"/>
        <v>#N/A</v>
      </c>
      <c r="AO41" t="e">
        <f>_xlfn.PERCENTILE.INC(INDEX($W$4:$W$263,MATCH(SPC!$B$13,IF(Setup!$B$11="Weekly",'SPC Backing (Hide)'!$B$4:$B$263,'SPC Backing (Hide)'!$E$4:$E$263),0),1):INDEX($W$4:$W$263,MATCH(SPC!$B$14,IF(Setup!$B$11="Weekly",'SPC Backing (Hide)'!$B$4:$B$263,'SPC Backing (Hide)'!$E$4:$E$263),0),1),'SPC Backing (Hide)'!$AO$3)</f>
        <v>#N/A</v>
      </c>
      <c r="AP41" t="e">
        <f>IF(_xlfn.PERCENTILE.INC(INDEX($W$4:$W$263,MATCH(SPC!$B$13,IF(Setup!$B$11="Weekly",'SPC Backing (Hide)'!$B$4:$B$263,'SPC Backing (Hide)'!$E$4:$E$263),0),1):INDEX($W$4:$W$263,MATCH(SPC!$B$14,IF(Setup!$B$11="Weekly",'SPC Backing (Hide)'!$B$4:$B$263,'SPC Backing (Hide)'!$E$4:$E$263),0),1),'SPC Backing (Hide)'!$AP$3)=AO41,_xlfn.PERCENTILE.INC(INDEX($W$4:$W$263,MATCH(SPC!$B$13,IF(Setup!$B$11="Weekly",'SPC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1" t="e">
        <f t="shared" si="14"/>
        <v>#N/A</v>
      </c>
    </row>
    <row r="42" spans="2:43" x14ac:dyDescent="0.35">
      <c r="B42" s="12" t="str">
        <f>Demand!C47</f>
        <v/>
      </c>
      <c r="C42" s="57" t="str">
        <f>Demand!D47</f>
        <v/>
      </c>
      <c r="D42" s="57" t="str">
        <f>Demand!E47</f>
        <v/>
      </c>
      <c r="E42" s="57" t="e">
        <f>TEXT(D42*29,"mmm")&amp;"-"&amp;IF(D42=1,MAX($C$4:C41)+1,MAX($C$4:C41))</f>
        <v>#VALUE!</v>
      </c>
      <c r="F42" s="7">
        <f>INDEX(Demand!$F$9:$T$268,MATCH('SPC Backing (Hide)'!$B42,Demand!$C$9:$C$268,0),MATCH('SPC Backing (Hide)'!F$3,Demand!$F$8:$T$8,0))</f>
        <v>0</v>
      </c>
      <c r="G42" s="5">
        <f>INDEX(Demand!$F$9:$T$268,MATCH('SPC Backing (Hide)'!$B42,Demand!$C$9:$C$268,0),MATCH('SPC Backing (Hide)'!G$3,Demand!$F$8:$T$8,0))</f>
        <v>0</v>
      </c>
      <c r="H42" s="5">
        <f>INDEX(Demand!$F$9:$T$268,MATCH('SPC Backing (Hide)'!$B42,Demand!$C$9:$C$268,0),MATCH('SPC Backing (Hide)'!H$3,Demand!$F$8:$T$8,0))</f>
        <v>0</v>
      </c>
      <c r="I42" s="5">
        <f>INDEX(Demand!$F$9:$T$268,MATCH('SPC Backing (Hide)'!$B42,Demand!$C$9:$C$268,0),MATCH('SPC Backing (Hide)'!I$3,Demand!$F$8:$T$8,0))</f>
        <v>0</v>
      </c>
      <c r="J42" s="5">
        <f>INDEX(Demand!$F$9:$T$268,MATCH('SPC Backing (Hide)'!$B42,Demand!$C$9:$C$268,0),MATCH('SPC Backing (Hide)'!J$3,Demand!$F$8:$T$8,0))</f>
        <v>0</v>
      </c>
      <c r="K42" s="5">
        <f>INDEX(Demand!$F$9:$T$268,MATCH('SPC Backing (Hide)'!$B42,Demand!$C$9:$C$268,0),MATCH('SPC Backing (Hide)'!K$3,Demand!$F$8:$T$8,0))</f>
        <v>0</v>
      </c>
      <c r="L42" s="5">
        <f>INDEX(Demand!$F$9:$T$268,MATCH('SPC Backing (Hide)'!$B42,Demand!$C$9:$C$268,0),MATCH('SPC Backing (Hide)'!L$3,Demand!$F$8:$T$8,0))</f>
        <v>0</v>
      </c>
      <c r="M42" s="5">
        <f>INDEX(Demand!$F$9:$T$268,MATCH('SPC Backing (Hide)'!$B42,Demand!$C$9:$C$268,0),MATCH('SPC Backing (Hide)'!M$3,Demand!$F$8:$T$8,0))</f>
        <v>0</v>
      </c>
      <c r="N42" s="5">
        <f>INDEX(Demand!$F$9:$T$268,MATCH('SPC Backing (Hide)'!$B42,Demand!$C$9:$C$268,0),MATCH('SPC Backing (Hide)'!N$3,Demand!$F$8:$T$8,0))</f>
        <v>0</v>
      </c>
      <c r="O42" s="5">
        <f>INDEX(Demand!$F$9:$T$268,MATCH('SPC Backing (Hide)'!$B42,Demand!$C$9:$C$268,0),MATCH('SPC Backing (Hide)'!O$3,Demand!$F$8:$T$8,0))</f>
        <v>0</v>
      </c>
      <c r="P42" s="5">
        <f>INDEX(Demand!$F$9:$T$268,MATCH('SPC Backing (Hide)'!$B42,Demand!$C$9:$C$268,0),MATCH('SPC Backing (Hide)'!P$3,Demand!$F$8:$T$8,0))</f>
        <v>0</v>
      </c>
      <c r="Q42" s="5">
        <f>INDEX(Demand!$F$9:$T$268,MATCH('SPC Backing (Hide)'!$B42,Demand!$C$9:$C$268,0),MATCH('SPC Backing (Hide)'!Q$3,Demand!$F$8:$T$8,0))</f>
        <v>0</v>
      </c>
      <c r="R42" s="5">
        <f>INDEX(Demand!$F$9:$T$268,MATCH('SPC Backing (Hide)'!$B42,Demand!$C$9:$C$268,0),MATCH('SPC Backing (Hide)'!R$3,Demand!$F$8:$T$8,0))</f>
        <v>0</v>
      </c>
      <c r="S42" s="5">
        <f>INDEX(Demand!$F$9:$T$268,MATCH('SPC Backing (Hide)'!$B42,Demand!$C$9:$C$268,0),MATCH('SPC Backing (Hide)'!S$3,Demand!$F$8:$T$8,0))</f>
        <v>0</v>
      </c>
      <c r="T42" s="6">
        <f>INDEX(Demand!$F$9:$T$268,MATCH('SPC Backing (Hide)'!$B42,Demand!$C$9:$C$268,0),MATCH('SPC Backing (Hide)'!T$3,Demand!$F$8:$T$8,0))</f>
        <v>0</v>
      </c>
      <c r="U42" s="5">
        <f t="shared" si="0"/>
        <v>0</v>
      </c>
      <c r="V42">
        <f>IF(SPC!$B$13="",1,IF(SPC!$B$12="Yes",IF(Setup!$B$11="Weekly",IF(ROW(A39)&gt;=Demand!$A$8-51,1,0),IF(ROW(A39)&gt;=Demand!$A$8-11,1,0)),IF(Setup!$B$11="Weekly",IF(AND(B42&gt;=SPC!$B$13,B42&lt;SPC!$B$14),1,0),IF(AND(MATCH(E42,$E$4:$E$263,0)&gt;=MATCH(SPC!$B$13,$E$4:$E$263,0),MATCH(E42,$E$4:$E$263,0)&lt;=MATCH(SPC!$B$14,$E$4:$E$263,0)),1,0))))</f>
        <v>1</v>
      </c>
      <c r="W42" cm="1">
        <f t="array" ref="W42">INDEX($F$4:$U$263,ROW(A39),MATCH($X$2,$F$3:$U$3,0))</f>
        <v>0</v>
      </c>
      <c r="X42" t="e">
        <f>AVERAGE(INDEX($F$4:$U$263,MATCH(SPC!$B$13,IF(Setup!$B$11="Weekly",'SPC Backing (Hide)'!$B$4:$B$263,'SPC Backing (Hide)'!$E$4:$E$263),0),MATCH($X$2,$F$3:$U$3,0)):INDEX($F$4:$U$263,MATCH(SPC!$B$14,IF(Setup!$B$11="Weekly",'SPC Backing (Hide)'!$B$4:$B$263,'SPC Backing (Hide)'!$E$4:$E$263),0),MATCH('SPC Backing (Hide)'!$X$2,'SPC Backing (Hide)'!$F$3:$U$3,0)))</f>
        <v>#N/A</v>
      </c>
      <c r="Y42" cm="1">
        <f t="array" ref="Y42">ABS(INDEX($F$4:$U$263,ROW(A39),MATCH($X$2,$F$3:$U$3,0))-INDEX($F$4:$U$263,ROW(A38),MATCH($X$2,$F$3:$U$3,0)))</f>
        <v>0</v>
      </c>
      <c r="Z42" t="e">
        <f>AVERAGE(INDEX($Y$4:$Y$263,MATCH(SPC!$B$13,IF(Setup!$B$11="Weekly",'SPC Backing (Hide)'!$B$4:$B$263,'SPC Backing (Hide)'!$E$4:$E$263),0)):INDEX($Y$4:$Y$263,MATCH(SPC!$B$14,IF(Setup!$B$11="Weekly",'SPC Backing (Hide)'!$B$4:$B$263,'SPC Backing (Hide)'!$E$4:$E$263),0),1))</f>
        <v>#N/A</v>
      </c>
      <c r="AA42" t="e">
        <f t="shared" si="1"/>
        <v>#N/A</v>
      </c>
      <c r="AB42" t="e">
        <f t="shared" si="2"/>
        <v>#N/A</v>
      </c>
      <c r="AC42" t="e">
        <f t="shared" si="3"/>
        <v>#N/A</v>
      </c>
      <c r="AD42" t="e">
        <f t="shared" si="4"/>
        <v>#N/A</v>
      </c>
      <c r="AE42" t="e">
        <f t="shared" si="5"/>
        <v>#N/A</v>
      </c>
      <c r="AF42" t="e">
        <f t="shared" si="6"/>
        <v>#N/A</v>
      </c>
      <c r="AG42" t="e">
        <f t="shared" si="7"/>
        <v>#N/A</v>
      </c>
      <c r="AH42" t="e">
        <f t="shared" si="8"/>
        <v>#N/A</v>
      </c>
      <c r="AI42" t="e">
        <f t="shared" si="15"/>
        <v>#N/A</v>
      </c>
      <c r="AJ42" t="e">
        <f t="shared" si="9"/>
        <v>#N/A</v>
      </c>
      <c r="AK42">
        <f t="shared" si="10"/>
        <v>0</v>
      </c>
      <c r="AL42" t="e">
        <f t="shared" si="11"/>
        <v>#N/A</v>
      </c>
      <c r="AM42" t="e">
        <f t="shared" si="12"/>
        <v>#N/A</v>
      </c>
      <c r="AN42" t="e">
        <f t="shared" si="13"/>
        <v>#N/A</v>
      </c>
      <c r="AO42" t="e">
        <f>_xlfn.PERCENTILE.INC(INDEX($W$4:$W$263,MATCH(SPC!$B$13,IF(Setup!$B$11="Weekly",'SPC Backing (Hide)'!$B$4:$B$263,'SPC Backing (Hide)'!$E$4:$E$263),0),1):INDEX($W$4:$W$263,MATCH(SPC!$B$14,IF(Setup!$B$11="Weekly",'SPC Backing (Hide)'!$B$4:$B$263,'SPC Backing (Hide)'!$E$4:$E$263),0),1),'SPC Backing (Hide)'!$AO$3)</f>
        <v>#N/A</v>
      </c>
      <c r="AP42" t="e">
        <f>IF(_xlfn.PERCENTILE.INC(INDEX($W$4:$W$263,MATCH(SPC!$B$13,IF(Setup!$B$11="Weekly",'SPC Backing (Hide)'!$B$4:$B$263,'SPC Backing (Hide)'!$E$4:$E$263),0),1):INDEX($W$4:$W$263,MATCH(SPC!$B$14,IF(Setup!$B$11="Weekly",'SPC Backing (Hide)'!$B$4:$B$263,'SPC Backing (Hide)'!$E$4:$E$263),0),1),'SPC Backing (Hide)'!$AP$3)=AO42,_xlfn.PERCENTILE.INC(INDEX($W$4:$W$263,MATCH(SPC!$B$13,IF(Setup!$B$11="Weekly",'SPC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2" t="e">
        <f t="shared" si="14"/>
        <v>#N/A</v>
      </c>
    </row>
    <row r="43" spans="2:43" x14ac:dyDescent="0.35">
      <c r="B43" s="12" t="str">
        <f>Demand!C48</f>
        <v/>
      </c>
      <c r="C43" s="57" t="str">
        <f>Demand!D48</f>
        <v/>
      </c>
      <c r="D43" s="57" t="str">
        <f>Demand!E48</f>
        <v/>
      </c>
      <c r="E43" s="57" t="e">
        <f>TEXT(D43*29,"mmm")&amp;"-"&amp;IF(D43=1,MAX($C$4:C42)+1,MAX($C$4:C42))</f>
        <v>#VALUE!</v>
      </c>
      <c r="F43" s="7">
        <f>INDEX(Demand!$F$9:$T$268,MATCH('SPC Backing (Hide)'!$B43,Demand!$C$9:$C$268,0),MATCH('SPC Backing (Hide)'!F$3,Demand!$F$8:$T$8,0))</f>
        <v>0</v>
      </c>
      <c r="G43" s="5">
        <f>INDEX(Demand!$F$9:$T$268,MATCH('SPC Backing (Hide)'!$B43,Demand!$C$9:$C$268,0),MATCH('SPC Backing (Hide)'!G$3,Demand!$F$8:$T$8,0))</f>
        <v>0</v>
      </c>
      <c r="H43" s="5">
        <f>INDEX(Demand!$F$9:$T$268,MATCH('SPC Backing (Hide)'!$B43,Demand!$C$9:$C$268,0),MATCH('SPC Backing (Hide)'!H$3,Demand!$F$8:$T$8,0))</f>
        <v>0</v>
      </c>
      <c r="I43" s="5">
        <f>INDEX(Demand!$F$9:$T$268,MATCH('SPC Backing (Hide)'!$B43,Demand!$C$9:$C$268,0),MATCH('SPC Backing (Hide)'!I$3,Demand!$F$8:$T$8,0))</f>
        <v>0</v>
      </c>
      <c r="J43" s="5">
        <f>INDEX(Demand!$F$9:$T$268,MATCH('SPC Backing (Hide)'!$B43,Demand!$C$9:$C$268,0),MATCH('SPC Backing (Hide)'!J$3,Demand!$F$8:$T$8,0))</f>
        <v>0</v>
      </c>
      <c r="K43" s="5">
        <f>INDEX(Demand!$F$9:$T$268,MATCH('SPC Backing (Hide)'!$B43,Demand!$C$9:$C$268,0),MATCH('SPC Backing (Hide)'!K$3,Demand!$F$8:$T$8,0))</f>
        <v>0</v>
      </c>
      <c r="L43" s="5">
        <f>INDEX(Demand!$F$9:$T$268,MATCH('SPC Backing (Hide)'!$B43,Demand!$C$9:$C$268,0),MATCH('SPC Backing (Hide)'!L$3,Demand!$F$8:$T$8,0))</f>
        <v>0</v>
      </c>
      <c r="M43" s="5">
        <f>INDEX(Demand!$F$9:$T$268,MATCH('SPC Backing (Hide)'!$B43,Demand!$C$9:$C$268,0),MATCH('SPC Backing (Hide)'!M$3,Demand!$F$8:$T$8,0))</f>
        <v>0</v>
      </c>
      <c r="N43" s="5">
        <f>INDEX(Demand!$F$9:$T$268,MATCH('SPC Backing (Hide)'!$B43,Demand!$C$9:$C$268,0),MATCH('SPC Backing (Hide)'!N$3,Demand!$F$8:$T$8,0))</f>
        <v>0</v>
      </c>
      <c r="O43" s="5">
        <f>INDEX(Demand!$F$9:$T$268,MATCH('SPC Backing (Hide)'!$B43,Demand!$C$9:$C$268,0),MATCH('SPC Backing (Hide)'!O$3,Demand!$F$8:$T$8,0))</f>
        <v>0</v>
      </c>
      <c r="P43" s="5">
        <f>INDEX(Demand!$F$9:$T$268,MATCH('SPC Backing (Hide)'!$B43,Demand!$C$9:$C$268,0),MATCH('SPC Backing (Hide)'!P$3,Demand!$F$8:$T$8,0))</f>
        <v>0</v>
      </c>
      <c r="Q43" s="5">
        <f>INDEX(Demand!$F$9:$T$268,MATCH('SPC Backing (Hide)'!$B43,Demand!$C$9:$C$268,0),MATCH('SPC Backing (Hide)'!Q$3,Demand!$F$8:$T$8,0))</f>
        <v>0</v>
      </c>
      <c r="R43" s="5">
        <f>INDEX(Demand!$F$9:$T$268,MATCH('SPC Backing (Hide)'!$B43,Demand!$C$9:$C$268,0),MATCH('SPC Backing (Hide)'!R$3,Demand!$F$8:$T$8,0))</f>
        <v>0</v>
      </c>
      <c r="S43" s="5">
        <f>INDEX(Demand!$F$9:$T$268,MATCH('SPC Backing (Hide)'!$B43,Demand!$C$9:$C$268,0),MATCH('SPC Backing (Hide)'!S$3,Demand!$F$8:$T$8,0))</f>
        <v>0</v>
      </c>
      <c r="T43" s="6">
        <f>INDEX(Demand!$F$9:$T$268,MATCH('SPC Backing (Hide)'!$B43,Demand!$C$9:$C$268,0),MATCH('SPC Backing (Hide)'!T$3,Demand!$F$8:$T$8,0))</f>
        <v>0</v>
      </c>
      <c r="U43" s="5">
        <f t="shared" si="0"/>
        <v>0</v>
      </c>
      <c r="V43">
        <f>IF(SPC!$B$13="",1,IF(SPC!$B$12="Yes",IF(Setup!$B$11="Weekly",IF(ROW(A40)&gt;=Demand!$A$8-51,1,0),IF(ROW(A40)&gt;=Demand!$A$8-11,1,0)),IF(Setup!$B$11="Weekly",IF(AND(B43&gt;=SPC!$B$13,B43&lt;SPC!$B$14),1,0),IF(AND(MATCH(E43,$E$4:$E$263,0)&gt;=MATCH(SPC!$B$13,$E$4:$E$263,0),MATCH(E43,$E$4:$E$263,0)&lt;=MATCH(SPC!$B$14,$E$4:$E$263,0)),1,0))))</f>
        <v>1</v>
      </c>
      <c r="W43" cm="1">
        <f t="array" ref="W43">INDEX($F$4:$U$263,ROW(A40),MATCH($X$2,$F$3:$U$3,0))</f>
        <v>0</v>
      </c>
      <c r="X43" t="e">
        <f>AVERAGE(INDEX($F$4:$U$263,MATCH(SPC!$B$13,IF(Setup!$B$11="Weekly",'SPC Backing (Hide)'!$B$4:$B$263,'SPC Backing (Hide)'!$E$4:$E$263),0),MATCH($X$2,$F$3:$U$3,0)):INDEX($F$4:$U$263,MATCH(SPC!$B$14,IF(Setup!$B$11="Weekly",'SPC Backing (Hide)'!$B$4:$B$263,'SPC Backing (Hide)'!$E$4:$E$263),0),MATCH('SPC Backing (Hide)'!$X$2,'SPC Backing (Hide)'!$F$3:$U$3,0)))</f>
        <v>#N/A</v>
      </c>
      <c r="Y43" cm="1">
        <f t="array" ref="Y43">ABS(INDEX($F$4:$U$263,ROW(A40),MATCH($X$2,$F$3:$U$3,0))-INDEX($F$4:$U$263,ROW(A39),MATCH($X$2,$F$3:$U$3,0)))</f>
        <v>0</v>
      </c>
      <c r="Z43" t="e">
        <f>AVERAGE(INDEX($Y$4:$Y$263,MATCH(SPC!$B$13,IF(Setup!$B$11="Weekly",'SPC Backing (Hide)'!$B$4:$B$263,'SPC Backing (Hide)'!$E$4:$E$263),0)):INDEX($Y$4:$Y$263,MATCH(SPC!$B$14,IF(Setup!$B$11="Weekly",'SPC Backing (Hide)'!$B$4:$B$263,'SPC Backing (Hide)'!$E$4:$E$263),0),1))</f>
        <v>#N/A</v>
      </c>
      <c r="AA43" t="e">
        <f t="shared" si="1"/>
        <v>#N/A</v>
      </c>
      <c r="AB43" t="e">
        <f t="shared" si="2"/>
        <v>#N/A</v>
      </c>
      <c r="AC43" t="e">
        <f t="shared" si="3"/>
        <v>#N/A</v>
      </c>
      <c r="AD43" t="e">
        <f t="shared" si="4"/>
        <v>#N/A</v>
      </c>
      <c r="AE43" t="e">
        <f t="shared" si="5"/>
        <v>#N/A</v>
      </c>
      <c r="AF43" t="e">
        <f t="shared" si="6"/>
        <v>#N/A</v>
      </c>
      <c r="AG43" t="e">
        <f t="shared" si="7"/>
        <v>#N/A</v>
      </c>
      <c r="AH43" t="e">
        <f t="shared" si="8"/>
        <v>#N/A</v>
      </c>
      <c r="AI43" t="e">
        <f t="shared" si="15"/>
        <v>#N/A</v>
      </c>
      <c r="AJ43" t="e">
        <f t="shared" si="9"/>
        <v>#N/A</v>
      </c>
      <c r="AK43">
        <f t="shared" si="10"/>
        <v>0</v>
      </c>
      <c r="AL43" t="e">
        <f t="shared" si="11"/>
        <v>#N/A</v>
      </c>
      <c r="AM43" t="e">
        <f t="shared" si="12"/>
        <v>#N/A</v>
      </c>
      <c r="AN43" t="e">
        <f t="shared" si="13"/>
        <v>#N/A</v>
      </c>
      <c r="AO43" t="e">
        <f>_xlfn.PERCENTILE.INC(INDEX($W$4:$W$263,MATCH(SPC!$B$13,IF(Setup!$B$11="Weekly",'SPC Backing (Hide)'!$B$4:$B$263,'SPC Backing (Hide)'!$E$4:$E$263),0),1):INDEX($W$4:$W$263,MATCH(SPC!$B$14,IF(Setup!$B$11="Weekly",'SPC Backing (Hide)'!$B$4:$B$263,'SPC Backing (Hide)'!$E$4:$E$263),0),1),'SPC Backing (Hide)'!$AO$3)</f>
        <v>#N/A</v>
      </c>
      <c r="AP43" t="e">
        <f>IF(_xlfn.PERCENTILE.INC(INDEX($W$4:$W$263,MATCH(SPC!$B$13,IF(Setup!$B$11="Weekly",'SPC Backing (Hide)'!$B$4:$B$263,'SPC Backing (Hide)'!$E$4:$E$263),0),1):INDEX($W$4:$W$263,MATCH(SPC!$B$14,IF(Setup!$B$11="Weekly",'SPC Backing (Hide)'!$B$4:$B$263,'SPC Backing (Hide)'!$E$4:$E$263),0),1),'SPC Backing (Hide)'!$AP$3)=AO43,_xlfn.PERCENTILE.INC(INDEX($W$4:$W$263,MATCH(SPC!$B$13,IF(Setup!$B$11="Weekly",'SPC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3" t="e">
        <f t="shared" si="14"/>
        <v>#N/A</v>
      </c>
    </row>
    <row r="44" spans="2:43" x14ac:dyDescent="0.35">
      <c r="B44" s="12" t="str">
        <f>Demand!C49</f>
        <v/>
      </c>
      <c r="C44" s="57" t="str">
        <f>Demand!D49</f>
        <v/>
      </c>
      <c r="D44" s="57" t="str">
        <f>Demand!E49</f>
        <v/>
      </c>
      <c r="E44" s="57" t="e">
        <f>TEXT(D44*29,"mmm")&amp;"-"&amp;IF(D44=1,MAX($C$4:C43)+1,MAX($C$4:C43))</f>
        <v>#VALUE!</v>
      </c>
      <c r="F44" s="49">
        <f>INDEX(Demand!$F$9:$T$268,MATCH('SPC Backing (Hide)'!$B44,Demand!$C$9:$C$268,0),MATCH('SPC Backing (Hide)'!F$3,Demand!$F$8:$T$8,0))</f>
        <v>0</v>
      </c>
      <c r="G44" s="5">
        <f>INDEX(Demand!$F$9:$T$268,MATCH('SPC Backing (Hide)'!$B44,Demand!$C$9:$C$268,0),MATCH('SPC Backing (Hide)'!G$3,Demand!$F$8:$T$8,0))</f>
        <v>0</v>
      </c>
      <c r="H44" s="5">
        <f>INDEX(Demand!$F$9:$T$268,MATCH('SPC Backing (Hide)'!$B44,Demand!$C$9:$C$268,0),MATCH('SPC Backing (Hide)'!H$3,Demand!$F$8:$T$8,0))</f>
        <v>0</v>
      </c>
      <c r="I44" s="5">
        <f>INDEX(Demand!$F$9:$T$268,MATCH('SPC Backing (Hide)'!$B44,Demand!$C$9:$C$268,0),MATCH('SPC Backing (Hide)'!I$3,Demand!$F$8:$T$8,0))</f>
        <v>0</v>
      </c>
      <c r="J44" s="5">
        <f>INDEX(Demand!$F$9:$T$268,MATCH('SPC Backing (Hide)'!$B44,Demand!$C$9:$C$268,0),MATCH('SPC Backing (Hide)'!J$3,Demand!$F$8:$T$8,0))</f>
        <v>0</v>
      </c>
      <c r="K44" s="5">
        <f>INDEX(Demand!$F$9:$T$268,MATCH('SPC Backing (Hide)'!$B44,Demand!$C$9:$C$268,0),MATCH('SPC Backing (Hide)'!K$3,Demand!$F$8:$T$8,0))</f>
        <v>0</v>
      </c>
      <c r="L44" s="5">
        <f>INDEX(Demand!$F$9:$T$268,MATCH('SPC Backing (Hide)'!$B44,Demand!$C$9:$C$268,0),MATCH('SPC Backing (Hide)'!L$3,Demand!$F$8:$T$8,0))</f>
        <v>0</v>
      </c>
      <c r="M44" s="5">
        <f>INDEX(Demand!$F$9:$T$268,MATCH('SPC Backing (Hide)'!$B44,Demand!$C$9:$C$268,0),MATCH('SPC Backing (Hide)'!M$3,Demand!$F$8:$T$8,0))</f>
        <v>0</v>
      </c>
      <c r="N44" s="5">
        <f>INDEX(Demand!$F$9:$T$268,MATCH('SPC Backing (Hide)'!$B44,Demand!$C$9:$C$268,0),MATCH('SPC Backing (Hide)'!N$3,Demand!$F$8:$T$8,0))</f>
        <v>0</v>
      </c>
      <c r="O44" s="5">
        <f>INDEX(Demand!$F$9:$T$268,MATCH('SPC Backing (Hide)'!$B44,Demand!$C$9:$C$268,0),MATCH('SPC Backing (Hide)'!O$3,Demand!$F$8:$T$8,0))</f>
        <v>0</v>
      </c>
      <c r="P44" s="5">
        <f>INDEX(Demand!$F$9:$T$268,MATCH('SPC Backing (Hide)'!$B44,Demand!$C$9:$C$268,0),MATCH('SPC Backing (Hide)'!P$3,Demand!$F$8:$T$8,0))</f>
        <v>0</v>
      </c>
      <c r="Q44" s="5">
        <f>INDEX(Demand!$F$9:$T$268,MATCH('SPC Backing (Hide)'!$B44,Demand!$C$9:$C$268,0),MATCH('SPC Backing (Hide)'!Q$3,Demand!$F$8:$T$8,0))</f>
        <v>0</v>
      </c>
      <c r="R44" s="5">
        <f>INDEX(Demand!$F$9:$T$268,MATCH('SPC Backing (Hide)'!$B44,Demand!$C$9:$C$268,0),MATCH('SPC Backing (Hide)'!R$3,Demand!$F$8:$T$8,0))</f>
        <v>0</v>
      </c>
      <c r="S44" s="5">
        <f>INDEX(Demand!$F$9:$T$268,MATCH('SPC Backing (Hide)'!$B44,Demand!$C$9:$C$268,0),MATCH('SPC Backing (Hide)'!S$3,Demand!$F$8:$T$8,0))</f>
        <v>0</v>
      </c>
      <c r="T44" s="6">
        <f>INDEX(Demand!$F$9:$T$268,MATCH('SPC Backing (Hide)'!$B44,Demand!$C$9:$C$268,0),MATCH('SPC Backing (Hide)'!T$3,Demand!$F$8:$T$8,0))</f>
        <v>0</v>
      </c>
      <c r="U44" s="5">
        <f t="shared" si="0"/>
        <v>0</v>
      </c>
      <c r="V44">
        <f>IF(SPC!$B$13="",1,IF(SPC!$B$12="Yes",IF(Setup!$B$11="Weekly",IF(ROW(A41)&gt;=Demand!$A$8-51,1,0),IF(ROW(A41)&gt;=Demand!$A$8-11,1,0)),IF(Setup!$B$11="Weekly",IF(AND(B44&gt;=SPC!$B$13,B44&lt;SPC!$B$14),1,0),IF(AND(MATCH(E44,$E$4:$E$263,0)&gt;=MATCH(SPC!$B$13,$E$4:$E$263,0),MATCH(E44,$E$4:$E$263,0)&lt;=MATCH(SPC!$B$14,$E$4:$E$263,0)),1,0))))</f>
        <v>1</v>
      </c>
      <c r="W44" cm="1">
        <f t="array" ref="W44">INDEX($F$4:$U$263,ROW(A41),MATCH($X$2,$F$3:$U$3,0))</f>
        <v>0</v>
      </c>
      <c r="X44" t="e">
        <f>AVERAGE(INDEX($F$4:$U$263,MATCH(SPC!$B$13,IF(Setup!$B$11="Weekly",'SPC Backing (Hide)'!$B$4:$B$263,'SPC Backing (Hide)'!$E$4:$E$263),0),MATCH($X$2,$F$3:$U$3,0)):INDEX($F$4:$U$263,MATCH(SPC!$B$14,IF(Setup!$B$11="Weekly",'SPC Backing (Hide)'!$B$4:$B$263,'SPC Backing (Hide)'!$E$4:$E$263),0),MATCH('SPC Backing (Hide)'!$X$2,'SPC Backing (Hide)'!$F$3:$U$3,0)))</f>
        <v>#N/A</v>
      </c>
      <c r="Y44" cm="1">
        <f t="array" ref="Y44">ABS(INDEX($F$4:$U$263,ROW(A41),MATCH($X$2,$F$3:$U$3,0))-INDEX($F$4:$U$263,ROW(A40),MATCH($X$2,$F$3:$U$3,0)))</f>
        <v>0</v>
      </c>
      <c r="Z44" t="e">
        <f>AVERAGE(INDEX($Y$4:$Y$263,MATCH(SPC!$B$13,IF(Setup!$B$11="Weekly",'SPC Backing (Hide)'!$B$4:$B$263,'SPC Backing (Hide)'!$E$4:$E$263),0)):INDEX($Y$4:$Y$263,MATCH(SPC!$B$14,IF(Setup!$B$11="Weekly",'SPC Backing (Hide)'!$B$4:$B$263,'SPC Backing (Hide)'!$E$4:$E$263),0),1))</f>
        <v>#N/A</v>
      </c>
      <c r="AA44" t="e">
        <f t="shared" si="1"/>
        <v>#N/A</v>
      </c>
      <c r="AB44" t="e">
        <f t="shared" si="2"/>
        <v>#N/A</v>
      </c>
      <c r="AC44" t="e">
        <f t="shared" si="3"/>
        <v>#N/A</v>
      </c>
      <c r="AD44" t="e">
        <f t="shared" si="4"/>
        <v>#N/A</v>
      </c>
      <c r="AE44" t="e">
        <f t="shared" si="5"/>
        <v>#N/A</v>
      </c>
      <c r="AF44" t="e">
        <f t="shared" si="6"/>
        <v>#N/A</v>
      </c>
      <c r="AG44" t="e">
        <f t="shared" si="7"/>
        <v>#N/A</v>
      </c>
      <c r="AH44" t="e">
        <f t="shared" si="8"/>
        <v>#N/A</v>
      </c>
      <c r="AI44" t="e">
        <f t="shared" si="15"/>
        <v>#N/A</v>
      </c>
      <c r="AJ44" t="e">
        <f t="shared" si="9"/>
        <v>#N/A</v>
      </c>
      <c r="AK44">
        <f t="shared" si="10"/>
        <v>0</v>
      </c>
      <c r="AL44" t="e">
        <f t="shared" si="11"/>
        <v>#N/A</v>
      </c>
      <c r="AM44" t="e">
        <f t="shared" si="12"/>
        <v>#N/A</v>
      </c>
      <c r="AN44" t="e">
        <f t="shared" si="13"/>
        <v>#N/A</v>
      </c>
      <c r="AO44" t="e">
        <f>_xlfn.PERCENTILE.INC(INDEX($W$4:$W$263,MATCH(SPC!$B$13,IF(Setup!$B$11="Weekly",'SPC Backing (Hide)'!$B$4:$B$263,'SPC Backing (Hide)'!$E$4:$E$263),0),1):INDEX($W$4:$W$263,MATCH(SPC!$B$14,IF(Setup!$B$11="Weekly",'SPC Backing (Hide)'!$B$4:$B$263,'SPC Backing (Hide)'!$E$4:$E$263),0),1),'SPC Backing (Hide)'!$AO$3)</f>
        <v>#N/A</v>
      </c>
      <c r="AP44" t="e">
        <f>IF(_xlfn.PERCENTILE.INC(INDEX($W$4:$W$263,MATCH(SPC!$B$13,IF(Setup!$B$11="Weekly",'SPC Backing (Hide)'!$B$4:$B$263,'SPC Backing (Hide)'!$E$4:$E$263),0),1):INDEX($W$4:$W$263,MATCH(SPC!$B$14,IF(Setup!$B$11="Weekly",'SPC Backing (Hide)'!$B$4:$B$263,'SPC Backing (Hide)'!$E$4:$E$263),0),1),'SPC Backing (Hide)'!$AP$3)=AO44,_xlfn.PERCENTILE.INC(INDEX($W$4:$W$263,MATCH(SPC!$B$13,IF(Setup!$B$11="Weekly",'SPC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4" t="e">
        <f t="shared" si="14"/>
        <v>#N/A</v>
      </c>
    </row>
    <row r="45" spans="2:43" x14ac:dyDescent="0.35">
      <c r="B45" s="12" t="str">
        <f>Demand!C50</f>
        <v/>
      </c>
      <c r="C45" s="57" t="str">
        <f>Demand!D50</f>
        <v/>
      </c>
      <c r="D45" s="57" t="str">
        <f>Demand!E50</f>
        <v/>
      </c>
      <c r="E45" s="57" t="e">
        <f>TEXT(D45*29,"mmm")&amp;"-"&amp;IF(D45=1,MAX($C$4:C44)+1,MAX($C$4:C44))</f>
        <v>#VALUE!</v>
      </c>
      <c r="F45" s="49">
        <f>INDEX(Demand!$F$9:$T$268,MATCH('SPC Backing (Hide)'!$B45,Demand!$C$9:$C$268,0),MATCH('SPC Backing (Hide)'!F$3,Demand!$F$8:$T$8,0))</f>
        <v>0</v>
      </c>
      <c r="G45" s="5">
        <f>INDEX(Demand!$F$9:$T$268,MATCH('SPC Backing (Hide)'!$B45,Demand!$C$9:$C$268,0),MATCH('SPC Backing (Hide)'!G$3,Demand!$F$8:$T$8,0))</f>
        <v>0</v>
      </c>
      <c r="H45" s="5">
        <f>INDEX(Demand!$F$9:$T$268,MATCH('SPC Backing (Hide)'!$B45,Demand!$C$9:$C$268,0),MATCH('SPC Backing (Hide)'!H$3,Demand!$F$8:$T$8,0))</f>
        <v>0</v>
      </c>
      <c r="I45" s="5">
        <f>INDEX(Demand!$F$9:$T$268,MATCH('SPC Backing (Hide)'!$B45,Demand!$C$9:$C$268,0),MATCH('SPC Backing (Hide)'!I$3,Demand!$F$8:$T$8,0))</f>
        <v>0</v>
      </c>
      <c r="J45" s="5">
        <f>INDEX(Demand!$F$9:$T$268,MATCH('SPC Backing (Hide)'!$B45,Demand!$C$9:$C$268,0),MATCH('SPC Backing (Hide)'!J$3,Demand!$F$8:$T$8,0))</f>
        <v>0</v>
      </c>
      <c r="K45" s="5">
        <f>INDEX(Demand!$F$9:$T$268,MATCH('SPC Backing (Hide)'!$B45,Demand!$C$9:$C$268,0),MATCH('SPC Backing (Hide)'!K$3,Demand!$F$8:$T$8,0))</f>
        <v>0</v>
      </c>
      <c r="L45" s="5">
        <f>INDEX(Demand!$F$9:$T$268,MATCH('SPC Backing (Hide)'!$B45,Demand!$C$9:$C$268,0),MATCH('SPC Backing (Hide)'!L$3,Demand!$F$8:$T$8,0))</f>
        <v>0</v>
      </c>
      <c r="M45" s="5">
        <f>INDEX(Demand!$F$9:$T$268,MATCH('SPC Backing (Hide)'!$B45,Demand!$C$9:$C$268,0),MATCH('SPC Backing (Hide)'!M$3,Demand!$F$8:$T$8,0))</f>
        <v>0</v>
      </c>
      <c r="N45" s="5">
        <f>INDEX(Demand!$F$9:$T$268,MATCH('SPC Backing (Hide)'!$B45,Demand!$C$9:$C$268,0),MATCH('SPC Backing (Hide)'!N$3,Demand!$F$8:$T$8,0))</f>
        <v>0</v>
      </c>
      <c r="O45" s="5">
        <f>INDEX(Demand!$F$9:$T$268,MATCH('SPC Backing (Hide)'!$B45,Demand!$C$9:$C$268,0),MATCH('SPC Backing (Hide)'!O$3,Demand!$F$8:$T$8,0))</f>
        <v>0</v>
      </c>
      <c r="P45" s="5">
        <f>INDEX(Demand!$F$9:$T$268,MATCH('SPC Backing (Hide)'!$B45,Demand!$C$9:$C$268,0),MATCH('SPC Backing (Hide)'!P$3,Demand!$F$8:$T$8,0))</f>
        <v>0</v>
      </c>
      <c r="Q45" s="5">
        <f>INDEX(Demand!$F$9:$T$268,MATCH('SPC Backing (Hide)'!$B45,Demand!$C$9:$C$268,0),MATCH('SPC Backing (Hide)'!Q$3,Demand!$F$8:$T$8,0))</f>
        <v>0</v>
      </c>
      <c r="R45" s="5">
        <f>INDEX(Demand!$F$9:$T$268,MATCH('SPC Backing (Hide)'!$B45,Demand!$C$9:$C$268,0),MATCH('SPC Backing (Hide)'!R$3,Demand!$F$8:$T$8,0))</f>
        <v>0</v>
      </c>
      <c r="S45" s="5">
        <f>INDEX(Demand!$F$9:$T$268,MATCH('SPC Backing (Hide)'!$B45,Demand!$C$9:$C$268,0),MATCH('SPC Backing (Hide)'!S$3,Demand!$F$8:$T$8,0))</f>
        <v>0</v>
      </c>
      <c r="T45" s="6">
        <f>INDEX(Demand!$F$9:$T$268,MATCH('SPC Backing (Hide)'!$B45,Demand!$C$9:$C$268,0),MATCH('SPC Backing (Hide)'!T$3,Demand!$F$8:$T$8,0))</f>
        <v>0</v>
      </c>
      <c r="U45" s="5">
        <f t="shared" si="0"/>
        <v>0</v>
      </c>
      <c r="V45">
        <f>IF(SPC!$B$13="",1,IF(SPC!$B$12="Yes",IF(Setup!$B$11="Weekly",IF(ROW(A42)&gt;=Demand!$A$8-51,1,0),IF(ROW(A42)&gt;=Demand!$A$8-11,1,0)),IF(Setup!$B$11="Weekly",IF(AND(B45&gt;=SPC!$B$13,B45&lt;SPC!$B$14),1,0),IF(AND(MATCH(E45,$E$4:$E$263,0)&gt;=MATCH(SPC!$B$13,$E$4:$E$263,0),MATCH(E45,$E$4:$E$263,0)&lt;=MATCH(SPC!$B$14,$E$4:$E$263,0)),1,0))))</f>
        <v>1</v>
      </c>
      <c r="W45" cm="1">
        <f t="array" ref="W45">INDEX($F$4:$U$263,ROW(A42),MATCH($X$2,$F$3:$U$3,0))</f>
        <v>0</v>
      </c>
      <c r="X45" t="e">
        <f>AVERAGE(INDEX($F$4:$U$263,MATCH(SPC!$B$13,IF(Setup!$B$11="Weekly",'SPC Backing (Hide)'!$B$4:$B$263,'SPC Backing (Hide)'!$E$4:$E$263),0),MATCH($X$2,$F$3:$U$3,0)):INDEX($F$4:$U$263,MATCH(SPC!$B$14,IF(Setup!$B$11="Weekly",'SPC Backing (Hide)'!$B$4:$B$263,'SPC Backing (Hide)'!$E$4:$E$263),0),MATCH('SPC Backing (Hide)'!$X$2,'SPC Backing (Hide)'!$F$3:$U$3,0)))</f>
        <v>#N/A</v>
      </c>
      <c r="Y45" cm="1">
        <f t="array" ref="Y45">ABS(INDEX($F$4:$U$263,ROW(A42),MATCH($X$2,$F$3:$U$3,0))-INDEX($F$4:$U$263,ROW(A41),MATCH($X$2,$F$3:$U$3,0)))</f>
        <v>0</v>
      </c>
      <c r="Z45" t="e">
        <f>AVERAGE(INDEX($Y$4:$Y$263,MATCH(SPC!$B$13,IF(Setup!$B$11="Weekly",'SPC Backing (Hide)'!$B$4:$B$263,'SPC Backing (Hide)'!$E$4:$E$263),0)):INDEX($Y$4:$Y$263,MATCH(SPC!$B$14,IF(Setup!$B$11="Weekly",'SPC Backing (Hide)'!$B$4:$B$263,'SPC Backing (Hide)'!$E$4:$E$263),0),1))</f>
        <v>#N/A</v>
      </c>
      <c r="AA45" t="e">
        <f t="shared" si="1"/>
        <v>#N/A</v>
      </c>
      <c r="AB45" t="e">
        <f t="shared" si="2"/>
        <v>#N/A</v>
      </c>
      <c r="AC45" t="e">
        <f t="shared" si="3"/>
        <v>#N/A</v>
      </c>
      <c r="AD45" t="e">
        <f t="shared" si="4"/>
        <v>#N/A</v>
      </c>
      <c r="AE45" t="e">
        <f t="shared" si="5"/>
        <v>#N/A</v>
      </c>
      <c r="AF45" t="e">
        <f t="shared" si="6"/>
        <v>#N/A</v>
      </c>
      <c r="AG45" t="e">
        <f t="shared" si="7"/>
        <v>#N/A</v>
      </c>
      <c r="AH45" t="e">
        <f t="shared" si="8"/>
        <v>#N/A</v>
      </c>
      <c r="AI45" t="e">
        <f t="shared" si="15"/>
        <v>#N/A</v>
      </c>
      <c r="AJ45" t="e">
        <f t="shared" si="9"/>
        <v>#N/A</v>
      </c>
      <c r="AK45">
        <f t="shared" si="10"/>
        <v>0</v>
      </c>
      <c r="AL45" t="e">
        <f t="shared" si="11"/>
        <v>#N/A</v>
      </c>
      <c r="AM45" t="e">
        <f t="shared" si="12"/>
        <v>#N/A</v>
      </c>
      <c r="AN45" t="e">
        <f t="shared" si="13"/>
        <v>#N/A</v>
      </c>
      <c r="AO45" t="e">
        <f>_xlfn.PERCENTILE.INC(INDEX($W$4:$W$263,MATCH(SPC!$B$13,IF(Setup!$B$11="Weekly",'SPC Backing (Hide)'!$B$4:$B$263,'SPC Backing (Hide)'!$E$4:$E$263),0),1):INDEX($W$4:$W$263,MATCH(SPC!$B$14,IF(Setup!$B$11="Weekly",'SPC Backing (Hide)'!$B$4:$B$263,'SPC Backing (Hide)'!$E$4:$E$263),0),1),'SPC Backing (Hide)'!$AO$3)</f>
        <v>#N/A</v>
      </c>
      <c r="AP45" t="e">
        <f>IF(_xlfn.PERCENTILE.INC(INDEX($W$4:$W$263,MATCH(SPC!$B$13,IF(Setup!$B$11="Weekly",'SPC Backing (Hide)'!$B$4:$B$263,'SPC Backing (Hide)'!$E$4:$E$263),0),1):INDEX($W$4:$W$263,MATCH(SPC!$B$14,IF(Setup!$B$11="Weekly",'SPC Backing (Hide)'!$B$4:$B$263,'SPC Backing (Hide)'!$E$4:$E$263),0),1),'SPC Backing (Hide)'!$AP$3)=AO45,_xlfn.PERCENTILE.INC(INDEX($W$4:$W$263,MATCH(SPC!$B$13,IF(Setup!$B$11="Weekly",'SPC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5" t="e">
        <f t="shared" si="14"/>
        <v>#N/A</v>
      </c>
    </row>
    <row r="46" spans="2:43" x14ac:dyDescent="0.35">
      <c r="B46" s="12" t="str">
        <f>Demand!C51</f>
        <v/>
      </c>
      <c r="C46" s="57" t="str">
        <f>Demand!D51</f>
        <v/>
      </c>
      <c r="D46" s="57" t="str">
        <f>Demand!E51</f>
        <v/>
      </c>
      <c r="E46" s="57" t="e">
        <f>TEXT(D46*29,"mmm")&amp;"-"&amp;IF(D46=1,MAX($C$4:C45)+1,MAX($C$4:C45))</f>
        <v>#VALUE!</v>
      </c>
      <c r="F46" s="49">
        <f>INDEX(Demand!$F$9:$T$268,MATCH('SPC Backing (Hide)'!$B46,Demand!$C$9:$C$268,0),MATCH('SPC Backing (Hide)'!F$3,Demand!$F$8:$T$8,0))</f>
        <v>0</v>
      </c>
      <c r="G46" s="5">
        <f>INDEX(Demand!$F$9:$T$268,MATCH('SPC Backing (Hide)'!$B46,Demand!$C$9:$C$268,0),MATCH('SPC Backing (Hide)'!G$3,Demand!$F$8:$T$8,0))</f>
        <v>0</v>
      </c>
      <c r="H46" s="5">
        <f>INDEX(Demand!$F$9:$T$268,MATCH('SPC Backing (Hide)'!$B46,Demand!$C$9:$C$268,0),MATCH('SPC Backing (Hide)'!H$3,Demand!$F$8:$T$8,0))</f>
        <v>0</v>
      </c>
      <c r="I46" s="5">
        <f>INDEX(Demand!$F$9:$T$268,MATCH('SPC Backing (Hide)'!$B46,Demand!$C$9:$C$268,0),MATCH('SPC Backing (Hide)'!I$3,Demand!$F$8:$T$8,0))</f>
        <v>0</v>
      </c>
      <c r="J46" s="5">
        <f>INDEX(Demand!$F$9:$T$268,MATCH('SPC Backing (Hide)'!$B46,Demand!$C$9:$C$268,0),MATCH('SPC Backing (Hide)'!J$3,Demand!$F$8:$T$8,0))</f>
        <v>0</v>
      </c>
      <c r="K46" s="5">
        <f>INDEX(Demand!$F$9:$T$268,MATCH('SPC Backing (Hide)'!$B46,Demand!$C$9:$C$268,0),MATCH('SPC Backing (Hide)'!K$3,Demand!$F$8:$T$8,0))</f>
        <v>0</v>
      </c>
      <c r="L46" s="5">
        <f>INDEX(Demand!$F$9:$T$268,MATCH('SPC Backing (Hide)'!$B46,Demand!$C$9:$C$268,0),MATCH('SPC Backing (Hide)'!L$3,Demand!$F$8:$T$8,0))</f>
        <v>0</v>
      </c>
      <c r="M46" s="5">
        <f>INDEX(Demand!$F$9:$T$268,MATCH('SPC Backing (Hide)'!$B46,Demand!$C$9:$C$268,0),MATCH('SPC Backing (Hide)'!M$3,Demand!$F$8:$T$8,0))</f>
        <v>0</v>
      </c>
      <c r="N46" s="5">
        <f>INDEX(Demand!$F$9:$T$268,MATCH('SPC Backing (Hide)'!$B46,Demand!$C$9:$C$268,0),MATCH('SPC Backing (Hide)'!N$3,Demand!$F$8:$T$8,0))</f>
        <v>0</v>
      </c>
      <c r="O46" s="5">
        <f>INDEX(Demand!$F$9:$T$268,MATCH('SPC Backing (Hide)'!$B46,Demand!$C$9:$C$268,0),MATCH('SPC Backing (Hide)'!O$3,Demand!$F$8:$T$8,0))</f>
        <v>0</v>
      </c>
      <c r="P46" s="5">
        <f>INDEX(Demand!$F$9:$T$268,MATCH('SPC Backing (Hide)'!$B46,Demand!$C$9:$C$268,0),MATCH('SPC Backing (Hide)'!P$3,Demand!$F$8:$T$8,0))</f>
        <v>0</v>
      </c>
      <c r="Q46" s="5">
        <f>INDEX(Demand!$F$9:$T$268,MATCH('SPC Backing (Hide)'!$B46,Demand!$C$9:$C$268,0),MATCH('SPC Backing (Hide)'!Q$3,Demand!$F$8:$T$8,0))</f>
        <v>0</v>
      </c>
      <c r="R46" s="5">
        <f>INDEX(Demand!$F$9:$T$268,MATCH('SPC Backing (Hide)'!$B46,Demand!$C$9:$C$268,0),MATCH('SPC Backing (Hide)'!R$3,Demand!$F$8:$T$8,0))</f>
        <v>0</v>
      </c>
      <c r="S46" s="5">
        <f>INDEX(Demand!$F$9:$T$268,MATCH('SPC Backing (Hide)'!$B46,Demand!$C$9:$C$268,0),MATCH('SPC Backing (Hide)'!S$3,Demand!$F$8:$T$8,0))</f>
        <v>0</v>
      </c>
      <c r="T46" s="6">
        <f>INDEX(Demand!$F$9:$T$268,MATCH('SPC Backing (Hide)'!$B46,Demand!$C$9:$C$268,0),MATCH('SPC Backing (Hide)'!T$3,Demand!$F$8:$T$8,0))</f>
        <v>0</v>
      </c>
      <c r="U46" s="5">
        <f t="shared" si="0"/>
        <v>0</v>
      </c>
      <c r="V46">
        <f>IF(SPC!$B$13="",1,IF(SPC!$B$12="Yes",IF(Setup!$B$11="Weekly",IF(ROW(A43)&gt;=Demand!$A$8-51,1,0),IF(ROW(A43)&gt;=Demand!$A$8-11,1,0)),IF(Setup!$B$11="Weekly",IF(AND(B46&gt;=SPC!$B$13,B46&lt;SPC!$B$14),1,0),IF(AND(MATCH(E46,$E$4:$E$263,0)&gt;=MATCH(SPC!$B$13,$E$4:$E$263,0),MATCH(E46,$E$4:$E$263,0)&lt;=MATCH(SPC!$B$14,$E$4:$E$263,0)),1,0))))</f>
        <v>1</v>
      </c>
      <c r="W46" cm="1">
        <f t="array" ref="W46">INDEX($F$4:$U$263,ROW(A43),MATCH($X$2,$F$3:$U$3,0))</f>
        <v>0</v>
      </c>
      <c r="X46" t="e">
        <f>AVERAGE(INDEX($F$4:$U$263,MATCH(SPC!$B$13,IF(Setup!$B$11="Weekly",'SPC Backing (Hide)'!$B$4:$B$263,'SPC Backing (Hide)'!$E$4:$E$263),0),MATCH($X$2,$F$3:$U$3,0)):INDEX($F$4:$U$263,MATCH(SPC!$B$14,IF(Setup!$B$11="Weekly",'SPC Backing (Hide)'!$B$4:$B$263,'SPC Backing (Hide)'!$E$4:$E$263),0),MATCH('SPC Backing (Hide)'!$X$2,'SPC Backing (Hide)'!$F$3:$U$3,0)))</f>
        <v>#N/A</v>
      </c>
      <c r="Y46" cm="1">
        <f t="array" ref="Y46">ABS(INDEX($F$4:$U$263,ROW(A43),MATCH($X$2,$F$3:$U$3,0))-INDEX($F$4:$U$263,ROW(A42),MATCH($X$2,$F$3:$U$3,0)))</f>
        <v>0</v>
      </c>
      <c r="Z46" t="e">
        <f>AVERAGE(INDEX($Y$4:$Y$263,MATCH(SPC!$B$13,IF(Setup!$B$11="Weekly",'SPC Backing (Hide)'!$B$4:$B$263,'SPC Backing (Hide)'!$E$4:$E$263),0)):INDEX($Y$4:$Y$263,MATCH(SPC!$B$14,IF(Setup!$B$11="Weekly",'SPC Backing (Hide)'!$B$4:$B$263,'SPC Backing (Hide)'!$E$4:$E$263),0),1))</f>
        <v>#N/A</v>
      </c>
      <c r="AA46" t="e">
        <f t="shared" si="1"/>
        <v>#N/A</v>
      </c>
      <c r="AB46" t="e">
        <f t="shared" si="2"/>
        <v>#N/A</v>
      </c>
      <c r="AC46" t="e">
        <f t="shared" si="3"/>
        <v>#N/A</v>
      </c>
      <c r="AD46" t="e">
        <f t="shared" si="4"/>
        <v>#N/A</v>
      </c>
      <c r="AE46" t="e">
        <f t="shared" si="5"/>
        <v>#N/A</v>
      </c>
      <c r="AF46" t="e">
        <f t="shared" si="6"/>
        <v>#N/A</v>
      </c>
      <c r="AG46" t="e">
        <f t="shared" si="7"/>
        <v>#N/A</v>
      </c>
      <c r="AH46" t="e">
        <f t="shared" si="8"/>
        <v>#N/A</v>
      </c>
      <c r="AI46" t="e">
        <f t="shared" si="15"/>
        <v>#N/A</v>
      </c>
      <c r="AJ46" t="e">
        <f t="shared" si="9"/>
        <v>#N/A</v>
      </c>
      <c r="AK46">
        <f t="shared" si="10"/>
        <v>0</v>
      </c>
      <c r="AL46" t="e">
        <f t="shared" si="11"/>
        <v>#N/A</v>
      </c>
      <c r="AM46" t="e">
        <f t="shared" si="12"/>
        <v>#N/A</v>
      </c>
      <c r="AN46" t="e">
        <f t="shared" si="13"/>
        <v>#N/A</v>
      </c>
      <c r="AO46" t="e">
        <f>_xlfn.PERCENTILE.INC(INDEX($W$4:$W$263,MATCH(SPC!$B$13,IF(Setup!$B$11="Weekly",'SPC Backing (Hide)'!$B$4:$B$263,'SPC Backing (Hide)'!$E$4:$E$263),0),1):INDEX($W$4:$W$263,MATCH(SPC!$B$14,IF(Setup!$B$11="Weekly",'SPC Backing (Hide)'!$B$4:$B$263,'SPC Backing (Hide)'!$E$4:$E$263),0),1),'SPC Backing (Hide)'!$AO$3)</f>
        <v>#N/A</v>
      </c>
      <c r="AP46" t="e">
        <f>IF(_xlfn.PERCENTILE.INC(INDEX($W$4:$W$263,MATCH(SPC!$B$13,IF(Setup!$B$11="Weekly",'SPC Backing (Hide)'!$B$4:$B$263,'SPC Backing (Hide)'!$E$4:$E$263),0),1):INDEX($W$4:$W$263,MATCH(SPC!$B$14,IF(Setup!$B$11="Weekly",'SPC Backing (Hide)'!$B$4:$B$263,'SPC Backing (Hide)'!$E$4:$E$263),0),1),'SPC Backing (Hide)'!$AP$3)=AO46,_xlfn.PERCENTILE.INC(INDEX($W$4:$W$263,MATCH(SPC!$B$13,IF(Setup!$B$11="Weekly",'SPC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6" t="e">
        <f t="shared" si="14"/>
        <v>#N/A</v>
      </c>
    </row>
    <row r="47" spans="2:43" x14ac:dyDescent="0.35">
      <c r="B47" s="12" t="str">
        <f>Demand!C52</f>
        <v/>
      </c>
      <c r="C47" s="57" t="str">
        <f>Demand!D52</f>
        <v/>
      </c>
      <c r="D47" s="57" t="str">
        <f>Demand!E52</f>
        <v/>
      </c>
      <c r="E47" s="57" t="e">
        <f>TEXT(D47*29,"mmm")&amp;"-"&amp;IF(D47=1,MAX($C$4:C46)+1,MAX($C$4:C46))</f>
        <v>#VALUE!</v>
      </c>
      <c r="F47" s="49">
        <f>INDEX(Demand!$F$9:$T$268,MATCH('SPC Backing (Hide)'!$B47,Demand!$C$9:$C$268,0),MATCH('SPC Backing (Hide)'!F$3,Demand!$F$8:$T$8,0))</f>
        <v>0</v>
      </c>
      <c r="G47" s="5">
        <f>INDEX(Demand!$F$9:$T$268,MATCH('SPC Backing (Hide)'!$B47,Demand!$C$9:$C$268,0),MATCH('SPC Backing (Hide)'!G$3,Demand!$F$8:$T$8,0))</f>
        <v>0</v>
      </c>
      <c r="H47" s="5">
        <f>INDEX(Demand!$F$9:$T$268,MATCH('SPC Backing (Hide)'!$B47,Demand!$C$9:$C$268,0),MATCH('SPC Backing (Hide)'!H$3,Demand!$F$8:$T$8,0))</f>
        <v>0</v>
      </c>
      <c r="I47" s="5">
        <f>INDEX(Demand!$F$9:$T$268,MATCH('SPC Backing (Hide)'!$B47,Demand!$C$9:$C$268,0),MATCH('SPC Backing (Hide)'!I$3,Demand!$F$8:$T$8,0))</f>
        <v>0</v>
      </c>
      <c r="J47" s="5">
        <f>INDEX(Demand!$F$9:$T$268,MATCH('SPC Backing (Hide)'!$B47,Demand!$C$9:$C$268,0),MATCH('SPC Backing (Hide)'!J$3,Demand!$F$8:$T$8,0))</f>
        <v>0</v>
      </c>
      <c r="K47" s="5">
        <f>INDEX(Demand!$F$9:$T$268,MATCH('SPC Backing (Hide)'!$B47,Demand!$C$9:$C$268,0),MATCH('SPC Backing (Hide)'!K$3,Demand!$F$8:$T$8,0))</f>
        <v>0</v>
      </c>
      <c r="L47" s="5">
        <f>INDEX(Demand!$F$9:$T$268,MATCH('SPC Backing (Hide)'!$B47,Demand!$C$9:$C$268,0),MATCH('SPC Backing (Hide)'!L$3,Demand!$F$8:$T$8,0))</f>
        <v>0</v>
      </c>
      <c r="M47" s="5">
        <f>INDEX(Demand!$F$9:$T$268,MATCH('SPC Backing (Hide)'!$B47,Demand!$C$9:$C$268,0),MATCH('SPC Backing (Hide)'!M$3,Demand!$F$8:$T$8,0))</f>
        <v>0</v>
      </c>
      <c r="N47" s="5">
        <f>INDEX(Demand!$F$9:$T$268,MATCH('SPC Backing (Hide)'!$B47,Demand!$C$9:$C$268,0),MATCH('SPC Backing (Hide)'!N$3,Demand!$F$8:$T$8,0))</f>
        <v>0</v>
      </c>
      <c r="O47" s="5">
        <f>INDEX(Demand!$F$9:$T$268,MATCH('SPC Backing (Hide)'!$B47,Demand!$C$9:$C$268,0),MATCH('SPC Backing (Hide)'!O$3,Demand!$F$8:$T$8,0))</f>
        <v>0</v>
      </c>
      <c r="P47" s="5">
        <f>INDEX(Demand!$F$9:$T$268,MATCH('SPC Backing (Hide)'!$B47,Demand!$C$9:$C$268,0),MATCH('SPC Backing (Hide)'!P$3,Demand!$F$8:$T$8,0))</f>
        <v>0</v>
      </c>
      <c r="Q47" s="5">
        <f>INDEX(Demand!$F$9:$T$268,MATCH('SPC Backing (Hide)'!$B47,Demand!$C$9:$C$268,0),MATCH('SPC Backing (Hide)'!Q$3,Demand!$F$8:$T$8,0))</f>
        <v>0</v>
      </c>
      <c r="R47" s="5">
        <f>INDEX(Demand!$F$9:$T$268,MATCH('SPC Backing (Hide)'!$B47,Demand!$C$9:$C$268,0),MATCH('SPC Backing (Hide)'!R$3,Demand!$F$8:$T$8,0))</f>
        <v>0</v>
      </c>
      <c r="S47" s="5">
        <f>INDEX(Demand!$F$9:$T$268,MATCH('SPC Backing (Hide)'!$B47,Demand!$C$9:$C$268,0),MATCH('SPC Backing (Hide)'!S$3,Demand!$F$8:$T$8,0))</f>
        <v>0</v>
      </c>
      <c r="T47" s="6">
        <f>INDEX(Demand!$F$9:$T$268,MATCH('SPC Backing (Hide)'!$B47,Demand!$C$9:$C$268,0),MATCH('SPC Backing (Hide)'!T$3,Demand!$F$8:$T$8,0))</f>
        <v>0</v>
      </c>
      <c r="U47" s="5">
        <f t="shared" si="0"/>
        <v>0</v>
      </c>
      <c r="V47">
        <f>IF(SPC!$B$13="",1,IF(SPC!$B$12="Yes",IF(Setup!$B$11="Weekly",IF(ROW(A44)&gt;=Demand!$A$8-51,1,0),IF(ROW(A44)&gt;=Demand!$A$8-11,1,0)),IF(Setup!$B$11="Weekly",IF(AND(B47&gt;=SPC!$B$13,B47&lt;SPC!$B$14),1,0),IF(AND(MATCH(E47,$E$4:$E$263,0)&gt;=MATCH(SPC!$B$13,$E$4:$E$263,0),MATCH(E47,$E$4:$E$263,0)&lt;=MATCH(SPC!$B$14,$E$4:$E$263,0)),1,0))))</f>
        <v>1</v>
      </c>
      <c r="W47" cm="1">
        <f t="array" ref="W47">INDEX($F$4:$U$263,ROW(A44),MATCH($X$2,$F$3:$U$3,0))</f>
        <v>0</v>
      </c>
      <c r="X47" t="e">
        <f>AVERAGE(INDEX($F$4:$U$263,MATCH(SPC!$B$13,IF(Setup!$B$11="Weekly",'SPC Backing (Hide)'!$B$4:$B$263,'SPC Backing (Hide)'!$E$4:$E$263),0),MATCH($X$2,$F$3:$U$3,0)):INDEX($F$4:$U$263,MATCH(SPC!$B$14,IF(Setup!$B$11="Weekly",'SPC Backing (Hide)'!$B$4:$B$263,'SPC Backing (Hide)'!$E$4:$E$263),0),MATCH('SPC Backing (Hide)'!$X$2,'SPC Backing (Hide)'!$F$3:$U$3,0)))</f>
        <v>#N/A</v>
      </c>
      <c r="Y47" cm="1">
        <f t="array" ref="Y47">ABS(INDEX($F$4:$U$263,ROW(A44),MATCH($X$2,$F$3:$U$3,0))-INDEX($F$4:$U$263,ROW(A43),MATCH($X$2,$F$3:$U$3,0)))</f>
        <v>0</v>
      </c>
      <c r="Z47" t="e">
        <f>AVERAGE(INDEX($Y$4:$Y$263,MATCH(SPC!$B$13,IF(Setup!$B$11="Weekly",'SPC Backing (Hide)'!$B$4:$B$263,'SPC Backing (Hide)'!$E$4:$E$263),0)):INDEX($Y$4:$Y$263,MATCH(SPC!$B$14,IF(Setup!$B$11="Weekly",'SPC Backing (Hide)'!$B$4:$B$263,'SPC Backing (Hide)'!$E$4:$E$263),0),1))</f>
        <v>#N/A</v>
      </c>
      <c r="AA47" t="e">
        <f t="shared" si="1"/>
        <v>#N/A</v>
      </c>
      <c r="AB47" t="e">
        <f t="shared" si="2"/>
        <v>#N/A</v>
      </c>
      <c r="AC47" t="e">
        <f t="shared" si="3"/>
        <v>#N/A</v>
      </c>
      <c r="AD47" t="e">
        <f t="shared" si="4"/>
        <v>#N/A</v>
      </c>
      <c r="AE47" t="e">
        <f t="shared" si="5"/>
        <v>#N/A</v>
      </c>
      <c r="AF47" t="e">
        <f t="shared" si="6"/>
        <v>#N/A</v>
      </c>
      <c r="AG47" t="e">
        <f t="shared" si="7"/>
        <v>#N/A</v>
      </c>
      <c r="AH47" t="e">
        <f t="shared" si="8"/>
        <v>#N/A</v>
      </c>
      <c r="AI47" t="e">
        <f t="shared" si="15"/>
        <v>#N/A</v>
      </c>
      <c r="AJ47" t="e">
        <f t="shared" si="9"/>
        <v>#N/A</v>
      </c>
      <c r="AK47">
        <f t="shared" si="10"/>
        <v>0</v>
      </c>
      <c r="AL47" t="e">
        <f t="shared" si="11"/>
        <v>#N/A</v>
      </c>
      <c r="AM47" t="e">
        <f t="shared" si="12"/>
        <v>#N/A</v>
      </c>
      <c r="AN47" t="e">
        <f t="shared" si="13"/>
        <v>#N/A</v>
      </c>
      <c r="AO47" t="e">
        <f>_xlfn.PERCENTILE.INC(INDEX($W$4:$W$263,MATCH(SPC!$B$13,IF(Setup!$B$11="Weekly",'SPC Backing (Hide)'!$B$4:$B$263,'SPC Backing (Hide)'!$E$4:$E$263),0),1):INDEX($W$4:$W$263,MATCH(SPC!$B$14,IF(Setup!$B$11="Weekly",'SPC Backing (Hide)'!$B$4:$B$263,'SPC Backing (Hide)'!$E$4:$E$263),0),1),'SPC Backing (Hide)'!$AO$3)</f>
        <v>#N/A</v>
      </c>
      <c r="AP47" t="e">
        <f>IF(_xlfn.PERCENTILE.INC(INDEX($W$4:$W$263,MATCH(SPC!$B$13,IF(Setup!$B$11="Weekly",'SPC Backing (Hide)'!$B$4:$B$263,'SPC Backing (Hide)'!$E$4:$E$263),0),1):INDEX($W$4:$W$263,MATCH(SPC!$B$14,IF(Setup!$B$11="Weekly",'SPC Backing (Hide)'!$B$4:$B$263,'SPC Backing (Hide)'!$E$4:$E$263),0),1),'SPC Backing (Hide)'!$AP$3)=AO47,_xlfn.PERCENTILE.INC(INDEX($W$4:$W$263,MATCH(SPC!$B$13,IF(Setup!$B$11="Weekly",'SPC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7" t="e">
        <f t="shared" si="14"/>
        <v>#N/A</v>
      </c>
    </row>
    <row r="48" spans="2:43" x14ac:dyDescent="0.35">
      <c r="B48" s="12" t="str">
        <f>Demand!C53</f>
        <v/>
      </c>
      <c r="C48" s="57" t="str">
        <f>Demand!D53</f>
        <v/>
      </c>
      <c r="D48" s="57" t="str">
        <f>Demand!E53</f>
        <v/>
      </c>
      <c r="E48" s="57" t="e">
        <f>TEXT(D48*29,"mmm")&amp;"-"&amp;IF(D48=1,MAX($C$4:C47)+1,MAX($C$4:C47))</f>
        <v>#VALUE!</v>
      </c>
      <c r="F48" s="7">
        <f>INDEX(Demand!$F$9:$T$268,MATCH('SPC Backing (Hide)'!$B48,Demand!$C$9:$C$268,0),MATCH('SPC Backing (Hide)'!F$3,Demand!$F$8:$T$8,0))</f>
        <v>0</v>
      </c>
      <c r="G48" s="5">
        <f>INDEX(Demand!$F$9:$T$268,MATCH('SPC Backing (Hide)'!$B48,Demand!$C$9:$C$268,0),MATCH('SPC Backing (Hide)'!G$3,Demand!$F$8:$T$8,0))</f>
        <v>0</v>
      </c>
      <c r="H48" s="5">
        <f>INDEX(Demand!$F$9:$T$268,MATCH('SPC Backing (Hide)'!$B48,Demand!$C$9:$C$268,0),MATCH('SPC Backing (Hide)'!H$3,Demand!$F$8:$T$8,0))</f>
        <v>0</v>
      </c>
      <c r="I48" s="5">
        <f>INDEX(Demand!$F$9:$T$268,MATCH('SPC Backing (Hide)'!$B48,Demand!$C$9:$C$268,0),MATCH('SPC Backing (Hide)'!I$3,Demand!$F$8:$T$8,0))</f>
        <v>0</v>
      </c>
      <c r="J48" s="5">
        <f>INDEX(Demand!$F$9:$T$268,MATCH('SPC Backing (Hide)'!$B48,Demand!$C$9:$C$268,0),MATCH('SPC Backing (Hide)'!J$3,Demand!$F$8:$T$8,0))</f>
        <v>0</v>
      </c>
      <c r="K48" s="5">
        <f>INDEX(Demand!$F$9:$T$268,MATCH('SPC Backing (Hide)'!$B48,Demand!$C$9:$C$268,0),MATCH('SPC Backing (Hide)'!K$3,Demand!$F$8:$T$8,0))</f>
        <v>0</v>
      </c>
      <c r="L48" s="5">
        <f>INDEX(Demand!$F$9:$T$268,MATCH('SPC Backing (Hide)'!$B48,Demand!$C$9:$C$268,0),MATCH('SPC Backing (Hide)'!L$3,Demand!$F$8:$T$8,0))</f>
        <v>0</v>
      </c>
      <c r="M48" s="5">
        <f>INDEX(Demand!$F$9:$T$268,MATCH('SPC Backing (Hide)'!$B48,Demand!$C$9:$C$268,0),MATCH('SPC Backing (Hide)'!M$3,Demand!$F$8:$T$8,0))</f>
        <v>0</v>
      </c>
      <c r="N48" s="5">
        <f>INDEX(Demand!$F$9:$T$268,MATCH('SPC Backing (Hide)'!$B48,Demand!$C$9:$C$268,0),MATCH('SPC Backing (Hide)'!N$3,Demand!$F$8:$T$8,0))</f>
        <v>0</v>
      </c>
      <c r="O48" s="5">
        <f>INDEX(Demand!$F$9:$T$268,MATCH('SPC Backing (Hide)'!$B48,Demand!$C$9:$C$268,0),MATCH('SPC Backing (Hide)'!O$3,Demand!$F$8:$T$8,0))</f>
        <v>0</v>
      </c>
      <c r="P48" s="5">
        <f>INDEX(Demand!$F$9:$T$268,MATCH('SPC Backing (Hide)'!$B48,Demand!$C$9:$C$268,0),MATCH('SPC Backing (Hide)'!P$3,Demand!$F$8:$T$8,0))</f>
        <v>0</v>
      </c>
      <c r="Q48" s="5">
        <f>INDEX(Demand!$F$9:$T$268,MATCH('SPC Backing (Hide)'!$B48,Demand!$C$9:$C$268,0),MATCH('SPC Backing (Hide)'!Q$3,Demand!$F$8:$T$8,0))</f>
        <v>0</v>
      </c>
      <c r="R48" s="5">
        <f>INDEX(Demand!$F$9:$T$268,MATCH('SPC Backing (Hide)'!$B48,Demand!$C$9:$C$268,0),MATCH('SPC Backing (Hide)'!R$3,Demand!$F$8:$T$8,0))</f>
        <v>0</v>
      </c>
      <c r="S48" s="5">
        <f>INDEX(Demand!$F$9:$T$268,MATCH('SPC Backing (Hide)'!$B48,Demand!$C$9:$C$268,0),MATCH('SPC Backing (Hide)'!S$3,Demand!$F$8:$T$8,0))</f>
        <v>0</v>
      </c>
      <c r="T48" s="6">
        <f>INDEX(Demand!$F$9:$T$268,MATCH('SPC Backing (Hide)'!$B48,Demand!$C$9:$C$268,0),MATCH('SPC Backing (Hide)'!T$3,Demand!$F$8:$T$8,0))</f>
        <v>0</v>
      </c>
      <c r="U48" s="5">
        <f t="shared" si="0"/>
        <v>0</v>
      </c>
      <c r="V48">
        <f>IF(SPC!$B$13="",1,IF(SPC!$B$12="Yes",IF(Setup!$B$11="Weekly",IF(ROW(A45)&gt;=Demand!$A$8-51,1,0),IF(ROW(A45)&gt;=Demand!$A$8-11,1,0)),IF(Setup!$B$11="Weekly",IF(AND(B48&gt;=SPC!$B$13,B48&lt;SPC!$B$14),1,0),IF(AND(MATCH(E48,$E$4:$E$263,0)&gt;=MATCH(SPC!$B$13,$E$4:$E$263,0),MATCH(E48,$E$4:$E$263,0)&lt;=MATCH(SPC!$B$14,$E$4:$E$263,0)),1,0))))</f>
        <v>1</v>
      </c>
      <c r="W48" cm="1">
        <f t="array" ref="W48">INDEX($F$4:$U$263,ROW(A45),MATCH($X$2,$F$3:$U$3,0))</f>
        <v>0</v>
      </c>
      <c r="X48" t="e">
        <f>AVERAGE(INDEX($F$4:$U$263,MATCH(SPC!$B$13,IF(Setup!$B$11="Weekly",'SPC Backing (Hide)'!$B$4:$B$263,'SPC Backing (Hide)'!$E$4:$E$263),0),MATCH($X$2,$F$3:$U$3,0)):INDEX($F$4:$U$263,MATCH(SPC!$B$14,IF(Setup!$B$11="Weekly",'SPC Backing (Hide)'!$B$4:$B$263,'SPC Backing (Hide)'!$E$4:$E$263),0),MATCH('SPC Backing (Hide)'!$X$2,'SPC Backing (Hide)'!$F$3:$U$3,0)))</f>
        <v>#N/A</v>
      </c>
      <c r="Y48" cm="1">
        <f t="array" ref="Y48">ABS(INDEX($F$4:$U$263,ROW(A45),MATCH($X$2,$F$3:$U$3,0))-INDEX($F$4:$U$263,ROW(A44),MATCH($X$2,$F$3:$U$3,0)))</f>
        <v>0</v>
      </c>
      <c r="Z48" t="e">
        <f>AVERAGE(INDEX($Y$4:$Y$263,MATCH(SPC!$B$13,IF(Setup!$B$11="Weekly",'SPC Backing (Hide)'!$B$4:$B$263,'SPC Backing (Hide)'!$E$4:$E$263),0)):INDEX($Y$4:$Y$263,MATCH(SPC!$B$14,IF(Setup!$B$11="Weekly",'SPC Backing (Hide)'!$B$4:$B$263,'SPC Backing (Hide)'!$E$4:$E$263),0),1))</f>
        <v>#N/A</v>
      </c>
      <c r="AA48" t="e">
        <f t="shared" si="1"/>
        <v>#N/A</v>
      </c>
      <c r="AB48" t="e">
        <f t="shared" si="2"/>
        <v>#N/A</v>
      </c>
      <c r="AC48" t="e">
        <f t="shared" si="3"/>
        <v>#N/A</v>
      </c>
      <c r="AD48" t="e">
        <f t="shared" si="4"/>
        <v>#N/A</v>
      </c>
      <c r="AE48" t="e">
        <f t="shared" si="5"/>
        <v>#N/A</v>
      </c>
      <c r="AF48" t="e">
        <f t="shared" si="6"/>
        <v>#N/A</v>
      </c>
      <c r="AG48" t="e">
        <f t="shared" si="7"/>
        <v>#N/A</v>
      </c>
      <c r="AH48" t="e">
        <f t="shared" si="8"/>
        <v>#N/A</v>
      </c>
      <c r="AI48" t="e">
        <f t="shared" si="15"/>
        <v>#N/A</v>
      </c>
      <c r="AJ48" t="e">
        <f t="shared" si="9"/>
        <v>#N/A</v>
      </c>
      <c r="AK48">
        <f t="shared" si="10"/>
        <v>0</v>
      </c>
      <c r="AL48" t="e">
        <f t="shared" si="11"/>
        <v>#N/A</v>
      </c>
      <c r="AM48" t="e">
        <f t="shared" si="12"/>
        <v>#N/A</v>
      </c>
      <c r="AN48" t="e">
        <f t="shared" si="13"/>
        <v>#N/A</v>
      </c>
      <c r="AO48" t="e">
        <f>_xlfn.PERCENTILE.INC(INDEX($W$4:$W$263,MATCH(SPC!$B$13,IF(Setup!$B$11="Weekly",'SPC Backing (Hide)'!$B$4:$B$263,'SPC Backing (Hide)'!$E$4:$E$263),0),1):INDEX($W$4:$W$263,MATCH(SPC!$B$14,IF(Setup!$B$11="Weekly",'SPC Backing (Hide)'!$B$4:$B$263,'SPC Backing (Hide)'!$E$4:$E$263),0),1),'SPC Backing (Hide)'!$AO$3)</f>
        <v>#N/A</v>
      </c>
      <c r="AP48" t="e">
        <f>IF(_xlfn.PERCENTILE.INC(INDEX($W$4:$W$263,MATCH(SPC!$B$13,IF(Setup!$B$11="Weekly",'SPC Backing (Hide)'!$B$4:$B$263,'SPC Backing (Hide)'!$E$4:$E$263),0),1):INDEX($W$4:$W$263,MATCH(SPC!$B$14,IF(Setup!$B$11="Weekly",'SPC Backing (Hide)'!$B$4:$B$263,'SPC Backing (Hide)'!$E$4:$E$263),0),1),'SPC Backing (Hide)'!$AP$3)=AO48,_xlfn.PERCENTILE.INC(INDEX($W$4:$W$263,MATCH(SPC!$B$13,IF(Setup!$B$11="Weekly",'SPC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8" t="e">
        <f t="shared" si="14"/>
        <v>#N/A</v>
      </c>
    </row>
    <row r="49" spans="2:43" x14ac:dyDescent="0.35">
      <c r="B49" s="12" t="str">
        <f>Demand!C54</f>
        <v/>
      </c>
      <c r="C49" s="57" t="str">
        <f>Demand!D54</f>
        <v/>
      </c>
      <c r="D49" s="57" t="str">
        <f>Demand!E54</f>
        <v/>
      </c>
      <c r="E49" s="57" t="e">
        <f>TEXT(D49*29,"mmm")&amp;"-"&amp;IF(D49=1,MAX($C$4:C48)+1,MAX($C$4:C48))</f>
        <v>#VALUE!</v>
      </c>
      <c r="F49" s="7">
        <f>INDEX(Demand!$F$9:$T$268,MATCH('SPC Backing (Hide)'!$B49,Demand!$C$9:$C$268,0),MATCH('SPC Backing (Hide)'!F$3,Demand!$F$8:$T$8,0))</f>
        <v>0</v>
      </c>
      <c r="G49" s="5">
        <f>INDEX(Demand!$F$9:$T$268,MATCH('SPC Backing (Hide)'!$B49,Demand!$C$9:$C$268,0),MATCH('SPC Backing (Hide)'!G$3,Demand!$F$8:$T$8,0))</f>
        <v>0</v>
      </c>
      <c r="H49" s="5">
        <f>INDEX(Demand!$F$9:$T$268,MATCH('SPC Backing (Hide)'!$B49,Demand!$C$9:$C$268,0),MATCH('SPC Backing (Hide)'!H$3,Demand!$F$8:$T$8,0))</f>
        <v>0</v>
      </c>
      <c r="I49" s="5">
        <f>INDEX(Demand!$F$9:$T$268,MATCH('SPC Backing (Hide)'!$B49,Demand!$C$9:$C$268,0),MATCH('SPC Backing (Hide)'!I$3,Demand!$F$8:$T$8,0))</f>
        <v>0</v>
      </c>
      <c r="J49" s="5">
        <f>INDEX(Demand!$F$9:$T$268,MATCH('SPC Backing (Hide)'!$B49,Demand!$C$9:$C$268,0),MATCH('SPC Backing (Hide)'!J$3,Demand!$F$8:$T$8,0))</f>
        <v>0</v>
      </c>
      <c r="K49" s="5">
        <f>INDEX(Demand!$F$9:$T$268,MATCH('SPC Backing (Hide)'!$B49,Demand!$C$9:$C$268,0),MATCH('SPC Backing (Hide)'!K$3,Demand!$F$8:$T$8,0))</f>
        <v>0</v>
      </c>
      <c r="L49" s="5">
        <f>INDEX(Demand!$F$9:$T$268,MATCH('SPC Backing (Hide)'!$B49,Demand!$C$9:$C$268,0),MATCH('SPC Backing (Hide)'!L$3,Demand!$F$8:$T$8,0))</f>
        <v>0</v>
      </c>
      <c r="M49" s="5">
        <f>INDEX(Demand!$F$9:$T$268,MATCH('SPC Backing (Hide)'!$B49,Demand!$C$9:$C$268,0),MATCH('SPC Backing (Hide)'!M$3,Demand!$F$8:$T$8,0))</f>
        <v>0</v>
      </c>
      <c r="N49" s="5">
        <f>INDEX(Demand!$F$9:$T$268,MATCH('SPC Backing (Hide)'!$B49,Demand!$C$9:$C$268,0),MATCH('SPC Backing (Hide)'!N$3,Demand!$F$8:$T$8,0))</f>
        <v>0</v>
      </c>
      <c r="O49" s="5">
        <f>INDEX(Demand!$F$9:$T$268,MATCH('SPC Backing (Hide)'!$B49,Demand!$C$9:$C$268,0),MATCH('SPC Backing (Hide)'!O$3,Demand!$F$8:$T$8,0))</f>
        <v>0</v>
      </c>
      <c r="P49" s="5">
        <f>INDEX(Demand!$F$9:$T$268,MATCH('SPC Backing (Hide)'!$B49,Demand!$C$9:$C$268,0),MATCH('SPC Backing (Hide)'!P$3,Demand!$F$8:$T$8,0))</f>
        <v>0</v>
      </c>
      <c r="Q49" s="5">
        <f>INDEX(Demand!$F$9:$T$268,MATCH('SPC Backing (Hide)'!$B49,Demand!$C$9:$C$268,0),MATCH('SPC Backing (Hide)'!Q$3,Demand!$F$8:$T$8,0))</f>
        <v>0</v>
      </c>
      <c r="R49" s="5">
        <f>INDEX(Demand!$F$9:$T$268,MATCH('SPC Backing (Hide)'!$B49,Demand!$C$9:$C$268,0),MATCH('SPC Backing (Hide)'!R$3,Demand!$F$8:$T$8,0))</f>
        <v>0</v>
      </c>
      <c r="S49" s="5">
        <f>INDEX(Demand!$F$9:$T$268,MATCH('SPC Backing (Hide)'!$B49,Demand!$C$9:$C$268,0),MATCH('SPC Backing (Hide)'!S$3,Demand!$F$8:$T$8,0))</f>
        <v>0</v>
      </c>
      <c r="T49" s="6">
        <f>INDEX(Demand!$F$9:$T$268,MATCH('SPC Backing (Hide)'!$B49,Demand!$C$9:$C$268,0),MATCH('SPC Backing (Hide)'!T$3,Demand!$F$8:$T$8,0))</f>
        <v>0</v>
      </c>
      <c r="U49" s="5">
        <f t="shared" si="0"/>
        <v>0</v>
      </c>
      <c r="V49">
        <f>IF(SPC!$B$13="",1,IF(SPC!$B$12="Yes",IF(Setup!$B$11="Weekly",IF(ROW(A46)&gt;=Demand!$A$8-51,1,0),IF(ROW(A46)&gt;=Demand!$A$8-11,1,0)),IF(Setup!$B$11="Weekly",IF(AND(B49&gt;=SPC!$B$13,B49&lt;SPC!$B$14),1,0),IF(AND(MATCH(E49,$E$4:$E$263,0)&gt;=MATCH(SPC!$B$13,$E$4:$E$263,0),MATCH(E49,$E$4:$E$263,0)&lt;=MATCH(SPC!$B$14,$E$4:$E$263,0)),1,0))))</f>
        <v>1</v>
      </c>
      <c r="W49" cm="1">
        <f t="array" ref="W49">INDEX($F$4:$U$263,ROW(A46),MATCH($X$2,$F$3:$U$3,0))</f>
        <v>0</v>
      </c>
      <c r="X49" t="e">
        <f>AVERAGE(INDEX($F$4:$U$263,MATCH(SPC!$B$13,IF(Setup!$B$11="Weekly",'SPC Backing (Hide)'!$B$4:$B$263,'SPC Backing (Hide)'!$E$4:$E$263),0),MATCH($X$2,$F$3:$U$3,0)):INDEX($F$4:$U$263,MATCH(SPC!$B$14,IF(Setup!$B$11="Weekly",'SPC Backing (Hide)'!$B$4:$B$263,'SPC Backing (Hide)'!$E$4:$E$263),0),MATCH('SPC Backing (Hide)'!$X$2,'SPC Backing (Hide)'!$F$3:$U$3,0)))</f>
        <v>#N/A</v>
      </c>
      <c r="Y49" cm="1">
        <f t="array" ref="Y49">ABS(INDEX($F$4:$U$263,ROW(A46),MATCH($X$2,$F$3:$U$3,0))-INDEX($F$4:$U$263,ROW(A45),MATCH($X$2,$F$3:$U$3,0)))</f>
        <v>0</v>
      </c>
      <c r="Z49" t="e">
        <f>AVERAGE(INDEX($Y$4:$Y$263,MATCH(SPC!$B$13,IF(Setup!$B$11="Weekly",'SPC Backing (Hide)'!$B$4:$B$263,'SPC Backing (Hide)'!$E$4:$E$263),0)):INDEX($Y$4:$Y$263,MATCH(SPC!$B$14,IF(Setup!$B$11="Weekly",'SPC Backing (Hide)'!$B$4:$B$263,'SPC Backing (Hide)'!$E$4:$E$263),0),1))</f>
        <v>#N/A</v>
      </c>
      <c r="AA49" t="e">
        <f t="shared" si="1"/>
        <v>#N/A</v>
      </c>
      <c r="AB49" t="e">
        <f t="shared" si="2"/>
        <v>#N/A</v>
      </c>
      <c r="AC49" t="e">
        <f t="shared" si="3"/>
        <v>#N/A</v>
      </c>
      <c r="AD49" t="e">
        <f t="shared" si="4"/>
        <v>#N/A</v>
      </c>
      <c r="AE49" t="e">
        <f t="shared" si="5"/>
        <v>#N/A</v>
      </c>
      <c r="AF49" t="e">
        <f t="shared" si="6"/>
        <v>#N/A</v>
      </c>
      <c r="AG49" t="e">
        <f t="shared" si="7"/>
        <v>#N/A</v>
      </c>
      <c r="AH49" t="e">
        <f t="shared" si="8"/>
        <v>#N/A</v>
      </c>
      <c r="AI49" t="e">
        <f t="shared" si="15"/>
        <v>#N/A</v>
      </c>
      <c r="AJ49" t="e">
        <f t="shared" si="9"/>
        <v>#N/A</v>
      </c>
      <c r="AK49">
        <f t="shared" si="10"/>
        <v>0</v>
      </c>
      <c r="AL49" t="e">
        <f t="shared" si="11"/>
        <v>#N/A</v>
      </c>
      <c r="AM49" t="e">
        <f t="shared" si="12"/>
        <v>#N/A</v>
      </c>
      <c r="AN49" t="e">
        <f t="shared" si="13"/>
        <v>#N/A</v>
      </c>
      <c r="AO49" t="e">
        <f>_xlfn.PERCENTILE.INC(INDEX($W$4:$W$263,MATCH(SPC!$B$13,IF(Setup!$B$11="Weekly",'SPC Backing (Hide)'!$B$4:$B$263,'SPC Backing (Hide)'!$E$4:$E$263),0),1):INDEX($W$4:$W$263,MATCH(SPC!$B$14,IF(Setup!$B$11="Weekly",'SPC Backing (Hide)'!$B$4:$B$263,'SPC Backing (Hide)'!$E$4:$E$263),0),1),'SPC Backing (Hide)'!$AO$3)</f>
        <v>#N/A</v>
      </c>
      <c r="AP49" t="e">
        <f>IF(_xlfn.PERCENTILE.INC(INDEX($W$4:$W$263,MATCH(SPC!$B$13,IF(Setup!$B$11="Weekly",'SPC Backing (Hide)'!$B$4:$B$263,'SPC Backing (Hide)'!$E$4:$E$263),0),1):INDEX($W$4:$W$263,MATCH(SPC!$B$14,IF(Setup!$B$11="Weekly",'SPC Backing (Hide)'!$B$4:$B$263,'SPC Backing (Hide)'!$E$4:$E$263),0),1),'SPC Backing (Hide)'!$AP$3)=AO49,_xlfn.PERCENTILE.INC(INDEX($W$4:$W$263,MATCH(SPC!$B$13,IF(Setup!$B$11="Weekly",'SPC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49" t="e">
        <f t="shared" si="14"/>
        <v>#N/A</v>
      </c>
    </row>
    <row r="50" spans="2:43" x14ac:dyDescent="0.35">
      <c r="B50" s="12" t="str">
        <f>Demand!C55</f>
        <v/>
      </c>
      <c r="C50" s="57" t="str">
        <f>Demand!D55</f>
        <v/>
      </c>
      <c r="D50" s="57" t="str">
        <f>Demand!E55</f>
        <v/>
      </c>
      <c r="E50" s="57" t="e">
        <f>TEXT(D50*29,"mmm")&amp;"-"&amp;IF(D50=1,MAX($C$4:C49)+1,MAX($C$4:C49))</f>
        <v>#VALUE!</v>
      </c>
      <c r="F50" s="7">
        <f>INDEX(Demand!$F$9:$T$268,MATCH('SPC Backing (Hide)'!$B50,Demand!$C$9:$C$268,0),MATCH('SPC Backing (Hide)'!F$3,Demand!$F$8:$T$8,0))</f>
        <v>0</v>
      </c>
      <c r="G50" s="5">
        <f>INDEX(Demand!$F$9:$T$268,MATCH('SPC Backing (Hide)'!$B50,Demand!$C$9:$C$268,0),MATCH('SPC Backing (Hide)'!G$3,Demand!$F$8:$T$8,0))</f>
        <v>0</v>
      </c>
      <c r="H50" s="5">
        <f>INDEX(Demand!$F$9:$T$268,MATCH('SPC Backing (Hide)'!$B50,Demand!$C$9:$C$268,0),MATCH('SPC Backing (Hide)'!H$3,Demand!$F$8:$T$8,0))</f>
        <v>0</v>
      </c>
      <c r="I50" s="5">
        <f>INDEX(Demand!$F$9:$T$268,MATCH('SPC Backing (Hide)'!$B50,Demand!$C$9:$C$268,0),MATCH('SPC Backing (Hide)'!I$3,Demand!$F$8:$T$8,0))</f>
        <v>0</v>
      </c>
      <c r="J50" s="5">
        <f>INDEX(Demand!$F$9:$T$268,MATCH('SPC Backing (Hide)'!$B50,Demand!$C$9:$C$268,0),MATCH('SPC Backing (Hide)'!J$3,Demand!$F$8:$T$8,0))</f>
        <v>0</v>
      </c>
      <c r="K50" s="5">
        <f>INDEX(Demand!$F$9:$T$268,MATCH('SPC Backing (Hide)'!$B50,Demand!$C$9:$C$268,0),MATCH('SPC Backing (Hide)'!K$3,Demand!$F$8:$T$8,0))</f>
        <v>0</v>
      </c>
      <c r="L50" s="5">
        <f>INDEX(Demand!$F$9:$T$268,MATCH('SPC Backing (Hide)'!$B50,Demand!$C$9:$C$268,0),MATCH('SPC Backing (Hide)'!L$3,Demand!$F$8:$T$8,0))</f>
        <v>0</v>
      </c>
      <c r="M50" s="5">
        <f>INDEX(Demand!$F$9:$T$268,MATCH('SPC Backing (Hide)'!$B50,Demand!$C$9:$C$268,0),MATCH('SPC Backing (Hide)'!M$3,Demand!$F$8:$T$8,0))</f>
        <v>0</v>
      </c>
      <c r="N50" s="5">
        <f>INDEX(Demand!$F$9:$T$268,MATCH('SPC Backing (Hide)'!$B50,Demand!$C$9:$C$268,0),MATCH('SPC Backing (Hide)'!N$3,Demand!$F$8:$T$8,0))</f>
        <v>0</v>
      </c>
      <c r="O50" s="5">
        <f>INDEX(Demand!$F$9:$T$268,MATCH('SPC Backing (Hide)'!$B50,Demand!$C$9:$C$268,0),MATCH('SPC Backing (Hide)'!O$3,Demand!$F$8:$T$8,0))</f>
        <v>0</v>
      </c>
      <c r="P50" s="5">
        <f>INDEX(Demand!$F$9:$T$268,MATCH('SPC Backing (Hide)'!$B50,Demand!$C$9:$C$268,0),MATCH('SPC Backing (Hide)'!P$3,Demand!$F$8:$T$8,0))</f>
        <v>0</v>
      </c>
      <c r="Q50" s="5">
        <f>INDEX(Demand!$F$9:$T$268,MATCH('SPC Backing (Hide)'!$B50,Demand!$C$9:$C$268,0),MATCH('SPC Backing (Hide)'!Q$3,Demand!$F$8:$T$8,0))</f>
        <v>0</v>
      </c>
      <c r="R50" s="5">
        <f>INDEX(Demand!$F$9:$T$268,MATCH('SPC Backing (Hide)'!$B50,Demand!$C$9:$C$268,0),MATCH('SPC Backing (Hide)'!R$3,Demand!$F$8:$T$8,0))</f>
        <v>0</v>
      </c>
      <c r="S50" s="5">
        <f>INDEX(Demand!$F$9:$T$268,MATCH('SPC Backing (Hide)'!$B50,Demand!$C$9:$C$268,0),MATCH('SPC Backing (Hide)'!S$3,Demand!$F$8:$T$8,0))</f>
        <v>0</v>
      </c>
      <c r="T50" s="6">
        <f>INDEX(Demand!$F$9:$T$268,MATCH('SPC Backing (Hide)'!$B50,Demand!$C$9:$C$268,0),MATCH('SPC Backing (Hide)'!T$3,Demand!$F$8:$T$8,0))</f>
        <v>0</v>
      </c>
      <c r="U50" s="5">
        <f t="shared" si="0"/>
        <v>0</v>
      </c>
      <c r="V50">
        <f>IF(SPC!$B$13="",1,IF(SPC!$B$12="Yes",IF(Setup!$B$11="Weekly",IF(ROW(A47)&gt;=Demand!$A$8-51,1,0),IF(ROW(A47)&gt;=Demand!$A$8-11,1,0)),IF(Setup!$B$11="Weekly",IF(AND(B50&gt;=SPC!$B$13,B50&lt;SPC!$B$14),1,0),IF(AND(MATCH(E50,$E$4:$E$263,0)&gt;=MATCH(SPC!$B$13,$E$4:$E$263,0),MATCH(E50,$E$4:$E$263,0)&lt;=MATCH(SPC!$B$14,$E$4:$E$263,0)),1,0))))</f>
        <v>1</v>
      </c>
      <c r="W50" cm="1">
        <f t="array" ref="W50">INDEX($F$4:$U$263,ROW(A47),MATCH($X$2,$F$3:$U$3,0))</f>
        <v>0</v>
      </c>
      <c r="X50" t="e">
        <f>AVERAGE(INDEX($F$4:$U$263,MATCH(SPC!$B$13,IF(Setup!$B$11="Weekly",'SPC Backing (Hide)'!$B$4:$B$263,'SPC Backing (Hide)'!$E$4:$E$263),0),MATCH($X$2,$F$3:$U$3,0)):INDEX($F$4:$U$263,MATCH(SPC!$B$14,IF(Setup!$B$11="Weekly",'SPC Backing (Hide)'!$B$4:$B$263,'SPC Backing (Hide)'!$E$4:$E$263),0),MATCH('SPC Backing (Hide)'!$X$2,'SPC Backing (Hide)'!$F$3:$U$3,0)))</f>
        <v>#N/A</v>
      </c>
      <c r="Y50" cm="1">
        <f t="array" ref="Y50">ABS(INDEX($F$4:$U$263,ROW(A47),MATCH($X$2,$F$3:$U$3,0))-INDEX($F$4:$U$263,ROW(A46),MATCH($X$2,$F$3:$U$3,0)))</f>
        <v>0</v>
      </c>
      <c r="Z50" t="e">
        <f>AVERAGE(INDEX($Y$4:$Y$263,MATCH(SPC!$B$13,IF(Setup!$B$11="Weekly",'SPC Backing (Hide)'!$B$4:$B$263,'SPC Backing (Hide)'!$E$4:$E$263),0)):INDEX($Y$4:$Y$263,MATCH(SPC!$B$14,IF(Setup!$B$11="Weekly",'SPC Backing (Hide)'!$B$4:$B$263,'SPC Backing (Hide)'!$E$4:$E$263),0),1))</f>
        <v>#N/A</v>
      </c>
      <c r="AA50" t="e">
        <f t="shared" si="1"/>
        <v>#N/A</v>
      </c>
      <c r="AB50" t="e">
        <f t="shared" si="2"/>
        <v>#N/A</v>
      </c>
      <c r="AC50" t="e">
        <f t="shared" si="3"/>
        <v>#N/A</v>
      </c>
      <c r="AD50" t="e">
        <f t="shared" si="4"/>
        <v>#N/A</v>
      </c>
      <c r="AE50" t="e">
        <f t="shared" si="5"/>
        <v>#N/A</v>
      </c>
      <c r="AF50" t="e">
        <f t="shared" si="6"/>
        <v>#N/A</v>
      </c>
      <c r="AG50" t="e">
        <f t="shared" si="7"/>
        <v>#N/A</v>
      </c>
      <c r="AH50" t="e">
        <f t="shared" si="8"/>
        <v>#N/A</v>
      </c>
      <c r="AI50" t="e">
        <f t="shared" si="15"/>
        <v>#N/A</v>
      </c>
      <c r="AJ50" t="e">
        <f t="shared" si="9"/>
        <v>#N/A</v>
      </c>
      <c r="AK50">
        <f t="shared" si="10"/>
        <v>0</v>
      </c>
      <c r="AL50" t="e">
        <f t="shared" si="11"/>
        <v>#N/A</v>
      </c>
      <c r="AM50" t="e">
        <f t="shared" si="12"/>
        <v>#N/A</v>
      </c>
      <c r="AN50" t="e">
        <f t="shared" si="13"/>
        <v>#N/A</v>
      </c>
      <c r="AO50" t="e">
        <f>_xlfn.PERCENTILE.INC(INDEX($W$4:$W$263,MATCH(SPC!$B$13,IF(Setup!$B$11="Weekly",'SPC Backing (Hide)'!$B$4:$B$263,'SPC Backing (Hide)'!$E$4:$E$263),0),1):INDEX($W$4:$W$263,MATCH(SPC!$B$14,IF(Setup!$B$11="Weekly",'SPC Backing (Hide)'!$B$4:$B$263,'SPC Backing (Hide)'!$E$4:$E$263),0),1),'SPC Backing (Hide)'!$AO$3)</f>
        <v>#N/A</v>
      </c>
      <c r="AP50" t="e">
        <f>IF(_xlfn.PERCENTILE.INC(INDEX($W$4:$W$263,MATCH(SPC!$B$13,IF(Setup!$B$11="Weekly",'SPC Backing (Hide)'!$B$4:$B$263,'SPC Backing (Hide)'!$E$4:$E$263),0),1):INDEX($W$4:$W$263,MATCH(SPC!$B$14,IF(Setup!$B$11="Weekly",'SPC Backing (Hide)'!$B$4:$B$263,'SPC Backing (Hide)'!$E$4:$E$263),0),1),'SPC Backing (Hide)'!$AP$3)=AO50,_xlfn.PERCENTILE.INC(INDEX($W$4:$W$263,MATCH(SPC!$B$13,IF(Setup!$B$11="Weekly",'SPC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0" t="e">
        <f t="shared" si="14"/>
        <v>#N/A</v>
      </c>
    </row>
    <row r="51" spans="2:43" x14ac:dyDescent="0.35">
      <c r="B51" s="12" t="str">
        <f>Demand!C56</f>
        <v/>
      </c>
      <c r="C51" s="57" t="str">
        <f>Demand!D56</f>
        <v/>
      </c>
      <c r="D51" s="57" t="str">
        <f>Demand!E56</f>
        <v/>
      </c>
      <c r="E51" s="57" t="e">
        <f>TEXT(D51*29,"mmm")&amp;"-"&amp;IF(D51=1,MAX($C$4:C50)+1,MAX($C$4:C50))</f>
        <v>#VALUE!</v>
      </c>
      <c r="F51" s="7">
        <f>INDEX(Demand!$F$9:$T$268,MATCH('SPC Backing (Hide)'!$B51,Demand!$C$9:$C$268,0),MATCH('SPC Backing (Hide)'!F$3,Demand!$F$8:$T$8,0))</f>
        <v>0</v>
      </c>
      <c r="G51" s="5">
        <f>INDEX(Demand!$F$9:$T$268,MATCH('SPC Backing (Hide)'!$B51,Demand!$C$9:$C$268,0),MATCH('SPC Backing (Hide)'!G$3,Demand!$F$8:$T$8,0))</f>
        <v>0</v>
      </c>
      <c r="H51" s="5">
        <f>INDEX(Demand!$F$9:$T$268,MATCH('SPC Backing (Hide)'!$B51,Demand!$C$9:$C$268,0),MATCH('SPC Backing (Hide)'!H$3,Demand!$F$8:$T$8,0))</f>
        <v>0</v>
      </c>
      <c r="I51" s="5">
        <f>INDEX(Demand!$F$9:$T$268,MATCH('SPC Backing (Hide)'!$B51,Demand!$C$9:$C$268,0),MATCH('SPC Backing (Hide)'!I$3,Demand!$F$8:$T$8,0))</f>
        <v>0</v>
      </c>
      <c r="J51" s="5">
        <f>INDEX(Demand!$F$9:$T$268,MATCH('SPC Backing (Hide)'!$B51,Demand!$C$9:$C$268,0),MATCH('SPC Backing (Hide)'!J$3,Demand!$F$8:$T$8,0))</f>
        <v>0</v>
      </c>
      <c r="K51" s="5">
        <f>INDEX(Demand!$F$9:$T$268,MATCH('SPC Backing (Hide)'!$B51,Demand!$C$9:$C$268,0),MATCH('SPC Backing (Hide)'!K$3,Demand!$F$8:$T$8,0))</f>
        <v>0</v>
      </c>
      <c r="L51" s="5">
        <f>INDEX(Demand!$F$9:$T$268,MATCH('SPC Backing (Hide)'!$B51,Demand!$C$9:$C$268,0),MATCH('SPC Backing (Hide)'!L$3,Demand!$F$8:$T$8,0))</f>
        <v>0</v>
      </c>
      <c r="M51" s="5">
        <f>INDEX(Demand!$F$9:$T$268,MATCH('SPC Backing (Hide)'!$B51,Demand!$C$9:$C$268,0),MATCH('SPC Backing (Hide)'!M$3,Demand!$F$8:$T$8,0))</f>
        <v>0</v>
      </c>
      <c r="N51" s="5">
        <f>INDEX(Demand!$F$9:$T$268,MATCH('SPC Backing (Hide)'!$B51,Demand!$C$9:$C$268,0),MATCH('SPC Backing (Hide)'!N$3,Demand!$F$8:$T$8,0))</f>
        <v>0</v>
      </c>
      <c r="O51" s="5">
        <f>INDEX(Demand!$F$9:$T$268,MATCH('SPC Backing (Hide)'!$B51,Demand!$C$9:$C$268,0),MATCH('SPC Backing (Hide)'!O$3,Demand!$F$8:$T$8,0))</f>
        <v>0</v>
      </c>
      <c r="P51" s="5">
        <f>INDEX(Demand!$F$9:$T$268,MATCH('SPC Backing (Hide)'!$B51,Demand!$C$9:$C$268,0),MATCH('SPC Backing (Hide)'!P$3,Demand!$F$8:$T$8,0))</f>
        <v>0</v>
      </c>
      <c r="Q51" s="5">
        <f>INDEX(Demand!$F$9:$T$268,MATCH('SPC Backing (Hide)'!$B51,Demand!$C$9:$C$268,0),MATCH('SPC Backing (Hide)'!Q$3,Demand!$F$8:$T$8,0))</f>
        <v>0</v>
      </c>
      <c r="R51" s="5">
        <f>INDEX(Demand!$F$9:$T$268,MATCH('SPC Backing (Hide)'!$B51,Demand!$C$9:$C$268,0),MATCH('SPC Backing (Hide)'!R$3,Demand!$F$8:$T$8,0))</f>
        <v>0</v>
      </c>
      <c r="S51" s="5">
        <f>INDEX(Demand!$F$9:$T$268,MATCH('SPC Backing (Hide)'!$B51,Demand!$C$9:$C$268,0),MATCH('SPC Backing (Hide)'!S$3,Demand!$F$8:$T$8,0))</f>
        <v>0</v>
      </c>
      <c r="T51" s="6">
        <f>INDEX(Demand!$F$9:$T$268,MATCH('SPC Backing (Hide)'!$B51,Demand!$C$9:$C$268,0),MATCH('SPC Backing (Hide)'!T$3,Demand!$F$8:$T$8,0))</f>
        <v>0</v>
      </c>
      <c r="U51" s="5">
        <f t="shared" si="0"/>
        <v>0</v>
      </c>
      <c r="V51">
        <f>IF(SPC!$B$13="",1,IF(SPC!$B$12="Yes",IF(Setup!$B$11="Weekly",IF(ROW(A48)&gt;=Demand!$A$8-51,1,0),IF(ROW(A48)&gt;=Demand!$A$8-11,1,0)),IF(Setup!$B$11="Weekly",IF(AND(B51&gt;=SPC!$B$13,B51&lt;SPC!$B$14),1,0),IF(AND(MATCH(E51,$E$4:$E$263,0)&gt;=MATCH(SPC!$B$13,$E$4:$E$263,0),MATCH(E51,$E$4:$E$263,0)&lt;=MATCH(SPC!$B$14,$E$4:$E$263,0)),1,0))))</f>
        <v>1</v>
      </c>
      <c r="W51" cm="1">
        <f t="array" ref="W51">INDEX($F$4:$U$263,ROW(A48),MATCH($X$2,$F$3:$U$3,0))</f>
        <v>0</v>
      </c>
      <c r="X51" t="e">
        <f>AVERAGE(INDEX($F$4:$U$263,MATCH(SPC!$B$13,IF(Setup!$B$11="Weekly",'SPC Backing (Hide)'!$B$4:$B$263,'SPC Backing (Hide)'!$E$4:$E$263),0),MATCH($X$2,$F$3:$U$3,0)):INDEX($F$4:$U$263,MATCH(SPC!$B$14,IF(Setup!$B$11="Weekly",'SPC Backing (Hide)'!$B$4:$B$263,'SPC Backing (Hide)'!$E$4:$E$263),0),MATCH('SPC Backing (Hide)'!$X$2,'SPC Backing (Hide)'!$F$3:$U$3,0)))</f>
        <v>#N/A</v>
      </c>
      <c r="Y51" cm="1">
        <f t="array" ref="Y51">ABS(INDEX($F$4:$U$263,ROW(A48),MATCH($X$2,$F$3:$U$3,0))-INDEX($F$4:$U$263,ROW(A47),MATCH($X$2,$F$3:$U$3,0)))</f>
        <v>0</v>
      </c>
      <c r="Z51" t="e">
        <f>AVERAGE(INDEX($Y$4:$Y$263,MATCH(SPC!$B$13,IF(Setup!$B$11="Weekly",'SPC Backing (Hide)'!$B$4:$B$263,'SPC Backing (Hide)'!$E$4:$E$263),0)):INDEX($Y$4:$Y$263,MATCH(SPC!$B$14,IF(Setup!$B$11="Weekly",'SPC Backing (Hide)'!$B$4:$B$263,'SPC Backing (Hide)'!$E$4:$E$263),0),1))</f>
        <v>#N/A</v>
      </c>
      <c r="AA51" t="e">
        <f t="shared" si="1"/>
        <v>#N/A</v>
      </c>
      <c r="AB51" t="e">
        <f t="shared" si="2"/>
        <v>#N/A</v>
      </c>
      <c r="AC51" t="e">
        <f t="shared" si="3"/>
        <v>#N/A</v>
      </c>
      <c r="AD51" t="e">
        <f t="shared" si="4"/>
        <v>#N/A</v>
      </c>
      <c r="AE51" t="e">
        <f t="shared" si="5"/>
        <v>#N/A</v>
      </c>
      <c r="AF51" t="e">
        <f t="shared" si="6"/>
        <v>#N/A</v>
      </c>
      <c r="AG51" t="e">
        <f t="shared" si="7"/>
        <v>#N/A</v>
      </c>
      <c r="AH51" t="e">
        <f t="shared" si="8"/>
        <v>#N/A</v>
      </c>
      <c r="AI51" t="e">
        <f t="shared" si="15"/>
        <v>#N/A</v>
      </c>
      <c r="AJ51" t="e">
        <f t="shared" si="9"/>
        <v>#N/A</v>
      </c>
      <c r="AK51">
        <f t="shared" si="10"/>
        <v>0</v>
      </c>
      <c r="AL51" t="e">
        <f t="shared" si="11"/>
        <v>#N/A</v>
      </c>
      <c r="AM51" t="e">
        <f t="shared" si="12"/>
        <v>#N/A</v>
      </c>
      <c r="AN51" t="e">
        <f t="shared" si="13"/>
        <v>#N/A</v>
      </c>
      <c r="AO51" t="e">
        <f>_xlfn.PERCENTILE.INC(INDEX($W$4:$W$263,MATCH(SPC!$B$13,IF(Setup!$B$11="Weekly",'SPC Backing (Hide)'!$B$4:$B$263,'SPC Backing (Hide)'!$E$4:$E$263),0),1):INDEX($W$4:$W$263,MATCH(SPC!$B$14,IF(Setup!$B$11="Weekly",'SPC Backing (Hide)'!$B$4:$B$263,'SPC Backing (Hide)'!$E$4:$E$263),0),1),'SPC Backing (Hide)'!$AO$3)</f>
        <v>#N/A</v>
      </c>
      <c r="AP51" t="e">
        <f>IF(_xlfn.PERCENTILE.INC(INDEX($W$4:$W$263,MATCH(SPC!$B$13,IF(Setup!$B$11="Weekly",'SPC Backing (Hide)'!$B$4:$B$263,'SPC Backing (Hide)'!$E$4:$E$263),0),1):INDEX($W$4:$W$263,MATCH(SPC!$B$14,IF(Setup!$B$11="Weekly",'SPC Backing (Hide)'!$B$4:$B$263,'SPC Backing (Hide)'!$E$4:$E$263),0),1),'SPC Backing (Hide)'!$AP$3)=AO51,_xlfn.PERCENTILE.INC(INDEX($W$4:$W$263,MATCH(SPC!$B$13,IF(Setup!$B$11="Weekly",'SPC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1" t="e">
        <f t="shared" si="14"/>
        <v>#N/A</v>
      </c>
    </row>
    <row r="52" spans="2:43" x14ac:dyDescent="0.35">
      <c r="B52" s="12" t="str">
        <f>Demand!C57</f>
        <v/>
      </c>
      <c r="C52" s="57" t="str">
        <f>Demand!D57</f>
        <v/>
      </c>
      <c r="D52" s="57" t="str">
        <f>Demand!E57</f>
        <v/>
      </c>
      <c r="E52" s="57" t="e">
        <f>TEXT(D52*29,"mmm")&amp;"-"&amp;IF(D52=1,MAX($C$4:C51)+1,MAX($C$4:C51))</f>
        <v>#VALUE!</v>
      </c>
      <c r="F52" s="7">
        <f>INDEX(Demand!$F$9:$T$268,MATCH('SPC Backing (Hide)'!$B52,Demand!$C$9:$C$268,0),MATCH('SPC Backing (Hide)'!F$3,Demand!$F$8:$T$8,0))</f>
        <v>0</v>
      </c>
      <c r="G52" s="5">
        <f>INDEX(Demand!$F$9:$T$268,MATCH('SPC Backing (Hide)'!$B52,Demand!$C$9:$C$268,0),MATCH('SPC Backing (Hide)'!G$3,Demand!$F$8:$T$8,0))</f>
        <v>0</v>
      </c>
      <c r="H52" s="5">
        <f>INDEX(Demand!$F$9:$T$268,MATCH('SPC Backing (Hide)'!$B52,Demand!$C$9:$C$268,0),MATCH('SPC Backing (Hide)'!H$3,Demand!$F$8:$T$8,0))</f>
        <v>0</v>
      </c>
      <c r="I52" s="5">
        <f>INDEX(Demand!$F$9:$T$268,MATCH('SPC Backing (Hide)'!$B52,Demand!$C$9:$C$268,0),MATCH('SPC Backing (Hide)'!I$3,Demand!$F$8:$T$8,0))</f>
        <v>0</v>
      </c>
      <c r="J52" s="5">
        <f>INDEX(Demand!$F$9:$T$268,MATCH('SPC Backing (Hide)'!$B52,Demand!$C$9:$C$268,0),MATCH('SPC Backing (Hide)'!J$3,Demand!$F$8:$T$8,0))</f>
        <v>0</v>
      </c>
      <c r="K52" s="5">
        <f>INDEX(Demand!$F$9:$T$268,MATCH('SPC Backing (Hide)'!$B52,Demand!$C$9:$C$268,0),MATCH('SPC Backing (Hide)'!K$3,Demand!$F$8:$T$8,0))</f>
        <v>0</v>
      </c>
      <c r="L52" s="5">
        <f>INDEX(Demand!$F$9:$T$268,MATCH('SPC Backing (Hide)'!$B52,Demand!$C$9:$C$268,0),MATCH('SPC Backing (Hide)'!L$3,Demand!$F$8:$T$8,0))</f>
        <v>0</v>
      </c>
      <c r="M52" s="5">
        <f>INDEX(Demand!$F$9:$T$268,MATCH('SPC Backing (Hide)'!$B52,Demand!$C$9:$C$268,0),MATCH('SPC Backing (Hide)'!M$3,Demand!$F$8:$T$8,0))</f>
        <v>0</v>
      </c>
      <c r="N52" s="5">
        <f>INDEX(Demand!$F$9:$T$268,MATCH('SPC Backing (Hide)'!$B52,Demand!$C$9:$C$268,0),MATCH('SPC Backing (Hide)'!N$3,Demand!$F$8:$T$8,0))</f>
        <v>0</v>
      </c>
      <c r="O52" s="5">
        <f>INDEX(Demand!$F$9:$T$268,MATCH('SPC Backing (Hide)'!$B52,Demand!$C$9:$C$268,0),MATCH('SPC Backing (Hide)'!O$3,Demand!$F$8:$T$8,0))</f>
        <v>0</v>
      </c>
      <c r="P52" s="5">
        <f>INDEX(Demand!$F$9:$T$268,MATCH('SPC Backing (Hide)'!$B52,Demand!$C$9:$C$268,0),MATCH('SPC Backing (Hide)'!P$3,Demand!$F$8:$T$8,0))</f>
        <v>0</v>
      </c>
      <c r="Q52" s="5">
        <f>INDEX(Demand!$F$9:$T$268,MATCH('SPC Backing (Hide)'!$B52,Demand!$C$9:$C$268,0),MATCH('SPC Backing (Hide)'!Q$3,Demand!$F$8:$T$8,0))</f>
        <v>0</v>
      </c>
      <c r="R52" s="5">
        <f>INDEX(Demand!$F$9:$T$268,MATCH('SPC Backing (Hide)'!$B52,Demand!$C$9:$C$268,0),MATCH('SPC Backing (Hide)'!R$3,Demand!$F$8:$T$8,0))</f>
        <v>0</v>
      </c>
      <c r="S52" s="5">
        <f>INDEX(Demand!$F$9:$T$268,MATCH('SPC Backing (Hide)'!$B52,Demand!$C$9:$C$268,0),MATCH('SPC Backing (Hide)'!S$3,Demand!$F$8:$T$8,0))</f>
        <v>0</v>
      </c>
      <c r="T52" s="6">
        <f>INDEX(Demand!$F$9:$T$268,MATCH('SPC Backing (Hide)'!$B52,Demand!$C$9:$C$268,0),MATCH('SPC Backing (Hide)'!T$3,Demand!$F$8:$T$8,0))</f>
        <v>0</v>
      </c>
      <c r="U52" s="5">
        <f t="shared" si="0"/>
        <v>0</v>
      </c>
      <c r="V52">
        <f>IF(SPC!$B$13="",1,IF(SPC!$B$12="Yes",IF(Setup!$B$11="Weekly",IF(ROW(A49)&gt;=Demand!$A$8-51,1,0),IF(ROW(A49)&gt;=Demand!$A$8-11,1,0)),IF(Setup!$B$11="Weekly",IF(AND(B52&gt;=SPC!$B$13,B52&lt;SPC!$B$14),1,0),IF(AND(MATCH(E52,$E$4:$E$263,0)&gt;=MATCH(SPC!$B$13,$E$4:$E$263,0),MATCH(E52,$E$4:$E$263,0)&lt;=MATCH(SPC!$B$14,$E$4:$E$263,0)),1,0))))</f>
        <v>1</v>
      </c>
      <c r="W52" cm="1">
        <f t="array" ref="W52">INDEX($F$4:$U$263,ROW(A49),MATCH($X$2,$F$3:$U$3,0))</f>
        <v>0</v>
      </c>
      <c r="X52" t="e">
        <f>AVERAGE(INDEX($F$4:$U$263,MATCH(SPC!$B$13,IF(Setup!$B$11="Weekly",'SPC Backing (Hide)'!$B$4:$B$263,'SPC Backing (Hide)'!$E$4:$E$263),0),MATCH($X$2,$F$3:$U$3,0)):INDEX($F$4:$U$263,MATCH(SPC!$B$14,IF(Setup!$B$11="Weekly",'SPC Backing (Hide)'!$B$4:$B$263,'SPC Backing (Hide)'!$E$4:$E$263),0),MATCH('SPC Backing (Hide)'!$X$2,'SPC Backing (Hide)'!$F$3:$U$3,0)))</f>
        <v>#N/A</v>
      </c>
      <c r="Y52" cm="1">
        <f t="array" ref="Y52">ABS(INDEX($F$4:$U$263,ROW(A49),MATCH($X$2,$F$3:$U$3,0))-INDEX($F$4:$U$263,ROW(A48),MATCH($X$2,$F$3:$U$3,0)))</f>
        <v>0</v>
      </c>
      <c r="Z52" t="e">
        <f>AVERAGE(INDEX($Y$4:$Y$263,MATCH(SPC!$B$13,IF(Setup!$B$11="Weekly",'SPC Backing (Hide)'!$B$4:$B$263,'SPC Backing (Hide)'!$E$4:$E$263),0)):INDEX($Y$4:$Y$263,MATCH(SPC!$B$14,IF(Setup!$B$11="Weekly",'SPC Backing (Hide)'!$B$4:$B$263,'SPC Backing (Hide)'!$E$4:$E$263),0),1))</f>
        <v>#N/A</v>
      </c>
      <c r="AA52" t="e">
        <f t="shared" si="1"/>
        <v>#N/A</v>
      </c>
      <c r="AB52" t="e">
        <f t="shared" si="2"/>
        <v>#N/A</v>
      </c>
      <c r="AC52" t="e">
        <f t="shared" si="3"/>
        <v>#N/A</v>
      </c>
      <c r="AD52" t="e">
        <f t="shared" si="4"/>
        <v>#N/A</v>
      </c>
      <c r="AE52" t="e">
        <f t="shared" si="5"/>
        <v>#N/A</v>
      </c>
      <c r="AF52" t="e">
        <f t="shared" si="6"/>
        <v>#N/A</v>
      </c>
      <c r="AG52" t="e">
        <f t="shared" si="7"/>
        <v>#N/A</v>
      </c>
      <c r="AH52" t="e">
        <f t="shared" si="8"/>
        <v>#N/A</v>
      </c>
      <c r="AI52" t="e">
        <f t="shared" si="15"/>
        <v>#N/A</v>
      </c>
      <c r="AJ52" t="e">
        <f t="shared" si="9"/>
        <v>#N/A</v>
      </c>
      <c r="AK52">
        <f t="shared" si="10"/>
        <v>0</v>
      </c>
      <c r="AL52" t="e">
        <f t="shared" si="11"/>
        <v>#N/A</v>
      </c>
      <c r="AM52" t="e">
        <f t="shared" si="12"/>
        <v>#N/A</v>
      </c>
      <c r="AN52" t="e">
        <f t="shared" si="13"/>
        <v>#N/A</v>
      </c>
      <c r="AO52" t="e">
        <f>_xlfn.PERCENTILE.INC(INDEX($W$4:$W$263,MATCH(SPC!$B$13,IF(Setup!$B$11="Weekly",'SPC Backing (Hide)'!$B$4:$B$263,'SPC Backing (Hide)'!$E$4:$E$263),0),1):INDEX($W$4:$W$263,MATCH(SPC!$B$14,IF(Setup!$B$11="Weekly",'SPC Backing (Hide)'!$B$4:$B$263,'SPC Backing (Hide)'!$E$4:$E$263),0),1),'SPC Backing (Hide)'!$AO$3)</f>
        <v>#N/A</v>
      </c>
      <c r="AP52" t="e">
        <f>IF(_xlfn.PERCENTILE.INC(INDEX($W$4:$W$263,MATCH(SPC!$B$13,IF(Setup!$B$11="Weekly",'SPC Backing (Hide)'!$B$4:$B$263,'SPC Backing (Hide)'!$E$4:$E$263),0),1):INDEX($W$4:$W$263,MATCH(SPC!$B$14,IF(Setup!$B$11="Weekly",'SPC Backing (Hide)'!$B$4:$B$263,'SPC Backing (Hide)'!$E$4:$E$263),0),1),'SPC Backing (Hide)'!$AP$3)=AO52,_xlfn.PERCENTILE.INC(INDEX($W$4:$W$263,MATCH(SPC!$B$13,IF(Setup!$B$11="Weekly",'SPC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2" t="e">
        <f t="shared" si="14"/>
        <v>#N/A</v>
      </c>
    </row>
    <row r="53" spans="2:43" x14ac:dyDescent="0.35">
      <c r="B53" s="12" t="str">
        <f>Demand!C58</f>
        <v/>
      </c>
      <c r="C53" s="57" t="str">
        <f>Demand!D58</f>
        <v/>
      </c>
      <c r="D53" s="57" t="str">
        <f>Demand!E58</f>
        <v/>
      </c>
      <c r="E53" s="57" t="e">
        <f>TEXT(D53*29,"mmm")&amp;"-"&amp;IF(D53=1,MAX($C$4:C52)+1,MAX($C$4:C52))</f>
        <v>#VALUE!</v>
      </c>
      <c r="F53" s="7">
        <f>INDEX(Demand!$F$9:$T$268,MATCH('SPC Backing (Hide)'!$B53,Demand!$C$9:$C$268,0),MATCH('SPC Backing (Hide)'!F$3,Demand!$F$8:$T$8,0))</f>
        <v>0</v>
      </c>
      <c r="G53" s="5">
        <f>INDEX(Demand!$F$9:$T$268,MATCH('SPC Backing (Hide)'!$B53,Demand!$C$9:$C$268,0),MATCH('SPC Backing (Hide)'!G$3,Demand!$F$8:$T$8,0))</f>
        <v>0</v>
      </c>
      <c r="H53" s="5">
        <f>INDEX(Demand!$F$9:$T$268,MATCH('SPC Backing (Hide)'!$B53,Demand!$C$9:$C$268,0),MATCH('SPC Backing (Hide)'!H$3,Demand!$F$8:$T$8,0))</f>
        <v>0</v>
      </c>
      <c r="I53" s="5">
        <f>INDEX(Demand!$F$9:$T$268,MATCH('SPC Backing (Hide)'!$B53,Demand!$C$9:$C$268,0),MATCH('SPC Backing (Hide)'!I$3,Demand!$F$8:$T$8,0))</f>
        <v>0</v>
      </c>
      <c r="J53" s="5">
        <f>INDEX(Demand!$F$9:$T$268,MATCH('SPC Backing (Hide)'!$B53,Demand!$C$9:$C$268,0),MATCH('SPC Backing (Hide)'!J$3,Demand!$F$8:$T$8,0))</f>
        <v>0</v>
      </c>
      <c r="K53" s="5">
        <f>INDEX(Demand!$F$9:$T$268,MATCH('SPC Backing (Hide)'!$B53,Demand!$C$9:$C$268,0),MATCH('SPC Backing (Hide)'!K$3,Demand!$F$8:$T$8,0))</f>
        <v>0</v>
      </c>
      <c r="L53" s="5">
        <f>INDEX(Demand!$F$9:$T$268,MATCH('SPC Backing (Hide)'!$B53,Demand!$C$9:$C$268,0),MATCH('SPC Backing (Hide)'!L$3,Demand!$F$8:$T$8,0))</f>
        <v>0</v>
      </c>
      <c r="M53" s="5">
        <f>INDEX(Demand!$F$9:$T$268,MATCH('SPC Backing (Hide)'!$B53,Demand!$C$9:$C$268,0),MATCH('SPC Backing (Hide)'!M$3,Demand!$F$8:$T$8,0))</f>
        <v>0</v>
      </c>
      <c r="N53" s="5">
        <f>INDEX(Demand!$F$9:$T$268,MATCH('SPC Backing (Hide)'!$B53,Demand!$C$9:$C$268,0),MATCH('SPC Backing (Hide)'!N$3,Demand!$F$8:$T$8,0))</f>
        <v>0</v>
      </c>
      <c r="O53" s="5">
        <f>INDEX(Demand!$F$9:$T$268,MATCH('SPC Backing (Hide)'!$B53,Demand!$C$9:$C$268,0),MATCH('SPC Backing (Hide)'!O$3,Demand!$F$8:$T$8,0))</f>
        <v>0</v>
      </c>
      <c r="P53" s="5">
        <f>INDEX(Demand!$F$9:$T$268,MATCH('SPC Backing (Hide)'!$B53,Demand!$C$9:$C$268,0),MATCH('SPC Backing (Hide)'!P$3,Demand!$F$8:$T$8,0))</f>
        <v>0</v>
      </c>
      <c r="Q53" s="5">
        <f>INDEX(Demand!$F$9:$T$268,MATCH('SPC Backing (Hide)'!$B53,Demand!$C$9:$C$268,0),MATCH('SPC Backing (Hide)'!Q$3,Demand!$F$8:$T$8,0))</f>
        <v>0</v>
      </c>
      <c r="R53" s="5">
        <f>INDEX(Demand!$F$9:$T$268,MATCH('SPC Backing (Hide)'!$B53,Demand!$C$9:$C$268,0),MATCH('SPC Backing (Hide)'!R$3,Demand!$F$8:$T$8,0))</f>
        <v>0</v>
      </c>
      <c r="S53" s="5">
        <f>INDEX(Demand!$F$9:$T$268,MATCH('SPC Backing (Hide)'!$B53,Demand!$C$9:$C$268,0),MATCH('SPC Backing (Hide)'!S$3,Demand!$F$8:$T$8,0))</f>
        <v>0</v>
      </c>
      <c r="T53" s="6">
        <f>INDEX(Demand!$F$9:$T$268,MATCH('SPC Backing (Hide)'!$B53,Demand!$C$9:$C$268,0),MATCH('SPC Backing (Hide)'!T$3,Demand!$F$8:$T$8,0))</f>
        <v>0</v>
      </c>
      <c r="U53" s="5">
        <f t="shared" si="0"/>
        <v>0</v>
      </c>
      <c r="V53">
        <f>IF(SPC!$B$13="",1,IF(SPC!$B$12="Yes",IF(Setup!$B$11="Weekly",IF(ROW(A50)&gt;=Demand!$A$8-51,1,0),IF(ROW(A50)&gt;=Demand!$A$8-11,1,0)),IF(Setup!$B$11="Weekly",IF(AND(B53&gt;=SPC!$B$13,B53&lt;SPC!$B$14),1,0),IF(AND(MATCH(E53,$E$4:$E$263,0)&gt;=MATCH(SPC!$B$13,$E$4:$E$263,0),MATCH(E53,$E$4:$E$263,0)&lt;=MATCH(SPC!$B$14,$E$4:$E$263,0)),1,0))))</f>
        <v>1</v>
      </c>
      <c r="W53" cm="1">
        <f t="array" ref="W53">INDEX($F$4:$U$263,ROW(A50),MATCH($X$2,$F$3:$U$3,0))</f>
        <v>0</v>
      </c>
      <c r="X53" t="e">
        <f>AVERAGE(INDEX($F$4:$U$263,MATCH(SPC!$B$13,IF(Setup!$B$11="Weekly",'SPC Backing (Hide)'!$B$4:$B$263,'SPC Backing (Hide)'!$E$4:$E$263),0),MATCH($X$2,$F$3:$U$3,0)):INDEX($F$4:$U$263,MATCH(SPC!$B$14,IF(Setup!$B$11="Weekly",'SPC Backing (Hide)'!$B$4:$B$263,'SPC Backing (Hide)'!$E$4:$E$263),0),MATCH('SPC Backing (Hide)'!$X$2,'SPC Backing (Hide)'!$F$3:$U$3,0)))</f>
        <v>#N/A</v>
      </c>
      <c r="Y53" cm="1">
        <f t="array" ref="Y53">ABS(INDEX($F$4:$U$263,ROW(A50),MATCH($X$2,$F$3:$U$3,0))-INDEX($F$4:$U$263,ROW(A49),MATCH($X$2,$F$3:$U$3,0)))</f>
        <v>0</v>
      </c>
      <c r="Z53" t="e">
        <f>AVERAGE(INDEX($Y$4:$Y$263,MATCH(SPC!$B$13,IF(Setup!$B$11="Weekly",'SPC Backing (Hide)'!$B$4:$B$263,'SPC Backing (Hide)'!$E$4:$E$263),0)):INDEX($Y$4:$Y$263,MATCH(SPC!$B$14,IF(Setup!$B$11="Weekly",'SPC Backing (Hide)'!$B$4:$B$263,'SPC Backing (Hide)'!$E$4:$E$263),0),1))</f>
        <v>#N/A</v>
      </c>
      <c r="AA53" t="e">
        <f t="shared" si="1"/>
        <v>#N/A</v>
      </c>
      <c r="AB53" t="e">
        <f t="shared" si="2"/>
        <v>#N/A</v>
      </c>
      <c r="AC53" t="e">
        <f t="shared" si="3"/>
        <v>#N/A</v>
      </c>
      <c r="AD53" t="e">
        <f t="shared" si="4"/>
        <v>#N/A</v>
      </c>
      <c r="AE53" t="e">
        <f t="shared" si="5"/>
        <v>#N/A</v>
      </c>
      <c r="AF53" t="e">
        <f t="shared" si="6"/>
        <v>#N/A</v>
      </c>
      <c r="AG53" t="e">
        <f t="shared" si="7"/>
        <v>#N/A</v>
      </c>
      <c r="AH53" t="e">
        <f t="shared" si="8"/>
        <v>#N/A</v>
      </c>
      <c r="AI53" t="e">
        <f t="shared" si="15"/>
        <v>#N/A</v>
      </c>
      <c r="AJ53" t="e">
        <f t="shared" si="9"/>
        <v>#N/A</v>
      </c>
      <c r="AK53">
        <f t="shared" si="10"/>
        <v>0</v>
      </c>
      <c r="AL53" t="e">
        <f t="shared" si="11"/>
        <v>#N/A</v>
      </c>
      <c r="AM53" t="e">
        <f t="shared" si="12"/>
        <v>#N/A</v>
      </c>
      <c r="AN53" t="e">
        <f t="shared" si="13"/>
        <v>#N/A</v>
      </c>
      <c r="AO53" t="e">
        <f>_xlfn.PERCENTILE.INC(INDEX($W$4:$W$263,MATCH(SPC!$B$13,IF(Setup!$B$11="Weekly",'SPC Backing (Hide)'!$B$4:$B$263,'SPC Backing (Hide)'!$E$4:$E$263),0),1):INDEX($W$4:$W$263,MATCH(SPC!$B$14,IF(Setup!$B$11="Weekly",'SPC Backing (Hide)'!$B$4:$B$263,'SPC Backing (Hide)'!$E$4:$E$263),0),1),'SPC Backing (Hide)'!$AO$3)</f>
        <v>#N/A</v>
      </c>
      <c r="AP53" t="e">
        <f>IF(_xlfn.PERCENTILE.INC(INDEX($W$4:$W$263,MATCH(SPC!$B$13,IF(Setup!$B$11="Weekly",'SPC Backing (Hide)'!$B$4:$B$263,'SPC Backing (Hide)'!$E$4:$E$263),0),1):INDEX($W$4:$W$263,MATCH(SPC!$B$14,IF(Setup!$B$11="Weekly",'SPC Backing (Hide)'!$B$4:$B$263,'SPC Backing (Hide)'!$E$4:$E$263),0),1),'SPC Backing (Hide)'!$AP$3)=AO53,_xlfn.PERCENTILE.INC(INDEX($W$4:$W$263,MATCH(SPC!$B$13,IF(Setup!$B$11="Weekly",'SPC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3" t="e">
        <f t="shared" si="14"/>
        <v>#N/A</v>
      </c>
    </row>
    <row r="54" spans="2:43" x14ac:dyDescent="0.35">
      <c r="B54" s="12" t="str">
        <f>Demand!C59</f>
        <v/>
      </c>
      <c r="C54" s="57" t="str">
        <f>Demand!D59</f>
        <v/>
      </c>
      <c r="D54" s="57" t="str">
        <f>Demand!E59</f>
        <v/>
      </c>
      <c r="E54" s="57" t="e">
        <f>TEXT(D54*29,"mmm")&amp;"-"&amp;IF(D54=1,MAX($C$4:C53)+1,MAX($C$4:C53))</f>
        <v>#VALUE!</v>
      </c>
      <c r="F54" s="7">
        <f>INDEX(Demand!$F$9:$T$268,MATCH('SPC Backing (Hide)'!$B54,Demand!$C$9:$C$268,0),MATCH('SPC Backing (Hide)'!F$3,Demand!$F$8:$T$8,0))</f>
        <v>0</v>
      </c>
      <c r="G54" s="5">
        <f>INDEX(Demand!$F$9:$T$268,MATCH('SPC Backing (Hide)'!$B54,Demand!$C$9:$C$268,0),MATCH('SPC Backing (Hide)'!G$3,Demand!$F$8:$T$8,0))</f>
        <v>0</v>
      </c>
      <c r="H54" s="5">
        <f>INDEX(Demand!$F$9:$T$268,MATCH('SPC Backing (Hide)'!$B54,Demand!$C$9:$C$268,0),MATCH('SPC Backing (Hide)'!H$3,Demand!$F$8:$T$8,0))</f>
        <v>0</v>
      </c>
      <c r="I54" s="5">
        <f>INDEX(Demand!$F$9:$T$268,MATCH('SPC Backing (Hide)'!$B54,Demand!$C$9:$C$268,0),MATCH('SPC Backing (Hide)'!I$3,Demand!$F$8:$T$8,0))</f>
        <v>0</v>
      </c>
      <c r="J54" s="5">
        <f>INDEX(Demand!$F$9:$T$268,MATCH('SPC Backing (Hide)'!$B54,Demand!$C$9:$C$268,0),MATCH('SPC Backing (Hide)'!J$3,Demand!$F$8:$T$8,0))</f>
        <v>0</v>
      </c>
      <c r="K54" s="5">
        <f>INDEX(Demand!$F$9:$T$268,MATCH('SPC Backing (Hide)'!$B54,Demand!$C$9:$C$268,0),MATCH('SPC Backing (Hide)'!K$3,Demand!$F$8:$T$8,0))</f>
        <v>0</v>
      </c>
      <c r="L54" s="5">
        <f>INDEX(Demand!$F$9:$T$268,MATCH('SPC Backing (Hide)'!$B54,Demand!$C$9:$C$268,0),MATCH('SPC Backing (Hide)'!L$3,Demand!$F$8:$T$8,0))</f>
        <v>0</v>
      </c>
      <c r="M54" s="5">
        <f>INDEX(Demand!$F$9:$T$268,MATCH('SPC Backing (Hide)'!$B54,Demand!$C$9:$C$268,0),MATCH('SPC Backing (Hide)'!M$3,Demand!$F$8:$T$8,0))</f>
        <v>0</v>
      </c>
      <c r="N54" s="5">
        <f>INDEX(Demand!$F$9:$T$268,MATCH('SPC Backing (Hide)'!$B54,Demand!$C$9:$C$268,0),MATCH('SPC Backing (Hide)'!N$3,Demand!$F$8:$T$8,0))</f>
        <v>0</v>
      </c>
      <c r="O54" s="5">
        <f>INDEX(Demand!$F$9:$T$268,MATCH('SPC Backing (Hide)'!$B54,Demand!$C$9:$C$268,0),MATCH('SPC Backing (Hide)'!O$3,Demand!$F$8:$T$8,0))</f>
        <v>0</v>
      </c>
      <c r="P54" s="5">
        <f>INDEX(Demand!$F$9:$T$268,MATCH('SPC Backing (Hide)'!$B54,Demand!$C$9:$C$268,0),MATCH('SPC Backing (Hide)'!P$3,Demand!$F$8:$T$8,0))</f>
        <v>0</v>
      </c>
      <c r="Q54" s="5">
        <f>INDEX(Demand!$F$9:$T$268,MATCH('SPC Backing (Hide)'!$B54,Demand!$C$9:$C$268,0),MATCH('SPC Backing (Hide)'!Q$3,Demand!$F$8:$T$8,0))</f>
        <v>0</v>
      </c>
      <c r="R54" s="5">
        <f>INDEX(Demand!$F$9:$T$268,MATCH('SPC Backing (Hide)'!$B54,Demand!$C$9:$C$268,0),MATCH('SPC Backing (Hide)'!R$3,Demand!$F$8:$T$8,0))</f>
        <v>0</v>
      </c>
      <c r="S54" s="5">
        <f>INDEX(Demand!$F$9:$T$268,MATCH('SPC Backing (Hide)'!$B54,Demand!$C$9:$C$268,0),MATCH('SPC Backing (Hide)'!S$3,Demand!$F$8:$T$8,0))</f>
        <v>0</v>
      </c>
      <c r="T54" s="6">
        <f>INDEX(Demand!$F$9:$T$268,MATCH('SPC Backing (Hide)'!$B54,Demand!$C$9:$C$268,0),MATCH('SPC Backing (Hide)'!T$3,Demand!$F$8:$T$8,0))</f>
        <v>0</v>
      </c>
      <c r="U54" s="5">
        <f t="shared" si="0"/>
        <v>0</v>
      </c>
      <c r="V54">
        <f>IF(SPC!$B$13="",1,IF(SPC!$B$12="Yes",IF(Setup!$B$11="Weekly",IF(ROW(A51)&gt;=Demand!$A$8-51,1,0),IF(ROW(A51)&gt;=Demand!$A$8-11,1,0)),IF(Setup!$B$11="Weekly",IF(AND(B54&gt;=SPC!$B$13,B54&lt;SPC!$B$14),1,0),IF(AND(MATCH(E54,$E$4:$E$263,0)&gt;=MATCH(SPC!$B$13,$E$4:$E$263,0),MATCH(E54,$E$4:$E$263,0)&lt;=MATCH(SPC!$B$14,$E$4:$E$263,0)),1,0))))</f>
        <v>1</v>
      </c>
      <c r="W54" cm="1">
        <f t="array" ref="W54">INDEX($F$4:$U$263,ROW(A51),MATCH($X$2,$F$3:$U$3,0))</f>
        <v>0</v>
      </c>
      <c r="X54" t="e">
        <f>AVERAGE(INDEX($F$4:$U$263,MATCH(SPC!$B$13,IF(Setup!$B$11="Weekly",'SPC Backing (Hide)'!$B$4:$B$263,'SPC Backing (Hide)'!$E$4:$E$263),0),MATCH($X$2,$F$3:$U$3,0)):INDEX($F$4:$U$263,MATCH(SPC!$B$14,IF(Setup!$B$11="Weekly",'SPC Backing (Hide)'!$B$4:$B$263,'SPC Backing (Hide)'!$E$4:$E$263),0),MATCH('SPC Backing (Hide)'!$X$2,'SPC Backing (Hide)'!$F$3:$U$3,0)))</f>
        <v>#N/A</v>
      </c>
      <c r="Y54" cm="1">
        <f t="array" ref="Y54">ABS(INDEX($F$4:$U$263,ROW(A51),MATCH($X$2,$F$3:$U$3,0))-INDEX($F$4:$U$263,ROW(A50),MATCH($X$2,$F$3:$U$3,0)))</f>
        <v>0</v>
      </c>
      <c r="Z54" t="e">
        <f>AVERAGE(INDEX($Y$4:$Y$263,MATCH(SPC!$B$13,IF(Setup!$B$11="Weekly",'SPC Backing (Hide)'!$B$4:$B$263,'SPC Backing (Hide)'!$E$4:$E$263),0)):INDEX($Y$4:$Y$263,MATCH(SPC!$B$14,IF(Setup!$B$11="Weekly",'SPC Backing (Hide)'!$B$4:$B$263,'SPC Backing (Hide)'!$E$4:$E$263),0),1))</f>
        <v>#N/A</v>
      </c>
      <c r="AA54" t="e">
        <f t="shared" si="1"/>
        <v>#N/A</v>
      </c>
      <c r="AB54" t="e">
        <f t="shared" si="2"/>
        <v>#N/A</v>
      </c>
      <c r="AC54" t="e">
        <f t="shared" si="3"/>
        <v>#N/A</v>
      </c>
      <c r="AD54" t="e">
        <f t="shared" si="4"/>
        <v>#N/A</v>
      </c>
      <c r="AE54" t="e">
        <f t="shared" si="5"/>
        <v>#N/A</v>
      </c>
      <c r="AF54" t="e">
        <f t="shared" si="6"/>
        <v>#N/A</v>
      </c>
      <c r="AG54" t="e">
        <f t="shared" si="7"/>
        <v>#N/A</v>
      </c>
      <c r="AH54" t="e">
        <f t="shared" si="8"/>
        <v>#N/A</v>
      </c>
      <c r="AI54" t="e">
        <f t="shared" si="15"/>
        <v>#N/A</v>
      </c>
      <c r="AJ54" t="e">
        <f t="shared" si="9"/>
        <v>#N/A</v>
      </c>
      <c r="AK54">
        <f t="shared" si="10"/>
        <v>0</v>
      </c>
      <c r="AL54" t="e">
        <f t="shared" si="11"/>
        <v>#N/A</v>
      </c>
      <c r="AM54" t="e">
        <f t="shared" si="12"/>
        <v>#N/A</v>
      </c>
      <c r="AN54" t="e">
        <f t="shared" si="13"/>
        <v>#N/A</v>
      </c>
      <c r="AO54" t="e">
        <f>_xlfn.PERCENTILE.INC(INDEX($W$4:$W$263,MATCH(SPC!$B$13,IF(Setup!$B$11="Weekly",'SPC Backing (Hide)'!$B$4:$B$263,'SPC Backing (Hide)'!$E$4:$E$263),0),1):INDEX($W$4:$W$263,MATCH(SPC!$B$14,IF(Setup!$B$11="Weekly",'SPC Backing (Hide)'!$B$4:$B$263,'SPC Backing (Hide)'!$E$4:$E$263),0),1),'SPC Backing (Hide)'!$AO$3)</f>
        <v>#N/A</v>
      </c>
      <c r="AP54" t="e">
        <f>IF(_xlfn.PERCENTILE.INC(INDEX($W$4:$W$263,MATCH(SPC!$B$13,IF(Setup!$B$11="Weekly",'SPC Backing (Hide)'!$B$4:$B$263,'SPC Backing (Hide)'!$E$4:$E$263),0),1):INDEX($W$4:$W$263,MATCH(SPC!$B$14,IF(Setup!$B$11="Weekly",'SPC Backing (Hide)'!$B$4:$B$263,'SPC Backing (Hide)'!$E$4:$E$263),0),1),'SPC Backing (Hide)'!$AP$3)=AO54,_xlfn.PERCENTILE.INC(INDEX($W$4:$W$263,MATCH(SPC!$B$13,IF(Setup!$B$11="Weekly",'SPC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4" t="e">
        <f t="shared" si="14"/>
        <v>#N/A</v>
      </c>
    </row>
    <row r="55" spans="2:43" x14ac:dyDescent="0.35">
      <c r="B55" s="12" t="str">
        <f>Demand!C60</f>
        <v/>
      </c>
      <c r="C55" s="57" t="str">
        <f>Demand!D60</f>
        <v/>
      </c>
      <c r="D55" s="57" t="str">
        <f>Demand!E60</f>
        <v/>
      </c>
      <c r="E55" s="57" t="e">
        <f>TEXT(D55*29,"mmm")&amp;"-"&amp;IF(D55=1,MAX($C$4:C54)+1,MAX($C$4:C54))</f>
        <v>#VALUE!</v>
      </c>
      <c r="F55" s="7">
        <f>INDEX(Demand!$F$9:$T$268,MATCH('SPC Backing (Hide)'!$B55,Demand!$C$9:$C$268,0),MATCH('SPC Backing (Hide)'!F$3,Demand!$F$8:$T$8,0))</f>
        <v>0</v>
      </c>
      <c r="G55" s="5">
        <f>INDEX(Demand!$F$9:$T$268,MATCH('SPC Backing (Hide)'!$B55,Demand!$C$9:$C$268,0),MATCH('SPC Backing (Hide)'!G$3,Demand!$F$8:$T$8,0))</f>
        <v>0</v>
      </c>
      <c r="H55" s="5">
        <f>INDEX(Demand!$F$9:$T$268,MATCH('SPC Backing (Hide)'!$B55,Demand!$C$9:$C$268,0),MATCH('SPC Backing (Hide)'!H$3,Demand!$F$8:$T$8,0))</f>
        <v>0</v>
      </c>
      <c r="I55" s="5">
        <f>INDEX(Demand!$F$9:$T$268,MATCH('SPC Backing (Hide)'!$B55,Demand!$C$9:$C$268,0),MATCH('SPC Backing (Hide)'!I$3,Demand!$F$8:$T$8,0))</f>
        <v>0</v>
      </c>
      <c r="J55" s="5">
        <f>INDEX(Demand!$F$9:$T$268,MATCH('SPC Backing (Hide)'!$B55,Demand!$C$9:$C$268,0),MATCH('SPC Backing (Hide)'!J$3,Demand!$F$8:$T$8,0))</f>
        <v>0</v>
      </c>
      <c r="K55" s="5">
        <f>INDEX(Demand!$F$9:$T$268,MATCH('SPC Backing (Hide)'!$B55,Demand!$C$9:$C$268,0),MATCH('SPC Backing (Hide)'!K$3,Demand!$F$8:$T$8,0))</f>
        <v>0</v>
      </c>
      <c r="L55" s="5">
        <f>INDEX(Demand!$F$9:$T$268,MATCH('SPC Backing (Hide)'!$B55,Demand!$C$9:$C$268,0),MATCH('SPC Backing (Hide)'!L$3,Demand!$F$8:$T$8,0))</f>
        <v>0</v>
      </c>
      <c r="M55" s="5">
        <f>INDEX(Demand!$F$9:$T$268,MATCH('SPC Backing (Hide)'!$B55,Demand!$C$9:$C$268,0),MATCH('SPC Backing (Hide)'!M$3,Demand!$F$8:$T$8,0))</f>
        <v>0</v>
      </c>
      <c r="N55" s="5">
        <f>INDEX(Demand!$F$9:$T$268,MATCH('SPC Backing (Hide)'!$B55,Demand!$C$9:$C$268,0),MATCH('SPC Backing (Hide)'!N$3,Demand!$F$8:$T$8,0))</f>
        <v>0</v>
      </c>
      <c r="O55" s="5">
        <f>INDEX(Demand!$F$9:$T$268,MATCH('SPC Backing (Hide)'!$B55,Demand!$C$9:$C$268,0),MATCH('SPC Backing (Hide)'!O$3,Demand!$F$8:$T$8,0))</f>
        <v>0</v>
      </c>
      <c r="P55" s="5">
        <f>INDEX(Demand!$F$9:$T$268,MATCH('SPC Backing (Hide)'!$B55,Demand!$C$9:$C$268,0),MATCH('SPC Backing (Hide)'!P$3,Demand!$F$8:$T$8,0))</f>
        <v>0</v>
      </c>
      <c r="Q55" s="5">
        <f>INDEX(Demand!$F$9:$T$268,MATCH('SPC Backing (Hide)'!$B55,Demand!$C$9:$C$268,0),MATCH('SPC Backing (Hide)'!Q$3,Demand!$F$8:$T$8,0))</f>
        <v>0</v>
      </c>
      <c r="R55" s="5">
        <f>INDEX(Demand!$F$9:$T$268,MATCH('SPC Backing (Hide)'!$B55,Demand!$C$9:$C$268,0),MATCH('SPC Backing (Hide)'!R$3,Demand!$F$8:$T$8,0))</f>
        <v>0</v>
      </c>
      <c r="S55" s="5">
        <f>INDEX(Demand!$F$9:$T$268,MATCH('SPC Backing (Hide)'!$B55,Demand!$C$9:$C$268,0),MATCH('SPC Backing (Hide)'!S$3,Demand!$F$8:$T$8,0))</f>
        <v>0</v>
      </c>
      <c r="T55" s="6">
        <f>INDEX(Demand!$F$9:$T$268,MATCH('SPC Backing (Hide)'!$B55,Demand!$C$9:$C$268,0),MATCH('SPC Backing (Hide)'!T$3,Demand!$F$8:$T$8,0))</f>
        <v>0</v>
      </c>
      <c r="U55" s="5">
        <f t="shared" si="0"/>
        <v>0</v>
      </c>
      <c r="V55">
        <f>IF(SPC!$B$13="",1,IF(SPC!$B$12="Yes",IF(Setup!$B$11="Weekly",IF(ROW(A52)&gt;=Demand!$A$8-51,1,0),IF(ROW(A52)&gt;=Demand!$A$8-11,1,0)),IF(Setup!$B$11="Weekly",IF(AND(B55&gt;=SPC!$B$13,B55&lt;SPC!$B$14),1,0),IF(AND(MATCH(E55,$E$4:$E$263,0)&gt;=MATCH(SPC!$B$13,$E$4:$E$263,0),MATCH(E55,$E$4:$E$263,0)&lt;=MATCH(SPC!$B$14,$E$4:$E$263,0)),1,0))))</f>
        <v>1</v>
      </c>
      <c r="W55" cm="1">
        <f t="array" ref="W55">INDEX($F$4:$U$263,ROW(A52),MATCH($X$2,$F$3:$U$3,0))</f>
        <v>0</v>
      </c>
      <c r="X55" t="e">
        <f>AVERAGE(INDEX($F$4:$U$263,MATCH(SPC!$B$13,IF(Setup!$B$11="Weekly",'SPC Backing (Hide)'!$B$4:$B$263,'SPC Backing (Hide)'!$E$4:$E$263),0),MATCH($X$2,$F$3:$U$3,0)):INDEX($F$4:$U$263,MATCH(SPC!$B$14,IF(Setup!$B$11="Weekly",'SPC Backing (Hide)'!$B$4:$B$263,'SPC Backing (Hide)'!$E$4:$E$263),0),MATCH('SPC Backing (Hide)'!$X$2,'SPC Backing (Hide)'!$F$3:$U$3,0)))</f>
        <v>#N/A</v>
      </c>
      <c r="Y55" cm="1">
        <f t="array" ref="Y55">ABS(INDEX($F$4:$U$263,ROW(A52),MATCH($X$2,$F$3:$U$3,0))-INDEX($F$4:$U$263,ROW(A51),MATCH($X$2,$F$3:$U$3,0)))</f>
        <v>0</v>
      </c>
      <c r="Z55" t="e">
        <f>AVERAGE(INDEX($Y$4:$Y$263,MATCH(SPC!$B$13,IF(Setup!$B$11="Weekly",'SPC Backing (Hide)'!$B$4:$B$263,'SPC Backing (Hide)'!$E$4:$E$263),0)):INDEX($Y$4:$Y$263,MATCH(SPC!$B$14,IF(Setup!$B$11="Weekly",'SPC Backing (Hide)'!$B$4:$B$263,'SPC Backing (Hide)'!$E$4:$E$263),0),1))</f>
        <v>#N/A</v>
      </c>
      <c r="AA55" t="e">
        <f t="shared" si="1"/>
        <v>#N/A</v>
      </c>
      <c r="AB55" t="e">
        <f t="shared" si="2"/>
        <v>#N/A</v>
      </c>
      <c r="AC55" t="e">
        <f t="shared" si="3"/>
        <v>#N/A</v>
      </c>
      <c r="AD55" t="e">
        <f t="shared" si="4"/>
        <v>#N/A</v>
      </c>
      <c r="AE55" t="e">
        <f t="shared" si="5"/>
        <v>#N/A</v>
      </c>
      <c r="AF55" t="e">
        <f t="shared" si="6"/>
        <v>#N/A</v>
      </c>
      <c r="AG55" t="e">
        <f t="shared" si="7"/>
        <v>#N/A</v>
      </c>
      <c r="AH55" t="e">
        <f t="shared" si="8"/>
        <v>#N/A</v>
      </c>
      <c r="AI55" t="e">
        <f t="shared" si="15"/>
        <v>#N/A</v>
      </c>
      <c r="AJ55" t="e">
        <f t="shared" si="9"/>
        <v>#N/A</v>
      </c>
      <c r="AK55">
        <f t="shared" si="10"/>
        <v>0</v>
      </c>
      <c r="AL55" t="e">
        <f t="shared" si="11"/>
        <v>#N/A</v>
      </c>
      <c r="AM55" t="e">
        <f t="shared" si="12"/>
        <v>#N/A</v>
      </c>
      <c r="AN55" t="e">
        <f t="shared" si="13"/>
        <v>#N/A</v>
      </c>
      <c r="AO55" t="e">
        <f>_xlfn.PERCENTILE.INC(INDEX($W$4:$W$263,MATCH(SPC!$B$13,IF(Setup!$B$11="Weekly",'SPC Backing (Hide)'!$B$4:$B$263,'SPC Backing (Hide)'!$E$4:$E$263),0),1):INDEX($W$4:$W$263,MATCH(SPC!$B$14,IF(Setup!$B$11="Weekly",'SPC Backing (Hide)'!$B$4:$B$263,'SPC Backing (Hide)'!$E$4:$E$263),0),1),'SPC Backing (Hide)'!$AO$3)</f>
        <v>#N/A</v>
      </c>
      <c r="AP55" t="e">
        <f>IF(_xlfn.PERCENTILE.INC(INDEX($W$4:$W$263,MATCH(SPC!$B$13,IF(Setup!$B$11="Weekly",'SPC Backing (Hide)'!$B$4:$B$263,'SPC Backing (Hide)'!$E$4:$E$263),0),1):INDEX($W$4:$W$263,MATCH(SPC!$B$14,IF(Setup!$B$11="Weekly",'SPC Backing (Hide)'!$B$4:$B$263,'SPC Backing (Hide)'!$E$4:$E$263),0),1),'SPC Backing (Hide)'!$AP$3)=AO55,_xlfn.PERCENTILE.INC(INDEX($W$4:$W$263,MATCH(SPC!$B$13,IF(Setup!$B$11="Weekly",'SPC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5" t="e">
        <f t="shared" si="14"/>
        <v>#N/A</v>
      </c>
    </row>
    <row r="56" spans="2:43" x14ac:dyDescent="0.35">
      <c r="B56" s="12" t="str">
        <f>Demand!C61</f>
        <v/>
      </c>
      <c r="C56" s="57" t="str">
        <f>Demand!D61</f>
        <v/>
      </c>
      <c r="D56" s="57" t="str">
        <f>Demand!E61</f>
        <v/>
      </c>
      <c r="E56" s="57" t="e">
        <f>TEXT(D56*29,"mmm")&amp;"-"&amp;IF(D56=1,MAX($C$4:C55)+1,MAX($C$4:C55))</f>
        <v>#VALUE!</v>
      </c>
      <c r="F56" s="7">
        <f>INDEX(Demand!$F$9:$T$268,MATCH('SPC Backing (Hide)'!$B56,Demand!$C$9:$C$268,0),MATCH('SPC Backing (Hide)'!F$3,Demand!$F$8:$T$8,0))</f>
        <v>0</v>
      </c>
      <c r="G56" s="5">
        <f>INDEX(Demand!$F$9:$T$268,MATCH('SPC Backing (Hide)'!$B56,Demand!$C$9:$C$268,0),MATCH('SPC Backing (Hide)'!G$3,Demand!$F$8:$T$8,0))</f>
        <v>0</v>
      </c>
      <c r="H56" s="5">
        <f>INDEX(Demand!$F$9:$T$268,MATCH('SPC Backing (Hide)'!$B56,Demand!$C$9:$C$268,0),MATCH('SPC Backing (Hide)'!H$3,Demand!$F$8:$T$8,0))</f>
        <v>0</v>
      </c>
      <c r="I56" s="5">
        <f>INDEX(Demand!$F$9:$T$268,MATCH('SPC Backing (Hide)'!$B56,Demand!$C$9:$C$268,0),MATCH('SPC Backing (Hide)'!I$3,Demand!$F$8:$T$8,0))</f>
        <v>0</v>
      </c>
      <c r="J56" s="5">
        <f>INDEX(Demand!$F$9:$T$268,MATCH('SPC Backing (Hide)'!$B56,Demand!$C$9:$C$268,0),MATCH('SPC Backing (Hide)'!J$3,Demand!$F$8:$T$8,0))</f>
        <v>0</v>
      </c>
      <c r="K56" s="5">
        <f>INDEX(Demand!$F$9:$T$268,MATCH('SPC Backing (Hide)'!$B56,Demand!$C$9:$C$268,0),MATCH('SPC Backing (Hide)'!K$3,Demand!$F$8:$T$8,0))</f>
        <v>0</v>
      </c>
      <c r="L56" s="5">
        <f>INDEX(Demand!$F$9:$T$268,MATCH('SPC Backing (Hide)'!$B56,Demand!$C$9:$C$268,0),MATCH('SPC Backing (Hide)'!L$3,Demand!$F$8:$T$8,0))</f>
        <v>0</v>
      </c>
      <c r="M56" s="5">
        <f>INDEX(Demand!$F$9:$T$268,MATCH('SPC Backing (Hide)'!$B56,Demand!$C$9:$C$268,0),MATCH('SPC Backing (Hide)'!M$3,Demand!$F$8:$T$8,0))</f>
        <v>0</v>
      </c>
      <c r="N56" s="5">
        <f>INDEX(Demand!$F$9:$T$268,MATCH('SPC Backing (Hide)'!$B56,Demand!$C$9:$C$268,0),MATCH('SPC Backing (Hide)'!N$3,Demand!$F$8:$T$8,0))</f>
        <v>0</v>
      </c>
      <c r="O56" s="5">
        <f>INDEX(Demand!$F$9:$T$268,MATCH('SPC Backing (Hide)'!$B56,Demand!$C$9:$C$268,0),MATCH('SPC Backing (Hide)'!O$3,Demand!$F$8:$T$8,0))</f>
        <v>0</v>
      </c>
      <c r="P56" s="5">
        <f>INDEX(Demand!$F$9:$T$268,MATCH('SPC Backing (Hide)'!$B56,Demand!$C$9:$C$268,0),MATCH('SPC Backing (Hide)'!P$3,Demand!$F$8:$T$8,0))</f>
        <v>0</v>
      </c>
      <c r="Q56" s="5">
        <f>INDEX(Demand!$F$9:$T$268,MATCH('SPC Backing (Hide)'!$B56,Demand!$C$9:$C$268,0),MATCH('SPC Backing (Hide)'!Q$3,Demand!$F$8:$T$8,0))</f>
        <v>0</v>
      </c>
      <c r="R56" s="5">
        <f>INDEX(Demand!$F$9:$T$268,MATCH('SPC Backing (Hide)'!$B56,Demand!$C$9:$C$268,0),MATCH('SPC Backing (Hide)'!R$3,Demand!$F$8:$T$8,0))</f>
        <v>0</v>
      </c>
      <c r="S56" s="5">
        <f>INDEX(Demand!$F$9:$T$268,MATCH('SPC Backing (Hide)'!$B56,Demand!$C$9:$C$268,0),MATCH('SPC Backing (Hide)'!S$3,Demand!$F$8:$T$8,0))</f>
        <v>0</v>
      </c>
      <c r="T56" s="6">
        <f>INDEX(Demand!$F$9:$T$268,MATCH('SPC Backing (Hide)'!$B56,Demand!$C$9:$C$268,0),MATCH('SPC Backing (Hide)'!T$3,Demand!$F$8:$T$8,0))</f>
        <v>0</v>
      </c>
      <c r="U56" s="5">
        <f t="shared" si="0"/>
        <v>0</v>
      </c>
      <c r="V56">
        <f>IF(SPC!$B$13="",1,IF(SPC!$B$12="Yes",IF(Setup!$B$11="Weekly",IF(ROW(A53)&gt;=Demand!$A$8-51,1,0),IF(ROW(A53)&gt;=Demand!$A$8-11,1,0)),IF(Setup!$B$11="Weekly",IF(AND(B56&gt;=SPC!$B$13,B56&lt;SPC!$B$14),1,0),IF(AND(MATCH(E56,$E$4:$E$263,0)&gt;=MATCH(SPC!$B$13,$E$4:$E$263,0),MATCH(E56,$E$4:$E$263,0)&lt;=MATCH(SPC!$B$14,$E$4:$E$263,0)),1,0))))</f>
        <v>1</v>
      </c>
      <c r="W56" cm="1">
        <f t="array" ref="W56">INDEX($F$4:$U$263,ROW(A53),MATCH($X$2,$F$3:$U$3,0))</f>
        <v>0</v>
      </c>
      <c r="X56" t="e">
        <f>AVERAGE(INDEX($F$4:$U$263,MATCH(SPC!$B$13,IF(Setup!$B$11="Weekly",'SPC Backing (Hide)'!$B$4:$B$263,'SPC Backing (Hide)'!$E$4:$E$263),0),MATCH($X$2,$F$3:$U$3,0)):INDEX($F$4:$U$263,MATCH(SPC!$B$14,IF(Setup!$B$11="Weekly",'SPC Backing (Hide)'!$B$4:$B$263,'SPC Backing (Hide)'!$E$4:$E$263),0),MATCH('SPC Backing (Hide)'!$X$2,'SPC Backing (Hide)'!$F$3:$U$3,0)))</f>
        <v>#N/A</v>
      </c>
      <c r="Y56" cm="1">
        <f t="array" ref="Y56">ABS(INDEX($F$4:$U$263,ROW(A53),MATCH($X$2,$F$3:$U$3,0))-INDEX($F$4:$U$263,ROW(A52),MATCH($X$2,$F$3:$U$3,0)))</f>
        <v>0</v>
      </c>
      <c r="Z56" t="e">
        <f>AVERAGE(INDEX($Y$4:$Y$263,MATCH(SPC!$B$13,IF(Setup!$B$11="Weekly",'SPC Backing (Hide)'!$B$4:$B$263,'SPC Backing (Hide)'!$E$4:$E$263),0)):INDEX($Y$4:$Y$263,MATCH(SPC!$B$14,IF(Setup!$B$11="Weekly",'SPC Backing (Hide)'!$B$4:$B$263,'SPC Backing (Hide)'!$E$4:$E$263),0),1))</f>
        <v>#N/A</v>
      </c>
      <c r="AA56" t="e">
        <f t="shared" si="1"/>
        <v>#N/A</v>
      </c>
      <c r="AB56" t="e">
        <f t="shared" si="2"/>
        <v>#N/A</v>
      </c>
      <c r="AC56" t="e">
        <f t="shared" si="3"/>
        <v>#N/A</v>
      </c>
      <c r="AD56" t="e">
        <f t="shared" si="4"/>
        <v>#N/A</v>
      </c>
      <c r="AE56" t="e">
        <f t="shared" si="5"/>
        <v>#N/A</v>
      </c>
      <c r="AF56" t="e">
        <f t="shared" si="6"/>
        <v>#N/A</v>
      </c>
      <c r="AG56" t="e">
        <f t="shared" si="7"/>
        <v>#N/A</v>
      </c>
      <c r="AH56" t="e">
        <f t="shared" si="8"/>
        <v>#N/A</v>
      </c>
      <c r="AI56" t="e">
        <f t="shared" si="15"/>
        <v>#N/A</v>
      </c>
      <c r="AJ56" t="e">
        <f t="shared" si="9"/>
        <v>#N/A</v>
      </c>
      <c r="AK56">
        <f t="shared" si="10"/>
        <v>0</v>
      </c>
      <c r="AL56" t="e">
        <f t="shared" si="11"/>
        <v>#N/A</v>
      </c>
      <c r="AM56" t="e">
        <f t="shared" si="12"/>
        <v>#N/A</v>
      </c>
      <c r="AN56" t="e">
        <f t="shared" si="13"/>
        <v>#N/A</v>
      </c>
      <c r="AO56" t="e">
        <f>_xlfn.PERCENTILE.INC(INDEX($W$4:$W$263,MATCH(SPC!$B$13,IF(Setup!$B$11="Weekly",'SPC Backing (Hide)'!$B$4:$B$263,'SPC Backing (Hide)'!$E$4:$E$263),0),1):INDEX($W$4:$W$263,MATCH(SPC!$B$14,IF(Setup!$B$11="Weekly",'SPC Backing (Hide)'!$B$4:$B$263,'SPC Backing (Hide)'!$E$4:$E$263),0),1),'SPC Backing (Hide)'!$AO$3)</f>
        <v>#N/A</v>
      </c>
      <c r="AP56" t="e">
        <f>IF(_xlfn.PERCENTILE.INC(INDEX($W$4:$W$263,MATCH(SPC!$B$13,IF(Setup!$B$11="Weekly",'SPC Backing (Hide)'!$B$4:$B$263,'SPC Backing (Hide)'!$E$4:$E$263),0),1):INDEX($W$4:$W$263,MATCH(SPC!$B$14,IF(Setup!$B$11="Weekly",'SPC Backing (Hide)'!$B$4:$B$263,'SPC Backing (Hide)'!$E$4:$E$263),0),1),'SPC Backing (Hide)'!$AP$3)=AO56,_xlfn.PERCENTILE.INC(INDEX($W$4:$W$263,MATCH(SPC!$B$13,IF(Setup!$B$11="Weekly",'SPC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6" t="e">
        <f t="shared" si="14"/>
        <v>#N/A</v>
      </c>
    </row>
    <row r="57" spans="2:43" x14ac:dyDescent="0.35">
      <c r="B57" s="12" t="str">
        <f>Demand!C62</f>
        <v/>
      </c>
      <c r="C57" s="57" t="str">
        <f>Demand!D62</f>
        <v/>
      </c>
      <c r="D57" s="57" t="str">
        <f>Demand!E62</f>
        <v/>
      </c>
      <c r="E57" s="57" t="e">
        <f>TEXT(D57*29,"mmm")&amp;"-"&amp;IF(D57=1,MAX($C$4:C56)+1,MAX($C$4:C56))</f>
        <v>#VALUE!</v>
      </c>
      <c r="F57" s="7">
        <f>INDEX(Demand!$F$9:$T$268,MATCH('SPC Backing (Hide)'!$B57,Demand!$C$9:$C$268,0),MATCH('SPC Backing (Hide)'!F$3,Demand!$F$8:$T$8,0))</f>
        <v>0</v>
      </c>
      <c r="G57" s="5">
        <f>INDEX(Demand!$F$9:$T$268,MATCH('SPC Backing (Hide)'!$B57,Demand!$C$9:$C$268,0),MATCH('SPC Backing (Hide)'!G$3,Demand!$F$8:$T$8,0))</f>
        <v>0</v>
      </c>
      <c r="H57" s="5">
        <f>INDEX(Demand!$F$9:$T$268,MATCH('SPC Backing (Hide)'!$B57,Demand!$C$9:$C$268,0),MATCH('SPC Backing (Hide)'!H$3,Demand!$F$8:$T$8,0))</f>
        <v>0</v>
      </c>
      <c r="I57" s="5">
        <f>INDEX(Demand!$F$9:$T$268,MATCH('SPC Backing (Hide)'!$B57,Demand!$C$9:$C$268,0),MATCH('SPC Backing (Hide)'!I$3,Demand!$F$8:$T$8,0))</f>
        <v>0</v>
      </c>
      <c r="J57" s="5">
        <f>INDEX(Demand!$F$9:$T$268,MATCH('SPC Backing (Hide)'!$B57,Demand!$C$9:$C$268,0),MATCH('SPC Backing (Hide)'!J$3,Demand!$F$8:$T$8,0))</f>
        <v>0</v>
      </c>
      <c r="K57" s="5">
        <f>INDEX(Demand!$F$9:$T$268,MATCH('SPC Backing (Hide)'!$B57,Demand!$C$9:$C$268,0),MATCH('SPC Backing (Hide)'!K$3,Demand!$F$8:$T$8,0))</f>
        <v>0</v>
      </c>
      <c r="L57" s="5">
        <f>INDEX(Demand!$F$9:$T$268,MATCH('SPC Backing (Hide)'!$B57,Demand!$C$9:$C$268,0),MATCH('SPC Backing (Hide)'!L$3,Demand!$F$8:$T$8,0))</f>
        <v>0</v>
      </c>
      <c r="M57" s="5">
        <f>INDEX(Demand!$F$9:$T$268,MATCH('SPC Backing (Hide)'!$B57,Demand!$C$9:$C$268,0),MATCH('SPC Backing (Hide)'!M$3,Demand!$F$8:$T$8,0))</f>
        <v>0</v>
      </c>
      <c r="N57" s="5">
        <f>INDEX(Demand!$F$9:$T$268,MATCH('SPC Backing (Hide)'!$B57,Demand!$C$9:$C$268,0),MATCH('SPC Backing (Hide)'!N$3,Demand!$F$8:$T$8,0))</f>
        <v>0</v>
      </c>
      <c r="O57" s="5">
        <f>INDEX(Demand!$F$9:$T$268,MATCH('SPC Backing (Hide)'!$B57,Demand!$C$9:$C$268,0),MATCH('SPC Backing (Hide)'!O$3,Demand!$F$8:$T$8,0))</f>
        <v>0</v>
      </c>
      <c r="P57" s="5">
        <f>INDEX(Demand!$F$9:$T$268,MATCH('SPC Backing (Hide)'!$B57,Demand!$C$9:$C$268,0),MATCH('SPC Backing (Hide)'!P$3,Demand!$F$8:$T$8,0))</f>
        <v>0</v>
      </c>
      <c r="Q57" s="5">
        <f>INDEX(Demand!$F$9:$T$268,MATCH('SPC Backing (Hide)'!$B57,Demand!$C$9:$C$268,0),MATCH('SPC Backing (Hide)'!Q$3,Demand!$F$8:$T$8,0))</f>
        <v>0</v>
      </c>
      <c r="R57" s="5">
        <f>INDEX(Demand!$F$9:$T$268,MATCH('SPC Backing (Hide)'!$B57,Demand!$C$9:$C$268,0),MATCH('SPC Backing (Hide)'!R$3,Demand!$F$8:$T$8,0))</f>
        <v>0</v>
      </c>
      <c r="S57" s="5">
        <f>INDEX(Demand!$F$9:$T$268,MATCH('SPC Backing (Hide)'!$B57,Demand!$C$9:$C$268,0),MATCH('SPC Backing (Hide)'!S$3,Demand!$F$8:$T$8,0))</f>
        <v>0</v>
      </c>
      <c r="T57" s="6">
        <f>INDEX(Demand!$F$9:$T$268,MATCH('SPC Backing (Hide)'!$B57,Demand!$C$9:$C$268,0),MATCH('SPC Backing (Hide)'!T$3,Demand!$F$8:$T$8,0))</f>
        <v>0</v>
      </c>
      <c r="U57" s="5">
        <f t="shared" si="0"/>
        <v>0</v>
      </c>
      <c r="V57">
        <f>IF(SPC!$B$13="",1,IF(SPC!$B$12="Yes",IF(Setup!$B$11="Weekly",IF(ROW(A54)&gt;=Demand!$A$8-51,1,0),IF(ROW(A54)&gt;=Demand!$A$8-11,1,0)),IF(Setup!$B$11="Weekly",IF(AND(B57&gt;=SPC!$B$13,B57&lt;SPC!$B$14),1,0),IF(AND(MATCH(E57,$E$4:$E$263,0)&gt;=MATCH(SPC!$B$13,$E$4:$E$263,0),MATCH(E57,$E$4:$E$263,0)&lt;=MATCH(SPC!$B$14,$E$4:$E$263,0)),1,0))))</f>
        <v>1</v>
      </c>
      <c r="W57" cm="1">
        <f t="array" ref="W57">INDEX($F$4:$U$263,ROW(A54),MATCH($X$2,$F$3:$U$3,0))</f>
        <v>0</v>
      </c>
      <c r="X57" t="e">
        <f>AVERAGE(INDEX($F$4:$U$263,MATCH(SPC!$B$13,IF(Setup!$B$11="Weekly",'SPC Backing (Hide)'!$B$4:$B$263,'SPC Backing (Hide)'!$E$4:$E$263),0),MATCH($X$2,$F$3:$U$3,0)):INDEX($F$4:$U$263,MATCH(SPC!$B$14,IF(Setup!$B$11="Weekly",'SPC Backing (Hide)'!$B$4:$B$263,'SPC Backing (Hide)'!$E$4:$E$263),0),MATCH('SPC Backing (Hide)'!$X$2,'SPC Backing (Hide)'!$F$3:$U$3,0)))</f>
        <v>#N/A</v>
      </c>
      <c r="Y57" cm="1">
        <f t="array" ref="Y57">ABS(INDEX($F$4:$U$263,ROW(A54),MATCH($X$2,$F$3:$U$3,0))-INDEX($F$4:$U$263,ROW(A53),MATCH($X$2,$F$3:$U$3,0)))</f>
        <v>0</v>
      </c>
      <c r="Z57" t="e">
        <f>AVERAGE(INDEX($Y$4:$Y$263,MATCH(SPC!$B$13,IF(Setup!$B$11="Weekly",'SPC Backing (Hide)'!$B$4:$B$263,'SPC Backing (Hide)'!$E$4:$E$263),0)):INDEX($Y$4:$Y$263,MATCH(SPC!$B$14,IF(Setup!$B$11="Weekly",'SPC Backing (Hide)'!$B$4:$B$263,'SPC Backing (Hide)'!$E$4:$E$263),0),1))</f>
        <v>#N/A</v>
      </c>
      <c r="AA57" t="e">
        <f t="shared" si="1"/>
        <v>#N/A</v>
      </c>
      <c r="AB57" t="e">
        <f t="shared" si="2"/>
        <v>#N/A</v>
      </c>
      <c r="AC57" t="e">
        <f t="shared" si="3"/>
        <v>#N/A</v>
      </c>
      <c r="AD57" t="e">
        <f t="shared" si="4"/>
        <v>#N/A</v>
      </c>
      <c r="AE57" t="e">
        <f t="shared" si="5"/>
        <v>#N/A</v>
      </c>
      <c r="AF57" t="e">
        <f t="shared" si="6"/>
        <v>#N/A</v>
      </c>
      <c r="AG57" t="e">
        <f t="shared" si="7"/>
        <v>#N/A</v>
      </c>
      <c r="AH57" t="e">
        <f t="shared" si="8"/>
        <v>#N/A</v>
      </c>
      <c r="AI57" t="e">
        <f t="shared" si="15"/>
        <v>#N/A</v>
      </c>
      <c r="AJ57" t="e">
        <f t="shared" si="9"/>
        <v>#N/A</v>
      </c>
      <c r="AK57">
        <f t="shared" si="10"/>
        <v>0</v>
      </c>
      <c r="AL57" t="e">
        <f t="shared" si="11"/>
        <v>#N/A</v>
      </c>
      <c r="AM57" t="e">
        <f t="shared" si="12"/>
        <v>#N/A</v>
      </c>
      <c r="AN57" t="e">
        <f t="shared" si="13"/>
        <v>#N/A</v>
      </c>
      <c r="AO57" t="e">
        <f>_xlfn.PERCENTILE.INC(INDEX($W$4:$W$263,MATCH(SPC!$B$13,IF(Setup!$B$11="Weekly",'SPC Backing (Hide)'!$B$4:$B$263,'SPC Backing (Hide)'!$E$4:$E$263),0),1):INDEX($W$4:$W$263,MATCH(SPC!$B$14,IF(Setup!$B$11="Weekly",'SPC Backing (Hide)'!$B$4:$B$263,'SPC Backing (Hide)'!$E$4:$E$263),0),1),'SPC Backing (Hide)'!$AO$3)</f>
        <v>#N/A</v>
      </c>
      <c r="AP57" t="e">
        <f>IF(_xlfn.PERCENTILE.INC(INDEX($W$4:$W$263,MATCH(SPC!$B$13,IF(Setup!$B$11="Weekly",'SPC Backing (Hide)'!$B$4:$B$263,'SPC Backing (Hide)'!$E$4:$E$263),0),1):INDEX($W$4:$W$263,MATCH(SPC!$B$14,IF(Setup!$B$11="Weekly",'SPC Backing (Hide)'!$B$4:$B$263,'SPC Backing (Hide)'!$E$4:$E$263),0),1),'SPC Backing (Hide)'!$AP$3)=AO57,_xlfn.PERCENTILE.INC(INDEX($W$4:$W$263,MATCH(SPC!$B$13,IF(Setup!$B$11="Weekly",'SPC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7" t="e">
        <f t="shared" si="14"/>
        <v>#N/A</v>
      </c>
    </row>
    <row r="58" spans="2:43" x14ac:dyDescent="0.35">
      <c r="B58" s="12" t="str">
        <f>Demand!C63</f>
        <v/>
      </c>
      <c r="C58" s="57" t="str">
        <f>Demand!D63</f>
        <v/>
      </c>
      <c r="D58" s="57" t="str">
        <f>Demand!E63</f>
        <v/>
      </c>
      <c r="E58" s="57" t="e">
        <f>TEXT(D58*29,"mmm")&amp;"-"&amp;IF(D58=1,MAX($C$4:C57)+1,MAX($C$4:C57))</f>
        <v>#VALUE!</v>
      </c>
      <c r="F58" s="7">
        <f>INDEX(Demand!$F$9:$T$268,MATCH('SPC Backing (Hide)'!$B58,Demand!$C$9:$C$268,0),MATCH('SPC Backing (Hide)'!F$3,Demand!$F$8:$T$8,0))</f>
        <v>0</v>
      </c>
      <c r="G58" s="5">
        <f>INDEX(Demand!$F$9:$T$268,MATCH('SPC Backing (Hide)'!$B58,Demand!$C$9:$C$268,0),MATCH('SPC Backing (Hide)'!G$3,Demand!$F$8:$T$8,0))</f>
        <v>0</v>
      </c>
      <c r="H58" s="5">
        <f>INDEX(Demand!$F$9:$T$268,MATCH('SPC Backing (Hide)'!$B58,Demand!$C$9:$C$268,0),MATCH('SPC Backing (Hide)'!H$3,Demand!$F$8:$T$8,0))</f>
        <v>0</v>
      </c>
      <c r="I58" s="5">
        <f>INDEX(Demand!$F$9:$T$268,MATCH('SPC Backing (Hide)'!$B58,Demand!$C$9:$C$268,0),MATCH('SPC Backing (Hide)'!I$3,Demand!$F$8:$T$8,0))</f>
        <v>0</v>
      </c>
      <c r="J58" s="5">
        <f>INDEX(Demand!$F$9:$T$268,MATCH('SPC Backing (Hide)'!$B58,Demand!$C$9:$C$268,0),MATCH('SPC Backing (Hide)'!J$3,Demand!$F$8:$T$8,0))</f>
        <v>0</v>
      </c>
      <c r="K58" s="5">
        <f>INDEX(Demand!$F$9:$T$268,MATCH('SPC Backing (Hide)'!$B58,Demand!$C$9:$C$268,0),MATCH('SPC Backing (Hide)'!K$3,Demand!$F$8:$T$8,0))</f>
        <v>0</v>
      </c>
      <c r="L58" s="5">
        <f>INDEX(Demand!$F$9:$T$268,MATCH('SPC Backing (Hide)'!$B58,Demand!$C$9:$C$268,0),MATCH('SPC Backing (Hide)'!L$3,Demand!$F$8:$T$8,0))</f>
        <v>0</v>
      </c>
      <c r="M58" s="5">
        <f>INDEX(Demand!$F$9:$T$268,MATCH('SPC Backing (Hide)'!$B58,Demand!$C$9:$C$268,0),MATCH('SPC Backing (Hide)'!M$3,Demand!$F$8:$T$8,0))</f>
        <v>0</v>
      </c>
      <c r="N58" s="5">
        <f>INDEX(Demand!$F$9:$T$268,MATCH('SPC Backing (Hide)'!$B58,Demand!$C$9:$C$268,0),MATCH('SPC Backing (Hide)'!N$3,Demand!$F$8:$T$8,0))</f>
        <v>0</v>
      </c>
      <c r="O58" s="5">
        <f>INDEX(Demand!$F$9:$T$268,MATCH('SPC Backing (Hide)'!$B58,Demand!$C$9:$C$268,0),MATCH('SPC Backing (Hide)'!O$3,Demand!$F$8:$T$8,0))</f>
        <v>0</v>
      </c>
      <c r="P58" s="5">
        <f>INDEX(Demand!$F$9:$T$268,MATCH('SPC Backing (Hide)'!$B58,Demand!$C$9:$C$268,0),MATCH('SPC Backing (Hide)'!P$3,Demand!$F$8:$T$8,0))</f>
        <v>0</v>
      </c>
      <c r="Q58" s="5">
        <f>INDEX(Demand!$F$9:$T$268,MATCH('SPC Backing (Hide)'!$B58,Demand!$C$9:$C$268,0),MATCH('SPC Backing (Hide)'!Q$3,Demand!$F$8:$T$8,0))</f>
        <v>0</v>
      </c>
      <c r="R58" s="5">
        <f>INDEX(Demand!$F$9:$T$268,MATCH('SPC Backing (Hide)'!$B58,Demand!$C$9:$C$268,0),MATCH('SPC Backing (Hide)'!R$3,Demand!$F$8:$T$8,0))</f>
        <v>0</v>
      </c>
      <c r="S58" s="5">
        <f>INDEX(Demand!$F$9:$T$268,MATCH('SPC Backing (Hide)'!$B58,Demand!$C$9:$C$268,0),MATCH('SPC Backing (Hide)'!S$3,Demand!$F$8:$T$8,0))</f>
        <v>0</v>
      </c>
      <c r="T58" s="6">
        <f>INDEX(Demand!$F$9:$T$268,MATCH('SPC Backing (Hide)'!$B58,Demand!$C$9:$C$268,0),MATCH('SPC Backing (Hide)'!T$3,Demand!$F$8:$T$8,0))</f>
        <v>0</v>
      </c>
      <c r="U58" s="5">
        <f t="shared" si="0"/>
        <v>0</v>
      </c>
      <c r="V58">
        <f>IF(SPC!$B$13="",1,IF(SPC!$B$12="Yes",IF(Setup!$B$11="Weekly",IF(ROW(A55)&gt;=Demand!$A$8-51,1,0),IF(ROW(A55)&gt;=Demand!$A$8-11,1,0)),IF(Setup!$B$11="Weekly",IF(AND(B58&gt;=SPC!$B$13,B58&lt;SPC!$B$14),1,0),IF(AND(MATCH(E58,$E$4:$E$263,0)&gt;=MATCH(SPC!$B$13,$E$4:$E$263,0),MATCH(E58,$E$4:$E$263,0)&lt;=MATCH(SPC!$B$14,$E$4:$E$263,0)),1,0))))</f>
        <v>1</v>
      </c>
      <c r="W58" cm="1">
        <f t="array" ref="W58">INDEX($F$4:$U$263,ROW(A55),MATCH($X$2,$F$3:$U$3,0))</f>
        <v>0</v>
      </c>
      <c r="X58" t="e">
        <f>AVERAGE(INDEX($F$4:$U$263,MATCH(SPC!$B$13,IF(Setup!$B$11="Weekly",'SPC Backing (Hide)'!$B$4:$B$263,'SPC Backing (Hide)'!$E$4:$E$263),0),MATCH($X$2,$F$3:$U$3,0)):INDEX($F$4:$U$263,MATCH(SPC!$B$14,IF(Setup!$B$11="Weekly",'SPC Backing (Hide)'!$B$4:$B$263,'SPC Backing (Hide)'!$E$4:$E$263),0),MATCH('SPC Backing (Hide)'!$X$2,'SPC Backing (Hide)'!$F$3:$U$3,0)))</f>
        <v>#N/A</v>
      </c>
      <c r="Y58" cm="1">
        <f t="array" ref="Y58">ABS(INDEX($F$4:$U$263,ROW(A55),MATCH($X$2,$F$3:$U$3,0))-INDEX($F$4:$U$263,ROW(A54),MATCH($X$2,$F$3:$U$3,0)))</f>
        <v>0</v>
      </c>
      <c r="Z58" t="e">
        <f>AVERAGE(INDEX($Y$4:$Y$263,MATCH(SPC!$B$13,IF(Setup!$B$11="Weekly",'SPC Backing (Hide)'!$B$4:$B$263,'SPC Backing (Hide)'!$E$4:$E$263),0)):INDEX($Y$4:$Y$263,MATCH(SPC!$B$14,IF(Setup!$B$11="Weekly",'SPC Backing (Hide)'!$B$4:$B$263,'SPC Backing (Hide)'!$E$4:$E$263),0),1))</f>
        <v>#N/A</v>
      </c>
      <c r="AA58" t="e">
        <f t="shared" si="1"/>
        <v>#N/A</v>
      </c>
      <c r="AB58" t="e">
        <f t="shared" si="2"/>
        <v>#N/A</v>
      </c>
      <c r="AC58" t="e">
        <f t="shared" si="3"/>
        <v>#N/A</v>
      </c>
      <c r="AD58" t="e">
        <f t="shared" si="4"/>
        <v>#N/A</v>
      </c>
      <c r="AE58" t="e">
        <f t="shared" si="5"/>
        <v>#N/A</v>
      </c>
      <c r="AF58" t="e">
        <f t="shared" si="6"/>
        <v>#N/A</v>
      </c>
      <c r="AG58" t="e">
        <f t="shared" si="7"/>
        <v>#N/A</v>
      </c>
      <c r="AH58" t="e">
        <f t="shared" si="8"/>
        <v>#N/A</v>
      </c>
      <c r="AI58" t="e">
        <f t="shared" si="15"/>
        <v>#N/A</v>
      </c>
      <c r="AJ58" t="e">
        <f t="shared" si="9"/>
        <v>#N/A</v>
      </c>
      <c r="AK58">
        <f t="shared" si="10"/>
        <v>0</v>
      </c>
      <c r="AL58" t="e">
        <f t="shared" si="11"/>
        <v>#N/A</v>
      </c>
      <c r="AM58" t="e">
        <f t="shared" si="12"/>
        <v>#N/A</v>
      </c>
      <c r="AN58" t="e">
        <f t="shared" si="13"/>
        <v>#N/A</v>
      </c>
      <c r="AO58" t="e">
        <f>_xlfn.PERCENTILE.INC(INDEX($W$4:$W$263,MATCH(SPC!$B$13,IF(Setup!$B$11="Weekly",'SPC Backing (Hide)'!$B$4:$B$263,'SPC Backing (Hide)'!$E$4:$E$263),0),1):INDEX($W$4:$W$263,MATCH(SPC!$B$14,IF(Setup!$B$11="Weekly",'SPC Backing (Hide)'!$B$4:$B$263,'SPC Backing (Hide)'!$E$4:$E$263),0),1),'SPC Backing (Hide)'!$AO$3)</f>
        <v>#N/A</v>
      </c>
      <c r="AP58" t="e">
        <f>IF(_xlfn.PERCENTILE.INC(INDEX($W$4:$W$263,MATCH(SPC!$B$13,IF(Setup!$B$11="Weekly",'SPC Backing (Hide)'!$B$4:$B$263,'SPC Backing (Hide)'!$E$4:$E$263),0),1):INDEX($W$4:$W$263,MATCH(SPC!$B$14,IF(Setup!$B$11="Weekly",'SPC Backing (Hide)'!$B$4:$B$263,'SPC Backing (Hide)'!$E$4:$E$263),0),1),'SPC Backing (Hide)'!$AP$3)=AO58,_xlfn.PERCENTILE.INC(INDEX($W$4:$W$263,MATCH(SPC!$B$13,IF(Setup!$B$11="Weekly",'SPC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8" t="e">
        <f t="shared" si="14"/>
        <v>#N/A</v>
      </c>
    </row>
    <row r="59" spans="2:43" x14ac:dyDescent="0.35">
      <c r="B59" s="12" t="str">
        <f>Demand!C64</f>
        <v/>
      </c>
      <c r="C59" s="57" t="str">
        <f>Demand!D64</f>
        <v/>
      </c>
      <c r="D59" s="57" t="str">
        <f>Demand!E64</f>
        <v/>
      </c>
      <c r="E59" s="57" t="e">
        <f>TEXT(D59*29,"mmm")&amp;"-"&amp;IF(D59=1,MAX($C$4:C58)+1,MAX($C$4:C58))</f>
        <v>#VALUE!</v>
      </c>
      <c r="F59" s="7">
        <f>INDEX(Demand!$F$9:$T$268,MATCH('SPC Backing (Hide)'!$B59,Demand!$C$9:$C$268,0),MATCH('SPC Backing (Hide)'!F$3,Demand!$F$8:$T$8,0))</f>
        <v>0</v>
      </c>
      <c r="G59" s="5">
        <f>INDEX(Demand!$F$9:$T$268,MATCH('SPC Backing (Hide)'!$B59,Demand!$C$9:$C$268,0),MATCH('SPC Backing (Hide)'!G$3,Demand!$F$8:$T$8,0))</f>
        <v>0</v>
      </c>
      <c r="H59" s="5">
        <f>INDEX(Demand!$F$9:$T$268,MATCH('SPC Backing (Hide)'!$B59,Demand!$C$9:$C$268,0),MATCH('SPC Backing (Hide)'!H$3,Demand!$F$8:$T$8,0))</f>
        <v>0</v>
      </c>
      <c r="I59" s="5">
        <f>INDEX(Demand!$F$9:$T$268,MATCH('SPC Backing (Hide)'!$B59,Demand!$C$9:$C$268,0),MATCH('SPC Backing (Hide)'!I$3,Demand!$F$8:$T$8,0))</f>
        <v>0</v>
      </c>
      <c r="J59" s="5">
        <f>INDEX(Demand!$F$9:$T$268,MATCH('SPC Backing (Hide)'!$B59,Demand!$C$9:$C$268,0),MATCH('SPC Backing (Hide)'!J$3,Demand!$F$8:$T$8,0))</f>
        <v>0</v>
      </c>
      <c r="K59" s="5">
        <f>INDEX(Demand!$F$9:$T$268,MATCH('SPC Backing (Hide)'!$B59,Demand!$C$9:$C$268,0),MATCH('SPC Backing (Hide)'!K$3,Demand!$F$8:$T$8,0))</f>
        <v>0</v>
      </c>
      <c r="L59" s="5">
        <f>INDEX(Demand!$F$9:$T$268,MATCH('SPC Backing (Hide)'!$B59,Demand!$C$9:$C$268,0),MATCH('SPC Backing (Hide)'!L$3,Demand!$F$8:$T$8,0))</f>
        <v>0</v>
      </c>
      <c r="M59" s="5">
        <f>INDEX(Demand!$F$9:$T$268,MATCH('SPC Backing (Hide)'!$B59,Demand!$C$9:$C$268,0),MATCH('SPC Backing (Hide)'!M$3,Demand!$F$8:$T$8,0))</f>
        <v>0</v>
      </c>
      <c r="N59" s="5">
        <f>INDEX(Demand!$F$9:$T$268,MATCH('SPC Backing (Hide)'!$B59,Demand!$C$9:$C$268,0),MATCH('SPC Backing (Hide)'!N$3,Demand!$F$8:$T$8,0))</f>
        <v>0</v>
      </c>
      <c r="O59" s="5">
        <f>INDEX(Demand!$F$9:$T$268,MATCH('SPC Backing (Hide)'!$B59,Demand!$C$9:$C$268,0),MATCH('SPC Backing (Hide)'!O$3,Demand!$F$8:$T$8,0))</f>
        <v>0</v>
      </c>
      <c r="P59" s="5">
        <f>INDEX(Demand!$F$9:$T$268,MATCH('SPC Backing (Hide)'!$B59,Demand!$C$9:$C$268,0),MATCH('SPC Backing (Hide)'!P$3,Demand!$F$8:$T$8,0))</f>
        <v>0</v>
      </c>
      <c r="Q59" s="5">
        <f>INDEX(Demand!$F$9:$T$268,MATCH('SPC Backing (Hide)'!$B59,Demand!$C$9:$C$268,0),MATCH('SPC Backing (Hide)'!Q$3,Demand!$F$8:$T$8,0))</f>
        <v>0</v>
      </c>
      <c r="R59" s="5">
        <f>INDEX(Demand!$F$9:$T$268,MATCH('SPC Backing (Hide)'!$B59,Demand!$C$9:$C$268,0),MATCH('SPC Backing (Hide)'!R$3,Demand!$F$8:$T$8,0))</f>
        <v>0</v>
      </c>
      <c r="S59" s="5">
        <f>INDEX(Demand!$F$9:$T$268,MATCH('SPC Backing (Hide)'!$B59,Demand!$C$9:$C$268,0),MATCH('SPC Backing (Hide)'!S$3,Demand!$F$8:$T$8,0))</f>
        <v>0</v>
      </c>
      <c r="T59" s="6">
        <f>INDEX(Demand!$F$9:$T$268,MATCH('SPC Backing (Hide)'!$B59,Demand!$C$9:$C$268,0),MATCH('SPC Backing (Hide)'!T$3,Demand!$F$8:$T$8,0))</f>
        <v>0</v>
      </c>
      <c r="U59" s="5">
        <f t="shared" si="0"/>
        <v>0</v>
      </c>
      <c r="V59">
        <f>IF(SPC!$B$13="",1,IF(SPC!$B$12="Yes",IF(Setup!$B$11="Weekly",IF(ROW(A56)&gt;=Demand!$A$8-51,1,0),IF(ROW(A56)&gt;=Demand!$A$8-11,1,0)),IF(Setup!$B$11="Weekly",IF(AND(B59&gt;=SPC!$B$13,B59&lt;SPC!$B$14),1,0),IF(AND(MATCH(E59,$E$4:$E$263,0)&gt;=MATCH(SPC!$B$13,$E$4:$E$263,0),MATCH(E59,$E$4:$E$263,0)&lt;=MATCH(SPC!$B$14,$E$4:$E$263,0)),1,0))))</f>
        <v>1</v>
      </c>
      <c r="W59" cm="1">
        <f t="array" ref="W59">INDEX($F$4:$U$263,ROW(A56),MATCH($X$2,$F$3:$U$3,0))</f>
        <v>0</v>
      </c>
      <c r="X59" t="e">
        <f>AVERAGE(INDEX($F$4:$U$263,MATCH(SPC!$B$13,IF(Setup!$B$11="Weekly",'SPC Backing (Hide)'!$B$4:$B$263,'SPC Backing (Hide)'!$E$4:$E$263),0),MATCH($X$2,$F$3:$U$3,0)):INDEX($F$4:$U$263,MATCH(SPC!$B$14,IF(Setup!$B$11="Weekly",'SPC Backing (Hide)'!$B$4:$B$263,'SPC Backing (Hide)'!$E$4:$E$263),0),MATCH('SPC Backing (Hide)'!$X$2,'SPC Backing (Hide)'!$F$3:$U$3,0)))</f>
        <v>#N/A</v>
      </c>
      <c r="Y59" cm="1">
        <f t="array" ref="Y59">ABS(INDEX($F$4:$U$263,ROW(A56),MATCH($X$2,$F$3:$U$3,0))-INDEX($F$4:$U$263,ROW(A55),MATCH($X$2,$F$3:$U$3,0)))</f>
        <v>0</v>
      </c>
      <c r="Z59" t="e">
        <f>AVERAGE(INDEX($Y$4:$Y$263,MATCH(SPC!$B$13,IF(Setup!$B$11="Weekly",'SPC Backing (Hide)'!$B$4:$B$263,'SPC Backing (Hide)'!$E$4:$E$263),0)):INDEX($Y$4:$Y$263,MATCH(SPC!$B$14,IF(Setup!$B$11="Weekly",'SPC Backing (Hide)'!$B$4:$B$263,'SPC Backing (Hide)'!$E$4:$E$263),0),1))</f>
        <v>#N/A</v>
      </c>
      <c r="AA59" t="e">
        <f t="shared" si="1"/>
        <v>#N/A</v>
      </c>
      <c r="AB59" t="e">
        <f t="shared" si="2"/>
        <v>#N/A</v>
      </c>
      <c r="AC59" t="e">
        <f t="shared" si="3"/>
        <v>#N/A</v>
      </c>
      <c r="AD59" t="e">
        <f t="shared" si="4"/>
        <v>#N/A</v>
      </c>
      <c r="AE59" t="e">
        <f t="shared" si="5"/>
        <v>#N/A</v>
      </c>
      <c r="AF59" t="e">
        <f t="shared" si="6"/>
        <v>#N/A</v>
      </c>
      <c r="AG59" t="e">
        <f t="shared" si="7"/>
        <v>#N/A</v>
      </c>
      <c r="AH59" t="e">
        <f t="shared" si="8"/>
        <v>#N/A</v>
      </c>
      <c r="AI59" t="e">
        <f t="shared" si="15"/>
        <v>#N/A</v>
      </c>
      <c r="AJ59" t="e">
        <f t="shared" si="9"/>
        <v>#N/A</v>
      </c>
      <c r="AK59">
        <f t="shared" si="10"/>
        <v>0</v>
      </c>
      <c r="AL59" t="e">
        <f t="shared" si="11"/>
        <v>#N/A</v>
      </c>
      <c r="AM59" t="e">
        <f t="shared" si="12"/>
        <v>#N/A</v>
      </c>
      <c r="AN59" t="e">
        <f t="shared" si="13"/>
        <v>#N/A</v>
      </c>
      <c r="AO59" t="e">
        <f>_xlfn.PERCENTILE.INC(INDEX($W$4:$W$263,MATCH(SPC!$B$13,IF(Setup!$B$11="Weekly",'SPC Backing (Hide)'!$B$4:$B$263,'SPC Backing (Hide)'!$E$4:$E$263),0),1):INDEX($W$4:$W$263,MATCH(SPC!$B$14,IF(Setup!$B$11="Weekly",'SPC Backing (Hide)'!$B$4:$B$263,'SPC Backing (Hide)'!$E$4:$E$263),0),1),'SPC Backing (Hide)'!$AO$3)</f>
        <v>#N/A</v>
      </c>
      <c r="AP59" t="e">
        <f>IF(_xlfn.PERCENTILE.INC(INDEX($W$4:$W$263,MATCH(SPC!$B$13,IF(Setup!$B$11="Weekly",'SPC Backing (Hide)'!$B$4:$B$263,'SPC Backing (Hide)'!$E$4:$E$263),0),1):INDEX($W$4:$W$263,MATCH(SPC!$B$14,IF(Setup!$B$11="Weekly",'SPC Backing (Hide)'!$B$4:$B$263,'SPC Backing (Hide)'!$E$4:$E$263),0),1),'SPC Backing (Hide)'!$AP$3)=AO59,_xlfn.PERCENTILE.INC(INDEX($W$4:$W$263,MATCH(SPC!$B$13,IF(Setup!$B$11="Weekly",'SPC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59" t="e">
        <f t="shared" si="14"/>
        <v>#N/A</v>
      </c>
    </row>
    <row r="60" spans="2:43" x14ac:dyDescent="0.35">
      <c r="B60" s="12" t="str">
        <f>Demand!C65</f>
        <v/>
      </c>
      <c r="C60" s="57" t="str">
        <f>Demand!D65</f>
        <v/>
      </c>
      <c r="D60" s="57" t="str">
        <f>Demand!E65</f>
        <v/>
      </c>
      <c r="E60" s="57" t="e">
        <f>TEXT(D60*29,"mmm")&amp;"-"&amp;IF(D60=1,MAX($C$4:C59)+1,MAX($C$4:C59))</f>
        <v>#VALUE!</v>
      </c>
      <c r="F60" s="7">
        <f>INDEX(Demand!$F$9:$T$268,MATCH('SPC Backing (Hide)'!$B60,Demand!$C$9:$C$268,0),MATCH('SPC Backing (Hide)'!F$3,Demand!$F$8:$T$8,0))</f>
        <v>0</v>
      </c>
      <c r="G60" s="5">
        <f>INDEX(Demand!$F$9:$T$268,MATCH('SPC Backing (Hide)'!$B60,Demand!$C$9:$C$268,0),MATCH('SPC Backing (Hide)'!G$3,Demand!$F$8:$T$8,0))</f>
        <v>0</v>
      </c>
      <c r="H60" s="5">
        <f>INDEX(Demand!$F$9:$T$268,MATCH('SPC Backing (Hide)'!$B60,Demand!$C$9:$C$268,0),MATCH('SPC Backing (Hide)'!H$3,Demand!$F$8:$T$8,0))</f>
        <v>0</v>
      </c>
      <c r="I60" s="5">
        <f>INDEX(Demand!$F$9:$T$268,MATCH('SPC Backing (Hide)'!$B60,Demand!$C$9:$C$268,0),MATCH('SPC Backing (Hide)'!I$3,Demand!$F$8:$T$8,0))</f>
        <v>0</v>
      </c>
      <c r="J60" s="5">
        <f>INDEX(Demand!$F$9:$T$268,MATCH('SPC Backing (Hide)'!$B60,Demand!$C$9:$C$268,0),MATCH('SPC Backing (Hide)'!J$3,Demand!$F$8:$T$8,0))</f>
        <v>0</v>
      </c>
      <c r="K60" s="5">
        <f>INDEX(Demand!$F$9:$T$268,MATCH('SPC Backing (Hide)'!$B60,Demand!$C$9:$C$268,0),MATCH('SPC Backing (Hide)'!K$3,Demand!$F$8:$T$8,0))</f>
        <v>0</v>
      </c>
      <c r="L60" s="5">
        <f>INDEX(Demand!$F$9:$T$268,MATCH('SPC Backing (Hide)'!$B60,Demand!$C$9:$C$268,0),MATCH('SPC Backing (Hide)'!L$3,Demand!$F$8:$T$8,0))</f>
        <v>0</v>
      </c>
      <c r="M60" s="5">
        <f>INDEX(Demand!$F$9:$T$268,MATCH('SPC Backing (Hide)'!$B60,Demand!$C$9:$C$268,0),MATCH('SPC Backing (Hide)'!M$3,Demand!$F$8:$T$8,0))</f>
        <v>0</v>
      </c>
      <c r="N60" s="5">
        <f>INDEX(Demand!$F$9:$T$268,MATCH('SPC Backing (Hide)'!$B60,Demand!$C$9:$C$268,0),MATCH('SPC Backing (Hide)'!N$3,Demand!$F$8:$T$8,0))</f>
        <v>0</v>
      </c>
      <c r="O60" s="5">
        <f>INDEX(Demand!$F$9:$T$268,MATCH('SPC Backing (Hide)'!$B60,Demand!$C$9:$C$268,0),MATCH('SPC Backing (Hide)'!O$3,Demand!$F$8:$T$8,0))</f>
        <v>0</v>
      </c>
      <c r="P60" s="5">
        <f>INDEX(Demand!$F$9:$T$268,MATCH('SPC Backing (Hide)'!$B60,Demand!$C$9:$C$268,0),MATCH('SPC Backing (Hide)'!P$3,Demand!$F$8:$T$8,0))</f>
        <v>0</v>
      </c>
      <c r="Q60" s="5">
        <f>INDEX(Demand!$F$9:$T$268,MATCH('SPC Backing (Hide)'!$B60,Demand!$C$9:$C$268,0),MATCH('SPC Backing (Hide)'!Q$3,Demand!$F$8:$T$8,0))</f>
        <v>0</v>
      </c>
      <c r="R60" s="5">
        <f>INDEX(Demand!$F$9:$T$268,MATCH('SPC Backing (Hide)'!$B60,Demand!$C$9:$C$268,0),MATCH('SPC Backing (Hide)'!R$3,Demand!$F$8:$T$8,0))</f>
        <v>0</v>
      </c>
      <c r="S60" s="5">
        <f>INDEX(Demand!$F$9:$T$268,MATCH('SPC Backing (Hide)'!$B60,Demand!$C$9:$C$268,0),MATCH('SPC Backing (Hide)'!S$3,Demand!$F$8:$T$8,0))</f>
        <v>0</v>
      </c>
      <c r="T60" s="6">
        <f>INDEX(Demand!$F$9:$T$268,MATCH('SPC Backing (Hide)'!$B60,Demand!$C$9:$C$268,0),MATCH('SPC Backing (Hide)'!T$3,Demand!$F$8:$T$8,0))</f>
        <v>0</v>
      </c>
      <c r="U60" s="5">
        <f t="shared" si="0"/>
        <v>0</v>
      </c>
      <c r="V60">
        <f>IF(SPC!$B$13="",1,IF(SPC!$B$12="Yes",IF(Setup!$B$11="Weekly",IF(ROW(A57)&gt;=Demand!$A$8-51,1,0),IF(ROW(A57)&gt;=Demand!$A$8-11,1,0)),IF(Setup!$B$11="Weekly",IF(AND(B60&gt;=SPC!$B$13,B60&lt;SPC!$B$14),1,0),IF(AND(MATCH(E60,$E$4:$E$263,0)&gt;=MATCH(SPC!$B$13,$E$4:$E$263,0),MATCH(E60,$E$4:$E$263,0)&lt;=MATCH(SPC!$B$14,$E$4:$E$263,0)),1,0))))</f>
        <v>1</v>
      </c>
      <c r="W60" cm="1">
        <f t="array" ref="W60">INDEX($F$4:$U$263,ROW(A57),MATCH($X$2,$F$3:$U$3,0))</f>
        <v>0</v>
      </c>
      <c r="X60" t="e">
        <f>AVERAGE(INDEX($F$4:$U$263,MATCH(SPC!$B$13,IF(Setup!$B$11="Weekly",'SPC Backing (Hide)'!$B$4:$B$263,'SPC Backing (Hide)'!$E$4:$E$263),0),MATCH($X$2,$F$3:$U$3,0)):INDEX($F$4:$U$263,MATCH(SPC!$B$14,IF(Setup!$B$11="Weekly",'SPC Backing (Hide)'!$B$4:$B$263,'SPC Backing (Hide)'!$E$4:$E$263),0),MATCH('SPC Backing (Hide)'!$X$2,'SPC Backing (Hide)'!$F$3:$U$3,0)))</f>
        <v>#N/A</v>
      </c>
      <c r="Y60" cm="1">
        <f t="array" ref="Y60">ABS(INDEX($F$4:$U$263,ROW(A57),MATCH($X$2,$F$3:$U$3,0))-INDEX($F$4:$U$263,ROW(A56),MATCH($X$2,$F$3:$U$3,0)))</f>
        <v>0</v>
      </c>
      <c r="Z60" t="e">
        <f>AVERAGE(INDEX($Y$4:$Y$263,MATCH(SPC!$B$13,IF(Setup!$B$11="Weekly",'SPC Backing (Hide)'!$B$4:$B$263,'SPC Backing (Hide)'!$E$4:$E$263),0)):INDEX($Y$4:$Y$263,MATCH(SPC!$B$14,IF(Setup!$B$11="Weekly",'SPC Backing (Hide)'!$B$4:$B$263,'SPC Backing (Hide)'!$E$4:$E$263),0),1))</f>
        <v>#N/A</v>
      </c>
      <c r="AA60" t="e">
        <f t="shared" si="1"/>
        <v>#N/A</v>
      </c>
      <c r="AB60" t="e">
        <f t="shared" si="2"/>
        <v>#N/A</v>
      </c>
      <c r="AC60" t="e">
        <f t="shared" si="3"/>
        <v>#N/A</v>
      </c>
      <c r="AD60" t="e">
        <f t="shared" si="4"/>
        <v>#N/A</v>
      </c>
      <c r="AE60" t="e">
        <f t="shared" si="5"/>
        <v>#N/A</v>
      </c>
      <c r="AF60" t="e">
        <f t="shared" si="6"/>
        <v>#N/A</v>
      </c>
      <c r="AG60" t="e">
        <f t="shared" si="7"/>
        <v>#N/A</v>
      </c>
      <c r="AH60" t="e">
        <f t="shared" si="8"/>
        <v>#N/A</v>
      </c>
      <c r="AI60" t="e">
        <f t="shared" si="15"/>
        <v>#N/A</v>
      </c>
      <c r="AJ60" t="e">
        <f t="shared" si="9"/>
        <v>#N/A</v>
      </c>
      <c r="AK60">
        <f t="shared" si="10"/>
        <v>0</v>
      </c>
      <c r="AL60" t="e">
        <f t="shared" si="11"/>
        <v>#N/A</v>
      </c>
      <c r="AM60" t="e">
        <f t="shared" si="12"/>
        <v>#N/A</v>
      </c>
      <c r="AN60" t="e">
        <f t="shared" si="13"/>
        <v>#N/A</v>
      </c>
      <c r="AO60" t="e">
        <f>_xlfn.PERCENTILE.INC(INDEX($W$4:$W$263,MATCH(SPC!$B$13,IF(Setup!$B$11="Weekly",'SPC Backing (Hide)'!$B$4:$B$263,'SPC Backing (Hide)'!$E$4:$E$263),0),1):INDEX($W$4:$W$263,MATCH(SPC!$B$14,IF(Setup!$B$11="Weekly",'SPC Backing (Hide)'!$B$4:$B$263,'SPC Backing (Hide)'!$E$4:$E$263),0),1),'SPC Backing (Hide)'!$AO$3)</f>
        <v>#N/A</v>
      </c>
      <c r="AP60" t="e">
        <f>IF(_xlfn.PERCENTILE.INC(INDEX($W$4:$W$263,MATCH(SPC!$B$13,IF(Setup!$B$11="Weekly",'SPC Backing (Hide)'!$B$4:$B$263,'SPC Backing (Hide)'!$E$4:$E$263),0),1):INDEX($W$4:$W$263,MATCH(SPC!$B$14,IF(Setup!$B$11="Weekly",'SPC Backing (Hide)'!$B$4:$B$263,'SPC Backing (Hide)'!$E$4:$E$263),0),1),'SPC Backing (Hide)'!$AP$3)=AO60,_xlfn.PERCENTILE.INC(INDEX($W$4:$W$263,MATCH(SPC!$B$13,IF(Setup!$B$11="Weekly",'SPC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0" t="e">
        <f t="shared" si="14"/>
        <v>#N/A</v>
      </c>
    </row>
    <row r="61" spans="2:43" x14ac:dyDescent="0.35">
      <c r="B61" s="12" t="str">
        <f>Demand!C66</f>
        <v/>
      </c>
      <c r="C61" s="57" t="str">
        <f>Demand!D66</f>
        <v/>
      </c>
      <c r="D61" s="57" t="str">
        <f>Demand!E66</f>
        <v/>
      </c>
      <c r="E61" s="57" t="e">
        <f>TEXT(D61*29,"mmm")&amp;"-"&amp;IF(D61=1,MAX($C$4:C60)+1,MAX($C$4:C60))</f>
        <v>#VALUE!</v>
      </c>
      <c r="F61" s="7">
        <f>INDEX(Demand!$F$9:$T$268,MATCH('SPC Backing (Hide)'!$B61,Demand!$C$9:$C$268,0),MATCH('SPC Backing (Hide)'!F$3,Demand!$F$8:$T$8,0))</f>
        <v>0</v>
      </c>
      <c r="G61" s="5">
        <f>INDEX(Demand!$F$9:$T$268,MATCH('SPC Backing (Hide)'!$B61,Demand!$C$9:$C$268,0),MATCH('SPC Backing (Hide)'!G$3,Demand!$F$8:$T$8,0))</f>
        <v>0</v>
      </c>
      <c r="H61" s="5">
        <f>INDEX(Demand!$F$9:$T$268,MATCH('SPC Backing (Hide)'!$B61,Demand!$C$9:$C$268,0),MATCH('SPC Backing (Hide)'!H$3,Demand!$F$8:$T$8,0))</f>
        <v>0</v>
      </c>
      <c r="I61" s="5">
        <f>INDEX(Demand!$F$9:$T$268,MATCH('SPC Backing (Hide)'!$B61,Demand!$C$9:$C$268,0),MATCH('SPC Backing (Hide)'!I$3,Demand!$F$8:$T$8,0))</f>
        <v>0</v>
      </c>
      <c r="J61" s="5">
        <f>INDEX(Demand!$F$9:$T$268,MATCH('SPC Backing (Hide)'!$B61,Demand!$C$9:$C$268,0),MATCH('SPC Backing (Hide)'!J$3,Demand!$F$8:$T$8,0))</f>
        <v>0</v>
      </c>
      <c r="K61" s="5">
        <f>INDEX(Demand!$F$9:$T$268,MATCH('SPC Backing (Hide)'!$B61,Demand!$C$9:$C$268,0),MATCH('SPC Backing (Hide)'!K$3,Demand!$F$8:$T$8,0))</f>
        <v>0</v>
      </c>
      <c r="L61" s="5">
        <f>INDEX(Demand!$F$9:$T$268,MATCH('SPC Backing (Hide)'!$B61,Demand!$C$9:$C$268,0),MATCH('SPC Backing (Hide)'!L$3,Demand!$F$8:$T$8,0))</f>
        <v>0</v>
      </c>
      <c r="M61" s="5">
        <f>INDEX(Demand!$F$9:$T$268,MATCH('SPC Backing (Hide)'!$B61,Demand!$C$9:$C$268,0),MATCH('SPC Backing (Hide)'!M$3,Demand!$F$8:$T$8,0))</f>
        <v>0</v>
      </c>
      <c r="N61" s="5">
        <f>INDEX(Demand!$F$9:$T$268,MATCH('SPC Backing (Hide)'!$B61,Demand!$C$9:$C$268,0),MATCH('SPC Backing (Hide)'!N$3,Demand!$F$8:$T$8,0))</f>
        <v>0</v>
      </c>
      <c r="O61" s="5">
        <f>INDEX(Demand!$F$9:$T$268,MATCH('SPC Backing (Hide)'!$B61,Demand!$C$9:$C$268,0),MATCH('SPC Backing (Hide)'!O$3,Demand!$F$8:$T$8,0))</f>
        <v>0</v>
      </c>
      <c r="P61" s="5">
        <f>INDEX(Demand!$F$9:$T$268,MATCH('SPC Backing (Hide)'!$B61,Demand!$C$9:$C$268,0),MATCH('SPC Backing (Hide)'!P$3,Demand!$F$8:$T$8,0))</f>
        <v>0</v>
      </c>
      <c r="Q61" s="5">
        <f>INDEX(Demand!$F$9:$T$268,MATCH('SPC Backing (Hide)'!$B61,Demand!$C$9:$C$268,0),MATCH('SPC Backing (Hide)'!Q$3,Demand!$F$8:$T$8,0))</f>
        <v>0</v>
      </c>
      <c r="R61" s="5">
        <f>INDEX(Demand!$F$9:$T$268,MATCH('SPC Backing (Hide)'!$B61,Demand!$C$9:$C$268,0),MATCH('SPC Backing (Hide)'!R$3,Demand!$F$8:$T$8,0))</f>
        <v>0</v>
      </c>
      <c r="S61" s="5">
        <f>INDEX(Demand!$F$9:$T$268,MATCH('SPC Backing (Hide)'!$B61,Demand!$C$9:$C$268,0),MATCH('SPC Backing (Hide)'!S$3,Demand!$F$8:$T$8,0))</f>
        <v>0</v>
      </c>
      <c r="T61" s="6">
        <f>INDEX(Demand!$F$9:$T$268,MATCH('SPC Backing (Hide)'!$B61,Demand!$C$9:$C$268,0),MATCH('SPC Backing (Hide)'!T$3,Demand!$F$8:$T$8,0))</f>
        <v>0</v>
      </c>
      <c r="U61" s="5">
        <f t="shared" si="0"/>
        <v>0</v>
      </c>
      <c r="V61">
        <f>IF(SPC!$B$13="",1,IF(SPC!$B$12="Yes",IF(Setup!$B$11="Weekly",IF(ROW(A58)&gt;=Demand!$A$8-51,1,0),IF(ROW(A58)&gt;=Demand!$A$8-11,1,0)),IF(Setup!$B$11="Weekly",IF(AND(B61&gt;=SPC!$B$13,B61&lt;SPC!$B$14),1,0),IF(AND(MATCH(E61,$E$4:$E$263,0)&gt;=MATCH(SPC!$B$13,$E$4:$E$263,0),MATCH(E61,$E$4:$E$263,0)&lt;=MATCH(SPC!$B$14,$E$4:$E$263,0)),1,0))))</f>
        <v>1</v>
      </c>
      <c r="W61" cm="1">
        <f t="array" ref="W61">INDEX($F$4:$U$263,ROW(A58),MATCH($X$2,$F$3:$U$3,0))</f>
        <v>0</v>
      </c>
      <c r="X61" t="e">
        <f>AVERAGE(INDEX($F$4:$U$263,MATCH(SPC!$B$13,IF(Setup!$B$11="Weekly",'SPC Backing (Hide)'!$B$4:$B$263,'SPC Backing (Hide)'!$E$4:$E$263),0),MATCH($X$2,$F$3:$U$3,0)):INDEX($F$4:$U$263,MATCH(SPC!$B$14,IF(Setup!$B$11="Weekly",'SPC Backing (Hide)'!$B$4:$B$263,'SPC Backing (Hide)'!$E$4:$E$263),0),MATCH('SPC Backing (Hide)'!$X$2,'SPC Backing (Hide)'!$F$3:$U$3,0)))</f>
        <v>#N/A</v>
      </c>
      <c r="Y61" cm="1">
        <f t="array" ref="Y61">ABS(INDEX($F$4:$U$263,ROW(A58),MATCH($X$2,$F$3:$U$3,0))-INDEX($F$4:$U$263,ROW(A57),MATCH($X$2,$F$3:$U$3,0)))</f>
        <v>0</v>
      </c>
      <c r="Z61" t="e">
        <f>AVERAGE(INDEX($Y$4:$Y$263,MATCH(SPC!$B$13,IF(Setup!$B$11="Weekly",'SPC Backing (Hide)'!$B$4:$B$263,'SPC Backing (Hide)'!$E$4:$E$263),0)):INDEX($Y$4:$Y$263,MATCH(SPC!$B$14,IF(Setup!$B$11="Weekly",'SPC Backing (Hide)'!$B$4:$B$263,'SPC Backing (Hide)'!$E$4:$E$263),0),1))</f>
        <v>#N/A</v>
      </c>
      <c r="AA61" t="e">
        <f t="shared" si="1"/>
        <v>#N/A</v>
      </c>
      <c r="AB61" t="e">
        <f t="shared" si="2"/>
        <v>#N/A</v>
      </c>
      <c r="AC61" t="e">
        <f t="shared" si="3"/>
        <v>#N/A</v>
      </c>
      <c r="AD61" t="e">
        <f t="shared" si="4"/>
        <v>#N/A</v>
      </c>
      <c r="AE61" t="e">
        <f t="shared" si="5"/>
        <v>#N/A</v>
      </c>
      <c r="AF61" t="e">
        <f t="shared" si="6"/>
        <v>#N/A</v>
      </c>
      <c r="AG61" t="e">
        <f t="shared" si="7"/>
        <v>#N/A</v>
      </c>
      <c r="AH61" t="e">
        <f t="shared" si="8"/>
        <v>#N/A</v>
      </c>
      <c r="AI61" t="e">
        <f t="shared" si="15"/>
        <v>#N/A</v>
      </c>
      <c r="AJ61" t="e">
        <f t="shared" si="9"/>
        <v>#N/A</v>
      </c>
      <c r="AK61">
        <f t="shared" si="10"/>
        <v>0</v>
      </c>
      <c r="AL61" t="e">
        <f t="shared" si="11"/>
        <v>#N/A</v>
      </c>
      <c r="AM61" t="e">
        <f t="shared" si="12"/>
        <v>#N/A</v>
      </c>
      <c r="AN61" t="e">
        <f t="shared" si="13"/>
        <v>#N/A</v>
      </c>
      <c r="AO61" t="e">
        <f>_xlfn.PERCENTILE.INC(INDEX($W$4:$W$263,MATCH(SPC!$B$13,IF(Setup!$B$11="Weekly",'SPC Backing (Hide)'!$B$4:$B$263,'SPC Backing (Hide)'!$E$4:$E$263),0),1):INDEX($W$4:$W$263,MATCH(SPC!$B$14,IF(Setup!$B$11="Weekly",'SPC Backing (Hide)'!$B$4:$B$263,'SPC Backing (Hide)'!$E$4:$E$263),0),1),'SPC Backing (Hide)'!$AO$3)</f>
        <v>#N/A</v>
      </c>
      <c r="AP61" t="e">
        <f>IF(_xlfn.PERCENTILE.INC(INDEX($W$4:$W$263,MATCH(SPC!$B$13,IF(Setup!$B$11="Weekly",'SPC Backing (Hide)'!$B$4:$B$263,'SPC Backing (Hide)'!$E$4:$E$263),0),1):INDEX($W$4:$W$263,MATCH(SPC!$B$14,IF(Setup!$B$11="Weekly",'SPC Backing (Hide)'!$B$4:$B$263,'SPC Backing (Hide)'!$E$4:$E$263),0),1),'SPC Backing (Hide)'!$AP$3)=AO61,_xlfn.PERCENTILE.INC(INDEX($W$4:$W$263,MATCH(SPC!$B$13,IF(Setup!$B$11="Weekly",'SPC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1" t="e">
        <f t="shared" si="14"/>
        <v>#N/A</v>
      </c>
    </row>
    <row r="62" spans="2:43" x14ac:dyDescent="0.35">
      <c r="B62" s="12" t="str">
        <f>Demand!C67</f>
        <v/>
      </c>
      <c r="C62" s="57" t="str">
        <f>Demand!D67</f>
        <v/>
      </c>
      <c r="D62" s="57" t="str">
        <f>Demand!E67</f>
        <v/>
      </c>
      <c r="E62" s="57" t="e">
        <f>TEXT(D62*29,"mmm")&amp;"-"&amp;IF(D62=1,MAX($C$4:C61)+1,MAX($C$4:C61))</f>
        <v>#VALUE!</v>
      </c>
      <c r="F62" s="7">
        <f>INDEX(Demand!$F$9:$T$268,MATCH('SPC Backing (Hide)'!$B62,Demand!$C$9:$C$268,0),MATCH('SPC Backing (Hide)'!F$3,Demand!$F$8:$T$8,0))</f>
        <v>0</v>
      </c>
      <c r="G62" s="5">
        <f>INDEX(Demand!$F$9:$T$268,MATCH('SPC Backing (Hide)'!$B62,Demand!$C$9:$C$268,0),MATCH('SPC Backing (Hide)'!G$3,Demand!$F$8:$T$8,0))</f>
        <v>0</v>
      </c>
      <c r="H62" s="5">
        <f>INDEX(Demand!$F$9:$T$268,MATCH('SPC Backing (Hide)'!$B62,Demand!$C$9:$C$268,0),MATCH('SPC Backing (Hide)'!H$3,Demand!$F$8:$T$8,0))</f>
        <v>0</v>
      </c>
      <c r="I62" s="5">
        <f>INDEX(Demand!$F$9:$T$268,MATCH('SPC Backing (Hide)'!$B62,Demand!$C$9:$C$268,0),MATCH('SPC Backing (Hide)'!I$3,Demand!$F$8:$T$8,0))</f>
        <v>0</v>
      </c>
      <c r="J62" s="5">
        <f>INDEX(Demand!$F$9:$T$268,MATCH('SPC Backing (Hide)'!$B62,Demand!$C$9:$C$268,0),MATCH('SPC Backing (Hide)'!J$3,Demand!$F$8:$T$8,0))</f>
        <v>0</v>
      </c>
      <c r="K62" s="5">
        <f>INDEX(Demand!$F$9:$T$268,MATCH('SPC Backing (Hide)'!$B62,Demand!$C$9:$C$268,0),MATCH('SPC Backing (Hide)'!K$3,Demand!$F$8:$T$8,0))</f>
        <v>0</v>
      </c>
      <c r="L62" s="5">
        <f>INDEX(Demand!$F$9:$T$268,MATCH('SPC Backing (Hide)'!$B62,Demand!$C$9:$C$268,0),MATCH('SPC Backing (Hide)'!L$3,Demand!$F$8:$T$8,0))</f>
        <v>0</v>
      </c>
      <c r="M62" s="5">
        <f>INDEX(Demand!$F$9:$T$268,MATCH('SPC Backing (Hide)'!$B62,Demand!$C$9:$C$268,0),MATCH('SPC Backing (Hide)'!M$3,Demand!$F$8:$T$8,0))</f>
        <v>0</v>
      </c>
      <c r="N62" s="5">
        <f>INDEX(Demand!$F$9:$T$268,MATCH('SPC Backing (Hide)'!$B62,Demand!$C$9:$C$268,0),MATCH('SPC Backing (Hide)'!N$3,Demand!$F$8:$T$8,0))</f>
        <v>0</v>
      </c>
      <c r="O62" s="5">
        <f>INDEX(Demand!$F$9:$T$268,MATCH('SPC Backing (Hide)'!$B62,Demand!$C$9:$C$268,0),MATCH('SPC Backing (Hide)'!O$3,Demand!$F$8:$T$8,0))</f>
        <v>0</v>
      </c>
      <c r="P62" s="5">
        <f>INDEX(Demand!$F$9:$T$268,MATCH('SPC Backing (Hide)'!$B62,Demand!$C$9:$C$268,0),MATCH('SPC Backing (Hide)'!P$3,Demand!$F$8:$T$8,0))</f>
        <v>0</v>
      </c>
      <c r="Q62" s="5">
        <f>INDEX(Demand!$F$9:$T$268,MATCH('SPC Backing (Hide)'!$B62,Demand!$C$9:$C$268,0),MATCH('SPC Backing (Hide)'!Q$3,Demand!$F$8:$T$8,0))</f>
        <v>0</v>
      </c>
      <c r="R62" s="5">
        <f>INDEX(Demand!$F$9:$T$268,MATCH('SPC Backing (Hide)'!$B62,Demand!$C$9:$C$268,0),MATCH('SPC Backing (Hide)'!R$3,Demand!$F$8:$T$8,0))</f>
        <v>0</v>
      </c>
      <c r="S62" s="5">
        <f>INDEX(Demand!$F$9:$T$268,MATCH('SPC Backing (Hide)'!$B62,Demand!$C$9:$C$268,0),MATCH('SPC Backing (Hide)'!S$3,Demand!$F$8:$T$8,0))</f>
        <v>0</v>
      </c>
      <c r="T62" s="6">
        <f>INDEX(Demand!$F$9:$T$268,MATCH('SPC Backing (Hide)'!$B62,Demand!$C$9:$C$268,0),MATCH('SPC Backing (Hide)'!T$3,Demand!$F$8:$T$8,0))</f>
        <v>0</v>
      </c>
      <c r="U62" s="5">
        <f t="shared" si="0"/>
        <v>0</v>
      </c>
      <c r="V62">
        <f>IF(SPC!$B$13="",1,IF(SPC!$B$12="Yes",IF(Setup!$B$11="Weekly",IF(ROW(A59)&gt;=Demand!$A$8-51,1,0),IF(ROW(A59)&gt;=Demand!$A$8-11,1,0)),IF(Setup!$B$11="Weekly",IF(AND(B62&gt;=SPC!$B$13,B62&lt;SPC!$B$14),1,0),IF(AND(MATCH(E62,$E$4:$E$263,0)&gt;=MATCH(SPC!$B$13,$E$4:$E$263,0),MATCH(E62,$E$4:$E$263,0)&lt;=MATCH(SPC!$B$14,$E$4:$E$263,0)),1,0))))</f>
        <v>1</v>
      </c>
      <c r="W62" cm="1">
        <f t="array" ref="W62">INDEX($F$4:$U$263,ROW(A59),MATCH($X$2,$F$3:$U$3,0))</f>
        <v>0</v>
      </c>
      <c r="X62" t="e">
        <f>AVERAGE(INDEX($F$4:$U$263,MATCH(SPC!$B$13,IF(Setup!$B$11="Weekly",'SPC Backing (Hide)'!$B$4:$B$263,'SPC Backing (Hide)'!$E$4:$E$263),0),MATCH($X$2,$F$3:$U$3,0)):INDEX($F$4:$U$263,MATCH(SPC!$B$14,IF(Setup!$B$11="Weekly",'SPC Backing (Hide)'!$B$4:$B$263,'SPC Backing (Hide)'!$E$4:$E$263),0),MATCH('SPC Backing (Hide)'!$X$2,'SPC Backing (Hide)'!$F$3:$U$3,0)))</f>
        <v>#N/A</v>
      </c>
      <c r="Y62" cm="1">
        <f t="array" ref="Y62">ABS(INDEX($F$4:$U$263,ROW(A59),MATCH($X$2,$F$3:$U$3,0))-INDEX($F$4:$U$263,ROW(A58),MATCH($X$2,$F$3:$U$3,0)))</f>
        <v>0</v>
      </c>
      <c r="Z62" t="e">
        <f>AVERAGE(INDEX($Y$4:$Y$263,MATCH(SPC!$B$13,IF(Setup!$B$11="Weekly",'SPC Backing (Hide)'!$B$4:$B$263,'SPC Backing (Hide)'!$E$4:$E$263),0)):INDEX($Y$4:$Y$263,MATCH(SPC!$B$14,IF(Setup!$B$11="Weekly",'SPC Backing (Hide)'!$B$4:$B$263,'SPC Backing (Hide)'!$E$4:$E$263),0),1))</f>
        <v>#N/A</v>
      </c>
      <c r="AA62" t="e">
        <f t="shared" si="1"/>
        <v>#N/A</v>
      </c>
      <c r="AB62" t="e">
        <f t="shared" si="2"/>
        <v>#N/A</v>
      </c>
      <c r="AC62" t="e">
        <f t="shared" si="3"/>
        <v>#N/A</v>
      </c>
      <c r="AD62" t="e">
        <f t="shared" si="4"/>
        <v>#N/A</v>
      </c>
      <c r="AE62" t="e">
        <f t="shared" si="5"/>
        <v>#N/A</v>
      </c>
      <c r="AF62" t="e">
        <f t="shared" si="6"/>
        <v>#N/A</v>
      </c>
      <c r="AG62" t="e">
        <f t="shared" si="7"/>
        <v>#N/A</v>
      </c>
      <c r="AH62" t="e">
        <f t="shared" si="8"/>
        <v>#N/A</v>
      </c>
      <c r="AI62" t="e">
        <f t="shared" si="15"/>
        <v>#N/A</v>
      </c>
      <c r="AJ62" t="e">
        <f t="shared" si="9"/>
        <v>#N/A</v>
      </c>
      <c r="AK62">
        <f t="shared" si="10"/>
        <v>0</v>
      </c>
      <c r="AL62" t="e">
        <f t="shared" si="11"/>
        <v>#N/A</v>
      </c>
      <c r="AM62" t="e">
        <f t="shared" si="12"/>
        <v>#N/A</v>
      </c>
      <c r="AN62" t="e">
        <f t="shared" si="13"/>
        <v>#N/A</v>
      </c>
      <c r="AO62" t="e">
        <f>_xlfn.PERCENTILE.INC(INDEX($W$4:$W$263,MATCH(SPC!$B$13,IF(Setup!$B$11="Weekly",'SPC Backing (Hide)'!$B$4:$B$263,'SPC Backing (Hide)'!$E$4:$E$263),0),1):INDEX($W$4:$W$263,MATCH(SPC!$B$14,IF(Setup!$B$11="Weekly",'SPC Backing (Hide)'!$B$4:$B$263,'SPC Backing (Hide)'!$E$4:$E$263),0),1),'SPC Backing (Hide)'!$AO$3)</f>
        <v>#N/A</v>
      </c>
      <c r="AP62" t="e">
        <f>IF(_xlfn.PERCENTILE.INC(INDEX($W$4:$W$263,MATCH(SPC!$B$13,IF(Setup!$B$11="Weekly",'SPC Backing (Hide)'!$B$4:$B$263,'SPC Backing (Hide)'!$E$4:$E$263),0),1):INDEX($W$4:$W$263,MATCH(SPC!$B$14,IF(Setup!$B$11="Weekly",'SPC Backing (Hide)'!$B$4:$B$263,'SPC Backing (Hide)'!$E$4:$E$263),0),1),'SPC Backing (Hide)'!$AP$3)=AO62,_xlfn.PERCENTILE.INC(INDEX($W$4:$W$263,MATCH(SPC!$B$13,IF(Setup!$B$11="Weekly",'SPC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2" t="e">
        <f t="shared" si="14"/>
        <v>#N/A</v>
      </c>
    </row>
    <row r="63" spans="2:43" x14ac:dyDescent="0.35">
      <c r="B63" s="12" t="str">
        <f>Demand!C68</f>
        <v/>
      </c>
      <c r="C63" s="57" t="str">
        <f>Demand!D68</f>
        <v/>
      </c>
      <c r="D63" s="57" t="str">
        <f>Demand!E68</f>
        <v/>
      </c>
      <c r="E63" s="57" t="e">
        <f>TEXT(D63*29,"mmm")&amp;"-"&amp;IF(D63=1,MAX($C$4:C62)+1,MAX($C$4:C62))</f>
        <v>#VALUE!</v>
      </c>
      <c r="F63" s="7">
        <f>INDEX(Demand!$F$9:$T$268,MATCH('SPC Backing (Hide)'!$B63,Demand!$C$9:$C$268,0),MATCH('SPC Backing (Hide)'!F$3,Demand!$F$8:$T$8,0))</f>
        <v>0</v>
      </c>
      <c r="G63" s="5">
        <f>INDEX(Demand!$F$9:$T$268,MATCH('SPC Backing (Hide)'!$B63,Demand!$C$9:$C$268,0),MATCH('SPC Backing (Hide)'!G$3,Demand!$F$8:$T$8,0))</f>
        <v>0</v>
      </c>
      <c r="H63" s="5">
        <f>INDEX(Demand!$F$9:$T$268,MATCH('SPC Backing (Hide)'!$B63,Demand!$C$9:$C$268,0),MATCH('SPC Backing (Hide)'!H$3,Demand!$F$8:$T$8,0))</f>
        <v>0</v>
      </c>
      <c r="I63" s="5">
        <f>INDEX(Demand!$F$9:$T$268,MATCH('SPC Backing (Hide)'!$B63,Demand!$C$9:$C$268,0),MATCH('SPC Backing (Hide)'!I$3,Demand!$F$8:$T$8,0))</f>
        <v>0</v>
      </c>
      <c r="J63" s="5">
        <f>INDEX(Demand!$F$9:$T$268,MATCH('SPC Backing (Hide)'!$B63,Demand!$C$9:$C$268,0),MATCH('SPC Backing (Hide)'!J$3,Demand!$F$8:$T$8,0))</f>
        <v>0</v>
      </c>
      <c r="K63" s="5">
        <f>INDEX(Demand!$F$9:$T$268,MATCH('SPC Backing (Hide)'!$B63,Demand!$C$9:$C$268,0),MATCH('SPC Backing (Hide)'!K$3,Demand!$F$8:$T$8,0))</f>
        <v>0</v>
      </c>
      <c r="L63" s="5">
        <f>INDEX(Demand!$F$9:$T$268,MATCH('SPC Backing (Hide)'!$B63,Demand!$C$9:$C$268,0),MATCH('SPC Backing (Hide)'!L$3,Demand!$F$8:$T$8,0))</f>
        <v>0</v>
      </c>
      <c r="M63" s="5">
        <f>INDEX(Demand!$F$9:$T$268,MATCH('SPC Backing (Hide)'!$B63,Demand!$C$9:$C$268,0),MATCH('SPC Backing (Hide)'!M$3,Demand!$F$8:$T$8,0))</f>
        <v>0</v>
      </c>
      <c r="N63" s="5">
        <f>INDEX(Demand!$F$9:$T$268,MATCH('SPC Backing (Hide)'!$B63,Demand!$C$9:$C$268,0),MATCH('SPC Backing (Hide)'!N$3,Demand!$F$8:$T$8,0))</f>
        <v>0</v>
      </c>
      <c r="O63" s="5">
        <f>INDEX(Demand!$F$9:$T$268,MATCH('SPC Backing (Hide)'!$B63,Demand!$C$9:$C$268,0),MATCH('SPC Backing (Hide)'!O$3,Demand!$F$8:$T$8,0))</f>
        <v>0</v>
      </c>
      <c r="P63" s="5">
        <f>INDEX(Demand!$F$9:$T$268,MATCH('SPC Backing (Hide)'!$B63,Demand!$C$9:$C$268,0),MATCH('SPC Backing (Hide)'!P$3,Demand!$F$8:$T$8,0))</f>
        <v>0</v>
      </c>
      <c r="Q63" s="5">
        <f>INDEX(Demand!$F$9:$T$268,MATCH('SPC Backing (Hide)'!$B63,Demand!$C$9:$C$268,0),MATCH('SPC Backing (Hide)'!Q$3,Demand!$F$8:$T$8,0))</f>
        <v>0</v>
      </c>
      <c r="R63" s="5">
        <f>INDEX(Demand!$F$9:$T$268,MATCH('SPC Backing (Hide)'!$B63,Demand!$C$9:$C$268,0),MATCH('SPC Backing (Hide)'!R$3,Demand!$F$8:$T$8,0))</f>
        <v>0</v>
      </c>
      <c r="S63" s="5">
        <f>INDEX(Demand!$F$9:$T$268,MATCH('SPC Backing (Hide)'!$B63,Demand!$C$9:$C$268,0),MATCH('SPC Backing (Hide)'!S$3,Demand!$F$8:$T$8,0))</f>
        <v>0</v>
      </c>
      <c r="T63" s="6">
        <f>INDEX(Demand!$F$9:$T$268,MATCH('SPC Backing (Hide)'!$B63,Demand!$C$9:$C$268,0),MATCH('SPC Backing (Hide)'!T$3,Demand!$F$8:$T$8,0))</f>
        <v>0</v>
      </c>
      <c r="U63" s="5">
        <f t="shared" si="0"/>
        <v>0</v>
      </c>
      <c r="V63">
        <f>IF(SPC!$B$13="",1,IF(SPC!$B$12="Yes",IF(Setup!$B$11="Weekly",IF(ROW(A60)&gt;=Demand!$A$8-51,1,0),IF(ROW(A60)&gt;=Demand!$A$8-11,1,0)),IF(Setup!$B$11="Weekly",IF(AND(B63&gt;=SPC!$B$13,B63&lt;SPC!$B$14),1,0),IF(AND(MATCH(E63,$E$4:$E$263,0)&gt;=MATCH(SPC!$B$13,$E$4:$E$263,0),MATCH(E63,$E$4:$E$263,0)&lt;=MATCH(SPC!$B$14,$E$4:$E$263,0)),1,0))))</f>
        <v>1</v>
      </c>
      <c r="W63" cm="1">
        <f t="array" ref="W63">INDEX($F$4:$U$263,ROW(A60),MATCH($X$2,$F$3:$U$3,0))</f>
        <v>0</v>
      </c>
      <c r="X63" t="e">
        <f>AVERAGE(INDEX($F$4:$U$263,MATCH(SPC!$B$13,IF(Setup!$B$11="Weekly",'SPC Backing (Hide)'!$B$4:$B$263,'SPC Backing (Hide)'!$E$4:$E$263),0),MATCH($X$2,$F$3:$U$3,0)):INDEX($F$4:$U$263,MATCH(SPC!$B$14,IF(Setup!$B$11="Weekly",'SPC Backing (Hide)'!$B$4:$B$263,'SPC Backing (Hide)'!$E$4:$E$263),0),MATCH('SPC Backing (Hide)'!$X$2,'SPC Backing (Hide)'!$F$3:$U$3,0)))</f>
        <v>#N/A</v>
      </c>
      <c r="Y63" cm="1">
        <f t="array" ref="Y63">ABS(INDEX($F$4:$U$263,ROW(A60),MATCH($X$2,$F$3:$U$3,0))-INDEX($F$4:$U$263,ROW(A59),MATCH($X$2,$F$3:$U$3,0)))</f>
        <v>0</v>
      </c>
      <c r="Z63" t="e">
        <f>AVERAGE(INDEX($Y$4:$Y$263,MATCH(SPC!$B$13,IF(Setup!$B$11="Weekly",'SPC Backing (Hide)'!$B$4:$B$263,'SPC Backing (Hide)'!$E$4:$E$263),0)):INDEX($Y$4:$Y$263,MATCH(SPC!$B$14,IF(Setup!$B$11="Weekly",'SPC Backing (Hide)'!$B$4:$B$263,'SPC Backing (Hide)'!$E$4:$E$263),0),1))</f>
        <v>#N/A</v>
      </c>
      <c r="AA63" t="e">
        <f t="shared" si="1"/>
        <v>#N/A</v>
      </c>
      <c r="AB63" t="e">
        <f t="shared" si="2"/>
        <v>#N/A</v>
      </c>
      <c r="AC63" t="e">
        <f t="shared" si="3"/>
        <v>#N/A</v>
      </c>
      <c r="AD63" t="e">
        <f t="shared" si="4"/>
        <v>#N/A</v>
      </c>
      <c r="AE63" t="e">
        <f t="shared" si="5"/>
        <v>#N/A</v>
      </c>
      <c r="AF63" t="e">
        <f t="shared" si="6"/>
        <v>#N/A</v>
      </c>
      <c r="AG63" t="e">
        <f t="shared" si="7"/>
        <v>#N/A</v>
      </c>
      <c r="AH63" t="e">
        <f t="shared" si="8"/>
        <v>#N/A</v>
      </c>
      <c r="AI63" t="e">
        <f t="shared" si="15"/>
        <v>#N/A</v>
      </c>
      <c r="AJ63" t="e">
        <f t="shared" si="9"/>
        <v>#N/A</v>
      </c>
      <c r="AK63">
        <f t="shared" si="10"/>
        <v>0</v>
      </c>
      <c r="AL63" t="e">
        <f t="shared" si="11"/>
        <v>#N/A</v>
      </c>
      <c r="AM63" t="e">
        <f t="shared" si="12"/>
        <v>#N/A</v>
      </c>
      <c r="AN63" t="e">
        <f t="shared" si="13"/>
        <v>#N/A</v>
      </c>
      <c r="AO63" t="e">
        <f>_xlfn.PERCENTILE.INC(INDEX($W$4:$W$263,MATCH(SPC!$B$13,IF(Setup!$B$11="Weekly",'SPC Backing (Hide)'!$B$4:$B$263,'SPC Backing (Hide)'!$E$4:$E$263),0),1):INDEX($W$4:$W$263,MATCH(SPC!$B$14,IF(Setup!$B$11="Weekly",'SPC Backing (Hide)'!$B$4:$B$263,'SPC Backing (Hide)'!$E$4:$E$263),0),1),'SPC Backing (Hide)'!$AO$3)</f>
        <v>#N/A</v>
      </c>
      <c r="AP63" t="e">
        <f>IF(_xlfn.PERCENTILE.INC(INDEX($W$4:$W$263,MATCH(SPC!$B$13,IF(Setup!$B$11="Weekly",'SPC Backing (Hide)'!$B$4:$B$263,'SPC Backing (Hide)'!$E$4:$E$263),0),1):INDEX($W$4:$W$263,MATCH(SPC!$B$14,IF(Setup!$B$11="Weekly",'SPC Backing (Hide)'!$B$4:$B$263,'SPC Backing (Hide)'!$E$4:$E$263),0),1),'SPC Backing (Hide)'!$AP$3)=AO63,_xlfn.PERCENTILE.INC(INDEX($W$4:$W$263,MATCH(SPC!$B$13,IF(Setup!$B$11="Weekly",'SPC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3" t="e">
        <f t="shared" si="14"/>
        <v>#N/A</v>
      </c>
    </row>
    <row r="64" spans="2:43" x14ac:dyDescent="0.35">
      <c r="B64" s="12" t="str">
        <f>Demand!C69</f>
        <v/>
      </c>
      <c r="C64" s="57" t="str">
        <f>Demand!D69</f>
        <v/>
      </c>
      <c r="D64" s="57" t="str">
        <f>Demand!E69</f>
        <v/>
      </c>
      <c r="E64" s="57" t="e">
        <f>TEXT(D64*29,"mmm")&amp;"-"&amp;IF(D64=1,MAX($C$4:C63)+1,MAX($C$4:C63))</f>
        <v>#VALUE!</v>
      </c>
      <c r="F64" s="7">
        <f>INDEX(Demand!$F$9:$T$268,MATCH('SPC Backing (Hide)'!$B64,Demand!$C$9:$C$268,0),MATCH('SPC Backing (Hide)'!F$3,Demand!$F$8:$T$8,0))</f>
        <v>0</v>
      </c>
      <c r="G64" s="5">
        <f>INDEX(Demand!$F$9:$T$268,MATCH('SPC Backing (Hide)'!$B64,Demand!$C$9:$C$268,0),MATCH('SPC Backing (Hide)'!G$3,Demand!$F$8:$T$8,0))</f>
        <v>0</v>
      </c>
      <c r="H64" s="5">
        <f>INDEX(Demand!$F$9:$T$268,MATCH('SPC Backing (Hide)'!$B64,Demand!$C$9:$C$268,0),MATCH('SPC Backing (Hide)'!H$3,Demand!$F$8:$T$8,0))</f>
        <v>0</v>
      </c>
      <c r="I64" s="5">
        <f>INDEX(Demand!$F$9:$T$268,MATCH('SPC Backing (Hide)'!$B64,Demand!$C$9:$C$268,0),MATCH('SPC Backing (Hide)'!I$3,Demand!$F$8:$T$8,0))</f>
        <v>0</v>
      </c>
      <c r="J64" s="5">
        <f>INDEX(Demand!$F$9:$T$268,MATCH('SPC Backing (Hide)'!$B64,Demand!$C$9:$C$268,0),MATCH('SPC Backing (Hide)'!J$3,Demand!$F$8:$T$8,0))</f>
        <v>0</v>
      </c>
      <c r="K64" s="5">
        <f>INDEX(Demand!$F$9:$T$268,MATCH('SPC Backing (Hide)'!$B64,Demand!$C$9:$C$268,0),MATCH('SPC Backing (Hide)'!K$3,Demand!$F$8:$T$8,0))</f>
        <v>0</v>
      </c>
      <c r="L64" s="5">
        <f>INDEX(Demand!$F$9:$T$268,MATCH('SPC Backing (Hide)'!$B64,Demand!$C$9:$C$268,0),MATCH('SPC Backing (Hide)'!L$3,Demand!$F$8:$T$8,0))</f>
        <v>0</v>
      </c>
      <c r="M64" s="5">
        <f>INDEX(Demand!$F$9:$T$268,MATCH('SPC Backing (Hide)'!$B64,Demand!$C$9:$C$268,0),MATCH('SPC Backing (Hide)'!M$3,Demand!$F$8:$T$8,0))</f>
        <v>0</v>
      </c>
      <c r="N64" s="5">
        <f>INDEX(Demand!$F$9:$T$268,MATCH('SPC Backing (Hide)'!$B64,Demand!$C$9:$C$268,0),MATCH('SPC Backing (Hide)'!N$3,Demand!$F$8:$T$8,0))</f>
        <v>0</v>
      </c>
      <c r="O64" s="5">
        <f>INDEX(Demand!$F$9:$T$268,MATCH('SPC Backing (Hide)'!$B64,Demand!$C$9:$C$268,0),MATCH('SPC Backing (Hide)'!O$3,Demand!$F$8:$T$8,0))</f>
        <v>0</v>
      </c>
      <c r="P64" s="5">
        <f>INDEX(Demand!$F$9:$T$268,MATCH('SPC Backing (Hide)'!$B64,Demand!$C$9:$C$268,0),MATCH('SPC Backing (Hide)'!P$3,Demand!$F$8:$T$8,0))</f>
        <v>0</v>
      </c>
      <c r="Q64" s="5">
        <f>INDEX(Demand!$F$9:$T$268,MATCH('SPC Backing (Hide)'!$B64,Demand!$C$9:$C$268,0),MATCH('SPC Backing (Hide)'!Q$3,Demand!$F$8:$T$8,0))</f>
        <v>0</v>
      </c>
      <c r="R64" s="5">
        <f>INDEX(Demand!$F$9:$T$268,MATCH('SPC Backing (Hide)'!$B64,Demand!$C$9:$C$268,0),MATCH('SPC Backing (Hide)'!R$3,Demand!$F$8:$T$8,0))</f>
        <v>0</v>
      </c>
      <c r="S64" s="5">
        <f>INDEX(Demand!$F$9:$T$268,MATCH('SPC Backing (Hide)'!$B64,Demand!$C$9:$C$268,0),MATCH('SPC Backing (Hide)'!S$3,Demand!$F$8:$T$8,0))</f>
        <v>0</v>
      </c>
      <c r="T64" s="6">
        <f>INDEX(Demand!$F$9:$T$268,MATCH('SPC Backing (Hide)'!$B64,Demand!$C$9:$C$268,0),MATCH('SPC Backing (Hide)'!T$3,Demand!$F$8:$T$8,0))</f>
        <v>0</v>
      </c>
      <c r="U64" s="5">
        <f t="shared" si="0"/>
        <v>0</v>
      </c>
      <c r="V64">
        <f>IF(SPC!$B$13="",1,IF(SPC!$B$12="Yes",IF(Setup!$B$11="Weekly",IF(ROW(A61)&gt;=Demand!$A$8-51,1,0),IF(ROW(A61)&gt;=Demand!$A$8-11,1,0)),IF(Setup!$B$11="Weekly",IF(AND(B64&gt;=SPC!$B$13,B64&lt;SPC!$B$14),1,0),IF(AND(MATCH(E64,$E$4:$E$263,0)&gt;=MATCH(SPC!$B$13,$E$4:$E$263,0),MATCH(E64,$E$4:$E$263,0)&lt;=MATCH(SPC!$B$14,$E$4:$E$263,0)),1,0))))</f>
        <v>1</v>
      </c>
      <c r="W64" cm="1">
        <f t="array" ref="W64">INDEX($F$4:$U$263,ROW(A61),MATCH($X$2,$F$3:$U$3,0))</f>
        <v>0</v>
      </c>
      <c r="X64" t="e">
        <f>AVERAGE(INDEX($F$4:$U$263,MATCH(SPC!$B$13,IF(Setup!$B$11="Weekly",'SPC Backing (Hide)'!$B$4:$B$263,'SPC Backing (Hide)'!$E$4:$E$263),0),MATCH($X$2,$F$3:$U$3,0)):INDEX($F$4:$U$263,MATCH(SPC!$B$14,IF(Setup!$B$11="Weekly",'SPC Backing (Hide)'!$B$4:$B$263,'SPC Backing (Hide)'!$E$4:$E$263),0),MATCH('SPC Backing (Hide)'!$X$2,'SPC Backing (Hide)'!$F$3:$U$3,0)))</f>
        <v>#N/A</v>
      </c>
      <c r="Y64" cm="1">
        <f t="array" ref="Y64">ABS(INDEX($F$4:$U$263,ROW(A61),MATCH($X$2,$F$3:$U$3,0))-INDEX($F$4:$U$263,ROW(A60),MATCH($X$2,$F$3:$U$3,0)))</f>
        <v>0</v>
      </c>
      <c r="Z64" t="e">
        <f>AVERAGE(INDEX($Y$4:$Y$263,MATCH(SPC!$B$13,IF(Setup!$B$11="Weekly",'SPC Backing (Hide)'!$B$4:$B$263,'SPC Backing (Hide)'!$E$4:$E$263),0)):INDEX($Y$4:$Y$263,MATCH(SPC!$B$14,IF(Setup!$B$11="Weekly",'SPC Backing (Hide)'!$B$4:$B$263,'SPC Backing (Hide)'!$E$4:$E$263),0),1))</f>
        <v>#N/A</v>
      </c>
      <c r="AA64" t="e">
        <f t="shared" si="1"/>
        <v>#N/A</v>
      </c>
      <c r="AB64" t="e">
        <f t="shared" si="2"/>
        <v>#N/A</v>
      </c>
      <c r="AC64" t="e">
        <f t="shared" si="3"/>
        <v>#N/A</v>
      </c>
      <c r="AD64" t="e">
        <f t="shared" si="4"/>
        <v>#N/A</v>
      </c>
      <c r="AE64" t="e">
        <f t="shared" si="5"/>
        <v>#N/A</v>
      </c>
      <c r="AF64" t="e">
        <f t="shared" si="6"/>
        <v>#N/A</v>
      </c>
      <c r="AG64" t="e">
        <f t="shared" si="7"/>
        <v>#N/A</v>
      </c>
      <c r="AH64" t="e">
        <f t="shared" si="8"/>
        <v>#N/A</v>
      </c>
      <c r="AI64" t="e">
        <f t="shared" si="15"/>
        <v>#N/A</v>
      </c>
      <c r="AJ64" t="e">
        <f t="shared" si="9"/>
        <v>#N/A</v>
      </c>
      <c r="AK64">
        <f t="shared" si="10"/>
        <v>0</v>
      </c>
      <c r="AL64" t="e">
        <f t="shared" si="11"/>
        <v>#N/A</v>
      </c>
      <c r="AM64" t="e">
        <f t="shared" si="12"/>
        <v>#N/A</v>
      </c>
      <c r="AN64" t="e">
        <f t="shared" si="13"/>
        <v>#N/A</v>
      </c>
      <c r="AO64" t="e">
        <f>_xlfn.PERCENTILE.INC(INDEX($W$4:$W$263,MATCH(SPC!$B$13,IF(Setup!$B$11="Weekly",'SPC Backing (Hide)'!$B$4:$B$263,'SPC Backing (Hide)'!$E$4:$E$263),0),1):INDEX($W$4:$W$263,MATCH(SPC!$B$14,IF(Setup!$B$11="Weekly",'SPC Backing (Hide)'!$B$4:$B$263,'SPC Backing (Hide)'!$E$4:$E$263),0),1),'SPC Backing (Hide)'!$AO$3)</f>
        <v>#N/A</v>
      </c>
      <c r="AP64" t="e">
        <f>IF(_xlfn.PERCENTILE.INC(INDEX($W$4:$W$263,MATCH(SPC!$B$13,IF(Setup!$B$11="Weekly",'SPC Backing (Hide)'!$B$4:$B$263,'SPC Backing (Hide)'!$E$4:$E$263),0),1):INDEX($W$4:$W$263,MATCH(SPC!$B$14,IF(Setup!$B$11="Weekly",'SPC Backing (Hide)'!$B$4:$B$263,'SPC Backing (Hide)'!$E$4:$E$263),0),1),'SPC Backing (Hide)'!$AP$3)=AO64,_xlfn.PERCENTILE.INC(INDEX($W$4:$W$263,MATCH(SPC!$B$13,IF(Setup!$B$11="Weekly",'SPC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4" t="e">
        <f t="shared" si="14"/>
        <v>#N/A</v>
      </c>
    </row>
    <row r="65" spans="2:43" x14ac:dyDescent="0.35">
      <c r="B65" s="12" t="str">
        <f>Demand!C70</f>
        <v/>
      </c>
      <c r="C65" s="57" t="str">
        <f>Demand!D70</f>
        <v/>
      </c>
      <c r="D65" s="57" t="str">
        <f>Demand!E70</f>
        <v/>
      </c>
      <c r="E65" s="57" t="e">
        <f>TEXT(D65*29,"mmm")&amp;"-"&amp;IF(D65=1,MAX($C$4:C64)+1,MAX($C$4:C64))</f>
        <v>#VALUE!</v>
      </c>
      <c r="F65" s="7">
        <f>INDEX(Demand!$F$9:$T$268,MATCH('SPC Backing (Hide)'!$B65,Demand!$C$9:$C$268,0),MATCH('SPC Backing (Hide)'!F$3,Demand!$F$8:$T$8,0))</f>
        <v>0</v>
      </c>
      <c r="G65" s="5">
        <f>INDEX(Demand!$F$9:$T$268,MATCH('SPC Backing (Hide)'!$B65,Demand!$C$9:$C$268,0),MATCH('SPC Backing (Hide)'!G$3,Demand!$F$8:$T$8,0))</f>
        <v>0</v>
      </c>
      <c r="H65" s="5">
        <f>INDEX(Demand!$F$9:$T$268,MATCH('SPC Backing (Hide)'!$B65,Demand!$C$9:$C$268,0),MATCH('SPC Backing (Hide)'!H$3,Demand!$F$8:$T$8,0))</f>
        <v>0</v>
      </c>
      <c r="I65" s="5">
        <f>INDEX(Demand!$F$9:$T$268,MATCH('SPC Backing (Hide)'!$B65,Demand!$C$9:$C$268,0),MATCH('SPC Backing (Hide)'!I$3,Demand!$F$8:$T$8,0))</f>
        <v>0</v>
      </c>
      <c r="J65" s="5">
        <f>INDEX(Demand!$F$9:$T$268,MATCH('SPC Backing (Hide)'!$B65,Demand!$C$9:$C$268,0),MATCH('SPC Backing (Hide)'!J$3,Demand!$F$8:$T$8,0))</f>
        <v>0</v>
      </c>
      <c r="K65" s="5">
        <f>INDEX(Demand!$F$9:$T$268,MATCH('SPC Backing (Hide)'!$B65,Demand!$C$9:$C$268,0),MATCH('SPC Backing (Hide)'!K$3,Demand!$F$8:$T$8,0))</f>
        <v>0</v>
      </c>
      <c r="L65" s="5">
        <f>INDEX(Demand!$F$9:$T$268,MATCH('SPC Backing (Hide)'!$B65,Demand!$C$9:$C$268,0),MATCH('SPC Backing (Hide)'!L$3,Demand!$F$8:$T$8,0))</f>
        <v>0</v>
      </c>
      <c r="M65" s="5">
        <f>INDEX(Demand!$F$9:$T$268,MATCH('SPC Backing (Hide)'!$B65,Demand!$C$9:$C$268,0),MATCH('SPC Backing (Hide)'!M$3,Demand!$F$8:$T$8,0))</f>
        <v>0</v>
      </c>
      <c r="N65" s="5">
        <f>INDEX(Demand!$F$9:$T$268,MATCH('SPC Backing (Hide)'!$B65,Demand!$C$9:$C$268,0),MATCH('SPC Backing (Hide)'!N$3,Demand!$F$8:$T$8,0))</f>
        <v>0</v>
      </c>
      <c r="O65" s="5">
        <f>INDEX(Demand!$F$9:$T$268,MATCH('SPC Backing (Hide)'!$B65,Demand!$C$9:$C$268,0),MATCH('SPC Backing (Hide)'!O$3,Demand!$F$8:$T$8,0))</f>
        <v>0</v>
      </c>
      <c r="P65" s="5">
        <f>INDEX(Demand!$F$9:$T$268,MATCH('SPC Backing (Hide)'!$B65,Demand!$C$9:$C$268,0),MATCH('SPC Backing (Hide)'!P$3,Demand!$F$8:$T$8,0))</f>
        <v>0</v>
      </c>
      <c r="Q65" s="5">
        <f>INDEX(Demand!$F$9:$T$268,MATCH('SPC Backing (Hide)'!$B65,Demand!$C$9:$C$268,0),MATCH('SPC Backing (Hide)'!Q$3,Demand!$F$8:$T$8,0))</f>
        <v>0</v>
      </c>
      <c r="R65" s="5">
        <f>INDEX(Demand!$F$9:$T$268,MATCH('SPC Backing (Hide)'!$B65,Demand!$C$9:$C$268,0),MATCH('SPC Backing (Hide)'!R$3,Demand!$F$8:$T$8,0))</f>
        <v>0</v>
      </c>
      <c r="S65" s="5">
        <f>INDEX(Demand!$F$9:$T$268,MATCH('SPC Backing (Hide)'!$B65,Demand!$C$9:$C$268,0),MATCH('SPC Backing (Hide)'!S$3,Demand!$F$8:$T$8,0))</f>
        <v>0</v>
      </c>
      <c r="T65" s="6">
        <f>INDEX(Demand!$F$9:$T$268,MATCH('SPC Backing (Hide)'!$B65,Demand!$C$9:$C$268,0),MATCH('SPC Backing (Hide)'!T$3,Demand!$F$8:$T$8,0))</f>
        <v>0</v>
      </c>
      <c r="U65" s="5">
        <f t="shared" si="0"/>
        <v>0</v>
      </c>
      <c r="V65">
        <f>IF(SPC!$B$13="",1,IF(SPC!$B$12="Yes",IF(Setup!$B$11="Weekly",IF(ROW(A62)&gt;=Demand!$A$8-51,1,0),IF(ROW(A62)&gt;=Demand!$A$8-11,1,0)),IF(Setup!$B$11="Weekly",IF(AND(B65&gt;=SPC!$B$13,B65&lt;SPC!$B$14),1,0),IF(AND(MATCH(E65,$E$4:$E$263,0)&gt;=MATCH(SPC!$B$13,$E$4:$E$263,0),MATCH(E65,$E$4:$E$263,0)&lt;=MATCH(SPC!$B$14,$E$4:$E$263,0)),1,0))))</f>
        <v>1</v>
      </c>
      <c r="W65" cm="1">
        <f t="array" ref="W65">INDEX($F$4:$U$263,ROW(A62),MATCH($X$2,$F$3:$U$3,0))</f>
        <v>0</v>
      </c>
      <c r="X65" t="e">
        <f>AVERAGE(INDEX($F$4:$U$263,MATCH(SPC!$B$13,IF(Setup!$B$11="Weekly",'SPC Backing (Hide)'!$B$4:$B$263,'SPC Backing (Hide)'!$E$4:$E$263),0),MATCH($X$2,$F$3:$U$3,0)):INDEX($F$4:$U$263,MATCH(SPC!$B$14,IF(Setup!$B$11="Weekly",'SPC Backing (Hide)'!$B$4:$B$263,'SPC Backing (Hide)'!$E$4:$E$263),0),MATCH('SPC Backing (Hide)'!$X$2,'SPC Backing (Hide)'!$F$3:$U$3,0)))</f>
        <v>#N/A</v>
      </c>
      <c r="Y65" cm="1">
        <f t="array" ref="Y65">ABS(INDEX($F$4:$U$263,ROW(A62),MATCH($X$2,$F$3:$U$3,0))-INDEX($F$4:$U$263,ROW(A61),MATCH($X$2,$F$3:$U$3,0)))</f>
        <v>0</v>
      </c>
      <c r="Z65" t="e">
        <f>AVERAGE(INDEX($Y$4:$Y$263,MATCH(SPC!$B$13,IF(Setup!$B$11="Weekly",'SPC Backing (Hide)'!$B$4:$B$263,'SPC Backing (Hide)'!$E$4:$E$263),0)):INDEX($Y$4:$Y$263,MATCH(SPC!$B$14,IF(Setup!$B$11="Weekly",'SPC Backing (Hide)'!$B$4:$B$263,'SPC Backing (Hide)'!$E$4:$E$263),0),1))</f>
        <v>#N/A</v>
      </c>
      <c r="AA65" t="e">
        <f t="shared" si="1"/>
        <v>#N/A</v>
      </c>
      <c r="AB65" t="e">
        <f t="shared" si="2"/>
        <v>#N/A</v>
      </c>
      <c r="AC65" t="e">
        <f t="shared" si="3"/>
        <v>#N/A</v>
      </c>
      <c r="AD65" t="e">
        <f t="shared" si="4"/>
        <v>#N/A</v>
      </c>
      <c r="AE65" t="e">
        <f t="shared" si="5"/>
        <v>#N/A</v>
      </c>
      <c r="AF65" t="e">
        <f t="shared" si="6"/>
        <v>#N/A</v>
      </c>
      <c r="AG65" t="e">
        <f t="shared" si="7"/>
        <v>#N/A</v>
      </c>
      <c r="AH65" t="e">
        <f t="shared" si="8"/>
        <v>#N/A</v>
      </c>
      <c r="AI65" t="e">
        <f t="shared" si="15"/>
        <v>#N/A</v>
      </c>
      <c r="AJ65" t="e">
        <f t="shared" si="9"/>
        <v>#N/A</v>
      </c>
      <c r="AK65">
        <f t="shared" si="10"/>
        <v>0</v>
      </c>
      <c r="AL65" t="e">
        <f t="shared" si="11"/>
        <v>#N/A</v>
      </c>
      <c r="AM65" t="e">
        <f t="shared" si="12"/>
        <v>#N/A</v>
      </c>
      <c r="AN65" t="e">
        <f t="shared" si="13"/>
        <v>#N/A</v>
      </c>
      <c r="AO65" t="e">
        <f>_xlfn.PERCENTILE.INC(INDEX($W$4:$W$263,MATCH(SPC!$B$13,IF(Setup!$B$11="Weekly",'SPC Backing (Hide)'!$B$4:$B$263,'SPC Backing (Hide)'!$E$4:$E$263),0),1):INDEX($W$4:$W$263,MATCH(SPC!$B$14,IF(Setup!$B$11="Weekly",'SPC Backing (Hide)'!$B$4:$B$263,'SPC Backing (Hide)'!$E$4:$E$263),0),1),'SPC Backing (Hide)'!$AO$3)</f>
        <v>#N/A</v>
      </c>
      <c r="AP65" t="e">
        <f>IF(_xlfn.PERCENTILE.INC(INDEX($W$4:$W$263,MATCH(SPC!$B$13,IF(Setup!$B$11="Weekly",'SPC Backing (Hide)'!$B$4:$B$263,'SPC Backing (Hide)'!$E$4:$E$263),0),1):INDEX($W$4:$W$263,MATCH(SPC!$B$14,IF(Setup!$B$11="Weekly",'SPC Backing (Hide)'!$B$4:$B$263,'SPC Backing (Hide)'!$E$4:$E$263),0),1),'SPC Backing (Hide)'!$AP$3)=AO65,_xlfn.PERCENTILE.INC(INDEX($W$4:$W$263,MATCH(SPC!$B$13,IF(Setup!$B$11="Weekly",'SPC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5" t="e">
        <f t="shared" si="14"/>
        <v>#N/A</v>
      </c>
    </row>
    <row r="66" spans="2:43" x14ac:dyDescent="0.35">
      <c r="B66" s="12" t="str">
        <f>Demand!C71</f>
        <v/>
      </c>
      <c r="C66" s="57" t="str">
        <f>Demand!D71</f>
        <v/>
      </c>
      <c r="D66" s="57" t="str">
        <f>Demand!E71</f>
        <v/>
      </c>
      <c r="E66" s="57" t="e">
        <f>TEXT(D66*29,"mmm")&amp;"-"&amp;IF(D66=1,MAX($C$4:C65)+1,MAX($C$4:C65))</f>
        <v>#VALUE!</v>
      </c>
      <c r="F66" s="7">
        <f>INDEX(Demand!$F$9:$T$268,MATCH('SPC Backing (Hide)'!$B66,Demand!$C$9:$C$268,0),MATCH('SPC Backing (Hide)'!F$3,Demand!$F$8:$T$8,0))</f>
        <v>0</v>
      </c>
      <c r="G66" s="5">
        <f>INDEX(Demand!$F$9:$T$268,MATCH('SPC Backing (Hide)'!$B66,Demand!$C$9:$C$268,0),MATCH('SPC Backing (Hide)'!G$3,Demand!$F$8:$T$8,0))</f>
        <v>0</v>
      </c>
      <c r="H66" s="5">
        <f>INDEX(Demand!$F$9:$T$268,MATCH('SPC Backing (Hide)'!$B66,Demand!$C$9:$C$268,0),MATCH('SPC Backing (Hide)'!H$3,Demand!$F$8:$T$8,0))</f>
        <v>0</v>
      </c>
      <c r="I66" s="5">
        <f>INDEX(Demand!$F$9:$T$268,MATCH('SPC Backing (Hide)'!$B66,Demand!$C$9:$C$268,0),MATCH('SPC Backing (Hide)'!I$3,Demand!$F$8:$T$8,0))</f>
        <v>0</v>
      </c>
      <c r="J66" s="5">
        <f>INDEX(Demand!$F$9:$T$268,MATCH('SPC Backing (Hide)'!$B66,Demand!$C$9:$C$268,0),MATCH('SPC Backing (Hide)'!J$3,Demand!$F$8:$T$8,0))</f>
        <v>0</v>
      </c>
      <c r="K66" s="5">
        <f>INDEX(Demand!$F$9:$T$268,MATCH('SPC Backing (Hide)'!$B66,Demand!$C$9:$C$268,0),MATCH('SPC Backing (Hide)'!K$3,Demand!$F$8:$T$8,0))</f>
        <v>0</v>
      </c>
      <c r="L66" s="5">
        <f>INDEX(Demand!$F$9:$T$268,MATCH('SPC Backing (Hide)'!$B66,Demand!$C$9:$C$268,0),MATCH('SPC Backing (Hide)'!L$3,Demand!$F$8:$T$8,0))</f>
        <v>0</v>
      </c>
      <c r="M66" s="5">
        <f>INDEX(Demand!$F$9:$T$268,MATCH('SPC Backing (Hide)'!$B66,Demand!$C$9:$C$268,0),MATCH('SPC Backing (Hide)'!M$3,Demand!$F$8:$T$8,0))</f>
        <v>0</v>
      </c>
      <c r="N66" s="5">
        <f>INDEX(Demand!$F$9:$T$268,MATCH('SPC Backing (Hide)'!$B66,Demand!$C$9:$C$268,0),MATCH('SPC Backing (Hide)'!N$3,Demand!$F$8:$T$8,0))</f>
        <v>0</v>
      </c>
      <c r="O66" s="5">
        <f>INDEX(Demand!$F$9:$T$268,MATCH('SPC Backing (Hide)'!$B66,Demand!$C$9:$C$268,0),MATCH('SPC Backing (Hide)'!O$3,Demand!$F$8:$T$8,0))</f>
        <v>0</v>
      </c>
      <c r="P66" s="5">
        <f>INDEX(Demand!$F$9:$T$268,MATCH('SPC Backing (Hide)'!$B66,Demand!$C$9:$C$268,0),MATCH('SPC Backing (Hide)'!P$3,Demand!$F$8:$T$8,0))</f>
        <v>0</v>
      </c>
      <c r="Q66" s="5">
        <f>INDEX(Demand!$F$9:$T$268,MATCH('SPC Backing (Hide)'!$B66,Demand!$C$9:$C$268,0),MATCH('SPC Backing (Hide)'!Q$3,Demand!$F$8:$T$8,0))</f>
        <v>0</v>
      </c>
      <c r="R66" s="5">
        <f>INDEX(Demand!$F$9:$T$268,MATCH('SPC Backing (Hide)'!$B66,Demand!$C$9:$C$268,0),MATCH('SPC Backing (Hide)'!R$3,Demand!$F$8:$T$8,0))</f>
        <v>0</v>
      </c>
      <c r="S66" s="5">
        <f>INDEX(Demand!$F$9:$T$268,MATCH('SPC Backing (Hide)'!$B66,Demand!$C$9:$C$268,0),MATCH('SPC Backing (Hide)'!S$3,Demand!$F$8:$T$8,0))</f>
        <v>0</v>
      </c>
      <c r="T66" s="6">
        <f>INDEX(Demand!$F$9:$T$268,MATCH('SPC Backing (Hide)'!$B66,Demand!$C$9:$C$268,0),MATCH('SPC Backing (Hide)'!T$3,Demand!$F$8:$T$8,0))</f>
        <v>0</v>
      </c>
      <c r="U66" s="5">
        <f t="shared" si="0"/>
        <v>0</v>
      </c>
      <c r="V66">
        <f>IF(SPC!$B$13="",1,IF(SPC!$B$12="Yes",IF(Setup!$B$11="Weekly",IF(ROW(A63)&gt;=Demand!$A$8-51,1,0),IF(ROW(A63)&gt;=Demand!$A$8-11,1,0)),IF(Setup!$B$11="Weekly",IF(AND(B66&gt;=SPC!$B$13,B66&lt;SPC!$B$14),1,0),IF(AND(MATCH(E66,$E$4:$E$263,0)&gt;=MATCH(SPC!$B$13,$E$4:$E$263,0),MATCH(E66,$E$4:$E$263,0)&lt;=MATCH(SPC!$B$14,$E$4:$E$263,0)),1,0))))</f>
        <v>1</v>
      </c>
      <c r="W66" cm="1">
        <f t="array" ref="W66">INDEX($F$4:$U$263,ROW(A63),MATCH($X$2,$F$3:$U$3,0))</f>
        <v>0</v>
      </c>
      <c r="X66" t="e">
        <f>AVERAGE(INDEX($F$4:$U$263,MATCH(SPC!$B$13,IF(Setup!$B$11="Weekly",'SPC Backing (Hide)'!$B$4:$B$263,'SPC Backing (Hide)'!$E$4:$E$263),0),MATCH($X$2,$F$3:$U$3,0)):INDEX($F$4:$U$263,MATCH(SPC!$B$14,IF(Setup!$B$11="Weekly",'SPC Backing (Hide)'!$B$4:$B$263,'SPC Backing (Hide)'!$E$4:$E$263),0),MATCH('SPC Backing (Hide)'!$X$2,'SPC Backing (Hide)'!$F$3:$U$3,0)))</f>
        <v>#N/A</v>
      </c>
      <c r="Y66" cm="1">
        <f t="array" ref="Y66">ABS(INDEX($F$4:$U$263,ROW(A63),MATCH($X$2,$F$3:$U$3,0))-INDEX($F$4:$U$263,ROW(A62),MATCH($X$2,$F$3:$U$3,0)))</f>
        <v>0</v>
      </c>
      <c r="Z66" t="e">
        <f>AVERAGE(INDEX($Y$4:$Y$263,MATCH(SPC!$B$13,IF(Setup!$B$11="Weekly",'SPC Backing (Hide)'!$B$4:$B$263,'SPC Backing (Hide)'!$E$4:$E$263),0)):INDEX($Y$4:$Y$263,MATCH(SPC!$B$14,IF(Setup!$B$11="Weekly",'SPC Backing (Hide)'!$B$4:$B$263,'SPC Backing (Hide)'!$E$4:$E$263),0),1))</f>
        <v>#N/A</v>
      </c>
      <c r="AA66" t="e">
        <f t="shared" si="1"/>
        <v>#N/A</v>
      </c>
      <c r="AB66" t="e">
        <f t="shared" si="2"/>
        <v>#N/A</v>
      </c>
      <c r="AC66" t="e">
        <f t="shared" si="3"/>
        <v>#N/A</v>
      </c>
      <c r="AD66" t="e">
        <f t="shared" si="4"/>
        <v>#N/A</v>
      </c>
      <c r="AE66" t="e">
        <f t="shared" si="5"/>
        <v>#N/A</v>
      </c>
      <c r="AF66" t="e">
        <f t="shared" si="6"/>
        <v>#N/A</v>
      </c>
      <c r="AG66" t="e">
        <f t="shared" si="7"/>
        <v>#N/A</v>
      </c>
      <c r="AH66" t="e">
        <f t="shared" si="8"/>
        <v>#N/A</v>
      </c>
      <c r="AI66" t="e">
        <f t="shared" si="15"/>
        <v>#N/A</v>
      </c>
      <c r="AJ66" t="e">
        <f t="shared" si="9"/>
        <v>#N/A</v>
      </c>
      <c r="AK66">
        <f t="shared" si="10"/>
        <v>0</v>
      </c>
      <c r="AL66" t="e">
        <f t="shared" si="11"/>
        <v>#N/A</v>
      </c>
      <c r="AM66" t="e">
        <f t="shared" si="12"/>
        <v>#N/A</v>
      </c>
      <c r="AN66" t="e">
        <f t="shared" si="13"/>
        <v>#N/A</v>
      </c>
      <c r="AO66" t="e">
        <f>_xlfn.PERCENTILE.INC(INDEX($W$4:$W$263,MATCH(SPC!$B$13,IF(Setup!$B$11="Weekly",'SPC Backing (Hide)'!$B$4:$B$263,'SPC Backing (Hide)'!$E$4:$E$263),0),1):INDEX($W$4:$W$263,MATCH(SPC!$B$14,IF(Setup!$B$11="Weekly",'SPC Backing (Hide)'!$B$4:$B$263,'SPC Backing (Hide)'!$E$4:$E$263),0),1),'SPC Backing (Hide)'!$AO$3)</f>
        <v>#N/A</v>
      </c>
      <c r="AP66" t="e">
        <f>IF(_xlfn.PERCENTILE.INC(INDEX($W$4:$W$263,MATCH(SPC!$B$13,IF(Setup!$B$11="Weekly",'SPC Backing (Hide)'!$B$4:$B$263,'SPC Backing (Hide)'!$E$4:$E$263),0),1):INDEX($W$4:$W$263,MATCH(SPC!$B$14,IF(Setup!$B$11="Weekly",'SPC Backing (Hide)'!$B$4:$B$263,'SPC Backing (Hide)'!$E$4:$E$263),0),1),'SPC Backing (Hide)'!$AP$3)=AO66,_xlfn.PERCENTILE.INC(INDEX($W$4:$W$263,MATCH(SPC!$B$13,IF(Setup!$B$11="Weekly",'SPC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6" t="e">
        <f t="shared" si="14"/>
        <v>#N/A</v>
      </c>
    </row>
    <row r="67" spans="2:43" x14ac:dyDescent="0.35">
      <c r="B67" s="12" t="str">
        <f>Demand!C72</f>
        <v/>
      </c>
      <c r="C67" s="57" t="str">
        <f>Demand!D72</f>
        <v/>
      </c>
      <c r="D67" s="57" t="str">
        <f>Demand!E72</f>
        <v/>
      </c>
      <c r="E67" s="57" t="e">
        <f>TEXT(D67*29,"mmm")&amp;"-"&amp;IF(D67=1,MAX($C$4:C66)+1,MAX($C$4:C66))</f>
        <v>#VALUE!</v>
      </c>
      <c r="F67" s="7">
        <f>INDEX(Demand!$F$9:$T$268,MATCH('SPC Backing (Hide)'!$B67,Demand!$C$9:$C$268,0),MATCH('SPC Backing (Hide)'!F$3,Demand!$F$8:$T$8,0))</f>
        <v>0</v>
      </c>
      <c r="G67" s="5">
        <f>INDEX(Demand!$F$9:$T$268,MATCH('SPC Backing (Hide)'!$B67,Demand!$C$9:$C$268,0),MATCH('SPC Backing (Hide)'!G$3,Demand!$F$8:$T$8,0))</f>
        <v>0</v>
      </c>
      <c r="H67" s="5">
        <f>INDEX(Demand!$F$9:$T$268,MATCH('SPC Backing (Hide)'!$B67,Demand!$C$9:$C$268,0),MATCH('SPC Backing (Hide)'!H$3,Demand!$F$8:$T$8,0))</f>
        <v>0</v>
      </c>
      <c r="I67" s="5">
        <f>INDEX(Demand!$F$9:$T$268,MATCH('SPC Backing (Hide)'!$B67,Demand!$C$9:$C$268,0),MATCH('SPC Backing (Hide)'!I$3,Demand!$F$8:$T$8,0))</f>
        <v>0</v>
      </c>
      <c r="J67" s="5">
        <f>INDEX(Demand!$F$9:$T$268,MATCH('SPC Backing (Hide)'!$B67,Demand!$C$9:$C$268,0),MATCH('SPC Backing (Hide)'!J$3,Demand!$F$8:$T$8,0))</f>
        <v>0</v>
      </c>
      <c r="K67" s="5">
        <f>INDEX(Demand!$F$9:$T$268,MATCH('SPC Backing (Hide)'!$B67,Demand!$C$9:$C$268,0),MATCH('SPC Backing (Hide)'!K$3,Demand!$F$8:$T$8,0))</f>
        <v>0</v>
      </c>
      <c r="L67" s="5">
        <f>INDEX(Demand!$F$9:$T$268,MATCH('SPC Backing (Hide)'!$B67,Demand!$C$9:$C$268,0),MATCH('SPC Backing (Hide)'!L$3,Demand!$F$8:$T$8,0))</f>
        <v>0</v>
      </c>
      <c r="M67" s="5">
        <f>INDEX(Demand!$F$9:$T$268,MATCH('SPC Backing (Hide)'!$B67,Demand!$C$9:$C$268,0),MATCH('SPC Backing (Hide)'!M$3,Demand!$F$8:$T$8,0))</f>
        <v>0</v>
      </c>
      <c r="N67" s="5">
        <f>INDEX(Demand!$F$9:$T$268,MATCH('SPC Backing (Hide)'!$B67,Demand!$C$9:$C$268,0),MATCH('SPC Backing (Hide)'!N$3,Demand!$F$8:$T$8,0))</f>
        <v>0</v>
      </c>
      <c r="O67" s="5">
        <f>INDEX(Demand!$F$9:$T$268,MATCH('SPC Backing (Hide)'!$B67,Demand!$C$9:$C$268,0),MATCH('SPC Backing (Hide)'!O$3,Demand!$F$8:$T$8,0))</f>
        <v>0</v>
      </c>
      <c r="P67" s="5">
        <f>INDEX(Demand!$F$9:$T$268,MATCH('SPC Backing (Hide)'!$B67,Demand!$C$9:$C$268,0),MATCH('SPC Backing (Hide)'!P$3,Demand!$F$8:$T$8,0))</f>
        <v>0</v>
      </c>
      <c r="Q67" s="5">
        <f>INDEX(Demand!$F$9:$T$268,MATCH('SPC Backing (Hide)'!$B67,Demand!$C$9:$C$268,0),MATCH('SPC Backing (Hide)'!Q$3,Demand!$F$8:$T$8,0))</f>
        <v>0</v>
      </c>
      <c r="R67" s="5">
        <f>INDEX(Demand!$F$9:$T$268,MATCH('SPC Backing (Hide)'!$B67,Demand!$C$9:$C$268,0),MATCH('SPC Backing (Hide)'!R$3,Demand!$F$8:$T$8,0))</f>
        <v>0</v>
      </c>
      <c r="S67" s="5">
        <f>INDEX(Demand!$F$9:$T$268,MATCH('SPC Backing (Hide)'!$B67,Demand!$C$9:$C$268,0),MATCH('SPC Backing (Hide)'!S$3,Demand!$F$8:$T$8,0))</f>
        <v>0</v>
      </c>
      <c r="T67" s="6">
        <f>INDEX(Demand!$F$9:$T$268,MATCH('SPC Backing (Hide)'!$B67,Demand!$C$9:$C$268,0),MATCH('SPC Backing (Hide)'!T$3,Demand!$F$8:$T$8,0))</f>
        <v>0</v>
      </c>
      <c r="U67" s="5">
        <f t="shared" si="0"/>
        <v>0</v>
      </c>
      <c r="V67">
        <f>IF(SPC!$B$13="",1,IF(SPC!$B$12="Yes",IF(Setup!$B$11="Weekly",IF(ROW(A64)&gt;=Demand!$A$8-51,1,0),IF(ROW(A64)&gt;=Demand!$A$8-11,1,0)),IF(Setup!$B$11="Weekly",IF(AND(B67&gt;=SPC!$B$13,B67&lt;SPC!$B$14),1,0),IF(AND(MATCH(E67,$E$4:$E$263,0)&gt;=MATCH(SPC!$B$13,$E$4:$E$263,0),MATCH(E67,$E$4:$E$263,0)&lt;=MATCH(SPC!$B$14,$E$4:$E$263,0)),1,0))))</f>
        <v>1</v>
      </c>
      <c r="W67" cm="1">
        <f t="array" ref="W67">INDEX($F$4:$U$263,ROW(A64),MATCH($X$2,$F$3:$U$3,0))</f>
        <v>0</v>
      </c>
      <c r="X67" t="e">
        <f>AVERAGE(INDEX($F$4:$U$263,MATCH(SPC!$B$13,IF(Setup!$B$11="Weekly",'SPC Backing (Hide)'!$B$4:$B$263,'SPC Backing (Hide)'!$E$4:$E$263),0),MATCH($X$2,$F$3:$U$3,0)):INDEX($F$4:$U$263,MATCH(SPC!$B$14,IF(Setup!$B$11="Weekly",'SPC Backing (Hide)'!$B$4:$B$263,'SPC Backing (Hide)'!$E$4:$E$263),0),MATCH('SPC Backing (Hide)'!$X$2,'SPC Backing (Hide)'!$F$3:$U$3,0)))</f>
        <v>#N/A</v>
      </c>
      <c r="Y67" cm="1">
        <f t="array" ref="Y67">ABS(INDEX($F$4:$U$263,ROW(A64),MATCH($X$2,$F$3:$U$3,0))-INDEX($F$4:$U$263,ROW(A63),MATCH($X$2,$F$3:$U$3,0)))</f>
        <v>0</v>
      </c>
      <c r="Z67" t="e">
        <f>AVERAGE(INDEX($Y$4:$Y$263,MATCH(SPC!$B$13,IF(Setup!$B$11="Weekly",'SPC Backing (Hide)'!$B$4:$B$263,'SPC Backing (Hide)'!$E$4:$E$263),0)):INDEX($Y$4:$Y$263,MATCH(SPC!$B$14,IF(Setup!$B$11="Weekly",'SPC Backing (Hide)'!$B$4:$B$263,'SPC Backing (Hide)'!$E$4:$E$263),0),1))</f>
        <v>#N/A</v>
      </c>
      <c r="AA67" t="e">
        <f t="shared" si="1"/>
        <v>#N/A</v>
      </c>
      <c r="AB67" t="e">
        <f t="shared" si="2"/>
        <v>#N/A</v>
      </c>
      <c r="AC67" t="e">
        <f t="shared" si="3"/>
        <v>#N/A</v>
      </c>
      <c r="AD67" t="e">
        <f t="shared" si="4"/>
        <v>#N/A</v>
      </c>
      <c r="AE67" t="e">
        <f t="shared" si="5"/>
        <v>#N/A</v>
      </c>
      <c r="AF67" t="e">
        <f t="shared" si="6"/>
        <v>#N/A</v>
      </c>
      <c r="AG67" t="e">
        <f t="shared" si="7"/>
        <v>#N/A</v>
      </c>
      <c r="AH67" t="e">
        <f t="shared" si="8"/>
        <v>#N/A</v>
      </c>
      <c r="AI67" t="e">
        <f t="shared" si="15"/>
        <v>#N/A</v>
      </c>
      <c r="AJ67" t="e">
        <f t="shared" si="9"/>
        <v>#N/A</v>
      </c>
      <c r="AK67">
        <f t="shared" si="10"/>
        <v>0</v>
      </c>
      <c r="AL67" t="e">
        <f t="shared" si="11"/>
        <v>#N/A</v>
      </c>
      <c r="AM67" t="e">
        <f t="shared" si="12"/>
        <v>#N/A</v>
      </c>
      <c r="AN67" t="e">
        <f t="shared" si="13"/>
        <v>#N/A</v>
      </c>
      <c r="AO67" t="e">
        <f>_xlfn.PERCENTILE.INC(INDEX($W$4:$W$263,MATCH(SPC!$B$13,IF(Setup!$B$11="Weekly",'SPC Backing (Hide)'!$B$4:$B$263,'SPC Backing (Hide)'!$E$4:$E$263),0),1):INDEX($W$4:$W$263,MATCH(SPC!$B$14,IF(Setup!$B$11="Weekly",'SPC Backing (Hide)'!$B$4:$B$263,'SPC Backing (Hide)'!$E$4:$E$263),0),1),'SPC Backing (Hide)'!$AO$3)</f>
        <v>#N/A</v>
      </c>
      <c r="AP67" t="e">
        <f>IF(_xlfn.PERCENTILE.INC(INDEX($W$4:$W$263,MATCH(SPC!$B$13,IF(Setup!$B$11="Weekly",'SPC Backing (Hide)'!$B$4:$B$263,'SPC Backing (Hide)'!$E$4:$E$263),0),1):INDEX($W$4:$W$263,MATCH(SPC!$B$14,IF(Setup!$B$11="Weekly",'SPC Backing (Hide)'!$B$4:$B$263,'SPC Backing (Hide)'!$E$4:$E$263),0),1),'SPC Backing (Hide)'!$AP$3)=AO67,_xlfn.PERCENTILE.INC(INDEX($W$4:$W$263,MATCH(SPC!$B$13,IF(Setup!$B$11="Weekly",'SPC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7" t="e">
        <f t="shared" si="14"/>
        <v>#N/A</v>
      </c>
    </row>
    <row r="68" spans="2:43" x14ac:dyDescent="0.35">
      <c r="B68" s="12" t="str">
        <f>Demand!C73</f>
        <v/>
      </c>
      <c r="C68" s="57" t="str">
        <f>Demand!D73</f>
        <v/>
      </c>
      <c r="D68" s="57" t="str">
        <f>Demand!E73</f>
        <v/>
      </c>
      <c r="E68" s="57" t="e">
        <f>TEXT(D68*29,"mmm")&amp;"-"&amp;IF(D68=1,MAX($C$4:C67)+1,MAX($C$4:C67))</f>
        <v>#VALUE!</v>
      </c>
      <c r="F68" s="7">
        <f>INDEX(Demand!$F$9:$T$268,MATCH('SPC Backing (Hide)'!$B68,Demand!$C$9:$C$268,0),MATCH('SPC Backing (Hide)'!F$3,Demand!$F$8:$T$8,0))</f>
        <v>0</v>
      </c>
      <c r="G68" s="5">
        <f>INDEX(Demand!$F$9:$T$268,MATCH('SPC Backing (Hide)'!$B68,Demand!$C$9:$C$268,0),MATCH('SPC Backing (Hide)'!G$3,Demand!$F$8:$T$8,0))</f>
        <v>0</v>
      </c>
      <c r="H68" s="5">
        <f>INDEX(Demand!$F$9:$T$268,MATCH('SPC Backing (Hide)'!$B68,Demand!$C$9:$C$268,0),MATCH('SPC Backing (Hide)'!H$3,Demand!$F$8:$T$8,0))</f>
        <v>0</v>
      </c>
      <c r="I68" s="5">
        <f>INDEX(Demand!$F$9:$T$268,MATCH('SPC Backing (Hide)'!$B68,Demand!$C$9:$C$268,0),MATCH('SPC Backing (Hide)'!I$3,Demand!$F$8:$T$8,0))</f>
        <v>0</v>
      </c>
      <c r="J68" s="5">
        <f>INDEX(Demand!$F$9:$T$268,MATCH('SPC Backing (Hide)'!$B68,Demand!$C$9:$C$268,0),MATCH('SPC Backing (Hide)'!J$3,Demand!$F$8:$T$8,0))</f>
        <v>0</v>
      </c>
      <c r="K68" s="5">
        <f>INDEX(Demand!$F$9:$T$268,MATCH('SPC Backing (Hide)'!$B68,Demand!$C$9:$C$268,0),MATCH('SPC Backing (Hide)'!K$3,Demand!$F$8:$T$8,0))</f>
        <v>0</v>
      </c>
      <c r="L68" s="5">
        <f>INDEX(Demand!$F$9:$T$268,MATCH('SPC Backing (Hide)'!$B68,Demand!$C$9:$C$268,0),MATCH('SPC Backing (Hide)'!L$3,Demand!$F$8:$T$8,0))</f>
        <v>0</v>
      </c>
      <c r="M68" s="5">
        <f>INDEX(Demand!$F$9:$T$268,MATCH('SPC Backing (Hide)'!$B68,Demand!$C$9:$C$268,0),MATCH('SPC Backing (Hide)'!M$3,Demand!$F$8:$T$8,0))</f>
        <v>0</v>
      </c>
      <c r="N68" s="5">
        <f>INDEX(Demand!$F$9:$T$268,MATCH('SPC Backing (Hide)'!$B68,Demand!$C$9:$C$268,0),MATCH('SPC Backing (Hide)'!N$3,Demand!$F$8:$T$8,0))</f>
        <v>0</v>
      </c>
      <c r="O68" s="5">
        <f>INDEX(Demand!$F$9:$T$268,MATCH('SPC Backing (Hide)'!$B68,Demand!$C$9:$C$268,0),MATCH('SPC Backing (Hide)'!O$3,Demand!$F$8:$T$8,0))</f>
        <v>0</v>
      </c>
      <c r="P68" s="5">
        <f>INDEX(Demand!$F$9:$T$268,MATCH('SPC Backing (Hide)'!$B68,Demand!$C$9:$C$268,0),MATCH('SPC Backing (Hide)'!P$3,Demand!$F$8:$T$8,0))</f>
        <v>0</v>
      </c>
      <c r="Q68" s="5">
        <f>INDEX(Demand!$F$9:$T$268,MATCH('SPC Backing (Hide)'!$B68,Demand!$C$9:$C$268,0),MATCH('SPC Backing (Hide)'!Q$3,Demand!$F$8:$T$8,0))</f>
        <v>0</v>
      </c>
      <c r="R68" s="5">
        <f>INDEX(Demand!$F$9:$T$268,MATCH('SPC Backing (Hide)'!$B68,Demand!$C$9:$C$268,0),MATCH('SPC Backing (Hide)'!R$3,Demand!$F$8:$T$8,0))</f>
        <v>0</v>
      </c>
      <c r="S68" s="5">
        <f>INDEX(Demand!$F$9:$T$268,MATCH('SPC Backing (Hide)'!$B68,Demand!$C$9:$C$268,0),MATCH('SPC Backing (Hide)'!S$3,Demand!$F$8:$T$8,0))</f>
        <v>0</v>
      </c>
      <c r="T68" s="6">
        <f>INDEX(Demand!$F$9:$T$268,MATCH('SPC Backing (Hide)'!$B68,Demand!$C$9:$C$268,0),MATCH('SPC Backing (Hide)'!T$3,Demand!$F$8:$T$8,0))</f>
        <v>0</v>
      </c>
      <c r="U68" s="5">
        <f t="shared" si="0"/>
        <v>0</v>
      </c>
      <c r="V68">
        <f>IF(SPC!$B$13="",1,IF(SPC!$B$12="Yes",IF(Setup!$B$11="Weekly",IF(ROW(A65)&gt;=Demand!$A$8-51,1,0),IF(ROW(A65)&gt;=Demand!$A$8-11,1,0)),IF(Setup!$B$11="Weekly",IF(AND(B68&gt;=SPC!$B$13,B68&lt;SPC!$B$14),1,0),IF(AND(MATCH(E68,$E$4:$E$263,0)&gt;=MATCH(SPC!$B$13,$E$4:$E$263,0),MATCH(E68,$E$4:$E$263,0)&lt;=MATCH(SPC!$B$14,$E$4:$E$263,0)),1,0))))</f>
        <v>1</v>
      </c>
      <c r="W68" cm="1">
        <f t="array" ref="W68">INDEX($F$4:$U$263,ROW(A65),MATCH($X$2,$F$3:$U$3,0))</f>
        <v>0</v>
      </c>
      <c r="X68" t="e">
        <f>AVERAGE(INDEX($F$4:$U$263,MATCH(SPC!$B$13,IF(Setup!$B$11="Weekly",'SPC Backing (Hide)'!$B$4:$B$263,'SPC Backing (Hide)'!$E$4:$E$263),0),MATCH($X$2,$F$3:$U$3,0)):INDEX($F$4:$U$263,MATCH(SPC!$B$14,IF(Setup!$B$11="Weekly",'SPC Backing (Hide)'!$B$4:$B$263,'SPC Backing (Hide)'!$E$4:$E$263),0),MATCH('SPC Backing (Hide)'!$X$2,'SPC Backing (Hide)'!$F$3:$U$3,0)))</f>
        <v>#N/A</v>
      </c>
      <c r="Y68" cm="1">
        <f t="array" ref="Y68">ABS(INDEX($F$4:$U$263,ROW(A65),MATCH($X$2,$F$3:$U$3,0))-INDEX($F$4:$U$263,ROW(A64),MATCH($X$2,$F$3:$U$3,0)))</f>
        <v>0</v>
      </c>
      <c r="Z68" t="e">
        <f>AVERAGE(INDEX($Y$4:$Y$263,MATCH(SPC!$B$13,IF(Setup!$B$11="Weekly",'SPC Backing (Hide)'!$B$4:$B$263,'SPC Backing (Hide)'!$E$4:$E$263),0)):INDEX($Y$4:$Y$263,MATCH(SPC!$B$14,IF(Setup!$B$11="Weekly",'SPC Backing (Hide)'!$B$4:$B$263,'SPC Backing (Hide)'!$E$4:$E$263),0),1))</f>
        <v>#N/A</v>
      </c>
      <c r="AA68" t="e">
        <f t="shared" si="1"/>
        <v>#N/A</v>
      </c>
      <c r="AB68" t="e">
        <f t="shared" si="2"/>
        <v>#N/A</v>
      </c>
      <c r="AC68" t="e">
        <f t="shared" si="3"/>
        <v>#N/A</v>
      </c>
      <c r="AD68" t="e">
        <f t="shared" si="4"/>
        <v>#N/A</v>
      </c>
      <c r="AE68" t="e">
        <f t="shared" si="5"/>
        <v>#N/A</v>
      </c>
      <c r="AF68" t="e">
        <f t="shared" si="6"/>
        <v>#N/A</v>
      </c>
      <c r="AG68" t="e">
        <f t="shared" si="7"/>
        <v>#N/A</v>
      </c>
      <c r="AH68" t="e">
        <f t="shared" si="8"/>
        <v>#N/A</v>
      </c>
      <c r="AI68" t="e">
        <f t="shared" si="15"/>
        <v>#N/A</v>
      </c>
      <c r="AJ68" t="e">
        <f t="shared" si="9"/>
        <v>#N/A</v>
      </c>
      <c r="AK68">
        <f t="shared" si="10"/>
        <v>0</v>
      </c>
      <c r="AL68" t="e">
        <f t="shared" si="11"/>
        <v>#N/A</v>
      </c>
      <c r="AM68" t="e">
        <f t="shared" si="12"/>
        <v>#N/A</v>
      </c>
      <c r="AN68" t="e">
        <f t="shared" si="13"/>
        <v>#N/A</v>
      </c>
      <c r="AO68" t="e">
        <f>_xlfn.PERCENTILE.INC(INDEX($W$4:$W$263,MATCH(SPC!$B$13,IF(Setup!$B$11="Weekly",'SPC Backing (Hide)'!$B$4:$B$263,'SPC Backing (Hide)'!$E$4:$E$263),0),1):INDEX($W$4:$W$263,MATCH(SPC!$B$14,IF(Setup!$B$11="Weekly",'SPC Backing (Hide)'!$B$4:$B$263,'SPC Backing (Hide)'!$E$4:$E$263),0),1),'SPC Backing (Hide)'!$AO$3)</f>
        <v>#N/A</v>
      </c>
      <c r="AP68" t="e">
        <f>IF(_xlfn.PERCENTILE.INC(INDEX($W$4:$W$263,MATCH(SPC!$B$13,IF(Setup!$B$11="Weekly",'SPC Backing (Hide)'!$B$4:$B$263,'SPC Backing (Hide)'!$E$4:$E$263),0),1):INDEX($W$4:$W$263,MATCH(SPC!$B$14,IF(Setup!$B$11="Weekly",'SPC Backing (Hide)'!$B$4:$B$263,'SPC Backing (Hide)'!$E$4:$E$263),0),1),'SPC Backing (Hide)'!$AP$3)=AO68,_xlfn.PERCENTILE.INC(INDEX($W$4:$W$263,MATCH(SPC!$B$13,IF(Setup!$B$11="Weekly",'SPC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8" t="e">
        <f t="shared" si="14"/>
        <v>#N/A</v>
      </c>
    </row>
    <row r="69" spans="2:43" x14ac:dyDescent="0.35">
      <c r="B69" s="12" t="str">
        <f>Demand!C74</f>
        <v/>
      </c>
      <c r="C69" s="57" t="str">
        <f>Demand!D74</f>
        <v/>
      </c>
      <c r="D69" s="57" t="str">
        <f>Demand!E74</f>
        <v/>
      </c>
      <c r="E69" s="57" t="e">
        <f>TEXT(D69*29,"mmm")&amp;"-"&amp;IF(D69=1,MAX($C$4:C68)+1,MAX($C$4:C68))</f>
        <v>#VALUE!</v>
      </c>
      <c r="F69" s="7">
        <f>INDEX(Demand!$F$9:$T$268,MATCH('SPC Backing (Hide)'!$B69,Demand!$C$9:$C$268,0),MATCH('SPC Backing (Hide)'!F$3,Demand!$F$8:$T$8,0))</f>
        <v>0</v>
      </c>
      <c r="G69" s="5">
        <f>INDEX(Demand!$F$9:$T$268,MATCH('SPC Backing (Hide)'!$B69,Demand!$C$9:$C$268,0),MATCH('SPC Backing (Hide)'!G$3,Demand!$F$8:$T$8,0))</f>
        <v>0</v>
      </c>
      <c r="H69" s="5">
        <f>INDEX(Demand!$F$9:$T$268,MATCH('SPC Backing (Hide)'!$B69,Demand!$C$9:$C$268,0),MATCH('SPC Backing (Hide)'!H$3,Demand!$F$8:$T$8,0))</f>
        <v>0</v>
      </c>
      <c r="I69" s="5">
        <f>INDEX(Demand!$F$9:$T$268,MATCH('SPC Backing (Hide)'!$B69,Demand!$C$9:$C$268,0),MATCH('SPC Backing (Hide)'!I$3,Demand!$F$8:$T$8,0))</f>
        <v>0</v>
      </c>
      <c r="J69" s="5">
        <f>INDEX(Demand!$F$9:$T$268,MATCH('SPC Backing (Hide)'!$B69,Demand!$C$9:$C$268,0),MATCH('SPC Backing (Hide)'!J$3,Demand!$F$8:$T$8,0))</f>
        <v>0</v>
      </c>
      <c r="K69" s="5">
        <f>INDEX(Demand!$F$9:$T$268,MATCH('SPC Backing (Hide)'!$B69,Demand!$C$9:$C$268,0),MATCH('SPC Backing (Hide)'!K$3,Demand!$F$8:$T$8,0))</f>
        <v>0</v>
      </c>
      <c r="L69" s="5">
        <f>INDEX(Demand!$F$9:$T$268,MATCH('SPC Backing (Hide)'!$B69,Demand!$C$9:$C$268,0),MATCH('SPC Backing (Hide)'!L$3,Demand!$F$8:$T$8,0))</f>
        <v>0</v>
      </c>
      <c r="M69" s="5">
        <f>INDEX(Demand!$F$9:$T$268,MATCH('SPC Backing (Hide)'!$B69,Demand!$C$9:$C$268,0),MATCH('SPC Backing (Hide)'!M$3,Demand!$F$8:$T$8,0))</f>
        <v>0</v>
      </c>
      <c r="N69" s="5">
        <f>INDEX(Demand!$F$9:$T$268,MATCH('SPC Backing (Hide)'!$B69,Demand!$C$9:$C$268,0),MATCH('SPC Backing (Hide)'!N$3,Demand!$F$8:$T$8,0))</f>
        <v>0</v>
      </c>
      <c r="O69" s="5">
        <f>INDEX(Demand!$F$9:$T$268,MATCH('SPC Backing (Hide)'!$B69,Demand!$C$9:$C$268,0),MATCH('SPC Backing (Hide)'!O$3,Demand!$F$8:$T$8,0))</f>
        <v>0</v>
      </c>
      <c r="P69" s="5">
        <f>INDEX(Demand!$F$9:$T$268,MATCH('SPC Backing (Hide)'!$B69,Demand!$C$9:$C$268,0),MATCH('SPC Backing (Hide)'!P$3,Demand!$F$8:$T$8,0))</f>
        <v>0</v>
      </c>
      <c r="Q69" s="5">
        <f>INDEX(Demand!$F$9:$T$268,MATCH('SPC Backing (Hide)'!$B69,Demand!$C$9:$C$268,0),MATCH('SPC Backing (Hide)'!Q$3,Demand!$F$8:$T$8,0))</f>
        <v>0</v>
      </c>
      <c r="R69" s="5">
        <f>INDEX(Demand!$F$9:$T$268,MATCH('SPC Backing (Hide)'!$B69,Demand!$C$9:$C$268,0),MATCH('SPC Backing (Hide)'!R$3,Demand!$F$8:$T$8,0))</f>
        <v>0</v>
      </c>
      <c r="S69" s="5">
        <f>INDEX(Demand!$F$9:$T$268,MATCH('SPC Backing (Hide)'!$B69,Demand!$C$9:$C$268,0),MATCH('SPC Backing (Hide)'!S$3,Demand!$F$8:$T$8,0))</f>
        <v>0</v>
      </c>
      <c r="T69" s="6">
        <f>INDEX(Demand!$F$9:$T$268,MATCH('SPC Backing (Hide)'!$B69,Demand!$C$9:$C$268,0),MATCH('SPC Backing (Hide)'!T$3,Demand!$F$8:$T$8,0))</f>
        <v>0</v>
      </c>
      <c r="U69" s="5">
        <f t="shared" ref="U69:U132" si="16">SUM(F69:T69)</f>
        <v>0</v>
      </c>
      <c r="V69">
        <f>IF(SPC!$B$13="",1,IF(SPC!$B$12="Yes",IF(Setup!$B$11="Weekly",IF(ROW(A66)&gt;=Demand!$A$8-51,1,0),IF(ROW(A66)&gt;=Demand!$A$8-11,1,0)),IF(Setup!$B$11="Weekly",IF(AND(B69&gt;=SPC!$B$13,B69&lt;SPC!$B$14),1,0),IF(AND(MATCH(E69,$E$4:$E$263,0)&gt;=MATCH(SPC!$B$13,$E$4:$E$263,0),MATCH(E69,$E$4:$E$263,0)&lt;=MATCH(SPC!$B$14,$E$4:$E$263,0)),1,0))))</f>
        <v>1</v>
      </c>
      <c r="W69" cm="1">
        <f t="array" ref="W69">INDEX($F$4:$U$263,ROW(A66),MATCH($X$2,$F$3:$U$3,0))</f>
        <v>0</v>
      </c>
      <c r="X69" t="e">
        <f>AVERAGE(INDEX($F$4:$U$263,MATCH(SPC!$B$13,IF(Setup!$B$11="Weekly",'SPC Backing (Hide)'!$B$4:$B$263,'SPC Backing (Hide)'!$E$4:$E$263),0),MATCH($X$2,$F$3:$U$3,0)):INDEX($F$4:$U$263,MATCH(SPC!$B$14,IF(Setup!$B$11="Weekly",'SPC Backing (Hide)'!$B$4:$B$263,'SPC Backing (Hide)'!$E$4:$E$263),0),MATCH('SPC Backing (Hide)'!$X$2,'SPC Backing (Hide)'!$F$3:$U$3,0)))</f>
        <v>#N/A</v>
      </c>
      <c r="Y69" cm="1">
        <f t="array" ref="Y69">ABS(INDEX($F$4:$U$263,ROW(A66),MATCH($X$2,$F$3:$U$3,0))-INDEX($F$4:$U$263,ROW(A65),MATCH($X$2,$F$3:$U$3,0)))</f>
        <v>0</v>
      </c>
      <c r="Z69" t="e">
        <f>AVERAGE(INDEX($Y$4:$Y$263,MATCH(SPC!$B$13,IF(Setup!$B$11="Weekly",'SPC Backing (Hide)'!$B$4:$B$263,'SPC Backing (Hide)'!$E$4:$E$263),0)):INDEX($Y$4:$Y$263,MATCH(SPC!$B$14,IF(Setup!$B$11="Weekly",'SPC Backing (Hide)'!$B$4:$B$263,'SPC Backing (Hide)'!$E$4:$E$263),0),1))</f>
        <v>#N/A</v>
      </c>
      <c r="AA69" t="e">
        <f t="shared" ref="AA69:AA132" si="17">Z69/1.128</f>
        <v>#N/A</v>
      </c>
      <c r="AB69" t="e">
        <f t="shared" ref="AB69:AB132" si="18">MAX(0,X69-(3*AA69))</f>
        <v>#N/A</v>
      </c>
      <c r="AC69" t="e">
        <f t="shared" ref="AC69:AC132" si="19">MAX(0,X69-(2*AA69))</f>
        <v>#N/A</v>
      </c>
      <c r="AD69" t="e">
        <f t="shared" ref="AD69:AD132" si="20">MAX(0,X69-AA69)</f>
        <v>#N/A</v>
      </c>
      <c r="AE69" t="e">
        <f t="shared" ref="AE69:AE132" si="21">X69+AA69</f>
        <v>#N/A</v>
      </c>
      <c r="AF69" t="e">
        <f t="shared" ref="AF69:AF132" si="22">X69+(2*AA69)</f>
        <v>#N/A</v>
      </c>
      <c r="AG69" t="e">
        <f t="shared" ref="AG69:AG132" si="23">X69+(3*AA69)</f>
        <v>#N/A</v>
      </c>
      <c r="AH69" t="e">
        <f t="shared" ref="AH69:AH132" si="24">IF(OR(W69&gt;AG69,W69&lt;AB69),W69,NA())</f>
        <v>#N/A</v>
      </c>
      <c r="AI69" t="e">
        <f t="shared" si="15"/>
        <v>#N/A</v>
      </c>
      <c r="AJ69" t="e">
        <f t="shared" ref="AJ69:AJ132" si="25">IF(ABS(SUM(AI69:AI71))&gt;=5,W69,NA())</f>
        <v>#N/A</v>
      </c>
      <c r="AK69">
        <f t="shared" ref="AK69:AK132" si="26">IF(W70&gt;W69,1,IF(W70&lt;W69,-1,0))</f>
        <v>0</v>
      </c>
      <c r="AL69" t="e">
        <f t="shared" ref="AL69:AL132" si="27">IF(ABS(SUM(AK69:AK74))=6,W69,NA())</f>
        <v>#N/A</v>
      </c>
      <c r="AM69" t="e">
        <f t="shared" ref="AM69:AM132" si="28">IF(W69&lt;X69,-1,IF(W69&gt;X69,1,0))</f>
        <v>#N/A</v>
      </c>
      <c r="AN69" t="e">
        <f t="shared" ref="AN69:AN132" si="29">IF(ABS(SUM(AM69:AM77))=9,W69,NA())</f>
        <v>#N/A</v>
      </c>
      <c r="AO69" t="e">
        <f>_xlfn.PERCENTILE.INC(INDEX($W$4:$W$263,MATCH(SPC!$B$13,IF(Setup!$B$11="Weekly",'SPC Backing (Hide)'!$B$4:$B$263,'SPC Backing (Hide)'!$E$4:$E$263),0),1):INDEX($W$4:$W$263,MATCH(SPC!$B$14,IF(Setup!$B$11="Weekly",'SPC Backing (Hide)'!$B$4:$B$263,'SPC Backing (Hide)'!$E$4:$E$263),0),1),'SPC Backing (Hide)'!$AO$3)</f>
        <v>#N/A</v>
      </c>
      <c r="AP69" t="e">
        <f>IF(_xlfn.PERCENTILE.INC(INDEX($W$4:$W$263,MATCH(SPC!$B$13,IF(Setup!$B$11="Weekly",'SPC Backing (Hide)'!$B$4:$B$263,'SPC Backing (Hide)'!$E$4:$E$263),0),1):INDEX($W$4:$W$263,MATCH(SPC!$B$14,IF(Setup!$B$11="Weekly",'SPC Backing (Hide)'!$B$4:$B$263,'SPC Backing (Hide)'!$E$4:$E$263),0),1),'SPC Backing (Hide)'!$AP$3)=AO69,_xlfn.PERCENTILE.INC(INDEX($W$4:$W$263,MATCH(SPC!$B$13,IF(Setup!$B$11="Weekly",'SPC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69" t="e">
        <f t="shared" ref="AQ69:AQ132" si="30">AP69-AO69</f>
        <v>#N/A</v>
      </c>
    </row>
    <row r="70" spans="2:43" x14ac:dyDescent="0.35">
      <c r="B70" s="12" t="str">
        <f>Demand!C75</f>
        <v/>
      </c>
      <c r="C70" s="57" t="str">
        <f>Demand!D75</f>
        <v/>
      </c>
      <c r="D70" s="57" t="str">
        <f>Demand!E75</f>
        <v/>
      </c>
      <c r="E70" s="57" t="e">
        <f>TEXT(D70*29,"mmm")&amp;"-"&amp;IF(D70=1,MAX($C$4:C69)+1,MAX($C$4:C69))</f>
        <v>#VALUE!</v>
      </c>
      <c r="F70" s="7">
        <f>INDEX(Demand!$F$9:$T$268,MATCH('SPC Backing (Hide)'!$B70,Demand!$C$9:$C$268,0),MATCH('SPC Backing (Hide)'!F$3,Demand!$F$8:$T$8,0))</f>
        <v>0</v>
      </c>
      <c r="G70" s="5">
        <f>INDEX(Demand!$F$9:$T$268,MATCH('SPC Backing (Hide)'!$B70,Demand!$C$9:$C$268,0),MATCH('SPC Backing (Hide)'!G$3,Demand!$F$8:$T$8,0))</f>
        <v>0</v>
      </c>
      <c r="H70" s="5">
        <f>INDEX(Demand!$F$9:$T$268,MATCH('SPC Backing (Hide)'!$B70,Demand!$C$9:$C$268,0),MATCH('SPC Backing (Hide)'!H$3,Demand!$F$8:$T$8,0))</f>
        <v>0</v>
      </c>
      <c r="I70" s="5">
        <f>INDEX(Demand!$F$9:$T$268,MATCH('SPC Backing (Hide)'!$B70,Demand!$C$9:$C$268,0),MATCH('SPC Backing (Hide)'!I$3,Demand!$F$8:$T$8,0))</f>
        <v>0</v>
      </c>
      <c r="J70" s="5">
        <f>INDEX(Demand!$F$9:$T$268,MATCH('SPC Backing (Hide)'!$B70,Demand!$C$9:$C$268,0),MATCH('SPC Backing (Hide)'!J$3,Demand!$F$8:$T$8,0))</f>
        <v>0</v>
      </c>
      <c r="K70" s="5">
        <f>INDEX(Demand!$F$9:$T$268,MATCH('SPC Backing (Hide)'!$B70,Demand!$C$9:$C$268,0),MATCH('SPC Backing (Hide)'!K$3,Demand!$F$8:$T$8,0))</f>
        <v>0</v>
      </c>
      <c r="L70" s="5">
        <f>INDEX(Demand!$F$9:$T$268,MATCH('SPC Backing (Hide)'!$B70,Demand!$C$9:$C$268,0),MATCH('SPC Backing (Hide)'!L$3,Demand!$F$8:$T$8,0))</f>
        <v>0</v>
      </c>
      <c r="M70" s="5">
        <f>INDEX(Demand!$F$9:$T$268,MATCH('SPC Backing (Hide)'!$B70,Demand!$C$9:$C$268,0),MATCH('SPC Backing (Hide)'!M$3,Demand!$F$8:$T$8,0))</f>
        <v>0</v>
      </c>
      <c r="N70" s="5">
        <f>INDEX(Demand!$F$9:$T$268,MATCH('SPC Backing (Hide)'!$B70,Demand!$C$9:$C$268,0),MATCH('SPC Backing (Hide)'!N$3,Demand!$F$8:$T$8,0))</f>
        <v>0</v>
      </c>
      <c r="O70" s="5">
        <f>INDEX(Demand!$F$9:$T$268,MATCH('SPC Backing (Hide)'!$B70,Demand!$C$9:$C$268,0),MATCH('SPC Backing (Hide)'!O$3,Demand!$F$8:$T$8,0))</f>
        <v>0</v>
      </c>
      <c r="P70" s="5">
        <f>INDEX(Demand!$F$9:$T$268,MATCH('SPC Backing (Hide)'!$B70,Demand!$C$9:$C$268,0),MATCH('SPC Backing (Hide)'!P$3,Demand!$F$8:$T$8,0))</f>
        <v>0</v>
      </c>
      <c r="Q70" s="5">
        <f>INDEX(Demand!$F$9:$T$268,MATCH('SPC Backing (Hide)'!$B70,Demand!$C$9:$C$268,0),MATCH('SPC Backing (Hide)'!Q$3,Demand!$F$8:$T$8,0))</f>
        <v>0</v>
      </c>
      <c r="R70" s="5">
        <f>INDEX(Demand!$F$9:$T$268,MATCH('SPC Backing (Hide)'!$B70,Demand!$C$9:$C$268,0),MATCH('SPC Backing (Hide)'!R$3,Demand!$F$8:$T$8,0))</f>
        <v>0</v>
      </c>
      <c r="S70" s="5">
        <f>INDEX(Demand!$F$9:$T$268,MATCH('SPC Backing (Hide)'!$B70,Demand!$C$9:$C$268,0),MATCH('SPC Backing (Hide)'!S$3,Demand!$F$8:$T$8,0))</f>
        <v>0</v>
      </c>
      <c r="T70" s="6">
        <f>INDEX(Demand!$F$9:$T$268,MATCH('SPC Backing (Hide)'!$B70,Demand!$C$9:$C$268,0),MATCH('SPC Backing (Hide)'!T$3,Demand!$F$8:$T$8,0))</f>
        <v>0</v>
      </c>
      <c r="U70" s="5">
        <f t="shared" si="16"/>
        <v>0</v>
      </c>
      <c r="V70">
        <f>IF(SPC!$B$13="",1,IF(SPC!$B$12="Yes",IF(Setup!$B$11="Weekly",IF(ROW(A67)&gt;=Demand!$A$8-51,1,0),IF(ROW(A67)&gt;=Demand!$A$8-11,1,0)),IF(Setup!$B$11="Weekly",IF(AND(B70&gt;=SPC!$B$13,B70&lt;SPC!$B$14),1,0),IF(AND(MATCH(E70,$E$4:$E$263,0)&gt;=MATCH(SPC!$B$13,$E$4:$E$263,0),MATCH(E70,$E$4:$E$263,0)&lt;=MATCH(SPC!$B$14,$E$4:$E$263,0)),1,0))))</f>
        <v>1</v>
      </c>
      <c r="W70" cm="1">
        <f t="array" ref="W70">INDEX($F$4:$U$263,ROW(A67),MATCH($X$2,$F$3:$U$3,0))</f>
        <v>0</v>
      </c>
      <c r="X70" t="e">
        <f>AVERAGE(INDEX($F$4:$U$263,MATCH(SPC!$B$13,IF(Setup!$B$11="Weekly",'SPC Backing (Hide)'!$B$4:$B$263,'SPC Backing (Hide)'!$E$4:$E$263),0),MATCH($X$2,$F$3:$U$3,0)):INDEX($F$4:$U$263,MATCH(SPC!$B$14,IF(Setup!$B$11="Weekly",'SPC Backing (Hide)'!$B$4:$B$263,'SPC Backing (Hide)'!$E$4:$E$263),0),MATCH('SPC Backing (Hide)'!$X$2,'SPC Backing (Hide)'!$F$3:$U$3,0)))</f>
        <v>#N/A</v>
      </c>
      <c r="Y70" cm="1">
        <f t="array" ref="Y70">ABS(INDEX($F$4:$U$263,ROW(A67),MATCH($X$2,$F$3:$U$3,0))-INDEX($F$4:$U$263,ROW(A66),MATCH($X$2,$F$3:$U$3,0)))</f>
        <v>0</v>
      </c>
      <c r="Z70" t="e">
        <f>AVERAGE(INDEX($Y$4:$Y$263,MATCH(SPC!$B$13,IF(Setup!$B$11="Weekly",'SPC Backing (Hide)'!$B$4:$B$263,'SPC Backing (Hide)'!$E$4:$E$263),0)):INDEX($Y$4:$Y$263,MATCH(SPC!$B$14,IF(Setup!$B$11="Weekly",'SPC Backing (Hide)'!$B$4:$B$263,'SPC Backing (Hide)'!$E$4:$E$263),0),1))</f>
        <v>#N/A</v>
      </c>
      <c r="AA70" t="e">
        <f t="shared" si="17"/>
        <v>#N/A</v>
      </c>
      <c r="AB70" t="e">
        <f t="shared" si="18"/>
        <v>#N/A</v>
      </c>
      <c r="AC70" t="e">
        <f t="shared" si="19"/>
        <v>#N/A</v>
      </c>
      <c r="AD70" t="e">
        <f t="shared" si="20"/>
        <v>#N/A</v>
      </c>
      <c r="AE70" t="e">
        <f t="shared" si="21"/>
        <v>#N/A</v>
      </c>
      <c r="AF70" t="e">
        <f t="shared" si="22"/>
        <v>#N/A</v>
      </c>
      <c r="AG70" t="e">
        <f t="shared" si="23"/>
        <v>#N/A</v>
      </c>
      <c r="AH70" t="e">
        <f t="shared" si="24"/>
        <v>#N/A</v>
      </c>
      <c r="AI70" t="e">
        <f t="shared" ref="AI70:AI133" si="31">IF(W70&gt;AF70,2,IF(W70&lt;AC70,-2,IF(W70&gt;X70,1,IF(W70&lt;X70,-1,0))))</f>
        <v>#N/A</v>
      </c>
      <c r="AJ70" t="e">
        <f t="shared" si="25"/>
        <v>#N/A</v>
      </c>
      <c r="AK70">
        <f t="shared" si="26"/>
        <v>0</v>
      </c>
      <c r="AL70" t="e">
        <f t="shared" si="27"/>
        <v>#N/A</v>
      </c>
      <c r="AM70" t="e">
        <f t="shared" si="28"/>
        <v>#N/A</v>
      </c>
      <c r="AN70" t="e">
        <f t="shared" si="29"/>
        <v>#N/A</v>
      </c>
      <c r="AO70" t="e">
        <f>_xlfn.PERCENTILE.INC(INDEX($W$4:$W$263,MATCH(SPC!$B$13,IF(Setup!$B$11="Weekly",'SPC Backing (Hide)'!$B$4:$B$263,'SPC Backing (Hide)'!$E$4:$E$263),0),1):INDEX($W$4:$W$263,MATCH(SPC!$B$14,IF(Setup!$B$11="Weekly",'SPC Backing (Hide)'!$B$4:$B$263,'SPC Backing (Hide)'!$E$4:$E$263),0),1),'SPC Backing (Hide)'!$AO$3)</f>
        <v>#N/A</v>
      </c>
      <c r="AP70" t="e">
        <f>IF(_xlfn.PERCENTILE.INC(INDEX($W$4:$W$263,MATCH(SPC!$B$13,IF(Setup!$B$11="Weekly",'SPC Backing (Hide)'!$B$4:$B$263,'SPC Backing (Hide)'!$E$4:$E$263),0),1):INDEX($W$4:$W$263,MATCH(SPC!$B$14,IF(Setup!$B$11="Weekly",'SPC Backing (Hide)'!$B$4:$B$263,'SPC Backing (Hide)'!$E$4:$E$263),0),1),'SPC Backing (Hide)'!$AP$3)=AO70,_xlfn.PERCENTILE.INC(INDEX($W$4:$W$263,MATCH(SPC!$B$13,IF(Setup!$B$11="Weekly",'SPC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0" t="e">
        <f t="shared" si="30"/>
        <v>#N/A</v>
      </c>
    </row>
    <row r="71" spans="2:43" x14ac:dyDescent="0.35">
      <c r="B71" s="12" t="str">
        <f>Demand!C76</f>
        <v/>
      </c>
      <c r="C71" s="57" t="str">
        <f>Demand!D76</f>
        <v/>
      </c>
      <c r="D71" s="57" t="str">
        <f>Demand!E76</f>
        <v/>
      </c>
      <c r="E71" s="57" t="e">
        <f>TEXT(D71*29,"mmm")&amp;"-"&amp;IF(D71=1,MAX($C$4:C70)+1,MAX($C$4:C70))</f>
        <v>#VALUE!</v>
      </c>
      <c r="F71" s="7">
        <f>INDEX(Demand!$F$9:$T$268,MATCH('SPC Backing (Hide)'!$B71,Demand!$C$9:$C$268,0),MATCH('SPC Backing (Hide)'!F$3,Demand!$F$8:$T$8,0))</f>
        <v>0</v>
      </c>
      <c r="G71" s="5">
        <f>INDEX(Demand!$F$9:$T$268,MATCH('SPC Backing (Hide)'!$B71,Demand!$C$9:$C$268,0),MATCH('SPC Backing (Hide)'!G$3,Demand!$F$8:$T$8,0))</f>
        <v>0</v>
      </c>
      <c r="H71" s="5">
        <f>INDEX(Demand!$F$9:$T$268,MATCH('SPC Backing (Hide)'!$B71,Demand!$C$9:$C$268,0),MATCH('SPC Backing (Hide)'!H$3,Demand!$F$8:$T$8,0))</f>
        <v>0</v>
      </c>
      <c r="I71" s="5">
        <f>INDEX(Demand!$F$9:$T$268,MATCH('SPC Backing (Hide)'!$B71,Demand!$C$9:$C$268,0),MATCH('SPC Backing (Hide)'!I$3,Demand!$F$8:$T$8,0))</f>
        <v>0</v>
      </c>
      <c r="J71" s="5">
        <f>INDEX(Demand!$F$9:$T$268,MATCH('SPC Backing (Hide)'!$B71,Demand!$C$9:$C$268,0),MATCH('SPC Backing (Hide)'!J$3,Demand!$F$8:$T$8,0))</f>
        <v>0</v>
      </c>
      <c r="K71" s="5">
        <f>INDEX(Demand!$F$9:$T$268,MATCH('SPC Backing (Hide)'!$B71,Demand!$C$9:$C$268,0),MATCH('SPC Backing (Hide)'!K$3,Demand!$F$8:$T$8,0))</f>
        <v>0</v>
      </c>
      <c r="L71" s="5">
        <f>INDEX(Demand!$F$9:$T$268,MATCH('SPC Backing (Hide)'!$B71,Demand!$C$9:$C$268,0),MATCH('SPC Backing (Hide)'!L$3,Demand!$F$8:$T$8,0))</f>
        <v>0</v>
      </c>
      <c r="M71" s="5">
        <f>INDEX(Demand!$F$9:$T$268,MATCH('SPC Backing (Hide)'!$B71,Demand!$C$9:$C$268,0),MATCH('SPC Backing (Hide)'!M$3,Demand!$F$8:$T$8,0))</f>
        <v>0</v>
      </c>
      <c r="N71" s="5">
        <f>INDEX(Demand!$F$9:$T$268,MATCH('SPC Backing (Hide)'!$B71,Demand!$C$9:$C$268,0),MATCH('SPC Backing (Hide)'!N$3,Demand!$F$8:$T$8,0))</f>
        <v>0</v>
      </c>
      <c r="O71" s="5">
        <f>INDEX(Demand!$F$9:$T$268,MATCH('SPC Backing (Hide)'!$B71,Demand!$C$9:$C$268,0),MATCH('SPC Backing (Hide)'!O$3,Demand!$F$8:$T$8,0))</f>
        <v>0</v>
      </c>
      <c r="P71" s="5">
        <f>INDEX(Demand!$F$9:$T$268,MATCH('SPC Backing (Hide)'!$B71,Demand!$C$9:$C$268,0),MATCH('SPC Backing (Hide)'!P$3,Demand!$F$8:$T$8,0))</f>
        <v>0</v>
      </c>
      <c r="Q71" s="5">
        <f>INDEX(Demand!$F$9:$T$268,MATCH('SPC Backing (Hide)'!$B71,Demand!$C$9:$C$268,0),MATCH('SPC Backing (Hide)'!Q$3,Demand!$F$8:$T$8,0))</f>
        <v>0</v>
      </c>
      <c r="R71" s="5">
        <f>INDEX(Demand!$F$9:$T$268,MATCH('SPC Backing (Hide)'!$B71,Demand!$C$9:$C$268,0),MATCH('SPC Backing (Hide)'!R$3,Demand!$F$8:$T$8,0))</f>
        <v>0</v>
      </c>
      <c r="S71" s="5">
        <f>INDEX(Demand!$F$9:$T$268,MATCH('SPC Backing (Hide)'!$B71,Demand!$C$9:$C$268,0),MATCH('SPC Backing (Hide)'!S$3,Demand!$F$8:$T$8,0))</f>
        <v>0</v>
      </c>
      <c r="T71" s="6">
        <f>INDEX(Demand!$F$9:$T$268,MATCH('SPC Backing (Hide)'!$B71,Demand!$C$9:$C$268,0),MATCH('SPC Backing (Hide)'!T$3,Demand!$F$8:$T$8,0))</f>
        <v>0</v>
      </c>
      <c r="U71" s="5">
        <f t="shared" si="16"/>
        <v>0</v>
      </c>
      <c r="V71">
        <f>IF(SPC!$B$13="",1,IF(SPC!$B$12="Yes",IF(Setup!$B$11="Weekly",IF(ROW(A68)&gt;=Demand!$A$8-51,1,0),IF(ROW(A68)&gt;=Demand!$A$8-11,1,0)),IF(Setup!$B$11="Weekly",IF(AND(B71&gt;=SPC!$B$13,B71&lt;SPC!$B$14),1,0),IF(AND(MATCH(E71,$E$4:$E$263,0)&gt;=MATCH(SPC!$B$13,$E$4:$E$263,0),MATCH(E71,$E$4:$E$263,0)&lt;=MATCH(SPC!$B$14,$E$4:$E$263,0)),1,0))))</f>
        <v>1</v>
      </c>
      <c r="W71" cm="1">
        <f t="array" ref="W71">INDEX($F$4:$U$263,ROW(A68),MATCH($X$2,$F$3:$U$3,0))</f>
        <v>0</v>
      </c>
      <c r="X71" t="e">
        <f>AVERAGE(INDEX($F$4:$U$263,MATCH(SPC!$B$13,IF(Setup!$B$11="Weekly",'SPC Backing (Hide)'!$B$4:$B$263,'SPC Backing (Hide)'!$E$4:$E$263),0),MATCH($X$2,$F$3:$U$3,0)):INDEX($F$4:$U$263,MATCH(SPC!$B$14,IF(Setup!$B$11="Weekly",'SPC Backing (Hide)'!$B$4:$B$263,'SPC Backing (Hide)'!$E$4:$E$263),0),MATCH('SPC Backing (Hide)'!$X$2,'SPC Backing (Hide)'!$F$3:$U$3,0)))</f>
        <v>#N/A</v>
      </c>
      <c r="Y71" cm="1">
        <f t="array" ref="Y71">ABS(INDEX($F$4:$U$263,ROW(A68),MATCH($X$2,$F$3:$U$3,0))-INDEX($F$4:$U$263,ROW(A67),MATCH($X$2,$F$3:$U$3,0)))</f>
        <v>0</v>
      </c>
      <c r="Z71" t="e">
        <f>AVERAGE(INDEX($Y$4:$Y$263,MATCH(SPC!$B$13,IF(Setup!$B$11="Weekly",'SPC Backing (Hide)'!$B$4:$B$263,'SPC Backing (Hide)'!$E$4:$E$263),0)):INDEX($Y$4:$Y$263,MATCH(SPC!$B$14,IF(Setup!$B$11="Weekly",'SPC Backing (Hide)'!$B$4:$B$263,'SPC Backing (Hide)'!$E$4:$E$263),0),1))</f>
        <v>#N/A</v>
      </c>
      <c r="AA71" t="e">
        <f t="shared" si="17"/>
        <v>#N/A</v>
      </c>
      <c r="AB71" t="e">
        <f t="shared" si="18"/>
        <v>#N/A</v>
      </c>
      <c r="AC71" t="e">
        <f t="shared" si="19"/>
        <v>#N/A</v>
      </c>
      <c r="AD71" t="e">
        <f t="shared" si="20"/>
        <v>#N/A</v>
      </c>
      <c r="AE71" t="e">
        <f t="shared" si="21"/>
        <v>#N/A</v>
      </c>
      <c r="AF71" t="e">
        <f t="shared" si="22"/>
        <v>#N/A</v>
      </c>
      <c r="AG71" t="e">
        <f t="shared" si="23"/>
        <v>#N/A</v>
      </c>
      <c r="AH71" t="e">
        <f t="shared" si="24"/>
        <v>#N/A</v>
      </c>
      <c r="AI71" t="e">
        <f t="shared" si="31"/>
        <v>#N/A</v>
      </c>
      <c r="AJ71" t="e">
        <f t="shared" si="25"/>
        <v>#N/A</v>
      </c>
      <c r="AK71">
        <f t="shared" si="26"/>
        <v>0</v>
      </c>
      <c r="AL71" t="e">
        <f t="shared" si="27"/>
        <v>#N/A</v>
      </c>
      <c r="AM71" t="e">
        <f t="shared" si="28"/>
        <v>#N/A</v>
      </c>
      <c r="AN71" t="e">
        <f t="shared" si="29"/>
        <v>#N/A</v>
      </c>
      <c r="AO71" t="e">
        <f>_xlfn.PERCENTILE.INC(INDEX($W$4:$W$263,MATCH(SPC!$B$13,IF(Setup!$B$11="Weekly",'SPC Backing (Hide)'!$B$4:$B$263,'SPC Backing (Hide)'!$E$4:$E$263),0),1):INDEX($W$4:$W$263,MATCH(SPC!$B$14,IF(Setup!$B$11="Weekly",'SPC Backing (Hide)'!$B$4:$B$263,'SPC Backing (Hide)'!$E$4:$E$263),0),1),'SPC Backing (Hide)'!$AO$3)</f>
        <v>#N/A</v>
      </c>
      <c r="AP71" t="e">
        <f>IF(_xlfn.PERCENTILE.INC(INDEX($W$4:$W$263,MATCH(SPC!$B$13,IF(Setup!$B$11="Weekly",'SPC Backing (Hide)'!$B$4:$B$263,'SPC Backing (Hide)'!$E$4:$E$263),0),1):INDEX($W$4:$W$263,MATCH(SPC!$B$14,IF(Setup!$B$11="Weekly",'SPC Backing (Hide)'!$B$4:$B$263,'SPC Backing (Hide)'!$E$4:$E$263),0),1),'SPC Backing (Hide)'!$AP$3)=AO71,_xlfn.PERCENTILE.INC(INDEX($W$4:$W$263,MATCH(SPC!$B$13,IF(Setup!$B$11="Weekly",'SPC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1" t="e">
        <f t="shared" si="30"/>
        <v>#N/A</v>
      </c>
    </row>
    <row r="72" spans="2:43" x14ac:dyDescent="0.35">
      <c r="B72" s="12" t="str">
        <f>Demand!C77</f>
        <v/>
      </c>
      <c r="C72" s="57" t="str">
        <f>Demand!D77</f>
        <v/>
      </c>
      <c r="D72" s="57" t="str">
        <f>Demand!E77</f>
        <v/>
      </c>
      <c r="E72" s="57" t="e">
        <f>TEXT(D72*29,"mmm")&amp;"-"&amp;IF(D72=1,MAX($C$4:C71)+1,MAX($C$4:C71))</f>
        <v>#VALUE!</v>
      </c>
      <c r="F72" s="7">
        <f>INDEX(Demand!$F$9:$T$268,MATCH('SPC Backing (Hide)'!$B72,Demand!$C$9:$C$268,0),MATCH('SPC Backing (Hide)'!F$3,Demand!$F$8:$T$8,0))</f>
        <v>0</v>
      </c>
      <c r="G72" s="5">
        <f>INDEX(Demand!$F$9:$T$268,MATCH('SPC Backing (Hide)'!$B72,Demand!$C$9:$C$268,0),MATCH('SPC Backing (Hide)'!G$3,Demand!$F$8:$T$8,0))</f>
        <v>0</v>
      </c>
      <c r="H72" s="5">
        <f>INDEX(Demand!$F$9:$T$268,MATCH('SPC Backing (Hide)'!$B72,Demand!$C$9:$C$268,0),MATCH('SPC Backing (Hide)'!H$3,Demand!$F$8:$T$8,0))</f>
        <v>0</v>
      </c>
      <c r="I72" s="5">
        <f>INDEX(Demand!$F$9:$T$268,MATCH('SPC Backing (Hide)'!$B72,Demand!$C$9:$C$268,0),MATCH('SPC Backing (Hide)'!I$3,Demand!$F$8:$T$8,0))</f>
        <v>0</v>
      </c>
      <c r="J72" s="5">
        <f>INDEX(Demand!$F$9:$T$268,MATCH('SPC Backing (Hide)'!$B72,Demand!$C$9:$C$268,0),MATCH('SPC Backing (Hide)'!J$3,Demand!$F$8:$T$8,0))</f>
        <v>0</v>
      </c>
      <c r="K72" s="5">
        <f>INDEX(Demand!$F$9:$T$268,MATCH('SPC Backing (Hide)'!$B72,Demand!$C$9:$C$268,0),MATCH('SPC Backing (Hide)'!K$3,Demand!$F$8:$T$8,0))</f>
        <v>0</v>
      </c>
      <c r="L72" s="5">
        <f>INDEX(Demand!$F$9:$T$268,MATCH('SPC Backing (Hide)'!$B72,Demand!$C$9:$C$268,0),MATCH('SPC Backing (Hide)'!L$3,Demand!$F$8:$T$8,0))</f>
        <v>0</v>
      </c>
      <c r="M72" s="5">
        <f>INDEX(Demand!$F$9:$T$268,MATCH('SPC Backing (Hide)'!$B72,Demand!$C$9:$C$268,0),MATCH('SPC Backing (Hide)'!M$3,Demand!$F$8:$T$8,0))</f>
        <v>0</v>
      </c>
      <c r="N72" s="5">
        <f>INDEX(Demand!$F$9:$T$268,MATCH('SPC Backing (Hide)'!$B72,Demand!$C$9:$C$268,0),MATCH('SPC Backing (Hide)'!N$3,Demand!$F$8:$T$8,0))</f>
        <v>0</v>
      </c>
      <c r="O72" s="5">
        <f>INDEX(Demand!$F$9:$T$268,MATCH('SPC Backing (Hide)'!$B72,Demand!$C$9:$C$268,0),MATCH('SPC Backing (Hide)'!O$3,Demand!$F$8:$T$8,0))</f>
        <v>0</v>
      </c>
      <c r="P72" s="5">
        <f>INDEX(Demand!$F$9:$T$268,MATCH('SPC Backing (Hide)'!$B72,Demand!$C$9:$C$268,0),MATCH('SPC Backing (Hide)'!P$3,Demand!$F$8:$T$8,0))</f>
        <v>0</v>
      </c>
      <c r="Q72" s="5">
        <f>INDEX(Demand!$F$9:$T$268,MATCH('SPC Backing (Hide)'!$B72,Demand!$C$9:$C$268,0),MATCH('SPC Backing (Hide)'!Q$3,Demand!$F$8:$T$8,0))</f>
        <v>0</v>
      </c>
      <c r="R72" s="5">
        <f>INDEX(Demand!$F$9:$T$268,MATCH('SPC Backing (Hide)'!$B72,Demand!$C$9:$C$268,0),MATCH('SPC Backing (Hide)'!R$3,Demand!$F$8:$T$8,0))</f>
        <v>0</v>
      </c>
      <c r="S72" s="5">
        <f>INDEX(Demand!$F$9:$T$268,MATCH('SPC Backing (Hide)'!$B72,Demand!$C$9:$C$268,0),MATCH('SPC Backing (Hide)'!S$3,Demand!$F$8:$T$8,0))</f>
        <v>0</v>
      </c>
      <c r="T72" s="6">
        <f>INDEX(Demand!$F$9:$T$268,MATCH('SPC Backing (Hide)'!$B72,Demand!$C$9:$C$268,0),MATCH('SPC Backing (Hide)'!T$3,Demand!$F$8:$T$8,0))</f>
        <v>0</v>
      </c>
      <c r="U72" s="5">
        <f t="shared" si="16"/>
        <v>0</v>
      </c>
      <c r="V72">
        <f>IF(SPC!$B$13="",1,IF(SPC!$B$12="Yes",IF(Setup!$B$11="Weekly",IF(ROW(A69)&gt;=Demand!$A$8-51,1,0),IF(ROW(A69)&gt;=Demand!$A$8-11,1,0)),IF(Setup!$B$11="Weekly",IF(AND(B72&gt;=SPC!$B$13,B72&lt;SPC!$B$14),1,0),IF(AND(MATCH(E72,$E$4:$E$263,0)&gt;=MATCH(SPC!$B$13,$E$4:$E$263,0),MATCH(E72,$E$4:$E$263,0)&lt;=MATCH(SPC!$B$14,$E$4:$E$263,0)),1,0))))</f>
        <v>1</v>
      </c>
      <c r="W72" cm="1">
        <f t="array" ref="W72">INDEX($F$4:$U$263,ROW(A69),MATCH($X$2,$F$3:$U$3,0))</f>
        <v>0</v>
      </c>
      <c r="X72" t="e">
        <f>AVERAGE(INDEX($F$4:$U$263,MATCH(SPC!$B$13,IF(Setup!$B$11="Weekly",'SPC Backing (Hide)'!$B$4:$B$263,'SPC Backing (Hide)'!$E$4:$E$263),0),MATCH($X$2,$F$3:$U$3,0)):INDEX($F$4:$U$263,MATCH(SPC!$B$14,IF(Setup!$B$11="Weekly",'SPC Backing (Hide)'!$B$4:$B$263,'SPC Backing (Hide)'!$E$4:$E$263),0),MATCH('SPC Backing (Hide)'!$X$2,'SPC Backing (Hide)'!$F$3:$U$3,0)))</f>
        <v>#N/A</v>
      </c>
      <c r="Y72" cm="1">
        <f t="array" ref="Y72">ABS(INDEX($F$4:$U$263,ROW(A69),MATCH($X$2,$F$3:$U$3,0))-INDEX($F$4:$U$263,ROW(A68),MATCH($X$2,$F$3:$U$3,0)))</f>
        <v>0</v>
      </c>
      <c r="Z72" t="e">
        <f>AVERAGE(INDEX($Y$4:$Y$263,MATCH(SPC!$B$13,IF(Setup!$B$11="Weekly",'SPC Backing (Hide)'!$B$4:$B$263,'SPC Backing (Hide)'!$E$4:$E$263),0)):INDEX($Y$4:$Y$263,MATCH(SPC!$B$14,IF(Setup!$B$11="Weekly",'SPC Backing (Hide)'!$B$4:$B$263,'SPC Backing (Hide)'!$E$4:$E$263),0),1))</f>
        <v>#N/A</v>
      </c>
      <c r="AA72" t="e">
        <f t="shared" si="17"/>
        <v>#N/A</v>
      </c>
      <c r="AB72" t="e">
        <f t="shared" si="18"/>
        <v>#N/A</v>
      </c>
      <c r="AC72" t="e">
        <f t="shared" si="19"/>
        <v>#N/A</v>
      </c>
      <c r="AD72" t="e">
        <f t="shared" si="20"/>
        <v>#N/A</v>
      </c>
      <c r="AE72" t="e">
        <f t="shared" si="21"/>
        <v>#N/A</v>
      </c>
      <c r="AF72" t="e">
        <f t="shared" si="22"/>
        <v>#N/A</v>
      </c>
      <c r="AG72" t="e">
        <f t="shared" si="23"/>
        <v>#N/A</v>
      </c>
      <c r="AH72" t="e">
        <f t="shared" si="24"/>
        <v>#N/A</v>
      </c>
      <c r="AI72" t="e">
        <f t="shared" si="31"/>
        <v>#N/A</v>
      </c>
      <c r="AJ72" t="e">
        <f t="shared" si="25"/>
        <v>#N/A</v>
      </c>
      <c r="AK72">
        <f t="shared" si="26"/>
        <v>0</v>
      </c>
      <c r="AL72" t="e">
        <f t="shared" si="27"/>
        <v>#N/A</v>
      </c>
      <c r="AM72" t="e">
        <f t="shared" si="28"/>
        <v>#N/A</v>
      </c>
      <c r="AN72" t="e">
        <f t="shared" si="29"/>
        <v>#N/A</v>
      </c>
      <c r="AO72" t="e">
        <f>_xlfn.PERCENTILE.INC(INDEX($W$4:$W$263,MATCH(SPC!$B$13,IF(Setup!$B$11="Weekly",'SPC Backing (Hide)'!$B$4:$B$263,'SPC Backing (Hide)'!$E$4:$E$263),0),1):INDEX($W$4:$W$263,MATCH(SPC!$B$14,IF(Setup!$B$11="Weekly",'SPC Backing (Hide)'!$B$4:$B$263,'SPC Backing (Hide)'!$E$4:$E$263),0),1),'SPC Backing (Hide)'!$AO$3)</f>
        <v>#N/A</v>
      </c>
      <c r="AP72" t="e">
        <f>IF(_xlfn.PERCENTILE.INC(INDEX($W$4:$W$263,MATCH(SPC!$B$13,IF(Setup!$B$11="Weekly",'SPC Backing (Hide)'!$B$4:$B$263,'SPC Backing (Hide)'!$E$4:$E$263),0),1):INDEX($W$4:$W$263,MATCH(SPC!$B$14,IF(Setup!$B$11="Weekly",'SPC Backing (Hide)'!$B$4:$B$263,'SPC Backing (Hide)'!$E$4:$E$263),0),1),'SPC Backing (Hide)'!$AP$3)=AO72,_xlfn.PERCENTILE.INC(INDEX($W$4:$W$263,MATCH(SPC!$B$13,IF(Setup!$B$11="Weekly",'SPC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2" t="e">
        <f t="shared" si="30"/>
        <v>#N/A</v>
      </c>
    </row>
    <row r="73" spans="2:43" x14ac:dyDescent="0.35">
      <c r="B73" s="12" t="str">
        <f>Demand!C78</f>
        <v/>
      </c>
      <c r="C73" s="57" t="str">
        <f>Demand!D78</f>
        <v/>
      </c>
      <c r="D73" s="57" t="str">
        <f>Demand!E78</f>
        <v/>
      </c>
      <c r="E73" s="57" t="e">
        <f>TEXT(D73*29,"mmm")&amp;"-"&amp;IF(D73=1,MAX($C$4:C72)+1,MAX($C$4:C72))</f>
        <v>#VALUE!</v>
      </c>
      <c r="F73" s="7">
        <f>INDEX(Demand!$F$9:$T$268,MATCH('SPC Backing (Hide)'!$B73,Demand!$C$9:$C$268,0),MATCH('SPC Backing (Hide)'!F$3,Demand!$F$8:$T$8,0))</f>
        <v>0</v>
      </c>
      <c r="G73" s="5">
        <f>INDEX(Demand!$F$9:$T$268,MATCH('SPC Backing (Hide)'!$B73,Demand!$C$9:$C$268,0),MATCH('SPC Backing (Hide)'!G$3,Demand!$F$8:$T$8,0))</f>
        <v>0</v>
      </c>
      <c r="H73" s="5">
        <f>INDEX(Demand!$F$9:$T$268,MATCH('SPC Backing (Hide)'!$B73,Demand!$C$9:$C$268,0),MATCH('SPC Backing (Hide)'!H$3,Demand!$F$8:$T$8,0))</f>
        <v>0</v>
      </c>
      <c r="I73" s="5">
        <f>INDEX(Demand!$F$9:$T$268,MATCH('SPC Backing (Hide)'!$B73,Demand!$C$9:$C$268,0),MATCH('SPC Backing (Hide)'!I$3,Demand!$F$8:$T$8,0))</f>
        <v>0</v>
      </c>
      <c r="J73" s="5">
        <f>INDEX(Demand!$F$9:$T$268,MATCH('SPC Backing (Hide)'!$B73,Demand!$C$9:$C$268,0),MATCH('SPC Backing (Hide)'!J$3,Demand!$F$8:$T$8,0))</f>
        <v>0</v>
      </c>
      <c r="K73" s="5">
        <f>INDEX(Demand!$F$9:$T$268,MATCH('SPC Backing (Hide)'!$B73,Demand!$C$9:$C$268,0),MATCH('SPC Backing (Hide)'!K$3,Demand!$F$8:$T$8,0))</f>
        <v>0</v>
      </c>
      <c r="L73" s="5">
        <f>INDEX(Demand!$F$9:$T$268,MATCH('SPC Backing (Hide)'!$B73,Demand!$C$9:$C$268,0),MATCH('SPC Backing (Hide)'!L$3,Demand!$F$8:$T$8,0))</f>
        <v>0</v>
      </c>
      <c r="M73" s="5">
        <f>INDEX(Demand!$F$9:$T$268,MATCH('SPC Backing (Hide)'!$B73,Demand!$C$9:$C$268,0),MATCH('SPC Backing (Hide)'!M$3,Demand!$F$8:$T$8,0))</f>
        <v>0</v>
      </c>
      <c r="N73" s="5">
        <f>INDEX(Demand!$F$9:$T$268,MATCH('SPC Backing (Hide)'!$B73,Demand!$C$9:$C$268,0),MATCH('SPC Backing (Hide)'!N$3,Demand!$F$8:$T$8,0))</f>
        <v>0</v>
      </c>
      <c r="O73" s="5">
        <f>INDEX(Demand!$F$9:$T$268,MATCH('SPC Backing (Hide)'!$B73,Demand!$C$9:$C$268,0),MATCH('SPC Backing (Hide)'!O$3,Demand!$F$8:$T$8,0))</f>
        <v>0</v>
      </c>
      <c r="P73" s="5">
        <f>INDEX(Demand!$F$9:$T$268,MATCH('SPC Backing (Hide)'!$B73,Demand!$C$9:$C$268,0),MATCH('SPC Backing (Hide)'!P$3,Demand!$F$8:$T$8,0))</f>
        <v>0</v>
      </c>
      <c r="Q73" s="5">
        <f>INDEX(Demand!$F$9:$T$268,MATCH('SPC Backing (Hide)'!$B73,Demand!$C$9:$C$268,0),MATCH('SPC Backing (Hide)'!Q$3,Demand!$F$8:$T$8,0))</f>
        <v>0</v>
      </c>
      <c r="R73" s="5">
        <f>INDEX(Demand!$F$9:$T$268,MATCH('SPC Backing (Hide)'!$B73,Demand!$C$9:$C$268,0),MATCH('SPC Backing (Hide)'!R$3,Demand!$F$8:$T$8,0))</f>
        <v>0</v>
      </c>
      <c r="S73" s="5">
        <f>INDEX(Demand!$F$9:$T$268,MATCH('SPC Backing (Hide)'!$B73,Demand!$C$9:$C$268,0),MATCH('SPC Backing (Hide)'!S$3,Demand!$F$8:$T$8,0))</f>
        <v>0</v>
      </c>
      <c r="T73" s="6">
        <f>INDEX(Demand!$F$9:$T$268,MATCH('SPC Backing (Hide)'!$B73,Demand!$C$9:$C$268,0),MATCH('SPC Backing (Hide)'!T$3,Demand!$F$8:$T$8,0))</f>
        <v>0</v>
      </c>
      <c r="U73" s="5">
        <f t="shared" si="16"/>
        <v>0</v>
      </c>
      <c r="V73">
        <f>IF(SPC!$B$13="",1,IF(SPC!$B$12="Yes",IF(Setup!$B$11="Weekly",IF(ROW(A70)&gt;=Demand!$A$8-51,1,0),IF(ROW(A70)&gt;=Demand!$A$8-11,1,0)),IF(Setup!$B$11="Weekly",IF(AND(B73&gt;=SPC!$B$13,B73&lt;SPC!$B$14),1,0),IF(AND(MATCH(E73,$E$4:$E$263,0)&gt;=MATCH(SPC!$B$13,$E$4:$E$263,0),MATCH(E73,$E$4:$E$263,0)&lt;=MATCH(SPC!$B$14,$E$4:$E$263,0)),1,0))))</f>
        <v>1</v>
      </c>
      <c r="W73" cm="1">
        <f t="array" ref="W73">INDEX($F$4:$U$263,ROW(A70),MATCH($X$2,$F$3:$U$3,0))</f>
        <v>0</v>
      </c>
      <c r="X73" t="e">
        <f>AVERAGE(INDEX($F$4:$U$263,MATCH(SPC!$B$13,IF(Setup!$B$11="Weekly",'SPC Backing (Hide)'!$B$4:$B$263,'SPC Backing (Hide)'!$E$4:$E$263),0),MATCH($X$2,$F$3:$U$3,0)):INDEX($F$4:$U$263,MATCH(SPC!$B$14,IF(Setup!$B$11="Weekly",'SPC Backing (Hide)'!$B$4:$B$263,'SPC Backing (Hide)'!$E$4:$E$263),0),MATCH('SPC Backing (Hide)'!$X$2,'SPC Backing (Hide)'!$F$3:$U$3,0)))</f>
        <v>#N/A</v>
      </c>
      <c r="Y73" cm="1">
        <f t="array" ref="Y73">ABS(INDEX($F$4:$U$263,ROW(A70),MATCH($X$2,$F$3:$U$3,0))-INDEX($F$4:$U$263,ROW(A69),MATCH($X$2,$F$3:$U$3,0)))</f>
        <v>0</v>
      </c>
      <c r="Z73" t="e">
        <f>AVERAGE(INDEX($Y$4:$Y$263,MATCH(SPC!$B$13,IF(Setup!$B$11="Weekly",'SPC Backing (Hide)'!$B$4:$B$263,'SPC Backing (Hide)'!$E$4:$E$263),0)):INDEX($Y$4:$Y$263,MATCH(SPC!$B$14,IF(Setup!$B$11="Weekly",'SPC Backing (Hide)'!$B$4:$B$263,'SPC Backing (Hide)'!$E$4:$E$263),0),1))</f>
        <v>#N/A</v>
      </c>
      <c r="AA73" t="e">
        <f t="shared" si="17"/>
        <v>#N/A</v>
      </c>
      <c r="AB73" t="e">
        <f t="shared" si="18"/>
        <v>#N/A</v>
      </c>
      <c r="AC73" t="e">
        <f t="shared" si="19"/>
        <v>#N/A</v>
      </c>
      <c r="AD73" t="e">
        <f t="shared" si="20"/>
        <v>#N/A</v>
      </c>
      <c r="AE73" t="e">
        <f t="shared" si="21"/>
        <v>#N/A</v>
      </c>
      <c r="AF73" t="e">
        <f t="shared" si="22"/>
        <v>#N/A</v>
      </c>
      <c r="AG73" t="e">
        <f t="shared" si="23"/>
        <v>#N/A</v>
      </c>
      <c r="AH73" t="e">
        <f t="shared" si="24"/>
        <v>#N/A</v>
      </c>
      <c r="AI73" t="e">
        <f t="shared" si="31"/>
        <v>#N/A</v>
      </c>
      <c r="AJ73" t="e">
        <f t="shared" si="25"/>
        <v>#N/A</v>
      </c>
      <c r="AK73">
        <f t="shared" si="26"/>
        <v>0</v>
      </c>
      <c r="AL73" t="e">
        <f t="shared" si="27"/>
        <v>#N/A</v>
      </c>
      <c r="AM73" t="e">
        <f t="shared" si="28"/>
        <v>#N/A</v>
      </c>
      <c r="AN73" t="e">
        <f t="shared" si="29"/>
        <v>#N/A</v>
      </c>
      <c r="AO73" t="e">
        <f>_xlfn.PERCENTILE.INC(INDEX($W$4:$W$263,MATCH(SPC!$B$13,IF(Setup!$B$11="Weekly",'SPC Backing (Hide)'!$B$4:$B$263,'SPC Backing (Hide)'!$E$4:$E$263),0),1):INDEX($W$4:$W$263,MATCH(SPC!$B$14,IF(Setup!$B$11="Weekly",'SPC Backing (Hide)'!$B$4:$B$263,'SPC Backing (Hide)'!$E$4:$E$263),0),1),'SPC Backing (Hide)'!$AO$3)</f>
        <v>#N/A</v>
      </c>
      <c r="AP73" t="e">
        <f>IF(_xlfn.PERCENTILE.INC(INDEX($W$4:$W$263,MATCH(SPC!$B$13,IF(Setup!$B$11="Weekly",'SPC Backing (Hide)'!$B$4:$B$263,'SPC Backing (Hide)'!$E$4:$E$263),0),1):INDEX($W$4:$W$263,MATCH(SPC!$B$14,IF(Setup!$B$11="Weekly",'SPC Backing (Hide)'!$B$4:$B$263,'SPC Backing (Hide)'!$E$4:$E$263),0),1),'SPC Backing (Hide)'!$AP$3)=AO73,_xlfn.PERCENTILE.INC(INDEX($W$4:$W$263,MATCH(SPC!$B$13,IF(Setup!$B$11="Weekly",'SPC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3" t="e">
        <f t="shared" si="30"/>
        <v>#N/A</v>
      </c>
    </row>
    <row r="74" spans="2:43" x14ac:dyDescent="0.35">
      <c r="B74" s="12" t="str">
        <f>Demand!C79</f>
        <v/>
      </c>
      <c r="C74" s="57" t="str">
        <f>Demand!D79</f>
        <v/>
      </c>
      <c r="D74" s="57" t="str">
        <f>Demand!E79</f>
        <v/>
      </c>
      <c r="E74" s="57" t="e">
        <f>TEXT(D74*29,"mmm")&amp;"-"&amp;IF(D74=1,MAX($C$4:C73)+1,MAX($C$4:C73))</f>
        <v>#VALUE!</v>
      </c>
      <c r="F74" s="7">
        <f>INDEX(Demand!$F$9:$T$268,MATCH('SPC Backing (Hide)'!$B74,Demand!$C$9:$C$268,0),MATCH('SPC Backing (Hide)'!F$3,Demand!$F$8:$T$8,0))</f>
        <v>0</v>
      </c>
      <c r="G74" s="5">
        <f>INDEX(Demand!$F$9:$T$268,MATCH('SPC Backing (Hide)'!$B74,Demand!$C$9:$C$268,0),MATCH('SPC Backing (Hide)'!G$3,Demand!$F$8:$T$8,0))</f>
        <v>0</v>
      </c>
      <c r="H74" s="5">
        <f>INDEX(Demand!$F$9:$T$268,MATCH('SPC Backing (Hide)'!$B74,Demand!$C$9:$C$268,0),MATCH('SPC Backing (Hide)'!H$3,Demand!$F$8:$T$8,0))</f>
        <v>0</v>
      </c>
      <c r="I74" s="5">
        <f>INDEX(Demand!$F$9:$T$268,MATCH('SPC Backing (Hide)'!$B74,Demand!$C$9:$C$268,0),MATCH('SPC Backing (Hide)'!I$3,Demand!$F$8:$T$8,0))</f>
        <v>0</v>
      </c>
      <c r="J74" s="5">
        <f>INDEX(Demand!$F$9:$T$268,MATCH('SPC Backing (Hide)'!$B74,Demand!$C$9:$C$268,0),MATCH('SPC Backing (Hide)'!J$3,Demand!$F$8:$T$8,0))</f>
        <v>0</v>
      </c>
      <c r="K74" s="5">
        <f>INDEX(Demand!$F$9:$T$268,MATCH('SPC Backing (Hide)'!$B74,Demand!$C$9:$C$268,0),MATCH('SPC Backing (Hide)'!K$3,Demand!$F$8:$T$8,0))</f>
        <v>0</v>
      </c>
      <c r="L74" s="5">
        <f>INDEX(Demand!$F$9:$T$268,MATCH('SPC Backing (Hide)'!$B74,Demand!$C$9:$C$268,0),MATCH('SPC Backing (Hide)'!L$3,Demand!$F$8:$T$8,0))</f>
        <v>0</v>
      </c>
      <c r="M74" s="5">
        <f>INDEX(Demand!$F$9:$T$268,MATCH('SPC Backing (Hide)'!$B74,Demand!$C$9:$C$268,0),MATCH('SPC Backing (Hide)'!M$3,Demand!$F$8:$T$8,0))</f>
        <v>0</v>
      </c>
      <c r="N74" s="5">
        <f>INDEX(Demand!$F$9:$T$268,MATCH('SPC Backing (Hide)'!$B74,Demand!$C$9:$C$268,0),MATCH('SPC Backing (Hide)'!N$3,Demand!$F$8:$T$8,0))</f>
        <v>0</v>
      </c>
      <c r="O74" s="5">
        <f>INDEX(Demand!$F$9:$T$268,MATCH('SPC Backing (Hide)'!$B74,Demand!$C$9:$C$268,0),MATCH('SPC Backing (Hide)'!O$3,Demand!$F$8:$T$8,0))</f>
        <v>0</v>
      </c>
      <c r="P74" s="5">
        <f>INDEX(Demand!$F$9:$T$268,MATCH('SPC Backing (Hide)'!$B74,Demand!$C$9:$C$268,0),MATCH('SPC Backing (Hide)'!P$3,Demand!$F$8:$T$8,0))</f>
        <v>0</v>
      </c>
      <c r="Q74" s="5">
        <f>INDEX(Demand!$F$9:$T$268,MATCH('SPC Backing (Hide)'!$B74,Demand!$C$9:$C$268,0),MATCH('SPC Backing (Hide)'!Q$3,Demand!$F$8:$T$8,0))</f>
        <v>0</v>
      </c>
      <c r="R74" s="5">
        <f>INDEX(Demand!$F$9:$T$268,MATCH('SPC Backing (Hide)'!$B74,Demand!$C$9:$C$268,0),MATCH('SPC Backing (Hide)'!R$3,Demand!$F$8:$T$8,0))</f>
        <v>0</v>
      </c>
      <c r="S74" s="5">
        <f>INDEX(Demand!$F$9:$T$268,MATCH('SPC Backing (Hide)'!$B74,Demand!$C$9:$C$268,0),MATCH('SPC Backing (Hide)'!S$3,Demand!$F$8:$T$8,0))</f>
        <v>0</v>
      </c>
      <c r="T74" s="6">
        <f>INDEX(Demand!$F$9:$T$268,MATCH('SPC Backing (Hide)'!$B74,Demand!$C$9:$C$268,0),MATCH('SPC Backing (Hide)'!T$3,Demand!$F$8:$T$8,0))</f>
        <v>0</v>
      </c>
      <c r="U74" s="5">
        <f t="shared" si="16"/>
        <v>0</v>
      </c>
      <c r="V74">
        <f>IF(SPC!$B$13="",1,IF(SPC!$B$12="Yes",IF(Setup!$B$11="Weekly",IF(ROW(A71)&gt;=Demand!$A$8-51,1,0),IF(ROW(A71)&gt;=Demand!$A$8-11,1,0)),IF(Setup!$B$11="Weekly",IF(AND(B74&gt;=SPC!$B$13,B74&lt;SPC!$B$14),1,0),IF(AND(MATCH(E74,$E$4:$E$263,0)&gt;=MATCH(SPC!$B$13,$E$4:$E$263,0),MATCH(E74,$E$4:$E$263,0)&lt;=MATCH(SPC!$B$14,$E$4:$E$263,0)),1,0))))</f>
        <v>1</v>
      </c>
      <c r="W74" cm="1">
        <f t="array" ref="W74">INDEX($F$4:$U$263,ROW(A71),MATCH($X$2,$F$3:$U$3,0))</f>
        <v>0</v>
      </c>
      <c r="X74" t="e">
        <f>AVERAGE(INDEX($F$4:$U$263,MATCH(SPC!$B$13,IF(Setup!$B$11="Weekly",'SPC Backing (Hide)'!$B$4:$B$263,'SPC Backing (Hide)'!$E$4:$E$263),0),MATCH($X$2,$F$3:$U$3,0)):INDEX($F$4:$U$263,MATCH(SPC!$B$14,IF(Setup!$B$11="Weekly",'SPC Backing (Hide)'!$B$4:$B$263,'SPC Backing (Hide)'!$E$4:$E$263),0),MATCH('SPC Backing (Hide)'!$X$2,'SPC Backing (Hide)'!$F$3:$U$3,0)))</f>
        <v>#N/A</v>
      </c>
      <c r="Y74" cm="1">
        <f t="array" ref="Y74">ABS(INDEX($F$4:$U$263,ROW(A71),MATCH($X$2,$F$3:$U$3,0))-INDEX($F$4:$U$263,ROW(A70),MATCH($X$2,$F$3:$U$3,0)))</f>
        <v>0</v>
      </c>
      <c r="Z74" t="e">
        <f>AVERAGE(INDEX($Y$4:$Y$263,MATCH(SPC!$B$13,IF(Setup!$B$11="Weekly",'SPC Backing (Hide)'!$B$4:$B$263,'SPC Backing (Hide)'!$E$4:$E$263),0)):INDEX($Y$4:$Y$263,MATCH(SPC!$B$14,IF(Setup!$B$11="Weekly",'SPC Backing (Hide)'!$B$4:$B$263,'SPC Backing (Hide)'!$E$4:$E$263),0),1))</f>
        <v>#N/A</v>
      </c>
      <c r="AA74" t="e">
        <f t="shared" si="17"/>
        <v>#N/A</v>
      </c>
      <c r="AB74" t="e">
        <f t="shared" si="18"/>
        <v>#N/A</v>
      </c>
      <c r="AC74" t="e">
        <f t="shared" si="19"/>
        <v>#N/A</v>
      </c>
      <c r="AD74" t="e">
        <f t="shared" si="20"/>
        <v>#N/A</v>
      </c>
      <c r="AE74" t="e">
        <f t="shared" si="21"/>
        <v>#N/A</v>
      </c>
      <c r="AF74" t="e">
        <f t="shared" si="22"/>
        <v>#N/A</v>
      </c>
      <c r="AG74" t="e">
        <f t="shared" si="23"/>
        <v>#N/A</v>
      </c>
      <c r="AH74" t="e">
        <f t="shared" si="24"/>
        <v>#N/A</v>
      </c>
      <c r="AI74" t="e">
        <f t="shared" si="31"/>
        <v>#N/A</v>
      </c>
      <c r="AJ74" t="e">
        <f t="shared" si="25"/>
        <v>#N/A</v>
      </c>
      <c r="AK74">
        <f t="shared" si="26"/>
        <v>0</v>
      </c>
      <c r="AL74" t="e">
        <f t="shared" si="27"/>
        <v>#N/A</v>
      </c>
      <c r="AM74" t="e">
        <f t="shared" si="28"/>
        <v>#N/A</v>
      </c>
      <c r="AN74" t="e">
        <f t="shared" si="29"/>
        <v>#N/A</v>
      </c>
      <c r="AO74" t="e">
        <f>_xlfn.PERCENTILE.INC(INDEX($W$4:$W$263,MATCH(SPC!$B$13,IF(Setup!$B$11="Weekly",'SPC Backing (Hide)'!$B$4:$B$263,'SPC Backing (Hide)'!$E$4:$E$263),0),1):INDEX($W$4:$W$263,MATCH(SPC!$B$14,IF(Setup!$B$11="Weekly",'SPC Backing (Hide)'!$B$4:$B$263,'SPC Backing (Hide)'!$E$4:$E$263),0),1),'SPC Backing (Hide)'!$AO$3)</f>
        <v>#N/A</v>
      </c>
      <c r="AP74" t="e">
        <f>IF(_xlfn.PERCENTILE.INC(INDEX($W$4:$W$263,MATCH(SPC!$B$13,IF(Setup!$B$11="Weekly",'SPC Backing (Hide)'!$B$4:$B$263,'SPC Backing (Hide)'!$E$4:$E$263),0),1):INDEX($W$4:$W$263,MATCH(SPC!$B$14,IF(Setup!$B$11="Weekly",'SPC Backing (Hide)'!$B$4:$B$263,'SPC Backing (Hide)'!$E$4:$E$263),0),1),'SPC Backing (Hide)'!$AP$3)=AO74,_xlfn.PERCENTILE.INC(INDEX($W$4:$W$263,MATCH(SPC!$B$13,IF(Setup!$B$11="Weekly",'SPC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4" t="e">
        <f t="shared" si="30"/>
        <v>#N/A</v>
      </c>
    </row>
    <row r="75" spans="2:43" x14ac:dyDescent="0.35">
      <c r="B75" s="12" t="str">
        <f>Demand!C80</f>
        <v/>
      </c>
      <c r="C75" s="57" t="str">
        <f>Demand!D80</f>
        <v/>
      </c>
      <c r="D75" s="57" t="str">
        <f>Demand!E80</f>
        <v/>
      </c>
      <c r="E75" s="57" t="e">
        <f>TEXT(D75*29,"mmm")&amp;"-"&amp;IF(D75=1,MAX($C$4:C74)+1,MAX($C$4:C74))</f>
        <v>#VALUE!</v>
      </c>
      <c r="F75" s="7">
        <f>INDEX(Demand!$F$9:$T$268,MATCH('SPC Backing (Hide)'!$B75,Demand!$C$9:$C$268,0),MATCH('SPC Backing (Hide)'!F$3,Demand!$F$8:$T$8,0))</f>
        <v>0</v>
      </c>
      <c r="G75" s="5">
        <f>INDEX(Demand!$F$9:$T$268,MATCH('SPC Backing (Hide)'!$B75,Demand!$C$9:$C$268,0),MATCH('SPC Backing (Hide)'!G$3,Demand!$F$8:$T$8,0))</f>
        <v>0</v>
      </c>
      <c r="H75" s="5">
        <f>INDEX(Demand!$F$9:$T$268,MATCH('SPC Backing (Hide)'!$B75,Demand!$C$9:$C$268,0),MATCH('SPC Backing (Hide)'!H$3,Demand!$F$8:$T$8,0))</f>
        <v>0</v>
      </c>
      <c r="I75" s="5">
        <f>INDEX(Demand!$F$9:$T$268,MATCH('SPC Backing (Hide)'!$B75,Demand!$C$9:$C$268,0),MATCH('SPC Backing (Hide)'!I$3,Demand!$F$8:$T$8,0))</f>
        <v>0</v>
      </c>
      <c r="J75" s="5">
        <f>INDEX(Demand!$F$9:$T$268,MATCH('SPC Backing (Hide)'!$B75,Demand!$C$9:$C$268,0),MATCH('SPC Backing (Hide)'!J$3,Demand!$F$8:$T$8,0))</f>
        <v>0</v>
      </c>
      <c r="K75" s="5">
        <f>INDEX(Demand!$F$9:$T$268,MATCH('SPC Backing (Hide)'!$B75,Demand!$C$9:$C$268,0),MATCH('SPC Backing (Hide)'!K$3,Demand!$F$8:$T$8,0))</f>
        <v>0</v>
      </c>
      <c r="L75" s="5">
        <f>INDEX(Demand!$F$9:$T$268,MATCH('SPC Backing (Hide)'!$B75,Demand!$C$9:$C$268,0),MATCH('SPC Backing (Hide)'!L$3,Demand!$F$8:$T$8,0))</f>
        <v>0</v>
      </c>
      <c r="M75" s="5">
        <f>INDEX(Demand!$F$9:$T$268,MATCH('SPC Backing (Hide)'!$B75,Demand!$C$9:$C$268,0),MATCH('SPC Backing (Hide)'!M$3,Demand!$F$8:$T$8,0))</f>
        <v>0</v>
      </c>
      <c r="N75" s="5">
        <f>INDEX(Demand!$F$9:$T$268,MATCH('SPC Backing (Hide)'!$B75,Demand!$C$9:$C$268,0),MATCH('SPC Backing (Hide)'!N$3,Demand!$F$8:$T$8,0))</f>
        <v>0</v>
      </c>
      <c r="O75" s="5">
        <f>INDEX(Demand!$F$9:$T$268,MATCH('SPC Backing (Hide)'!$B75,Demand!$C$9:$C$268,0),MATCH('SPC Backing (Hide)'!O$3,Demand!$F$8:$T$8,0))</f>
        <v>0</v>
      </c>
      <c r="P75" s="5">
        <f>INDEX(Demand!$F$9:$T$268,MATCH('SPC Backing (Hide)'!$B75,Demand!$C$9:$C$268,0),MATCH('SPC Backing (Hide)'!P$3,Demand!$F$8:$T$8,0))</f>
        <v>0</v>
      </c>
      <c r="Q75" s="5">
        <f>INDEX(Demand!$F$9:$T$268,MATCH('SPC Backing (Hide)'!$B75,Demand!$C$9:$C$268,0),MATCH('SPC Backing (Hide)'!Q$3,Demand!$F$8:$T$8,0))</f>
        <v>0</v>
      </c>
      <c r="R75" s="5">
        <f>INDEX(Demand!$F$9:$T$268,MATCH('SPC Backing (Hide)'!$B75,Demand!$C$9:$C$268,0),MATCH('SPC Backing (Hide)'!R$3,Demand!$F$8:$T$8,0))</f>
        <v>0</v>
      </c>
      <c r="S75" s="5">
        <f>INDEX(Demand!$F$9:$T$268,MATCH('SPC Backing (Hide)'!$B75,Demand!$C$9:$C$268,0),MATCH('SPC Backing (Hide)'!S$3,Demand!$F$8:$T$8,0))</f>
        <v>0</v>
      </c>
      <c r="T75" s="6">
        <f>INDEX(Demand!$F$9:$T$268,MATCH('SPC Backing (Hide)'!$B75,Demand!$C$9:$C$268,0),MATCH('SPC Backing (Hide)'!T$3,Demand!$F$8:$T$8,0))</f>
        <v>0</v>
      </c>
      <c r="U75" s="5">
        <f t="shared" si="16"/>
        <v>0</v>
      </c>
      <c r="V75">
        <f>IF(SPC!$B$13="",1,IF(SPC!$B$12="Yes",IF(Setup!$B$11="Weekly",IF(ROW(A72)&gt;=Demand!$A$8-51,1,0),IF(ROW(A72)&gt;=Demand!$A$8-11,1,0)),IF(Setup!$B$11="Weekly",IF(AND(B75&gt;=SPC!$B$13,B75&lt;SPC!$B$14),1,0),IF(AND(MATCH(E75,$E$4:$E$263,0)&gt;=MATCH(SPC!$B$13,$E$4:$E$263,0),MATCH(E75,$E$4:$E$263,0)&lt;=MATCH(SPC!$B$14,$E$4:$E$263,0)),1,0))))</f>
        <v>1</v>
      </c>
      <c r="W75" cm="1">
        <f t="array" ref="W75">INDEX($F$4:$U$263,ROW(A72),MATCH($X$2,$F$3:$U$3,0))</f>
        <v>0</v>
      </c>
      <c r="X75" t="e">
        <f>AVERAGE(INDEX($F$4:$U$263,MATCH(SPC!$B$13,IF(Setup!$B$11="Weekly",'SPC Backing (Hide)'!$B$4:$B$263,'SPC Backing (Hide)'!$E$4:$E$263),0),MATCH($X$2,$F$3:$U$3,0)):INDEX($F$4:$U$263,MATCH(SPC!$B$14,IF(Setup!$B$11="Weekly",'SPC Backing (Hide)'!$B$4:$B$263,'SPC Backing (Hide)'!$E$4:$E$263),0),MATCH('SPC Backing (Hide)'!$X$2,'SPC Backing (Hide)'!$F$3:$U$3,0)))</f>
        <v>#N/A</v>
      </c>
      <c r="Y75" cm="1">
        <f t="array" ref="Y75">ABS(INDEX($F$4:$U$263,ROW(A72),MATCH($X$2,$F$3:$U$3,0))-INDEX($F$4:$U$263,ROW(A71),MATCH($X$2,$F$3:$U$3,0)))</f>
        <v>0</v>
      </c>
      <c r="Z75" t="e">
        <f>AVERAGE(INDEX($Y$4:$Y$263,MATCH(SPC!$B$13,IF(Setup!$B$11="Weekly",'SPC Backing (Hide)'!$B$4:$B$263,'SPC Backing (Hide)'!$E$4:$E$263),0)):INDEX($Y$4:$Y$263,MATCH(SPC!$B$14,IF(Setup!$B$11="Weekly",'SPC Backing (Hide)'!$B$4:$B$263,'SPC Backing (Hide)'!$E$4:$E$263),0),1))</f>
        <v>#N/A</v>
      </c>
      <c r="AA75" t="e">
        <f t="shared" si="17"/>
        <v>#N/A</v>
      </c>
      <c r="AB75" t="e">
        <f t="shared" si="18"/>
        <v>#N/A</v>
      </c>
      <c r="AC75" t="e">
        <f t="shared" si="19"/>
        <v>#N/A</v>
      </c>
      <c r="AD75" t="e">
        <f t="shared" si="20"/>
        <v>#N/A</v>
      </c>
      <c r="AE75" t="e">
        <f t="shared" si="21"/>
        <v>#N/A</v>
      </c>
      <c r="AF75" t="e">
        <f t="shared" si="22"/>
        <v>#N/A</v>
      </c>
      <c r="AG75" t="e">
        <f t="shared" si="23"/>
        <v>#N/A</v>
      </c>
      <c r="AH75" t="e">
        <f t="shared" si="24"/>
        <v>#N/A</v>
      </c>
      <c r="AI75" t="e">
        <f t="shared" si="31"/>
        <v>#N/A</v>
      </c>
      <c r="AJ75" t="e">
        <f t="shared" si="25"/>
        <v>#N/A</v>
      </c>
      <c r="AK75">
        <f t="shared" si="26"/>
        <v>0</v>
      </c>
      <c r="AL75" t="e">
        <f t="shared" si="27"/>
        <v>#N/A</v>
      </c>
      <c r="AM75" t="e">
        <f t="shared" si="28"/>
        <v>#N/A</v>
      </c>
      <c r="AN75" t="e">
        <f t="shared" si="29"/>
        <v>#N/A</v>
      </c>
      <c r="AO75" t="e">
        <f>_xlfn.PERCENTILE.INC(INDEX($W$4:$W$263,MATCH(SPC!$B$13,IF(Setup!$B$11="Weekly",'SPC Backing (Hide)'!$B$4:$B$263,'SPC Backing (Hide)'!$E$4:$E$263),0),1):INDEX($W$4:$W$263,MATCH(SPC!$B$14,IF(Setup!$B$11="Weekly",'SPC Backing (Hide)'!$B$4:$B$263,'SPC Backing (Hide)'!$E$4:$E$263),0),1),'SPC Backing (Hide)'!$AO$3)</f>
        <v>#N/A</v>
      </c>
      <c r="AP75" t="e">
        <f>IF(_xlfn.PERCENTILE.INC(INDEX($W$4:$W$263,MATCH(SPC!$B$13,IF(Setup!$B$11="Weekly",'SPC Backing (Hide)'!$B$4:$B$263,'SPC Backing (Hide)'!$E$4:$E$263),0),1):INDEX($W$4:$W$263,MATCH(SPC!$B$14,IF(Setup!$B$11="Weekly",'SPC Backing (Hide)'!$B$4:$B$263,'SPC Backing (Hide)'!$E$4:$E$263),0),1),'SPC Backing (Hide)'!$AP$3)=AO75,_xlfn.PERCENTILE.INC(INDEX($W$4:$W$263,MATCH(SPC!$B$13,IF(Setup!$B$11="Weekly",'SPC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5" t="e">
        <f t="shared" si="30"/>
        <v>#N/A</v>
      </c>
    </row>
    <row r="76" spans="2:43" x14ac:dyDescent="0.35">
      <c r="B76" s="12" t="str">
        <f>Demand!C81</f>
        <v/>
      </c>
      <c r="C76" s="57" t="str">
        <f>Demand!D81</f>
        <v/>
      </c>
      <c r="D76" s="57" t="str">
        <f>Demand!E81</f>
        <v/>
      </c>
      <c r="E76" s="57" t="e">
        <f>TEXT(D76*29,"mmm")&amp;"-"&amp;IF(D76=1,MAX($C$4:C75)+1,MAX($C$4:C75))</f>
        <v>#VALUE!</v>
      </c>
      <c r="F76" s="7">
        <f>INDEX(Demand!$F$9:$T$268,MATCH('SPC Backing (Hide)'!$B76,Demand!$C$9:$C$268,0),MATCH('SPC Backing (Hide)'!F$3,Demand!$F$8:$T$8,0))</f>
        <v>0</v>
      </c>
      <c r="G76" s="5">
        <f>INDEX(Demand!$F$9:$T$268,MATCH('SPC Backing (Hide)'!$B76,Demand!$C$9:$C$268,0),MATCH('SPC Backing (Hide)'!G$3,Demand!$F$8:$T$8,0))</f>
        <v>0</v>
      </c>
      <c r="H76" s="5">
        <f>INDEX(Demand!$F$9:$T$268,MATCH('SPC Backing (Hide)'!$B76,Demand!$C$9:$C$268,0),MATCH('SPC Backing (Hide)'!H$3,Demand!$F$8:$T$8,0))</f>
        <v>0</v>
      </c>
      <c r="I76" s="5">
        <f>INDEX(Demand!$F$9:$T$268,MATCH('SPC Backing (Hide)'!$B76,Demand!$C$9:$C$268,0),MATCH('SPC Backing (Hide)'!I$3,Demand!$F$8:$T$8,0))</f>
        <v>0</v>
      </c>
      <c r="J76" s="5">
        <f>INDEX(Demand!$F$9:$T$268,MATCH('SPC Backing (Hide)'!$B76,Demand!$C$9:$C$268,0),MATCH('SPC Backing (Hide)'!J$3,Demand!$F$8:$T$8,0))</f>
        <v>0</v>
      </c>
      <c r="K76" s="5">
        <f>INDEX(Demand!$F$9:$T$268,MATCH('SPC Backing (Hide)'!$B76,Demand!$C$9:$C$268,0),MATCH('SPC Backing (Hide)'!K$3,Demand!$F$8:$T$8,0))</f>
        <v>0</v>
      </c>
      <c r="L76" s="5">
        <f>INDEX(Demand!$F$9:$T$268,MATCH('SPC Backing (Hide)'!$B76,Demand!$C$9:$C$268,0),MATCH('SPC Backing (Hide)'!L$3,Demand!$F$8:$T$8,0))</f>
        <v>0</v>
      </c>
      <c r="M76" s="5">
        <f>INDEX(Demand!$F$9:$T$268,MATCH('SPC Backing (Hide)'!$B76,Demand!$C$9:$C$268,0),MATCH('SPC Backing (Hide)'!M$3,Demand!$F$8:$T$8,0))</f>
        <v>0</v>
      </c>
      <c r="N76" s="5">
        <f>INDEX(Demand!$F$9:$T$268,MATCH('SPC Backing (Hide)'!$B76,Demand!$C$9:$C$268,0),MATCH('SPC Backing (Hide)'!N$3,Demand!$F$8:$T$8,0))</f>
        <v>0</v>
      </c>
      <c r="O76" s="5">
        <f>INDEX(Demand!$F$9:$T$268,MATCH('SPC Backing (Hide)'!$B76,Demand!$C$9:$C$268,0),MATCH('SPC Backing (Hide)'!O$3,Demand!$F$8:$T$8,0))</f>
        <v>0</v>
      </c>
      <c r="P76" s="5">
        <f>INDEX(Demand!$F$9:$T$268,MATCH('SPC Backing (Hide)'!$B76,Demand!$C$9:$C$268,0),MATCH('SPC Backing (Hide)'!P$3,Demand!$F$8:$T$8,0))</f>
        <v>0</v>
      </c>
      <c r="Q76" s="5">
        <f>INDEX(Demand!$F$9:$T$268,MATCH('SPC Backing (Hide)'!$B76,Demand!$C$9:$C$268,0),MATCH('SPC Backing (Hide)'!Q$3,Demand!$F$8:$T$8,0))</f>
        <v>0</v>
      </c>
      <c r="R76" s="5">
        <f>INDEX(Demand!$F$9:$T$268,MATCH('SPC Backing (Hide)'!$B76,Demand!$C$9:$C$268,0),MATCH('SPC Backing (Hide)'!R$3,Demand!$F$8:$T$8,0))</f>
        <v>0</v>
      </c>
      <c r="S76" s="5">
        <f>INDEX(Demand!$F$9:$T$268,MATCH('SPC Backing (Hide)'!$B76,Demand!$C$9:$C$268,0),MATCH('SPC Backing (Hide)'!S$3,Demand!$F$8:$T$8,0))</f>
        <v>0</v>
      </c>
      <c r="T76" s="6">
        <f>INDEX(Demand!$F$9:$T$268,MATCH('SPC Backing (Hide)'!$B76,Demand!$C$9:$C$268,0),MATCH('SPC Backing (Hide)'!T$3,Demand!$F$8:$T$8,0))</f>
        <v>0</v>
      </c>
      <c r="U76" s="5">
        <f t="shared" si="16"/>
        <v>0</v>
      </c>
      <c r="V76">
        <f>IF(SPC!$B$13="",1,IF(SPC!$B$12="Yes",IF(Setup!$B$11="Weekly",IF(ROW(A73)&gt;=Demand!$A$8-51,1,0),IF(ROW(A73)&gt;=Demand!$A$8-11,1,0)),IF(Setup!$B$11="Weekly",IF(AND(B76&gt;=SPC!$B$13,B76&lt;SPC!$B$14),1,0),IF(AND(MATCH(E76,$E$4:$E$263,0)&gt;=MATCH(SPC!$B$13,$E$4:$E$263,0),MATCH(E76,$E$4:$E$263,0)&lt;=MATCH(SPC!$B$14,$E$4:$E$263,0)),1,0))))</f>
        <v>1</v>
      </c>
      <c r="W76" cm="1">
        <f t="array" ref="W76">INDEX($F$4:$U$263,ROW(A73),MATCH($X$2,$F$3:$U$3,0))</f>
        <v>0</v>
      </c>
      <c r="X76" t="e">
        <f>AVERAGE(INDEX($F$4:$U$263,MATCH(SPC!$B$13,IF(Setup!$B$11="Weekly",'SPC Backing (Hide)'!$B$4:$B$263,'SPC Backing (Hide)'!$E$4:$E$263),0),MATCH($X$2,$F$3:$U$3,0)):INDEX($F$4:$U$263,MATCH(SPC!$B$14,IF(Setup!$B$11="Weekly",'SPC Backing (Hide)'!$B$4:$B$263,'SPC Backing (Hide)'!$E$4:$E$263),0),MATCH('SPC Backing (Hide)'!$X$2,'SPC Backing (Hide)'!$F$3:$U$3,0)))</f>
        <v>#N/A</v>
      </c>
      <c r="Y76" cm="1">
        <f t="array" ref="Y76">ABS(INDEX($F$4:$U$263,ROW(A73),MATCH($X$2,$F$3:$U$3,0))-INDEX($F$4:$U$263,ROW(A72),MATCH($X$2,$F$3:$U$3,0)))</f>
        <v>0</v>
      </c>
      <c r="Z76" t="e">
        <f>AVERAGE(INDEX($Y$4:$Y$263,MATCH(SPC!$B$13,IF(Setup!$B$11="Weekly",'SPC Backing (Hide)'!$B$4:$B$263,'SPC Backing (Hide)'!$E$4:$E$263),0)):INDEX($Y$4:$Y$263,MATCH(SPC!$B$14,IF(Setup!$B$11="Weekly",'SPC Backing (Hide)'!$B$4:$B$263,'SPC Backing (Hide)'!$E$4:$E$263),0),1))</f>
        <v>#N/A</v>
      </c>
      <c r="AA76" t="e">
        <f t="shared" si="17"/>
        <v>#N/A</v>
      </c>
      <c r="AB76" t="e">
        <f t="shared" si="18"/>
        <v>#N/A</v>
      </c>
      <c r="AC76" t="e">
        <f t="shared" si="19"/>
        <v>#N/A</v>
      </c>
      <c r="AD76" t="e">
        <f t="shared" si="20"/>
        <v>#N/A</v>
      </c>
      <c r="AE76" t="e">
        <f t="shared" si="21"/>
        <v>#N/A</v>
      </c>
      <c r="AF76" t="e">
        <f t="shared" si="22"/>
        <v>#N/A</v>
      </c>
      <c r="AG76" t="e">
        <f t="shared" si="23"/>
        <v>#N/A</v>
      </c>
      <c r="AH76" t="e">
        <f t="shared" si="24"/>
        <v>#N/A</v>
      </c>
      <c r="AI76" t="e">
        <f t="shared" si="31"/>
        <v>#N/A</v>
      </c>
      <c r="AJ76" t="e">
        <f t="shared" si="25"/>
        <v>#N/A</v>
      </c>
      <c r="AK76">
        <f t="shared" si="26"/>
        <v>0</v>
      </c>
      <c r="AL76" t="e">
        <f t="shared" si="27"/>
        <v>#N/A</v>
      </c>
      <c r="AM76" t="e">
        <f t="shared" si="28"/>
        <v>#N/A</v>
      </c>
      <c r="AN76" t="e">
        <f t="shared" si="29"/>
        <v>#N/A</v>
      </c>
      <c r="AO76" t="e">
        <f>_xlfn.PERCENTILE.INC(INDEX($W$4:$W$263,MATCH(SPC!$B$13,IF(Setup!$B$11="Weekly",'SPC Backing (Hide)'!$B$4:$B$263,'SPC Backing (Hide)'!$E$4:$E$263),0),1):INDEX($W$4:$W$263,MATCH(SPC!$B$14,IF(Setup!$B$11="Weekly",'SPC Backing (Hide)'!$B$4:$B$263,'SPC Backing (Hide)'!$E$4:$E$263),0),1),'SPC Backing (Hide)'!$AO$3)</f>
        <v>#N/A</v>
      </c>
      <c r="AP76" t="e">
        <f>IF(_xlfn.PERCENTILE.INC(INDEX($W$4:$W$263,MATCH(SPC!$B$13,IF(Setup!$B$11="Weekly",'SPC Backing (Hide)'!$B$4:$B$263,'SPC Backing (Hide)'!$E$4:$E$263),0),1):INDEX($W$4:$W$263,MATCH(SPC!$B$14,IF(Setup!$B$11="Weekly",'SPC Backing (Hide)'!$B$4:$B$263,'SPC Backing (Hide)'!$E$4:$E$263),0),1),'SPC Backing (Hide)'!$AP$3)=AO76,_xlfn.PERCENTILE.INC(INDEX($W$4:$W$263,MATCH(SPC!$B$13,IF(Setup!$B$11="Weekly",'SPC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6" t="e">
        <f t="shared" si="30"/>
        <v>#N/A</v>
      </c>
    </row>
    <row r="77" spans="2:43" x14ac:dyDescent="0.35">
      <c r="B77" s="12" t="str">
        <f>Demand!C82</f>
        <v/>
      </c>
      <c r="C77" s="57" t="str">
        <f>Demand!D82</f>
        <v/>
      </c>
      <c r="D77" s="57" t="str">
        <f>Demand!E82</f>
        <v/>
      </c>
      <c r="E77" s="57" t="e">
        <f>TEXT(D77*29,"mmm")&amp;"-"&amp;IF(D77=1,MAX($C$4:C76)+1,MAX($C$4:C76))</f>
        <v>#VALUE!</v>
      </c>
      <c r="F77" s="7">
        <f>INDEX(Demand!$F$9:$T$268,MATCH('SPC Backing (Hide)'!$B77,Demand!$C$9:$C$268,0),MATCH('SPC Backing (Hide)'!F$3,Demand!$F$8:$T$8,0))</f>
        <v>0</v>
      </c>
      <c r="G77" s="5">
        <f>INDEX(Demand!$F$9:$T$268,MATCH('SPC Backing (Hide)'!$B77,Demand!$C$9:$C$268,0),MATCH('SPC Backing (Hide)'!G$3,Demand!$F$8:$T$8,0))</f>
        <v>0</v>
      </c>
      <c r="H77" s="5">
        <f>INDEX(Demand!$F$9:$T$268,MATCH('SPC Backing (Hide)'!$B77,Demand!$C$9:$C$268,0),MATCH('SPC Backing (Hide)'!H$3,Demand!$F$8:$T$8,0))</f>
        <v>0</v>
      </c>
      <c r="I77" s="5">
        <f>INDEX(Demand!$F$9:$T$268,MATCH('SPC Backing (Hide)'!$B77,Demand!$C$9:$C$268,0),MATCH('SPC Backing (Hide)'!I$3,Demand!$F$8:$T$8,0))</f>
        <v>0</v>
      </c>
      <c r="J77" s="5">
        <f>INDEX(Demand!$F$9:$T$268,MATCH('SPC Backing (Hide)'!$B77,Demand!$C$9:$C$268,0),MATCH('SPC Backing (Hide)'!J$3,Demand!$F$8:$T$8,0))</f>
        <v>0</v>
      </c>
      <c r="K77" s="5">
        <f>INDEX(Demand!$F$9:$T$268,MATCH('SPC Backing (Hide)'!$B77,Demand!$C$9:$C$268,0),MATCH('SPC Backing (Hide)'!K$3,Demand!$F$8:$T$8,0))</f>
        <v>0</v>
      </c>
      <c r="L77" s="5">
        <f>INDEX(Demand!$F$9:$T$268,MATCH('SPC Backing (Hide)'!$B77,Demand!$C$9:$C$268,0),MATCH('SPC Backing (Hide)'!L$3,Demand!$F$8:$T$8,0))</f>
        <v>0</v>
      </c>
      <c r="M77" s="5">
        <f>INDEX(Demand!$F$9:$T$268,MATCH('SPC Backing (Hide)'!$B77,Demand!$C$9:$C$268,0),MATCH('SPC Backing (Hide)'!M$3,Demand!$F$8:$T$8,0))</f>
        <v>0</v>
      </c>
      <c r="N77" s="5">
        <f>INDEX(Demand!$F$9:$T$268,MATCH('SPC Backing (Hide)'!$B77,Demand!$C$9:$C$268,0),MATCH('SPC Backing (Hide)'!N$3,Demand!$F$8:$T$8,0))</f>
        <v>0</v>
      </c>
      <c r="O77" s="5">
        <f>INDEX(Demand!$F$9:$T$268,MATCH('SPC Backing (Hide)'!$B77,Demand!$C$9:$C$268,0),MATCH('SPC Backing (Hide)'!O$3,Demand!$F$8:$T$8,0))</f>
        <v>0</v>
      </c>
      <c r="P77" s="5">
        <f>INDEX(Demand!$F$9:$T$268,MATCH('SPC Backing (Hide)'!$B77,Demand!$C$9:$C$268,0),MATCH('SPC Backing (Hide)'!P$3,Demand!$F$8:$T$8,0))</f>
        <v>0</v>
      </c>
      <c r="Q77" s="5">
        <f>INDEX(Demand!$F$9:$T$268,MATCH('SPC Backing (Hide)'!$B77,Demand!$C$9:$C$268,0),MATCH('SPC Backing (Hide)'!Q$3,Demand!$F$8:$T$8,0))</f>
        <v>0</v>
      </c>
      <c r="R77" s="5">
        <f>INDEX(Demand!$F$9:$T$268,MATCH('SPC Backing (Hide)'!$B77,Demand!$C$9:$C$268,0),MATCH('SPC Backing (Hide)'!R$3,Demand!$F$8:$T$8,0))</f>
        <v>0</v>
      </c>
      <c r="S77" s="5">
        <f>INDEX(Demand!$F$9:$T$268,MATCH('SPC Backing (Hide)'!$B77,Demand!$C$9:$C$268,0),MATCH('SPC Backing (Hide)'!S$3,Demand!$F$8:$T$8,0))</f>
        <v>0</v>
      </c>
      <c r="T77" s="6">
        <f>INDEX(Demand!$F$9:$T$268,MATCH('SPC Backing (Hide)'!$B77,Demand!$C$9:$C$268,0),MATCH('SPC Backing (Hide)'!T$3,Demand!$F$8:$T$8,0))</f>
        <v>0</v>
      </c>
      <c r="U77" s="5">
        <f t="shared" si="16"/>
        <v>0</v>
      </c>
      <c r="V77">
        <f>IF(SPC!$B$13="",1,IF(SPC!$B$12="Yes",IF(Setup!$B$11="Weekly",IF(ROW(A74)&gt;=Demand!$A$8-51,1,0),IF(ROW(A74)&gt;=Demand!$A$8-11,1,0)),IF(Setup!$B$11="Weekly",IF(AND(B77&gt;=SPC!$B$13,B77&lt;SPC!$B$14),1,0),IF(AND(MATCH(E77,$E$4:$E$263,0)&gt;=MATCH(SPC!$B$13,$E$4:$E$263,0),MATCH(E77,$E$4:$E$263,0)&lt;=MATCH(SPC!$B$14,$E$4:$E$263,0)),1,0))))</f>
        <v>1</v>
      </c>
      <c r="W77" cm="1">
        <f t="array" ref="W77">INDEX($F$4:$U$263,ROW(A74),MATCH($X$2,$F$3:$U$3,0))</f>
        <v>0</v>
      </c>
      <c r="X77" t="e">
        <f>AVERAGE(INDEX($F$4:$U$263,MATCH(SPC!$B$13,IF(Setup!$B$11="Weekly",'SPC Backing (Hide)'!$B$4:$B$263,'SPC Backing (Hide)'!$E$4:$E$263),0),MATCH($X$2,$F$3:$U$3,0)):INDEX($F$4:$U$263,MATCH(SPC!$B$14,IF(Setup!$B$11="Weekly",'SPC Backing (Hide)'!$B$4:$B$263,'SPC Backing (Hide)'!$E$4:$E$263),0),MATCH('SPC Backing (Hide)'!$X$2,'SPC Backing (Hide)'!$F$3:$U$3,0)))</f>
        <v>#N/A</v>
      </c>
      <c r="Y77" cm="1">
        <f t="array" ref="Y77">ABS(INDEX($F$4:$U$263,ROW(A74),MATCH($X$2,$F$3:$U$3,0))-INDEX($F$4:$U$263,ROW(A73),MATCH($X$2,$F$3:$U$3,0)))</f>
        <v>0</v>
      </c>
      <c r="Z77" t="e">
        <f>AVERAGE(INDEX($Y$4:$Y$263,MATCH(SPC!$B$13,IF(Setup!$B$11="Weekly",'SPC Backing (Hide)'!$B$4:$B$263,'SPC Backing (Hide)'!$E$4:$E$263),0)):INDEX($Y$4:$Y$263,MATCH(SPC!$B$14,IF(Setup!$B$11="Weekly",'SPC Backing (Hide)'!$B$4:$B$263,'SPC Backing (Hide)'!$E$4:$E$263),0),1))</f>
        <v>#N/A</v>
      </c>
      <c r="AA77" t="e">
        <f t="shared" si="17"/>
        <v>#N/A</v>
      </c>
      <c r="AB77" t="e">
        <f t="shared" si="18"/>
        <v>#N/A</v>
      </c>
      <c r="AC77" t="e">
        <f t="shared" si="19"/>
        <v>#N/A</v>
      </c>
      <c r="AD77" t="e">
        <f t="shared" si="20"/>
        <v>#N/A</v>
      </c>
      <c r="AE77" t="e">
        <f t="shared" si="21"/>
        <v>#N/A</v>
      </c>
      <c r="AF77" t="e">
        <f t="shared" si="22"/>
        <v>#N/A</v>
      </c>
      <c r="AG77" t="e">
        <f t="shared" si="23"/>
        <v>#N/A</v>
      </c>
      <c r="AH77" t="e">
        <f t="shared" si="24"/>
        <v>#N/A</v>
      </c>
      <c r="AI77" t="e">
        <f t="shared" si="31"/>
        <v>#N/A</v>
      </c>
      <c r="AJ77" t="e">
        <f t="shared" si="25"/>
        <v>#N/A</v>
      </c>
      <c r="AK77">
        <f t="shared" si="26"/>
        <v>0</v>
      </c>
      <c r="AL77" t="e">
        <f t="shared" si="27"/>
        <v>#N/A</v>
      </c>
      <c r="AM77" t="e">
        <f t="shared" si="28"/>
        <v>#N/A</v>
      </c>
      <c r="AN77" t="e">
        <f t="shared" si="29"/>
        <v>#N/A</v>
      </c>
      <c r="AO77" t="e">
        <f>_xlfn.PERCENTILE.INC(INDEX($W$4:$W$263,MATCH(SPC!$B$13,IF(Setup!$B$11="Weekly",'SPC Backing (Hide)'!$B$4:$B$263,'SPC Backing (Hide)'!$E$4:$E$263),0),1):INDEX($W$4:$W$263,MATCH(SPC!$B$14,IF(Setup!$B$11="Weekly",'SPC Backing (Hide)'!$B$4:$B$263,'SPC Backing (Hide)'!$E$4:$E$263),0),1),'SPC Backing (Hide)'!$AO$3)</f>
        <v>#N/A</v>
      </c>
      <c r="AP77" t="e">
        <f>IF(_xlfn.PERCENTILE.INC(INDEX($W$4:$W$263,MATCH(SPC!$B$13,IF(Setup!$B$11="Weekly",'SPC Backing (Hide)'!$B$4:$B$263,'SPC Backing (Hide)'!$E$4:$E$263),0),1):INDEX($W$4:$W$263,MATCH(SPC!$B$14,IF(Setup!$B$11="Weekly",'SPC Backing (Hide)'!$B$4:$B$263,'SPC Backing (Hide)'!$E$4:$E$263),0),1),'SPC Backing (Hide)'!$AP$3)=AO77,_xlfn.PERCENTILE.INC(INDEX($W$4:$W$263,MATCH(SPC!$B$13,IF(Setup!$B$11="Weekly",'SPC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7" t="e">
        <f t="shared" si="30"/>
        <v>#N/A</v>
      </c>
    </row>
    <row r="78" spans="2:43" x14ac:dyDescent="0.35">
      <c r="B78" s="12" t="str">
        <f>Demand!C83</f>
        <v/>
      </c>
      <c r="C78" s="57" t="str">
        <f>Demand!D83</f>
        <v/>
      </c>
      <c r="D78" s="57" t="str">
        <f>Demand!E83</f>
        <v/>
      </c>
      <c r="E78" s="57" t="e">
        <f>TEXT(D78*29,"mmm")&amp;"-"&amp;IF(D78=1,MAX($C$4:C77)+1,MAX($C$4:C77))</f>
        <v>#VALUE!</v>
      </c>
      <c r="F78" s="7">
        <f>INDEX(Demand!$F$9:$T$268,MATCH('SPC Backing (Hide)'!$B78,Demand!$C$9:$C$268,0),MATCH('SPC Backing (Hide)'!F$3,Demand!$F$8:$T$8,0))</f>
        <v>0</v>
      </c>
      <c r="G78" s="5">
        <f>INDEX(Demand!$F$9:$T$268,MATCH('SPC Backing (Hide)'!$B78,Demand!$C$9:$C$268,0),MATCH('SPC Backing (Hide)'!G$3,Demand!$F$8:$T$8,0))</f>
        <v>0</v>
      </c>
      <c r="H78" s="5">
        <f>INDEX(Demand!$F$9:$T$268,MATCH('SPC Backing (Hide)'!$B78,Demand!$C$9:$C$268,0),MATCH('SPC Backing (Hide)'!H$3,Demand!$F$8:$T$8,0))</f>
        <v>0</v>
      </c>
      <c r="I78" s="5">
        <f>INDEX(Demand!$F$9:$T$268,MATCH('SPC Backing (Hide)'!$B78,Demand!$C$9:$C$268,0),MATCH('SPC Backing (Hide)'!I$3,Demand!$F$8:$T$8,0))</f>
        <v>0</v>
      </c>
      <c r="J78" s="5">
        <f>INDEX(Demand!$F$9:$T$268,MATCH('SPC Backing (Hide)'!$B78,Demand!$C$9:$C$268,0),MATCH('SPC Backing (Hide)'!J$3,Demand!$F$8:$T$8,0))</f>
        <v>0</v>
      </c>
      <c r="K78" s="5">
        <f>INDEX(Demand!$F$9:$T$268,MATCH('SPC Backing (Hide)'!$B78,Demand!$C$9:$C$268,0),MATCH('SPC Backing (Hide)'!K$3,Demand!$F$8:$T$8,0))</f>
        <v>0</v>
      </c>
      <c r="L78" s="5">
        <f>INDEX(Demand!$F$9:$T$268,MATCH('SPC Backing (Hide)'!$B78,Demand!$C$9:$C$268,0),MATCH('SPC Backing (Hide)'!L$3,Demand!$F$8:$T$8,0))</f>
        <v>0</v>
      </c>
      <c r="M78" s="5">
        <f>INDEX(Demand!$F$9:$T$268,MATCH('SPC Backing (Hide)'!$B78,Demand!$C$9:$C$268,0),MATCH('SPC Backing (Hide)'!M$3,Demand!$F$8:$T$8,0))</f>
        <v>0</v>
      </c>
      <c r="N78" s="5">
        <f>INDEX(Demand!$F$9:$T$268,MATCH('SPC Backing (Hide)'!$B78,Demand!$C$9:$C$268,0),MATCH('SPC Backing (Hide)'!N$3,Demand!$F$8:$T$8,0))</f>
        <v>0</v>
      </c>
      <c r="O78" s="5">
        <f>INDEX(Demand!$F$9:$T$268,MATCH('SPC Backing (Hide)'!$B78,Demand!$C$9:$C$268,0),MATCH('SPC Backing (Hide)'!O$3,Demand!$F$8:$T$8,0))</f>
        <v>0</v>
      </c>
      <c r="P78" s="5">
        <f>INDEX(Demand!$F$9:$T$268,MATCH('SPC Backing (Hide)'!$B78,Demand!$C$9:$C$268,0),MATCH('SPC Backing (Hide)'!P$3,Demand!$F$8:$T$8,0))</f>
        <v>0</v>
      </c>
      <c r="Q78" s="5">
        <f>INDEX(Demand!$F$9:$T$268,MATCH('SPC Backing (Hide)'!$B78,Demand!$C$9:$C$268,0),MATCH('SPC Backing (Hide)'!Q$3,Demand!$F$8:$T$8,0))</f>
        <v>0</v>
      </c>
      <c r="R78" s="5">
        <f>INDEX(Demand!$F$9:$T$268,MATCH('SPC Backing (Hide)'!$B78,Demand!$C$9:$C$268,0),MATCH('SPC Backing (Hide)'!R$3,Demand!$F$8:$T$8,0))</f>
        <v>0</v>
      </c>
      <c r="S78" s="5">
        <f>INDEX(Demand!$F$9:$T$268,MATCH('SPC Backing (Hide)'!$B78,Demand!$C$9:$C$268,0),MATCH('SPC Backing (Hide)'!S$3,Demand!$F$8:$T$8,0))</f>
        <v>0</v>
      </c>
      <c r="T78" s="6">
        <f>INDEX(Demand!$F$9:$T$268,MATCH('SPC Backing (Hide)'!$B78,Demand!$C$9:$C$268,0),MATCH('SPC Backing (Hide)'!T$3,Demand!$F$8:$T$8,0))</f>
        <v>0</v>
      </c>
      <c r="U78" s="5">
        <f t="shared" si="16"/>
        <v>0</v>
      </c>
      <c r="V78">
        <f>IF(SPC!$B$13="",1,IF(SPC!$B$12="Yes",IF(Setup!$B$11="Weekly",IF(ROW(A75)&gt;=Demand!$A$8-51,1,0),IF(ROW(A75)&gt;=Demand!$A$8-11,1,0)),IF(Setup!$B$11="Weekly",IF(AND(B78&gt;=SPC!$B$13,B78&lt;SPC!$B$14),1,0),IF(AND(MATCH(E78,$E$4:$E$263,0)&gt;=MATCH(SPC!$B$13,$E$4:$E$263,0),MATCH(E78,$E$4:$E$263,0)&lt;=MATCH(SPC!$B$14,$E$4:$E$263,0)),1,0))))</f>
        <v>1</v>
      </c>
      <c r="W78" cm="1">
        <f t="array" ref="W78">INDEX($F$4:$U$263,ROW(A75),MATCH($X$2,$F$3:$U$3,0))</f>
        <v>0</v>
      </c>
      <c r="X78" t="e">
        <f>AVERAGE(INDEX($F$4:$U$263,MATCH(SPC!$B$13,IF(Setup!$B$11="Weekly",'SPC Backing (Hide)'!$B$4:$B$263,'SPC Backing (Hide)'!$E$4:$E$263),0),MATCH($X$2,$F$3:$U$3,0)):INDEX($F$4:$U$263,MATCH(SPC!$B$14,IF(Setup!$B$11="Weekly",'SPC Backing (Hide)'!$B$4:$B$263,'SPC Backing (Hide)'!$E$4:$E$263),0),MATCH('SPC Backing (Hide)'!$X$2,'SPC Backing (Hide)'!$F$3:$U$3,0)))</f>
        <v>#N/A</v>
      </c>
      <c r="Y78" cm="1">
        <f t="array" ref="Y78">ABS(INDEX($F$4:$U$263,ROW(A75),MATCH($X$2,$F$3:$U$3,0))-INDEX($F$4:$U$263,ROW(A74),MATCH($X$2,$F$3:$U$3,0)))</f>
        <v>0</v>
      </c>
      <c r="Z78" t="e">
        <f>AVERAGE(INDEX($Y$4:$Y$263,MATCH(SPC!$B$13,IF(Setup!$B$11="Weekly",'SPC Backing (Hide)'!$B$4:$B$263,'SPC Backing (Hide)'!$E$4:$E$263),0)):INDEX($Y$4:$Y$263,MATCH(SPC!$B$14,IF(Setup!$B$11="Weekly",'SPC Backing (Hide)'!$B$4:$B$263,'SPC Backing (Hide)'!$E$4:$E$263),0),1))</f>
        <v>#N/A</v>
      </c>
      <c r="AA78" t="e">
        <f t="shared" si="17"/>
        <v>#N/A</v>
      </c>
      <c r="AB78" t="e">
        <f t="shared" si="18"/>
        <v>#N/A</v>
      </c>
      <c r="AC78" t="e">
        <f t="shared" si="19"/>
        <v>#N/A</v>
      </c>
      <c r="AD78" t="e">
        <f t="shared" si="20"/>
        <v>#N/A</v>
      </c>
      <c r="AE78" t="e">
        <f t="shared" si="21"/>
        <v>#N/A</v>
      </c>
      <c r="AF78" t="e">
        <f t="shared" si="22"/>
        <v>#N/A</v>
      </c>
      <c r="AG78" t="e">
        <f t="shared" si="23"/>
        <v>#N/A</v>
      </c>
      <c r="AH78" t="e">
        <f t="shared" si="24"/>
        <v>#N/A</v>
      </c>
      <c r="AI78" t="e">
        <f t="shared" si="31"/>
        <v>#N/A</v>
      </c>
      <c r="AJ78" t="e">
        <f t="shared" si="25"/>
        <v>#N/A</v>
      </c>
      <c r="AK78">
        <f t="shared" si="26"/>
        <v>0</v>
      </c>
      <c r="AL78" t="e">
        <f t="shared" si="27"/>
        <v>#N/A</v>
      </c>
      <c r="AM78" t="e">
        <f t="shared" si="28"/>
        <v>#N/A</v>
      </c>
      <c r="AN78" t="e">
        <f t="shared" si="29"/>
        <v>#N/A</v>
      </c>
      <c r="AO78" t="e">
        <f>_xlfn.PERCENTILE.INC(INDEX($W$4:$W$263,MATCH(SPC!$B$13,IF(Setup!$B$11="Weekly",'SPC Backing (Hide)'!$B$4:$B$263,'SPC Backing (Hide)'!$E$4:$E$263),0),1):INDEX($W$4:$W$263,MATCH(SPC!$B$14,IF(Setup!$B$11="Weekly",'SPC Backing (Hide)'!$B$4:$B$263,'SPC Backing (Hide)'!$E$4:$E$263),0),1),'SPC Backing (Hide)'!$AO$3)</f>
        <v>#N/A</v>
      </c>
      <c r="AP78" t="e">
        <f>IF(_xlfn.PERCENTILE.INC(INDEX($W$4:$W$263,MATCH(SPC!$B$13,IF(Setup!$B$11="Weekly",'SPC Backing (Hide)'!$B$4:$B$263,'SPC Backing (Hide)'!$E$4:$E$263),0),1):INDEX($W$4:$W$263,MATCH(SPC!$B$14,IF(Setup!$B$11="Weekly",'SPC Backing (Hide)'!$B$4:$B$263,'SPC Backing (Hide)'!$E$4:$E$263),0),1),'SPC Backing (Hide)'!$AP$3)=AO78,_xlfn.PERCENTILE.INC(INDEX($W$4:$W$263,MATCH(SPC!$B$13,IF(Setup!$B$11="Weekly",'SPC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8" t="e">
        <f t="shared" si="30"/>
        <v>#N/A</v>
      </c>
    </row>
    <row r="79" spans="2:43" x14ac:dyDescent="0.35">
      <c r="B79" s="12" t="str">
        <f>Demand!C84</f>
        <v/>
      </c>
      <c r="C79" s="57" t="str">
        <f>Demand!D84</f>
        <v/>
      </c>
      <c r="D79" s="57" t="str">
        <f>Demand!E84</f>
        <v/>
      </c>
      <c r="E79" s="57" t="e">
        <f>TEXT(D79*29,"mmm")&amp;"-"&amp;IF(D79=1,MAX($C$4:C78)+1,MAX($C$4:C78))</f>
        <v>#VALUE!</v>
      </c>
      <c r="F79" s="7">
        <f>INDEX(Demand!$F$9:$T$268,MATCH('SPC Backing (Hide)'!$B79,Demand!$C$9:$C$268,0),MATCH('SPC Backing (Hide)'!F$3,Demand!$F$8:$T$8,0))</f>
        <v>0</v>
      </c>
      <c r="G79" s="5">
        <f>INDEX(Demand!$F$9:$T$268,MATCH('SPC Backing (Hide)'!$B79,Demand!$C$9:$C$268,0),MATCH('SPC Backing (Hide)'!G$3,Demand!$F$8:$T$8,0))</f>
        <v>0</v>
      </c>
      <c r="H79" s="5">
        <f>INDEX(Demand!$F$9:$T$268,MATCH('SPC Backing (Hide)'!$B79,Demand!$C$9:$C$268,0),MATCH('SPC Backing (Hide)'!H$3,Demand!$F$8:$T$8,0))</f>
        <v>0</v>
      </c>
      <c r="I79" s="5">
        <f>INDEX(Demand!$F$9:$T$268,MATCH('SPC Backing (Hide)'!$B79,Demand!$C$9:$C$268,0),MATCH('SPC Backing (Hide)'!I$3,Demand!$F$8:$T$8,0))</f>
        <v>0</v>
      </c>
      <c r="J79" s="5">
        <f>INDEX(Demand!$F$9:$T$268,MATCH('SPC Backing (Hide)'!$B79,Demand!$C$9:$C$268,0),MATCH('SPC Backing (Hide)'!J$3,Demand!$F$8:$T$8,0))</f>
        <v>0</v>
      </c>
      <c r="K79" s="5">
        <f>INDEX(Demand!$F$9:$T$268,MATCH('SPC Backing (Hide)'!$B79,Demand!$C$9:$C$268,0),MATCH('SPC Backing (Hide)'!K$3,Demand!$F$8:$T$8,0))</f>
        <v>0</v>
      </c>
      <c r="L79" s="5">
        <f>INDEX(Demand!$F$9:$T$268,MATCH('SPC Backing (Hide)'!$B79,Demand!$C$9:$C$268,0),MATCH('SPC Backing (Hide)'!L$3,Demand!$F$8:$T$8,0))</f>
        <v>0</v>
      </c>
      <c r="M79" s="5">
        <f>INDEX(Demand!$F$9:$T$268,MATCH('SPC Backing (Hide)'!$B79,Demand!$C$9:$C$268,0),MATCH('SPC Backing (Hide)'!M$3,Demand!$F$8:$T$8,0))</f>
        <v>0</v>
      </c>
      <c r="N79" s="5">
        <f>INDEX(Demand!$F$9:$T$268,MATCH('SPC Backing (Hide)'!$B79,Demand!$C$9:$C$268,0),MATCH('SPC Backing (Hide)'!N$3,Demand!$F$8:$T$8,0))</f>
        <v>0</v>
      </c>
      <c r="O79" s="5">
        <f>INDEX(Demand!$F$9:$T$268,MATCH('SPC Backing (Hide)'!$B79,Demand!$C$9:$C$268,0),MATCH('SPC Backing (Hide)'!O$3,Demand!$F$8:$T$8,0))</f>
        <v>0</v>
      </c>
      <c r="P79" s="5">
        <f>INDEX(Demand!$F$9:$T$268,MATCH('SPC Backing (Hide)'!$B79,Demand!$C$9:$C$268,0),MATCH('SPC Backing (Hide)'!P$3,Demand!$F$8:$T$8,0))</f>
        <v>0</v>
      </c>
      <c r="Q79" s="5">
        <f>INDEX(Demand!$F$9:$T$268,MATCH('SPC Backing (Hide)'!$B79,Demand!$C$9:$C$268,0),MATCH('SPC Backing (Hide)'!Q$3,Demand!$F$8:$T$8,0))</f>
        <v>0</v>
      </c>
      <c r="R79" s="5">
        <f>INDEX(Demand!$F$9:$T$268,MATCH('SPC Backing (Hide)'!$B79,Demand!$C$9:$C$268,0),MATCH('SPC Backing (Hide)'!R$3,Demand!$F$8:$T$8,0))</f>
        <v>0</v>
      </c>
      <c r="S79" s="5">
        <f>INDEX(Demand!$F$9:$T$268,MATCH('SPC Backing (Hide)'!$B79,Demand!$C$9:$C$268,0),MATCH('SPC Backing (Hide)'!S$3,Demand!$F$8:$T$8,0))</f>
        <v>0</v>
      </c>
      <c r="T79" s="6">
        <f>INDEX(Demand!$F$9:$T$268,MATCH('SPC Backing (Hide)'!$B79,Demand!$C$9:$C$268,0),MATCH('SPC Backing (Hide)'!T$3,Demand!$F$8:$T$8,0))</f>
        <v>0</v>
      </c>
      <c r="U79" s="5">
        <f t="shared" si="16"/>
        <v>0</v>
      </c>
      <c r="V79">
        <f>IF(SPC!$B$13="",1,IF(SPC!$B$12="Yes",IF(Setup!$B$11="Weekly",IF(ROW(A76)&gt;=Demand!$A$8-51,1,0),IF(ROW(A76)&gt;=Demand!$A$8-11,1,0)),IF(Setup!$B$11="Weekly",IF(AND(B79&gt;=SPC!$B$13,B79&lt;SPC!$B$14),1,0),IF(AND(MATCH(E79,$E$4:$E$263,0)&gt;=MATCH(SPC!$B$13,$E$4:$E$263,0),MATCH(E79,$E$4:$E$263,0)&lt;=MATCH(SPC!$B$14,$E$4:$E$263,0)),1,0))))</f>
        <v>1</v>
      </c>
      <c r="W79" cm="1">
        <f t="array" ref="W79">INDEX($F$4:$U$263,ROW(A76),MATCH($X$2,$F$3:$U$3,0))</f>
        <v>0</v>
      </c>
      <c r="X79" t="e">
        <f>AVERAGE(INDEX($F$4:$U$263,MATCH(SPC!$B$13,IF(Setup!$B$11="Weekly",'SPC Backing (Hide)'!$B$4:$B$263,'SPC Backing (Hide)'!$E$4:$E$263),0),MATCH($X$2,$F$3:$U$3,0)):INDEX($F$4:$U$263,MATCH(SPC!$B$14,IF(Setup!$B$11="Weekly",'SPC Backing (Hide)'!$B$4:$B$263,'SPC Backing (Hide)'!$E$4:$E$263),0),MATCH('SPC Backing (Hide)'!$X$2,'SPC Backing (Hide)'!$F$3:$U$3,0)))</f>
        <v>#N/A</v>
      </c>
      <c r="Y79" cm="1">
        <f t="array" ref="Y79">ABS(INDEX($F$4:$U$263,ROW(A76),MATCH($X$2,$F$3:$U$3,0))-INDEX($F$4:$U$263,ROW(A75),MATCH($X$2,$F$3:$U$3,0)))</f>
        <v>0</v>
      </c>
      <c r="Z79" t="e">
        <f>AVERAGE(INDEX($Y$4:$Y$263,MATCH(SPC!$B$13,IF(Setup!$B$11="Weekly",'SPC Backing (Hide)'!$B$4:$B$263,'SPC Backing (Hide)'!$E$4:$E$263),0)):INDEX($Y$4:$Y$263,MATCH(SPC!$B$14,IF(Setup!$B$11="Weekly",'SPC Backing (Hide)'!$B$4:$B$263,'SPC Backing (Hide)'!$E$4:$E$263),0),1))</f>
        <v>#N/A</v>
      </c>
      <c r="AA79" t="e">
        <f t="shared" si="17"/>
        <v>#N/A</v>
      </c>
      <c r="AB79" t="e">
        <f t="shared" si="18"/>
        <v>#N/A</v>
      </c>
      <c r="AC79" t="e">
        <f t="shared" si="19"/>
        <v>#N/A</v>
      </c>
      <c r="AD79" t="e">
        <f t="shared" si="20"/>
        <v>#N/A</v>
      </c>
      <c r="AE79" t="e">
        <f t="shared" si="21"/>
        <v>#N/A</v>
      </c>
      <c r="AF79" t="e">
        <f t="shared" si="22"/>
        <v>#N/A</v>
      </c>
      <c r="AG79" t="e">
        <f t="shared" si="23"/>
        <v>#N/A</v>
      </c>
      <c r="AH79" t="e">
        <f t="shared" si="24"/>
        <v>#N/A</v>
      </c>
      <c r="AI79" t="e">
        <f t="shared" si="31"/>
        <v>#N/A</v>
      </c>
      <c r="AJ79" t="e">
        <f t="shared" si="25"/>
        <v>#N/A</v>
      </c>
      <c r="AK79">
        <f t="shared" si="26"/>
        <v>0</v>
      </c>
      <c r="AL79" t="e">
        <f t="shared" si="27"/>
        <v>#N/A</v>
      </c>
      <c r="AM79" t="e">
        <f t="shared" si="28"/>
        <v>#N/A</v>
      </c>
      <c r="AN79" t="e">
        <f t="shared" si="29"/>
        <v>#N/A</v>
      </c>
      <c r="AO79" t="e">
        <f>_xlfn.PERCENTILE.INC(INDEX($W$4:$W$263,MATCH(SPC!$B$13,IF(Setup!$B$11="Weekly",'SPC Backing (Hide)'!$B$4:$B$263,'SPC Backing (Hide)'!$E$4:$E$263),0),1):INDEX($W$4:$W$263,MATCH(SPC!$B$14,IF(Setup!$B$11="Weekly",'SPC Backing (Hide)'!$B$4:$B$263,'SPC Backing (Hide)'!$E$4:$E$263),0),1),'SPC Backing (Hide)'!$AO$3)</f>
        <v>#N/A</v>
      </c>
      <c r="AP79" t="e">
        <f>IF(_xlfn.PERCENTILE.INC(INDEX($W$4:$W$263,MATCH(SPC!$B$13,IF(Setup!$B$11="Weekly",'SPC Backing (Hide)'!$B$4:$B$263,'SPC Backing (Hide)'!$E$4:$E$263),0),1):INDEX($W$4:$W$263,MATCH(SPC!$B$14,IF(Setup!$B$11="Weekly",'SPC Backing (Hide)'!$B$4:$B$263,'SPC Backing (Hide)'!$E$4:$E$263),0),1),'SPC Backing (Hide)'!$AP$3)=AO79,_xlfn.PERCENTILE.INC(INDEX($W$4:$W$263,MATCH(SPC!$B$13,IF(Setup!$B$11="Weekly",'SPC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79" t="e">
        <f t="shared" si="30"/>
        <v>#N/A</v>
      </c>
    </row>
    <row r="80" spans="2:43" x14ac:dyDescent="0.35">
      <c r="B80" s="12" t="str">
        <f>Demand!C85</f>
        <v/>
      </c>
      <c r="C80" s="57" t="str">
        <f>Demand!D85</f>
        <v/>
      </c>
      <c r="D80" s="57" t="str">
        <f>Demand!E85</f>
        <v/>
      </c>
      <c r="E80" s="57" t="e">
        <f>TEXT(D80*29,"mmm")&amp;"-"&amp;IF(D80=1,MAX($C$4:C79)+1,MAX($C$4:C79))</f>
        <v>#VALUE!</v>
      </c>
      <c r="F80" s="7">
        <f>INDEX(Demand!$F$9:$T$268,MATCH('SPC Backing (Hide)'!$B80,Demand!$C$9:$C$268,0),MATCH('SPC Backing (Hide)'!F$3,Demand!$F$8:$T$8,0))</f>
        <v>0</v>
      </c>
      <c r="G80" s="5">
        <f>INDEX(Demand!$F$9:$T$268,MATCH('SPC Backing (Hide)'!$B80,Demand!$C$9:$C$268,0),MATCH('SPC Backing (Hide)'!G$3,Demand!$F$8:$T$8,0))</f>
        <v>0</v>
      </c>
      <c r="H80" s="5">
        <f>INDEX(Demand!$F$9:$T$268,MATCH('SPC Backing (Hide)'!$B80,Demand!$C$9:$C$268,0),MATCH('SPC Backing (Hide)'!H$3,Demand!$F$8:$T$8,0))</f>
        <v>0</v>
      </c>
      <c r="I80" s="5">
        <f>INDEX(Demand!$F$9:$T$268,MATCH('SPC Backing (Hide)'!$B80,Demand!$C$9:$C$268,0),MATCH('SPC Backing (Hide)'!I$3,Demand!$F$8:$T$8,0))</f>
        <v>0</v>
      </c>
      <c r="J80" s="5">
        <f>INDEX(Demand!$F$9:$T$268,MATCH('SPC Backing (Hide)'!$B80,Demand!$C$9:$C$268,0),MATCH('SPC Backing (Hide)'!J$3,Demand!$F$8:$T$8,0))</f>
        <v>0</v>
      </c>
      <c r="K80" s="5">
        <f>INDEX(Demand!$F$9:$T$268,MATCH('SPC Backing (Hide)'!$B80,Demand!$C$9:$C$268,0),MATCH('SPC Backing (Hide)'!K$3,Demand!$F$8:$T$8,0))</f>
        <v>0</v>
      </c>
      <c r="L80" s="5">
        <f>INDEX(Demand!$F$9:$T$268,MATCH('SPC Backing (Hide)'!$B80,Demand!$C$9:$C$268,0),MATCH('SPC Backing (Hide)'!L$3,Demand!$F$8:$T$8,0))</f>
        <v>0</v>
      </c>
      <c r="M80" s="5">
        <f>INDEX(Demand!$F$9:$T$268,MATCH('SPC Backing (Hide)'!$B80,Demand!$C$9:$C$268,0),MATCH('SPC Backing (Hide)'!M$3,Demand!$F$8:$T$8,0))</f>
        <v>0</v>
      </c>
      <c r="N80" s="5">
        <f>INDEX(Demand!$F$9:$T$268,MATCH('SPC Backing (Hide)'!$B80,Demand!$C$9:$C$268,0),MATCH('SPC Backing (Hide)'!N$3,Demand!$F$8:$T$8,0))</f>
        <v>0</v>
      </c>
      <c r="O80" s="5">
        <f>INDEX(Demand!$F$9:$T$268,MATCH('SPC Backing (Hide)'!$B80,Demand!$C$9:$C$268,0),MATCH('SPC Backing (Hide)'!O$3,Demand!$F$8:$T$8,0))</f>
        <v>0</v>
      </c>
      <c r="P80" s="5">
        <f>INDEX(Demand!$F$9:$T$268,MATCH('SPC Backing (Hide)'!$B80,Demand!$C$9:$C$268,0),MATCH('SPC Backing (Hide)'!P$3,Demand!$F$8:$T$8,0))</f>
        <v>0</v>
      </c>
      <c r="Q80" s="5">
        <f>INDEX(Demand!$F$9:$T$268,MATCH('SPC Backing (Hide)'!$B80,Demand!$C$9:$C$268,0),MATCH('SPC Backing (Hide)'!Q$3,Demand!$F$8:$T$8,0))</f>
        <v>0</v>
      </c>
      <c r="R80" s="5">
        <f>INDEX(Demand!$F$9:$T$268,MATCH('SPC Backing (Hide)'!$B80,Demand!$C$9:$C$268,0),MATCH('SPC Backing (Hide)'!R$3,Demand!$F$8:$T$8,0))</f>
        <v>0</v>
      </c>
      <c r="S80" s="5">
        <f>INDEX(Demand!$F$9:$T$268,MATCH('SPC Backing (Hide)'!$B80,Demand!$C$9:$C$268,0),MATCH('SPC Backing (Hide)'!S$3,Demand!$F$8:$T$8,0))</f>
        <v>0</v>
      </c>
      <c r="T80" s="6">
        <f>INDEX(Demand!$F$9:$T$268,MATCH('SPC Backing (Hide)'!$B80,Demand!$C$9:$C$268,0),MATCH('SPC Backing (Hide)'!T$3,Demand!$F$8:$T$8,0))</f>
        <v>0</v>
      </c>
      <c r="U80" s="5">
        <f t="shared" si="16"/>
        <v>0</v>
      </c>
      <c r="V80">
        <f>IF(SPC!$B$13="",1,IF(SPC!$B$12="Yes",IF(Setup!$B$11="Weekly",IF(ROW(A77)&gt;=Demand!$A$8-51,1,0),IF(ROW(A77)&gt;=Demand!$A$8-11,1,0)),IF(Setup!$B$11="Weekly",IF(AND(B80&gt;=SPC!$B$13,B80&lt;SPC!$B$14),1,0),IF(AND(MATCH(E80,$E$4:$E$263,0)&gt;=MATCH(SPC!$B$13,$E$4:$E$263,0),MATCH(E80,$E$4:$E$263,0)&lt;=MATCH(SPC!$B$14,$E$4:$E$263,0)),1,0))))</f>
        <v>1</v>
      </c>
      <c r="W80" cm="1">
        <f t="array" ref="W80">INDEX($F$4:$U$263,ROW(A77),MATCH($X$2,$F$3:$U$3,0))</f>
        <v>0</v>
      </c>
      <c r="X80" t="e">
        <f>AVERAGE(INDEX($F$4:$U$263,MATCH(SPC!$B$13,IF(Setup!$B$11="Weekly",'SPC Backing (Hide)'!$B$4:$B$263,'SPC Backing (Hide)'!$E$4:$E$263),0),MATCH($X$2,$F$3:$U$3,0)):INDEX($F$4:$U$263,MATCH(SPC!$B$14,IF(Setup!$B$11="Weekly",'SPC Backing (Hide)'!$B$4:$B$263,'SPC Backing (Hide)'!$E$4:$E$263),0),MATCH('SPC Backing (Hide)'!$X$2,'SPC Backing (Hide)'!$F$3:$U$3,0)))</f>
        <v>#N/A</v>
      </c>
      <c r="Y80" cm="1">
        <f t="array" ref="Y80">ABS(INDEX($F$4:$U$263,ROW(A77),MATCH($X$2,$F$3:$U$3,0))-INDEX($F$4:$U$263,ROW(A76),MATCH($X$2,$F$3:$U$3,0)))</f>
        <v>0</v>
      </c>
      <c r="Z80" t="e">
        <f>AVERAGE(INDEX($Y$4:$Y$263,MATCH(SPC!$B$13,IF(Setup!$B$11="Weekly",'SPC Backing (Hide)'!$B$4:$B$263,'SPC Backing (Hide)'!$E$4:$E$263),0)):INDEX($Y$4:$Y$263,MATCH(SPC!$B$14,IF(Setup!$B$11="Weekly",'SPC Backing (Hide)'!$B$4:$B$263,'SPC Backing (Hide)'!$E$4:$E$263),0),1))</f>
        <v>#N/A</v>
      </c>
      <c r="AA80" t="e">
        <f t="shared" si="17"/>
        <v>#N/A</v>
      </c>
      <c r="AB80" t="e">
        <f t="shared" si="18"/>
        <v>#N/A</v>
      </c>
      <c r="AC80" t="e">
        <f t="shared" si="19"/>
        <v>#N/A</v>
      </c>
      <c r="AD80" t="e">
        <f t="shared" si="20"/>
        <v>#N/A</v>
      </c>
      <c r="AE80" t="e">
        <f t="shared" si="21"/>
        <v>#N/A</v>
      </c>
      <c r="AF80" t="e">
        <f t="shared" si="22"/>
        <v>#N/A</v>
      </c>
      <c r="AG80" t="e">
        <f t="shared" si="23"/>
        <v>#N/A</v>
      </c>
      <c r="AH80" t="e">
        <f t="shared" si="24"/>
        <v>#N/A</v>
      </c>
      <c r="AI80" t="e">
        <f t="shared" si="31"/>
        <v>#N/A</v>
      </c>
      <c r="AJ80" t="e">
        <f t="shared" si="25"/>
        <v>#N/A</v>
      </c>
      <c r="AK80">
        <f t="shared" si="26"/>
        <v>0</v>
      </c>
      <c r="AL80" t="e">
        <f t="shared" si="27"/>
        <v>#N/A</v>
      </c>
      <c r="AM80" t="e">
        <f t="shared" si="28"/>
        <v>#N/A</v>
      </c>
      <c r="AN80" t="e">
        <f t="shared" si="29"/>
        <v>#N/A</v>
      </c>
      <c r="AO80" t="e">
        <f>_xlfn.PERCENTILE.INC(INDEX($W$4:$W$263,MATCH(SPC!$B$13,IF(Setup!$B$11="Weekly",'SPC Backing (Hide)'!$B$4:$B$263,'SPC Backing (Hide)'!$E$4:$E$263),0),1):INDEX($W$4:$W$263,MATCH(SPC!$B$14,IF(Setup!$B$11="Weekly",'SPC Backing (Hide)'!$B$4:$B$263,'SPC Backing (Hide)'!$E$4:$E$263),0),1),'SPC Backing (Hide)'!$AO$3)</f>
        <v>#N/A</v>
      </c>
      <c r="AP80" t="e">
        <f>IF(_xlfn.PERCENTILE.INC(INDEX($W$4:$W$263,MATCH(SPC!$B$13,IF(Setup!$B$11="Weekly",'SPC Backing (Hide)'!$B$4:$B$263,'SPC Backing (Hide)'!$E$4:$E$263),0),1):INDEX($W$4:$W$263,MATCH(SPC!$B$14,IF(Setup!$B$11="Weekly",'SPC Backing (Hide)'!$B$4:$B$263,'SPC Backing (Hide)'!$E$4:$E$263),0),1),'SPC Backing (Hide)'!$AP$3)=AO80,_xlfn.PERCENTILE.INC(INDEX($W$4:$W$263,MATCH(SPC!$B$13,IF(Setup!$B$11="Weekly",'SPC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0" t="e">
        <f t="shared" si="30"/>
        <v>#N/A</v>
      </c>
    </row>
    <row r="81" spans="2:43" x14ac:dyDescent="0.35">
      <c r="B81" s="12" t="str">
        <f>Demand!C86</f>
        <v/>
      </c>
      <c r="C81" s="57" t="str">
        <f>Demand!D86</f>
        <v/>
      </c>
      <c r="D81" s="57" t="str">
        <f>Demand!E86</f>
        <v/>
      </c>
      <c r="E81" s="57" t="e">
        <f>TEXT(D81*29,"mmm")&amp;"-"&amp;IF(D81=1,MAX($C$4:C80)+1,MAX($C$4:C80))</f>
        <v>#VALUE!</v>
      </c>
      <c r="F81" s="7">
        <f>INDEX(Demand!$F$9:$T$268,MATCH('SPC Backing (Hide)'!$B81,Demand!$C$9:$C$268,0),MATCH('SPC Backing (Hide)'!F$3,Demand!$F$8:$T$8,0))</f>
        <v>0</v>
      </c>
      <c r="G81" s="5">
        <f>INDEX(Demand!$F$9:$T$268,MATCH('SPC Backing (Hide)'!$B81,Demand!$C$9:$C$268,0),MATCH('SPC Backing (Hide)'!G$3,Demand!$F$8:$T$8,0))</f>
        <v>0</v>
      </c>
      <c r="H81" s="5">
        <f>INDEX(Demand!$F$9:$T$268,MATCH('SPC Backing (Hide)'!$B81,Demand!$C$9:$C$268,0),MATCH('SPC Backing (Hide)'!H$3,Demand!$F$8:$T$8,0))</f>
        <v>0</v>
      </c>
      <c r="I81" s="5">
        <f>INDEX(Demand!$F$9:$T$268,MATCH('SPC Backing (Hide)'!$B81,Demand!$C$9:$C$268,0),MATCH('SPC Backing (Hide)'!I$3,Demand!$F$8:$T$8,0))</f>
        <v>0</v>
      </c>
      <c r="J81" s="5">
        <f>INDEX(Demand!$F$9:$T$268,MATCH('SPC Backing (Hide)'!$B81,Demand!$C$9:$C$268,0),MATCH('SPC Backing (Hide)'!J$3,Demand!$F$8:$T$8,0))</f>
        <v>0</v>
      </c>
      <c r="K81" s="5">
        <f>INDEX(Demand!$F$9:$T$268,MATCH('SPC Backing (Hide)'!$B81,Demand!$C$9:$C$268,0),MATCH('SPC Backing (Hide)'!K$3,Demand!$F$8:$T$8,0))</f>
        <v>0</v>
      </c>
      <c r="L81" s="5">
        <f>INDEX(Demand!$F$9:$T$268,MATCH('SPC Backing (Hide)'!$B81,Demand!$C$9:$C$268,0),MATCH('SPC Backing (Hide)'!L$3,Demand!$F$8:$T$8,0))</f>
        <v>0</v>
      </c>
      <c r="M81" s="5">
        <f>INDEX(Demand!$F$9:$T$268,MATCH('SPC Backing (Hide)'!$B81,Demand!$C$9:$C$268,0),MATCH('SPC Backing (Hide)'!M$3,Demand!$F$8:$T$8,0))</f>
        <v>0</v>
      </c>
      <c r="N81" s="5">
        <f>INDEX(Demand!$F$9:$T$268,MATCH('SPC Backing (Hide)'!$B81,Demand!$C$9:$C$268,0),MATCH('SPC Backing (Hide)'!N$3,Demand!$F$8:$T$8,0))</f>
        <v>0</v>
      </c>
      <c r="O81" s="5">
        <f>INDEX(Demand!$F$9:$T$268,MATCH('SPC Backing (Hide)'!$B81,Demand!$C$9:$C$268,0),MATCH('SPC Backing (Hide)'!O$3,Demand!$F$8:$T$8,0))</f>
        <v>0</v>
      </c>
      <c r="P81" s="5">
        <f>INDEX(Demand!$F$9:$T$268,MATCH('SPC Backing (Hide)'!$B81,Demand!$C$9:$C$268,0),MATCH('SPC Backing (Hide)'!P$3,Demand!$F$8:$T$8,0))</f>
        <v>0</v>
      </c>
      <c r="Q81" s="5">
        <f>INDEX(Demand!$F$9:$T$268,MATCH('SPC Backing (Hide)'!$B81,Demand!$C$9:$C$268,0),MATCH('SPC Backing (Hide)'!Q$3,Demand!$F$8:$T$8,0))</f>
        <v>0</v>
      </c>
      <c r="R81" s="5">
        <f>INDEX(Demand!$F$9:$T$268,MATCH('SPC Backing (Hide)'!$B81,Demand!$C$9:$C$268,0),MATCH('SPC Backing (Hide)'!R$3,Demand!$F$8:$T$8,0))</f>
        <v>0</v>
      </c>
      <c r="S81" s="5">
        <f>INDEX(Demand!$F$9:$T$268,MATCH('SPC Backing (Hide)'!$B81,Demand!$C$9:$C$268,0),MATCH('SPC Backing (Hide)'!S$3,Demand!$F$8:$T$8,0))</f>
        <v>0</v>
      </c>
      <c r="T81" s="6">
        <f>INDEX(Demand!$F$9:$T$268,MATCH('SPC Backing (Hide)'!$B81,Demand!$C$9:$C$268,0),MATCH('SPC Backing (Hide)'!T$3,Demand!$F$8:$T$8,0))</f>
        <v>0</v>
      </c>
      <c r="U81" s="5">
        <f t="shared" si="16"/>
        <v>0</v>
      </c>
      <c r="V81">
        <f>IF(SPC!$B$13="",1,IF(SPC!$B$12="Yes",IF(Setup!$B$11="Weekly",IF(ROW(A78)&gt;=Demand!$A$8-51,1,0),IF(ROW(A78)&gt;=Demand!$A$8-11,1,0)),IF(Setup!$B$11="Weekly",IF(AND(B81&gt;=SPC!$B$13,B81&lt;SPC!$B$14),1,0),IF(AND(MATCH(E81,$E$4:$E$263,0)&gt;=MATCH(SPC!$B$13,$E$4:$E$263,0),MATCH(E81,$E$4:$E$263,0)&lt;=MATCH(SPC!$B$14,$E$4:$E$263,0)),1,0))))</f>
        <v>1</v>
      </c>
      <c r="W81" cm="1">
        <f t="array" ref="W81">INDEX($F$4:$U$263,ROW(A78),MATCH($X$2,$F$3:$U$3,0))</f>
        <v>0</v>
      </c>
      <c r="X81" t="e">
        <f>AVERAGE(INDEX($F$4:$U$263,MATCH(SPC!$B$13,IF(Setup!$B$11="Weekly",'SPC Backing (Hide)'!$B$4:$B$263,'SPC Backing (Hide)'!$E$4:$E$263),0),MATCH($X$2,$F$3:$U$3,0)):INDEX($F$4:$U$263,MATCH(SPC!$B$14,IF(Setup!$B$11="Weekly",'SPC Backing (Hide)'!$B$4:$B$263,'SPC Backing (Hide)'!$E$4:$E$263),0),MATCH('SPC Backing (Hide)'!$X$2,'SPC Backing (Hide)'!$F$3:$U$3,0)))</f>
        <v>#N/A</v>
      </c>
      <c r="Y81" cm="1">
        <f t="array" ref="Y81">ABS(INDEX($F$4:$U$263,ROW(A78),MATCH($X$2,$F$3:$U$3,0))-INDEX($F$4:$U$263,ROW(A77),MATCH($X$2,$F$3:$U$3,0)))</f>
        <v>0</v>
      </c>
      <c r="Z81" t="e">
        <f>AVERAGE(INDEX($Y$4:$Y$263,MATCH(SPC!$B$13,IF(Setup!$B$11="Weekly",'SPC Backing (Hide)'!$B$4:$B$263,'SPC Backing (Hide)'!$E$4:$E$263),0)):INDEX($Y$4:$Y$263,MATCH(SPC!$B$14,IF(Setup!$B$11="Weekly",'SPC Backing (Hide)'!$B$4:$B$263,'SPC Backing (Hide)'!$E$4:$E$263),0),1))</f>
        <v>#N/A</v>
      </c>
      <c r="AA81" t="e">
        <f t="shared" si="17"/>
        <v>#N/A</v>
      </c>
      <c r="AB81" t="e">
        <f t="shared" si="18"/>
        <v>#N/A</v>
      </c>
      <c r="AC81" t="e">
        <f t="shared" si="19"/>
        <v>#N/A</v>
      </c>
      <c r="AD81" t="e">
        <f t="shared" si="20"/>
        <v>#N/A</v>
      </c>
      <c r="AE81" t="e">
        <f t="shared" si="21"/>
        <v>#N/A</v>
      </c>
      <c r="AF81" t="e">
        <f t="shared" si="22"/>
        <v>#N/A</v>
      </c>
      <c r="AG81" t="e">
        <f t="shared" si="23"/>
        <v>#N/A</v>
      </c>
      <c r="AH81" t="e">
        <f t="shared" si="24"/>
        <v>#N/A</v>
      </c>
      <c r="AI81" t="e">
        <f t="shared" si="31"/>
        <v>#N/A</v>
      </c>
      <c r="AJ81" t="e">
        <f t="shared" si="25"/>
        <v>#N/A</v>
      </c>
      <c r="AK81">
        <f t="shared" si="26"/>
        <v>0</v>
      </c>
      <c r="AL81" t="e">
        <f t="shared" si="27"/>
        <v>#N/A</v>
      </c>
      <c r="AM81" t="e">
        <f t="shared" si="28"/>
        <v>#N/A</v>
      </c>
      <c r="AN81" t="e">
        <f t="shared" si="29"/>
        <v>#N/A</v>
      </c>
      <c r="AO81" t="e">
        <f>_xlfn.PERCENTILE.INC(INDEX($W$4:$W$263,MATCH(SPC!$B$13,IF(Setup!$B$11="Weekly",'SPC Backing (Hide)'!$B$4:$B$263,'SPC Backing (Hide)'!$E$4:$E$263),0),1):INDEX($W$4:$W$263,MATCH(SPC!$B$14,IF(Setup!$B$11="Weekly",'SPC Backing (Hide)'!$B$4:$B$263,'SPC Backing (Hide)'!$E$4:$E$263),0),1),'SPC Backing (Hide)'!$AO$3)</f>
        <v>#N/A</v>
      </c>
      <c r="AP81" t="e">
        <f>IF(_xlfn.PERCENTILE.INC(INDEX($W$4:$W$263,MATCH(SPC!$B$13,IF(Setup!$B$11="Weekly",'SPC Backing (Hide)'!$B$4:$B$263,'SPC Backing (Hide)'!$E$4:$E$263),0),1):INDEX($W$4:$W$263,MATCH(SPC!$B$14,IF(Setup!$B$11="Weekly",'SPC Backing (Hide)'!$B$4:$B$263,'SPC Backing (Hide)'!$E$4:$E$263),0),1),'SPC Backing (Hide)'!$AP$3)=AO81,_xlfn.PERCENTILE.INC(INDEX($W$4:$W$263,MATCH(SPC!$B$13,IF(Setup!$B$11="Weekly",'SPC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1" t="e">
        <f t="shared" si="30"/>
        <v>#N/A</v>
      </c>
    </row>
    <row r="82" spans="2:43" x14ac:dyDescent="0.35">
      <c r="B82" s="12" t="str">
        <f>Demand!C87</f>
        <v/>
      </c>
      <c r="C82" s="57" t="str">
        <f>Demand!D87</f>
        <v/>
      </c>
      <c r="D82" s="57" t="str">
        <f>Demand!E87</f>
        <v/>
      </c>
      <c r="E82" s="57" t="e">
        <f>TEXT(D82*29,"mmm")&amp;"-"&amp;IF(D82=1,MAX($C$4:C81)+1,MAX($C$4:C81))</f>
        <v>#VALUE!</v>
      </c>
      <c r="F82" s="7">
        <f>INDEX(Demand!$F$9:$T$268,MATCH('SPC Backing (Hide)'!$B82,Demand!$C$9:$C$268,0),MATCH('SPC Backing (Hide)'!F$3,Demand!$F$8:$T$8,0))</f>
        <v>0</v>
      </c>
      <c r="G82" s="5">
        <f>INDEX(Demand!$F$9:$T$268,MATCH('SPC Backing (Hide)'!$B82,Demand!$C$9:$C$268,0),MATCH('SPC Backing (Hide)'!G$3,Demand!$F$8:$T$8,0))</f>
        <v>0</v>
      </c>
      <c r="H82" s="5">
        <f>INDEX(Demand!$F$9:$T$268,MATCH('SPC Backing (Hide)'!$B82,Demand!$C$9:$C$268,0),MATCH('SPC Backing (Hide)'!H$3,Demand!$F$8:$T$8,0))</f>
        <v>0</v>
      </c>
      <c r="I82" s="5">
        <f>INDEX(Demand!$F$9:$T$268,MATCH('SPC Backing (Hide)'!$B82,Demand!$C$9:$C$268,0),MATCH('SPC Backing (Hide)'!I$3,Demand!$F$8:$T$8,0))</f>
        <v>0</v>
      </c>
      <c r="J82" s="5">
        <f>INDEX(Demand!$F$9:$T$268,MATCH('SPC Backing (Hide)'!$B82,Demand!$C$9:$C$268,0),MATCH('SPC Backing (Hide)'!J$3,Demand!$F$8:$T$8,0))</f>
        <v>0</v>
      </c>
      <c r="K82" s="5">
        <f>INDEX(Demand!$F$9:$T$268,MATCH('SPC Backing (Hide)'!$B82,Demand!$C$9:$C$268,0),MATCH('SPC Backing (Hide)'!K$3,Demand!$F$8:$T$8,0))</f>
        <v>0</v>
      </c>
      <c r="L82" s="5">
        <f>INDEX(Demand!$F$9:$T$268,MATCH('SPC Backing (Hide)'!$B82,Demand!$C$9:$C$268,0),MATCH('SPC Backing (Hide)'!L$3,Demand!$F$8:$T$8,0))</f>
        <v>0</v>
      </c>
      <c r="M82" s="5">
        <f>INDEX(Demand!$F$9:$T$268,MATCH('SPC Backing (Hide)'!$B82,Demand!$C$9:$C$268,0),MATCH('SPC Backing (Hide)'!M$3,Demand!$F$8:$T$8,0))</f>
        <v>0</v>
      </c>
      <c r="N82" s="5">
        <f>INDEX(Demand!$F$9:$T$268,MATCH('SPC Backing (Hide)'!$B82,Demand!$C$9:$C$268,0),MATCH('SPC Backing (Hide)'!N$3,Demand!$F$8:$T$8,0))</f>
        <v>0</v>
      </c>
      <c r="O82" s="5">
        <f>INDEX(Demand!$F$9:$T$268,MATCH('SPC Backing (Hide)'!$B82,Demand!$C$9:$C$268,0),MATCH('SPC Backing (Hide)'!O$3,Demand!$F$8:$T$8,0))</f>
        <v>0</v>
      </c>
      <c r="P82" s="5">
        <f>INDEX(Demand!$F$9:$T$268,MATCH('SPC Backing (Hide)'!$B82,Demand!$C$9:$C$268,0),MATCH('SPC Backing (Hide)'!P$3,Demand!$F$8:$T$8,0))</f>
        <v>0</v>
      </c>
      <c r="Q82" s="5">
        <f>INDEX(Demand!$F$9:$T$268,MATCH('SPC Backing (Hide)'!$B82,Demand!$C$9:$C$268,0),MATCH('SPC Backing (Hide)'!Q$3,Demand!$F$8:$T$8,0))</f>
        <v>0</v>
      </c>
      <c r="R82" s="5">
        <f>INDEX(Demand!$F$9:$T$268,MATCH('SPC Backing (Hide)'!$B82,Demand!$C$9:$C$268,0),MATCH('SPC Backing (Hide)'!R$3,Demand!$F$8:$T$8,0))</f>
        <v>0</v>
      </c>
      <c r="S82" s="5">
        <f>INDEX(Demand!$F$9:$T$268,MATCH('SPC Backing (Hide)'!$B82,Demand!$C$9:$C$268,0),MATCH('SPC Backing (Hide)'!S$3,Demand!$F$8:$T$8,0))</f>
        <v>0</v>
      </c>
      <c r="T82" s="6">
        <f>INDEX(Demand!$F$9:$T$268,MATCH('SPC Backing (Hide)'!$B82,Demand!$C$9:$C$268,0),MATCH('SPC Backing (Hide)'!T$3,Demand!$F$8:$T$8,0))</f>
        <v>0</v>
      </c>
      <c r="U82" s="5">
        <f t="shared" si="16"/>
        <v>0</v>
      </c>
      <c r="V82">
        <f>IF(SPC!$B$13="",1,IF(SPC!$B$12="Yes",IF(Setup!$B$11="Weekly",IF(ROW(A79)&gt;=Demand!$A$8-51,1,0),IF(ROW(A79)&gt;=Demand!$A$8-11,1,0)),IF(Setup!$B$11="Weekly",IF(AND(B82&gt;=SPC!$B$13,B82&lt;SPC!$B$14),1,0),IF(AND(MATCH(E82,$E$4:$E$263,0)&gt;=MATCH(SPC!$B$13,$E$4:$E$263,0),MATCH(E82,$E$4:$E$263,0)&lt;=MATCH(SPC!$B$14,$E$4:$E$263,0)),1,0))))</f>
        <v>1</v>
      </c>
      <c r="W82" cm="1">
        <f t="array" ref="W82">INDEX($F$4:$U$263,ROW(A79),MATCH($X$2,$F$3:$U$3,0))</f>
        <v>0</v>
      </c>
      <c r="X82" t="e">
        <f>AVERAGE(INDEX($F$4:$U$263,MATCH(SPC!$B$13,IF(Setup!$B$11="Weekly",'SPC Backing (Hide)'!$B$4:$B$263,'SPC Backing (Hide)'!$E$4:$E$263),0),MATCH($X$2,$F$3:$U$3,0)):INDEX($F$4:$U$263,MATCH(SPC!$B$14,IF(Setup!$B$11="Weekly",'SPC Backing (Hide)'!$B$4:$B$263,'SPC Backing (Hide)'!$E$4:$E$263),0),MATCH('SPC Backing (Hide)'!$X$2,'SPC Backing (Hide)'!$F$3:$U$3,0)))</f>
        <v>#N/A</v>
      </c>
      <c r="Y82" cm="1">
        <f t="array" ref="Y82">ABS(INDEX($F$4:$U$263,ROW(A79),MATCH($X$2,$F$3:$U$3,0))-INDEX($F$4:$U$263,ROW(A78),MATCH($X$2,$F$3:$U$3,0)))</f>
        <v>0</v>
      </c>
      <c r="Z82" t="e">
        <f>AVERAGE(INDEX($Y$4:$Y$263,MATCH(SPC!$B$13,IF(Setup!$B$11="Weekly",'SPC Backing (Hide)'!$B$4:$B$263,'SPC Backing (Hide)'!$E$4:$E$263),0)):INDEX($Y$4:$Y$263,MATCH(SPC!$B$14,IF(Setup!$B$11="Weekly",'SPC Backing (Hide)'!$B$4:$B$263,'SPC Backing (Hide)'!$E$4:$E$263),0),1))</f>
        <v>#N/A</v>
      </c>
      <c r="AA82" t="e">
        <f t="shared" si="17"/>
        <v>#N/A</v>
      </c>
      <c r="AB82" t="e">
        <f t="shared" si="18"/>
        <v>#N/A</v>
      </c>
      <c r="AC82" t="e">
        <f t="shared" si="19"/>
        <v>#N/A</v>
      </c>
      <c r="AD82" t="e">
        <f t="shared" si="20"/>
        <v>#N/A</v>
      </c>
      <c r="AE82" t="e">
        <f t="shared" si="21"/>
        <v>#N/A</v>
      </c>
      <c r="AF82" t="e">
        <f t="shared" si="22"/>
        <v>#N/A</v>
      </c>
      <c r="AG82" t="e">
        <f t="shared" si="23"/>
        <v>#N/A</v>
      </c>
      <c r="AH82" t="e">
        <f t="shared" si="24"/>
        <v>#N/A</v>
      </c>
      <c r="AI82" t="e">
        <f t="shared" si="31"/>
        <v>#N/A</v>
      </c>
      <c r="AJ82" t="e">
        <f t="shared" si="25"/>
        <v>#N/A</v>
      </c>
      <c r="AK82">
        <f t="shared" si="26"/>
        <v>0</v>
      </c>
      <c r="AL82" t="e">
        <f t="shared" si="27"/>
        <v>#N/A</v>
      </c>
      <c r="AM82" t="e">
        <f t="shared" si="28"/>
        <v>#N/A</v>
      </c>
      <c r="AN82" t="e">
        <f t="shared" si="29"/>
        <v>#N/A</v>
      </c>
      <c r="AO82" t="e">
        <f>_xlfn.PERCENTILE.INC(INDEX($W$4:$W$263,MATCH(SPC!$B$13,IF(Setup!$B$11="Weekly",'SPC Backing (Hide)'!$B$4:$B$263,'SPC Backing (Hide)'!$E$4:$E$263),0),1):INDEX($W$4:$W$263,MATCH(SPC!$B$14,IF(Setup!$B$11="Weekly",'SPC Backing (Hide)'!$B$4:$B$263,'SPC Backing (Hide)'!$E$4:$E$263),0),1),'SPC Backing (Hide)'!$AO$3)</f>
        <v>#N/A</v>
      </c>
      <c r="AP82" t="e">
        <f>IF(_xlfn.PERCENTILE.INC(INDEX($W$4:$W$263,MATCH(SPC!$B$13,IF(Setup!$B$11="Weekly",'SPC Backing (Hide)'!$B$4:$B$263,'SPC Backing (Hide)'!$E$4:$E$263),0),1):INDEX($W$4:$W$263,MATCH(SPC!$B$14,IF(Setup!$B$11="Weekly",'SPC Backing (Hide)'!$B$4:$B$263,'SPC Backing (Hide)'!$E$4:$E$263),0),1),'SPC Backing (Hide)'!$AP$3)=AO82,_xlfn.PERCENTILE.INC(INDEX($W$4:$W$263,MATCH(SPC!$B$13,IF(Setup!$B$11="Weekly",'SPC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2" t="e">
        <f t="shared" si="30"/>
        <v>#N/A</v>
      </c>
    </row>
    <row r="83" spans="2:43" x14ac:dyDescent="0.35">
      <c r="B83" s="12" t="str">
        <f>Demand!C88</f>
        <v/>
      </c>
      <c r="C83" s="57" t="str">
        <f>Demand!D88</f>
        <v/>
      </c>
      <c r="D83" s="57" t="str">
        <f>Demand!E88</f>
        <v/>
      </c>
      <c r="E83" s="57" t="e">
        <f>TEXT(D83*29,"mmm")&amp;"-"&amp;IF(D83=1,MAX($C$4:C82)+1,MAX($C$4:C82))</f>
        <v>#VALUE!</v>
      </c>
      <c r="F83" s="7">
        <f>INDEX(Demand!$F$9:$T$268,MATCH('SPC Backing (Hide)'!$B83,Demand!$C$9:$C$268,0),MATCH('SPC Backing (Hide)'!F$3,Demand!$F$8:$T$8,0))</f>
        <v>0</v>
      </c>
      <c r="G83" s="5">
        <f>INDEX(Demand!$F$9:$T$268,MATCH('SPC Backing (Hide)'!$B83,Demand!$C$9:$C$268,0),MATCH('SPC Backing (Hide)'!G$3,Demand!$F$8:$T$8,0))</f>
        <v>0</v>
      </c>
      <c r="H83" s="5">
        <f>INDEX(Demand!$F$9:$T$268,MATCH('SPC Backing (Hide)'!$B83,Demand!$C$9:$C$268,0),MATCH('SPC Backing (Hide)'!H$3,Demand!$F$8:$T$8,0))</f>
        <v>0</v>
      </c>
      <c r="I83" s="5">
        <f>INDEX(Demand!$F$9:$T$268,MATCH('SPC Backing (Hide)'!$B83,Demand!$C$9:$C$268,0),MATCH('SPC Backing (Hide)'!I$3,Demand!$F$8:$T$8,0))</f>
        <v>0</v>
      </c>
      <c r="J83" s="5">
        <f>INDEX(Demand!$F$9:$T$268,MATCH('SPC Backing (Hide)'!$B83,Demand!$C$9:$C$268,0),MATCH('SPC Backing (Hide)'!J$3,Demand!$F$8:$T$8,0))</f>
        <v>0</v>
      </c>
      <c r="K83" s="5">
        <f>INDEX(Demand!$F$9:$T$268,MATCH('SPC Backing (Hide)'!$B83,Demand!$C$9:$C$268,0),MATCH('SPC Backing (Hide)'!K$3,Demand!$F$8:$T$8,0))</f>
        <v>0</v>
      </c>
      <c r="L83" s="5">
        <f>INDEX(Demand!$F$9:$T$268,MATCH('SPC Backing (Hide)'!$B83,Demand!$C$9:$C$268,0),MATCH('SPC Backing (Hide)'!L$3,Demand!$F$8:$T$8,0))</f>
        <v>0</v>
      </c>
      <c r="M83" s="5">
        <f>INDEX(Demand!$F$9:$T$268,MATCH('SPC Backing (Hide)'!$B83,Demand!$C$9:$C$268,0),MATCH('SPC Backing (Hide)'!M$3,Demand!$F$8:$T$8,0))</f>
        <v>0</v>
      </c>
      <c r="N83" s="5">
        <f>INDEX(Demand!$F$9:$T$268,MATCH('SPC Backing (Hide)'!$B83,Demand!$C$9:$C$268,0),MATCH('SPC Backing (Hide)'!N$3,Demand!$F$8:$T$8,0))</f>
        <v>0</v>
      </c>
      <c r="O83" s="5">
        <f>INDEX(Demand!$F$9:$T$268,MATCH('SPC Backing (Hide)'!$B83,Demand!$C$9:$C$268,0),MATCH('SPC Backing (Hide)'!O$3,Demand!$F$8:$T$8,0))</f>
        <v>0</v>
      </c>
      <c r="P83" s="5">
        <f>INDEX(Demand!$F$9:$T$268,MATCH('SPC Backing (Hide)'!$B83,Demand!$C$9:$C$268,0),MATCH('SPC Backing (Hide)'!P$3,Demand!$F$8:$T$8,0))</f>
        <v>0</v>
      </c>
      <c r="Q83" s="5">
        <f>INDEX(Demand!$F$9:$T$268,MATCH('SPC Backing (Hide)'!$B83,Demand!$C$9:$C$268,0),MATCH('SPC Backing (Hide)'!Q$3,Demand!$F$8:$T$8,0))</f>
        <v>0</v>
      </c>
      <c r="R83" s="5">
        <f>INDEX(Demand!$F$9:$T$268,MATCH('SPC Backing (Hide)'!$B83,Demand!$C$9:$C$268,0),MATCH('SPC Backing (Hide)'!R$3,Demand!$F$8:$T$8,0))</f>
        <v>0</v>
      </c>
      <c r="S83" s="5">
        <f>INDEX(Demand!$F$9:$T$268,MATCH('SPC Backing (Hide)'!$B83,Demand!$C$9:$C$268,0),MATCH('SPC Backing (Hide)'!S$3,Demand!$F$8:$T$8,0))</f>
        <v>0</v>
      </c>
      <c r="T83" s="6">
        <f>INDEX(Demand!$F$9:$T$268,MATCH('SPC Backing (Hide)'!$B83,Demand!$C$9:$C$268,0),MATCH('SPC Backing (Hide)'!T$3,Demand!$F$8:$T$8,0))</f>
        <v>0</v>
      </c>
      <c r="U83" s="5">
        <f t="shared" si="16"/>
        <v>0</v>
      </c>
      <c r="V83">
        <f>IF(SPC!$B$13="",1,IF(SPC!$B$12="Yes",IF(Setup!$B$11="Weekly",IF(ROW(A80)&gt;=Demand!$A$8-51,1,0),IF(ROW(A80)&gt;=Demand!$A$8-11,1,0)),IF(Setup!$B$11="Weekly",IF(AND(B83&gt;=SPC!$B$13,B83&lt;SPC!$B$14),1,0),IF(AND(MATCH(E83,$E$4:$E$263,0)&gt;=MATCH(SPC!$B$13,$E$4:$E$263,0),MATCH(E83,$E$4:$E$263,0)&lt;=MATCH(SPC!$B$14,$E$4:$E$263,0)),1,0))))</f>
        <v>1</v>
      </c>
      <c r="W83" cm="1">
        <f t="array" ref="W83">INDEX($F$4:$U$263,ROW(A80),MATCH($X$2,$F$3:$U$3,0))</f>
        <v>0</v>
      </c>
      <c r="X83" t="e">
        <f>AVERAGE(INDEX($F$4:$U$263,MATCH(SPC!$B$13,IF(Setup!$B$11="Weekly",'SPC Backing (Hide)'!$B$4:$B$263,'SPC Backing (Hide)'!$E$4:$E$263),0),MATCH($X$2,$F$3:$U$3,0)):INDEX($F$4:$U$263,MATCH(SPC!$B$14,IF(Setup!$B$11="Weekly",'SPC Backing (Hide)'!$B$4:$B$263,'SPC Backing (Hide)'!$E$4:$E$263),0),MATCH('SPC Backing (Hide)'!$X$2,'SPC Backing (Hide)'!$F$3:$U$3,0)))</f>
        <v>#N/A</v>
      </c>
      <c r="Y83" cm="1">
        <f t="array" ref="Y83">ABS(INDEX($F$4:$U$263,ROW(A80),MATCH($X$2,$F$3:$U$3,0))-INDEX($F$4:$U$263,ROW(A79),MATCH($X$2,$F$3:$U$3,0)))</f>
        <v>0</v>
      </c>
      <c r="Z83" t="e">
        <f>AVERAGE(INDEX($Y$4:$Y$263,MATCH(SPC!$B$13,IF(Setup!$B$11="Weekly",'SPC Backing (Hide)'!$B$4:$B$263,'SPC Backing (Hide)'!$E$4:$E$263),0)):INDEX($Y$4:$Y$263,MATCH(SPC!$B$14,IF(Setup!$B$11="Weekly",'SPC Backing (Hide)'!$B$4:$B$263,'SPC Backing (Hide)'!$E$4:$E$263),0),1))</f>
        <v>#N/A</v>
      </c>
      <c r="AA83" t="e">
        <f t="shared" si="17"/>
        <v>#N/A</v>
      </c>
      <c r="AB83" t="e">
        <f t="shared" si="18"/>
        <v>#N/A</v>
      </c>
      <c r="AC83" t="e">
        <f t="shared" si="19"/>
        <v>#N/A</v>
      </c>
      <c r="AD83" t="e">
        <f t="shared" si="20"/>
        <v>#N/A</v>
      </c>
      <c r="AE83" t="e">
        <f t="shared" si="21"/>
        <v>#N/A</v>
      </c>
      <c r="AF83" t="e">
        <f t="shared" si="22"/>
        <v>#N/A</v>
      </c>
      <c r="AG83" t="e">
        <f t="shared" si="23"/>
        <v>#N/A</v>
      </c>
      <c r="AH83" t="e">
        <f t="shared" si="24"/>
        <v>#N/A</v>
      </c>
      <c r="AI83" t="e">
        <f t="shared" si="31"/>
        <v>#N/A</v>
      </c>
      <c r="AJ83" t="e">
        <f t="shared" si="25"/>
        <v>#N/A</v>
      </c>
      <c r="AK83">
        <f t="shared" si="26"/>
        <v>0</v>
      </c>
      <c r="AL83" t="e">
        <f t="shared" si="27"/>
        <v>#N/A</v>
      </c>
      <c r="AM83" t="e">
        <f t="shared" si="28"/>
        <v>#N/A</v>
      </c>
      <c r="AN83" t="e">
        <f t="shared" si="29"/>
        <v>#N/A</v>
      </c>
      <c r="AO83" t="e">
        <f>_xlfn.PERCENTILE.INC(INDEX($W$4:$W$263,MATCH(SPC!$B$13,IF(Setup!$B$11="Weekly",'SPC Backing (Hide)'!$B$4:$B$263,'SPC Backing (Hide)'!$E$4:$E$263),0),1):INDEX($W$4:$W$263,MATCH(SPC!$B$14,IF(Setup!$B$11="Weekly",'SPC Backing (Hide)'!$B$4:$B$263,'SPC Backing (Hide)'!$E$4:$E$263),0),1),'SPC Backing (Hide)'!$AO$3)</f>
        <v>#N/A</v>
      </c>
      <c r="AP83" t="e">
        <f>IF(_xlfn.PERCENTILE.INC(INDEX($W$4:$W$263,MATCH(SPC!$B$13,IF(Setup!$B$11="Weekly",'SPC Backing (Hide)'!$B$4:$B$263,'SPC Backing (Hide)'!$E$4:$E$263),0),1):INDEX($W$4:$W$263,MATCH(SPC!$B$14,IF(Setup!$B$11="Weekly",'SPC Backing (Hide)'!$B$4:$B$263,'SPC Backing (Hide)'!$E$4:$E$263),0),1),'SPC Backing (Hide)'!$AP$3)=AO83,_xlfn.PERCENTILE.INC(INDEX($W$4:$W$263,MATCH(SPC!$B$13,IF(Setup!$B$11="Weekly",'SPC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3" t="e">
        <f t="shared" si="30"/>
        <v>#N/A</v>
      </c>
    </row>
    <row r="84" spans="2:43" x14ac:dyDescent="0.35">
      <c r="B84" s="12" t="str">
        <f>Demand!C89</f>
        <v/>
      </c>
      <c r="C84" s="57" t="str">
        <f>Demand!D89</f>
        <v/>
      </c>
      <c r="D84" s="57" t="str">
        <f>Demand!E89</f>
        <v/>
      </c>
      <c r="E84" s="57" t="e">
        <f>TEXT(D84*29,"mmm")&amp;"-"&amp;IF(D84=1,MAX($C$4:C83)+1,MAX($C$4:C83))</f>
        <v>#VALUE!</v>
      </c>
      <c r="F84" s="7">
        <f>INDEX(Demand!$F$9:$T$268,MATCH('SPC Backing (Hide)'!$B84,Demand!$C$9:$C$268,0),MATCH('SPC Backing (Hide)'!F$3,Demand!$F$8:$T$8,0))</f>
        <v>0</v>
      </c>
      <c r="G84" s="5">
        <f>INDEX(Demand!$F$9:$T$268,MATCH('SPC Backing (Hide)'!$B84,Demand!$C$9:$C$268,0),MATCH('SPC Backing (Hide)'!G$3,Demand!$F$8:$T$8,0))</f>
        <v>0</v>
      </c>
      <c r="H84" s="5">
        <f>INDEX(Demand!$F$9:$T$268,MATCH('SPC Backing (Hide)'!$B84,Demand!$C$9:$C$268,0),MATCH('SPC Backing (Hide)'!H$3,Demand!$F$8:$T$8,0))</f>
        <v>0</v>
      </c>
      <c r="I84" s="5">
        <f>INDEX(Demand!$F$9:$T$268,MATCH('SPC Backing (Hide)'!$B84,Demand!$C$9:$C$268,0),MATCH('SPC Backing (Hide)'!I$3,Demand!$F$8:$T$8,0))</f>
        <v>0</v>
      </c>
      <c r="J84" s="5">
        <f>INDEX(Demand!$F$9:$T$268,MATCH('SPC Backing (Hide)'!$B84,Demand!$C$9:$C$268,0),MATCH('SPC Backing (Hide)'!J$3,Demand!$F$8:$T$8,0))</f>
        <v>0</v>
      </c>
      <c r="K84" s="5">
        <f>INDEX(Demand!$F$9:$T$268,MATCH('SPC Backing (Hide)'!$B84,Demand!$C$9:$C$268,0),MATCH('SPC Backing (Hide)'!K$3,Demand!$F$8:$T$8,0))</f>
        <v>0</v>
      </c>
      <c r="L84" s="5">
        <f>INDEX(Demand!$F$9:$T$268,MATCH('SPC Backing (Hide)'!$B84,Demand!$C$9:$C$268,0),MATCH('SPC Backing (Hide)'!L$3,Demand!$F$8:$T$8,0))</f>
        <v>0</v>
      </c>
      <c r="M84" s="5">
        <f>INDEX(Demand!$F$9:$T$268,MATCH('SPC Backing (Hide)'!$B84,Demand!$C$9:$C$268,0),MATCH('SPC Backing (Hide)'!M$3,Demand!$F$8:$T$8,0))</f>
        <v>0</v>
      </c>
      <c r="N84" s="5">
        <f>INDEX(Demand!$F$9:$T$268,MATCH('SPC Backing (Hide)'!$B84,Demand!$C$9:$C$268,0),MATCH('SPC Backing (Hide)'!N$3,Demand!$F$8:$T$8,0))</f>
        <v>0</v>
      </c>
      <c r="O84" s="5">
        <f>INDEX(Demand!$F$9:$T$268,MATCH('SPC Backing (Hide)'!$B84,Demand!$C$9:$C$268,0),MATCH('SPC Backing (Hide)'!O$3,Demand!$F$8:$T$8,0))</f>
        <v>0</v>
      </c>
      <c r="P84" s="5">
        <f>INDEX(Demand!$F$9:$T$268,MATCH('SPC Backing (Hide)'!$B84,Demand!$C$9:$C$268,0),MATCH('SPC Backing (Hide)'!P$3,Demand!$F$8:$T$8,0))</f>
        <v>0</v>
      </c>
      <c r="Q84" s="5">
        <f>INDEX(Demand!$F$9:$T$268,MATCH('SPC Backing (Hide)'!$B84,Demand!$C$9:$C$268,0),MATCH('SPC Backing (Hide)'!Q$3,Demand!$F$8:$T$8,0))</f>
        <v>0</v>
      </c>
      <c r="R84" s="5">
        <f>INDEX(Demand!$F$9:$T$268,MATCH('SPC Backing (Hide)'!$B84,Demand!$C$9:$C$268,0),MATCH('SPC Backing (Hide)'!R$3,Demand!$F$8:$T$8,0))</f>
        <v>0</v>
      </c>
      <c r="S84" s="5">
        <f>INDEX(Demand!$F$9:$T$268,MATCH('SPC Backing (Hide)'!$B84,Demand!$C$9:$C$268,0),MATCH('SPC Backing (Hide)'!S$3,Demand!$F$8:$T$8,0))</f>
        <v>0</v>
      </c>
      <c r="T84" s="6">
        <f>INDEX(Demand!$F$9:$T$268,MATCH('SPC Backing (Hide)'!$B84,Demand!$C$9:$C$268,0),MATCH('SPC Backing (Hide)'!T$3,Demand!$F$8:$T$8,0))</f>
        <v>0</v>
      </c>
      <c r="U84" s="5">
        <f t="shared" si="16"/>
        <v>0</v>
      </c>
      <c r="V84">
        <f>IF(SPC!$B$13="",1,IF(SPC!$B$12="Yes",IF(Setup!$B$11="Weekly",IF(ROW(A81)&gt;=Demand!$A$8-51,1,0),IF(ROW(A81)&gt;=Demand!$A$8-11,1,0)),IF(Setup!$B$11="Weekly",IF(AND(B84&gt;=SPC!$B$13,B84&lt;SPC!$B$14),1,0),IF(AND(MATCH(E84,$E$4:$E$263,0)&gt;=MATCH(SPC!$B$13,$E$4:$E$263,0),MATCH(E84,$E$4:$E$263,0)&lt;=MATCH(SPC!$B$14,$E$4:$E$263,0)),1,0))))</f>
        <v>1</v>
      </c>
      <c r="W84" cm="1">
        <f t="array" ref="W84">INDEX($F$4:$U$263,ROW(A81),MATCH($X$2,$F$3:$U$3,0))</f>
        <v>0</v>
      </c>
      <c r="X84" t="e">
        <f>AVERAGE(INDEX($F$4:$U$263,MATCH(SPC!$B$13,IF(Setup!$B$11="Weekly",'SPC Backing (Hide)'!$B$4:$B$263,'SPC Backing (Hide)'!$E$4:$E$263),0),MATCH($X$2,$F$3:$U$3,0)):INDEX($F$4:$U$263,MATCH(SPC!$B$14,IF(Setup!$B$11="Weekly",'SPC Backing (Hide)'!$B$4:$B$263,'SPC Backing (Hide)'!$E$4:$E$263),0),MATCH('SPC Backing (Hide)'!$X$2,'SPC Backing (Hide)'!$F$3:$U$3,0)))</f>
        <v>#N/A</v>
      </c>
      <c r="Y84" cm="1">
        <f t="array" ref="Y84">ABS(INDEX($F$4:$U$263,ROW(A81),MATCH($X$2,$F$3:$U$3,0))-INDEX($F$4:$U$263,ROW(A80),MATCH($X$2,$F$3:$U$3,0)))</f>
        <v>0</v>
      </c>
      <c r="Z84" t="e">
        <f>AVERAGE(INDEX($Y$4:$Y$263,MATCH(SPC!$B$13,IF(Setup!$B$11="Weekly",'SPC Backing (Hide)'!$B$4:$B$263,'SPC Backing (Hide)'!$E$4:$E$263),0)):INDEX($Y$4:$Y$263,MATCH(SPC!$B$14,IF(Setup!$B$11="Weekly",'SPC Backing (Hide)'!$B$4:$B$263,'SPC Backing (Hide)'!$E$4:$E$263),0),1))</f>
        <v>#N/A</v>
      </c>
      <c r="AA84" t="e">
        <f t="shared" si="17"/>
        <v>#N/A</v>
      </c>
      <c r="AB84" t="e">
        <f t="shared" si="18"/>
        <v>#N/A</v>
      </c>
      <c r="AC84" t="e">
        <f t="shared" si="19"/>
        <v>#N/A</v>
      </c>
      <c r="AD84" t="e">
        <f t="shared" si="20"/>
        <v>#N/A</v>
      </c>
      <c r="AE84" t="e">
        <f t="shared" si="21"/>
        <v>#N/A</v>
      </c>
      <c r="AF84" t="e">
        <f t="shared" si="22"/>
        <v>#N/A</v>
      </c>
      <c r="AG84" t="e">
        <f t="shared" si="23"/>
        <v>#N/A</v>
      </c>
      <c r="AH84" t="e">
        <f t="shared" si="24"/>
        <v>#N/A</v>
      </c>
      <c r="AI84" t="e">
        <f t="shared" si="31"/>
        <v>#N/A</v>
      </c>
      <c r="AJ84" t="e">
        <f t="shared" si="25"/>
        <v>#N/A</v>
      </c>
      <c r="AK84">
        <f t="shared" si="26"/>
        <v>0</v>
      </c>
      <c r="AL84" t="e">
        <f t="shared" si="27"/>
        <v>#N/A</v>
      </c>
      <c r="AM84" t="e">
        <f t="shared" si="28"/>
        <v>#N/A</v>
      </c>
      <c r="AN84" t="e">
        <f t="shared" si="29"/>
        <v>#N/A</v>
      </c>
      <c r="AO84" t="e">
        <f>_xlfn.PERCENTILE.INC(INDEX($W$4:$W$263,MATCH(SPC!$B$13,IF(Setup!$B$11="Weekly",'SPC Backing (Hide)'!$B$4:$B$263,'SPC Backing (Hide)'!$E$4:$E$263),0),1):INDEX($W$4:$W$263,MATCH(SPC!$B$14,IF(Setup!$B$11="Weekly",'SPC Backing (Hide)'!$B$4:$B$263,'SPC Backing (Hide)'!$E$4:$E$263),0),1),'SPC Backing (Hide)'!$AO$3)</f>
        <v>#N/A</v>
      </c>
      <c r="AP84" t="e">
        <f>IF(_xlfn.PERCENTILE.INC(INDEX($W$4:$W$263,MATCH(SPC!$B$13,IF(Setup!$B$11="Weekly",'SPC Backing (Hide)'!$B$4:$B$263,'SPC Backing (Hide)'!$E$4:$E$263),0),1):INDEX($W$4:$W$263,MATCH(SPC!$B$14,IF(Setup!$B$11="Weekly",'SPC Backing (Hide)'!$B$4:$B$263,'SPC Backing (Hide)'!$E$4:$E$263),0),1),'SPC Backing (Hide)'!$AP$3)=AO84,_xlfn.PERCENTILE.INC(INDEX($W$4:$W$263,MATCH(SPC!$B$13,IF(Setup!$B$11="Weekly",'SPC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4" t="e">
        <f t="shared" si="30"/>
        <v>#N/A</v>
      </c>
    </row>
    <row r="85" spans="2:43" x14ac:dyDescent="0.35">
      <c r="B85" s="12" t="str">
        <f>Demand!C90</f>
        <v/>
      </c>
      <c r="C85" s="57" t="str">
        <f>Demand!D90</f>
        <v/>
      </c>
      <c r="D85" s="57" t="str">
        <f>Demand!E90</f>
        <v/>
      </c>
      <c r="E85" s="57" t="e">
        <f>TEXT(D85*29,"mmm")&amp;"-"&amp;IF(D85=1,MAX($C$4:C84)+1,MAX($C$4:C84))</f>
        <v>#VALUE!</v>
      </c>
      <c r="F85" s="7">
        <f>INDEX(Demand!$F$9:$T$268,MATCH('SPC Backing (Hide)'!$B85,Demand!$C$9:$C$268,0),MATCH('SPC Backing (Hide)'!F$3,Demand!$F$8:$T$8,0))</f>
        <v>0</v>
      </c>
      <c r="G85" s="5">
        <f>INDEX(Demand!$F$9:$T$268,MATCH('SPC Backing (Hide)'!$B85,Demand!$C$9:$C$268,0),MATCH('SPC Backing (Hide)'!G$3,Demand!$F$8:$T$8,0))</f>
        <v>0</v>
      </c>
      <c r="H85" s="5">
        <f>INDEX(Demand!$F$9:$T$268,MATCH('SPC Backing (Hide)'!$B85,Demand!$C$9:$C$268,0),MATCH('SPC Backing (Hide)'!H$3,Demand!$F$8:$T$8,0))</f>
        <v>0</v>
      </c>
      <c r="I85" s="5">
        <f>INDEX(Demand!$F$9:$T$268,MATCH('SPC Backing (Hide)'!$B85,Demand!$C$9:$C$268,0),MATCH('SPC Backing (Hide)'!I$3,Demand!$F$8:$T$8,0))</f>
        <v>0</v>
      </c>
      <c r="J85" s="5">
        <f>INDEX(Demand!$F$9:$T$268,MATCH('SPC Backing (Hide)'!$B85,Demand!$C$9:$C$268,0),MATCH('SPC Backing (Hide)'!J$3,Demand!$F$8:$T$8,0))</f>
        <v>0</v>
      </c>
      <c r="K85" s="5">
        <f>INDEX(Demand!$F$9:$T$268,MATCH('SPC Backing (Hide)'!$B85,Demand!$C$9:$C$268,0),MATCH('SPC Backing (Hide)'!K$3,Demand!$F$8:$T$8,0))</f>
        <v>0</v>
      </c>
      <c r="L85" s="5">
        <f>INDEX(Demand!$F$9:$T$268,MATCH('SPC Backing (Hide)'!$B85,Demand!$C$9:$C$268,0),MATCH('SPC Backing (Hide)'!L$3,Demand!$F$8:$T$8,0))</f>
        <v>0</v>
      </c>
      <c r="M85" s="5">
        <f>INDEX(Demand!$F$9:$T$268,MATCH('SPC Backing (Hide)'!$B85,Demand!$C$9:$C$268,0),MATCH('SPC Backing (Hide)'!M$3,Demand!$F$8:$T$8,0))</f>
        <v>0</v>
      </c>
      <c r="N85" s="5">
        <f>INDEX(Demand!$F$9:$T$268,MATCH('SPC Backing (Hide)'!$B85,Demand!$C$9:$C$268,0),MATCH('SPC Backing (Hide)'!N$3,Demand!$F$8:$T$8,0))</f>
        <v>0</v>
      </c>
      <c r="O85" s="5">
        <f>INDEX(Demand!$F$9:$T$268,MATCH('SPC Backing (Hide)'!$B85,Demand!$C$9:$C$268,0),MATCH('SPC Backing (Hide)'!O$3,Demand!$F$8:$T$8,0))</f>
        <v>0</v>
      </c>
      <c r="P85" s="5">
        <f>INDEX(Demand!$F$9:$T$268,MATCH('SPC Backing (Hide)'!$B85,Demand!$C$9:$C$268,0),MATCH('SPC Backing (Hide)'!P$3,Demand!$F$8:$T$8,0))</f>
        <v>0</v>
      </c>
      <c r="Q85" s="5">
        <f>INDEX(Demand!$F$9:$T$268,MATCH('SPC Backing (Hide)'!$B85,Demand!$C$9:$C$268,0),MATCH('SPC Backing (Hide)'!Q$3,Demand!$F$8:$T$8,0))</f>
        <v>0</v>
      </c>
      <c r="R85" s="5">
        <f>INDEX(Demand!$F$9:$T$268,MATCH('SPC Backing (Hide)'!$B85,Demand!$C$9:$C$268,0),MATCH('SPC Backing (Hide)'!R$3,Demand!$F$8:$T$8,0))</f>
        <v>0</v>
      </c>
      <c r="S85" s="5">
        <f>INDEX(Demand!$F$9:$T$268,MATCH('SPC Backing (Hide)'!$B85,Demand!$C$9:$C$268,0),MATCH('SPC Backing (Hide)'!S$3,Demand!$F$8:$T$8,0))</f>
        <v>0</v>
      </c>
      <c r="T85" s="6">
        <f>INDEX(Demand!$F$9:$T$268,MATCH('SPC Backing (Hide)'!$B85,Demand!$C$9:$C$268,0),MATCH('SPC Backing (Hide)'!T$3,Demand!$F$8:$T$8,0))</f>
        <v>0</v>
      </c>
      <c r="U85" s="5">
        <f t="shared" si="16"/>
        <v>0</v>
      </c>
      <c r="V85">
        <f>IF(SPC!$B$13="",1,IF(SPC!$B$12="Yes",IF(Setup!$B$11="Weekly",IF(ROW(A82)&gt;=Demand!$A$8-51,1,0),IF(ROW(A82)&gt;=Demand!$A$8-11,1,0)),IF(Setup!$B$11="Weekly",IF(AND(B85&gt;=SPC!$B$13,B85&lt;SPC!$B$14),1,0),IF(AND(MATCH(E85,$E$4:$E$263,0)&gt;=MATCH(SPC!$B$13,$E$4:$E$263,0),MATCH(E85,$E$4:$E$263,0)&lt;=MATCH(SPC!$B$14,$E$4:$E$263,0)),1,0))))</f>
        <v>1</v>
      </c>
      <c r="W85" cm="1">
        <f t="array" ref="W85">INDEX($F$4:$U$263,ROW(A82),MATCH($X$2,$F$3:$U$3,0))</f>
        <v>0</v>
      </c>
      <c r="X85" t="e">
        <f>AVERAGE(INDEX($F$4:$U$263,MATCH(SPC!$B$13,IF(Setup!$B$11="Weekly",'SPC Backing (Hide)'!$B$4:$B$263,'SPC Backing (Hide)'!$E$4:$E$263),0),MATCH($X$2,$F$3:$U$3,0)):INDEX($F$4:$U$263,MATCH(SPC!$B$14,IF(Setup!$B$11="Weekly",'SPC Backing (Hide)'!$B$4:$B$263,'SPC Backing (Hide)'!$E$4:$E$263),0),MATCH('SPC Backing (Hide)'!$X$2,'SPC Backing (Hide)'!$F$3:$U$3,0)))</f>
        <v>#N/A</v>
      </c>
      <c r="Y85" cm="1">
        <f t="array" ref="Y85">ABS(INDEX($F$4:$U$263,ROW(A82),MATCH($X$2,$F$3:$U$3,0))-INDEX($F$4:$U$263,ROW(A81),MATCH($X$2,$F$3:$U$3,0)))</f>
        <v>0</v>
      </c>
      <c r="Z85" t="e">
        <f>AVERAGE(INDEX($Y$4:$Y$263,MATCH(SPC!$B$13,IF(Setup!$B$11="Weekly",'SPC Backing (Hide)'!$B$4:$B$263,'SPC Backing (Hide)'!$E$4:$E$263),0)):INDEX($Y$4:$Y$263,MATCH(SPC!$B$14,IF(Setup!$B$11="Weekly",'SPC Backing (Hide)'!$B$4:$B$263,'SPC Backing (Hide)'!$E$4:$E$263),0),1))</f>
        <v>#N/A</v>
      </c>
      <c r="AA85" t="e">
        <f t="shared" si="17"/>
        <v>#N/A</v>
      </c>
      <c r="AB85" t="e">
        <f t="shared" si="18"/>
        <v>#N/A</v>
      </c>
      <c r="AC85" t="e">
        <f t="shared" si="19"/>
        <v>#N/A</v>
      </c>
      <c r="AD85" t="e">
        <f t="shared" si="20"/>
        <v>#N/A</v>
      </c>
      <c r="AE85" t="e">
        <f t="shared" si="21"/>
        <v>#N/A</v>
      </c>
      <c r="AF85" t="e">
        <f t="shared" si="22"/>
        <v>#N/A</v>
      </c>
      <c r="AG85" t="e">
        <f t="shared" si="23"/>
        <v>#N/A</v>
      </c>
      <c r="AH85" t="e">
        <f t="shared" si="24"/>
        <v>#N/A</v>
      </c>
      <c r="AI85" t="e">
        <f t="shared" si="31"/>
        <v>#N/A</v>
      </c>
      <c r="AJ85" t="e">
        <f t="shared" si="25"/>
        <v>#N/A</v>
      </c>
      <c r="AK85">
        <f t="shared" si="26"/>
        <v>0</v>
      </c>
      <c r="AL85" t="e">
        <f t="shared" si="27"/>
        <v>#N/A</v>
      </c>
      <c r="AM85" t="e">
        <f t="shared" si="28"/>
        <v>#N/A</v>
      </c>
      <c r="AN85" t="e">
        <f t="shared" si="29"/>
        <v>#N/A</v>
      </c>
      <c r="AO85" t="e">
        <f>_xlfn.PERCENTILE.INC(INDEX($W$4:$W$263,MATCH(SPC!$B$13,IF(Setup!$B$11="Weekly",'SPC Backing (Hide)'!$B$4:$B$263,'SPC Backing (Hide)'!$E$4:$E$263),0),1):INDEX($W$4:$W$263,MATCH(SPC!$B$14,IF(Setup!$B$11="Weekly",'SPC Backing (Hide)'!$B$4:$B$263,'SPC Backing (Hide)'!$E$4:$E$263),0),1),'SPC Backing (Hide)'!$AO$3)</f>
        <v>#N/A</v>
      </c>
      <c r="AP85" t="e">
        <f>IF(_xlfn.PERCENTILE.INC(INDEX($W$4:$W$263,MATCH(SPC!$B$13,IF(Setup!$B$11="Weekly",'SPC Backing (Hide)'!$B$4:$B$263,'SPC Backing (Hide)'!$E$4:$E$263),0),1):INDEX($W$4:$W$263,MATCH(SPC!$B$14,IF(Setup!$B$11="Weekly",'SPC Backing (Hide)'!$B$4:$B$263,'SPC Backing (Hide)'!$E$4:$E$263),0),1),'SPC Backing (Hide)'!$AP$3)=AO85,_xlfn.PERCENTILE.INC(INDEX($W$4:$W$263,MATCH(SPC!$B$13,IF(Setup!$B$11="Weekly",'SPC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5" t="e">
        <f t="shared" si="30"/>
        <v>#N/A</v>
      </c>
    </row>
    <row r="86" spans="2:43" x14ac:dyDescent="0.35">
      <c r="B86" s="12" t="str">
        <f>Demand!C91</f>
        <v/>
      </c>
      <c r="C86" s="57" t="str">
        <f>Demand!D91</f>
        <v/>
      </c>
      <c r="D86" s="57" t="str">
        <f>Demand!E91</f>
        <v/>
      </c>
      <c r="E86" s="57" t="e">
        <f>TEXT(D86*29,"mmm")&amp;"-"&amp;IF(D86=1,MAX($C$4:C85)+1,MAX($C$4:C85))</f>
        <v>#VALUE!</v>
      </c>
      <c r="F86" s="7">
        <f>INDEX(Demand!$F$9:$T$268,MATCH('SPC Backing (Hide)'!$B86,Demand!$C$9:$C$268,0),MATCH('SPC Backing (Hide)'!F$3,Demand!$F$8:$T$8,0))</f>
        <v>0</v>
      </c>
      <c r="G86" s="5">
        <f>INDEX(Demand!$F$9:$T$268,MATCH('SPC Backing (Hide)'!$B86,Demand!$C$9:$C$268,0),MATCH('SPC Backing (Hide)'!G$3,Demand!$F$8:$T$8,0))</f>
        <v>0</v>
      </c>
      <c r="H86" s="5">
        <f>INDEX(Demand!$F$9:$T$268,MATCH('SPC Backing (Hide)'!$B86,Demand!$C$9:$C$268,0),MATCH('SPC Backing (Hide)'!H$3,Demand!$F$8:$T$8,0))</f>
        <v>0</v>
      </c>
      <c r="I86" s="5">
        <f>INDEX(Demand!$F$9:$T$268,MATCH('SPC Backing (Hide)'!$B86,Demand!$C$9:$C$268,0),MATCH('SPC Backing (Hide)'!I$3,Demand!$F$8:$T$8,0))</f>
        <v>0</v>
      </c>
      <c r="J86" s="5">
        <f>INDEX(Demand!$F$9:$T$268,MATCH('SPC Backing (Hide)'!$B86,Demand!$C$9:$C$268,0),MATCH('SPC Backing (Hide)'!J$3,Demand!$F$8:$T$8,0))</f>
        <v>0</v>
      </c>
      <c r="K86" s="5">
        <f>INDEX(Demand!$F$9:$T$268,MATCH('SPC Backing (Hide)'!$B86,Demand!$C$9:$C$268,0),MATCH('SPC Backing (Hide)'!K$3,Demand!$F$8:$T$8,0))</f>
        <v>0</v>
      </c>
      <c r="L86" s="5">
        <f>INDEX(Demand!$F$9:$T$268,MATCH('SPC Backing (Hide)'!$B86,Demand!$C$9:$C$268,0),MATCH('SPC Backing (Hide)'!L$3,Demand!$F$8:$T$8,0))</f>
        <v>0</v>
      </c>
      <c r="M86" s="5">
        <f>INDEX(Demand!$F$9:$T$268,MATCH('SPC Backing (Hide)'!$B86,Demand!$C$9:$C$268,0),MATCH('SPC Backing (Hide)'!M$3,Demand!$F$8:$T$8,0))</f>
        <v>0</v>
      </c>
      <c r="N86" s="5">
        <f>INDEX(Demand!$F$9:$T$268,MATCH('SPC Backing (Hide)'!$B86,Demand!$C$9:$C$268,0),MATCH('SPC Backing (Hide)'!N$3,Demand!$F$8:$T$8,0))</f>
        <v>0</v>
      </c>
      <c r="O86" s="5">
        <f>INDEX(Demand!$F$9:$T$268,MATCH('SPC Backing (Hide)'!$B86,Demand!$C$9:$C$268,0),MATCH('SPC Backing (Hide)'!O$3,Demand!$F$8:$T$8,0))</f>
        <v>0</v>
      </c>
      <c r="P86" s="5">
        <f>INDEX(Demand!$F$9:$T$268,MATCH('SPC Backing (Hide)'!$B86,Demand!$C$9:$C$268,0),MATCH('SPC Backing (Hide)'!P$3,Demand!$F$8:$T$8,0))</f>
        <v>0</v>
      </c>
      <c r="Q86" s="5">
        <f>INDEX(Demand!$F$9:$T$268,MATCH('SPC Backing (Hide)'!$B86,Demand!$C$9:$C$268,0),MATCH('SPC Backing (Hide)'!Q$3,Demand!$F$8:$T$8,0))</f>
        <v>0</v>
      </c>
      <c r="R86" s="5">
        <f>INDEX(Demand!$F$9:$T$268,MATCH('SPC Backing (Hide)'!$B86,Demand!$C$9:$C$268,0),MATCH('SPC Backing (Hide)'!R$3,Demand!$F$8:$T$8,0))</f>
        <v>0</v>
      </c>
      <c r="S86" s="5">
        <f>INDEX(Demand!$F$9:$T$268,MATCH('SPC Backing (Hide)'!$B86,Demand!$C$9:$C$268,0),MATCH('SPC Backing (Hide)'!S$3,Demand!$F$8:$T$8,0))</f>
        <v>0</v>
      </c>
      <c r="T86" s="6">
        <f>INDEX(Demand!$F$9:$T$268,MATCH('SPC Backing (Hide)'!$B86,Demand!$C$9:$C$268,0),MATCH('SPC Backing (Hide)'!T$3,Demand!$F$8:$T$8,0))</f>
        <v>0</v>
      </c>
      <c r="U86" s="5">
        <f t="shared" si="16"/>
        <v>0</v>
      </c>
      <c r="V86">
        <f>IF(SPC!$B$13="",1,IF(SPC!$B$12="Yes",IF(Setup!$B$11="Weekly",IF(ROW(A83)&gt;=Demand!$A$8-51,1,0),IF(ROW(A83)&gt;=Demand!$A$8-11,1,0)),IF(Setup!$B$11="Weekly",IF(AND(B86&gt;=SPC!$B$13,B86&lt;SPC!$B$14),1,0),IF(AND(MATCH(E86,$E$4:$E$263,0)&gt;=MATCH(SPC!$B$13,$E$4:$E$263,0),MATCH(E86,$E$4:$E$263,0)&lt;=MATCH(SPC!$B$14,$E$4:$E$263,0)),1,0))))</f>
        <v>1</v>
      </c>
      <c r="W86" cm="1">
        <f t="array" ref="W86">INDEX($F$4:$U$263,ROW(A83),MATCH($X$2,$F$3:$U$3,0))</f>
        <v>0</v>
      </c>
      <c r="X86" t="e">
        <f>AVERAGE(INDEX($F$4:$U$263,MATCH(SPC!$B$13,IF(Setup!$B$11="Weekly",'SPC Backing (Hide)'!$B$4:$B$263,'SPC Backing (Hide)'!$E$4:$E$263),0),MATCH($X$2,$F$3:$U$3,0)):INDEX($F$4:$U$263,MATCH(SPC!$B$14,IF(Setup!$B$11="Weekly",'SPC Backing (Hide)'!$B$4:$B$263,'SPC Backing (Hide)'!$E$4:$E$263),0),MATCH('SPC Backing (Hide)'!$X$2,'SPC Backing (Hide)'!$F$3:$U$3,0)))</f>
        <v>#N/A</v>
      </c>
      <c r="Y86" cm="1">
        <f t="array" ref="Y86">ABS(INDEX($F$4:$U$263,ROW(A83),MATCH($X$2,$F$3:$U$3,0))-INDEX($F$4:$U$263,ROW(A82),MATCH($X$2,$F$3:$U$3,0)))</f>
        <v>0</v>
      </c>
      <c r="Z86" t="e">
        <f>AVERAGE(INDEX($Y$4:$Y$263,MATCH(SPC!$B$13,IF(Setup!$B$11="Weekly",'SPC Backing (Hide)'!$B$4:$B$263,'SPC Backing (Hide)'!$E$4:$E$263),0)):INDEX($Y$4:$Y$263,MATCH(SPC!$B$14,IF(Setup!$B$11="Weekly",'SPC Backing (Hide)'!$B$4:$B$263,'SPC Backing (Hide)'!$E$4:$E$263),0),1))</f>
        <v>#N/A</v>
      </c>
      <c r="AA86" t="e">
        <f t="shared" si="17"/>
        <v>#N/A</v>
      </c>
      <c r="AB86" t="e">
        <f t="shared" si="18"/>
        <v>#N/A</v>
      </c>
      <c r="AC86" t="e">
        <f t="shared" si="19"/>
        <v>#N/A</v>
      </c>
      <c r="AD86" t="e">
        <f t="shared" si="20"/>
        <v>#N/A</v>
      </c>
      <c r="AE86" t="e">
        <f t="shared" si="21"/>
        <v>#N/A</v>
      </c>
      <c r="AF86" t="e">
        <f t="shared" si="22"/>
        <v>#N/A</v>
      </c>
      <c r="AG86" t="e">
        <f t="shared" si="23"/>
        <v>#N/A</v>
      </c>
      <c r="AH86" t="e">
        <f t="shared" si="24"/>
        <v>#N/A</v>
      </c>
      <c r="AI86" t="e">
        <f t="shared" si="31"/>
        <v>#N/A</v>
      </c>
      <c r="AJ86" t="e">
        <f t="shared" si="25"/>
        <v>#N/A</v>
      </c>
      <c r="AK86">
        <f t="shared" si="26"/>
        <v>0</v>
      </c>
      <c r="AL86" t="e">
        <f t="shared" si="27"/>
        <v>#N/A</v>
      </c>
      <c r="AM86" t="e">
        <f t="shared" si="28"/>
        <v>#N/A</v>
      </c>
      <c r="AN86" t="e">
        <f t="shared" si="29"/>
        <v>#N/A</v>
      </c>
      <c r="AO86" t="e">
        <f>_xlfn.PERCENTILE.INC(INDEX($W$4:$W$263,MATCH(SPC!$B$13,IF(Setup!$B$11="Weekly",'SPC Backing (Hide)'!$B$4:$B$263,'SPC Backing (Hide)'!$E$4:$E$263),0),1):INDEX($W$4:$W$263,MATCH(SPC!$B$14,IF(Setup!$B$11="Weekly",'SPC Backing (Hide)'!$B$4:$B$263,'SPC Backing (Hide)'!$E$4:$E$263),0),1),'SPC Backing (Hide)'!$AO$3)</f>
        <v>#N/A</v>
      </c>
      <c r="AP86" t="e">
        <f>IF(_xlfn.PERCENTILE.INC(INDEX($W$4:$W$263,MATCH(SPC!$B$13,IF(Setup!$B$11="Weekly",'SPC Backing (Hide)'!$B$4:$B$263,'SPC Backing (Hide)'!$E$4:$E$263),0),1):INDEX($W$4:$W$263,MATCH(SPC!$B$14,IF(Setup!$B$11="Weekly",'SPC Backing (Hide)'!$B$4:$B$263,'SPC Backing (Hide)'!$E$4:$E$263),0),1),'SPC Backing (Hide)'!$AP$3)=AO86,_xlfn.PERCENTILE.INC(INDEX($W$4:$W$263,MATCH(SPC!$B$13,IF(Setup!$B$11="Weekly",'SPC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6" t="e">
        <f t="shared" si="30"/>
        <v>#N/A</v>
      </c>
    </row>
    <row r="87" spans="2:43" x14ac:dyDescent="0.35">
      <c r="B87" s="12" t="str">
        <f>Demand!C92</f>
        <v/>
      </c>
      <c r="C87" s="57" t="str">
        <f>Demand!D92</f>
        <v/>
      </c>
      <c r="D87" s="57" t="str">
        <f>Demand!E92</f>
        <v/>
      </c>
      <c r="E87" s="57" t="e">
        <f>TEXT(D87*29,"mmm")&amp;"-"&amp;IF(D87=1,MAX($C$4:C86)+1,MAX($C$4:C86))</f>
        <v>#VALUE!</v>
      </c>
      <c r="F87" s="7">
        <f>INDEX(Demand!$F$9:$T$268,MATCH('SPC Backing (Hide)'!$B87,Demand!$C$9:$C$268,0),MATCH('SPC Backing (Hide)'!F$3,Demand!$F$8:$T$8,0))</f>
        <v>0</v>
      </c>
      <c r="G87" s="5">
        <f>INDEX(Demand!$F$9:$T$268,MATCH('SPC Backing (Hide)'!$B87,Demand!$C$9:$C$268,0),MATCH('SPC Backing (Hide)'!G$3,Demand!$F$8:$T$8,0))</f>
        <v>0</v>
      </c>
      <c r="H87" s="5">
        <f>INDEX(Demand!$F$9:$T$268,MATCH('SPC Backing (Hide)'!$B87,Demand!$C$9:$C$268,0),MATCH('SPC Backing (Hide)'!H$3,Demand!$F$8:$T$8,0))</f>
        <v>0</v>
      </c>
      <c r="I87" s="5">
        <f>INDEX(Demand!$F$9:$T$268,MATCH('SPC Backing (Hide)'!$B87,Demand!$C$9:$C$268,0),MATCH('SPC Backing (Hide)'!I$3,Demand!$F$8:$T$8,0))</f>
        <v>0</v>
      </c>
      <c r="J87" s="5">
        <f>INDEX(Demand!$F$9:$T$268,MATCH('SPC Backing (Hide)'!$B87,Demand!$C$9:$C$268,0),MATCH('SPC Backing (Hide)'!J$3,Demand!$F$8:$T$8,0))</f>
        <v>0</v>
      </c>
      <c r="K87" s="5">
        <f>INDEX(Demand!$F$9:$T$268,MATCH('SPC Backing (Hide)'!$B87,Demand!$C$9:$C$268,0),MATCH('SPC Backing (Hide)'!K$3,Demand!$F$8:$T$8,0))</f>
        <v>0</v>
      </c>
      <c r="L87" s="5">
        <f>INDEX(Demand!$F$9:$T$268,MATCH('SPC Backing (Hide)'!$B87,Demand!$C$9:$C$268,0),MATCH('SPC Backing (Hide)'!L$3,Demand!$F$8:$T$8,0))</f>
        <v>0</v>
      </c>
      <c r="M87" s="5">
        <f>INDEX(Demand!$F$9:$T$268,MATCH('SPC Backing (Hide)'!$B87,Demand!$C$9:$C$268,0),MATCH('SPC Backing (Hide)'!M$3,Demand!$F$8:$T$8,0))</f>
        <v>0</v>
      </c>
      <c r="N87" s="5">
        <f>INDEX(Demand!$F$9:$T$268,MATCH('SPC Backing (Hide)'!$B87,Demand!$C$9:$C$268,0),MATCH('SPC Backing (Hide)'!N$3,Demand!$F$8:$T$8,0))</f>
        <v>0</v>
      </c>
      <c r="O87" s="5">
        <f>INDEX(Demand!$F$9:$T$268,MATCH('SPC Backing (Hide)'!$B87,Demand!$C$9:$C$268,0),MATCH('SPC Backing (Hide)'!O$3,Demand!$F$8:$T$8,0))</f>
        <v>0</v>
      </c>
      <c r="P87" s="5">
        <f>INDEX(Demand!$F$9:$T$268,MATCH('SPC Backing (Hide)'!$B87,Demand!$C$9:$C$268,0),MATCH('SPC Backing (Hide)'!P$3,Demand!$F$8:$T$8,0))</f>
        <v>0</v>
      </c>
      <c r="Q87" s="5">
        <f>INDEX(Demand!$F$9:$T$268,MATCH('SPC Backing (Hide)'!$B87,Demand!$C$9:$C$268,0),MATCH('SPC Backing (Hide)'!Q$3,Demand!$F$8:$T$8,0))</f>
        <v>0</v>
      </c>
      <c r="R87" s="5">
        <f>INDEX(Demand!$F$9:$T$268,MATCH('SPC Backing (Hide)'!$B87,Demand!$C$9:$C$268,0),MATCH('SPC Backing (Hide)'!R$3,Demand!$F$8:$T$8,0))</f>
        <v>0</v>
      </c>
      <c r="S87" s="5">
        <f>INDEX(Demand!$F$9:$T$268,MATCH('SPC Backing (Hide)'!$B87,Demand!$C$9:$C$268,0),MATCH('SPC Backing (Hide)'!S$3,Demand!$F$8:$T$8,0))</f>
        <v>0</v>
      </c>
      <c r="T87" s="6">
        <f>INDEX(Demand!$F$9:$T$268,MATCH('SPC Backing (Hide)'!$B87,Demand!$C$9:$C$268,0),MATCH('SPC Backing (Hide)'!T$3,Demand!$F$8:$T$8,0))</f>
        <v>0</v>
      </c>
      <c r="U87" s="5">
        <f t="shared" si="16"/>
        <v>0</v>
      </c>
      <c r="V87">
        <f>IF(SPC!$B$13="",1,IF(SPC!$B$12="Yes",IF(Setup!$B$11="Weekly",IF(ROW(A84)&gt;=Demand!$A$8-51,1,0),IF(ROW(A84)&gt;=Demand!$A$8-11,1,0)),IF(Setup!$B$11="Weekly",IF(AND(B87&gt;=SPC!$B$13,B87&lt;SPC!$B$14),1,0),IF(AND(MATCH(E87,$E$4:$E$263,0)&gt;=MATCH(SPC!$B$13,$E$4:$E$263,0),MATCH(E87,$E$4:$E$263,0)&lt;=MATCH(SPC!$B$14,$E$4:$E$263,0)),1,0))))</f>
        <v>1</v>
      </c>
      <c r="W87" cm="1">
        <f t="array" ref="W87">INDEX($F$4:$U$263,ROW(A84),MATCH($X$2,$F$3:$U$3,0))</f>
        <v>0</v>
      </c>
      <c r="X87" t="e">
        <f>AVERAGE(INDEX($F$4:$U$263,MATCH(SPC!$B$13,IF(Setup!$B$11="Weekly",'SPC Backing (Hide)'!$B$4:$B$263,'SPC Backing (Hide)'!$E$4:$E$263),0),MATCH($X$2,$F$3:$U$3,0)):INDEX($F$4:$U$263,MATCH(SPC!$B$14,IF(Setup!$B$11="Weekly",'SPC Backing (Hide)'!$B$4:$B$263,'SPC Backing (Hide)'!$E$4:$E$263),0),MATCH('SPC Backing (Hide)'!$X$2,'SPC Backing (Hide)'!$F$3:$U$3,0)))</f>
        <v>#N/A</v>
      </c>
      <c r="Y87" cm="1">
        <f t="array" ref="Y87">ABS(INDEX($F$4:$U$263,ROW(A84),MATCH($X$2,$F$3:$U$3,0))-INDEX($F$4:$U$263,ROW(A83),MATCH($X$2,$F$3:$U$3,0)))</f>
        <v>0</v>
      </c>
      <c r="Z87" t="e">
        <f>AVERAGE(INDEX($Y$4:$Y$263,MATCH(SPC!$B$13,IF(Setup!$B$11="Weekly",'SPC Backing (Hide)'!$B$4:$B$263,'SPC Backing (Hide)'!$E$4:$E$263),0)):INDEX($Y$4:$Y$263,MATCH(SPC!$B$14,IF(Setup!$B$11="Weekly",'SPC Backing (Hide)'!$B$4:$B$263,'SPC Backing (Hide)'!$E$4:$E$263),0),1))</f>
        <v>#N/A</v>
      </c>
      <c r="AA87" t="e">
        <f t="shared" si="17"/>
        <v>#N/A</v>
      </c>
      <c r="AB87" t="e">
        <f t="shared" si="18"/>
        <v>#N/A</v>
      </c>
      <c r="AC87" t="e">
        <f t="shared" si="19"/>
        <v>#N/A</v>
      </c>
      <c r="AD87" t="e">
        <f t="shared" si="20"/>
        <v>#N/A</v>
      </c>
      <c r="AE87" t="e">
        <f t="shared" si="21"/>
        <v>#N/A</v>
      </c>
      <c r="AF87" t="e">
        <f t="shared" si="22"/>
        <v>#N/A</v>
      </c>
      <c r="AG87" t="e">
        <f t="shared" si="23"/>
        <v>#N/A</v>
      </c>
      <c r="AH87" t="e">
        <f t="shared" si="24"/>
        <v>#N/A</v>
      </c>
      <c r="AI87" t="e">
        <f t="shared" si="31"/>
        <v>#N/A</v>
      </c>
      <c r="AJ87" t="e">
        <f t="shared" si="25"/>
        <v>#N/A</v>
      </c>
      <c r="AK87">
        <f t="shared" si="26"/>
        <v>0</v>
      </c>
      <c r="AL87" t="e">
        <f t="shared" si="27"/>
        <v>#N/A</v>
      </c>
      <c r="AM87" t="e">
        <f t="shared" si="28"/>
        <v>#N/A</v>
      </c>
      <c r="AN87" t="e">
        <f t="shared" si="29"/>
        <v>#N/A</v>
      </c>
      <c r="AO87" t="e">
        <f>_xlfn.PERCENTILE.INC(INDEX($W$4:$W$263,MATCH(SPC!$B$13,IF(Setup!$B$11="Weekly",'SPC Backing (Hide)'!$B$4:$B$263,'SPC Backing (Hide)'!$E$4:$E$263),0),1):INDEX($W$4:$W$263,MATCH(SPC!$B$14,IF(Setup!$B$11="Weekly",'SPC Backing (Hide)'!$B$4:$B$263,'SPC Backing (Hide)'!$E$4:$E$263),0),1),'SPC Backing (Hide)'!$AO$3)</f>
        <v>#N/A</v>
      </c>
      <c r="AP87" t="e">
        <f>IF(_xlfn.PERCENTILE.INC(INDEX($W$4:$W$263,MATCH(SPC!$B$13,IF(Setup!$B$11="Weekly",'SPC Backing (Hide)'!$B$4:$B$263,'SPC Backing (Hide)'!$E$4:$E$263),0),1):INDEX($W$4:$W$263,MATCH(SPC!$B$14,IF(Setup!$B$11="Weekly",'SPC Backing (Hide)'!$B$4:$B$263,'SPC Backing (Hide)'!$E$4:$E$263),0),1),'SPC Backing (Hide)'!$AP$3)=AO87,_xlfn.PERCENTILE.INC(INDEX($W$4:$W$263,MATCH(SPC!$B$13,IF(Setup!$B$11="Weekly",'SPC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7" t="e">
        <f t="shared" si="30"/>
        <v>#N/A</v>
      </c>
    </row>
    <row r="88" spans="2:43" x14ac:dyDescent="0.35">
      <c r="B88" s="12" t="str">
        <f>Demand!C93</f>
        <v/>
      </c>
      <c r="C88" s="57" t="str">
        <f>Demand!D93</f>
        <v/>
      </c>
      <c r="D88" s="57" t="str">
        <f>Demand!E93</f>
        <v/>
      </c>
      <c r="E88" s="57" t="e">
        <f>TEXT(D88*29,"mmm")&amp;"-"&amp;IF(D88=1,MAX($C$4:C87)+1,MAX($C$4:C87))</f>
        <v>#VALUE!</v>
      </c>
      <c r="F88" s="7">
        <f>INDEX(Demand!$F$9:$T$268,MATCH('SPC Backing (Hide)'!$B88,Demand!$C$9:$C$268,0),MATCH('SPC Backing (Hide)'!F$3,Demand!$F$8:$T$8,0))</f>
        <v>0</v>
      </c>
      <c r="G88" s="5">
        <f>INDEX(Demand!$F$9:$T$268,MATCH('SPC Backing (Hide)'!$B88,Demand!$C$9:$C$268,0),MATCH('SPC Backing (Hide)'!G$3,Demand!$F$8:$T$8,0))</f>
        <v>0</v>
      </c>
      <c r="H88" s="5">
        <f>INDEX(Demand!$F$9:$T$268,MATCH('SPC Backing (Hide)'!$B88,Demand!$C$9:$C$268,0),MATCH('SPC Backing (Hide)'!H$3,Demand!$F$8:$T$8,0))</f>
        <v>0</v>
      </c>
      <c r="I88" s="5">
        <f>INDEX(Demand!$F$9:$T$268,MATCH('SPC Backing (Hide)'!$B88,Demand!$C$9:$C$268,0),MATCH('SPC Backing (Hide)'!I$3,Demand!$F$8:$T$8,0))</f>
        <v>0</v>
      </c>
      <c r="J88" s="5">
        <f>INDEX(Demand!$F$9:$T$268,MATCH('SPC Backing (Hide)'!$B88,Demand!$C$9:$C$268,0),MATCH('SPC Backing (Hide)'!J$3,Demand!$F$8:$T$8,0))</f>
        <v>0</v>
      </c>
      <c r="K88" s="5">
        <f>INDEX(Demand!$F$9:$T$268,MATCH('SPC Backing (Hide)'!$B88,Demand!$C$9:$C$268,0),MATCH('SPC Backing (Hide)'!K$3,Demand!$F$8:$T$8,0))</f>
        <v>0</v>
      </c>
      <c r="L88" s="5">
        <f>INDEX(Demand!$F$9:$T$268,MATCH('SPC Backing (Hide)'!$B88,Demand!$C$9:$C$268,0),MATCH('SPC Backing (Hide)'!L$3,Demand!$F$8:$T$8,0))</f>
        <v>0</v>
      </c>
      <c r="M88" s="5">
        <f>INDEX(Demand!$F$9:$T$268,MATCH('SPC Backing (Hide)'!$B88,Demand!$C$9:$C$268,0),MATCH('SPC Backing (Hide)'!M$3,Demand!$F$8:$T$8,0))</f>
        <v>0</v>
      </c>
      <c r="N88" s="5">
        <f>INDEX(Demand!$F$9:$T$268,MATCH('SPC Backing (Hide)'!$B88,Demand!$C$9:$C$268,0),MATCH('SPC Backing (Hide)'!N$3,Demand!$F$8:$T$8,0))</f>
        <v>0</v>
      </c>
      <c r="O88" s="5">
        <f>INDEX(Demand!$F$9:$T$268,MATCH('SPC Backing (Hide)'!$B88,Demand!$C$9:$C$268,0),MATCH('SPC Backing (Hide)'!O$3,Demand!$F$8:$T$8,0))</f>
        <v>0</v>
      </c>
      <c r="P88" s="5">
        <f>INDEX(Demand!$F$9:$T$268,MATCH('SPC Backing (Hide)'!$B88,Demand!$C$9:$C$268,0),MATCH('SPC Backing (Hide)'!P$3,Demand!$F$8:$T$8,0))</f>
        <v>0</v>
      </c>
      <c r="Q88" s="5">
        <f>INDEX(Demand!$F$9:$T$268,MATCH('SPC Backing (Hide)'!$B88,Demand!$C$9:$C$268,0),MATCH('SPC Backing (Hide)'!Q$3,Demand!$F$8:$T$8,0))</f>
        <v>0</v>
      </c>
      <c r="R88" s="5">
        <f>INDEX(Demand!$F$9:$T$268,MATCH('SPC Backing (Hide)'!$B88,Demand!$C$9:$C$268,0),MATCH('SPC Backing (Hide)'!R$3,Demand!$F$8:$T$8,0))</f>
        <v>0</v>
      </c>
      <c r="S88" s="5">
        <f>INDEX(Demand!$F$9:$T$268,MATCH('SPC Backing (Hide)'!$B88,Demand!$C$9:$C$268,0),MATCH('SPC Backing (Hide)'!S$3,Demand!$F$8:$T$8,0))</f>
        <v>0</v>
      </c>
      <c r="T88" s="6">
        <f>INDEX(Demand!$F$9:$T$268,MATCH('SPC Backing (Hide)'!$B88,Demand!$C$9:$C$268,0),MATCH('SPC Backing (Hide)'!T$3,Demand!$F$8:$T$8,0))</f>
        <v>0</v>
      </c>
      <c r="U88" s="5">
        <f t="shared" si="16"/>
        <v>0</v>
      </c>
      <c r="V88">
        <f>IF(SPC!$B$13="",1,IF(SPC!$B$12="Yes",IF(Setup!$B$11="Weekly",IF(ROW(A85)&gt;=Demand!$A$8-51,1,0),IF(ROW(A85)&gt;=Demand!$A$8-11,1,0)),IF(Setup!$B$11="Weekly",IF(AND(B88&gt;=SPC!$B$13,B88&lt;SPC!$B$14),1,0),IF(AND(MATCH(E88,$E$4:$E$263,0)&gt;=MATCH(SPC!$B$13,$E$4:$E$263,0),MATCH(E88,$E$4:$E$263,0)&lt;=MATCH(SPC!$B$14,$E$4:$E$263,0)),1,0))))</f>
        <v>1</v>
      </c>
      <c r="W88" cm="1">
        <f t="array" ref="W88">INDEX($F$4:$U$263,ROW(A85),MATCH($X$2,$F$3:$U$3,0))</f>
        <v>0</v>
      </c>
      <c r="X88" t="e">
        <f>AVERAGE(INDEX($F$4:$U$263,MATCH(SPC!$B$13,IF(Setup!$B$11="Weekly",'SPC Backing (Hide)'!$B$4:$B$263,'SPC Backing (Hide)'!$E$4:$E$263),0),MATCH($X$2,$F$3:$U$3,0)):INDEX($F$4:$U$263,MATCH(SPC!$B$14,IF(Setup!$B$11="Weekly",'SPC Backing (Hide)'!$B$4:$B$263,'SPC Backing (Hide)'!$E$4:$E$263),0),MATCH('SPC Backing (Hide)'!$X$2,'SPC Backing (Hide)'!$F$3:$U$3,0)))</f>
        <v>#N/A</v>
      </c>
      <c r="Y88" cm="1">
        <f t="array" ref="Y88">ABS(INDEX($F$4:$U$263,ROW(A85),MATCH($X$2,$F$3:$U$3,0))-INDEX($F$4:$U$263,ROW(A84),MATCH($X$2,$F$3:$U$3,0)))</f>
        <v>0</v>
      </c>
      <c r="Z88" t="e">
        <f>AVERAGE(INDEX($Y$4:$Y$263,MATCH(SPC!$B$13,IF(Setup!$B$11="Weekly",'SPC Backing (Hide)'!$B$4:$B$263,'SPC Backing (Hide)'!$E$4:$E$263),0)):INDEX($Y$4:$Y$263,MATCH(SPC!$B$14,IF(Setup!$B$11="Weekly",'SPC Backing (Hide)'!$B$4:$B$263,'SPC Backing (Hide)'!$E$4:$E$263),0),1))</f>
        <v>#N/A</v>
      </c>
      <c r="AA88" t="e">
        <f t="shared" si="17"/>
        <v>#N/A</v>
      </c>
      <c r="AB88" t="e">
        <f t="shared" si="18"/>
        <v>#N/A</v>
      </c>
      <c r="AC88" t="e">
        <f t="shared" si="19"/>
        <v>#N/A</v>
      </c>
      <c r="AD88" t="e">
        <f t="shared" si="20"/>
        <v>#N/A</v>
      </c>
      <c r="AE88" t="e">
        <f t="shared" si="21"/>
        <v>#N/A</v>
      </c>
      <c r="AF88" t="e">
        <f t="shared" si="22"/>
        <v>#N/A</v>
      </c>
      <c r="AG88" t="e">
        <f t="shared" si="23"/>
        <v>#N/A</v>
      </c>
      <c r="AH88" t="e">
        <f t="shared" si="24"/>
        <v>#N/A</v>
      </c>
      <c r="AI88" t="e">
        <f t="shared" si="31"/>
        <v>#N/A</v>
      </c>
      <c r="AJ88" t="e">
        <f t="shared" si="25"/>
        <v>#N/A</v>
      </c>
      <c r="AK88">
        <f t="shared" si="26"/>
        <v>0</v>
      </c>
      <c r="AL88" t="e">
        <f t="shared" si="27"/>
        <v>#N/A</v>
      </c>
      <c r="AM88" t="e">
        <f t="shared" si="28"/>
        <v>#N/A</v>
      </c>
      <c r="AN88" t="e">
        <f t="shared" si="29"/>
        <v>#N/A</v>
      </c>
      <c r="AO88" t="e">
        <f>_xlfn.PERCENTILE.INC(INDEX($W$4:$W$263,MATCH(SPC!$B$13,IF(Setup!$B$11="Weekly",'SPC Backing (Hide)'!$B$4:$B$263,'SPC Backing (Hide)'!$E$4:$E$263),0),1):INDEX($W$4:$W$263,MATCH(SPC!$B$14,IF(Setup!$B$11="Weekly",'SPC Backing (Hide)'!$B$4:$B$263,'SPC Backing (Hide)'!$E$4:$E$263),0),1),'SPC Backing (Hide)'!$AO$3)</f>
        <v>#N/A</v>
      </c>
      <c r="AP88" t="e">
        <f>IF(_xlfn.PERCENTILE.INC(INDEX($W$4:$W$263,MATCH(SPC!$B$13,IF(Setup!$B$11="Weekly",'SPC Backing (Hide)'!$B$4:$B$263,'SPC Backing (Hide)'!$E$4:$E$263),0),1):INDEX($W$4:$W$263,MATCH(SPC!$B$14,IF(Setup!$B$11="Weekly",'SPC Backing (Hide)'!$B$4:$B$263,'SPC Backing (Hide)'!$E$4:$E$263),0),1),'SPC Backing (Hide)'!$AP$3)=AO88,_xlfn.PERCENTILE.INC(INDEX($W$4:$W$263,MATCH(SPC!$B$13,IF(Setup!$B$11="Weekly",'SPC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8" t="e">
        <f t="shared" si="30"/>
        <v>#N/A</v>
      </c>
    </row>
    <row r="89" spans="2:43" x14ac:dyDescent="0.35">
      <c r="B89" s="12" t="str">
        <f>Demand!C94</f>
        <v/>
      </c>
      <c r="C89" s="57" t="str">
        <f>Demand!D94</f>
        <v/>
      </c>
      <c r="D89" s="57" t="str">
        <f>Demand!E94</f>
        <v/>
      </c>
      <c r="E89" s="57" t="e">
        <f>TEXT(D89*29,"mmm")&amp;"-"&amp;IF(D89=1,MAX($C$4:C88)+1,MAX($C$4:C88))</f>
        <v>#VALUE!</v>
      </c>
      <c r="F89" s="7">
        <f>INDEX(Demand!$F$9:$T$268,MATCH('SPC Backing (Hide)'!$B89,Demand!$C$9:$C$268,0),MATCH('SPC Backing (Hide)'!F$3,Demand!$F$8:$T$8,0))</f>
        <v>0</v>
      </c>
      <c r="G89" s="5">
        <f>INDEX(Demand!$F$9:$T$268,MATCH('SPC Backing (Hide)'!$B89,Demand!$C$9:$C$268,0),MATCH('SPC Backing (Hide)'!G$3,Demand!$F$8:$T$8,0))</f>
        <v>0</v>
      </c>
      <c r="H89" s="5">
        <f>INDEX(Demand!$F$9:$T$268,MATCH('SPC Backing (Hide)'!$B89,Demand!$C$9:$C$268,0),MATCH('SPC Backing (Hide)'!H$3,Demand!$F$8:$T$8,0))</f>
        <v>0</v>
      </c>
      <c r="I89" s="5">
        <f>INDEX(Demand!$F$9:$T$268,MATCH('SPC Backing (Hide)'!$B89,Demand!$C$9:$C$268,0),MATCH('SPC Backing (Hide)'!I$3,Demand!$F$8:$T$8,0))</f>
        <v>0</v>
      </c>
      <c r="J89" s="5">
        <f>INDEX(Demand!$F$9:$T$268,MATCH('SPC Backing (Hide)'!$B89,Demand!$C$9:$C$268,0),MATCH('SPC Backing (Hide)'!J$3,Demand!$F$8:$T$8,0))</f>
        <v>0</v>
      </c>
      <c r="K89" s="5">
        <f>INDEX(Demand!$F$9:$T$268,MATCH('SPC Backing (Hide)'!$B89,Demand!$C$9:$C$268,0),MATCH('SPC Backing (Hide)'!K$3,Demand!$F$8:$T$8,0))</f>
        <v>0</v>
      </c>
      <c r="L89" s="5">
        <f>INDEX(Demand!$F$9:$T$268,MATCH('SPC Backing (Hide)'!$B89,Demand!$C$9:$C$268,0),MATCH('SPC Backing (Hide)'!L$3,Demand!$F$8:$T$8,0))</f>
        <v>0</v>
      </c>
      <c r="M89" s="5">
        <f>INDEX(Demand!$F$9:$T$268,MATCH('SPC Backing (Hide)'!$B89,Demand!$C$9:$C$268,0),MATCH('SPC Backing (Hide)'!M$3,Demand!$F$8:$T$8,0))</f>
        <v>0</v>
      </c>
      <c r="N89" s="5">
        <f>INDEX(Demand!$F$9:$T$268,MATCH('SPC Backing (Hide)'!$B89,Demand!$C$9:$C$268,0),MATCH('SPC Backing (Hide)'!N$3,Demand!$F$8:$T$8,0))</f>
        <v>0</v>
      </c>
      <c r="O89" s="5">
        <f>INDEX(Demand!$F$9:$T$268,MATCH('SPC Backing (Hide)'!$B89,Demand!$C$9:$C$268,0),MATCH('SPC Backing (Hide)'!O$3,Demand!$F$8:$T$8,0))</f>
        <v>0</v>
      </c>
      <c r="P89" s="5">
        <f>INDEX(Demand!$F$9:$T$268,MATCH('SPC Backing (Hide)'!$B89,Demand!$C$9:$C$268,0),MATCH('SPC Backing (Hide)'!P$3,Demand!$F$8:$T$8,0))</f>
        <v>0</v>
      </c>
      <c r="Q89" s="5">
        <f>INDEX(Demand!$F$9:$T$268,MATCH('SPC Backing (Hide)'!$B89,Demand!$C$9:$C$268,0),MATCH('SPC Backing (Hide)'!Q$3,Demand!$F$8:$T$8,0))</f>
        <v>0</v>
      </c>
      <c r="R89" s="5">
        <f>INDEX(Demand!$F$9:$T$268,MATCH('SPC Backing (Hide)'!$B89,Demand!$C$9:$C$268,0),MATCH('SPC Backing (Hide)'!R$3,Demand!$F$8:$T$8,0))</f>
        <v>0</v>
      </c>
      <c r="S89" s="5">
        <f>INDEX(Demand!$F$9:$T$268,MATCH('SPC Backing (Hide)'!$B89,Demand!$C$9:$C$268,0),MATCH('SPC Backing (Hide)'!S$3,Demand!$F$8:$T$8,0))</f>
        <v>0</v>
      </c>
      <c r="T89" s="6">
        <f>INDEX(Demand!$F$9:$T$268,MATCH('SPC Backing (Hide)'!$B89,Demand!$C$9:$C$268,0),MATCH('SPC Backing (Hide)'!T$3,Demand!$F$8:$T$8,0))</f>
        <v>0</v>
      </c>
      <c r="U89" s="5">
        <f t="shared" si="16"/>
        <v>0</v>
      </c>
      <c r="V89">
        <f>IF(SPC!$B$13="",1,IF(SPC!$B$12="Yes",IF(Setup!$B$11="Weekly",IF(ROW(A86)&gt;=Demand!$A$8-51,1,0),IF(ROW(A86)&gt;=Demand!$A$8-11,1,0)),IF(Setup!$B$11="Weekly",IF(AND(B89&gt;=SPC!$B$13,B89&lt;SPC!$B$14),1,0),IF(AND(MATCH(E89,$E$4:$E$263,0)&gt;=MATCH(SPC!$B$13,$E$4:$E$263,0),MATCH(E89,$E$4:$E$263,0)&lt;=MATCH(SPC!$B$14,$E$4:$E$263,0)),1,0))))</f>
        <v>1</v>
      </c>
      <c r="W89" cm="1">
        <f t="array" ref="W89">INDEX($F$4:$U$263,ROW(A86),MATCH($X$2,$F$3:$U$3,0))</f>
        <v>0</v>
      </c>
      <c r="X89" t="e">
        <f>AVERAGE(INDEX($F$4:$U$263,MATCH(SPC!$B$13,IF(Setup!$B$11="Weekly",'SPC Backing (Hide)'!$B$4:$B$263,'SPC Backing (Hide)'!$E$4:$E$263),0),MATCH($X$2,$F$3:$U$3,0)):INDEX($F$4:$U$263,MATCH(SPC!$B$14,IF(Setup!$B$11="Weekly",'SPC Backing (Hide)'!$B$4:$B$263,'SPC Backing (Hide)'!$E$4:$E$263),0),MATCH('SPC Backing (Hide)'!$X$2,'SPC Backing (Hide)'!$F$3:$U$3,0)))</f>
        <v>#N/A</v>
      </c>
      <c r="Y89" cm="1">
        <f t="array" ref="Y89">ABS(INDEX($F$4:$U$263,ROW(A86),MATCH($X$2,$F$3:$U$3,0))-INDEX($F$4:$U$263,ROW(A85),MATCH($X$2,$F$3:$U$3,0)))</f>
        <v>0</v>
      </c>
      <c r="Z89" t="e">
        <f>AVERAGE(INDEX($Y$4:$Y$263,MATCH(SPC!$B$13,IF(Setup!$B$11="Weekly",'SPC Backing (Hide)'!$B$4:$B$263,'SPC Backing (Hide)'!$E$4:$E$263),0)):INDEX($Y$4:$Y$263,MATCH(SPC!$B$14,IF(Setup!$B$11="Weekly",'SPC Backing (Hide)'!$B$4:$B$263,'SPC Backing (Hide)'!$E$4:$E$263),0),1))</f>
        <v>#N/A</v>
      </c>
      <c r="AA89" t="e">
        <f t="shared" si="17"/>
        <v>#N/A</v>
      </c>
      <c r="AB89" t="e">
        <f t="shared" si="18"/>
        <v>#N/A</v>
      </c>
      <c r="AC89" t="e">
        <f t="shared" si="19"/>
        <v>#N/A</v>
      </c>
      <c r="AD89" t="e">
        <f t="shared" si="20"/>
        <v>#N/A</v>
      </c>
      <c r="AE89" t="e">
        <f t="shared" si="21"/>
        <v>#N/A</v>
      </c>
      <c r="AF89" t="e">
        <f t="shared" si="22"/>
        <v>#N/A</v>
      </c>
      <c r="AG89" t="e">
        <f t="shared" si="23"/>
        <v>#N/A</v>
      </c>
      <c r="AH89" t="e">
        <f t="shared" si="24"/>
        <v>#N/A</v>
      </c>
      <c r="AI89" t="e">
        <f t="shared" si="31"/>
        <v>#N/A</v>
      </c>
      <c r="AJ89" t="e">
        <f t="shared" si="25"/>
        <v>#N/A</v>
      </c>
      <c r="AK89">
        <f t="shared" si="26"/>
        <v>0</v>
      </c>
      <c r="AL89" t="e">
        <f t="shared" si="27"/>
        <v>#N/A</v>
      </c>
      <c r="AM89" t="e">
        <f t="shared" si="28"/>
        <v>#N/A</v>
      </c>
      <c r="AN89" t="e">
        <f t="shared" si="29"/>
        <v>#N/A</v>
      </c>
      <c r="AO89" t="e">
        <f>_xlfn.PERCENTILE.INC(INDEX($W$4:$W$263,MATCH(SPC!$B$13,IF(Setup!$B$11="Weekly",'SPC Backing (Hide)'!$B$4:$B$263,'SPC Backing (Hide)'!$E$4:$E$263),0),1):INDEX($W$4:$W$263,MATCH(SPC!$B$14,IF(Setup!$B$11="Weekly",'SPC Backing (Hide)'!$B$4:$B$263,'SPC Backing (Hide)'!$E$4:$E$263),0),1),'SPC Backing (Hide)'!$AO$3)</f>
        <v>#N/A</v>
      </c>
      <c r="AP89" t="e">
        <f>IF(_xlfn.PERCENTILE.INC(INDEX($W$4:$W$263,MATCH(SPC!$B$13,IF(Setup!$B$11="Weekly",'SPC Backing (Hide)'!$B$4:$B$263,'SPC Backing (Hide)'!$E$4:$E$263),0),1):INDEX($W$4:$W$263,MATCH(SPC!$B$14,IF(Setup!$B$11="Weekly",'SPC Backing (Hide)'!$B$4:$B$263,'SPC Backing (Hide)'!$E$4:$E$263),0),1),'SPC Backing (Hide)'!$AP$3)=AO89,_xlfn.PERCENTILE.INC(INDEX($W$4:$W$263,MATCH(SPC!$B$13,IF(Setup!$B$11="Weekly",'SPC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89" t="e">
        <f t="shared" si="30"/>
        <v>#N/A</v>
      </c>
    </row>
    <row r="90" spans="2:43" x14ac:dyDescent="0.35">
      <c r="B90" s="12" t="str">
        <f>Demand!C95</f>
        <v/>
      </c>
      <c r="C90" s="57" t="str">
        <f>Demand!D95</f>
        <v/>
      </c>
      <c r="D90" s="57" t="str">
        <f>Demand!E95</f>
        <v/>
      </c>
      <c r="E90" s="57" t="e">
        <f>TEXT(D90*29,"mmm")&amp;"-"&amp;IF(D90=1,MAX($C$4:C89)+1,MAX($C$4:C89))</f>
        <v>#VALUE!</v>
      </c>
      <c r="F90" s="7">
        <f>INDEX(Demand!$F$9:$T$268,MATCH('SPC Backing (Hide)'!$B90,Demand!$C$9:$C$268,0),MATCH('SPC Backing (Hide)'!F$3,Demand!$F$8:$T$8,0))</f>
        <v>0</v>
      </c>
      <c r="G90" s="5">
        <f>INDEX(Demand!$F$9:$T$268,MATCH('SPC Backing (Hide)'!$B90,Demand!$C$9:$C$268,0),MATCH('SPC Backing (Hide)'!G$3,Demand!$F$8:$T$8,0))</f>
        <v>0</v>
      </c>
      <c r="H90" s="5">
        <f>INDEX(Demand!$F$9:$T$268,MATCH('SPC Backing (Hide)'!$B90,Demand!$C$9:$C$268,0),MATCH('SPC Backing (Hide)'!H$3,Demand!$F$8:$T$8,0))</f>
        <v>0</v>
      </c>
      <c r="I90" s="5">
        <f>INDEX(Demand!$F$9:$T$268,MATCH('SPC Backing (Hide)'!$B90,Demand!$C$9:$C$268,0),MATCH('SPC Backing (Hide)'!I$3,Demand!$F$8:$T$8,0))</f>
        <v>0</v>
      </c>
      <c r="J90" s="5">
        <f>INDEX(Demand!$F$9:$T$268,MATCH('SPC Backing (Hide)'!$B90,Demand!$C$9:$C$268,0),MATCH('SPC Backing (Hide)'!J$3,Demand!$F$8:$T$8,0))</f>
        <v>0</v>
      </c>
      <c r="K90" s="5">
        <f>INDEX(Demand!$F$9:$T$268,MATCH('SPC Backing (Hide)'!$B90,Demand!$C$9:$C$268,0),MATCH('SPC Backing (Hide)'!K$3,Demand!$F$8:$T$8,0))</f>
        <v>0</v>
      </c>
      <c r="L90" s="5">
        <f>INDEX(Demand!$F$9:$T$268,MATCH('SPC Backing (Hide)'!$B90,Demand!$C$9:$C$268,0),MATCH('SPC Backing (Hide)'!L$3,Demand!$F$8:$T$8,0))</f>
        <v>0</v>
      </c>
      <c r="M90" s="5">
        <f>INDEX(Demand!$F$9:$T$268,MATCH('SPC Backing (Hide)'!$B90,Demand!$C$9:$C$268,0),MATCH('SPC Backing (Hide)'!M$3,Demand!$F$8:$T$8,0))</f>
        <v>0</v>
      </c>
      <c r="N90" s="5">
        <f>INDEX(Demand!$F$9:$T$268,MATCH('SPC Backing (Hide)'!$B90,Demand!$C$9:$C$268,0),MATCH('SPC Backing (Hide)'!N$3,Demand!$F$8:$T$8,0))</f>
        <v>0</v>
      </c>
      <c r="O90" s="5">
        <f>INDEX(Demand!$F$9:$T$268,MATCH('SPC Backing (Hide)'!$B90,Demand!$C$9:$C$268,0),MATCH('SPC Backing (Hide)'!O$3,Demand!$F$8:$T$8,0))</f>
        <v>0</v>
      </c>
      <c r="P90" s="5">
        <f>INDEX(Demand!$F$9:$T$268,MATCH('SPC Backing (Hide)'!$B90,Demand!$C$9:$C$268,0),MATCH('SPC Backing (Hide)'!P$3,Demand!$F$8:$T$8,0))</f>
        <v>0</v>
      </c>
      <c r="Q90" s="5">
        <f>INDEX(Demand!$F$9:$T$268,MATCH('SPC Backing (Hide)'!$B90,Demand!$C$9:$C$268,0),MATCH('SPC Backing (Hide)'!Q$3,Demand!$F$8:$T$8,0))</f>
        <v>0</v>
      </c>
      <c r="R90" s="5">
        <f>INDEX(Demand!$F$9:$T$268,MATCH('SPC Backing (Hide)'!$B90,Demand!$C$9:$C$268,0),MATCH('SPC Backing (Hide)'!R$3,Demand!$F$8:$T$8,0))</f>
        <v>0</v>
      </c>
      <c r="S90" s="5">
        <f>INDEX(Demand!$F$9:$T$268,MATCH('SPC Backing (Hide)'!$B90,Demand!$C$9:$C$268,0),MATCH('SPC Backing (Hide)'!S$3,Demand!$F$8:$T$8,0))</f>
        <v>0</v>
      </c>
      <c r="T90" s="6">
        <f>INDEX(Demand!$F$9:$T$268,MATCH('SPC Backing (Hide)'!$B90,Demand!$C$9:$C$268,0),MATCH('SPC Backing (Hide)'!T$3,Demand!$F$8:$T$8,0))</f>
        <v>0</v>
      </c>
      <c r="U90" s="5">
        <f t="shared" si="16"/>
        <v>0</v>
      </c>
      <c r="V90">
        <f>IF(SPC!$B$13="",1,IF(SPC!$B$12="Yes",IF(Setup!$B$11="Weekly",IF(ROW(A87)&gt;=Demand!$A$8-51,1,0),IF(ROW(A87)&gt;=Demand!$A$8-11,1,0)),IF(Setup!$B$11="Weekly",IF(AND(B90&gt;=SPC!$B$13,B90&lt;SPC!$B$14),1,0),IF(AND(MATCH(E90,$E$4:$E$263,0)&gt;=MATCH(SPC!$B$13,$E$4:$E$263,0),MATCH(E90,$E$4:$E$263,0)&lt;=MATCH(SPC!$B$14,$E$4:$E$263,0)),1,0))))</f>
        <v>1</v>
      </c>
      <c r="W90" cm="1">
        <f t="array" ref="W90">INDEX($F$4:$U$263,ROW(A87),MATCH($X$2,$F$3:$U$3,0))</f>
        <v>0</v>
      </c>
      <c r="X90" t="e">
        <f>AVERAGE(INDEX($F$4:$U$263,MATCH(SPC!$B$13,IF(Setup!$B$11="Weekly",'SPC Backing (Hide)'!$B$4:$B$263,'SPC Backing (Hide)'!$E$4:$E$263),0),MATCH($X$2,$F$3:$U$3,0)):INDEX($F$4:$U$263,MATCH(SPC!$B$14,IF(Setup!$B$11="Weekly",'SPC Backing (Hide)'!$B$4:$B$263,'SPC Backing (Hide)'!$E$4:$E$263),0),MATCH('SPC Backing (Hide)'!$X$2,'SPC Backing (Hide)'!$F$3:$U$3,0)))</f>
        <v>#N/A</v>
      </c>
      <c r="Y90" cm="1">
        <f t="array" ref="Y90">ABS(INDEX($F$4:$U$263,ROW(A87),MATCH($X$2,$F$3:$U$3,0))-INDEX($F$4:$U$263,ROW(A86),MATCH($X$2,$F$3:$U$3,0)))</f>
        <v>0</v>
      </c>
      <c r="Z90" t="e">
        <f>AVERAGE(INDEX($Y$4:$Y$263,MATCH(SPC!$B$13,IF(Setup!$B$11="Weekly",'SPC Backing (Hide)'!$B$4:$B$263,'SPC Backing (Hide)'!$E$4:$E$263),0)):INDEX($Y$4:$Y$263,MATCH(SPC!$B$14,IF(Setup!$B$11="Weekly",'SPC Backing (Hide)'!$B$4:$B$263,'SPC Backing (Hide)'!$E$4:$E$263),0),1))</f>
        <v>#N/A</v>
      </c>
      <c r="AA90" t="e">
        <f t="shared" si="17"/>
        <v>#N/A</v>
      </c>
      <c r="AB90" t="e">
        <f t="shared" si="18"/>
        <v>#N/A</v>
      </c>
      <c r="AC90" t="e">
        <f t="shared" si="19"/>
        <v>#N/A</v>
      </c>
      <c r="AD90" t="e">
        <f t="shared" si="20"/>
        <v>#N/A</v>
      </c>
      <c r="AE90" t="e">
        <f t="shared" si="21"/>
        <v>#N/A</v>
      </c>
      <c r="AF90" t="e">
        <f t="shared" si="22"/>
        <v>#N/A</v>
      </c>
      <c r="AG90" t="e">
        <f t="shared" si="23"/>
        <v>#N/A</v>
      </c>
      <c r="AH90" t="e">
        <f t="shared" si="24"/>
        <v>#N/A</v>
      </c>
      <c r="AI90" t="e">
        <f t="shared" si="31"/>
        <v>#N/A</v>
      </c>
      <c r="AJ90" t="e">
        <f t="shared" si="25"/>
        <v>#N/A</v>
      </c>
      <c r="AK90">
        <f t="shared" si="26"/>
        <v>0</v>
      </c>
      <c r="AL90" t="e">
        <f t="shared" si="27"/>
        <v>#N/A</v>
      </c>
      <c r="AM90" t="e">
        <f t="shared" si="28"/>
        <v>#N/A</v>
      </c>
      <c r="AN90" t="e">
        <f t="shared" si="29"/>
        <v>#N/A</v>
      </c>
      <c r="AO90" t="e">
        <f>_xlfn.PERCENTILE.INC(INDEX($W$4:$W$263,MATCH(SPC!$B$13,IF(Setup!$B$11="Weekly",'SPC Backing (Hide)'!$B$4:$B$263,'SPC Backing (Hide)'!$E$4:$E$263),0),1):INDEX($W$4:$W$263,MATCH(SPC!$B$14,IF(Setup!$B$11="Weekly",'SPC Backing (Hide)'!$B$4:$B$263,'SPC Backing (Hide)'!$E$4:$E$263),0),1),'SPC Backing (Hide)'!$AO$3)</f>
        <v>#N/A</v>
      </c>
      <c r="AP90" t="e">
        <f>IF(_xlfn.PERCENTILE.INC(INDEX($W$4:$W$263,MATCH(SPC!$B$13,IF(Setup!$B$11="Weekly",'SPC Backing (Hide)'!$B$4:$B$263,'SPC Backing (Hide)'!$E$4:$E$263),0),1):INDEX($W$4:$W$263,MATCH(SPC!$B$14,IF(Setup!$B$11="Weekly",'SPC Backing (Hide)'!$B$4:$B$263,'SPC Backing (Hide)'!$E$4:$E$263),0),1),'SPC Backing (Hide)'!$AP$3)=AO90,_xlfn.PERCENTILE.INC(INDEX($W$4:$W$263,MATCH(SPC!$B$13,IF(Setup!$B$11="Weekly",'SPC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0" t="e">
        <f t="shared" si="30"/>
        <v>#N/A</v>
      </c>
    </row>
    <row r="91" spans="2:43" x14ac:dyDescent="0.35">
      <c r="B91" s="12" t="str">
        <f>Demand!C96</f>
        <v/>
      </c>
      <c r="C91" s="57" t="str">
        <f>Demand!D96</f>
        <v/>
      </c>
      <c r="D91" s="57" t="str">
        <f>Demand!E96</f>
        <v/>
      </c>
      <c r="E91" s="57" t="e">
        <f>TEXT(D91*29,"mmm")&amp;"-"&amp;IF(D91=1,MAX($C$4:C90)+1,MAX($C$4:C90))</f>
        <v>#VALUE!</v>
      </c>
      <c r="F91" s="7">
        <f>INDEX(Demand!$F$9:$T$268,MATCH('SPC Backing (Hide)'!$B91,Demand!$C$9:$C$268,0),MATCH('SPC Backing (Hide)'!F$3,Demand!$F$8:$T$8,0))</f>
        <v>0</v>
      </c>
      <c r="G91" s="5">
        <f>INDEX(Demand!$F$9:$T$268,MATCH('SPC Backing (Hide)'!$B91,Demand!$C$9:$C$268,0),MATCH('SPC Backing (Hide)'!G$3,Demand!$F$8:$T$8,0))</f>
        <v>0</v>
      </c>
      <c r="H91" s="5">
        <f>INDEX(Demand!$F$9:$T$268,MATCH('SPC Backing (Hide)'!$B91,Demand!$C$9:$C$268,0),MATCH('SPC Backing (Hide)'!H$3,Demand!$F$8:$T$8,0))</f>
        <v>0</v>
      </c>
      <c r="I91" s="5">
        <f>INDEX(Demand!$F$9:$T$268,MATCH('SPC Backing (Hide)'!$B91,Demand!$C$9:$C$268,0),MATCH('SPC Backing (Hide)'!I$3,Demand!$F$8:$T$8,0))</f>
        <v>0</v>
      </c>
      <c r="J91" s="5">
        <f>INDEX(Demand!$F$9:$T$268,MATCH('SPC Backing (Hide)'!$B91,Demand!$C$9:$C$268,0),MATCH('SPC Backing (Hide)'!J$3,Demand!$F$8:$T$8,0))</f>
        <v>0</v>
      </c>
      <c r="K91" s="5">
        <f>INDEX(Demand!$F$9:$T$268,MATCH('SPC Backing (Hide)'!$B91,Demand!$C$9:$C$268,0),MATCH('SPC Backing (Hide)'!K$3,Demand!$F$8:$T$8,0))</f>
        <v>0</v>
      </c>
      <c r="L91" s="5">
        <f>INDEX(Demand!$F$9:$T$268,MATCH('SPC Backing (Hide)'!$B91,Demand!$C$9:$C$268,0),MATCH('SPC Backing (Hide)'!L$3,Demand!$F$8:$T$8,0))</f>
        <v>0</v>
      </c>
      <c r="M91" s="5">
        <f>INDEX(Demand!$F$9:$T$268,MATCH('SPC Backing (Hide)'!$B91,Demand!$C$9:$C$268,0),MATCH('SPC Backing (Hide)'!M$3,Demand!$F$8:$T$8,0))</f>
        <v>0</v>
      </c>
      <c r="N91" s="5">
        <f>INDEX(Demand!$F$9:$T$268,MATCH('SPC Backing (Hide)'!$B91,Demand!$C$9:$C$268,0),MATCH('SPC Backing (Hide)'!N$3,Demand!$F$8:$T$8,0))</f>
        <v>0</v>
      </c>
      <c r="O91" s="5">
        <f>INDEX(Demand!$F$9:$T$268,MATCH('SPC Backing (Hide)'!$B91,Demand!$C$9:$C$268,0),MATCH('SPC Backing (Hide)'!O$3,Demand!$F$8:$T$8,0))</f>
        <v>0</v>
      </c>
      <c r="P91" s="5">
        <f>INDEX(Demand!$F$9:$T$268,MATCH('SPC Backing (Hide)'!$B91,Demand!$C$9:$C$268,0),MATCH('SPC Backing (Hide)'!P$3,Demand!$F$8:$T$8,0))</f>
        <v>0</v>
      </c>
      <c r="Q91" s="5">
        <f>INDEX(Demand!$F$9:$T$268,MATCH('SPC Backing (Hide)'!$B91,Demand!$C$9:$C$268,0),MATCH('SPC Backing (Hide)'!Q$3,Demand!$F$8:$T$8,0))</f>
        <v>0</v>
      </c>
      <c r="R91" s="5">
        <f>INDEX(Demand!$F$9:$T$268,MATCH('SPC Backing (Hide)'!$B91,Demand!$C$9:$C$268,0),MATCH('SPC Backing (Hide)'!R$3,Demand!$F$8:$T$8,0))</f>
        <v>0</v>
      </c>
      <c r="S91" s="5">
        <f>INDEX(Demand!$F$9:$T$268,MATCH('SPC Backing (Hide)'!$B91,Demand!$C$9:$C$268,0),MATCH('SPC Backing (Hide)'!S$3,Demand!$F$8:$T$8,0))</f>
        <v>0</v>
      </c>
      <c r="T91" s="6">
        <f>INDEX(Demand!$F$9:$T$268,MATCH('SPC Backing (Hide)'!$B91,Demand!$C$9:$C$268,0),MATCH('SPC Backing (Hide)'!T$3,Demand!$F$8:$T$8,0))</f>
        <v>0</v>
      </c>
      <c r="U91" s="5">
        <f t="shared" si="16"/>
        <v>0</v>
      </c>
      <c r="V91">
        <f>IF(SPC!$B$13="",1,IF(SPC!$B$12="Yes",IF(Setup!$B$11="Weekly",IF(ROW(A88)&gt;=Demand!$A$8-51,1,0),IF(ROW(A88)&gt;=Demand!$A$8-11,1,0)),IF(Setup!$B$11="Weekly",IF(AND(B91&gt;=SPC!$B$13,B91&lt;SPC!$B$14),1,0),IF(AND(MATCH(E91,$E$4:$E$263,0)&gt;=MATCH(SPC!$B$13,$E$4:$E$263,0),MATCH(E91,$E$4:$E$263,0)&lt;=MATCH(SPC!$B$14,$E$4:$E$263,0)),1,0))))</f>
        <v>1</v>
      </c>
      <c r="W91" cm="1">
        <f t="array" ref="W91">INDEX($F$4:$U$263,ROW(A88),MATCH($X$2,$F$3:$U$3,0))</f>
        <v>0</v>
      </c>
      <c r="X91" t="e">
        <f>AVERAGE(INDEX($F$4:$U$263,MATCH(SPC!$B$13,IF(Setup!$B$11="Weekly",'SPC Backing (Hide)'!$B$4:$B$263,'SPC Backing (Hide)'!$E$4:$E$263),0),MATCH($X$2,$F$3:$U$3,0)):INDEX($F$4:$U$263,MATCH(SPC!$B$14,IF(Setup!$B$11="Weekly",'SPC Backing (Hide)'!$B$4:$B$263,'SPC Backing (Hide)'!$E$4:$E$263),0),MATCH('SPC Backing (Hide)'!$X$2,'SPC Backing (Hide)'!$F$3:$U$3,0)))</f>
        <v>#N/A</v>
      </c>
      <c r="Y91" cm="1">
        <f t="array" ref="Y91">ABS(INDEX($F$4:$U$263,ROW(A88),MATCH($X$2,$F$3:$U$3,0))-INDEX($F$4:$U$263,ROW(A87),MATCH($X$2,$F$3:$U$3,0)))</f>
        <v>0</v>
      </c>
      <c r="Z91" t="e">
        <f>AVERAGE(INDEX($Y$4:$Y$263,MATCH(SPC!$B$13,IF(Setup!$B$11="Weekly",'SPC Backing (Hide)'!$B$4:$B$263,'SPC Backing (Hide)'!$E$4:$E$263),0)):INDEX($Y$4:$Y$263,MATCH(SPC!$B$14,IF(Setup!$B$11="Weekly",'SPC Backing (Hide)'!$B$4:$B$263,'SPC Backing (Hide)'!$E$4:$E$263),0),1))</f>
        <v>#N/A</v>
      </c>
      <c r="AA91" t="e">
        <f t="shared" si="17"/>
        <v>#N/A</v>
      </c>
      <c r="AB91" t="e">
        <f t="shared" si="18"/>
        <v>#N/A</v>
      </c>
      <c r="AC91" t="e">
        <f t="shared" si="19"/>
        <v>#N/A</v>
      </c>
      <c r="AD91" t="e">
        <f t="shared" si="20"/>
        <v>#N/A</v>
      </c>
      <c r="AE91" t="e">
        <f t="shared" si="21"/>
        <v>#N/A</v>
      </c>
      <c r="AF91" t="e">
        <f t="shared" si="22"/>
        <v>#N/A</v>
      </c>
      <c r="AG91" t="e">
        <f t="shared" si="23"/>
        <v>#N/A</v>
      </c>
      <c r="AH91" t="e">
        <f t="shared" si="24"/>
        <v>#N/A</v>
      </c>
      <c r="AI91" t="e">
        <f t="shared" si="31"/>
        <v>#N/A</v>
      </c>
      <c r="AJ91" t="e">
        <f t="shared" si="25"/>
        <v>#N/A</v>
      </c>
      <c r="AK91">
        <f t="shared" si="26"/>
        <v>0</v>
      </c>
      <c r="AL91" t="e">
        <f t="shared" si="27"/>
        <v>#N/A</v>
      </c>
      <c r="AM91" t="e">
        <f t="shared" si="28"/>
        <v>#N/A</v>
      </c>
      <c r="AN91" t="e">
        <f t="shared" si="29"/>
        <v>#N/A</v>
      </c>
      <c r="AO91" t="e">
        <f>_xlfn.PERCENTILE.INC(INDEX($W$4:$W$263,MATCH(SPC!$B$13,IF(Setup!$B$11="Weekly",'SPC Backing (Hide)'!$B$4:$B$263,'SPC Backing (Hide)'!$E$4:$E$263),0),1):INDEX($W$4:$W$263,MATCH(SPC!$B$14,IF(Setup!$B$11="Weekly",'SPC Backing (Hide)'!$B$4:$B$263,'SPC Backing (Hide)'!$E$4:$E$263),0),1),'SPC Backing (Hide)'!$AO$3)</f>
        <v>#N/A</v>
      </c>
      <c r="AP91" t="e">
        <f>IF(_xlfn.PERCENTILE.INC(INDEX($W$4:$W$263,MATCH(SPC!$B$13,IF(Setup!$B$11="Weekly",'SPC Backing (Hide)'!$B$4:$B$263,'SPC Backing (Hide)'!$E$4:$E$263),0),1):INDEX($W$4:$W$263,MATCH(SPC!$B$14,IF(Setup!$B$11="Weekly",'SPC Backing (Hide)'!$B$4:$B$263,'SPC Backing (Hide)'!$E$4:$E$263),0),1),'SPC Backing (Hide)'!$AP$3)=AO91,_xlfn.PERCENTILE.INC(INDEX($W$4:$W$263,MATCH(SPC!$B$13,IF(Setup!$B$11="Weekly",'SPC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1" t="e">
        <f t="shared" si="30"/>
        <v>#N/A</v>
      </c>
    </row>
    <row r="92" spans="2:43" x14ac:dyDescent="0.35">
      <c r="B92" s="12" t="str">
        <f>Demand!C97</f>
        <v/>
      </c>
      <c r="C92" s="57" t="str">
        <f>Demand!D97</f>
        <v/>
      </c>
      <c r="D92" s="57" t="str">
        <f>Demand!E97</f>
        <v/>
      </c>
      <c r="E92" s="57" t="e">
        <f>TEXT(D92*29,"mmm")&amp;"-"&amp;IF(D92=1,MAX($C$4:C91)+1,MAX($C$4:C91))</f>
        <v>#VALUE!</v>
      </c>
      <c r="F92" s="7">
        <f>INDEX(Demand!$F$9:$T$268,MATCH('SPC Backing (Hide)'!$B92,Demand!$C$9:$C$268,0),MATCH('SPC Backing (Hide)'!F$3,Demand!$F$8:$T$8,0))</f>
        <v>0</v>
      </c>
      <c r="G92" s="5">
        <f>INDEX(Demand!$F$9:$T$268,MATCH('SPC Backing (Hide)'!$B92,Demand!$C$9:$C$268,0),MATCH('SPC Backing (Hide)'!G$3,Demand!$F$8:$T$8,0))</f>
        <v>0</v>
      </c>
      <c r="H92" s="5">
        <f>INDEX(Demand!$F$9:$T$268,MATCH('SPC Backing (Hide)'!$B92,Demand!$C$9:$C$268,0),MATCH('SPC Backing (Hide)'!H$3,Demand!$F$8:$T$8,0))</f>
        <v>0</v>
      </c>
      <c r="I92" s="5">
        <f>INDEX(Demand!$F$9:$T$268,MATCH('SPC Backing (Hide)'!$B92,Demand!$C$9:$C$268,0),MATCH('SPC Backing (Hide)'!I$3,Demand!$F$8:$T$8,0))</f>
        <v>0</v>
      </c>
      <c r="J92" s="5">
        <f>INDEX(Demand!$F$9:$T$268,MATCH('SPC Backing (Hide)'!$B92,Demand!$C$9:$C$268,0),MATCH('SPC Backing (Hide)'!J$3,Demand!$F$8:$T$8,0))</f>
        <v>0</v>
      </c>
      <c r="K92" s="5">
        <f>INDEX(Demand!$F$9:$T$268,MATCH('SPC Backing (Hide)'!$B92,Demand!$C$9:$C$268,0),MATCH('SPC Backing (Hide)'!K$3,Demand!$F$8:$T$8,0))</f>
        <v>0</v>
      </c>
      <c r="L92" s="5">
        <f>INDEX(Demand!$F$9:$T$268,MATCH('SPC Backing (Hide)'!$B92,Demand!$C$9:$C$268,0),MATCH('SPC Backing (Hide)'!L$3,Demand!$F$8:$T$8,0))</f>
        <v>0</v>
      </c>
      <c r="M92" s="5">
        <f>INDEX(Demand!$F$9:$T$268,MATCH('SPC Backing (Hide)'!$B92,Demand!$C$9:$C$268,0),MATCH('SPC Backing (Hide)'!M$3,Demand!$F$8:$T$8,0))</f>
        <v>0</v>
      </c>
      <c r="N92" s="5">
        <f>INDEX(Demand!$F$9:$T$268,MATCH('SPC Backing (Hide)'!$B92,Demand!$C$9:$C$268,0),MATCH('SPC Backing (Hide)'!N$3,Demand!$F$8:$T$8,0))</f>
        <v>0</v>
      </c>
      <c r="O92" s="5">
        <f>INDEX(Demand!$F$9:$T$268,MATCH('SPC Backing (Hide)'!$B92,Demand!$C$9:$C$268,0),MATCH('SPC Backing (Hide)'!O$3,Demand!$F$8:$T$8,0))</f>
        <v>0</v>
      </c>
      <c r="P92" s="5">
        <f>INDEX(Demand!$F$9:$T$268,MATCH('SPC Backing (Hide)'!$B92,Demand!$C$9:$C$268,0),MATCH('SPC Backing (Hide)'!P$3,Demand!$F$8:$T$8,0))</f>
        <v>0</v>
      </c>
      <c r="Q92" s="5">
        <f>INDEX(Demand!$F$9:$T$268,MATCH('SPC Backing (Hide)'!$B92,Demand!$C$9:$C$268,0),MATCH('SPC Backing (Hide)'!Q$3,Demand!$F$8:$T$8,0))</f>
        <v>0</v>
      </c>
      <c r="R92" s="5">
        <f>INDEX(Demand!$F$9:$T$268,MATCH('SPC Backing (Hide)'!$B92,Demand!$C$9:$C$268,0),MATCH('SPC Backing (Hide)'!R$3,Demand!$F$8:$T$8,0))</f>
        <v>0</v>
      </c>
      <c r="S92" s="5">
        <f>INDEX(Demand!$F$9:$T$268,MATCH('SPC Backing (Hide)'!$B92,Demand!$C$9:$C$268,0),MATCH('SPC Backing (Hide)'!S$3,Demand!$F$8:$T$8,0))</f>
        <v>0</v>
      </c>
      <c r="T92" s="6">
        <f>INDEX(Demand!$F$9:$T$268,MATCH('SPC Backing (Hide)'!$B92,Demand!$C$9:$C$268,0),MATCH('SPC Backing (Hide)'!T$3,Demand!$F$8:$T$8,0))</f>
        <v>0</v>
      </c>
      <c r="U92" s="5">
        <f t="shared" si="16"/>
        <v>0</v>
      </c>
      <c r="V92">
        <f>IF(SPC!$B$13="",1,IF(SPC!$B$12="Yes",IF(Setup!$B$11="Weekly",IF(ROW(A89)&gt;=Demand!$A$8-51,1,0),IF(ROW(A89)&gt;=Demand!$A$8-11,1,0)),IF(Setup!$B$11="Weekly",IF(AND(B92&gt;=SPC!$B$13,B92&lt;SPC!$B$14),1,0),IF(AND(MATCH(E92,$E$4:$E$263,0)&gt;=MATCH(SPC!$B$13,$E$4:$E$263,0),MATCH(E92,$E$4:$E$263,0)&lt;=MATCH(SPC!$B$14,$E$4:$E$263,0)),1,0))))</f>
        <v>1</v>
      </c>
      <c r="W92" cm="1">
        <f t="array" ref="W92">INDEX($F$4:$U$263,ROW(A89),MATCH($X$2,$F$3:$U$3,0))</f>
        <v>0</v>
      </c>
      <c r="X92" t="e">
        <f>AVERAGE(INDEX($F$4:$U$263,MATCH(SPC!$B$13,IF(Setup!$B$11="Weekly",'SPC Backing (Hide)'!$B$4:$B$263,'SPC Backing (Hide)'!$E$4:$E$263),0),MATCH($X$2,$F$3:$U$3,0)):INDEX($F$4:$U$263,MATCH(SPC!$B$14,IF(Setup!$B$11="Weekly",'SPC Backing (Hide)'!$B$4:$B$263,'SPC Backing (Hide)'!$E$4:$E$263),0),MATCH('SPC Backing (Hide)'!$X$2,'SPC Backing (Hide)'!$F$3:$U$3,0)))</f>
        <v>#N/A</v>
      </c>
      <c r="Y92" cm="1">
        <f t="array" ref="Y92">ABS(INDEX($F$4:$U$263,ROW(A89),MATCH($X$2,$F$3:$U$3,0))-INDEX($F$4:$U$263,ROW(A88),MATCH($X$2,$F$3:$U$3,0)))</f>
        <v>0</v>
      </c>
      <c r="Z92" t="e">
        <f>AVERAGE(INDEX($Y$4:$Y$263,MATCH(SPC!$B$13,IF(Setup!$B$11="Weekly",'SPC Backing (Hide)'!$B$4:$B$263,'SPC Backing (Hide)'!$E$4:$E$263),0)):INDEX($Y$4:$Y$263,MATCH(SPC!$B$14,IF(Setup!$B$11="Weekly",'SPC Backing (Hide)'!$B$4:$B$263,'SPC Backing (Hide)'!$E$4:$E$263),0),1))</f>
        <v>#N/A</v>
      </c>
      <c r="AA92" t="e">
        <f t="shared" si="17"/>
        <v>#N/A</v>
      </c>
      <c r="AB92" t="e">
        <f t="shared" si="18"/>
        <v>#N/A</v>
      </c>
      <c r="AC92" t="e">
        <f t="shared" si="19"/>
        <v>#N/A</v>
      </c>
      <c r="AD92" t="e">
        <f t="shared" si="20"/>
        <v>#N/A</v>
      </c>
      <c r="AE92" t="e">
        <f t="shared" si="21"/>
        <v>#N/A</v>
      </c>
      <c r="AF92" t="e">
        <f t="shared" si="22"/>
        <v>#N/A</v>
      </c>
      <c r="AG92" t="e">
        <f t="shared" si="23"/>
        <v>#N/A</v>
      </c>
      <c r="AH92" t="e">
        <f t="shared" si="24"/>
        <v>#N/A</v>
      </c>
      <c r="AI92" t="e">
        <f t="shared" si="31"/>
        <v>#N/A</v>
      </c>
      <c r="AJ92" t="e">
        <f t="shared" si="25"/>
        <v>#N/A</v>
      </c>
      <c r="AK92">
        <f t="shared" si="26"/>
        <v>0</v>
      </c>
      <c r="AL92" t="e">
        <f t="shared" si="27"/>
        <v>#N/A</v>
      </c>
      <c r="AM92" t="e">
        <f t="shared" si="28"/>
        <v>#N/A</v>
      </c>
      <c r="AN92" t="e">
        <f t="shared" si="29"/>
        <v>#N/A</v>
      </c>
      <c r="AO92" t="e">
        <f>_xlfn.PERCENTILE.INC(INDEX($W$4:$W$263,MATCH(SPC!$B$13,IF(Setup!$B$11="Weekly",'SPC Backing (Hide)'!$B$4:$B$263,'SPC Backing (Hide)'!$E$4:$E$263),0),1):INDEX($W$4:$W$263,MATCH(SPC!$B$14,IF(Setup!$B$11="Weekly",'SPC Backing (Hide)'!$B$4:$B$263,'SPC Backing (Hide)'!$E$4:$E$263),0),1),'SPC Backing (Hide)'!$AO$3)</f>
        <v>#N/A</v>
      </c>
      <c r="AP92" t="e">
        <f>IF(_xlfn.PERCENTILE.INC(INDEX($W$4:$W$263,MATCH(SPC!$B$13,IF(Setup!$B$11="Weekly",'SPC Backing (Hide)'!$B$4:$B$263,'SPC Backing (Hide)'!$E$4:$E$263),0),1):INDEX($W$4:$W$263,MATCH(SPC!$B$14,IF(Setup!$B$11="Weekly",'SPC Backing (Hide)'!$B$4:$B$263,'SPC Backing (Hide)'!$E$4:$E$263),0),1),'SPC Backing (Hide)'!$AP$3)=AO92,_xlfn.PERCENTILE.INC(INDEX($W$4:$W$263,MATCH(SPC!$B$13,IF(Setup!$B$11="Weekly",'SPC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2" t="e">
        <f t="shared" si="30"/>
        <v>#N/A</v>
      </c>
    </row>
    <row r="93" spans="2:43" x14ac:dyDescent="0.35">
      <c r="B93" s="12" t="str">
        <f>Demand!C98</f>
        <v/>
      </c>
      <c r="C93" s="57" t="str">
        <f>Demand!D98</f>
        <v/>
      </c>
      <c r="D93" s="57" t="str">
        <f>Demand!E98</f>
        <v/>
      </c>
      <c r="E93" s="57" t="e">
        <f>TEXT(D93*29,"mmm")&amp;"-"&amp;IF(D93=1,MAX($C$4:C92)+1,MAX($C$4:C92))</f>
        <v>#VALUE!</v>
      </c>
      <c r="F93" s="7">
        <f>INDEX(Demand!$F$9:$T$268,MATCH('SPC Backing (Hide)'!$B93,Demand!$C$9:$C$268,0),MATCH('SPC Backing (Hide)'!F$3,Demand!$F$8:$T$8,0))</f>
        <v>0</v>
      </c>
      <c r="G93" s="5">
        <f>INDEX(Demand!$F$9:$T$268,MATCH('SPC Backing (Hide)'!$B93,Demand!$C$9:$C$268,0),MATCH('SPC Backing (Hide)'!G$3,Demand!$F$8:$T$8,0))</f>
        <v>0</v>
      </c>
      <c r="H93" s="5">
        <f>INDEX(Demand!$F$9:$T$268,MATCH('SPC Backing (Hide)'!$B93,Demand!$C$9:$C$268,0),MATCH('SPC Backing (Hide)'!H$3,Demand!$F$8:$T$8,0))</f>
        <v>0</v>
      </c>
      <c r="I93" s="5">
        <f>INDEX(Demand!$F$9:$T$268,MATCH('SPC Backing (Hide)'!$B93,Demand!$C$9:$C$268,0),MATCH('SPC Backing (Hide)'!I$3,Demand!$F$8:$T$8,0))</f>
        <v>0</v>
      </c>
      <c r="J93" s="5">
        <f>INDEX(Demand!$F$9:$T$268,MATCH('SPC Backing (Hide)'!$B93,Demand!$C$9:$C$268,0),MATCH('SPC Backing (Hide)'!J$3,Demand!$F$8:$T$8,0))</f>
        <v>0</v>
      </c>
      <c r="K93" s="5">
        <f>INDEX(Demand!$F$9:$T$268,MATCH('SPC Backing (Hide)'!$B93,Demand!$C$9:$C$268,0),MATCH('SPC Backing (Hide)'!K$3,Demand!$F$8:$T$8,0))</f>
        <v>0</v>
      </c>
      <c r="L93" s="5">
        <f>INDEX(Demand!$F$9:$T$268,MATCH('SPC Backing (Hide)'!$B93,Demand!$C$9:$C$268,0),MATCH('SPC Backing (Hide)'!L$3,Demand!$F$8:$T$8,0))</f>
        <v>0</v>
      </c>
      <c r="M93" s="5">
        <f>INDEX(Demand!$F$9:$T$268,MATCH('SPC Backing (Hide)'!$B93,Demand!$C$9:$C$268,0),MATCH('SPC Backing (Hide)'!M$3,Demand!$F$8:$T$8,0))</f>
        <v>0</v>
      </c>
      <c r="N93" s="5">
        <f>INDEX(Demand!$F$9:$T$268,MATCH('SPC Backing (Hide)'!$B93,Demand!$C$9:$C$268,0),MATCH('SPC Backing (Hide)'!N$3,Demand!$F$8:$T$8,0))</f>
        <v>0</v>
      </c>
      <c r="O93" s="5">
        <f>INDEX(Demand!$F$9:$T$268,MATCH('SPC Backing (Hide)'!$B93,Demand!$C$9:$C$268,0),MATCH('SPC Backing (Hide)'!O$3,Demand!$F$8:$T$8,0))</f>
        <v>0</v>
      </c>
      <c r="P93" s="5">
        <f>INDEX(Demand!$F$9:$T$268,MATCH('SPC Backing (Hide)'!$B93,Demand!$C$9:$C$268,0),MATCH('SPC Backing (Hide)'!P$3,Demand!$F$8:$T$8,0))</f>
        <v>0</v>
      </c>
      <c r="Q93" s="5">
        <f>INDEX(Demand!$F$9:$T$268,MATCH('SPC Backing (Hide)'!$B93,Demand!$C$9:$C$268,0),MATCH('SPC Backing (Hide)'!Q$3,Demand!$F$8:$T$8,0))</f>
        <v>0</v>
      </c>
      <c r="R93" s="5">
        <f>INDEX(Demand!$F$9:$T$268,MATCH('SPC Backing (Hide)'!$B93,Demand!$C$9:$C$268,0),MATCH('SPC Backing (Hide)'!R$3,Demand!$F$8:$T$8,0))</f>
        <v>0</v>
      </c>
      <c r="S93" s="5">
        <f>INDEX(Demand!$F$9:$T$268,MATCH('SPC Backing (Hide)'!$B93,Demand!$C$9:$C$268,0),MATCH('SPC Backing (Hide)'!S$3,Demand!$F$8:$T$8,0))</f>
        <v>0</v>
      </c>
      <c r="T93" s="6">
        <f>INDEX(Demand!$F$9:$T$268,MATCH('SPC Backing (Hide)'!$B93,Demand!$C$9:$C$268,0),MATCH('SPC Backing (Hide)'!T$3,Demand!$F$8:$T$8,0))</f>
        <v>0</v>
      </c>
      <c r="U93" s="5">
        <f t="shared" si="16"/>
        <v>0</v>
      </c>
      <c r="V93">
        <f>IF(SPC!$B$13="",1,IF(SPC!$B$12="Yes",IF(Setup!$B$11="Weekly",IF(ROW(A90)&gt;=Demand!$A$8-51,1,0),IF(ROW(A90)&gt;=Demand!$A$8-11,1,0)),IF(Setup!$B$11="Weekly",IF(AND(B93&gt;=SPC!$B$13,B93&lt;SPC!$B$14),1,0),IF(AND(MATCH(E93,$E$4:$E$263,0)&gt;=MATCH(SPC!$B$13,$E$4:$E$263,0),MATCH(E93,$E$4:$E$263,0)&lt;=MATCH(SPC!$B$14,$E$4:$E$263,0)),1,0))))</f>
        <v>1</v>
      </c>
      <c r="W93" cm="1">
        <f t="array" ref="W93">INDEX($F$4:$U$263,ROW(A90),MATCH($X$2,$F$3:$U$3,0))</f>
        <v>0</v>
      </c>
      <c r="X93" t="e">
        <f>AVERAGE(INDEX($F$4:$U$263,MATCH(SPC!$B$13,IF(Setup!$B$11="Weekly",'SPC Backing (Hide)'!$B$4:$B$263,'SPC Backing (Hide)'!$E$4:$E$263),0),MATCH($X$2,$F$3:$U$3,0)):INDEX($F$4:$U$263,MATCH(SPC!$B$14,IF(Setup!$B$11="Weekly",'SPC Backing (Hide)'!$B$4:$B$263,'SPC Backing (Hide)'!$E$4:$E$263),0),MATCH('SPC Backing (Hide)'!$X$2,'SPC Backing (Hide)'!$F$3:$U$3,0)))</f>
        <v>#N/A</v>
      </c>
      <c r="Y93" cm="1">
        <f t="array" ref="Y93">ABS(INDEX($F$4:$U$263,ROW(A90),MATCH($X$2,$F$3:$U$3,0))-INDEX($F$4:$U$263,ROW(A89),MATCH($X$2,$F$3:$U$3,0)))</f>
        <v>0</v>
      </c>
      <c r="Z93" t="e">
        <f>AVERAGE(INDEX($Y$4:$Y$263,MATCH(SPC!$B$13,IF(Setup!$B$11="Weekly",'SPC Backing (Hide)'!$B$4:$B$263,'SPC Backing (Hide)'!$E$4:$E$263),0)):INDEX($Y$4:$Y$263,MATCH(SPC!$B$14,IF(Setup!$B$11="Weekly",'SPC Backing (Hide)'!$B$4:$B$263,'SPC Backing (Hide)'!$E$4:$E$263),0),1))</f>
        <v>#N/A</v>
      </c>
      <c r="AA93" t="e">
        <f t="shared" si="17"/>
        <v>#N/A</v>
      </c>
      <c r="AB93" t="e">
        <f t="shared" si="18"/>
        <v>#N/A</v>
      </c>
      <c r="AC93" t="e">
        <f t="shared" si="19"/>
        <v>#N/A</v>
      </c>
      <c r="AD93" t="e">
        <f t="shared" si="20"/>
        <v>#N/A</v>
      </c>
      <c r="AE93" t="e">
        <f t="shared" si="21"/>
        <v>#N/A</v>
      </c>
      <c r="AF93" t="e">
        <f t="shared" si="22"/>
        <v>#N/A</v>
      </c>
      <c r="AG93" t="e">
        <f t="shared" si="23"/>
        <v>#N/A</v>
      </c>
      <c r="AH93" t="e">
        <f t="shared" si="24"/>
        <v>#N/A</v>
      </c>
      <c r="AI93" t="e">
        <f t="shared" si="31"/>
        <v>#N/A</v>
      </c>
      <c r="AJ93" t="e">
        <f t="shared" si="25"/>
        <v>#N/A</v>
      </c>
      <c r="AK93">
        <f t="shared" si="26"/>
        <v>0</v>
      </c>
      <c r="AL93" t="e">
        <f t="shared" si="27"/>
        <v>#N/A</v>
      </c>
      <c r="AM93" t="e">
        <f t="shared" si="28"/>
        <v>#N/A</v>
      </c>
      <c r="AN93" t="e">
        <f t="shared" si="29"/>
        <v>#N/A</v>
      </c>
      <c r="AO93" t="e">
        <f>_xlfn.PERCENTILE.INC(INDEX($W$4:$W$263,MATCH(SPC!$B$13,IF(Setup!$B$11="Weekly",'SPC Backing (Hide)'!$B$4:$B$263,'SPC Backing (Hide)'!$E$4:$E$263),0),1):INDEX($W$4:$W$263,MATCH(SPC!$B$14,IF(Setup!$B$11="Weekly",'SPC Backing (Hide)'!$B$4:$B$263,'SPC Backing (Hide)'!$E$4:$E$263),0),1),'SPC Backing (Hide)'!$AO$3)</f>
        <v>#N/A</v>
      </c>
      <c r="AP93" t="e">
        <f>IF(_xlfn.PERCENTILE.INC(INDEX($W$4:$W$263,MATCH(SPC!$B$13,IF(Setup!$B$11="Weekly",'SPC Backing (Hide)'!$B$4:$B$263,'SPC Backing (Hide)'!$E$4:$E$263),0),1):INDEX($W$4:$W$263,MATCH(SPC!$B$14,IF(Setup!$B$11="Weekly",'SPC Backing (Hide)'!$B$4:$B$263,'SPC Backing (Hide)'!$E$4:$E$263),0),1),'SPC Backing (Hide)'!$AP$3)=AO93,_xlfn.PERCENTILE.INC(INDEX($W$4:$W$263,MATCH(SPC!$B$13,IF(Setup!$B$11="Weekly",'SPC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3" t="e">
        <f t="shared" si="30"/>
        <v>#N/A</v>
      </c>
    </row>
    <row r="94" spans="2:43" x14ac:dyDescent="0.35">
      <c r="B94" s="12" t="str">
        <f>Demand!C99</f>
        <v/>
      </c>
      <c r="C94" s="57" t="str">
        <f>Demand!D99</f>
        <v/>
      </c>
      <c r="D94" s="57" t="str">
        <f>Demand!E99</f>
        <v/>
      </c>
      <c r="E94" s="57" t="e">
        <f>TEXT(D94*29,"mmm")&amp;"-"&amp;IF(D94=1,MAX($C$4:C93)+1,MAX($C$4:C93))</f>
        <v>#VALUE!</v>
      </c>
      <c r="F94" s="7">
        <f>INDEX(Demand!$F$9:$T$268,MATCH('SPC Backing (Hide)'!$B94,Demand!$C$9:$C$268,0),MATCH('SPC Backing (Hide)'!F$3,Demand!$F$8:$T$8,0))</f>
        <v>0</v>
      </c>
      <c r="G94" s="5">
        <f>INDEX(Demand!$F$9:$T$268,MATCH('SPC Backing (Hide)'!$B94,Demand!$C$9:$C$268,0),MATCH('SPC Backing (Hide)'!G$3,Demand!$F$8:$T$8,0))</f>
        <v>0</v>
      </c>
      <c r="H94" s="5">
        <f>INDEX(Demand!$F$9:$T$268,MATCH('SPC Backing (Hide)'!$B94,Demand!$C$9:$C$268,0),MATCH('SPC Backing (Hide)'!H$3,Demand!$F$8:$T$8,0))</f>
        <v>0</v>
      </c>
      <c r="I94" s="5">
        <f>INDEX(Demand!$F$9:$T$268,MATCH('SPC Backing (Hide)'!$B94,Demand!$C$9:$C$268,0),MATCH('SPC Backing (Hide)'!I$3,Demand!$F$8:$T$8,0))</f>
        <v>0</v>
      </c>
      <c r="J94" s="5">
        <f>INDEX(Demand!$F$9:$T$268,MATCH('SPC Backing (Hide)'!$B94,Demand!$C$9:$C$268,0),MATCH('SPC Backing (Hide)'!J$3,Demand!$F$8:$T$8,0))</f>
        <v>0</v>
      </c>
      <c r="K94" s="5">
        <f>INDEX(Demand!$F$9:$T$268,MATCH('SPC Backing (Hide)'!$B94,Demand!$C$9:$C$268,0),MATCH('SPC Backing (Hide)'!K$3,Demand!$F$8:$T$8,0))</f>
        <v>0</v>
      </c>
      <c r="L94" s="5">
        <f>INDEX(Demand!$F$9:$T$268,MATCH('SPC Backing (Hide)'!$B94,Demand!$C$9:$C$268,0),MATCH('SPC Backing (Hide)'!L$3,Demand!$F$8:$T$8,0))</f>
        <v>0</v>
      </c>
      <c r="M94" s="5">
        <f>INDEX(Demand!$F$9:$T$268,MATCH('SPC Backing (Hide)'!$B94,Demand!$C$9:$C$268,0),MATCH('SPC Backing (Hide)'!M$3,Demand!$F$8:$T$8,0))</f>
        <v>0</v>
      </c>
      <c r="N94" s="5">
        <f>INDEX(Demand!$F$9:$T$268,MATCH('SPC Backing (Hide)'!$B94,Demand!$C$9:$C$268,0),MATCH('SPC Backing (Hide)'!N$3,Demand!$F$8:$T$8,0))</f>
        <v>0</v>
      </c>
      <c r="O94" s="5">
        <f>INDEX(Demand!$F$9:$T$268,MATCH('SPC Backing (Hide)'!$B94,Demand!$C$9:$C$268,0),MATCH('SPC Backing (Hide)'!O$3,Demand!$F$8:$T$8,0))</f>
        <v>0</v>
      </c>
      <c r="P94" s="5">
        <f>INDEX(Demand!$F$9:$T$268,MATCH('SPC Backing (Hide)'!$B94,Demand!$C$9:$C$268,0),MATCH('SPC Backing (Hide)'!P$3,Demand!$F$8:$T$8,0))</f>
        <v>0</v>
      </c>
      <c r="Q94" s="5">
        <f>INDEX(Demand!$F$9:$T$268,MATCH('SPC Backing (Hide)'!$B94,Demand!$C$9:$C$268,0),MATCH('SPC Backing (Hide)'!Q$3,Demand!$F$8:$T$8,0))</f>
        <v>0</v>
      </c>
      <c r="R94" s="5">
        <f>INDEX(Demand!$F$9:$T$268,MATCH('SPC Backing (Hide)'!$B94,Demand!$C$9:$C$268,0),MATCH('SPC Backing (Hide)'!R$3,Demand!$F$8:$T$8,0))</f>
        <v>0</v>
      </c>
      <c r="S94" s="5">
        <f>INDEX(Demand!$F$9:$T$268,MATCH('SPC Backing (Hide)'!$B94,Demand!$C$9:$C$268,0),MATCH('SPC Backing (Hide)'!S$3,Demand!$F$8:$T$8,0))</f>
        <v>0</v>
      </c>
      <c r="T94" s="6">
        <f>INDEX(Demand!$F$9:$T$268,MATCH('SPC Backing (Hide)'!$B94,Demand!$C$9:$C$268,0),MATCH('SPC Backing (Hide)'!T$3,Demand!$F$8:$T$8,0))</f>
        <v>0</v>
      </c>
      <c r="U94" s="5">
        <f t="shared" si="16"/>
        <v>0</v>
      </c>
      <c r="V94">
        <f>IF(SPC!$B$13="",1,IF(SPC!$B$12="Yes",IF(Setup!$B$11="Weekly",IF(ROW(A91)&gt;=Demand!$A$8-51,1,0),IF(ROW(A91)&gt;=Demand!$A$8-11,1,0)),IF(Setup!$B$11="Weekly",IF(AND(B94&gt;=SPC!$B$13,B94&lt;SPC!$B$14),1,0),IF(AND(MATCH(E94,$E$4:$E$263,0)&gt;=MATCH(SPC!$B$13,$E$4:$E$263,0),MATCH(E94,$E$4:$E$263,0)&lt;=MATCH(SPC!$B$14,$E$4:$E$263,0)),1,0))))</f>
        <v>1</v>
      </c>
      <c r="W94" cm="1">
        <f t="array" ref="W94">INDEX($F$4:$U$263,ROW(A91),MATCH($X$2,$F$3:$U$3,0))</f>
        <v>0</v>
      </c>
      <c r="X94" t="e">
        <f>AVERAGE(INDEX($F$4:$U$263,MATCH(SPC!$B$13,IF(Setup!$B$11="Weekly",'SPC Backing (Hide)'!$B$4:$B$263,'SPC Backing (Hide)'!$E$4:$E$263),0),MATCH($X$2,$F$3:$U$3,0)):INDEX($F$4:$U$263,MATCH(SPC!$B$14,IF(Setup!$B$11="Weekly",'SPC Backing (Hide)'!$B$4:$B$263,'SPC Backing (Hide)'!$E$4:$E$263),0),MATCH('SPC Backing (Hide)'!$X$2,'SPC Backing (Hide)'!$F$3:$U$3,0)))</f>
        <v>#N/A</v>
      </c>
      <c r="Y94" cm="1">
        <f t="array" ref="Y94">ABS(INDEX($F$4:$U$263,ROW(A91),MATCH($X$2,$F$3:$U$3,0))-INDEX($F$4:$U$263,ROW(A90),MATCH($X$2,$F$3:$U$3,0)))</f>
        <v>0</v>
      </c>
      <c r="Z94" t="e">
        <f>AVERAGE(INDEX($Y$4:$Y$263,MATCH(SPC!$B$13,IF(Setup!$B$11="Weekly",'SPC Backing (Hide)'!$B$4:$B$263,'SPC Backing (Hide)'!$E$4:$E$263),0)):INDEX($Y$4:$Y$263,MATCH(SPC!$B$14,IF(Setup!$B$11="Weekly",'SPC Backing (Hide)'!$B$4:$B$263,'SPC Backing (Hide)'!$E$4:$E$263),0),1))</f>
        <v>#N/A</v>
      </c>
      <c r="AA94" t="e">
        <f t="shared" si="17"/>
        <v>#N/A</v>
      </c>
      <c r="AB94" t="e">
        <f t="shared" si="18"/>
        <v>#N/A</v>
      </c>
      <c r="AC94" t="e">
        <f t="shared" si="19"/>
        <v>#N/A</v>
      </c>
      <c r="AD94" t="e">
        <f t="shared" si="20"/>
        <v>#N/A</v>
      </c>
      <c r="AE94" t="e">
        <f t="shared" si="21"/>
        <v>#N/A</v>
      </c>
      <c r="AF94" t="e">
        <f t="shared" si="22"/>
        <v>#N/A</v>
      </c>
      <c r="AG94" t="e">
        <f t="shared" si="23"/>
        <v>#N/A</v>
      </c>
      <c r="AH94" t="e">
        <f t="shared" si="24"/>
        <v>#N/A</v>
      </c>
      <c r="AI94" t="e">
        <f t="shared" si="31"/>
        <v>#N/A</v>
      </c>
      <c r="AJ94" t="e">
        <f t="shared" si="25"/>
        <v>#N/A</v>
      </c>
      <c r="AK94">
        <f t="shared" si="26"/>
        <v>0</v>
      </c>
      <c r="AL94" t="e">
        <f t="shared" si="27"/>
        <v>#N/A</v>
      </c>
      <c r="AM94" t="e">
        <f t="shared" si="28"/>
        <v>#N/A</v>
      </c>
      <c r="AN94" t="e">
        <f t="shared" si="29"/>
        <v>#N/A</v>
      </c>
      <c r="AO94" t="e">
        <f>_xlfn.PERCENTILE.INC(INDEX($W$4:$W$263,MATCH(SPC!$B$13,IF(Setup!$B$11="Weekly",'SPC Backing (Hide)'!$B$4:$B$263,'SPC Backing (Hide)'!$E$4:$E$263),0),1):INDEX($W$4:$W$263,MATCH(SPC!$B$14,IF(Setup!$B$11="Weekly",'SPC Backing (Hide)'!$B$4:$B$263,'SPC Backing (Hide)'!$E$4:$E$263),0),1),'SPC Backing (Hide)'!$AO$3)</f>
        <v>#N/A</v>
      </c>
      <c r="AP94" t="e">
        <f>IF(_xlfn.PERCENTILE.INC(INDEX($W$4:$W$263,MATCH(SPC!$B$13,IF(Setup!$B$11="Weekly",'SPC Backing (Hide)'!$B$4:$B$263,'SPC Backing (Hide)'!$E$4:$E$263),0),1):INDEX($W$4:$W$263,MATCH(SPC!$B$14,IF(Setup!$B$11="Weekly",'SPC Backing (Hide)'!$B$4:$B$263,'SPC Backing (Hide)'!$E$4:$E$263),0),1),'SPC Backing (Hide)'!$AP$3)=AO94,_xlfn.PERCENTILE.INC(INDEX($W$4:$W$263,MATCH(SPC!$B$13,IF(Setup!$B$11="Weekly",'SPC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4" t="e">
        <f t="shared" si="30"/>
        <v>#N/A</v>
      </c>
    </row>
    <row r="95" spans="2:43" x14ac:dyDescent="0.35">
      <c r="B95" s="12" t="str">
        <f>Demand!C100</f>
        <v/>
      </c>
      <c r="C95" s="57" t="str">
        <f>Demand!D100</f>
        <v/>
      </c>
      <c r="D95" s="57" t="str">
        <f>Demand!E100</f>
        <v/>
      </c>
      <c r="E95" s="57" t="e">
        <f>TEXT(D95*29,"mmm")&amp;"-"&amp;IF(D95=1,MAX($C$4:C94)+1,MAX($C$4:C94))</f>
        <v>#VALUE!</v>
      </c>
      <c r="F95" s="7">
        <f>INDEX(Demand!$F$9:$T$268,MATCH('SPC Backing (Hide)'!$B95,Demand!$C$9:$C$268,0),MATCH('SPC Backing (Hide)'!F$3,Demand!$F$8:$T$8,0))</f>
        <v>0</v>
      </c>
      <c r="G95" s="5">
        <f>INDEX(Demand!$F$9:$T$268,MATCH('SPC Backing (Hide)'!$B95,Demand!$C$9:$C$268,0),MATCH('SPC Backing (Hide)'!G$3,Demand!$F$8:$T$8,0))</f>
        <v>0</v>
      </c>
      <c r="H95" s="5">
        <f>INDEX(Demand!$F$9:$T$268,MATCH('SPC Backing (Hide)'!$B95,Demand!$C$9:$C$268,0),MATCH('SPC Backing (Hide)'!H$3,Demand!$F$8:$T$8,0))</f>
        <v>0</v>
      </c>
      <c r="I95" s="5">
        <f>INDEX(Demand!$F$9:$T$268,MATCH('SPC Backing (Hide)'!$B95,Demand!$C$9:$C$268,0),MATCH('SPC Backing (Hide)'!I$3,Demand!$F$8:$T$8,0))</f>
        <v>0</v>
      </c>
      <c r="J95" s="5">
        <f>INDEX(Demand!$F$9:$T$268,MATCH('SPC Backing (Hide)'!$B95,Demand!$C$9:$C$268,0),MATCH('SPC Backing (Hide)'!J$3,Demand!$F$8:$T$8,0))</f>
        <v>0</v>
      </c>
      <c r="K95" s="5">
        <f>INDEX(Demand!$F$9:$T$268,MATCH('SPC Backing (Hide)'!$B95,Demand!$C$9:$C$268,0),MATCH('SPC Backing (Hide)'!K$3,Demand!$F$8:$T$8,0))</f>
        <v>0</v>
      </c>
      <c r="L95" s="5">
        <f>INDEX(Demand!$F$9:$T$268,MATCH('SPC Backing (Hide)'!$B95,Demand!$C$9:$C$268,0),MATCH('SPC Backing (Hide)'!L$3,Demand!$F$8:$T$8,0))</f>
        <v>0</v>
      </c>
      <c r="M95" s="5">
        <f>INDEX(Demand!$F$9:$T$268,MATCH('SPC Backing (Hide)'!$B95,Demand!$C$9:$C$268,0),MATCH('SPC Backing (Hide)'!M$3,Demand!$F$8:$T$8,0))</f>
        <v>0</v>
      </c>
      <c r="N95" s="5">
        <f>INDEX(Demand!$F$9:$T$268,MATCH('SPC Backing (Hide)'!$B95,Demand!$C$9:$C$268,0),MATCH('SPC Backing (Hide)'!N$3,Demand!$F$8:$T$8,0))</f>
        <v>0</v>
      </c>
      <c r="O95" s="5">
        <f>INDEX(Demand!$F$9:$T$268,MATCH('SPC Backing (Hide)'!$B95,Demand!$C$9:$C$268,0),MATCH('SPC Backing (Hide)'!O$3,Demand!$F$8:$T$8,0))</f>
        <v>0</v>
      </c>
      <c r="P95" s="5">
        <f>INDEX(Demand!$F$9:$T$268,MATCH('SPC Backing (Hide)'!$B95,Demand!$C$9:$C$268,0),MATCH('SPC Backing (Hide)'!P$3,Demand!$F$8:$T$8,0))</f>
        <v>0</v>
      </c>
      <c r="Q95" s="5">
        <f>INDEX(Demand!$F$9:$T$268,MATCH('SPC Backing (Hide)'!$B95,Demand!$C$9:$C$268,0),MATCH('SPC Backing (Hide)'!Q$3,Demand!$F$8:$T$8,0))</f>
        <v>0</v>
      </c>
      <c r="R95" s="5">
        <f>INDEX(Demand!$F$9:$T$268,MATCH('SPC Backing (Hide)'!$B95,Demand!$C$9:$C$268,0),MATCH('SPC Backing (Hide)'!R$3,Demand!$F$8:$T$8,0))</f>
        <v>0</v>
      </c>
      <c r="S95" s="5">
        <f>INDEX(Demand!$F$9:$T$268,MATCH('SPC Backing (Hide)'!$B95,Demand!$C$9:$C$268,0),MATCH('SPC Backing (Hide)'!S$3,Demand!$F$8:$T$8,0))</f>
        <v>0</v>
      </c>
      <c r="T95" s="6">
        <f>INDEX(Demand!$F$9:$T$268,MATCH('SPC Backing (Hide)'!$B95,Demand!$C$9:$C$268,0),MATCH('SPC Backing (Hide)'!T$3,Demand!$F$8:$T$8,0))</f>
        <v>0</v>
      </c>
      <c r="U95" s="5">
        <f t="shared" si="16"/>
        <v>0</v>
      </c>
      <c r="V95">
        <f>IF(SPC!$B$13="",1,IF(SPC!$B$12="Yes",IF(Setup!$B$11="Weekly",IF(ROW(A92)&gt;=Demand!$A$8-51,1,0),IF(ROW(A92)&gt;=Demand!$A$8-11,1,0)),IF(Setup!$B$11="Weekly",IF(AND(B95&gt;=SPC!$B$13,B95&lt;SPC!$B$14),1,0),IF(AND(MATCH(E95,$E$4:$E$263,0)&gt;=MATCH(SPC!$B$13,$E$4:$E$263,0),MATCH(E95,$E$4:$E$263,0)&lt;=MATCH(SPC!$B$14,$E$4:$E$263,0)),1,0))))</f>
        <v>1</v>
      </c>
      <c r="W95" cm="1">
        <f t="array" ref="W95">INDEX($F$4:$U$263,ROW(A92),MATCH($X$2,$F$3:$U$3,0))</f>
        <v>0</v>
      </c>
      <c r="X95" t="e">
        <f>AVERAGE(INDEX($F$4:$U$263,MATCH(SPC!$B$13,IF(Setup!$B$11="Weekly",'SPC Backing (Hide)'!$B$4:$B$263,'SPC Backing (Hide)'!$E$4:$E$263),0),MATCH($X$2,$F$3:$U$3,0)):INDEX($F$4:$U$263,MATCH(SPC!$B$14,IF(Setup!$B$11="Weekly",'SPC Backing (Hide)'!$B$4:$B$263,'SPC Backing (Hide)'!$E$4:$E$263),0),MATCH('SPC Backing (Hide)'!$X$2,'SPC Backing (Hide)'!$F$3:$U$3,0)))</f>
        <v>#N/A</v>
      </c>
      <c r="Y95" cm="1">
        <f t="array" ref="Y95">ABS(INDEX($F$4:$U$263,ROW(A92),MATCH($X$2,$F$3:$U$3,0))-INDEX($F$4:$U$263,ROW(A91),MATCH($X$2,$F$3:$U$3,0)))</f>
        <v>0</v>
      </c>
      <c r="Z95" t="e">
        <f>AVERAGE(INDEX($Y$4:$Y$263,MATCH(SPC!$B$13,IF(Setup!$B$11="Weekly",'SPC Backing (Hide)'!$B$4:$B$263,'SPC Backing (Hide)'!$E$4:$E$263),0)):INDEX($Y$4:$Y$263,MATCH(SPC!$B$14,IF(Setup!$B$11="Weekly",'SPC Backing (Hide)'!$B$4:$B$263,'SPC Backing (Hide)'!$E$4:$E$263),0),1))</f>
        <v>#N/A</v>
      </c>
      <c r="AA95" t="e">
        <f t="shared" si="17"/>
        <v>#N/A</v>
      </c>
      <c r="AB95" t="e">
        <f t="shared" si="18"/>
        <v>#N/A</v>
      </c>
      <c r="AC95" t="e">
        <f t="shared" si="19"/>
        <v>#N/A</v>
      </c>
      <c r="AD95" t="e">
        <f t="shared" si="20"/>
        <v>#N/A</v>
      </c>
      <c r="AE95" t="e">
        <f t="shared" si="21"/>
        <v>#N/A</v>
      </c>
      <c r="AF95" t="e">
        <f t="shared" si="22"/>
        <v>#N/A</v>
      </c>
      <c r="AG95" t="e">
        <f t="shared" si="23"/>
        <v>#N/A</v>
      </c>
      <c r="AH95" t="e">
        <f t="shared" si="24"/>
        <v>#N/A</v>
      </c>
      <c r="AI95" t="e">
        <f t="shared" si="31"/>
        <v>#N/A</v>
      </c>
      <c r="AJ95" t="e">
        <f t="shared" si="25"/>
        <v>#N/A</v>
      </c>
      <c r="AK95">
        <f t="shared" si="26"/>
        <v>0</v>
      </c>
      <c r="AL95" t="e">
        <f t="shared" si="27"/>
        <v>#N/A</v>
      </c>
      <c r="AM95" t="e">
        <f t="shared" si="28"/>
        <v>#N/A</v>
      </c>
      <c r="AN95" t="e">
        <f t="shared" si="29"/>
        <v>#N/A</v>
      </c>
      <c r="AO95" t="e">
        <f>_xlfn.PERCENTILE.INC(INDEX($W$4:$W$263,MATCH(SPC!$B$13,IF(Setup!$B$11="Weekly",'SPC Backing (Hide)'!$B$4:$B$263,'SPC Backing (Hide)'!$E$4:$E$263),0),1):INDEX($W$4:$W$263,MATCH(SPC!$B$14,IF(Setup!$B$11="Weekly",'SPC Backing (Hide)'!$B$4:$B$263,'SPC Backing (Hide)'!$E$4:$E$263),0),1),'SPC Backing (Hide)'!$AO$3)</f>
        <v>#N/A</v>
      </c>
      <c r="AP95" t="e">
        <f>IF(_xlfn.PERCENTILE.INC(INDEX($W$4:$W$263,MATCH(SPC!$B$13,IF(Setup!$B$11="Weekly",'SPC Backing (Hide)'!$B$4:$B$263,'SPC Backing (Hide)'!$E$4:$E$263),0),1):INDEX($W$4:$W$263,MATCH(SPC!$B$14,IF(Setup!$B$11="Weekly",'SPC Backing (Hide)'!$B$4:$B$263,'SPC Backing (Hide)'!$E$4:$E$263),0),1),'SPC Backing (Hide)'!$AP$3)=AO95,_xlfn.PERCENTILE.INC(INDEX($W$4:$W$263,MATCH(SPC!$B$13,IF(Setup!$B$11="Weekly",'SPC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5" t="e">
        <f t="shared" si="30"/>
        <v>#N/A</v>
      </c>
    </row>
    <row r="96" spans="2:43" x14ac:dyDescent="0.35">
      <c r="B96" s="12" t="str">
        <f>Demand!C101</f>
        <v/>
      </c>
      <c r="C96" s="57" t="str">
        <f>Demand!D101</f>
        <v/>
      </c>
      <c r="D96" s="57" t="str">
        <f>Demand!E101</f>
        <v/>
      </c>
      <c r="E96" s="57" t="e">
        <f>TEXT(D96*29,"mmm")&amp;"-"&amp;IF(D96=1,MAX($C$4:C95)+1,MAX($C$4:C95))</f>
        <v>#VALUE!</v>
      </c>
      <c r="F96" s="7">
        <f>INDEX(Demand!$F$9:$T$268,MATCH('SPC Backing (Hide)'!$B96,Demand!$C$9:$C$268,0),MATCH('SPC Backing (Hide)'!F$3,Demand!$F$8:$T$8,0))</f>
        <v>0</v>
      </c>
      <c r="G96" s="5">
        <f>INDEX(Demand!$F$9:$T$268,MATCH('SPC Backing (Hide)'!$B96,Demand!$C$9:$C$268,0),MATCH('SPC Backing (Hide)'!G$3,Demand!$F$8:$T$8,0))</f>
        <v>0</v>
      </c>
      <c r="H96" s="5">
        <f>INDEX(Demand!$F$9:$T$268,MATCH('SPC Backing (Hide)'!$B96,Demand!$C$9:$C$268,0),MATCH('SPC Backing (Hide)'!H$3,Demand!$F$8:$T$8,0))</f>
        <v>0</v>
      </c>
      <c r="I96" s="5">
        <f>INDEX(Demand!$F$9:$T$268,MATCH('SPC Backing (Hide)'!$B96,Demand!$C$9:$C$268,0),MATCH('SPC Backing (Hide)'!I$3,Demand!$F$8:$T$8,0))</f>
        <v>0</v>
      </c>
      <c r="J96" s="5">
        <f>INDEX(Demand!$F$9:$T$268,MATCH('SPC Backing (Hide)'!$B96,Demand!$C$9:$C$268,0),MATCH('SPC Backing (Hide)'!J$3,Demand!$F$8:$T$8,0))</f>
        <v>0</v>
      </c>
      <c r="K96" s="5">
        <f>INDEX(Demand!$F$9:$T$268,MATCH('SPC Backing (Hide)'!$B96,Demand!$C$9:$C$268,0),MATCH('SPC Backing (Hide)'!K$3,Demand!$F$8:$T$8,0))</f>
        <v>0</v>
      </c>
      <c r="L96" s="5">
        <f>INDEX(Demand!$F$9:$T$268,MATCH('SPC Backing (Hide)'!$B96,Demand!$C$9:$C$268,0),MATCH('SPC Backing (Hide)'!L$3,Demand!$F$8:$T$8,0))</f>
        <v>0</v>
      </c>
      <c r="M96" s="5">
        <f>INDEX(Demand!$F$9:$T$268,MATCH('SPC Backing (Hide)'!$B96,Demand!$C$9:$C$268,0),MATCH('SPC Backing (Hide)'!M$3,Demand!$F$8:$T$8,0))</f>
        <v>0</v>
      </c>
      <c r="N96" s="5">
        <f>INDEX(Demand!$F$9:$T$268,MATCH('SPC Backing (Hide)'!$B96,Demand!$C$9:$C$268,0),MATCH('SPC Backing (Hide)'!N$3,Demand!$F$8:$T$8,0))</f>
        <v>0</v>
      </c>
      <c r="O96" s="5">
        <f>INDEX(Demand!$F$9:$T$268,MATCH('SPC Backing (Hide)'!$B96,Demand!$C$9:$C$268,0),MATCH('SPC Backing (Hide)'!O$3,Demand!$F$8:$T$8,0))</f>
        <v>0</v>
      </c>
      <c r="P96" s="5">
        <f>INDEX(Demand!$F$9:$T$268,MATCH('SPC Backing (Hide)'!$B96,Demand!$C$9:$C$268,0),MATCH('SPC Backing (Hide)'!P$3,Demand!$F$8:$T$8,0))</f>
        <v>0</v>
      </c>
      <c r="Q96" s="5">
        <f>INDEX(Demand!$F$9:$T$268,MATCH('SPC Backing (Hide)'!$B96,Demand!$C$9:$C$268,0),MATCH('SPC Backing (Hide)'!Q$3,Demand!$F$8:$T$8,0))</f>
        <v>0</v>
      </c>
      <c r="R96" s="5">
        <f>INDEX(Demand!$F$9:$T$268,MATCH('SPC Backing (Hide)'!$B96,Demand!$C$9:$C$268,0),MATCH('SPC Backing (Hide)'!R$3,Demand!$F$8:$T$8,0))</f>
        <v>0</v>
      </c>
      <c r="S96" s="5">
        <f>INDEX(Demand!$F$9:$T$268,MATCH('SPC Backing (Hide)'!$B96,Demand!$C$9:$C$268,0),MATCH('SPC Backing (Hide)'!S$3,Demand!$F$8:$T$8,0))</f>
        <v>0</v>
      </c>
      <c r="T96" s="6">
        <f>INDEX(Demand!$F$9:$T$268,MATCH('SPC Backing (Hide)'!$B96,Demand!$C$9:$C$268,0),MATCH('SPC Backing (Hide)'!T$3,Demand!$F$8:$T$8,0))</f>
        <v>0</v>
      </c>
      <c r="U96" s="5">
        <f t="shared" si="16"/>
        <v>0</v>
      </c>
      <c r="V96">
        <f>IF(SPC!$B$13="",1,IF(SPC!$B$12="Yes",IF(Setup!$B$11="Weekly",IF(ROW(A93)&gt;=Demand!$A$8-51,1,0),IF(ROW(A93)&gt;=Demand!$A$8-11,1,0)),IF(Setup!$B$11="Weekly",IF(AND(B96&gt;=SPC!$B$13,B96&lt;SPC!$B$14),1,0),IF(AND(MATCH(E96,$E$4:$E$263,0)&gt;=MATCH(SPC!$B$13,$E$4:$E$263,0),MATCH(E96,$E$4:$E$263,0)&lt;=MATCH(SPC!$B$14,$E$4:$E$263,0)),1,0))))</f>
        <v>1</v>
      </c>
      <c r="W96" cm="1">
        <f t="array" ref="W96">INDEX($F$4:$U$263,ROW(A93),MATCH($X$2,$F$3:$U$3,0))</f>
        <v>0</v>
      </c>
      <c r="X96" t="e">
        <f>AVERAGE(INDEX($F$4:$U$263,MATCH(SPC!$B$13,IF(Setup!$B$11="Weekly",'SPC Backing (Hide)'!$B$4:$B$263,'SPC Backing (Hide)'!$E$4:$E$263),0),MATCH($X$2,$F$3:$U$3,0)):INDEX($F$4:$U$263,MATCH(SPC!$B$14,IF(Setup!$B$11="Weekly",'SPC Backing (Hide)'!$B$4:$B$263,'SPC Backing (Hide)'!$E$4:$E$263),0),MATCH('SPC Backing (Hide)'!$X$2,'SPC Backing (Hide)'!$F$3:$U$3,0)))</f>
        <v>#N/A</v>
      </c>
      <c r="Y96" cm="1">
        <f t="array" ref="Y96">ABS(INDEX($F$4:$U$263,ROW(A93),MATCH($X$2,$F$3:$U$3,0))-INDEX($F$4:$U$263,ROW(A92),MATCH($X$2,$F$3:$U$3,0)))</f>
        <v>0</v>
      </c>
      <c r="Z96" t="e">
        <f>AVERAGE(INDEX($Y$4:$Y$263,MATCH(SPC!$B$13,IF(Setup!$B$11="Weekly",'SPC Backing (Hide)'!$B$4:$B$263,'SPC Backing (Hide)'!$E$4:$E$263),0)):INDEX($Y$4:$Y$263,MATCH(SPC!$B$14,IF(Setup!$B$11="Weekly",'SPC Backing (Hide)'!$B$4:$B$263,'SPC Backing (Hide)'!$E$4:$E$263),0),1))</f>
        <v>#N/A</v>
      </c>
      <c r="AA96" t="e">
        <f t="shared" si="17"/>
        <v>#N/A</v>
      </c>
      <c r="AB96" t="e">
        <f t="shared" si="18"/>
        <v>#N/A</v>
      </c>
      <c r="AC96" t="e">
        <f t="shared" si="19"/>
        <v>#N/A</v>
      </c>
      <c r="AD96" t="e">
        <f t="shared" si="20"/>
        <v>#N/A</v>
      </c>
      <c r="AE96" t="e">
        <f t="shared" si="21"/>
        <v>#N/A</v>
      </c>
      <c r="AF96" t="e">
        <f t="shared" si="22"/>
        <v>#N/A</v>
      </c>
      <c r="AG96" t="e">
        <f t="shared" si="23"/>
        <v>#N/A</v>
      </c>
      <c r="AH96" t="e">
        <f t="shared" si="24"/>
        <v>#N/A</v>
      </c>
      <c r="AI96" t="e">
        <f t="shared" si="31"/>
        <v>#N/A</v>
      </c>
      <c r="AJ96" t="e">
        <f t="shared" si="25"/>
        <v>#N/A</v>
      </c>
      <c r="AK96">
        <f t="shared" si="26"/>
        <v>0</v>
      </c>
      <c r="AL96" t="e">
        <f t="shared" si="27"/>
        <v>#N/A</v>
      </c>
      <c r="AM96" t="e">
        <f t="shared" si="28"/>
        <v>#N/A</v>
      </c>
      <c r="AN96" t="e">
        <f t="shared" si="29"/>
        <v>#N/A</v>
      </c>
      <c r="AO96" t="e">
        <f>_xlfn.PERCENTILE.INC(INDEX($W$4:$W$263,MATCH(SPC!$B$13,IF(Setup!$B$11="Weekly",'SPC Backing (Hide)'!$B$4:$B$263,'SPC Backing (Hide)'!$E$4:$E$263),0),1):INDEX($W$4:$W$263,MATCH(SPC!$B$14,IF(Setup!$B$11="Weekly",'SPC Backing (Hide)'!$B$4:$B$263,'SPC Backing (Hide)'!$E$4:$E$263),0),1),'SPC Backing (Hide)'!$AO$3)</f>
        <v>#N/A</v>
      </c>
      <c r="AP96" t="e">
        <f>IF(_xlfn.PERCENTILE.INC(INDEX($W$4:$W$263,MATCH(SPC!$B$13,IF(Setup!$B$11="Weekly",'SPC Backing (Hide)'!$B$4:$B$263,'SPC Backing (Hide)'!$E$4:$E$263),0),1):INDEX($W$4:$W$263,MATCH(SPC!$B$14,IF(Setup!$B$11="Weekly",'SPC Backing (Hide)'!$B$4:$B$263,'SPC Backing (Hide)'!$E$4:$E$263),0),1),'SPC Backing (Hide)'!$AP$3)=AO96,_xlfn.PERCENTILE.INC(INDEX($W$4:$W$263,MATCH(SPC!$B$13,IF(Setup!$B$11="Weekly",'SPC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6" t="e">
        <f t="shared" si="30"/>
        <v>#N/A</v>
      </c>
    </row>
    <row r="97" spans="2:43" x14ac:dyDescent="0.35">
      <c r="B97" s="12" t="str">
        <f>Demand!C102</f>
        <v/>
      </c>
      <c r="C97" s="57" t="str">
        <f>Demand!D102</f>
        <v/>
      </c>
      <c r="D97" s="57" t="str">
        <f>Demand!E102</f>
        <v/>
      </c>
      <c r="E97" s="57" t="e">
        <f>TEXT(D97*29,"mmm")&amp;"-"&amp;IF(D97=1,MAX($C$4:C96)+1,MAX($C$4:C96))</f>
        <v>#VALUE!</v>
      </c>
      <c r="F97" s="7">
        <f>INDEX(Demand!$F$9:$T$268,MATCH('SPC Backing (Hide)'!$B97,Demand!$C$9:$C$268,0),MATCH('SPC Backing (Hide)'!F$3,Demand!$F$8:$T$8,0))</f>
        <v>0</v>
      </c>
      <c r="G97" s="5">
        <f>INDEX(Demand!$F$9:$T$268,MATCH('SPC Backing (Hide)'!$B97,Demand!$C$9:$C$268,0),MATCH('SPC Backing (Hide)'!G$3,Demand!$F$8:$T$8,0))</f>
        <v>0</v>
      </c>
      <c r="H97" s="5">
        <f>INDEX(Demand!$F$9:$T$268,MATCH('SPC Backing (Hide)'!$B97,Demand!$C$9:$C$268,0),MATCH('SPC Backing (Hide)'!H$3,Demand!$F$8:$T$8,0))</f>
        <v>0</v>
      </c>
      <c r="I97" s="5">
        <f>INDEX(Demand!$F$9:$T$268,MATCH('SPC Backing (Hide)'!$B97,Demand!$C$9:$C$268,0),MATCH('SPC Backing (Hide)'!I$3,Demand!$F$8:$T$8,0))</f>
        <v>0</v>
      </c>
      <c r="J97" s="5">
        <f>INDEX(Demand!$F$9:$T$268,MATCH('SPC Backing (Hide)'!$B97,Demand!$C$9:$C$268,0),MATCH('SPC Backing (Hide)'!J$3,Demand!$F$8:$T$8,0))</f>
        <v>0</v>
      </c>
      <c r="K97" s="5">
        <f>INDEX(Demand!$F$9:$T$268,MATCH('SPC Backing (Hide)'!$B97,Demand!$C$9:$C$268,0),MATCH('SPC Backing (Hide)'!K$3,Demand!$F$8:$T$8,0))</f>
        <v>0</v>
      </c>
      <c r="L97" s="5">
        <f>INDEX(Demand!$F$9:$T$268,MATCH('SPC Backing (Hide)'!$B97,Demand!$C$9:$C$268,0),MATCH('SPC Backing (Hide)'!L$3,Demand!$F$8:$T$8,0))</f>
        <v>0</v>
      </c>
      <c r="M97" s="5">
        <f>INDEX(Demand!$F$9:$T$268,MATCH('SPC Backing (Hide)'!$B97,Demand!$C$9:$C$268,0),MATCH('SPC Backing (Hide)'!M$3,Demand!$F$8:$T$8,0))</f>
        <v>0</v>
      </c>
      <c r="N97" s="5">
        <f>INDEX(Demand!$F$9:$T$268,MATCH('SPC Backing (Hide)'!$B97,Demand!$C$9:$C$268,0),MATCH('SPC Backing (Hide)'!N$3,Demand!$F$8:$T$8,0))</f>
        <v>0</v>
      </c>
      <c r="O97" s="5">
        <f>INDEX(Demand!$F$9:$T$268,MATCH('SPC Backing (Hide)'!$B97,Demand!$C$9:$C$268,0),MATCH('SPC Backing (Hide)'!O$3,Demand!$F$8:$T$8,0))</f>
        <v>0</v>
      </c>
      <c r="P97" s="5">
        <f>INDEX(Demand!$F$9:$T$268,MATCH('SPC Backing (Hide)'!$B97,Demand!$C$9:$C$268,0),MATCH('SPC Backing (Hide)'!P$3,Demand!$F$8:$T$8,0))</f>
        <v>0</v>
      </c>
      <c r="Q97" s="5">
        <f>INDEX(Demand!$F$9:$T$268,MATCH('SPC Backing (Hide)'!$B97,Demand!$C$9:$C$268,0),MATCH('SPC Backing (Hide)'!Q$3,Demand!$F$8:$T$8,0))</f>
        <v>0</v>
      </c>
      <c r="R97" s="5">
        <f>INDEX(Demand!$F$9:$T$268,MATCH('SPC Backing (Hide)'!$B97,Demand!$C$9:$C$268,0),MATCH('SPC Backing (Hide)'!R$3,Demand!$F$8:$T$8,0))</f>
        <v>0</v>
      </c>
      <c r="S97" s="5">
        <f>INDEX(Demand!$F$9:$T$268,MATCH('SPC Backing (Hide)'!$B97,Demand!$C$9:$C$268,0),MATCH('SPC Backing (Hide)'!S$3,Demand!$F$8:$T$8,0))</f>
        <v>0</v>
      </c>
      <c r="T97" s="6">
        <f>INDEX(Demand!$F$9:$T$268,MATCH('SPC Backing (Hide)'!$B97,Demand!$C$9:$C$268,0),MATCH('SPC Backing (Hide)'!T$3,Demand!$F$8:$T$8,0))</f>
        <v>0</v>
      </c>
      <c r="U97" s="5">
        <f t="shared" si="16"/>
        <v>0</v>
      </c>
      <c r="V97">
        <f>IF(SPC!$B$13="",1,IF(SPC!$B$12="Yes",IF(Setup!$B$11="Weekly",IF(ROW(A94)&gt;=Demand!$A$8-51,1,0),IF(ROW(A94)&gt;=Demand!$A$8-11,1,0)),IF(Setup!$B$11="Weekly",IF(AND(B97&gt;=SPC!$B$13,B97&lt;SPC!$B$14),1,0),IF(AND(MATCH(E97,$E$4:$E$263,0)&gt;=MATCH(SPC!$B$13,$E$4:$E$263,0),MATCH(E97,$E$4:$E$263,0)&lt;=MATCH(SPC!$B$14,$E$4:$E$263,0)),1,0))))</f>
        <v>1</v>
      </c>
      <c r="W97" cm="1">
        <f t="array" ref="W97">INDEX($F$4:$U$263,ROW(A94),MATCH($X$2,$F$3:$U$3,0))</f>
        <v>0</v>
      </c>
      <c r="X97" t="e">
        <f>AVERAGE(INDEX($F$4:$U$263,MATCH(SPC!$B$13,IF(Setup!$B$11="Weekly",'SPC Backing (Hide)'!$B$4:$B$263,'SPC Backing (Hide)'!$E$4:$E$263),0),MATCH($X$2,$F$3:$U$3,0)):INDEX($F$4:$U$263,MATCH(SPC!$B$14,IF(Setup!$B$11="Weekly",'SPC Backing (Hide)'!$B$4:$B$263,'SPC Backing (Hide)'!$E$4:$E$263),0),MATCH('SPC Backing (Hide)'!$X$2,'SPC Backing (Hide)'!$F$3:$U$3,0)))</f>
        <v>#N/A</v>
      </c>
      <c r="Y97" cm="1">
        <f t="array" ref="Y97">ABS(INDEX($F$4:$U$263,ROW(A94),MATCH($X$2,$F$3:$U$3,0))-INDEX($F$4:$U$263,ROW(A93),MATCH($X$2,$F$3:$U$3,0)))</f>
        <v>0</v>
      </c>
      <c r="Z97" t="e">
        <f>AVERAGE(INDEX($Y$4:$Y$263,MATCH(SPC!$B$13,IF(Setup!$B$11="Weekly",'SPC Backing (Hide)'!$B$4:$B$263,'SPC Backing (Hide)'!$E$4:$E$263),0)):INDEX($Y$4:$Y$263,MATCH(SPC!$B$14,IF(Setup!$B$11="Weekly",'SPC Backing (Hide)'!$B$4:$B$263,'SPC Backing (Hide)'!$E$4:$E$263),0),1))</f>
        <v>#N/A</v>
      </c>
      <c r="AA97" t="e">
        <f t="shared" si="17"/>
        <v>#N/A</v>
      </c>
      <c r="AB97" t="e">
        <f t="shared" si="18"/>
        <v>#N/A</v>
      </c>
      <c r="AC97" t="e">
        <f t="shared" si="19"/>
        <v>#N/A</v>
      </c>
      <c r="AD97" t="e">
        <f t="shared" si="20"/>
        <v>#N/A</v>
      </c>
      <c r="AE97" t="e">
        <f t="shared" si="21"/>
        <v>#N/A</v>
      </c>
      <c r="AF97" t="e">
        <f t="shared" si="22"/>
        <v>#N/A</v>
      </c>
      <c r="AG97" t="e">
        <f t="shared" si="23"/>
        <v>#N/A</v>
      </c>
      <c r="AH97" t="e">
        <f t="shared" si="24"/>
        <v>#N/A</v>
      </c>
      <c r="AI97" t="e">
        <f t="shared" si="31"/>
        <v>#N/A</v>
      </c>
      <c r="AJ97" t="e">
        <f t="shared" si="25"/>
        <v>#N/A</v>
      </c>
      <c r="AK97">
        <f t="shared" si="26"/>
        <v>0</v>
      </c>
      <c r="AL97" t="e">
        <f t="shared" si="27"/>
        <v>#N/A</v>
      </c>
      <c r="AM97" t="e">
        <f t="shared" si="28"/>
        <v>#N/A</v>
      </c>
      <c r="AN97" t="e">
        <f t="shared" si="29"/>
        <v>#N/A</v>
      </c>
      <c r="AO97" t="e">
        <f>_xlfn.PERCENTILE.INC(INDEX($W$4:$W$263,MATCH(SPC!$B$13,IF(Setup!$B$11="Weekly",'SPC Backing (Hide)'!$B$4:$B$263,'SPC Backing (Hide)'!$E$4:$E$263),0),1):INDEX($W$4:$W$263,MATCH(SPC!$B$14,IF(Setup!$B$11="Weekly",'SPC Backing (Hide)'!$B$4:$B$263,'SPC Backing (Hide)'!$E$4:$E$263),0),1),'SPC Backing (Hide)'!$AO$3)</f>
        <v>#N/A</v>
      </c>
      <c r="AP97" t="e">
        <f>IF(_xlfn.PERCENTILE.INC(INDEX($W$4:$W$263,MATCH(SPC!$B$13,IF(Setup!$B$11="Weekly",'SPC Backing (Hide)'!$B$4:$B$263,'SPC Backing (Hide)'!$E$4:$E$263),0),1):INDEX($W$4:$W$263,MATCH(SPC!$B$14,IF(Setup!$B$11="Weekly",'SPC Backing (Hide)'!$B$4:$B$263,'SPC Backing (Hide)'!$E$4:$E$263),0),1),'SPC Backing (Hide)'!$AP$3)=AO97,_xlfn.PERCENTILE.INC(INDEX($W$4:$W$263,MATCH(SPC!$B$13,IF(Setup!$B$11="Weekly",'SPC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7" t="e">
        <f t="shared" si="30"/>
        <v>#N/A</v>
      </c>
    </row>
    <row r="98" spans="2:43" x14ac:dyDescent="0.35">
      <c r="B98" s="12" t="str">
        <f>Demand!C103</f>
        <v/>
      </c>
      <c r="C98" s="57" t="str">
        <f>Demand!D103</f>
        <v/>
      </c>
      <c r="D98" s="57" t="str">
        <f>Demand!E103</f>
        <v/>
      </c>
      <c r="E98" s="57" t="e">
        <f>TEXT(D98*29,"mmm")&amp;"-"&amp;IF(D98=1,MAX($C$4:C97)+1,MAX($C$4:C97))</f>
        <v>#VALUE!</v>
      </c>
      <c r="F98" s="7">
        <f>INDEX(Demand!$F$9:$T$268,MATCH('SPC Backing (Hide)'!$B98,Demand!$C$9:$C$268,0),MATCH('SPC Backing (Hide)'!F$3,Demand!$F$8:$T$8,0))</f>
        <v>0</v>
      </c>
      <c r="G98" s="5">
        <f>INDEX(Demand!$F$9:$T$268,MATCH('SPC Backing (Hide)'!$B98,Demand!$C$9:$C$268,0),MATCH('SPC Backing (Hide)'!G$3,Demand!$F$8:$T$8,0))</f>
        <v>0</v>
      </c>
      <c r="H98" s="5">
        <f>INDEX(Demand!$F$9:$T$268,MATCH('SPC Backing (Hide)'!$B98,Demand!$C$9:$C$268,0),MATCH('SPC Backing (Hide)'!H$3,Demand!$F$8:$T$8,0))</f>
        <v>0</v>
      </c>
      <c r="I98" s="5">
        <f>INDEX(Demand!$F$9:$T$268,MATCH('SPC Backing (Hide)'!$B98,Demand!$C$9:$C$268,0),MATCH('SPC Backing (Hide)'!I$3,Demand!$F$8:$T$8,0))</f>
        <v>0</v>
      </c>
      <c r="J98" s="5">
        <f>INDEX(Demand!$F$9:$T$268,MATCH('SPC Backing (Hide)'!$B98,Demand!$C$9:$C$268,0),MATCH('SPC Backing (Hide)'!J$3,Demand!$F$8:$T$8,0))</f>
        <v>0</v>
      </c>
      <c r="K98" s="5">
        <f>INDEX(Demand!$F$9:$T$268,MATCH('SPC Backing (Hide)'!$B98,Demand!$C$9:$C$268,0),MATCH('SPC Backing (Hide)'!K$3,Demand!$F$8:$T$8,0))</f>
        <v>0</v>
      </c>
      <c r="L98" s="5">
        <f>INDEX(Demand!$F$9:$T$268,MATCH('SPC Backing (Hide)'!$B98,Demand!$C$9:$C$268,0),MATCH('SPC Backing (Hide)'!L$3,Demand!$F$8:$T$8,0))</f>
        <v>0</v>
      </c>
      <c r="M98" s="5">
        <f>INDEX(Demand!$F$9:$T$268,MATCH('SPC Backing (Hide)'!$B98,Demand!$C$9:$C$268,0),MATCH('SPC Backing (Hide)'!M$3,Demand!$F$8:$T$8,0))</f>
        <v>0</v>
      </c>
      <c r="N98" s="5">
        <f>INDEX(Demand!$F$9:$T$268,MATCH('SPC Backing (Hide)'!$B98,Demand!$C$9:$C$268,0),MATCH('SPC Backing (Hide)'!N$3,Demand!$F$8:$T$8,0))</f>
        <v>0</v>
      </c>
      <c r="O98" s="5">
        <f>INDEX(Demand!$F$9:$T$268,MATCH('SPC Backing (Hide)'!$B98,Demand!$C$9:$C$268,0),MATCH('SPC Backing (Hide)'!O$3,Demand!$F$8:$T$8,0))</f>
        <v>0</v>
      </c>
      <c r="P98" s="5">
        <f>INDEX(Demand!$F$9:$T$268,MATCH('SPC Backing (Hide)'!$B98,Demand!$C$9:$C$268,0),MATCH('SPC Backing (Hide)'!P$3,Demand!$F$8:$T$8,0))</f>
        <v>0</v>
      </c>
      <c r="Q98" s="5">
        <f>INDEX(Demand!$F$9:$T$268,MATCH('SPC Backing (Hide)'!$B98,Demand!$C$9:$C$268,0),MATCH('SPC Backing (Hide)'!Q$3,Demand!$F$8:$T$8,0))</f>
        <v>0</v>
      </c>
      <c r="R98" s="5">
        <f>INDEX(Demand!$F$9:$T$268,MATCH('SPC Backing (Hide)'!$B98,Demand!$C$9:$C$268,0),MATCH('SPC Backing (Hide)'!R$3,Demand!$F$8:$T$8,0))</f>
        <v>0</v>
      </c>
      <c r="S98" s="5">
        <f>INDEX(Demand!$F$9:$T$268,MATCH('SPC Backing (Hide)'!$B98,Demand!$C$9:$C$268,0),MATCH('SPC Backing (Hide)'!S$3,Demand!$F$8:$T$8,0))</f>
        <v>0</v>
      </c>
      <c r="T98" s="6">
        <f>INDEX(Demand!$F$9:$T$268,MATCH('SPC Backing (Hide)'!$B98,Demand!$C$9:$C$268,0),MATCH('SPC Backing (Hide)'!T$3,Demand!$F$8:$T$8,0))</f>
        <v>0</v>
      </c>
      <c r="U98" s="5">
        <f t="shared" si="16"/>
        <v>0</v>
      </c>
      <c r="V98">
        <f>IF(SPC!$B$13="",1,IF(SPC!$B$12="Yes",IF(Setup!$B$11="Weekly",IF(ROW(A95)&gt;=Demand!$A$8-51,1,0),IF(ROW(A95)&gt;=Demand!$A$8-11,1,0)),IF(Setup!$B$11="Weekly",IF(AND(B98&gt;=SPC!$B$13,B98&lt;SPC!$B$14),1,0),IF(AND(MATCH(E98,$E$4:$E$263,0)&gt;=MATCH(SPC!$B$13,$E$4:$E$263,0),MATCH(E98,$E$4:$E$263,0)&lt;=MATCH(SPC!$B$14,$E$4:$E$263,0)),1,0))))</f>
        <v>1</v>
      </c>
      <c r="W98" cm="1">
        <f t="array" ref="W98">INDEX($F$4:$U$263,ROW(A95),MATCH($X$2,$F$3:$U$3,0))</f>
        <v>0</v>
      </c>
      <c r="X98" t="e">
        <f>AVERAGE(INDEX($F$4:$U$263,MATCH(SPC!$B$13,IF(Setup!$B$11="Weekly",'SPC Backing (Hide)'!$B$4:$B$263,'SPC Backing (Hide)'!$E$4:$E$263),0),MATCH($X$2,$F$3:$U$3,0)):INDEX($F$4:$U$263,MATCH(SPC!$B$14,IF(Setup!$B$11="Weekly",'SPC Backing (Hide)'!$B$4:$B$263,'SPC Backing (Hide)'!$E$4:$E$263),0),MATCH('SPC Backing (Hide)'!$X$2,'SPC Backing (Hide)'!$F$3:$U$3,0)))</f>
        <v>#N/A</v>
      </c>
      <c r="Y98" cm="1">
        <f t="array" ref="Y98">ABS(INDEX($F$4:$U$263,ROW(A95),MATCH($X$2,$F$3:$U$3,0))-INDEX($F$4:$U$263,ROW(A94),MATCH($X$2,$F$3:$U$3,0)))</f>
        <v>0</v>
      </c>
      <c r="Z98" t="e">
        <f>AVERAGE(INDEX($Y$4:$Y$263,MATCH(SPC!$B$13,IF(Setup!$B$11="Weekly",'SPC Backing (Hide)'!$B$4:$B$263,'SPC Backing (Hide)'!$E$4:$E$263),0)):INDEX($Y$4:$Y$263,MATCH(SPC!$B$14,IF(Setup!$B$11="Weekly",'SPC Backing (Hide)'!$B$4:$B$263,'SPC Backing (Hide)'!$E$4:$E$263),0),1))</f>
        <v>#N/A</v>
      </c>
      <c r="AA98" t="e">
        <f t="shared" si="17"/>
        <v>#N/A</v>
      </c>
      <c r="AB98" t="e">
        <f t="shared" si="18"/>
        <v>#N/A</v>
      </c>
      <c r="AC98" t="e">
        <f t="shared" si="19"/>
        <v>#N/A</v>
      </c>
      <c r="AD98" t="e">
        <f t="shared" si="20"/>
        <v>#N/A</v>
      </c>
      <c r="AE98" t="e">
        <f t="shared" si="21"/>
        <v>#N/A</v>
      </c>
      <c r="AF98" t="e">
        <f t="shared" si="22"/>
        <v>#N/A</v>
      </c>
      <c r="AG98" t="e">
        <f t="shared" si="23"/>
        <v>#N/A</v>
      </c>
      <c r="AH98" t="e">
        <f t="shared" si="24"/>
        <v>#N/A</v>
      </c>
      <c r="AI98" t="e">
        <f t="shared" si="31"/>
        <v>#N/A</v>
      </c>
      <c r="AJ98" t="e">
        <f t="shared" si="25"/>
        <v>#N/A</v>
      </c>
      <c r="AK98">
        <f t="shared" si="26"/>
        <v>0</v>
      </c>
      <c r="AL98" t="e">
        <f t="shared" si="27"/>
        <v>#N/A</v>
      </c>
      <c r="AM98" t="e">
        <f t="shared" si="28"/>
        <v>#N/A</v>
      </c>
      <c r="AN98" t="e">
        <f t="shared" si="29"/>
        <v>#N/A</v>
      </c>
      <c r="AO98" t="e">
        <f>_xlfn.PERCENTILE.INC(INDEX($W$4:$W$263,MATCH(SPC!$B$13,IF(Setup!$B$11="Weekly",'SPC Backing (Hide)'!$B$4:$B$263,'SPC Backing (Hide)'!$E$4:$E$263),0),1):INDEX($W$4:$W$263,MATCH(SPC!$B$14,IF(Setup!$B$11="Weekly",'SPC Backing (Hide)'!$B$4:$B$263,'SPC Backing (Hide)'!$E$4:$E$263),0),1),'SPC Backing (Hide)'!$AO$3)</f>
        <v>#N/A</v>
      </c>
      <c r="AP98" t="e">
        <f>IF(_xlfn.PERCENTILE.INC(INDEX($W$4:$W$263,MATCH(SPC!$B$13,IF(Setup!$B$11="Weekly",'SPC Backing (Hide)'!$B$4:$B$263,'SPC Backing (Hide)'!$E$4:$E$263),0),1):INDEX($W$4:$W$263,MATCH(SPC!$B$14,IF(Setup!$B$11="Weekly",'SPC Backing (Hide)'!$B$4:$B$263,'SPC Backing (Hide)'!$E$4:$E$263),0),1),'SPC Backing (Hide)'!$AP$3)=AO98,_xlfn.PERCENTILE.INC(INDEX($W$4:$W$263,MATCH(SPC!$B$13,IF(Setup!$B$11="Weekly",'SPC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8" t="e">
        <f t="shared" si="30"/>
        <v>#N/A</v>
      </c>
    </row>
    <row r="99" spans="2:43" x14ac:dyDescent="0.35">
      <c r="B99" s="12" t="str">
        <f>Demand!C104</f>
        <v/>
      </c>
      <c r="C99" s="57" t="str">
        <f>Demand!D104</f>
        <v/>
      </c>
      <c r="D99" s="57" t="str">
        <f>Demand!E104</f>
        <v/>
      </c>
      <c r="E99" s="57" t="e">
        <f>TEXT(D99*29,"mmm")&amp;"-"&amp;IF(D99=1,MAX($C$4:C98)+1,MAX($C$4:C98))</f>
        <v>#VALUE!</v>
      </c>
      <c r="F99" s="7">
        <f>INDEX(Demand!$F$9:$T$268,MATCH('SPC Backing (Hide)'!$B99,Demand!$C$9:$C$268,0),MATCH('SPC Backing (Hide)'!F$3,Demand!$F$8:$T$8,0))</f>
        <v>0</v>
      </c>
      <c r="G99" s="5">
        <f>INDEX(Demand!$F$9:$T$268,MATCH('SPC Backing (Hide)'!$B99,Demand!$C$9:$C$268,0),MATCH('SPC Backing (Hide)'!G$3,Demand!$F$8:$T$8,0))</f>
        <v>0</v>
      </c>
      <c r="H99" s="5">
        <f>INDEX(Demand!$F$9:$T$268,MATCH('SPC Backing (Hide)'!$B99,Demand!$C$9:$C$268,0),MATCH('SPC Backing (Hide)'!H$3,Demand!$F$8:$T$8,0))</f>
        <v>0</v>
      </c>
      <c r="I99" s="5">
        <f>INDEX(Demand!$F$9:$T$268,MATCH('SPC Backing (Hide)'!$B99,Demand!$C$9:$C$268,0),MATCH('SPC Backing (Hide)'!I$3,Demand!$F$8:$T$8,0))</f>
        <v>0</v>
      </c>
      <c r="J99" s="5">
        <f>INDEX(Demand!$F$9:$T$268,MATCH('SPC Backing (Hide)'!$B99,Demand!$C$9:$C$268,0),MATCH('SPC Backing (Hide)'!J$3,Demand!$F$8:$T$8,0))</f>
        <v>0</v>
      </c>
      <c r="K99" s="5">
        <f>INDEX(Demand!$F$9:$T$268,MATCH('SPC Backing (Hide)'!$B99,Demand!$C$9:$C$268,0),MATCH('SPC Backing (Hide)'!K$3,Demand!$F$8:$T$8,0))</f>
        <v>0</v>
      </c>
      <c r="L99" s="5">
        <f>INDEX(Demand!$F$9:$T$268,MATCH('SPC Backing (Hide)'!$B99,Demand!$C$9:$C$268,0),MATCH('SPC Backing (Hide)'!L$3,Demand!$F$8:$T$8,0))</f>
        <v>0</v>
      </c>
      <c r="M99" s="5">
        <f>INDEX(Demand!$F$9:$T$268,MATCH('SPC Backing (Hide)'!$B99,Demand!$C$9:$C$268,0),MATCH('SPC Backing (Hide)'!M$3,Demand!$F$8:$T$8,0))</f>
        <v>0</v>
      </c>
      <c r="N99" s="5">
        <f>INDEX(Demand!$F$9:$T$268,MATCH('SPC Backing (Hide)'!$B99,Demand!$C$9:$C$268,0),MATCH('SPC Backing (Hide)'!N$3,Demand!$F$8:$T$8,0))</f>
        <v>0</v>
      </c>
      <c r="O99" s="5">
        <f>INDEX(Demand!$F$9:$T$268,MATCH('SPC Backing (Hide)'!$B99,Demand!$C$9:$C$268,0),MATCH('SPC Backing (Hide)'!O$3,Demand!$F$8:$T$8,0))</f>
        <v>0</v>
      </c>
      <c r="P99" s="5">
        <f>INDEX(Demand!$F$9:$T$268,MATCH('SPC Backing (Hide)'!$B99,Demand!$C$9:$C$268,0),MATCH('SPC Backing (Hide)'!P$3,Demand!$F$8:$T$8,0))</f>
        <v>0</v>
      </c>
      <c r="Q99" s="5">
        <f>INDEX(Demand!$F$9:$T$268,MATCH('SPC Backing (Hide)'!$B99,Demand!$C$9:$C$268,0),MATCH('SPC Backing (Hide)'!Q$3,Demand!$F$8:$T$8,0))</f>
        <v>0</v>
      </c>
      <c r="R99" s="5">
        <f>INDEX(Demand!$F$9:$T$268,MATCH('SPC Backing (Hide)'!$B99,Demand!$C$9:$C$268,0),MATCH('SPC Backing (Hide)'!R$3,Demand!$F$8:$T$8,0))</f>
        <v>0</v>
      </c>
      <c r="S99" s="5">
        <f>INDEX(Demand!$F$9:$T$268,MATCH('SPC Backing (Hide)'!$B99,Demand!$C$9:$C$268,0),MATCH('SPC Backing (Hide)'!S$3,Demand!$F$8:$T$8,0))</f>
        <v>0</v>
      </c>
      <c r="T99" s="6">
        <f>INDEX(Demand!$F$9:$T$268,MATCH('SPC Backing (Hide)'!$B99,Demand!$C$9:$C$268,0),MATCH('SPC Backing (Hide)'!T$3,Demand!$F$8:$T$8,0))</f>
        <v>0</v>
      </c>
      <c r="U99" s="5">
        <f t="shared" si="16"/>
        <v>0</v>
      </c>
      <c r="V99">
        <f>IF(SPC!$B$13="",1,IF(SPC!$B$12="Yes",IF(Setup!$B$11="Weekly",IF(ROW(A96)&gt;=Demand!$A$8-51,1,0),IF(ROW(A96)&gt;=Demand!$A$8-11,1,0)),IF(Setup!$B$11="Weekly",IF(AND(B99&gt;=SPC!$B$13,B99&lt;SPC!$B$14),1,0),IF(AND(MATCH(E99,$E$4:$E$263,0)&gt;=MATCH(SPC!$B$13,$E$4:$E$263,0),MATCH(E99,$E$4:$E$263,0)&lt;=MATCH(SPC!$B$14,$E$4:$E$263,0)),1,0))))</f>
        <v>1</v>
      </c>
      <c r="W99" cm="1">
        <f t="array" ref="W99">INDEX($F$4:$U$263,ROW(A96),MATCH($X$2,$F$3:$U$3,0))</f>
        <v>0</v>
      </c>
      <c r="X99" t="e">
        <f>AVERAGE(INDEX($F$4:$U$263,MATCH(SPC!$B$13,IF(Setup!$B$11="Weekly",'SPC Backing (Hide)'!$B$4:$B$263,'SPC Backing (Hide)'!$E$4:$E$263),0),MATCH($X$2,$F$3:$U$3,0)):INDEX($F$4:$U$263,MATCH(SPC!$B$14,IF(Setup!$B$11="Weekly",'SPC Backing (Hide)'!$B$4:$B$263,'SPC Backing (Hide)'!$E$4:$E$263),0),MATCH('SPC Backing (Hide)'!$X$2,'SPC Backing (Hide)'!$F$3:$U$3,0)))</f>
        <v>#N/A</v>
      </c>
      <c r="Y99" cm="1">
        <f t="array" ref="Y99">ABS(INDEX($F$4:$U$263,ROW(A96),MATCH($X$2,$F$3:$U$3,0))-INDEX($F$4:$U$263,ROW(A95),MATCH($X$2,$F$3:$U$3,0)))</f>
        <v>0</v>
      </c>
      <c r="Z99" t="e">
        <f>AVERAGE(INDEX($Y$4:$Y$263,MATCH(SPC!$B$13,IF(Setup!$B$11="Weekly",'SPC Backing (Hide)'!$B$4:$B$263,'SPC Backing (Hide)'!$E$4:$E$263),0)):INDEX($Y$4:$Y$263,MATCH(SPC!$B$14,IF(Setup!$B$11="Weekly",'SPC Backing (Hide)'!$B$4:$B$263,'SPC Backing (Hide)'!$E$4:$E$263),0),1))</f>
        <v>#N/A</v>
      </c>
      <c r="AA99" t="e">
        <f t="shared" si="17"/>
        <v>#N/A</v>
      </c>
      <c r="AB99" t="e">
        <f t="shared" si="18"/>
        <v>#N/A</v>
      </c>
      <c r="AC99" t="e">
        <f t="shared" si="19"/>
        <v>#N/A</v>
      </c>
      <c r="AD99" t="e">
        <f t="shared" si="20"/>
        <v>#N/A</v>
      </c>
      <c r="AE99" t="e">
        <f t="shared" si="21"/>
        <v>#N/A</v>
      </c>
      <c r="AF99" t="e">
        <f t="shared" si="22"/>
        <v>#N/A</v>
      </c>
      <c r="AG99" t="e">
        <f t="shared" si="23"/>
        <v>#N/A</v>
      </c>
      <c r="AH99" t="e">
        <f t="shared" si="24"/>
        <v>#N/A</v>
      </c>
      <c r="AI99" t="e">
        <f t="shared" si="31"/>
        <v>#N/A</v>
      </c>
      <c r="AJ99" t="e">
        <f t="shared" si="25"/>
        <v>#N/A</v>
      </c>
      <c r="AK99">
        <f t="shared" si="26"/>
        <v>0</v>
      </c>
      <c r="AL99" t="e">
        <f t="shared" si="27"/>
        <v>#N/A</v>
      </c>
      <c r="AM99" t="e">
        <f t="shared" si="28"/>
        <v>#N/A</v>
      </c>
      <c r="AN99" t="e">
        <f t="shared" si="29"/>
        <v>#N/A</v>
      </c>
      <c r="AO99" t="e">
        <f>_xlfn.PERCENTILE.INC(INDEX($W$4:$W$263,MATCH(SPC!$B$13,IF(Setup!$B$11="Weekly",'SPC Backing (Hide)'!$B$4:$B$263,'SPC Backing (Hide)'!$E$4:$E$263),0),1):INDEX($W$4:$W$263,MATCH(SPC!$B$14,IF(Setup!$B$11="Weekly",'SPC Backing (Hide)'!$B$4:$B$263,'SPC Backing (Hide)'!$E$4:$E$263),0),1),'SPC Backing (Hide)'!$AO$3)</f>
        <v>#N/A</v>
      </c>
      <c r="AP99" t="e">
        <f>IF(_xlfn.PERCENTILE.INC(INDEX($W$4:$W$263,MATCH(SPC!$B$13,IF(Setup!$B$11="Weekly",'SPC Backing (Hide)'!$B$4:$B$263,'SPC Backing (Hide)'!$E$4:$E$263),0),1):INDEX($W$4:$W$263,MATCH(SPC!$B$14,IF(Setup!$B$11="Weekly",'SPC Backing (Hide)'!$B$4:$B$263,'SPC Backing (Hide)'!$E$4:$E$263),0),1),'SPC Backing (Hide)'!$AP$3)=AO99,_xlfn.PERCENTILE.INC(INDEX($W$4:$W$263,MATCH(SPC!$B$13,IF(Setup!$B$11="Weekly",'SPC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99" t="e">
        <f t="shared" si="30"/>
        <v>#N/A</v>
      </c>
    </row>
    <row r="100" spans="2:43" x14ac:dyDescent="0.35">
      <c r="B100" s="12" t="str">
        <f>Demand!C105</f>
        <v/>
      </c>
      <c r="C100" s="57" t="str">
        <f>Demand!D105</f>
        <v/>
      </c>
      <c r="D100" s="57" t="str">
        <f>Demand!E105</f>
        <v/>
      </c>
      <c r="E100" s="57" t="e">
        <f>TEXT(D100*29,"mmm")&amp;"-"&amp;IF(D100=1,MAX($C$4:C99)+1,MAX($C$4:C99))</f>
        <v>#VALUE!</v>
      </c>
      <c r="F100" s="7">
        <f>INDEX(Demand!$F$9:$T$268,MATCH('SPC Backing (Hide)'!$B100,Demand!$C$9:$C$268,0),MATCH('SPC Backing (Hide)'!F$3,Demand!$F$8:$T$8,0))</f>
        <v>0</v>
      </c>
      <c r="G100" s="5">
        <f>INDEX(Demand!$F$9:$T$268,MATCH('SPC Backing (Hide)'!$B100,Demand!$C$9:$C$268,0),MATCH('SPC Backing (Hide)'!G$3,Demand!$F$8:$T$8,0))</f>
        <v>0</v>
      </c>
      <c r="H100" s="5">
        <f>INDEX(Demand!$F$9:$T$268,MATCH('SPC Backing (Hide)'!$B100,Demand!$C$9:$C$268,0),MATCH('SPC Backing (Hide)'!H$3,Demand!$F$8:$T$8,0))</f>
        <v>0</v>
      </c>
      <c r="I100" s="5">
        <f>INDEX(Demand!$F$9:$T$268,MATCH('SPC Backing (Hide)'!$B100,Demand!$C$9:$C$268,0),MATCH('SPC Backing (Hide)'!I$3,Demand!$F$8:$T$8,0))</f>
        <v>0</v>
      </c>
      <c r="J100" s="5">
        <f>INDEX(Demand!$F$9:$T$268,MATCH('SPC Backing (Hide)'!$B100,Demand!$C$9:$C$268,0),MATCH('SPC Backing (Hide)'!J$3,Demand!$F$8:$T$8,0))</f>
        <v>0</v>
      </c>
      <c r="K100" s="5">
        <f>INDEX(Demand!$F$9:$T$268,MATCH('SPC Backing (Hide)'!$B100,Demand!$C$9:$C$268,0),MATCH('SPC Backing (Hide)'!K$3,Demand!$F$8:$T$8,0))</f>
        <v>0</v>
      </c>
      <c r="L100" s="5">
        <f>INDEX(Demand!$F$9:$T$268,MATCH('SPC Backing (Hide)'!$B100,Demand!$C$9:$C$268,0),MATCH('SPC Backing (Hide)'!L$3,Demand!$F$8:$T$8,0))</f>
        <v>0</v>
      </c>
      <c r="M100" s="5">
        <f>INDEX(Demand!$F$9:$T$268,MATCH('SPC Backing (Hide)'!$B100,Demand!$C$9:$C$268,0),MATCH('SPC Backing (Hide)'!M$3,Demand!$F$8:$T$8,0))</f>
        <v>0</v>
      </c>
      <c r="N100" s="5">
        <f>INDEX(Demand!$F$9:$T$268,MATCH('SPC Backing (Hide)'!$B100,Demand!$C$9:$C$268,0),MATCH('SPC Backing (Hide)'!N$3,Demand!$F$8:$T$8,0))</f>
        <v>0</v>
      </c>
      <c r="O100" s="5">
        <f>INDEX(Demand!$F$9:$T$268,MATCH('SPC Backing (Hide)'!$B100,Demand!$C$9:$C$268,0),MATCH('SPC Backing (Hide)'!O$3,Demand!$F$8:$T$8,0))</f>
        <v>0</v>
      </c>
      <c r="P100" s="5">
        <f>INDEX(Demand!$F$9:$T$268,MATCH('SPC Backing (Hide)'!$B100,Demand!$C$9:$C$268,0),MATCH('SPC Backing (Hide)'!P$3,Demand!$F$8:$T$8,0))</f>
        <v>0</v>
      </c>
      <c r="Q100" s="5">
        <f>INDEX(Demand!$F$9:$T$268,MATCH('SPC Backing (Hide)'!$B100,Demand!$C$9:$C$268,0),MATCH('SPC Backing (Hide)'!Q$3,Demand!$F$8:$T$8,0))</f>
        <v>0</v>
      </c>
      <c r="R100" s="5">
        <f>INDEX(Demand!$F$9:$T$268,MATCH('SPC Backing (Hide)'!$B100,Demand!$C$9:$C$268,0),MATCH('SPC Backing (Hide)'!R$3,Demand!$F$8:$T$8,0))</f>
        <v>0</v>
      </c>
      <c r="S100" s="5">
        <f>INDEX(Demand!$F$9:$T$268,MATCH('SPC Backing (Hide)'!$B100,Demand!$C$9:$C$268,0),MATCH('SPC Backing (Hide)'!S$3,Demand!$F$8:$T$8,0))</f>
        <v>0</v>
      </c>
      <c r="T100" s="6">
        <f>INDEX(Demand!$F$9:$T$268,MATCH('SPC Backing (Hide)'!$B100,Demand!$C$9:$C$268,0),MATCH('SPC Backing (Hide)'!T$3,Demand!$F$8:$T$8,0))</f>
        <v>0</v>
      </c>
      <c r="U100" s="5">
        <f t="shared" si="16"/>
        <v>0</v>
      </c>
      <c r="V100">
        <f>IF(SPC!$B$13="",1,IF(SPC!$B$12="Yes",IF(Setup!$B$11="Weekly",IF(ROW(A97)&gt;=Demand!$A$8-51,1,0),IF(ROW(A97)&gt;=Demand!$A$8-11,1,0)),IF(Setup!$B$11="Weekly",IF(AND(B100&gt;=SPC!$B$13,B100&lt;SPC!$B$14),1,0),IF(AND(MATCH(E100,$E$4:$E$263,0)&gt;=MATCH(SPC!$B$13,$E$4:$E$263,0),MATCH(E100,$E$4:$E$263,0)&lt;=MATCH(SPC!$B$14,$E$4:$E$263,0)),1,0))))</f>
        <v>1</v>
      </c>
      <c r="W100" cm="1">
        <f t="array" ref="W100">INDEX($F$4:$U$263,ROW(A97),MATCH($X$2,$F$3:$U$3,0))</f>
        <v>0</v>
      </c>
      <c r="X100" t="e">
        <f>AVERAGE(INDEX($F$4:$U$263,MATCH(SPC!$B$13,IF(Setup!$B$11="Weekly",'SPC Backing (Hide)'!$B$4:$B$263,'SPC Backing (Hide)'!$E$4:$E$263),0),MATCH($X$2,$F$3:$U$3,0)):INDEX($F$4:$U$263,MATCH(SPC!$B$14,IF(Setup!$B$11="Weekly",'SPC Backing (Hide)'!$B$4:$B$263,'SPC Backing (Hide)'!$E$4:$E$263),0),MATCH('SPC Backing (Hide)'!$X$2,'SPC Backing (Hide)'!$F$3:$U$3,0)))</f>
        <v>#N/A</v>
      </c>
      <c r="Y100" cm="1">
        <f t="array" ref="Y100">ABS(INDEX($F$4:$U$263,ROW(A97),MATCH($X$2,$F$3:$U$3,0))-INDEX($F$4:$U$263,ROW(A96),MATCH($X$2,$F$3:$U$3,0)))</f>
        <v>0</v>
      </c>
      <c r="Z100" t="e">
        <f>AVERAGE(INDEX($Y$4:$Y$263,MATCH(SPC!$B$13,IF(Setup!$B$11="Weekly",'SPC Backing (Hide)'!$B$4:$B$263,'SPC Backing (Hide)'!$E$4:$E$263),0)):INDEX($Y$4:$Y$263,MATCH(SPC!$B$14,IF(Setup!$B$11="Weekly",'SPC Backing (Hide)'!$B$4:$B$263,'SPC Backing (Hide)'!$E$4:$E$263),0),1))</f>
        <v>#N/A</v>
      </c>
      <c r="AA100" t="e">
        <f t="shared" si="17"/>
        <v>#N/A</v>
      </c>
      <c r="AB100" t="e">
        <f t="shared" si="18"/>
        <v>#N/A</v>
      </c>
      <c r="AC100" t="e">
        <f t="shared" si="19"/>
        <v>#N/A</v>
      </c>
      <c r="AD100" t="e">
        <f t="shared" si="20"/>
        <v>#N/A</v>
      </c>
      <c r="AE100" t="e">
        <f t="shared" si="21"/>
        <v>#N/A</v>
      </c>
      <c r="AF100" t="e">
        <f t="shared" si="22"/>
        <v>#N/A</v>
      </c>
      <c r="AG100" t="e">
        <f t="shared" si="23"/>
        <v>#N/A</v>
      </c>
      <c r="AH100" t="e">
        <f t="shared" si="24"/>
        <v>#N/A</v>
      </c>
      <c r="AI100" t="e">
        <f t="shared" si="31"/>
        <v>#N/A</v>
      </c>
      <c r="AJ100" t="e">
        <f t="shared" si="25"/>
        <v>#N/A</v>
      </c>
      <c r="AK100">
        <f t="shared" si="26"/>
        <v>0</v>
      </c>
      <c r="AL100" t="e">
        <f t="shared" si="27"/>
        <v>#N/A</v>
      </c>
      <c r="AM100" t="e">
        <f t="shared" si="28"/>
        <v>#N/A</v>
      </c>
      <c r="AN100" t="e">
        <f t="shared" si="29"/>
        <v>#N/A</v>
      </c>
      <c r="AO100" t="e">
        <f>_xlfn.PERCENTILE.INC(INDEX($W$4:$W$263,MATCH(SPC!$B$13,IF(Setup!$B$11="Weekly",'SPC Backing (Hide)'!$B$4:$B$263,'SPC Backing (Hide)'!$E$4:$E$263),0),1):INDEX($W$4:$W$263,MATCH(SPC!$B$14,IF(Setup!$B$11="Weekly",'SPC Backing (Hide)'!$B$4:$B$263,'SPC Backing (Hide)'!$E$4:$E$263),0),1),'SPC Backing (Hide)'!$AO$3)</f>
        <v>#N/A</v>
      </c>
      <c r="AP100" t="e">
        <f>IF(_xlfn.PERCENTILE.INC(INDEX($W$4:$W$263,MATCH(SPC!$B$13,IF(Setup!$B$11="Weekly",'SPC Backing (Hide)'!$B$4:$B$263,'SPC Backing (Hide)'!$E$4:$E$263),0),1):INDEX($W$4:$W$263,MATCH(SPC!$B$14,IF(Setup!$B$11="Weekly",'SPC Backing (Hide)'!$B$4:$B$263,'SPC Backing (Hide)'!$E$4:$E$263),0),1),'SPC Backing (Hide)'!$AP$3)=AO100,_xlfn.PERCENTILE.INC(INDEX($W$4:$W$263,MATCH(SPC!$B$13,IF(Setup!$B$11="Weekly",'SPC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0" t="e">
        <f t="shared" si="30"/>
        <v>#N/A</v>
      </c>
    </row>
    <row r="101" spans="2:43" x14ac:dyDescent="0.35">
      <c r="B101" s="12" t="str">
        <f>Demand!C106</f>
        <v/>
      </c>
      <c r="C101" s="57" t="str">
        <f>Demand!D106</f>
        <v/>
      </c>
      <c r="D101" s="57" t="str">
        <f>Demand!E106</f>
        <v/>
      </c>
      <c r="E101" s="57" t="e">
        <f>TEXT(D101*29,"mmm")&amp;"-"&amp;IF(D101=1,MAX($C$4:C100)+1,MAX($C$4:C100))</f>
        <v>#VALUE!</v>
      </c>
      <c r="F101" s="7">
        <f>INDEX(Demand!$F$9:$T$268,MATCH('SPC Backing (Hide)'!$B101,Demand!$C$9:$C$268,0),MATCH('SPC Backing (Hide)'!F$3,Demand!$F$8:$T$8,0))</f>
        <v>0</v>
      </c>
      <c r="G101" s="5">
        <f>INDEX(Demand!$F$9:$T$268,MATCH('SPC Backing (Hide)'!$B101,Demand!$C$9:$C$268,0),MATCH('SPC Backing (Hide)'!G$3,Demand!$F$8:$T$8,0))</f>
        <v>0</v>
      </c>
      <c r="H101" s="5">
        <f>INDEX(Demand!$F$9:$T$268,MATCH('SPC Backing (Hide)'!$B101,Demand!$C$9:$C$268,0),MATCH('SPC Backing (Hide)'!H$3,Demand!$F$8:$T$8,0))</f>
        <v>0</v>
      </c>
      <c r="I101" s="5">
        <f>INDEX(Demand!$F$9:$T$268,MATCH('SPC Backing (Hide)'!$B101,Demand!$C$9:$C$268,0),MATCH('SPC Backing (Hide)'!I$3,Demand!$F$8:$T$8,0))</f>
        <v>0</v>
      </c>
      <c r="J101" s="5">
        <f>INDEX(Demand!$F$9:$T$268,MATCH('SPC Backing (Hide)'!$B101,Demand!$C$9:$C$268,0),MATCH('SPC Backing (Hide)'!J$3,Demand!$F$8:$T$8,0))</f>
        <v>0</v>
      </c>
      <c r="K101" s="5">
        <f>INDEX(Demand!$F$9:$T$268,MATCH('SPC Backing (Hide)'!$B101,Demand!$C$9:$C$268,0),MATCH('SPC Backing (Hide)'!K$3,Demand!$F$8:$T$8,0))</f>
        <v>0</v>
      </c>
      <c r="L101" s="5">
        <f>INDEX(Demand!$F$9:$T$268,MATCH('SPC Backing (Hide)'!$B101,Demand!$C$9:$C$268,0),MATCH('SPC Backing (Hide)'!L$3,Demand!$F$8:$T$8,0))</f>
        <v>0</v>
      </c>
      <c r="M101" s="5">
        <f>INDEX(Demand!$F$9:$T$268,MATCH('SPC Backing (Hide)'!$B101,Demand!$C$9:$C$268,0),MATCH('SPC Backing (Hide)'!M$3,Demand!$F$8:$T$8,0))</f>
        <v>0</v>
      </c>
      <c r="N101" s="5">
        <f>INDEX(Demand!$F$9:$T$268,MATCH('SPC Backing (Hide)'!$B101,Demand!$C$9:$C$268,0),MATCH('SPC Backing (Hide)'!N$3,Demand!$F$8:$T$8,0))</f>
        <v>0</v>
      </c>
      <c r="O101" s="5">
        <f>INDEX(Demand!$F$9:$T$268,MATCH('SPC Backing (Hide)'!$B101,Demand!$C$9:$C$268,0),MATCH('SPC Backing (Hide)'!O$3,Demand!$F$8:$T$8,0))</f>
        <v>0</v>
      </c>
      <c r="P101" s="5">
        <f>INDEX(Demand!$F$9:$T$268,MATCH('SPC Backing (Hide)'!$B101,Demand!$C$9:$C$268,0),MATCH('SPC Backing (Hide)'!P$3,Demand!$F$8:$T$8,0))</f>
        <v>0</v>
      </c>
      <c r="Q101" s="5">
        <f>INDEX(Demand!$F$9:$T$268,MATCH('SPC Backing (Hide)'!$B101,Demand!$C$9:$C$268,0),MATCH('SPC Backing (Hide)'!Q$3,Demand!$F$8:$T$8,0))</f>
        <v>0</v>
      </c>
      <c r="R101" s="5">
        <f>INDEX(Demand!$F$9:$T$268,MATCH('SPC Backing (Hide)'!$B101,Demand!$C$9:$C$268,0),MATCH('SPC Backing (Hide)'!R$3,Demand!$F$8:$T$8,0))</f>
        <v>0</v>
      </c>
      <c r="S101" s="5">
        <f>INDEX(Demand!$F$9:$T$268,MATCH('SPC Backing (Hide)'!$B101,Demand!$C$9:$C$268,0),MATCH('SPC Backing (Hide)'!S$3,Demand!$F$8:$T$8,0))</f>
        <v>0</v>
      </c>
      <c r="T101" s="6">
        <f>INDEX(Demand!$F$9:$T$268,MATCH('SPC Backing (Hide)'!$B101,Demand!$C$9:$C$268,0),MATCH('SPC Backing (Hide)'!T$3,Demand!$F$8:$T$8,0))</f>
        <v>0</v>
      </c>
      <c r="U101" s="5">
        <f t="shared" si="16"/>
        <v>0</v>
      </c>
      <c r="V101">
        <f>IF(SPC!$B$13="",1,IF(SPC!$B$12="Yes",IF(Setup!$B$11="Weekly",IF(ROW(A98)&gt;=Demand!$A$8-51,1,0),IF(ROW(A98)&gt;=Demand!$A$8-11,1,0)),IF(Setup!$B$11="Weekly",IF(AND(B101&gt;=SPC!$B$13,B101&lt;SPC!$B$14),1,0),IF(AND(MATCH(E101,$E$4:$E$263,0)&gt;=MATCH(SPC!$B$13,$E$4:$E$263,0),MATCH(E101,$E$4:$E$263,0)&lt;=MATCH(SPC!$B$14,$E$4:$E$263,0)),1,0))))</f>
        <v>1</v>
      </c>
      <c r="W101" cm="1">
        <f t="array" ref="W101">INDEX($F$4:$U$263,ROW(A98),MATCH($X$2,$F$3:$U$3,0))</f>
        <v>0</v>
      </c>
      <c r="X101" t="e">
        <f>AVERAGE(INDEX($F$4:$U$263,MATCH(SPC!$B$13,IF(Setup!$B$11="Weekly",'SPC Backing (Hide)'!$B$4:$B$263,'SPC Backing (Hide)'!$E$4:$E$263),0),MATCH($X$2,$F$3:$U$3,0)):INDEX($F$4:$U$263,MATCH(SPC!$B$14,IF(Setup!$B$11="Weekly",'SPC Backing (Hide)'!$B$4:$B$263,'SPC Backing (Hide)'!$E$4:$E$263),0),MATCH('SPC Backing (Hide)'!$X$2,'SPC Backing (Hide)'!$F$3:$U$3,0)))</f>
        <v>#N/A</v>
      </c>
      <c r="Y101" cm="1">
        <f t="array" ref="Y101">ABS(INDEX($F$4:$U$263,ROW(A98),MATCH($X$2,$F$3:$U$3,0))-INDEX($F$4:$U$263,ROW(A97),MATCH($X$2,$F$3:$U$3,0)))</f>
        <v>0</v>
      </c>
      <c r="Z101" t="e">
        <f>AVERAGE(INDEX($Y$4:$Y$263,MATCH(SPC!$B$13,IF(Setup!$B$11="Weekly",'SPC Backing (Hide)'!$B$4:$B$263,'SPC Backing (Hide)'!$E$4:$E$263),0)):INDEX($Y$4:$Y$263,MATCH(SPC!$B$14,IF(Setup!$B$11="Weekly",'SPC Backing (Hide)'!$B$4:$B$263,'SPC Backing (Hide)'!$E$4:$E$263),0),1))</f>
        <v>#N/A</v>
      </c>
      <c r="AA101" t="e">
        <f t="shared" si="17"/>
        <v>#N/A</v>
      </c>
      <c r="AB101" t="e">
        <f t="shared" si="18"/>
        <v>#N/A</v>
      </c>
      <c r="AC101" t="e">
        <f t="shared" si="19"/>
        <v>#N/A</v>
      </c>
      <c r="AD101" t="e">
        <f t="shared" si="20"/>
        <v>#N/A</v>
      </c>
      <c r="AE101" t="e">
        <f t="shared" si="21"/>
        <v>#N/A</v>
      </c>
      <c r="AF101" t="e">
        <f t="shared" si="22"/>
        <v>#N/A</v>
      </c>
      <c r="AG101" t="e">
        <f t="shared" si="23"/>
        <v>#N/A</v>
      </c>
      <c r="AH101" t="e">
        <f t="shared" si="24"/>
        <v>#N/A</v>
      </c>
      <c r="AI101" t="e">
        <f t="shared" si="31"/>
        <v>#N/A</v>
      </c>
      <c r="AJ101" t="e">
        <f t="shared" si="25"/>
        <v>#N/A</v>
      </c>
      <c r="AK101">
        <f t="shared" si="26"/>
        <v>0</v>
      </c>
      <c r="AL101" t="e">
        <f t="shared" si="27"/>
        <v>#N/A</v>
      </c>
      <c r="AM101" t="e">
        <f t="shared" si="28"/>
        <v>#N/A</v>
      </c>
      <c r="AN101" t="e">
        <f t="shared" si="29"/>
        <v>#N/A</v>
      </c>
      <c r="AO101" t="e">
        <f>_xlfn.PERCENTILE.INC(INDEX($W$4:$W$263,MATCH(SPC!$B$13,IF(Setup!$B$11="Weekly",'SPC Backing (Hide)'!$B$4:$B$263,'SPC Backing (Hide)'!$E$4:$E$263),0),1):INDEX($W$4:$W$263,MATCH(SPC!$B$14,IF(Setup!$B$11="Weekly",'SPC Backing (Hide)'!$B$4:$B$263,'SPC Backing (Hide)'!$E$4:$E$263),0),1),'SPC Backing (Hide)'!$AO$3)</f>
        <v>#N/A</v>
      </c>
      <c r="AP101" t="e">
        <f>IF(_xlfn.PERCENTILE.INC(INDEX($W$4:$W$263,MATCH(SPC!$B$13,IF(Setup!$B$11="Weekly",'SPC Backing (Hide)'!$B$4:$B$263,'SPC Backing (Hide)'!$E$4:$E$263),0),1):INDEX($W$4:$W$263,MATCH(SPC!$B$14,IF(Setup!$B$11="Weekly",'SPC Backing (Hide)'!$B$4:$B$263,'SPC Backing (Hide)'!$E$4:$E$263),0),1),'SPC Backing (Hide)'!$AP$3)=AO101,_xlfn.PERCENTILE.INC(INDEX($W$4:$W$263,MATCH(SPC!$B$13,IF(Setup!$B$11="Weekly",'SPC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1" t="e">
        <f t="shared" si="30"/>
        <v>#N/A</v>
      </c>
    </row>
    <row r="102" spans="2:43" x14ac:dyDescent="0.35">
      <c r="B102" s="12" t="str">
        <f>Demand!C107</f>
        <v/>
      </c>
      <c r="C102" s="57" t="str">
        <f>Demand!D107</f>
        <v/>
      </c>
      <c r="D102" s="57" t="str">
        <f>Demand!E107</f>
        <v/>
      </c>
      <c r="E102" s="57" t="e">
        <f>TEXT(D102*29,"mmm")&amp;"-"&amp;IF(D102=1,MAX($C$4:C101)+1,MAX($C$4:C101))</f>
        <v>#VALUE!</v>
      </c>
      <c r="F102" s="7">
        <f>INDEX(Demand!$F$9:$T$268,MATCH('SPC Backing (Hide)'!$B102,Demand!$C$9:$C$268,0),MATCH('SPC Backing (Hide)'!F$3,Demand!$F$8:$T$8,0))</f>
        <v>0</v>
      </c>
      <c r="G102" s="5">
        <f>INDEX(Demand!$F$9:$T$268,MATCH('SPC Backing (Hide)'!$B102,Demand!$C$9:$C$268,0),MATCH('SPC Backing (Hide)'!G$3,Demand!$F$8:$T$8,0))</f>
        <v>0</v>
      </c>
      <c r="H102" s="5">
        <f>INDEX(Demand!$F$9:$T$268,MATCH('SPC Backing (Hide)'!$B102,Demand!$C$9:$C$268,0),MATCH('SPC Backing (Hide)'!H$3,Demand!$F$8:$T$8,0))</f>
        <v>0</v>
      </c>
      <c r="I102" s="5">
        <f>INDEX(Demand!$F$9:$T$268,MATCH('SPC Backing (Hide)'!$B102,Demand!$C$9:$C$268,0),MATCH('SPC Backing (Hide)'!I$3,Demand!$F$8:$T$8,0))</f>
        <v>0</v>
      </c>
      <c r="J102" s="5">
        <f>INDEX(Demand!$F$9:$T$268,MATCH('SPC Backing (Hide)'!$B102,Demand!$C$9:$C$268,0),MATCH('SPC Backing (Hide)'!J$3,Demand!$F$8:$T$8,0))</f>
        <v>0</v>
      </c>
      <c r="K102" s="5">
        <f>INDEX(Demand!$F$9:$T$268,MATCH('SPC Backing (Hide)'!$B102,Demand!$C$9:$C$268,0),MATCH('SPC Backing (Hide)'!K$3,Demand!$F$8:$T$8,0))</f>
        <v>0</v>
      </c>
      <c r="L102" s="5">
        <f>INDEX(Demand!$F$9:$T$268,MATCH('SPC Backing (Hide)'!$B102,Demand!$C$9:$C$268,0),MATCH('SPC Backing (Hide)'!L$3,Demand!$F$8:$T$8,0))</f>
        <v>0</v>
      </c>
      <c r="M102" s="5">
        <f>INDEX(Demand!$F$9:$T$268,MATCH('SPC Backing (Hide)'!$B102,Demand!$C$9:$C$268,0),MATCH('SPC Backing (Hide)'!M$3,Demand!$F$8:$T$8,0))</f>
        <v>0</v>
      </c>
      <c r="N102" s="5">
        <f>INDEX(Demand!$F$9:$T$268,MATCH('SPC Backing (Hide)'!$B102,Demand!$C$9:$C$268,0),MATCH('SPC Backing (Hide)'!N$3,Demand!$F$8:$T$8,0))</f>
        <v>0</v>
      </c>
      <c r="O102" s="5">
        <f>INDEX(Demand!$F$9:$T$268,MATCH('SPC Backing (Hide)'!$B102,Demand!$C$9:$C$268,0),MATCH('SPC Backing (Hide)'!O$3,Demand!$F$8:$T$8,0))</f>
        <v>0</v>
      </c>
      <c r="P102" s="5">
        <f>INDEX(Demand!$F$9:$T$268,MATCH('SPC Backing (Hide)'!$B102,Demand!$C$9:$C$268,0),MATCH('SPC Backing (Hide)'!P$3,Demand!$F$8:$T$8,0))</f>
        <v>0</v>
      </c>
      <c r="Q102" s="5">
        <f>INDEX(Demand!$F$9:$T$268,MATCH('SPC Backing (Hide)'!$B102,Demand!$C$9:$C$268,0),MATCH('SPC Backing (Hide)'!Q$3,Demand!$F$8:$T$8,0))</f>
        <v>0</v>
      </c>
      <c r="R102" s="5">
        <f>INDEX(Demand!$F$9:$T$268,MATCH('SPC Backing (Hide)'!$B102,Demand!$C$9:$C$268,0),MATCH('SPC Backing (Hide)'!R$3,Demand!$F$8:$T$8,0))</f>
        <v>0</v>
      </c>
      <c r="S102" s="5">
        <f>INDEX(Demand!$F$9:$T$268,MATCH('SPC Backing (Hide)'!$B102,Demand!$C$9:$C$268,0),MATCH('SPC Backing (Hide)'!S$3,Demand!$F$8:$T$8,0))</f>
        <v>0</v>
      </c>
      <c r="T102" s="6">
        <f>INDEX(Demand!$F$9:$T$268,MATCH('SPC Backing (Hide)'!$B102,Demand!$C$9:$C$268,0),MATCH('SPC Backing (Hide)'!T$3,Demand!$F$8:$T$8,0))</f>
        <v>0</v>
      </c>
      <c r="U102" s="5">
        <f t="shared" si="16"/>
        <v>0</v>
      </c>
      <c r="V102">
        <f>IF(SPC!$B$13="",1,IF(SPC!$B$12="Yes",IF(Setup!$B$11="Weekly",IF(ROW(A99)&gt;=Demand!$A$8-51,1,0),IF(ROW(A99)&gt;=Demand!$A$8-11,1,0)),IF(Setup!$B$11="Weekly",IF(AND(B102&gt;=SPC!$B$13,B102&lt;SPC!$B$14),1,0),IF(AND(MATCH(E102,$E$4:$E$263,0)&gt;=MATCH(SPC!$B$13,$E$4:$E$263,0),MATCH(E102,$E$4:$E$263,0)&lt;=MATCH(SPC!$B$14,$E$4:$E$263,0)),1,0))))</f>
        <v>1</v>
      </c>
      <c r="W102" cm="1">
        <f t="array" ref="W102">INDEX($F$4:$U$263,ROW(A99),MATCH($X$2,$F$3:$U$3,0))</f>
        <v>0</v>
      </c>
      <c r="X102" t="e">
        <f>AVERAGE(INDEX($F$4:$U$263,MATCH(SPC!$B$13,IF(Setup!$B$11="Weekly",'SPC Backing (Hide)'!$B$4:$B$263,'SPC Backing (Hide)'!$E$4:$E$263),0),MATCH($X$2,$F$3:$U$3,0)):INDEX($F$4:$U$263,MATCH(SPC!$B$14,IF(Setup!$B$11="Weekly",'SPC Backing (Hide)'!$B$4:$B$263,'SPC Backing (Hide)'!$E$4:$E$263),0),MATCH('SPC Backing (Hide)'!$X$2,'SPC Backing (Hide)'!$F$3:$U$3,0)))</f>
        <v>#N/A</v>
      </c>
      <c r="Y102" cm="1">
        <f t="array" ref="Y102">ABS(INDEX($F$4:$U$263,ROW(A99),MATCH($X$2,$F$3:$U$3,0))-INDEX($F$4:$U$263,ROW(A98),MATCH($X$2,$F$3:$U$3,0)))</f>
        <v>0</v>
      </c>
      <c r="Z102" t="e">
        <f>AVERAGE(INDEX($Y$4:$Y$263,MATCH(SPC!$B$13,IF(Setup!$B$11="Weekly",'SPC Backing (Hide)'!$B$4:$B$263,'SPC Backing (Hide)'!$E$4:$E$263),0)):INDEX($Y$4:$Y$263,MATCH(SPC!$B$14,IF(Setup!$B$11="Weekly",'SPC Backing (Hide)'!$B$4:$B$263,'SPC Backing (Hide)'!$E$4:$E$263),0),1))</f>
        <v>#N/A</v>
      </c>
      <c r="AA102" t="e">
        <f t="shared" si="17"/>
        <v>#N/A</v>
      </c>
      <c r="AB102" t="e">
        <f t="shared" si="18"/>
        <v>#N/A</v>
      </c>
      <c r="AC102" t="e">
        <f t="shared" si="19"/>
        <v>#N/A</v>
      </c>
      <c r="AD102" t="e">
        <f t="shared" si="20"/>
        <v>#N/A</v>
      </c>
      <c r="AE102" t="e">
        <f t="shared" si="21"/>
        <v>#N/A</v>
      </c>
      <c r="AF102" t="e">
        <f t="shared" si="22"/>
        <v>#N/A</v>
      </c>
      <c r="AG102" t="e">
        <f t="shared" si="23"/>
        <v>#N/A</v>
      </c>
      <c r="AH102" t="e">
        <f t="shared" si="24"/>
        <v>#N/A</v>
      </c>
      <c r="AI102" t="e">
        <f t="shared" si="31"/>
        <v>#N/A</v>
      </c>
      <c r="AJ102" t="e">
        <f t="shared" si="25"/>
        <v>#N/A</v>
      </c>
      <c r="AK102">
        <f t="shared" si="26"/>
        <v>0</v>
      </c>
      <c r="AL102" t="e">
        <f t="shared" si="27"/>
        <v>#N/A</v>
      </c>
      <c r="AM102" t="e">
        <f t="shared" si="28"/>
        <v>#N/A</v>
      </c>
      <c r="AN102" t="e">
        <f t="shared" si="29"/>
        <v>#N/A</v>
      </c>
      <c r="AO102" t="e">
        <f>_xlfn.PERCENTILE.INC(INDEX($W$4:$W$263,MATCH(SPC!$B$13,IF(Setup!$B$11="Weekly",'SPC Backing (Hide)'!$B$4:$B$263,'SPC Backing (Hide)'!$E$4:$E$263),0),1):INDEX($W$4:$W$263,MATCH(SPC!$B$14,IF(Setup!$B$11="Weekly",'SPC Backing (Hide)'!$B$4:$B$263,'SPC Backing (Hide)'!$E$4:$E$263),0),1),'SPC Backing (Hide)'!$AO$3)</f>
        <v>#N/A</v>
      </c>
      <c r="AP102" t="e">
        <f>IF(_xlfn.PERCENTILE.INC(INDEX($W$4:$W$263,MATCH(SPC!$B$13,IF(Setup!$B$11="Weekly",'SPC Backing (Hide)'!$B$4:$B$263,'SPC Backing (Hide)'!$E$4:$E$263),0),1):INDEX($W$4:$W$263,MATCH(SPC!$B$14,IF(Setup!$B$11="Weekly",'SPC Backing (Hide)'!$B$4:$B$263,'SPC Backing (Hide)'!$E$4:$E$263),0),1),'SPC Backing (Hide)'!$AP$3)=AO102,_xlfn.PERCENTILE.INC(INDEX($W$4:$W$263,MATCH(SPC!$B$13,IF(Setup!$B$11="Weekly",'SPC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2" t="e">
        <f t="shared" si="30"/>
        <v>#N/A</v>
      </c>
    </row>
    <row r="103" spans="2:43" x14ac:dyDescent="0.35">
      <c r="B103" s="12" t="str">
        <f>Demand!C108</f>
        <v/>
      </c>
      <c r="C103" s="57" t="str">
        <f>Demand!D108</f>
        <v/>
      </c>
      <c r="D103" s="57" t="str">
        <f>Demand!E108</f>
        <v/>
      </c>
      <c r="E103" s="57" t="e">
        <f>TEXT(D103*29,"mmm")&amp;"-"&amp;IF(D103=1,MAX($C$4:C102)+1,MAX($C$4:C102))</f>
        <v>#VALUE!</v>
      </c>
      <c r="F103" s="7">
        <f>INDEX(Demand!$F$9:$T$268,MATCH('SPC Backing (Hide)'!$B103,Demand!$C$9:$C$268,0),MATCH('SPC Backing (Hide)'!F$3,Demand!$F$8:$T$8,0))</f>
        <v>0</v>
      </c>
      <c r="G103" s="5">
        <f>INDEX(Demand!$F$9:$T$268,MATCH('SPC Backing (Hide)'!$B103,Demand!$C$9:$C$268,0),MATCH('SPC Backing (Hide)'!G$3,Demand!$F$8:$T$8,0))</f>
        <v>0</v>
      </c>
      <c r="H103" s="5">
        <f>INDEX(Demand!$F$9:$T$268,MATCH('SPC Backing (Hide)'!$B103,Demand!$C$9:$C$268,0),MATCH('SPC Backing (Hide)'!H$3,Demand!$F$8:$T$8,0))</f>
        <v>0</v>
      </c>
      <c r="I103" s="5">
        <f>INDEX(Demand!$F$9:$T$268,MATCH('SPC Backing (Hide)'!$B103,Demand!$C$9:$C$268,0),MATCH('SPC Backing (Hide)'!I$3,Demand!$F$8:$T$8,0))</f>
        <v>0</v>
      </c>
      <c r="J103" s="5">
        <f>INDEX(Demand!$F$9:$T$268,MATCH('SPC Backing (Hide)'!$B103,Demand!$C$9:$C$268,0),MATCH('SPC Backing (Hide)'!J$3,Demand!$F$8:$T$8,0))</f>
        <v>0</v>
      </c>
      <c r="K103" s="5">
        <f>INDEX(Demand!$F$9:$T$268,MATCH('SPC Backing (Hide)'!$B103,Demand!$C$9:$C$268,0),MATCH('SPC Backing (Hide)'!K$3,Demand!$F$8:$T$8,0))</f>
        <v>0</v>
      </c>
      <c r="L103" s="5">
        <f>INDEX(Demand!$F$9:$T$268,MATCH('SPC Backing (Hide)'!$B103,Demand!$C$9:$C$268,0),MATCH('SPC Backing (Hide)'!L$3,Demand!$F$8:$T$8,0))</f>
        <v>0</v>
      </c>
      <c r="M103" s="5">
        <f>INDEX(Demand!$F$9:$T$268,MATCH('SPC Backing (Hide)'!$B103,Demand!$C$9:$C$268,0),MATCH('SPC Backing (Hide)'!M$3,Demand!$F$8:$T$8,0))</f>
        <v>0</v>
      </c>
      <c r="N103" s="5">
        <f>INDEX(Demand!$F$9:$T$268,MATCH('SPC Backing (Hide)'!$B103,Demand!$C$9:$C$268,0),MATCH('SPC Backing (Hide)'!N$3,Demand!$F$8:$T$8,0))</f>
        <v>0</v>
      </c>
      <c r="O103" s="5">
        <f>INDEX(Demand!$F$9:$T$268,MATCH('SPC Backing (Hide)'!$B103,Demand!$C$9:$C$268,0),MATCH('SPC Backing (Hide)'!O$3,Demand!$F$8:$T$8,0))</f>
        <v>0</v>
      </c>
      <c r="P103" s="5">
        <f>INDEX(Demand!$F$9:$T$268,MATCH('SPC Backing (Hide)'!$B103,Demand!$C$9:$C$268,0),MATCH('SPC Backing (Hide)'!P$3,Demand!$F$8:$T$8,0))</f>
        <v>0</v>
      </c>
      <c r="Q103" s="5">
        <f>INDEX(Demand!$F$9:$T$268,MATCH('SPC Backing (Hide)'!$B103,Demand!$C$9:$C$268,0),MATCH('SPC Backing (Hide)'!Q$3,Demand!$F$8:$T$8,0))</f>
        <v>0</v>
      </c>
      <c r="R103" s="5">
        <f>INDEX(Demand!$F$9:$T$268,MATCH('SPC Backing (Hide)'!$B103,Demand!$C$9:$C$268,0),MATCH('SPC Backing (Hide)'!R$3,Demand!$F$8:$T$8,0))</f>
        <v>0</v>
      </c>
      <c r="S103" s="5">
        <f>INDEX(Demand!$F$9:$T$268,MATCH('SPC Backing (Hide)'!$B103,Demand!$C$9:$C$268,0),MATCH('SPC Backing (Hide)'!S$3,Demand!$F$8:$T$8,0))</f>
        <v>0</v>
      </c>
      <c r="T103" s="6">
        <f>INDEX(Demand!$F$9:$T$268,MATCH('SPC Backing (Hide)'!$B103,Demand!$C$9:$C$268,0),MATCH('SPC Backing (Hide)'!T$3,Demand!$F$8:$T$8,0))</f>
        <v>0</v>
      </c>
      <c r="U103" s="5">
        <f t="shared" si="16"/>
        <v>0</v>
      </c>
      <c r="V103">
        <f>IF(SPC!$B$13="",1,IF(SPC!$B$12="Yes",IF(Setup!$B$11="Weekly",IF(ROW(A100)&gt;=Demand!$A$8-51,1,0),IF(ROW(A100)&gt;=Demand!$A$8-11,1,0)),IF(Setup!$B$11="Weekly",IF(AND(B103&gt;=SPC!$B$13,B103&lt;SPC!$B$14),1,0),IF(AND(MATCH(E103,$E$4:$E$263,0)&gt;=MATCH(SPC!$B$13,$E$4:$E$263,0),MATCH(E103,$E$4:$E$263,0)&lt;=MATCH(SPC!$B$14,$E$4:$E$263,0)),1,0))))</f>
        <v>1</v>
      </c>
      <c r="W103" cm="1">
        <f t="array" ref="W103">INDEX($F$4:$U$263,ROW(A100),MATCH($X$2,$F$3:$U$3,0))</f>
        <v>0</v>
      </c>
      <c r="X103" t="e">
        <f>AVERAGE(INDEX($F$4:$U$263,MATCH(SPC!$B$13,IF(Setup!$B$11="Weekly",'SPC Backing (Hide)'!$B$4:$B$263,'SPC Backing (Hide)'!$E$4:$E$263),0),MATCH($X$2,$F$3:$U$3,0)):INDEX($F$4:$U$263,MATCH(SPC!$B$14,IF(Setup!$B$11="Weekly",'SPC Backing (Hide)'!$B$4:$B$263,'SPC Backing (Hide)'!$E$4:$E$263),0),MATCH('SPC Backing (Hide)'!$X$2,'SPC Backing (Hide)'!$F$3:$U$3,0)))</f>
        <v>#N/A</v>
      </c>
      <c r="Y103" cm="1">
        <f t="array" ref="Y103">ABS(INDEX($F$4:$U$263,ROW(A100),MATCH($X$2,$F$3:$U$3,0))-INDEX($F$4:$U$263,ROW(A99),MATCH($X$2,$F$3:$U$3,0)))</f>
        <v>0</v>
      </c>
      <c r="Z103" t="e">
        <f>AVERAGE(INDEX($Y$4:$Y$263,MATCH(SPC!$B$13,IF(Setup!$B$11="Weekly",'SPC Backing (Hide)'!$B$4:$B$263,'SPC Backing (Hide)'!$E$4:$E$263),0)):INDEX($Y$4:$Y$263,MATCH(SPC!$B$14,IF(Setup!$B$11="Weekly",'SPC Backing (Hide)'!$B$4:$B$263,'SPC Backing (Hide)'!$E$4:$E$263),0),1))</f>
        <v>#N/A</v>
      </c>
      <c r="AA103" t="e">
        <f t="shared" si="17"/>
        <v>#N/A</v>
      </c>
      <c r="AB103" t="e">
        <f t="shared" si="18"/>
        <v>#N/A</v>
      </c>
      <c r="AC103" t="e">
        <f t="shared" si="19"/>
        <v>#N/A</v>
      </c>
      <c r="AD103" t="e">
        <f t="shared" si="20"/>
        <v>#N/A</v>
      </c>
      <c r="AE103" t="e">
        <f t="shared" si="21"/>
        <v>#N/A</v>
      </c>
      <c r="AF103" t="e">
        <f t="shared" si="22"/>
        <v>#N/A</v>
      </c>
      <c r="AG103" t="e">
        <f t="shared" si="23"/>
        <v>#N/A</v>
      </c>
      <c r="AH103" t="e">
        <f t="shared" si="24"/>
        <v>#N/A</v>
      </c>
      <c r="AI103" t="e">
        <f t="shared" si="31"/>
        <v>#N/A</v>
      </c>
      <c r="AJ103" t="e">
        <f t="shared" si="25"/>
        <v>#N/A</v>
      </c>
      <c r="AK103">
        <f t="shared" si="26"/>
        <v>0</v>
      </c>
      <c r="AL103" t="e">
        <f t="shared" si="27"/>
        <v>#N/A</v>
      </c>
      <c r="AM103" t="e">
        <f t="shared" si="28"/>
        <v>#N/A</v>
      </c>
      <c r="AN103" t="e">
        <f t="shared" si="29"/>
        <v>#N/A</v>
      </c>
      <c r="AO103" t="e">
        <f>_xlfn.PERCENTILE.INC(INDEX($W$4:$W$263,MATCH(SPC!$B$13,IF(Setup!$B$11="Weekly",'SPC Backing (Hide)'!$B$4:$B$263,'SPC Backing (Hide)'!$E$4:$E$263),0),1):INDEX($W$4:$W$263,MATCH(SPC!$B$14,IF(Setup!$B$11="Weekly",'SPC Backing (Hide)'!$B$4:$B$263,'SPC Backing (Hide)'!$E$4:$E$263),0),1),'SPC Backing (Hide)'!$AO$3)</f>
        <v>#N/A</v>
      </c>
      <c r="AP103" t="e">
        <f>IF(_xlfn.PERCENTILE.INC(INDEX($W$4:$W$263,MATCH(SPC!$B$13,IF(Setup!$B$11="Weekly",'SPC Backing (Hide)'!$B$4:$B$263,'SPC Backing (Hide)'!$E$4:$E$263),0),1):INDEX($W$4:$W$263,MATCH(SPC!$B$14,IF(Setup!$B$11="Weekly",'SPC Backing (Hide)'!$B$4:$B$263,'SPC Backing (Hide)'!$E$4:$E$263),0),1),'SPC Backing (Hide)'!$AP$3)=AO103,_xlfn.PERCENTILE.INC(INDEX($W$4:$W$263,MATCH(SPC!$B$13,IF(Setup!$B$11="Weekly",'SPC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3" t="e">
        <f t="shared" si="30"/>
        <v>#N/A</v>
      </c>
    </row>
    <row r="104" spans="2:43" x14ac:dyDescent="0.35">
      <c r="B104" s="12" t="str">
        <f>Demand!C109</f>
        <v/>
      </c>
      <c r="C104" s="57" t="str">
        <f>Demand!D109</f>
        <v/>
      </c>
      <c r="D104" s="57" t="str">
        <f>Demand!E109</f>
        <v/>
      </c>
      <c r="E104" s="57" t="e">
        <f>TEXT(D104*29,"mmm")&amp;"-"&amp;IF(D104=1,MAX($C$4:C103)+1,MAX($C$4:C103))</f>
        <v>#VALUE!</v>
      </c>
      <c r="F104" s="7">
        <f>INDEX(Demand!$F$9:$T$268,MATCH('SPC Backing (Hide)'!$B104,Demand!$C$9:$C$268,0),MATCH('SPC Backing (Hide)'!F$3,Demand!$F$8:$T$8,0))</f>
        <v>0</v>
      </c>
      <c r="G104" s="5">
        <f>INDEX(Demand!$F$9:$T$268,MATCH('SPC Backing (Hide)'!$B104,Demand!$C$9:$C$268,0),MATCH('SPC Backing (Hide)'!G$3,Demand!$F$8:$T$8,0))</f>
        <v>0</v>
      </c>
      <c r="H104" s="5">
        <f>INDEX(Demand!$F$9:$T$268,MATCH('SPC Backing (Hide)'!$B104,Demand!$C$9:$C$268,0),MATCH('SPC Backing (Hide)'!H$3,Demand!$F$8:$T$8,0))</f>
        <v>0</v>
      </c>
      <c r="I104" s="5">
        <f>INDEX(Demand!$F$9:$T$268,MATCH('SPC Backing (Hide)'!$B104,Demand!$C$9:$C$268,0),MATCH('SPC Backing (Hide)'!I$3,Demand!$F$8:$T$8,0))</f>
        <v>0</v>
      </c>
      <c r="J104" s="5">
        <f>INDEX(Demand!$F$9:$T$268,MATCH('SPC Backing (Hide)'!$B104,Demand!$C$9:$C$268,0),MATCH('SPC Backing (Hide)'!J$3,Demand!$F$8:$T$8,0))</f>
        <v>0</v>
      </c>
      <c r="K104" s="5">
        <f>INDEX(Demand!$F$9:$T$268,MATCH('SPC Backing (Hide)'!$B104,Demand!$C$9:$C$268,0),MATCH('SPC Backing (Hide)'!K$3,Demand!$F$8:$T$8,0))</f>
        <v>0</v>
      </c>
      <c r="L104" s="5">
        <f>INDEX(Demand!$F$9:$T$268,MATCH('SPC Backing (Hide)'!$B104,Demand!$C$9:$C$268,0),MATCH('SPC Backing (Hide)'!L$3,Demand!$F$8:$T$8,0))</f>
        <v>0</v>
      </c>
      <c r="M104" s="5">
        <f>INDEX(Demand!$F$9:$T$268,MATCH('SPC Backing (Hide)'!$B104,Demand!$C$9:$C$268,0),MATCH('SPC Backing (Hide)'!M$3,Demand!$F$8:$T$8,0))</f>
        <v>0</v>
      </c>
      <c r="N104" s="5">
        <f>INDEX(Demand!$F$9:$T$268,MATCH('SPC Backing (Hide)'!$B104,Demand!$C$9:$C$268,0),MATCH('SPC Backing (Hide)'!N$3,Demand!$F$8:$T$8,0))</f>
        <v>0</v>
      </c>
      <c r="O104" s="5">
        <f>INDEX(Demand!$F$9:$T$268,MATCH('SPC Backing (Hide)'!$B104,Demand!$C$9:$C$268,0),MATCH('SPC Backing (Hide)'!O$3,Demand!$F$8:$T$8,0))</f>
        <v>0</v>
      </c>
      <c r="P104" s="5">
        <f>INDEX(Demand!$F$9:$T$268,MATCH('SPC Backing (Hide)'!$B104,Demand!$C$9:$C$268,0),MATCH('SPC Backing (Hide)'!P$3,Demand!$F$8:$T$8,0))</f>
        <v>0</v>
      </c>
      <c r="Q104" s="5">
        <f>INDEX(Demand!$F$9:$T$268,MATCH('SPC Backing (Hide)'!$B104,Demand!$C$9:$C$268,0),MATCH('SPC Backing (Hide)'!Q$3,Demand!$F$8:$T$8,0))</f>
        <v>0</v>
      </c>
      <c r="R104" s="5">
        <f>INDEX(Demand!$F$9:$T$268,MATCH('SPC Backing (Hide)'!$B104,Demand!$C$9:$C$268,0),MATCH('SPC Backing (Hide)'!R$3,Demand!$F$8:$T$8,0))</f>
        <v>0</v>
      </c>
      <c r="S104" s="5">
        <f>INDEX(Demand!$F$9:$T$268,MATCH('SPC Backing (Hide)'!$B104,Demand!$C$9:$C$268,0),MATCH('SPC Backing (Hide)'!S$3,Demand!$F$8:$T$8,0))</f>
        <v>0</v>
      </c>
      <c r="T104" s="6">
        <f>INDEX(Demand!$F$9:$T$268,MATCH('SPC Backing (Hide)'!$B104,Demand!$C$9:$C$268,0),MATCH('SPC Backing (Hide)'!T$3,Demand!$F$8:$T$8,0))</f>
        <v>0</v>
      </c>
      <c r="U104" s="5">
        <f t="shared" si="16"/>
        <v>0</v>
      </c>
      <c r="V104">
        <f>IF(SPC!$B$13="",1,IF(SPC!$B$12="Yes",IF(Setup!$B$11="Weekly",IF(ROW(A101)&gt;=Demand!$A$8-51,1,0),IF(ROW(A101)&gt;=Demand!$A$8-11,1,0)),IF(Setup!$B$11="Weekly",IF(AND(B104&gt;=SPC!$B$13,B104&lt;SPC!$B$14),1,0),IF(AND(MATCH(E104,$E$4:$E$263,0)&gt;=MATCH(SPC!$B$13,$E$4:$E$263,0),MATCH(E104,$E$4:$E$263,0)&lt;=MATCH(SPC!$B$14,$E$4:$E$263,0)),1,0))))</f>
        <v>1</v>
      </c>
      <c r="W104" cm="1">
        <f t="array" ref="W104">INDEX($F$4:$U$263,ROW(A101),MATCH($X$2,$F$3:$U$3,0))</f>
        <v>0</v>
      </c>
      <c r="X104" t="e">
        <f>AVERAGE(INDEX($F$4:$U$263,MATCH(SPC!$B$13,IF(Setup!$B$11="Weekly",'SPC Backing (Hide)'!$B$4:$B$263,'SPC Backing (Hide)'!$E$4:$E$263),0),MATCH($X$2,$F$3:$U$3,0)):INDEX($F$4:$U$263,MATCH(SPC!$B$14,IF(Setup!$B$11="Weekly",'SPC Backing (Hide)'!$B$4:$B$263,'SPC Backing (Hide)'!$E$4:$E$263),0),MATCH('SPC Backing (Hide)'!$X$2,'SPC Backing (Hide)'!$F$3:$U$3,0)))</f>
        <v>#N/A</v>
      </c>
      <c r="Y104" cm="1">
        <f t="array" ref="Y104">ABS(INDEX($F$4:$U$263,ROW(A101),MATCH($X$2,$F$3:$U$3,0))-INDEX($F$4:$U$263,ROW(A100),MATCH($X$2,$F$3:$U$3,0)))</f>
        <v>0</v>
      </c>
      <c r="Z104" t="e">
        <f>AVERAGE(INDEX($Y$4:$Y$263,MATCH(SPC!$B$13,IF(Setup!$B$11="Weekly",'SPC Backing (Hide)'!$B$4:$B$263,'SPC Backing (Hide)'!$E$4:$E$263),0)):INDEX($Y$4:$Y$263,MATCH(SPC!$B$14,IF(Setup!$B$11="Weekly",'SPC Backing (Hide)'!$B$4:$B$263,'SPC Backing (Hide)'!$E$4:$E$263),0),1))</f>
        <v>#N/A</v>
      </c>
      <c r="AA104" t="e">
        <f t="shared" si="17"/>
        <v>#N/A</v>
      </c>
      <c r="AB104" t="e">
        <f t="shared" si="18"/>
        <v>#N/A</v>
      </c>
      <c r="AC104" t="e">
        <f t="shared" si="19"/>
        <v>#N/A</v>
      </c>
      <c r="AD104" t="e">
        <f t="shared" si="20"/>
        <v>#N/A</v>
      </c>
      <c r="AE104" t="e">
        <f t="shared" si="21"/>
        <v>#N/A</v>
      </c>
      <c r="AF104" t="e">
        <f t="shared" si="22"/>
        <v>#N/A</v>
      </c>
      <c r="AG104" t="e">
        <f t="shared" si="23"/>
        <v>#N/A</v>
      </c>
      <c r="AH104" t="e">
        <f t="shared" si="24"/>
        <v>#N/A</v>
      </c>
      <c r="AI104" t="e">
        <f t="shared" si="31"/>
        <v>#N/A</v>
      </c>
      <c r="AJ104" t="e">
        <f t="shared" si="25"/>
        <v>#N/A</v>
      </c>
      <c r="AK104">
        <f t="shared" si="26"/>
        <v>0</v>
      </c>
      <c r="AL104" t="e">
        <f t="shared" si="27"/>
        <v>#N/A</v>
      </c>
      <c r="AM104" t="e">
        <f t="shared" si="28"/>
        <v>#N/A</v>
      </c>
      <c r="AN104" t="e">
        <f t="shared" si="29"/>
        <v>#N/A</v>
      </c>
      <c r="AO104" t="e">
        <f>_xlfn.PERCENTILE.INC(INDEX($W$4:$W$263,MATCH(SPC!$B$13,IF(Setup!$B$11="Weekly",'SPC Backing (Hide)'!$B$4:$B$263,'SPC Backing (Hide)'!$E$4:$E$263),0),1):INDEX($W$4:$W$263,MATCH(SPC!$B$14,IF(Setup!$B$11="Weekly",'SPC Backing (Hide)'!$B$4:$B$263,'SPC Backing (Hide)'!$E$4:$E$263),0),1),'SPC Backing (Hide)'!$AO$3)</f>
        <v>#N/A</v>
      </c>
      <c r="AP104" t="e">
        <f>IF(_xlfn.PERCENTILE.INC(INDEX($W$4:$W$263,MATCH(SPC!$B$13,IF(Setup!$B$11="Weekly",'SPC Backing (Hide)'!$B$4:$B$263,'SPC Backing (Hide)'!$E$4:$E$263),0),1):INDEX($W$4:$W$263,MATCH(SPC!$B$14,IF(Setup!$B$11="Weekly",'SPC Backing (Hide)'!$B$4:$B$263,'SPC Backing (Hide)'!$E$4:$E$263),0),1),'SPC Backing (Hide)'!$AP$3)=AO104,_xlfn.PERCENTILE.INC(INDEX($W$4:$W$263,MATCH(SPC!$B$13,IF(Setup!$B$11="Weekly",'SPC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4" t="e">
        <f t="shared" si="30"/>
        <v>#N/A</v>
      </c>
    </row>
    <row r="105" spans="2:43" x14ac:dyDescent="0.35">
      <c r="B105" s="12" t="str">
        <f>Demand!C110</f>
        <v/>
      </c>
      <c r="C105" s="57" t="str">
        <f>Demand!D110</f>
        <v/>
      </c>
      <c r="D105" s="57" t="str">
        <f>Demand!E110</f>
        <v/>
      </c>
      <c r="E105" s="57" t="e">
        <f>TEXT(D105*29,"mmm")&amp;"-"&amp;IF(D105=1,MAX($C$4:C104)+1,MAX($C$4:C104))</f>
        <v>#VALUE!</v>
      </c>
      <c r="F105" s="7">
        <f>INDEX(Demand!$F$9:$T$268,MATCH('SPC Backing (Hide)'!$B105,Demand!$C$9:$C$268,0),MATCH('SPC Backing (Hide)'!F$3,Demand!$F$8:$T$8,0))</f>
        <v>0</v>
      </c>
      <c r="G105" s="5">
        <f>INDEX(Demand!$F$9:$T$268,MATCH('SPC Backing (Hide)'!$B105,Demand!$C$9:$C$268,0),MATCH('SPC Backing (Hide)'!G$3,Demand!$F$8:$T$8,0))</f>
        <v>0</v>
      </c>
      <c r="H105" s="5">
        <f>INDEX(Demand!$F$9:$T$268,MATCH('SPC Backing (Hide)'!$B105,Demand!$C$9:$C$268,0),MATCH('SPC Backing (Hide)'!H$3,Demand!$F$8:$T$8,0))</f>
        <v>0</v>
      </c>
      <c r="I105" s="5">
        <f>INDEX(Demand!$F$9:$T$268,MATCH('SPC Backing (Hide)'!$B105,Demand!$C$9:$C$268,0),MATCH('SPC Backing (Hide)'!I$3,Demand!$F$8:$T$8,0))</f>
        <v>0</v>
      </c>
      <c r="J105" s="5">
        <f>INDEX(Demand!$F$9:$T$268,MATCH('SPC Backing (Hide)'!$B105,Demand!$C$9:$C$268,0),MATCH('SPC Backing (Hide)'!J$3,Demand!$F$8:$T$8,0))</f>
        <v>0</v>
      </c>
      <c r="K105" s="5">
        <f>INDEX(Demand!$F$9:$T$268,MATCH('SPC Backing (Hide)'!$B105,Demand!$C$9:$C$268,0),MATCH('SPC Backing (Hide)'!K$3,Demand!$F$8:$T$8,0))</f>
        <v>0</v>
      </c>
      <c r="L105" s="5">
        <f>INDEX(Demand!$F$9:$T$268,MATCH('SPC Backing (Hide)'!$B105,Demand!$C$9:$C$268,0),MATCH('SPC Backing (Hide)'!L$3,Demand!$F$8:$T$8,0))</f>
        <v>0</v>
      </c>
      <c r="M105" s="5">
        <f>INDEX(Demand!$F$9:$T$268,MATCH('SPC Backing (Hide)'!$B105,Demand!$C$9:$C$268,0),MATCH('SPC Backing (Hide)'!M$3,Demand!$F$8:$T$8,0))</f>
        <v>0</v>
      </c>
      <c r="N105" s="5">
        <f>INDEX(Demand!$F$9:$T$268,MATCH('SPC Backing (Hide)'!$B105,Demand!$C$9:$C$268,0),MATCH('SPC Backing (Hide)'!N$3,Demand!$F$8:$T$8,0))</f>
        <v>0</v>
      </c>
      <c r="O105" s="5">
        <f>INDEX(Demand!$F$9:$T$268,MATCH('SPC Backing (Hide)'!$B105,Demand!$C$9:$C$268,0),MATCH('SPC Backing (Hide)'!O$3,Demand!$F$8:$T$8,0))</f>
        <v>0</v>
      </c>
      <c r="P105" s="5">
        <f>INDEX(Demand!$F$9:$T$268,MATCH('SPC Backing (Hide)'!$B105,Demand!$C$9:$C$268,0),MATCH('SPC Backing (Hide)'!P$3,Demand!$F$8:$T$8,0))</f>
        <v>0</v>
      </c>
      <c r="Q105" s="5">
        <f>INDEX(Demand!$F$9:$T$268,MATCH('SPC Backing (Hide)'!$B105,Demand!$C$9:$C$268,0),MATCH('SPC Backing (Hide)'!Q$3,Demand!$F$8:$T$8,0))</f>
        <v>0</v>
      </c>
      <c r="R105" s="5">
        <f>INDEX(Demand!$F$9:$T$268,MATCH('SPC Backing (Hide)'!$B105,Demand!$C$9:$C$268,0),MATCH('SPC Backing (Hide)'!R$3,Demand!$F$8:$T$8,0))</f>
        <v>0</v>
      </c>
      <c r="S105" s="5">
        <f>INDEX(Demand!$F$9:$T$268,MATCH('SPC Backing (Hide)'!$B105,Demand!$C$9:$C$268,0),MATCH('SPC Backing (Hide)'!S$3,Demand!$F$8:$T$8,0))</f>
        <v>0</v>
      </c>
      <c r="T105" s="6">
        <f>INDEX(Demand!$F$9:$T$268,MATCH('SPC Backing (Hide)'!$B105,Demand!$C$9:$C$268,0),MATCH('SPC Backing (Hide)'!T$3,Demand!$F$8:$T$8,0))</f>
        <v>0</v>
      </c>
      <c r="U105" s="5">
        <f t="shared" si="16"/>
        <v>0</v>
      </c>
      <c r="V105">
        <f>IF(SPC!$B$13="",1,IF(SPC!$B$12="Yes",IF(Setup!$B$11="Weekly",IF(ROW(A102)&gt;=Demand!$A$8-51,1,0),IF(ROW(A102)&gt;=Demand!$A$8-11,1,0)),IF(Setup!$B$11="Weekly",IF(AND(B105&gt;=SPC!$B$13,B105&lt;SPC!$B$14),1,0),IF(AND(MATCH(E105,$E$4:$E$263,0)&gt;=MATCH(SPC!$B$13,$E$4:$E$263,0),MATCH(E105,$E$4:$E$263,0)&lt;=MATCH(SPC!$B$14,$E$4:$E$263,0)),1,0))))</f>
        <v>1</v>
      </c>
      <c r="W105" cm="1">
        <f t="array" ref="W105">INDEX($F$4:$U$263,ROW(A102),MATCH($X$2,$F$3:$U$3,0))</f>
        <v>0</v>
      </c>
      <c r="X105" t="e">
        <f>AVERAGE(INDEX($F$4:$U$263,MATCH(SPC!$B$13,IF(Setup!$B$11="Weekly",'SPC Backing (Hide)'!$B$4:$B$263,'SPC Backing (Hide)'!$E$4:$E$263),0),MATCH($X$2,$F$3:$U$3,0)):INDEX($F$4:$U$263,MATCH(SPC!$B$14,IF(Setup!$B$11="Weekly",'SPC Backing (Hide)'!$B$4:$B$263,'SPC Backing (Hide)'!$E$4:$E$263),0),MATCH('SPC Backing (Hide)'!$X$2,'SPC Backing (Hide)'!$F$3:$U$3,0)))</f>
        <v>#N/A</v>
      </c>
      <c r="Y105" cm="1">
        <f t="array" ref="Y105">ABS(INDEX($F$4:$U$263,ROW(A102),MATCH($X$2,$F$3:$U$3,0))-INDEX($F$4:$U$263,ROW(A101),MATCH($X$2,$F$3:$U$3,0)))</f>
        <v>0</v>
      </c>
      <c r="Z105" t="e">
        <f>AVERAGE(INDEX($Y$4:$Y$263,MATCH(SPC!$B$13,IF(Setup!$B$11="Weekly",'SPC Backing (Hide)'!$B$4:$B$263,'SPC Backing (Hide)'!$E$4:$E$263),0)):INDEX($Y$4:$Y$263,MATCH(SPC!$B$14,IF(Setup!$B$11="Weekly",'SPC Backing (Hide)'!$B$4:$B$263,'SPC Backing (Hide)'!$E$4:$E$263),0),1))</f>
        <v>#N/A</v>
      </c>
      <c r="AA105" t="e">
        <f t="shared" si="17"/>
        <v>#N/A</v>
      </c>
      <c r="AB105" t="e">
        <f t="shared" si="18"/>
        <v>#N/A</v>
      </c>
      <c r="AC105" t="e">
        <f t="shared" si="19"/>
        <v>#N/A</v>
      </c>
      <c r="AD105" t="e">
        <f t="shared" si="20"/>
        <v>#N/A</v>
      </c>
      <c r="AE105" t="e">
        <f t="shared" si="21"/>
        <v>#N/A</v>
      </c>
      <c r="AF105" t="e">
        <f t="shared" si="22"/>
        <v>#N/A</v>
      </c>
      <c r="AG105" t="e">
        <f t="shared" si="23"/>
        <v>#N/A</v>
      </c>
      <c r="AH105" t="e">
        <f t="shared" si="24"/>
        <v>#N/A</v>
      </c>
      <c r="AI105" t="e">
        <f t="shared" si="31"/>
        <v>#N/A</v>
      </c>
      <c r="AJ105" t="e">
        <f t="shared" si="25"/>
        <v>#N/A</v>
      </c>
      <c r="AK105">
        <f t="shared" si="26"/>
        <v>0</v>
      </c>
      <c r="AL105" t="e">
        <f t="shared" si="27"/>
        <v>#N/A</v>
      </c>
      <c r="AM105" t="e">
        <f t="shared" si="28"/>
        <v>#N/A</v>
      </c>
      <c r="AN105" t="e">
        <f t="shared" si="29"/>
        <v>#N/A</v>
      </c>
      <c r="AO105" t="e">
        <f>_xlfn.PERCENTILE.INC(INDEX($W$4:$W$263,MATCH(SPC!$B$13,IF(Setup!$B$11="Weekly",'SPC Backing (Hide)'!$B$4:$B$263,'SPC Backing (Hide)'!$E$4:$E$263),0),1):INDEX($W$4:$W$263,MATCH(SPC!$B$14,IF(Setup!$B$11="Weekly",'SPC Backing (Hide)'!$B$4:$B$263,'SPC Backing (Hide)'!$E$4:$E$263),0),1),'SPC Backing (Hide)'!$AO$3)</f>
        <v>#N/A</v>
      </c>
      <c r="AP105" t="e">
        <f>IF(_xlfn.PERCENTILE.INC(INDEX($W$4:$W$263,MATCH(SPC!$B$13,IF(Setup!$B$11="Weekly",'SPC Backing (Hide)'!$B$4:$B$263,'SPC Backing (Hide)'!$E$4:$E$263),0),1):INDEX($W$4:$W$263,MATCH(SPC!$B$14,IF(Setup!$B$11="Weekly",'SPC Backing (Hide)'!$B$4:$B$263,'SPC Backing (Hide)'!$E$4:$E$263),0),1),'SPC Backing (Hide)'!$AP$3)=AO105,_xlfn.PERCENTILE.INC(INDEX($W$4:$W$263,MATCH(SPC!$B$13,IF(Setup!$B$11="Weekly",'SPC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5" t="e">
        <f t="shared" si="30"/>
        <v>#N/A</v>
      </c>
    </row>
    <row r="106" spans="2:43" x14ac:dyDescent="0.35">
      <c r="B106" s="12" t="str">
        <f>Demand!C111</f>
        <v/>
      </c>
      <c r="C106" s="57" t="str">
        <f>Demand!D111</f>
        <v/>
      </c>
      <c r="D106" s="57" t="str">
        <f>Demand!E111</f>
        <v/>
      </c>
      <c r="E106" s="57" t="e">
        <f>TEXT(D106*29,"mmm")&amp;"-"&amp;IF(D106=1,MAX($C$4:C105)+1,MAX($C$4:C105))</f>
        <v>#VALUE!</v>
      </c>
      <c r="F106" s="7">
        <f>INDEX(Demand!$F$9:$T$268,MATCH('SPC Backing (Hide)'!$B106,Demand!$C$9:$C$268,0),MATCH('SPC Backing (Hide)'!F$3,Demand!$F$8:$T$8,0))</f>
        <v>0</v>
      </c>
      <c r="G106" s="5">
        <f>INDEX(Demand!$F$9:$T$268,MATCH('SPC Backing (Hide)'!$B106,Demand!$C$9:$C$268,0),MATCH('SPC Backing (Hide)'!G$3,Demand!$F$8:$T$8,0))</f>
        <v>0</v>
      </c>
      <c r="H106" s="5">
        <f>INDEX(Demand!$F$9:$T$268,MATCH('SPC Backing (Hide)'!$B106,Demand!$C$9:$C$268,0),MATCH('SPC Backing (Hide)'!H$3,Demand!$F$8:$T$8,0))</f>
        <v>0</v>
      </c>
      <c r="I106" s="5">
        <f>INDEX(Demand!$F$9:$T$268,MATCH('SPC Backing (Hide)'!$B106,Demand!$C$9:$C$268,0),MATCH('SPC Backing (Hide)'!I$3,Demand!$F$8:$T$8,0))</f>
        <v>0</v>
      </c>
      <c r="J106" s="5">
        <f>INDEX(Demand!$F$9:$T$268,MATCH('SPC Backing (Hide)'!$B106,Demand!$C$9:$C$268,0),MATCH('SPC Backing (Hide)'!J$3,Demand!$F$8:$T$8,0))</f>
        <v>0</v>
      </c>
      <c r="K106" s="5">
        <f>INDEX(Demand!$F$9:$T$268,MATCH('SPC Backing (Hide)'!$B106,Demand!$C$9:$C$268,0),MATCH('SPC Backing (Hide)'!K$3,Demand!$F$8:$T$8,0))</f>
        <v>0</v>
      </c>
      <c r="L106" s="5">
        <f>INDEX(Demand!$F$9:$T$268,MATCH('SPC Backing (Hide)'!$B106,Demand!$C$9:$C$268,0),MATCH('SPC Backing (Hide)'!L$3,Demand!$F$8:$T$8,0))</f>
        <v>0</v>
      </c>
      <c r="M106" s="5">
        <f>INDEX(Demand!$F$9:$T$268,MATCH('SPC Backing (Hide)'!$B106,Demand!$C$9:$C$268,0),MATCH('SPC Backing (Hide)'!M$3,Demand!$F$8:$T$8,0))</f>
        <v>0</v>
      </c>
      <c r="N106" s="5">
        <f>INDEX(Demand!$F$9:$T$268,MATCH('SPC Backing (Hide)'!$B106,Demand!$C$9:$C$268,0),MATCH('SPC Backing (Hide)'!N$3,Demand!$F$8:$T$8,0))</f>
        <v>0</v>
      </c>
      <c r="O106" s="5">
        <f>INDEX(Demand!$F$9:$T$268,MATCH('SPC Backing (Hide)'!$B106,Demand!$C$9:$C$268,0),MATCH('SPC Backing (Hide)'!O$3,Demand!$F$8:$T$8,0))</f>
        <v>0</v>
      </c>
      <c r="P106" s="5">
        <f>INDEX(Demand!$F$9:$T$268,MATCH('SPC Backing (Hide)'!$B106,Demand!$C$9:$C$268,0),MATCH('SPC Backing (Hide)'!P$3,Demand!$F$8:$T$8,0))</f>
        <v>0</v>
      </c>
      <c r="Q106" s="5">
        <f>INDEX(Demand!$F$9:$T$268,MATCH('SPC Backing (Hide)'!$B106,Demand!$C$9:$C$268,0),MATCH('SPC Backing (Hide)'!Q$3,Demand!$F$8:$T$8,0))</f>
        <v>0</v>
      </c>
      <c r="R106" s="5">
        <f>INDEX(Demand!$F$9:$T$268,MATCH('SPC Backing (Hide)'!$B106,Demand!$C$9:$C$268,0),MATCH('SPC Backing (Hide)'!R$3,Demand!$F$8:$T$8,0))</f>
        <v>0</v>
      </c>
      <c r="S106" s="5">
        <f>INDEX(Demand!$F$9:$T$268,MATCH('SPC Backing (Hide)'!$B106,Demand!$C$9:$C$268,0),MATCH('SPC Backing (Hide)'!S$3,Demand!$F$8:$T$8,0))</f>
        <v>0</v>
      </c>
      <c r="T106" s="6">
        <f>INDEX(Demand!$F$9:$T$268,MATCH('SPC Backing (Hide)'!$B106,Demand!$C$9:$C$268,0),MATCH('SPC Backing (Hide)'!T$3,Demand!$F$8:$T$8,0))</f>
        <v>0</v>
      </c>
      <c r="U106" s="5">
        <f t="shared" si="16"/>
        <v>0</v>
      </c>
      <c r="V106">
        <f>IF(SPC!$B$13="",1,IF(SPC!$B$12="Yes",IF(Setup!$B$11="Weekly",IF(ROW(A103)&gt;=Demand!$A$8-51,1,0),IF(ROW(A103)&gt;=Demand!$A$8-11,1,0)),IF(Setup!$B$11="Weekly",IF(AND(B106&gt;=SPC!$B$13,B106&lt;SPC!$B$14),1,0),IF(AND(MATCH(E106,$E$4:$E$263,0)&gt;=MATCH(SPC!$B$13,$E$4:$E$263,0),MATCH(E106,$E$4:$E$263,0)&lt;=MATCH(SPC!$B$14,$E$4:$E$263,0)),1,0))))</f>
        <v>1</v>
      </c>
      <c r="W106" cm="1">
        <f t="array" ref="W106">INDEX($F$4:$U$263,ROW(A103),MATCH($X$2,$F$3:$U$3,0))</f>
        <v>0</v>
      </c>
      <c r="X106" t="e">
        <f>AVERAGE(INDEX($F$4:$U$263,MATCH(SPC!$B$13,IF(Setup!$B$11="Weekly",'SPC Backing (Hide)'!$B$4:$B$263,'SPC Backing (Hide)'!$E$4:$E$263),0),MATCH($X$2,$F$3:$U$3,0)):INDEX($F$4:$U$263,MATCH(SPC!$B$14,IF(Setup!$B$11="Weekly",'SPC Backing (Hide)'!$B$4:$B$263,'SPC Backing (Hide)'!$E$4:$E$263),0),MATCH('SPC Backing (Hide)'!$X$2,'SPC Backing (Hide)'!$F$3:$U$3,0)))</f>
        <v>#N/A</v>
      </c>
      <c r="Y106" cm="1">
        <f t="array" ref="Y106">ABS(INDEX($F$4:$U$263,ROW(A103),MATCH($X$2,$F$3:$U$3,0))-INDEX($F$4:$U$263,ROW(A102),MATCH($X$2,$F$3:$U$3,0)))</f>
        <v>0</v>
      </c>
      <c r="Z106" t="e">
        <f>AVERAGE(INDEX($Y$4:$Y$263,MATCH(SPC!$B$13,IF(Setup!$B$11="Weekly",'SPC Backing (Hide)'!$B$4:$B$263,'SPC Backing (Hide)'!$E$4:$E$263),0)):INDEX($Y$4:$Y$263,MATCH(SPC!$B$14,IF(Setup!$B$11="Weekly",'SPC Backing (Hide)'!$B$4:$B$263,'SPC Backing (Hide)'!$E$4:$E$263),0),1))</f>
        <v>#N/A</v>
      </c>
      <c r="AA106" t="e">
        <f t="shared" si="17"/>
        <v>#N/A</v>
      </c>
      <c r="AB106" t="e">
        <f t="shared" si="18"/>
        <v>#N/A</v>
      </c>
      <c r="AC106" t="e">
        <f t="shared" si="19"/>
        <v>#N/A</v>
      </c>
      <c r="AD106" t="e">
        <f t="shared" si="20"/>
        <v>#N/A</v>
      </c>
      <c r="AE106" t="e">
        <f t="shared" si="21"/>
        <v>#N/A</v>
      </c>
      <c r="AF106" t="e">
        <f t="shared" si="22"/>
        <v>#N/A</v>
      </c>
      <c r="AG106" t="e">
        <f t="shared" si="23"/>
        <v>#N/A</v>
      </c>
      <c r="AH106" t="e">
        <f t="shared" si="24"/>
        <v>#N/A</v>
      </c>
      <c r="AI106" t="e">
        <f t="shared" si="31"/>
        <v>#N/A</v>
      </c>
      <c r="AJ106" t="e">
        <f t="shared" si="25"/>
        <v>#N/A</v>
      </c>
      <c r="AK106">
        <f t="shared" si="26"/>
        <v>0</v>
      </c>
      <c r="AL106" t="e">
        <f t="shared" si="27"/>
        <v>#N/A</v>
      </c>
      <c r="AM106" t="e">
        <f t="shared" si="28"/>
        <v>#N/A</v>
      </c>
      <c r="AN106" t="e">
        <f t="shared" si="29"/>
        <v>#N/A</v>
      </c>
      <c r="AO106" t="e">
        <f>_xlfn.PERCENTILE.INC(INDEX($W$4:$W$263,MATCH(SPC!$B$13,IF(Setup!$B$11="Weekly",'SPC Backing (Hide)'!$B$4:$B$263,'SPC Backing (Hide)'!$E$4:$E$263),0),1):INDEX($W$4:$W$263,MATCH(SPC!$B$14,IF(Setup!$B$11="Weekly",'SPC Backing (Hide)'!$B$4:$B$263,'SPC Backing (Hide)'!$E$4:$E$263),0),1),'SPC Backing (Hide)'!$AO$3)</f>
        <v>#N/A</v>
      </c>
      <c r="AP106" t="e">
        <f>IF(_xlfn.PERCENTILE.INC(INDEX($W$4:$W$263,MATCH(SPC!$B$13,IF(Setup!$B$11="Weekly",'SPC Backing (Hide)'!$B$4:$B$263,'SPC Backing (Hide)'!$E$4:$E$263),0),1):INDEX($W$4:$W$263,MATCH(SPC!$B$14,IF(Setup!$B$11="Weekly",'SPC Backing (Hide)'!$B$4:$B$263,'SPC Backing (Hide)'!$E$4:$E$263),0),1),'SPC Backing (Hide)'!$AP$3)=AO106,_xlfn.PERCENTILE.INC(INDEX($W$4:$W$263,MATCH(SPC!$B$13,IF(Setup!$B$11="Weekly",'SPC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6" t="e">
        <f t="shared" si="30"/>
        <v>#N/A</v>
      </c>
    </row>
    <row r="107" spans="2:43" x14ac:dyDescent="0.35">
      <c r="B107" s="12" t="str">
        <f>Demand!C112</f>
        <v/>
      </c>
      <c r="C107" s="57" t="str">
        <f>Demand!D112</f>
        <v/>
      </c>
      <c r="D107" s="57" t="str">
        <f>Demand!E112</f>
        <v/>
      </c>
      <c r="E107" s="57" t="e">
        <f>TEXT(D107*29,"mmm")&amp;"-"&amp;IF(D107=1,MAX($C$4:C106)+1,MAX($C$4:C106))</f>
        <v>#VALUE!</v>
      </c>
      <c r="F107" s="7">
        <f>INDEX(Demand!$F$9:$T$268,MATCH('SPC Backing (Hide)'!$B107,Demand!$C$9:$C$268,0),MATCH('SPC Backing (Hide)'!F$3,Demand!$F$8:$T$8,0))</f>
        <v>0</v>
      </c>
      <c r="G107" s="5">
        <f>INDEX(Demand!$F$9:$T$268,MATCH('SPC Backing (Hide)'!$B107,Demand!$C$9:$C$268,0),MATCH('SPC Backing (Hide)'!G$3,Demand!$F$8:$T$8,0))</f>
        <v>0</v>
      </c>
      <c r="H107" s="5">
        <f>INDEX(Demand!$F$9:$T$268,MATCH('SPC Backing (Hide)'!$B107,Demand!$C$9:$C$268,0),MATCH('SPC Backing (Hide)'!H$3,Demand!$F$8:$T$8,0))</f>
        <v>0</v>
      </c>
      <c r="I107" s="5">
        <f>INDEX(Demand!$F$9:$T$268,MATCH('SPC Backing (Hide)'!$B107,Demand!$C$9:$C$268,0),MATCH('SPC Backing (Hide)'!I$3,Demand!$F$8:$T$8,0))</f>
        <v>0</v>
      </c>
      <c r="J107" s="5">
        <f>INDEX(Demand!$F$9:$T$268,MATCH('SPC Backing (Hide)'!$B107,Demand!$C$9:$C$268,0),MATCH('SPC Backing (Hide)'!J$3,Demand!$F$8:$T$8,0))</f>
        <v>0</v>
      </c>
      <c r="K107" s="5">
        <f>INDEX(Demand!$F$9:$T$268,MATCH('SPC Backing (Hide)'!$B107,Demand!$C$9:$C$268,0),MATCH('SPC Backing (Hide)'!K$3,Demand!$F$8:$T$8,0))</f>
        <v>0</v>
      </c>
      <c r="L107" s="5">
        <f>INDEX(Demand!$F$9:$T$268,MATCH('SPC Backing (Hide)'!$B107,Demand!$C$9:$C$268,0),MATCH('SPC Backing (Hide)'!L$3,Demand!$F$8:$T$8,0))</f>
        <v>0</v>
      </c>
      <c r="M107" s="5">
        <f>INDEX(Demand!$F$9:$T$268,MATCH('SPC Backing (Hide)'!$B107,Demand!$C$9:$C$268,0),MATCH('SPC Backing (Hide)'!M$3,Demand!$F$8:$T$8,0))</f>
        <v>0</v>
      </c>
      <c r="N107" s="5">
        <f>INDEX(Demand!$F$9:$T$268,MATCH('SPC Backing (Hide)'!$B107,Demand!$C$9:$C$268,0),MATCH('SPC Backing (Hide)'!N$3,Demand!$F$8:$T$8,0))</f>
        <v>0</v>
      </c>
      <c r="O107" s="5">
        <f>INDEX(Demand!$F$9:$T$268,MATCH('SPC Backing (Hide)'!$B107,Demand!$C$9:$C$268,0),MATCH('SPC Backing (Hide)'!O$3,Demand!$F$8:$T$8,0))</f>
        <v>0</v>
      </c>
      <c r="P107" s="5">
        <f>INDEX(Demand!$F$9:$T$268,MATCH('SPC Backing (Hide)'!$B107,Demand!$C$9:$C$268,0),MATCH('SPC Backing (Hide)'!P$3,Demand!$F$8:$T$8,0))</f>
        <v>0</v>
      </c>
      <c r="Q107" s="5">
        <f>INDEX(Demand!$F$9:$T$268,MATCH('SPC Backing (Hide)'!$B107,Demand!$C$9:$C$268,0),MATCH('SPC Backing (Hide)'!Q$3,Demand!$F$8:$T$8,0))</f>
        <v>0</v>
      </c>
      <c r="R107" s="5">
        <f>INDEX(Demand!$F$9:$T$268,MATCH('SPC Backing (Hide)'!$B107,Demand!$C$9:$C$268,0),MATCH('SPC Backing (Hide)'!R$3,Demand!$F$8:$T$8,0))</f>
        <v>0</v>
      </c>
      <c r="S107" s="5">
        <f>INDEX(Demand!$F$9:$T$268,MATCH('SPC Backing (Hide)'!$B107,Demand!$C$9:$C$268,0),MATCH('SPC Backing (Hide)'!S$3,Demand!$F$8:$T$8,0))</f>
        <v>0</v>
      </c>
      <c r="T107" s="6">
        <f>INDEX(Demand!$F$9:$T$268,MATCH('SPC Backing (Hide)'!$B107,Demand!$C$9:$C$268,0),MATCH('SPC Backing (Hide)'!T$3,Demand!$F$8:$T$8,0))</f>
        <v>0</v>
      </c>
      <c r="U107" s="5">
        <f t="shared" si="16"/>
        <v>0</v>
      </c>
      <c r="V107">
        <f>IF(SPC!$B$13="",1,IF(SPC!$B$12="Yes",IF(Setup!$B$11="Weekly",IF(ROW(A104)&gt;=Demand!$A$8-51,1,0),IF(ROW(A104)&gt;=Demand!$A$8-11,1,0)),IF(Setup!$B$11="Weekly",IF(AND(B107&gt;=SPC!$B$13,B107&lt;SPC!$B$14),1,0),IF(AND(MATCH(E107,$E$4:$E$263,0)&gt;=MATCH(SPC!$B$13,$E$4:$E$263,0),MATCH(E107,$E$4:$E$263,0)&lt;=MATCH(SPC!$B$14,$E$4:$E$263,0)),1,0))))</f>
        <v>1</v>
      </c>
      <c r="W107" cm="1">
        <f t="array" ref="W107">INDEX($F$4:$U$263,ROW(A104),MATCH($X$2,$F$3:$U$3,0))</f>
        <v>0</v>
      </c>
      <c r="X107" t="e">
        <f>AVERAGE(INDEX($F$4:$U$263,MATCH(SPC!$B$13,IF(Setup!$B$11="Weekly",'SPC Backing (Hide)'!$B$4:$B$263,'SPC Backing (Hide)'!$E$4:$E$263),0),MATCH($X$2,$F$3:$U$3,0)):INDEX($F$4:$U$263,MATCH(SPC!$B$14,IF(Setup!$B$11="Weekly",'SPC Backing (Hide)'!$B$4:$B$263,'SPC Backing (Hide)'!$E$4:$E$263),0),MATCH('SPC Backing (Hide)'!$X$2,'SPC Backing (Hide)'!$F$3:$U$3,0)))</f>
        <v>#N/A</v>
      </c>
      <c r="Y107" cm="1">
        <f t="array" ref="Y107">ABS(INDEX($F$4:$U$263,ROW(A104),MATCH($X$2,$F$3:$U$3,0))-INDEX($F$4:$U$263,ROW(A103),MATCH($X$2,$F$3:$U$3,0)))</f>
        <v>0</v>
      </c>
      <c r="Z107" t="e">
        <f>AVERAGE(INDEX($Y$4:$Y$263,MATCH(SPC!$B$13,IF(Setup!$B$11="Weekly",'SPC Backing (Hide)'!$B$4:$B$263,'SPC Backing (Hide)'!$E$4:$E$263),0)):INDEX($Y$4:$Y$263,MATCH(SPC!$B$14,IF(Setup!$B$11="Weekly",'SPC Backing (Hide)'!$B$4:$B$263,'SPC Backing (Hide)'!$E$4:$E$263),0),1))</f>
        <v>#N/A</v>
      </c>
      <c r="AA107" t="e">
        <f t="shared" si="17"/>
        <v>#N/A</v>
      </c>
      <c r="AB107" t="e">
        <f t="shared" si="18"/>
        <v>#N/A</v>
      </c>
      <c r="AC107" t="e">
        <f t="shared" si="19"/>
        <v>#N/A</v>
      </c>
      <c r="AD107" t="e">
        <f t="shared" si="20"/>
        <v>#N/A</v>
      </c>
      <c r="AE107" t="e">
        <f t="shared" si="21"/>
        <v>#N/A</v>
      </c>
      <c r="AF107" t="e">
        <f t="shared" si="22"/>
        <v>#N/A</v>
      </c>
      <c r="AG107" t="e">
        <f t="shared" si="23"/>
        <v>#N/A</v>
      </c>
      <c r="AH107" t="e">
        <f t="shared" si="24"/>
        <v>#N/A</v>
      </c>
      <c r="AI107" t="e">
        <f t="shared" si="31"/>
        <v>#N/A</v>
      </c>
      <c r="AJ107" t="e">
        <f t="shared" si="25"/>
        <v>#N/A</v>
      </c>
      <c r="AK107">
        <f t="shared" si="26"/>
        <v>0</v>
      </c>
      <c r="AL107" t="e">
        <f t="shared" si="27"/>
        <v>#N/A</v>
      </c>
      <c r="AM107" t="e">
        <f t="shared" si="28"/>
        <v>#N/A</v>
      </c>
      <c r="AN107" t="e">
        <f t="shared" si="29"/>
        <v>#N/A</v>
      </c>
      <c r="AO107" t="e">
        <f>_xlfn.PERCENTILE.INC(INDEX($W$4:$W$263,MATCH(SPC!$B$13,IF(Setup!$B$11="Weekly",'SPC Backing (Hide)'!$B$4:$B$263,'SPC Backing (Hide)'!$E$4:$E$263),0),1):INDEX($W$4:$W$263,MATCH(SPC!$B$14,IF(Setup!$B$11="Weekly",'SPC Backing (Hide)'!$B$4:$B$263,'SPC Backing (Hide)'!$E$4:$E$263),0),1),'SPC Backing (Hide)'!$AO$3)</f>
        <v>#N/A</v>
      </c>
      <c r="AP107" t="e">
        <f>IF(_xlfn.PERCENTILE.INC(INDEX($W$4:$W$263,MATCH(SPC!$B$13,IF(Setup!$B$11="Weekly",'SPC Backing (Hide)'!$B$4:$B$263,'SPC Backing (Hide)'!$E$4:$E$263),0),1):INDEX($W$4:$W$263,MATCH(SPC!$B$14,IF(Setup!$B$11="Weekly",'SPC Backing (Hide)'!$B$4:$B$263,'SPC Backing (Hide)'!$E$4:$E$263),0),1),'SPC Backing (Hide)'!$AP$3)=AO107,_xlfn.PERCENTILE.INC(INDEX($W$4:$W$263,MATCH(SPC!$B$13,IF(Setup!$B$11="Weekly",'SPC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7" t="e">
        <f t="shared" si="30"/>
        <v>#N/A</v>
      </c>
    </row>
    <row r="108" spans="2:43" x14ac:dyDescent="0.35">
      <c r="B108" s="12" t="str">
        <f>Demand!C113</f>
        <v/>
      </c>
      <c r="C108" s="57" t="str">
        <f>Demand!D113</f>
        <v/>
      </c>
      <c r="D108" s="57" t="str">
        <f>Demand!E113</f>
        <v/>
      </c>
      <c r="E108" s="57" t="e">
        <f>TEXT(D108*29,"mmm")&amp;"-"&amp;IF(D108=1,MAX($C$4:C107)+1,MAX($C$4:C107))</f>
        <v>#VALUE!</v>
      </c>
      <c r="F108" s="7">
        <f>INDEX(Demand!$F$9:$T$268,MATCH('SPC Backing (Hide)'!$B108,Demand!$C$9:$C$268,0),MATCH('SPC Backing (Hide)'!F$3,Demand!$F$8:$T$8,0))</f>
        <v>0</v>
      </c>
      <c r="G108" s="5">
        <f>INDEX(Demand!$F$9:$T$268,MATCH('SPC Backing (Hide)'!$B108,Demand!$C$9:$C$268,0),MATCH('SPC Backing (Hide)'!G$3,Demand!$F$8:$T$8,0))</f>
        <v>0</v>
      </c>
      <c r="H108" s="5">
        <f>INDEX(Demand!$F$9:$T$268,MATCH('SPC Backing (Hide)'!$B108,Demand!$C$9:$C$268,0),MATCH('SPC Backing (Hide)'!H$3,Demand!$F$8:$T$8,0))</f>
        <v>0</v>
      </c>
      <c r="I108" s="5">
        <f>INDEX(Demand!$F$9:$T$268,MATCH('SPC Backing (Hide)'!$B108,Demand!$C$9:$C$268,0),MATCH('SPC Backing (Hide)'!I$3,Demand!$F$8:$T$8,0))</f>
        <v>0</v>
      </c>
      <c r="J108" s="5">
        <f>INDEX(Demand!$F$9:$T$268,MATCH('SPC Backing (Hide)'!$B108,Demand!$C$9:$C$268,0),MATCH('SPC Backing (Hide)'!J$3,Demand!$F$8:$T$8,0))</f>
        <v>0</v>
      </c>
      <c r="K108" s="5">
        <f>INDEX(Demand!$F$9:$T$268,MATCH('SPC Backing (Hide)'!$B108,Demand!$C$9:$C$268,0),MATCH('SPC Backing (Hide)'!K$3,Demand!$F$8:$T$8,0))</f>
        <v>0</v>
      </c>
      <c r="L108" s="5">
        <f>INDEX(Demand!$F$9:$T$268,MATCH('SPC Backing (Hide)'!$B108,Demand!$C$9:$C$268,0),MATCH('SPC Backing (Hide)'!L$3,Demand!$F$8:$T$8,0))</f>
        <v>0</v>
      </c>
      <c r="M108" s="5">
        <f>INDEX(Demand!$F$9:$T$268,MATCH('SPC Backing (Hide)'!$B108,Demand!$C$9:$C$268,0),MATCH('SPC Backing (Hide)'!M$3,Demand!$F$8:$T$8,0))</f>
        <v>0</v>
      </c>
      <c r="N108" s="5">
        <f>INDEX(Demand!$F$9:$T$268,MATCH('SPC Backing (Hide)'!$B108,Demand!$C$9:$C$268,0),MATCH('SPC Backing (Hide)'!N$3,Demand!$F$8:$T$8,0))</f>
        <v>0</v>
      </c>
      <c r="O108" s="5">
        <f>INDEX(Demand!$F$9:$T$268,MATCH('SPC Backing (Hide)'!$B108,Demand!$C$9:$C$268,0),MATCH('SPC Backing (Hide)'!O$3,Demand!$F$8:$T$8,0))</f>
        <v>0</v>
      </c>
      <c r="P108" s="5">
        <f>INDEX(Demand!$F$9:$T$268,MATCH('SPC Backing (Hide)'!$B108,Demand!$C$9:$C$268,0),MATCH('SPC Backing (Hide)'!P$3,Demand!$F$8:$T$8,0))</f>
        <v>0</v>
      </c>
      <c r="Q108" s="5">
        <f>INDEX(Demand!$F$9:$T$268,MATCH('SPC Backing (Hide)'!$B108,Demand!$C$9:$C$268,0),MATCH('SPC Backing (Hide)'!Q$3,Demand!$F$8:$T$8,0))</f>
        <v>0</v>
      </c>
      <c r="R108" s="5">
        <f>INDEX(Demand!$F$9:$T$268,MATCH('SPC Backing (Hide)'!$B108,Demand!$C$9:$C$268,0),MATCH('SPC Backing (Hide)'!R$3,Demand!$F$8:$T$8,0))</f>
        <v>0</v>
      </c>
      <c r="S108" s="5">
        <f>INDEX(Demand!$F$9:$T$268,MATCH('SPC Backing (Hide)'!$B108,Demand!$C$9:$C$268,0),MATCH('SPC Backing (Hide)'!S$3,Demand!$F$8:$T$8,0))</f>
        <v>0</v>
      </c>
      <c r="T108" s="6">
        <f>INDEX(Demand!$F$9:$T$268,MATCH('SPC Backing (Hide)'!$B108,Demand!$C$9:$C$268,0),MATCH('SPC Backing (Hide)'!T$3,Demand!$F$8:$T$8,0))</f>
        <v>0</v>
      </c>
      <c r="U108" s="5">
        <f t="shared" si="16"/>
        <v>0</v>
      </c>
      <c r="V108">
        <f>IF(SPC!$B$13="",1,IF(SPC!$B$12="Yes",IF(Setup!$B$11="Weekly",IF(ROW(A105)&gt;=Demand!$A$8-51,1,0),IF(ROW(A105)&gt;=Demand!$A$8-11,1,0)),IF(Setup!$B$11="Weekly",IF(AND(B108&gt;=SPC!$B$13,B108&lt;SPC!$B$14),1,0),IF(AND(MATCH(E108,$E$4:$E$263,0)&gt;=MATCH(SPC!$B$13,$E$4:$E$263,0),MATCH(E108,$E$4:$E$263,0)&lt;=MATCH(SPC!$B$14,$E$4:$E$263,0)),1,0))))</f>
        <v>1</v>
      </c>
      <c r="W108" cm="1">
        <f t="array" ref="W108">INDEX($F$4:$U$263,ROW(A105),MATCH($X$2,$F$3:$U$3,0))</f>
        <v>0</v>
      </c>
      <c r="X108" t="e">
        <f>AVERAGE(INDEX($F$4:$U$263,MATCH(SPC!$B$13,IF(Setup!$B$11="Weekly",'SPC Backing (Hide)'!$B$4:$B$263,'SPC Backing (Hide)'!$E$4:$E$263),0),MATCH($X$2,$F$3:$U$3,0)):INDEX($F$4:$U$263,MATCH(SPC!$B$14,IF(Setup!$B$11="Weekly",'SPC Backing (Hide)'!$B$4:$B$263,'SPC Backing (Hide)'!$E$4:$E$263),0),MATCH('SPC Backing (Hide)'!$X$2,'SPC Backing (Hide)'!$F$3:$U$3,0)))</f>
        <v>#N/A</v>
      </c>
      <c r="Y108" cm="1">
        <f t="array" ref="Y108">ABS(INDEX($F$4:$U$263,ROW(A105),MATCH($X$2,$F$3:$U$3,0))-INDEX($F$4:$U$263,ROW(A104),MATCH($X$2,$F$3:$U$3,0)))</f>
        <v>0</v>
      </c>
      <c r="Z108" t="e">
        <f>AVERAGE(INDEX($Y$4:$Y$263,MATCH(SPC!$B$13,IF(Setup!$B$11="Weekly",'SPC Backing (Hide)'!$B$4:$B$263,'SPC Backing (Hide)'!$E$4:$E$263),0)):INDEX($Y$4:$Y$263,MATCH(SPC!$B$14,IF(Setup!$B$11="Weekly",'SPC Backing (Hide)'!$B$4:$B$263,'SPC Backing (Hide)'!$E$4:$E$263),0),1))</f>
        <v>#N/A</v>
      </c>
      <c r="AA108" t="e">
        <f t="shared" si="17"/>
        <v>#N/A</v>
      </c>
      <c r="AB108" t="e">
        <f t="shared" si="18"/>
        <v>#N/A</v>
      </c>
      <c r="AC108" t="e">
        <f t="shared" si="19"/>
        <v>#N/A</v>
      </c>
      <c r="AD108" t="e">
        <f t="shared" si="20"/>
        <v>#N/A</v>
      </c>
      <c r="AE108" t="e">
        <f t="shared" si="21"/>
        <v>#N/A</v>
      </c>
      <c r="AF108" t="e">
        <f t="shared" si="22"/>
        <v>#N/A</v>
      </c>
      <c r="AG108" t="e">
        <f t="shared" si="23"/>
        <v>#N/A</v>
      </c>
      <c r="AH108" t="e">
        <f t="shared" si="24"/>
        <v>#N/A</v>
      </c>
      <c r="AI108" t="e">
        <f t="shared" si="31"/>
        <v>#N/A</v>
      </c>
      <c r="AJ108" t="e">
        <f t="shared" si="25"/>
        <v>#N/A</v>
      </c>
      <c r="AK108">
        <f t="shared" si="26"/>
        <v>0</v>
      </c>
      <c r="AL108" t="e">
        <f t="shared" si="27"/>
        <v>#N/A</v>
      </c>
      <c r="AM108" t="e">
        <f t="shared" si="28"/>
        <v>#N/A</v>
      </c>
      <c r="AN108" t="e">
        <f t="shared" si="29"/>
        <v>#N/A</v>
      </c>
      <c r="AO108" t="e">
        <f>_xlfn.PERCENTILE.INC(INDEX($W$4:$W$263,MATCH(SPC!$B$13,IF(Setup!$B$11="Weekly",'SPC Backing (Hide)'!$B$4:$B$263,'SPC Backing (Hide)'!$E$4:$E$263),0),1):INDEX($W$4:$W$263,MATCH(SPC!$B$14,IF(Setup!$B$11="Weekly",'SPC Backing (Hide)'!$B$4:$B$263,'SPC Backing (Hide)'!$E$4:$E$263),0),1),'SPC Backing (Hide)'!$AO$3)</f>
        <v>#N/A</v>
      </c>
      <c r="AP108" t="e">
        <f>IF(_xlfn.PERCENTILE.INC(INDEX($W$4:$W$263,MATCH(SPC!$B$13,IF(Setup!$B$11="Weekly",'SPC Backing (Hide)'!$B$4:$B$263,'SPC Backing (Hide)'!$E$4:$E$263),0),1):INDEX($W$4:$W$263,MATCH(SPC!$B$14,IF(Setup!$B$11="Weekly",'SPC Backing (Hide)'!$B$4:$B$263,'SPC Backing (Hide)'!$E$4:$E$263),0),1),'SPC Backing (Hide)'!$AP$3)=AO108,_xlfn.PERCENTILE.INC(INDEX($W$4:$W$263,MATCH(SPC!$B$13,IF(Setup!$B$11="Weekly",'SPC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8" t="e">
        <f t="shared" si="30"/>
        <v>#N/A</v>
      </c>
    </row>
    <row r="109" spans="2:43" x14ac:dyDescent="0.35">
      <c r="B109" s="12" t="str">
        <f>Demand!C114</f>
        <v/>
      </c>
      <c r="C109" s="57" t="str">
        <f>Demand!D114</f>
        <v/>
      </c>
      <c r="D109" s="57" t="str">
        <f>Demand!E114</f>
        <v/>
      </c>
      <c r="E109" s="57" t="e">
        <f>TEXT(D109*29,"mmm")&amp;"-"&amp;IF(D109=1,MAX($C$4:C108)+1,MAX($C$4:C108))</f>
        <v>#VALUE!</v>
      </c>
      <c r="F109" s="7">
        <f>INDEX(Demand!$F$9:$T$268,MATCH('SPC Backing (Hide)'!$B109,Demand!$C$9:$C$268,0),MATCH('SPC Backing (Hide)'!F$3,Demand!$F$8:$T$8,0))</f>
        <v>0</v>
      </c>
      <c r="G109" s="5">
        <f>INDEX(Demand!$F$9:$T$268,MATCH('SPC Backing (Hide)'!$B109,Demand!$C$9:$C$268,0),MATCH('SPC Backing (Hide)'!G$3,Demand!$F$8:$T$8,0))</f>
        <v>0</v>
      </c>
      <c r="H109" s="5">
        <f>INDEX(Demand!$F$9:$T$268,MATCH('SPC Backing (Hide)'!$B109,Demand!$C$9:$C$268,0),MATCH('SPC Backing (Hide)'!H$3,Demand!$F$8:$T$8,0))</f>
        <v>0</v>
      </c>
      <c r="I109" s="5">
        <f>INDEX(Demand!$F$9:$T$268,MATCH('SPC Backing (Hide)'!$B109,Demand!$C$9:$C$268,0),MATCH('SPC Backing (Hide)'!I$3,Demand!$F$8:$T$8,0))</f>
        <v>0</v>
      </c>
      <c r="J109" s="5">
        <f>INDEX(Demand!$F$9:$T$268,MATCH('SPC Backing (Hide)'!$B109,Demand!$C$9:$C$268,0),MATCH('SPC Backing (Hide)'!J$3,Demand!$F$8:$T$8,0))</f>
        <v>0</v>
      </c>
      <c r="K109" s="5">
        <f>INDEX(Demand!$F$9:$T$268,MATCH('SPC Backing (Hide)'!$B109,Demand!$C$9:$C$268,0),MATCH('SPC Backing (Hide)'!K$3,Demand!$F$8:$T$8,0))</f>
        <v>0</v>
      </c>
      <c r="L109" s="5">
        <f>INDEX(Demand!$F$9:$T$268,MATCH('SPC Backing (Hide)'!$B109,Demand!$C$9:$C$268,0),MATCH('SPC Backing (Hide)'!L$3,Demand!$F$8:$T$8,0))</f>
        <v>0</v>
      </c>
      <c r="M109" s="5">
        <f>INDEX(Demand!$F$9:$T$268,MATCH('SPC Backing (Hide)'!$B109,Demand!$C$9:$C$268,0),MATCH('SPC Backing (Hide)'!M$3,Demand!$F$8:$T$8,0))</f>
        <v>0</v>
      </c>
      <c r="N109" s="5">
        <f>INDEX(Demand!$F$9:$T$268,MATCH('SPC Backing (Hide)'!$B109,Demand!$C$9:$C$268,0),MATCH('SPC Backing (Hide)'!N$3,Demand!$F$8:$T$8,0))</f>
        <v>0</v>
      </c>
      <c r="O109" s="5">
        <f>INDEX(Demand!$F$9:$T$268,MATCH('SPC Backing (Hide)'!$B109,Demand!$C$9:$C$268,0),MATCH('SPC Backing (Hide)'!O$3,Demand!$F$8:$T$8,0))</f>
        <v>0</v>
      </c>
      <c r="P109" s="5">
        <f>INDEX(Demand!$F$9:$T$268,MATCH('SPC Backing (Hide)'!$B109,Demand!$C$9:$C$268,0),MATCH('SPC Backing (Hide)'!P$3,Demand!$F$8:$T$8,0))</f>
        <v>0</v>
      </c>
      <c r="Q109" s="5">
        <f>INDEX(Demand!$F$9:$T$268,MATCH('SPC Backing (Hide)'!$B109,Demand!$C$9:$C$268,0),MATCH('SPC Backing (Hide)'!Q$3,Demand!$F$8:$T$8,0))</f>
        <v>0</v>
      </c>
      <c r="R109" s="5">
        <f>INDEX(Demand!$F$9:$T$268,MATCH('SPC Backing (Hide)'!$B109,Demand!$C$9:$C$268,0),MATCH('SPC Backing (Hide)'!R$3,Demand!$F$8:$T$8,0))</f>
        <v>0</v>
      </c>
      <c r="S109" s="5">
        <f>INDEX(Demand!$F$9:$T$268,MATCH('SPC Backing (Hide)'!$B109,Demand!$C$9:$C$268,0),MATCH('SPC Backing (Hide)'!S$3,Demand!$F$8:$T$8,0))</f>
        <v>0</v>
      </c>
      <c r="T109" s="6">
        <f>INDEX(Demand!$F$9:$T$268,MATCH('SPC Backing (Hide)'!$B109,Demand!$C$9:$C$268,0),MATCH('SPC Backing (Hide)'!T$3,Demand!$F$8:$T$8,0))</f>
        <v>0</v>
      </c>
      <c r="U109" s="5">
        <f t="shared" si="16"/>
        <v>0</v>
      </c>
      <c r="V109">
        <f>IF(SPC!$B$13="",1,IF(SPC!$B$12="Yes",IF(Setup!$B$11="Weekly",IF(ROW(A106)&gt;=Demand!$A$8-51,1,0),IF(ROW(A106)&gt;=Demand!$A$8-11,1,0)),IF(Setup!$B$11="Weekly",IF(AND(B109&gt;=SPC!$B$13,B109&lt;SPC!$B$14),1,0),IF(AND(MATCH(E109,$E$4:$E$263,0)&gt;=MATCH(SPC!$B$13,$E$4:$E$263,0),MATCH(E109,$E$4:$E$263,0)&lt;=MATCH(SPC!$B$14,$E$4:$E$263,0)),1,0))))</f>
        <v>1</v>
      </c>
      <c r="W109" cm="1">
        <f t="array" ref="W109">INDEX($F$4:$U$263,ROW(A106),MATCH($X$2,$F$3:$U$3,0))</f>
        <v>0</v>
      </c>
      <c r="X109" t="e">
        <f>AVERAGE(INDEX($F$4:$U$263,MATCH(SPC!$B$13,IF(Setup!$B$11="Weekly",'SPC Backing (Hide)'!$B$4:$B$263,'SPC Backing (Hide)'!$E$4:$E$263),0),MATCH($X$2,$F$3:$U$3,0)):INDEX($F$4:$U$263,MATCH(SPC!$B$14,IF(Setup!$B$11="Weekly",'SPC Backing (Hide)'!$B$4:$B$263,'SPC Backing (Hide)'!$E$4:$E$263),0),MATCH('SPC Backing (Hide)'!$X$2,'SPC Backing (Hide)'!$F$3:$U$3,0)))</f>
        <v>#N/A</v>
      </c>
      <c r="Y109" cm="1">
        <f t="array" ref="Y109">ABS(INDEX($F$4:$U$263,ROW(A106),MATCH($X$2,$F$3:$U$3,0))-INDEX($F$4:$U$263,ROW(A105),MATCH($X$2,$F$3:$U$3,0)))</f>
        <v>0</v>
      </c>
      <c r="Z109" t="e">
        <f>AVERAGE(INDEX($Y$4:$Y$263,MATCH(SPC!$B$13,IF(Setup!$B$11="Weekly",'SPC Backing (Hide)'!$B$4:$B$263,'SPC Backing (Hide)'!$E$4:$E$263),0)):INDEX($Y$4:$Y$263,MATCH(SPC!$B$14,IF(Setup!$B$11="Weekly",'SPC Backing (Hide)'!$B$4:$B$263,'SPC Backing (Hide)'!$E$4:$E$263),0),1))</f>
        <v>#N/A</v>
      </c>
      <c r="AA109" t="e">
        <f t="shared" si="17"/>
        <v>#N/A</v>
      </c>
      <c r="AB109" t="e">
        <f t="shared" si="18"/>
        <v>#N/A</v>
      </c>
      <c r="AC109" t="e">
        <f t="shared" si="19"/>
        <v>#N/A</v>
      </c>
      <c r="AD109" t="e">
        <f t="shared" si="20"/>
        <v>#N/A</v>
      </c>
      <c r="AE109" t="e">
        <f t="shared" si="21"/>
        <v>#N/A</v>
      </c>
      <c r="AF109" t="e">
        <f t="shared" si="22"/>
        <v>#N/A</v>
      </c>
      <c r="AG109" t="e">
        <f t="shared" si="23"/>
        <v>#N/A</v>
      </c>
      <c r="AH109" t="e">
        <f t="shared" si="24"/>
        <v>#N/A</v>
      </c>
      <c r="AI109" t="e">
        <f t="shared" si="31"/>
        <v>#N/A</v>
      </c>
      <c r="AJ109" t="e">
        <f t="shared" si="25"/>
        <v>#N/A</v>
      </c>
      <c r="AK109">
        <f t="shared" si="26"/>
        <v>0</v>
      </c>
      <c r="AL109" t="e">
        <f t="shared" si="27"/>
        <v>#N/A</v>
      </c>
      <c r="AM109" t="e">
        <f t="shared" si="28"/>
        <v>#N/A</v>
      </c>
      <c r="AN109" t="e">
        <f t="shared" si="29"/>
        <v>#N/A</v>
      </c>
      <c r="AO109" t="e">
        <f>_xlfn.PERCENTILE.INC(INDEX($W$4:$W$263,MATCH(SPC!$B$13,IF(Setup!$B$11="Weekly",'SPC Backing (Hide)'!$B$4:$B$263,'SPC Backing (Hide)'!$E$4:$E$263),0),1):INDEX($W$4:$W$263,MATCH(SPC!$B$14,IF(Setup!$B$11="Weekly",'SPC Backing (Hide)'!$B$4:$B$263,'SPC Backing (Hide)'!$E$4:$E$263),0),1),'SPC Backing (Hide)'!$AO$3)</f>
        <v>#N/A</v>
      </c>
      <c r="AP109" t="e">
        <f>IF(_xlfn.PERCENTILE.INC(INDEX($W$4:$W$263,MATCH(SPC!$B$13,IF(Setup!$B$11="Weekly",'SPC Backing (Hide)'!$B$4:$B$263,'SPC Backing (Hide)'!$E$4:$E$263),0),1):INDEX($W$4:$W$263,MATCH(SPC!$B$14,IF(Setup!$B$11="Weekly",'SPC Backing (Hide)'!$B$4:$B$263,'SPC Backing (Hide)'!$E$4:$E$263),0),1),'SPC Backing (Hide)'!$AP$3)=AO109,_xlfn.PERCENTILE.INC(INDEX($W$4:$W$263,MATCH(SPC!$B$13,IF(Setup!$B$11="Weekly",'SPC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09" t="e">
        <f t="shared" si="30"/>
        <v>#N/A</v>
      </c>
    </row>
    <row r="110" spans="2:43" x14ac:dyDescent="0.35">
      <c r="B110" s="12" t="str">
        <f>Demand!C115</f>
        <v/>
      </c>
      <c r="C110" s="57" t="str">
        <f>Demand!D115</f>
        <v/>
      </c>
      <c r="D110" s="57" t="str">
        <f>Demand!E115</f>
        <v/>
      </c>
      <c r="E110" s="57" t="e">
        <f>TEXT(D110*29,"mmm")&amp;"-"&amp;IF(D110=1,MAX($C$4:C109)+1,MAX($C$4:C109))</f>
        <v>#VALUE!</v>
      </c>
      <c r="F110" s="7">
        <f>INDEX(Demand!$F$9:$T$268,MATCH('SPC Backing (Hide)'!$B110,Demand!$C$9:$C$268,0),MATCH('SPC Backing (Hide)'!F$3,Demand!$F$8:$T$8,0))</f>
        <v>0</v>
      </c>
      <c r="G110" s="5">
        <f>INDEX(Demand!$F$9:$T$268,MATCH('SPC Backing (Hide)'!$B110,Demand!$C$9:$C$268,0),MATCH('SPC Backing (Hide)'!G$3,Demand!$F$8:$T$8,0))</f>
        <v>0</v>
      </c>
      <c r="H110" s="5">
        <f>INDEX(Demand!$F$9:$T$268,MATCH('SPC Backing (Hide)'!$B110,Demand!$C$9:$C$268,0),MATCH('SPC Backing (Hide)'!H$3,Demand!$F$8:$T$8,0))</f>
        <v>0</v>
      </c>
      <c r="I110" s="5">
        <f>INDEX(Demand!$F$9:$T$268,MATCH('SPC Backing (Hide)'!$B110,Demand!$C$9:$C$268,0),MATCH('SPC Backing (Hide)'!I$3,Demand!$F$8:$T$8,0))</f>
        <v>0</v>
      </c>
      <c r="J110" s="5">
        <f>INDEX(Demand!$F$9:$T$268,MATCH('SPC Backing (Hide)'!$B110,Demand!$C$9:$C$268,0),MATCH('SPC Backing (Hide)'!J$3,Demand!$F$8:$T$8,0))</f>
        <v>0</v>
      </c>
      <c r="K110" s="5">
        <f>INDEX(Demand!$F$9:$T$268,MATCH('SPC Backing (Hide)'!$B110,Demand!$C$9:$C$268,0),MATCH('SPC Backing (Hide)'!K$3,Demand!$F$8:$T$8,0))</f>
        <v>0</v>
      </c>
      <c r="L110" s="5">
        <f>INDEX(Demand!$F$9:$T$268,MATCH('SPC Backing (Hide)'!$B110,Demand!$C$9:$C$268,0),MATCH('SPC Backing (Hide)'!L$3,Demand!$F$8:$T$8,0))</f>
        <v>0</v>
      </c>
      <c r="M110" s="5">
        <f>INDEX(Demand!$F$9:$T$268,MATCH('SPC Backing (Hide)'!$B110,Demand!$C$9:$C$268,0),MATCH('SPC Backing (Hide)'!M$3,Demand!$F$8:$T$8,0))</f>
        <v>0</v>
      </c>
      <c r="N110" s="5">
        <f>INDEX(Demand!$F$9:$T$268,MATCH('SPC Backing (Hide)'!$B110,Demand!$C$9:$C$268,0),MATCH('SPC Backing (Hide)'!N$3,Demand!$F$8:$T$8,0))</f>
        <v>0</v>
      </c>
      <c r="O110" s="5">
        <f>INDEX(Demand!$F$9:$T$268,MATCH('SPC Backing (Hide)'!$B110,Demand!$C$9:$C$268,0),MATCH('SPC Backing (Hide)'!O$3,Demand!$F$8:$T$8,0))</f>
        <v>0</v>
      </c>
      <c r="P110" s="5">
        <f>INDEX(Demand!$F$9:$T$268,MATCH('SPC Backing (Hide)'!$B110,Demand!$C$9:$C$268,0),MATCH('SPC Backing (Hide)'!P$3,Demand!$F$8:$T$8,0))</f>
        <v>0</v>
      </c>
      <c r="Q110" s="5">
        <f>INDEX(Demand!$F$9:$T$268,MATCH('SPC Backing (Hide)'!$B110,Demand!$C$9:$C$268,0),MATCH('SPC Backing (Hide)'!Q$3,Demand!$F$8:$T$8,0))</f>
        <v>0</v>
      </c>
      <c r="R110" s="5">
        <f>INDEX(Demand!$F$9:$T$268,MATCH('SPC Backing (Hide)'!$B110,Demand!$C$9:$C$268,0),MATCH('SPC Backing (Hide)'!R$3,Demand!$F$8:$T$8,0))</f>
        <v>0</v>
      </c>
      <c r="S110" s="5">
        <f>INDEX(Demand!$F$9:$T$268,MATCH('SPC Backing (Hide)'!$B110,Demand!$C$9:$C$268,0),MATCH('SPC Backing (Hide)'!S$3,Demand!$F$8:$T$8,0))</f>
        <v>0</v>
      </c>
      <c r="T110" s="6">
        <f>INDEX(Demand!$F$9:$T$268,MATCH('SPC Backing (Hide)'!$B110,Demand!$C$9:$C$268,0),MATCH('SPC Backing (Hide)'!T$3,Demand!$F$8:$T$8,0))</f>
        <v>0</v>
      </c>
      <c r="U110" s="5">
        <f t="shared" si="16"/>
        <v>0</v>
      </c>
      <c r="V110">
        <f>IF(SPC!$B$13="",1,IF(SPC!$B$12="Yes",IF(Setup!$B$11="Weekly",IF(ROW(A107)&gt;=Demand!$A$8-51,1,0),IF(ROW(A107)&gt;=Demand!$A$8-11,1,0)),IF(Setup!$B$11="Weekly",IF(AND(B110&gt;=SPC!$B$13,B110&lt;SPC!$B$14),1,0),IF(AND(MATCH(E110,$E$4:$E$263,0)&gt;=MATCH(SPC!$B$13,$E$4:$E$263,0),MATCH(E110,$E$4:$E$263,0)&lt;=MATCH(SPC!$B$14,$E$4:$E$263,0)),1,0))))</f>
        <v>1</v>
      </c>
      <c r="W110" cm="1">
        <f t="array" ref="W110">INDEX($F$4:$U$263,ROW(A107),MATCH($X$2,$F$3:$U$3,0))</f>
        <v>0</v>
      </c>
      <c r="X110" t="e">
        <f>AVERAGE(INDEX($F$4:$U$263,MATCH(SPC!$B$13,IF(Setup!$B$11="Weekly",'SPC Backing (Hide)'!$B$4:$B$263,'SPC Backing (Hide)'!$E$4:$E$263),0),MATCH($X$2,$F$3:$U$3,0)):INDEX($F$4:$U$263,MATCH(SPC!$B$14,IF(Setup!$B$11="Weekly",'SPC Backing (Hide)'!$B$4:$B$263,'SPC Backing (Hide)'!$E$4:$E$263),0),MATCH('SPC Backing (Hide)'!$X$2,'SPC Backing (Hide)'!$F$3:$U$3,0)))</f>
        <v>#N/A</v>
      </c>
      <c r="Y110" cm="1">
        <f t="array" ref="Y110">ABS(INDEX($F$4:$U$263,ROW(A107),MATCH($X$2,$F$3:$U$3,0))-INDEX($F$4:$U$263,ROW(A106),MATCH($X$2,$F$3:$U$3,0)))</f>
        <v>0</v>
      </c>
      <c r="Z110" t="e">
        <f>AVERAGE(INDEX($Y$4:$Y$263,MATCH(SPC!$B$13,IF(Setup!$B$11="Weekly",'SPC Backing (Hide)'!$B$4:$B$263,'SPC Backing (Hide)'!$E$4:$E$263),0)):INDEX($Y$4:$Y$263,MATCH(SPC!$B$14,IF(Setup!$B$11="Weekly",'SPC Backing (Hide)'!$B$4:$B$263,'SPC Backing (Hide)'!$E$4:$E$263),0),1))</f>
        <v>#N/A</v>
      </c>
      <c r="AA110" t="e">
        <f t="shared" si="17"/>
        <v>#N/A</v>
      </c>
      <c r="AB110" t="e">
        <f t="shared" si="18"/>
        <v>#N/A</v>
      </c>
      <c r="AC110" t="e">
        <f t="shared" si="19"/>
        <v>#N/A</v>
      </c>
      <c r="AD110" t="e">
        <f t="shared" si="20"/>
        <v>#N/A</v>
      </c>
      <c r="AE110" t="e">
        <f t="shared" si="21"/>
        <v>#N/A</v>
      </c>
      <c r="AF110" t="e">
        <f t="shared" si="22"/>
        <v>#N/A</v>
      </c>
      <c r="AG110" t="e">
        <f t="shared" si="23"/>
        <v>#N/A</v>
      </c>
      <c r="AH110" t="e">
        <f t="shared" si="24"/>
        <v>#N/A</v>
      </c>
      <c r="AI110" t="e">
        <f t="shared" si="31"/>
        <v>#N/A</v>
      </c>
      <c r="AJ110" t="e">
        <f t="shared" si="25"/>
        <v>#N/A</v>
      </c>
      <c r="AK110">
        <f t="shared" si="26"/>
        <v>0</v>
      </c>
      <c r="AL110" t="e">
        <f t="shared" si="27"/>
        <v>#N/A</v>
      </c>
      <c r="AM110" t="e">
        <f t="shared" si="28"/>
        <v>#N/A</v>
      </c>
      <c r="AN110" t="e">
        <f t="shared" si="29"/>
        <v>#N/A</v>
      </c>
      <c r="AO110" t="e">
        <f>_xlfn.PERCENTILE.INC(INDEX($W$4:$W$263,MATCH(SPC!$B$13,IF(Setup!$B$11="Weekly",'SPC Backing (Hide)'!$B$4:$B$263,'SPC Backing (Hide)'!$E$4:$E$263),0),1):INDEX($W$4:$W$263,MATCH(SPC!$B$14,IF(Setup!$B$11="Weekly",'SPC Backing (Hide)'!$B$4:$B$263,'SPC Backing (Hide)'!$E$4:$E$263),0),1),'SPC Backing (Hide)'!$AO$3)</f>
        <v>#N/A</v>
      </c>
      <c r="AP110" t="e">
        <f>IF(_xlfn.PERCENTILE.INC(INDEX($W$4:$W$263,MATCH(SPC!$B$13,IF(Setup!$B$11="Weekly",'SPC Backing (Hide)'!$B$4:$B$263,'SPC Backing (Hide)'!$E$4:$E$263),0),1):INDEX($W$4:$W$263,MATCH(SPC!$B$14,IF(Setup!$B$11="Weekly",'SPC Backing (Hide)'!$B$4:$B$263,'SPC Backing (Hide)'!$E$4:$E$263),0),1),'SPC Backing (Hide)'!$AP$3)=AO110,_xlfn.PERCENTILE.INC(INDEX($W$4:$W$263,MATCH(SPC!$B$13,IF(Setup!$B$11="Weekly",'SPC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0" t="e">
        <f t="shared" si="30"/>
        <v>#N/A</v>
      </c>
    </row>
    <row r="111" spans="2:43" x14ac:dyDescent="0.35">
      <c r="B111" s="12" t="str">
        <f>Demand!C116</f>
        <v/>
      </c>
      <c r="C111" s="57" t="str">
        <f>Demand!D116</f>
        <v/>
      </c>
      <c r="D111" s="57" t="str">
        <f>Demand!E116</f>
        <v/>
      </c>
      <c r="E111" s="57" t="e">
        <f>TEXT(D111*29,"mmm")&amp;"-"&amp;IF(D111=1,MAX($C$4:C110)+1,MAX($C$4:C110))</f>
        <v>#VALUE!</v>
      </c>
      <c r="F111" s="7">
        <f>INDEX(Demand!$F$9:$T$268,MATCH('SPC Backing (Hide)'!$B111,Demand!$C$9:$C$268,0),MATCH('SPC Backing (Hide)'!F$3,Demand!$F$8:$T$8,0))</f>
        <v>0</v>
      </c>
      <c r="G111" s="5">
        <f>INDEX(Demand!$F$9:$T$268,MATCH('SPC Backing (Hide)'!$B111,Demand!$C$9:$C$268,0),MATCH('SPC Backing (Hide)'!G$3,Demand!$F$8:$T$8,0))</f>
        <v>0</v>
      </c>
      <c r="H111" s="5">
        <f>INDEX(Demand!$F$9:$T$268,MATCH('SPC Backing (Hide)'!$B111,Demand!$C$9:$C$268,0),MATCH('SPC Backing (Hide)'!H$3,Demand!$F$8:$T$8,0))</f>
        <v>0</v>
      </c>
      <c r="I111" s="5">
        <f>INDEX(Demand!$F$9:$T$268,MATCH('SPC Backing (Hide)'!$B111,Demand!$C$9:$C$268,0),MATCH('SPC Backing (Hide)'!I$3,Demand!$F$8:$T$8,0))</f>
        <v>0</v>
      </c>
      <c r="J111" s="5">
        <f>INDEX(Demand!$F$9:$T$268,MATCH('SPC Backing (Hide)'!$B111,Demand!$C$9:$C$268,0),MATCH('SPC Backing (Hide)'!J$3,Demand!$F$8:$T$8,0))</f>
        <v>0</v>
      </c>
      <c r="K111" s="5">
        <f>INDEX(Demand!$F$9:$T$268,MATCH('SPC Backing (Hide)'!$B111,Demand!$C$9:$C$268,0),MATCH('SPC Backing (Hide)'!K$3,Demand!$F$8:$T$8,0))</f>
        <v>0</v>
      </c>
      <c r="L111" s="5">
        <f>INDEX(Demand!$F$9:$T$268,MATCH('SPC Backing (Hide)'!$B111,Demand!$C$9:$C$268,0),MATCH('SPC Backing (Hide)'!L$3,Demand!$F$8:$T$8,0))</f>
        <v>0</v>
      </c>
      <c r="M111" s="5">
        <f>INDEX(Demand!$F$9:$T$268,MATCH('SPC Backing (Hide)'!$B111,Demand!$C$9:$C$268,0),MATCH('SPC Backing (Hide)'!M$3,Demand!$F$8:$T$8,0))</f>
        <v>0</v>
      </c>
      <c r="N111" s="5">
        <f>INDEX(Demand!$F$9:$T$268,MATCH('SPC Backing (Hide)'!$B111,Demand!$C$9:$C$268,0),MATCH('SPC Backing (Hide)'!N$3,Demand!$F$8:$T$8,0))</f>
        <v>0</v>
      </c>
      <c r="O111" s="5">
        <f>INDEX(Demand!$F$9:$T$268,MATCH('SPC Backing (Hide)'!$B111,Demand!$C$9:$C$268,0),MATCH('SPC Backing (Hide)'!O$3,Demand!$F$8:$T$8,0))</f>
        <v>0</v>
      </c>
      <c r="P111" s="5">
        <f>INDEX(Demand!$F$9:$T$268,MATCH('SPC Backing (Hide)'!$B111,Demand!$C$9:$C$268,0),MATCH('SPC Backing (Hide)'!P$3,Demand!$F$8:$T$8,0))</f>
        <v>0</v>
      </c>
      <c r="Q111" s="5">
        <f>INDEX(Demand!$F$9:$T$268,MATCH('SPC Backing (Hide)'!$B111,Demand!$C$9:$C$268,0),MATCH('SPC Backing (Hide)'!Q$3,Demand!$F$8:$T$8,0))</f>
        <v>0</v>
      </c>
      <c r="R111" s="5">
        <f>INDEX(Demand!$F$9:$T$268,MATCH('SPC Backing (Hide)'!$B111,Demand!$C$9:$C$268,0),MATCH('SPC Backing (Hide)'!R$3,Demand!$F$8:$T$8,0))</f>
        <v>0</v>
      </c>
      <c r="S111" s="5">
        <f>INDEX(Demand!$F$9:$T$268,MATCH('SPC Backing (Hide)'!$B111,Demand!$C$9:$C$268,0),MATCH('SPC Backing (Hide)'!S$3,Demand!$F$8:$T$8,0))</f>
        <v>0</v>
      </c>
      <c r="T111" s="6">
        <f>INDEX(Demand!$F$9:$T$268,MATCH('SPC Backing (Hide)'!$B111,Demand!$C$9:$C$268,0),MATCH('SPC Backing (Hide)'!T$3,Demand!$F$8:$T$8,0))</f>
        <v>0</v>
      </c>
      <c r="U111" s="5">
        <f t="shared" si="16"/>
        <v>0</v>
      </c>
      <c r="V111">
        <f>IF(SPC!$B$13="",1,IF(SPC!$B$12="Yes",IF(Setup!$B$11="Weekly",IF(ROW(A108)&gt;=Demand!$A$8-51,1,0),IF(ROW(A108)&gt;=Demand!$A$8-11,1,0)),IF(Setup!$B$11="Weekly",IF(AND(B111&gt;=SPC!$B$13,B111&lt;SPC!$B$14),1,0),IF(AND(MATCH(E111,$E$4:$E$263,0)&gt;=MATCH(SPC!$B$13,$E$4:$E$263,0),MATCH(E111,$E$4:$E$263,0)&lt;=MATCH(SPC!$B$14,$E$4:$E$263,0)),1,0))))</f>
        <v>1</v>
      </c>
      <c r="W111" cm="1">
        <f t="array" ref="W111">INDEX($F$4:$U$263,ROW(A108),MATCH($X$2,$F$3:$U$3,0))</f>
        <v>0</v>
      </c>
      <c r="X111" t="e">
        <f>AVERAGE(INDEX($F$4:$U$263,MATCH(SPC!$B$13,IF(Setup!$B$11="Weekly",'SPC Backing (Hide)'!$B$4:$B$263,'SPC Backing (Hide)'!$E$4:$E$263),0),MATCH($X$2,$F$3:$U$3,0)):INDEX($F$4:$U$263,MATCH(SPC!$B$14,IF(Setup!$B$11="Weekly",'SPC Backing (Hide)'!$B$4:$B$263,'SPC Backing (Hide)'!$E$4:$E$263),0),MATCH('SPC Backing (Hide)'!$X$2,'SPC Backing (Hide)'!$F$3:$U$3,0)))</f>
        <v>#N/A</v>
      </c>
      <c r="Y111" cm="1">
        <f t="array" ref="Y111">ABS(INDEX($F$4:$U$263,ROW(A108),MATCH($X$2,$F$3:$U$3,0))-INDEX($F$4:$U$263,ROW(A107),MATCH($X$2,$F$3:$U$3,0)))</f>
        <v>0</v>
      </c>
      <c r="Z111" t="e">
        <f>AVERAGE(INDEX($Y$4:$Y$263,MATCH(SPC!$B$13,IF(Setup!$B$11="Weekly",'SPC Backing (Hide)'!$B$4:$B$263,'SPC Backing (Hide)'!$E$4:$E$263),0)):INDEX($Y$4:$Y$263,MATCH(SPC!$B$14,IF(Setup!$B$11="Weekly",'SPC Backing (Hide)'!$B$4:$B$263,'SPC Backing (Hide)'!$E$4:$E$263),0),1))</f>
        <v>#N/A</v>
      </c>
      <c r="AA111" t="e">
        <f t="shared" si="17"/>
        <v>#N/A</v>
      </c>
      <c r="AB111" t="e">
        <f t="shared" si="18"/>
        <v>#N/A</v>
      </c>
      <c r="AC111" t="e">
        <f t="shared" si="19"/>
        <v>#N/A</v>
      </c>
      <c r="AD111" t="e">
        <f t="shared" si="20"/>
        <v>#N/A</v>
      </c>
      <c r="AE111" t="e">
        <f t="shared" si="21"/>
        <v>#N/A</v>
      </c>
      <c r="AF111" t="e">
        <f t="shared" si="22"/>
        <v>#N/A</v>
      </c>
      <c r="AG111" t="e">
        <f t="shared" si="23"/>
        <v>#N/A</v>
      </c>
      <c r="AH111" t="e">
        <f t="shared" si="24"/>
        <v>#N/A</v>
      </c>
      <c r="AI111" t="e">
        <f t="shared" si="31"/>
        <v>#N/A</v>
      </c>
      <c r="AJ111" t="e">
        <f t="shared" si="25"/>
        <v>#N/A</v>
      </c>
      <c r="AK111">
        <f t="shared" si="26"/>
        <v>0</v>
      </c>
      <c r="AL111" t="e">
        <f t="shared" si="27"/>
        <v>#N/A</v>
      </c>
      <c r="AM111" t="e">
        <f t="shared" si="28"/>
        <v>#N/A</v>
      </c>
      <c r="AN111" t="e">
        <f t="shared" si="29"/>
        <v>#N/A</v>
      </c>
      <c r="AO111" t="e">
        <f>_xlfn.PERCENTILE.INC(INDEX($W$4:$W$263,MATCH(SPC!$B$13,IF(Setup!$B$11="Weekly",'SPC Backing (Hide)'!$B$4:$B$263,'SPC Backing (Hide)'!$E$4:$E$263),0),1):INDEX($W$4:$W$263,MATCH(SPC!$B$14,IF(Setup!$B$11="Weekly",'SPC Backing (Hide)'!$B$4:$B$263,'SPC Backing (Hide)'!$E$4:$E$263),0),1),'SPC Backing (Hide)'!$AO$3)</f>
        <v>#N/A</v>
      </c>
      <c r="AP111" t="e">
        <f>IF(_xlfn.PERCENTILE.INC(INDEX($W$4:$W$263,MATCH(SPC!$B$13,IF(Setup!$B$11="Weekly",'SPC Backing (Hide)'!$B$4:$B$263,'SPC Backing (Hide)'!$E$4:$E$263),0),1):INDEX($W$4:$W$263,MATCH(SPC!$B$14,IF(Setup!$B$11="Weekly",'SPC Backing (Hide)'!$B$4:$B$263,'SPC Backing (Hide)'!$E$4:$E$263),0),1),'SPC Backing (Hide)'!$AP$3)=AO111,_xlfn.PERCENTILE.INC(INDEX($W$4:$W$263,MATCH(SPC!$B$13,IF(Setup!$B$11="Weekly",'SPC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1" t="e">
        <f t="shared" si="30"/>
        <v>#N/A</v>
      </c>
    </row>
    <row r="112" spans="2:43" x14ac:dyDescent="0.35">
      <c r="B112" s="12" t="str">
        <f>Demand!C117</f>
        <v/>
      </c>
      <c r="C112" s="57" t="str">
        <f>Demand!D117</f>
        <v/>
      </c>
      <c r="D112" s="57" t="str">
        <f>Demand!E117</f>
        <v/>
      </c>
      <c r="E112" s="57" t="e">
        <f>TEXT(D112*29,"mmm")&amp;"-"&amp;IF(D112=1,MAX($C$4:C111)+1,MAX($C$4:C111))</f>
        <v>#VALUE!</v>
      </c>
      <c r="F112" s="7">
        <f>INDEX(Demand!$F$9:$T$268,MATCH('SPC Backing (Hide)'!$B112,Demand!$C$9:$C$268,0),MATCH('SPC Backing (Hide)'!F$3,Demand!$F$8:$T$8,0))</f>
        <v>0</v>
      </c>
      <c r="G112" s="5">
        <f>INDEX(Demand!$F$9:$T$268,MATCH('SPC Backing (Hide)'!$B112,Demand!$C$9:$C$268,0),MATCH('SPC Backing (Hide)'!G$3,Demand!$F$8:$T$8,0))</f>
        <v>0</v>
      </c>
      <c r="H112" s="5">
        <f>INDEX(Demand!$F$9:$T$268,MATCH('SPC Backing (Hide)'!$B112,Demand!$C$9:$C$268,0),MATCH('SPC Backing (Hide)'!H$3,Demand!$F$8:$T$8,0))</f>
        <v>0</v>
      </c>
      <c r="I112" s="5">
        <f>INDEX(Demand!$F$9:$T$268,MATCH('SPC Backing (Hide)'!$B112,Demand!$C$9:$C$268,0),MATCH('SPC Backing (Hide)'!I$3,Demand!$F$8:$T$8,0))</f>
        <v>0</v>
      </c>
      <c r="J112" s="5">
        <f>INDEX(Demand!$F$9:$T$268,MATCH('SPC Backing (Hide)'!$B112,Demand!$C$9:$C$268,0),MATCH('SPC Backing (Hide)'!J$3,Demand!$F$8:$T$8,0))</f>
        <v>0</v>
      </c>
      <c r="K112" s="5">
        <f>INDEX(Demand!$F$9:$T$268,MATCH('SPC Backing (Hide)'!$B112,Demand!$C$9:$C$268,0),MATCH('SPC Backing (Hide)'!K$3,Demand!$F$8:$T$8,0))</f>
        <v>0</v>
      </c>
      <c r="L112" s="5">
        <f>INDEX(Demand!$F$9:$T$268,MATCH('SPC Backing (Hide)'!$B112,Demand!$C$9:$C$268,0),MATCH('SPC Backing (Hide)'!L$3,Demand!$F$8:$T$8,0))</f>
        <v>0</v>
      </c>
      <c r="M112" s="5">
        <f>INDEX(Demand!$F$9:$T$268,MATCH('SPC Backing (Hide)'!$B112,Demand!$C$9:$C$268,0),MATCH('SPC Backing (Hide)'!M$3,Demand!$F$8:$T$8,0))</f>
        <v>0</v>
      </c>
      <c r="N112" s="5">
        <f>INDEX(Demand!$F$9:$T$268,MATCH('SPC Backing (Hide)'!$B112,Demand!$C$9:$C$268,0),MATCH('SPC Backing (Hide)'!N$3,Demand!$F$8:$T$8,0))</f>
        <v>0</v>
      </c>
      <c r="O112" s="5">
        <f>INDEX(Demand!$F$9:$T$268,MATCH('SPC Backing (Hide)'!$B112,Demand!$C$9:$C$268,0),MATCH('SPC Backing (Hide)'!O$3,Demand!$F$8:$T$8,0))</f>
        <v>0</v>
      </c>
      <c r="P112" s="5">
        <f>INDEX(Demand!$F$9:$T$268,MATCH('SPC Backing (Hide)'!$B112,Demand!$C$9:$C$268,0),MATCH('SPC Backing (Hide)'!P$3,Demand!$F$8:$T$8,0))</f>
        <v>0</v>
      </c>
      <c r="Q112" s="5">
        <f>INDEX(Demand!$F$9:$T$268,MATCH('SPC Backing (Hide)'!$B112,Demand!$C$9:$C$268,0),MATCH('SPC Backing (Hide)'!Q$3,Demand!$F$8:$T$8,0))</f>
        <v>0</v>
      </c>
      <c r="R112" s="5">
        <f>INDEX(Demand!$F$9:$T$268,MATCH('SPC Backing (Hide)'!$B112,Demand!$C$9:$C$268,0),MATCH('SPC Backing (Hide)'!R$3,Demand!$F$8:$T$8,0))</f>
        <v>0</v>
      </c>
      <c r="S112" s="5">
        <f>INDEX(Demand!$F$9:$T$268,MATCH('SPC Backing (Hide)'!$B112,Demand!$C$9:$C$268,0),MATCH('SPC Backing (Hide)'!S$3,Demand!$F$8:$T$8,0))</f>
        <v>0</v>
      </c>
      <c r="T112" s="6">
        <f>INDEX(Demand!$F$9:$T$268,MATCH('SPC Backing (Hide)'!$B112,Demand!$C$9:$C$268,0),MATCH('SPC Backing (Hide)'!T$3,Demand!$F$8:$T$8,0))</f>
        <v>0</v>
      </c>
      <c r="U112" s="5">
        <f t="shared" si="16"/>
        <v>0</v>
      </c>
      <c r="V112">
        <f>IF(SPC!$B$13="",1,IF(SPC!$B$12="Yes",IF(Setup!$B$11="Weekly",IF(ROW(A109)&gt;=Demand!$A$8-51,1,0),IF(ROW(A109)&gt;=Demand!$A$8-11,1,0)),IF(Setup!$B$11="Weekly",IF(AND(B112&gt;=SPC!$B$13,B112&lt;SPC!$B$14),1,0),IF(AND(MATCH(E112,$E$4:$E$263,0)&gt;=MATCH(SPC!$B$13,$E$4:$E$263,0),MATCH(E112,$E$4:$E$263,0)&lt;=MATCH(SPC!$B$14,$E$4:$E$263,0)),1,0))))</f>
        <v>1</v>
      </c>
      <c r="W112" cm="1">
        <f t="array" ref="W112">INDEX($F$4:$U$263,ROW(A109),MATCH($X$2,$F$3:$U$3,0))</f>
        <v>0</v>
      </c>
      <c r="X112" t="e">
        <f>AVERAGE(INDEX($F$4:$U$263,MATCH(SPC!$B$13,IF(Setup!$B$11="Weekly",'SPC Backing (Hide)'!$B$4:$B$263,'SPC Backing (Hide)'!$E$4:$E$263),0),MATCH($X$2,$F$3:$U$3,0)):INDEX($F$4:$U$263,MATCH(SPC!$B$14,IF(Setup!$B$11="Weekly",'SPC Backing (Hide)'!$B$4:$B$263,'SPC Backing (Hide)'!$E$4:$E$263),0),MATCH('SPC Backing (Hide)'!$X$2,'SPC Backing (Hide)'!$F$3:$U$3,0)))</f>
        <v>#N/A</v>
      </c>
      <c r="Y112" cm="1">
        <f t="array" ref="Y112">ABS(INDEX($F$4:$U$263,ROW(A109),MATCH($X$2,$F$3:$U$3,0))-INDEX($F$4:$U$263,ROW(A108),MATCH($X$2,$F$3:$U$3,0)))</f>
        <v>0</v>
      </c>
      <c r="Z112" t="e">
        <f>AVERAGE(INDEX($Y$4:$Y$263,MATCH(SPC!$B$13,IF(Setup!$B$11="Weekly",'SPC Backing (Hide)'!$B$4:$B$263,'SPC Backing (Hide)'!$E$4:$E$263),0)):INDEX($Y$4:$Y$263,MATCH(SPC!$B$14,IF(Setup!$B$11="Weekly",'SPC Backing (Hide)'!$B$4:$B$263,'SPC Backing (Hide)'!$E$4:$E$263),0),1))</f>
        <v>#N/A</v>
      </c>
      <c r="AA112" t="e">
        <f t="shared" si="17"/>
        <v>#N/A</v>
      </c>
      <c r="AB112" t="e">
        <f t="shared" si="18"/>
        <v>#N/A</v>
      </c>
      <c r="AC112" t="e">
        <f t="shared" si="19"/>
        <v>#N/A</v>
      </c>
      <c r="AD112" t="e">
        <f t="shared" si="20"/>
        <v>#N/A</v>
      </c>
      <c r="AE112" t="e">
        <f t="shared" si="21"/>
        <v>#N/A</v>
      </c>
      <c r="AF112" t="e">
        <f t="shared" si="22"/>
        <v>#N/A</v>
      </c>
      <c r="AG112" t="e">
        <f t="shared" si="23"/>
        <v>#N/A</v>
      </c>
      <c r="AH112" t="e">
        <f t="shared" si="24"/>
        <v>#N/A</v>
      </c>
      <c r="AI112" t="e">
        <f t="shared" si="31"/>
        <v>#N/A</v>
      </c>
      <c r="AJ112" t="e">
        <f t="shared" si="25"/>
        <v>#N/A</v>
      </c>
      <c r="AK112">
        <f t="shared" si="26"/>
        <v>0</v>
      </c>
      <c r="AL112" t="e">
        <f t="shared" si="27"/>
        <v>#N/A</v>
      </c>
      <c r="AM112" t="e">
        <f t="shared" si="28"/>
        <v>#N/A</v>
      </c>
      <c r="AN112" t="e">
        <f t="shared" si="29"/>
        <v>#N/A</v>
      </c>
      <c r="AO112" t="e">
        <f>_xlfn.PERCENTILE.INC(INDEX($W$4:$W$263,MATCH(SPC!$B$13,IF(Setup!$B$11="Weekly",'SPC Backing (Hide)'!$B$4:$B$263,'SPC Backing (Hide)'!$E$4:$E$263),0),1):INDEX($W$4:$W$263,MATCH(SPC!$B$14,IF(Setup!$B$11="Weekly",'SPC Backing (Hide)'!$B$4:$B$263,'SPC Backing (Hide)'!$E$4:$E$263),0),1),'SPC Backing (Hide)'!$AO$3)</f>
        <v>#N/A</v>
      </c>
      <c r="AP112" t="e">
        <f>IF(_xlfn.PERCENTILE.INC(INDEX($W$4:$W$263,MATCH(SPC!$B$13,IF(Setup!$B$11="Weekly",'SPC Backing (Hide)'!$B$4:$B$263,'SPC Backing (Hide)'!$E$4:$E$263),0),1):INDEX($W$4:$W$263,MATCH(SPC!$B$14,IF(Setup!$B$11="Weekly",'SPC Backing (Hide)'!$B$4:$B$263,'SPC Backing (Hide)'!$E$4:$E$263),0),1),'SPC Backing (Hide)'!$AP$3)=AO112,_xlfn.PERCENTILE.INC(INDEX($W$4:$W$263,MATCH(SPC!$B$13,IF(Setup!$B$11="Weekly",'SPC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2" t="e">
        <f t="shared" si="30"/>
        <v>#N/A</v>
      </c>
    </row>
    <row r="113" spans="2:43" x14ac:dyDescent="0.35">
      <c r="B113" s="12" t="str">
        <f>Demand!C118</f>
        <v/>
      </c>
      <c r="C113" s="57" t="str">
        <f>Demand!D118</f>
        <v/>
      </c>
      <c r="D113" s="57" t="str">
        <f>Demand!E118</f>
        <v/>
      </c>
      <c r="E113" s="57" t="e">
        <f>TEXT(D113*29,"mmm")&amp;"-"&amp;IF(D113=1,MAX($C$4:C112)+1,MAX($C$4:C112))</f>
        <v>#VALUE!</v>
      </c>
      <c r="F113" s="7">
        <f>INDEX(Demand!$F$9:$T$268,MATCH('SPC Backing (Hide)'!$B113,Demand!$C$9:$C$268,0),MATCH('SPC Backing (Hide)'!F$3,Demand!$F$8:$T$8,0))</f>
        <v>0</v>
      </c>
      <c r="G113" s="5">
        <f>INDEX(Demand!$F$9:$T$268,MATCH('SPC Backing (Hide)'!$B113,Demand!$C$9:$C$268,0),MATCH('SPC Backing (Hide)'!G$3,Demand!$F$8:$T$8,0))</f>
        <v>0</v>
      </c>
      <c r="H113" s="5">
        <f>INDEX(Demand!$F$9:$T$268,MATCH('SPC Backing (Hide)'!$B113,Demand!$C$9:$C$268,0),MATCH('SPC Backing (Hide)'!H$3,Demand!$F$8:$T$8,0))</f>
        <v>0</v>
      </c>
      <c r="I113" s="5">
        <f>INDEX(Demand!$F$9:$T$268,MATCH('SPC Backing (Hide)'!$B113,Demand!$C$9:$C$268,0),MATCH('SPC Backing (Hide)'!I$3,Demand!$F$8:$T$8,0))</f>
        <v>0</v>
      </c>
      <c r="J113" s="5">
        <f>INDEX(Demand!$F$9:$T$268,MATCH('SPC Backing (Hide)'!$B113,Demand!$C$9:$C$268,0),MATCH('SPC Backing (Hide)'!J$3,Demand!$F$8:$T$8,0))</f>
        <v>0</v>
      </c>
      <c r="K113" s="5">
        <f>INDEX(Demand!$F$9:$T$268,MATCH('SPC Backing (Hide)'!$B113,Demand!$C$9:$C$268,0),MATCH('SPC Backing (Hide)'!K$3,Demand!$F$8:$T$8,0))</f>
        <v>0</v>
      </c>
      <c r="L113" s="5">
        <f>INDEX(Demand!$F$9:$T$268,MATCH('SPC Backing (Hide)'!$B113,Demand!$C$9:$C$268,0),MATCH('SPC Backing (Hide)'!L$3,Demand!$F$8:$T$8,0))</f>
        <v>0</v>
      </c>
      <c r="M113" s="5">
        <f>INDEX(Demand!$F$9:$T$268,MATCH('SPC Backing (Hide)'!$B113,Demand!$C$9:$C$268,0),MATCH('SPC Backing (Hide)'!M$3,Demand!$F$8:$T$8,0))</f>
        <v>0</v>
      </c>
      <c r="N113" s="5">
        <f>INDEX(Demand!$F$9:$T$268,MATCH('SPC Backing (Hide)'!$B113,Demand!$C$9:$C$268,0),MATCH('SPC Backing (Hide)'!N$3,Demand!$F$8:$T$8,0))</f>
        <v>0</v>
      </c>
      <c r="O113" s="5">
        <f>INDEX(Demand!$F$9:$T$268,MATCH('SPC Backing (Hide)'!$B113,Demand!$C$9:$C$268,0),MATCH('SPC Backing (Hide)'!O$3,Demand!$F$8:$T$8,0))</f>
        <v>0</v>
      </c>
      <c r="P113" s="5">
        <f>INDEX(Demand!$F$9:$T$268,MATCH('SPC Backing (Hide)'!$B113,Demand!$C$9:$C$268,0),MATCH('SPC Backing (Hide)'!P$3,Demand!$F$8:$T$8,0))</f>
        <v>0</v>
      </c>
      <c r="Q113" s="5">
        <f>INDEX(Demand!$F$9:$T$268,MATCH('SPC Backing (Hide)'!$B113,Demand!$C$9:$C$268,0),MATCH('SPC Backing (Hide)'!Q$3,Demand!$F$8:$T$8,0))</f>
        <v>0</v>
      </c>
      <c r="R113" s="5">
        <f>INDEX(Demand!$F$9:$T$268,MATCH('SPC Backing (Hide)'!$B113,Demand!$C$9:$C$268,0),MATCH('SPC Backing (Hide)'!R$3,Demand!$F$8:$T$8,0))</f>
        <v>0</v>
      </c>
      <c r="S113" s="5">
        <f>INDEX(Demand!$F$9:$T$268,MATCH('SPC Backing (Hide)'!$B113,Demand!$C$9:$C$268,0),MATCH('SPC Backing (Hide)'!S$3,Demand!$F$8:$T$8,0))</f>
        <v>0</v>
      </c>
      <c r="T113" s="6">
        <f>INDEX(Demand!$F$9:$T$268,MATCH('SPC Backing (Hide)'!$B113,Demand!$C$9:$C$268,0),MATCH('SPC Backing (Hide)'!T$3,Demand!$F$8:$T$8,0))</f>
        <v>0</v>
      </c>
      <c r="U113" s="5">
        <f t="shared" si="16"/>
        <v>0</v>
      </c>
      <c r="V113">
        <f>IF(SPC!$B$13="",1,IF(SPC!$B$12="Yes",IF(Setup!$B$11="Weekly",IF(ROW(A110)&gt;=Demand!$A$8-51,1,0),IF(ROW(A110)&gt;=Demand!$A$8-11,1,0)),IF(Setup!$B$11="Weekly",IF(AND(B113&gt;=SPC!$B$13,B113&lt;SPC!$B$14),1,0),IF(AND(MATCH(E113,$E$4:$E$263,0)&gt;=MATCH(SPC!$B$13,$E$4:$E$263,0),MATCH(E113,$E$4:$E$263,0)&lt;=MATCH(SPC!$B$14,$E$4:$E$263,0)),1,0))))</f>
        <v>1</v>
      </c>
      <c r="W113" cm="1">
        <f t="array" ref="W113">INDEX($F$4:$U$263,ROW(A110),MATCH($X$2,$F$3:$U$3,0))</f>
        <v>0</v>
      </c>
      <c r="X113" t="e">
        <f>AVERAGE(INDEX($F$4:$U$263,MATCH(SPC!$B$13,IF(Setup!$B$11="Weekly",'SPC Backing (Hide)'!$B$4:$B$263,'SPC Backing (Hide)'!$E$4:$E$263),0),MATCH($X$2,$F$3:$U$3,0)):INDEX($F$4:$U$263,MATCH(SPC!$B$14,IF(Setup!$B$11="Weekly",'SPC Backing (Hide)'!$B$4:$B$263,'SPC Backing (Hide)'!$E$4:$E$263),0),MATCH('SPC Backing (Hide)'!$X$2,'SPC Backing (Hide)'!$F$3:$U$3,0)))</f>
        <v>#N/A</v>
      </c>
      <c r="Y113" cm="1">
        <f t="array" ref="Y113">ABS(INDEX($F$4:$U$263,ROW(A110),MATCH($X$2,$F$3:$U$3,0))-INDEX($F$4:$U$263,ROW(A109),MATCH($X$2,$F$3:$U$3,0)))</f>
        <v>0</v>
      </c>
      <c r="Z113" t="e">
        <f>AVERAGE(INDEX($Y$4:$Y$263,MATCH(SPC!$B$13,IF(Setup!$B$11="Weekly",'SPC Backing (Hide)'!$B$4:$B$263,'SPC Backing (Hide)'!$E$4:$E$263),0)):INDEX($Y$4:$Y$263,MATCH(SPC!$B$14,IF(Setup!$B$11="Weekly",'SPC Backing (Hide)'!$B$4:$B$263,'SPC Backing (Hide)'!$E$4:$E$263),0),1))</f>
        <v>#N/A</v>
      </c>
      <c r="AA113" t="e">
        <f t="shared" si="17"/>
        <v>#N/A</v>
      </c>
      <c r="AB113" t="e">
        <f t="shared" si="18"/>
        <v>#N/A</v>
      </c>
      <c r="AC113" t="e">
        <f t="shared" si="19"/>
        <v>#N/A</v>
      </c>
      <c r="AD113" t="e">
        <f t="shared" si="20"/>
        <v>#N/A</v>
      </c>
      <c r="AE113" t="e">
        <f t="shared" si="21"/>
        <v>#N/A</v>
      </c>
      <c r="AF113" t="e">
        <f t="shared" si="22"/>
        <v>#N/A</v>
      </c>
      <c r="AG113" t="e">
        <f t="shared" si="23"/>
        <v>#N/A</v>
      </c>
      <c r="AH113" t="e">
        <f t="shared" si="24"/>
        <v>#N/A</v>
      </c>
      <c r="AI113" t="e">
        <f t="shared" si="31"/>
        <v>#N/A</v>
      </c>
      <c r="AJ113" t="e">
        <f t="shared" si="25"/>
        <v>#N/A</v>
      </c>
      <c r="AK113">
        <f t="shared" si="26"/>
        <v>0</v>
      </c>
      <c r="AL113" t="e">
        <f t="shared" si="27"/>
        <v>#N/A</v>
      </c>
      <c r="AM113" t="e">
        <f t="shared" si="28"/>
        <v>#N/A</v>
      </c>
      <c r="AN113" t="e">
        <f t="shared" si="29"/>
        <v>#N/A</v>
      </c>
      <c r="AO113" t="e">
        <f>_xlfn.PERCENTILE.INC(INDEX($W$4:$W$263,MATCH(SPC!$B$13,IF(Setup!$B$11="Weekly",'SPC Backing (Hide)'!$B$4:$B$263,'SPC Backing (Hide)'!$E$4:$E$263),0),1):INDEX($W$4:$W$263,MATCH(SPC!$B$14,IF(Setup!$B$11="Weekly",'SPC Backing (Hide)'!$B$4:$B$263,'SPC Backing (Hide)'!$E$4:$E$263),0),1),'SPC Backing (Hide)'!$AO$3)</f>
        <v>#N/A</v>
      </c>
      <c r="AP113" t="e">
        <f>IF(_xlfn.PERCENTILE.INC(INDEX($W$4:$W$263,MATCH(SPC!$B$13,IF(Setup!$B$11="Weekly",'SPC Backing (Hide)'!$B$4:$B$263,'SPC Backing (Hide)'!$E$4:$E$263),0),1):INDEX($W$4:$W$263,MATCH(SPC!$B$14,IF(Setup!$B$11="Weekly",'SPC Backing (Hide)'!$B$4:$B$263,'SPC Backing (Hide)'!$E$4:$E$263),0),1),'SPC Backing (Hide)'!$AP$3)=AO113,_xlfn.PERCENTILE.INC(INDEX($W$4:$W$263,MATCH(SPC!$B$13,IF(Setup!$B$11="Weekly",'SPC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3" t="e">
        <f t="shared" si="30"/>
        <v>#N/A</v>
      </c>
    </row>
    <row r="114" spans="2:43" x14ac:dyDescent="0.35">
      <c r="B114" s="12" t="str">
        <f>Demand!C119</f>
        <v/>
      </c>
      <c r="C114" s="57" t="str">
        <f>Demand!D119</f>
        <v/>
      </c>
      <c r="D114" s="57" t="str">
        <f>Demand!E119</f>
        <v/>
      </c>
      <c r="E114" s="57" t="e">
        <f>TEXT(D114*29,"mmm")&amp;"-"&amp;IF(D114=1,MAX($C$4:C113)+1,MAX($C$4:C113))</f>
        <v>#VALUE!</v>
      </c>
      <c r="F114" s="7">
        <f>INDEX(Demand!$F$9:$T$268,MATCH('SPC Backing (Hide)'!$B114,Demand!$C$9:$C$268,0),MATCH('SPC Backing (Hide)'!F$3,Demand!$F$8:$T$8,0))</f>
        <v>0</v>
      </c>
      <c r="G114" s="5">
        <f>INDEX(Demand!$F$9:$T$268,MATCH('SPC Backing (Hide)'!$B114,Demand!$C$9:$C$268,0),MATCH('SPC Backing (Hide)'!G$3,Demand!$F$8:$T$8,0))</f>
        <v>0</v>
      </c>
      <c r="H114" s="5">
        <f>INDEX(Demand!$F$9:$T$268,MATCH('SPC Backing (Hide)'!$B114,Demand!$C$9:$C$268,0),MATCH('SPC Backing (Hide)'!H$3,Demand!$F$8:$T$8,0))</f>
        <v>0</v>
      </c>
      <c r="I114" s="5">
        <f>INDEX(Demand!$F$9:$T$268,MATCH('SPC Backing (Hide)'!$B114,Demand!$C$9:$C$268,0),MATCH('SPC Backing (Hide)'!I$3,Demand!$F$8:$T$8,0))</f>
        <v>0</v>
      </c>
      <c r="J114" s="5">
        <f>INDEX(Demand!$F$9:$T$268,MATCH('SPC Backing (Hide)'!$B114,Demand!$C$9:$C$268,0),MATCH('SPC Backing (Hide)'!J$3,Demand!$F$8:$T$8,0))</f>
        <v>0</v>
      </c>
      <c r="K114" s="5">
        <f>INDEX(Demand!$F$9:$T$268,MATCH('SPC Backing (Hide)'!$B114,Demand!$C$9:$C$268,0),MATCH('SPC Backing (Hide)'!K$3,Demand!$F$8:$T$8,0))</f>
        <v>0</v>
      </c>
      <c r="L114" s="5">
        <f>INDEX(Demand!$F$9:$T$268,MATCH('SPC Backing (Hide)'!$B114,Demand!$C$9:$C$268,0),MATCH('SPC Backing (Hide)'!L$3,Demand!$F$8:$T$8,0))</f>
        <v>0</v>
      </c>
      <c r="M114" s="5">
        <f>INDEX(Demand!$F$9:$T$268,MATCH('SPC Backing (Hide)'!$B114,Demand!$C$9:$C$268,0),MATCH('SPC Backing (Hide)'!M$3,Demand!$F$8:$T$8,0))</f>
        <v>0</v>
      </c>
      <c r="N114" s="5">
        <f>INDEX(Demand!$F$9:$T$268,MATCH('SPC Backing (Hide)'!$B114,Demand!$C$9:$C$268,0),MATCH('SPC Backing (Hide)'!N$3,Demand!$F$8:$T$8,0))</f>
        <v>0</v>
      </c>
      <c r="O114" s="5">
        <f>INDEX(Demand!$F$9:$T$268,MATCH('SPC Backing (Hide)'!$B114,Demand!$C$9:$C$268,0),MATCH('SPC Backing (Hide)'!O$3,Demand!$F$8:$T$8,0))</f>
        <v>0</v>
      </c>
      <c r="P114" s="5">
        <f>INDEX(Demand!$F$9:$T$268,MATCH('SPC Backing (Hide)'!$B114,Demand!$C$9:$C$268,0),MATCH('SPC Backing (Hide)'!P$3,Demand!$F$8:$T$8,0))</f>
        <v>0</v>
      </c>
      <c r="Q114" s="5">
        <f>INDEX(Demand!$F$9:$T$268,MATCH('SPC Backing (Hide)'!$B114,Demand!$C$9:$C$268,0),MATCH('SPC Backing (Hide)'!Q$3,Demand!$F$8:$T$8,0))</f>
        <v>0</v>
      </c>
      <c r="R114" s="5">
        <f>INDEX(Demand!$F$9:$T$268,MATCH('SPC Backing (Hide)'!$B114,Demand!$C$9:$C$268,0),MATCH('SPC Backing (Hide)'!R$3,Demand!$F$8:$T$8,0))</f>
        <v>0</v>
      </c>
      <c r="S114" s="5">
        <f>INDEX(Demand!$F$9:$T$268,MATCH('SPC Backing (Hide)'!$B114,Demand!$C$9:$C$268,0),MATCH('SPC Backing (Hide)'!S$3,Demand!$F$8:$T$8,0))</f>
        <v>0</v>
      </c>
      <c r="T114" s="6">
        <f>INDEX(Demand!$F$9:$T$268,MATCH('SPC Backing (Hide)'!$B114,Demand!$C$9:$C$268,0),MATCH('SPC Backing (Hide)'!T$3,Demand!$F$8:$T$8,0))</f>
        <v>0</v>
      </c>
      <c r="U114" s="5">
        <f t="shared" si="16"/>
        <v>0</v>
      </c>
      <c r="V114">
        <f>IF(SPC!$B$13="",1,IF(SPC!$B$12="Yes",IF(Setup!$B$11="Weekly",IF(ROW(A111)&gt;=Demand!$A$8-51,1,0),IF(ROW(A111)&gt;=Demand!$A$8-11,1,0)),IF(Setup!$B$11="Weekly",IF(AND(B114&gt;=SPC!$B$13,B114&lt;SPC!$B$14),1,0),IF(AND(MATCH(E114,$E$4:$E$263,0)&gt;=MATCH(SPC!$B$13,$E$4:$E$263,0),MATCH(E114,$E$4:$E$263,0)&lt;=MATCH(SPC!$B$14,$E$4:$E$263,0)),1,0))))</f>
        <v>1</v>
      </c>
      <c r="W114" cm="1">
        <f t="array" ref="W114">INDEX($F$4:$U$263,ROW(A111),MATCH($X$2,$F$3:$U$3,0))</f>
        <v>0</v>
      </c>
      <c r="X114" t="e">
        <f>AVERAGE(INDEX($F$4:$U$263,MATCH(SPC!$B$13,IF(Setup!$B$11="Weekly",'SPC Backing (Hide)'!$B$4:$B$263,'SPC Backing (Hide)'!$E$4:$E$263),0),MATCH($X$2,$F$3:$U$3,0)):INDEX($F$4:$U$263,MATCH(SPC!$B$14,IF(Setup!$B$11="Weekly",'SPC Backing (Hide)'!$B$4:$B$263,'SPC Backing (Hide)'!$E$4:$E$263),0),MATCH('SPC Backing (Hide)'!$X$2,'SPC Backing (Hide)'!$F$3:$U$3,0)))</f>
        <v>#N/A</v>
      </c>
      <c r="Y114" cm="1">
        <f t="array" ref="Y114">ABS(INDEX($F$4:$U$263,ROW(A111),MATCH($X$2,$F$3:$U$3,0))-INDEX($F$4:$U$263,ROW(A110),MATCH($X$2,$F$3:$U$3,0)))</f>
        <v>0</v>
      </c>
      <c r="Z114" t="e">
        <f>AVERAGE(INDEX($Y$4:$Y$263,MATCH(SPC!$B$13,IF(Setup!$B$11="Weekly",'SPC Backing (Hide)'!$B$4:$B$263,'SPC Backing (Hide)'!$E$4:$E$263),0)):INDEX($Y$4:$Y$263,MATCH(SPC!$B$14,IF(Setup!$B$11="Weekly",'SPC Backing (Hide)'!$B$4:$B$263,'SPC Backing (Hide)'!$E$4:$E$263),0),1))</f>
        <v>#N/A</v>
      </c>
      <c r="AA114" t="e">
        <f t="shared" si="17"/>
        <v>#N/A</v>
      </c>
      <c r="AB114" t="e">
        <f t="shared" si="18"/>
        <v>#N/A</v>
      </c>
      <c r="AC114" t="e">
        <f t="shared" si="19"/>
        <v>#N/A</v>
      </c>
      <c r="AD114" t="e">
        <f t="shared" si="20"/>
        <v>#N/A</v>
      </c>
      <c r="AE114" t="e">
        <f t="shared" si="21"/>
        <v>#N/A</v>
      </c>
      <c r="AF114" t="e">
        <f t="shared" si="22"/>
        <v>#N/A</v>
      </c>
      <c r="AG114" t="e">
        <f t="shared" si="23"/>
        <v>#N/A</v>
      </c>
      <c r="AH114" t="e">
        <f t="shared" si="24"/>
        <v>#N/A</v>
      </c>
      <c r="AI114" t="e">
        <f t="shared" si="31"/>
        <v>#N/A</v>
      </c>
      <c r="AJ114" t="e">
        <f t="shared" si="25"/>
        <v>#N/A</v>
      </c>
      <c r="AK114">
        <f t="shared" si="26"/>
        <v>0</v>
      </c>
      <c r="AL114" t="e">
        <f t="shared" si="27"/>
        <v>#N/A</v>
      </c>
      <c r="AM114" t="e">
        <f t="shared" si="28"/>
        <v>#N/A</v>
      </c>
      <c r="AN114" t="e">
        <f t="shared" si="29"/>
        <v>#N/A</v>
      </c>
      <c r="AO114" t="e">
        <f>_xlfn.PERCENTILE.INC(INDEX($W$4:$W$263,MATCH(SPC!$B$13,IF(Setup!$B$11="Weekly",'SPC Backing (Hide)'!$B$4:$B$263,'SPC Backing (Hide)'!$E$4:$E$263),0),1):INDEX($W$4:$W$263,MATCH(SPC!$B$14,IF(Setup!$B$11="Weekly",'SPC Backing (Hide)'!$B$4:$B$263,'SPC Backing (Hide)'!$E$4:$E$263),0),1),'SPC Backing (Hide)'!$AO$3)</f>
        <v>#N/A</v>
      </c>
      <c r="AP114" t="e">
        <f>IF(_xlfn.PERCENTILE.INC(INDEX($W$4:$W$263,MATCH(SPC!$B$13,IF(Setup!$B$11="Weekly",'SPC Backing (Hide)'!$B$4:$B$263,'SPC Backing (Hide)'!$E$4:$E$263),0),1):INDEX($W$4:$W$263,MATCH(SPC!$B$14,IF(Setup!$B$11="Weekly",'SPC Backing (Hide)'!$B$4:$B$263,'SPC Backing (Hide)'!$E$4:$E$263),0),1),'SPC Backing (Hide)'!$AP$3)=AO114,_xlfn.PERCENTILE.INC(INDEX($W$4:$W$263,MATCH(SPC!$B$13,IF(Setup!$B$11="Weekly",'SPC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4" t="e">
        <f t="shared" si="30"/>
        <v>#N/A</v>
      </c>
    </row>
    <row r="115" spans="2:43" x14ac:dyDescent="0.35">
      <c r="B115" s="12" t="str">
        <f>Demand!C120</f>
        <v/>
      </c>
      <c r="C115" s="57" t="str">
        <f>Demand!D120</f>
        <v/>
      </c>
      <c r="D115" s="57" t="str">
        <f>Demand!E120</f>
        <v/>
      </c>
      <c r="E115" s="57" t="e">
        <f>TEXT(D115*29,"mmm")&amp;"-"&amp;IF(D115=1,MAX($C$4:C114)+1,MAX($C$4:C114))</f>
        <v>#VALUE!</v>
      </c>
      <c r="F115" s="7">
        <f>INDEX(Demand!$F$9:$T$268,MATCH('SPC Backing (Hide)'!$B115,Demand!$C$9:$C$268,0),MATCH('SPC Backing (Hide)'!F$3,Demand!$F$8:$T$8,0))</f>
        <v>0</v>
      </c>
      <c r="G115" s="5">
        <f>INDEX(Demand!$F$9:$T$268,MATCH('SPC Backing (Hide)'!$B115,Demand!$C$9:$C$268,0),MATCH('SPC Backing (Hide)'!G$3,Demand!$F$8:$T$8,0))</f>
        <v>0</v>
      </c>
      <c r="H115" s="5">
        <f>INDEX(Demand!$F$9:$T$268,MATCH('SPC Backing (Hide)'!$B115,Demand!$C$9:$C$268,0),MATCH('SPC Backing (Hide)'!H$3,Demand!$F$8:$T$8,0))</f>
        <v>0</v>
      </c>
      <c r="I115" s="5">
        <f>INDEX(Demand!$F$9:$T$268,MATCH('SPC Backing (Hide)'!$B115,Demand!$C$9:$C$268,0),MATCH('SPC Backing (Hide)'!I$3,Demand!$F$8:$T$8,0))</f>
        <v>0</v>
      </c>
      <c r="J115" s="5">
        <f>INDEX(Demand!$F$9:$T$268,MATCH('SPC Backing (Hide)'!$B115,Demand!$C$9:$C$268,0),MATCH('SPC Backing (Hide)'!J$3,Demand!$F$8:$T$8,0))</f>
        <v>0</v>
      </c>
      <c r="K115" s="5">
        <f>INDEX(Demand!$F$9:$T$268,MATCH('SPC Backing (Hide)'!$B115,Demand!$C$9:$C$268,0),MATCH('SPC Backing (Hide)'!K$3,Demand!$F$8:$T$8,0))</f>
        <v>0</v>
      </c>
      <c r="L115" s="5">
        <f>INDEX(Demand!$F$9:$T$268,MATCH('SPC Backing (Hide)'!$B115,Demand!$C$9:$C$268,0),MATCH('SPC Backing (Hide)'!L$3,Demand!$F$8:$T$8,0))</f>
        <v>0</v>
      </c>
      <c r="M115" s="5">
        <f>INDEX(Demand!$F$9:$T$268,MATCH('SPC Backing (Hide)'!$B115,Demand!$C$9:$C$268,0),MATCH('SPC Backing (Hide)'!M$3,Demand!$F$8:$T$8,0))</f>
        <v>0</v>
      </c>
      <c r="N115" s="5">
        <f>INDEX(Demand!$F$9:$T$268,MATCH('SPC Backing (Hide)'!$B115,Demand!$C$9:$C$268,0),MATCH('SPC Backing (Hide)'!N$3,Demand!$F$8:$T$8,0))</f>
        <v>0</v>
      </c>
      <c r="O115" s="5">
        <f>INDEX(Demand!$F$9:$T$268,MATCH('SPC Backing (Hide)'!$B115,Demand!$C$9:$C$268,0),MATCH('SPC Backing (Hide)'!O$3,Demand!$F$8:$T$8,0))</f>
        <v>0</v>
      </c>
      <c r="P115" s="5">
        <f>INDEX(Demand!$F$9:$T$268,MATCH('SPC Backing (Hide)'!$B115,Demand!$C$9:$C$268,0),MATCH('SPC Backing (Hide)'!P$3,Demand!$F$8:$T$8,0))</f>
        <v>0</v>
      </c>
      <c r="Q115" s="5">
        <f>INDEX(Demand!$F$9:$T$268,MATCH('SPC Backing (Hide)'!$B115,Demand!$C$9:$C$268,0),MATCH('SPC Backing (Hide)'!Q$3,Demand!$F$8:$T$8,0))</f>
        <v>0</v>
      </c>
      <c r="R115" s="5">
        <f>INDEX(Demand!$F$9:$T$268,MATCH('SPC Backing (Hide)'!$B115,Demand!$C$9:$C$268,0),MATCH('SPC Backing (Hide)'!R$3,Demand!$F$8:$T$8,0))</f>
        <v>0</v>
      </c>
      <c r="S115" s="5">
        <f>INDEX(Demand!$F$9:$T$268,MATCH('SPC Backing (Hide)'!$B115,Demand!$C$9:$C$268,0),MATCH('SPC Backing (Hide)'!S$3,Demand!$F$8:$T$8,0))</f>
        <v>0</v>
      </c>
      <c r="T115" s="6">
        <f>INDEX(Demand!$F$9:$T$268,MATCH('SPC Backing (Hide)'!$B115,Demand!$C$9:$C$268,0),MATCH('SPC Backing (Hide)'!T$3,Demand!$F$8:$T$8,0))</f>
        <v>0</v>
      </c>
      <c r="U115" s="5">
        <f t="shared" si="16"/>
        <v>0</v>
      </c>
      <c r="V115">
        <f>IF(SPC!$B$13="",1,IF(SPC!$B$12="Yes",IF(Setup!$B$11="Weekly",IF(ROW(A112)&gt;=Demand!$A$8-51,1,0),IF(ROW(A112)&gt;=Demand!$A$8-11,1,0)),IF(Setup!$B$11="Weekly",IF(AND(B115&gt;=SPC!$B$13,B115&lt;SPC!$B$14),1,0),IF(AND(MATCH(E115,$E$4:$E$263,0)&gt;=MATCH(SPC!$B$13,$E$4:$E$263,0),MATCH(E115,$E$4:$E$263,0)&lt;=MATCH(SPC!$B$14,$E$4:$E$263,0)),1,0))))</f>
        <v>1</v>
      </c>
      <c r="W115" cm="1">
        <f t="array" ref="W115">INDEX($F$4:$U$263,ROW(A112),MATCH($X$2,$F$3:$U$3,0))</f>
        <v>0</v>
      </c>
      <c r="X115" t="e">
        <f>AVERAGE(INDEX($F$4:$U$263,MATCH(SPC!$B$13,IF(Setup!$B$11="Weekly",'SPC Backing (Hide)'!$B$4:$B$263,'SPC Backing (Hide)'!$E$4:$E$263),0),MATCH($X$2,$F$3:$U$3,0)):INDEX($F$4:$U$263,MATCH(SPC!$B$14,IF(Setup!$B$11="Weekly",'SPC Backing (Hide)'!$B$4:$B$263,'SPC Backing (Hide)'!$E$4:$E$263),0),MATCH('SPC Backing (Hide)'!$X$2,'SPC Backing (Hide)'!$F$3:$U$3,0)))</f>
        <v>#N/A</v>
      </c>
      <c r="Y115" cm="1">
        <f t="array" ref="Y115">ABS(INDEX($F$4:$U$263,ROW(A112),MATCH($X$2,$F$3:$U$3,0))-INDEX($F$4:$U$263,ROW(A111),MATCH($X$2,$F$3:$U$3,0)))</f>
        <v>0</v>
      </c>
      <c r="Z115" t="e">
        <f>AVERAGE(INDEX($Y$4:$Y$263,MATCH(SPC!$B$13,IF(Setup!$B$11="Weekly",'SPC Backing (Hide)'!$B$4:$B$263,'SPC Backing (Hide)'!$E$4:$E$263),0)):INDEX($Y$4:$Y$263,MATCH(SPC!$B$14,IF(Setup!$B$11="Weekly",'SPC Backing (Hide)'!$B$4:$B$263,'SPC Backing (Hide)'!$E$4:$E$263),0),1))</f>
        <v>#N/A</v>
      </c>
      <c r="AA115" t="e">
        <f t="shared" si="17"/>
        <v>#N/A</v>
      </c>
      <c r="AB115" t="e">
        <f t="shared" si="18"/>
        <v>#N/A</v>
      </c>
      <c r="AC115" t="e">
        <f t="shared" si="19"/>
        <v>#N/A</v>
      </c>
      <c r="AD115" t="e">
        <f t="shared" si="20"/>
        <v>#N/A</v>
      </c>
      <c r="AE115" t="e">
        <f t="shared" si="21"/>
        <v>#N/A</v>
      </c>
      <c r="AF115" t="e">
        <f t="shared" si="22"/>
        <v>#N/A</v>
      </c>
      <c r="AG115" t="e">
        <f t="shared" si="23"/>
        <v>#N/A</v>
      </c>
      <c r="AH115" t="e">
        <f t="shared" si="24"/>
        <v>#N/A</v>
      </c>
      <c r="AI115" t="e">
        <f t="shared" si="31"/>
        <v>#N/A</v>
      </c>
      <c r="AJ115" t="e">
        <f t="shared" si="25"/>
        <v>#N/A</v>
      </c>
      <c r="AK115">
        <f t="shared" si="26"/>
        <v>0</v>
      </c>
      <c r="AL115" t="e">
        <f t="shared" si="27"/>
        <v>#N/A</v>
      </c>
      <c r="AM115" t="e">
        <f t="shared" si="28"/>
        <v>#N/A</v>
      </c>
      <c r="AN115" t="e">
        <f t="shared" si="29"/>
        <v>#N/A</v>
      </c>
      <c r="AO115" t="e">
        <f>_xlfn.PERCENTILE.INC(INDEX($W$4:$W$263,MATCH(SPC!$B$13,IF(Setup!$B$11="Weekly",'SPC Backing (Hide)'!$B$4:$B$263,'SPC Backing (Hide)'!$E$4:$E$263),0),1):INDEX($W$4:$W$263,MATCH(SPC!$B$14,IF(Setup!$B$11="Weekly",'SPC Backing (Hide)'!$B$4:$B$263,'SPC Backing (Hide)'!$E$4:$E$263),0),1),'SPC Backing (Hide)'!$AO$3)</f>
        <v>#N/A</v>
      </c>
      <c r="AP115" t="e">
        <f>IF(_xlfn.PERCENTILE.INC(INDEX($W$4:$W$263,MATCH(SPC!$B$13,IF(Setup!$B$11="Weekly",'SPC Backing (Hide)'!$B$4:$B$263,'SPC Backing (Hide)'!$E$4:$E$263),0),1):INDEX($W$4:$W$263,MATCH(SPC!$B$14,IF(Setup!$B$11="Weekly",'SPC Backing (Hide)'!$B$4:$B$263,'SPC Backing (Hide)'!$E$4:$E$263),0),1),'SPC Backing (Hide)'!$AP$3)=AO115,_xlfn.PERCENTILE.INC(INDEX($W$4:$W$263,MATCH(SPC!$B$13,IF(Setup!$B$11="Weekly",'SPC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5" t="e">
        <f t="shared" si="30"/>
        <v>#N/A</v>
      </c>
    </row>
    <row r="116" spans="2:43" x14ac:dyDescent="0.35">
      <c r="B116" s="12" t="str">
        <f>Demand!C121</f>
        <v/>
      </c>
      <c r="C116" s="57" t="str">
        <f>Demand!D121</f>
        <v/>
      </c>
      <c r="D116" s="57" t="str">
        <f>Demand!E121</f>
        <v/>
      </c>
      <c r="E116" s="57" t="e">
        <f>TEXT(D116*29,"mmm")&amp;"-"&amp;IF(D116=1,MAX($C$4:C115)+1,MAX($C$4:C115))</f>
        <v>#VALUE!</v>
      </c>
      <c r="F116" s="7">
        <f>INDEX(Demand!$F$9:$T$268,MATCH('SPC Backing (Hide)'!$B116,Demand!$C$9:$C$268,0),MATCH('SPC Backing (Hide)'!F$3,Demand!$F$8:$T$8,0))</f>
        <v>0</v>
      </c>
      <c r="G116" s="5">
        <f>INDEX(Demand!$F$9:$T$268,MATCH('SPC Backing (Hide)'!$B116,Demand!$C$9:$C$268,0),MATCH('SPC Backing (Hide)'!G$3,Demand!$F$8:$T$8,0))</f>
        <v>0</v>
      </c>
      <c r="H116" s="5">
        <f>INDEX(Demand!$F$9:$T$268,MATCH('SPC Backing (Hide)'!$B116,Demand!$C$9:$C$268,0),MATCH('SPC Backing (Hide)'!H$3,Demand!$F$8:$T$8,0))</f>
        <v>0</v>
      </c>
      <c r="I116" s="5">
        <f>INDEX(Demand!$F$9:$T$268,MATCH('SPC Backing (Hide)'!$B116,Demand!$C$9:$C$268,0),MATCH('SPC Backing (Hide)'!I$3,Demand!$F$8:$T$8,0))</f>
        <v>0</v>
      </c>
      <c r="J116" s="5">
        <f>INDEX(Demand!$F$9:$T$268,MATCH('SPC Backing (Hide)'!$B116,Demand!$C$9:$C$268,0),MATCH('SPC Backing (Hide)'!J$3,Demand!$F$8:$T$8,0))</f>
        <v>0</v>
      </c>
      <c r="K116" s="5">
        <f>INDEX(Demand!$F$9:$T$268,MATCH('SPC Backing (Hide)'!$B116,Demand!$C$9:$C$268,0),MATCH('SPC Backing (Hide)'!K$3,Demand!$F$8:$T$8,0))</f>
        <v>0</v>
      </c>
      <c r="L116" s="5">
        <f>INDEX(Demand!$F$9:$T$268,MATCH('SPC Backing (Hide)'!$B116,Demand!$C$9:$C$268,0),MATCH('SPC Backing (Hide)'!L$3,Demand!$F$8:$T$8,0))</f>
        <v>0</v>
      </c>
      <c r="M116" s="5">
        <f>INDEX(Demand!$F$9:$T$268,MATCH('SPC Backing (Hide)'!$B116,Demand!$C$9:$C$268,0),MATCH('SPC Backing (Hide)'!M$3,Demand!$F$8:$T$8,0))</f>
        <v>0</v>
      </c>
      <c r="N116" s="5">
        <f>INDEX(Demand!$F$9:$T$268,MATCH('SPC Backing (Hide)'!$B116,Demand!$C$9:$C$268,0),MATCH('SPC Backing (Hide)'!N$3,Demand!$F$8:$T$8,0))</f>
        <v>0</v>
      </c>
      <c r="O116" s="5">
        <f>INDEX(Demand!$F$9:$T$268,MATCH('SPC Backing (Hide)'!$B116,Demand!$C$9:$C$268,0),MATCH('SPC Backing (Hide)'!O$3,Demand!$F$8:$T$8,0))</f>
        <v>0</v>
      </c>
      <c r="P116" s="5">
        <f>INDEX(Demand!$F$9:$T$268,MATCH('SPC Backing (Hide)'!$B116,Demand!$C$9:$C$268,0),MATCH('SPC Backing (Hide)'!P$3,Demand!$F$8:$T$8,0))</f>
        <v>0</v>
      </c>
      <c r="Q116" s="5">
        <f>INDEX(Demand!$F$9:$T$268,MATCH('SPC Backing (Hide)'!$B116,Demand!$C$9:$C$268,0),MATCH('SPC Backing (Hide)'!Q$3,Demand!$F$8:$T$8,0))</f>
        <v>0</v>
      </c>
      <c r="R116" s="5">
        <f>INDEX(Demand!$F$9:$T$268,MATCH('SPC Backing (Hide)'!$B116,Demand!$C$9:$C$268,0),MATCH('SPC Backing (Hide)'!R$3,Demand!$F$8:$T$8,0))</f>
        <v>0</v>
      </c>
      <c r="S116" s="5">
        <f>INDEX(Demand!$F$9:$T$268,MATCH('SPC Backing (Hide)'!$B116,Demand!$C$9:$C$268,0),MATCH('SPC Backing (Hide)'!S$3,Demand!$F$8:$T$8,0))</f>
        <v>0</v>
      </c>
      <c r="T116" s="6">
        <f>INDEX(Demand!$F$9:$T$268,MATCH('SPC Backing (Hide)'!$B116,Demand!$C$9:$C$268,0),MATCH('SPC Backing (Hide)'!T$3,Demand!$F$8:$T$8,0))</f>
        <v>0</v>
      </c>
      <c r="U116" s="5">
        <f t="shared" si="16"/>
        <v>0</v>
      </c>
      <c r="V116">
        <f>IF(SPC!$B$13="",1,IF(SPC!$B$12="Yes",IF(Setup!$B$11="Weekly",IF(ROW(A113)&gt;=Demand!$A$8-51,1,0),IF(ROW(A113)&gt;=Demand!$A$8-11,1,0)),IF(Setup!$B$11="Weekly",IF(AND(B116&gt;=SPC!$B$13,B116&lt;SPC!$B$14),1,0),IF(AND(MATCH(E116,$E$4:$E$263,0)&gt;=MATCH(SPC!$B$13,$E$4:$E$263,0),MATCH(E116,$E$4:$E$263,0)&lt;=MATCH(SPC!$B$14,$E$4:$E$263,0)),1,0))))</f>
        <v>1</v>
      </c>
      <c r="W116" cm="1">
        <f t="array" ref="W116">INDEX($F$4:$U$263,ROW(A113),MATCH($X$2,$F$3:$U$3,0))</f>
        <v>0</v>
      </c>
      <c r="X116" t="e">
        <f>AVERAGE(INDEX($F$4:$U$263,MATCH(SPC!$B$13,IF(Setup!$B$11="Weekly",'SPC Backing (Hide)'!$B$4:$B$263,'SPC Backing (Hide)'!$E$4:$E$263),0),MATCH($X$2,$F$3:$U$3,0)):INDEX($F$4:$U$263,MATCH(SPC!$B$14,IF(Setup!$B$11="Weekly",'SPC Backing (Hide)'!$B$4:$B$263,'SPC Backing (Hide)'!$E$4:$E$263),0),MATCH('SPC Backing (Hide)'!$X$2,'SPC Backing (Hide)'!$F$3:$U$3,0)))</f>
        <v>#N/A</v>
      </c>
      <c r="Y116" cm="1">
        <f t="array" ref="Y116">ABS(INDEX($F$4:$U$263,ROW(A113),MATCH($X$2,$F$3:$U$3,0))-INDEX($F$4:$U$263,ROW(A112),MATCH($X$2,$F$3:$U$3,0)))</f>
        <v>0</v>
      </c>
      <c r="Z116" t="e">
        <f>AVERAGE(INDEX($Y$4:$Y$263,MATCH(SPC!$B$13,IF(Setup!$B$11="Weekly",'SPC Backing (Hide)'!$B$4:$B$263,'SPC Backing (Hide)'!$E$4:$E$263),0)):INDEX($Y$4:$Y$263,MATCH(SPC!$B$14,IF(Setup!$B$11="Weekly",'SPC Backing (Hide)'!$B$4:$B$263,'SPC Backing (Hide)'!$E$4:$E$263),0),1))</f>
        <v>#N/A</v>
      </c>
      <c r="AA116" t="e">
        <f t="shared" si="17"/>
        <v>#N/A</v>
      </c>
      <c r="AB116" t="e">
        <f t="shared" si="18"/>
        <v>#N/A</v>
      </c>
      <c r="AC116" t="e">
        <f t="shared" si="19"/>
        <v>#N/A</v>
      </c>
      <c r="AD116" t="e">
        <f t="shared" si="20"/>
        <v>#N/A</v>
      </c>
      <c r="AE116" t="e">
        <f t="shared" si="21"/>
        <v>#N/A</v>
      </c>
      <c r="AF116" t="e">
        <f t="shared" si="22"/>
        <v>#N/A</v>
      </c>
      <c r="AG116" t="e">
        <f t="shared" si="23"/>
        <v>#N/A</v>
      </c>
      <c r="AH116" t="e">
        <f t="shared" si="24"/>
        <v>#N/A</v>
      </c>
      <c r="AI116" t="e">
        <f t="shared" si="31"/>
        <v>#N/A</v>
      </c>
      <c r="AJ116" t="e">
        <f t="shared" si="25"/>
        <v>#N/A</v>
      </c>
      <c r="AK116">
        <f t="shared" si="26"/>
        <v>0</v>
      </c>
      <c r="AL116" t="e">
        <f t="shared" si="27"/>
        <v>#N/A</v>
      </c>
      <c r="AM116" t="e">
        <f t="shared" si="28"/>
        <v>#N/A</v>
      </c>
      <c r="AN116" t="e">
        <f t="shared" si="29"/>
        <v>#N/A</v>
      </c>
      <c r="AO116" t="e">
        <f>_xlfn.PERCENTILE.INC(INDEX($W$4:$W$263,MATCH(SPC!$B$13,IF(Setup!$B$11="Weekly",'SPC Backing (Hide)'!$B$4:$B$263,'SPC Backing (Hide)'!$E$4:$E$263),0),1):INDEX($W$4:$W$263,MATCH(SPC!$B$14,IF(Setup!$B$11="Weekly",'SPC Backing (Hide)'!$B$4:$B$263,'SPC Backing (Hide)'!$E$4:$E$263),0),1),'SPC Backing (Hide)'!$AO$3)</f>
        <v>#N/A</v>
      </c>
      <c r="AP116" t="e">
        <f>IF(_xlfn.PERCENTILE.INC(INDEX($W$4:$W$263,MATCH(SPC!$B$13,IF(Setup!$B$11="Weekly",'SPC Backing (Hide)'!$B$4:$B$263,'SPC Backing (Hide)'!$E$4:$E$263),0),1):INDEX($W$4:$W$263,MATCH(SPC!$B$14,IF(Setup!$B$11="Weekly",'SPC Backing (Hide)'!$B$4:$B$263,'SPC Backing (Hide)'!$E$4:$E$263),0),1),'SPC Backing (Hide)'!$AP$3)=AO116,_xlfn.PERCENTILE.INC(INDEX($W$4:$W$263,MATCH(SPC!$B$13,IF(Setup!$B$11="Weekly",'SPC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6" t="e">
        <f t="shared" si="30"/>
        <v>#N/A</v>
      </c>
    </row>
    <row r="117" spans="2:43" x14ac:dyDescent="0.35">
      <c r="B117" s="12" t="str">
        <f>Demand!C122</f>
        <v/>
      </c>
      <c r="C117" s="57" t="str">
        <f>Demand!D122</f>
        <v/>
      </c>
      <c r="D117" s="57" t="str">
        <f>Demand!E122</f>
        <v/>
      </c>
      <c r="E117" s="57" t="e">
        <f>TEXT(D117*29,"mmm")&amp;"-"&amp;IF(D117=1,MAX($C$4:C116)+1,MAX($C$4:C116))</f>
        <v>#VALUE!</v>
      </c>
      <c r="F117" s="7">
        <f>INDEX(Demand!$F$9:$T$268,MATCH('SPC Backing (Hide)'!$B117,Demand!$C$9:$C$268,0),MATCH('SPC Backing (Hide)'!F$3,Demand!$F$8:$T$8,0))</f>
        <v>0</v>
      </c>
      <c r="G117" s="5">
        <f>INDEX(Demand!$F$9:$T$268,MATCH('SPC Backing (Hide)'!$B117,Demand!$C$9:$C$268,0),MATCH('SPC Backing (Hide)'!G$3,Demand!$F$8:$T$8,0))</f>
        <v>0</v>
      </c>
      <c r="H117" s="5">
        <f>INDEX(Demand!$F$9:$T$268,MATCH('SPC Backing (Hide)'!$B117,Demand!$C$9:$C$268,0),MATCH('SPC Backing (Hide)'!H$3,Demand!$F$8:$T$8,0))</f>
        <v>0</v>
      </c>
      <c r="I117" s="5">
        <f>INDEX(Demand!$F$9:$T$268,MATCH('SPC Backing (Hide)'!$B117,Demand!$C$9:$C$268,0),MATCH('SPC Backing (Hide)'!I$3,Demand!$F$8:$T$8,0))</f>
        <v>0</v>
      </c>
      <c r="J117" s="5">
        <f>INDEX(Demand!$F$9:$T$268,MATCH('SPC Backing (Hide)'!$B117,Demand!$C$9:$C$268,0),MATCH('SPC Backing (Hide)'!J$3,Demand!$F$8:$T$8,0))</f>
        <v>0</v>
      </c>
      <c r="K117" s="5">
        <f>INDEX(Demand!$F$9:$T$268,MATCH('SPC Backing (Hide)'!$B117,Demand!$C$9:$C$268,0),MATCH('SPC Backing (Hide)'!K$3,Demand!$F$8:$T$8,0))</f>
        <v>0</v>
      </c>
      <c r="L117" s="5">
        <f>INDEX(Demand!$F$9:$T$268,MATCH('SPC Backing (Hide)'!$B117,Demand!$C$9:$C$268,0),MATCH('SPC Backing (Hide)'!L$3,Demand!$F$8:$T$8,0))</f>
        <v>0</v>
      </c>
      <c r="M117" s="5">
        <f>INDEX(Demand!$F$9:$T$268,MATCH('SPC Backing (Hide)'!$B117,Demand!$C$9:$C$268,0),MATCH('SPC Backing (Hide)'!M$3,Demand!$F$8:$T$8,0))</f>
        <v>0</v>
      </c>
      <c r="N117" s="5">
        <f>INDEX(Demand!$F$9:$T$268,MATCH('SPC Backing (Hide)'!$B117,Demand!$C$9:$C$268,0),MATCH('SPC Backing (Hide)'!N$3,Demand!$F$8:$T$8,0))</f>
        <v>0</v>
      </c>
      <c r="O117" s="5">
        <f>INDEX(Demand!$F$9:$T$268,MATCH('SPC Backing (Hide)'!$B117,Demand!$C$9:$C$268,0),MATCH('SPC Backing (Hide)'!O$3,Demand!$F$8:$T$8,0))</f>
        <v>0</v>
      </c>
      <c r="P117" s="5">
        <f>INDEX(Demand!$F$9:$T$268,MATCH('SPC Backing (Hide)'!$B117,Demand!$C$9:$C$268,0),MATCH('SPC Backing (Hide)'!P$3,Demand!$F$8:$T$8,0))</f>
        <v>0</v>
      </c>
      <c r="Q117" s="5">
        <f>INDEX(Demand!$F$9:$T$268,MATCH('SPC Backing (Hide)'!$B117,Demand!$C$9:$C$268,0),MATCH('SPC Backing (Hide)'!Q$3,Demand!$F$8:$T$8,0))</f>
        <v>0</v>
      </c>
      <c r="R117" s="5">
        <f>INDEX(Demand!$F$9:$T$268,MATCH('SPC Backing (Hide)'!$B117,Demand!$C$9:$C$268,0),MATCH('SPC Backing (Hide)'!R$3,Demand!$F$8:$T$8,0))</f>
        <v>0</v>
      </c>
      <c r="S117" s="5">
        <f>INDEX(Demand!$F$9:$T$268,MATCH('SPC Backing (Hide)'!$B117,Demand!$C$9:$C$268,0),MATCH('SPC Backing (Hide)'!S$3,Demand!$F$8:$T$8,0))</f>
        <v>0</v>
      </c>
      <c r="T117" s="6">
        <f>INDEX(Demand!$F$9:$T$268,MATCH('SPC Backing (Hide)'!$B117,Demand!$C$9:$C$268,0),MATCH('SPC Backing (Hide)'!T$3,Demand!$F$8:$T$8,0))</f>
        <v>0</v>
      </c>
      <c r="U117" s="5">
        <f t="shared" si="16"/>
        <v>0</v>
      </c>
      <c r="V117">
        <f>IF(SPC!$B$13="",1,IF(SPC!$B$12="Yes",IF(Setup!$B$11="Weekly",IF(ROW(A114)&gt;=Demand!$A$8-51,1,0),IF(ROW(A114)&gt;=Demand!$A$8-11,1,0)),IF(Setup!$B$11="Weekly",IF(AND(B117&gt;=SPC!$B$13,B117&lt;SPC!$B$14),1,0),IF(AND(MATCH(E117,$E$4:$E$263,0)&gt;=MATCH(SPC!$B$13,$E$4:$E$263,0),MATCH(E117,$E$4:$E$263,0)&lt;=MATCH(SPC!$B$14,$E$4:$E$263,0)),1,0))))</f>
        <v>1</v>
      </c>
      <c r="W117" cm="1">
        <f t="array" ref="W117">INDEX($F$4:$U$263,ROW(A114),MATCH($X$2,$F$3:$U$3,0))</f>
        <v>0</v>
      </c>
      <c r="X117" t="e">
        <f>AVERAGE(INDEX($F$4:$U$263,MATCH(SPC!$B$13,IF(Setup!$B$11="Weekly",'SPC Backing (Hide)'!$B$4:$B$263,'SPC Backing (Hide)'!$E$4:$E$263),0),MATCH($X$2,$F$3:$U$3,0)):INDEX($F$4:$U$263,MATCH(SPC!$B$14,IF(Setup!$B$11="Weekly",'SPC Backing (Hide)'!$B$4:$B$263,'SPC Backing (Hide)'!$E$4:$E$263),0),MATCH('SPC Backing (Hide)'!$X$2,'SPC Backing (Hide)'!$F$3:$U$3,0)))</f>
        <v>#N/A</v>
      </c>
      <c r="Y117" cm="1">
        <f t="array" ref="Y117">ABS(INDEX($F$4:$U$263,ROW(A114),MATCH($X$2,$F$3:$U$3,0))-INDEX($F$4:$U$263,ROW(A113),MATCH($X$2,$F$3:$U$3,0)))</f>
        <v>0</v>
      </c>
      <c r="Z117" t="e">
        <f>AVERAGE(INDEX($Y$4:$Y$263,MATCH(SPC!$B$13,IF(Setup!$B$11="Weekly",'SPC Backing (Hide)'!$B$4:$B$263,'SPC Backing (Hide)'!$E$4:$E$263),0)):INDEX($Y$4:$Y$263,MATCH(SPC!$B$14,IF(Setup!$B$11="Weekly",'SPC Backing (Hide)'!$B$4:$B$263,'SPC Backing (Hide)'!$E$4:$E$263),0),1))</f>
        <v>#N/A</v>
      </c>
      <c r="AA117" t="e">
        <f t="shared" si="17"/>
        <v>#N/A</v>
      </c>
      <c r="AB117" t="e">
        <f t="shared" si="18"/>
        <v>#N/A</v>
      </c>
      <c r="AC117" t="e">
        <f t="shared" si="19"/>
        <v>#N/A</v>
      </c>
      <c r="AD117" t="e">
        <f t="shared" si="20"/>
        <v>#N/A</v>
      </c>
      <c r="AE117" t="e">
        <f t="shared" si="21"/>
        <v>#N/A</v>
      </c>
      <c r="AF117" t="e">
        <f t="shared" si="22"/>
        <v>#N/A</v>
      </c>
      <c r="AG117" t="e">
        <f t="shared" si="23"/>
        <v>#N/A</v>
      </c>
      <c r="AH117" t="e">
        <f t="shared" si="24"/>
        <v>#N/A</v>
      </c>
      <c r="AI117" t="e">
        <f t="shared" si="31"/>
        <v>#N/A</v>
      </c>
      <c r="AJ117" t="e">
        <f t="shared" si="25"/>
        <v>#N/A</v>
      </c>
      <c r="AK117">
        <f t="shared" si="26"/>
        <v>0</v>
      </c>
      <c r="AL117" t="e">
        <f t="shared" si="27"/>
        <v>#N/A</v>
      </c>
      <c r="AM117" t="e">
        <f t="shared" si="28"/>
        <v>#N/A</v>
      </c>
      <c r="AN117" t="e">
        <f t="shared" si="29"/>
        <v>#N/A</v>
      </c>
      <c r="AO117" t="e">
        <f>_xlfn.PERCENTILE.INC(INDEX($W$4:$W$263,MATCH(SPC!$B$13,IF(Setup!$B$11="Weekly",'SPC Backing (Hide)'!$B$4:$B$263,'SPC Backing (Hide)'!$E$4:$E$263),0),1):INDEX($W$4:$W$263,MATCH(SPC!$B$14,IF(Setup!$B$11="Weekly",'SPC Backing (Hide)'!$B$4:$B$263,'SPC Backing (Hide)'!$E$4:$E$263),0),1),'SPC Backing (Hide)'!$AO$3)</f>
        <v>#N/A</v>
      </c>
      <c r="AP117" t="e">
        <f>IF(_xlfn.PERCENTILE.INC(INDEX($W$4:$W$263,MATCH(SPC!$B$13,IF(Setup!$B$11="Weekly",'SPC Backing (Hide)'!$B$4:$B$263,'SPC Backing (Hide)'!$E$4:$E$263),0),1):INDEX($W$4:$W$263,MATCH(SPC!$B$14,IF(Setup!$B$11="Weekly",'SPC Backing (Hide)'!$B$4:$B$263,'SPC Backing (Hide)'!$E$4:$E$263),0),1),'SPC Backing (Hide)'!$AP$3)=AO117,_xlfn.PERCENTILE.INC(INDEX($W$4:$W$263,MATCH(SPC!$B$13,IF(Setup!$B$11="Weekly",'SPC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7" t="e">
        <f t="shared" si="30"/>
        <v>#N/A</v>
      </c>
    </row>
    <row r="118" spans="2:43" x14ac:dyDescent="0.35">
      <c r="B118" s="12" t="str">
        <f>Demand!C123</f>
        <v/>
      </c>
      <c r="C118" s="57" t="str">
        <f>Demand!D123</f>
        <v/>
      </c>
      <c r="D118" s="57" t="str">
        <f>Demand!E123</f>
        <v/>
      </c>
      <c r="E118" s="57" t="e">
        <f>TEXT(D118*29,"mmm")&amp;"-"&amp;IF(D118=1,MAX($C$4:C117)+1,MAX($C$4:C117))</f>
        <v>#VALUE!</v>
      </c>
      <c r="F118" s="7">
        <f>INDEX(Demand!$F$9:$T$268,MATCH('SPC Backing (Hide)'!$B118,Demand!$C$9:$C$268,0),MATCH('SPC Backing (Hide)'!F$3,Demand!$F$8:$T$8,0))</f>
        <v>0</v>
      </c>
      <c r="G118" s="5">
        <f>INDEX(Demand!$F$9:$T$268,MATCH('SPC Backing (Hide)'!$B118,Demand!$C$9:$C$268,0),MATCH('SPC Backing (Hide)'!G$3,Demand!$F$8:$T$8,0))</f>
        <v>0</v>
      </c>
      <c r="H118" s="5">
        <f>INDEX(Demand!$F$9:$T$268,MATCH('SPC Backing (Hide)'!$B118,Demand!$C$9:$C$268,0),MATCH('SPC Backing (Hide)'!H$3,Demand!$F$8:$T$8,0))</f>
        <v>0</v>
      </c>
      <c r="I118" s="5">
        <f>INDEX(Demand!$F$9:$T$268,MATCH('SPC Backing (Hide)'!$B118,Demand!$C$9:$C$268,0),MATCH('SPC Backing (Hide)'!I$3,Demand!$F$8:$T$8,0))</f>
        <v>0</v>
      </c>
      <c r="J118" s="5">
        <f>INDEX(Demand!$F$9:$T$268,MATCH('SPC Backing (Hide)'!$B118,Demand!$C$9:$C$268,0),MATCH('SPC Backing (Hide)'!J$3,Demand!$F$8:$T$8,0))</f>
        <v>0</v>
      </c>
      <c r="K118" s="5">
        <f>INDEX(Demand!$F$9:$T$268,MATCH('SPC Backing (Hide)'!$B118,Demand!$C$9:$C$268,0),MATCH('SPC Backing (Hide)'!K$3,Demand!$F$8:$T$8,0))</f>
        <v>0</v>
      </c>
      <c r="L118" s="5">
        <f>INDEX(Demand!$F$9:$T$268,MATCH('SPC Backing (Hide)'!$B118,Demand!$C$9:$C$268,0),MATCH('SPC Backing (Hide)'!L$3,Demand!$F$8:$T$8,0))</f>
        <v>0</v>
      </c>
      <c r="M118" s="5">
        <f>INDEX(Demand!$F$9:$T$268,MATCH('SPC Backing (Hide)'!$B118,Demand!$C$9:$C$268,0),MATCH('SPC Backing (Hide)'!M$3,Demand!$F$8:$T$8,0))</f>
        <v>0</v>
      </c>
      <c r="N118" s="5">
        <f>INDEX(Demand!$F$9:$T$268,MATCH('SPC Backing (Hide)'!$B118,Demand!$C$9:$C$268,0),MATCH('SPC Backing (Hide)'!N$3,Demand!$F$8:$T$8,0))</f>
        <v>0</v>
      </c>
      <c r="O118" s="5">
        <f>INDEX(Demand!$F$9:$T$268,MATCH('SPC Backing (Hide)'!$B118,Demand!$C$9:$C$268,0),MATCH('SPC Backing (Hide)'!O$3,Demand!$F$8:$T$8,0))</f>
        <v>0</v>
      </c>
      <c r="P118" s="5">
        <f>INDEX(Demand!$F$9:$T$268,MATCH('SPC Backing (Hide)'!$B118,Demand!$C$9:$C$268,0),MATCH('SPC Backing (Hide)'!P$3,Demand!$F$8:$T$8,0))</f>
        <v>0</v>
      </c>
      <c r="Q118" s="5">
        <f>INDEX(Demand!$F$9:$T$268,MATCH('SPC Backing (Hide)'!$B118,Demand!$C$9:$C$268,0),MATCH('SPC Backing (Hide)'!Q$3,Demand!$F$8:$T$8,0))</f>
        <v>0</v>
      </c>
      <c r="R118" s="5">
        <f>INDEX(Demand!$F$9:$T$268,MATCH('SPC Backing (Hide)'!$B118,Demand!$C$9:$C$268,0),MATCH('SPC Backing (Hide)'!R$3,Demand!$F$8:$T$8,0))</f>
        <v>0</v>
      </c>
      <c r="S118" s="5">
        <f>INDEX(Demand!$F$9:$T$268,MATCH('SPC Backing (Hide)'!$B118,Demand!$C$9:$C$268,0),MATCH('SPC Backing (Hide)'!S$3,Demand!$F$8:$T$8,0))</f>
        <v>0</v>
      </c>
      <c r="T118" s="6">
        <f>INDEX(Demand!$F$9:$T$268,MATCH('SPC Backing (Hide)'!$B118,Demand!$C$9:$C$268,0),MATCH('SPC Backing (Hide)'!T$3,Demand!$F$8:$T$8,0))</f>
        <v>0</v>
      </c>
      <c r="U118" s="5">
        <f t="shared" si="16"/>
        <v>0</v>
      </c>
      <c r="V118">
        <f>IF(SPC!$B$13="",1,IF(SPC!$B$12="Yes",IF(Setup!$B$11="Weekly",IF(ROW(A115)&gt;=Demand!$A$8-51,1,0),IF(ROW(A115)&gt;=Demand!$A$8-11,1,0)),IF(Setup!$B$11="Weekly",IF(AND(B118&gt;=SPC!$B$13,B118&lt;SPC!$B$14),1,0),IF(AND(MATCH(E118,$E$4:$E$263,0)&gt;=MATCH(SPC!$B$13,$E$4:$E$263,0),MATCH(E118,$E$4:$E$263,0)&lt;=MATCH(SPC!$B$14,$E$4:$E$263,0)),1,0))))</f>
        <v>1</v>
      </c>
      <c r="W118" cm="1">
        <f t="array" ref="W118">INDEX($F$4:$U$263,ROW(A115),MATCH($X$2,$F$3:$U$3,0))</f>
        <v>0</v>
      </c>
      <c r="X118" t="e">
        <f>AVERAGE(INDEX($F$4:$U$263,MATCH(SPC!$B$13,IF(Setup!$B$11="Weekly",'SPC Backing (Hide)'!$B$4:$B$263,'SPC Backing (Hide)'!$E$4:$E$263),0),MATCH($X$2,$F$3:$U$3,0)):INDEX($F$4:$U$263,MATCH(SPC!$B$14,IF(Setup!$B$11="Weekly",'SPC Backing (Hide)'!$B$4:$B$263,'SPC Backing (Hide)'!$E$4:$E$263),0),MATCH('SPC Backing (Hide)'!$X$2,'SPC Backing (Hide)'!$F$3:$U$3,0)))</f>
        <v>#N/A</v>
      </c>
      <c r="Y118" cm="1">
        <f t="array" ref="Y118">ABS(INDEX($F$4:$U$263,ROW(A115),MATCH($X$2,$F$3:$U$3,0))-INDEX($F$4:$U$263,ROW(A114),MATCH($X$2,$F$3:$U$3,0)))</f>
        <v>0</v>
      </c>
      <c r="Z118" t="e">
        <f>AVERAGE(INDEX($Y$4:$Y$263,MATCH(SPC!$B$13,IF(Setup!$B$11="Weekly",'SPC Backing (Hide)'!$B$4:$B$263,'SPC Backing (Hide)'!$E$4:$E$263),0)):INDEX($Y$4:$Y$263,MATCH(SPC!$B$14,IF(Setup!$B$11="Weekly",'SPC Backing (Hide)'!$B$4:$B$263,'SPC Backing (Hide)'!$E$4:$E$263),0),1))</f>
        <v>#N/A</v>
      </c>
      <c r="AA118" t="e">
        <f t="shared" si="17"/>
        <v>#N/A</v>
      </c>
      <c r="AB118" t="e">
        <f t="shared" si="18"/>
        <v>#N/A</v>
      </c>
      <c r="AC118" t="e">
        <f t="shared" si="19"/>
        <v>#N/A</v>
      </c>
      <c r="AD118" t="e">
        <f t="shared" si="20"/>
        <v>#N/A</v>
      </c>
      <c r="AE118" t="e">
        <f t="shared" si="21"/>
        <v>#N/A</v>
      </c>
      <c r="AF118" t="e">
        <f t="shared" si="22"/>
        <v>#N/A</v>
      </c>
      <c r="AG118" t="e">
        <f t="shared" si="23"/>
        <v>#N/A</v>
      </c>
      <c r="AH118" t="e">
        <f t="shared" si="24"/>
        <v>#N/A</v>
      </c>
      <c r="AI118" t="e">
        <f t="shared" si="31"/>
        <v>#N/A</v>
      </c>
      <c r="AJ118" t="e">
        <f t="shared" si="25"/>
        <v>#N/A</v>
      </c>
      <c r="AK118">
        <f t="shared" si="26"/>
        <v>0</v>
      </c>
      <c r="AL118" t="e">
        <f t="shared" si="27"/>
        <v>#N/A</v>
      </c>
      <c r="AM118" t="e">
        <f t="shared" si="28"/>
        <v>#N/A</v>
      </c>
      <c r="AN118" t="e">
        <f t="shared" si="29"/>
        <v>#N/A</v>
      </c>
      <c r="AO118" t="e">
        <f>_xlfn.PERCENTILE.INC(INDEX($W$4:$W$263,MATCH(SPC!$B$13,IF(Setup!$B$11="Weekly",'SPC Backing (Hide)'!$B$4:$B$263,'SPC Backing (Hide)'!$E$4:$E$263),0),1):INDEX($W$4:$W$263,MATCH(SPC!$B$14,IF(Setup!$B$11="Weekly",'SPC Backing (Hide)'!$B$4:$B$263,'SPC Backing (Hide)'!$E$4:$E$263),0),1),'SPC Backing (Hide)'!$AO$3)</f>
        <v>#N/A</v>
      </c>
      <c r="AP118" t="e">
        <f>IF(_xlfn.PERCENTILE.INC(INDEX($W$4:$W$263,MATCH(SPC!$B$13,IF(Setup!$B$11="Weekly",'SPC Backing (Hide)'!$B$4:$B$263,'SPC Backing (Hide)'!$E$4:$E$263),0),1):INDEX($W$4:$W$263,MATCH(SPC!$B$14,IF(Setup!$B$11="Weekly",'SPC Backing (Hide)'!$B$4:$B$263,'SPC Backing (Hide)'!$E$4:$E$263),0),1),'SPC Backing (Hide)'!$AP$3)=AO118,_xlfn.PERCENTILE.INC(INDEX($W$4:$W$263,MATCH(SPC!$B$13,IF(Setup!$B$11="Weekly",'SPC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8" t="e">
        <f t="shared" si="30"/>
        <v>#N/A</v>
      </c>
    </row>
    <row r="119" spans="2:43" x14ac:dyDescent="0.35">
      <c r="B119" s="12" t="str">
        <f>Demand!C124</f>
        <v/>
      </c>
      <c r="C119" s="57" t="str">
        <f>Demand!D124</f>
        <v/>
      </c>
      <c r="D119" s="57" t="str">
        <f>Demand!E124</f>
        <v/>
      </c>
      <c r="E119" s="57" t="e">
        <f>TEXT(D119*29,"mmm")&amp;"-"&amp;IF(D119=1,MAX($C$4:C118)+1,MAX($C$4:C118))</f>
        <v>#VALUE!</v>
      </c>
      <c r="F119" s="7">
        <f>INDEX(Demand!$F$9:$T$268,MATCH('SPC Backing (Hide)'!$B119,Demand!$C$9:$C$268,0),MATCH('SPC Backing (Hide)'!F$3,Demand!$F$8:$T$8,0))</f>
        <v>0</v>
      </c>
      <c r="G119" s="5">
        <f>INDEX(Demand!$F$9:$T$268,MATCH('SPC Backing (Hide)'!$B119,Demand!$C$9:$C$268,0),MATCH('SPC Backing (Hide)'!G$3,Demand!$F$8:$T$8,0))</f>
        <v>0</v>
      </c>
      <c r="H119" s="5">
        <f>INDEX(Demand!$F$9:$T$268,MATCH('SPC Backing (Hide)'!$B119,Demand!$C$9:$C$268,0),MATCH('SPC Backing (Hide)'!H$3,Demand!$F$8:$T$8,0))</f>
        <v>0</v>
      </c>
      <c r="I119" s="5">
        <f>INDEX(Demand!$F$9:$T$268,MATCH('SPC Backing (Hide)'!$B119,Demand!$C$9:$C$268,0),MATCH('SPC Backing (Hide)'!I$3,Demand!$F$8:$T$8,0))</f>
        <v>0</v>
      </c>
      <c r="J119" s="5">
        <f>INDEX(Demand!$F$9:$T$268,MATCH('SPC Backing (Hide)'!$B119,Demand!$C$9:$C$268,0),MATCH('SPC Backing (Hide)'!J$3,Demand!$F$8:$T$8,0))</f>
        <v>0</v>
      </c>
      <c r="K119" s="5">
        <f>INDEX(Demand!$F$9:$T$268,MATCH('SPC Backing (Hide)'!$B119,Demand!$C$9:$C$268,0),MATCH('SPC Backing (Hide)'!K$3,Demand!$F$8:$T$8,0))</f>
        <v>0</v>
      </c>
      <c r="L119" s="5">
        <f>INDEX(Demand!$F$9:$T$268,MATCH('SPC Backing (Hide)'!$B119,Demand!$C$9:$C$268,0),MATCH('SPC Backing (Hide)'!L$3,Demand!$F$8:$T$8,0))</f>
        <v>0</v>
      </c>
      <c r="M119" s="5">
        <f>INDEX(Demand!$F$9:$T$268,MATCH('SPC Backing (Hide)'!$B119,Demand!$C$9:$C$268,0),MATCH('SPC Backing (Hide)'!M$3,Demand!$F$8:$T$8,0))</f>
        <v>0</v>
      </c>
      <c r="N119" s="5">
        <f>INDEX(Demand!$F$9:$T$268,MATCH('SPC Backing (Hide)'!$B119,Demand!$C$9:$C$268,0),MATCH('SPC Backing (Hide)'!N$3,Demand!$F$8:$T$8,0))</f>
        <v>0</v>
      </c>
      <c r="O119" s="5">
        <f>INDEX(Demand!$F$9:$T$268,MATCH('SPC Backing (Hide)'!$B119,Demand!$C$9:$C$268,0),MATCH('SPC Backing (Hide)'!O$3,Demand!$F$8:$T$8,0))</f>
        <v>0</v>
      </c>
      <c r="P119" s="5">
        <f>INDEX(Demand!$F$9:$T$268,MATCH('SPC Backing (Hide)'!$B119,Demand!$C$9:$C$268,0),MATCH('SPC Backing (Hide)'!P$3,Demand!$F$8:$T$8,0))</f>
        <v>0</v>
      </c>
      <c r="Q119" s="5">
        <f>INDEX(Demand!$F$9:$T$268,MATCH('SPC Backing (Hide)'!$B119,Demand!$C$9:$C$268,0),MATCH('SPC Backing (Hide)'!Q$3,Demand!$F$8:$T$8,0))</f>
        <v>0</v>
      </c>
      <c r="R119" s="5">
        <f>INDEX(Demand!$F$9:$T$268,MATCH('SPC Backing (Hide)'!$B119,Demand!$C$9:$C$268,0),MATCH('SPC Backing (Hide)'!R$3,Demand!$F$8:$T$8,0))</f>
        <v>0</v>
      </c>
      <c r="S119" s="5">
        <f>INDEX(Demand!$F$9:$T$268,MATCH('SPC Backing (Hide)'!$B119,Demand!$C$9:$C$268,0),MATCH('SPC Backing (Hide)'!S$3,Demand!$F$8:$T$8,0))</f>
        <v>0</v>
      </c>
      <c r="T119" s="6">
        <f>INDEX(Demand!$F$9:$T$268,MATCH('SPC Backing (Hide)'!$B119,Demand!$C$9:$C$268,0),MATCH('SPC Backing (Hide)'!T$3,Demand!$F$8:$T$8,0))</f>
        <v>0</v>
      </c>
      <c r="U119" s="5">
        <f t="shared" si="16"/>
        <v>0</v>
      </c>
      <c r="V119">
        <f>IF(SPC!$B$13="",1,IF(SPC!$B$12="Yes",IF(Setup!$B$11="Weekly",IF(ROW(A116)&gt;=Demand!$A$8-51,1,0),IF(ROW(A116)&gt;=Demand!$A$8-11,1,0)),IF(Setup!$B$11="Weekly",IF(AND(B119&gt;=SPC!$B$13,B119&lt;SPC!$B$14),1,0),IF(AND(MATCH(E119,$E$4:$E$263,0)&gt;=MATCH(SPC!$B$13,$E$4:$E$263,0),MATCH(E119,$E$4:$E$263,0)&lt;=MATCH(SPC!$B$14,$E$4:$E$263,0)),1,0))))</f>
        <v>1</v>
      </c>
      <c r="W119" cm="1">
        <f t="array" ref="W119">INDEX($F$4:$U$263,ROW(A116),MATCH($X$2,$F$3:$U$3,0))</f>
        <v>0</v>
      </c>
      <c r="X119" t="e">
        <f>AVERAGE(INDEX($F$4:$U$263,MATCH(SPC!$B$13,IF(Setup!$B$11="Weekly",'SPC Backing (Hide)'!$B$4:$B$263,'SPC Backing (Hide)'!$E$4:$E$263),0),MATCH($X$2,$F$3:$U$3,0)):INDEX($F$4:$U$263,MATCH(SPC!$B$14,IF(Setup!$B$11="Weekly",'SPC Backing (Hide)'!$B$4:$B$263,'SPC Backing (Hide)'!$E$4:$E$263),0),MATCH('SPC Backing (Hide)'!$X$2,'SPC Backing (Hide)'!$F$3:$U$3,0)))</f>
        <v>#N/A</v>
      </c>
      <c r="Y119" cm="1">
        <f t="array" ref="Y119">ABS(INDEX($F$4:$U$263,ROW(A116),MATCH($X$2,$F$3:$U$3,0))-INDEX($F$4:$U$263,ROW(A115),MATCH($X$2,$F$3:$U$3,0)))</f>
        <v>0</v>
      </c>
      <c r="Z119" t="e">
        <f>AVERAGE(INDEX($Y$4:$Y$263,MATCH(SPC!$B$13,IF(Setup!$B$11="Weekly",'SPC Backing (Hide)'!$B$4:$B$263,'SPC Backing (Hide)'!$E$4:$E$263),0)):INDEX($Y$4:$Y$263,MATCH(SPC!$B$14,IF(Setup!$B$11="Weekly",'SPC Backing (Hide)'!$B$4:$B$263,'SPC Backing (Hide)'!$E$4:$E$263),0),1))</f>
        <v>#N/A</v>
      </c>
      <c r="AA119" t="e">
        <f t="shared" si="17"/>
        <v>#N/A</v>
      </c>
      <c r="AB119" t="e">
        <f t="shared" si="18"/>
        <v>#N/A</v>
      </c>
      <c r="AC119" t="e">
        <f t="shared" si="19"/>
        <v>#N/A</v>
      </c>
      <c r="AD119" t="e">
        <f t="shared" si="20"/>
        <v>#N/A</v>
      </c>
      <c r="AE119" t="e">
        <f t="shared" si="21"/>
        <v>#N/A</v>
      </c>
      <c r="AF119" t="e">
        <f t="shared" si="22"/>
        <v>#N/A</v>
      </c>
      <c r="AG119" t="e">
        <f t="shared" si="23"/>
        <v>#N/A</v>
      </c>
      <c r="AH119" t="e">
        <f t="shared" si="24"/>
        <v>#N/A</v>
      </c>
      <c r="AI119" t="e">
        <f t="shared" si="31"/>
        <v>#N/A</v>
      </c>
      <c r="AJ119" t="e">
        <f t="shared" si="25"/>
        <v>#N/A</v>
      </c>
      <c r="AK119">
        <f t="shared" si="26"/>
        <v>0</v>
      </c>
      <c r="AL119" t="e">
        <f t="shared" si="27"/>
        <v>#N/A</v>
      </c>
      <c r="AM119" t="e">
        <f t="shared" si="28"/>
        <v>#N/A</v>
      </c>
      <c r="AN119" t="e">
        <f t="shared" si="29"/>
        <v>#N/A</v>
      </c>
      <c r="AO119" t="e">
        <f>_xlfn.PERCENTILE.INC(INDEX($W$4:$W$263,MATCH(SPC!$B$13,IF(Setup!$B$11="Weekly",'SPC Backing (Hide)'!$B$4:$B$263,'SPC Backing (Hide)'!$E$4:$E$263),0),1):INDEX($W$4:$W$263,MATCH(SPC!$B$14,IF(Setup!$B$11="Weekly",'SPC Backing (Hide)'!$B$4:$B$263,'SPC Backing (Hide)'!$E$4:$E$263),0),1),'SPC Backing (Hide)'!$AO$3)</f>
        <v>#N/A</v>
      </c>
      <c r="AP119" t="e">
        <f>IF(_xlfn.PERCENTILE.INC(INDEX($W$4:$W$263,MATCH(SPC!$B$13,IF(Setup!$B$11="Weekly",'SPC Backing (Hide)'!$B$4:$B$263,'SPC Backing (Hide)'!$E$4:$E$263),0),1):INDEX($W$4:$W$263,MATCH(SPC!$B$14,IF(Setup!$B$11="Weekly",'SPC Backing (Hide)'!$B$4:$B$263,'SPC Backing (Hide)'!$E$4:$E$263),0),1),'SPC Backing (Hide)'!$AP$3)=AO119,_xlfn.PERCENTILE.INC(INDEX($W$4:$W$263,MATCH(SPC!$B$13,IF(Setup!$B$11="Weekly",'SPC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19" t="e">
        <f t="shared" si="30"/>
        <v>#N/A</v>
      </c>
    </row>
    <row r="120" spans="2:43" x14ac:dyDescent="0.35">
      <c r="B120" s="12" t="str">
        <f>Demand!C125</f>
        <v/>
      </c>
      <c r="C120" s="57" t="str">
        <f>Demand!D125</f>
        <v/>
      </c>
      <c r="D120" s="57" t="str">
        <f>Demand!E125</f>
        <v/>
      </c>
      <c r="E120" s="57" t="e">
        <f>TEXT(D120*29,"mmm")&amp;"-"&amp;IF(D120=1,MAX($C$4:C119)+1,MAX($C$4:C119))</f>
        <v>#VALUE!</v>
      </c>
      <c r="F120" s="7">
        <f>INDEX(Demand!$F$9:$T$268,MATCH('SPC Backing (Hide)'!$B120,Demand!$C$9:$C$268,0),MATCH('SPC Backing (Hide)'!F$3,Demand!$F$8:$T$8,0))</f>
        <v>0</v>
      </c>
      <c r="G120" s="5">
        <f>INDEX(Demand!$F$9:$T$268,MATCH('SPC Backing (Hide)'!$B120,Demand!$C$9:$C$268,0),MATCH('SPC Backing (Hide)'!G$3,Demand!$F$8:$T$8,0))</f>
        <v>0</v>
      </c>
      <c r="H120" s="5">
        <f>INDEX(Demand!$F$9:$T$268,MATCH('SPC Backing (Hide)'!$B120,Demand!$C$9:$C$268,0),MATCH('SPC Backing (Hide)'!H$3,Demand!$F$8:$T$8,0))</f>
        <v>0</v>
      </c>
      <c r="I120" s="5">
        <f>INDEX(Demand!$F$9:$T$268,MATCH('SPC Backing (Hide)'!$B120,Demand!$C$9:$C$268,0),MATCH('SPC Backing (Hide)'!I$3,Demand!$F$8:$T$8,0))</f>
        <v>0</v>
      </c>
      <c r="J120" s="5">
        <f>INDEX(Demand!$F$9:$T$268,MATCH('SPC Backing (Hide)'!$B120,Demand!$C$9:$C$268,0),MATCH('SPC Backing (Hide)'!J$3,Demand!$F$8:$T$8,0))</f>
        <v>0</v>
      </c>
      <c r="K120" s="5">
        <f>INDEX(Demand!$F$9:$T$268,MATCH('SPC Backing (Hide)'!$B120,Demand!$C$9:$C$268,0),MATCH('SPC Backing (Hide)'!K$3,Demand!$F$8:$T$8,0))</f>
        <v>0</v>
      </c>
      <c r="L120" s="5">
        <f>INDEX(Demand!$F$9:$T$268,MATCH('SPC Backing (Hide)'!$B120,Demand!$C$9:$C$268,0),MATCH('SPC Backing (Hide)'!L$3,Demand!$F$8:$T$8,0))</f>
        <v>0</v>
      </c>
      <c r="M120" s="5">
        <f>INDEX(Demand!$F$9:$T$268,MATCH('SPC Backing (Hide)'!$B120,Demand!$C$9:$C$268,0),MATCH('SPC Backing (Hide)'!M$3,Demand!$F$8:$T$8,0))</f>
        <v>0</v>
      </c>
      <c r="N120" s="5">
        <f>INDEX(Demand!$F$9:$T$268,MATCH('SPC Backing (Hide)'!$B120,Demand!$C$9:$C$268,0),MATCH('SPC Backing (Hide)'!N$3,Demand!$F$8:$T$8,0))</f>
        <v>0</v>
      </c>
      <c r="O120" s="5">
        <f>INDEX(Demand!$F$9:$T$268,MATCH('SPC Backing (Hide)'!$B120,Demand!$C$9:$C$268,0),MATCH('SPC Backing (Hide)'!O$3,Demand!$F$8:$T$8,0))</f>
        <v>0</v>
      </c>
      <c r="P120" s="5">
        <f>INDEX(Demand!$F$9:$T$268,MATCH('SPC Backing (Hide)'!$B120,Demand!$C$9:$C$268,0),MATCH('SPC Backing (Hide)'!P$3,Demand!$F$8:$T$8,0))</f>
        <v>0</v>
      </c>
      <c r="Q120" s="5">
        <f>INDEX(Demand!$F$9:$T$268,MATCH('SPC Backing (Hide)'!$B120,Demand!$C$9:$C$268,0),MATCH('SPC Backing (Hide)'!Q$3,Demand!$F$8:$T$8,0))</f>
        <v>0</v>
      </c>
      <c r="R120" s="5">
        <f>INDEX(Demand!$F$9:$T$268,MATCH('SPC Backing (Hide)'!$B120,Demand!$C$9:$C$268,0),MATCH('SPC Backing (Hide)'!R$3,Demand!$F$8:$T$8,0))</f>
        <v>0</v>
      </c>
      <c r="S120" s="5">
        <f>INDEX(Demand!$F$9:$T$268,MATCH('SPC Backing (Hide)'!$B120,Demand!$C$9:$C$268,0),MATCH('SPC Backing (Hide)'!S$3,Demand!$F$8:$T$8,0))</f>
        <v>0</v>
      </c>
      <c r="T120" s="6">
        <f>INDEX(Demand!$F$9:$T$268,MATCH('SPC Backing (Hide)'!$B120,Demand!$C$9:$C$268,0),MATCH('SPC Backing (Hide)'!T$3,Demand!$F$8:$T$8,0))</f>
        <v>0</v>
      </c>
      <c r="U120" s="5">
        <f t="shared" si="16"/>
        <v>0</v>
      </c>
      <c r="V120">
        <f>IF(SPC!$B$13="",1,IF(SPC!$B$12="Yes",IF(Setup!$B$11="Weekly",IF(ROW(A117)&gt;=Demand!$A$8-51,1,0),IF(ROW(A117)&gt;=Demand!$A$8-11,1,0)),IF(Setup!$B$11="Weekly",IF(AND(B120&gt;=SPC!$B$13,B120&lt;SPC!$B$14),1,0),IF(AND(MATCH(E120,$E$4:$E$263,0)&gt;=MATCH(SPC!$B$13,$E$4:$E$263,0),MATCH(E120,$E$4:$E$263,0)&lt;=MATCH(SPC!$B$14,$E$4:$E$263,0)),1,0))))</f>
        <v>1</v>
      </c>
      <c r="W120" cm="1">
        <f t="array" ref="W120">INDEX($F$4:$U$263,ROW(A117),MATCH($X$2,$F$3:$U$3,0))</f>
        <v>0</v>
      </c>
      <c r="X120" t="e">
        <f>AVERAGE(INDEX($F$4:$U$263,MATCH(SPC!$B$13,IF(Setup!$B$11="Weekly",'SPC Backing (Hide)'!$B$4:$B$263,'SPC Backing (Hide)'!$E$4:$E$263),0),MATCH($X$2,$F$3:$U$3,0)):INDEX($F$4:$U$263,MATCH(SPC!$B$14,IF(Setup!$B$11="Weekly",'SPC Backing (Hide)'!$B$4:$B$263,'SPC Backing (Hide)'!$E$4:$E$263),0),MATCH('SPC Backing (Hide)'!$X$2,'SPC Backing (Hide)'!$F$3:$U$3,0)))</f>
        <v>#N/A</v>
      </c>
      <c r="Y120" cm="1">
        <f t="array" ref="Y120">ABS(INDEX($F$4:$U$263,ROW(A117),MATCH($X$2,$F$3:$U$3,0))-INDEX($F$4:$U$263,ROW(A116),MATCH($X$2,$F$3:$U$3,0)))</f>
        <v>0</v>
      </c>
      <c r="Z120" t="e">
        <f>AVERAGE(INDEX($Y$4:$Y$263,MATCH(SPC!$B$13,IF(Setup!$B$11="Weekly",'SPC Backing (Hide)'!$B$4:$B$263,'SPC Backing (Hide)'!$E$4:$E$263),0)):INDEX($Y$4:$Y$263,MATCH(SPC!$B$14,IF(Setup!$B$11="Weekly",'SPC Backing (Hide)'!$B$4:$B$263,'SPC Backing (Hide)'!$E$4:$E$263),0),1))</f>
        <v>#N/A</v>
      </c>
      <c r="AA120" t="e">
        <f t="shared" si="17"/>
        <v>#N/A</v>
      </c>
      <c r="AB120" t="e">
        <f t="shared" si="18"/>
        <v>#N/A</v>
      </c>
      <c r="AC120" t="e">
        <f t="shared" si="19"/>
        <v>#N/A</v>
      </c>
      <c r="AD120" t="e">
        <f t="shared" si="20"/>
        <v>#N/A</v>
      </c>
      <c r="AE120" t="e">
        <f t="shared" si="21"/>
        <v>#N/A</v>
      </c>
      <c r="AF120" t="e">
        <f t="shared" si="22"/>
        <v>#N/A</v>
      </c>
      <c r="AG120" t="e">
        <f t="shared" si="23"/>
        <v>#N/A</v>
      </c>
      <c r="AH120" t="e">
        <f t="shared" si="24"/>
        <v>#N/A</v>
      </c>
      <c r="AI120" t="e">
        <f t="shared" si="31"/>
        <v>#N/A</v>
      </c>
      <c r="AJ120" t="e">
        <f t="shared" si="25"/>
        <v>#N/A</v>
      </c>
      <c r="AK120">
        <f t="shared" si="26"/>
        <v>0</v>
      </c>
      <c r="AL120" t="e">
        <f t="shared" si="27"/>
        <v>#N/A</v>
      </c>
      <c r="AM120" t="e">
        <f t="shared" si="28"/>
        <v>#N/A</v>
      </c>
      <c r="AN120" t="e">
        <f t="shared" si="29"/>
        <v>#N/A</v>
      </c>
      <c r="AO120" t="e">
        <f>_xlfn.PERCENTILE.INC(INDEX($W$4:$W$263,MATCH(SPC!$B$13,IF(Setup!$B$11="Weekly",'SPC Backing (Hide)'!$B$4:$B$263,'SPC Backing (Hide)'!$E$4:$E$263),0),1):INDEX($W$4:$W$263,MATCH(SPC!$B$14,IF(Setup!$B$11="Weekly",'SPC Backing (Hide)'!$B$4:$B$263,'SPC Backing (Hide)'!$E$4:$E$263),0),1),'SPC Backing (Hide)'!$AO$3)</f>
        <v>#N/A</v>
      </c>
      <c r="AP120" t="e">
        <f>IF(_xlfn.PERCENTILE.INC(INDEX($W$4:$W$263,MATCH(SPC!$B$13,IF(Setup!$B$11="Weekly",'SPC Backing (Hide)'!$B$4:$B$263,'SPC Backing (Hide)'!$E$4:$E$263),0),1):INDEX($W$4:$W$263,MATCH(SPC!$B$14,IF(Setup!$B$11="Weekly",'SPC Backing (Hide)'!$B$4:$B$263,'SPC Backing (Hide)'!$E$4:$E$263),0),1),'SPC Backing (Hide)'!$AP$3)=AO120,_xlfn.PERCENTILE.INC(INDEX($W$4:$W$263,MATCH(SPC!$B$13,IF(Setup!$B$11="Weekly",'SPC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0" t="e">
        <f t="shared" si="30"/>
        <v>#N/A</v>
      </c>
    </row>
    <row r="121" spans="2:43" x14ac:dyDescent="0.35">
      <c r="B121" s="12" t="str">
        <f>Demand!C126</f>
        <v/>
      </c>
      <c r="C121" s="57" t="str">
        <f>Demand!D126</f>
        <v/>
      </c>
      <c r="D121" s="57" t="str">
        <f>Demand!E126</f>
        <v/>
      </c>
      <c r="E121" s="57" t="e">
        <f>TEXT(D121*29,"mmm")&amp;"-"&amp;IF(D121=1,MAX($C$4:C120)+1,MAX($C$4:C120))</f>
        <v>#VALUE!</v>
      </c>
      <c r="F121" s="7">
        <f>INDEX(Demand!$F$9:$T$268,MATCH('SPC Backing (Hide)'!$B121,Demand!$C$9:$C$268,0),MATCH('SPC Backing (Hide)'!F$3,Demand!$F$8:$T$8,0))</f>
        <v>0</v>
      </c>
      <c r="G121" s="5">
        <f>INDEX(Demand!$F$9:$T$268,MATCH('SPC Backing (Hide)'!$B121,Demand!$C$9:$C$268,0),MATCH('SPC Backing (Hide)'!G$3,Demand!$F$8:$T$8,0))</f>
        <v>0</v>
      </c>
      <c r="H121" s="5">
        <f>INDEX(Demand!$F$9:$T$268,MATCH('SPC Backing (Hide)'!$B121,Demand!$C$9:$C$268,0),MATCH('SPC Backing (Hide)'!H$3,Demand!$F$8:$T$8,0))</f>
        <v>0</v>
      </c>
      <c r="I121" s="5">
        <f>INDEX(Demand!$F$9:$T$268,MATCH('SPC Backing (Hide)'!$B121,Demand!$C$9:$C$268,0),MATCH('SPC Backing (Hide)'!I$3,Demand!$F$8:$T$8,0))</f>
        <v>0</v>
      </c>
      <c r="J121" s="5">
        <f>INDEX(Demand!$F$9:$T$268,MATCH('SPC Backing (Hide)'!$B121,Demand!$C$9:$C$268,0),MATCH('SPC Backing (Hide)'!J$3,Demand!$F$8:$T$8,0))</f>
        <v>0</v>
      </c>
      <c r="K121" s="5">
        <f>INDEX(Demand!$F$9:$T$268,MATCH('SPC Backing (Hide)'!$B121,Demand!$C$9:$C$268,0),MATCH('SPC Backing (Hide)'!K$3,Demand!$F$8:$T$8,0))</f>
        <v>0</v>
      </c>
      <c r="L121" s="5">
        <f>INDEX(Demand!$F$9:$T$268,MATCH('SPC Backing (Hide)'!$B121,Demand!$C$9:$C$268,0),MATCH('SPC Backing (Hide)'!L$3,Demand!$F$8:$T$8,0))</f>
        <v>0</v>
      </c>
      <c r="M121" s="5">
        <f>INDEX(Demand!$F$9:$T$268,MATCH('SPC Backing (Hide)'!$B121,Demand!$C$9:$C$268,0),MATCH('SPC Backing (Hide)'!M$3,Demand!$F$8:$T$8,0))</f>
        <v>0</v>
      </c>
      <c r="N121" s="5">
        <f>INDEX(Demand!$F$9:$T$268,MATCH('SPC Backing (Hide)'!$B121,Demand!$C$9:$C$268,0),MATCH('SPC Backing (Hide)'!N$3,Demand!$F$8:$T$8,0))</f>
        <v>0</v>
      </c>
      <c r="O121" s="5">
        <f>INDEX(Demand!$F$9:$T$268,MATCH('SPC Backing (Hide)'!$B121,Demand!$C$9:$C$268,0),MATCH('SPC Backing (Hide)'!O$3,Demand!$F$8:$T$8,0))</f>
        <v>0</v>
      </c>
      <c r="P121" s="5">
        <f>INDEX(Demand!$F$9:$T$268,MATCH('SPC Backing (Hide)'!$B121,Demand!$C$9:$C$268,0),MATCH('SPC Backing (Hide)'!P$3,Demand!$F$8:$T$8,0))</f>
        <v>0</v>
      </c>
      <c r="Q121" s="5">
        <f>INDEX(Demand!$F$9:$T$268,MATCH('SPC Backing (Hide)'!$B121,Demand!$C$9:$C$268,0),MATCH('SPC Backing (Hide)'!Q$3,Demand!$F$8:$T$8,0))</f>
        <v>0</v>
      </c>
      <c r="R121" s="5">
        <f>INDEX(Demand!$F$9:$T$268,MATCH('SPC Backing (Hide)'!$B121,Demand!$C$9:$C$268,0),MATCH('SPC Backing (Hide)'!R$3,Demand!$F$8:$T$8,0))</f>
        <v>0</v>
      </c>
      <c r="S121" s="5">
        <f>INDEX(Demand!$F$9:$T$268,MATCH('SPC Backing (Hide)'!$B121,Demand!$C$9:$C$268,0),MATCH('SPC Backing (Hide)'!S$3,Demand!$F$8:$T$8,0))</f>
        <v>0</v>
      </c>
      <c r="T121" s="6">
        <f>INDEX(Demand!$F$9:$T$268,MATCH('SPC Backing (Hide)'!$B121,Demand!$C$9:$C$268,0),MATCH('SPC Backing (Hide)'!T$3,Demand!$F$8:$T$8,0))</f>
        <v>0</v>
      </c>
      <c r="U121" s="5">
        <f t="shared" si="16"/>
        <v>0</v>
      </c>
      <c r="V121">
        <f>IF(SPC!$B$13="",1,IF(SPC!$B$12="Yes",IF(Setup!$B$11="Weekly",IF(ROW(A118)&gt;=Demand!$A$8-51,1,0),IF(ROW(A118)&gt;=Demand!$A$8-11,1,0)),IF(Setup!$B$11="Weekly",IF(AND(B121&gt;=SPC!$B$13,B121&lt;SPC!$B$14),1,0),IF(AND(MATCH(E121,$E$4:$E$263,0)&gt;=MATCH(SPC!$B$13,$E$4:$E$263,0),MATCH(E121,$E$4:$E$263,0)&lt;=MATCH(SPC!$B$14,$E$4:$E$263,0)),1,0))))</f>
        <v>1</v>
      </c>
      <c r="W121" cm="1">
        <f t="array" ref="W121">INDEX($F$4:$U$263,ROW(A118),MATCH($X$2,$F$3:$U$3,0))</f>
        <v>0</v>
      </c>
      <c r="X121" t="e">
        <f>AVERAGE(INDEX($F$4:$U$263,MATCH(SPC!$B$13,IF(Setup!$B$11="Weekly",'SPC Backing (Hide)'!$B$4:$B$263,'SPC Backing (Hide)'!$E$4:$E$263),0),MATCH($X$2,$F$3:$U$3,0)):INDEX($F$4:$U$263,MATCH(SPC!$B$14,IF(Setup!$B$11="Weekly",'SPC Backing (Hide)'!$B$4:$B$263,'SPC Backing (Hide)'!$E$4:$E$263),0),MATCH('SPC Backing (Hide)'!$X$2,'SPC Backing (Hide)'!$F$3:$U$3,0)))</f>
        <v>#N/A</v>
      </c>
      <c r="Y121" cm="1">
        <f t="array" ref="Y121">ABS(INDEX($F$4:$U$263,ROW(A118),MATCH($X$2,$F$3:$U$3,0))-INDEX($F$4:$U$263,ROW(A117),MATCH($X$2,$F$3:$U$3,0)))</f>
        <v>0</v>
      </c>
      <c r="Z121" t="e">
        <f>AVERAGE(INDEX($Y$4:$Y$263,MATCH(SPC!$B$13,IF(Setup!$B$11="Weekly",'SPC Backing (Hide)'!$B$4:$B$263,'SPC Backing (Hide)'!$E$4:$E$263),0)):INDEX($Y$4:$Y$263,MATCH(SPC!$B$14,IF(Setup!$B$11="Weekly",'SPC Backing (Hide)'!$B$4:$B$263,'SPC Backing (Hide)'!$E$4:$E$263),0),1))</f>
        <v>#N/A</v>
      </c>
      <c r="AA121" t="e">
        <f t="shared" si="17"/>
        <v>#N/A</v>
      </c>
      <c r="AB121" t="e">
        <f t="shared" si="18"/>
        <v>#N/A</v>
      </c>
      <c r="AC121" t="e">
        <f t="shared" si="19"/>
        <v>#N/A</v>
      </c>
      <c r="AD121" t="e">
        <f t="shared" si="20"/>
        <v>#N/A</v>
      </c>
      <c r="AE121" t="e">
        <f t="shared" si="21"/>
        <v>#N/A</v>
      </c>
      <c r="AF121" t="e">
        <f t="shared" si="22"/>
        <v>#N/A</v>
      </c>
      <c r="AG121" t="e">
        <f t="shared" si="23"/>
        <v>#N/A</v>
      </c>
      <c r="AH121" t="e">
        <f t="shared" si="24"/>
        <v>#N/A</v>
      </c>
      <c r="AI121" t="e">
        <f t="shared" si="31"/>
        <v>#N/A</v>
      </c>
      <c r="AJ121" t="e">
        <f t="shared" si="25"/>
        <v>#N/A</v>
      </c>
      <c r="AK121">
        <f t="shared" si="26"/>
        <v>0</v>
      </c>
      <c r="AL121" t="e">
        <f t="shared" si="27"/>
        <v>#N/A</v>
      </c>
      <c r="AM121" t="e">
        <f t="shared" si="28"/>
        <v>#N/A</v>
      </c>
      <c r="AN121" t="e">
        <f t="shared" si="29"/>
        <v>#N/A</v>
      </c>
      <c r="AO121" t="e">
        <f>_xlfn.PERCENTILE.INC(INDEX($W$4:$W$263,MATCH(SPC!$B$13,IF(Setup!$B$11="Weekly",'SPC Backing (Hide)'!$B$4:$B$263,'SPC Backing (Hide)'!$E$4:$E$263),0),1):INDEX($W$4:$W$263,MATCH(SPC!$B$14,IF(Setup!$B$11="Weekly",'SPC Backing (Hide)'!$B$4:$B$263,'SPC Backing (Hide)'!$E$4:$E$263),0),1),'SPC Backing (Hide)'!$AO$3)</f>
        <v>#N/A</v>
      </c>
      <c r="AP121" t="e">
        <f>IF(_xlfn.PERCENTILE.INC(INDEX($W$4:$W$263,MATCH(SPC!$B$13,IF(Setup!$B$11="Weekly",'SPC Backing (Hide)'!$B$4:$B$263,'SPC Backing (Hide)'!$E$4:$E$263),0),1):INDEX($W$4:$W$263,MATCH(SPC!$B$14,IF(Setup!$B$11="Weekly",'SPC Backing (Hide)'!$B$4:$B$263,'SPC Backing (Hide)'!$E$4:$E$263),0),1),'SPC Backing (Hide)'!$AP$3)=AO121,_xlfn.PERCENTILE.INC(INDEX($W$4:$W$263,MATCH(SPC!$B$13,IF(Setup!$B$11="Weekly",'SPC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1" t="e">
        <f t="shared" si="30"/>
        <v>#N/A</v>
      </c>
    </row>
    <row r="122" spans="2:43" x14ac:dyDescent="0.35">
      <c r="B122" s="12" t="str">
        <f>Demand!C127</f>
        <v/>
      </c>
      <c r="C122" s="57" t="str">
        <f>Demand!D127</f>
        <v/>
      </c>
      <c r="D122" s="57" t="str">
        <f>Demand!E127</f>
        <v/>
      </c>
      <c r="E122" s="57" t="e">
        <f>TEXT(D122*29,"mmm")&amp;"-"&amp;IF(D122=1,MAX($C$4:C121)+1,MAX($C$4:C121))</f>
        <v>#VALUE!</v>
      </c>
      <c r="F122" s="7">
        <f>INDEX(Demand!$F$9:$T$268,MATCH('SPC Backing (Hide)'!$B122,Demand!$C$9:$C$268,0),MATCH('SPC Backing (Hide)'!F$3,Demand!$F$8:$T$8,0))</f>
        <v>0</v>
      </c>
      <c r="G122" s="5">
        <f>INDEX(Demand!$F$9:$T$268,MATCH('SPC Backing (Hide)'!$B122,Demand!$C$9:$C$268,0),MATCH('SPC Backing (Hide)'!G$3,Demand!$F$8:$T$8,0))</f>
        <v>0</v>
      </c>
      <c r="H122" s="5">
        <f>INDEX(Demand!$F$9:$T$268,MATCH('SPC Backing (Hide)'!$B122,Demand!$C$9:$C$268,0),MATCH('SPC Backing (Hide)'!H$3,Demand!$F$8:$T$8,0))</f>
        <v>0</v>
      </c>
      <c r="I122" s="5">
        <f>INDEX(Demand!$F$9:$T$268,MATCH('SPC Backing (Hide)'!$B122,Demand!$C$9:$C$268,0),MATCH('SPC Backing (Hide)'!I$3,Demand!$F$8:$T$8,0))</f>
        <v>0</v>
      </c>
      <c r="J122" s="5">
        <f>INDEX(Demand!$F$9:$T$268,MATCH('SPC Backing (Hide)'!$B122,Demand!$C$9:$C$268,0),MATCH('SPC Backing (Hide)'!J$3,Demand!$F$8:$T$8,0))</f>
        <v>0</v>
      </c>
      <c r="K122" s="5">
        <f>INDEX(Demand!$F$9:$T$268,MATCH('SPC Backing (Hide)'!$B122,Demand!$C$9:$C$268,0),MATCH('SPC Backing (Hide)'!K$3,Demand!$F$8:$T$8,0))</f>
        <v>0</v>
      </c>
      <c r="L122" s="5">
        <f>INDEX(Demand!$F$9:$T$268,MATCH('SPC Backing (Hide)'!$B122,Demand!$C$9:$C$268,0),MATCH('SPC Backing (Hide)'!L$3,Demand!$F$8:$T$8,0))</f>
        <v>0</v>
      </c>
      <c r="M122" s="5">
        <f>INDEX(Demand!$F$9:$T$268,MATCH('SPC Backing (Hide)'!$B122,Demand!$C$9:$C$268,0),MATCH('SPC Backing (Hide)'!M$3,Demand!$F$8:$T$8,0))</f>
        <v>0</v>
      </c>
      <c r="N122" s="5">
        <f>INDEX(Demand!$F$9:$T$268,MATCH('SPC Backing (Hide)'!$B122,Demand!$C$9:$C$268,0),MATCH('SPC Backing (Hide)'!N$3,Demand!$F$8:$T$8,0))</f>
        <v>0</v>
      </c>
      <c r="O122" s="5">
        <f>INDEX(Demand!$F$9:$T$268,MATCH('SPC Backing (Hide)'!$B122,Demand!$C$9:$C$268,0),MATCH('SPC Backing (Hide)'!O$3,Demand!$F$8:$T$8,0))</f>
        <v>0</v>
      </c>
      <c r="P122" s="5">
        <f>INDEX(Demand!$F$9:$T$268,MATCH('SPC Backing (Hide)'!$B122,Demand!$C$9:$C$268,0),MATCH('SPC Backing (Hide)'!P$3,Demand!$F$8:$T$8,0))</f>
        <v>0</v>
      </c>
      <c r="Q122" s="5">
        <f>INDEX(Demand!$F$9:$T$268,MATCH('SPC Backing (Hide)'!$B122,Demand!$C$9:$C$268,0),MATCH('SPC Backing (Hide)'!Q$3,Demand!$F$8:$T$8,0))</f>
        <v>0</v>
      </c>
      <c r="R122" s="5">
        <f>INDEX(Demand!$F$9:$T$268,MATCH('SPC Backing (Hide)'!$B122,Demand!$C$9:$C$268,0),MATCH('SPC Backing (Hide)'!R$3,Demand!$F$8:$T$8,0))</f>
        <v>0</v>
      </c>
      <c r="S122" s="5">
        <f>INDEX(Demand!$F$9:$T$268,MATCH('SPC Backing (Hide)'!$B122,Demand!$C$9:$C$268,0),MATCH('SPC Backing (Hide)'!S$3,Demand!$F$8:$T$8,0))</f>
        <v>0</v>
      </c>
      <c r="T122" s="6">
        <f>INDEX(Demand!$F$9:$T$268,MATCH('SPC Backing (Hide)'!$B122,Demand!$C$9:$C$268,0),MATCH('SPC Backing (Hide)'!T$3,Demand!$F$8:$T$8,0))</f>
        <v>0</v>
      </c>
      <c r="U122" s="5">
        <f t="shared" si="16"/>
        <v>0</v>
      </c>
      <c r="V122">
        <f>IF(SPC!$B$13="",1,IF(SPC!$B$12="Yes",IF(Setup!$B$11="Weekly",IF(ROW(A119)&gt;=Demand!$A$8-51,1,0),IF(ROW(A119)&gt;=Demand!$A$8-11,1,0)),IF(Setup!$B$11="Weekly",IF(AND(B122&gt;=SPC!$B$13,B122&lt;SPC!$B$14),1,0),IF(AND(MATCH(E122,$E$4:$E$263,0)&gt;=MATCH(SPC!$B$13,$E$4:$E$263,0),MATCH(E122,$E$4:$E$263,0)&lt;=MATCH(SPC!$B$14,$E$4:$E$263,0)),1,0))))</f>
        <v>1</v>
      </c>
      <c r="W122" cm="1">
        <f t="array" ref="W122">INDEX($F$4:$U$263,ROW(A119),MATCH($X$2,$F$3:$U$3,0))</f>
        <v>0</v>
      </c>
      <c r="X122" t="e">
        <f>AVERAGE(INDEX($F$4:$U$263,MATCH(SPC!$B$13,IF(Setup!$B$11="Weekly",'SPC Backing (Hide)'!$B$4:$B$263,'SPC Backing (Hide)'!$E$4:$E$263),0),MATCH($X$2,$F$3:$U$3,0)):INDEX($F$4:$U$263,MATCH(SPC!$B$14,IF(Setup!$B$11="Weekly",'SPC Backing (Hide)'!$B$4:$B$263,'SPC Backing (Hide)'!$E$4:$E$263),0),MATCH('SPC Backing (Hide)'!$X$2,'SPC Backing (Hide)'!$F$3:$U$3,0)))</f>
        <v>#N/A</v>
      </c>
      <c r="Y122" cm="1">
        <f t="array" ref="Y122">ABS(INDEX($F$4:$U$263,ROW(A119),MATCH($X$2,$F$3:$U$3,0))-INDEX($F$4:$U$263,ROW(A118),MATCH($X$2,$F$3:$U$3,0)))</f>
        <v>0</v>
      </c>
      <c r="Z122" t="e">
        <f>AVERAGE(INDEX($Y$4:$Y$263,MATCH(SPC!$B$13,IF(Setup!$B$11="Weekly",'SPC Backing (Hide)'!$B$4:$B$263,'SPC Backing (Hide)'!$E$4:$E$263),0)):INDEX($Y$4:$Y$263,MATCH(SPC!$B$14,IF(Setup!$B$11="Weekly",'SPC Backing (Hide)'!$B$4:$B$263,'SPC Backing (Hide)'!$E$4:$E$263),0),1))</f>
        <v>#N/A</v>
      </c>
      <c r="AA122" t="e">
        <f t="shared" si="17"/>
        <v>#N/A</v>
      </c>
      <c r="AB122" t="e">
        <f t="shared" si="18"/>
        <v>#N/A</v>
      </c>
      <c r="AC122" t="e">
        <f t="shared" si="19"/>
        <v>#N/A</v>
      </c>
      <c r="AD122" t="e">
        <f t="shared" si="20"/>
        <v>#N/A</v>
      </c>
      <c r="AE122" t="e">
        <f t="shared" si="21"/>
        <v>#N/A</v>
      </c>
      <c r="AF122" t="e">
        <f t="shared" si="22"/>
        <v>#N/A</v>
      </c>
      <c r="AG122" t="e">
        <f t="shared" si="23"/>
        <v>#N/A</v>
      </c>
      <c r="AH122" t="e">
        <f t="shared" si="24"/>
        <v>#N/A</v>
      </c>
      <c r="AI122" t="e">
        <f t="shared" si="31"/>
        <v>#N/A</v>
      </c>
      <c r="AJ122" t="e">
        <f t="shared" si="25"/>
        <v>#N/A</v>
      </c>
      <c r="AK122">
        <f t="shared" si="26"/>
        <v>0</v>
      </c>
      <c r="AL122" t="e">
        <f t="shared" si="27"/>
        <v>#N/A</v>
      </c>
      <c r="AM122" t="e">
        <f t="shared" si="28"/>
        <v>#N/A</v>
      </c>
      <c r="AN122" t="e">
        <f t="shared" si="29"/>
        <v>#N/A</v>
      </c>
      <c r="AO122" t="e">
        <f>_xlfn.PERCENTILE.INC(INDEX($W$4:$W$263,MATCH(SPC!$B$13,IF(Setup!$B$11="Weekly",'SPC Backing (Hide)'!$B$4:$B$263,'SPC Backing (Hide)'!$E$4:$E$263),0),1):INDEX($W$4:$W$263,MATCH(SPC!$B$14,IF(Setup!$B$11="Weekly",'SPC Backing (Hide)'!$B$4:$B$263,'SPC Backing (Hide)'!$E$4:$E$263),0),1),'SPC Backing (Hide)'!$AO$3)</f>
        <v>#N/A</v>
      </c>
      <c r="AP122" t="e">
        <f>IF(_xlfn.PERCENTILE.INC(INDEX($W$4:$W$263,MATCH(SPC!$B$13,IF(Setup!$B$11="Weekly",'SPC Backing (Hide)'!$B$4:$B$263,'SPC Backing (Hide)'!$E$4:$E$263),0),1):INDEX($W$4:$W$263,MATCH(SPC!$B$14,IF(Setup!$B$11="Weekly",'SPC Backing (Hide)'!$B$4:$B$263,'SPC Backing (Hide)'!$E$4:$E$263),0),1),'SPC Backing (Hide)'!$AP$3)=AO122,_xlfn.PERCENTILE.INC(INDEX($W$4:$W$263,MATCH(SPC!$B$13,IF(Setup!$B$11="Weekly",'SPC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2" t="e">
        <f t="shared" si="30"/>
        <v>#N/A</v>
      </c>
    </row>
    <row r="123" spans="2:43" x14ac:dyDescent="0.35">
      <c r="B123" s="12" t="str">
        <f>Demand!C128</f>
        <v/>
      </c>
      <c r="C123" s="57" t="str">
        <f>Demand!D128</f>
        <v/>
      </c>
      <c r="D123" s="57" t="str">
        <f>Demand!E128</f>
        <v/>
      </c>
      <c r="E123" s="57" t="e">
        <f>TEXT(D123*29,"mmm")&amp;"-"&amp;IF(D123=1,MAX($C$4:C122)+1,MAX($C$4:C122))</f>
        <v>#VALUE!</v>
      </c>
      <c r="F123" s="7">
        <f>INDEX(Demand!$F$9:$T$268,MATCH('SPC Backing (Hide)'!$B123,Demand!$C$9:$C$268,0),MATCH('SPC Backing (Hide)'!F$3,Demand!$F$8:$T$8,0))</f>
        <v>0</v>
      </c>
      <c r="G123" s="5">
        <f>INDEX(Demand!$F$9:$T$268,MATCH('SPC Backing (Hide)'!$B123,Demand!$C$9:$C$268,0),MATCH('SPC Backing (Hide)'!G$3,Demand!$F$8:$T$8,0))</f>
        <v>0</v>
      </c>
      <c r="H123" s="5">
        <f>INDEX(Demand!$F$9:$T$268,MATCH('SPC Backing (Hide)'!$B123,Demand!$C$9:$C$268,0),MATCH('SPC Backing (Hide)'!H$3,Demand!$F$8:$T$8,0))</f>
        <v>0</v>
      </c>
      <c r="I123" s="5">
        <f>INDEX(Demand!$F$9:$T$268,MATCH('SPC Backing (Hide)'!$B123,Demand!$C$9:$C$268,0),MATCH('SPC Backing (Hide)'!I$3,Demand!$F$8:$T$8,0))</f>
        <v>0</v>
      </c>
      <c r="J123" s="5">
        <f>INDEX(Demand!$F$9:$T$268,MATCH('SPC Backing (Hide)'!$B123,Demand!$C$9:$C$268,0),MATCH('SPC Backing (Hide)'!J$3,Demand!$F$8:$T$8,0))</f>
        <v>0</v>
      </c>
      <c r="K123" s="5">
        <f>INDEX(Demand!$F$9:$T$268,MATCH('SPC Backing (Hide)'!$B123,Demand!$C$9:$C$268,0),MATCH('SPC Backing (Hide)'!K$3,Demand!$F$8:$T$8,0))</f>
        <v>0</v>
      </c>
      <c r="L123" s="5">
        <f>INDEX(Demand!$F$9:$T$268,MATCH('SPC Backing (Hide)'!$B123,Demand!$C$9:$C$268,0),MATCH('SPC Backing (Hide)'!L$3,Demand!$F$8:$T$8,0))</f>
        <v>0</v>
      </c>
      <c r="M123" s="5">
        <f>INDEX(Demand!$F$9:$T$268,MATCH('SPC Backing (Hide)'!$B123,Demand!$C$9:$C$268,0),MATCH('SPC Backing (Hide)'!M$3,Demand!$F$8:$T$8,0))</f>
        <v>0</v>
      </c>
      <c r="N123" s="5">
        <f>INDEX(Demand!$F$9:$T$268,MATCH('SPC Backing (Hide)'!$B123,Demand!$C$9:$C$268,0),MATCH('SPC Backing (Hide)'!N$3,Demand!$F$8:$T$8,0))</f>
        <v>0</v>
      </c>
      <c r="O123" s="5">
        <f>INDEX(Demand!$F$9:$T$268,MATCH('SPC Backing (Hide)'!$B123,Demand!$C$9:$C$268,0),MATCH('SPC Backing (Hide)'!O$3,Demand!$F$8:$T$8,0))</f>
        <v>0</v>
      </c>
      <c r="P123" s="5">
        <f>INDEX(Demand!$F$9:$T$268,MATCH('SPC Backing (Hide)'!$B123,Demand!$C$9:$C$268,0),MATCH('SPC Backing (Hide)'!P$3,Demand!$F$8:$T$8,0))</f>
        <v>0</v>
      </c>
      <c r="Q123" s="5">
        <f>INDEX(Demand!$F$9:$T$268,MATCH('SPC Backing (Hide)'!$B123,Demand!$C$9:$C$268,0),MATCH('SPC Backing (Hide)'!Q$3,Demand!$F$8:$T$8,0))</f>
        <v>0</v>
      </c>
      <c r="R123" s="5">
        <f>INDEX(Demand!$F$9:$T$268,MATCH('SPC Backing (Hide)'!$B123,Demand!$C$9:$C$268,0),MATCH('SPC Backing (Hide)'!R$3,Demand!$F$8:$T$8,0))</f>
        <v>0</v>
      </c>
      <c r="S123" s="5">
        <f>INDEX(Demand!$F$9:$T$268,MATCH('SPC Backing (Hide)'!$B123,Demand!$C$9:$C$268,0),MATCH('SPC Backing (Hide)'!S$3,Demand!$F$8:$T$8,0))</f>
        <v>0</v>
      </c>
      <c r="T123" s="6">
        <f>INDEX(Demand!$F$9:$T$268,MATCH('SPC Backing (Hide)'!$B123,Demand!$C$9:$C$268,0),MATCH('SPC Backing (Hide)'!T$3,Demand!$F$8:$T$8,0))</f>
        <v>0</v>
      </c>
      <c r="U123" s="5">
        <f t="shared" si="16"/>
        <v>0</v>
      </c>
      <c r="V123">
        <f>IF(SPC!$B$13="",1,IF(SPC!$B$12="Yes",IF(Setup!$B$11="Weekly",IF(ROW(A120)&gt;=Demand!$A$8-51,1,0),IF(ROW(A120)&gt;=Demand!$A$8-11,1,0)),IF(Setup!$B$11="Weekly",IF(AND(B123&gt;=SPC!$B$13,B123&lt;SPC!$B$14),1,0),IF(AND(MATCH(E123,$E$4:$E$263,0)&gt;=MATCH(SPC!$B$13,$E$4:$E$263,0),MATCH(E123,$E$4:$E$263,0)&lt;=MATCH(SPC!$B$14,$E$4:$E$263,0)),1,0))))</f>
        <v>1</v>
      </c>
      <c r="W123" cm="1">
        <f t="array" ref="W123">INDEX($F$4:$U$263,ROW(A120),MATCH($X$2,$F$3:$U$3,0))</f>
        <v>0</v>
      </c>
      <c r="X123" t="e">
        <f>AVERAGE(INDEX($F$4:$U$263,MATCH(SPC!$B$13,IF(Setup!$B$11="Weekly",'SPC Backing (Hide)'!$B$4:$B$263,'SPC Backing (Hide)'!$E$4:$E$263),0),MATCH($X$2,$F$3:$U$3,0)):INDEX($F$4:$U$263,MATCH(SPC!$B$14,IF(Setup!$B$11="Weekly",'SPC Backing (Hide)'!$B$4:$B$263,'SPC Backing (Hide)'!$E$4:$E$263),0),MATCH('SPC Backing (Hide)'!$X$2,'SPC Backing (Hide)'!$F$3:$U$3,0)))</f>
        <v>#N/A</v>
      </c>
      <c r="Y123" cm="1">
        <f t="array" ref="Y123">ABS(INDEX($F$4:$U$263,ROW(A120),MATCH($X$2,$F$3:$U$3,0))-INDEX($F$4:$U$263,ROW(A119),MATCH($X$2,$F$3:$U$3,0)))</f>
        <v>0</v>
      </c>
      <c r="Z123" t="e">
        <f>AVERAGE(INDEX($Y$4:$Y$263,MATCH(SPC!$B$13,IF(Setup!$B$11="Weekly",'SPC Backing (Hide)'!$B$4:$B$263,'SPC Backing (Hide)'!$E$4:$E$263),0)):INDEX($Y$4:$Y$263,MATCH(SPC!$B$14,IF(Setup!$B$11="Weekly",'SPC Backing (Hide)'!$B$4:$B$263,'SPC Backing (Hide)'!$E$4:$E$263),0),1))</f>
        <v>#N/A</v>
      </c>
      <c r="AA123" t="e">
        <f t="shared" si="17"/>
        <v>#N/A</v>
      </c>
      <c r="AB123" t="e">
        <f t="shared" si="18"/>
        <v>#N/A</v>
      </c>
      <c r="AC123" t="e">
        <f t="shared" si="19"/>
        <v>#N/A</v>
      </c>
      <c r="AD123" t="e">
        <f t="shared" si="20"/>
        <v>#N/A</v>
      </c>
      <c r="AE123" t="e">
        <f t="shared" si="21"/>
        <v>#N/A</v>
      </c>
      <c r="AF123" t="e">
        <f t="shared" si="22"/>
        <v>#N/A</v>
      </c>
      <c r="AG123" t="e">
        <f t="shared" si="23"/>
        <v>#N/A</v>
      </c>
      <c r="AH123" t="e">
        <f t="shared" si="24"/>
        <v>#N/A</v>
      </c>
      <c r="AI123" t="e">
        <f t="shared" si="31"/>
        <v>#N/A</v>
      </c>
      <c r="AJ123" t="e">
        <f t="shared" si="25"/>
        <v>#N/A</v>
      </c>
      <c r="AK123">
        <f t="shared" si="26"/>
        <v>0</v>
      </c>
      <c r="AL123" t="e">
        <f t="shared" si="27"/>
        <v>#N/A</v>
      </c>
      <c r="AM123" t="e">
        <f t="shared" si="28"/>
        <v>#N/A</v>
      </c>
      <c r="AN123" t="e">
        <f t="shared" si="29"/>
        <v>#N/A</v>
      </c>
      <c r="AO123" t="e">
        <f>_xlfn.PERCENTILE.INC(INDEX($W$4:$W$263,MATCH(SPC!$B$13,IF(Setup!$B$11="Weekly",'SPC Backing (Hide)'!$B$4:$B$263,'SPC Backing (Hide)'!$E$4:$E$263),0),1):INDEX($W$4:$W$263,MATCH(SPC!$B$14,IF(Setup!$B$11="Weekly",'SPC Backing (Hide)'!$B$4:$B$263,'SPC Backing (Hide)'!$E$4:$E$263),0),1),'SPC Backing (Hide)'!$AO$3)</f>
        <v>#N/A</v>
      </c>
      <c r="AP123" t="e">
        <f>IF(_xlfn.PERCENTILE.INC(INDEX($W$4:$W$263,MATCH(SPC!$B$13,IF(Setup!$B$11="Weekly",'SPC Backing (Hide)'!$B$4:$B$263,'SPC Backing (Hide)'!$E$4:$E$263),0),1):INDEX($W$4:$W$263,MATCH(SPC!$B$14,IF(Setup!$B$11="Weekly",'SPC Backing (Hide)'!$B$4:$B$263,'SPC Backing (Hide)'!$E$4:$E$263),0),1),'SPC Backing (Hide)'!$AP$3)=AO123,_xlfn.PERCENTILE.INC(INDEX($W$4:$W$263,MATCH(SPC!$B$13,IF(Setup!$B$11="Weekly",'SPC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3" t="e">
        <f t="shared" si="30"/>
        <v>#N/A</v>
      </c>
    </row>
    <row r="124" spans="2:43" x14ac:dyDescent="0.35">
      <c r="B124" s="12" t="str">
        <f>Demand!C129</f>
        <v/>
      </c>
      <c r="C124" s="57" t="str">
        <f>Demand!D129</f>
        <v/>
      </c>
      <c r="D124" s="57" t="str">
        <f>Demand!E129</f>
        <v/>
      </c>
      <c r="E124" s="57" t="e">
        <f>TEXT(D124*29,"mmm")&amp;"-"&amp;IF(D124=1,MAX($C$4:C123)+1,MAX($C$4:C123))</f>
        <v>#VALUE!</v>
      </c>
      <c r="F124" s="7">
        <f>INDEX(Demand!$F$9:$T$268,MATCH('SPC Backing (Hide)'!$B124,Demand!$C$9:$C$268,0),MATCH('SPC Backing (Hide)'!F$3,Demand!$F$8:$T$8,0))</f>
        <v>0</v>
      </c>
      <c r="G124" s="5">
        <f>INDEX(Demand!$F$9:$T$268,MATCH('SPC Backing (Hide)'!$B124,Demand!$C$9:$C$268,0),MATCH('SPC Backing (Hide)'!G$3,Demand!$F$8:$T$8,0))</f>
        <v>0</v>
      </c>
      <c r="H124" s="5">
        <f>INDEX(Demand!$F$9:$T$268,MATCH('SPC Backing (Hide)'!$B124,Demand!$C$9:$C$268,0),MATCH('SPC Backing (Hide)'!H$3,Demand!$F$8:$T$8,0))</f>
        <v>0</v>
      </c>
      <c r="I124" s="5">
        <f>INDEX(Demand!$F$9:$T$268,MATCH('SPC Backing (Hide)'!$B124,Demand!$C$9:$C$268,0),MATCH('SPC Backing (Hide)'!I$3,Demand!$F$8:$T$8,0))</f>
        <v>0</v>
      </c>
      <c r="J124" s="5">
        <f>INDEX(Demand!$F$9:$T$268,MATCH('SPC Backing (Hide)'!$B124,Demand!$C$9:$C$268,0),MATCH('SPC Backing (Hide)'!J$3,Demand!$F$8:$T$8,0))</f>
        <v>0</v>
      </c>
      <c r="K124" s="5">
        <f>INDEX(Demand!$F$9:$T$268,MATCH('SPC Backing (Hide)'!$B124,Demand!$C$9:$C$268,0),MATCH('SPC Backing (Hide)'!K$3,Demand!$F$8:$T$8,0))</f>
        <v>0</v>
      </c>
      <c r="L124" s="5">
        <f>INDEX(Demand!$F$9:$T$268,MATCH('SPC Backing (Hide)'!$B124,Demand!$C$9:$C$268,0),MATCH('SPC Backing (Hide)'!L$3,Demand!$F$8:$T$8,0))</f>
        <v>0</v>
      </c>
      <c r="M124" s="5">
        <f>INDEX(Demand!$F$9:$T$268,MATCH('SPC Backing (Hide)'!$B124,Demand!$C$9:$C$268,0),MATCH('SPC Backing (Hide)'!M$3,Demand!$F$8:$T$8,0))</f>
        <v>0</v>
      </c>
      <c r="N124" s="5">
        <f>INDEX(Demand!$F$9:$T$268,MATCH('SPC Backing (Hide)'!$B124,Demand!$C$9:$C$268,0),MATCH('SPC Backing (Hide)'!N$3,Demand!$F$8:$T$8,0))</f>
        <v>0</v>
      </c>
      <c r="O124" s="5">
        <f>INDEX(Demand!$F$9:$T$268,MATCH('SPC Backing (Hide)'!$B124,Demand!$C$9:$C$268,0),MATCH('SPC Backing (Hide)'!O$3,Demand!$F$8:$T$8,0))</f>
        <v>0</v>
      </c>
      <c r="P124" s="5">
        <f>INDEX(Demand!$F$9:$T$268,MATCH('SPC Backing (Hide)'!$B124,Demand!$C$9:$C$268,0),MATCH('SPC Backing (Hide)'!P$3,Demand!$F$8:$T$8,0))</f>
        <v>0</v>
      </c>
      <c r="Q124" s="5">
        <f>INDEX(Demand!$F$9:$T$268,MATCH('SPC Backing (Hide)'!$B124,Demand!$C$9:$C$268,0),MATCH('SPC Backing (Hide)'!Q$3,Demand!$F$8:$T$8,0))</f>
        <v>0</v>
      </c>
      <c r="R124" s="5">
        <f>INDEX(Demand!$F$9:$T$268,MATCH('SPC Backing (Hide)'!$B124,Demand!$C$9:$C$268,0),MATCH('SPC Backing (Hide)'!R$3,Demand!$F$8:$T$8,0))</f>
        <v>0</v>
      </c>
      <c r="S124" s="5">
        <f>INDEX(Demand!$F$9:$T$268,MATCH('SPC Backing (Hide)'!$B124,Demand!$C$9:$C$268,0),MATCH('SPC Backing (Hide)'!S$3,Demand!$F$8:$T$8,0))</f>
        <v>0</v>
      </c>
      <c r="T124" s="6">
        <f>INDEX(Demand!$F$9:$T$268,MATCH('SPC Backing (Hide)'!$B124,Demand!$C$9:$C$268,0),MATCH('SPC Backing (Hide)'!T$3,Demand!$F$8:$T$8,0))</f>
        <v>0</v>
      </c>
      <c r="U124" s="5">
        <f t="shared" si="16"/>
        <v>0</v>
      </c>
      <c r="V124">
        <f>IF(SPC!$B$13="",1,IF(SPC!$B$12="Yes",IF(Setup!$B$11="Weekly",IF(ROW(A121)&gt;=Demand!$A$8-51,1,0),IF(ROW(A121)&gt;=Demand!$A$8-11,1,0)),IF(Setup!$B$11="Weekly",IF(AND(B124&gt;=SPC!$B$13,B124&lt;SPC!$B$14),1,0),IF(AND(MATCH(E124,$E$4:$E$263,0)&gt;=MATCH(SPC!$B$13,$E$4:$E$263,0),MATCH(E124,$E$4:$E$263,0)&lt;=MATCH(SPC!$B$14,$E$4:$E$263,0)),1,0))))</f>
        <v>1</v>
      </c>
      <c r="W124" cm="1">
        <f t="array" ref="W124">INDEX($F$4:$U$263,ROW(A121),MATCH($X$2,$F$3:$U$3,0))</f>
        <v>0</v>
      </c>
      <c r="X124" t="e">
        <f>AVERAGE(INDEX($F$4:$U$263,MATCH(SPC!$B$13,IF(Setup!$B$11="Weekly",'SPC Backing (Hide)'!$B$4:$B$263,'SPC Backing (Hide)'!$E$4:$E$263),0),MATCH($X$2,$F$3:$U$3,0)):INDEX($F$4:$U$263,MATCH(SPC!$B$14,IF(Setup!$B$11="Weekly",'SPC Backing (Hide)'!$B$4:$B$263,'SPC Backing (Hide)'!$E$4:$E$263),0),MATCH('SPC Backing (Hide)'!$X$2,'SPC Backing (Hide)'!$F$3:$U$3,0)))</f>
        <v>#N/A</v>
      </c>
      <c r="Y124" cm="1">
        <f t="array" ref="Y124">ABS(INDEX($F$4:$U$263,ROW(A121),MATCH($X$2,$F$3:$U$3,0))-INDEX($F$4:$U$263,ROW(A120),MATCH($X$2,$F$3:$U$3,0)))</f>
        <v>0</v>
      </c>
      <c r="Z124" t="e">
        <f>AVERAGE(INDEX($Y$4:$Y$263,MATCH(SPC!$B$13,IF(Setup!$B$11="Weekly",'SPC Backing (Hide)'!$B$4:$B$263,'SPC Backing (Hide)'!$E$4:$E$263),0)):INDEX($Y$4:$Y$263,MATCH(SPC!$B$14,IF(Setup!$B$11="Weekly",'SPC Backing (Hide)'!$B$4:$B$263,'SPC Backing (Hide)'!$E$4:$E$263),0),1))</f>
        <v>#N/A</v>
      </c>
      <c r="AA124" t="e">
        <f t="shared" si="17"/>
        <v>#N/A</v>
      </c>
      <c r="AB124" t="e">
        <f t="shared" si="18"/>
        <v>#N/A</v>
      </c>
      <c r="AC124" t="e">
        <f t="shared" si="19"/>
        <v>#N/A</v>
      </c>
      <c r="AD124" t="e">
        <f t="shared" si="20"/>
        <v>#N/A</v>
      </c>
      <c r="AE124" t="e">
        <f t="shared" si="21"/>
        <v>#N/A</v>
      </c>
      <c r="AF124" t="e">
        <f t="shared" si="22"/>
        <v>#N/A</v>
      </c>
      <c r="AG124" t="e">
        <f t="shared" si="23"/>
        <v>#N/A</v>
      </c>
      <c r="AH124" t="e">
        <f t="shared" si="24"/>
        <v>#N/A</v>
      </c>
      <c r="AI124" t="e">
        <f t="shared" si="31"/>
        <v>#N/A</v>
      </c>
      <c r="AJ124" t="e">
        <f t="shared" si="25"/>
        <v>#N/A</v>
      </c>
      <c r="AK124">
        <f t="shared" si="26"/>
        <v>0</v>
      </c>
      <c r="AL124" t="e">
        <f t="shared" si="27"/>
        <v>#N/A</v>
      </c>
      <c r="AM124" t="e">
        <f t="shared" si="28"/>
        <v>#N/A</v>
      </c>
      <c r="AN124" t="e">
        <f t="shared" si="29"/>
        <v>#N/A</v>
      </c>
      <c r="AO124" t="e">
        <f>_xlfn.PERCENTILE.INC(INDEX($W$4:$W$263,MATCH(SPC!$B$13,IF(Setup!$B$11="Weekly",'SPC Backing (Hide)'!$B$4:$B$263,'SPC Backing (Hide)'!$E$4:$E$263),0),1):INDEX($W$4:$W$263,MATCH(SPC!$B$14,IF(Setup!$B$11="Weekly",'SPC Backing (Hide)'!$B$4:$B$263,'SPC Backing (Hide)'!$E$4:$E$263),0),1),'SPC Backing (Hide)'!$AO$3)</f>
        <v>#N/A</v>
      </c>
      <c r="AP124" t="e">
        <f>IF(_xlfn.PERCENTILE.INC(INDEX($W$4:$W$263,MATCH(SPC!$B$13,IF(Setup!$B$11="Weekly",'SPC Backing (Hide)'!$B$4:$B$263,'SPC Backing (Hide)'!$E$4:$E$263),0),1):INDEX($W$4:$W$263,MATCH(SPC!$B$14,IF(Setup!$B$11="Weekly",'SPC Backing (Hide)'!$B$4:$B$263,'SPC Backing (Hide)'!$E$4:$E$263),0),1),'SPC Backing (Hide)'!$AP$3)=AO124,_xlfn.PERCENTILE.INC(INDEX($W$4:$W$263,MATCH(SPC!$B$13,IF(Setup!$B$11="Weekly",'SPC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4" t="e">
        <f t="shared" si="30"/>
        <v>#N/A</v>
      </c>
    </row>
    <row r="125" spans="2:43" x14ac:dyDescent="0.35">
      <c r="B125" s="12" t="str">
        <f>Demand!C130</f>
        <v/>
      </c>
      <c r="C125" s="57" t="str">
        <f>Demand!D130</f>
        <v/>
      </c>
      <c r="D125" s="57" t="str">
        <f>Demand!E130</f>
        <v/>
      </c>
      <c r="E125" s="57" t="e">
        <f>TEXT(D125*29,"mmm")&amp;"-"&amp;IF(D125=1,MAX($C$4:C124)+1,MAX($C$4:C124))</f>
        <v>#VALUE!</v>
      </c>
      <c r="F125" s="7">
        <f>INDEX(Demand!$F$9:$T$268,MATCH('SPC Backing (Hide)'!$B125,Demand!$C$9:$C$268,0),MATCH('SPC Backing (Hide)'!F$3,Demand!$F$8:$T$8,0))</f>
        <v>0</v>
      </c>
      <c r="G125" s="5">
        <f>INDEX(Demand!$F$9:$T$268,MATCH('SPC Backing (Hide)'!$B125,Demand!$C$9:$C$268,0),MATCH('SPC Backing (Hide)'!G$3,Demand!$F$8:$T$8,0))</f>
        <v>0</v>
      </c>
      <c r="H125" s="5">
        <f>INDEX(Demand!$F$9:$T$268,MATCH('SPC Backing (Hide)'!$B125,Demand!$C$9:$C$268,0),MATCH('SPC Backing (Hide)'!H$3,Demand!$F$8:$T$8,0))</f>
        <v>0</v>
      </c>
      <c r="I125" s="5">
        <f>INDEX(Demand!$F$9:$T$268,MATCH('SPC Backing (Hide)'!$B125,Demand!$C$9:$C$268,0),MATCH('SPC Backing (Hide)'!I$3,Demand!$F$8:$T$8,0))</f>
        <v>0</v>
      </c>
      <c r="J125" s="5">
        <f>INDEX(Demand!$F$9:$T$268,MATCH('SPC Backing (Hide)'!$B125,Demand!$C$9:$C$268,0),MATCH('SPC Backing (Hide)'!J$3,Demand!$F$8:$T$8,0))</f>
        <v>0</v>
      </c>
      <c r="K125" s="5">
        <f>INDEX(Demand!$F$9:$T$268,MATCH('SPC Backing (Hide)'!$B125,Demand!$C$9:$C$268,0),MATCH('SPC Backing (Hide)'!K$3,Demand!$F$8:$T$8,0))</f>
        <v>0</v>
      </c>
      <c r="L125" s="5">
        <f>INDEX(Demand!$F$9:$T$268,MATCH('SPC Backing (Hide)'!$B125,Demand!$C$9:$C$268,0),MATCH('SPC Backing (Hide)'!L$3,Demand!$F$8:$T$8,0))</f>
        <v>0</v>
      </c>
      <c r="M125" s="5">
        <f>INDEX(Demand!$F$9:$T$268,MATCH('SPC Backing (Hide)'!$B125,Demand!$C$9:$C$268,0),MATCH('SPC Backing (Hide)'!M$3,Demand!$F$8:$T$8,0))</f>
        <v>0</v>
      </c>
      <c r="N125" s="5">
        <f>INDEX(Demand!$F$9:$T$268,MATCH('SPC Backing (Hide)'!$B125,Demand!$C$9:$C$268,0),MATCH('SPC Backing (Hide)'!N$3,Demand!$F$8:$T$8,0))</f>
        <v>0</v>
      </c>
      <c r="O125" s="5">
        <f>INDEX(Demand!$F$9:$T$268,MATCH('SPC Backing (Hide)'!$B125,Demand!$C$9:$C$268,0),MATCH('SPC Backing (Hide)'!O$3,Demand!$F$8:$T$8,0))</f>
        <v>0</v>
      </c>
      <c r="P125" s="5">
        <f>INDEX(Demand!$F$9:$T$268,MATCH('SPC Backing (Hide)'!$B125,Demand!$C$9:$C$268,0),MATCH('SPC Backing (Hide)'!P$3,Demand!$F$8:$T$8,0))</f>
        <v>0</v>
      </c>
      <c r="Q125" s="5">
        <f>INDEX(Demand!$F$9:$T$268,MATCH('SPC Backing (Hide)'!$B125,Demand!$C$9:$C$268,0),MATCH('SPC Backing (Hide)'!Q$3,Demand!$F$8:$T$8,0))</f>
        <v>0</v>
      </c>
      <c r="R125" s="5">
        <f>INDEX(Demand!$F$9:$T$268,MATCH('SPC Backing (Hide)'!$B125,Demand!$C$9:$C$268,0),MATCH('SPC Backing (Hide)'!R$3,Demand!$F$8:$T$8,0))</f>
        <v>0</v>
      </c>
      <c r="S125" s="5">
        <f>INDEX(Demand!$F$9:$T$268,MATCH('SPC Backing (Hide)'!$B125,Demand!$C$9:$C$268,0),MATCH('SPC Backing (Hide)'!S$3,Demand!$F$8:$T$8,0))</f>
        <v>0</v>
      </c>
      <c r="T125" s="6">
        <f>INDEX(Demand!$F$9:$T$268,MATCH('SPC Backing (Hide)'!$B125,Demand!$C$9:$C$268,0),MATCH('SPC Backing (Hide)'!T$3,Demand!$F$8:$T$8,0))</f>
        <v>0</v>
      </c>
      <c r="U125" s="5">
        <f t="shared" si="16"/>
        <v>0</v>
      </c>
      <c r="V125">
        <f>IF(SPC!$B$13="",1,IF(SPC!$B$12="Yes",IF(Setup!$B$11="Weekly",IF(ROW(A122)&gt;=Demand!$A$8-51,1,0),IF(ROW(A122)&gt;=Demand!$A$8-11,1,0)),IF(Setup!$B$11="Weekly",IF(AND(B125&gt;=SPC!$B$13,B125&lt;SPC!$B$14),1,0),IF(AND(MATCH(E125,$E$4:$E$263,0)&gt;=MATCH(SPC!$B$13,$E$4:$E$263,0),MATCH(E125,$E$4:$E$263,0)&lt;=MATCH(SPC!$B$14,$E$4:$E$263,0)),1,0))))</f>
        <v>1</v>
      </c>
      <c r="W125" cm="1">
        <f t="array" ref="W125">INDEX($F$4:$U$263,ROW(A122),MATCH($X$2,$F$3:$U$3,0))</f>
        <v>0</v>
      </c>
      <c r="X125" t="e">
        <f>AVERAGE(INDEX($F$4:$U$263,MATCH(SPC!$B$13,IF(Setup!$B$11="Weekly",'SPC Backing (Hide)'!$B$4:$B$263,'SPC Backing (Hide)'!$E$4:$E$263),0),MATCH($X$2,$F$3:$U$3,0)):INDEX($F$4:$U$263,MATCH(SPC!$B$14,IF(Setup!$B$11="Weekly",'SPC Backing (Hide)'!$B$4:$B$263,'SPC Backing (Hide)'!$E$4:$E$263),0),MATCH('SPC Backing (Hide)'!$X$2,'SPC Backing (Hide)'!$F$3:$U$3,0)))</f>
        <v>#N/A</v>
      </c>
      <c r="Y125" cm="1">
        <f t="array" ref="Y125">ABS(INDEX($F$4:$U$263,ROW(A122),MATCH($X$2,$F$3:$U$3,0))-INDEX($F$4:$U$263,ROW(A121),MATCH($X$2,$F$3:$U$3,0)))</f>
        <v>0</v>
      </c>
      <c r="Z125" t="e">
        <f>AVERAGE(INDEX($Y$4:$Y$263,MATCH(SPC!$B$13,IF(Setup!$B$11="Weekly",'SPC Backing (Hide)'!$B$4:$B$263,'SPC Backing (Hide)'!$E$4:$E$263),0)):INDEX($Y$4:$Y$263,MATCH(SPC!$B$14,IF(Setup!$B$11="Weekly",'SPC Backing (Hide)'!$B$4:$B$263,'SPC Backing (Hide)'!$E$4:$E$263),0),1))</f>
        <v>#N/A</v>
      </c>
      <c r="AA125" t="e">
        <f t="shared" si="17"/>
        <v>#N/A</v>
      </c>
      <c r="AB125" t="e">
        <f t="shared" si="18"/>
        <v>#N/A</v>
      </c>
      <c r="AC125" t="e">
        <f t="shared" si="19"/>
        <v>#N/A</v>
      </c>
      <c r="AD125" t="e">
        <f t="shared" si="20"/>
        <v>#N/A</v>
      </c>
      <c r="AE125" t="e">
        <f t="shared" si="21"/>
        <v>#N/A</v>
      </c>
      <c r="AF125" t="e">
        <f t="shared" si="22"/>
        <v>#N/A</v>
      </c>
      <c r="AG125" t="e">
        <f t="shared" si="23"/>
        <v>#N/A</v>
      </c>
      <c r="AH125" t="e">
        <f t="shared" si="24"/>
        <v>#N/A</v>
      </c>
      <c r="AI125" t="e">
        <f t="shared" si="31"/>
        <v>#N/A</v>
      </c>
      <c r="AJ125" t="e">
        <f t="shared" si="25"/>
        <v>#N/A</v>
      </c>
      <c r="AK125">
        <f t="shared" si="26"/>
        <v>0</v>
      </c>
      <c r="AL125" t="e">
        <f t="shared" si="27"/>
        <v>#N/A</v>
      </c>
      <c r="AM125" t="e">
        <f t="shared" si="28"/>
        <v>#N/A</v>
      </c>
      <c r="AN125" t="e">
        <f t="shared" si="29"/>
        <v>#N/A</v>
      </c>
      <c r="AO125" t="e">
        <f>_xlfn.PERCENTILE.INC(INDEX($W$4:$W$263,MATCH(SPC!$B$13,IF(Setup!$B$11="Weekly",'SPC Backing (Hide)'!$B$4:$B$263,'SPC Backing (Hide)'!$E$4:$E$263),0),1):INDEX($W$4:$W$263,MATCH(SPC!$B$14,IF(Setup!$B$11="Weekly",'SPC Backing (Hide)'!$B$4:$B$263,'SPC Backing (Hide)'!$E$4:$E$263),0),1),'SPC Backing (Hide)'!$AO$3)</f>
        <v>#N/A</v>
      </c>
      <c r="AP125" t="e">
        <f>IF(_xlfn.PERCENTILE.INC(INDEX($W$4:$W$263,MATCH(SPC!$B$13,IF(Setup!$B$11="Weekly",'SPC Backing (Hide)'!$B$4:$B$263,'SPC Backing (Hide)'!$E$4:$E$263),0),1):INDEX($W$4:$W$263,MATCH(SPC!$B$14,IF(Setup!$B$11="Weekly",'SPC Backing (Hide)'!$B$4:$B$263,'SPC Backing (Hide)'!$E$4:$E$263),0),1),'SPC Backing (Hide)'!$AP$3)=AO125,_xlfn.PERCENTILE.INC(INDEX($W$4:$W$263,MATCH(SPC!$B$13,IF(Setup!$B$11="Weekly",'SPC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5" t="e">
        <f t="shared" si="30"/>
        <v>#N/A</v>
      </c>
    </row>
    <row r="126" spans="2:43" x14ac:dyDescent="0.35">
      <c r="B126" s="12" t="str">
        <f>Demand!C131</f>
        <v/>
      </c>
      <c r="C126" s="57" t="str">
        <f>Demand!D131</f>
        <v/>
      </c>
      <c r="D126" s="57" t="str">
        <f>Demand!E131</f>
        <v/>
      </c>
      <c r="E126" s="57" t="e">
        <f>TEXT(D126*29,"mmm")&amp;"-"&amp;IF(D126=1,MAX($C$4:C125)+1,MAX($C$4:C125))</f>
        <v>#VALUE!</v>
      </c>
      <c r="F126" s="7">
        <f>INDEX(Demand!$F$9:$T$268,MATCH('SPC Backing (Hide)'!$B126,Demand!$C$9:$C$268,0),MATCH('SPC Backing (Hide)'!F$3,Demand!$F$8:$T$8,0))</f>
        <v>0</v>
      </c>
      <c r="G126" s="5">
        <f>INDEX(Demand!$F$9:$T$268,MATCH('SPC Backing (Hide)'!$B126,Demand!$C$9:$C$268,0),MATCH('SPC Backing (Hide)'!G$3,Demand!$F$8:$T$8,0))</f>
        <v>0</v>
      </c>
      <c r="H126" s="5">
        <f>INDEX(Demand!$F$9:$T$268,MATCH('SPC Backing (Hide)'!$B126,Demand!$C$9:$C$268,0),MATCH('SPC Backing (Hide)'!H$3,Demand!$F$8:$T$8,0))</f>
        <v>0</v>
      </c>
      <c r="I126" s="5">
        <f>INDEX(Demand!$F$9:$T$268,MATCH('SPC Backing (Hide)'!$B126,Demand!$C$9:$C$268,0),MATCH('SPC Backing (Hide)'!I$3,Demand!$F$8:$T$8,0))</f>
        <v>0</v>
      </c>
      <c r="J126" s="5">
        <f>INDEX(Demand!$F$9:$T$268,MATCH('SPC Backing (Hide)'!$B126,Demand!$C$9:$C$268,0),MATCH('SPC Backing (Hide)'!J$3,Demand!$F$8:$T$8,0))</f>
        <v>0</v>
      </c>
      <c r="K126" s="5">
        <f>INDEX(Demand!$F$9:$T$268,MATCH('SPC Backing (Hide)'!$B126,Demand!$C$9:$C$268,0),MATCH('SPC Backing (Hide)'!K$3,Demand!$F$8:$T$8,0))</f>
        <v>0</v>
      </c>
      <c r="L126" s="5">
        <f>INDEX(Demand!$F$9:$T$268,MATCH('SPC Backing (Hide)'!$B126,Demand!$C$9:$C$268,0),MATCH('SPC Backing (Hide)'!L$3,Demand!$F$8:$T$8,0))</f>
        <v>0</v>
      </c>
      <c r="M126" s="5">
        <f>INDEX(Demand!$F$9:$T$268,MATCH('SPC Backing (Hide)'!$B126,Demand!$C$9:$C$268,0),MATCH('SPC Backing (Hide)'!M$3,Demand!$F$8:$T$8,0))</f>
        <v>0</v>
      </c>
      <c r="N126" s="5">
        <f>INDEX(Demand!$F$9:$T$268,MATCH('SPC Backing (Hide)'!$B126,Demand!$C$9:$C$268,0),MATCH('SPC Backing (Hide)'!N$3,Demand!$F$8:$T$8,0))</f>
        <v>0</v>
      </c>
      <c r="O126" s="5">
        <f>INDEX(Demand!$F$9:$T$268,MATCH('SPC Backing (Hide)'!$B126,Demand!$C$9:$C$268,0),MATCH('SPC Backing (Hide)'!O$3,Demand!$F$8:$T$8,0))</f>
        <v>0</v>
      </c>
      <c r="P126" s="5">
        <f>INDEX(Demand!$F$9:$T$268,MATCH('SPC Backing (Hide)'!$B126,Demand!$C$9:$C$268,0),MATCH('SPC Backing (Hide)'!P$3,Demand!$F$8:$T$8,0))</f>
        <v>0</v>
      </c>
      <c r="Q126" s="5">
        <f>INDEX(Demand!$F$9:$T$268,MATCH('SPC Backing (Hide)'!$B126,Demand!$C$9:$C$268,0),MATCH('SPC Backing (Hide)'!Q$3,Demand!$F$8:$T$8,0))</f>
        <v>0</v>
      </c>
      <c r="R126" s="5">
        <f>INDEX(Demand!$F$9:$T$268,MATCH('SPC Backing (Hide)'!$B126,Demand!$C$9:$C$268,0),MATCH('SPC Backing (Hide)'!R$3,Demand!$F$8:$T$8,0))</f>
        <v>0</v>
      </c>
      <c r="S126" s="5">
        <f>INDEX(Demand!$F$9:$T$268,MATCH('SPC Backing (Hide)'!$B126,Demand!$C$9:$C$268,0),MATCH('SPC Backing (Hide)'!S$3,Demand!$F$8:$T$8,0))</f>
        <v>0</v>
      </c>
      <c r="T126" s="6">
        <f>INDEX(Demand!$F$9:$T$268,MATCH('SPC Backing (Hide)'!$B126,Demand!$C$9:$C$268,0),MATCH('SPC Backing (Hide)'!T$3,Demand!$F$8:$T$8,0))</f>
        <v>0</v>
      </c>
      <c r="U126" s="5">
        <f t="shared" si="16"/>
        <v>0</v>
      </c>
      <c r="V126">
        <f>IF(SPC!$B$13="",1,IF(SPC!$B$12="Yes",IF(Setup!$B$11="Weekly",IF(ROW(A123)&gt;=Demand!$A$8-51,1,0),IF(ROW(A123)&gt;=Demand!$A$8-11,1,0)),IF(Setup!$B$11="Weekly",IF(AND(B126&gt;=SPC!$B$13,B126&lt;SPC!$B$14),1,0),IF(AND(MATCH(E126,$E$4:$E$263,0)&gt;=MATCH(SPC!$B$13,$E$4:$E$263,0),MATCH(E126,$E$4:$E$263,0)&lt;=MATCH(SPC!$B$14,$E$4:$E$263,0)),1,0))))</f>
        <v>1</v>
      </c>
      <c r="W126" cm="1">
        <f t="array" ref="W126">INDEX($F$4:$U$263,ROW(A123),MATCH($X$2,$F$3:$U$3,0))</f>
        <v>0</v>
      </c>
      <c r="X126" t="e">
        <f>AVERAGE(INDEX($F$4:$U$263,MATCH(SPC!$B$13,IF(Setup!$B$11="Weekly",'SPC Backing (Hide)'!$B$4:$B$263,'SPC Backing (Hide)'!$E$4:$E$263),0),MATCH($X$2,$F$3:$U$3,0)):INDEX($F$4:$U$263,MATCH(SPC!$B$14,IF(Setup!$B$11="Weekly",'SPC Backing (Hide)'!$B$4:$B$263,'SPC Backing (Hide)'!$E$4:$E$263),0),MATCH('SPC Backing (Hide)'!$X$2,'SPC Backing (Hide)'!$F$3:$U$3,0)))</f>
        <v>#N/A</v>
      </c>
      <c r="Y126" cm="1">
        <f t="array" ref="Y126">ABS(INDEX($F$4:$U$263,ROW(A123),MATCH($X$2,$F$3:$U$3,0))-INDEX($F$4:$U$263,ROW(A122),MATCH($X$2,$F$3:$U$3,0)))</f>
        <v>0</v>
      </c>
      <c r="Z126" t="e">
        <f>AVERAGE(INDEX($Y$4:$Y$263,MATCH(SPC!$B$13,IF(Setup!$B$11="Weekly",'SPC Backing (Hide)'!$B$4:$B$263,'SPC Backing (Hide)'!$E$4:$E$263),0)):INDEX($Y$4:$Y$263,MATCH(SPC!$B$14,IF(Setup!$B$11="Weekly",'SPC Backing (Hide)'!$B$4:$B$263,'SPC Backing (Hide)'!$E$4:$E$263),0),1))</f>
        <v>#N/A</v>
      </c>
      <c r="AA126" t="e">
        <f t="shared" si="17"/>
        <v>#N/A</v>
      </c>
      <c r="AB126" t="e">
        <f t="shared" si="18"/>
        <v>#N/A</v>
      </c>
      <c r="AC126" t="e">
        <f t="shared" si="19"/>
        <v>#N/A</v>
      </c>
      <c r="AD126" t="e">
        <f t="shared" si="20"/>
        <v>#N/A</v>
      </c>
      <c r="AE126" t="e">
        <f t="shared" si="21"/>
        <v>#N/A</v>
      </c>
      <c r="AF126" t="e">
        <f t="shared" si="22"/>
        <v>#N/A</v>
      </c>
      <c r="AG126" t="e">
        <f t="shared" si="23"/>
        <v>#N/A</v>
      </c>
      <c r="AH126" t="e">
        <f t="shared" si="24"/>
        <v>#N/A</v>
      </c>
      <c r="AI126" t="e">
        <f t="shared" si="31"/>
        <v>#N/A</v>
      </c>
      <c r="AJ126" t="e">
        <f t="shared" si="25"/>
        <v>#N/A</v>
      </c>
      <c r="AK126">
        <f t="shared" si="26"/>
        <v>0</v>
      </c>
      <c r="AL126" t="e">
        <f t="shared" si="27"/>
        <v>#N/A</v>
      </c>
      <c r="AM126" t="e">
        <f t="shared" si="28"/>
        <v>#N/A</v>
      </c>
      <c r="AN126" t="e">
        <f t="shared" si="29"/>
        <v>#N/A</v>
      </c>
      <c r="AO126" t="e">
        <f>_xlfn.PERCENTILE.INC(INDEX($W$4:$W$263,MATCH(SPC!$B$13,IF(Setup!$B$11="Weekly",'SPC Backing (Hide)'!$B$4:$B$263,'SPC Backing (Hide)'!$E$4:$E$263),0),1):INDEX($W$4:$W$263,MATCH(SPC!$B$14,IF(Setup!$B$11="Weekly",'SPC Backing (Hide)'!$B$4:$B$263,'SPC Backing (Hide)'!$E$4:$E$263),0),1),'SPC Backing (Hide)'!$AO$3)</f>
        <v>#N/A</v>
      </c>
      <c r="AP126" t="e">
        <f>IF(_xlfn.PERCENTILE.INC(INDEX($W$4:$W$263,MATCH(SPC!$B$13,IF(Setup!$B$11="Weekly",'SPC Backing (Hide)'!$B$4:$B$263,'SPC Backing (Hide)'!$E$4:$E$263),0),1):INDEX($W$4:$W$263,MATCH(SPC!$B$14,IF(Setup!$B$11="Weekly",'SPC Backing (Hide)'!$B$4:$B$263,'SPC Backing (Hide)'!$E$4:$E$263),0),1),'SPC Backing (Hide)'!$AP$3)=AO126,_xlfn.PERCENTILE.INC(INDEX($W$4:$W$263,MATCH(SPC!$B$13,IF(Setup!$B$11="Weekly",'SPC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6" t="e">
        <f t="shared" si="30"/>
        <v>#N/A</v>
      </c>
    </row>
    <row r="127" spans="2:43" x14ac:dyDescent="0.35">
      <c r="B127" s="12" t="str">
        <f>Demand!C132</f>
        <v/>
      </c>
      <c r="C127" s="57" t="str">
        <f>Demand!D132</f>
        <v/>
      </c>
      <c r="D127" s="57" t="str">
        <f>Demand!E132</f>
        <v/>
      </c>
      <c r="E127" s="57" t="e">
        <f>TEXT(D127*29,"mmm")&amp;"-"&amp;IF(D127=1,MAX($C$4:C126)+1,MAX($C$4:C126))</f>
        <v>#VALUE!</v>
      </c>
      <c r="F127" s="7">
        <f>INDEX(Demand!$F$9:$T$268,MATCH('SPC Backing (Hide)'!$B127,Demand!$C$9:$C$268,0),MATCH('SPC Backing (Hide)'!F$3,Demand!$F$8:$T$8,0))</f>
        <v>0</v>
      </c>
      <c r="G127" s="5">
        <f>INDEX(Demand!$F$9:$T$268,MATCH('SPC Backing (Hide)'!$B127,Demand!$C$9:$C$268,0),MATCH('SPC Backing (Hide)'!G$3,Demand!$F$8:$T$8,0))</f>
        <v>0</v>
      </c>
      <c r="H127" s="5">
        <f>INDEX(Demand!$F$9:$T$268,MATCH('SPC Backing (Hide)'!$B127,Demand!$C$9:$C$268,0),MATCH('SPC Backing (Hide)'!H$3,Demand!$F$8:$T$8,0))</f>
        <v>0</v>
      </c>
      <c r="I127" s="5">
        <f>INDEX(Demand!$F$9:$T$268,MATCH('SPC Backing (Hide)'!$B127,Demand!$C$9:$C$268,0),MATCH('SPC Backing (Hide)'!I$3,Demand!$F$8:$T$8,0))</f>
        <v>0</v>
      </c>
      <c r="J127" s="5">
        <f>INDEX(Demand!$F$9:$T$268,MATCH('SPC Backing (Hide)'!$B127,Demand!$C$9:$C$268,0),MATCH('SPC Backing (Hide)'!J$3,Demand!$F$8:$T$8,0))</f>
        <v>0</v>
      </c>
      <c r="K127" s="5">
        <f>INDEX(Demand!$F$9:$T$268,MATCH('SPC Backing (Hide)'!$B127,Demand!$C$9:$C$268,0),MATCH('SPC Backing (Hide)'!K$3,Demand!$F$8:$T$8,0))</f>
        <v>0</v>
      </c>
      <c r="L127" s="5">
        <f>INDEX(Demand!$F$9:$T$268,MATCH('SPC Backing (Hide)'!$B127,Demand!$C$9:$C$268,0),MATCH('SPC Backing (Hide)'!L$3,Demand!$F$8:$T$8,0))</f>
        <v>0</v>
      </c>
      <c r="M127" s="5">
        <f>INDEX(Demand!$F$9:$T$268,MATCH('SPC Backing (Hide)'!$B127,Demand!$C$9:$C$268,0),MATCH('SPC Backing (Hide)'!M$3,Demand!$F$8:$T$8,0))</f>
        <v>0</v>
      </c>
      <c r="N127" s="5">
        <f>INDEX(Demand!$F$9:$T$268,MATCH('SPC Backing (Hide)'!$B127,Demand!$C$9:$C$268,0),MATCH('SPC Backing (Hide)'!N$3,Demand!$F$8:$T$8,0))</f>
        <v>0</v>
      </c>
      <c r="O127" s="5">
        <f>INDEX(Demand!$F$9:$T$268,MATCH('SPC Backing (Hide)'!$B127,Demand!$C$9:$C$268,0),MATCH('SPC Backing (Hide)'!O$3,Demand!$F$8:$T$8,0))</f>
        <v>0</v>
      </c>
      <c r="P127" s="5">
        <f>INDEX(Demand!$F$9:$T$268,MATCH('SPC Backing (Hide)'!$B127,Demand!$C$9:$C$268,0),MATCH('SPC Backing (Hide)'!P$3,Demand!$F$8:$T$8,0))</f>
        <v>0</v>
      </c>
      <c r="Q127" s="5">
        <f>INDEX(Demand!$F$9:$T$268,MATCH('SPC Backing (Hide)'!$B127,Demand!$C$9:$C$268,0),MATCH('SPC Backing (Hide)'!Q$3,Demand!$F$8:$T$8,0))</f>
        <v>0</v>
      </c>
      <c r="R127" s="5">
        <f>INDEX(Demand!$F$9:$T$268,MATCH('SPC Backing (Hide)'!$B127,Demand!$C$9:$C$268,0),MATCH('SPC Backing (Hide)'!R$3,Demand!$F$8:$T$8,0))</f>
        <v>0</v>
      </c>
      <c r="S127" s="5">
        <f>INDEX(Demand!$F$9:$T$268,MATCH('SPC Backing (Hide)'!$B127,Demand!$C$9:$C$268,0),MATCH('SPC Backing (Hide)'!S$3,Demand!$F$8:$T$8,0))</f>
        <v>0</v>
      </c>
      <c r="T127" s="6">
        <f>INDEX(Demand!$F$9:$T$268,MATCH('SPC Backing (Hide)'!$B127,Demand!$C$9:$C$268,0),MATCH('SPC Backing (Hide)'!T$3,Demand!$F$8:$T$8,0))</f>
        <v>0</v>
      </c>
      <c r="U127" s="5">
        <f t="shared" si="16"/>
        <v>0</v>
      </c>
      <c r="V127">
        <f>IF(SPC!$B$13="",1,IF(SPC!$B$12="Yes",IF(Setup!$B$11="Weekly",IF(ROW(A124)&gt;=Demand!$A$8-51,1,0),IF(ROW(A124)&gt;=Demand!$A$8-11,1,0)),IF(Setup!$B$11="Weekly",IF(AND(B127&gt;=SPC!$B$13,B127&lt;SPC!$B$14),1,0),IF(AND(MATCH(E127,$E$4:$E$263,0)&gt;=MATCH(SPC!$B$13,$E$4:$E$263,0),MATCH(E127,$E$4:$E$263,0)&lt;=MATCH(SPC!$B$14,$E$4:$E$263,0)),1,0))))</f>
        <v>1</v>
      </c>
      <c r="W127" cm="1">
        <f t="array" ref="W127">INDEX($F$4:$U$263,ROW(A124),MATCH($X$2,$F$3:$U$3,0))</f>
        <v>0</v>
      </c>
      <c r="X127" t="e">
        <f>AVERAGE(INDEX($F$4:$U$263,MATCH(SPC!$B$13,IF(Setup!$B$11="Weekly",'SPC Backing (Hide)'!$B$4:$B$263,'SPC Backing (Hide)'!$E$4:$E$263),0),MATCH($X$2,$F$3:$U$3,0)):INDEX($F$4:$U$263,MATCH(SPC!$B$14,IF(Setup!$B$11="Weekly",'SPC Backing (Hide)'!$B$4:$B$263,'SPC Backing (Hide)'!$E$4:$E$263),0),MATCH('SPC Backing (Hide)'!$X$2,'SPC Backing (Hide)'!$F$3:$U$3,0)))</f>
        <v>#N/A</v>
      </c>
      <c r="Y127" cm="1">
        <f t="array" ref="Y127">ABS(INDEX($F$4:$U$263,ROW(A124),MATCH($X$2,$F$3:$U$3,0))-INDEX($F$4:$U$263,ROW(A123),MATCH($X$2,$F$3:$U$3,0)))</f>
        <v>0</v>
      </c>
      <c r="Z127" t="e">
        <f>AVERAGE(INDEX($Y$4:$Y$263,MATCH(SPC!$B$13,IF(Setup!$B$11="Weekly",'SPC Backing (Hide)'!$B$4:$B$263,'SPC Backing (Hide)'!$E$4:$E$263),0)):INDEX($Y$4:$Y$263,MATCH(SPC!$B$14,IF(Setup!$B$11="Weekly",'SPC Backing (Hide)'!$B$4:$B$263,'SPC Backing (Hide)'!$E$4:$E$263),0),1))</f>
        <v>#N/A</v>
      </c>
      <c r="AA127" t="e">
        <f t="shared" si="17"/>
        <v>#N/A</v>
      </c>
      <c r="AB127" t="e">
        <f t="shared" si="18"/>
        <v>#N/A</v>
      </c>
      <c r="AC127" t="e">
        <f t="shared" si="19"/>
        <v>#N/A</v>
      </c>
      <c r="AD127" t="e">
        <f t="shared" si="20"/>
        <v>#N/A</v>
      </c>
      <c r="AE127" t="e">
        <f t="shared" si="21"/>
        <v>#N/A</v>
      </c>
      <c r="AF127" t="e">
        <f t="shared" si="22"/>
        <v>#N/A</v>
      </c>
      <c r="AG127" t="e">
        <f t="shared" si="23"/>
        <v>#N/A</v>
      </c>
      <c r="AH127" t="e">
        <f t="shared" si="24"/>
        <v>#N/A</v>
      </c>
      <c r="AI127" t="e">
        <f t="shared" si="31"/>
        <v>#N/A</v>
      </c>
      <c r="AJ127" t="e">
        <f t="shared" si="25"/>
        <v>#N/A</v>
      </c>
      <c r="AK127">
        <f t="shared" si="26"/>
        <v>0</v>
      </c>
      <c r="AL127" t="e">
        <f t="shared" si="27"/>
        <v>#N/A</v>
      </c>
      <c r="AM127" t="e">
        <f t="shared" si="28"/>
        <v>#N/A</v>
      </c>
      <c r="AN127" t="e">
        <f t="shared" si="29"/>
        <v>#N/A</v>
      </c>
      <c r="AO127" t="e">
        <f>_xlfn.PERCENTILE.INC(INDEX($W$4:$W$263,MATCH(SPC!$B$13,IF(Setup!$B$11="Weekly",'SPC Backing (Hide)'!$B$4:$B$263,'SPC Backing (Hide)'!$E$4:$E$263),0),1):INDEX($W$4:$W$263,MATCH(SPC!$B$14,IF(Setup!$B$11="Weekly",'SPC Backing (Hide)'!$B$4:$B$263,'SPC Backing (Hide)'!$E$4:$E$263),0),1),'SPC Backing (Hide)'!$AO$3)</f>
        <v>#N/A</v>
      </c>
      <c r="AP127" t="e">
        <f>IF(_xlfn.PERCENTILE.INC(INDEX($W$4:$W$263,MATCH(SPC!$B$13,IF(Setup!$B$11="Weekly",'SPC Backing (Hide)'!$B$4:$B$263,'SPC Backing (Hide)'!$E$4:$E$263),0),1):INDEX($W$4:$W$263,MATCH(SPC!$B$14,IF(Setup!$B$11="Weekly",'SPC Backing (Hide)'!$B$4:$B$263,'SPC Backing (Hide)'!$E$4:$E$263),0),1),'SPC Backing (Hide)'!$AP$3)=AO127,_xlfn.PERCENTILE.INC(INDEX($W$4:$W$263,MATCH(SPC!$B$13,IF(Setup!$B$11="Weekly",'SPC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7" t="e">
        <f t="shared" si="30"/>
        <v>#N/A</v>
      </c>
    </row>
    <row r="128" spans="2:43" x14ac:dyDescent="0.35">
      <c r="B128" s="12" t="str">
        <f>Demand!C133</f>
        <v/>
      </c>
      <c r="C128" s="57" t="str">
        <f>Demand!D133</f>
        <v/>
      </c>
      <c r="D128" s="57" t="str">
        <f>Demand!E133</f>
        <v/>
      </c>
      <c r="E128" s="57" t="e">
        <f>TEXT(D128*29,"mmm")&amp;"-"&amp;IF(D128=1,MAX($C$4:C127)+1,MAX($C$4:C127))</f>
        <v>#VALUE!</v>
      </c>
      <c r="F128" s="7">
        <f>INDEX(Demand!$F$9:$T$268,MATCH('SPC Backing (Hide)'!$B128,Demand!$C$9:$C$268,0),MATCH('SPC Backing (Hide)'!F$3,Demand!$F$8:$T$8,0))</f>
        <v>0</v>
      </c>
      <c r="G128" s="5">
        <f>INDEX(Demand!$F$9:$T$268,MATCH('SPC Backing (Hide)'!$B128,Demand!$C$9:$C$268,0),MATCH('SPC Backing (Hide)'!G$3,Demand!$F$8:$T$8,0))</f>
        <v>0</v>
      </c>
      <c r="H128" s="5">
        <f>INDEX(Demand!$F$9:$T$268,MATCH('SPC Backing (Hide)'!$B128,Demand!$C$9:$C$268,0),MATCH('SPC Backing (Hide)'!H$3,Demand!$F$8:$T$8,0))</f>
        <v>0</v>
      </c>
      <c r="I128" s="5">
        <f>INDEX(Demand!$F$9:$T$268,MATCH('SPC Backing (Hide)'!$B128,Demand!$C$9:$C$268,0),MATCH('SPC Backing (Hide)'!I$3,Demand!$F$8:$T$8,0))</f>
        <v>0</v>
      </c>
      <c r="J128" s="5">
        <f>INDEX(Demand!$F$9:$T$268,MATCH('SPC Backing (Hide)'!$B128,Demand!$C$9:$C$268,0),MATCH('SPC Backing (Hide)'!J$3,Demand!$F$8:$T$8,0))</f>
        <v>0</v>
      </c>
      <c r="K128" s="5">
        <f>INDEX(Demand!$F$9:$T$268,MATCH('SPC Backing (Hide)'!$B128,Demand!$C$9:$C$268,0),MATCH('SPC Backing (Hide)'!K$3,Demand!$F$8:$T$8,0))</f>
        <v>0</v>
      </c>
      <c r="L128" s="5">
        <f>INDEX(Demand!$F$9:$T$268,MATCH('SPC Backing (Hide)'!$B128,Demand!$C$9:$C$268,0),MATCH('SPC Backing (Hide)'!L$3,Demand!$F$8:$T$8,0))</f>
        <v>0</v>
      </c>
      <c r="M128" s="5">
        <f>INDEX(Demand!$F$9:$T$268,MATCH('SPC Backing (Hide)'!$B128,Demand!$C$9:$C$268,0),MATCH('SPC Backing (Hide)'!M$3,Demand!$F$8:$T$8,0))</f>
        <v>0</v>
      </c>
      <c r="N128" s="5">
        <f>INDEX(Demand!$F$9:$T$268,MATCH('SPC Backing (Hide)'!$B128,Demand!$C$9:$C$268,0),MATCH('SPC Backing (Hide)'!N$3,Demand!$F$8:$T$8,0))</f>
        <v>0</v>
      </c>
      <c r="O128" s="5">
        <f>INDEX(Demand!$F$9:$T$268,MATCH('SPC Backing (Hide)'!$B128,Demand!$C$9:$C$268,0),MATCH('SPC Backing (Hide)'!O$3,Demand!$F$8:$T$8,0))</f>
        <v>0</v>
      </c>
      <c r="P128" s="5">
        <f>INDEX(Demand!$F$9:$T$268,MATCH('SPC Backing (Hide)'!$B128,Demand!$C$9:$C$268,0),MATCH('SPC Backing (Hide)'!P$3,Demand!$F$8:$T$8,0))</f>
        <v>0</v>
      </c>
      <c r="Q128" s="5">
        <f>INDEX(Demand!$F$9:$T$268,MATCH('SPC Backing (Hide)'!$B128,Demand!$C$9:$C$268,0),MATCH('SPC Backing (Hide)'!Q$3,Demand!$F$8:$T$8,0))</f>
        <v>0</v>
      </c>
      <c r="R128" s="5">
        <f>INDEX(Demand!$F$9:$T$268,MATCH('SPC Backing (Hide)'!$B128,Demand!$C$9:$C$268,0),MATCH('SPC Backing (Hide)'!R$3,Demand!$F$8:$T$8,0))</f>
        <v>0</v>
      </c>
      <c r="S128" s="5">
        <f>INDEX(Demand!$F$9:$T$268,MATCH('SPC Backing (Hide)'!$B128,Demand!$C$9:$C$268,0),MATCH('SPC Backing (Hide)'!S$3,Demand!$F$8:$T$8,0))</f>
        <v>0</v>
      </c>
      <c r="T128" s="6">
        <f>INDEX(Demand!$F$9:$T$268,MATCH('SPC Backing (Hide)'!$B128,Demand!$C$9:$C$268,0),MATCH('SPC Backing (Hide)'!T$3,Demand!$F$8:$T$8,0))</f>
        <v>0</v>
      </c>
      <c r="U128" s="5">
        <f t="shared" si="16"/>
        <v>0</v>
      </c>
      <c r="V128">
        <f>IF(SPC!$B$13="",1,IF(SPC!$B$12="Yes",IF(Setup!$B$11="Weekly",IF(ROW(A125)&gt;=Demand!$A$8-51,1,0),IF(ROW(A125)&gt;=Demand!$A$8-11,1,0)),IF(Setup!$B$11="Weekly",IF(AND(B128&gt;=SPC!$B$13,B128&lt;SPC!$B$14),1,0),IF(AND(MATCH(E128,$E$4:$E$263,0)&gt;=MATCH(SPC!$B$13,$E$4:$E$263,0),MATCH(E128,$E$4:$E$263,0)&lt;=MATCH(SPC!$B$14,$E$4:$E$263,0)),1,0))))</f>
        <v>1</v>
      </c>
      <c r="W128" cm="1">
        <f t="array" ref="W128">INDEX($F$4:$U$263,ROW(A125),MATCH($X$2,$F$3:$U$3,0))</f>
        <v>0</v>
      </c>
      <c r="X128" t="e">
        <f>AVERAGE(INDEX($F$4:$U$263,MATCH(SPC!$B$13,IF(Setup!$B$11="Weekly",'SPC Backing (Hide)'!$B$4:$B$263,'SPC Backing (Hide)'!$E$4:$E$263),0),MATCH($X$2,$F$3:$U$3,0)):INDEX($F$4:$U$263,MATCH(SPC!$B$14,IF(Setup!$B$11="Weekly",'SPC Backing (Hide)'!$B$4:$B$263,'SPC Backing (Hide)'!$E$4:$E$263),0),MATCH('SPC Backing (Hide)'!$X$2,'SPC Backing (Hide)'!$F$3:$U$3,0)))</f>
        <v>#N/A</v>
      </c>
      <c r="Y128" cm="1">
        <f t="array" ref="Y128">ABS(INDEX($F$4:$U$263,ROW(A125),MATCH($X$2,$F$3:$U$3,0))-INDEX($F$4:$U$263,ROW(A124),MATCH($X$2,$F$3:$U$3,0)))</f>
        <v>0</v>
      </c>
      <c r="Z128" t="e">
        <f>AVERAGE(INDEX($Y$4:$Y$263,MATCH(SPC!$B$13,IF(Setup!$B$11="Weekly",'SPC Backing (Hide)'!$B$4:$B$263,'SPC Backing (Hide)'!$E$4:$E$263),0)):INDEX($Y$4:$Y$263,MATCH(SPC!$B$14,IF(Setup!$B$11="Weekly",'SPC Backing (Hide)'!$B$4:$B$263,'SPC Backing (Hide)'!$E$4:$E$263),0),1))</f>
        <v>#N/A</v>
      </c>
      <c r="AA128" t="e">
        <f t="shared" si="17"/>
        <v>#N/A</v>
      </c>
      <c r="AB128" t="e">
        <f t="shared" si="18"/>
        <v>#N/A</v>
      </c>
      <c r="AC128" t="e">
        <f t="shared" si="19"/>
        <v>#N/A</v>
      </c>
      <c r="AD128" t="e">
        <f t="shared" si="20"/>
        <v>#N/A</v>
      </c>
      <c r="AE128" t="e">
        <f t="shared" si="21"/>
        <v>#N/A</v>
      </c>
      <c r="AF128" t="e">
        <f t="shared" si="22"/>
        <v>#N/A</v>
      </c>
      <c r="AG128" t="e">
        <f t="shared" si="23"/>
        <v>#N/A</v>
      </c>
      <c r="AH128" t="e">
        <f t="shared" si="24"/>
        <v>#N/A</v>
      </c>
      <c r="AI128" t="e">
        <f t="shared" si="31"/>
        <v>#N/A</v>
      </c>
      <c r="AJ128" t="e">
        <f t="shared" si="25"/>
        <v>#N/A</v>
      </c>
      <c r="AK128">
        <f t="shared" si="26"/>
        <v>0</v>
      </c>
      <c r="AL128" t="e">
        <f t="shared" si="27"/>
        <v>#N/A</v>
      </c>
      <c r="AM128" t="e">
        <f t="shared" si="28"/>
        <v>#N/A</v>
      </c>
      <c r="AN128" t="e">
        <f t="shared" si="29"/>
        <v>#N/A</v>
      </c>
      <c r="AO128" t="e">
        <f>_xlfn.PERCENTILE.INC(INDEX($W$4:$W$263,MATCH(SPC!$B$13,IF(Setup!$B$11="Weekly",'SPC Backing (Hide)'!$B$4:$B$263,'SPC Backing (Hide)'!$E$4:$E$263),0),1):INDEX($W$4:$W$263,MATCH(SPC!$B$14,IF(Setup!$B$11="Weekly",'SPC Backing (Hide)'!$B$4:$B$263,'SPC Backing (Hide)'!$E$4:$E$263),0),1),'SPC Backing (Hide)'!$AO$3)</f>
        <v>#N/A</v>
      </c>
      <c r="AP128" t="e">
        <f>IF(_xlfn.PERCENTILE.INC(INDEX($W$4:$W$263,MATCH(SPC!$B$13,IF(Setup!$B$11="Weekly",'SPC Backing (Hide)'!$B$4:$B$263,'SPC Backing (Hide)'!$E$4:$E$263),0),1):INDEX($W$4:$W$263,MATCH(SPC!$B$14,IF(Setup!$B$11="Weekly",'SPC Backing (Hide)'!$B$4:$B$263,'SPC Backing (Hide)'!$E$4:$E$263),0),1),'SPC Backing (Hide)'!$AP$3)=AO128,_xlfn.PERCENTILE.INC(INDEX($W$4:$W$263,MATCH(SPC!$B$13,IF(Setup!$B$11="Weekly",'SPC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8" t="e">
        <f t="shared" si="30"/>
        <v>#N/A</v>
      </c>
    </row>
    <row r="129" spans="2:43" x14ac:dyDescent="0.35">
      <c r="B129" s="12" t="str">
        <f>Demand!C134</f>
        <v/>
      </c>
      <c r="C129" s="57" t="str">
        <f>Demand!D134</f>
        <v/>
      </c>
      <c r="D129" s="57" t="str">
        <f>Demand!E134</f>
        <v/>
      </c>
      <c r="E129" s="57" t="e">
        <f>TEXT(D129*29,"mmm")&amp;"-"&amp;IF(D129=1,MAX($C$4:C128)+1,MAX($C$4:C128))</f>
        <v>#VALUE!</v>
      </c>
      <c r="F129" s="7">
        <f>INDEX(Demand!$F$9:$T$268,MATCH('SPC Backing (Hide)'!$B129,Demand!$C$9:$C$268,0),MATCH('SPC Backing (Hide)'!F$3,Demand!$F$8:$T$8,0))</f>
        <v>0</v>
      </c>
      <c r="G129" s="5">
        <f>INDEX(Demand!$F$9:$T$268,MATCH('SPC Backing (Hide)'!$B129,Demand!$C$9:$C$268,0),MATCH('SPC Backing (Hide)'!G$3,Demand!$F$8:$T$8,0))</f>
        <v>0</v>
      </c>
      <c r="H129" s="5">
        <f>INDEX(Demand!$F$9:$T$268,MATCH('SPC Backing (Hide)'!$B129,Demand!$C$9:$C$268,0),MATCH('SPC Backing (Hide)'!H$3,Demand!$F$8:$T$8,0))</f>
        <v>0</v>
      </c>
      <c r="I129" s="5">
        <f>INDEX(Demand!$F$9:$T$268,MATCH('SPC Backing (Hide)'!$B129,Demand!$C$9:$C$268,0),MATCH('SPC Backing (Hide)'!I$3,Demand!$F$8:$T$8,0))</f>
        <v>0</v>
      </c>
      <c r="J129" s="5">
        <f>INDEX(Demand!$F$9:$T$268,MATCH('SPC Backing (Hide)'!$B129,Demand!$C$9:$C$268,0),MATCH('SPC Backing (Hide)'!J$3,Demand!$F$8:$T$8,0))</f>
        <v>0</v>
      </c>
      <c r="K129" s="5">
        <f>INDEX(Demand!$F$9:$T$268,MATCH('SPC Backing (Hide)'!$B129,Demand!$C$9:$C$268,0),MATCH('SPC Backing (Hide)'!K$3,Demand!$F$8:$T$8,0))</f>
        <v>0</v>
      </c>
      <c r="L129" s="5">
        <f>INDEX(Demand!$F$9:$T$268,MATCH('SPC Backing (Hide)'!$B129,Demand!$C$9:$C$268,0),MATCH('SPC Backing (Hide)'!L$3,Demand!$F$8:$T$8,0))</f>
        <v>0</v>
      </c>
      <c r="M129" s="5">
        <f>INDEX(Demand!$F$9:$T$268,MATCH('SPC Backing (Hide)'!$B129,Demand!$C$9:$C$268,0),MATCH('SPC Backing (Hide)'!M$3,Demand!$F$8:$T$8,0))</f>
        <v>0</v>
      </c>
      <c r="N129" s="5">
        <f>INDEX(Demand!$F$9:$T$268,MATCH('SPC Backing (Hide)'!$B129,Demand!$C$9:$C$268,0),MATCH('SPC Backing (Hide)'!N$3,Demand!$F$8:$T$8,0))</f>
        <v>0</v>
      </c>
      <c r="O129" s="5">
        <f>INDEX(Demand!$F$9:$T$268,MATCH('SPC Backing (Hide)'!$B129,Demand!$C$9:$C$268,0),MATCH('SPC Backing (Hide)'!O$3,Demand!$F$8:$T$8,0))</f>
        <v>0</v>
      </c>
      <c r="P129" s="5">
        <f>INDEX(Demand!$F$9:$T$268,MATCH('SPC Backing (Hide)'!$B129,Demand!$C$9:$C$268,0),MATCH('SPC Backing (Hide)'!P$3,Demand!$F$8:$T$8,0))</f>
        <v>0</v>
      </c>
      <c r="Q129" s="5">
        <f>INDEX(Demand!$F$9:$T$268,MATCH('SPC Backing (Hide)'!$B129,Demand!$C$9:$C$268,0),MATCH('SPC Backing (Hide)'!Q$3,Demand!$F$8:$T$8,0))</f>
        <v>0</v>
      </c>
      <c r="R129" s="5">
        <f>INDEX(Demand!$F$9:$T$268,MATCH('SPC Backing (Hide)'!$B129,Demand!$C$9:$C$268,0),MATCH('SPC Backing (Hide)'!R$3,Demand!$F$8:$T$8,0))</f>
        <v>0</v>
      </c>
      <c r="S129" s="5">
        <f>INDEX(Demand!$F$9:$T$268,MATCH('SPC Backing (Hide)'!$B129,Demand!$C$9:$C$268,0),MATCH('SPC Backing (Hide)'!S$3,Demand!$F$8:$T$8,0))</f>
        <v>0</v>
      </c>
      <c r="T129" s="6">
        <f>INDEX(Demand!$F$9:$T$268,MATCH('SPC Backing (Hide)'!$B129,Demand!$C$9:$C$268,0),MATCH('SPC Backing (Hide)'!T$3,Demand!$F$8:$T$8,0))</f>
        <v>0</v>
      </c>
      <c r="U129" s="5">
        <f t="shared" si="16"/>
        <v>0</v>
      </c>
      <c r="V129">
        <f>IF(SPC!$B$13="",1,IF(SPC!$B$12="Yes",IF(Setup!$B$11="Weekly",IF(ROW(A126)&gt;=Demand!$A$8-51,1,0),IF(ROW(A126)&gt;=Demand!$A$8-11,1,0)),IF(Setup!$B$11="Weekly",IF(AND(B129&gt;=SPC!$B$13,B129&lt;SPC!$B$14),1,0),IF(AND(MATCH(E129,$E$4:$E$263,0)&gt;=MATCH(SPC!$B$13,$E$4:$E$263,0),MATCH(E129,$E$4:$E$263,0)&lt;=MATCH(SPC!$B$14,$E$4:$E$263,0)),1,0))))</f>
        <v>1</v>
      </c>
      <c r="W129" cm="1">
        <f t="array" ref="W129">INDEX($F$4:$U$263,ROW(A126),MATCH($X$2,$F$3:$U$3,0))</f>
        <v>0</v>
      </c>
      <c r="X129" t="e">
        <f>AVERAGE(INDEX($F$4:$U$263,MATCH(SPC!$B$13,IF(Setup!$B$11="Weekly",'SPC Backing (Hide)'!$B$4:$B$263,'SPC Backing (Hide)'!$E$4:$E$263),0),MATCH($X$2,$F$3:$U$3,0)):INDEX($F$4:$U$263,MATCH(SPC!$B$14,IF(Setup!$B$11="Weekly",'SPC Backing (Hide)'!$B$4:$B$263,'SPC Backing (Hide)'!$E$4:$E$263),0),MATCH('SPC Backing (Hide)'!$X$2,'SPC Backing (Hide)'!$F$3:$U$3,0)))</f>
        <v>#N/A</v>
      </c>
      <c r="Y129" cm="1">
        <f t="array" ref="Y129">ABS(INDEX($F$4:$U$263,ROW(A126),MATCH($X$2,$F$3:$U$3,0))-INDEX($F$4:$U$263,ROW(A125),MATCH($X$2,$F$3:$U$3,0)))</f>
        <v>0</v>
      </c>
      <c r="Z129" t="e">
        <f>AVERAGE(INDEX($Y$4:$Y$263,MATCH(SPC!$B$13,IF(Setup!$B$11="Weekly",'SPC Backing (Hide)'!$B$4:$B$263,'SPC Backing (Hide)'!$E$4:$E$263),0)):INDEX($Y$4:$Y$263,MATCH(SPC!$B$14,IF(Setup!$B$11="Weekly",'SPC Backing (Hide)'!$B$4:$B$263,'SPC Backing (Hide)'!$E$4:$E$263),0),1))</f>
        <v>#N/A</v>
      </c>
      <c r="AA129" t="e">
        <f t="shared" si="17"/>
        <v>#N/A</v>
      </c>
      <c r="AB129" t="e">
        <f t="shared" si="18"/>
        <v>#N/A</v>
      </c>
      <c r="AC129" t="e">
        <f t="shared" si="19"/>
        <v>#N/A</v>
      </c>
      <c r="AD129" t="e">
        <f t="shared" si="20"/>
        <v>#N/A</v>
      </c>
      <c r="AE129" t="e">
        <f t="shared" si="21"/>
        <v>#N/A</v>
      </c>
      <c r="AF129" t="e">
        <f t="shared" si="22"/>
        <v>#N/A</v>
      </c>
      <c r="AG129" t="e">
        <f t="shared" si="23"/>
        <v>#N/A</v>
      </c>
      <c r="AH129" t="e">
        <f t="shared" si="24"/>
        <v>#N/A</v>
      </c>
      <c r="AI129" t="e">
        <f t="shared" si="31"/>
        <v>#N/A</v>
      </c>
      <c r="AJ129" t="e">
        <f t="shared" si="25"/>
        <v>#N/A</v>
      </c>
      <c r="AK129">
        <f t="shared" si="26"/>
        <v>0</v>
      </c>
      <c r="AL129" t="e">
        <f t="shared" si="27"/>
        <v>#N/A</v>
      </c>
      <c r="AM129" t="e">
        <f t="shared" si="28"/>
        <v>#N/A</v>
      </c>
      <c r="AN129" t="e">
        <f t="shared" si="29"/>
        <v>#N/A</v>
      </c>
      <c r="AO129" t="e">
        <f>_xlfn.PERCENTILE.INC(INDEX($W$4:$W$263,MATCH(SPC!$B$13,IF(Setup!$B$11="Weekly",'SPC Backing (Hide)'!$B$4:$B$263,'SPC Backing (Hide)'!$E$4:$E$263),0),1):INDEX($W$4:$W$263,MATCH(SPC!$B$14,IF(Setup!$B$11="Weekly",'SPC Backing (Hide)'!$B$4:$B$263,'SPC Backing (Hide)'!$E$4:$E$263),0),1),'SPC Backing (Hide)'!$AO$3)</f>
        <v>#N/A</v>
      </c>
      <c r="AP129" t="e">
        <f>IF(_xlfn.PERCENTILE.INC(INDEX($W$4:$W$263,MATCH(SPC!$B$13,IF(Setup!$B$11="Weekly",'SPC Backing (Hide)'!$B$4:$B$263,'SPC Backing (Hide)'!$E$4:$E$263),0),1):INDEX($W$4:$W$263,MATCH(SPC!$B$14,IF(Setup!$B$11="Weekly",'SPC Backing (Hide)'!$B$4:$B$263,'SPC Backing (Hide)'!$E$4:$E$263),0),1),'SPC Backing (Hide)'!$AP$3)=AO129,_xlfn.PERCENTILE.INC(INDEX($W$4:$W$263,MATCH(SPC!$B$13,IF(Setup!$B$11="Weekly",'SPC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29" t="e">
        <f t="shared" si="30"/>
        <v>#N/A</v>
      </c>
    </row>
    <row r="130" spans="2:43" x14ac:dyDescent="0.35">
      <c r="B130" s="12" t="str">
        <f>Demand!C135</f>
        <v/>
      </c>
      <c r="C130" s="57" t="str">
        <f>Demand!D135</f>
        <v/>
      </c>
      <c r="D130" s="57" t="str">
        <f>Demand!E135</f>
        <v/>
      </c>
      <c r="E130" s="57" t="e">
        <f>TEXT(D130*29,"mmm")&amp;"-"&amp;IF(D130=1,MAX($C$4:C129)+1,MAX($C$4:C129))</f>
        <v>#VALUE!</v>
      </c>
      <c r="F130" s="7">
        <f>INDEX(Demand!$F$9:$T$268,MATCH('SPC Backing (Hide)'!$B130,Demand!$C$9:$C$268,0),MATCH('SPC Backing (Hide)'!F$3,Demand!$F$8:$T$8,0))</f>
        <v>0</v>
      </c>
      <c r="G130" s="5">
        <f>INDEX(Demand!$F$9:$T$268,MATCH('SPC Backing (Hide)'!$B130,Demand!$C$9:$C$268,0),MATCH('SPC Backing (Hide)'!G$3,Demand!$F$8:$T$8,0))</f>
        <v>0</v>
      </c>
      <c r="H130" s="5">
        <f>INDEX(Demand!$F$9:$T$268,MATCH('SPC Backing (Hide)'!$B130,Demand!$C$9:$C$268,0),MATCH('SPC Backing (Hide)'!H$3,Demand!$F$8:$T$8,0))</f>
        <v>0</v>
      </c>
      <c r="I130" s="5">
        <f>INDEX(Demand!$F$9:$T$268,MATCH('SPC Backing (Hide)'!$B130,Demand!$C$9:$C$268,0),MATCH('SPC Backing (Hide)'!I$3,Demand!$F$8:$T$8,0))</f>
        <v>0</v>
      </c>
      <c r="J130" s="5">
        <f>INDEX(Demand!$F$9:$T$268,MATCH('SPC Backing (Hide)'!$B130,Demand!$C$9:$C$268,0),MATCH('SPC Backing (Hide)'!J$3,Demand!$F$8:$T$8,0))</f>
        <v>0</v>
      </c>
      <c r="K130" s="5">
        <f>INDEX(Demand!$F$9:$T$268,MATCH('SPC Backing (Hide)'!$B130,Demand!$C$9:$C$268,0),MATCH('SPC Backing (Hide)'!K$3,Demand!$F$8:$T$8,0))</f>
        <v>0</v>
      </c>
      <c r="L130" s="5">
        <f>INDEX(Demand!$F$9:$T$268,MATCH('SPC Backing (Hide)'!$B130,Demand!$C$9:$C$268,0),MATCH('SPC Backing (Hide)'!L$3,Demand!$F$8:$T$8,0))</f>
        <v>0</v>
      </c>
      <c r="M130" s="5">
        <f>INDEX(Demand!$F$9:$T$268,MATCH('SPC Backing (Hide)'!$B130,Demand!$C$9:$C$268,0),MATCH('SPC Backing (Hide)'!M$3,Demand!$F$8:$T$8,0))</f>
        <v>0</v>
      </c>
      <c r="N130" s="5">
        <f>INDEX(Demand!$F$9:$T$268,MATCH('SPC Backing (Hide)'!$B130,Demand!$C$9:$C$268,0),MATCH('SPC Backing (Hide)'!N$3,Demand!$F$8:$T$8,0))</f>
        <v>0</v>
      </c>
      <c r="O130" s="5">
        <f>INDEX(Demand!$F$9:$T$268,MATCH('SPC Backing (Hide)'!$B130,Demand!$C$9:$C$268,0),MATCH('SPC Backing (Hide)'!O$3,Demand!$F$8:$T$8,0))</f>
        <v>0</v>
      </c>
      <c r="P130" s="5">
        <f>INDEX(Demand!$F$9:$T$268,MATCH('SPC Backing (Hide)'!$B130,Demand!$C$9:$C$268,0),MATCH('SPC Backing (Hide)'!P$3,Demand!$F$8:$T$8,0))</f>
        <v>0</v>
      </c>
      <c r="Q130" s="5">
        <f>INDEX(Demand!$F$9:$T$268,MATCH('SPC Backing (Hide)'!$B130,Demand!$C$9:$C$268,0),MATCH('SPC Backing (Hide)'!Q$3,Demand!$F$8:$T$8,0))</f>
        <v>0</v>
      </c>
      <c r="R130" s="5">
        <f>INDEX(Demand!$F$9:$T$268,MATCH('SPC Backing (Hide)'!$B130,Demand!$C$9:$C$268,0),MATCH('SPC Backing (Hide)'!R$3,Demand!$F$8:$T$8,0))</f>
        <v>0</v>
      </c>
      <c r="S130" s="5">
        <f>INDEX(Demand!$F$9:$T$268,MATCH('SPC Backing (Hide)'!$B130,Demand!$C$9:$C$268,0),MATCH('SPC Backing (Hide)'!S$3,Demand!$F$8:$T$8,0))</f>
        <v>0</v>
      </c>
      <c r="T130" s="6">
        <f>INDEX(Demand!$F$9:$T$268,MATCH('SPC Backing (Hide)'!$B130,Demand!$C$9:$C$268,0),MATCH('SPC Backing (Hide)'!T$3,Demand!$F$8:$T$8,0))</f>
        <v>0</v>
      </c>
      <c r="U130" s="5">
        <f t="shared" si="16"/>
        <v>0</v>
      </c>
      <c r="V130">
        <f>IF(SPC!$B$13="",1,IF(SPC!$B$12="Yes",IF(Setup!$B$11="Weekly",IF(ROW(A127)&gt;=Demand!$A$8-51,1,0),IF(ROW(A127)&gt;=Demand!$A$8-11,1,0)),IF(Setup!$B$11="Weekly",IF(AND(B130&gt;=SPC!$B$13,B130&lt;SPC!$B$14),1,0),IF(AND(MATCH(E130,$E$4:$E$263,0)&gt;=MATCH(SPC!$B$13,$E$4:$E$263,0),MATCH(E130,$E$4:$E$263,0)&lt;=MATCH(SPC!$B$14,$E$4:$E$263,0)),1,0))))</f>
        <v>1</v>
      </c>
      <c r="W130" cm="1">
        <f t="array" ref="W130">INDEX($F$4:$U$263,ROW(A127),MATCH($X$2,$F$3:$U$3,0))</f>
        <v>0</v>
      </c>
      <c r="X130" t="e">
        <f>AVERAGE(INDEX($F$4:$U$263,MATCH(SPC!$B$13,IF(Setup!$B$11="Weekly",'SPC Backing (Hide)'!$B$4:$B$263,'SPC Backing (Hide)'!$E$4:$E$263),0),MATCH($X$2,$F$3:$U$3,0)):INDEX($F$4:$U$263,MATCH(SPC!$B$14,IF(Setup!$B$11="Weekly",'SPC Backing (Hide)'!$B$4:$B$263,'SPC Backing (Hide)'!$E$4:$E$263),0),MATCH('SPC Backing (Hide)'!$X$2,'SPC Backing (Hide)'!$F$3:$U$3,0)))</f>
        <v>#N/A</v>
      </c>
      <c r="Y130" cm="1">
        <f t="array" ref="Y130">ABS(INDEX($F$4:$U$263,ROW(A127),MATCH($X$2,$F$3:$U$3,0))-INDEX($F$4:$U$263,ROW(A126),MATCH($X$2,$F$3:$U$3,0)))</f>
        <v>0</v>
      </c>
      <c r="Z130" t="e">
        <f>AVERAGE(INDEX($Y$4:$Y$263,MATCH(SPC!$B$13,IF(Setup!$B$11="Weekly",'SPC Backing (Hide)'!$B$4:$B$263,'SPC Backing (Hide)'!$E$4:$E$263),0)):INDEX($Y$4:$Y$263,MATCH(SPC!$B$14,IF(Setup!$B$11="Weekly",'SPC Backing (Hide)'!$B$4:$B$263,'SPC Backing (Hide)'!$E$4:$E$263),0),1))</f>
        <v>#N/A</v>
      </c>
      <c r="AA130" t="e">
        <f t="shared" si="17"/>
        <v>#N/A</v>
      </c>
      <c r="AB130" t="e">
        <f t="shared" si="18"/>
        <v>#N/A</v>
      </c>
      <c r="AC130" t="e">
        <f t="shared" si="19"/>
        <v>#N/A</v>
      </c>
      <c r="AD130" t="e">
        <f t="shared" si="20"/>
        <v>#N/A</v>
      </c>
      <c r="AE130" t="e">
        <f t="shared" si="21"/>
        <v>#N/A</v>
      </c>
      <c r="AF130" t="e">
        <f t="shared" si="22"/>
        <v>#N/A</v>
      </c>
      <c r="AG130" t="e">
        <f t="shared" si="23"/>
        <v>#N/A</v>
      </c>
      <c r="AH130" t="e">
        <f t="shared" si="24"/>
        <v>#N/A</v>
      </c>
      <c r="AI130" t="e">
        <f t="shared" si="31"/>
        <v>#N/A</v>
      </c>
      <c r="AJ130" t="e">
        <f t="shared" si="25"/>
        <v>#N/A</v>
      </c>
      <c r="AK130">
        <f t="shared" si="26"/>
        <v>0</v>
      </c>
      <c r="AL130" t="e">
        <f t="shared" si="27"/>
        <v>#N/A</v>
      </c>
      <c r="AM130" t="e">
        <f t="shared" si="28"/>
        <v>#N/A</v>
      </c>
      <c r="AN130" t="e">
        <f t="shared" si="29"/>
        <v>#N/A</v>
      </c>
      <c r="AO130" t="e">
        <f>_xlfn.PERCENTILE.INC(INDEX($W$4:$W$263,MATCH(SPC!$B$13,IF(Setup!$B$11="Weekly",'SPC Backing (Hide)'!$B$4:$B$263,'SPC Backing (Hide)'!$E$4:$E$263),0),1):INDEX($W$4:$W$263,MATCH(SPC!$B$14,IF(Setup!$B$11="Weekly",'SPC Backing (Hide)'!$B$4:$B$263,'SPC Backing (Hide)'!$E$4:$E$263),0),1),'SPC Backing (Hide)'!$AO$3)</f>
        <v>#N/A</v>
      </c>
      <c r="AP130" t="e">
        <f>IF(_xlfn.PERCENTILE.INC(INDEX($W$4:$W$263,MATCH(SPC!$B$13,IF(Setup!$B$11="Weekly",'SPC Backing (Hide)'!$B$4:$B$263,'SPC Backing (Hide)'!$E$4:$E$263),0),1):INDEX($W$4:$W$263,MATCH(SPC!$B$14,IF(Setup!$B$11="Weekly",'SPC Backing (Hide)'!$B$4:$B$263,'SPC Backing (Hide)'!$E$4:$E$263),0),1),'SPC Backing (Hide)'!$AP$3)=AO130,_xlfn.PERCENTILE.INC(INDEX($W$4:$W$263,MATCH(SPC!$B$13,IF(Setup!$B$11="Weekly",'SPC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0" t="e">
        <f t="shared" si="30"/>
        <v>#N/A</v>
      </c>
    </row>
    <row r="131" spans="2:43" x14ac:dyDescent="0.35">
      <c r="B131" s="12" t="str">
        <f>Demand!C136</f>
        <v/>
      </c>
      <c r="C131" s="57" t="str">
        <f>Demand!D136</f>
        <v/>
      </c>
      <c r="D131" s="57" t="str">
        <f>Demand!E136</f>
        <v/>
      </c>
      <c r="E131" s="57" t="e">
        <f>TEXT(D131*29,"mmm")&amp;"-"&amp;IF(D131=1,MAX($C$4:C130)+1,MAX($C$4:C130))</f>
        <v>#VALUE!</v>
      </c>
      <c r="F131" s="7">
        <f>INDEX(Demand!$F$9:$T$268,MATCH('SPC Backing (Hide)'!$B131,Demand!$C$9:$C$268,0),MATCH('SPC Backing (Hide)'!F$3,Demand!$F$8:$T$8,0))</f>
        <v>0</v>
      </c>
      <c r="G131" s="5">
        <f>INDEX(Demand!$F$9:$T$268,MATCH('SPC Backing (Hide)'!$B131,Demand!$C$9:$C$268,0),MATCH('SPC Backing (Hide)'!G$3,Demand!$F$8:$T$8,0))</f>
        <v>0</v>
      </c>
      <c r="H131" s="5">
        <f>INDEX(Demand!$F$9:$T$268,MATCH('SPC Backing (Hide)'!$B131,Demand!$C$9:$C$268,0),MATCH('SPC Backing (Hide)'!H$3,Demand!$F$8:$T$8,0))</f>
        <v>0</v>
      </c>
      <c r="I131" s="5">
        <f>INDEX(Demand!$F$9:$T$268,MATCH('SPC Backing (Hide)'!$B131,Demand!$C$9:$C$268,0),MATCH('SPC Backing (Hide)'!I$3,Demand!$F$8:$T$8,0))</f>
        <v>0</v>
      </c>
      <c r="J131" s="5">
        <f>INDEX(Demand!$F$9:$T$268,MATCH('SPC Backing (Hide)'!$B131,Demand!$C$9:$C$268,0),MATCH('SPC Backing (Hide)'!J$3,Demand!$F$8:$T$8,0))</f>
        <v>0</v>
      </c>
      <c r="K131" s="5">
        <f>INDEX(Demand!$F$9:$T$268,MATCH('SPC Backing (Hide)'!$B131,Demand!$C$9:$C$268,0),MATCH('SPC Backing (Hide)'!K$3,Demand!$F$8:$T$8,0))</f>
        <v>0</v>
      </c>
      <c r="L131" s="5">
        <f>INDEX(Demand!$F$9:$T$268,MATCH('SPC Backing (Hide)'!$B131,Demand!$C$9:$C$268,0),MATCH('SPC Backing (Hide)'!L$3,Demand!$F$8:$T$8,0))</f>
        <v>0</v>
      </c>
      <c r="M131" s="5">
        <f>INDEX(Demand!$F$9:$T$268,MATCH('SPC Backing (Hide)'!$B131,Demand!$C$9:$C$268,0),MATCH('SPC Backing (Hide)'!M$3,Demand!$F$8:$T$8,0))</f>
        <v>0</v>
      </c>
      <c r="N131" s="5">
        <f>INDEX(Demand!$F$9:$T$268,MATCH('SPC Backing (Hide)'!$B131,Demand!$C$9:$C$268,0),MATCH('SPC Backing (Hide)'!N$3,Demand!$F$8:$T$8,0))</f>
        <v>0</v>
      </c>
      <c r="O131" s="5">
        <f>INDEX(Demand!$F$9:$T$268,MATCH('SPC Backing (Hide)'!$B131,Demand!$C$9:$C$268,0),MATCH('SPC Backing (Hide)'!O$3,Demand!$F$8:$T$8,0))</f>
        <v>0</v>
      </c>
      <c r="P131" s="5">
        <f>INDEX(Demand!$F$9:$T$268,MATCH('SPC Backing (Hide)'!$B131,Demand!$C$9:$C$268,0),MATCH('SPC Backing (Hide)'!P$3,Demand!$F$8:$T$8,0))</f>
        <v>0</v>
      </c>
      <c r="Q131" s="5">
        <f>INDEX(Demand!$F$9:$T$268,MATCH('SPC Backing (Hide)'!$B131,Demand!$C$9:$C$268,0),MATCH('SPC Backing (Hide)'!Q$3,Demand!$F$8:$T$8,0))</f>
        <v>0</v>
      </c>
      <c r="R131" s="5">
        <f>INDEX(Demand!$F$9:$T$268,MATCH('SPC Backing (Hide)'!$B131,Demand!$C$9:$C$268,0),MATCH('SPC Backing (Hide)'!R$3,Demand!$F$8:$T$8,0))</f>
        <v>0</v>
      </c>
      <c r="S131" s="5">
        <f>INDEX(Demand!$F$9:$T$268,MATCH('SPC Backing (Hide)'!$B131,Demand!$C$9:$C$268,0),MATCH('SPC Backing (Hide)'!S$3,Demand!$F$8:$T$8,0))</f>
        <v>0</v>
      </c>
      <c r="T131" s="6">
        <f>INDEX(Demand!$F$9:$T$268,MATCH('SPC Backing (Hide)'!$B131,Demand!$C$9:$C$268,0),MATCH('SPC Backing (Hide)'!T$3,Demand!$F$8:$T$8,0))</f>
        <v>0</v>
      </c>
      <c r="U131" s="5">
        <f t="shared" si="16"/>
        <v>0</v>
      </c>
      <c r="V131">
        <f>IF(SPC!$B$13="",1,IF(SPC!$B$12="Yes",IF(Setup!$B$11="Weekly",IF(ROW(A128)&gt;=Demand!$A$8-51,1,0),IF(ROW(A128)&gt;=Demand!$A$8-11,1,0)),IF(Setup!$B$11="Weekly",IF(AND(B131&gt;=SPC!$B$13,B131&lt;SPC!$B$14),1,0),IF(AND(MATCH(E131,$E$4:$E$263,0)&gt;=MATCH(SPC!$B$13,$E$4:$E$263,0),MATCH(E131,$E$4:$E$263,0)&lt;=MATCH(SPC!$B$14,$E$4:$E$263,0)),1,0))))</f>
        <v>1</v>
      </c>
      <c r="W131" cm="1">
        <f t="array" ref="W131">INDEX($F$4:$U$263,ROW(A128),MATCH($X$2,$F$3:$U$3,0))</f>
        <v>0</v>
      </c>
      <c r="X131" t="e">
        <f>AVERAGE(INDEX($F$4:$U$263,MATCH(SPC!$B$13,IF(Setup!$B$11="Weekly",'SPC Backing (Hide)'!$B$4:$B$263,'SPC Backing (Hide)'!$E$4:$E$263),0),MATCH($X$2,$F$3:$U$3,0)):INDEX($F$4:$U$263,MATCH(SPC!$B$14,IF(Setup!$B$11="Weekly",'SPC Backing (Hide)'!$B$4:$B$263,'SPC Backing (Hide)'!$E$4:$E$263),0),MATCH('SPC Backing (Hide)'!$X$2,'SPC Backing (Hide)'!$F$3:$U$3,0)))</f>
        <v>#N/A</v>
      </c>
      <c r="Y131" cm="1">
        <f t="array" ref="Y131">ABS(INDEX($F$4:$U$263,ROW(A128),MATCH($X$2,$F$3:$U$3,0))-INDEX($F$4:$U$263,ROW(A127),MATCH($X$2,$F$3:$U$3,0)))</f>
        <v>0</v>
      </c>
      <c r="Z131" t="e">
        <f>AVERAGE(INDEX($Y$4:$Y$263,MATCH(SPC!$B$13,IF(Setup!$B$11="Weekly",'SPC Backing (Hide)'!$B$4:$B$263,'SPC Backing (Hide)'!$E$4:$E$263),0)):INDEX($Y$4:$Y$263,MATCH(SPC!$B$14,IF(Setup!$B$11="Weekly",'SPC Backing (Hide)'!$B$4:$B$263,'SPC Backing (Hide)'!$E$4:$E$263),0),1))</f>
        <v>#N/A</v>
      </c>
      <c r="AA131" t="e">
        <f t="shared" si="17"/>
        <v>#N/A</v>
      </c>
      <c r="AB131" t="e">
        <f t="shared" si="18"/>
        <v>#N/A</v>
      </c>
      <c r="AC131" t="e">
        <f t="shared" si="19"/>
        <v>#N/A</v>
      </c>
      <c r="AD131" t="e">
        <f t="shared" si="20"/>
        <v>#N/A</v>
      </c>
      <c r="AE131" t="e">
        <f t="shared" si="21"/>
        <v>#N/A</v>
      </c>
      <c r="AF131" t="e">
        <f t="shared" si="22"/>
        <v>#N/A</v>
      </c>
      <c r="AG131" t="e">
        <f t="shared" si="23"/>
        <v>#N/A</v>
      </c>
      <c r="AH131" t="e">
        <f t="shared" si="24"/>
        <v>#N/A</v>
      </c>
      <c r="AI131" t="e">
        <f t="shared" si="31"/>
        <v>#N/A</v>
      </c>
      <c r="AJ131" t="e">
        <f t="shared" si="25"/>
        <v>#N/A</v>
      </c>
      <c r="AK131">
        <f t="shared" si="26"/>
        <v>0</v>
      </c>
      <c r="AL131" t="e">
        <f t="shared" si="27"/>
        <v>#N/A</v>
      </c>
      <c r="AM131" t="e">
        <f t="shared" si="28"/>
        <v>#N/A</v>
      </c>
      <c r="AN131" t="e">
        <f t="shared" si="29"/>
        <v>#N/A</v>
      </c>
      <c r="AO131" t="e">
        <f>_xlfn.PERCENTILE.INC(INDEX($W$4:$W$263,MATCH(SPC!$B$13,IF(Setup!$B$11="Weekly",'SPC Backing (Hide)'!$B$4:$B$263,'SPC Backing (Hide)'!$E$4:$E$263),0),1):INDEX($W$4:$W$263,MATCH(SPC!$B$14,IF(Setup!$B$11="Weekly",'SPC Backing (Hide)'!$B$4:$B$263,'SPC Backing (Hide)'!$E$4:$E$263),0),1),'SPC Backing (Hide)'!$AO$3)</f>
        <v>#N/A</v>
      </c>
      <c r="AP131" t="e">
        <f>IF(_xlfn.PERCENTILE.INC(INDEX($W$4:$W$263,MATCH(SPC!$B$13,IF(Setup!$B$11="Weekly",'SPC Backing (Hide)'!$B$4:$B$263,'SPC Backing (Hide)'!$E$4:$E$263),0),1):INDEX($W$4:$W$263,MATCH(SPC!$B$14,IF(Setup!$B$11="Weekly",'SPC Backing (Hide)'!$B$4:$B$263,'SPC Backing (Hide)'!$E$4:$E$263),0),1),'SPC Backing (Hide)'!$AP$3)=AO131,_xlfn.PERCENTILE.INC(INDEX($W$4:$W$263,MATCH(SPC!$B$13,IF(Setup!$B$11="Weekly",'SPC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1" t="e">
        <f t="shared" si="30"/>
        <v>#N/A</v>
      </c>
    </row>
    <row r="132" spans="2:43" x14ac:dyDescent="0.35">
      <c r="B132" s="12" t="str">
        <f>Demand!C137</f>
        <v/>
      </c>
      <c r="C132" s="57" t="str">
        <f>Demand!D137</f>
        <v/>
      </c>
      <c r="D132" s="57" t="str">
        <f>Demand!E137</f>
        <v/>
      </c>
      <c r="E132" s="57" t="e">
        <f>TEXT(D132*29,"mmm")&amp;"-"&amp;IF(D132=1,MAX($C$4:C131)+1,MAX($C$4:C131))</f>
        <v>#VALUE!</v>
      </c>
      <c r="F132" s="7">
        <f>INDEX(Demand!$F$9:$T$268,MATCH('SPC Backing (Hide)'!$B132,Demand!$C$9:$C$268,0),MATCH('SPC Backing (Hide)'!F$3,Demand!$F$8:$T$8,0))</f>
        <v>0</v>
      </c>
      <c r="G132" s="5">
        <f>INDEX(Demand!$F$9:$T$268,MATCH('SPC Backing (Hide)'!$B132,Demand!$C$9:$C$268,0),MATCH('SPC Backing (Hide)'!G$3,Demand!$F$8:$T$8,0))</f>
        <v>0</v>
      </c>
      <c r="H132" s="5">
        <f>INDEX(Demand!$F$9:$T$268,MATCH('SPC Backing (Hide)'!$B132,Demand!$C$9:$C$268,0),MATCH('SPC Backing (Hide)'!H$3,Demand!$F$8:$T$8,0))</f>
        <v>0</v>
      </c>
      <c r="I132" s="5">
        <f>INDEX(Demand!$F$9:$T$268,MATCH('SPC Backing (Hide)'!$B132,Demand!$C$9:$C$268,0),MATCH('SPC Backing (Hide)'!I$3,Demand!$F$8:$T$8,0))</f>
        <v>0</v>
      </c>
      <c r="J132" s="5">
        <f>INDEX(Demand!$F$9:$T$268,MATCH('SPC Backing (Hide)'!$B132,Demand!$C$9:$C$268,0),MATCH('SPC Backing (Hide)'!J$3,Demand!$F$8:$T$8,0))</f>
        <v>0</v>
      </c>
      <c r="K132" s="5">
        <f>INDEX(Demand!$F$9:$T$268,MATCH('SPC Backing (Hide)'!$B132,Demand!$C$9:$C$268,0),MATCH('SPC Backing (Hide)'!K$3,Demand!$F$8:$T$8,0))</f>
        <v>0</v>
      </c>
      <c r="L132" s="5">
        <f>INDEX(Demand!$F$9:$T$268,MATCH('SPC Backing (Hide)'!$B132,Demand!$C$9:$C$268,0),MATCH('SPC Backing (Hide)'!L$3,Demand!$F$8:$T$8,0))</f>
        <v>0</v>
      </c>
      <c r="M132" s="5">
        <f>INDEX(Demand!$F$9:$T$268,MATCH('SPC Backing (Hide)'!$B132,Demand!$C$9:$C$268,0),MATCH('SPC Backing (Hide)'!M$3,Demand!$F$8:$T$8,0))</f>
        <v>0</v>
      </c>
      <c r="N132" s="5">
        <f>INDEX(Demand!$F$9:$T$268,MATCH('SPC Backing (Hide)'!$B132,Demand!$C$9:$C$268,0),MATCH('SPC Backing (Hide)'!N$3,Demand!$F$8:$T$8,0))</f>
        <v>0</v>
      </c>
      <c r="O132" s="5">
        <f>INDEX(Demand!$F$9:$T$268,MATCH('SPC Backing (Hide)'!$B132,Demand!$C$9:$C$268,0),MATCH('SPC Backing (Hide)'!O$3,Demand!$F$8:$T$8,0))</f>
        <v>0</v>
      </c>
      <c r="P132" s="5">
        <f>INDEX(Demand!$F$9:$T$268,MATCH('SPC Backing (Hide)'!$B132,Demand!$C$9:$C$268,0),MATCH('SPC Backing (Hide)'!P$3,Demand!$F$8:$T$8,0))</f>
        <v>0</v>
      </c>
      <c r="Q132" s="5">
        <f>INDEX(Demand!$F$9:$T$268,MATCH('SPC Backing (Hide)'!$B132,Demand!$C$9:$C$268,0),MATCH('SPC Backing (Hide)'!Q$3,Demand!$F$8:$T$8,0))</f>
        <v>0</v>
      </c>
      <c r="R132" s="5">
        <f>INDEX(Demand!$F$9:$T$268,MATCH('SPC Backing (Hide)'!$B132,Demand!$C$9:$C$268,0),MATCH('SPC Backing (Hide)'!R$3,Demand!$F$8:$T$8,0))</f>
        <v>0</v>
      </c>
      <c r="S132" s="5">
        <f>INDEX(Demand!$F$9:$T$268,MATCH('SPC Backing (Hide)'!$B132,Demand!$C$9:$C$268,0),MATCH('SPC Backing (Hide)'!S$3,Demand!$F$8:$T$8,0))</f>
        <v>0</v>
      </c>
      <c r="T132" s="6">
        <f>INDEX(Demand!$F$9:$T$268,MATCH('SPC Backing (Hide)'!$B132,Demand!$C$9:$C$268,0),MATCH('SPC Backing (Hide)'!T$3,Demand!$F$8:$T$8,0))</f>
        <v>0</v>
      </c>
      <c r="U132" s="5">
        <f t="shared" si="16"/>
        <v>0</v>
      </c>
      <c r="V132">
        <f>IF(SPC!$B$13="",1,IF(SPC!$B$12="Yes",IF(Setup!$B$11="Weekly",IF(ROW(A129)&gt;=Demand!$A$8-51,1,0),IF(ROW(A129)&gt;=Demand!$A$8-11,1,0)),IF(Setup!$B$11="Weekly",IF(AND(B132&gt;=SPC!$B$13,B132&lt;SPC!$B$14),1,0),IF(AND(MATCH(E132,$E$4:$E$263,0)&gt;=MATCH(SPC!$B$13,$E$4:$E$263,0),MATCH(E132,$E$4:$E$263,0)&lt;=MATCH(SPC!$B$14,$E$4:$E$263,0)),1,0))))</f>
        <v>1</v>
      </c>
      <c r="W132" cm="1">
        <f t="array" ref="W132">INDEX($F$4:$U$263,ROW(A129),MATCH($X$2,$F$3:$U$3,0))</f>
        <v>0</v>
      </c>
      <c r="X132" t="e">
        <f>AVERAGE(INDEX($F$4:$U$263,MATCH(SPC!$B$13,IF(Setup!$B$11="Weekly",'SPC Backing (Hide)'!$B$4:$B$263,'SPC Backing (Hide)'!$E$4:$E$263),0),MATCH($X$2,$F$3:$U$3,0)):INDEX($F$4:$U$263,MATCH(SPC!$B$14,IF(Setup!$B$11="Weekly",'SPC Backing (Hide)'!$B$4:$B$263,'SPC Backing (Hide)'!$E$4:$E$263),0),MATCH('SPC Backing (Hide)'!$X$2,'SPC Backing (Hide)'!$F$3:$U$3,0)))</f>
        <v>#N/A</v>
      </c>
      <c r="Y132" cm="1">
        <f t="array" ref="Y132">ABS(INDEX($F$4:$U$263,ROW(A129),MATCH($X$2,$F$3:$U$3,0))-INDEX($F$4:$U$263,ROW(A128),MATCH($X$2,$F$3:$U$3,0)))</f>
        <v>0</v>
      </c>
      <c r="Z132" t="e">
        <f>AVERAGE(INDEX($Y$4:$Y$263,MATCH(SPC!$B$13,IF(Setup!$B$11="Weekly",'SPC Backing (Hide)'!$B$4:$B$263,'SPC Backing (Hide)'!$E$4:$E$263),0)):INDEX($Y$4:$Y$263,MATCH(SPC!$B$14,IF(Setup!$B$11="Weekly",'SPC Backing (Hide)'!$B$4:$B$263,'SPC Backing (Hide)'!$E$4:$E$263),0),1))</f>
        <v>#N/A</v>
      </c>
      <c r="AA132" t="e">
        <f t="shared" si="17"/>
        <v>#N/A</v>
      </c>
      <c r="AB132" t="e">
        <f t="shared" si="18"/>
        <v>#N/A</v>
      </c>
      <c r="AC132" t="e">
        <f t="shared" si="19"/>
        <v>#N/A</v>
      </c>
      <c r="AD132" t="e">
        <f t="shared" si="20"/>
        <v>#N/A</v>
      </c>
      <c r="AE132" t="e">
        <f t="shared" si="21"/>
        <v>#N/A</v>
      </c>
      <c r="AF132" t="e">
        <f t="shared" si="22"/>
        <v>#N/A</v>
      </c>
      <c r="AG132" t="e">
        <f t="shared" si="23"/>
        <v>#N/A</v>
      </c>
      <c r="AH132" t="e">
        <f t="shared" si="24"/>
        <v>#N/A</v>
      </c>
      <c r="AI132" t="e">
        <f t="shared" si="31"/>
        <v>#N/A</v>
      </c>
      <c r="AJ132" t="e">
        <f t="shared" si="25"/>
        <v>#N/A</v>
      </c>
      <c r="AK132">
        <f t="shared" si="26"/>
        <v>0</v>
      </c>
      <c r="AL132" t="e">
        <f t="shared" si="27"/>
        <v>#N/A</v>
      </c>
      <c r="AM132" t="e">
        <f t="shared" si="28"/>
        <v>#N/A</v>
      </c>
      <c r="AN132" t="e">
        <f t="shared" si="29"/>
        <v>#N/A</v>
      </c>
      <c r="AO132" t="e">
        <f>_xlfn.PERCENTILE.INC(INDEX($W$4:$W$263,MATCH(SPC!$B$13,IF(Setup!$B$11="Weekly",'SPC Backing (Hide)'!$B$4:$B$263,'SPC Backing (Hide)'!$E$4:$E$263),0),1):INDEX($W$4:$W$263,MATCH(SPC!$B$14,IF(Setup!$B$11="Weekly",'SPC Backing (Hide)'!$B$4:$B$263,'SPC Backing (Hide)'!$E$4:$E$263),0),1),'SPC Backing (Hide)'!$AO$3)</f>
        <v>#N/A</v>
      </c>
      <c r="AP132" t="e">
        <f>IF(_xlfn.PERCENTILE.INC(INDEX($W$4:$W$263,MATCH(SPC!$B$13,IF(Setup!$B$11="Weekly",'SPC Backing (Hide)'!$B$4:$B$263,'SPC Backing (Hide)'!$E$4:$E$263),0),1):INDEX($W$4:$W$263,MATCH(SPC!$B$14,IF(Setup!$B$11="Weekly",'SPC Backing (Hide)'!$B$4:$B$263,'SPC Backing (Hide)'!$E$4:$E$263),0),1),'SPC Backing (Hide)'!$AP$3)=AO132,_xlfn.PERCENTILE.INC(INDEX($W$4:$W$263,MATCH(SPC!$B$13,IF(Setup!$B$11="Weekly",'SPC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2" t="e">
        <f t="shared" si="30"/>
        <v>#N/A</v>
      </c>
    </row>
    <row r="133" spans="2:43" x14ac:dyDescent="0.35">
      <c r="B133" s="12" t="str">
        <f>Demand!C138</f>
        <v/>
      </c>
      <c r="C133" s="57" t="str">
        <f>Demand!D138</f>
        <v/>
      </c>
      <c r="D133" s="57" t="str">
        <f>Demand!E138</f>
        <v/>
      </c>
      <c r="E133" s="57" t="e">
        <f>TEXT(D133*29,"mmm")&amp;"-"&amp;IF(D133=1,MAX($C$4:C132)+1,MAX($C$4:C132))</f>
        <v>#VALUE!</v>
      </c>
      <c r="F133" s="7">
        <f>INDEX(Demand!$F$9:$T$268,MATCH('SPC Backing (Hide)'!$B133,Demand!$C$9:$C$268,0),MATCH('SPC Backing (Hide)'!F$3,Demand!$F$8:$T$8,0))</f>
        <v>0</v>
      </c>
      <c r="G133" s="5">
        <f>INDEX(Demand!$F$9:$T$268,MATCH('SPC Backing (Hide)'!$B133,Demand!$C$9:$C$268,0),MATCH('SPC Backing (Hide)'!G$3,Demand!$F$8:$T$8,0))</f>
        <v>0</v>
      </c>
      <c r="H133" s="5">
        <f>INDEX(Demand!$F$9:$T$268,MATCH('SPC Backing (Hide)'!$B133,Demand!$C$9:$C$268,0),MATCH('SPC Backing (Hide)'!H$3,Demand!$F$8:$T$8,0))</f>
        <v>0</v>
      </c>
      <c r="I133" s="5">
        <f>INDEX(Demand!$F$9:$T$268,MATCH('SPC Backing (Hide)'!$B133,Demand!$C$9:$C$268,0),MATCH('SPC Backing (Hide)'!I$3,Demand!$F$8:$T$8,0))</f>
        <v>0</v>
      </c>
      <c r="J133" s="5">
        <f>INDEX(Demand!$F$9:$T$268,MATCH('SPC Backing (Hide)'!$B133,Demand!$C$9:$C$268,0),MATCH('SPC Backing (Hide)'!J$3,Demand!$F$8:$T$8,0))</f>
        <v>0</v>
      </c>
      <c r="K133" s="5">
        <f>INDEX(Demand!$F$9:$T$268,MATCH('SPC Backing (Hide)'!$B133,Demand!$C$9:$C$268,0),MATCH('SPC Backing (Hide)'!K$3,Demand!$F$8:$T$8,0))</f>
        <v>0</v>
      </c>
      <c r="L133" s="5">
        <f>INDEX(Demand!$F$9:$T$268,MATCH('SPC Backing (Hide)'!$B133,Demand!$C$9:$C$268,0),MATCH('SPC Backing (Hide)'!L$3,Demand!$F$8:$T$8,0))</f>
        <v>0</v>
      </c>
      <c r="M133" s="5">
        <f>INDEX(Demand!$F$9:$T$268,MATCH('SPC Backing (Hide)'!$B133,Demand!$C$9:$C$268,0),MATCH('SPC Backing (Hide)'!M$3,Demand!$F$8:$T$8,0))</f>
        <v>0</v>
      </c>
      <c r="N133" s="5">
        <f>INDEX(Demand!$F$9:$T$268,MATCH('SPC Backing (Hide)'!$B133,Demand!$C$9:$C$268,0),MATCH('SPC Backing (Hide)'!N$3,Demand!$F$8:$T$8,0))</f>
        <v>0</v>
      </c>
      <c r="O133" s="5">
        <f>INDEX(Demand!$F$9:$T$268,MATCH('SPC Backing (Hide)'!$B133,Demand!$C$9:$C$268,0),MATCH('SPC Backing (Hide)'!O$3,Demand!$F$8:$T$8,0))</f>
        <v>0</v>
      </c>
      <c r="P133" s="5">
        <f>INDEX(Demand!$F$9:$T$268,MATCH('SPC Backing (Hide)'!$B133,Demand!$C$9:$C$268,0),MATCH('SPC Backing (Hide)'!P$3,Demand!$F$8:$T$8,0))</f>
        <v>0</v>
      </c>
      <c r="Q133" s="5">
        <f>INDEX(Demand!$F$9:$T$268,MATCH('SPC Backing (Hide)'!$B133,Demand!$C$9:$C$268,0),MATCH('SPC Backing (Hide)'!Q$3,Demand!$F$8:$T$8,0))</f>
        <v>0</v>
      </c>
      <c r="R133" s="5">
        <f>INDEX(Demand!$F$9:$T$268,MATCH('SPC Backing (Hide)'!$B133,Demand!$C$9:$C$268,0),MATCH('SPC Backing (Hide)'!R$3,Demand!$F$8:$T$8,0))</f>
        <v>0</v>
      </c>
      <c r="S133" s="5">
        <f>INDEX(Demand!$F$9:$T$268,MATCH('SPC Backing (Hide)'!$B133,Demand!$C$9:$C$268,0),MATCH('SPC Backing (Hide)'!S$3,Demand!$F$8:$T$8,0))</f>
        <v>0</v>
      </c>
      <c r="T133" s="6">
        <f>INDEX(Demand!$F$9:$T$268,MATCH('SPC Backing (Hide)'!$B133,Demand!$C$9:$C$268,0),MATCH('SPC Backing (Hide)'!T$3,Demand!$F$8:$T$8,0))</f>
        <v>0</v>
      </c>
      <c r="U133" s="5">
        <f t="shared" ref="U133:U196" si="32">SUM(F133:T133)</f>
        <v>0</v>
      </c>
      <c r="V133">
        <f>IF(SPC!$B$13="",1,IF(SPC!$B$12="Yes",IF(Setup!$B$11="Weekly",IF(ROW(A130)&gt;=Demand!$A$8-51,1,0),IF(ROW(A130)&gt;=Demand!$A$8-11,1,0)),IF(Setup!$B$11="Weekly",IF(AND(B133&gt;=SPC!$B$13,B133&lt;SPC!$B$14),1,0),IF(AND(MATCH(E133,$E$4:$E$263,0)&gt;=MATCH(SPC!$B$13,$E$4:$E$263,0),MATCH(E133,$E$4:$E$263,0)&lt;=MATCH(SPC!$B$14,$E$4:$E$263,0)),1,0))))</f>
        <v>1</v>
      </c>
      <c r="W133" cm="1">
        <f t="array" ref="W133">INDEX($F$4:$U$263,ROW(A130),MATCH($X$2,$F$3:$U$3,0))</f>
        <v>0</v>
      </c>
      <c r="X133" t="e">
        <f>AVERAGE(INDEX($F$4:$U$263,MATCH(SPC!$B$13,IF(Setup!$B$11="Weekly",'SPC Backing (Hide)'!$B$4:$B$263,'SPC Backing (Hide)'!$E$4:$E$263),0),MATCH($X$2,$F$3:$U$3,0)):INDEX($F$4:$U$263,MATCH(SPC!$B$14,IF(Setup!$B$11="Weekly",'SPC Backing (Hide)'!$B$4:$B$263,'SPC Backing (Hide)'!$E$4:$E$263),0),MATCH('SPC Backing (Hide)'!$X$2,'SPC Backing (Hide)'!$F$3:$U$3,0)))</f>
        <v>#N/A</v>
      </c>
      <c r="Y133" cm="1">
        <f t="array" ref="Y133">ABS(INDEX($F$4:$U$263,ROW(A130),MATCH($X$2,$F$3:$U$3,0))-INDEX($F$4:$U$263,ROW(A129),MATCH($X$2,$F$3:$U$3,0)))</f>
        <v>0</v>
      </c>
      <c r="Z133" t="e">
        <f>AVERAGE(INDEX($Y$4:$Y$263,MATCH(SPC!$B$13,IF(Setup!$B$11="Weekly",'SPC Backing (Hide)'!$B$4:$B$263,'SPC Backing (Hide)'!$E$4:$E$263),0)):INDEX($Y$4:$Y$263,MATCH(SPC!$B$14,IF(Setup!$B$11="Weekly",'SPC Backing (Hide)'!$B$4:$B$263,'SPC Backing (Hide)'!$E$4:$E$263),0),1))</f>
        <v>#N/A</v>
      </c>
      <c r="AA133" t="e">
        <f t="shared" ref="AA133:AA196" si="33">Z133/1.128</f>
        <v>#N/A</v>
      </c>
      <c r="AB133" t="e">
        <f t="shared" ref="AB133:AB196" si="34">MAX(0,X133-(3*AA133))</f>
        <v>#N/A</v>
      </c>
      <c r="AC133" t="e">
        <f t="shared" ref="AC133:AC196" si="35">MAX(0,X133-(2*AA133))</f>
        <v>#N/A</v>
      </c>
      <c r="AD133" t="e">
        <f t="shared" ref="AD133:AD196" si="36">MAX(0,X133-AA133)</f>
        <v>#N/A</v>
      </c>
      <c r="AE133" t="e">
        <f t="shared" ref="AE133:AE196" si="37">X133+AA133</f>
        <v>#N/A</v>
      </c>
      <c r="AF133" t="e">
        <f t="shared" ref="AF133:AF196" si="38">X133+(2*AA133)</f>
        <v>#N/A</v>
      </c>
      <c r="AG133" t="e">
        <f t="shared" ref="AG133:AG196" si="39">X133+(3*AA133)</f>
        <v>#N/A</v>
      </c>
      <c r="AH133" t="e">
        <f t="shared" ref="AH133:AH196" si="40">IF(OR(W133&gt;AG133,W133&lt;AB133),W133,NA())</f>
        <v>#N/A</v>
      </c>
      <c r="AI133" t="e">
        <f t="shared" si="31"/>
        <v>#N/A</v>
      </c>
      <c r="AJ133" t="e">
        <f t="shared" ref="AJ133:AJ196" si="41">IF(ABS(SUM(AI133:AI135))&gt;=5,W133,NA())</f>
        <v>#N/A</v>
      </c>
      <c r="AK133">
        <f t="shared" ref="AK133:AK196" si="42">IF(W134&gt;W133,1,IF(W134&lt;W133,-1,0))</f>
        <v>0</v>
      </c>
      <c r="AL133" t="e">
        <f t="shared" ref="AL133:AL196" si="43">IF(ABS(SUM(AK133:AK138))=6,W133,NA())</f>
        <v>#N/A</v>
      </c>
      <c r="AM133" t="e">
        <f t="shared" ref="AM133:AM196" si="44">IF(W133&lt;X133,-1,IF(W133&gt;X133,1,0))</f>
        <v>#N/A</v>
      </c>
      <c r="AN133" t="e">
        <f t="shared" ref="AN133:AN196" si="45">IF(ABS(SUM(AM133:AM141))=9,W133,NA())</f>
        <v>#N/A</v>
      </c>
      <c r="AO133" t="e">
        <f>_xlfn.PERCENTILE.INC(INDEX($W$4:$W$263,MATCH(SPC!$B$13,IF(Setup!$B$11="Weekly",'SPC Backing (Hide)'!$B$4:$B$263,'SPC Backing (Hide)'!$E$4:$E$263),0),1):INDEX($W$4:$W$263,MATCH(SPC!$B$14,IF(Setup!$B$11="Weekly",'SPC Backing (Hide)'!$B$4:$B$263,'SPC Backing (Hide)'!$E$4:$E$263),0),1),'SPC Backing (Hide)'!$AO$3)</f>
        <v>#N/A</v>
      </c>
      <c r="AP133" t="e">
        <f>IF(_xlfn.PERCENTILE.INC(INDEX($W$4:$W$263,MATCH(SPC!$B$13,IF(Setup!$B$11="Weekly",'SPC Backing (Hide)'!$B$4:$B$263,'SPC Backing (Hide)'!$E$4:$E$263),0),1):INDEX($W$4:$W$263,MATCH(SPC!$B$14,IF(Setup!$B$11="Weekly",'SPC Backing (Hide)'!$B$4:$B$263,'SPC Backing (Hide)'!$E$4:$E$263),0),1),'SPC Backing (Hide)'!$AP$3)=AO133,_xlfn.PERCENTILE.INC(INDEX($W$4:$W$263,MATCH(SPC!$B$13,IF(Setup!$B$11="Weekly",'SPC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3" t="e">
        <f t="shared" ref="AQ133:AQ196" si="46">AP133-AO133</f>
        <v>#N/A</v>
      </c>
    </row>
    <row r="134" spans="2:43" x14ac:dyDescent="0.35">
      <c r="B134" s="12" t="str">
        <f>Demand!C139</f>
        <v/>
      </c>
      <c r="C134" s="57" t="str">
        <f>Demand!D139</f>
        <v/>
      </c>
      <c r="D134" s="57" t="str">
        <f>Demand!E139</f>
        <v/>
      </c>
      <c r="E134" s="57" t="e">
        <f>TEXT(D134*29,"mmm")&amp;"-"&amp;IF(D134=1,MAX($C$4:C133)+1,MAX($C$4:C133))</f>
        <v>#VALUE!</v>
      </c>
      <c r="F134" s="7">
        <f>INDEX(Demand!$F$9:$T$268,MATCH('SPC Backing (Hide)'!$B134,Demand!$C$9:$C$268,0),MATCH('SPC Backing (Hide)'!F$3,Demand!$F$8:$T$8,0))</f>
        <v>0</v>
      </c>
      <c r="G134" s="5">
        <f>INDEX(Demand!$F$9:$T$268,MATCH('SPC Backing (Hide)'!$B134,Demand!$C$9:$C$268,0),MATCH('SPC Backing (Hide)'!G$3,Demand!$F$8:$T$8,0))</f>
        <v>0</v>
      </c>
      <c r="H134" s="5">
        <f>INDEX(Demand!$F$9:$T$268,MATCH('SPC Backing (Hide)'!$B134,Demand!$C$9:$C$268,0),MATCH('SPC Backing (Hide)'!H$3,Demand!$F$8:$T$8,0))</f>
        <v>0</v>
      </c>
      <c r="I134" s="5">
        <f>INDEX(Demand!$F$9:$T$268,MATCH('SPC Backing (Hide)'!$B134,Demand!$C$9:$C$268,0),MATCH('SPC Backing (Hide)'!I$3,Demand!$F$8:$T$8,0))</f>
        <v>0</v>
      </c>
      <c r="J134" s="5">
        <f>INDEX(Demand!$F$9:$T$268,MATCH('SPC Backing (Hide)'!$B134,Demand!$C$9:$C$268,0),MATCH('SPC Backing (Hide)'!J$3,Demand!$F$8:$T$8,0))</f>
        <v>0</v>
      </c>
      <c r="K134" s="5">
        <f>INDEX(Demand!$F$9:$T$268,MATCH('SPC Backing (Hide)'!$B134,Demand!$C$9:$C$268,0),MATCH('SPC Backing (Hide)'!K$3,Demand!$F$8:$T$8,0))</f>
        <v>0</v>
      </c>
      <c r="L134" s="5">
        <f>INDEX(Demand!$F$9:$T$268,MATCH('SPC Backing (Hide)'!$B134,Demand!$C$9:$C$268,0),MATCH('SPC Backing (Hide)'!L$3,Demand!$F$8:$T$8,0))</f>
        <v>0</v>
      </c>
      <c r="M134" s="5">
        <f>INDEX(Demand!$F$9:$T$268,MATCH('SPC Backing (Hide)'!$B134,Demand!$C$9:$C$268,0),MATCH('SPC Backing (Hide)'!M$3,Demand!$F$8:$T$8,0))</f>
        <v>0</v>
      </c>
      <c r="N134" s="5">
        <f>INDEX(Demand!$F$9:$T$268,MATCH('SPC Backing (Hide)'!$B134,Demand!$C$9:$C$268,0),MATCH('SPC Backing (Hide)'!N$3,Demand!$F$8:$T$8,0))</f>
        <v>0</v>
      </c>
      <c r="O134" s="5">
        <f>INDEX(Demand!$F$9:$T$268,MATCH('SPC Backing (Hide)'!$B134,Demand!$C$9:$C$268,0),MATCH('SPC Backing (Hide)'!O$3,Demand!$F$8:$T$8,0))</f>
        <v>0</v>
      </c>
      <c r="P134" s="5">
        <f>INDEX(Demand!$F$9:$T$268,MATCH('SPC Backing (Hide)'!$B134,Demand!$C$9:$C$268,0),MATCH('SPC Backing (Hide)'!P$3,Demand!$F$8:$T$8,0))</f>
        <v>0</v>
      </c>
      <c r="Q134" s="5">
        <f>INDEX(Demand!$F$9:$T$268,MATCH('SPC Backing (Hide)'!$B134,Demand!$C$9:$C$268,0),MATCH('SPC Backing (Hide)'!Q$3,Demand!$F$8:$T$8,0))</f>
        <v>0</v>
      </c>
      <c r="R134" s="5">
        <f>INDEX(Demand!$F$9:$T$268,MATCH('SPC Backing (Hide)'!$B134,Demand!$C$9:$C$268,0),MATCH('SPC Backing (Hide)'!R$3,Demand!$F$8:$T$8,0))</f>
        <v>0</v>
      </c>
      <c r="S134" s="5">
        <f>INDEX(Demand!$F$9:$T$268,MATCH('SPC Backing (Hide)'!$B134,Demand!$C$9:$C$268,0),MATCH('SPC Backing (Hide)'!S$3,Demand!$F$8:$T$8,0))</f>
        <v>0</v>
      </c>
      <c r="T134" s="6">
        <f>INDEX(Demand!$F$9:$T$268,MATCH('SPC Backing (Hide)'!$B134,Demand!$C$9:$C$268,0),MATCH('SPC Backing (Hide)'!T$3,Demand!$F$8:$T$8,0))</f>
        <v>0</v>
      </c>
      <c r="U134" s="5">
        <f t="shared" si="32"/>
        <v>0</v>
      </c>
      <c r="V134">
        <f>IF(SPC!$B$13="",1,IF(SPC!$B$12="Yes",IF(Setup!$B$11="Weekly",IF(ROW(A131)&gt;=Demand!$A$8-51,1,0),IF(ROW(A131)&gt;=Demand!$A$8-11,1,0)),IF(Setup!$B$11="Weekly",IF(AND(B134&gt;=SPC!$B$13,B134&lt;SPC!$B$14),1,0),IF(AND(MATCH(E134,$E$4:$E$263,0)&gt;=MATCH(SPC!$B$13,$E$4:$E$263,0),MATCH(E134,$E$4:$E$263,0)&lt;=MATCH(SPC!$B$14,$E$4:$E$263,0)),1,0))))</f>
        <v>1</v>
      </c>
      <c r="W134" cm="1">
        <f t="array" ref="W134">INDEX($F$4:$U$263,ROW(A131),MATCH($X$2,$F$3:$U$3,0))</f>
        <v>0</v>
      </c>
      <c r="X134" t="e">
        <f>AVERAGE(INDEX($F$4:$U$263,MATCH(SPC!$B$13,IF(Setup!$B$11="Weekly",'SPC Backing (Hide)'!$B$4:$B$263,'SPC Backing (Hide)'!$E$4:$E$263),0),MATCH($X$2,$F$3:$U$3,0)):INDEX($F$4:$U$263,MATCH(SPC!$B$14,IF(Setup!$B$11="Weekly",'SPC Backing (Hide)'!$B$4:$B$263,'SPC Backing (Hide)'!$E$4:$E$263),0),MATCH('SPC Backing (Hide)'!$X$2,'SPC Backing (Hide)'!$F$3:$U$3,0)))</f>
        <v>#N/A</v>
      </c>
      <c r="Y134" cm="1">
        <f t="array" ref="Y134">ABS(INDEX($F$4:$U$263,ROW(A131),MATCH($X$2,$F$3:$U$3,0))-INDEX($F$4:$U$263,ROW(A130),MATCH($X$2,$F$3:$U$3,0)))</f>
        <v>0</v>
      </c>
      <c r="Z134" t="e">
        <f>AVERAGE(INDEX($Y$4:$Y$263,MATCH(SPC!$B$13,IF(Setup!$B$11="Weekly",'SPC Backing (Hide)'!$B$4:$B$263,'SPC Backing (Hide)'!$E$4:$E$263),0)):INDEX($Y$4:$Y$263,MATCH(SPC!$B$14,IF(Setup!$B$11="Weekly",'SPC Backing (Hide)'!$B$4:$B$263,'SPC Backing (Hide)'!$E$4:$E$263),0),1))</f>
        <v>#N/A</v>
      </c>
      <c r="AA134" t="e">
        <f t="shared" si="33"/>
        <v>#N/A</v>
      </c>
      <c r="AB134" t="e">
        <f t="shared" si="34"/>
        <v>#N/A</v>
      </c>
      <c r="AC134" t="e">
        <f t="shared" si="35"/>
        <v>#N/A</v>
      </c>
      <c r="AD134" t="e">
        <f t="shared" si="36"/>
        <v>#N/A</v>
      </c>
      <c r="AE134" t="e">
        <f t="shared" si="37"/>
        <v>#N/A</v>
      </c>
      <c r="AF134" t="e">
        <f t="shared" si="38"/>
        <v>#N/A</v>
      </c>
      <c r="AG134" t="e">
        <f t="shared" si="39"/>
        <v>#N/A</v>
      </c>
      <c r="AH134" t="e">
        <f t="shared" si="40"/>
        <v>#N/A</v>
      </c>
      <c r="AI134" t="e">
        <f t="shared" ref="AI134:AI197" si="47">IF(W134&gt;AF134,2,IF(W134&lt;AC134,-2,IF(W134&gt;X134,1,IF(W134&lt;X134,-1,0))))</f>
        <v>#N/A</v>
      </c>
      <c r="AJ134" t="e">
        <f t="shared" si="41"/>
        <v>#N/A</v>
      </c>
      <c r="AK134">
        <f t="shared" si="42"/>
        <v>0</v>
      </c>
      <c r="AL134" t="e">
        <f t="shared" si="43"/>
        <v>#N/A</v>
      </c>
      <c r="AM134" t="e">
        <f t="shared" si="44"/>
        <v>#N/A</v>
      </c>
      <c r="AN134" t="e">
        <f t="shared" si="45"/>
        <v>#N/A</v>
      </c>
      <c r="AO134" t="e">
        <f>_xlfn.PERCENTILE.INC(INDEX($W$4:$W$263,MATCH(SPC!$B$13,IF(Setup!$B$11="Weekly",'SPC Backing (Hide)'!$B$4:$B$263,'SPC Backing (Hide)'!$E$4:$E$263),0),1):INDEX($W$4:$W$263,MATCH(SPC!$B$14,IF(Setup!$B$11="Weekly",'SPC Backing (Hide)'!$B$4:$B$263,'SPC Backing (Hide)'!$E$4:$E$263),0),1),'SPC Backing (Hide)'!$AO$3)</f>
        <v>#N/A</v>
      </c>
      <c r="AP134" t="e">
        <f>IF(_xlfn.PERCENTILE.INC(INDEX($W$4:$W$263,MATCH(SPC!$B$13,IF(Setup!$B$11="Weekly",'SPC Backing (Hide)'!$B$4:$B$263,'SPC Backing (Hide)'!$E$4:$E$263),0),1):INDEX($W$4:$W$263,MATCH(SPC!$B$14,IF(Setup!$B$11="Weekly",'SPC Backing (Hide)'!$B$4:$B$263,'SPC Backing (Hide)'!$E$4:$E$263),0),1),'SPC Backing (Hide)'!$AP$3)=AO134,_xlfn.PERCENTILE.INC(INDEX($W$4:$W$263,MATCH(SPC!$B$13,IF(Setup!$B$11="Weekly",'SPC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4" t="e">
        <f t="shared" si="46"/>
        <v>#N/A</v>
      </c>
    </row>
    <row r="135" spans="2:43" x14ac:dyDescent="0.35">
      <c r="B135" s="12" t="str">
        <f>Demand!C140</f>
        <v/>
      </c>
      <c r="C135" s="57" t="str">
        <f>Demand!D140</f>
        <v/>
      </c>
      <c r="D135" s="57" t="str">
        <f>Demand!E140</f>
        <v/>
      </c>
      <c r="E135" s="57" t="e">
        <f>TEXT(D135*29,"mmm")&amp;"-"&amp;IF(D135=1,MAX($C$4:C134)+1,MAX($C$4:C134))</f>
        <v>#VALUE!</v>
      </c>
      <c r="F135" s="7">
        <f>INDEX(Demand!$F$9:$T$268,MATCH('SPC Backing (Hide)'!$B135,Demand!$C$9:$C$268,0),MATCH('SPC Backing (Hide)'!F$3,Demand!$F$8:$T$8,0))</f>
        <v>0</v>
      </c>
      <c r="G135" s="5">
        <f>INDEX(Demand!$F$9:$T$268,MATCH('SPC Backing (Hide)'!$B135,Demand!$C$9:$C$268,0),MATCH('SPC Backing (Hide)'!G$3,Demand!$F$8:$T$8,0))</f>
        <v>0</v>
      </c>
      <c r="H135" s="5">
        <f>INDEX(Demand!$F$9:$T$268,MATCH('SPC Backing (Hide)'!$B135,Demand!$C$9:$C$268,0),MATCH('SPC Backing (Hide)'!H$3,Demand!$F$8:$T$8,0))</f>
        <v>0</v>
      </c>
      <c r="I135" s="5">
        <f>INDEX(Demand!$F$9:$T$268,MATCH('SPC Backing (Hide)'!$B135,Demand!$C$9:$C$268,0),MATCH('SPC Backing (Hide)'!I$3,Demand!$F$8:$T$8,0))</f>
        <v>0</v>
      </c>
      <c r="J135" s="5">
        <f>INDEX(Demand!$F$9:$T$268,MATCH('SPC Backing (Hide)'!$B135,Demand!$C$9:$C$268,0),MATCH('SPC Backing (Hide)'!J$3,Demand!$F$8:$T$8,0))</f>
        <v>0</v>
      </c>
      <c r="K135" s="5">
        <f>INDEX(Demand!$F$9:$T$268,MATCH('SPC Backing (Hide)'!$B135,Demand!$C$9:$C$268,0),MATCH('SPC Backing (Hide)'!K$3,Demand!$F$8:$T$8,0))</f>
        <v>0</v>
      </c>
      <c r="L135" s="5">
        <f>INDEX(Demand!$F$9:$T$268,MATCH('SPC Backing (Hide)'!$B135,Demand!$C$9:$C$268,0),MATCH('SPC Backing (Hide)'!L$3,Demand!$F$8:$T$8,0))</f>
        <v>0</v>
      </c>
      <c r="M135" s="5">
        <f>INDEX(Demand!$F$9:$T$268,MATCH('SPC Backing (Hide)'!$B135,Demand!$C$9:$C$268,0),MATCH('SPC Backing (Hide)'!M$3,Demand!$F$8:$T$8,0))</f>
        <v>0</v>
      </c>
      <c r="N135" s="5">
        <f>INDEX(Demand!$F$9:$T$268,MATCH('SPC Backing (Hide)'!$B135,Demand!$C$9:$C$268,0),MATCH('SPC Backing (Hide)'!N$3,Demand!$F$8:$T$8,0))</f>
        <v>0</v>
      </c>
      <c r="O135" s="5">
        <f>INDEX(Demand!$F$9:$T$268,MATCH('SPC Backing (Hide)'!$B135,Demand!$C$9:$C$268,0),MATCH('SPC Backing (Hide)'!O$3,Demand!$F$8:$T$8,0))</f>
        <v>0</v>
      </c>
      <c r="P135" s="5">
        <f>INDEX(Demand!$F$9:$T$268,MATCH('SPC Backing (Hide)'!$B135,Demand!$C$9:$C$268,0),MATCH('SPC Backing (Hide)'!P$3,Demand!$F$8:$T$8,0))</f>
        <v>0</v>
      </c>
      <c r="Q135" s="5">
        <f>INDEX(Demand!$F$9:$T$268,MATCH('SPC Backing (Hide)'!$B135,Demand!$C$9:$C$268,0),MATCH('SPC Backing (Hide)'!Q$3,Demand!$F$8:$T$8,0))</f>
        <v>0</v>
      </c>
      <c r="R135" s="5">
        <f>INDEX(Demand!$F$9:$T$268,MATCH('SPC Backing (Hide)'!$B135,Demand!$C$9:$C$268,0),MATCH('SPC Backing (Hide)'!R$3,Demand!$F$8:$T$8,0))</f>
        <v>0</v>
      </c>
      <c r="S135" s="5">
        <f>INDEX(Demand!$F$9:$T$268,MATCH('SPC Backing (Hide)'!$B135,Demand!$C$9:$C$268,0),MATCH('SPC Backing (Hide)'!S$3,Demand!$F$8:$T$8,0))</f>
        <v>0</v>
      </c>
      <c r="T135" s="6">
        <f>INDEX(Demand!$F$9:$T$268,MATCH('SPC Backing (Hide)'!$B135,Demand!$C$9:$C$268,0),MATCH('SPC Backing (Hide)'!T$3,Demand!$F$8:$T$8,0))</f>
        <v>0</v>
      </c>
      <c r="U135" s="5">
        <f t="shared" si="32"/>
        <v>0</v>
      </c>
      <c r="V135">
        <f>IF(SPC!$B$13="",1,IF(SPC!$B$12="Yes",IF(Setup!$B$11="Weekly",IF(ROW(A132)&gt;=Demand!$A$8-51,1,0),IF(ROW(A132)&gt;=Demand!$A$8-11,1,0)),IF(Setup!$B$11="Weekly",IF(AND(B135&gt;=SPC!$B$13,B135&lt;SPC!$B$14),1,0),IF(AND(MATCH(E135,$E$4:$E$263,0)&gt;=MATCH(SPC!$B$13,$E$4:$E$263,0),MATCH(E135,$E$4:$E$263,0)&lt;=MATCH(SPC!$B$14,$E$4:$E$263,0)),1,0))))</f>
        <v>1</v>
      </c>
      <c r="W135" cm="1">
        <f t="array" ref="W135">INDEX($F$4:$U$263,ROW(A132),MATCH($X$2,$F$3:$U$3,0))</f>
        <v>0</v>
      </c>
      <c r="X135" t="e">
        <f>AVERAGE(INDEX($F$4:$U$263,MATCH(SPC!$B$13,IF(Setup!$B$11="Weekly",'SPC Backing (Hide)'!$B$4:$B$263,'SPC Backing (Hide)'!$E$4:$E$263),0),MATCH($X$2,$F$3:$U$3,0)):INDEX($F$4:$U$263,MATCH(SPC!$B$14,IF(Setup!$B$11="Weekly",'SPC Backing (Hide)'!$B$4:$B$263,'SPC Backing (Hide)'!$E$4:$E$263),0),MATCH('SPC Backing (Hide)'!$X$2,'SPC Backing (Hide)'!$F$3:$U$3,0)))</f>
        <v>#N/A</v>
      </c>
      <c r="Y135" cm="1">
        <f t="array" ref="Y135">ABS(INDEX($F$4:$U$263,ROW(A132),MATCH($X$2,$F$3:$U$3,0))-INDEX($F$4:$U$263,ROW(A131),MATCH($X$2,$F$3:$U$3,0)))</f>
        <v>0</v>
      </c>
      <c r="Z135" t="e">
        <f>AVERAGE(INDEX($Y$4:$Y$263,MATCH(SPC!$B$13,IF(Setup!$B$11="Weekly",'SPC Backing (Hide)'!$B$4:$B$263,'SPC Backing (Hide)'!$E$4:$E$263),0)):INDEX($Y$4:$Y$263,MATCH(SPC!$B$14,IF(Setup!$B$11="Weekly",'SPC Backing (Hide)'!$B$4:$B$263,'SPC Backing (Hide)'!$E$4:$E$263),0),1))</f>
        <v>#N/A</v>
      </c>
      <c r="AA135" t="e">
        <f t="shared" si="33"/>
        <v>#N/A</v>
      </c>
      <c r="AB135" t="e">
        <f t="shared" si="34"/>
        <v>#N/A</v>
      </c>
      <c r="AC135" t="e">
        <f t="shared" si="35"/>
        <v>#N/A</v>
      </c>
      <c r="AD135" t="e">
        <f t="shared" si="36"/>
        <v>#N/A</v>
      </c>
      <c r="AE135" t="e">
        <f t="shared" si="37"/>
        <v>#N/A</v>
      </c>
      <c r="AF135" t="e">
        <f t="shared" si="38"/>
        <v>#N/A</v>
      </c>
      <c r="AG135" t="e">
        <f t="shared" si="39"/>
        <v>#N/A</v>
      </c>
      <c r="AH135" t="e">
        <f t="shared" si="40"/>
        <v>#N/A</v>
      </c>
      <c r="AI135" t="e">
        <f t="shared" si="47"/>
        <v>#N/A</v>
      </c>
      <c r="AJ135" t="e">
        <f t="shared" si="41"/>
        <v>#N/A</v>
      </c>
      <c r="AK135">
        <f t="shared" si="42"/>
        <v>0</v>
      </c>
      <c r="AL135" t="e">
        <f t="shared" si="43"/>
        <v>#N/A</v>
      </c>
      <c r="AM135" t="e">
        <f t="shared" si="44"/>
        <v>#N/A</v>
      </c>
      <c r="AN135" t="e">
        <f t="shared" si="45"/>
        <v>#N/A</v>
      </c>
      <c r="AO135" t="e">
        <f>_xlfn.PERCENTILE.INC(INDEX($W$4:$W$263,MATCH(SPC!$B$13,IF(Setup!$B$11="Weekly",'SPC Backing (Hide)'!$B$4:$B$263,'SPC Backing (Hide)'!$E$4:$E$263),0),1):INDEX($W$4:$W$263,MATCH(SPC!$B$14,IF(Setup!$B$11="Weekly",'SPC Backing (Hide)'!$B$4:$B$263,'SPC Backing (Hide)'!$E$4:$E$263),0),1),'SPC Backing (Hide)'!$AO$3)</f>
        <v>#N/A</v>
      </c>
      <c r="AP135" t="e">
        <f>IF(_xlfn.PERCENTILE.INC(INDEX($W$4:$W$263,MATCH(SPC!$B$13,IF(Setup!$B$11="Weekly",'SPC Backing (Hide)'!$B$4:$B$263,'SPC Backing (Hide)'!$E$4:$E$263),0),1):INDEX($W$4:$W$263,MATCH(SPC!$B$14,IF(Setup!$B$11="Weekly",'SPC Backing (Hide)'!$B$4:$B$263,'SPC Backing (Hide)'!$E$4:$E$263),0),1),'SPC Backing (Hide)'!$AP$3)=AO135,_xlfn.PERCENTILE.INC(INDEX($W$4:$W$263,MATCH(SPC!$B$13,IF(Setup!$B$11="Weekly",'SPC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5" t="e">
        <f t="shared" si="46"/>
        <v>#N/A</v>
      </c>
    </row>
    <row r="136" spans="2:43" x14ac:dyDescent="0.35">
      <c r="B136" s="12" t="str">
        <f>Demand!C141</f>
        <v/>
      </c>
      <c r="C136" s="57" t="str">
        <f>Demand!D141</f>
        <v/>
      </c>
      <c r="D136" s="57" t="str">
        <f>Demand!E141</f>
        <v/>
      </c>
      <c r="E136" s="57" t="e">
        <f>TEXT(D136*29,"mmm")&amp;"-"&amp;IF(D136=1,MAX($C$4:C135)+1,MAX($C$4:C135))</f>
        <v>#VALUE!</v>
      </c>
      <c r="F136" s="7">
        <f>INDEX(Demand!$F$9:$T$268,MATCH('SPC Backing (Hide)'!$B136,Demand!$C$9:$C$268,0),MATCH('SPC Backing (Hide)'!F$3,Demand!$F$8:$T$8,0))</f>
        <v>0</v>
      </c>
      <c r="G136" s="5">
        <f>INDEX(Demand!$F$9:$T$268,MATCH('SPC Backing (Hide)'!$B136,Demand!$C$9:$C$268,0),MATCH('SPC Backing (Hide)'!G$3,Demand!$F$8:$T$8,0))</f>
        <v>0</v>
      </c>
      <c r="H136" s="5">
        <f>INDEX(Demand!$F$9:$T$268,MATCH('SPC Backing (Hide)'!$B136,Demand!$C$9:$C$268,0),MATCH('SPC Backing (Hide)'!H$3,Demand!$F$8:$T$8,0))</f>
        <v>0</v>
      </c>
      <c r="I136" s="5">
        <f>INDEX(Demand!$F$9:$T$268,MATCH('SPC Backing (Hide)'!$B136,Demand!$C$9:$C$268,0),MATCH('SPC Backing (Hide)'!I$3,Demand!$F$8:$T$8,0))</f>
        <v>0</v>
      </c>
      <c r="J136" s="5">
        <f>INDEX(Demand!$F$9:$T$268,MATCH('SPC Backing (Hide)'!$B136,Demand!$C$9:$C$268,0),MATCH('SPC Backing (Hide)'!J$3,Demand!$F$8:$T$8,0))</f>
        <v>0</v>
      </c>
      <c r="K136" s="5">
        <f>INDEX(Demand!$F$9:$T$268,MATCH('SPC Backing (Hide)'!$B136,Demand!$C$9:$C$268,0),MATCH('SPC Backing (Hide)'!K$3,Demand!$F$8:$T$8,0))</f>
        <v>0</v>
      </c>
      <c r="L136" s="5">
        <f>INDEX(Demand!$F$9:$T$268,MATCH('SPC Backing (Hide)'!$B136,Demand!$C$9:$C$268,0),MATCH('SPC Backing (Hide)'!L$3,Demand!$F$8:$T$8,0))</f>
        <v>0</v>
      </c>
      <c r="M136" s="5">
        <f>INDEX(Demand!$F$9:$T$268,MATCH('SPC Backing (Hide)'!$B136,Demand!$C$9:$C$268,0),MATCH('SPC Backing (Hide)'!M$3,Demand!$F$8:$T$8,0))</f>
        <v>0</v>
      </c>
      <c r="N136" s="5">
        <f>INDEX(Demand!$F$9:$T$268,MATCH('SPC Backing (Hide)'!$B136,Demand!$C$9:$C$268,0),MATCH('SPC Backing (Hide)'!N$3,Demand!$F$8:$T$8,0))</f>
        <v>0</v>
      </c>
      <c r="O136" s="5">
        <f>INDEX(Demand!$F$9:$T$268,MATCH('SPC Backing (Hide)'!$B136,Demand!$C$9:$C$268,0),MATCH('SPC Backing (Hide)'!O$3,Demand!$F$8:$T$8,0))</f>
        <v>0</v>
      </c>
      <c r="P136" s="5">
        <f>INDEX(Demand!$F$9:$T$268,MATCH('SPC Backing (Hide)'!$B136,Demand!$C$9:$C$268,0),MATCH('SPC Backing (Hide)'!P$3,Demand!$F$8:$T$8,0))</f>
        <v>0</v>
      </c>
      <c r="Q136" s="5">
        <f>INDEX(Demand!$F$9:$T$268,MATCH('SPC Backing (Hide)'!$B136,Demand!$C$9:$C$268,0),MATCH('SPC Backing (Hide)'!Q$3,Demand!$F$8:$T$8,0))</f>
        <v>0</v>
      </c>
      <c r="R136" s="5">
        <f>INDEX(Demand!$F$9:$T$268,MATCH('SPC Backing (Hide)'!$B136,Demand!$C$9:$C$268,0),MATCH('SPC Backing (Hide)'!R$3,Demand!$F$8:$T$8,0))</f>
        <v>0</v>
      </c>
      <c r="S136" s="5">
        <f>INDEX(Demand!$F$9:$T$268,MATCH('SPC Backing (Hide)'!$B136,Demand!$C$9:$C$268,0),MATCH('SPC Backing (Hide)'!S$3,Demand!$F$8:$T$8,0))</f>
        <v>0</v>
      </c>
      <c r="T136" s="6">
        <f>INDEX(Demand!$F$9:$T$268,MATCH('SPC Backing (Hide)'!$B136,Demand!$C$9:$C$268,0),MATCH('SPC Backing (Hide)'!T$3,Demand!$F$8:$T$8,0))</f>
        <v>0</v>
      </c>
      <c r="U136" s="5">
        <f t="shared" si="32"/>
        <v>0</v>
      </c>
      <c r="V136">
        <f>IF(SPC!$B$13="",1,IF(SPC!$B$12="Yes",IF(Setup!$B$11="Weekly",IF(ROW(A133)&gt;=Demand!$A$8-51,1,0),IF(ROW(A133)&gt;=Demand!$A$8-11,1,0)),IF(Setup!$B$11="Weekly",IF(AND(B136&gt;=SPC!$B$13,B136&lt;SPC!$B$14),1,0),IF(AND(MATCH(E136,$E$4:$E$263,0)&gt;=MATCH(SPC!$B$13,$E$4:$E$263,0),MATCH(E136,$E$4:$E$263,0)&lt;=MATCH(SPC!$B$14,$E$4:$E$263,0)),1,0))))</f>
        <v>1</v>
      </c>
      <c r="W136" cm="1">
        <f t="array" ref="W136">INDEX($F$4:$U$263,ROW(A133),MATCH($X$2,$F$3:$U$3,0))</f>
        <v>0</v>
      </c>
      <c r="X136" t="e">
        <f>AVERAGE(INDEX($F$4:$U$263,MATCH(SPC!$B$13,IF(Setup!$B$11="Weekly",'SPC Backing (Hide)'!$B$4:$B$263,'SPC Backing (Hide)'!$E$4:$E$263),0),MATCH($X$2,$F$3:$U$3,0)):INDEX($F$4:$U$263,MATCH(SPC!$B$14,IF(Setup!$B$11="Weekly",'SPC Backing (Hide)'!$B$4:$B$263,'SPC Backing (Hide)'!$E$4:$E$263),0),MATCH('SPC Backing (Hide)'!$X$2,'SPC Backing (Hide)'!$F$3:$U$3,0)))</f>
        <v>#N/A</v>
      </c>
      <c r="Y136" cm="1">
        <f t="array" ref="Y136">ABS(INDEX($F$4:$U$263,ROW(A133),MATCH($X$2,$F$3:$U$3,0))-INDEX($F$4:$U$263,ROW(A132),MATCH($X$2,$F$3:$U$3,0)))</f>
        <v>0</v>
      </c>
      <c r="Z136" t="e">
        <f>AVERAGE(INDEX($Y$4:$Y$263,MATCH(SPC!$B$13,IF(Setup!$B$11="Weekly",'SPC Backing (Hide)'!$B$4:$B$263,'SPC Backing (Hide)'!$E$4:$E$263),0)):INDEX($Y$4:$Y$263,MATCH(SPC!$B$14,IF(Setup!$B$11="Weekly",'SPC Backing (Hide)'!$B$4:$B$263,'SPC Backing (Hide)'!$E$4:$E$263),0),1))</f>
        <v>#N/A</v>
      </c>
      <c r="AA136" t="e">
        <f t="shared" si="33"/>
        <v>#N/A</v>
      </c>
      <c r="AB136" t="e">
        <f t="shared" si="34"/>
        <v>#N/A</v>
      </c>
      <c r="AC136" t="e">
        <f t="shared" si="35"/>
        <v>#N/A</v>
      </c>
      <c r="AD136" t="e">
        <f t="shared" si="36"/>
        <v>#N/A</v>
      </c>
      <c r="AE136" t="e">
        <f t="shared" si="37"/>
        <v>#N/A</v>
      </c>
      <c r="AF136" t="e">
        <f t="shared" si="38"/>
        <v>#N/A</v>
      </c>
      <c r="AG136" t="e">
        <f t="shared" si="39"/>
        <v>#N/A</v>
      </c>
      <c r="AH136" t="e">
        <f t="shared" si="40"/>
        <v>#N/A</v>
      </c>
      <c r="AI136" t="e">
        <f t="shared" si="47"/>
        <v>#N/A</v>
      </c>
      <c r="AJ136" t="e">
        <f t="shared" si="41"/>
        <v>#N/A</v>
      </c>
      <c r="AK136">
        <f t="shared" si="42"/>
        <v>0</v>
      </c>
      <c r="AL136" t="e">
        <f t="shared" si="43"/>
        <v>#N/A</v>
      </c>
      <c r="AM136" t="e">
        <f t="shared" si="44"/>
        <v>#N/A</v>
      </c>
      <c r="AN136" t="e">
        <f t="shared" si="45"/>
        <v>#N/A</v>
      </c>
      <c r="AO136" t="e">
        <f>_xlfn.PERCENTILE.INC(INDEX($W$4:$W$263,MATCH(SPC!$B$13,IF(Setup!$B$11="Weekly",'SPC Backing (Hide)'!$B$4:$B$263,'SPC Backing (Hide)'!$E$4:$E$263),0),1):INDEX($W$4:$W$263,MATCH(SPC!$B$14,IF(Setup!$B$11="Weekly",'SPC Backing (Hide)'!$B$4:$B$263,'SPC Backing (Hide)'!$E$4:$E$263),0),1),'SPC Backing (Hide)'!$AO$3)</f>
        <v>#N/A</v>
      </c>
      <c r="AP136" t="e">
        <f>IF(_xlfn.PERCENTILE.INC(INDEX($W$4:$W$263,MATCH(SPC!$B$13,IF(Setup!$B$11="Weekly",'SPC Backing (Hide)'!$B$4:$B$263,'SPC Backing (Hide)'!$E$4:$E$263),0),1):INDEX($W$4:$W$263,MATCH(SPC!$B$14,IF(Setup!$B$11="Weekly",'SPC Backing (Hide)'!$B$4:$B$263,'SPC Backing (Hide)'!$E$4:$E$263),0),1),'SPC Backing (Hide)'!$AP$3)=AO136,_xlfn.PERCENTILE.INC(INDEX($W$4:$W$263,MATCH(SPC!$B$13,IF(Setup!$B$11="Weekly",'SPC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6" t="e">
        <f t="shared" si="46"/>
        <v>#N/A</v>
      </c>
    </row>
    <row r="137" spans="2:43" x14ac:dyDescent="0.35">
      <c r="B137" s="12" t="str">
        <f>Demand!C142</f>
        <v/>
      </c>
      <c r="C137" s="57" t="str">
        <f>Demand!D142</f>
        <v/>
      </c>
      <c r="D137" s="57" t="str">
        <f>Demand!E142</f>
        <v/>
      </c>
      <c r="E137" s="57" t="e">
        <f>TEXT(D137*29,"mmm")&amp;"-"&amp;IF(D137=1,MAX($C$4:C136)+1,MAX($C$4:C136))</f>
        <v>#VALUE!</v>
      </c>
      <c r="F137" s="7">
        <f>INDEX(Demand!$F$9:$T$268,MATCH('SPC Backing (Hide)'!$B137,Demand!$C$9:$C$268,0),MATCH('SPC Backing (Hide)'!F$3,Demand!$F$8:$T$8,0))</f>
        <v>0</v>
      </c>
      <c r="G137" s="5">
        <f>INDEX(Demand!$F$9:$T$268,MATCH('SPC Backing (Hide)'!$B137,Demand!$C$9:$C$268,0),MATCH('SPC Backing (Hide)'!G$3,Demand!$F$8:$T$8,0))</f>
        <v>0</v>
      </c>
      <c r="H137" s="5">
        <f>INDEX(Demand!$F$9:$T$268,MATCH('SPC Backing (Hide)'!$B137,Demand!$C$9:$C$268,0),MATCH('SPC Backing (Hide)'!H$3,Demand!$F$8:$T$8,0))</f>
        <v>0</v>
      </c>
      <c r="I137" s="5">
        <f>INDEX(Demand!$F$9:$T$268,MATCH('SPC Backing (Hide)'!$B137,Demand!$C$9:$C$268,0),MATCH('SPC Backing (Hide)'!I$3,Demand!$F$8:$T$8,0))</f>
        <v>0</v>
      </c>
      <c r="J137" s="5">
        <f>INDEX(Demand!$F$9:$T$268,MATCH('SPC Backing (Hide)'!$B137,Demand!$C$9:$C$268,0),MATCH('SPC Backing (Hide)'!J$3,Demand!$F$8:$T$8,0))</f>
        <v>0</v>
      </c>
      <c r="K137" s="5">
        <f>INDEX(Demand!$F$9:$T$268,MATCH('SPC Backing (Hide)'!$B137,Demand!$C$9:$C$268,0),MATCH('SPC Backing (Hide)'!K$3,Demand!$F$8:$T$8,0))</f>
        <v>0</v>
      </c>
      <c r="L137" s="5">
        <f>INDEX(Demand!$F$9:$T$268,MATCH('SPC Backing (Hide)'!$B137,Demand!$C$9:$C$268,0),MATCH('SPC Backing (Hide)'!L$3,Demand!$F$8:$T$8,0))</f>
        <v>0</v>
      </c>
      <c r="M137" s="5">
        <f>INDEX(Demand!$F$9:$T$268,MATCH('SPC Backing (Hide)'!$B137,Demand!$C$9:$C$268,0),MATCH('SPC Backing (Hide)'!M$3,Demand!$F$8:$T$8,0))</f>
        <v>0</v>
      </c>
      <c r="N137" s="5">
        <f>INDEX(Demand!$F$9:$T$268,MATCH('SPC Backing (Hide)'!$B137,Demand!$C$9:$C$268,0),MATCH('SPC Backing (Hide)'!N$3,Demand!$F$8:$T$8,0))</f>
        <v>0</v>
      </c>
      <c r="O137" s="5">
        <f>INDEX(Demand!$F$9:$T$268,MATCH('SPC Backing (Hide)'!$B137,Demand!$C$9:$C$268,0),MATCH('SPC Backing (Hide)'!O$3,Demand!$F$8:$T$8,0))</f>
        <v>0</v>
      </c>
      <c r="P137" s="5">
        <f>INDEX(Demand!$F$9:$T$268,MATCH('SPC Backing (Hide)'!$B137,Demand!$C$9:$C$268,0),MATCH('SPC Backing (Hide)'!P$3,Demand!$F$8:$T$8,0))</f>
        <v>0</v>
      </c>
      <c r="Q137" s="5">
        <f>INDEX(Demand!$F$9:$T$268,MATCH('SPC Backing (Hide)'!$B137,Demand!$C$9:$C$268,0),MATCH('SPC Backing (Hide)'!Q$3,Demand!$F$8:$T$8,0))</f>
        <v>0</v>
      </c>
      <c r="R137" s="5">
        <f>INDEX(Demand!$F$9:$T$268,MATCH('SPC Backing (Hide)'!$B137,Demand!$C$9:$C$268,0),MATCH('SPC Backing (Hide)'!R$3,Demand!$F$8:$T$8,0))</f>
        <v>0</v>
      </c>
      <c r="S137" s="5">
        <f>INDEX(Demand!$F$9:$T$268,MATCH('SPC Backing (Hide)'!$B137,Demand!$C$9:$C$268,0),MATCH('SPC Backing (Hide)'!S$3,Demand!$F$8:$T$8,0))</f>
        <v>0</v>
      </c>
      <c r="T137" s="6">
        <f>INDEX(Demand!$F$9:$T$268,MATCH('SPC Backing (Hide)'!$B137,Demand!$C$9:$C$268,0),MATCH('SPC Backing (Hide)'!T$3,Demand!$F$8:$T$8,0))</f>
        <v>0</v>
      </c>
      <c r="U137" s="5">
        <f t="shared" si="32"/>
        <v>0</v>
      </c>
      <c r="V137">
        <f>IF(SPC!$B$13="",1,IF(SPC!$B$12="Yes",IF(Setup!$B$11="Weekly",IF(ROW(A134)&gt;=Demand!$A$8-51,1,0),IF(ROW(A134)&gt;=Demand!$A$8-11,1,0)),IF(Setup!$B$11="Weekly",IF(AND(B137&gt;=SPC!$B$13,B137&lt;SPC!$B$14),1,0),IF(AND(MATCH(E137,$E$4:$E$263,0)&gt;=MATCH(SPC!$B$13,$E$4:$E$263,0),MATCH(E137,$E$4:$E$263,0)&lt;=MATCH(SPC!$B$14,$E$4:$E$263,0)),1,0))))</f>
        <v>1</v>
      </c>
      <c r="W137" cm="1">
        <f t="array" ref="W137">INDEX($F$4:$U$263,ROW(A134),MATCH($X$2,$F$3:$U$3,0))</f>
        <v>0</v>
      </c>
      <c r="X137" t="e">
        <f>AVERAGE(INDEX($F$4:$U$263,MATCH(SPC!$B$13,IF(Setup!$B$11="Weekly",'SPC Backing (Hide)'!$B$4:$B$263,'SPC Backing (Hide)'!$E$4:$E$263),0),MATCH($X$2,$F$3:$U$3,0)):INDEX($F$4:$U$263,MATCH(SPC!$B$14,IF(Setup!$B$11="Weekly",'SPC Backing (Hide)'!$B$4:$B$263,'SPC Backing (Hide)'!$E$4:$E$263),0),MATCH('SPC Backing (Hide)'!$X$2,'SPC Backing (Hide)'!$F$3:$U$3,0)))</f>
        <v>#N/A</v>
      </c>
      <c r="Y137" cm="1">
        <f t="array" ref="Y137">ABS(INDEX($F$4:$U$263,ROW(A134),MATCH($X$2,$F$3:$U$3,0))-INDEX($F$4:$U$263,ROW(A133),MATCH($X$2,$F$3:$U$3,0)))</f>
        <v>0</v>
      </c>
      <c r="Z137" t="e">
        <f>AVERAGE(INDEX($Y$4:$Y$263,MATCH(SPC!$B$13,IF(Setup!$B$11="Weekly",'SPC Backing (Hide)'!$B$4:$B$263,'SPC Backing (Hide)'!$E$4:$E$263),0)):INDEX($Y$4:$Y$263,MATCH(SPC!$B$14,IF(Setup!$B$11="Weekly",'SPC Backing (Hide)'!$B$4:$B$263,'SPC Backing (Hide)'!$E$4:$E$263),0),1))</f>
        <v>#N/A</v>
      </c>
      <c r="AA137" t="e">
        <f t="shared" si="33"/>
        <v>#N/A</v>
      </c>
      <c r="AB137" t="e">
        <f t="shared" si="34"/>
        <v>#N/A</v>
      </c>
      <c r="AC137" t="e">
        <f t="shared" si="35"/>
        <v>#N/A</v>
      </c>
      <c r="AD137" t="e">
        <f t="shared" si="36"/>
        <v>#N/A</v>
      </c>
      <c r="AE137" t="e">
        <f t="shared" si="37"/>
        <v>#N/A</v>
      </c>
      <c r="AF137" t="e">
        <f t="shared" si="38"/>
        <v>#N/A</v>
      </c>
      <c r="AG137" t="e">
        <f t="shared" si="39"/>
        <v>#N/A</v>
      </c>
      <c r="AH137" t="e">
        <f t="shared" si="40"/>
        <v>#N/A</v>
      </c>
      <c r="AI137" t="e">
        <f t="shared" si="47"/>
        <v>#N/A</v>
      </c>
      <c r="AJ137" t="e">
        <f t="shared" si="41"/>
        <v>#N/A</v>
      </c>
      <c r="AK137">
        <f t="shared" si="42"/>
        <v>0</v>
      </c>
      <c r="AL137" t="e">
        <f t="shared" si="43"/>
        <v>#N/A</v>
      </c>
      <c r="AM137" t="e">
        <f t="shared" si="44"/>
        <v>#N/A</v>
      </c>
      <c r="AN137" t="e">
        <f t="shared" si="45"/>
        <v>#N/A</v>
      </c>
      <c r="AO137" t="e">
        <f>_xlfn.PERCENTILE.INC(INDEX($W$4:$W$263,MATCH(SPC!$B$13,IF(Setup!$B$11="Weekly",'SPC Backing (Hide)'!$B$4:$B$263,'SPC Backing (Hide)'!$E$4:$E$263),0),1):INDEX($W$4:$W$263,MATCH(SPC!$B$14,IF(Setup!$B$11="Weekly",'SPC Backing (Hide)'!$B$4:$B$263,'SPC Backing (Hide)'!$E$4:$E$263),0),1),'SPC Backing (Hide)'!$AO$3)</f>
        <v>#N/A</v>
      </c>
      <c r="AP137" t="e">
        <f>IF(_xlfn.PERCENTILE.INC(INDEX($W$4:$W$263,MATCH(SPC!$B$13,IF(Setup!$B$11="Weekly",'SPC Backing (Hide)'!$B$4:$B$263,'SPC Backing (Hide)'!$E$4:$E$263),0),1):INDEX($W$4:$W$263,MATCH(SPC!$B$14,IF(Setup!$B$11="Weekly",'SPC Backing (Hide)'!$B$4:$B$263,'SPC Backing (Hide)'!$E$4:$E$263),0),1),'SPC Backing (Hide)'!$AP$3)=AO137,_xlfn.PERCENTILE.INC(INDEX($W$4:$W$263,MATCH(SPC!$B$13,IF(Setup!$B$11="Weekly",'SPC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7" t="e">
        <f t="shared" si="46"/>
        <v>#N/A</v>
      </c>
    </row>
    <row r="138" spans="2:43" x14ac:dyDescent="0.35">
      <c r="B138" s="12" t="str">
        <f>Demand!C143</f>
        <v/>
      </c>
      <c r="C138" s="57" t="str">
        <f>Demand!D143</f>
        <v/>
      </c>
      <c r="D138" s="57" t="str">
        <f>Demand!E143</f>
        <v/>
      </c>
      <c r="E138" s="57" t="e">
        <f>TEXT(D138*29,"mmm")&amp;"-"&amp;IF(D138=1,MAX($C$4:C137)+1,MAX($C$4:C137))</f>
        <v>#VALUE!</v>
      </c>
      <c r="F138" s="7">
        <f>INDEX(Demand!$F$9:$T$268,MATCH('SPC Backing (Hide)'!$B138,Demand!$C$9:$C$268,0),MATCH('SPC Backing (Hide)'!F$3,Demand!$F$8:$T$8,0))</f>
        <v>0</v>
      </c>
      <c r="G138" s="5">
        <f>INDEX(Demand!$F$9:$T$268,MATCH('SPC Backing (Hide)'!$B138,Demand!$C$9:$C$268,0),MATCH('SPC Backing (Hide)'!G$3,Demand!$F$8:$T$8,0))</f>
        <v>0</v>
      </c>
      <c r="H138" s="5">
        <f>INDEX(Demand!$F$9:$T$268,MATCH('SPC Backing (Hide)'!$B138,Demand!$C$9:$C$268,0),MATCH('SPC Backing (Hide)'!H$3,Demand!$F$8:$T$8,0))</f>
        <v>0</v>
      </c>
      <c r="I138" s="5">
        <f>INDEX(Demand!$F$9:$T$268,MATCH('SPC Backing (Hide)'!$B138,Demand!$C$9:$C$268,0),MATCH('SPC Backing (Hide)'!I$3,Demand!$F$8:$T$8,0))</f>
        <v>0</v>
      </c>
      <c r="J138" s="5">
        <f>INDEX(Demand!$F$9:$T$268,MATCH('SPC Backing (Hide)'!$B138,Demand!$C$9:$C$268,0),MATCH('SPC Backing (Hide)'!J$3,Demand!$F$8:$T$8,0))</f>
        <v>0</v>
      </c>
      <c r="K138" s="5">
        <f>INDEX(Demand!$F$9:$T$268,MATCH('SPC Backing (Hide)'!$B138,Demand!$C$9:$C$268,0),MATCH('SPC Backing (Hide)'!K$3,Demand!$F$8:$T$8,0))</f>
        <v>0</v>
      </c>
      <c r="L138" s="5">
        <f>INDEX(Demand!$F$9:$T$268,MATCH('SPC Backing (Hide)'!$B138,Demand!$C$9:$C$268,0),MATCH('SPC Backing (Hide)'!L$3,Demand!$F$8:$T$8,0))</f>
        <v>0</v>
      </c>
      <c r="M138" s="5">
        <f>INDEX(Demand!$F$9:$T$268,MATCH('SPC Backing (Hide)'!$B138,Demand!$C$9:$C$268,0),MATCH('SPC Backing (Hide)'!M$3,Demand!$F$8:$T$8,0))</f>
        <v>0</v>
      </c>
      <c r="N138" s="5">
        <f>INDEX(Demand!$F$9:$T$268,MATCH('SPC Backing (Hide)'!$B138,Demand!$C$9:$C$268,0),MATCH('SPC Backing (Hide)'!N$3,Demand!$F$8:$T$8,0))</f>
        <v>0</v>
      </c>
      <c r="O138" s="5">
        <f>INDEX(Demand!$F$9:$T$268,MATCH('SPC Backing (Hide)'!$B138,Demand!$C$9:$C$268,0),MATCH('SPC Backing (Hide)'!O$3,Demand!$F$8:$T$8,0))</f>
        <v>0</v>
      </c>
      <c r="P138" s="5">
        <f>INDEX(Demand!$F$9:$T$268,MATCH('SPC Backing (Hide)'!$B138,Demand!$C$9:$C$268,0),MATCH('SPC Backing (Hide)'!P$3,Demand!$F$8:$T$8,0))</f>
        <v>0</v>
      </c>
      <c r="Q138" s="5">
        <f>INDEX(Demand!$F$9:$T$268,MATCH('SPC Backing (Hide)'!$B138,Demand!$C$9:$C$268,0),MATCH('SPC Backing (Hide)'!Q$3,Demand!$F$8:$T$8,0))</f>
        <v>0</v>
      </c>
      <c r="R138" s="5">
        <f>INDEX(Demand!$F$9:$T$268,MATCH('SPC Backing (Hide)'!$B138,Demand!$C$9:$C$268,0),MATCH('SPC Backing (Hide)'!R$3,Demand!$F$8:$T$8,0))</f>
        <v>0</v>
      </c>
      <c r="S138" s="5">
        <f>INDEX(Demand!$F$9:$T$268,MATCH('SPC Backing (Hide)'!$B138,Demand!$C$9:$C$268,0),MATCH('SPC Backing (Hide)'!S$3,Demand!$F$8:$T$8,0))</f>
        <v>0</v>
      </c>
      <c r="T138" s="6">
        <f>INDEX(Demand!$F$9:$T$268,MATCH('SPC Backing (Hide)'!$B138,Demand!$C$9:$C$268,0),MATCH('SPC Backing (Hide)'!T$3,Demand!$F$8:$T$8,0))</f>
        <v>0</v>
      </c>
      <c r="U138" s="5">
        <f t="shared" si="32"/>
        <v>0</v>
      </c>
      <c r="V138">
        <f>IF(SPC!$B$13="",1,IF(SPC!$B$12="Yes",IF(Setup!$B$11="Weekly",IF(ROW(A135)&gt;=Demand!$A$8-51,1,0),IF(ROW(A135)&gt;=Demand!$A$8-11,1,0)),IF(Setup!$B$11="Weekly",IF(AND(B138&gt;=SPC!$B$13,B138&lt;SPC!$B$14),1,0),IF(AND(MATCH(E138,$E$4:$E$263,0)&gt;=MATCH(SPC!$B$13,$E$4:$E$263,0),MATCH(E138,$E$4:$E$263,0)&lt;=MATCH(SPC!$B$14,$E$4:$E$263,0)),1,0))))</f>
        <v>1</v>
      </c>
      <c r="W138" cm="1">
        <f t="array" ref="W138">INDEX($F$4:$U$263,ROW(A135),MATCH($X$2,$F$3:$U$3,0))</f>
        <v>0</v>
      </c>
      <c r="X138" t="e">
        <f>AVERAGE(INDEX($F$4:$U$263,MATCH(SPC!$B$13,IF(Setup!$B$11="Weekly",'SPC Backing (Hide)'!$B$4:$B$263,'SPC Backing (Hide)'!$E$4:$E$263),0),MATCH($X$2,$F$3:$U$3,0)):INDEX($F$4:$U$263,MATCH(SPC!$B$14,IF(Setup!$B$11="Weekly",'SPC Backing (Hide)'!$B$4:$B$263,'SPC Backing (Hide)'!$E$4:$E$263),0),MATCH('SPC Backing (Hide)'!$X$2,'SPC Backing (Hide)'!$F$3:$U$3,0)))</f>
        <v>#N/A</v>
      </c>
      <c r="Y138" cm="1">
        <f t="array" ref="Y138">ABS(INDEX($F$4:$U$263,ROW(A135),MATCH($X$2,$F$3:$U$3,0))-INDEX($F$4:$U$263,ROW(A134),MATCH($X$2,$F$3:$U$3,0)))</f>
        <v>0</v>
      </c>
      <c r="Z138" t="e">
        <f>AVERAGE(INDEX($Y$4:$Y$263,MATCH(SPC!$B$13,IF(Setup!$B$11="Weekly",'SPC Backing (Hide)'!$B$4:$B$263,'SPC Backing (Hide)'!$E$4:$E$263),0)):INDEX($Y$4:$Y$263,MATCH(SPC!$B$14,IF(Setup!$B$11="Weekly",'SPC Backing (Hide)'!$B$4:$B$263,'SPC Backing (Hide)'!$E$4:$E$263),0),1))</f>
        <v>#N/A</v>
      </c>
      <c r="AA138" t="e">
        <f t="shared" si="33"/>
        <v>#N/A</v>
      </c>
      <c r="AB138" t="e">
        <f t="shared" si="34"/>
        <v>#N/A</v>
      </c>
      <c r="AC138" t="e">
        <f t="shared" si="35"/>
        <v>#N/A</v>
      </c>
      <c r="AD138" t="e">
        <f t="shared" si="36"/>
        <v>#N/A</v>
      </c>
      <c r="AE138" t="e">
        <f t="shared" si="37"/>
        <v>#N/A</v>
      </c>
      <c r="AF138" t="e">
        <f t="shared" si="38"/>
        <v>#N/A</v>
      </c>
      <c r="AG138" t="e">
        <f t="shared" si="39"/>
        <v>#N/A</v>
      </c>
      <c r="AH138" t="e">
        <f t="shared" si="40"/>
        <v>#N/A</v>
      </c>
      <c r="AI138" t="e">
        <f t="shared" si="47"/>
        <v>#N/A</v>
      </c>
      <c r="AJ138" t="e">
        <f t="shared" si="41"/>
        <v>#N/A</v>
      </c>
      <c r="AK138">
        <f t="shared" si="42"/>
        <v>0</v>
      </c>
      <c r="AL138" t="e">
        <f t="shared" si="43"/>
        <v>#N/A</v>
      </c>
      <c r="AM138" t="e">
        <f t="shared" si="44"/>
        <v>#N/A</v>
      </c>
      <c r="AN138" t="e">
        <f t="shared" si="45"/>
        <v>#N/A</v>
      </c>
      <c r="AO138" t="e">
        <f>_xlfn.PERCENTILE.INC(INDEX($W$4:$W$263,MATCH(SPC!$B$13,IF(Setup!$B$11="Weekly",'SPC Backing (Hide)'!$B$4:$B$263,'SPC Backing (Hide)'!$E$4:$E$263),0),1):INDEX($W$4:$W$263,MATCH(SPC!$B$14,IF(Setup!$B$11="Weekly",'SPC Backing (Hide)'!$B$4:$B$263,'SPC Backing (Hide)'!$E$4:$E$263),0),1),'SPC Backing (Hide)'!$AO$3)</f>
        <v>#N/A</v>
      </c>
      <c r="AP138" t="e">
        <f>IF(_xlfn.PERCENTILE.INC(INDEX($W$4:$W$263,MATCH(SPC!$B$13,IF(Setup!$B$11="Weekly",'SPC Backing (Hide)'!$B$4:$B$263,'SPC Backing (Hide)'!$E$4:$E$263),0),1):INDEX($W$4:$W$263,MATCH(SPC!$B$14,IF(Setup!$B$11="Weekly",'SPC Backing (Hide)'!$B$4:$B$263,'SPC Backing (Hide)'!$E$4:$E$263),0),1),'SPC Backing (Hide)'!$AP$3)=AO138,_xlfn.PERCENTILE.INC(INDEX($W$4:$W$263,MATCH(SPC!$B$13,IF(Setup!$B$11="Weekly",'SPC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8" t="e">
        <f t="shared" si="46"/>
        <v>#N/A</v>
      </c>
    </row>
    <row r="139" spans="2:43" x14ac:dyDescent="0.35">
      <c r="B139" s="12" t="str">
        <f>Demand!C144</f>
        <v/>
      </c>
      <c r="C139" s="57" t="str">
        <f>Demand!D144</f>
        <v/>
      </c>
      <c r="D139" s="57" t="str">
        <f>Demand!E144</f>
        <v/>
      </c>
      <c r="E139" s="57" t="e">
        <f>TEXT(D139*29,"mmm")&amp;"-"&amp;IF(D139=1,MAX($C$4:C138)+1,MAX($C$4:C138))</f>
        <v>#VALUE!</v>
      </c>
      <c r="F139" s="7">
        <f>INDEX(Demand!$F$9:$T$268,MATCH('SPC Backing (Hide)'!$B139,Demand!$C$9:$C$268,0),MATCH('SPC Backing (Hide)'!F$3,Demand!$F$8:$T$8,0))</f>
        <v>0</v>
      </c>
      <c r="G139" s="5">
        <f>INDEX(Demand!$F$9:$T$268,MATCH('SPC Backing (Hide)'!$B139,Demand!$C$9:$C$268,0),MATCH('SPC Backing (Hide)'!G$3,Demand!$F$8:$T$8,0))</f>
        <v>0</v>
      </c>
      <c r="H139" s="5">
        <f>INDEX(Demand!$F$9:$T$268,MATCH('SPC Backing (Hide)'!$B139,Demand!$C$9:$C$268,0),MATCH('SPC Backing (Hide)'!H$3,Demand!$F$8:$T$8,0))</f>
        <v>0</v>
      </c>
      <c r="I139" s="5">
        <f>INDEX(Demand!$F$9:$T$268,MATCH('SPC Backing (Hide)'!$B139,Demand!$C$9:$C$268,0),MATCH('SPC Backing (Hide)'!I$3,Demand!$F$8:$T$8,0))</f>
        <v>0</v>
      </c>
      <c r="J139" s="5">
        <f>INDEX(Demand!$F$9:$T$268,MATCH('SPC Backing (Hide)'!$B139,Demand!$C$9:$C$268,0),MATCH('SPC Backing (Hide)'!J$3,Demand!$F$8:$T$8,0))</f>
        <v>0</v>
      </c>
      <c r="K139" s="5">
        <f>INDEX(Demand!$F$9:$T$268,MATCH('SPC Backing (Hide)'!$B139,Demand!$C$9:$C$268,0),MATCH('SPC Backing (Hide)'!K$3,Demand!$F$8:$T$8,0))</f>
        <v>0</v>
      </c>
      <c r="L139" s="5">
        <f>INDEX(Demand!$F$9:$T$268,MATCH('SPC Backing (Hide)'!$B139,Demand!$C$9:$C$268,0),MATCH('SPC Backing (Hide)'!L$3,Demand!$F$8:$T$8,0))</f>
        <v>0</v>
      </c>
      <c r="M139" s="5">
        <f>INDEX(Demand!$F$9:$T$268,MATCH('SPC Backing (Hide)'!$B139,Demand!$C$9:$C$268,0),MATCH('SPC Backing (Hide)'!M$3,Demand!$F$8:$T$8,0))</f>
        <v>0</v>
      </c>
      <c r="N139" s="5">
        <f>INDEX(Demand!$F$9:$T$268,MATCH('SPC Backing (Hide)'!$B139,Demand!$C$9:$C$268,0),MATCH('SPC Backing (Hide)'!N$3,Demand!$F$8:$T$8,0))</f>
        <v>0</v>
      </c>
      <c r="O139" s="5">
        <f>INDEX(Demand!$F$9:$T$268,MATCH('SPC Backing (Hide)'!$B139,Demand!$C$9:$C$268,0),MATCH('SPC Backing (Hide)'!O$3,Demand!$F$8:$T$8,0))</f>
        <v>0</v>
      </c>
      <c r="P139" s="5">
        <f>INDEX(Demand!$F$9:$T$268,MATCH('SPC Backing (Hide)'!$B139,Demand!$C$9:$C$268,0),MATCH('SPC Backing (Hide)'!P$3,Demand!$F$8:$T$8,0))</f>
        <v>0</v>
      </c>
      <c r="Q139" s="5">
        <f>INDEX(Demand!$F$9:$T$268,MATCH('SPC Backing (Hide)'!$B139,Demand!$C$9:$C$268,0),MATCH('SPC Backing (Hide)'!Q$3,Demand!$F$8:$T$8,0))</f>
        <v>0</v>
      </c>
      <c r="R139" s="5">
        <f>INDEX(Demand!$F$9:$T$268,MATCH('SPC Backing (Hide)'!$B139,Demand!$C$9:$C$268,0),MATCH('SPC Backing (Hide)'!R$3,Demand!$F$8:$T$8,0))</f>
        <v>0</v>
      </c>
      <c r="S139" s="5">
        <f>INDEX(Demand!$F$9:$T$268,MATCH('SPC Backing (Hide)'!$B139,Demand!$C$9:$C$268,0),MATCH('SPC Backing (Hide)'!S$3,Demand!$F$8:$T$8,0))</f>
        <v>0</v>
      </c>
      <c r="T139" s="6">
        <f>INDEX(Demand!$F$9:$T$268,MATCH('SPC Backing (Hide)'!$B139,Demand!$C$9:$C$268,0),MATCH('SPC Backing (Hide)'!T$3,Demand!$F$8:$T$8,0))</f>
        <v>0</v>
      </c>
      <c r="U139" s="5">
        <f t="shared" si="32"/>
        <v>0</v>
      </c>
      <c r="V139">
        <f>IF(SPC!$B$13="",1,IF(SPC!$B$12="Yes",IF(Setup!$B$11="Weekly",IF(ROW(A136)&gt;=Demand!$A$8-51,1,0),IF(ROW(A136)&gt;=Demand!$A$8-11,1,0)),IF(Setup!$B$11="Weekly",IF(AND(B139&gt;=SPC!$B$13,B139&lt;SPC!$B$14),1,0),IF(AND(MATCH(E139,$E$4:$E$263,0)&gt;=MATCH(SPC!$B$13,$E$4:$E$263,0),MATCH(E139,$E$4:$E$263,0)&lt;=MATCH(SPC!$B$14,$E$4:$E$263,0)),1,0))))</f>
        <v>1</v>
      </c>
      <c r="W139" cm="1">
        <f t="array" ref="W139">INDEX($F$4:$U$263,ROW(A136),MATCH($X$2,$F$3:$U$3,0))</f>
        <v>0</v>
      </c>
      <c r="X139" t="e">
        <f>AVERAGE(INDEX($F$4:$U$263,MATCH(SPC!$B$13,IF(Setup!$B$11="Weekly",'SPC Backing (Hide)'!$B$4:$B$263,'SPC Backing (Hide)'!$E$4:$E$263),0),MATCH($X$2,$F$3:$U$3,0)):INDEX($F$4:$U$263,MATCH(SPC!$B$14,IF(Setup!$B$11="Weekly",'SPC Backing (Hide)'!$B$4:$B$263,'SPC Backing (Hide)'!$E$4:$E$263),0),MATCH('SPC Backing (Hide)'!$X$2,'SPC Backing (Hide)'!$F$3:$U$3,0)))</f>
        <v>#N/A</v>
      </c>
      <c r="Y139" cm="1">
        <f t="array" ref="Y139">ABS(INDEX($F$4:$U$263,ROW(A136),MATCH($X$2,$F$3:$U$3,0))-INDEX($F$4:$U$263,ROW(A135),MATCH($X$2,$F$3:$U$3,0)))</f>
        <v>0</v>
      </c>
      <c r="Z139" t="e">
        <f>AVERAGE(INDEX($Y$4:$Y$263,MATCH(SPC!$B$13,IF(Setup!$B$11="Weekly",'SPC Backing (Hide)'!$B$4:$B$263,'SPC Backing (Hide)'!$E$4:$E$263),0)):INDEX($Y$4:$Y$263,MATCH(SPC!$B$14,IF(Setup!$B$11="Weekly",'SPC Backing (Hide)'!$B$4:$B$263,'SPC Backing (Hide)'!$E$4:$E$263),0),1))</f>
        <v>#N/A</v>
      </c>
      <c r="AA139" t="e">
        <f t="shared" si="33"/>
        <v>#N/A</v>
      </c>
      <c r="AB139" t="e">
        <f t="shared" si="34"/>
        <v>#N/A</v>
      </c>
      <c r="AC139" t="e">
        <f t="shared" si="35"/>
        <v>#N/A</v>
      </c>
      <c r="AD139" t="e">
        <f t="shared" si="36"/>
        <v>#N/A</v>
      </c>
      <c r="AE139" t="e">
        <f t="shared" si="37"/>
        <v>#N/A</v>
      </c>
      <c r="AF139" t="e">
        <f t="shared" si="38"/>
        <v>#N/A</v>
      </c>
      <c r="AG139" t="e">
        <f t="shared" si="39"/>
        <v>#N/A</v>
      </c>
      <c r="AH139" t="e">
        <f t="shared" si="40"/>
        <v>#N/A</v>
      </c>
      <c r="AI139" t="e">
        <f t="shared" si="47"/>
        <v>#N/A</v>
      </c>
      <c r="AJ139" t="e">
        <f t="shared" si="41"/>
        <v>#N/A</v>
      </c>
      <c r="AK139">
        <f t="shared" si="42"/>
        <v>0</v>
      </c>
      <c r="AL139" t="e">
        <f t="shared" si="43"/>
        <v>#N/A</v>
      </c>
      <c r="AM139" t="e">
        <f t="shared" si="44"/>
        <v>#N/A</v>
      </c>
      <c r="AN139" t="e">
        <f t="shared" si="45"/>
        <v>#N/A</v>
      </c>
      <c r="AO139" t="e">
        <f>_xlfn.PERCENTILE.INC(INDEX($W$4:$W$263,MATCH(SPC!$B$13,IF(Setup!$B$11="Weekly",'SPC Backing (Hide)'!$B$4:$B$263,'SPC Backing (Hide)'!$E$4:$E$263),0),1):INDEX($W$4:$W$263,MATCH(SPC!$B$14,IF(Setup!$B$11="Weekly",'SPC Backing (Hide)'!$B$4:$B$263,'SPC Backing (Hide)'!$E$4:$E$263),0),1),'SPC Backing (Hide)'!$AO$3)</f>
        <v>#N/A</v>
      </c>
      <c r="AP139" t="e">
        <f>IF(_xlfn.PERCENTILE.INC(INDEX($W$4:$W$263,MATCH(SPC!$B$13,IF(Setup!$B$11="Weekly",'SPC Backing (Hide)'!$B$4:$B$263,'SPC Backing (Hide)'!$E$4:$E$263),0),1):INDEX($W$4:$W$263,MATCH(SPC!$B$14,IF(Setup!$B$11="Weekly",'SPC Backing (Hide)'!$B$4:$B$263,'SPC Backing (Hide)'!$E$4:$E$263),0),1),'SPC Backing (Hide)'!$AP$3)=AO139,_xlfn.PERCENTILE.INC(INDEX($W$4:$W$263,MATCH(SPC!$B$13,IF(Setup!$B$11="Weekly",'SPC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39" t="e">
        <f t="shared" si="46"/>
        <v>#N/A</v>
      </c>
    </row>
    <row r="140" spans="2:43" x14ac:dyDescent="0.35">
      <c r="B140" s="12" t="str">
        <f>Demand!C145</f>
        <v/>
      </c>
      <c r="C140" s="57" t="str">
        <f>Demand!D145</f>
        <v/>
      </c>
      <c r="D140" s="57" t="str">
        <f>Demand!E145</f>
        <v/>
      </c>
      <c r="E140" s="57" t="e">
        <f>TEXT(D140*29,"mmm")&amp;"-"&amp;IF(D140=1,MAX($C$4:C139)+1,MAX($C$4:C139))</f>
        <v>#VALUE!</v>
      </c>
      <c r="F140" s="7">
        <f>INDEX(Demand!$F$9:$T$268,MATCH('SPC Backing (Hide)'!$B140,Demand!$C$9:$C$268,0),MATCH('SPC Backing (Hide)'!F$3,Demand!$F$8:$T$8,0))</f>
        <v>0</v>
      </c>
      <c r="G140" s="5">
        <f>INDEX(Demand!$F$9:$T$268,MATCH('SPC Backing (Hide)'!$B140,Demand!$C$9:$C$268,0),MATCH('SPC Backing (Hide)'!G$3,Demand!$F$8:$T$8,0))</f>
        <v>0</v>
      </c>
      <c r="H140" s="5">
        <f>INDEX(Demand!$F$9:$T$268,MATCH('SPC Backing (Hide)'!$B140,Demand!$C$9:$C$268,0),MATCH('SPC Backing (Hide)'!H$3,Demand!$F$8:$T$8,0))</f>
        <v>0</v>
      </c>
      <c r="I140" s="5">
        <f>INDEX(Demand!$F$9:$T$268,MATCH('SPC Backing (Hide)'!$B140,Demand!$C$9:$C$268,0),MATCH('SPC Backing (Hide)'!I$3,Demand!$F$8:$T$8,0))</f>
        <v>0</v>
      </c>
      <c r="J140" s="5">
        <f>INDEX(Demand!$F$9:$T$268,MATCH('SPC Backing (Hide)'!$B140,Demand!$C$9:$C$268,0),MATCH('SPC Backing (Hide)'!J$3,Demand!$F$8:$T$8,0))</f>
        <v>0</v>
      </c>
      <c r="K140" s="5">
        <f>INDEX(Demand!$F$9:$T$268,MATCH('SPC Backing (Hide)'!$B140,Demand!$C$9:$C$268,0),MATCH('SPC Backing (Hide)'!K$3,Demand!$F$8:$T$8,0))</f>
        <v>0</v>
      </c>
      <c r="L140" s="5">
        <f>INDEX(Demand!$F$9:$T$268,MATCH('SPC Backing (Hide)'!$B140,Demand!$C$9:$C$268,0),MATCH('SPC Backing (Hide)'!L$3,Demand!$F$8:$T$8,0))</f>
        <v>0</v>
      </c>
      <c r="M140" s="5">
        <f>INDEX(Demand!$F$9:$T$268,MATCH('SPC Backing (Hide)'!$B140,Demand!$C$9:$C$268,0),MATCH('SPC Backing (Hide)'!M$3,Demand!$F$8:$T$8,0))</f>
        <v>0</v>
      </c>
      <c r="N140" s="5">
        <f>INDEX(Demand!$F$9:$T$268,MATCH('SPC Backing (Hide)'!$B140,Demand!$C$9:$C$268,0),MATCH('SPC Backing (Hide)'!N$3,Demand!$F$8:$T$8,0))</f>
        <v>0</v>
      </c>
      <c r="O140" s="5">
        <f>INDEX(Demand!$F$9:$T$268,MATCH('SPC Backing (Hide)'!$B140,Demand!$C$9:$C$268,0),MATCH('SPC Backing (Hide)'!O$3,Demand!$F$8:$T$8,0))</f>
        <v>0</v>
      </c>
      <c r="P140" s="5">
        <f>INDEX(Demand!$F$9:$T$268,MATCH('SPC Backing (Hide)'!$B140,Demand!$C$9:$C$268,0),MATCH('SPC Backing (Hide)'!P$3,Demand!$F$8:$T$8,0))</f>
        <v>0</v>
      </c>
      <c r="Q140" s="5">
        <f>INDEX(Demand!$F$9:$T$268,MATCH('SPC Backing (Hide)'!$B140,Demand!$C$9:$C$268,0),MATCH('SPC Backing (Hide)'!Q$3,Demand!$F$8:$T$8,0))</f>
        <v>0</v>
      </c>
      <c r="R140" s="5">
        <f>INDEX(Demand!$F$9:$T$268,MATCH('SPC Backing (Hide)'!$B140,Demand!$C$9:$C$268,0),MATCH('SPC Backing (Hide)'!R$3,Demand!$F$8:$T$8,0))</f>
        <v>0</v>
      </c>
      <c r="S140" s="5">
        <f>INDEX(Demand!$F$9:$T$268,MATCH('SPC Backing (Hide)'!$B140,Demand!$C$9:$C$268,0),MATCH('SPC Backing (Hide)'!S$3,Demand!$F$8:$T$8,0))</f>
        <v>0</v>
      </c>
      <c r="T140" s="6">
        <f>INDEX(Demand!$F$9:$T$268,MATCH('SPC Backing (Hide)'!$B140,Demand!$C$9:$C$268,0),MATCH('SPC Backing (Hide)'!T$3,Demand!$F$8:$T$8,0))</f>
        <v>0</v>
      </c>
      <c r="U140" s="5">
        <f t="shared" si="32"/>
        <v>0</v>
      </c>
      <c r="V140">
        <f>IF(SPC!$B$13="",1,IF(SPC!$B$12="Yes",IF(Setup!$B$11="Weekly",IF(ROW(A137)&gt;=Demand!$A$8-51,1,0),IF(ROW(A137)&gt;=Demand!$A$8-11,1,0)),IF(Setup!$B$11="Weekly",IF(AND(B140&gt;=SPC!$B$13,B140&lt;SPC!$B$14),1,0),IF(AND(MATCH(E140,$E$4:$E$263,0)&gt;=MATCH(SPC!$B$13,$E$4:$E$263,0),MATCH(E140,$E$4:$E$263,0)&lt;=MATCH(SPC!$B$14,$E$4:$E$263,0)),1,0))))</f>
        <v>1</v>
      </c>
      <c r="W140" cm="1">
        <f t="array" ref="W140">INDEX($F$4:$U$263,ROW(A137),MATCH($X$2,$F$3:$U$3,0))</f>
        <v>0</v>
      </c>
      <c r="X140" t="e">
        <f>AVERAGE(INDEX($F$4:$U$263,MATCH(SPC!$B$13,IF(Setup!$B$11="Weekly",'SPC Backing (Hide)'!$B$4:$B$263,'SPC Backing (Hide)'!$E$4:$E$263),0),MATCH($X$2,$F$3:$U$3,0)):INDEX($F$4:$U$263,MATCH(SPC!$B$14,IF(Setup!$B$11="Weekly",'SPC Backing (Hide)'!$B$4:$B$263,'SPC Backing (Hide)'!$E$4:$E$263),0),MATCH('SPC Backing (Hide)'!$X$2,'SPC Backing (Hide)'!$F$3:$U$3,0)))</f>
        <v>#N/A</v>
      </c>
      <c r="Y140" cm="1">
        <f t="array" ref="Y140">ABS(INDEX($F$4:$U$263,ROW(A137),MATCH($X$2,$F$3:$U$3,0))-INDEX($F$4:$U$263,ROW(A136),MATCH($X$2,$F$3:$U$3,0)))</f>
        <v>0</v>
      </c>
      <c r="Z140" t="e">
        <f>AVERAGE(INDEX($Y$4:$Y$263,MATCH(SPC!$B$13,IF(Setup!$B$11="Weekly",'SPC Backing (Hide)'!$B$4:$B$263,'SPC Backing (Hide)'!$E$4:$E$263),0)):INDEX($Y$4:$Y$263,MATCH(SPC!$B$14,IF(Setup!$B$11="Weekly",'SPC Backing (Hide)'!$B$4:$B$263,'SPC Backing (Hide)'!$E$4:$E$263),0),1))</f>
        <v>#N/A</v>
      </c>
      <c r="AA140" t="e">
        <f t="shared" si="33"/>
        <v>#N/A</v>
      </c>
      <c r="AB140" t="e">
        <f t="shared" si="34"/>
        <v>#N/A</v>
      </c>
      <c r="AC140" t="e">
        <f t="shared" si="35"/>
        <v>#N/A</v>
      </c>
      <c r="AD140" t="e">
        <f t="shared" si="36"/>
        <v>#N/A</v>
      </c>
      <c r="AE140" t="e">
        <f t="shared" si="37"/>
        <v>#N/A</v>
      </c>
      <c r="AF140" t="e">
        <f t="shared" si="38"/>
        <v>#N/A</v>
      </c>
      <c r="AG140" t="e">
        <f t="shared" si="39"/>
        <v>#N/A</v>
      </c>
      <c r="AH140" t="e">
        <f t="shared" si="40"/>
        <v>#N/A</v>
      </c>
      <c r="AI140" t="e">
        <f t="shared" si="47"/>
        <v>#N/A</v>
      </c>
      <c r="AJ140" t="e">
        <f t="shared" si="41"/>
        <v>#N/A</v>
      </c>
      <c r="AK140">
        <f t="shared" si="42"/>
        <v>0</v>
      </c>
      <c r="AL140" t="e">
        <f t="shared" si="43"/>
        <v>#N/A</v>
      </c>
      <c r="AM140" t="e">
        <f t="shared" si="44"/>
        <v>#N/A</v>
      </c>
      <c r="AN140" t="e">
        <f t="shared" si="45"/>
        <v>#N/A</v>
      </c>
      <c r="AO140" t="e">
        <f>_xlfn.PERCENTILE.INC(INDEX($W$4:$W$263,MATCH(SPC!$B$13,IF(Setup!$B$11="Weekly",'SPC Backing (Hide)'!$B$4:$B$263,'SPC Backing (Hide)'!$E$4:$E$263),0),1):INDEX($W$4:$W$263,MATCH(SPC!$B$14,IF(Setup!$B$11="Weekly",'SPC Backing (Hide)'!$B$4:$B$263,'SPC Backing (Hide)'!$E$4:$E$263),0),1),'SPC Backing (Hide)'!$AO$3)</f>
        <v>#N/A</v>
      </c>
      <c r="AP140" t="e">
        <f>IF(_xlfn.PERCENTILE.INC(INDEX($W$4:$W$263,MATCH(SPC!$B$13,IF(Setup!$B$11="Weekly",'SPC Backing (Hide)'!$B$4:$B$263,'SPC Backing (Hide)'!$E$4:$E$263),0),1):INDEX($W$4:$W$263,MATCH(SPC!$B$14,IF(Setup!$B$11="Weekly",'SPC Backing (Hide)'!$B$4:$B$263,'SPC Backing (Hide)'!$E$4:$E$263),0),1),'SPC Backing (Hide)'!$AP$3)=AO140,_xlfn.PERCENTILE.INC(INDEX($W$4:$W$263,MATCH(SPC!$B$13,IF(Setup!$B$11="Weekly",'SPC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0" t="e">
        <f t="shared" si="46"/>
        <v>#N/A</v>
      </c>
    </row>
    <row r="141" spans="2:43" x14ac:dyDescent="0.35">
      <c r="B141" s="12" t="str">
        <f>Demand!C146</f>
        <v/>
      </c>
      <c r="C141" s="57" t="str">
        <f>Demand!D146</f>
        <v/>
      </c>
      <c r="D141" s="57" t="str">
        <f>Demand!E146</f>
        <v/>
      </c>
      <c r="E141" s="57" t="e">
        <f>TEXT(D141*29,"mmm")&amp;"-"&amp;IF(D141=1,MAX($C$4:C140)+1,MAX($C$4:C140))</f>
        <v>#VALUE!</v>
      </c>
      <c r="F141" s="7">
        <f>INDEX(Demand!$F$9:$T$268,MATCH('SPC Backing (Hide)'!$B141,Demand!$C$9:$C$268,0),MATCH('SPC Backing (Hide)'!F$3,Demand!$F$8:$T$8,0))</f>
        <v>0</v>
      </c>
      <c r="G141" s="5">
        <f>INDEX(Demand!$F$9:$T$268,MATCH('SPC Backing (Hide)'!$B141,Demand!$C$9:$C$268,0),MATCH('SPC Backing (Hide)'!G$3,Demand!$F$8:$T$8,0))</f>
        <v>0</v>
      </c>
      <c r="H141" s="5">
        <f>INDEX(Demand!$F$9:$T$268,MATCH('SPC Backing (Hide)'!$B141,Demand!$C$9:$C$268,0),MATCH('SPC Backing (Hide)'!H$3,Demand!$F$8:$T$8,0))</f>
        <v>0</v>
      </c>
      <c r="I141" s="5">
        <f>INDEX(Demand!$F$9:$T$268,MATCH('SPC Backing (Hide)'!$B141,Demand!$C$9:$C$268,0),MATCH('SPC Backing (Hide)'!I$3,Demand!$F$8:$T$8,0))</f>
        <v>0</v>
      </c>
      <c r="J141" s="5">
        <f>INDEX(Demand!$F$9:$T$268,MATCH('SPC Backing (Hide)'!$B141,Demand!$C$9:$C$268,0),MATCH('SPC Backing (Hide)'!J$3,Demand!$F$8:$T$8,0))</f>
        <v>0</v>
      </c>
      <c r="K141" s="5">
        <f>INDEX(Demand!$F$9:$T$268,MATCH('SPC Backing (Hide)'!$B141,Demand!$C$9:$C$268,0),MATCH('SPC Backing (Hide)'!K$3,Demand!$F$8:$T$8,0))</f>
        <v>0</v>
      </c>
      <c r="L141" s="5">
        <f>INDEX(Demand!$F$9:$T$268,MATCH('SPC Backing (Hide)'!$B141,Demand!$C$9:$C$268,0),MATCH('SPC Backing (Hide)'!L$3,Demand!$F$8:$T$8,0))</f>
        <v>0</v>
      </c>
      <c r="M141" s="5">
        <f>INDEX(Demand!$F$9:$T$268,MATCH('SPC Backing (Hide)'!$B141,Demand!$C$9:$C$268,0),MATCH('SPC Backing (Hide)'!M$3,Demand!$F$8:$T$8,0))</f>
        <v>0</v>
      </c>
      <c r="N141" s="5">
        <f>INDEX(Demand!$F$9:$T$268,MATCH('SPC Backing (Hide)'!$B141,Demand!$C$9:$C$268,0),MATCH('SPC Backing (Hide)'!N$3,Demand!$F$8:$T$8,0))</f>
        <v>0</v>
      </c>
      <c r="O141" s="5">
        <f>INDEX(Demand!$F$9:$T$268,MATCH('SPC Backing (Hide)'!$B141,Demand!$C$9:$C$268,0),MATCH('SPC Backing (Hide)'!O$3,Demand!$F$8:$T$8,0))</f>
        <v>0</v>
      </c>
      <c r="P141" s="5">
        <f>INDEX(Demand!$F$9:$T$268,MATCH('SPC Backing (Hide)'!$B141,Demand!$C$9:$C$268,0),MATCH('SPC Backing (Hide)'!P$3,Demand!$F$8:$T$8,0))</f>
        <v>0</v>
      </c>
      <c r="Q141" s="5">
        <f>INDEX(Demand!$F$9:$T$268,MATCH('SPC Backing (Hide)'!$B141,Demand!$C$9:$C$268,0),MATCH('SPC Backing (Hide)'!Q$3,Demand!$F$8:$T$8,0))</f>
        <v>0</v>
      </c>
      <c r="R141" s="5">
        <f>INDEX(Demand!$F$9:$T$268,MATCH('SPC Backing (Hide)'!$B141,Demand!$C$9:$C$268,0),MATCH('SPC Backing (Hide)'!R$3,Demand!$F$8:$T$8,0))</f>
        <v>0</v>
      </c>
      <c r="S141" s="5">
        <f>INDEX(Demand!$F$9:$T$268,MATCH('SPC Backing (Hide)'!$B141,Demand!$C$9:$C$268,0),MATCH('SPC Backing (Hide)'!S$3,Demand!$F$8:$T$8,0))</f>
        <v>0</v>
      </c>
      <c r="T141" s="6">
        <f>INDEX(Demand!$F$9:$T$268,MATCH('SPC Backing (Hide)'!$B141,Demand!$C$9:$C$268,0),MATCH('SPC Backing (Hide)'!T$3,Demand!$F$8:$T$8,0))</f>
        <v>0</v>
      </c>
      <c r="U141" s="5">
        <f t="shared" si="32"/>
        <v>0</v>
      </c>
      <c r="V141">
        <f>IF(SPC!$B$13="",1,IF(SPC!$B$12="Yes",IF(Setup!$B$11="Weekly",IF(ROW(A138)&gt;=Demand!$A$8-51,1,0),IF(ROW(A138)&gt;=Demand!$A$8-11,1,0)),IF(Setup!$B$11="Weekly",IF(AND(B141&gt;=SPC!$B$13,B141&lt;SPC!$B$14),1,0),IF(AND(MATCH(E141,$E$4:$E$263,0)&gt;=MATCH(SPC!$B$13,$E$4:$E$263,0),MATCH(E141,$E$4:$E$263,0)&lt;=MATCH(SPC!$B$14,$E$4:$E$263,0)),1,0))))</f>
        <v>1</v>
      </c>
      <c r="W141" cm="1">
        <f t="array" ref="W141">INDEX($F$4:$U$263,ROW(A138),MATCH($X$2,$F$3:$U$3,0))</f>
        <v>0</v>
      </c>
      <c r="X141" t="e">
        <f>AVERAGE(INDEX($F$4:$U$263,MATCH(SPC!$B$13,IF(Setup!$B$11="Weekly",'SPC Backing (Hide)'!$B$4:$B$263,'SPC Backing (Hide)'!$E$4:$E$263),0),MATCH($X$2,$F$3:$U$3,0)):INDEX($F$4:$U$263,MATCH(SPC!$B$14,IF(Setup!$B$11="Weekly",'SPC Backing (Hide)'!$B$4:$B$263,'SPC Backing (Hide)'!$E$4:$E$263),0),MATCH('SPC Backing (Hide)'!$X$2,'SPC Backing (Hide)'!$F$3:$U$3,0)))</f>
        <v>#N/A</v>
      </c>
      <c r="Y141" cm="1">
        <f t="array" ref="Y141">ABS(INDEX($F$4:$U$263,ROW(A138),MATCH($X$2,$F$3:$U$3,0))-INDEX($F$4:$U$263,ROW(A137),MATCH($X$2,$F$3:$U$3,0)))</f>
        <v>0</v>
      </c>
      <c r="Z141" t="e">
        <f>AVERAGE(INDEX($Y$4:$Y$263,MATCH(SPC!$B$13,IF(Setup!$B$11="Weekly",'SPC Backing (Hide)'!$B$4:$B$263,'SPC Backing (Hide)'!$E$4:$E$263),0)):INDEX($Y$4:$Y$263,MATCH(SPC!$B$14,IF(Setup!$B$11="Weekly",'SPC Backing (Hide)'!$B$4:$B$263,'SPC Backing (Hide)'!$E$4:$E$263),0),1))</f>
        <v>#N/A</v>
      </c>
      <c r="AA141" t="e">
        <f t="shared" si="33"/>
        <v>#N/A</v>
      </c>
      <c r="AB141" t="e">
        <f t="shared" si="34"/>
        <v>#N/A</v>
      </c>
      <c r="AC141" t="e">
        <f t="shared" si="35"/>
        <v>#N/A</v>
      </c>
      <c r="AD141" t="e">
        <f t="shared" si="36"/>
        <v>#N/A</v>
      </c>
      <c r="AE141" t="e">
        <f t="shared" si="37"/>
        <v>#N/A</v>
      </c>
      <c r="AF141" t="e">
        <f t="shared" si="38"/>
        <v>#N/A</v>
      </c>
      <c r="AG141" t="e">
        <f t="shared" si="39"/>
        <v>#N/A</v>
      </c>
      <c r="AH141" t="e">
        <f t="shared" si="40"/>
        <v>#N/A</v>
      </c>
      <c r="AI141" t="e">
        <f t="shared" si="47"/>
        <v>#N/A</v>
      </c>
      <c r="AJ141" t="e">
        <f t="shared" si="41"/>
        <v>#N/A</v>
      </c>
      <c r="AK141">
        <f t="shared" si="42"/>
        <v>0</v>
      </c>
      <c r="AL141" t="e">
        <f t="shared" si="43"/>
        <v>#N/A</v>
      </c>
      <c r="AM141" t="e">
        <f t="shared" si="44"/>
        <v>#N/A</v>
      </c>
      <c r="AN141" t="e">
        <f t="shared" si="45"/>
        <v>#N/A</v>
      </c>
      <c r="AO141" t="e">
        <f>_xlfn.PERCENTILE.INC(INDEX($W$4:$W$263,MATCH(SPC!$B$13,IF(Setup!$B$11="Weekly",'SPC Backing (Hide)'!$B$4:$B$263,'SPC Backing (Hide)'!$E$4:$E$263),0),1):INDEX($W$4:$W$263,MATCH(SPC!$B$14,IF(Setup!$B$11="Weekly",'SPC Backing (Hide)'!$B$4:$B$263,'SPC Backing (Hide)'!$E$4:$E$263),0),1),'SPC Backing (Hide)'!$AO$3)</f>
        <v>#N/A</v>
      </c>
      <c r="AP141" t="e">
        <f>IF(_xlfn.PERCENTILE.INC(INDEX($W$4:$W$263,MATCH(SPC!$B$13,IF(Setup!$B$11="Weekly",'SPC Backing (Hide)'!$B$4:$B$263,'SPC Backing (Hide)'!$E$4:$E$263),0),1):INDEX($W$4:$W$263,MATCH(SPC!$B$14,IF(Setup!$B$11="Weekly",'SPC Backing (Hide)'!$B$4:$B$263,'SPC Backing (Hide)'!$E$4:$E$263),0),1),'SPC Backing (Hide)'!$AP$3)=AO141,_xlfn.PERCENTILE.INC(INDEX($W$4:$W$263,MATCH(SPC!$B$13,IF(Setup!$B$11="Weekly",'SPC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1" t="e">
        <f t="shared" si="46"/>
        <v>#N/A</v>
      </c>
    </row>
    <row r="142" spans="2:43" x14ac:dyDescent="0.35">
      <c r="B142" s="12" t="str">
        <f>Demand!C147</f>
        <v/>
      </c>
      <c r="C142" s="57" t="str">
        <f>Demand!D147</f>
        <v/>
      </c>
      <c r="D142" s="57" t="str">
        <f>Demand!E147</f>
        <v/>
      </c>
      <c r="E142" s="57" t="e">
        <f>TEXT(D142*29,"mmm")&amp;"-"&amp;IF(D142=1,MAX($C$4:C141)+1,MAX($C$4:C141))</f>
        <v>#VALUE!</v>
      </c>
      <c r="F142" s="7">
        <f>INDEX(Demand!$F$9:$T$268,MATCH('SPC Backing (Hide)'!$B142,Demand!$C$9:$C$268,0),MATCH('SPC Backing (Hide)'!F$3,Demand!$F$8:$T$8,0))</f>
        <v>0</v>
      </c>
      <c r="G142" s="5">
        <f>INDEX(Demand!$F$9:$T$268,MATCH('SPC Backing (Hide)'!$B142,Demand!$C$9:$C$268,0),MATCH('SPC Backing (Hide)'!G$3,Demand!$F$8:$T$8,0))</f>
        <v>0</v>
      </c>
      <c r="H142" s="5">
        <f>INDEX(Demand!$F$9:$T$268,MATCH('SPC Backing (Hide)'!$B142,Demand!$C$9:$C$268,0),MATCH('SPC Backing (Hide)'!H$3,Demand!$F$8:$T$8,0))</f>
        <v>0</v>
      </c>
      <c r="I142" s="5">
        <f>INDEX(Demand!$F$9:$T$268,MATCH('SPC Backing (Hide)'!$B142,Demand!$C$9:$C$268,0),MATCH('SPC Backing (Hide)'!I$3,Demand!$F$8:$T$8,0))</f>
        <v>0</v>
      </c>
      <c r="J142" s="5">
        <f>INDEX(Demand!$F$9:$T$268,MATCH('SPC Backing (Hide)'!$B142,Demand!$C$9:$C$268,0),MATCH('SPC Backing (Hide)'!J$3,Demand!$F$8:$T$8,0))</f>
        <v>0</v>
      </c>
      <c r="K142" s="5">
        <f>INDEX(Demand!$F$9:$T$268,MATCH('SPC Backing (Hide)'!$B142,Demand!$C$9:$C$268,0),MATCH('SPC Backing (Hide)'!K$3,Demand!$F$8:$T$8,0))</f>
        <v>0</v>
      </c>
      <c r="L142" s="5">
        <f>INDEX(Demand!$F$9:$T$268,MATCH('SPC Backing (Hide)'!$B142,Demand!$C$9:$C$268,0),MATCH('SPC Backing (Hide)'!L$3,Demand!$F$8:$T$8,0))</f>
        <v>0</v>
      </c>
      <c r="M142" s="5">
        <f>INDEX(Demand!$F$9:$T$268,MATCH('SPC Backing (Hide)'!$B142,Demand!$C$9:$C$268,0),MATCH('SPC Backing (Hide)'!M$3,Demand!$F$8:$T$8,0))</f>
        <v>0</v>
      </c>
      <c r="N142" s="5">
        <f>INDEX(Demand!$F$9:$T$268,MATCH('SPC Backing (Hide)'!$B142,Demand!$C$9:$C$268,0),MATCH('SPC Backing (Hide)'!N$3,Demand!$F$8:$T$8,0))</f>
        <v>0</v>
      </c>
      <c r="O142" s="5">
        <f>INDEX(Demand!$F$9:$T$268,MATCH('SPC Backing (Hide)'!$B142,Demand!$C$9:$C$268,0),MATCH('SPC Backing (Hide)'!O$3,Demand!$F$8:$T$8,0))</f>
        <v>0</v>
      </c>
      <c r="P142" s="5">
        <f>INDEX(Demand!$F$9:$T$268,MATCH('SPC Backing (Hide)'!$B142,Demand!$C$9:$C$268,0),MATCH('SPC Backing (Hide)'!P$3,Demand!$F$8:$T$8,0))</f>
        <v>0</v>
      </c>
      <c r="Q142" s="5">
        <f>INDEX(Demand!$F$9:$T$268,MATCH('SPC Backing (Hide)'!$B142,Demand!$C$9:$C$268,0),MATCH('SPC Backing (Hide)'!Q$3,Demand!$F$8:$T$8,0))</f>
        <v>0</v>
      </c>
      <c r="R142" s="5">
        <f>INDEX(Demand!$F$9:$T$268,MATCH('SPC Backing (Hide)'!$B142,Demand!$C$9:$C$268,0),MATCH('SPC Backing (Hide)'!R$3,Demand!$F$8:$T$8,0))</f>
        <v>0</v>
      </c>
      <c r="S142" s="5">
        <f>INDEX(Demand!$F$9:$T$268,MATCH('SPC Backing (Hide)'!$B142,Demand!$C$9:$C$268,0),MATCH('SPC Backing (Hide)'!S$3,Demand!$F$8:$T$8,0))</f>
        <v>0</v>
      </c>
      <c r="T142" s="6">
        <f>INDEX(Demand!$F$9:$T$268,MATCH('SPC Backing (Hide)'!$B142,Demand!$C$9:$C$268,0),MATCH('SPC Backing (Hide)'!T$3,Demand!$F$8:$T$8,0))</f>
        <v>0</v>
      </c>
      <c r="U142" s="5">
        <f t="shared" si="32"/>
        <v>0</v>
      </c>
      <c r="V142">
        <f>IF(SPC!$B$13="",1,IF(SPC!$B$12="Yes",IF(Setup!$B$11="Weekly",IF(ROW(A139)&gt;=Demand!$A$8-51,1,0),IF(ROW(A139)&gt;=Demand!$A$8-11,1,0)),IF(Setup!$B$11="Weekly",IF(AND(B142&gt;=SPC!$B$13,B142&lt;SPC!$B$14),1,0),IF(AND(MATCH(E142,$E$4:$E$263,0)&gt;=MATCH(SPC!$B$13,$E$4:$E$263,0),MATCH(E142,$E$4:$E$263,0)&lt;=MATCH(SPC!$B$14,$E$4:$E$263,0)),1,0))))</f>
        <v>1</v>
      </c>
      <c r="W142" cm="1">
        <f t="array" ref="W142">INDEX($F$4:$U$263,ROW(A139),MATCH($X$2,$F$3:$U$3,0))</f>
        <v>0</v>
      </c>
      <c r="X142" t="e">
        <f>AVERAGE(INDEX($F$4:$U$263,MATCH(SPC!$B$13,IF(Setup!$B$11="Weekly",'SPC Backing (Hide)'!$B$4:$B$263,'SPC Backing (Hide)'!$E$4:$E$263),0),MATCH($X$2,$F$3:$U$3,0)):INDEX($F$4:$U$263,MATCH(SPC!$B$14,IF(Setup!$B$11="Weekly",'SPC Backing (Hide)'!$B$4:$B$263,'SPC Backing (Hide)'!$E$4:$E$263),0),MATCH('SPC Backing (Hide)'!$X$2,'SPC Backing (Hide)'!$F$3:$U$3,0)))</f>
        <v>#N/A</v>
      </c>
      <c r="Y142" cm="1">
        <f t="array" ref="Y142">ABS(INDEX($F$4:$U$263,ROW(A139),MATCH($X$2,$F$3:$U$3,0))-INDEX($F$4:$U$263,ROW(A138),MATCH($X$2,$F$3:$U$3,0)))</f>
        <v>0</v>
      </c>
      <c r="Z142" t="e">
        <f>AVERAGE(INDEX($Y$4:$Y$263,MATCH(SPC!$B$13,IF(Setup!$B$11="Weekly",'SPC Backing (Hide)'!$B$4:$B$263,'SPC Backing (Hide)'!$E$4:$E$263),0)):INDEX($Y$4:$Y$263,MATCH(SPC!$B$14,IF(Setup!$B$11="Weekly",'SPC Backing (Hide)'!$B$4:$B$263,'SPC Backing (Hide)'!$E$4:$E$263),0),1))</f>
        <v>#N/A</v>
      </c>
      <c r="AA142" t="e">
        <f t="shared" si="33"/>
        <v>#N/A</v>
      </c>
      <c r="AB142" t="e">
        <f t="shared" si="34"/>
        <v>#N/A</v>
      </c>
      <c r="AC142" t="e">
        <f t="shared" si="35"/>
        <v>#N/A</v>
      </c>
      <c r="AD142" t="e">
        <f t="shared" si="36"/>
        <v>#N/A</v>
      </c>
      <c r="AE142" t="e">
        <f t="shared" si="37"/>
        <v>#N/A</v>
      </c>
      <c r="AF142" t="e">
        <f t="shared" si="38"/>
        <v>#N/A</v>
      </c>
      <c r="AG142" t="e">
        <f t="shared" si="39"/>
        <v>#N/A</v>
      </c>
      <c r="AH142" t="e">
        <f t="shared" si="40"/>
        <v>#N/A</v>
      </c>
      <c r="AI142" t="e">
        <f t="shared" si="47"/>
        <v>#N/A</v>
      </c>
      <c r="AJ142" t="e">
        <f t="shared" si="41"/>
        <v>#N/A</v>
      </c>
      <c r="AK142">
        <f t="shared" si="42"/>
        <v>0</v>
      </c>
      <c r="AL142" t="e">
        <f t="shared" si="43"/>
        <v>#N/A</v>
      </c>
      <c r="AM142" t="e">
        <f t="shared" si="44"/>
        <v>#N/A</v>
      </c>
      <c r="AN142" t="e">
        <f t="shared" si="45"/>
        <v>#N/A</v>
      </c>
      <c r="AO142" t="e">
        <f>_xlfn.PERCENTILE.INC(INDEX($W$4:$W$263,MATCH(SPC!$B$13,IF(Setup!$B$11="Weekly",'SPC Backing (Hide)'!$B$4:$B$263,'SPC Backing (Hide)'!$E$4:$E$263),0),1):INDEX($W$4:$W$263,MATCH(SPC!$B$14,IF(Setup!$B$11="Weekly",'SPC Backing (Hide)'!$B$4:$B$263,'SPC Backing (Hide)'!$E$4:$E$263),0),1),'SPC Backing (Hide)'!$AO$3)</f>
        <v>#N/A</v>
      </c>
      <c r="AP142" t="e">
        <f>IF(_xlfn.PERCENTILE.INC(INDEX($W$4:$W$263,MATCH(SPC!$B$13,IF(Setup!$B$11="Weekly",'SPC Backing (Hide)'!$B$4:$B$263,'SPC Backing (Hide)'!$E$4:$E$263),0),1):INDEX($W$4:$W$263,MATCH(SPC!$B$14,IF(Setup!$B$11="Weekly",'SPC Backing (Hide)'!$B$4:$B$263,'SPC Backing (Hide)'!$E$4:$E$263),0),1),'SPC Backing (Hide)'!$AP$3)=AO142,_xlfn.PERCENTILE.INC(INDEX($W$4:$W$263,MATCH(SPC!$B$13,IF(Setup!$B$11="Weekly",'SPC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2" t="e">
        <f t="shared" si="46"/>
        <v>#N/A</v>
      </c>
    </row>
    <row r="143" spans="2:43" x14ac:dyDescent="0.35">
      <c r="B143" s="12" t="str">
        <f>Demand!C148</f>
        <v/>
      </c>
      <c r="C143" s="57" t="str">
        <f>Demand!D148</f>
        <v/>
      </c>
      <c r="D143" s="57" t="str">
        <f>Demand!E148</f>
        <v/>
      </c>
      <c r="E143" s="57" t="e">
        <f>TEXT(D143*29,"mmm")&amp;"-"&amp;IF(D143=1,MAX($C$4:C142)+1,MAX($C$4:C142))</f>
        <v>#VALUE!</v>
      </c>
      <c r="F143" s="7">
        <f>INDEX(Demand!$F$9:$T$268,MATCH('SPC Backing (Hide)'!$B143,Demand!$C$9:$C$268,0),MATCH('SPC Backing (Hide)'!F$3,Demand!$F$8:$T$8,0))</f>
        <v>0</v>
      </c>
      <c r="G143" s="5">
        <f>INDEX(Demand!$F$9:$T$268,MATCH('SPC Backing (Hide)'!$B143,Demand!$C$9:$C$268,0),MATCH('SPC Backing (Hide)'!G$3,Demand!$F$8:$T$8,0))</f>
        <v>0</v>
      </c>
      <c r="H143" s="5">
        <f>INDEX(Demand!$F$9:$T$268,MATCH('SPC Backing (Hide)'!$B143,Demand!$C$9:$C$268,0),MATCH('SPC Backing (Hide)'!H$3,Demand!$F$8:$T$8,0))</f>
        <v>0</v>
      </c>
      <c r="I143" s="5">
        <f>INDEX(Demand!$F$9:$T$268,MATCH('SPC Backing (Hide)'!$B143,Demand!$C$9:$C$268,0),MATCH('SPC Backing (Hide)'!I$3,Demand!$F$8:$T$8,0))</f>
        <v>0</v>
      </c>
      <c r="J143" s="5">
        <f>INDEX(Demand!$F$9:$T$268,MATCH('SPC Backing (Hide)'!$B143,Demand!$C$9:$C$268,0),MATCH('SPC Backing (Hide)'!J$3,Demand!$F$8:$T$8,0))</f>
        <v>0</v>
      </c>
      <c r="K143" s="5">
        <f>INDEX(Demand!$F$9:$T$268,MATCH('SPC Backing (Hide)'!$B143,Demand!$C$9:$C$268,0),MATCH('SPC Backing (Hide)'!K$3,Demand!$F$8:$T$8,0))</f>
        <v>0</v>
      </c>
      <c r="L143" s="5">
        <f>INDEX(Demand!$F$9:$T$268,MATCH('SPC Backing (Hide)'!$B143,Demand!$C$9:$C$268,0),MATCH('SPC Backing (Hide)'!L$3,Demand!$F$8:$T$8,0))</f>
        <v>0</v>
      </c>
      <c r="M143" s="5">
        <f>INDEX(Demand!$F$9:$T$268,MATCH('SPC Backing (Hide)'!$B143,Demand!$C$9:$C$268,0),MATCH('SPC Backing (Hide)'!M$3,Demand!$F$8:$T$8,0))</f>
        <v>0</v>
      </c>
      <c r="N143" s="5">
        <f>INDEX(Demand!$F$9:$T$268,MATCH('SPC Backing (Hide)'!$B143,Demand!$C$9:$C$268,0),MATCH('SPC Backing (Hide)'!N$3,Demand!$F$8:$T$8,0))</f>
        <v>0</v>
      </c>
      <c r="O143" s="5">
        <f>INDEX(Demand!$F$9:$T$268,MATCH('SPC Backing (Hide)'!$B143,Demand!$C$9:$C$268,0),MATCH('SPC Backing (Hide)'!O$3,Demand!$F$8:$T$8,0))</f>
        <v>0</v>
      </c>
      <c r="P143" s="5">
        <f>INDEX(Demand!$F$9:$T$268,MATCH('SPC Backing (Hide)'!$B143,Demand!$C$9:$C$268,0),MATCH('SPC Backing (Hide)'!P$3,Demand!$F$8:$T$8,0))</f>
        <v>0</v>
      </c>
      <c r="Q143" s="5">
        <f>INDEX(Demand!$F$9:$T$268,MATCH('SPC Backing (Hide)'!$B143,Demand!$C$9:$C$268,0),MATCH('SPC Backing (Hide)'!Q$3,Demand!$F$8:$T$8,0))</f>
        <v>0</v>
      </c>
      <c r="R143" s="5">
        <f>INDEX(Demand!$F$9:$T$268,MATCH('SPC Backing (Hide)'!$B143,Demand!$C$9:$C$268,0),MATCH('SPC Backing (Hide)'!R$3,Demand!$F$8:$T$8,0))</f>
        <v>0</v>
      </c>
      <c r="S143" s="5">
        <f>INDEX(Demand!$F$9:$T$268,MATCH('SPC Backing (Hide)'!$B143,Demand!$C$9:$C$268,0),MATCH('SPC Backing (Hide)'!S$3,Demand!$F$8:$T$8,0))</f>
        <v>0</v>
      </c>
      <c r="T143" s="6">
        <f>INDEX(Demand!$F$9:$T$268,MATCH('SPC Backing (Hide)'!$B143,Demand!$C$9:$C$268,0),MATCH('SPC Backing (Hide)'!T$3,Demand!$F$8:$T$8,0))</f>
        <v>0</v>
      </c>
      <c r="U143" s="5">
        <f t="shared" si="32"/>
        <v>0</v>
      </c>
      <c r="V143">
        <f>IF(SPC!$B$13="",1,IF(SPC!$B$12="Yes",IF(Setup!$B$11="Weekly",IF(ROW(A140)&gt;=Demand!$A$8-51,1,0),IF(ROW(A140)&gt;=Demand!$A$8-11,1,0)),IF(Setup!$B$11="Weekly",IF(AND(B143&gt;=SPC!$B$13,B143&lt;SPC!$B$14),1,0),IF(AND(MATCH(E143,$E$4:$E$263,0)&gt;=MATCH(SPC!$B$13,$E$4:$E$263,0),MATCH(E143,$E$4:$E$263,0)&lt;=MATCH(SPC!$B$14,$E$4:$E$263,0)),1,0))))</f>
        <v>1</v>
      </c>
      <c r="W143" cm="1">
        <f t="array" ref="W143">INDEX($F$4:$U$263,ROW(A140),MATCH($X$2,$F$3:$U$3,0))</f>
        <v>0</v>
      </c>
      <c r="X143" t="e">
        <f>AVERAGE(INDEX($F$4:$U$263,MATCH(SPC!$B$13,IF(Setup!$B$11="Weekly",'SPC Backing (Hide)'!$B$4:$B$263,'SPC Backing (Hide)'!$E$4:$E$263),0),MATCH($X$2,$F$3:$U$3,0)):INDEX($F$4:$U$263,MATCH(SPC!$B$14,IF(Setup!$B$11="Weekly",'SPC Backing (Hide)'!$B$4:$B$263,'SPC Backing (Hide)'!$E$4:$E$263),0),MATCH('SPC Backing (Hide)'!$X$2,'SPC Backing (Hide)'!$F$3:$U$3,0)))</f>
        <v>#N/A</v>
      </c>
      <c r="Y143" cm="1">
        <f t="array" ref="Y143">ABS(INDEX($F$4:$U$263,ROW(A140),MATCH($X$2,$F$3:$U$3,0))-INDEX($F$4:$U$263,ROW(A139),MATCH($X$2,$F$3:$U$3,0)))</f>
        <v>0</v>
      </c>
      <c r="Z143" t="e">
        <f>AVERAGE(INDEX($Y$4:$Y$263,MATCH(SPC!$B$13,IF(Setup!$B$11="Weekly",'SPC Backing (Hide)'!$B$4:$B$263,'SPC Backing (Hide)'!$E$4:$E$263),0)):INDEX($Y$4:$Y$263,MATCH(SPC!$B$14,IF(Setup!$B$11="Weekly",'SPC Backing (Hide)'!$B$4:$B$263,'SPC Backing (Hide)'!$E$4:$E$263),0),1))</f>
        <v>#N/A</v>
      </c>
      <c r="AA143" t="e">
        <f t="shared" si="33"/>
        <v>#N/A</v>
      </c>
      <c r="AB143" t="e">
        <f t="shared" si="34"/>
        <v>#N/A</v>
      </c>
      <c r="AC143" t="e">
        <f t="shared" si="35"/>
        <v>#N/A</v>
      </c>
      <c r="AD143" t="e">
        <f t="shared" si="36"/>
        <v>#N/A</v>
      </c>
      <c r="AE143" t="e">
        <f t="shared" si="37"/>
        <v>#N/A</v>
      </c>
      <c r="AF143" t="e">
        <f t="shared" si="38"/>
        <v>#N/A</v>
      </c>
      <c r="AG143" t="e">
        <f t="shared" si="39"/>
        <v>#N/A</v>
      </c>
      <c r="AH143" t="e">
        <f t="shared" si="40"/>
        <v>#N/A</v>
      </c>
      <c r="AI143" t="e">
        <f t="shared" si="47"/>
        <v>#N/A</v>
      </c>
      <c r="AJ143" t="e">
        <f t="shared" si="41"/>
        <v>#N/A</v>
      </c>
      <c r="AK143">
        <f t="shared" si="42"/>
        <v>0</v>
      </c>
      <c r="AL143" t="e">
        <f t="shared" si="43"/>
        <v>#N/A</v>
      </c>
      <c r="AM143" t="e">
        <f t="shared" si="44"/>
        <v>#N/A</v>
      </c>
      <c r="AN143" t="e">
        <f t="shared" si="45"/>
        <v>#N/A</v>
      </c>
      <c r="AO143" t="e">
        <f>_xlfn.PERCENTILE.INC(INDEX($W$4:$W$263,MATCH(SPC!$B$13,IF(Setup!$B$11="Weekly",'SPC Backing (Hide)'!$B$4:$B$263,'SPC Backing (Hide)'!$E$4:$E$263),0),1):INDEX($W$4:$W$263,MATCH(SPC!$B$14,IF(Setup!$B$11="Weekly",'SPC Backing (Hide)'!$B$4:$B$263,'SPC Backing (Hide)'!$E$4:$E$263),0),1),'SPC Backing (Hide)'!$AO$3)</f>
        <v>#N/A</v>
      </c>
      <c r="AP143" t="e">
        <f>IF(_xlfn.PERCENTILE.INC(INDEX($W$4:$W$263,MATCH(SPC!$B$13,IF(Setup!$B$11="Weekly",'SPC Backing (Hide)'!$B$4:$B$263,'SPC Backing (Hide)'!$E$4:$E$263),0),1):INDEX($W$4:$W$263,MATCH(SPC!$B$14,IF(Setup!$B$11="Weekly",'SPC Backing (Hide)'!$B$4:$B$263,'SPC Backing (Hide)'!$E$4:$E$263),0),1),'SPC Backing (Hide)'!$AP$3)=AO143,_xlfn.PERCENTILE.INC(INDEX($W$4:$W$263,MATCH(SPC!$B$13,IF(Setup!$B$11="Weekly",'SPC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3" t="e">
        <f t="shared" si="46"/>
        <v>#N/A</v>
      </c>
    </row>
    <row r="144" spans="2:43" x14ac:dyDescent="0.35">
      <c r="B144" s="12" t="str">
        <f>Demand!C149</f>
        <v/>
      </c>
      <c r="C144" s="57" t="str">
        <f>Demand!D149</f>
        <v/>
      </c>
      <c r="D144" s="57" t="str">
        <f>Demand!E149</f>
        <v/>
      </c>
      <c r="E144" s="57" t="e">
        <f>TEXT(D144*29,"mmm")&amp;"-"&amp;IF(D144=1,MAX($C$4:C143)+1,MAX($C$4:C143))</f>
        <v>#VALUE!</v>
      </c>
      <c r="F144" s="7">
        <f>INDEX(Demand!$F$9:$T$268,MATCH('SPC Backing (Hide)'!$B144,Demand!$C$9:$C$268,0),MATCH('SPC Backing (Hide)'!F$3,Demand!$F$8:$T$8,0))</f>
        <v>0</v>
      </c>
      <c r="G144" s="5">
        <f>INDEX(Demand!$F$9:$T$268,MATCH('SPC Backing (Hide)'!$B144,Demand!$C$9:$C$268,0),MATCH('SPC Backing (Hide)'!G$3,Demand!$F$8:$T$8,0))</f>
        <v>0</v>
      </c>
      <c r="H144" s="5">
        <f>INDEX(Demand!$F$9:$T$268,MATCH('SPC Backing (Hide)'!$B144,Demand!$C$9:$C$268,0),MATCH('SPC Backing (Hide)'!H$3,Demand!$F$8:$T$8,0))</f>
        <v>0</v>
      </c>
      <c r="I144" s="5">
        <f>INDEX(Demand!$F$9:$T$268,MATCH('SPC Backing (Hide)'!$B144,Demand!$C$9:$C$268,0),MATCH('SPC Backing (Hide)'!I$3,Demand!$F$8:$T$8,0))</f>
        <v>0</v>
      </c>
      <c r="J144" s="5">
        <f>INDEX(Demand!$F$9:$T$268,MATCH('SPC Backing (Hide)'!$B144,Demand!$C$9:$C$268,0),MATCH('SPC Backing (Hide)'!J$3,Demand!$F$8:$T$8,0))</f>
        <v>0</v>
      </c>
      <c r="K144" s="5">
        <f>INDEX(Demand!$F$9:$T$268,MATCH('SPC Backing (Hide)'!$B144,Demand!$C$9:$C$268,0),MATCH('SPC Backing (Hide)'!K$3,Demand!$F$8:$T$8,0))</f>
        <v>0</v>
      </c>
      <c r="L144" s="5">
        <f>INDEX(Demand!$F$9:$T$268,MATCH('SPC Backing (Hide)'!$B144,Demand!$C$9:$C$268,0),MATCH('SPC Backing (Hide)'!L$3,Demand!$F$8:$T$8,0))</f>
        <v>0</v>
      </c>
      <c r="M144" s="5">
        <f>INDEX(Demand!$F$9:$T$268,MATCH('SPC Backing (Hide)'!$B144,Demand!$C$9:$C$268,0),MATCH('SPC Backing (Hide)'!M$3,Demand!$F$8:$T$8,0))</f>
        <v>0</v>
      </c>
      <c r="N144" s="5">
        <f>INDEX(Demand!$F$9:$T$268,MATCH('SPC Backing (Hide)'!$B144,Demand!$C$9:$C$268,0),MATCH('SPC Backing (Hide)'!N$3,Demand!$F$8:$T$8,0))</f>
        <v>0</v>
      </c>
      <c r="O144" s="5">
        <f>INDEX(Demand!$F$9:$T$268,MATCH('SPC Backing (Hide)'!$B144,Demand!$C$9:$C$268,0),MATCH('SPC Backing (Hide)'!O$3,Demand!$F$8:$T$8,0))</f>
        <v>0</v>
      </c>
      <c r="P144" s="5">
        <f>INDEX(Demand!$F$9:$T$268,MATCH('SPC Backing (Hide)'!$B144,Demand!$C$9:$C$268,0),MATCH('SPC Backing (Hide)'!P$3,Demand!$F$8:$T$8,0))</f>
        <v>0</v>
      </c>
      <c r="Q144" s="5">
        <f>INDEX(Demand!$F$9:$T$268,MATCH('SPC Backing (Hide)'!$B144,Demand!$C$9:$C$268,0),MATCH('SPC Backing (Hide)'!Q$3,Demand!$F$8:$T$8,0))</f>
        <v>0</v>
      </c>
      <c r="R144" s="5">
        <f>INDEX(Demand!$F$9:$T$268,MATCH('SPC Backing (Hide)'!$B144,Demand!$C$9:$C$268,0),MATCH('SPC Backing (Hide)'!R$3,Demand!$F$8:$T$8,0))</f>
        <v>0</v>
      </c>
      <c r="S144" s="5">
        <f>INDEX(Demand!$F$9:$T$268,MATCH('SPC Backing (Hide)'!$B144,Demand!$C$9:$C$268,0),MATCH('SPC Backing (Hide)'!S$3,Demand!$F$8:$T$8,0))</f>
        <v>0</v>
      </c>
      <c r="T144" s="6">
        <f>INDEX(Demand!$F$9:$T$268,MATCH('SPC Backing (Hide)'!$B144,Demand!$C$9:$C$268,0),MATCH('SPC Backing (Hide)'!T$3,Demand!$F$8:$T$8,0))</f>
        <v>0</v>
      </c>
      <c r="U144" s="5">
        <f t="shared" si="32"/>
        <v>0</v>
      </c>
      <c r="V144">
        <f>IF(SPC!$B$13="",1,IF(SPC!$B$12="Yes",IF(Setup!$B$11="Weekly",IF(ROW(A141)&gt;=Demand!$A$8-51,1,0),IF(ROW(A141)&gt;=Demand!$A$8-11,1,0)),IF(Setup!$B$11="Weekly",IF(AND(B144&gt;=SPC!$B$13,B144&lt;SPC!$B$14),1,0),IF(AND(MATCH(E144,$E$4:$E$263,0)&gt;=MATCH(SPC!$B$13,$E$4:$E$263,0),MATCH(E144,$E$4:$E$263,0)&lt;=MATCH(SPC!$B$14,$E$4:$E$263,0)),1,0))))</f>
        <v>1</v>
      </c>
      <c r="W144" cm="1">
        <f t="array" ref="W144">INDEX($F$4:$U$263,ROW(A141),MATCH($X$2,$F$3:$U$3,0))</f>
        <v>0</v>
      </c>
      <c r="X144" t="e">
        <f>AVERAGE(INDEX($F$4:$U$263,MATCH(SPC!$B$13,IF(Setup!$B$11="Weekly",'SPC Backing (Hide)'!$B$4:$B$263,'SPC Backing (Hide)'!$E$4:$E$263),0),MATCH($X$2,$F$3:$U$3,0)):INDEX($F$4:$U$263,MATCH(SPC!$B$14,IF(Setup!$B$11="Weekly",'SPC Backing (Hide)'!$B$4:$B$263,'SPC Backing (Hide)'!$E$4:$E$263),0),MATCH('SPC Backing (Hide)'!$X$2,'SPC Backing (Hide)'!$F$3:$U$3,0)))</f>
        <v>#N/A</v>
      </c>
      <c r="Y144" cm="1">
        <f t="array" ref="Y144">ABS(INDEX($F$4:$U$263,ROW(A141),MATCH($X$2,$F$3:$U$3,0))-INDEX($F$4:$U$263,ROW(A140),MATCH($X$2,$F$3:$U$3,0)))</f>
        <v>0</v>
      </c>
      <c r="Z144" t="e">
        <f>AVERAGE(INDEX($Y$4:$Y$263,MATCH(SPC!$B$13,IF(Setup!$B$11="Weekly",'SPC Backing (Hide)'!$B$4:$B$263,'SPC Backing (Hide)'!$E$4:$E$263),0)):INDEX($Y$4:$Y$263,MATCH(SPC!$B$14,IF(Setup!$B$11="Weekly",'SPC Backing (Hide)'!$B$4:$B$263,'SPC Backing (Hide)'!$E$4:$E$263),0),1))</f>
        <v>#N/A</v>
      </c>
      <c r="AA144" t="e">
        <f t="shared" si="33"/>
        <v>#N/A</v>
      </c>
      <c r="AB144" t="e">
        <f t="shared" si="34"/>
        <v>#N/A</v>
      </c>
      <c r="AC144" t="e">
        <f t="shared" si="35"/>
        <v>#N/A</v>
      </c>
      <c r="AD144" t="e">
        <f t="shared" si="36"/>
        <v>#N/A</v>
      </c>
      <c r="AE144" t="e">
        <f t="shared" si="37"/>
        <v>#N/A</v>
      </c>
      <c r="AF144" t="e">
        <f t="shared" si="38"/>
        <v>#N/A</v>
      </c>
      <c r="AG144" t="e">
        <f t="shared" si="39"/>
        <v>#N/A</v>
      </c>
      <c r="AH144" t="e">
        <f t="shared" si="40"/>
        <v>#N/A</v>
      </c>
      <c r="AI144" t="e">
        <f t="shared" si="47"/>
        <v>#N/A</v>
      </c>
      <c r="AJ144" t="e">
        <f t="shared" si="41"/>
        <v>#N/A</v>
      </c>
      <c r="AK144">
        <f t="shared" si="42"/>
        <v>0</v>
      </c>
      <c r="AL144" t="e">
        <f t="shared" si="43"/>
        <v>#N/A</v>
      </c>
      <c r="AM144" t="e">
        <f t="shared" si="44"/>
        <v>#N/A</v>
      </c>
      <c r="AN144" t="e">
        <f t="shared" si="45"/>
        <v>#N/A</v>
      </c>
      <c r="AO144" t="e">
        <f>_xlfn.PERCENTILE.INC(INDEX($W$4:$W$263,MATCH(SPC!$B$13,IF(Setup!$B$11="Weekly",'SPC Backing (Hide)'!$B$4:$B$263,'SPC Backing (Hide)'!$E$4:$E$263),0),1):INDEX($W$4:$W$263,MATCH(SPC!$B$14,IF(Setup!$B$11="Weekly",'SPC Backing (Hide)'!$B$4:$B$263,'SPC Backing (Hide)'!$E$4:$E$263),0),1),'SPC Backing (Hide)'!$AO$3)</f>
        <v>#N/A</v>
      </c>
      <c r="AP144" t="e">
        <f>IF(_xlfn.PERCENTILE.INC(INDEX($W$4:$W$263,MATCH(SPC!$B$13,IF(Setup!$B$11="Weekly",'SPC Backing (Hide)'!$B$4:$B$263,'SPC Backing (Hide)'!$E$4:$E$263),0),1):INDEX($W$4:$W$263,MATCH(SPC!$B$14,IF(Setup!$B$11="Weekly",'SPC Backing (Hide)'!$B$4:$B$263,'SPC Backing (Hide)'!$E$4:$E$263),0),1),'SPC Backing (Hide)'!$AP$3)=AO144,_xlfn.PERCENTILE.INC(INDEX($W$4:$W$263,MATCH(SPC!$B$13,IF(Setup!$B$11="Weekly",'SPC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4" t="e">
        <f t="shared" si="46"/>
        <v>#N/A</v>
      </c>
    </row>
    <row r="145" spans="2:43" x14ac:dyDescent="0.35">
      <c r="B145" s="12" t="str">
        <f>Demand!C150</f>
        <v/>
      </c>
      <c r="C145" s="57" t="str">
        <f>Demand!D150</f>
        <v/>
      </c>
      <c r="D145" s="57" t="str">
        <f>Demand!E150</f>
        <v/>
      </c>
      <c r="E145" s="57" t="e">
        <f>TEXT(D145*29,"mmm")&amp;"-"&amp;IF(D145=1,MAX($C$4:C144)+1,MAX($C$4:C144))</f>
        <v>#VALUE!</v>
      </c>
      <c r="F145" s="7">
        <f>INDEX(Demand!$F$9:$T$268,MATCH('SPC Backing (Hide)'!$B145,Demand!$C$9:$C$268,0),MATCH('SPC Backing (Hide)'!F$3,Demand!$F$8:$T$8,0))</f>
        <v>0</v>
      </c>
      <c r="G145" s="5">
        <f>INDEX(Demand!$F$9:$T$268,MATCH('SPC Backing (Hide)'!$B145,Demand!$C$9:$C$268,0),MATCH('SPC Backing (Hide)'!G$3,Demand!$F$8:$T$8,0))</f>
        <v>0</v>
      </c>
      <c r="H145" s="5">
        <f>INDEX(Demand!$F$9:$T$268,MATCH('SPC Backing (Hide)'!$B145,Demand!$C$9:$C$268,0),MATCH('SPC Backing (Hide)'!H$3,Demand!$F$8:$T$8,0))</f>
        <v>0</v>
      </c>
      <c r="I145" s="5">
        <f>INDEX(Demand!$F$9:$T$268,MATCH('SPC Backing (Hide)'!$B145,Demand!$C$9:$C$268,0),MATCH('SPC Backing (Hide)'!I$3,Demand!$F$8:$T$8,0))</f>
        <v>0</v>
      </c>
      <c r="J145" s="5">
        <f>INDEX(Demand!$F$9:$T$268,MATCH('SPC Backing (Hide)'!$B145,Demand!$C$9:$C$268,0),MATCH('SPC Backing (Hide)'!J$3,Demand!$F$8:$T$8,0))</f>
        <v>0</v>
      </c>
      <c r="K145" s="5">
        <f>INDEX(Demand!$F$9:$T$268,MATCH('SPC Backing (Hide)'!$B145,Demand!$C$9:$C$268,0),MATCH('SPC Backing (Hide)'!K$3,Demand!$F$8:$T$8,0))</f>
        <v>0</v>
      </c>
      <c r="L145" s="5">
        <f>INDEX(Demand!$F$9:$T$268,MATCH('SPC Backing (Hide)'!$B145,Demand!$C$9:$C$268,0),MATCH('SPC Backing (Hide)'!L$3,Demand!$F$8:$T$8,0))</f>
        <v>0</v>
      </c>
      <c r="M145" s="5">
        <f>INDEX(Demand!$F$9:$T$268,MATCH('SPC Backing (Hide)'!$B145,Demand!$C$9:$C$268,0),MATCH('SPC Backing (Hide)'!M$3,Demand!$F$8:$T$8,0))</f>
        <v>0</v>
      </c>
      <c r="N145" s="5">
        <f>INDEX(Demand!$F$9:$T$268,MATCH('SPC Backing (Hide)'!$B145,Demand!$C$9:$C$268,0),MATCH('SPC Backing (Hide)'!N$3,Demand!$F$8:$T$8,0))</f>
        <v>0</v>
      </c>
      <c r="O145" s="5">
        <f>INDEX(Demand!$F$9:$T$268,MATCH('SPC Backing (Hide)'!$B145,Demand!$C$9:$C$268,0),MATCH('SPC Backing (Hide)'!O$3,Demand!$F$8:$T$8,0))</f>
        <v>0</v>
      </c>
      <c r="P145" s="5">
        <f>INDEX(Demand!$F$9:$T$268,MATCH('SPC Backing (Hide)'!$B145,Demand!$C$9:$C$268,0),MATCH('SPC Backing (Hide)'!P$3,Demand!$F$8:$T$8,0))</f>
        <v>0</v>
      </c>
      <c r="Q145" s="5">
        <f>INDEX(Demand!$F$9:$T$268,MATCH('SPC Backing (Hide)'!$B145,Demand!$C$9:$C$268,0),MATCH('SPC Backing (Hide)'!Q$3,Demand!$F$8:$T$8,0))</f>
        <v>0</v>
      </c>
      <c r="R145" s="5">
        <f>INDEX(Demand!$F$9:$T$268,MATCH('SPC Backing (Hide)'!$B145,Demand!$C$9:$C$268,0),MATCH('SPC Backing (Hide)'!R$3,Demand!$F$8:$T$8,0))</f>
        <v>0</v>
      </c>
      <c r="S145" s="5">
        <f>INDEX(Demand!$F$9:$T$268,MATCH('SPC Backing (Hide)'!$B145,Demand!$C$9:$C$268,0),MATCH('SPC Backing (Hide)'!S$3,Demand!$F$8:$T$8,0))</f>
        <v>0</v>
      </c>
      <c r="T145" s="6">
        <f>INDEX(Demand!$F$9:$T$268,MATCH('SPC Backing (Hide)'!$B145,Demand!$C$9:$C$268,0),MATCH('SPC Backing (Hide)'!T$3,Demand!$F$8:$T$8,0))</f>
        <v>0</v>
      </c>
      <c r="U145" s="5">
        <f t="shared" si="32"/>
        <v>0</v>
      </c>
      <c r="V145">
        <f>IF(SPC!$B$13="",1,IF(SPC!$B$12="Yes",IF(Setup!$B$11="Weekly",IF(ROW(A142)&gt;=Demand!$A$8-51,1,0),IF(ROW(A142)&gt;=Demand!$A$8-11,1,0)),IF(Setup!$B$11="Weekly",IF(AND(B145&gt;=SPC!$B$13,B145&lt;SPC!$B$14),1,0),IF(AND(MATCH(E145,$E$4:$E$263,0)&gt;=MATCH(SPC!$B$13,$E$4:$E$263,0),MATCH(E145,$E$4:$E$263,0)&lt;=MATCH(SPC!$B$14,$E$4:$E$263,0)),1,0))))</f>
        <v>1</v>
      </c>
      <c r="W145" cm="1">
        <f t="array" ref="W145">INDEX($F$4:$U$263,ROW(A142),MATCH($X$2,$F$3:$U$3,0))</f>
        <v>0</v>
      </c>
      <c r="X145" t="e">
        <f>AVERAGE(INDEX($F$4:$U$263,MATCH(SPC!$B$13,IF(Setup!$B$11="Weekly",'SPC Backing (Hide)'!$B$4:$B$263,'SPC Backing (Hide)'!$E$4:$E$263),0),MATCH($X$2,$F$3:$U$3,0)):INDEX($F$4:$U$263,MATCH(SPC!$B$14,IF(Setup!$B$11="Weekly",'SPC Backing (Hide)'!$B$4:$B$263,'SPC Backing (Hide)'!$E$4:$E$263),0),MATCH('SPC Backing (Hide)'!$X$2,'SPC Backing (Hide)'!$F$3:$U$3,0)))</f>
        <v>#N/A</v>
      </c>
      <c r="Y145" cm="1">
        <f t="array" ref="Y145">ABS(INDEX($F$4:$U$263,ROW(A142),MATCH($X$2,$F$3:$U$3,0))-INDEX($F$4:$U$263,ROW(A141),MATCH($X$2,$F$3:$U$3,0)))</f>
        <v>0</v>
      </c>
      <c r="Z145" t="e">
        <f>AVERAGE(INDEX($Y$4:$Y$263,MATCH(SPC!$B$13,IF(Setup!$B$11="Weekly",'SPC Backing (Hide)'!$B$4:$B$263,'SPC Backing (Hide)'!$E$4:$E$263),0)):INDEX($Y$4:$Y$263,MATCH(SPC!$B$14,IF(Setup!$B$11="Weekly",'SPC Backing (Hide)'!$B$4:$B$263,'SPC Backing (Hide)'!$E$4:$E$263),0),1))</f>
        <v>#N/A</v>
      </c>
      <c r="AA145" t="e">
        <f t="shared" si="33"/>
        <v>#N/A</v>
      </c>
      <c r="AB145" t="e">
        <f t="shared" si="34"/>
        <v>#N/A</v>
      </c>
      <c r="AC145" t="e">
        <f t="shared" si="35"/>
        <v>#N/A</v>
      </c>
      <c r="AD145" t="e">
        <f t="shared" si="36"/>
        <v>#N/A</v>
      </c>
      <c r="AE145" t="e">
        <f t="shared" si="37"/>
        <v>#N/A</v>
      </c>
      <c r="AF145" t="e">
        <f t="shared" si="38"/>
        <v>#N/A</v>
      </c>
      <c r="AG145" t="e">
        <f t="shared" si="39"/>
        <v>#N/A</v>
      </c>
      <c r="AH145" t="e">
        <f t="shared" si="40"/>
        <v>#N/A</v>
      </c>
      <c r="AI145" t="e">
        <f t="shared" si="47"/>
        <v>#N/A</v>
      </c>
      <c r="AJ145" t="e">
        <f t="shared" si="41"/>
        <v>#N/A</v>
      </c>
      <c r="AK145">
        <f t="shared" si="42"/>
        <v>0</v>
      </c>
      <c r="AL145" t="e">
        <f t="shared" si="43"/>
        <v>#N/A</v>
      </c>
      <c r="AM145" t="e">
        <f t="shared" si="44"/>
        <v>#N/A</v>
      </c>
      <c r="AN145" t="e">
        <f t="shared" si="45"/>
        <v>#N/A</v>
      </c>
      <c r="AO145" t="e">
        <f>_xlfn.PERCENTILE.INC(INDEX($W$4:$W$263,MATCH(SPC!$B$13,IF(Setup!$B$11="Weekly",'SPC Backing (Hide)'!$B$4:$B$263,'SPC Backing (Hide)'!$E$4:$E$263),0),1):INDEX($W$4:$W$263,MATCH(SPC!$B$14,IF(Setup!$B$11="Weekly",'SPC Backing (Hide)'!$B$4:$B$263,'SPC Backing (Hide)'!$E$4:$E$263),0),1),'SPC Backing (Hide)'!$AO$3)</f>
        <v>#N/A</v>
      </c>
      <c r="AP145" t="e">
        <f>IF(_xlfn.PERCENTILE.INC(INDEX($W$4:$W$263,MATCH(SPC!$B$13,IF(Setup!$B$11="Weekly",'SPC Backing (Hide)'!$B$4:$B$263,'SPC Backing (Hide)'!$E$4:$E$263),0),1):INDEX($W$4:$W$263,MATCH(SPC!$B$14,IF(Setup!$B$11="Weekly",'SPC Backing (Hide)'!$B$4:$B$263,'SPC Backing (Hide)'!$E$4:$E$263),0),1),'SPC Backing (Hide)'!$AP$3)=AO145,_xlfn.PERCENTILE.INC(INDEX($W$4:$W$263,MATCH(SPC!$B$13,IF(Setup!$B$11="Weekly",'SPC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5" t="e">
        <f t="shared" si="46"/>
        <v>#N/A</v>
      </c>
    </row>
    <row r="146" spans="2:43" x14ac:dyDescent="0.35">
      <c r="B146" s="12" t="str">
        <f>Demand!C151</f>
        <v/>
      </c>
      <c r="C146" s="57" t="str">
        <f>Demand!D151</f>
        <v/>
      </c>
      <c r="D146" s="57" t="str">
        <f>Demand!E151</f>
        <v/>
      </c>
      <c r="E146" s="57" t="e">
        <f>TEXT(D146*29,"mmm")&amp;"-"&amp;IF(D146=1,MAX($C$4:C145)+1,MAX($C$4:C145))</f>
        <v>#VALUE!</v>
      </c>
      <c r="F146" s="7">
        <f>INDEX(Demand!$F$9:$T$268,MATCH('SPC Backing (Hide)'!$B146,Demand!$C$9:$C$268,0),MATCH('SPC Backing (Hide)'!F$3,Demand!$F$8:$T$8,0))</f>
        <v>0</v>
      </c>
      <c r="G146" s="5">
        <f>INDEX(Demand!$F$9:$T$268,MATCH('SPC Backing (Hide)'!$B146,Demand!$C$9:$C$268,0),MATCH('SPC Backing (Hide)'!G$3,Demand!$F$8:$T$8,0))</f>
        <v>0</v>
      </c>
      <c r="H146" s="5">
        <f>INDEX(Demand!$F$9:$T$268,MATCH('SPC Backing (Hide)'!$B146,Demand!$C$9:$C$268,0),MATCH('SPC Backing (Hide)'!H$3,Demand!$F$8:$T$8,0))</f>
        <v>0</v>
      </c>
      <c r="I146" s="5">
        <f>INDEX(Demand!$F$9:$T$268,MATCH('SPC Backing (Hide)'!$B146,Demand!$C$9:$C$268,0),MATCH('SPC Backing (Hide)'!I$3,Demand!$F$8:$T$8,0))</f>
        <v>0</v>
      </c>
      <c r="J146" s="5">
        <f>INDEX(Demand!$F$9:$T$268,MATCH('SPC Backing (Hide)'!$B146,Demand!$C$9:$C$268,0),MATCH('SPC Backing (Hide)'!J$3,Demand!$F$8:$T$8,0))</f>
        <v>0</v>
      </c>
      <c r="K146" s="5">
        <f>INDEX(Demand!$F$9:$T$268,MATCH('SPC Backing (Hide)'!$B146,Demand!$C$9:$C$268,0),MATCH('SPC Backing (Hide)'!K$3,Demand!$F$8:$T$8,0))</f>
        <v>0</v>
      </c>
      <c r="L146" s="5">
        <f>INDEX(Demand!$F$9:$T$268,MATCH('SPC Backing (Hide)'!$B146,Demand!$C$9:$C$268,0),MATCH('SPC Backing (Hide)'!L$3,Demand!$F$8:$T$8,0))</f>
        <v>0</v>
      </c>
      <c r="M146" s="5">
        <f>INDEX(Demand!$F$9:$T$268,MATCH('SPC Backing (Hide)'!$B146,Demand!$C$9:$C$268,0),MATCH('SPC Backing (Hide)'!M$3,Demand!$F$8:$T$8,0))</f>
        <v>0</v>
      </c>
      <c r="N146" s="5">
        <f>INDEX(Demand!$F$9:$T$268,MATCH('SPC Backing (Hide)'!$B146,Demand!$C$9:$C$268,0),MATCH('SPC Backing (Hide)'!N$3,Demand!$F$8:$T$8,0))</f>
        <v>0</v>
      </c>
      <c r="O146" s="5">
        <f>INDEX(Demand!$F$9:$T$268,MATCH('SPC Backing (Hide)'!$B146,Demand!$C$9:$C$268,0),MATCH('SPC Backing (Hide)'!O$3,Demand!$F$8:$T$8,0))</f>
        <v>0</v>
      </c>
      <c r="P146" s="5">
        <f>INDEX(Demand!$F$9:$T$268,MATCH('SPC Backing (Hide)'!$B146,Demand!$C$9:$C$268,0),MATCH('SPC Backing (Hide)'!P$3,Demand!$F$8:$T$8,0))</f>
        <v>0</v>
      </c>
      <c r="Q146" s="5">
        <f>INDEX(Demand!$F$9:$T$268,MATCH('SPC Backing (Hide)'!$B146,Demand!$C$9:$C$268,0),MATCH('SPC Backing (Hide)'!Q$3,Demand!$F$8:$T$8,0))</f>
        <v>0</v>
      </c>
      <c r="R146" s="5">
        <f>INDEX(Demand!$F$9:$T$268,MATCH('SPC Backing (Hide)'!$B146,Demand!$C$9:$C$268,0),MATCH('SPC Backing (Hide)'!R$3,Demand!$F$8:$T$8,0))</f>
        <v>0</v>
      </c>
      <c r="S146" s="5">
        <f>INDEX(Demand!$F$9:$T$268,MATCH('SPC Backing (Hide)'!$B146,Demand!$C$9:$C$268,0),MATCH('SPC Backing (Hide)'!S$3,Demand!$F$8:$T$8,0))</f>
        <v>0</v>
      </c>
      <c r="T146" s="6">
        <f>INDEX(Demand!$F$9:$T$268,MATCH('SPC Backing (Hide)'!$B146,Demand!$C$9:$C$268,0),MATCH('SPC Backing (Hide)'!T$3,Demand!$F$8:$T$8,0))</f>
        <v>0</v>
      </c>
      <c r="U146" s="5">
        <f t="shared" si="32"/>
        <v>0</v>
      </c>
      <c r="V146">
        <f>IF(SPC!$B$13="",1,IF(SPC!$B$12="Yes",IF(Setup!$B$11="Weekly",IF(ROW(A143)&gt;=Demand!$A$8-51,1,0),IF(ROW(A143)&gt;=Demand!$A$8-11,1,0)),IF(Setup!$B$11="Weekly",IF(AND(B146&gt;=SPC!$B$13,B146&lt;SPC!$B$14),1,0),IF(AND(MATCH(E146,$E$4:$E$263,0)&gt;=MATCH(SPC!$B$13,$E$4:$E$263,0),MATCH(E146,$E$4:$E$263,0)&lt;=MATCH(SPC!$B$14,$E$4:$E$263,0)),1,0))))</f>
        <v>1</v>
      </c>
      <c r="W146" cm="1">
        <f t="array" ref="W146">INDEX($F$4:$U$263,ROW(A143),MATCH($X$2,$F$3:$U$3,0))</f>
        <v>0</v>
      </c>
      <c r="X146" t="e">
        <f>AVERAGE(INDEX($F$4:$U$263,MATCH(SPC!$B$13,IF(Setup!$B$11="Weekly",'SPC Backing (Hide)'!$B$4:$B$263,'SPC Backing (Hide)'!$E$4:$E$263),0),MATCH($X$2,$F$3:$U$3,0)):INDEX($F$4:$U$263,MATCH(SPC!$B$14,IF(Setup!$B$11="Weekly",'SPC Backing (Hide)'!$B$4:$B$263,'SPC Backing (Hide)'!$E$4:$E$263),0),MATCH('SPC Backing (Hide)'!$X$2,'SPC Backing (Hide)'!$F$3:$U$3,0)))</f>
        <v>#N/A</v>
      </c>
      <c r="Y146" cm="1">
        <f t="array" ref="Y146">ABS(INDEX($F$4:$U$263,ROW(A143),MATCH($X$2,$F$3:$U$3,0))-INDEX($F$4:$U$263,ROW(A142),MATCH($X$2,$F$3:$U$3,0)))</f>
        <v>0</v>
      </c>
      <c r="Z146" t="e">
        <f>AVERAGE(INDEX($Y$4:$Y$263,MATCH(SPC!$B$13,IF(Setup!$B$11="Weekly",'SPC Backing (Hide)'!$B$4:$B$263,'SPC Backing (Hide)'!$E$4:$E$263),0)):INDEX($Y$4:$Y$263,MATCH(SPC!$B$14,IF(Setup!$B$11="Weekly",'SPC Backing (Hide)'!$B$4:$B$263,'SPC Backing (Hide)'!$E$4:$E$263),0),1))</f>
        <v>#N/A</v>
      </c>
      <c r="AA146" t="e">
        <f t="shared" si="33"/>
        <v>#N/A</v>
      </c>
      <c r="AB146" t="e">
        <f t="shared" si="34"/>
        <v>#N/A</v>
      </c>
      <c r="AC146" t="e">
        <f t="shared" si="35"/>
        <v>#N/A</v>
      </c>
      <c r="AD146" t="e">
        <f t="shared" si="36"/>
        <v>#N/A</v>
      </c>
      <c r="AE146" t="e">
        <f t="shared" si="37"/>
        <v>#N/A</v>
      </c>
      <c r="AF146" t="e">
        <f t="shared" si="38"/>
        <v>#N/A</v>
      </c>
      <c r="AG146" t="e">
        <f t="shared" si="39"/>
        <v>#N/A</v>
      </c>
      <c r="AH146" t="e">
        <f t="shared" si="40"/>
        <v>#N/A</v>
      </c>
      <c r="AI146" t="e">
        <f t="shared" si="47"/>
        <v>#N/A</v>
      </c>
      <c r="AJ146" t="e">
        <f t="shared" si="41"/>
        <v>#N/A</v>
      </c>
      <c r="AK146">
        <f t="shared" si="42"/>
        <v>0</v>
      </c>
      <c r="AL146" t="e">
        <f t="shared" si="43"/>
        <v>#N/A</v>
      </c>
      <c r="AM146" t="e">
        <f t="shared" si="44"/>
        <v>#N/A</v>
      </c>
      <c r="AN146" t="e">
        <f t="shared" si="45"/>
        <v>#N/A</v>
      </c>
      <c r="AO146" t="e">
        <f>_xlfn.PERCENTILE.INC(INDEX($W$4:$W$263,MATCH(SPC!$B$13,IF(Setup!$B$11="Weekly",'SPC Backing (Hide)'!$B$4:$B$263,'SPC Backing (Hide)'!$E$4:$E$263),0),1):INDEX($W$4:$W$263,MATCH(SPC!$B$14,IF(Setup!$B$11="Weekly",'SPC Backing (Hide)'!$B$4:$B$263,'SPC Backing (Hide)'!$E$4:$E$263),0),1),'SPC Backing (Hide)'!$AO$3)</f>
        <v>#N/A</v>
      </c>
      <c r="AP146" t="e">
        <f>IF(_xlfn.PERCENTILE.INC(INDEX($W$4:$W$263,MATCH(SPC!$B$13,IF(Setup!$B$11="Weekly",'SPC Backing (Hide)'!$B$4:$B$263,'SPC Backing (Hide)'!$E$4:$E$263),0),1):INDEX($W$4:$W$263,MATCH(SPC!$B$14,IF(Setup!$B$11="Weekly",'SPC Backing (Hide)'!$B$4:$B$263,'SPC Backing (Hide)'!$E$4:$E$263),0),1),'SPC Backing (Hide)'!$AP$3)=AO146,_xlfn.PERCENTILE.INC(INDEX($W$4:$W$263,MATCH(SPC!$B$13,IF(Setup!$B$11="Weekly",'SPC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6" t="e">
        <f t="shared" si="46"/>
        <v>#N/A</v>
      </c>
    </row>
    <row r="147" spans="2:43" x14ac:dyDescent="0.35">
      <c r="B147" s="12" t="str">
        <f>Demand!C152</f>
        <v/>
      </c>
      <c r="C147" s="57" t="str">
        <f>Demand!D152</f>
        <v/>
      </c>
      <c r="D147" s="57" t="str">
        <f>Demand!E152</f>
        <v/>
      </c>
      <c r="E147" s="57" t="e">
        <f>TEXT(D147*29,"mmm")&amp;"-"&amp;IF(D147=1,MAX($C$4:C146)+1,MAX($C$4:C146))</f>
        <v>#VALUE!</v>
      </c>
      <c r="F147" s="7">
        <f>INDEX(Demand!$F$9:$T$268,MATCH('SPC Backing (Hide)'!$B147,Demand!$C$9:$C$268,0),MATCH('SPC Backing (Hide)'!F$3,Demand!$F$8:$T$8,0))</f>
        <v>0</v>
      </c>
      <c r="G147" s="5">
        <f>INDEX(Demand!$F$9:$T$268,MATCH('SPC Backing (Hide)'!$B147,Demand!$C$9:$C$268,0),MATCH('SPC Backing (Hide)'!G$3,Demand!$F$8:$T$8,0))</f>
        <v>0</v>
      </c>
      <c r="H147" s="5">
        <f>INDEX(Demand!$F$9:$T$268,MATCH('SPC Backing (Hide)'!$B147,Demand!$C$9:$C$268,0),MATCH('SPC Backing (Hide)'!H$3,Demand!$F$8:$T$8,0))</f>
        <v>0</v>
      </c>
      <c r="I147" s="5">
        <f>INDEX(Demand!$F$9:$T$268,MATCH('SPC Backing (Hide)'!$B147,Demand!$C$9:$C$268,0),MATCH('SPC Backing (Hide)'!I$3,Demand!$F$8:$T$8,0))</f>
        <v>0</v>
      </c>
      <c r="J147" s="5">
        <f>INDEX(Demand!$F$9:$T$268,MATCH('SPC Backing (Hide)'!$B147,Demand!$C$9:$C$268,0),MATCH('SPC Backing (Hide)'!J$3,Demand!$F$8:$T$8,0))</f>
        <v>0</v>
      </c>
      <c r="K147" s="5">
        <f>INDEX(Demand!$F$9:$T$268,MATCH('SPC Backing (Hide)'!$B147,Demand!$C$9:$C$268,0),MATCH('SPC Backing (Hide)'!K$3,Demand!$F$8:$T$8,0))</f>
        <v>0</v>
      </c>
      <c r="L147" s="5">
        <f>INDEX(Demand!$F$9:$T$268,MATCH('SPC Backing (Hide)'!$B147,Demand!$C$9:$C$268,0),MATCH('SPC Backing (Hide)'!L$3,Demand!$F$8:$T$8,0))</f>
        <v>0</v>
      </c>
      <c r="M147" s="5">
        <f>INDEX(Demand!$F$9:$T$268,MATCH('SPC Backing (Hide)'!$B147,Demand!$C$9:$C$268,0),MATCH('SPC Backing (Hide)'!M$3,Demand!$F$8:$T$8,0))</f>
        <v>0</v>
      </c>
      <c r="N147" s="5">
        <f>INDEX(Demand!$F$9:$T$268,MATCH('SPC Backing (Hide)'!$B147,Demand!$C$9:$C$268,0),MATCH('SPC Backing (Hide)'!N$3,Demand!$F$8:$T$8,0))</f>
        <v>0</v>
      </c>
      <c r="O147" s="5">
        <f>INDEX(Demand!$F$9:$T$268,MATCH('SPC Backing (Hide)'!$B147,Demand!$C$9:$C$268,0),MATCH('SPC Backing (Hide)'!O$3,Demand!$F$8:$T$8,0))</f>
        <v>0</v>
      </c>
      <c r="P147" s="5">
        <f>INDEX(Demand!$F$9:$T$268,MATCH('SPC Backing (Hide)'!$B147,Demand!$C$9:$C$268,0),MATCH('SPC Backing (Hide)'!P$3,Demand!$F$8:$T$8,0))</f>
        <v>0</v>
      </c>
      <c r="Q147" s="5">
        <f>INDEX(Demand!$F$9:$T$268,MATCH('SPC Backing (Hide)'!$B147,Demand!$C$9:$C$268,0),MATCH('SPC Backing (Hide)'!Q$3,Demand!$F$8:$T$8,0))</f>
        <v>0</v>
      </c>
      <c r="R147" s="5">
        <f>INDEX(Demand!$F$9:$T$268,MATCH('SPC Backing (Hide)'!$B147,Demand!$C$9:$C$268,0),MATCH('SPC Backing (Hide)'!R$3,Demand!$F$8:$T$8,0))</f>
        <v>0</v>
      </c>
      <c r="S147" s="5">
        <f>INDEX(Demand!$F$9:$T$268,MATCH('SPC Backing (Hide)'!$B147,Demand!$C$9:$C$268,0),MATCH('SPC Backing (Hide)'!S$3,Demand!$F$8:$T$8,0))</f>
        <v>0</v>
      </c>
      <c r="T147" s="6">
        <f>INDEX(Demand!$F$9:$T$268,MATCH('SPC Backing (Hide)'!$B147,Demand!$C$9:$C$268,0),MATCH('SPC Backing (Hide)'!T$3,Demand!$F$8:$T$8,0))</f>
        <v>0</v>
      </c>
      <c r="U147" s="5">
        <f t="shared" si="32"/>
        <v>0</v>
      </c>
      <c r="V147">
        <f>IF(SPC!$B$13="",1,IF(SPC!$B$12="Yes",IF(Setup!$B$11="Weekly",IF(ROW(A144)&gt;=Demand!$A$8-51,1,0),IF(ROW(A144)&gt;=Demand!$A$8-11,1,0)),IF(Setup!$B$11="Weekly",IF(AND(B147&gt;=SPC!$B$13,B147&lt;SPC!$B$14),1,0),IF(AND(MATCH(E147,$E$4:$E$263,0)&gt;=MATCH(SPC!$B$13,$E$4:$E$263,0),MATCH(E147,$E$4:$E$263,0)&lt;=MATCH(SPC!$B$14,$E$4:$E$263,0)),1,0))))</f>
        <v>1</v>
      </c>
      <c r="W147" cm="1">
        <f t="array" ref="W147">INDEX($F$4:$U$263,ROW(A144),MATCH($X$2,$F$3:$U$3,0))</f>
        <v>0</v>
      </c>
      <c r="X147" t="e">
        <f>AVERAGE(INDEX($F$4:$U$263,MATCH(SPC!$B$13,IF(Setup!$B$11="Weekly",'SPC Backing (Hide)'!$B$4:$B$263,'SPC Backing (Hide)'!$E$4:$E$263),0),MATCH($X$2,$F$3:$U$3,0)):INDEX($F$4:$U$263,MATCH(SPC!$B$14,IF(Setup!$B$11="Weekly",'SPC Backing (Hide)'!$B$4:$B$263,'SPC Backing (Hide)'!$E$4:$E$263),0),MATCH('SPC Backing (Hide)'!$X$2,'SPC Backing (Hide)'!$F$3:$U$3,0)))</f>
        <v>#N/A</v>
      </c>
      <c r="Y147" cm="1">
        <f t="array" ref="Y147">ABS(INDEX($F$4:$U$263,ROW(A144),MATCH($X$2,$F$3:$U$3,0))-INDEX($F$4:$U$263,ROW(A143),MATCH($X$2,$F$3:$U$3,0)))</f>
        <v>0</v>
      </c>
      <c r="Z147" t="e">
        <f>AVERAGE(INDEX($Y$4:$Y$263,MATCH(SPC!$B$13,IF(Setup!$B$11="Weekly",'SPC Backing (Hide)'!$B$4:$B$263,'SPC Backing (Hide)'!$E$4:$E$263),0)):INDEX($Y$4:$Y$263,MATCH(SPC!$B$14,IF(Setup!$B$11="Weekly",'SPC Backing (Hide)'!$B$4:$B$263,'SPC Backing (Hide)'!$E$4:$E$263),0),1))</f>
        <v>#N/A</v>
      </c>
      <c r="AA147" t="e">
        <f t="shared" si="33"/>
        <v>#N/A</v>
      </c>
      <c r="AB147" t="e">
        <f t="shared" si="34"/>
        <v>#N/A</v>
      </c>
      <c r="AC147" t="e">
        <f t="shared" si="35"/>
        <v>#N/A</v>
      </c>
      <c r="AD147" t="e">
        <f t="shared" si="36"/>
        <v>#N/A</v>
      </c>
      <c r="AE147" t="e">
        <f t="shared" si="37"/>
        <v>#N/A</v>
      </c>
      <c r="AF147" t="e">
        <f t="shared" si="38"/>
        <v>#N/A</v>
      </c>
      <c r="AG147" t="e">
        <f t="shared" si="39"/>
        <v>#N/A</v>
      </c>
      <c r="AH147" t="e">
        <f t="shared" si="40"/>
        <v>#N/A</v>
      </c>
      <c r="AI147" t="e">
        <f t="shared" si="47"/>
        <v>#N/A</v>
      </c>
      <c r="AJ147" t="e">
        <f t="shared" si="41"/>
        <v>#N/A</v>
      </c>
      <c r="AK147">
        <f t="shared" si="42"/>
        <v>0</v>
      </c>
      <c r="AL147" t="e">
        <f t="shared" si="43"/>
        <v>#N/A</v>
      </c>
      <c r="AM147" t="e">
        <f t="shared" si="44"/>
        <v>#N/A</v>
      </c>
      <c r="AN147" t="e">
        <f t="shared" si="45"/>
        <v>#N/A</v>
      </c>
      <c r="AO147" t="e">
        <f>_xlfn.PERCENTILE.INC(INDEX($W$4:$W$263,MATCH(SPC!$B$13,IF(Setup!$B$11="Weekly",'SPC Backing (Hide)'!$B$4:$B$263,'SPC Backing (Hide)'!$E$4:$E$263),0),1):INDEX($W$4:$W$263,MATCH(SPC!$B$14,IF(Setup!$B$11="Weekly",'SPC Backing (Hide)'!$B$4:$B$263,'SPC Backing (Hide)'!$E$4:$E$263),0),1),'SPC Backing (Hide)'!$AO$3)</f>
        <v>#N/A</v>
      </c>
      <c r="AP147" t="e">
        <f>IF(_xlfn.PERCENTILE.INC(INDEX($W$4:$W$263,MATCH(SPC!$B$13,IF(Setup!$B$11="Weekly",'SPC Backing (Hide)'!$B$4:$B$263,'SPC Backing (Hide)'!$E$4:$E$263),0),1):INDEX($W$4:$W$263,MATCH(SPC!$B$14,IF(Setup!$B$11="Weekly",'SPC Backing (Hide)'!$B$4:$B$263,'SPC Backing (Hide)'!$E$4:$E$263),0),1),'SPC Backing (Hide)'!$AP$3)=AO147,_xlfn.PERCENTILE.INC(INDEX($W$4:$W$263,MATCH(SPC!$B$13,IF(Setup!$B$11="Weekly",'SPC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7" t="e">
        <f t="shared" si="46"/>
        <v>#N/A</v>
      </c>
    </row>
    <row r="148" spans="2:43" x14ac:dyDescent="0.35">
      <c r="B148" s="12" t="str">
        <f>Demand!C153</f>
        <v/>
      </c>
      <c r="C148" s="57" t="str">
        <f>Demand!D153</f>
        <v/>
      </c>
      <c r="D148" s="57" t="str">
        <f>Demand!E153</f>
        <v/>
      </c>
      <c r="E148" s="57" t="e">
        <f>TEXT(D148*29,"mmm")&amp;"-"&amp;IF(D148=1,MAX($C$4:C147)+1,MAX($C$4:C147))</f>
        <v>#VALUE!</v>
      </c>
      <c r="F148" s="7">
        <f>INDEX(Demand!$F$9:$T$268,MATCH('SPC Backing (Hide)'!$B148,Demand!$C$9:$C$268,0),MATCH('SPC Backing (Hide)'!F$3,Demand!$F$8:$T$8,0))</f>
        <v>0</v>
      </c>
      <c r="G148" s="5">
        <f>INDEX(Demand!$F$9:$T$268,MATCH('SPC Backing (Hide)'!$B148,Demand!$C$9:$C$268,0),MATCH('SPC Backing (Hide)'!G$3,Demand!$F$8:$T$8,0))</f>
        <v>0</v>
      </c>
      <c r="H148" s="5">
        <f>INDEX(Demand!$F$9:$T$268,MATCH('SPC Backing (Hide)'!$B148,Demand!$C$9:$C$268,0),MATCH('SPC Backing (Hide)'!H$3,Demand!$F$8:$T$8,0))</f>
        <v>0</v>
      </c>
      <c r="I148" s="5">
        <f>INDEX(Demand!$F$9:$T$268,MATCH('SPC Backing (Hide)'!$B148,Demand!$C$9:$C$268,0),MATCH('SPC Backing (Hide)'!I$3,Demand!$F$8:$T$8,0))</f>
        <v>0</v>
      </c>
      <c r="J148" s="5">
        <f>INDEX(Demand!$F$9:$T$268,MATCH('SPC Backing (Hide)'!$B148,Demand!$C$9:$C$268,0),MATCH('SPC Backing (Hide)'!J$3,Demand!$F$8:$T$8,0))</f>
        <v>0</v>
      </c>
      <c r="K148" s="5">
        <f>INDEX(Demand!$F$9:$T$268,MATCH('SPC Backing (Hide)'!$B148,Demand!$C$9:$C$268,0),MATCH('SPC Backing (Hide)'!K$3,Demand!$F$8:$T$8,0))</f>
        <v>0</v>
      </c>
      <c r="L148" s="5">
        <f>INDEX(Demand!$F$9:$T$268,MATCH('SPC Backing (Hide)'!$B148,Demand!$C$9:$C$268,0),MATCH('SPC Backing (Hide)'!L$3,Demand!$F$8:$T$8,0))</f>
        <v>0</v>
      </c>
      <c r="M148" s="5">
        <f>INDEX(Demand!$F$9:$T$268,MATCH('SPC Backing (Hide)'!$B148,Demand!$C$9:$C$268,0),MATCH('SPC Backing (Hide)'!M$3,Demand!$F$8:$T$8,0))</f>
        <v>0</v>
      </c>
      <c r="N148" s="5">
        <f>INDEX(Demand!$F$9:$T$268,MATCH('SPC Backing (Hide)'!$B148,Demand!$C$9:$C$268,0),MATCH('SPC Backing (Hide)'!N$3,Demand!$F$8:$T$8,0))</f>
        <v>0</v>
      </c>
      <c r="O148" s="5">
        <f>INDEX(Demand!$F$9:$T$268,MATCH('SPC Backing (Hide)'!$B148,Demand!$C$9:$C$268,0),MATCH('SPC Backing (Hide)'!O$3,Demand!$F$8:$T$8,0))</f>
        <v>0</v>
      </c>
      <c r="P148" s="5">
        <f>INDEX(Demand!$F$9:$T$268,MATCH('SPC Backing (Hide)'!$B148,Demand!$C$9:$C$268,0),MATCH('SPC Backing (Hide)'!P$3,Demand!$F$8:$T$8,0))</f>
        <v>0</v>
      </c>
      <c r="Q148" s="5">
        <f>INDEX(Demand!$F$9:$T$268,MATCH('SPC Backing (Hide)'!$B148,Demand!$C$9:$C$268,0),MATCH('SPC Backing (Hide)'!Q$3,Demand!$F$8:$T$8,0))</f>
        <v>0</v>
      </c>
      <c r="R148" s="5">
        <f>INDEX(Demand!$F$9:$T$268,MATCH('SPC Backing (Hide)'!$B148,Demand!$C$9:$C$268,0),MATCH('SPC Backing (Hide)'!R$3,Demand!$F$8:$T$8,0))</f>
        <v>0</v>
      </c>
      <c r="S148" s="5">
        <f>INDEX(Demand!$F$9:$T$268,MATCH('SPC Backing (Hide)'!$B148,Demand!$C$9:$C$268,0),MATCH('SPC Backing (Hide)'!S$3,Demand!$F$8:$T$8,0))</f>
        <v>0</v>
      </c>
      <c r="T148" s="6">
        <f>INDEX(Demand!$F$9:$T$268,MATCH('SPC Backing (Hide)'!$B148,Demand!$C$9:$C$268,0),MATCH('SPC Backing (Hide)'!T$3,Demand!$F$8:$T$8,0))</f>
        <v>0</v>
      </c>
      <c r="U148" s="5">
        <f t="shared" si="32"/>
        <v>0</v>
      </c>
      <c r="V148">
        <f>IF(SPC!$B$13="",1,IF(SPC!$B$12="Yes",IF(Setup!$B$11="Weekly",IF(ROW(A145)&gt;=Demand!$A$8-51,1,0),IF(ROW(A145)&gt;=Demand!$A$8-11,1,0)),IF(Setup!$B$11="Weekly",IF(AND(B148&gt;=SPC!$B$13,B148&lt;SPC!$B$14),1,0),IF(AND(MATCH(E148,$E$4:$E$263,0)&gt;=MATCH(SPC!$B$13,$E$4:$E$263,0),MATCH(E148,$E$4:$E$263,0)&lt;=MATCH(SPC!$B$14,$E$4:$E$263,0)),1,0))))</f>
        <v>1</v>
      </c>
      <c r="W148" cm="1">
        <f t="array" ref="W148">INDEX($F$4:$U$263,ROW(A145),MATCH($X$2,$F$3:$U$3,0))</f>
        <v>0</v>
      </c>
      <c r="X148" t="e">
        <f>AVERAGE(INDEX($F$4:$U$263,MATCH(SPC!$B$13,IF(Setup!$B$11="Weekly",'SPC Backing (Hide)'!$B$4:$B$263,'SPC Backing (Hide)'!$E$4:$E$263),0),MATCH($X$2,$F$3:$U$3,0)):INDEX($F$4:$U$263,MATCH(SPC!$B$14,IF(Setup!$B$11="Weekly",'SPC Backing (Hide)'!$B$4:$B$263,'SPC Backing (Hide)'!$E$4:$E$263),0),MATCH('SPC Backing (Hide)'!$X$2,'SPC Backing (Hide)'!$F$3:$U$3,0)))</f>
        <v>#N/A</v>
      </c>
      <c r="Y148" cm="1">
        <f t="array" ref="Y148">ABS(INDEX($F$4:$U$263,ROW(A145),MATCH($X$2,$F$3:$U$3,0))-INDEX($F$4:$U$263,ROW(A144),MATCH($X$2,$F$3:$U$3,0)))</f>
        <v>0</v>
      </c>
      <c r="Z148" t="e">
        <f>AVERAGE(INDEX($Y$4:$Y$263,MATCH(SPC!$B$13,IF(Setup!$B$11="Weekly",'SPC Backing (Hide)'!$B$4:$B$263,'SPC Backing (Hide)'!$E$4:$E$263),0)):INDEX($Y$4:$Y$263,MATCH(SPC!$B$14,IF(Setup!$B$11="Weekly",'SPC Backing (Hide)'!$B$4:$B$263,'SPC Backing (Hide)'!$E$4:$E$263),0),1))</f>
        <v>#N/A</v>
      </c>
      <c r="AA148" t="e">
        <f t="shared" si="33"/>
        <v>#N/A</v>
      </c>
      <c r="AB148" t="e">
        <f t="shared" si="34"/>
        <v>#N/A</v>
      </c>
      <c r="AC148" t="e">
        <f t="shared" si="35"/>
        <v>#N/A</v>
      </c>
      <c r="AD148" t="e">
        <f t="shared" si="36"/>
        <v>#N/A</v>
      </c>
      <c r="AE148" t="e">
        <f t="shared" si="37"/>
        <v>#N/A</v>
      </c>
      <c r="AF148" t="e">
        <f t="shared" si="38"/>
        <v>#N/A</v>
      </c>
      <c r="AG148" t="e">
        <f t="shared" si="39"/>
        <v>#N/A</v>
      </c>
      <c r="AH148" t="e">
        <f t="shared" si="40"/>
        <v>#N/A</v>
      </c>
      <c r="AI148" t="e">
        <f t="shared" si="47"/>
        <v>#N/A</v>
      </c>
      <c r="AJ148" t="e">
        <f t="shared" si="41"/>
        <v>#N/A</v>
      </c>
      <c r="AK148">
        <f t="shared" si="42"/>
        <v>0</v>
      </c>
      <c r="AL148" t="e">
        <f t="shared" si="43"/>
        <v>#N/A</v>
      </c>
      <c r="AM148" t="e">
        <f t="shared" si="44"/>
        <v>#N/A</v>
      </c>
      <c r="AN148" t="e">
        <f t="shared" si="45"/>
        <v>#N/A</v>
      </c>
      <c r="AO148" t="e">
        <f>_xlfn.PERCENTILE.INC(INDEX($W$4:$W$263,MATCH(SPC!$B$13,IF(Setup!$B$11="Weekly",'SPC Backing (Hide)'!$B$4:$B$263,'SPC Backing (Hide)'!$E$4:$E$263),0),1):INDEX($W$4:$W$263,MATCH(SPC!$B$14,IF(Setup!$B$11="Weekly",'SPC Backing (Hide)'!$B$4:$B$263,'SPC Backing (Hide)'!$E$4:$E$263),0),1),'SPC Backing (Hide)'!$AO$3)</f>
        <v>#N/A</v>
      </c>
      <c r="AP148" t="e">
        <f>IF(_xlfn.PERCENTILE.INC(INDEX($W$4:$W$263,MATCH(SPC!$B$13,IF(Setup!$B$11="Weekly",'SPC Backing (Hide)'!$B$4:$B$263,'SPC Backing (Hide)'!$E$4:$E$263),0),1):INDEX($W$4:$W$263,MATCH(SPC!$B$14,IF(Setup!$B$11="Weekly",'SPC Backing (Hide)'!$B$4:$B$263,'SPC Backing (Hide)'!$E$4:$E$263),0),1),'SPC Backing (Hide)'!$AP$3)=AO148,_xlfn.PERCENTILE.INC(INDEX($W$4:$W$263,MATCH(SPC!$B$13,IF(Setup!$B$11="Weekly",'SPC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8" t="e">
        <f t="shared" si="46"/>
        <v>#N/A</v>
      </c>
    </row>
    <row r="149" spans="2:43" x14ac:dyDescent="0.35">
      <c r="B149" s="12" t="str">
        <f>Demand!C154</f>
        <v/>
      </c>
      <c r="C149" s="57" t="str">
        <f>Demand!D154</f>
        <v/>
      </c>
      <c r="D149" s="57" t="str">
        <f>Demand!E154</f>
        <v/>
      </c>
      <c r="E149" s="57" t="e">
        <f>TEXT(D149*29,"mmm")&amp;"-"&amp;IF(D149=1,MAX($C$4:C148)+1,MAX($C$4:C148))</f>
        <v>#VALUE!</v>
      </c>
      <c r="F149" s="7">
        <f>INDEX(Demand!$F$9:$T$268,MATCH('SPC Backing (Hide)'!$B149,Demand!$C$9:$C$268,0),MATCH('SPC Backing (Hide)'!F$3,Demand!$F$8:$T$8,0))</f>
        <v>0</v>
      </c>
      <c r="G149" s="5">
        <f>INDEX(Demand!$F$9:$T$268,MATCH('SPC Backing (Hide)'!$B149,Demand!$C$9:$C$268,0),MATCH('SPC Backing (Hide)'!G$3,Demand!$F$8:$T$8,0))</f>
        <v>0</v>
      </c>
      <c r="H149" s="5">
        <f>INDEX(Demand!$F$9:$T$268,MATCH('SPC Backing (Hide)'!$B149,Demand!$C$9:$C$268,0),MATCH('SPC Backing (Hide)'!H$3,Demand!$F$8:$T$8,0))</f>
        <v>0</v>
      </c>
      <c r="I149" s="5">
        <f>INDEX(Demand!$F$9:$T$268,MATCH('SPC Backing (Hide)'!$B149,Demand!$C$9:$C$268,0),MATCH('SPC Backing (Hide)'!I$3,Demand!$F$8:$T$8,0))</f>
        <v>0</v>
      </c>
      <c r="J149" s="5">
        <f>INDEX(Demand!$F$9:$T$268,MATCH('SPC Backing (Hide)'!$B149,Demand!$C$9:$C$268,0),MATCH('SPC Backing (Hide)'!J$3,Demand!$F$8:$T$8,0))</f>
        <v>0</v>
      </c>
      <c r="K149" s="5">
        <f>INDEX(Demand!$F$9:$T$268,MATCH('SPC Backing (Hide)'!$B149,Demand!$C$9:$C$268,0),MATCH('SPC Backing (Hide)'!K$3,Demand!$F$8:$T$8,0))</f>
        <v>0</v>
      </c>
      <c r="L149" s="5">
        <f>INDEX(Demand!$F$9:$T$268,MATCH('SPC Backing (Hide)'!$B149,Demand!$C$9:$C$268,0),MATCH('SPC Backing (Hide)'!L$3,Demand!$F$8:$T$8,0))</f>
        <v>0</v>
      </c>
      <c r="M149" s="5">
        <f>INDEX(Demand!$F$9:$T$268,MATCH('SPC Backing (Hide)'!$B149,Demand!$C$9:$C$268,0),MATCH('SPC Backing (Hide)'!M$3,Demand!$F$8:$T$8,0))</f>
        <v>0</v>
      </c>
      <c r="N149" s="5">
        <f>INDEX(Demand!$F$9:$T$268,MATCH('SPC Backing (Hide)'!$B149,Demand!$C$9:$C$268,0),MATCH('SPC Backing (Hide)'!N$3,Demand!$F$8:$T$8,0))</f>
        <v>0</v>
      </c>
      <c r="O149" s="5">
        <f>INDEX(Demand!$F$9:$T$268,MATCH('SPC Backing (Hide)'!$B149,Demand!$C$9:$C$268,0),MATCH('SPC Backing (Hide)'!O$3,Demand!$F$8:$T$8,0))</f>
        <v>0</v>
      </c>
      <c r="P149" s="5">
        <f>INDEX(Demand!$F$9:$T$268,MATCH('SPC Backing (Hide)'!$B149,Demand!$C$9:$C$268,0),MATCH('SPC Backing (Hide)'!P$3,Demand!$F$8:$T$8,0))</f>
        <v>0</v>
      </c>
      <c r="Q149" s="5">
        <f>INDEX(Demand!$F$9:$T$268,MATCH('SPC Backing (Hide)'!$B149,Demand!$C$9:$C$268,0),MATCH('SPC Backing (Hide)'!Q$3,Demand!$F$8:$T$8,0))</f>
        <v>0</v>
      </c>
      <c r="R149" s="5">
        <f>INDEX(Demand!$F$9:$T$268,MATCH('SPC Backing (Hide)'!$B149,Demand!$C$9:$C$268,0),MATCH('SPC Backing (Hide)'!R$3,Demand!$F$8:$T$8,0))</f>
        <v>0</v>
      </c>
      <c r="S149" s="5">
        <f>INDEX(Demand!$F$9:$T$268,MATCH('SPC Backing (Hide)'!$B149,Demand!$C$9:$C$268,0),MATCH('SPC Backing (Hide)'!S$3,Demand!$F$8:$T$8,0))</f>
        <v>0</v>
      </c>
      <c r="T149" s="6">
        <f>INDEX(Demand!$F$9:$T$268,MATCH('SPC Backing (Hide)'!$B149,Demand!$C$9:$C$268,0),MATCH('SPC Backing (Hide)'!T$3,Demand!$F$8:$T$8,0))</f>
        <v>0</v>
      </c>
      <c r="U149" s="5">
        <f t="shared" si="32"/>
        <v>0</v>
      </c>
      <c r="V149">
        <f>IF(SPC!$B$13="",1,IF(SPC!$B$12="Yes",IF(Setup!$B$11="Weekly",IF(ROW(A146)&gt;=Demand!$A$8-51,1,0),IF(ROW(A146)&gt;=Demand!$A$8-11,1,0)),IF(Setup!$B$11="Weekly",IF(AND(B149&gt;=SPC!$B$13,B149&lt;SPC!$B$14),1,0),IF(AND(MATCH(E149,$E$4:$E$263,0)&gt;=MATCH(SPC!$B$13,$E$4:$E$263,0),MATCH(E149,$E$4:$E$263,0)&lt;=MATCH(SPC!$B$14,$E$4:$E$263,0)),1,0))))</f>
        <v>1</v>
      </c>
      <c r="W149" cm="1">
        <f t="array" ref="W149">INDEX($F$4:$U$263,ROW(A146),MATCH($X$2,$F$3:$U$3,0))</f>
        <v>0</v>
      </c>
      <c r="X149" t="e">
        <f>AVERAGE(INDEX($F$4:$U$263,MATCH(SPC!$B$13,IF(Setup!$B$11="Weekly",'SPC Backing (Hide)'!$B$4:$B$263,'SPC Backing (Hide)'!$E$4:$E$263),0),MATCH($X$2,$F$3:$U$3,0)):INDEX($F$4:$U$263,MATCH(SPC!$B$14,IF(Setup!$B$11="Weekly",'SPC Backing (Hide)'!$B$4:$B$263,'SPC Backing (Hide)'!$E$4:$E$263),0),MATCH('SPC Backing (Hide)'!$X$2,'SPC Backing (Hide)'!$F$3:$U$3,0)))</f>
        <v>#N/A</v>
      </c>
      <c r="Y149" cm="1">
        <f t="array" ref="Y149">ABS(INDEX($F$4:$U$263,ROW(A146),MATCH($X$2,$F$3:$U$3,0))-INDEX($F$4:$U$263,ROW(A145),MATCH($X$2,$F$3:$U$3,0)))</f>
        <v>0</v>
      </c>
      <c r="Z149" t="e">
        <f>AVERAGE(INDEX($Y$4:$Y$263,MATCH(SPC!$B$13,IF(Setup!$B$11="Weekly",'SPC Backing (Hide)'!$B$4:$B$263,'SPC Backing (Hide)'!$E$4:$E$263),0)):INDEX($Y$4:$Y$263,MATCH(SPC!$B$14,IF(Setup!$B$11="Weekly",'SPC Backing (Hide)'!$B$4:$B$263,'SPC Backing (Hide)'!$E$4:$E$263),0),1))</f>
        <v>#N/A</v>
      </c>
      <c r="AA149" t="e">
        <f t="shared" si="33"/>
        <v>#N/A</v>
      </c>
      <c r="AB149" t="e">
        <f t="shared" si="34"/>
        <v>#N/A</v>
      </c>
      <c r="AC149" t="e">
        <f t="shared" si="35"/>
        <v>#N/A</v>
      </c>
      <c r="AD149" t="e">
        <f t="shared" si="36"/>
        <v>#N/A</v>
      </c>
      <c r="AE149" t="e">
        <f t="shared" si="37"/>
        <v>#N/A</v>
      </c>
      <c r="AF149" t="e">
        <f t="shared" si="38"/>
        <v>#N/A</v>
      </c>
      <c r="AG149" t="e">
        <f t="shared" si="39"/>
        <v>#N/A</v>
      </c>
      <c r="AH149" t="e">
        <f t="shared" si="40"/>
        <v>#N/A</v>
      </c>
      <c r="AI149" t="e">
        <f t="shared" si="47"/>
        <v>#N/A</v>
      </c>
      <c r="AJ149" t="e">
        <f t="shared" si="41"/>
        <v>#N/A</v>
      </c>
      <c r="AK149">
        <f t="shared" si="42"/>
        <v>0</v>
      </c>
      <c r="AL149" t="e">
        <f t="shared" si="43"/>
        <v>#N/A</v>
      </c>
      <c r="AM149" t="e">
        <f t="shared" si="44"/>
        <v>#N/A</v>
      </c>
      <c r="AN149" t="e">
        <f t="shared" si="45"/>
        <v>#N/A</v>
      </c>
      <c r="AO149" t="e">
        <f>_xlfn.PERCENTILE.INC(INDEX($W$4:$W$263,MATCH(SPC!$B$13,IF(Setup!$B$11="Weekly",'SPC Backing (Hide)'!$B$4:$B$263,'SPC Backing (Hide)'!$E$4:$E$263),0),1):INDEX($W$4:$W$263,MATCH(SPC!$B$14,IF(Setup!$B$11="Weekly",'SPC Backing (Hide)'!$B$4:$B$263,'SPC Backing (Hide)'!$E$4:$E$263),0),1),'SPC Backing (Hide)'!$AO$3)</f>
        <v>#N/A</v>
      </c>
      <c r="AP149" t="e">
        <f>IF(_xlfn.PERCENTILE.INC(INDEX($W$4:$W$263,MATCH(SPC!$B$13,IF(Setup!$B$11="Weekly",'SPC Backing (Hide)'!$B$4:$B$263,'SPC Backing (Hide)'!$E$4:$E$263),0),1):INDEX($W$4:$W$263,MATCH(SPC!$B$14,IF(Setup!$B$11="Weekly",'SPC Backing (Hide)'!$B$4:$B$263,'SPC Backing (Hide)'!$E$4:$E$263),0),1),'SPC Backing (Hide)'!$AP$3)=AO149,_xlfn.PERCENTILE.INC(INDEX($W$4:$W$263,MATCH(SPC!$B$13,IF(Setup!$B$11="Weekly",'SPC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49" t="e">
        <f t="shared" si="46"/>
        <v>#N/A</v>
      </c>
    </row>
    <row r="150" spans="2:43" x14ac:dyDescent="0.35">
      <c r="B150" s="12" t="str">
        <f>Demand!C155</f>
        <v/>
      </c>
      <c r="C150" s="57" t="str">
        <f>Demand!D155</f>
        <v/>
      </c>
      <c r="D150" s="57" t="str">
        <f>Demand!E155</f>
        <v/>
      </c>
      <c r="E150" s="57" t="e">
        <f>TEXT(D150*29,"mmm")&amp;"-"&amp;IF(D150=1,MAX($C$4:C149)+1,MAX($C$4:C149))</f>
        <v>#VALUE!</v>
      </c>
      <c r="F150" s="7">
        <f>INDEX(Demand!$F$9:$T$268,MATCH('SPC Backing (Hide)'!$B150,Demand!$C$9:$C$268,0),MATCH('SPC Backing (Hide)'!F$3,Demand!$F$8:$T$8,0))</f>
        <v>0</v>
      </c>
      <c r="G150" s="5">
        <f>INDEX(Demand!$F$9:$T$268,MATCH('SPC Backing (Hide)'!$B150,Demand!$C$9:$C$268,0),MATCH('SPC Backing (Hide)'!G$3,Demand!$F$8:$T$8,0))</f>
        <v>0</v>
      </c>
      <c r="H150" s="5">
        <f>INDEX(Demand!$F$9:$T$268,MATCH('SPC Backing (Hide)'!$B150,Demand!$C$9:$C$268,0),MATCH('SPC Backing (Hide)'!H$3,Demand!$F$8:$T$8,0))</f>
        <v>0</v>
      </c>
      <c r="I150" s="5">
        <f>INDEX(Demand!$F$9:$T$268,MATCH('SPC Backing (Hide)'!$B150,Demand!$C$9:$C$268,0),MATCH('SPC Backing (Hide)'!I$3,Demand!$F$8:$T$8,0))</f>
        <v>0</v>
      </c>
      <c r="J150" s="5">
        <f>INDEX(Demand!$F$9:$T$268,MATCH('SPC Backing (Hide)'!$B150,Demand!$C$9:$C$268,0),MATCH('SPC Backing (Hide)'!J$3,Demand!$F$8:$T$8,0))</f>
        <v>0</v>
      </c>
      <c r="K150" s="5">
        <f>INDEX(Demand!$F$9:$T$268,MATCH('SPC Backing (Hide)'!$B150,Demand!$C$9:$C$268,0),MATCH('SPC Backing (Hide)'!K$3,Demand!$F$8:$T$8,0))</f>
        <v>0</v>
      </c>
      <c r="L150" s="5">
        <f>INDEX(Demand!$F$9:$T$268,MATCH('SPC Backing (Hide)'!$B150,Demand!$C$9:$C$268,0),MATCH('SPC Backing (Hide)'!L$3,Demand!$F$8:$T$8,0))</f>
        <v>0</v>
      </c>
      <c r="M150" s="5">
        <f>INDEX(Demand!$F$9:$T$268,MATCH('SPC Backing (Hide)'!$B150,Demand!$C$9:$C$268,0),MATCH('SPC Backing (Hide)'!M$3,Demand!$F$8:$T$8,0))</f>
        <v>0</v>
      </c>
      <c r="N150" s="5">
        <f>INDEX(Demand!$F$9:$T$268,MATCH('SPC Backing (Hide)'!$B150,Demand!$C$9:$C$268,0),MATCH('SPC Backing (Hide)'!N$3,Demand!$F$8:$T$8,0))</f>
        <v>0</v>
      </c>
      <c r="O150" s="5">
        <f>INDEX(Demand!$F$9:$T$268,MATCH('SPC Backing (Hide)'!$B150,Demand!$C$9:$C$268,0),MATCH('SPC Backing (Hide)'!O$3,Demand!$F$8:$T$8,0))</f>
        <v>0</v>
      </c>
      <c r="P150" s="5">
        <f>INDEX(Demand!$F$9:$T$268,MATCH('SPC Backing (Hide)'!$B150,Demand!$C$9:$C$268,0),MATCH('SPC Backing (Hide)'!P$3,Demand!$F$8:$T$8,0))</f>
        <v>0</v>
      </c>
      <c r="Q150" s="5">
        <f>INDEX(Demand!$F$9:$T$268,MATCH('SPC Backing (Hide)'!$B150,Demand!$C$9:$C$268,0),MATCH('SPC Backing (Hide)'!Q$3,Demand!$F$8:$T$8,0))</f>
        <v>0</v>
      </c>
      <c r="R150" s="5">
        <f>INDEX(Demand!$F$9:$T$268,MATCH('SPC Backing (Hide)'!$B150,Demand!$C$9:$C$268,0),MATCH('SPC Backing (Hide)'!R$3,Demand!$F$8:$T$8,0))</f>
        <v>0</v>
      </c>
      <c r="S150" s="5">
        <f>INDEX(Demand!$F$9:$T$268,MATCH('SPC Backing (Hide)'!$B150,Demand!$C$9:$C$268,0),MATCH('SPC Backing (Hide)'!S$3,Demand!$F$8:$T$8,0))</f>
        <v>0</v>
      </c>
      <c r="T150" s="6">
        <f>INDEX(Demand!$F$9:$T$268,MATCH('SPC Backing (Hide)'!$B150,Demand!$C$9:$C$268,0),MATCH('SPC Backing (Hide)'!T$3,Demand!$F$8:$T$8,0))</f>
        <v>0</v>
      </c>
      <c r="U150" s="5">
        <f t="shared" si="32"/>
        <v>0</v>
      </c>
      <c r="V150">
        <f>IF(SPC!$B$13="",1,IF(SPC!$B$12="Yes",IF(Setup!$B$11="Weekly",IF(ROW(A147)&gt;=Demand!$A$8-51,1,0),IF(ROW(A147)&gt;=Demand!$A$8-11,1,0)),IF(Setup!$B$11="Weekly",IF(AND(B150&gt;=SPC!$B$13,B150&lt;SPC!$B$14),1,0),IF(AND(MATCH(E150,$E$4:$E$263,0)&gt;=MATCH(SPC!$B$13,$E$4:$E$263,0),MATCH(E150,$E$4:$E$263,0)&lt;=MATCH(SPC!$B$14,$E$4:$E$263,0)),1,0))))</f>
        <v>1</v>
      </c>
      <c r="W150" cm="1">
        <f t="array" ref="W150">INDEX($F$4:$U$263,ROW(A147),MATCH($X$2,$F$3:$U$3,0))</f>
        <v>0</v>
      </c>
      <c r="X150" t="e">
        <f>AVERAGE(INDEX($F$4:$U$263,MATCH(SPC!$B$13,IF(Setup!$B$11="Weekly",'SPC Backing (Hide)'!$B$4:$B$263,'SPC Backing (Hide)'!$E$4:$E$263),0),MATCH($X$2,$F$3:$U$3,0)):INDEX($F$4:$U$263,MATCH(SPC!$B$14,IF(Setup!$B$11="Weekly",'SPC Backing (Hide)'!$B$4:$B$263,'SPC Backing (Hide)'!$E$4:$E$263),0),MATCH('SPC Backing (Hide)'!$X$2,'SPC Backing (Hide)'!$F$3:$U$3,0)))</f>
        <v>#N/A</v>
      </c>
      <c r="Y150" cm="1">
        <f t="array" ref="Y150">ABS(INDEX($F$4:$U$263,ROW(A147),MATCH($X$2,$F$3:$U$3,0))-INDEX($F$4:$U$263,ROW(A146),MATCH($X$2,$F$3:$U$3,0)))</f>
        <v>0</v>
      </c>
      <c r="Z150" t="e">
        <f>AVERAGE(INDEX($Y$4:$Y$263,MATCH(SPC!$B$13,IF(Setup!$B$11="Weekly",'SPC Backing (Hide)'!$B$4:$B$263,'SPC Backing (Hide)'!$E$4:$E$263),0)):INDEX($Y$4:$Y$263,MATCH(SPC!$B$14,IF(Setup!$B$11="Weekly",'SPC Backing (Hide)'!$B$4:$B$263,'SPC Backing (Hide)'!$E$4:$E$263),0),1))</f>
        <v>#N/A</v>
      </c>
      <c r="AA150" t="e">
        <f t="shared" si="33"/>
        <v>#N/A</v>
      </c>
      <c r="AB150" t="e">
        <f t="shared" si="34"/>
        <v>#N/A</v>
      </c>
      <c r="AC150" t="e">
        <f t="shared" si="35"/>
        <v>#N/A</v>
      </c>
      <c r="AD150" t="e">
        <f t="shared" si="36"/>
        <v>#N/A</v>
      </c>
      <c r="AE150" t="e">
        <f t="shared" si="37"/>
        <v>#N/A</v>
      </c>
      <c r="AF150" t="e">
        <f t="shared" si="38"/>
        <v>#N/A</v>
      </c>
      <c r="AG150" t="e">
        <f t="shared" si="39"/>
        <v>#N/A</v>
      </c>
      <c r="AH150" t="e">
        <f t="shared" si="40"/>
        <v>#N/A</v>
      </c>
      <c r="AI150" t="e">
        <f t="shared" si="47"/>
        <v>#N/A</v>
      </c>
      <c r="AJ150" t="e">
        <f t="shared" si="41"/>
        <v>#N/A</v>
      </c>
      <c r="AK150">
        <f t="shared" si="42"/>
        <v>0</v>
      </c>
      <c r="AL150" t="e">
        <f t="shared" si="43"/>
        <v>#N/A</v>
      </c>
      <c r="AM150" t="e">
        <f t="shared" si="44"/>
        <v>#N/A</v>
      </c>
      <c r="AN150" t="e">
        <f t="shared" si="45"/>
        <v>#N/A</v>
      </c>
      <c r="AO150" t="e">
        <f>_xlfn.PERCENTILE.INC(INDEX($W$4:$W$263,MATCH(SPC!$B$13,IF(Setup!$B$11="Weekly",'SPC Backing (Hide)'!$B$4:$B$263,'SPC Backing (Hide)'!$E$4:$E$263),0),1):INDEX($W$4:$W$263,MATCH(SPC!$B$14,IF(Setup!$B$11="Weekly",'SPC Backing (Hide)'!$B$4:$B$263,'SPC Backing (Hide)'!$E$4:$E$263),0),1),'SPC Backing (Hide)'!$AO$3)</f>
        <v>#N/A</v>
      </c>
      <c r="AP150" t="e">
        <f>IF(_xlfn.PERCENTILE.INC(INDEX($W$4:$W$263,MATCH(SPC!$B$13,IF(Setup!$B$11="Weekly",'SPC Backing (Hide)'!$B$4:$B$263,'SPC Backing (Hide)'!$E$4:$E$263),0),1):INDEX($W$4:$W$263,MATCH(SPC!$B$14,IF(Setup!$B$11="Weekly",'SPC Backing (Hide)'!$B$4:$B$263,'SPC Backing (Hide)'!$E$4:$E$263),0),1),'SPC Backing (Hide)'!$AP$3)=AO150,_xlfn.PERCENTILE.INC(INDEX($W$4:$W$263,MATCH(SPC!$B$13,IF(Setup!$B$11="Weekly",'SPC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0" t="e">
        <f t="shared" si="46"/>
        <v>#N/A</v>
      </c>
    </row>
    <row r="151" spans="2:43" x14ac:dyDescent="0.35">
      <c r="B151" s="12" t="str">
        <f>Demand!C156</f>
        <v/>
      </c>
      <c r="C151" s="57" t="str">
        <f>Demand!D156</f>
        <v/>
      </c>
      <c r="D151" s="57" t="str">
        <f>Demand!E156</f>
        <v/>
      </c>
      <c r="E151" s="57" t="e">
        <f>TEXT(D151*29,"mmm")&amp;"-"&amp;IF(D151=1,MAX($C$4:C150)+1,MAX($C$4:C150))</f>
        <v>#VALUE!</v>
      </c>
      <c r="F151" s="7">
        <f>INDEX(Demand!$F$9:$T$268,MATCH('SPC Backing (Hide)'!$B151,Demand!$C$9:$C$268,0),MATCH('SPC Backing (Hide)'!F$3,Demand!$F$8:$T$8,0))</f>
        <v>0</v>
      </c>
      <c r="G151" s="5">
        <f>INDEX(Demand!$F$9:$T$268,MATCH('SPC Backing (Hide)'!$B151,Demand!$C$9:$C$268,0),MATCH('SPC Backing (Hide)'!G$3,Demand!$F$8:$T$8,0))</f>
        <v>0</v>
      </c>
      <c r="H151" s="5">
        <f>INDEX(Demand!$F$9:$T$268,MATCH('SPC Backing (Hide)'!$B151,Demand!$C$9:$C$268,0),MATCH('SPC Backing (Hide)'!H$3,Demand!$F$8:$T$8,0))</f>
        <v>0</v>
      </c>
      <c r="I151" s="5">
        <f>INDEX(Demand!$F$9:$T$268,MATCH('SPC Backing (Hide)'!$B151,Demand!$C$9:$C$268,0),MATCH('SPC Backing (Hide)'!I$3,Demand!$F$8:$T$8,0))</f>
        <v>0</v>
      </c>
      <c r="J151" s="5">
        <f>INDEX(Demand!$F$9:$T$268,MATCH('SPC Backing (Hide)'!$B151,Demand!$C$9:$C$268,0),MATCH('SPC Backing (Hide)'!J$3,Demand!$F$8:$T$8,0))</f>
        <v>0</v>
      </c>
      <c r="K151" s="5">
        <f>INDEX(Demand!$F$9:$T$268,MATCH('SPC Backing (Hide)'!$B151,Demand!$C$9:$C$268,0),MATCH('SPC Backing (Hide)'!K$3,Demand!$F$8:$T$8,0))</f>
        <v>0</v>
      </c>
      <c r="L151" s="5">
        <f>INDEX(Demand!$F$9:$T$268,MATCH('SPC Backing (Hide)'!$B151,Demand!$C$9:$C$268,0),MATCH('SPC Backing (Hide)'!L$3,Demand!$F$8:$T$8,0))</f>
        <v>0</v>
      </c>
      <c r="M151" s="5">
        <f>INDEX(Demand!$F$9:$T$268,MATCH('SPC Backing (Hide)'!$B151,Demand!$C$9:$C$268,0),MATCH('SPC Backing (Hide)'!M$3,Demand!$F$8:$T$8,0))</f>
        <v>0</v>
      </c>
      <c r="N151" s="5">
        <f>INDEX(Demand!$F$9:$T$268,MATCH('SPC Backing (Hide)'!$B151,Demand!$C$9:$C$268,0),MATCH('SPC Backing (Hide)'!N$3,Demand!$F$8:$T$8,0))</f>
        <v>0</v>
      </c>
      <c r="O151" s="5">
        <f>INDEX(Demand!$F$9:$T$268,MATCH('SPC Backing (Hide)'!$B151,Demand!$C$9:$C$268,0),MATCH('SPC Backing (Hide)'!O$3,Demand!$F$8:$T$8,0))</f>
        <v>0</v>
      </c>
      <c r="P151" s="5">
        <f>INDEX(Demand!$F$9:$T$268,MATCH('SPC Backing (Hide)'!$B151,Demand!$C$9:$C$268,0),MATCH('SPC Backing (Hide)'!P$3,Demand!$F$8:$T$8,0))</f>
        <v>0</v>
      </c>
      <c r="Q151" s="5">
        <f>INDEX(Demand!$F$9:$T$268,MATCH('SPC Backing (Hide)'!$B151,Demand!$C$9:$C$268,0),MATCH('SPC Backing (Hide)'!Q$3,Demand!$F$8:$T$8,0))</f>
        <v>0</v>
      </c>
      <c r="R151" s="5">
        <f>INDEX(Demand!$F$9:$T$268,MATCH('SPC Backing (Hide)'!$B151,Demand!$C$9:$C$268,0),MATCH('SPC Backing (Hide)'!R$3,Demand!$F$8:$T$8,0))</f>
        <v>0</v>
      </c>
      <c r="S151" s="5">
        <f>INDEX(Demand!$F$9:$T$268,MATCH('SPC Backing (Hide)'!$B151,Demand!$C$9:$C$268,0),MATCH('SPC Backing (Hide)'!S$3,Demand!$F$8:$T$8,0))</f>
        <v>0</v>
      </c>
      <c r="T151" s="6">
        <f>INDEX(Demand!$F$9:$T$268,MATCH('SPC Backing (Hide)'!$B151,Demand!$C$9:$C$268,0),MATCH('SPC Backing (Hide)'!T$3,Demand!$F$8:$T$8,0))</f>
        <v>0</v>
      </c>
      <c r="U151" s="5">
        <f t="shared" si="32"/>
        <v>0</v>
      </c>
      <c r="V151">
        <f>IF(SPC!$B$13="",1,IF(SPC!$B$12="Yes",IF(Setup!$B$11="Weekly",IF(ROW(A148)&gt;=Demand!$A$8-51,1,0),IF(ROW(A148)&gt;=Demand!$A$8-11,1,0)),IF(Setup!$B$11="Weekly",IF(AND(B151&gt;=SPC!$B$13,B151&lt;SPC!$B$14),1,0),IF(AND(MATCH(E151,$E$4:$E$263,0)&gt;=MATCH(SPC!$B$13,$E$4:$E$263,0),MATCH(E151,$E$4:$E$263,0)&lt;=MATCH(SPC!$B$14,$E$4:$E$263,0)),1,0))))</f>
        <v>1</v>
      </c>
      <c r="W151" cm="1">
        <f t="array" ref="W151">INDEX($F$4:$U$263,ROW(A148),MATCH($X$2,$F$3:$U$3,0))</f>
        <v>0</v>
      </c>
      <c r="X151" t="e">
        <f>AVERAGE(INDEX($F$4:$U$263,MATCH(SPC!$B$13,IF(Setup!$B$11="Weekly",'SPC Backing (Hide)'!$B$4:$B$263,'SPC Backing (Hide)'!$E$4:$E$263),0),MATCH($X$2,$F$3:$U$3,0)):INDEX($F$4:$U$263,MATCH(SPC!$B$14,IF(Setup!$B$11="Weekly",'SPC Backing (Hide)'!$B$4:$B$263,'SPC Backing (Hide)'!$E$4:$E$263),0),MATCH('SPC Backing (Hide)'!$X$2,'SPC Backing (Hide)'!$F$3:$U$3,0)))</f>
        <v>#N/A</v>
      </c>
      <c r="Y151" cm="1">
        <f t="array" ref="Y151">ABS(INDEX($F$4:$U$263,ROW(A148),MATCH($X$2,$F$3:$U$3,0))-INDEX($F$4:$U$263,ROW(A147),MATCH($X$2,$F$3:$U$3,0)))</f>
        <v>0</v>
      </c>
      <c r="Z151" t="e">
        <f>AVERAGE(INDEX($Y$4:$Y$263,MATCH(SPC!$B$13,IF(Setup!$B$11="Weekly",'SPC Backing (Hide)'!$B$4:$B$263,'SPC Backing (Hide)'!$E$4:$E$263),0)):INDEX($Y$4:$Y$263,MATCH(SPC!$B$14,IF(Setup!$B$11="Weekly",'SPC Backing (Hide)'!$B$4:$B$263,'SPC Backing (Hide)'!$E$4:$E$263),0),1))</f>
        <v>#N/A</v>
      </c>
      <c r="AA151" t="e">
        <f t="shared" si="33"/>
        <v>#N/A</v>
      </c>
      <c r="AB151" t="e">
        <f t="shared" si="34"/>
        <v>#N/A</v>
      </c>
      <c r="AC151" t="e">
        <f t="shared" si="35"/>
        <v>#N/A</v>
      </c>
      <c r="AD151" t="e">
        <f t="shared" si="36"/>
        <v>#N/A</v>
      </c>
      <c r="AE151" t="e">
        <f t="shared" si="37"/>
        <v>#N/A</v>
      </c>
      <c r="AF151" t="e">
        <f t="shared" si="38"/>
        <v>#N/A</v>
      </c>
      <c r="AG151" t="e">
        <f t="shared" si="39"/>
        <v>#N/A</v>
      </c>
      <c r="AH151" t="e">
        <f t="shared" si="40"/>
        <v>#N/A</v>
      </c>
      <c r="AI151" t="e">
        <f t="shared" si="47"/>
        <v>#N/A</v>
      </c>
      <c r="AJ151" t="e">
        <f t="shared" si="41"/>
        <v>#N/A</v>
      </c>
      <c r="AK151">
        <f t="shared" si="42"/>
        <v>0</v>
      </c>
      <c r="AL151" t="e">
        <f t="shared" si="43"/>
        <v>#N/A</v>
      </c>
      <c r="AM151" t="e">
        <f t="shared" si="44"/>
        <v>#N/A</v>
      </c>
      <c r="AN151" t="e">
        <f t="shared" si="45"/>
        <v>#N/A</v>
      </c>
      <c r="AO151" t="e">
        <f>_xlfn.PERCENTILE.INC(INDEX($W$4:$W$263,MATCH(SPC!$B$13,IF(Setup!$B$11="Weekly",'SPC Backing (Hide)'!$B$4:$B$263,'SPC Backing (Hide)'!$E$4:$E$263),0),1):INDEX($W$4:$W$263,MATCH(SPC!$B$14,IF(Setup!$B$11="Weekly",'SPC Backing (Hide)'!$B$4:$B$263,'SPC Backing (Hide)'!$E$4:$E$263),0),1),'SPC Backing (Hide)'!$AO$3)</f>
        <v>#N/A</v>
      </c>
      <c r="AP151" t="e">
        <f>IF(_xlfn.PERCENTILE.INC(INDEX($W$4:$W$263,MATCH(SPC!$B$13,IF(Setup!$B$11="Weekly",'SPC Backing (Hide)'!$B$4:$B$263,'SPC Backing (Hide)'!$E$4:$E$263),0),1):INDEX($W$4:$W$263,MATCH(SPC!$B$14,IF(Setup!$B$11="Weekly",'SPC Backing (Hide)'!$B$4:$B$263,'SPC Backing (Hide)'!$E$4:$E$263),0),1),'SPC Backing (Hide)'!$AP$3)=AO151,_xlfn.PERCENTILE.INC(INDEX($W$4:$W$263,MATCH(SPC!$B$13,IF(Setup!$B$11="Weekly",'SPC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1" t="e">
        <f t="shared" si="46"/>
        <v>#N/A</v>
      </c>
    </row>
    <row r="152" spans="2:43" x14ac:dyDescent="0.35">
      <c r="B152" s="12" t="str">
        <f>Demand!C157</f>
        <v/>
      </c>
      <c r="C152" s="57" t="str">
        <f>Demand!D157</f>
        <v/>
      </c>
      <c r="D152" s="57" t="str">
        <f>Demand!E157</f>
        <v/>
      </c>
      <c r="E152" s="57" t="e">
        <f>TEXT(D152*29,"mmm")&amp;"-"&amp;IF(D152=1,MAX($C$4:C151)+1,MAX($C$4:C151))</f>
        <v>#VALUE!</v>
      </c>
      <c r="F152" s="7">
        <f>INDEX(Demand!$F$9:$T$268,MATCH('SPC Backing (Hide)'!$B152,Demand!$C$9:$C$268,0),MATCH('SPC Backing (Hide)'!F$3,Demand!$F$8:$T$8,0))</f>
        <v>0</v>
      </c>
      <c r="G152" s="5">
        <f>INDEX(Demand!$F$9:$T$268,MATCH('SPC Backing (Hide)'!$B152,Demand!$C$9:$C$268,0),MATCH('SPC Backing (Hide)'!G$3,Demand!$F$8:$T$8,0))</f>
        <v>0</v>
      </c>
      <c r="H152" s="5">
        <f>INDEX(Demand!$F$9:$T$268,MATCH('SPC Backing (Hide)'!$B152,Demand!$C$9:$C$268,0),MATCH('SPC Backing (Hide)'!H$3,Demand!$F$8:$T$8,0))</f>
        <v>0</v>
      </c>
      <c r="I152" s="5">
        <f>INDEX(Demand!$F$9:$T$268,MATCH('SPC Backing (Hide)'!$B152,Demand!$C$9:$C$268,0),MATCH('SPC Backing (Hide)'!I$3,Demand!$F$8:$T$8,0))</f>
        <v>0</v>
      </c>
      <c r="J152" s="5">
        <f>INDEX(Demand!$F$9:$T$268,MATCH('SPC Backing (Hide)'!$B152,Demand!$C$9:$C$268,0),MATCH('SPC Backing (Hide)'!J$3,Demand!$F$8:$T$8,0))</f>
        <v>0</v>
      </c>
      <c r="K152" s="5">
        <f>INDEX(Demand!$F$9:$T$268,MATCH('SPC Backing (Hide)'!$B152,Demand!$C$9:$C$268,0),MATCH('SPC Backing (Hide)'!K$3,Demand!$F$8:$T$8,0))</f>
        <v>0</v>
      </c>
      <c r="L152" s="5">
        <f>INDEX(Demand!$F$9:$T$268,MATCH('SPC Backing (Hide)'!$B152,Demand!$C$9:$C$268,0),MATCH('SPC Backing (Hide)'!L$3,Demand!$F$8:$T$8,0))</f>
        <v>0</v>
      </c>
      <c r="M152" s="5">
        <f>INDEX(Demand!$F$9:$T$268,MATCH('SPC Backing (Hide)'!$B152,Demand!$C$9:$C$268,0),MATCH('SPC Backing (Hide)'!M$3,Demand!$F$8:$T$8,0))</f>
        <v>0</v>
      </c>
      <c r="N152" s="5">
        <f>INDEX(Demand!$F$9:$T$268,MATCH('SPC Backing (Hide)'!$B152,Demand!$C$9:$C$268,0),MATCH('SPC Backing (Hide)'!N$3,Demand!$F$8:$T$8,0))</f>
        <v>0</v>
      </c>
      <c r="O152" s="5">
        <f>INDEX(Demand!$F$9:$T$268,MATCH('SPC Backing (Hide)'!$B152,Demand!$C$9:$C$268,0),MATCH('SPC Backing (Hide)'!O$3,Demand!$F$8:$T$8,0))</f>
        <v>0</v>
      </c>
      <c r="P152" s="5">
        <f>INDEX(Demand!$F$9:$T$268,MATCH('SPC Backing (Hide)'!$B152,Demand!$C$9:$C$268,0),MATCH('SPC Backing (Hide)'!P$3,Demand!$F$8:$T$8,0))</f>
        <v>0</v>
      </c>
      <c r="Q152" s="5">
        <f>INDEX(Demand!$F$9:$T$268,MATCH('SPC Backing (Hide)'!$B152,Demand!$C$9:$C$268,0),MATCH('SPC Backing (Hide)'!Q$3,Demand!$F$8:$T$8,0))</f>
        <v>0</v>
      </c>
      <c r="R152" s="5">
        <f>INDEX(Demand!$F$9:$T$268,MATCH('SPC Backing (Hide)'!$B152,Demand!$C$9:$C$268,0),MATCH('SPC Backing (Hide)'!R$3,Demand!$F$8:$T$8,0))</f>
        <v>0</v>
      </c>
      <c r="S152" s="5">
        <f>INDEX(Demand!$F$9:$T$268,MATCH('SPC Backing (Hide)'!$B152,Demand!$C$9:$C$268,0),MATCH('SPC Backing (Hide)'!S$3,Demand!$F$8:$T$8,0))</f>
        <v>0</v>
      </c>
      <c r="T152" s="6">
        <f>INDEX(Demand!$F$9:$T$268,MATCH('SPC Backing (Hide)'!$B152,Demand!$C$9:$C$268,0),MATCH('SPC Backing (Hide)'!T$3,Demand!$F$8:$T$8,0))</f>
        <v>0</v>
      </c>
      <c r="U152" s="5">
        <f t="shared" si="32"/>
        <v>0</v>
      </c>
      <c r="V152">
        <f>IF(SPC!$B$13="",1,IF(SPC!$B$12="Yes",IF(Setup!$B$11="Weekly",IF(ROW(A149)&gt;=Demand!$A$8-51,1,0),IF(ROW(A149)&gt;=Demand!$A$8-11,1,0)),IF(Setup!$B$11="Weekly",IF(AND(B152&gt;=SPC!$B$13,B152&lt;SPC!$B$14),1,0),IF(AND(MATCH(E152,$E$4:$E$263,0)&gt;=MATCH(SPC!$B$13,$E$4:$E$263,0),MATCH(E152,$E$4:$E$263,0)&lt;=MATCH(SPC!$B$14,$E$4:$E$263,0)),1,0))))</f>
        <v>1</v>
      </c>
      <c r="W152" cm="1">
        <f t="array" ref="W152">INDEX($F$4:$U$263,ROW(A149),MATCH($X$2,$F$3:$U$3,0))</f>
        <v>0</v>
      </c>
      <c r="X152" t="e">
        <f>AVERAGE(INDEX($F$4:$U$263,MATCH(SPC!$B$13,IF(Setup!$B$11="Weekly",'SPC Backing (Hide)'!$B$4:$B$263,'SPC Backing (Hide)'!$E$4:$E$263),0),MATCH($X$2,$F$3:$U$3,0)):INDEX($F$4:$U$263,MATCH(SPC!$B$14,IF(Setup!$B$11="Weekly",'SPC Backing (Hide)'!$B$4:$B$263,'SPC Backing (Hide)'!$E$4:$E$263),0),MATCH('SPC Backing (Hide)'!$X$2,'SPC Backing (Hide)'!$F$3:$U$3,0)))</f>
        <v>#N/A</v>
      </c>
      <c r="Y152" cm="1">
        <f t="array" ref="Y152">ABS(INDEX($F$4:$U$263,ROW(A149),MATCH($X$2,$F$3:$U$3,0))-INDEX($F$4:$U$263,ROW(A148),MATCH($X$2,$F$3:$U$3,0)))</f>
        <v>0</v>
      </c>
      <c r="Z152" t="e">
        <f>AVERAGE(INDEX($Y$4:$Y$263,MATCH(SPC!$B$13,IF(Setup!$B$11="Weekly",'SPC Backing (Hide)'!$B$4:$B$263,'SPC Backing (Hide)'!$E$4:$E$263),0)):INDEX($Y$4:$Y$263,MATCH(SPC!$B$14,IF(Setup!$B$11="Weekly",'SPC Backing (Hide)'!$B$4:$B$263,'SPC Backing (Hide)'!$E$4:$E$263),0),1))</f>
        <v>#N/A</v>
      </c>
      <c r="AA152" t="e">
        <f t="shared" si="33"/>
        <v>#N/A</v>
      </c>
      <c r="AB152" t="e">
        <f t="shared" si="34"/>
        <v>#N/A</v>
      </c>
      <c r="AC152" t="e">
        <f t="shared" si="35"/>
        <v>#N/A</v>
      </c>
      <c r="AD152" t="e">
        <f t="shared" si="36"/>
        <v>#N/A</v>
      </c>
      <c r="AE152" t="e">
        <f t="shared" si="37"/>
        <v>#N/A</v>
      </c>
      <c r="AF152" t="e">
        <f t="shared" si="38"/>
        <v>#N/A</v>
      </c>
      <c r="AG152" t="e">
        <f t="shared" si="39"/>
        <v>#N/A</v>
      </c>
      <c r="AH152" t="e">
        <f t="shared" si="40"/>
        <v>#N/A</v>
      </c>
      <c r="AI152" t="e">
        <f t="shared" si="47"/>
        <v>#N/A</v>
      </c>
      <c r="AJ152" t="e">
        <f t="shared" si="41"/>
        <v>#N/A</v>
      </c>
      <c r="AK152">
        <f t="shared" si="42"/>
        <v>0</v>
      </c>
      <c r="AL152" t="e">
        <f t="shared" si="43"/>
        <v>#N/A</v>
      </c>
      <c r="AM152" t="e">
        <f t="shared" si="44"/>
        <v>#N/A</v>
      </c>
      <c r="AN152" t="e">
        <f t="shared" si="45"/>
        <v>#N/A</v>
      </c>
      <c r="AO152" t="e">
        <f>_xlfn.PERCENTILE.INC(INDEX($W$4:$W$263,MATCH(SPC!$B$13,IF(Setup!$B$11="Weekly",'SPC Backing (Hide)'!$B$4:$B$263,'SPC Backing (Hide)'!$E$4:$E$263),0),1):INDEX($W$4:$W$263,MATCH(SPC!$B$14,IF(Setup!$B$11="Weekly",'SPC Backing (Hide)'!$B$4:$B$263,'SPC Backing (Hide)'!$E$4:$E$263),0),1),'SPC Backing (Hide)'!$AO$3)</f>
        <v>#N/A</v>
      </c>
      <c r="AP152" t="e">
        <f>IF(_xlfn.PERCENTILE.INC(INDEX($W$4:$W$263,MATCH(SPC!$B$13,IF(Setup!$B$11="Weekly",'SPC Backing (Hide)'!$B$4:$B$263,'SPC Backing (Hide)'!$E$4:$E$263),0),1):INDEX($W$4:$W$263,MATCH(SPC!$B$14,IF(Setup!$B$11="Weekly",'SPC Backing (Hide)'!$B$4:$B$263,'SPC Backing (Hide)'!$E$4:$E$263),0),1),'SPC Backing (Hide)'!$AP$3)=AO152,_xlfn.PERCENTILE.INC(INDEX($W$4:$W$263,MATCH(SPC!$B$13,IF(Setup!$B$11="Weekly",'SPC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2" t="e">
        <f t="shared" si="46"/>
        <v>#N/A</v>
      </c>
    </row>
    <row r="153" spans="2:43" x14ac:dyDescent="0.35">
      <c r="B153" s="12" t="str">
        <f>Demand!C158</f>
        <v/>
      </c>
      <c r="C153" s="57" t="str">
        <f>Demand!D158</f>
        <v/>
      </c>
      <c r="D153" s="57" t="str">
        <f>Demand!E158</f>
        <v/>
      </c>
      <c r="E153" s="57" t="e">
        <f>TEXT(D153*29,"mmm")&amp;"-"&amp;IF(D153=1,MAX($C$4:C152)+1,MAX($C$4:C152))</f>
        <v>#VALUE!</v>
      </c>
      <c r="F153" s="7">
        <f>INDEX(Demand!$F$9:$T$268,MATCH('SPC Backing (Hide)'!$B153,Demand!$C$9:$C$268,0),MATCH('SPC Backing (Hide)'!F$3,Demand!$F$8:$T$8,0))</f>
        <v>0</v>
      </c>
      <c r="G153" s="5">
        <f>INDEX(Demand!$F$9:$T$268,MATCH('SPC Backing (Hide)'!$B153,Demand!$C$9:$C$268,0),MATCH('SPC Backing (Hide)'!G$3,Demand!$F$8:$T$8,0))</f>
        <v>0</v>
      </c>
      <c r="H153" s="5">
        <f>INDEX(Demand!$F$9:$T$268,MATCH('SPC Backing (Hide)'!$B153,Demand!$C$9:$C$268,0),MATCH('SPC Backing (Hide)'!H$3,Demand!$F$8:$T$8,0))</f>
        <v>0</v>
      </c>
      <c r="I153" s="5">
        <f>INDEX(Demand!$F$9:$T$268,MATCH('SPC Backing (Hide)'!$B153,Demand!$C$9:$C$268,0),MATCH('SPC Backing (Hide)'!I$3,Demand!$F$8:$T$8,0))</f>
        <v>0</v>
      </c>
      <c r="J153" s="5">
        <f>INDEX(Demand!$F$9:$T$268,MATCH('SPC Backing (Hide)'!$B153,Demand!$C$9:$C$268,0),MATCH('SPC Backing (Hide)'!J$3,Demand!$F$8:$T$8,0))</f>
        <v>0</v>
      </c>
      <c r="K153" s="5">
        <f>INDEX(Demand!$F$9:$T$268,MATCH('SPC Backing (Hide)'!$B153,Demand!$C$9:$C$268,0),MATCH('SPC Backing (Hide)'!K$3,Demand!$F$8:$T$8,0))</f>
        <v>0</v>
      </c>
      <c r="L153" s="5">
        <f>INDEX(Demand!$F$9:$T$268,MATCH('SPC Backing (Hide)'!$B153,Demand!$C$9:$C$268,0),MATCH('SPC Backing (Hide)'!L$3,Demand!$F$8:$T$8,0))</f>
        <v>0</v>
      </c>
      <c r="M153" s="5">
        <f>INDEX(Demand!$F$9:$T$268,MATCH('SPC Backing (Hide)'!$B153,Demand!$C$9:$C$268,0),MATCH('SPC Backing (Hide)'!M$3,Demand!$F$8:$T$8,0))</f>
        <v>0</v>
      </c>
      <c r="N153" s="5">
        <f>INDEX(Demand!$F$9:$T$268,MATCH('SPC Backing (Hide)'!$B153,Demand!$C$9:$C$268,0),MATCH('SPC Backing (Hide)'!N$3,Demand!$F$8:$T$8,0))</f>
        <v>0</v>
      </c>
      <c r="O153" s="5">
        <f>INDEX(Demand!$F$9:$T$268,MATCH('SPC Backing (Hide)'!$B153,Demand!$C$9:$C$268,0),MATCH('SPC Backing (Hide)'!O$3,Demand!$F$8:$T$8,0))</f>
        <v>0</v>
      </c>
      <c r="P153" s="5">
        <f>INDEX(Demand!$F$9:$T$268,MATCH('SPC Backing (Hide)'!$B153,Demand!$C$9:$C$268,0),MATCH('SPC Backing (Hide)'!P$3,Demand!$F$8:$T$8,0))</f>
        <v>0</v>
      </c>
      <c r="Q153" s="5">
        <f>INDEX(Demand!$F$9:$T$268,MATCH('SPC Backing (Hide)'!$B153,Demand!$C$9:$C$268,0),MATCH('SPC Backing (Hide)'!Q$3,Demand!$F$8:$T$8,0))</f>
        <v>0</v>
      </c>
      <c r="R153" s="5">
        <f>INDEX(Demand!$F$9:$T$268,MATCH('SPC Backing (Hide)'!$B153,Demand!$C$9:$C$268,0),MATCH('SPC Backing (Hide)'!R$3,Demand!$F$8:$T$8,0))</f>
        <v>0</v>
      </c>
      <c r="S153" s="5">
        <f>INDEX(Demand!$F$9:$T$268,MATCH('SPC Backing (Hide)'!$B153,Demand!$C$9:$C$268,0),MATCH('SPC Backing (Hide)'!S$3,Demand!$F$8:$T$8,0))</f>
        <v>0</v>
      </c>
      <c r="T153" s="6">
        <f>INDEX(Demand!$F$9:$T$268,MATCH('SPC Backing (Hide)'!$B153,Demand!$C$9:$C$268,0),MATCH('SPC Backing (Hide)'!T$3,Demand!$F$8:$T$8,0))</f>
        <v>0</v>
      </c>
      <c r="U153" s="5">
        <f t="shared" si="32"/>
        <v>0</v>
      </c>
      <c r="V153">
        <f>IF(SPC!$B$13="",1,IF(SPC!$B$12="Yes",IF(Setup!$B$11="Weekly",IF(ROW(A150)&gt;=Demand!$A$8-51,1,0),IF(ROW(A150)&gt;=Demand!$A$8-11,1,0)),IF(Setup!$B$11="Weekly",IF(AND(B153&gt;=SPC!$B$13,B153&lt;SPC!$B$14),1,0),IF(AND(MATCH(E153,$E$4:$E$263,0)&gt;=MATCH(SPC!$B$13,$E$4:$E$263,0),MATCH(E153,$E$4:$E$263,0)&lt;=MATCH(SPC!$B$14,$E$4:$E$263,0)),1,0))))</f>
        <v>1</v>
      </c>
      <c r="W153" cm="1">
        <f t="array" ref="W153">INDEX($F$4:$U$263,ROW(A150),MATCH($X$2,$F$3:$U$3,0))</f>
        <v>0</v>
      </c>
      <c r="X153" t="e">
        <f>AVERAGE(INDEX($F$4:$U$263,MATCH(SPC!$B$13,IF(Setup!$B$11="Weekly",'SPC Backing (Hide)'!$B$4:$B$263,'SPC Backing (Hide)'!$E$4:$E$263),0),MATCH($X$2,$F$3:$U$3,0)):INDEX($F$4:$U$263,MATCH(SPC!$B$14,IF(Setup!$B$11="Weekly",'SPC Backing (Hide)'!$B$4:$B$263,'SPC Backing (Hide)'!$E$4:$E$263),0),MATCH('SPC Backing (Hide)'!$X$2,'SPC Backing (Hide)'!$F$3:$U$3,0)))</f>
        <v>#N/A</v>
      </c>
      <c r="Y153" cm="1">
        <f t="array" ref="Y153">ABS(INDEX($F$4:$U$263,ROW(A150),MATCH($X$2,$F$3:$U$3,0))-INDEX($F$4:$U$263,ROW(A149),MATCH($X$2,$F$3:$U$3,0)))</f>
        <v>0</v>
      </c>
      <c r="Z153" t="e">
        <f>AVERAGE(INDEX($Y$4:$Y$263,MATCH(SPC!$B$13,IF(Setup!$B$11="Weekly",'SPC Backing (Hide)'!$B$4:$B$263,'SPC Backing (Hide)'!$E$4:$E$263),0)):INDEX($Y$4:$Y$263,MATCH(SPC!$B$14,IF(Setup!$B$11="Weekly",'SPC Backing (Hide)'!$B$4:$B$263,'SPC Backing (Hide)'!$E$4:$E$263),0),1))</f>
        <v>#N/A</v>
      </c>
      <c r="AA153" t="e">
        <f t="shared" si="33"/>
        <v>#N/A</v>
      </c>
      <c r="AB153" t="e">
        <f t="shared" si="34"/>
        <v>#N/A</v>
      </c>
      <c r="AC153" t="e">
        <f t="shared" si="35"/>
        <v>#N/A</v>
      </c>
      <c r="AD153" t="e">
        <f t="shared" si="36"/>
        <v>#N/A</v>
      </c>
      <c r="AE153" t="e">
        <f t="shared" si="37"/>
        <v>#N/A</v>
      </c>
      <c r="AF153" t="e">
        <f t="shared" si="38"/>
        <v>#N/A</v>
      </c>
      <c r="AG153" t="e">
        <f t="shared" si="39"/>
        <v>#N/A</v>
      </c>
      <c r="AH153" t="e">
        <f t="shared" si="40"/>
        <v>#N/A</v>
      </c>
      <c r="AI153" t="e">
        <f t="shared" si="47"/>
        <v>#N/A</v>
      </c>
      <c r="AJ153" t="e">
        <f t="shared" si="41"/>
        <v>#N/A</v>
      </c>
      <c r="AK153">
        <f t="shared" si="42"/>
        <v>0</v>
      </c>
      <c r="AL153" t="e">
        <f t="shared" si="43"/>
        <v>#N/A</v>
      </c>
      <c r="AM153" t="e">
        <f t="shared" si="44"/>
        <v>#N/A</v>
      </c>
      <c r="AN153" t="e">
        <f t="shared" si="45"/>
        <v>#N/A</v>
      </c>
      <c r="AO153" t="e">
        <f>_xlfn.PERCENTILE.INC(INDEX($W$4:$W$263,MATCH(SPC!$B$13,IF(Setup!$B$11="Weekly",'SPC Backing (Hide)'!$B$4:$B$263,'SPC Backing (Hide)'!$E$4:$E$263),0),1):INDEX($W$4:$W$263,MATCH(SPC!$B$14,IF(Setup!$B$11="Weekly",'SPC Backing (Hide)'!$B$4:$B$263,'SPC Backing (Hide)'!$E$4:$E$263),0),1),'SPC Backing (Hide)'!$AO$3)</f>
        <v>#N/A</v>
      </c>
      <c r="AP153" t="e">
        <f>IF(_xlfn.PERCENTILE.INC(INDEX($W$4:$W$263,MATCH(SPC!$B$13,IF(Setup!$B$11="Weekly",'SPC Backing (Hide)'!$B$4:$B$263,'SPC Backing (Hide)'!$E$4:$E$263),0),1):INDEX($W$4:$W$263,MATCH(SPC!$B$14,IF(Setup!$B$11="Weekly",'SPC Backing (Hide)'!$B$4:$B$263,'SPC Backing (Hide)'!$E$4:$E$263),0),1),'SPC Backing (Hide)'!$AP$3)=AO153,_xlfn.PERCENTILE.INC(INDEX($W$4:$W$263,MATCH(SPC!$B$13,IF(Setup!$B$11="Weekly",'SPC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3" t="e">
        <f t="shared" si="46"/>
        <v>#N/A</v>
      </c>
    </row>
    <row r="154" spans="2:43" x14ac:dyDescent="0.35">
      <c r="B154" s="12" t="str">
        <f>Demand!C159</f>
        <v/>
      </c>
      <c r="C154" s="57" t="str">
        <f>Demand!D159</f>
        <v/>
      </c>
      <c r="D154" s="57" t="str">
        <f>Demand!E159</f>
        <v/>
      </c>
      <c r="E154" s="57" t="e">
        <f>TEXT(D154*29,"mmm")&amp;"-"&amp;IF(D154=1,MAX($C$4:C153)+1,MAX($C$4:C153))</f>
        <v>#VALUE!</v>
      </c>
      <c r="F154" s="7">
        <f>INDEX(Demand!$F$9:$T$268,MATCH('SPC Backing (Hide)'!$B154,Demand!$C$9:$C$268,0),MATCH('SPC Backing (Hide)'!F$3,Demand!$F$8:$T$8,0))</f>
        <v>0</v>
      </c>
      <c r="G154" s="5">
        <f>INDEX(Demand!$F$9:$T$268,MATCH('SPC Backing (Hide)'!$B154,Demand!$C$9:$C$268,0),MATCH('SPC Backing (Hide)'!G$3,Demand!$F$8:$T$8,0))</f>
        <v>0</v>
      </c>
      <c r="H154" s="5">
        <f>INDEX(Demand!$F$9:$T$268,MATCH('SPC Backing (Hide)'!$B154,Demand!$C$9:$C$268,0),MATCH('SPC Backing (Hide)'!H$3,Demand!$F$8:$T$8,0))</f>
        <v>0</v>
      </c>
      <c r="I154" s="5">
        <f>INDEX(Demand!$F$9:$T$268,MATCH('SPC Backing (Hide)'!$B154,Demand!$C$9:$C$268,0),MATCH('SPC Backing (Hide)'!I$3,Demand!$F$8:$T$8,0))</f>
        <v>0</v>
      </c>
      <c r="J154" s="5">
        <f>INDEX(Demand!$F$9:$T$268,MATCH('SPC Backing (Hide)'!$B154,Demand!$C$9:$C$268,0),MATCH('SPC Backing (Hide)'!J$3,Demand!$F$8:$T$8,0))</f>
        <v>0</v>
      </c>
      <c r="K154" s="5">
        <f>INDEX(Demand!$F$9:$T$268,MATCH('SPC Backing (Hide)'!$B154,Demand!$C$9:$C$268,0),MATCH('SPC Backing (Hide)'!K$3,Demand!$F$8:$T$8,0))</f>
        <v>0</v>
      </c>
      <c r="L154" s="5">
        <f>INDEX(Demand!$F$9:$T$268,MATCH('SPC Backing (Hide)'!$B154,Demand!$C$9:$C$268,0),MATCH('SPC Backing (Hide)'!L$3,Demand!$F$8:$T$8,0))</f>
        <v>0</v>
      </c>
      <c r="M154" s="5">
        <f>INDEX(Demand!$F$9:$T$268,MATCH('SPC Backing (Hide)'!$B154,Demand!$C$9:$C$268,0),MATCH('SPC Backing (Hide)'!M$3,Demand!$F$8:$T$8,0))</f>
        <v>0</v>
      </c>
      <c r="N154" s="5">
        <f>INDEX(Demand!$F$9:$T$268,MATCH('SPC Backing (Hide)'!$B154,Demand!$C$9:$C$268,0),MATCH('SPC Backing (Hide)'!N$3,Demand!$F$8:$T$8,0))</f>
        <v>0</v>
      </c>
      <c r="O154" s="5">
        <f>INDEX(Demand!$F$9:$T$268,MATCH('SPC Backing (Hide)'!$B154,Demand!$C$9:$C$268,0),MATCH('SPC Backing (Hide)'!O$3,Demand!$F$8:$T$8,0))</f>
        <v>0</v>
      </c>
      <c r="P154" s="5">
        <f>INDEX(Demand!$F$9:$T$268,MATCH('SPC Backing (Hide)'!$B154,Demand!$C$9:$C$268,0),MATCH('SPC Backing (Hide)'!P$3,Demand!$F$8:$T$8,0))</f>
        <v>0</v>
      </c>
      <c r="Q154" s="5">
        <f>INDEX(Demand!$F$9:$T$268,MATCH('SPC Backing (Hide)'!$B154,Demand!$C$9:$C$268,0),MATCH('SPC Backing (Hide)'!Q$3,Demand!$F$8:$T$8,0))</f>
        <v>0</v>
      </c>
      <c r="R154" s="5">
        <f>INDEX(Demand!$F$9:$T$268,MATCH('SPC Backing (Hide)'!$B154,Demand!$C$9:$C$268,0),MATCH('SPC Backing (Hide)'!R$3,Demand!$F$8:$T$8,0))</f>
        <v>0</v>
      </c>
      <c r="S154" s="5">
        <f>INDEX(Demand!$F$9:$T$268,MATCH('SPC Backing (Hide)'!$B154,Demand!$C$9:$C$268,0),MATCH('SPC Backing (Hide)'!S$3,Demand!$F$8:$T$8,0))</f>
        <v>0</v>
      </c>
      <c r="T154" s="6">
        <f>INDEX(Demand!$F$9:$T$268,MATCH('SPC Backing (Hide)'!$B154,Demand!$C$9:$C$268,0),MATCH('SPC Backing (Hide)'!T$3,Demand!$F$8:$T$8,0))</f>
        <v>0</v>
      </c>
      <c r="U154" s="5">
        <f t="shared" si="32"/>
        <v>0</v>
      </c>
      <c r="V154">
        <f>IF(SPC!$B$13="",1,IF(SPC!$B$12="Yes",IF(Setup!$B$11="Weekly",IF(ROW(A151)&gt;=Demand!$A$8-51,1,0),IF(ROW(A151)&gt;=Demand!$A$8-11,1,0)),IF(Setup!$B$11="Weekly",IF(AND(B154&gt;=SPC!$B$13,B154&lt;SPC!$B$14),1,0),IF(AND(MATCH(E154,$E$4:$E$263,0)&gt;=MATCH(SPC!$B$13,$E$4:$E$263,0),MATCH(E154,$E$4:$E$263,0)&lt;=MATCH(SPC!$B$14,$E$4:$E$263,0)),1,0))))</f>
        <v>1</v>
      </c>
      <c r="W154" cm="1">
        <f t="array" ref="W154">INDEX($F$4:$U$263,ROW(A151),MATCH($X$2,$F$3:$U$3,0))</f>
        <v>0</v>
      </c>
      <c r="X154" t="e">
        <f>AVERAGE(INDEX($F$4:$U$263,MATCH(SPC!$B$13,IF(Setup!$B$11="Weekly",'SPC Backing (Hide)'!$B$4:$B$263,'SPC Backing (Hide)'!$E$4:$E$263),0),MATCH($X$2,$F$3:$U$3,0)):INDEX($F$4:$U$263,MATCH(SPC!$B$14,IF(Setup!$B$11="Weekly",'SPC Backing (Hide)'!$B$4:$B$263,'SPC Backing (Hide)'!$E$4:$E$263),0),MATCH('SPC Backing (Hide)'!$X$2,'SPC Backing (Hide)'!$F$3:$U$3,0)))</f>
        <v>#N/A</v>
      </c>
      <c r="Y154" cm="1">
        <f t="array" ref="Y154">ABS(INDEX($F$4:$U$263,ROW(A151),MATCH($X$2,$F$3:$U$3,0))-INDEX($F$4:$U$263,ROW(A150),MATCH($X$2,$F$3:$U$3,0)))</f>
        <v>0</v>
      </c>
      <c r="Z154" t="e">
        <f>AVERAGE(INDEX($Y$4:$Y$263,MATCH(SPC!$B$13,IF(Setup!$B$11="Weekly",'SPC Backing (Hide)'!$B$4:$B$263,'SPC Backing (Hide)'!$E$4:$E$263),0)):INDEX($Y$4:$Y$263,MATCH(SPC!$B$14,IF(Setup!$B$11="Weekly",'SPC Backing (Hide)'!$B$4:$B$263,'SPC Backing (Hide)'!$E$4:$E$263),0),1))</f>
        <v>#N/A</v>
      </c>
      <c r="AA154" t="e">
        <f t="shared" si="33"/>
        <v>#N/A</v>
      </c>
      <c r="AB154" t="e">
        <f t="shared" si="34"/>
        <v>#N/A</v>
      </c>
      <c r="AC154" t="e">
        <f t="shared" si="35"/>
        <v>#N/A</v>
      </c>
      <c r="AD154" t="e">
        <f t="shared" si="36"/>
        <v>#N/A</v>
      </c>
      <c r="AE154" t="e">
        <f t="shared" si="37"/>
        <v>#N/A</v>
      </c>
      <c r="AF154" t="e">
        <f t="shared" si="38"/>
        <v>#N/A</v>
      </c>
      <c r="AG154" t="e">
        <f t="shared" si="39"/>
        <v>#N/A</v>
      </c>
      <c r="AH154" t="e">
        <f t="shared" si="40"/>
        <v>#N/A</v>
      </c>
      <c r="AI154" t="e">
        <f t="shared" si="47"/>
        <v>#N/A</v>
      </c>
      <c r="AJ154" t="e">
        <f t="shared" si="41"/>
        <v>#N/A</v>
      </c>
      <c r="AK154">
        <f t="shared" si="42"/>
        <v>0</v>
      </c>
      <c r="AL154" t="e">
        <f t="shared" si="43"/>
        <v>#N/A</v>
      </c>
      <c r="AM154" t="e">
        <f t="shared" si="44"/>
        <v>#N/A</v>
      </c>
      <c r="AN154" t="e">
        <f t="shared" si="45"/>
        <v>#N/A</v>
      </c>
      <c r="AO154" t="e">
        <f>_xlfn.PERCENTILE.INC(INDEX($W$4:$W$263,MATCH(SPC!$B$13,IF(Setup!$B$11="Weekly",'SPC Backing (Hide)'!$B$4:$B$263,'SPC Backing (Hide)'!$E$4:$E$263),0),1):INDEX($W$4:$W$263,MATCH(SPC!$B$14,IF(Setup!$B$11="Weekly",'SPC Backing (Hide)'!$B$4:$B$263,'SPC Backing (Hide)'!$E$4:$E$263),0),1),'SPC Backing (Hide)'!$AO$3)</f>
        <v>#N/A</v>
      </c>
      <c r="AP154" t="e">
        <f>IF(_xlfn.PERCENTILE.INC(INDEX($W$4:$W$263,MATCH(SPC!$B$13,IF(Setup!$B$11="Weekly",'SPC Backing (Hide)'!$B$4:$B$263,'SPC Backing (Hide)'!$E$4:$E$263),0),1):INDEX($W$4:$W$263,MATCH(SPC!$B$14,IF(Setup!$B$11="Weekly",'SPC Backing (Hide)'!$B$4:$B$263,'SPC Backing (Hide)'!$E$4:$E$263),0),1),'SPC Backing (Hide)'!$AP$3)=AO154,_xlfn.PERCENTILE.INC(INDEX($W$4:$W$263,MATCH(SPC!$B$13,IF(Setup!$B$11="Weekly",'SPC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4" t="e">
        <f t="shared" si="46"/>
        <v>#N/A</v>
      </c>
    </row>
    <row r="155" spans="2:43" x14ac:dyDescent="0.35">
      <c r="B155" s="12" t="str">
        <f>Demand!C160</f>
        <v/>
      </c>
      <c r="C155" s="57" t="str">
        <f>Demand!D160</f>
        <v/>
      </c>
      <c r="D155" s="57" t="str">
        <f>Demand!E160</f>
        <v/>
      </c>
      <c r="E155" s="57" t="e">
        <f>TEXT(D155*29,"mmm")&amp;"-"&amp;IF(D155=1,MAX($C$4:C154)+1,MAX($C$4:C154))</f>
        <v>#VALUE!</v>
      </c>
      <c r="F155" s="7">
        <f>INDEX(Demand!$F$9:$T$268,MATCH('SPC Backing (Hide)'!$B155,Demand!$C$9:$C$268,0),MATCH('SPC Backing (Hide)'!F$3,Demand!$F$8:$T$8,0))</f>
        <v>0</v>
      </c>
      <c r="G155" s="5">
        <f>INDEX(Demand!$F$9:$T$268,MATCH('SPC Backing (Hide)'!$B155,Demand!$C$9:$C$268,0),MATCH('SPC Backing (Hide)'!G$3,Demand!$F$8:$T$8,0))</f>
        <v>0</v>
      </c>
      <c r="H155" s="5">
        <f>INDEX(Demand!$F$9:$T$268,MATCH('SPC Backing (Hide)'!$B155,Demand!$C$9:$C$268,0),MATCH('SPC Backing (Hide)'!H$3,Demand!$F$8:$T$8,0))</f>
        <v>0</v>
      </c>
      <c r="I155" s="5">
        <f>INDEX(Demand!$F$9:$T$268,MATCH('SPC Backing (Hide)'!$B155,Demand!$C$9:$C$268,0),MATCH('SPC Backing (Hide)'!I$3,Demand!$F$8:$T$8,0))</f>
        <v>0</v>
      </c>
      <c r="J155" s="5">
        <f>INDEX(Demand!$F$9:$T$268,MATCH('SPC Backing (Hide)'!$B155,Demand!$C$9:$C$268,0),MATCH('SPC Backing (Hide)'!J$3,Demand!$F$8:$T$8,0))</f>
        <v>0</v>
      </c>
      <c r="K155" s="5">
        <f>INDEX(Demand!$F$9:$T$268,MATCH('SPC Backing (Hide)'!$B155,Demand!$C$9:$C$268,0),MATCH('SPC Backing (Hide)'!K$3,Demand!$F$8:$T$8,0))</f>
        <v>0</v>
      </c>
      <c r="L155" s="5">
        <f>INDEX(Demand!$F$9:$T$268,MATCH('SPC Backing (Hide)'!$B155,Demand!$C$9:$C$268,0),MATCH('SPC Backing (Hide)'!L$3,Demand!$F$8:$T$8,0))</f>
        <v>0</v>
      </c>
      <c r="M155" s="5">
        <f>INDEX(Demand!$F$9:$T$268,MATCH('SPC Backing (Hide)'!$B155,Demand!$C$9:$C$268,0),MATCH('SPC Backing (Hide)'!M$3,Demand!$F$8:$T$8,0))</f>
        <v>0</v>
      </c>
      <c r="N155" s="5">
        <f>INDEX(Demand!$F$9:$T$268,MATCH('SPC Backing (Hide)'!$B155,Demand!$C$9:$C$268,0),MATCH('SPC Backing (Hide)'!N$3,Demand!$F$8:$T$8,0))</f>
        <v>0</v>
      </c>
      <c r="O155" s="5">
        <f>INDEX(Demand!$F$9:$T$268,MATCH('SPC Backing (Hide)'!$B155,Demand!$C$9:$C$268,0),MATCH('SPC Backing (Hide)'!O$3,Demand!$F$8:$T$8,0))</f>
        <v>0</v>
      </c>
      <c r="P155" s="5">
        <f>INDEX(Demand!$F$9:$T$268,MATCH('SPC Backing (Hide)'!$B155,Demand!$C$9:$C$268,0),MATCH('SPC Backing (Hide)'!P$3,Demand!$F$8:$T$8,0))</f>
        <v>0</v>
      </c>
      <c r="Q155" s="5">
        <f>INDEX(Demand!$F$9:$T$268,MATCH('SPC Backing (Hide)'!$B155,Demand!$C$9:$C$268,0),MATCH('SPC Backing (Hide)'!Q$3,Demand!$F$8:$T$8,0))</f>
        <v>0</v>
      </c>
      <c r="R155" s="5">
        <f>INDEX(Demand!$F$9:$T$268,MATCH('SPC Backing (Hide)'!$B155,Demand!$C$9:$C$268,0),MATCH('SPC Backing (Hide)'!R$3,Demand!$F$8:$T$8,0))</f>
        <v>0</v>
      </c>
      <c r="S155" s="5">
        <f>INDEX(Demand!$F$9:$T$268,MATCH('SPC Backing (Hide)'!$B155,Demand!$C$9:$C$268,0),MATCH('SPC Backing (Hide)'!S$3,Demand!$F$8:$T$8,0))</f>
        <v>0</v>
      </c>
      <c r="T155" s="6">
        <f>INDEX(Demand!$F$9:$T$268,MATCH('SPC Backing (Hide)'!$B155,Demand!$C$9:$C$268,0),MATCH('SPC Backing (Hide)'!T$3,Demand!$F$8:$T$8,0))</f>
        <v>0</v>
      </c>
      <c r="U155" s="5">
        <f t="shared" si="32"/>
        <v>0</v>
      </c>
      <c r="V155">
        <f>IF(SPC!$B$13="",1,IF(SPC!$B$12="Yes",IF(Setup!$B$11="Weekly",IF(ROW(A152)&gt;=Demand!$A$8-51,1,0),IF(ROW(A152)&gt;=Demand!$A$8-11,1,0)),IF(Setup!$B$11="Weekly",IF(AND(B155&gt;=SPC!$B$13,B155&lt;SPC!$B$14),1,0),IF(AND(MATCH(E155,$E$4:$E$263,0)&gt;=MATCH(SPC!$B$13,$E$4:$E$263,0),MATCH(E155,$E$4:$E$263,0)&lt;=MATCH(SPC!$B$14,$E$4:$E$263,0)),1,0))))</f>
        <v>1</v>
      </c>
      <c r="W155" cm="1">
        <f t="array" ref="W155">INDEX($F$4:$U$263,ROW(A152),MATCH($X$2,$F$3:$U$3,0))</f>
        <v>0</v>
      </c>
      <c r="X155" t="e">
        <f>AVERAGE(INDEX($F$4:$U$263,MATCH(SPC!$B$13,IF(Setup!$B$11="Weekly",'SPC Backing (Hide)'!$B$4:$B$263,'SPC Backing (Hide)'!$E$4:$E$263),0),MATCH($X$2,$F$3:$U$3,0)):INDEX($F$4:$U$263,MATCH(SPC!$B$14,IF(Setup!$B$11="Weekly",'SPC Backing (Hide)'!$B$4:$B$263,'SPC Backing (Hide)'!$E$4:$E$263),0),MATCH('SPC Backing (Hide)'!$X$2,'SPC Backing (Hide)'!$F$3:$U$3,0)))</f>
        <v>#N/A</v>
      </c>
      <c r="Y155" cm="1">
        <f t="array" ref="Y155">ABS(INDEX($F$4:$U$263,ROW(A152),MATCH($X$2,$F$3:$U$3,0))-INDEX($F$4:$U$263,ROW(A151),MATCH($X$2,$F$3:$U$3,0)))</f>
        <v>0</v>
      </c>
      <c r="Z155" t="e">
        <f>AVERAGE(INDEX($Y$4:$Y$263,MATCH(SPC!$B$13,IF(Setup!$B$11="Weekly",'SPC Backing (Hide)'!$B$4:$B$263,'SPC Backing (Hide)'!$E$4:$E$263),0)):INDEX($Y$4:$Y$263,MATCH(SPC!$B$14,IF(Setup!$B$11="Weekly",'SPC Backing (Hide)'!$B$4:$B$263,'SPC Backing (Hide)'!$E$4:$E$263),0),1))</f>
        <v>#N/A</v>
      </c>
      <c r="AA155" t="e">
        <f t="shared" si="33"/>
        <v>#N/A</v>
      </c>
      <c r="AB155" t="e">
        <f t="shared" si="34"/>
        <v>#N/A</v>
      </c>
      <c r="AC155" t="e">
        <f t="shared" si="35"/>
        <v>#N/A</v>
      </c>
      <c r="AD155" t="e">
        <f t="shared" si="36"/>
        <v>#N/A</v>
      </c>
      <c r="AE155" t="e">
        <f t="shared" si="37"/>
        <v>#N/A</v>
      </c>
      <c r="AF155" t="e">
        <f t="shared" si="38"/>
        <v>#N/A</v>
      </c>
      <c r="AG155" t="e">
        <f t="shared" si="39"/>
        <v>#N/A</v>
      </c>
      <c r="AH155" t="e">
        <f t="shared" si="40"/>
        <v>#N/A</v>
      </c>
      <c r="AI155" t="e">
        <f t="shared" si="47"/>
        <v>#N/A</v>
      </c>
      <c r="AJ155" t="e">
        <f t="shared" si="41"/>
        <v>#N/A</v>
      </c>
      <c r="AK155">
        <f t="shared" si="42"/>
        <v>0</v>
      </c>
      <c r="AL155" t="e">
        <f t="shared" si="43"/>
        <v>#N/A</v>
      </c>
      <c r="AM155" t="e">
        <f t="shared" si="44"/>
        <v>#N/A</v>
      </c>
      <c r="AN155" t="e">
        <f t="shared" si="45"/>
        <v>#N/A</v>
      </c>
      <c r="AO155" t="e">
        <f>_xlfn.PERCENTILE.INC(INDEX($W$4:$W$263,MATCH(SPC!$B$13,IF(Setup!$B$11="Weekly",'SPC Backing (Hide)'!$B$4:$B$263,'SPC Backing (Hide)'!$E$4:$E$263),0),1):INDEX($W$4:$W$263,MATCH(SPC!$B$14,IF(Setup!$B$11="Weekly",'SPC Backing (Hide)'!$B$4:$B$263,'SPC Backing (Hide)'!$E$4:$E$263),0),1),'SPC Backing (Hide)'!$AO$3)</f>
        <v>#N/A</v>
      </c>
      <c r="AP155" t="e">
        <f>IF(_xlfn.PERCENTILE.INC(INDEX($W$4:$W$263,MATCH(SPC!$B$13,IF(Setup!$B$11="Weekly",'SPC Backing (Hide)'!$B$4:$B$263,'SPC Backing (Hide)'!$E$4:$E$263),0),1):INDEX($W$4:$W$263,MATCH(SPC!$B$14,IF(Setup!$B$11="Weekly",'SPC Backing (Hide)'!$B$4:$B$263,'SPC Backing (Hide)'!$E$4:$E$263),0),1),'SPC Backing (Hide)'!$AP$3)=AO155,_xlfn.PERCENTILE.INC(INDEX($W$4:$W$263,MATCH(SPC!$B$13,IF(Setup!$B$11="Weekly",'SPC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5" t="e">
        <f t="shared" si="46"/>
        <v>#N/A</v>
      </c>
    </row>
    <row r="156" spans="2:43" x14ac:dyDescent="0.35">
      <c r="B156" s="12" t="str">
        <f>Demand!C161</f>
        <v/>
      </c>
      <c r="C156" s="57" t="str">
        <f>Demand!D161</f>
        <v/>
      </c>
      <c r="D156" s="57" t="str">
        <f>Demand!E161</f>
        <v/>
      </c>
      <c r="E156" s="57" t="e">
        <f>TEXT(D156*29,"mmm")&amp;"-"&amp;IF(D156=1,MAX($C$4:C155)+1,MAX($C$4:C155))</f>
        <v>#VALUE!</v>
      </c>
      <c r="F156" s="7">
        <f>INDEX(Demand!$F$9:$T$268,MATCH('SPC Backing (Hide)'!$B156,Demand!$C$9:$C$268,0),MATCH('SPC Backing (Hide)'!F$3,Demand!$F$8:$T$8,0))</f>
        <v>0</v>
      </c>
      <c r="G156" s="5">
        <f>INDEX(Demand!$F$9:$T$268,MATCH('SPC Backing (Hide)'!$B156,Demand!$C$9:$C$268,0),MATCH('SPC Backing (Hide)'!G$3,Demand!$F$8:$T$8,0))</f>
        <v>0</v>
      </c>
      <c r="H156" s="5">
        <f>INDEX(Demand!$F$9:$T$268,MATCH('SPC Backing (Hide)'!$B156,Demand!$C$9:$C$268,0),MATCH('SPC Backing (Hide)'!H$3,Demand!$F$8:$T$8,0))</f>
        <v>0</v>
      </c>
      <c r="I156" s="5">
        <f>INDEX(Demand!$F$9:$T$268,MATCH('SPC Backing (Hide)'!$B156,Demand!$C$9:$C$268,0),MATCH('SPC Backing (Hide)'!I$3,Demand!$F$8:$T$8,0))</f>
        <v>0</v>
      </c>
      <c r="J156" s="5">
        <f>INDEX(Demand!$F$9:$T$268,MATCH('SPC Backing (Hide)'!$B156,Demand!$C$9:$C$268,0),MATCH('SPC Backing (Hide)'!J$3,Demand!$F$8:$T$8,0))</f>
        <v>0</v>
      </c>
      <c r="K156" s="5">
        <f>INDEX(Demand!$F$9:$T$268,MATCH('SPC Backing (Hide)'!$B156,Demand!$C$9:$C$268,0),MATCH('SPC Backing (Hide)'!K$3,Demand!$F$8:$T$8,0))</f>
        <v>0</v>
      </c>
      <c r="L156" s="5">
        <f>INDEX(Demand!$F$9:$T$268,MATCH('SPC Backing (Hide)'!$B156,Demand!$C$9:$C$268,0),MATCH('SPC Backing (Hide)'!L$3,Demand!$F$8:$T$8,0))</f>
        <v>0</v>
      </c>
      <c r="M156" s="5">
        <f>INDEX(Demand!$F$9:$T$268,MATCH('SPC Backing (Hide)'!$B156,Demand!$C$9:$C$268,0),MATCH('SPC Backing (Hide)'!M$3,Demand!$F$8:$T$8,0))</f>
        <v>0</v>
      </c>
      <c r="N156" s="5">
        <f>INDEX(Demand!$F$9:$T$268,MATCH('SPC Backing (Hide)'!$B156,Demand!$C$9:$C$268,0),MATCH('SPC Backing (Hide)'!N$3,Demand!$F$8:$T$8,0))</f>
        <v>0</v>
      </c>
      <c r="O156" s="5">
        <f>INDEX(Demand!$F$9:$T$268,MATCH('SPC Backing (Hide)'!$B156,Demand!$C$9:$C$268,0),MATCH('SPC Backing (Hide)'!O$3,Demand!$F$8:$T$8,0))</f>
        <v>0</v>
      </c>
      <c r="P156" s="5">
        <f>INDEX(Demand!$F$9:$T$268,MATCH('SPC Backing (Hide)'!$B156,Demand!$C$9:$C$268,0),MATCH('SPC Backing (Hide)'!P$3,Demand!$F$8:$T$8,0))</f>
        <v>0</v>
      </c>
      <c r="Q156" s="5">
        <f>INDEX(Demand!$F$9:$T$268,MATCH('SPC Backing (Hide)'!$B156,Demand!$C$9:$C$268,0),MATCH('SPC Backing (Hide)'!Q$3,Demand!$F$8:$T$8,0))</f>
        <v>0</v>
      </c>
      <c r="R156" s="5">
        <f>INDEX(Demand!$F$9:$T$268,MATCH('SPC Backing (Hide)'!$B156,Demand!$C$9:$C$268,0),MATCH('SPC Backing (Hide)'!R$3,Demand!$F$8:$T$8,0))</f>
        <v>0</v>
      </c>
      <c r="S156" s="5">
        <f>INDEX(Demand!$F$9:$T$268,MATCH('SPC Backing (Hide)'!$B156,Demand!$C$9:$C$268,0),MATCH('SPC Backing (Hide)'!S$3,Demand!$F$8:$T$8,0))</f>
        <v>0</v>
      </c>
      <c r="T156" s="6">
        <f>INDEX(Demand!$F$9:$T$268,MATCH('SPC Backing (Hide)'!$B156,Demand!$C$9:$C$268,0),MATCH('SPC Backing (Hide)'!T$3,Demand!$F$8:$T$8,0))</f>
        <v>0</v>
      </c>
      <c r="U156" s="5">
        <f t="shared" si="32"/>
        <v>0</v>
      </c>
      <c r="V156">
        <f>IF(SPC!$B$13="",1,IF(SPC!$B$12="Yes",IF(Setup!$B$11="Weekly",IF(ROW(A153)&gt;=Demand!$A$8-51,1,0),IF(ROW(A153)&gt;=Demand!$A$8-11,1,0)),IF(Setup!$B$11="Weekly",IF(AND(B156&gt;=SPC!$B$13,B156&lt;SPC!$B$14),1,0),IF(AND(MATCH(E156,$E$4:$E$263,0)&gt;=MATCH(SPC!$B$13,$E$4:$E$263,0),MATCH(E156,$E$4:$E$263,0)&lt;=MATCH(SPC!$B$14,$E$4:$E$263,0)),1,0))))</f>
        <v>1</v>
      </c>
      <c r="W156" cm="1">
        <f t="array" ref="W156">INDEX($F$4:$U$263,ROW(A153),MATCH($X$2,$F$3:$U$3,0))</f>
        <v>0</v>
      </c>
      <c r="X156" t="e">
        <f>AVERAGE(INDEX($F$4:$U$263,MATCH(SPC!$B$13,IF(Setup!$B$11="Weekly",'SPC Backing (Hide)'!$B$4:$B$263,'SPC Backing (Hide)'!$E$4:$E$263),0),MATCH($X$2,$F$3:$U$3,0)):INDEX($F$4:$U$263,MATCH(SPC!$B$14,IF(Setup!$B$11="Weekly",'SPC Backing (Hide)'!$B$4:$B$263,'SPC Backing (Hide)'!$E$4:$E$263),0),MATCH('SPC Backing (Hide)'!$X$2,'SPC Backing (Hide)'!$F$3:$U$3,0)))</f>
        <v>#N/A</v>
      </c>
      <c r="Y156" cm="1">
        <f t="array" ref="Y156">ABS(INDEX($F$4:$U$263,ROW(A153),MATCH($X$2,$F$3:$U$3,0))-INDEX($F$4:$U$263,ROW(A152),MATCH($X$2,$F$3:$U$3,0)))</f>
        <v>0</v>
      </c>
      <c r="Z156" t="e">
        <f>AVERAGE(INDEX($Y$4:$Y$263,MATCH(SPC!$B$13,IF(Setup!$B$11="Weekly",'SPC Backing (Hide)'!$B$4:$B$263,'SPC Backing (Hide)'!$E$4:$E$263),0)):INDEX($Y$4:$Y$263,MATCH(SPC!$B$14,IF(Setup!$B$11="Weekly",'SPC Backing (Hide)'!$B$4:$B$263,'SPC Backing (Hide)'!$E$4:$E$263),0),1))</f>
        <v>#N/A</v>
      </c>
      <c r="AA156" t="e">
        <f t="shared" si="33"/>
        <v>#N/A</v>
      </c>
      <c r="AB156" t="e">
        <f t="shared" si="34"/>
        <v>#N/A</v>
      </c>
      <c r="AC156" t="e">
        <f t="shared" si="35"/>
        <v>#N/A</v>
      </c>
      <c r="AD156" t="e">
        <f t="shared" si="36"/>
        <v>#N/A</v>
      </c>
      <c r="AE156" t="e">
        <f t="shared" si="37"/>
        <v>#N/A</v>
      </c>
      <c r="AF156" t="e">
        <f t="shared" si="38"/>
        <v>#N/A</v>
      </c>
      <c r="AG156" t="e">
        <f t="shared" si="39"/>
        <v>#N/A</v>
      </c>
      <c r="AH156" t="e">
        <f t="shared" si="40"/>
        <v>#N/A</v>
      </c>
      <c r="AI156" t="e">
        <f t="shared" si="47"/>
        <v>#N/A</v>
      </c>
      <c r="AJ156" t="e">
        <f t="shared" si="41"/>
        <v>#N/A</v>
      </c>
      <c r="AK156">
        <f t="shared" si="42"/>
        <v>0</v>
      </c>
      <c r="AL156" t="e">
        <f t="shared" si="43"/>
        <v>#N/A</v>
      </c>
      <c r="AM156" t="e">
        <f t="shared" si="44"/>
        <v>#N/A</v>
      </c>
      <c r="AN156" t="e">
        <f t="shared" si="45"/>
        <v>#N/A</v>
      </c>
      <c r="AO156" t="e">
        <f>_xlfn.PERCENTILE.INC(INDEX($W$4:$W$263,MATCH(SPC!$B$13,IF(Setup!$B$11="Weekly",'SPC Backing (Hide)'!$B$4:$B$263,'SPC Backing (Hide)'!$E$4:$E$263),0),1):INDEX($W$4:$W$263,MATCH(SPC!$B$14,IF(Setup!$B$11="Weekly",'SPC Backing (Hide)'!$B$4:$B$263,'SPC Backing (Hide)'!$E$4:$E$263),0),1),'SPC Backing (Hide)'!$AO$3)</f>
        <v>#N/A</v>
      </c>
      <c r="AP156" t="e">
        <f>IF(_xlfn.PERCENTILE.INC(INDEX($W$4:$W$263,MATCH(SPC!$B$13,IF(Setup!$B$11="Weekly",'SPC Backing (Hide)'!$B$4:$B$263,'SPC Backing (Hide)'!$E$4:$E$263),0),1):INDEX($W$4:$W$263,MATCH(SPC!$B$14,IF(Setup!$B$11="Weekly",'SPC Backing (Hide)'!$B$4:$B$263,'SPC Backing (Hide)'!$E$4:$E$263),0),1),'SPC Backing (Hide)'!$AP$3)=AO156,_xlfn.PERCENTILE.INC(INDEX($W$4:$W$263,MATCH(SPC!$B$13,IF(Setup!$B$11="Weekly",'SPC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6" t="e">
        <f t="shared" si="46"/>
        <v>#N/A</v>
      </c>
    </row>
    <row r="157" spans="2:43" x14ac:dyDescent="0.35">
      <c r="B157" s="12" t="str">
        <f>Demand!C162</f>
        <v/>
      </c>
      <c r="C157" s="57" t="str">
        <f>Demand!D162</f>
        <v/>
      </c>
      <c r="D157" s="57" t="str">
        <f>Demand!E162</f>
        <v/>
      </c>
      <c r="E157" s="57" t="e">
        <f>TEXT(D157*29,"mmm")&amp;"-"&amp;IF(D157=1,MAX($C$4:C156)+1,MAX($C$4:C156))</f>
        <v>#VALUE!</v>
      </c>
      <c r="F157" s="7">
        <f>INDEX(Demand!$F$9:$T$268,MATCH('SPC Backing (Hide)'!$B157,Demand!$C$9:$C$268,0),MATCH('SPC Backing (Hide)'!F$3,Demand!$F$8:$T$8,0))</f>
        <v>0</v>
      </c>
      <c r="G157" s="5">
        <f>INDEX(Demand!$F$9:$T$268,MATCH('SPC Backing (Hide)'!$B157,Demand!$C$9:$C$268,0),MATCH('SPC Backing (Hide)'!G$3,Demand!$F$8:$T$8,0))</f>
        <v>0</v>
      </c>
      <c r="H157" s="5">
        <f>INDEX(Demand!$F$9:$T$268,MATCH('SPC Backing (Hide)'!$B157,Demand!$C$9:$C$268,0),MATCH('SPC Backing (Hide)'!H$3,Demand!$F$8:$T$8,0))</f>
        <v>0</v>
      </c>
      <c r="I157" s="5">
        <f>INDEX(Demand!$F$9:$T$268,MATCH('SPC Backing (Hide)'!$B157,Demand!$C$9:$C$268,0),MATCH('SPC Backing (Hide)'!I$3,Demand!$F$8:$T$8,0))</f>
        <v>0</v>
      </c>
      <c r="J157" s="5">
        <f>INDEX(Demand!$F$9:$T$268,MATCH('SPC Backing (Hide)'!$B157,Demand!$C$9:$C$268,0),MATCH('SPC Backing (Hide)'!J$3,Demand!$F$8:$T$8,0))</f>
        <v>0</v>
      </c>
      <c r="K157" s="5">
        <f>INDEX(Demand!$F$9:$T$268,MATCH('SPC Backing (Hide)'!$B157,Demand!$C$9:$C$268,0),MATCH('SPC Backing (Hide)'!K$3,Demand!$F$8:$T$8,0))</f>
        <v>0</v>
      </c>
      <c r="L157" s="5">
        <f>INDEX(Demand!$F$9:$T$268,MATCH('SPC Backing (Hide)'!$B157,Demand!$C$9:$C$268,0),MATCH('SPC Backing (Hide)'!L$3,Demand!$F$8:$T$8,0))</f>
        <v>0</v>
      </c>
      <c r="M157" s="5">
        <f>INDEX(Demand!$F$9:$T$268,MATCH('SPC Backing (Hide)'!$B157,Demand!$C$9:$C$268,0),MATCH('SPC Backing (Hide)'!M$3,Demand!$F$8:$T$8,0))</f>
        <v>0</v>
      </c>
      <c r="N157" s="5">
        <f>INDEX(Demand!$F$9:$T$268,MATCH('SPC Backing (Hide)'!$B157,Demand!$C$9:$C$268,0),MATCH('SPC Backing (Hide)'!N$3,Demand!$F$8:$T$8,0))</f>
        <v>0</v>
      </c>
      <c r="O157" s="5">
        <f>INDEX(Demand!$F$9:$T$268,MATCH('SPC Backing (Hide)'!$B157,Demand!$C$9:$C$268,0),MATCH('SPC Backing (Hide)'!O$3,Demand!$F$8:$T$8,0))</f>
        <v>0</v>
      </c>
      <c r="P157" s="5">
        <f>INDEX(Demand!$F$9:$T$268,MATCH('SPC Backing (Hide)'!$B157,Demand!$C$9:$C$268,0),MATCH('SPC Backing (Hide)'!P$3,Demand!$F$8:$T$8,0))</f>
        <v>0</v>
      </c>
      <c r="Q157" s="5">
        <f>INDEX(Demand!$F$9:$T$268,MATCH('SPC Backing (Hide)'!$B157,Demand!$C$9:$C$268,0),MATCH('SPC Backing (Hide)'!Q$3,Demand!$F$8:$T$8,0))</f>
        <v>0</v>
      </c>
      <c r="R157" s="5">
        <f>INDEX(Demand!$F$9:$T$268,MATCH('SPC Backing (Hide)'!$B157,Demand!$C$9:$C$268,0),MATCH('SPC Backing (Hide)'!R$3,Demand!$F$8:$T$8,0))</f>
        <v>0</v>
      </c>
      <c r="S157" s="5">
        <f>INDEX(Demand!$F$9:$T$268,MATCH('SPC Backing (Hide)'!$B157,Demand!$C$9:$C$268,0),MATCH('SPC Backing (Hide)'!S$3,Demand!$F$8:$T$8,0))</f>
        <v>0</v>
      </c>
      <c r="T157" s="6">
        <f>INDEX(Demand!$F$9:$T$268,MATCH('SPC Backing (Hide)'!$B157,Demand!$C$9:$C$268,0),MATCH('SPC Backing (Hide)'!T$3,Demand!$F$8:$T$8,0))</f>
        <v>0</v>
      </c>
      <c r="U157" s="5">
        <f t="shared" si="32"/>
        <v>0</v>
      </c>
      <c r="V157">
        <f>IF(SPC!$B$13="",1,IF(SPC!$B$12="Yes",IF(Setup!$B$11="Weekly",IF(ROW(A154)&gt;=Demand!$A$8-51,1,0),IF(ROW(A154)&gt;=Demand!$A$8-11,1,0)),IF(Setup!$B$11="Weekly",IF(AND(B157&gt;=SPC!$B$13,B157&lt;SPC!$B$14),1,0),IF(AND(MATCH(E157,$E$4:$E$263,0)&gt;=MATCH(SPC!$B$13,$E$4:$E$263,0),MATCH(E157,$E$4:$E$263,0)&lt;=MATCH(SPC!$B$14,$E$4:$E$263,0)),1,0))))</f>
        <v>1</v>
      </c>
      <c r="W157" cm="1">
        <f t="array" ref="W157">INDEX($F$4:$U$263,ROW(A154),MATCH($X$2,$F$3:$U$3,0))</f>
        <v>0</v>
      </c>
      <c r="X157" t="e">
        <f>AVERAGE(INDEX($F$4:$U$263,MATCH(SPC!$B$13,IF(Setup!$B$11="Weekly",'SPC Backing (Hide)'!$B$4:$B$263,'SPC Backing (Hide)'!$E$4:$E$263),0),MATCH($X$2,$F$3:$U$3,0)):INDEX($F$4:$U$263,MATCH(SPC!$B$14,IF(Setup!$B$11="Weekly",'SPC Backing (Hide)'!$B$4:$B$263,'SPC Backing (Hide)'!$E$4:$E$263),0),MATCH('SPC Backing (Hide)'!$X$2,'SPC Backing (Hide)'!$F$3:$U$3,0)))</f>
        <v>#N/A</v>
      </c>
      <c r="Y157" cm="1">
        <f t="array" ref="Y157">ABS(INDEX($F$4:$U$263,ROW(A154),MATCH($X$2,$F$3:$U$3,0))-INDEX($F$4:$U$263,ROW(A153),MATCH($X$2,$F$3:$U$3,0)))</f>
        <v>0</v>
      </c>
      <c r="Z157" t="e">
        <f>AVERAGE(INDEX($Y$4:$Y$263,MATCH(SPC!$B$13,IF(Setup!$B$11="Weekly",'SPC Backing (Hide)'!$B$4:$B$263,'SPC Backing (Hide)'!$E$4:$E$263),0)):INDEX($Y$4:$Y$263,MATCH(SPC!$B$14,IF(Setup!$B$11="Weekly",'SPC Backing (Hide)'!$B$4:$B$263,'SPC Backing (Hide)'!$E$4:$E$263),0),1))</f>
        <v>#N/A</v>
      </c>
      <c r="AA157" t="e">
        <f t="shared" si="33"/>
        <v>#N/A</v>
      </c>
      <c r="AB157" t="e">
        <f t="shared" si="34"/>
        <v>#N/A</v>
      </c>
      <c r="AC157" t="e">
        <f t="shared" si="35"/>
        <v>#N/A</v>
      </c>
      <c r="AD157" t="e">
        <f t="shared" si="36"/>
        <v>#N/A</v>
      </c>
      <c r="AE157" t="e">
        <f t="shared" si="37"/>
        <v>#N/A</v>
      </c>
      <c r="AF157" t="e">
        <f t="shared" si="38"/>
        <v>#N/A</v>
      </c>
      <c r="AG157" t="e">
        <f t="shared" si="39"/>
        <v>#N/A</v>
      </c>
      <c r="AH157" t="e">
        <f t="shared" si="40"/>
        <v>#N/A</v>
      </c>
      <c r="AI157" t="e">
        <f t="shared" si="47"/>
        <v>#N/A</v>
      </c>
      <c r="AJ157" t="e">
        <f t="shared" si="41"/>
        <v>#N/A</v>
      </c>
      <c r="AK157">
        <f t="shared" si="42"/>
        <v>0</v>
      </c>
      <c r="AL157" t="e">
        <f t="shared" si="43"/>
        <v>#N/A</v>
      </c>
      <c r="AM157" t="e">
        <f t="shared" si="44"/>
        <v>#N/A</v>
      </c>
      <c r="AN157" t="e">
        <f t="shared" si="45"/>
        <v>#N/A</v>
      </c>
      <c r="AO157" t="e">
        <f>_xlfn.PERCENTILE.INC(INDEX($W$4:$W$263,MATCH(SPC!$B$13,IF(Setup!$B$11="Weekly",'SPC Backing (Hide)'!$B$4:$B$263,'SPC Backing (Hide)'!$E$4:$E$263),0),1):INDEX($W$4:$W$263,MATCH(SPC!$B$14,IF(Setup!$B$11="Weekly",'SPC Backing (Hide)'!$B$4:$B$263,'SPC Backing (Hide)'!$E$4:$E$263),0),1),'SPC Backing (Hide)'!$AO$3)</f>
        <v>#N/A</v>
      </c>
      <c r="AP157" t="e">
        <f>IF(_xlfn.PERCENTILE.INC(INDEX($W$4:$W$263,MATCH(SPC!$B$13,IF(Setup!$B$11="Weekly",'SPC Backing (Hide)'!$B$4:$B$263,'SPC Backing (Hide)'!$E$4:$E$263),0),1):INDEX($W$4:$W$263,MATCH(SPC!$B$14,IF(Setup!$B$11="Weekly",'SPC Backing (Hide)'!$B$4:$B$263,'SPC Backing (Hide)'!$E$4:$E$263),0),1),'SPC Backing (Hide)'!$AP$3)=AO157,_xlfn.PERCENTILE.INC(INDEX($W$4:$W$263,MATCH(SPC!$B$13,IF(Setup!$B$11="Weekly",'SPC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7" t="e">
        <f t="shared" si="46"/>
        <v>#N/A</v>
      </c>
    </row>
    <row r="158" spans="2:43" x14ac:dyDescent="0.35">
      <c r="B158" s="12" t="str">
        <f>Demand!C163</f>
        <v/>
      </c>
      <c r="C158" s="57" t="str">
        <f>Demand!D163</f>
        <v/>
      </c>
      <c r="D158" s="57" t="str">
        <f>Demand!E163</f>
        <v/>
      </c>
      <c r="E158" s="57" t="e">
        <f>TEXT(D158*29,"mmm")&amp;"-"&amp;IF(D158=1,MAX($C$4:C157)+1,MAX($C$4:C157))</f>
        <v>#VALUE!</v>
      </c>
      <c r="F158" s="7">
        <f>INDEX(Demand!$F$9:$T$268,MATCH('SPC Backing (Hide)'!$B158,Demand!$C$9:$C$268,0),MATCH('SPC Backing (Hide)'!F$3,Demand!$F$8:$T$8,0))</f>
        <v>0</v>
      </c>
      <c r="G158" s="5">
        <f>INDEX(Demand!$F$9:$T$268,MATCH('SPC Backing (Hide)'!$B158,Demand!$C$9:$C$268,0),MATCH('SPC Backing (Hide)'!G$3,Demand!$F$8:$T$8,0))</f>
        <v>0</v>
      </c>
      <c r="H158" s="5">
        <f>INDEX(Demand!$F$9:$T$268,MATCH('SPC Backing (Hide)'!$B158,Demand!$C$9:$C$268,0),MATCH('SPC Backing (Hide)'!H$3,Demand!$F$8:$T$8,0))</f>
        <v>0</v>
      </c>
      <c r="I158" s="5">
        <f>INDEX(Demand!$F$9:$T$268,MATCH('SPC Backing (Hide)'!$B158,Demand!$C$9:$C$268,0),MATCH('SPC Backing (Hide)'!I$3,Demand!$F$8:$T$8,0))</f>
        <v>0</v>
      </c>
      <c r="J158" s="5">
        <f>INDEX(Demand!$F$9:$T$268,MATCH('SPC Backing (Hide)'!$B158,Demand!$C$9:$C$268,0),MATCH('SPC Backing (Hide)'!J$3,Demand!$F$8:$T$8,0))</f>
        <v>0</v>
      </c>
      <c r="K158" s="5">
        <f>INDEX(Demand!$F$9:$T$268,MATCH('SPC Backing (Hide)'!$B158,Demand!$C$9:$C$268,0),MATCH('SPC Backing (Hide)'!K$3,Demand!$F$8:$T$8,0))</f>
        <v>0</v>
      </c>
      <c r="L158" s="5">
        <f>INDEX(Demand!$F$9:$T$268,MATCH('SPC Backing (Hide)'!$B158,Demand!$C$9:$C$268,0),MATCH('SPC Backing (Hide)'!L$3,Demand!$F$8:$T$8,0))</f>
        <v>0</v>
      </c>
      <c r="M158" s="5">
        <f>INDEX(Demand!$F$9:$T$268,MATCH('SPC Backing (Hide)'!$B158,Demand!$C$9:$C$268,0),MATCH('SPC Backing (Hide)'!M$3,Demand!$F$8:$T$8,0))</f>
        <v>0</v>
      </c>
      <c r="N158" s="5">
        <f>INDEX(Demand!$F$9:$T$268,MATCH('SPC Backing (Hide)'!$B158,Demand!$C$9:$C$268,0),MATCH('SPC Backing (Hide)'!N$3,Demand!$F$8:$T$8,0))</f>
        <v>0</v>
      </c>
      <c r="O158" s="5">
        <f>INDEX(Demand!$F$9:$T$268,MATCH('SPC Backing (Hide)'!$B158,Demand!$C$9:$C$268,0),MATCH('SPC Backing (Hide)'!O$3,Demand!$F$8:$T$8,0))</f>
        <v>0</v>
      </c>
      <c r="P158" s="5">
        <f>INDEX(Demand!$F$9:$T$268,MATCH('SPC Backing (Hide)'!$B158,Demand!$C$9:$C$268,0),MATCH('SPC Backing (Hide)'!P$3,Demand!$F$8:$T$8,0))</f>
        <v>0</v>
      </c>
      <c r="Q158" s="5">
        <f>INDEX(Demand!$F$9:$T$268,MATCH('SPC Backing (Hide)'!$B158,Demand!$C$9:$C$268,0),MATCH('SPC Backing (Hide)'!Q$3,Demand!$F$8:$T$8,0))</f>
        <v>0</v>
      </c>
      <c r="R158" s="5">
        <f>INDEX(Demand!$F$9:$T$268,MATCH('SPC Backing (Hide)'!$B158,Demand!$C$9:$C$268,0),MATCH('SPC Backing (Hide)'!R$3,Demand!$F$8:$T$8,0))</f>
        <v>0</v>
      </c>
      <c r="S158" s="5">
        <f>INDEX(Demand!$F$9:$T$268,MATCH('SPC Backing (Hide)'!$B158,Demand!$C$9:$C$268,0),MATCH('SPC Backing (Hide)'!S$3,Demand!$F$8:$T$8,0))</f>
        <v>0</v>
      </c>
      <c r="T158" s="6">
        <f>INDEX(Demand!$F$9:$T$268,MATCH('SPC Backing (Hide)'!$B158,Demand!$C$9:$C$268,0),MATCH('SPC Backing (Hide)'!T$3,Demand!$F$8:$T$8,0))</f>
        <v>0</v>
      </c>
      <c r="U158" s="5">
        <f t="shared" si="32"/>
        <v>0</v>
      </c>
      <c r="V158">
        <f>IF(SPC!$B$13="",1,IF(SPC!$B$12="Yes",IF(Setup!$B$11="Weekly",IF(ROW(A155)&gt;=Demand!$A$8-51,1,0),IF(ROW(A155)&gt;=Demand!$A$8-11,1,0)),IF(Setup!$B$11="Weekly",IF(AND(B158&gt;=SPC!$B$13,B158&lt;SPC!$B$14),1,0),IF(AND(MATCH(E158,$E$4:$E$263,0)&gt;=MATCH(SPC!$B$13,$E$4:$E$263,0),MATCH(E158,$E$4:$E$263,0)&lt;=MATCH(SPC!$B$14,$E$4:$E$263,0)),1,0))))</f>
        <v>1</v>
      </c>
      <c r="W158" cm="1">
        <f t="array" ref="W158">INDEX($F$4:$U$263,ROW(A155),MATCH($X$2,$F$3:$U$3,0))</f>
        <v>0</v>
      </c>
      <c r="X158" t="e">
        <f>AVERAGE(INDEX($F$4:$U$263,MATCH(SPC!$B$13,IF(Setup!$B$11="Weekly",'SPC Backing (Hide)'!$B$4:$B$263,'SPC Backing (Hide)'!$E$4:$E$263),0),MATCH($X$2,$F$3:$U$3,0)):INDEX($F$4:$U$263,MATCH(SPC!$B$14,IF(Setup!$B$11="Weekly",'SPC Backing (Hide)'!$B$4:$B$263,'SPC Backing (Hide)'!$E$4:$E$263),0),MATCH('SPC Backing (Hide)'!$X$2,'SPC Backing (Hide)'!$F$3:$U$3,0)))</f>
        <v>#N/A</v>
      </c>
      <c r="Y158" cm="1">
        <f t="array" ref="Y158">ABS(INDEX($F$4:$U$263,ROW(A155),MATCH($X$2,$F$3:$U$3,0))-INDEX($F$4:$U$263,ROW(A154),MATCH($X$2,$F$3:$U$3,0)))</f>
        <v>0</v>
      </c>
      <c r="Z158" t="e">
        <f>AVERAGE(INDEX($Y$4:$Y$263,MATCH(SPC!$B$13,IF(Setup!$B$11="Weekly",'SPC Backing (Hide)'!$B$4:$B$263,'SPC Backing (Hide)'!$E$4:$E$263),0)):INDEX($Y$4:$Y$263,MATCH(SPC!$B$14,IF(Setup!$B$11="Weekly",'SPC Backing (Hide)'!$B$4:$B$263,'SPC Backing (Hide)'!$E$4:$E$263),0),1))</f>
        <v>#N/A</v>
      </c>
      <c r="AA158" t="e">
        <f t="shared" si="33"/>
        <v>#N/A</v>
      </c>
      <c r="AB158" t="e">
        <f t="shared" si="34"/>
        <v>#N/A</v>
      </c>
      <c r="AC158" t="e">
        <f t="shared" si="35"/>
        <v>#N/A</v>
      </c>
      <c r="AD158" t="e">
        <f t="shared" si="36"/>
        <v>#N/A</v>
      </c>
      <c r="AE158" t="e">
        <f t="shared" si="37"/>
        <v>#N/A</v>
      </c>
      <c r="AF158" t="e">
        <f t="shared" si="38"/>
        <v>#N/A</v>
      </c>
      <c r="AG158" t="e">
        <f t="shared" si="39"/>
        <v>#N/A</v>
      </c>
      <c r="AH158" t="e">
        <f t="shared" si="40"/>
        <v>#N/A</v>
      </c>
      <c r="AI158" t="e">
        <f t="shared" si="47"/>
        <v>#N/A</v>
      </c>
      <c r="AJ158" t="e">
        <f t="shared" si="41"/>
        <v>#N/A</v>
      </c>
      <c r="AK158">
        <f t="shared" si="42"/>
        <v>0</v>
      </c>
      <c r="AL158" t="e">
        <f t="shared" si="43"/>
        <v>#N/A</v>
      </c>
      <c r="AM158" t="e">
        <f t="shared" si="44"/>
        <v>#N/A</v>
      </c>
      <c r="AN158" t="e">
        <f t="shared" si="45"/>
        <v>#N/A</v>
      </c>
      <c r="AO158" t="e">
        <f>_xlfn.PERCENTILE.INC(INDEX($W$4:$W$263,MATCH(SPC!$B$13,IF(Setup!$B$11="Weekly",'SPC Backing (Hide)'!$B$4:$B$263,'SPC Backing (Hide)'!$E$4:$E$263),0),1):INDEX($W$4:$W$263,MATCH(SPC!$B$14,IF(Setup!$B$11="Weekly",'SPC Backing (Hide)'!$B$4:$B$263,'SPC Backing (Hide)'!$E$4:$E$263),0),1),'SPC Backing (Hide)'!$AO$3)</f>
        <v>#N/A</v>
      </c>
      <c r="AP158" t="e">
        <f>IF(_xlfn.PERCENTILE.INC(INDEX($W$4:$W$263,MATCH(SPC!$B$13,IF(Setup!$B$11="Weekly",'SPC Backing (Hide)'!$B$4:$B$263,'SPC Backing (Hide)'!$E$4:$E$263),0),1):INDEX($W$4:$W$263,MATCH(SPC!$B$14,IF(Setup!$B$11="Weekly",'SPC Backing (Hide)'!$B$4:$B$263,'SPC Backing (Hide)'!$E$4:$E$263),0),1),'SPC Backing (Hide)'!$AP$3)=AO158,_xlfn.PERCENTILE.INC(INDEX($W$4:$W$263,MATCH(SPC!$B$13,IF(Setup!$B$11="Weekly",'SPC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8" t="e">
        <f t="shared" si="46"/>
        <v>#N/A</v>
      </c>
    </row>
    <row r="159" spans="2:43" x14ac:dyDescent="0.35">
      <c r="B159" s="12" t="str">
        <f>Demand!C164</f>
        <v/>
      </c>
      <c r="C159" s="57" t="str">
        <f>Demand!D164</f>
        <v/>
      </c>
      <c r="D159" s="57" t="str">
        <f>Demand!E164</f>
        <v/>
      </c>
      <c r="E159" s="57" t="e">
        <f>TEXT(D159*29,"mmm")&amp;"-"&amp;IF(D159=1,MAX($C$4:C158)+1,MAX($C$4:C158))</f>
        <v>#VALUE!</v>
      </c>
      <c r="F159" s="7">
        <f>INDEX(Demand!$F$9:$T$268,MATCH('SPC Backing (Hide)'!$B159,Demand!$C$9:$C$268,0),MATCH('SPC Backing (Hide)'!F$3,Demand!$F$8:$T$8,0))</f>
        <v>0</v>
      </c>
      <c r="G159" s="5">
        <f>INDEX(Demand!$F$9:$T$268,MATCH('SPC Backing (Hide)'!$B159,Demand!$C$9:$C$268,0),MATCH('SPC Backing (Hide)'!G$3,Demand!$F$8:$T$8,0))</f>
        <v>0</v>
      </c>
      <c r="H159" s="5">
        <f>INDEX(Demand!$F$9:$T$268,MATCH('SPC Backing (Hide)'!$B159,Demand!$C$9:$C$268,0),MATCH('SPC Backing (Hide)'!H$3,Demand!$F$8:$T$8,0))</f>
        <v>0</v>
      </c>
      <c r="I159" s="5">
        <f>INDEX(Demand!$F$9:$T$268,MATCH('SPC Backing (Hide)'!$B159,Demand!$C$9:$C$268,0),MATCH('SPC Backing (Hide)'!I$3,Demand!$F$8:$T$8,0))</f>
        <v>0</v>
      </c>
      <c r="J159" s="5">
        <f>INDEX(Demand!$F$9:$T$268,MATCH('SPC Backing (Hide)'!$B159,Demand!$C$9:$C$268,0),MATCH('SPC Backing (Hide)'!J$3,Demand!$F$8:$T$8,0))</f>
        <v>0</v>
      </c>
      <c r="K159" s="5">
        <f>INDEX(Demand!$F$9:$T$268,MATCH('SPC Backing (Hide)'!$B159,Demand!$C$9:$C$268,0),MATCH('SPC Backing (Hide)'!K$3,Demand!$F$8:$T$8,0))</f>
        <v>0</v>
      </c>
      <c r="L159" s="5">
        <f>INDEX(Demand!$F$9:$T$268,MATCH('SPC Backing (Hide)'!$B159,Demand!$C$9:$C$268,0),MATCH('SPC Backing (Hide)'!L$3,Demand!$F$8:$T$8,0))</f>
        <v>0</v>
      </c>
      <c r="M159" s="5">
        <f>INDEX(Demand!$F$9:$T$268,MATCH('SPC Backing (Hide)'!$B159,Demand!$C$9:$C$268,0),MATCH('SPC Backing (Hide)'!M$3,Demand!$F$8:$T$8,0))</f>
        <v>0</v>
      </c>
      <c r="N159" s="5">
        <f>INDEX(Demand!$F$9:$T$268,MATCH('SPC Backing (Hide)'!$B159,Demand!$C$9:$C$268,0),MATCH('SPC Backing (Hide)'!N$3,Demand!$F$8:$T$8,0))</f>
        <v>0</v>
      </c>
      <c r="O159" s="5">
        <f>INDEX(Demand!$F$9:$T$268,MATCH('SPC Backing (Hide)'!$B159,Demand!$C$9:$C$268,0),MATCH('SPC Backing (Hide)'!O$3,Demand!$F$8:$T$8,0))</f>
        <v>0</v>
      </c>
      <c r="P159" s="5">
        <f>INDEX(Demand!$F$9:$T$268,MATCH('SPC Backing (Hide)'!$B159,Demand!$C$9:$C$268,0),MATCH('SPC Backing (Hide)'!P$3,Demand!$F$8:$T$8,0))</f>
        <v>0</v>
      </c>
      <c r="Q159" s="5">
        <f>INDEX(Demand!$F$9:$T$268,MATCH('SPC Backing (Hide)'!$B159,Demand!$C$9:$C$268,0),MATCH('SPC Backing (Hide)'!Q$3,Demand!$F$8:$T$8,0))</f>
        <v>0</v>
      </c>
      <c r="R159" s="5">
        <f>INDEX(Demand!$F$9:$T$268,MATCH('SPC Backing (Hide)'!$B159,Demand!$C$9:$C$268,0),MATCH('SPC Backing (Hide)'!R$3,Demand!$F$8:$T$8,0))</f>
        <v>0</v>
      </c>
      <c r="S159" s="5">
        <f>INDEX(Demand!$F$9:$T$268,MATCH('SPC Backing (Hide)'!$B159,Demand!$C$9:$C$268,0),MATCH('SPC Backing (Hide)'!S$3,Demand!$F$8:$T$8,0))</f>
        <v>0</v>
      </c>
      <c r="T159" s="6">
        <f>INDEX(Demand!$F$9:$T$268,MATCH('SPC Backing (Hide)'!$B159,Demand!$C$9:$C$268,0),MATCH('SPC Backing (Hide)'!T$3,Demand!$F$8:$T$8,0))</f>
        <v>0</v>
      </c>
      <c r="U159" s="5">
        <f t="shared" si="32"/>
        <v>0</v>
      </c>
      <c r="V159">
        <f>IF(SPC!$B$13="",1,IF(SPC!$B$12="Yes",IF(Setup!$B$11="Weekly",IF(ROW(A156)&gt;=Demand!$A$8-51,1,0),IF(ROW(A156)&gt;=Demand!$A$8-11,1,0)),IF(Setup!$B$11="Weekly",IF(AND(B159&gt;=SPC!$B$13,B159&lt;SPC!$B$14),1,0),IF(AND(MATCH(E159,$E$4:$E$263,0)&gt;=MATCH(SPC!$B$13,$E$4:$E$263,0),MATCH(E159,$E$4:$E$263,0)&lt;=MATCH(SPC!$B$14,$E$4:$E$263,0)),1,0))))</f>
        <v>1</v>
      </c>
      <c r="W159" cm="1">
        <f t="array" ref="W159">INDEX($F$4:$U$263,ROW(A156),MATCH($X$2,$F$3:$U$3,0))</f>
        <v>0</v>
      </c>
      <c r="X159" t="e">
        <f>AVERAGE(INDEX($F$4:$U$263,MATCH(SPC!$B$13,IF(Setup!$B$11="Weekly",'SPC Backing (Hide)'!$B$4:$B$263,'SPC Backing (Hide)'!$E$4:$E$263),0),MATCH($X$2,$F$3:$U$3,0)):INDEX($F$4:$U$263,MATCH(SPC!$B$14,IF(Setup!$B$11="Weekly",'SPC Backing (Hide)'!$B$4:$B$263,'SPC Backing (Hide)'!$E$4:$E$263),0),MATCH('SPC Backing (Hide)'!$X$2,'SPC Backing (Hide)'!$F$3:$U$3,0)))</f>
        <v>#N/A</v>
      </c>
      <c r="Y159" cm="1">
        <f t="array" ref="Y159">ABS(INDEX($F$4:$U$263,ROW(A156),MATCH($X$2,$F$3:$U$3,0))-INDEX($F$4:$U$263,ROW(A155),MATCH($X$2,$F$3:$U$3,0)))</f>
        <v>0</v>
      </c>
      <c r="Z159" t="e">
        <f>AVERAGE(INDEX($Y$4:$Y$263,MATCH(SPC!$B$13,IF(Setup!$B$11="Weekly",'SPC Backing (Hide)'!$B$4:$B$263,'SPC Backing (Hide)'!$E$4:$E$263),0)):INDEX($Y$4:$Y$263,MATCH(SPC!$B$14,IF(Setup!$B$11="Weekly",'SPC Backing (Hide)'!$B$4:$B$263,'SPC Backing (Hide)'!$E$4:$E$263),0),1))</f>
        <v>#N/A</v>
      </c>
      <c r="AA159" t="e">
        <f t="shared" si="33"/>
        <v>#N/A</v>
      </c>
      <c r="AB159" t="e">
        <f t="shared" si="34"/>
        <v>#N/A</v>
      </c>
      <c r="AC159" t="e">
        <f t="shared" si="35"/>
        <v>#N/A</v>
      </c>
      <c r="AD159" t="e">
        <f t="shared" si="36"/>
        <v>#N/A</v>
      </c>
      <c r="AE159" t="e">
        <f t="shared" si="37"/>
        <v>#N/A</v>
      </c>
      <c r="AF159" t="e">
        <f t="shared" si="38"/>
        <v>#N/A</v>
      </c>
      <c r="AG159" t="e">
        <f t="shared" si="39"/>
        <v>#N/A</v>
      </c>
      <c r="AH159" t="e">
        <f t="shared" si="40"/>
        <v>#N/A</v>
      </c>
      <c r="AI159" t="e">
        <f t="shared" si="47"/>
        <v>#N/A</v>
      </c>
      <c r="AJ159" t="e">
        <f t="shared" si="41"/>
        <v>#N/A</v>
      </c>
      <c r="AK159">
        <f t="shared" si="42"/>
        <v>0</v>
      </c>
      <c r="AL159" t="e">
        <f t="shared" si="43"/>
        <v>#N/A</v>
      </c>
      <c r="AM159" t="e">
        <f t="shared" si="44"/>
        <v>#N/A</v>
      </c>
      <c r="AN159" t="e">
        <f t="shared" si="45"/>
        <v>#N/A</v>
      </c>
      <c r="AO159" t="e">
        <f>_xlfn.PERCENTILE.INC(INDEX($W$4:$W$263,MATCH(SPC!$B$13,IF(Setup!$B$11="Weekly",'SPC Backing (Hide)'!$B$4:$B$263,'SPC Backing (Hide)'!$E$4:$E$263),0),1):INDEX($W$4:$W$263,MATCH(SPC!$B$14,IF(Setup!$B$11="Weekly",'SPC Backing (Hide)'!$B$4:$B$263,'SPC Backing (Hide)'!$E$4:$E$263),0),1),'SPC Backing (Hide)'!$AO$3)</f>
        <v>#N/A</v>
      </c>
      <c r="AP159" t="e">
        <f>IF(_xlfn.PERCENTILE.INC(INDEX($W$4:$W$263,MATCH(SPC!$B$13,IF(Setup!$B$11="Weekly",'SPC Backing (Hide)'!$B$4:$B$263,'SPC Backing (Hide)'!$E$4:$E$263),0),1):INDEX($W$4:$W$263,MATCH(SPC!$B$14,IF(Setup!$B$11="Weekly",'SPC Backing (Hide)'!$B$4:$B$263,'SPC Backing (Hide)'!$E$4:$E$263),0),1),'SPC Backing (Hide)'!$AP$3)=AO159,_xlfn.PERCENTILE.INC(INDEX($W$4:$W$263,MATCH(SPC!$B$13,IF(Setup!$B$11="Weekly",'SPC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59" t="e">
        <f t="shared" si="46"/>
        <v>#N/A</v>
      </c>
    </row>
    <row r="160" spans="2:43" x14ac:dyDescent="0.35">
      <c r="B160" s="12" t="str">
        <f>Demand!C165</f>
        <v/>
      </c>
      <c r="C160" s="57" t="str">
        <f>Demand!D165</f>
        <v/>
      </c>
      <c r="D160" s="57" t="str">
        <f>Demand!E165</f>
        <v/>
      </c>
      <c r="E160" s="57" t="e">
        <f>TEXT(D160*29,"mmm")&amp;"-"&amp;IF(D160=1,MAX($C$4:C159)+1,MAX($C$4:C159))</f>
        <v>#VALUE!</v>
      </c>
      <c r="F160" s="7">
        <f>INDEX(Demand!$F$9:$T$268,MATCH('SPC Backing (Hide)'!$B160,Demand!$C$9:$C$268,0),MATCH('SPC Backing (Hide)'!F$3,Demand!$F$8:$T$8,0))</f>
        <v>0</v>
      </c>
      <c r="G160" s="5">
        <f>INDEX(Demand!$F$9:$T$268,MATCH('SPC Backing (Hide)'!$B160,Demand!$C$9:$C$268,0),MATCH('SPC Backing (Hide)'!G$3,Demand!$F$8:$T$8,0))</f>
        <v>0</v>
      </c>
      <c r="H160" s="5">
        <f>INDEX(Demand!$F$9:$T$268,MATCH('SPC Backing (Hide)'!$B160,Demand!$C$9:$C$268,0),MATCH('SPC Backing (Hide)'!H$3,Demand!$F$8:$T$8,0))</f>
        <v>0</v>
      </c>
      <c r="I160" s="5">
        <f>INDEX(Demand!$F$9:$T$268,MATCH('SPC Backing (Hide)'!$B160,Demand!$C$9:$C$268,0),MATCH('SPC Backing (Hide)'!I$3,Demand!$F$8:$T$8,0))</f>
        <v>0</v>
      </c>
      <c r="J160" s="5">
        <f>INDEX(Demand!$F$9:$T$268,MATCH('SPC Backing (Hide)'!$B160,Demand!$C$9:$C$268,0),MATCH('SPC Backing (Hide)'!J$3,Demand!$F$8:$T$8,0))</f>
        <v>0</v>
      </c>
      <c r="K160" s="5">
        <f>INDEX(Demand!$F$9:$T$268,MATCH('SPC Backing (Hide)'!$B160,Demand!$C$9:$C$268,0),MATCH('SPC Backing (Hide)'!K$3,Demand!$F$8:$T$8,0))</f>
        <v>0</v>
      </c>
      <c r="L160" s="5">
        <f>INDEX(Demand!$F$9:$T$268,MATCH('SPC Backing (Hide)'!$B160,Demand!$C$9:$C$268,0),MATCH('SPC Backing (Hide)'!L$3,Demand!$F$8:$T$8,0))</f>
        <v>0</v>
      </c>
      <c r="M160" s="5">
        <f>INDEX(Demand!$F$9:$T$268,MATCH('SPC Backing (Hide)'!$B160,Demand!$C$9:$C$268,0),MATCH('SPC Backing (Hide)'!M$3,Demand!$F$8:$T$8,0))</f>
        <v>0</v>
      </c>
      <c r="N160" s="5">
        <f>INDEX(Demand!$F$9:$T$268,MATCH('SPC Backing (Hide)'!$B160,Demand!$C$9:$C$268,0),MATCH('SPC Backing (Hide)'!N$3,Demand!$F$8:$T$8,0))</f>
        <v>0</v>
      </c>
      <c r="O160" s="5">
        <f>INDEX(Demand!$F$9:$T$268,MATCH('SPC Backing (Hide)'!$B160,Demand!$C$9:$C$268,0),MATCH('SPC Backing (Hide)'!O$3,Demand!$F$8:$T$8,0))</f>
        <v>0</v>
      </c>
      <c r="P160" s="5">
        <f>INDEX(Demand!$F$9:$T$268,MATCH('SPC Backing (Hide)'!$B160,Demand!$C$9:$C$268,0),MATCH('SPC Backing (Hide)'!P$3,Demand!$F$8:$T$8,0))</f>
        <v>0</v>
      </c>
      <c r="Q160" s="5">
        <f>INDEX(Demand!$F$9:$T$268,MATCH('SPC Backing (Hide)'!$B160,Demand!$C$9:$C$268,0),MATCH('SPC Backing (Hide)'!Q$3,Demand!$F$8:$T$8,0))</f>
        <v>0</v>
      </c>
      <c r="R160" s="5">
        <f>INDEX(Demand!$F$9:$T$268,MATCH('SPC Backing (Hide)'!$B160,Demand!$C$9:$C$268,0),MATCH('SPC Backing (Hide)'!R$3,Demand!$F$8:$T$8,0))</f>
        <v>0</v>
      </c>
      <c r="S160" s="5">
        <f>INDEX(Demand!$F$9:$T$268,MATCH('SPC Backing (Hide)'!$B160,Demand!$C$9:$C$268,0),MATCH('SPC Backing (Hide)'!S$3,Demand!$F$8:$T$8,0))</f>
        <v>0</v>
      </c>
      <c r="T160" s="6">
        <f>INDEX(Demand!$F$9:$T$268,MATCH('SPC Backing (Hide)'!$B160,Demand!$C$9:$C$268,0),MATCH('SPC Backing (Hide)'!T$3,Demand!$F$8:$T$8,0))</f>
        <v>0</v>
      </c>
      <c r="U160" s="5">
        <f t="shared" si="32"/>
        <v>0</v>
      </c>
      <c r="V160">
        <f>IF(SPC!$B$13="",1,IF(SPC!$B$12="Yes",IF(Setup!$B$11="Weekly",IF(ROW(A157)&gt;=Demand!$A$8-51,1,0),IF(ROW(A157)&gt;=Demand!$A$8-11,1,0)),IF(Setup!$B$11="Weekly",IF(AND(B160&gt;=SPC!$B$13,B160&lt;SPC!$B$14),1,0),IF(AND(MATCH(E160,$E$4:$E$263,0)&gt;=MATCH(SPC!$B$13,$E$4:$E$263,0),MATCH(E160,$E$4:$E$263,0)&lt;=MATCH(SPC!$B$14,$E$4:$E$263,0)),1,0))))</f>
        <v>1</v>
      </c>
      <c r="W160" cm="1">
        <f t="array" ref="W160">INDEX($F$4:$U$263,ROW(A157),MATCH($X$2,$F$3:$U$3,0))</f>
        <v>0</v>
      </c>
      <c r="X160" t="e">
        <f>AVERAGE(INDEX($F$4:$U$263,MATCH(SPC!$B$13,IF(Setup!$B$11="Weekly",'SPC Backing (Hide)'!$B$4:$B$263,'SPC Backing (Hide)'!$E$4:$E$263),0),MATCH($X$2,$F$3:$U$3,0)):INDEX($F$4:$U$263,MATCH(SPC!$B$14,IF(Setup!$B$11="Weekly",'SPC Backing (Hide)'!$B$4:$B$263,'SPC Backing (Hide)'!$E$4:$E$263),0),MATCH('SPC Backing (Hide)'!$X$2,'SPC Backing (Hide)'!$F$3:$U$3,0)))</f>
        <v>#N/A</v>
      </c>
      <c r="Y160" cm="1">
        <f t="array" ref="Y160">ABS(INDEX($F$4:$U$263,ROW(A157),MATCH($X$2,$F$3:$U$3,0))-INDEX($F$4:$U$263,ROW(A156),MATCH($X$2,$F$3:$U$3,0)))</f>
        <v>0</v>
      </c>
      <c r="Z160" t="e">
        <f>AVERAGE(INDEX($Y$4:$Y$263,MATCH(SPC!$B$13,IF(Setup!$B$11="Weekly",'SPC Backing (Hide)'!$B$4:$B$263,'SPC Backing (Hide)'!$E$4:$E$263),0)):INDEX($Y$4:$Y$263,MATCH(SPC!$B$14,IF(Setup!$B$11="Weekly",'SPC Backing (Hide)'!$B$4:$B$263,'SPC Backing (Hide)'!$E$4:$E$263),0),1))</f>
        <v>#N/A</v>
      </c>
      <c r="AA160" t="e">
        <f t="shared" si="33"/>
        <v>#N/A</v>
      </c>
      <c r="AB160" t="e">
        <f t="shared" si="34"/>
        <v>#N/A</v>
      </c>
      <c r="AC160" t="e">
        <f t="shared" si="35"/>
        <v>#N/A</v>
      </c>
      <c r="AD160" t="e">
        <f t="shared" si="36"/>
        <v>#N/A</v>
      </c>
      <c r="AE160" t="e">
        <f t="shared" si="37"/>
        <v>#N/A</v>
      </c>
      <c r="AF160" t="e">
        <f t="shared" si="38"/>
        <v>#N/A</v>
      </c>
      <c r="AG160" t="e">
        <f t="shared" si="39"/>
        <v>#N/A</v>
      </c>
      <c r="AH160" t="e">
        <f t="shared" si="40"/>
        <v>#N/A</v>
      </c>
      <c r="AI160" t="e">
        <f t="shared" si="47"/>
        <v>#N/A</v>
      </c>
      <c r="AJ160" t="e">
        <f t="shared" si="41"/>
        <v>#N/A</v>
      </c>
      <c r="AK160">
        <f t="shared" si="42"/>
        <v>0</v>
      </c>
      <c r="AL160" t="e">
        <f t="shared" si="43"/>
        <v>#N/A</v>
      </c>
      <c r="AM160" t="e">
        <f t="shared" si="44"/>
        <v>#N/A</v>
      </c>
      <c r="AN160" t="e">
        <f t="shared" si="45"/>
        <v>#N/A</v>
      </c>
      <c r="AO160" t="e">
        <f>_xlfn.PERCENTILE.INC(INDEX($W$4:$W$263,MATCH(SPC!$B$13,IF(Setup!$B$11="Weekly",'SPC Backing (Hide)'!$B$4:$B$263,'SPC Backing (Hide)'!$E$4:$E$263),0),1):INDEX($W$4:$W$263,MATCH(SPC!$B$14,IF(Setup!$B$11="Weekly",'SPC Backing (Hide)'!$B$4:$B$263,'SPC Backing (Hide)'!$E$4:$E$263),0),1),'SPC Backing (Hide)'!$AO$3)</f>
        <v>#N/A</v>
      </c>
      <c r="AP160" t="e">
        <f>IF(_xlfn.PERCENTILE.INC(INDEX($W$4:$W$263,MATCH(SPC!$B$13,IF(Setup!$B$11="Weekly",'SPC Backing (Hide)'!$B$4:$B$263,'SPC Backing (Hide)'!$E$4:$E$263),0),1):INDEX($W$4:$W$263,MATCH(SPC!$B$14,IF(Setup!$B$11="Weekly",'SPC Backing (Hide)'!$B$4:$B$263,'SPC Backing (Hide)'!$E$4:$E$263),0),1),'SPC Backing (Hide)'!$AP$3)=AO160,_xlfn.PERCENTILE.INC(INDEX($W$4:$W$263,MATCH(SPC!$B$13,IF(Setup!$B$11="Weekly",'SPC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0" t="e">
        <f t="shared" si="46"/>
        <v>#N/A</v>
      </c>
    </row>
    <row r="161" spans="2:43" x14ac:dyDescent="0.35">
      <c r="B161" s="12" t="str">
        <f>Demand!C166</f>
        <v/>
      </c>
      <c r="C161" s="57" t="str">
        <f>Demand!D166</f>
        <v/>
      </c>
      <c r="D161" s="57" t="str">
        <f>Demand!E166</f>
        <v/>
      </c>
      <c r="E161" s="57" t="e">
        <f>TEXT(D161*29,"mmm")&amp;"-"&amp;IF(D161=1,MAX($C$4:C160)+1,MAX($C$4:C160))</f>
        <v>#VALUE!</v>
      </c>
      <c r="F161" s="7">
        <f>INDEX(Demand!$F$9:$T$268,MATCH('SPC Backing (Hide)'!$B161,Demand!$C$9:$C$268,0),MATCH('SPC Backing (Hide)'!F$3,Demand!$F$8:$T$8,0))</f>
        <v>0</v>
      </c>
      <c r="G161" s="5">
        <f>INDEX(Demand!$F$9:$T$268,MATCH('SPC Backing (Hide)'!$B161,Demand!$C$9:$C$268,0),MATCH('SPC Backing (Hide)'!G$3,Demand!$F$8:$T$8,0))</f>
        <v>0</v>
      </c>
      <c r="H161" s="5">
        <f>INDEX(Demand!$F$9:$T$268,MATCH('SPC Backing (Hide)'!$B161,Demand!$C$9:$C$268,0),MATCH('SPC Backing (Hide)'!H$3,Demand!$F$8:$T$8,0))</f>
        <v>0</v>
      </c>
      <c r="I161" s="5">
        <f>INDEX(Demand!$F$9:$T$268,MATCH('SPC Backing (Hide)'!$B161,Demand!$C$9:$C$268,0),MATCH('SPC Backing (Hide)'!I$3,Demand!$F$8:$T$8,0))</f>
        <v>0</v>
      </c>
      <c r="J161" s="5">
        <f>INDEX(Demand!$F$9:$T$268,MATCH('SPC Backing (Hide)'!$B161,Demand!$C$9:$C$268,0),MATCH('SPC Backing (Hide)'!J$3,Demand!$F$8:$T$8,0))</f>
        <v>0</v>
      </c>
      <c r="K161" s="5">
        <f>INDEX(Demand!$F$9:$T$268,MATCH('SPC Backing (Hide)'!$B161,Demand!$C$9:$C$268,0),MATCH('SPC Backing (Hide)'!K$3,Demand!$F$8:$T$8,0))</f>
        <v>0</v>
      </c>
      <c r="L161" s="5">
        <f>INDEX(Demand!$F$9:$T$268,MATCH('SPC Backing (Hide)'!$B161,Demand!$C$9:$C$268,0),MATCH('SPC Backing (Hide)'!L$3,Demand!$F$8:$T$8,0))</f>
        <v>0</v>
      </c>
      <c r="M161" s="5">
        <f>INDEX(Demand!$F$9:$T$268,MATCH('SPC Backing (Hide)'!$B161,Demand!$C$9:$C$268,0),MATCH('SPC Backing (Hide)'!M$3,Demand!$F$8:$T$8,0))</f>
        <v>0</v>
      </c>
      <c r="N161" s="5">
        <f>INDEX(Demand!$F$9:$T$268,MATCH('SPC Backing (Hide)'!$B161,Demand!$C$9:$C$268,0),MATCH('SPC Backing (Hide)'!N$3,Demand!$F$8:$T$8,0))</f>
        <v>0</v>
      </c>
      <c r="O161" s="5">
        <f>INDEX(Demand!$F$9:$T$268,MATCH('SPC Backing (Hide)'!$B161,Demand!$C$9:$C$268,0),MATCH('SPC Backing (Hide)'!O$3,Demand!$F$8:$T$8,0))</f>
        <v>0</v>
      </c>
      <c r="P161" s="5">
        <f>INDEX(Demand!$F$9:$T$268,MATCH('SPC Backing (Hide)'!$B161,Demand!$C$9:$C$268,0),MATCH('SPC Backing (Hide)'!P$3,Demand!$F$8:$T$8,0))</f>
        <v>0</v>
      </c>
      <c r="Q161" s="5">
        <f>INDEX(Demand!$F$9:$T$268,MATCH('SPC Backing (Hide)'!$B161,Demand!$C$9:$C$268,0),MATCH('SPC Backing (Hide)'!Q$3,Demand!$F$8:$T$8,0))</f>
        <v>0</v>
      </c>
      <c r="R161" s="5">
        <f>INDEX(Demand!$F$9:$T$268,MATCH('SPC Backing (Hide)'!$B161,Demand!$C$9:$C$268,0),MATCH('SPC Backing (Hide)'!R$3,Demand!$F$8:$T$8,0))</f>
        <v>0</v>
      </c>
      <c r="S161" s="5">
        <f>INDEX(Demand!$F$9:$T$268,MATCH('SPC Backing (Hide)'!$B161,Demand!$C$9:$C$268,0),MATCH('SPC Backing (Hide)'!S$3,Demand!$F$8:$T$8,0))</f>
        <v>0</v>
      </c>
      <c r="T161" s="6">
        <f>INDEX(Demand!$F$9:$T$268,MATCH('SPC Backing (Hide)'!$B161,Demand!$C$9:$C$268,0),MATCH('SPC Backing (Hide)'!T$3,Demand!$F$8:$T$8,0))</f>
        <v>0</v>
      </c>
      <c r="U161" s="5">
        <f t="shared" si="32"/>
        <v>0</v>
      </c>
      <c r="V161">
        <f>IF(SPC!$B$13="",1,IF(SPC!$B$12="Yes",IF(Setup!$B$11="Weekly",IF(ROW(A158)&gt;=Demand!$A$8-51,1,0),IF(ROW(A158)&gt;=Demand!$A$8-11,1,0)),IF(Setup!$B$11="Weekly",IF(AND(B161&gt;=SPC!$B$13,B161&lt;SPC!$B$14),1,0),IF(AND(MATCH(E161,$E$4:$E$263,0)&gt;=MATCH(SPC!$B$13,$E$4:$E$263,0),MATCH(E161,$E$4:$E$263,0)&lt;=MATCH(SPC!$B$14,$E$4:$E$263,0)),1,0))))</f>
        <v>1</v>
      </c>
      <c r="W161" cm="1">
        <f t="array" ref="W161">INDEX($F$4:$U$263,ROW(A158),MATCH($X$2,$F$3:$U$3,0))</f>
        <v>0</v>
      </c>
      <c r="X161" t="e">
        <f>AVERAGE(INDEX($F$4:$U$263,MATCH(SPC!$B$13,IF(Setup!$B$11="Weekly",'SPC Backing (Hide)'!$B$4:$B$263,'SPC Backing (Hide)'!$E$4:$E$263),0),MATCH($X$2,$F$3:$U$3,0)):INDEX($F$4:$U$263,MATCH(SPC!$B$14,IF(Setup!$B$11="Weekly",'SPC Backing (Hide)'!$B$4:$B$263,'SPC Backing (Hide)'!$E$4:$E$263),0),MATCH('SPC Backing (Hide)'!$X$2,'SPC Backing (Hide)'!$F$3:$U$3,0)))</f>
        <v>#N/A</v>
      </c>
      <c r="Y161" cm="1">
        <f t="array" ref="Y161">ABS(INDEX($F$4:$U$263,ROW(A158),MATCH($X$2,$F$3:$U$3,0))-INDEX($F$4:$U$263,ROW(A157),MATCH($X$2,$F$3:$U$3,0)))</f>
        <v>0</v>
      </c>
      <c r="Z161" t="e">
        <f>AVERAGE(INDEX($Y$4:$Y$263,MATCH(SPC!$B$13,IF(Setup!$B$11="Weekly",'SPC Backing (Hide)'!$B$4:$B$263,'SPC Backing (Hide)'!$E$4:$E$263),0)):INDEX($Y$4:$Y$263,MATCH(SPC!$B$14,IF(Setup!$B$11="Weekly",'SPC Backing (Hide)'!$B$4:$B$263,'SPC Backing (Hide)'!$E$4:$E$263),0),1))</f>
        <v>#N/A</v>
      </c>
      <c r="AA161" t="e">
        <f t="shared" si="33"/>
        <v>#N/A</v>
      </c>
      <c r="AB161" t="e">
        <f t="shared" si="34"/>
        <v>#N/A</v>
      </c>
      <c r="AC161" t="e">
        <f t="shared" si="35"/>
        <v>#N/A</v>
      </c>
      <c r="AD161" t="e">
        <f t="shared" si="36"/>
        <v>#N/A</v>
      </c>
      <c r="AE161" t="e">
        <f t="shared" si="37"/>
        <v>#N/A</v>
      </c>
      <c r="AF161" t="e">
        <f t="shared" si="38"/>
        <v>#N/A</v>
      </c>
      <c r="AG161" t="e">
        <f t="shared" si="39"/>
        <v>#N/A</v>
      </c>
      <c r="AH161" t="e">
        <f t="shared" si="40"/>
        <v>#N/A</v>
      </c>
      <c r="AI161" t="e">
        <f t="shared" si="47"/>
        <v>#N/A</v>
      </c>
      <c r="AJ161" t="e">
        <f t="shared" si="41"/>
        <v>#N/A</v>
      </c>
      <c r="AK161">
        <f t="shared" si="42"/>
        <v>0</v>
      </c>
      <c r="AL161" t="e">
        <f t="shared" si="43"/>
        <v>#N/A</v>
      </c>
      <c r="AM161" t="e">
        <f t="shared" si="44"/>
        <v>#N/A</v>
      </c>
      <c r="AN161" t="e">
        <f t="shared" si="45"/>
        <v>#N/A</v>
      </c>
      <c r="AO161" t="e">
        <f>_xlfn.PERCENTILE.INC(INDEX($W$4:$W$263,MATCH(SPC!$B$13,IF(Setup!$B$11="Weekly",'SPC Backing (Hide)'!$B$4:$B$263,'SPC Backing (Hide)'!$E$4:$E$263),0),1):INDEX($W$4:$W$263,MATCH(SPC!$B$14,IF(Setup!$B$11="Weekly",'SPC Backing (Hide)'!$B$4:$B$263,'SPC Backing (Hide)'!$E$4:$E$263),0),1),'SPC Backing (Hide)'!$AO$3)</f>
        <v>#N/A</v>
      </c>
      <c r="AP161" t="e">
        <f>IF(_xlfn.PERCENTILE.INC(INDEX($W$4:$W$263,MATCH(SPC!$B$13,IF(Setup!$B$11="Weekly",'SPC Backing (Hide)'!$B$4:$B$263,'SPC Backing (Hide)'!$E$4:$E$263),0),1):INDEX($W$4:$W$263,MATCH(SPC!$B$14,IF(Setup!$B$11="Weekly",'SPC Backing (Hide)'!$B$4:$B$263,'SPC Backing (Hide)'!$E$4:$E$263),0),1),'SPC Backing (Hide)'!$AP$3)=AO161,_xlfn.PERCENTILE.INC(INDEX($W$4:$W$263,MATCH(SPC!$B$13,IF(Setup!$B$11="Weekly",'SPC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1" t="e">
        <f t="shared" si="46"/>
        <v>#N/A</v>
      </c>
    </row>
    <row r="162" spans="2:43" x14ac:dyDescent="0.35">
      <c r="B162" s="12" t="str">
        <f>Demand!C167</f>
        <v/>
      </c>
      <c r="C162" s="57" t="str">
        <f>Demand!D167</f>
        <v/>
      </c>
      <c r="D162" s="57" t="str">
        <f>Demand!E167</f>
        <v/>
      </c>
      <c r="E162" s="57" t="e">
        <f>TEXT(D162*29,"mmm")&amp;"-"&amp;IF(D162=1,MAX($C$4:C161)+1,MAX($C$4:C161))</f>
        <v>#VALUE!</v>
      </c>
      <c r="F162" s="7">
        <f>INDEX(Demand!$F$9:$T$268,MATCH('SPC Backing (Hide)'!$B162,Demand!$C$9:$C$268,0),MATCH('SPC Backing (Hide)'!F$3,Demand!$F$8:$T$8,0))</f>
        <v>0</v>
      </c>
      <c r="G162" s="5">
        <f>INDEX(Demand!$F$9:$T$268,MATCH('SPC Backing (Hide)'!$B162,Demand!$C$9:$C$268,0),MATCH('SPC Backing (Hide)'!G$3,Demand!$F$8:$T$8,0))</f>
        <v>0</v>
      </c>
      <c r="H162" s="5">
        <f>INDEX(Demand!$F$9:$T$268,MATCH('SPC Backing (Hide)'!$B162,Demand!$C$9:$C$268,0),MATCH('SPC Backing (Hide)'!H$3,Demand!$F$8:$T$8,0))</f>
        <v>0</v>
      </c>
      <c r="I162" s="5">
        <f>INDEX(Demand!$F$9:$T$268,MATCH('SPC Backing (Hide)'!$B162,Demand!$C$9:$C$268,0),MATCH('SPC Backing (Hide)'!I$3,Demand!$F$8:$T$8,0))</f>
        <v>0</v>
      </c>
      <c r="J162" s="5">
        <f>INDEX(Demand!$F$9:$T$268,MATCH('SPC Backing (Hide)'!$B162,Demand!$C$9:$C$268,0),MATCH('SPC Backing (Hide)'!J$3,Demand!$F$8:$T$8,0))</f>
        <v>0</v>
      </c>
      <c r="K162" s="5">
        <f>INDEX(Demand!$F$9:$T$268,MATCH('SPC Backing (Hide)'!$B162,Demand!$C$9:$C$268,0),MATCH('SPC Backing (Hide)'!K$3,Demand!$F$8:$T$8,0))</f>
        <v>0</v>
      </c>
      <c r="L162" s="5">
        <f>INDEX(Demand!$F$9:$T$268,MATCH('SPC Backing (Hide)'!$B162,Demand!$C$9:$C$268,0),MATCH('SPC Backing (Hide)'!L$3,Demand!$F$8:$T$8,0))</f>
        <v>0</v>
      </c>
      <c r="M162" s="5">
        <f>INDEX(Demand!$F$9:$T$268,MATCH('SPC Backing (Hide)'!$B162,Demand!$C$9:$C$268,0),MATCH('SPC Backing (Hide)'!M$3,Demand!$F$8:$T$8,0))</f>
        <v>0</v>
      </c>
      <c r="N162" s="5">
        <f>INDEX(Demand!$F$9:$T$268,MATCH('SPC Backing (Hide)'!$B162,Demand!$C$9:$C$268,0),MATCH('SPC Backing (Hide)'!N$3,Demand!$F$8:$T$8,0))</f>
        <v>0</v>
      </c>
      <c r="O162" s="5">
        <f>INDEX(Demand!$F$9:$T$268,MATCH('SPC Backing (Hide)'!$B162,Demand!$C$9:$C$268,0),MATCH('SPC Backing (Hide)'!O$3,Demand!$F$8:$T$8,0))</f>
        <v>0</v>
      </c>
      <c r="P162" s="5">
        <f>INDEX(Demand!$F$9:$T$268,MATCH('SPC Backing (Hide)'!$B162,Demand!$C$9:$C$268,0),MATCH('SPC Backing (Hide)'!P$3,Demand!$F$8:$T$8,0))</f>
        <v>0</v>
      </c>
      <c r="Q162" s="5">
        <f>INDEX(Demand!$F$9:$T$268,MATCH('SPC Backing (Hide)'!$B162,Demand!$C$9:$C$268,0),MATCH('SPC Backing (Hide)'!Q$3,Demand!$F$8:$T$8,0))</f>
        <v>0</v>
      </c>
      <c r="R162" s="5">
        <f>INDEX(Demand!$F$9:$T$268,MATCH('SPC Backing (Hide)'!$B162,Demand!$C$9:$C$268,0),MATCH('SPC Backing (Hide)'!R$3,Demand!$F$8:$T$8,0))</f>
        <v>0</v>
      </c>
      <c r="S162" s="5">
        <f>INDEX(Demand!$F$9:$T$268,MATCH('SPC Backing (Hide)'!$B162,Demand!$C$9:$C$268,0),MATCH('SPC Backing (Hide)'!S$3,Demand!$F$8:$T$8,0))</f>
        <v>0</v>
      </c>
      <c r="T162" s="6">
        <f>INDEX(Demand!$F$9:$T$268,MATCH('SPC Backing (Hide)'!$B162,Demand!$C$9:$C$268,0),MATCH('SPC Backing (Hide)'!T$3,Demand!$F$8:$T$8,0))</f>
        <v>0</v>
      </c>
      <c r="U162" s="5">
        <f t="shared" si="32"/>
        <v>0</v>
      </c>
      <c r="V162">
        <f>IF(SPC!$B$13="",1,IF(SPC!$B$12="Yes",IF(Setup!$B$11="Weekly",IF(ROW(A159)&gt;=Demand!$A$8-51,1,0),IF(ROW(A159)&gt;=Demand!$A$8-11,1,0)),IF(Setup!$B$11="Weekly",IF(AND(B162&gt;=SPC!$B$13,B162&lt;SPC!$B$14),1,0),IF(AND(MATCH(E162,$E$4:$E$263,0)&gt;=MATCH(SPC!$B$13,$E$4:$E$263,0),MATCH(E162,$E$4:$E$263,0)&lt;=MATCH(SPC!$B$14,$E$4:$E$263,0)),1,0))))</f>
        <v>1</v>
      </c>
      <c r="W162" cm="1">
        <f t="array" ref="W162">INDEX($F$4:$U$263,ROW(A159),MATCH($X$2,$F$3:$U$3,0))</f>
        <v>0</v>
      </c>
      <c r="X162" t="e">
        <f>AVERAGE(INDEX($F$4:$U$263,MATCH(SPC!$B$13,IF(Setup!$B$11="Weekly",'SPC Backing (Hide)'!$B$4:$B$263,'SPC Backing (Hide)'!$E$4:$E$263),0),MATCH($X$2,$F$3:$U$3,0)):INDEX($F$4:$U$263,MATCH(SPC!$B$14,IF(Setup!$B$11="Weekly",'SPC Backing (Hide)'!$B$4:$B$263,'SPC Backing (Hide)'!$E$4:$E$263),0),MATCH('SPC Backing (Hide)'!$X$2,'SPC Backing (Hide)'!$F$3:$U$3,0)))</f>
        <v>#N/A</v>
      </c>
      <c r="Y162" cm="1">
        <f t="array" ref="Y162">ABS(INDEX($F$4:$U$263,ROW(A159),MATCH($X$2,$F$3:$U$3,0))-INDEX($F$4:$U$263,ROW(A158),MATCH($X$2,$F$3:$U$3,0)))</f>
        <v>0</v>
      </c>
      <c r="Z162" t="e">
        <f>AVERAGE(INDEX($Y$4:$Y$263,MATCH(SPC!$B$13,IF(Setup!$B$11="Weekly",'SPC Backing (Hide)'!$B$4:$B$263,'SPC Backing (Hide)'!$E$4:$E$263),0)):INDEX($Y$4:$Y$263,MATCH(SPC!$B$14,IF(Setup!$B$11="Weekly",'SPC Backing (Hide)'!$B$4:$B$263,'SPC Backing (Hide)'!$E$4:$E$263),0),1))</f>
        <v>#N/A</v>
      </c>
      <c r="AA162" t="e">
        <f t="shared" si="33"/>
        <v>#N/A</v>
      </c>
      <c r="AB162" t="e">
        <f t="shared" si="34"/>
        <v>#N/A</v>
      </c>
      <c r="AC162" t="e">
        <f t="shared" si="35"/>
        <v>#N/A</v>
      </c>
      <c r="AD162" t="e">
        <f t="shared" si="36"/>
        <v>#N/A</v>
      </c>
      <c r="AE162" t="e">
        <f t="shared" si="37"/>
        <v>#N/A</v>
      </c>
      <c r="AF162" t="e">
        <f t="shared" si="38"/>
        <v>#N/A</v>
      </c>
      <c r="AG162" t="e">
        <f t="shared" si="39"/>
        <v>#N/A</v>
      </c>
      <c r="AH162" t="e">
        <f t="shared" si="40"/>
        <v>#N/A</v>
      </c>
      <c r="AI162" t="e">
        <f t="shared" si="47"/>
        <v>#N/A</v>
      </c>
      <c r="AJ162" t="e">
        <f t="shared" si="41"/>
        <v>#N/A</v>
      </c>
      <c r="AK162">
        <f t="shared" si="42"/>
        <v>0</v>
      </c>
      <c r="AL162" t="e">
        <f t="shared" si="43"/>
        <v>#N/A</v>
      </c>
      <c r="AM162" t="e">
        <f t="shared" si="44"/>
        <v>#N/A</v>
      </c>
      <c r="AN162" t="e">
        <f t="shared" si="45"/>
        <v>#N/A</v>
      </c>
      <c r="AO162" t="e">
        <f>_xlfn.PERCENTILE.INC(INDEX($W$4:$W$263,MATCH(SPC!$B$13,IF(Setup!$B$11="Weekly",'SPC Backing (Hide)'!$B$4:$B$263,'SPC Backing (Hide)'!$E$4:$E$263),0),1):INDEX($W$4:$W$263,MATCH(SPC!$B$14,IF(Setup!$B$11="Weekly",'SPC Backing (Hide)'!$B$4:$B$263,'SPC Backing (Hide)'!$E$4:$E$263),0),1),'SPC Backing (Hide)'!$AO$3)</f>
        <v>#N/A</v>
      </c>
      <c r="AP162" t="e">
        <f>IF(_xlfn.PERCENTILE.INC(INDEX($W$4:$W$263,MATCH(SPC!$B$13,IF(Setup!$B$11="Weekly",'SPC Backing (Hide)'!$B$4:$B$263,'SPC Backing (Hide)'!$E$4:$E$263),0),1):INDEX($W$4:$W$263,MATCH(SPC!$B$14,IF(Setup!$B$11="Weekly",'SPC Backing (Hide)'!$B$4:$B$263,'SPC Backing (Hide)'!$E$4:$E$263),0),1),'SPC Backing (Hide)'!$AP$3)=AO162,_xlfn.PERCENTILE.INC(INDEX($W$4:$W$263,MATCH(SPC!$B$13,IF(Setup!$B$11="Weekly",'SPC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2" t="e">
        <f t="shared" si="46"/>
        <v>#N/A</v>
      </c>
    </row>
    <row r="163" spans="2:43" x14ac:dyDescent="0.35">
      <c r="B163" s="12" t="str">
        <f>Demand!C168</f>
        <v/>
      </c>
      <c r="C163" s="57" t="str">
        <f>Demand!D168</f>
        <v/>
      </c>
      <c r="D163" s="57" t="str">
        <f>Demand!E168</f>
        <v/>
      </c>
      <c r="E163" s="57" t="e">
        <f>TEXT(D163*29,"mmm")&amp;"-"&amp;IF(D163=1,MAX($C$4:C162)+1,MAX($C$4:C162))</f>
        <v>#VALUE!</v>
      </c>
      <c r="F163" s="7">
        <f>INDEX(Demand!$F$9:$T$268,MATCH('SPC Backing (Hide)'!$B163,Demand!$C$9:$C$268,0),MATCH('SPC Backing (Hide)'!F$3,Demand!$F$8:$T$8,0))</f>
        <v>0</v>
      </c>
      <c r="G163" s="5">
        <f>INDEX(Demand!$F$9:$T$268,MATCH('SPC Backing (Hide)'!$B163,Demand!$C$9:$C$268,0),MATCH('SPC Backing (Hide)'!G$3,Demand!$F$8:$T$8,0))</f>
        <v>0</v>
      </c>
      <c r="H163" s="5">
        <f>INDEX(Demand!$F$9:$T$268,MATCH('SPC Backing (Hide)'!$B163,Demand!$C$9:$C$268,0),MATCH('SPC Backing (Hide)'!H$3,Demand!$F$8:$T$8,0))</f>
        <v>0</v>
      </c>
      <c r="I163" s="5">
        <f>INDEX(Demand!$F$9:$T$268,MATCH('SPC Backing (Hide)'!$B163,Demand!$C$9:$C$268,0),MATCH('SPC Backing (Hide)'!I$3,Demand!$F$8:$T$8,0))</f>
        <v>0</v>
      </c>
      <c r="J163" s="5">
        <f>INDEX(Demand!$F$9:$T$268,MATCH('SPC Backing (Hide)'!$B163,Demand!$C$9:$C$268,0),MATCH('SPC Backing (Hide)'!J$3,Demand!$F$8:$T$8,0))</f>
        <v>0</v>
      </c>
      <c r="K163" s="5">
        <f>INDEX(Demand!$F$9:$T$268,MATCH('SPC Backing (Hide)'!$B163,Demand!$C$9:$C$268,0),MATCH('SPC Backing (Hide)'!K$3,Demand!$F$8:$T$8,0))</f>
        <v>0</v>
      </c>
      <c r="L163" s="5">
        <f>INDEX(Demand!$F$9:$T$268,MATCH('SPC Backing (Hide)'!$B163,Demand!$C$9:$C$268,0),MATCH('SPC Backing (Hide)'!L$3,Demand!$F$8:$T$8,0))</f>
        <v>0</v>
      </c>
      <c r="M163" s="5">
        <f>INDEX(Demand!$F$9:$T$268,MATCH('SPC Backing (Hide)'!$B163,Demand!$C$9:$C$268,0),MATCH('SPC Backing (Hide)'!M$3,Demand!$F$8:$T$8,0))</f>
        <v>0</v>
      </c>
      <c r="N163" s="5">
        <f>INDEX(Demand!$F$9:$T$268,MATCH('SPC Backing (Hide)'!$B163,Demand!$C$9:$C$268,0),MATCH('SPC Backing (Hide)'!N$3,Demand!$F$8:$T$8,0))</f>
        <v>0</v>
      </c>
      <c r="O163" s="5">
        <f>INDEX(Demand!$F$9:$T$268,MATCH('SPC Backing (Hide)'!$B163,Demand!$C$9:$C$268,0),MATCH('SPC Backing (Hide)'!O$3,Demand!$F$8:$T$8,0))</f>
        <v>0</v>
      </c>
      <c r="P163" s="5">
        <f>INDEX(Demand!$F$9:$T$268,MATCH('SPC Backing (Hide)'!$B163,Demand!$C$9:$C$268,0),MATCH('SPC Backing (Hide)'!P$3,Demand!$F$8:$T$8,0))</f>
        <v>0</v>
      </c>
      <c r="Q163" s="5">
        <f>INDEX(Demand!$F$9:$T$268,MATCH('SPC Backing (Hide)'!$B163,Demand!$C$9:$C$268,0),MATCH('SPC Backing (Hide)'!Q$3,Demand!$F$8:$T$8,0))</f>
        <v>0</v>
      </c>
      <c r="R163" s="5">
        <f>INDEX(Demand!$F$9:$T$268,MATCH('SPC Backing (Hide)'!$B163,Demand!$C$9:$C$268,0),MATCH('SPC Backing (Hide)'!R$3,Demand!$F$8:$T$8,0))</f>
        <v>0</v>
      </c>
      <c r="S163" s="5">
        <f>INDEX(Demand!$F$9:$T$268,MATCH('SPC Backing (Hide)'!$B163,Demand!$C$9:$C$268,0),MATCH('SPC Backing (Hide)'!S$3,Demand!$F$8:$T$8,0))</f>
        <v>0</v>
      </c>
      <c r="T163" s="6">
        <f>INDEX(Demand!$F$9:$T$268,MATCH('SPC Backing (Hide)'!$B163,Demand!$C$9:$C$268,0),MATCH('SPC Backing (Hide)'!T$3,Demand!$F$8:$T$8,0))</f>
        <v>0</v>
      </c>
      <c r="U163" s="5">
        <f t="shared" si="32"/>
        <v>0</v>
      </c>
      <c r="V163">
        <f>IF(SPC!$B$13="",1,IF(SPC!$B$12="Yes",IF(Setup!$B$11="Weekly",IF(ROW(A160)&gt;=Demand!$A$8-51,1,0),IF(ROW(A160)&gt;=Demand!$A$8-11,1,0)),IF(Setup!$B$11="Weekly",IF(AND(B163&gt;=SPC!$B$13,B163&lt;SPC!$B$14),1,0),IF(AND(MATCH(E163,$E$4:$E$263,0)&gt;=MATCH(SPC!$B$13,$E$4:$E$263,0),MATCH(E163,$E$4:$E$263,0)&lt;=MATCH(SPC!$B$14,$E$4:$E$263,0)),1,0))))</f>
        <v>1</v>
      </c>
      <c r="W163" cm="1">
        <f t="array" ref="W163">INDEX($F$4:$U$263,ROW(A160),MATCH($X$2,$F$3:$U$3,0))</f>
        <v>0</v>
      </c>
      <c r="X163" t="e">
        <f>AVERAGE(INDEX($F$4:$U$263,MATCH(SPC!$B$13,IF(Setup!$B$11="Weekly",'SPC Backing (Hide)'!$B$4:$B$263,'SPC Backing (Hide)'!$E$4:$E$263),0),MATCH($X$2,$F$3:$U$3,0)):INDEX($F$4:$U$263,MATCH(SPC!$B$14,IF(Setup!$B$11="Weekly",'SPC Backing (Hide)'!$B$4:$B$263,'SPC Backing (Hide)'!$E$4:$E$263),0),MATCH('SPC Backing (Hide)'!$X$2,'SPC Backing (Hide)'!$F$3:$U$3,0)))</f>
        <v>#N/A</v>
      </c>
      <c r="Y163" cm="1">
        <f t="array" ref="Y163">ABS(INDEX($F$4:$U$263,ROW(A160),MATCH($X$2,$F$3:$U$3,0))-INDEX($F$4:$U$263,ROW(A159),MATCH($X$2,$F$3:$U$3,0)))</f>
        <v>0</v>
      </c>
      <c r="Z163" t="e">
        <f>AVERAGE(INDEX($Y$4:$Y$263,MATCH(SPC!$B$13,IF(Setup!$B$11="Weekly",'SPC Backing (Hide)'!$B$4:$B$263,'SPC Backing (Hide)'!$E$4:$E$263),0)):INDEX($Y$4:$Y$263,MATCH(SPC!$B$14,IF(Setup!$B$11="Weekly",'SPC Backing (Hide)'!$B$4:$B$263,'SPC Backing (Hide)'!$E$4:$E$263),0),1))</f>
        <v>#N/A</v>
      </c>
      <c r="AA163" t="e">
        <f t="shared" si="33"/>
        <v>#N/A</v>
      </c>
      <c r="AB163" t="e">
        <f t="shared" si="34"/>
        <v>#N/A</v>
      </c>
      <c r="AC163" t="e">
        <f t="shared" si="35"/>
        <v>#N/A</v>
      </c>
      <c r="AD163" t="e">
        <f t="shared" si="36"/>
        <v>#N/A</v>
      </c>
      <c r="AE163" t="e">
        <f t="shared" si="37"/>
        <v>#N/A</v>
      </c>
      <c r="AF163" t="e">
        <f t="shared" si="38"/>
        <v>#N/A</v>
      </c>
      <c r="AG163" t="e">
        <f t="shared" si="39"/>
        <v>#N/A</v>
      </c>
      <c r="AH163" t="e">
        <f t="shared" si="40"/>
        <v>#N/A</v>
      </c>
      <c r="AI163" t="e">
        <f t="shared" si="47"/>
        <v>#N/A</v>
      </c>
      <c r="AJ163" t="e">
        <f t="shared" si="41"/>
        <v>#N/A</v>
      </c>
      <c r="AK163">
        <f t="shared" si="42"/>
        <v>0</v>
      </c>
      <c r="AL163" t="e">
        <f t="shared" si="43"/>
        <v>#N/A</v>
      </c>
      <c r="AM163" t="e">
        <f t="shared" si="44"/>
        <v>#N/A</v>
      </c>
      <c r="AN163" t="e">
        <f t="shared" si="45"/>
        <v>#N/A</v>
      </c>
      <c r="AO163" t="e">
        <f>_xlfn.PERCENTILE.INC(INDEX($W$4:$W$263,MATCH(SPC!$B$13,IF(Setup!$B$11="Weekly",'SPC Backing (Hide)'!$B$4:$B$263,'SPC Backing (Hide)'!$E$4:$E$263),0),1):INDEX($W$4:$W$263,MATCH(SPC!$B$14,IF(Setup!$B$11="Weekly",'SPC Backing (Hide)'!$B$4:$B$263,'SPC Backing (Hide)'!$E$4:$E$263),0),1),'SPC Backing (Hide)'!$AO$3)</f>
        <v>#N/A</v>
      </c>
      <c r="AP163" t="e">
        <f>IF(_xlfn.PERCENTILE.INC(INDEX($W$4:$W$263,MATCH(SPC!$B$13,IF(Setup!$B$11="Weekly",'SPC Backing (Hide)'!$B$4:$B$263,'SPC Backing (Hide)'!$E$4:$E$263),0),1):INDEX($W$4:$W$263,MATCH(SPC!$B$14,IF(Setup!$B$11="Weekly",'SPC Backing (Hide)'!$B$4:$B$263,'SPC Backing (Hide)'!$E$4:$E$263),0),1),'SPC Backing (Hide)'!$AP$3)=AO163,_xlfn.PERCENTILE.INC(INDEX($W$4:$W$263,MATCH(SPC!$B$13,IF(Setup!$B$11="Weekly",'SPC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3" t="e">
        <f t="shared" si="46"/>
        <v>#N/A</v>
      </c>
    </row>
    <row r="164" spans="2:43" x14ac:dyDescent="0.35">
      <c r="B164" s="12" t="str">
        <f>Demand!C169</f>
        <v/>
      </c>
      <c r="C164" s="57" t="str">
        <f>Demand!D169</f>
        <v/>
      </c>
      <c r="D164" s="57" t="str">
        <f>Demand!E169</f>
        <v/>
      </c>
      <c r="E164" s="57" t="e">
        <f>TEXT(D164*29,"mmm")&amp;"-"&amp;IF(D164=1,MAX($C$4:C163)+1,MAX($C$4:C163))</f>
        <v>#VALUE!</v>
      </c>
      <c r="F164" s="7">
        <f>INDEX(Demand!$F$9:$T$268,MATCH('SPC Backing (Hide)'!$B164,Demand!$C$9:$C$268,0),MATCH('SPC Backing (Hide)'!F$3,Demand!$F$8:$T$8,0))</f>
        <v>0</v>
      </c>
      <c r="G164" s="5">
        <f>INDEX(Demand!$F$9:$T$268,MATCH('SPC Backing (Hide)'!$B164,Demand!$C$9:$C$268,0),MATCH('SPC Backing (Hide)'!G$3,Demand!$F$8:$T$8,0))</f>
        <v>0</v>
      </c>
      <c r="H164" s="5">
        <f>INDEX(Demand!$F$9:$T$268,MATCH('SPC Backing (Hide)'!$B164,Demand!$C$9:$C$268,0),MATCH('SPC Backing (Hide)'!H$3,Demand!$F$8:$T$8,0))</f>
        <v>0</v>
      </c>
      <c r="I164" s="5">
        <f>INDEX(Demand!$F$9:$T$268,MATCH('SPC Backing (Hide)'!$B164,Demand!$C$9:$C$268,0),MATCH('SPC Backing (Hide)'!I$3,Demand!$F$8:$T$8,0))</f>
        <v>0</v>
      </c>
      <c r="J164" s="5">
        <f>INDEX(Demand!$F$9:$T$268,MATCH('SPC Backing (Hide)'!$B164,Demand!$C$9:$C$268,0),MATCH('SPC Backing (Hide)'!J$3,Demand!$F$8:$T$8,0))</f>
        <v>0</v>
      </c>
      <c r="K164" s="5">
        <f>INDEX(Demand!$F$9:$T$268,MATCH('SPC Backing (Hide)'!$B164,Demand!$C$9:$C$268,0),MATCH('SPC Backing (Hide)'!K$3,Demand!$F$8:$T$8,0))</f>
        <v>0</v>
      </c>
      <c r="L164" s="5">
        <f>INDEX(Demand!$F$9:$T$268,MATCH('SPC Backing (Hide)'!$B164,Demand!$C$9:$C$268,0),MATCH('SPC Backing (Hide)'!L$3,Demand!$F$8:$T$8,0))</f>
        <v>0</v>
      </c>
      <c r="M164" s="5">
        <f>INDEX(Demand!$F$9:$T$268,MATCH('SPC Backing (Hide)'!$B164,Demand!$C$9:$C$268,0),MATCH('SPC Backing (Hide)'!M$3,Demand!$F$8:$T$8,0))</f>
        <v>0</v>
      </c>
      <c r="N164" s="5">
        <f>INDEX(Demand!$F$9:$T$268,MATCH('SPC Backing (Hide)'!$B164,Demand!$C$9:$C$268,0),MATCH('SPC Backing (Hide)'!N$3,Demand!$F$8:$T$8,0))</f>
        <v>0</v>
      </c>
      <c r="O164" s="5">
        <f>INDEX(Demand!$F$9:$T$268,MATCH('SPC Backing (Hide)'!$B164,Demand!$C$9:$C$268,0),MATCH('SPC Backing (Hide)'!O$3,Demand!$F$8:$T$8,0))</f>
        <v>0</v>
      </c>
      <c r="P164" s="5">
        <f>INDEX(Demand!$F$9:$T$268,MATCH('SPC Backing (Hide)'!$B164,Demand!$C$9:$C$268,0),MATCH('SPC Backing (Hide)'!P$3,Demand!$F$8:$T$8,0))</f>
        <v>0</v>
      </c>
      <c r="Q164" s="5">
        <f>INDEX(Demand!$F$9:$T$268,MATCH('SPC Backing (Hide)'!$B164,Demand!$C$9:$C$268,0),MATCH('SPC Backing (Hide)'!Q$3,Demand!$F$8:$T$8,0))</f>
        <v>0</v>
      </c>
      <c r="R164" s="5">
        <f>INDEX(Demand!$F$9:$T$268,MATCH('SPC Backing (Hide)'!$B164,Demand!$C$9:$C$268,0),MATCH('SPC Backing (Hide)'!R$3,Demand!$F$8:$T$8,0))</f>
        <v>0</v>
      </c>
      <c r="S164" s="5">
        <f>INDEX(Demand!$F$9:$T$268,MATCH('SPC Backing (Hide)'!$B164,Demand!$C$9:$C$268,0),MATCH('SPC Backing (Hide)'!S$3,Demand!$F$8:$T$8,0))</f>
        <v>0</v>
      </c>
      <c r="T164" s="6">
        <f>INDEX(Demand!$F$9:$T$268,MATCH('SPC Backing (Hide)'!$B164,Demand!$C$9:$C$268,0),MATCH('SPC Backing (Hide)'!T$3,Demand!$F$8:$T$8,0))</f>
        <v>0</v>
      </c>
      <c r="U164" s="5">
        <f t="shared" si="32"/>
        <v>0</v>
      </c>
      <c r="V164">
        <f>IF(SPC!$B$13="",1,IF(SPC!$B$12="Yes",IF(Setup!$B$11="Weekly",IF(ROW(A161)&gt;=Demand!$A$8-51,1,0),IF(ROW(A161)&gt;=Demand!$A$8-11,1,0)),IF(Setup!$B$11="Weekly",IF(AND(B164&gt;=SPC!$B$13,B164&lt;SPC!$B$14),1,0),IF(AND(MATCH(E164,$E$4:$E$263,0)&gt;=MATCH(SPC!$B$13,$E$4:$E$263,0),MATCH(E164,$E$4:$E$263,0)&lt;=MATCH(SPC!$B$14,$E$4:$E$263,0)),1,0))))</f>
        <v>1</v>
      </c>
      <c r="W164" cm="1">
        <f t="array" ref="W164">INDEX($F$4:$U$263,ROW(A161),MATCH($X$2,$F$3:$U$3,0))</f>
        <v>0</v>
      </c>
      <c r="X164" t="e">
        <f>AVERAGE(INDEX($F$4:$U$263,MATCH(SPC!$B$13,IF(Setup!$B$11="Weekly",'SPC Backing (Hide)'!$B$4:$B$263,'SPC Backing (Hide)'!$E$4:$E$263),0),MATCH($X$2,$F$3:$U$3,0)):INDEX($F$4:$U$263,MATCH(SPC!$B$14,IF(Setup!$B$11="Weekly",'SPC Backing (Hide)'!$B$4:$B$263,'SPC Backing (Hide)'!$E$4:$E$263),0),MATCH('SPC Backing (Hide)'!$X$2,'SPC Backing (Hide)'!$F$3:$U$3,0)))</f>
        <v>#N/A</v>
      </c>
      <c r="Y164" cm="1">
        <f t="array" ref="Y164">ABS(INDEX($F$4:$U$263,ROW(A161),MATCH($X$2,$F$3:$U$3,0))-INDEX($F$4:$U$263,ROW(A160),MATCH($X$2,$F$3:$U$3,0)))</f>
        <v>0</v>
      </c>
      <c r="Z164" t="e">
        <f>AVERAGE(INDEX($Y$4:$Y$263,MATCH(SPC!$B$13,IF(Setup!$B$11="Weekly",'SPC Backing (Hide)'!$B$4:$B$263,'SPC Backing (Hide)'!$E$4:$E$263),0)):INDEX($Y$4:$Y$263,MATCH(SPC!$B$14,IF(Setup!$B$11="Weekly",'SPC Backing (Hide)'!$B$4:$B$263,'SPC Backing (Hide)'!$E$4:$E$263),0),1))</f>
        <v>#N/A</v>
      </c>
      <c r="AA164" t="e">
        <f t="shared" si="33"/>
        <v>#N/A</v>
      </c>
      <c r="AB164" t="e">
        <f t="shared" si="34"/>
        <v>#N/A</v>
      </c>
      <c r="AC164" t="e">
        <f t="shared" si="35"/>
        <v>#N/A</v>
      </c>
      <c r="AD164" t="e">
        <f t="shared" si="36"/>
        <v>#N/A</v>
      </c>
      <c r="AE164" t="e">
        <f t="shared" si="37"/>
        <v>#N/A</v>
      </c>
      <c r="AF164" t="e">
        <f t="shared" si="38"/>
        <v>#N/A</v>
      </c>
      <c r="AG164" t="e">
        <f t="shared" si="39"/>
        <v>#N/A</v>
      </c>
      <c r="AH164" t="e">
        <f t="shared" si="40"/>
        <v>#N/A</v>
      </c>
      <c r="AI164" t="e">
        <f t="shared" si="47"/>
        <v>#N/A</v>
      </c>
      <c r="AJ164" t="e">
        <f t="shared" si="41"/>
        <v>#N/A</v>
      </c>
      <c r="AK164">
        <f t="shared" si="42"/>
        <v>0</v>
      </c>
      <c r="AL164" t="e">
        <f t="shared" si="43"/>
        <v>#N/A</v>
      </c>
      <c r="AM164" t="e">
        <f t="shared" si="44"/>
        <v>#N/A</v>
      </c>
      <c r="AN164" t="e">
        <f t="shared" si="45"/>
        <v>#N/A</v>
      </c>
      <c r="AO164" t="e">
        <f>_xlfn.PERCENTILE.INC(INDEX($W$4:$W$263,MATCH(SPC!$B$13,IF(Setup!$B$11="Weekly",'SPC Backing (Hide)'!$B$4:$B$263,'SPC Backing (Hide)'!$E$4:$E$263),0),1):INDEX($W$4:$W$263,MATCH(SPC!$B$14,IF(Setup!$B$11="Weekly",'SPC Backing (Hide)'!$B$4:$B$263,'SPC Backing (Hide)'!$E$4:$E$263),0),1),'SPC Backing (Hide)'!$AO$3)</f>
        <v>#N/A</v>
      </c>
      <c r="AP164" t="e">
        <f>IF(_xlfn.PERCENTILE.INC(INDEX($W$4:$W$263,MATCH(SPC!$B$13,IF(Setup!$B$11="Weekly",'SPC Backing (Hide)'!$B$4:$B$263,'SPC Backing (Hide)'!$E$4:$E$263),0),1):INDEX($W$4:$W$263,MATCH(SPC!$B$14,IF(Setup!$B$11="Weekly",'SPC Backing (Hide)'!$B$4:$B$263,'SPC Backing (Hide)'!$E$4:$E$263),0),1),'SPC Backing (Hide)'!$AP$3)=AO164,_xlfn.PERCENTILE.INC(INDEX($W$4:$W$263,MATCH(SPC!$B$13,IF(Setup!$B$11="Weekly",'SPC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4" t="e">
        <f t="shared" si="46"/>
        <v>#N/A</v>
      </c>
    </row>
    <row r="165" spans="2:43" x14ac:dyDescent="0.35">
      <c r="B165" s="12" t="str">
        <f>Demand!C170</f>
        <v/>
      </c>
      <c r="C165" s="57" t="str">
        <f>Demand!D170</f>
        <v/>
      </c>
      <c r="D165" s="57" t="str">
        <f>Demand!E170</f>
        <v/>
      </c>
      <c r="E165" s="57" t="e">
        <f>TEXT(D165*29,"mmm")&amp;"-"&amp;IF(D165=1,MAX($C$4:C164)+1,MAX($C$4:C164))</f>
        <v>#VALUE!</v>
      </c>
      <c r="F165" s="7">
        <f>INDEX(Demand!$F$9:$T$268,MATCH('SPC Backing (Hide)'!$B165,Demand!$C$9:$C$268,0),MATCH('SPC Backing (Hide)'!F$3,Demand!$F$8:$T$8,0))</f>
        <v>0</v>
      </c>
      <c r="G165" s="5">
        <f>INDEX(Demand!$F$9:$T$268,MATCH('SPC Backing (Hide)'!$B165,Demand!$C$9:$C$268,0),MATCH('SPC Backing (Hide)'!G$3,Demand!$F$8:$T$8,0))</f>
        <v>0</v>
      </c>
      <c r="H165" s="5">
        <f>INDEX(Demand!$F$9:$T$268,MATCH('SPC Backing (Hide)'!$B165,Demand!$C$9:$C$268,0),MATCH('SPC Backing (Hide)'!H$3,Demand!$F$8:$T$8,0))</f>
        <v>0</v>
      </c>
      <c r="I165" s="5">
        <f>INDEX(Demand!$F$9:$T$268,MATCH('SPC Backing (Hide)'!$B165,Demand!$C$9:$C$268,0),MATCH('SPC Backing (Hide)'!I$3,Demand!$F$8:$T$8,0))</f>
        <v>0</v>
      </c>
      <c r="J165" s="5">
        <f>INDEX(Demand!$F$9:$T$268,MATCH('SPC Backing (Hide)'!$B165,Demand!$C$9:$C$268,0),MATCH('SPC Backing (Hide)'!J$3,Demand!$F$8:$T$8,0))</f>
        <v>0</v>
      </c>
      <c r="K165" s="5">
        <f>INDEX(Demand!$F$9:$T$268,MATCH('SPC Backing (Hide)'!$B165,Demand!$C$9:$C$268,0),MATCH('SPC Backing (Hide)'!K$3,Demand!$F$8:$T$8,0))</f>
        <v>0</v>
      </c>
      <c r="L165" s="5">
        <f>INDEX(Demand!$F$9:$T$268,MATCH('SPC Backing (Hide)'!$B165,Demand!$C$9:$C$268,0),MATCH('SPC Backing (Hide)'!L$3,Demand!$F$8:$T$8,0))</f>
        <v>0</v>
      </c>
      <c r="M165" s="5">
        <f>INDEX(Demand!$F$9:$T$268,MATCH('SPC Backing (Hide)'!$B165,Demand!$C$9:$C$268,0),MATCH('SPC Backing (Hide)'!M$3,Demand!$F$8:$T$8,0))</f>
        <v>0</v>
      </c>
      <c r="N165" s="5">
        <f>INDEX(Demand!$F$9:$T$268,MATCH('SPC Backing (Hide)'!$B165,Demand!$C$9:$C$268,0),MATCH('SPC Backing (Hide)'!N$3,Demand!$F$8:$T$8,0))</f>
        <v>0</v>
      </c>
      <c r="O165" s="5">
        <f>INDEX(Demand!$F$9:$T$268,MATCH('SPC Backing (Hide)'!$B165,Demand!$C$9:$C$268,0),MATCH('SPC Backing (Hide)'!O$3,Demand!$F$8:$T$8,0))</f>
        <v>0</v>
      </c>
      <c r="P165" s="5">
        <f>INDEX(Demand!$F$9:$T$268,MATCH('SPC Backing (Hide)'!$B165,Demand!$C$9:$C$268,0),MATCH('SPC Backing (Hide)'!P$3,Demand!$F$8:$T$8,0))</f>
        <v>0</v>
      </c>
      <c r="Q165" s="5">
        <f>INDEX(Demand!$F$9:$T$268,MATCH('SPC Backing (Hide)'!$B165,Demand!$C$9:$C$268,0),MATCH('SPC Backing (Hide)'!Q$3,Demand!$F$8:$T$8,0))</f>
        <v>0</v>
      </c>
      <c r="R165" s="5">
        <f>INDEX(Demand!$F$9:$T$268,MATCH('SPC Backing (Hide)'!$B165,Demand!$C$9:$C$268,0),MATCH('SPC Backing (Hide)'!R$3,Demand!$F$8:$T$8,0))</f>
        <v>0</v>
      </c>
      <c r="S165" s="5">
        <f>INDEX(Demand!$F$9:$T$268,MATCH('SPC Backing (Hide)'!$B165,Demand!$C$9:$C$268,0),MATCH('SPC Backing (Hide)'!S$3,Demand!$F$8:$T$8,0))</f>
        <v>0</v>
      </c>
      <c r="T165" s="6">
        <f>INDEX(Demand!$F$9:$T$268,MATCH('SPC Backing (Hide)'!$B165,Demand!$C$9:$C$268,0),MATCH('SPC Backing (Hide)'!T$3,Demand!$F$8:$T$8,0))</f>
        <v>0</v>
      </c>
      <c r="U165" s="5">
        <f t="shared" si="32"/>
        <v>0</v>
      </c>
      <c r="V165">
        <f>IF(SPC!$B$13="",1,IF(SPC!$B$12="Yes",IF(Setup!$B$11="Weekly",IF(ROW(A162)&gt;=Demand!$A$8-51,1,0),IF(ROW(A162)&gt;=Demand!$A$8-11,1,0)),IF(Setup!$B$11="Weekly",IF(AND(B165&gt;=SPC!$B$13,B165&lt;SPC!$B$14),1,0),IF(AND(MATCH(E165,$E$4:$E$263,0)&gt;=MATCH(SPC!$B$13,$E$4:$E$263,0),MATCH(E165,$E$4:$E$263,0)&lt;=MATCH(SPC!$B$14,$E$4:$E$263,0)),1,0))))</f>
        <v>1</v>
      </c>
      <c r="W165" cm="1">
        <f t="array" ref="W165">INDEX($F$4:$U$263,ROW(A162),MATCH($X$2,$F$3:$U$3,0))</f>
        <v>0</v>
      </c>
      <c r="X165" t="e">
        <f>AVERAGE(INDEX($F$4:$U$263,MATCH(SPC!$B$13,IF(Setup!$B$11="Weekly",'SPC Backing (Hide)'!$B$4:$B$263,'SPC Backing (Hide)'!$E$4:$E$263),0),MATCH($X$2,$F$3:$U$3,0)):INDEX($F$4:$U$263,MATCH(SPC!$B$14,IF(Setup!$B$11="Weekly",'SPC Backing (Hide)'!$B$4:$B$263,'SPC Backing (Hide)'!$E$4:$E$263),0),MATCH('SPC Backing (Hide)'!$X$2,'SPC Backing (Hide)'!$F$3:$U$3,0)))</f>
        <v>#N/A</v>
      </c>
      <c r="Y165" cm="1">
        <f t="array" ref="Y165">ABS(INDEX($F$4:$U$263,ROW(A162),MATCH($X$2,$F$3:$U$3,0))-INDEX($F$4:$U$263,ROW(A161),MATCH($X$2,$F$3:$U$3,0)))</f>
        <v>0</v>
      </c>
      <c r="Z165" t="e">
        <f>AVERAGE(INDEX($Y$4:$Y$263,MATCH(SPC!$B$13,IF(Setup!$B$11="Weekly",'SPC Backing (Hide)'!$B$4:$B$263,'SPC Backing (Hide)'!$E$4:$E$263),0)):INDEX($Y$4:$Y$263,MATCH(SPC!$B$14,IF(Setup!$B$11="Weekly",'SPC Backing (Hide)'!$B$4:$B$263,'SPC Backing (Hide)'!$E$4:$E$263),0),1))</f>
        <v>#N/A</v>
      </c>
      <c r="AA165" t="e">
        <f t="shared" si="33"/>
        <v>#N/A</v>
      </c>
      <c r="AB165" t="e">
        <f t="shared" si="34"/>
        <v>#N/A</v>
      </c>
      <c r="AC165" t="e">
        <f t="shared" si="35"/>
        <v>#N/A</v>
      </c>
      <c r="AD165" t="e">
        <f t="shared" si="36"/>
        <v>#N/A</v>
      </c>
      <c r="AE165" t="e">
        <f t="shared" si="37"/>
        <v>#N/A</v>
      </c>
      <c r="AF165" t="e">
        <f t="shared" si="38"/>
        <v>#N/A</v>
      </c>
      <c r="AG165" t="e">
        <f t="shared" si="39"/>
        <v>#N/A</v>
      </c>
      <c r="AH165" t="e">
        <f t="shared" si="40"/>
        <v>#N/A</v>
      </c>
      <c r="AI165" t="e">
        <f t="shared" si="47"/>
        <v>#N/A</v>
      </c>
      <c r="AJ165" t="e">
        <f t="shared" si="41"/>
        <v>#N/A</v>
      </c>
      <c r="AK165">
        <f t="shared" si="42"/>
        <v>0</v>
      </c>
      <c r="AL165" t="e">
        <f t="shared" si="43"/>
        <v>#N/A</v>
      </c>
      <c r="AM165" t="e">
        <f t="shared" si="44"/>
        <v>#N/A</v>
      </c>
      <c r="AN165" t="e">
        <f t="shared" si="45"/>
        <v>#N/A</v>
      </c>
      <c r="AO165" t="e">
        <f>_xlfn.PERCENTILE.INC(INDEX($W$4:$W$263,MATCH(SPC!$B$13,IF(Setup!$B$11="Weekly",'SPC Backing (Hide)'!$B$4:$B$263,'SPC Backing (Hide)'!$E$4:$E$263),0),1):INDEX($W$4:$W$263,MATCH(SPC!$B$14,IF(Setup!$B$11="Weekly",'SPC Backing (Hide)'!$B$4:$B$263,'SPC Backing (Hide)'!$E$4:$E$263),0),1),'SPC Backing (Hide)'!$AO$3)</f>
        <v>#N/A</v>
      </c>
      <c r="AP165" t="e">
        <f>IF(_xlfn.PERCENTILE.INC(INDEX($W$4:$W$263,MATCH(SPC!$B$13,IF(Setup!$B$11="Weekly",'SPC Backing (Hide)'!$B$4:$B$263,'SPC Backing (Hide)'!$E$4:$E$263),0),1):INDEX($W$4:$W$263,MATCH(SPC!$B$14,IF(Setup!$B$11="Weekly",'SPC Backing (Hide)'!$B$4:$B$263,'SPC Backing (Hide)'!$E$4:$E$263),0),1),'SPC Backing (Hide)'!$AP$3)=AO165,_xlfn.PERCENTILE.INC(INDEX($W$4:$W$263,MATCH(SPC!$B$13,IF(Setup!$B$11="Weekly",'SPC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5" t="e">
        <f t="shared" si="46"/>
        <v>#N/A</v>
      </c>
    </row>
    <row r="166" spans="2:43" x14ac:dyDescent="0.35">
      <c r="B166" s="12" t="str">
        <f>Demand!C171</f>
        <v/>
      </c>
      <c r="C166" s="57" t="str">
        <f>Demand!D171</f>
        <v/>
      </c>
      <c r="D166" s="57" t="str">
        <f>Demand!E171</f>
        <v/>
      </c>
      <c r="E166" s="57" t="e">
        <f>TEXT(D166*29,"mmm")&amp;"-"&amp;IF(D166=1,MAX($C$4:C165)+1,MAX($C$4:C165))</f>
        <v>#VALUE!</v>
      </c>
      <c r="F166" s="7">
        <f>INDEX(Demand!$F$9:$T$268,MATCH('SPC Backing (Hide)'!$B166,Demand!$C$9:$C$268,0),MATCH('SPC Backing (Hide)'!F$3,Demand!$F$8:$T$8,0))</f>
        <v>0</v>
      </c>
      <c r="G166" s="5">
        <f>INDEX(Demand!$F$9:$T$268,MATCH('SPC Backing (Hide)'!$B166,Demand!$C$9:$C$268,0),MATCH('SPC Backing (Hide)'!G$3,Demand!$F$8:$T$8,0))</f>
        <v>0</v>
      </c>
      <c r="H166" s="5">
        <f>INDEX(Demand!$F$9:$T$268,MATCH('SPC Backing (Hide)'!$B166,Demand!$C$9:$C$268,0),MATCH('SPC Backing (Hide)'!H$3,Demand!$F$8:$T$8,0))</f>
        <v>0</v>
      </c>
      <c r="I166" s="5">
        <f>INDEX(Demand!$F$9:$T$268,MATCH('SPC Backing (Hide)'!$B166,Demand!$C$9:$C$268,0),MATCH('SPC Backing (Hide)'!I$3,Demand!$F$8:$T$8,0))</f>
        <v>0</v>
      </c>
      <c r="J166" s="5">
        <f>INDEX(Demand!$F$9:$T$268,MATCH('SPC Backing (Hide)'!$B166,Demand!$C$9:$C$268,0),MATCH('SPC Backing (Hide)'!J$3,Demand!$F$8:$T$8,0))</f>
        <v>0</v>
      </c>
      <c r="K166" s="5">
        <f>INDEX(Demand!$F$9:$T$268,MATCH('SPC Backing (Hide)'!$B166,Demand!$C$9:$C$268,0),MATCH('SPC Backing (Hide)'!K$3,Demand!$F$8:$T$8,0))</f>
        <v>0</v>
      </c>
      <c r="L166" s="5">
        <f>INDEX(Demand!$F$9:$T$268,MATCH('SPC Backing (Hide)'!$B166,Demand!$C$9:$C$268,0),MATCH('SPC Backing (Hide)'!L$3,Demand!$F$8:$T$8,0))</f>
        <v>0</v>
      </c>
      <c r="M166" s="5">
        <f>INDEX(Demand!$F$9:$T$268,MATCH('SPC Backing (Hide)'!$B166,Demand!$C$9:$C$268,0),MATCH('SPC Backing (Hide)'!M$3,Demand!$F$8:$T$8,0))</f>
        <v>0</v>
      </c>
      <c r="N166" s="5">
        <f>INDEX(Demand!$F$9:$T$268,MATCH('SPC Backing (Hide)'!$B166,Demand!$C$9:$C$268,0),MATCH('SPC Backing (Hide)'!N$3,Demand!$F$8:$T$8,0))</f>
        <v>0</v>
      </c>
      <c r="O166" s="5">
        <f>INDEX(Demand!$F$9:$T$268,MATCH('SPC Backing (Hide)'!$B166,Demand!$C$9:$C$268,0),MATCH('SPC Backing (Hide)'!O$3,Demand!$F$8:$T$8,0))</f>
        <v>0</v>
      </c>
      <c r="P166" s="5">
        <f>INDEX(Demand!$F$9:$T$268,MATCH('SPC Backing (Hide)'!$B166,Demand!$C$9:$C$268,0),MATCH('SPC Backing (Hide)'!P$3,Demand!$F$8:$T$8,0))</f>
        <v>0</v>
      </c>
      <c r="Q166" s="5">
        <f>INDEX(Demand!$F$9:$T$268,MATCH('SPC Backing (Hide)'!$B166,Demand!$C$9:$C$268,0),MATCH('SPC Backing (Hide)'!Q$3,Demand!$F$8:$T$8,0))</f>
        <v>0</v>
      </c>
      <c r="R166" s="5">
        <f>INDEX(Demand!$F$9:$T$268,MATCH('SPC Backing (Hide)'!$B166,Demand!$C$9:$C$268,0),MATCH('SPC Backing (Hide)'!R$3,Demand!$F$8:$T$8,0))</f>
        <v>0</v>
      </c>
      <c r="S166" s="5">
        <f>INDEX(Demand!$F$9:$T$268,MATCH('SPC Backing (Hide)'!$B166,Demand!$C$9:$C$268,0),MATCH('SPC Backing (Hide)'!S$3,Demand!$F$8:$T$8,0))</f>
        <v>0</v>
      </c>
      <c r="T166" s="6">
        <f>INDEX(Demand!$F$9:$T$268,MATCH('SPC Backing (Hide)'!$B166,Demand!$C$9:$C$268,0),MATCH('SPC Backing (Hide)'!T$3,Demand!$F$8:$T$8,0))</f>
        <v>0</v>
      </c>
      <c r="U166" s="5">
        <f t="shared" si="32"/>
        <v>0</v>
      </c>
      <c r="V166">
        <f>IF(SPC!$B$13="",1,IF(SPC!$B$12="Yes",IF(Setup!$B$11="Weekly",IF(ROW(A163)&gt;=Demand!$A$8-51,1,0),IF(ROW(A163)&gt;=Demand!$A$8-11,1,0)),IF(Setup!$B$11="Weekly",IF(AND(B166&gt;=SPC!$B$13,B166&lt;SPC!$B$14),1,0),IF(AND(MATCH(E166,$E$4:$E$263,0)&gt;=MATCH(SPC!$B$13,$E$4:$E$263,0),MATCH(E166,$E$4:$E$263,0)&lt;=MATCH(SPC!$B$14,$E$4:$E$263,0)),1,0))))</f>
        <v>1</v>
      </c>
      <c r="W166" cm="1">
        <f t="array" ref="W166">INDEX($F$4:$U$263,ROW(A163),MATCH($X$2,$F$3:$U$3,0))</f>
        <v>0</v>
      </c>
      <c r="X166" t="e">
        <f>AVERAGE(INDEX($F$4:$U$263,MATCH(SPC!$B$13,IF(Setup!$B$11="Weekly",'SPC Backing (Hide)'!$B$4:$B$263,'SPC Backing (Hide)'!$E$4:$E$263),0),MATCH($X$2,$F$3:$U$3,0)):INDEX($F$4:$U$263,MATCH(SPC!$B$14,IF(Setup!$B$11="Weekly",'SPC Backing (Hide)'!$B$4:$B$263,'SPC Backing (Hide)'!$E$4:$E$263),0),MATCH('SPC Backing (Hide)'!$X$2,'SPC Backing (Hide)'!$F$3:$U$3,0)))</f>
        <v>#N/A</v>
      </c>
      <c r="Y166" cm="1">
        <f t="array" ref="Y166">ABS(INDEX($F$4:$U$263,ROW(A163),MATCH($X$2,$F$3:$U$3,0))-INDEX($F$4:$U$263,ROW(A162),MATCH($X$2,$F$3:$U$3,0)))</f>
        <v>0</v>
      </c>
      <c r="Z166" t="e">
        <f>AVERAGE(INDEX($Y$4:$Y$263,MATCH(SPC!$B$13,IF(Setup!$B$11="Weekly",'SPC Backing (Hide)'!$B$4:$B$263,'SPC Backing (Hide)'!$E$4:$E$263),0)):INDEX($Y$4:$Y$263,MATCH(SPC!$B$14,IF(Setup!$B$11="Weekly",'SPC Backing (Hide)'!$B$4:$B$263,'SPC Backing (Hide)'!$E$4:$E$263),0),1))</f>
        <v>#N/A</v>
      </c>
      <c r="AA166" t="e">
        <f t="shared" si="33"/>
        <v>#N/A</v>
      </c>
      <c r="AB166" t="e">
        <f t="shared" si="34"/>
        <v>#N/A</v>
      </c>
      <c r="AC166" t="e">
        <f t="shared" si="35"/>
        <v>#N/A</v>
      </c>
      <c r="AD166" t="e">
        <f t="shared" si="36"/>
        <v>#N/A</v>
      </c>
      <c r="AE166" t="e">
        <f t="shared" si="37"/>
        <v>#N/A</v>
      </c>
      <c r="AF166" t="e">
        <f t="shared" si="38"/>
        <v>#N/A</v>
      </c>
      <c r="AG166" t="e">
        <f t="shared" si="39"/>
        <v>#N/A</v>
      </c>
      <c r="AH166" t="e">
        <f t="shared" si="40"/>
        <v>#N/A</v>
      </c>
      <c r="AI166" t="e">
        <f t="shared" si="47"/>
        <v>#N/A</v>
      </c>
      <c r="AJ166" t="e">
        <f t="shared" si="41"/>
        <v>#N/A</v>
      </c>
      <c r="AK166">
        <f t="shared" si="42"/>
        <v>0</v>
      </c>
      <c r="AL166" t="e">
        <f t="shared" si="43"/>
        <v>#N/A</v>
      </c>
      <c r="AM166" t="e">
        <f t="shared" si="44"/>
        <v>#N/A</v>
      </c>
      <c r="AN166" t="e">
        <f t="shared" si="45"/>
        <v>#N/A</v>
      </c>
      <c r="AO166" t="e">
        <f>_xlfn.PERCENTILE.INC(INDEX($W$4:$W$263,MATCH(SPC!$B$13,IF(Setup!$B$11="Weekly",'SPC Backing (Hide)'!$B$4:$B$263,'SPC Backing (Hide)'!$E$4:$E$263),0),1):INDEX($W$4:$W$263,MATCH(SPC!$B$14,IF(Setup!$B$11="Weekly",'SPC Backing (Hide)'!$B$4:$B$263,'SPC Backing (Hide)'!$E$4:$E$263),0),1),'SPC Backing (Hide)'!$AO$3)</f>
        <v>#N/A</v>
      </c>
      <c r="AP166" t="e">
        <f>IF(_xlfn.PERCENTILE.INC(INDEX($W$4:$W$263,MATCH(SPC!$B$13,IF(Setup!$B$11="Weekly",'SPC Backing (Hide)'!$B$4:$B$263,'SPC Backing (Hide)'!$E$4:$E$263),0),1):INDEX($W$4:$W$263,MATCH(SPC!$B$14,IF(Setup!$B$11="Weekly",'SPC Backing (Hide)'!$B$4:$B$263,'SPC Backing (Hide)'!$E$4:$E$263),0),1),'SPC Backing (Hide)'!$AP$3)=AO166,_xlfn.PERCENTILE.INC(INDEX($W$4:$W$263,MATCH(SPC!$B$13,IF(Setup!$B$11="Weekly",'SPC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6" t="e">
        <f t="shared" si="46"/>
        <v>#N/A</v>
      </c>
    </row>
    <row r="167" spans="2:43" x14ac:dyDescent="0.35">
      <c r="B167" s="12" t="str">
        <f>Demand!C172</f>
        <v/>
      </c>
      <c r="C167" s="57" t="str">
        <f>Demand!D172</f>
        <v/>
      </c>
      <c r="D167" s="57" t="str">
        <f>Demand!E172</f>
        <v/>
      </c>
      <c r="E167" s="57" t="e">
        <f>TEXT(D167*29,"mmm")&amp;"-"&amp;IF(D167=1,MAX($C$4:C166)+1,MAX($C$4:C166))</f>
        <v>#VALUE!</v>
      </c>
      <c r="F167" s="7">
        <f>INDEX(Demand!$F$9:$T$268,MATCH('SPC Backing (Hide)'!$B167,Demand!$C$9:$C$268,0),MATCH('SPC Backing (Hide)'!F$3,Demand!$F$8:$T$8,0))</f>
        <v>0</v>
      </c>
      <c r="G167" s="5">
        <f>INDEX(Demand!$F$9:$T$268,MATCH('SPC Backing (Hide)'!$B167,Demand!$C$9:$C$268,0),MATCH('SPC Backing (Hide)'!G$3,Demand!$F$8:$T$8,0))</f>
        <v>0</v>
      </c>
      <c r="H167" s="5">
        <f>INDEX(Demand!$F$9:$T$268,MATCH('SPC Backing (Hide)'!$B167,Demand!$C$9:$C$268,0),MATCH('SPC Backing (Hide)'!H$3,Demand!$F$8:$T$8,0))</f>
        <v>0</v>
      </c>
      <c r="I167" s="5">
        <f>INDEX(Demand!$F$9:$T$268,MATCH('SPC Backing (Hide)'!$B167,Demand!$C$9:$C$268,0),MATCH('SPC Backing (Hide)'!I$3,Demand!$F$8:$T$8,0))</f>
        <v>0</v>
      </c>
      <c r="J167" s="5">
        <f>INDEX(Demand!$F$9:$T$268,MATCH('SPC Backing (Hide)'!$B167,Demand!$C$9:$C$268,0),MATCH('SPC Backing (Hide)'!J$3,Demand!$F$8:$T$8,0))</f>
        <v>0</v>
      </c>
      <c r="K167" s="5">
        <f>INDEX(Demand!$F$9:$T$268,MATCH('SPC Backing (Hide)'!$B167,Demand!$C$9:$C$268,0),MATCH('SPC Backing (Hide)'!K$3,Demand!$F$8:$T$8,0))</f>
        <v>0</v>
      </c>
      <c r="L167" s="5">
        <f>INDEX(Demand!$F$9:$T$268,MATCH('SPC Backing (Hide)'!$B167,Demand!$C$9:$C$268,0),MATCH('SPC Backing (Hide)'!L$3,Demand!$F$8:$T$8,0))</f>
        <v>0</v>
      </c>
      <c r="M167" s="5">
        <f>INDEX(Demand!$F$9:$T$268,MATCH('SPC Backing (Hide)'!$B167,Demand!$C$9:$C$268,0),MATCH('SPC Backing (Hide)'!M$3,Demand!$F$8:$T$8,0))</f>
        <v>0</v>
      </c>
      <c r="N167" s="5">
        <f>INDEX(Demand!$F$9:$T$268,MATCH('SPC Backing (Hide)'!$B167,Demand!$C$9:$C$268,0),MATCH('SPC Backing (Hide)'!N$3,Demand!$F$8:$T$8,0))</f>
        <v>0</v>
      </c>
      <c r="O167" s="5">
        <f>INDEX(Demand!$F$9:$T$268,MATCH('SPC Backing (Hide)'!$B167,Demand!$C$9:$C$268,0),MATCH('SPC Backing (Hide)'!O$3,Demand!$F$8:$T$8,0))</f>
        <v>0</v>
      </c>
      <c r="P167" s="5">
        <f>INDEX(Demand!$F$9:$T$268,MATCH('SPC Backing (Hide)'!$B167,Demand!$C$9:$C$268,0),MATCH('SPC Backing (Hide)'!P$3,Demand!$F$8:$T$8,0))</f>
        <v>0</v>
      </c>
      <c r="Q167" s="5">
        <f>INDEX(Demand!$F$9:$T$268,MATCH('SPC Backing (Hide)'!$B167,Demand!$C$9:$C$268,0),MATCH('SPC Backing (Hide)'!Q$3,Demand!$F$8:$T$8,0))</f>
        <v>0</v>
      </c>
      <c r="R167" s="5">
        <f>INDEX(Demand!$F$9:$T$268,MATCH('SPC Backing (Hide)'!$B167,Demand!$C$9:$C$268,0),MATCH('SPC Backing (Hide)'!R$3,Demand!$F$8:$T$8,0))</f>
        <v>0</v>
      </c>
      <c r="S167" s="5">
        <f>INDEX(Demand!$F$9:$T$268,MATCH('SPC Backing (Hide)'!$B167,Demand!$C$9:$C$268,0),MATCH('SPC Backing (Hide)'!S$3,Demand!$F$8:$T$8,0))</f>
        <v>0</v>
      </c>
      <c r="T167" s="6">
        <f>INDEX(Demand!$F$9:$T$268,MATCH('SPC Backing (Hide)'!$B167,Demand!$C$9:$C$268,0),MATCH('SPC Backing (Hide)'!T$3,Demand!$F$8:$T$8,0))</f>
        <v>0</v>
      </c>
      <c r="U167" s="5">
        <f t="shared" si="32"/>
        <v>0</v>
      </c>
      <c r="V167">
        <f>IF(SPC!$B$13="",1,IF(SPC!$B$12="Yes",IF(Setup!$B$11="Weekly",IF(ROW(A164)&gt;=Demand!$A$8-51,1,0),IF(ROW(A164)&gt;=Demand!$A$8-11,1,0)),IF(Setup!$B$11="Weekly",IF(AND(B167&gt;=SPC!$B$13,B167&lt;SPC!$B$14),1,0),IF(AND(MATCH(E167,$E$4:$E$263,0)&gt;=MATCH(SPC!$B$13,$E$4:$E$263,0),MATCH(E167,$E$4:$E$263,0)&lt;=MATCH(SPC!$B$14,$E$4:$E$263,0)),1,0))))</f>
        <v>1</v>
      </c>
      <c r="W167" cm="1">
        <f t="array" ref="W167">INDEX($F$4:$U$263,ROW(A164),MATCH($X$2,$F$3:$U$3,0))</f>
        <v>0</v>
      </c>
      <c r="X167" t="e">
        <f>AVERAGE(INDEX($F$4:$U$263,MATCH(SPC!$B$13,IF(Setup!$B$11="Weekly",'SPC Backing (Hide)'!$B$4:$B$263,'SPC Backing (Hide)'!$E$4:$E$263),0),MATCH($X$2,$F$3:$U$3,0)):INDEX($F$4:$U$263,MATCH(SPC!$B$14,IF(Setup!$B$11="Weekly",'SPC Backing (Hide)'!$B$4:$B$263,'SPC Backing (Hide)'!$E$4:$E$263),0),MATCH('SPC Backing (Hide)'!$X$2,'SPC Backing (Hide)'!$F$3:$U$3,0)))</f>
        <v>#N/A</v>
      </c>
      <c r="Y167" cm="1">
        <f t="array" ref="Y167">ABS(INDEX($F$4:$U$263,ROW(A164),MATCH($X$2,$F$3:$U$3,0))-INDEX($F$4:$U$263,ROW(A163),MATCH($X$2,$F$3:$U$3,0)))</f>
        <v>0</v>
      </c>
      <c r="Z167" t="e">
        <f>AVERAGE(INDEX($Y$4:$Y$263,MATCH(SPC!$B$13,IF(Setup!$B$11="Weekly",'SPC Backing (Hide)'!$B$4:$B$263,'SPC Backing (Hide)'!$E$4:$E$263),0)):INDEX($Y$4:$Y$263,MATCH(SPC!$B$14,IF(Setup!$B$11="Weekly",'SPC Backing (Hide)'!$B$4:$B$263,'SPC Backing (Hide)'!$E$4:$E$263),0),1))</f>
        <v>#N/A</v>
      </c>
      <c r="AA167" t="e">
        <f t="shared" si="33"/>
        <v>#N/A</v>
      </c>
      <c r="AB167" t="e">
        <f t="shared" si="34"/>
        <v>#N/A</v>
      </c>
      <c r="AC167" t="e">
        <f t="shared" si="35"/>
        <v>#N/A</v>
      </c>
      <c r="AD167" t="e">
        <f t="shared" si="36"/>
        <v>#N/A</v>
      </c>
      <c r="AE167" t="e">
        <f t="shared" si="37"/>
        <v>#N/A</v>
      </c>
      <c r="AF167" t="e">
        <f t="shared" si="38"/>
        <v>#N/A</v>
      </c>
      <c r="AG167" t="e">
        <f t="shared" si="39"/>
        <v>#N/A</v>
      </c>
      <c r="AH167" t="e">
        <f t="shared" si="40"/>
        <v>#N/A</v>
      </c>
      <c r="AI167" t="e">
        <f t="shared" si="47"/>
        <v>#N/A</v>
      </c>
      <c r="AJ167" t="e">
        <f t="shared" si="41"/>
        <v>#N/A</v>
      </c>
      <c r="AK167">
        <f t="shared" si="42"/>
        <v>0</v>
      </c>
      <c r="AL167" t="e">
        <f t="shared" si="43"/>
        <v>#N/A</v>
      </c>
      <c r="AM167" t="e">
        <f t="shared" si="44"/>
        <v>#N/A</v>
      </c>
      <c r="AN167" t="e">
        <f t="shared" si="45"/>
        <v>#N/A</v>
      </c>
      <c r="AO167" t="e">
        <f>_xlfn.PERCENTILE.INC(INDEX($W$4:$W$263,MATCH(SPC!$B$13,IF(Setup!$B$11="Weekly",'SPC Backing (Hide)'!$B$4:$B$263,'SPC Backing (Hide)'!$E$4:$E$263),0),1):INDEX($W$4:$W$263,MATCH(SPC!$B$14,IF(Setup!$B$11="Weekly",'SPC Backing (Hide)'!$B$4:$B$263,'SPC Backing (Hide)'!$E$4:$E$263),0),1),'SPC Backing (Hide)'!$AO$3)</f>
        <v>#N/A</v>
      </c>
      <c r="AP167" t="e">
        <f>IF(_xlfn.PERCENTILE.INC(INDEX($W$4:$W$263,MATCH(SPC!$B$13,IF(Setup!$B$11="Weekly",'SPC Backing (Hide)'!$B$4:$B$263,'SPC Backing (Hide)'!$E$4:$E$263),0),1):INDEX($W$4:$W$263,MATCH(SPC!$B$14,IF(Setup!$B$11="Weekly",'SPC Backing (Hide)'!$B$4:$B$263,'SPC Backing (Hide)'!$E$4:$E$263),0),1),'SPC Backing (Hide)'!$AP$3)=AO167,_xlfn.PERCENTILE.INC(INDEX($W$4:$W$263,MATCH(SPC!$B$13,IF(Setup!$B$11="Weekly",'SPC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7" t="e">
        <f t="shared" si="46"/>
        <v>#N/A</v>
      </c>
    </row>
    <row r="168" spans="2:43" x14ac:dyDescent="0.35">
      <c r="B168" s="12" t="str">
        <f>Demand!C173</f>
        <v/>
      </c>
      <c r="C168" s="57" t="str">
        <f>Demand!D173</f>
        <v/>
      </c>
      <c r="D168" s="57" t="str">
        <f>Demand!E173</f>
        <v/>
      </c>
      <c r="E168" s="57" t="e">
        <f>TEXT(D168*29,"mmm")&amp;"-"&amp;IF(D168=1,MAX($C$4:C167)+1,MAX($C$4:C167))</f>
        <v>#VALUE!</v>
      </c>
      <c r="F168" s="7">
        <f>INDEX(Demand!$F$9:$T$268,MATCH('SPC Backing (Hide)'!$B168,Demand!$C$9:$C$268,0),MATCH('SPC Backing (Hide)'!F$3,Demand!$F$8:$T$8,0))</f>
        <v>0</v>
      </c>
      <c r="G168" s="5">
        <f>INDEX(Demand!$F$9:$T$268,MATCH('SPC Backing (Hide)'!$B168,Demand!$C$9:$C$268,0),MATCH('SPC Backing (Hide)'!G$3,Demand!$F$8:$T$8,0))</f>
        <v>0</v>
      </c>
      <c r="H168" s="5">
        <f>INDEX(Demand!$F$9:$T$268,MATCH('SPC Backing (Hide)'!$B168,Demand!$C$9:$C$268,0),MATCH('SPC Backing (Hide)'!H$3,Demand!$F$8:$T$8,0))</f>
        <v>0</v>
      </c>
      <c r="I168" s="5">
        <f>INDEX(Demand!$F$9:$T$268,MATCH('SPC Backing (Hide)'!$B168,Demand!$C$9:$C$268,0),MATCH('SPC Backing (Hide)'!I$3,Demand!$F$8:$T$8,0))</f>
        <v>0</v>
      </c>
      <c r="J168" s="5">
        <f>INDEX(Demand!$F$9:$T$268,MATCH('SPC Backing (Hide)'!$B168,Demand!$C$9:$C$268,0),MATCH('SPC Backing (Hide)'!J$3,Demand!$F$8:$T$8,0))</f>
        <v>0</v>
      </c>
      <c r="K168" s="5">
        <f>INDEX(Demand!$F$9:$T$268,MATCH('SPC Backing (Hide)'!$B168,Demand!$C$9:$C$268,0),MATCH('SPC Backing (Hide)'!K$3,Demand!$F$8:$T$8,0))</f>
        <v>0</v>
      </c>
      <c r="L168" s="5">
        <f>INDEX(Demand!$F$9:$T$268,MATCH('SPC Backing (Hide)'!$B168,Demand!$C$9:$C$268,0),MATCH('SPC Backing (Hide)'!L$3,Demand!$F$8:$T$8,0))</f>
        <v>0</v>
      </c>
      <c r="M168" s="5">
        <f>INDEX(Demand!$F$9:$T$268,MATCH('SPC Backing (Hide)'!$B168,Demand!$C$9:$C$268,0),MATCH('SPC Backing (Hide)'!M$3,Demand!$F$8:$T$8,0))</f>
        <v>0</v>
      </c>
      <c r="N168" s="5">
        <f>INDEX(Demand!$F$9:$T$268,MATCH('SPC Backing (Hide)'!$B168,Demand!$C$9:$C$268,0),MATCH('SPC Backing (Hide)'!N$3,Demand!$F$8:$T$8,0))</f>
        <v>0</v>
      </c>
      <c r="O168" s="5">
        <f>INDEX(Demand!$F$9:$T$268,MATCH('SPC Backing (Hide)'!$B168,Demand!$C$9:$C$268,0),MATCH('SPC Backing (Hide)'!O$3,Demand!$F$8:$T$8,0))</f>
        <v>0</v>
      </c>
      <c r="P168" s="5">
        <f>INDEX(Demand!$F$9:$T$268,MATCH('SPC Backing (Hide)'!$B168,Demand!$C$9:$C$268,0),MATCH('SPC Backing (Hide)'!P$3,Demand!$F$8:$T$8,0))</f>
        <v>0</v>
      </c>
      <c r="Q168" s="5">
        <f>INDEX(Demand!$F$9:$T$268,MATCH('SPC Backing (Hide)'!$B168,Demand!$C$9:$C$268,0),MATCH('SPC Backing (Hide)'!Q$3,Demand!$F$8:$T$8,0))</f>
        <v>0</v>
      </c>
      <c r="R168" s="5">
        <f>INDEX(Demand!$F$9:$T$268,MATCH('SPC Backing (Hide)'!$B168,Demand!$C$9:$C$268,0),MATCH('SPC Backing (Hide)'!R$3,Demand!$F$8:$T$8,0))</f>
        <v>0</v>
      </c>
      <c r="S168" s="5">
        <f>INDEX(Demand!$F$9:$T$268,MATCH('SPC Backing (Hide)'!$B168,Demand!$C$9:$C$268,0),MATCH('SPC Backing (Hide)'!S$3,Demand!$F$8:$T$8,0))</f>
        <v>0</v>
      </c>
      <c r="T168" s="6">
        <f>INDEX(Demand!$F$9:$T$268,MATCH('SPC Backing (Hide)'!$B168,Demand!$C$9:$C$268,0),MATCH('SPC Backing (Hide)'!T$3,Demand!$F$8:$T$8,0))</f>
        <v>0</v>
      </c>
      <c r="U168" s="5">
        <f t="shared" si="32"/>
        <v>0</v>
      </c>
      <c r="V168">
        <f>IF(SPC!$B$13="",1,IF(SPC!$B$12="Yes",IF(Setup!$B$11="Weekly",IF(ROW(A165)&gt;=Demand!$A$8-51,1,0),IF(ROW(A165)&gt;=Demand!$A$8-11,1,0)),IF(Setup!$B$11="Weekly",IF(AND(B168&gt;=SPC!$B$13,B168&lt;SPC!$B$14),1,0),IF(AND(MATCH(E168,$E$4:$E$263,0)&gt;=MATCH(SPC!$B$13,$E$4:$E$263,0),MATCH(E168,$E$4:$E$263,0)&lt;=MATCH(SPC!$B$14,$E$4:$E$263,0)),1,0))))</f>
        <v>1</v>
      </c>
      <c r="W168" cm="1">
        <f t="array" ref="W168">INDEX($F$4:$U$263,ROW(A165),MATCH($X$2,$F$3:$U$3,0))</f>
        <v>0</v>
      </c>
      <c r="X168" t="e">
        <f>AVERAGE(INDEX($F$4:$U$263,MATCH(SPC!$B$13,IF(Setup!$B$11="Weekly",'SPC Backing (Hide)'!$B$4:$B$263,'SPC Backing (Hide)'!$E$4:$E$263),0),MATCH($X$2,$F$3:$U$3,0)):INDEX($F$4:$U$263,MATCH(SPC!$B$14,IF(Setup!$B$11="Weekly",'SPC Backing (Hide)'!$B$4:$B$263,'SPC Backing (Hide)'!$E$4:$E$263),0),MATCH('SPC Backing (Hide)'!$X$2,'SPC Backing (Hide)'!$F$3:$U$3,0)))</f>
        <v>#N/A</v>
      </c>
      <c r="Y168" cm="1">
        <f t="array" ref="Y168">ABS(INDEX($F$4:$U$263,ROW(A165),MATCH($X$2,$F$3:$U$3,0))-INDEX($F$4:$U$263,ROW(A164),MATCH($X$2,$F$3:$U$3,0)))</f>
        <v>0</v>
      </c>
      <c r="Z168" t="e">
        <f>AVERAGE(INDEX($Y$4:$Y$263,MATCH(SPC!$B$13,IF(Setup!$B$11="Weekly",'SPC Backing (Hide)'!$B$4:$B$263,'SPC Backing (Hide)'!$E$4:$E$263),0)):INDEX($Y$4:$Y$263,MATCH(SPC!$B$14,IF(Setup!$B$11="Weekly",'SPC Backing (Hide)'!$B$4:$B$263,'SPC Backing (Hide)'!$E$4:$E$263),0),1))</f>
        <v>#N/A</v>
      </c>
      <c r="AA168" t="e">
        <f t="shared" si="33"/>
        <v>#N/A</v>
      </c>
      <c r="AB168" t="e">
        <f t="shared" si="34"/>
        <v>#N/A</v>
      </c>
      <c r="AC168" t="e">
        <f t="shared" si="35"/>
        <v>#N/A</v>
      </c>
      <c r="AD168" t="e">
        <f t="shared" si="36"/>
        <v>#N/A</v>
      </c>
      <c r="AE168" t="e">
        <f t="shared" si="37"/>
        <v>#N/A</v>
      </c>
      <c r="AF168" t="e">
        <f t="shared" si="38"/>
        <v>#N/A</v>
      </c>
      <c r="AG168" t="e">
        <f t="shared" si="39"/>
        <v>#N/A</v>
      </c>
      <c r="AH168" t="e">
        <f t="shared" si="40"/>
        <v>#N/A</v>
      </c>
      <c r="AI168" t="e">
        <f t="shared" si="47"/>
        <v>#N/A</v>
      </c>
      <c r="AJ168" t="e">
        <f t="shared" si="41"/>
        <v>#N/A</v>
      </c>
      <c r="AK168">
        <f t="shared" si="42"/>
        <v>0</v>
      </c>
      <c r="AL168" t="e">
        <f t="shared" si="43"/>
        <v>#N/A</v>
      </c>
      <c r="AM168" t="e">
        <f t="shared" si="44"/>
        <v>#N/A</v>
      </c>
      <c r="AN168" t="e">
        <f t="shared" si="45"/>
        <v>#N/A</v>
      </c>
      <c r="AO168" t="e">
        <f>_xlfn.PERCENTILE.INC(INDEX($W$4:$W$263,MATCH(SPC!$B$13,IF(Setup!$B$11="Weekly",'SPC Backing (Hide)'!$B$4:$B$263,'SPC Backing (Hide)'!$E$4:$E$263),0),1):INDEX($W$4:$W$263,MATCH(SPC!$B$14,IF(Setup!$B$11="Weekly",'SPC Backing (Hide)'!$B$4:$B$263,'SPC Backing (Hide)'!$E$4:$E$263),0),1),'SPC Backing (Hide)'!$AO$3)</f>
        <v>#N/A</v>
      </c>
      <c r="AP168" t="e">
        <f>IF(_xlfn.PERCENTILE.INC(INDEX($W$4:$W$263,MATCH(SPC!$B$13,IF(Setup!$B$11="Weekly",'SPC Backing (Hide)'!$B$4:$B$263,'SPC Backing (Hide)'!$E$4:$E$263),0),1):INDEX($W$4:$W$263,MATCH(SPC!$B$14,IF(Setup!$B$11="Weekly",'SPC Backing (Hide)'!$B$4:$B$263,'SPC Backing (Hide)'!$E$4:$E$263),0),1),'SPC Backing (Hide)'!$AP$3)=AO168,_xlfn.PERCENTILE.INC(INDEX($W$4:$W$263,MATCH(SPC!$B$13,IF(Setup!$B$11="Weekly",'SPC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8" t="e">
        <f t="shared" si="46"/>
        <v>#N/A</v>
      </c>
    </row>
    <row r="169" spans="2:43" x14ac:dyDescent="0.35">
      <c r="B169" s="12" t="str">
        <f>Demand!C174</f>
        <v/>
      </c>
      <c r="C169" s="57" t="str">
        <f>Demand!D174</f>
        <v/>
      </c>
      <c r="D169" s="57" t="str">
        <f>Demand!E174</f>
        <v/>
      </c>
      <c r="E169" s="57" t="e">
        <f>TEXT(D169*29,"mmm")&amp;"-"&amp;IF(D169=1,MAX($C$4:C168)+1,MAX($C$4:C168))</f>
        <v>#VALUE!</v>
      </c>
      <c r="F169" s="7">
        <f>INDEX(Demand!$F$9:$T$268,MATCH('SPC Backing (Hide)'!$B169,Demand!$C$9:$C$268,0),MATCH('SPC Backing (Hide)'!F$3,Demand!$F$8:$T$8,0))</f>
        <v>0</v>
      </c>
      <c r="G169" s="5">
        <f>INDEX(Demand!$F$9:$T$268,MATCH('SPC Backing (Hide)'!$B169,Demand!$C$9:$C$268,0),MATCH('SPC Backing (Hide)'!G$3,Demand!$F$8:$T$8,0))</f>
        <v>0</v>
      </c>
      <c r="H169" s="5">
        <f>INDEX(Demand!$F$9:$T$268,MATCH('SPC Backing (Hide)'!$B169,Demand!$C$9:$C$268,0),MATCH('SPC Backing (Hide)'!H$3,Demand!$F$8:$T$8,0))</f>
        <v>0</v>
      </c>
      <c r="I169" s="5">
        <f>INDEX(Demand!$F$9:$T$268,MATCH('SPC Backing (Hide)'!$B169,Demand!$C$9:$C$268,0),MATCH('SPC Backing (Hide)'!I$3,Demand!$F$8:$T$8,0))</f>
        <v>0</v>
      </c>
      <c r="J169" s="5">
        <f>INDEX(Demand!$F$9:$T$268,MATCH('SPC Backing (Hide)'!$B169,Demand!$C$9:$C$268,0),MATCH('SPC Backing (Hide)'!J$3,Demand!$F$8:$T$8,0))</f>
        <v>0</v>
      </c>
      <c r="K169" s="5">
        <f>INDEX(Demand!$F$9:$T$268,MATCH('SPC Backing (Hide)'!$B169,Demand!$C$9:$C$268,0),MATCH('SPC Backing (Hide)'!K$3,Demand!$F$8:$T$8,0))</f>
        <v>0</v>
      </c>
      <c r="L169" s="5">
        <f>INDEX(Demand!$F$9:$T$268,MATCH('SPC Backing (Hide)'!$B169,Demand!$C$9:$C$268,0),MATCH('SPC Backing (Hide)'!L$3,Demand!$F$8:$T$8,0))</f>
        <v>0</v>
      </c>
      <c r="M169" s="5">
        <f>INDEX(Demand!$F$9:$T$268,MATCH('SPC Backing (Hide)'!$B169,Demand!$C$9:$C$268,0),MATCH('SPC Backing (Hide)'!M$3,Demand!$F$8:$T$8,0))</f>
        <v>0</v>
      </c>
      <c r="N169" s="5">
        <f>INDEX(Demand!$F$9:$T$268,MATCH('SPC Backing (Hide)'!$B169,Demand!$C$9:$C$268,0),MATCH('SPC Backing (Hide)'!N$3,Demand!$F$8:$T$8,0))</f>
        <v>0</v>
      </c>
      <c r="O169" s="5">
        <f>INDEX(Demand!$F$9:$T$268,MATCH('SPC Backing (Hide)'!$B169,Demand!$C$9:$C$268,0),MATCH('SPC Backing (Hide)'!O$3,Demand!$F$8:$T$8,0))</f>
        <v>0</v>
      </c>
      <c r="P169" s="5">
        <f>INDEX(Demand!$F$9:$T$268,MATCH('SPC Backing (Hide)'!$B169,Demand!$C$9:$C$268,0),MATCH('SPC Backing (Hide)'!P$3,Demand!$F$8:$T$8,0))</f>
        <v>0</v>
      </c>
      <c r="Q169" s="5">
        <f>INDEX(Demand!$F$9:$T$268,MATCH('SPC Backing (Hide)'!$B169,Demand!$C$9:$C$268,0),MATCH('SPC Backing (Hide)'!Q$3,Demand!$F$8:$T$8,0))</f>
        <v>0</v>
      </c>
      <c r="R169" s="5">
        <f>INDEX(Demand!$F$9:$T$268,MATCH('SPC Backing (Hide)'!$B169,Demand!$C$9:$C$268,0),MATCH('SPC Backing (Hide)'!R$3,Demand!$F$8:$T$8,0))</f>
        <v>0</v>
      </c>
      <c r="S169" s="5">
        <f>INDEX(Demand!$F$9:$T$268,MATCH('SPC Backing (Hide)'!$B169,Demand!$C$9:$C$268,0),MATCH('SPC Backing (Hide)'!S$3,Demand!$F$8:$T$8,0))</f>
        <v>0</v>
      </c>
      <c r="T169" s="6">
        <f>INDEX(Demand!$F$9:$T$268,MATCH('SPC Backing (Hide)'!$B169,Demand!$C$9:$C$268,0),MATCH('SPC Backing (Hide)'!T$3,Demand!$F$8:$T$8,0))</f>
        <v>0</v>
      </c>
      <c r="U169" s="5">
        <f t="shared" si="32"/>
        <v>0</v>
      </c>
      <c r="V169">
        <f>IF(SPC!$B$13="",1,IF(SPC!$B$12="Yes",IF(Setup!$B$11="Weekly",IF(ROW(A166)&gt;=Demand!$A$8-51,1,0),IF(ROW(A166)&gt;=Demand!$A$8-11,1,0)),IF(Setup!$B$11="Weekly",IF(AND(B169&gt;=SPC!$B$13,B169&lt;SPC!$B$14),1,0),IF(AND(MATCH(E169,$E$4:$E$263,0)&gt;=MATCH(SPC!$B$13,$E$4:$E$263,0),MATCH(E169,$E$4:$E$263,0)&lt;=MATCH(SPC!$B$14,$E$4:$E$263,0)),1,0))))</f>
        <v>1</v>
      </c>
      <c r="W169" cm="1">
        <f t="array" ref="W169">INDEX($F$4:$U$263,ROW(A166),MATCH($X$2,$F$3:$U$3,0))</f>
        <v>0</v>
      </c>
      <c r="X169" t="e">
        <f>AVERAGE(INDEX($F$4:$U$263,MATCH(SPC!$B$13,IF(Setup!$B$11="Weekly",'SPC Backing (Hide)'!$B$4:$B$263,'SPC Backing (Hide)'!$E$4:$E$263),0),MATCH($X$2,$F$3:$U$3,0)):INDEX($F$4:$U$263,MATCH(SPC!$B$14,IF(Setup!$B$11="Weekly",'SPC Backing (Hide)'!$B$4:$B$263,'SPC Backing (Hide)'!$E$4:$E$263),0),MATCH('SPC Backing (Hide)'!$X$2,'SPC Backing (Hide)'!$F$3:$U$3,0)))</f>
        <v>#N/A</v>
      </c>
      <c r="Y169" cm="1">
        <f t="array" ref="Y169">ABS(INDEX($F$4:$U$263,ROW(A166),MATCH($X$2,$F$3:$U$3,0))-INDEX($F$4:$U$263,ROW(A165),MATCH($X$2,$F$3:$U$3,0)))</f>
        <v>0</v>
      </c>
      <c r="Z169" t="e">
        <f>AVERAGE(INDEX($Y$4:$Y$263,MATCH(SPC!$B$13,IF(Setup!$B$11="Weekly",'SPC Backing (Hide)'!$B$4:$B$263,'SPC Backing (Hide)'!$E$4:$E$263),0)):INDEX($Y$4:$Y$263,MATCH(SPC!$B$14,IF(Setup!$B$11="Weekly",'SPC Backing (Hide)'!$B$4:$B$263,'SPC Backing (Hide)'!$E$4:$E$263),0),1))</f>
        <v>#N/A</v>
      </c>
      <c r="AA169" t="e">
        <f t="shared" si="33"/>
        <v>#N/A</v>
      </c>
      <c r="AB169" t="e">
        <f t="shared" si="34"/>
        <v>#N/A</v>
      </c>
      <c r="AC169" t="e">
        <f t="shared" si="35"/>
        <v>#N/A</v>
      </c>
      <c r="AD169" t="e">
        <f t="shared" si="36"/>
        <v>#N/A</v>
      </c>
      <c r="AE169" t="e">
        <f t="shared" si="37"/>
        <v>#N/A</v>
      </c>
      <c r="AF169" t="e">
        <f t="shared" si="38"/>
        <v>#N/A</v>
      </c>
      <c r="AG169" t="e">
        <f t="shared" si="39"/>
        <v>#N/A</v>
      </c>
      <c r="AH169" t="e">
        <f t="shared" si="40"/>
        <v>#N/A</v>
      </c>
      <c r="AI169" t="e">
        <f t="shared" si="47"/>
        <v>#N/A</v>
      </c>
      <c r="AJ169" t="e">
        <f t="shared" si="41"/>
        <v>#N/A</v>
      </c>
      <c r="AK169">
        <f t="shared" si="42"/>
        <v>0</v>
      </c>
      <c r="AL169" t="e">
        <f t="shared" si="43"/>
        <v>#N/A</v>
      </c>
      <c r="AM169" t="e">
        <f t="shared" si="44"/>
        <v>#N/A</v>
      </c>
      <c r="AN169" t="e">
        <f t="shared" si="45"/>
        <v>#N/A</v>
      </c>
      <c r="AO169" t="e">
        <f>_xlfn.PERCENTILE.INC(INDEX($W$4:$W$263,MATCH(SPC!$B$13,IF(Setup!$B$11="Weekly",'SPC Backing (Hide)'!$B$4:$B$263,'SPC Backing (Hide)'!$E$4:$E$263),0),1):INDEX($W$4:$W$263,MATCH(SPC!$B$14,IF(Setup!$B$11="Weekly",'SPC Backing (Hide)'!$B$4:$B$263,'SPC Backing (Hide)'!$E$4:$E$263),0),1),'SPC Backing (Hide)'!$AO$3)</f>
        <v>#N/A</v>
      </c>
      <c r="AP169" t="e">
        <f>IF(_xlfn.PERCENTILE.INC(INDEX($W$4:$W$263,MATCH(SPC!$B$13,IF(Setup!$B$11="Weekly",'SPC Backing (Hide)'!$B$4:$B$263,'SPC Backing (Hide)'!$E$4:$E$263),0),1):INDEX($W$4:$W$263,MATCH(SPC!$B$14,IF(Setup!$B$11="Weekly",'SPC Backing (Hide)'!$B$4:$B$263,'SPC Backing (Hide)'!$E$4:$E$263),0),1),'SPC Backing (Hide)'!$AP$3)=AO169,_xlfn.PERCENTILE.INC(INDEX($W$4:$W$263,MATCH(SPC!$B$13,IF(Setup!$B$11="Weekly",'SPC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69" t="e">
        <f t="shared" si="46"/>
        <v>#N/A</v>
      </c>
    </row>
    <row r="170" spans="2:43" x14ac:dyDescent="0.35">
      <c r="B170" s="12" t="str">
        <f>Demand!C175</f>
        <v/>
      </c>
      <c r="C170" s="57" t="str">
        <f>Demand!D175</f>
        <v/>
      </c>
      <c r="D170" s="57" t="str">
        <f>Demand!E175</f>
        <v/>
      </c>
      <c r="E170" s="57" t="e">
        <f>TEXT(D170*29,"mmm")&amp;"-"&amp;IF(D170=1,MAX($C$4:C169)+1,MAX($C$4:C169))</f>
        <v>#VALUE!</v>
      </c>
      <c r="F170" s="7">
        <f>INDEX(Demand!$F$9:$T$268,MATCH('SPC Backing (Hide)'!$B170,Demand!$C$9:$C$268,0),MATCH('SPC Backing (Hide)'!F$3,Demand!$F$8:$T$8,0))</f>
        <v>0</v>
      </c>
      <c r="G170" s="5">
        <f>INDEX(Demand!$F$9:$T$268,MATCH('SPC Backing (Hide)'!$B170,Demand!$C$9:$C$268,0),MATCH('SPC Backing (Hide)'!G$3,Demand!$F$8:$T$8,0))</f>
        <v>0</v>
      </c>
      <c r="H170" s="5">
        <f>INDEX(Demand!$F$9:$T$268,MATCH('SPC Backing (Hide)'!$B170,Demand!$C$9:$C$268,0),MATCH('SPC Backing (Hide)'!H$3,Demand!$F$8:$T$8,0))</f>
        <v>0</v>
      </c>
      <c r="I170" s="5">
        <f>INDEX(Demand!$F$9:$T$268,MATCH('SPC Backing (Hide)'!$B170,Demand!$C$9:$C$268,0),MATCH('SPC Backing (Hide)'!I$3,Demand!$F$8:$T$8,0))</f>
        <v>0</v>
      </c>
      <c r="J170" s="5">
        <f>INDEX(Demand!$F$9:$T$268,MATCH('SPC Backing (Hide)'!$B170,Demand!$C$9:$C$268,0),MATCH('SPC Backing (Hide)'!J$3,Demand!$F$8:$T$8,0))</f>
        <v>0</v>
      </c>
      <c r="K170" s="5">
        <f>INDEX(Demand!$F$9:$T$268,MATCH('SPC Backing (Hide)'!$B170,Demand!$C$9:$C$268,0),MATCH('SPC Backing (Hide)'!K$3,Demand!$F$8:$T$8,0))</f>
        <v>0</v>
      </c>
      <c r="L170" s="5">
        <f>INDEX(Demand!$F$9:$T$268,MATCH('SPC Backing (Hide)'!$B170,Demand!$C$9:$C$268,0),MATCH('SPC Backing (Hide)'!L$3,Demand!$F$8:$T$8,0))</f>
        <v>0</v>
      </c>
      <c r="M170" s="5">
        <f>INDEX(Demand!$F$9:$T$268,MATCH('SPC Backing (Hide)'!$B170,Demand!$C$9:$C$268,0),MATCH('SPC Backing (Hide)'!M$3,Demand!$F$8:$T$8,0))</f>
        <v>0</v>
      </c>
      <c r="N170" s="5">
        <f>INDEX(Demand!$F$9:$T$268,MATCH('SPC Backing (Hide)'!$B170,Demand!$C$9:$C$268,0),MATCH('SPC Backing (Hide)'!N$3,Demand!$F$8:$T$8,0))</f>
        <v>0</v>
      </c>
      <c r="O170" s="5">
        <f>INDEX(Demand!$F$9:$T$268,MATCH('SPC Backing (Hide)'!$B170,Demand!$C$9:$C$268,0),MATCH('SPC Backing (Hide)'!O$3,Demand!$F$8:$T$8,0))</f>
        <v>0</v>
      </c>
      <c r="P170" s="5">
        <f>INDEX(Demand!$F$9:$T$268,MATCH('SPC Backing (Hide)'!$B170,Demand!$C$9:$C$268,0),MATCH('SPC Backing (Hide)'!P$3,Demand!$F$8:$T$8,0))</f>
        <v>0</v>
      </c>
      <c r="Q170" s="5">
        <f>INDEX(Demand!$F$9:$T$268,MATCH('SPC Backing (Hide)'!$B170,Demand!$C$9:$C$268,0),MATCH('SPC Backing (Hide)'!Q$3,Demand!$F$8:$T$8,0))</f>
        <v>0</v>
      </c>
      <c r="R170" s="5">
        <f>INDEX(Demand!$F$9:$T$268,MATCH('SPC Backing (Hide)'!$B170,Demand!$C$9:$C$268,0),MATCH('SPC Backing (Hide)'!R$3,Demand!$F$8:$T$8,0))</f>
        <v>0</v>
      </c>
      <c r="S170" s="5">
        <f>INDEX(Demand!$F$9:$T$268,MATCH('SPC Backing (Hide)'!$B170,Demand!$C$9:$C$268,0),MATCH('SPC Backing (Hide)'!S$3,Demand!$F$8:$T$8,0))</f>
        <v>0</v>
      </c>
      <c r="T170" s="6">
        <f>INDEX(Demand!$F$9:$T$268,MATCH('SPC Backing (Hide)'!$B170,Demand!$C$9:$C$268,0),MATCH('SPC Backing (Hide)'!T$3,Demand!$F$8:$T$8,0))</f>
        <v>0</v>
      </c>
      <c r="U170" s="5">
        <f t="shared" si="32"/>
        <v>0</v>
      </c>
      <c r="V170">
        <f>IF(SPC!$B$13="",1,IF(SPC!$B$12="Yes",IF(Setup!$B$11="Weekly",IF(ROW(A167)&gt;=Demand!$A$8-51,1,0),IF(ROW(A167)&gt;=Demand!$A$8-11,1,0)),IF(Setup!$B$11="Weekly",IF(AND(B170&gt;=SPC!$B$13,B170&lt;SPC!$B$14),1,0),IF(AND(MATCH(E170,$E$4:$E$263,0)&gt;=MATCH(SPC!$B$13,$E$4:$E$263,0),MATCH(E170,$E$4:$E$263,0)&lt;=MATCH(SPC!$B$14,$E$4:$E$263,0)),1,0))))</f>
        <v>1</v>
      </c>
      <c r="W170" cm="1">
        <f t="array" ref="W170">INDEX($F$4:$U$263,ROW(A167),MATCH($X$2,$F$3:$U$3,0))</f>
        <v>0</v>
      </c>
      <c r="X170" t="e">
        <f>AVERAGE(INDEX($F$4:$U$263,MATCH(SPC!$B$13,IF(Setup!$B$11="Weekly",'SPC Backing (Hide)'!$B$4:$B$263,'SPC Backing (Hide)'!$E$4:$E$263),0),MATCH($X$2,$F$3:$U$3,0)):INDEX($F$4:$U$263,MATCH(SPC!$B$14,IF(Setup!$B$11="Weekly",'SPC Backing (Hide)'!$B$4:$B$263,'SPC Backing (Hide)'!$E$4:$E$263),0),MATCH('SPC Backing (Hide)'!$X$2,'SPC Backing (Hide)'!$F$3:$U$3,0)))</f>
        <v>#N/A</v>
      </c>
      <c r="Y170" cm="1">
        <f t="array" ref="Y170">ABS(INDEX($F$4:$U$263,ROW(A167),MATCH($X$2,$F$3:$U$3,0))-INDEX($F$4:$U$263,ROW(A166),MATCH($X$2,$F$3:$U$3,0)))</f>
        <v>0</v>
      </c>
      <c r="Z170" t="e">
        <f>AVERAGE(INDEX($Y$4:$Y$263,MATCH(SPC!$B$13,IF(Setup!$B$11="Weekly",'SPC Backing (Hide)'!$B$4:$B$263,'SPC Backing (Hide)'!$E$4:$E$263),0)):INDEX($Y$4:$Y$263,MATCH(SPC!$B$14,IF(Setup!$B$11="Weekly",'SPC Backing (Hide)'!$B$4:$B$263,'SPC Backing (Hide)'!$E$4:$E$263),0),1))</f>
        <v>#N/A</v>
      </c>
      <c r="AA170" t="e">
        <f t="shared" si="33"/>
        <v>#N/A</v>
      </c>
      <c r="AB170" t="e">
        <f t="shared" si="34"/>
        <v>#N/A</v>
      </c>
      <c r="AC170" t="e">
        <f t="shared" si="35"/>
        <v>#N/A</v>
      </c>
      <c r="AD170" t="e">
        <f t="shared" si="36"/>
        <v>#N/A</v>
      </c>
      <c r="AE170" t="e">
        <f t="shared" si="37"/>
        <v>#N/A</v>
      </c>
      <c r="AF170" t="e">
        <f t="shared" si="38"/>
        <v>#N/A</v>
      </c>
      <c r="AG170" t="e">
        <f t="shared" si="39"/>
        <v>#N/A</v>
      </c>
      <c r="AH170" t="e">
        <f t="shared" si="40"/>
        <v>#N/A</v>
      </c>
      <c r="AI170" t="e">
        <f t="shared" si="47"/>
        <v>#N/A</v>
      </c>
      <c r="AJ170" t="e">
        <f t="shared" si="41"/>
        <v>#N/A</v>
      </c>
      <c r="AK170">
        <f t="shared" si="42"/>
        <v>0</v>
      </c>
      <c r="AL170" t="e">
        <f t="shared" si="43"/>
        <v>#N/A</v>
      </c>
      <c r="AM170" t="e">
        <f t="shared" si="44"/>
        <v>#N/A</v>
      </c>
      <c r="AN170" t="e">
        <f t="shared" si="45"/>
        <v>#N/A</v>
      </c>
      <c r="AO170" t="e">
        <f>_xlfn.PERCENTILE.INC(INDEX($W$4:$W$263,MATCH(SPC!$B$13,IF(Setup!$B$11="Weekly",'SPC Backing (Hide)'!$B$4:$B$263,'SPC Backing (Hide)'!$E$4:$E$263),0),1):INDEX($W$4:$W$263,MATCH(SPC!$B$14,IF(Setup!$B$11="Weekly",'SPC Backing (Hide)'!$B$4:$B$263,'SPC Backing (Hide)'!$E$4:$E$263),0),1),'SPC Backing (Hide)'!$AO$3)</f>
        <v>#N/A</v>
      </c>
      <c r="AP170" t="e">
        <f>IF(_xlfn.PERCENTILE.INC(INDEX($W$4:$W$263,MATCH(SPC!$B$13,IF(Setup!$B$11="Weekly",'SPC Backing (Hide)'!$B$4:$B$263,'SPC Backing (Hide)'!$E$4:$E$263),0),1):INDEX($W$4:$W$263,MATCH(SPC!$B$14,IF(Setup!$B$11="Weekly",'SPC Backing (Hide)'!$B$4:$B$263,'SPC Backing (Hide)'!$E$4:$E$263),0),1),'SPC Backing (Hide)'!$AP$3)=AO170,_xlfn.PERCENTILE.INC(INDEX($W$4:$W$263,MATCH(SPC!$B$13,IF(Setup!$B$11="Weekly",'SPC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0" t="e">
        <f t="shared" si="46"/>
        <v>#N/A</v>
      </c>
    </row>
    <row r="171" spans="2:43" x14ac:dyDescent="0.35">
      <c r="B171" s="12" t="str">
        <f>Demand!C176</f>
        <v/>
      </c>
      <c r="C171" s="57" t="str">
        <f>Demand!D176</f>
        <v/>
      </c>
      <c r="D171" s="57" t="str">
        <f>Demand!E176</f>
        <v/>
      </c>
      <c r="E171" s="57" t="e">
        <f>TEXT(D171*29,"mmm")&amp;"-"&amp;IF(D171=1,MAX($C$4:C170)+1,MAX($C$4:C170))</f>
        <v>#VALUE!</v>
      </c>
      <c r="F171" s="7">
        <f>INDEX(Demand!$F$9:$T$268,MATCH('SPC Backing (Hide)'!$B171,Demand!$C$9:$C$268,0),MATCH('SPC Backing (Hide)'!F$3,Demand!$F$8:$T$8,0))</f>
        <v>0</v>
      </c>
      <c r="G171" s="5">
        <f>INDEX(Demand!$F$9:$T$268,MATCH('SPC Backing (Hide)'!$B171,Demand!$C$9:$C$268,0),MATCH('SPC Backing (Hide)'!G$3,Demand!$F$8:$T$8,0))</f>
        <v>0</v>
      </c>
      <c r="H171" s="5">
        <f>INDEX(Demand!$F$9:$T$268,MATCH('SPC Backing (Hide)'!$B171,Demand!$C$9:$C$268,0),MATCH('SPC Backing (Hide)'!H$3,Demand!$F$8:$T$8,0))</f>
        <v>0</v>
      </c>
      <c r="I171" s="5">
        <f>INDEX(Demand!$F$9:$T$268,MATCH('SPC Backing (Hide)'!$B171,Demand!$C$9:$C$268,0),MATCH('SPC Backing (Hide)'!I$3,Demand!$F$8:$T$8,0))</f>
        <v>0</v>
      </c>
      <c r="J171" s="5">
        <f>INDEX(Demand!$F$9:$T$268,MATCH('SPC Backing (Hide)'!$B171,Demand!$C$9:$C$268,0),MATCH('SPC Backing (Hide)'!J$3,Demand!$F$8:$T$8,0))</f>
        <v>0</v>
      </c>
      <c r="K171" s="5">
        <f>INDEX(Demand!$F$9:$T$268,MATCH('SPC Backing (Hide)'!$B171,Demand!$C$9:$C$268,0),MATCH('SPC Backing (Hide)'!K$3,Demand!$F$8:$T$8,0))</f>
        <v>0</v>
      </c>
      <c r="L171" s="5">
        <f>INDEX(Demand!$F$9:$T$268,MATCH('SPC Backing (Hide)'!$B171,Demand!$C$9:$C$268,0),MATCH('SPC Backing (Hide)'!L$3,Demand!$F$8:$T$8,0))</f>
        <v>0</v>
      </c>
      <c r="M171" s="5">
        <f>INDEX(Demand!$F$9:$T$268,MATCH('SPC Backing (Hide)'!$B171,Demand!$C$9:$C$268,0),MATCH('SPC Backing (Hide)'!M$3,Demand!$F$8:$T$8,0))</f>
        <v>0</v>
      </c>
      <c r="N171" s="5">
        <f>INDEX(Demand!$F$9:$T$268,MATCH('SPC Backing (Hide)'!$B171,Demand!$C$9:$C$268,0),MATCH('SPC Backing (Hide)'!N$3,Demand!$F$8:$T$8,0))</f>
        <v>0</v>
      </c>
      <c r="O171" s="5">
        <f>INDEX(Demand!$F$9:$T$268,MATCH('SPC Backing (Hide)'!$B171,Demand!$C$9:$C$268,0),MATCH('SPC Backing (Hide)'!O$3,Demand!$F$8:$T$8,0))</f>
        <v>0</v>
      </c>
      <c r="P171" s="5">
        <f>INDEX(Demand!$F$9:$T$268,MATCH('SPC Backing (Hide)'!$B171,Demand!$C$9:$C$268,0),MATCH('SPC Backing (Hide)'!P$3,Demand!$F$8:$T$8,0))</f>
        <v>0</v>
      </c>
      <c r="Q171" s="5">
        <f>INDEX(Demand!$F$9:$T$268,MATCH('SPC Backing (Hide)'!$B171,Demand!$C$9:$C$268,0),MATCH('SPC Backing (Hide)'!Q$3,Demand!$F$8:$T$8,0))</f>
        <v>0</v>
      </c>
      <c r="R171" s="5">
        <f>INDEX(Demand!$F$9:$T$268,MATCH('SPC Backing (Hide)'!$B171,Demand!$C$9:$C$268,0),MATCH('SPC Backing (Hide)'!R$3,Demand!$F$8:$T$8,0))</f>
        <v>0</v>
      </c>
      <c r="S171" s="5">
        <f>INDEX(Demand!$F$9:$T$268,MATCH('SPC Backing (Hide)'!$B171,Demand!$C$9:$C$268,0),MATCH('SPC Backing (Hide)'!S$3,Demand!$F$8:$T$8,0))</f>
        <v>0</v>
      </c>
      <c r="T171" s="6">
        <f>INDEX(Demand!$F$9:$T$268,MATCH('SPC Backing (Hide)'!$B171,Demand!$C$9:$C$268,0),MATCH('SPC Backing (Hide)'!T$3,Demand!$F$8:$T$8,0))</f>
        <v>0</v>
      </c>
      <c r="U171" s="5">
        <f t="shared" si="32"/>
        <v>0</v>
      </c>
      <c r="V171">
        <f>IF(SPC!$B$13="",1,IF(SPC!$B$12="Yes",IF(Setup!$B$11="Weekly",IF(ROW(A168)&gt;=Demand!$A$8-51,1,0),IF(ROW(A168)&gt;=Demand!$A$8-11,1,0)),IF(Setup!$B$11="Weekly",IF(AND(B171&gt;=SPC!$B$13,B171&lt;SPC!$B$14),1,0),IF(AND(MATCH(E171,$E$4:$E$263,0)&gt;=MATCH(SPC!$B$13,$E$4:$E$263,0),MATCH(E171,$E$4:$E$263,0)&lt;=MATCH(SPC!$B$14,$E$4:$E$263,0)),1,0))))</f>
        <v>1</v>
      </c>
      <c r="W171" cm="1">
        <f t="array" ref="W171">INDEX($F$4:$U$263,ROW(A168),MATCH($X$2,$F$3:$U$3,0))</f>
        <v>0</v>
      </c>
      <c r="X171" t="e">
        <f>AVERAGE(INDEX($F$4:$U$263,MATCH(SPC!$B$13,IF(Setup!$B$11="Weekly",'SPC Backing (Hide)'!$B$4:$B$263,'SPC Backing (Hide)'!$E$4:$E$263),0),MATCH($X$2,$F$3:$U$3,0)):INDEX($F$4:$U$263,MATCH(SPC!$B$14,IF(Setup!$B$11="Weekly",'SPC Backing (Hide)'!$B$4:$B$263,'SPC Backing (Hide)'!$E$4:$E$263),0),MATCH('SPC Backing (Hide)'!$X$2,'SPC Backing (Hide)'!$F$3:$U$3,0)))</f>
        <v>#N/A</v>
      </c>
      <c r="Y171" cm="1">
        <f t="array" ref="Y171">ABS(INDEX($F$4:$U$263,ROW(A168),MATCH($X$2,$F$3:$U$3,0))-INDEX($F$4:$U$263,ROW(A167),MATCH($X$2,$F$3:$U$3,0)))</f>
        <v>0</v>
      </c>
      <c r="Z171" t="e">
        <f>AVERAGE(INDEX($Y$4:$Y$263,MATCH(SPC!$B$13,IF(Setup!$B$11="Weekly",'SPC Backing (Hide)'!$B$4:$B$263,'SPC Backing (Hide)'!$E$4:$E$263),0)):INDEX($Y$4:$Y$263,MATCH(SPC!$B$14,IF(Setup!$B$11="Weekly",'SPC Backing (Hide)'!$B$4:$B$263,'SPC Backing (Hide)'!$E$4:$E$263),0),1))</f>
        <v>#N/A</v>
      </c>
      <c r="AA171" t="e">
        <f t="shared" si="33"/>
        <v>#N/A</v>
      </c>
      <c r="AB171" t="e">
        <f t="shared" si="34"/>
        <v>#N/A</v>
      </c>
      <c r="AC171" t="e">
        <f t="shared" si="35"/>
        <v>#N/A</v>
      </c>
      <c r="AD171" t="e">
        <f t="shared" si="36"/>
        <v>#N/A</v>
      </c>
      <c r="AE171" t="e">
        <f t="shared" si="37"/>
        <v>#N/A</v>
      </c>
      <c r="AF171" t="e">
        <f t="shared" si="38"/>
        <v>#N/A</v>
      </c>
      <c r="AG171" t="e">
        <f t="shared" si="39"/>
        <v>#N/A</v>
      </c>
      <c r="AH171" t="e">
        <f t="shared" si="40"/>
        <v>#N/A</v>
      </c>
      <c r="AI171" t="e">
        <f t="shared" si="47"/>
        <v>#N/A</v>
      </c>
      <c r="AJ171" t="e">
        <f t="shared" si="41"/>
        <v>#N/A</v>
      </c>
      <c r="AK171">
        <f t="shared" si="42"/>
        <v>0</v>
      </c>
      <c r="AL171" t="e">
        <f t="shared" si="43"/>
        <v>#N/A</v>
      </c>
      <c r="AM171" t="e">
        <f t="shared" si="44"/>
        <v>#N/A</v>
      </c>
      <c r="AN171" t="e">
        <f t="shared" si="45"/>
        <v>#N/A</v>
      </c>
      <c r="AO171" t="e">
        <f>_xlfn.PERCENTILE.INC(INDEX($W$4:$W$263,MATCH(SPC!$B$13,IF(Setup!$B$11="Weekly",'SPC Backing (Hide)'!$B$4:$B$263,'SPC Backing (Hide)'!$E$4:$E$263),0),1):INDEX($W$4:$W$263,MATCH(SPC!$B$14,IF(Setup!$B$11="Weekly",'SPC Backing (Hide)'!$B$4:$B$263,'SPC Backing (Hide)'!$E$4:$E$263),0),1),'SPC Backing (Hide)'!$AO$3)</f>
        <v>#N/A</v>
      </c>
      <c r="AP171" t="e">
        <f>IF(_xlfn.PERCENTILE.INC(INDEX($W$4:$W$263,MATCH(SPC!$B$13,IF(Setup!$B$11="Weekly",'SPC Backing (Hide)'!$B$4:$B$263,'SPC Backing (Hide)'!$E$4:$E$263),0),1):INDEX($W$4:$W$263,MATCH(SPC!$B$14,IF(Setup!$B$11="Weekly",'SPC Backing (Hide)'!$B$4:$B$263,'SPC Backing (Hide)'!$E$4:$E$263),0),1),'SPC Backing (Hide)'!$AP$3)=AO171,_xlfn.PERCENTILE.INC(INDEX($W$4:$W$263,MATCH(SPC!$B$13,IF(Setup!$B$11="Weekly",'SPC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1" t="e">
        <f t="shared" si="46"/>
        <v>#N/A</v>
      </c>
    </row>
    <row r="172" spans="2:43" x14ac:dyDescent="0.35">
      <c r="B172" s="12" t="str">
        <f>Demand!C177</f>
        <v/>
      </c>
      <c r="C172" s="57" t="str">
        <f>Demand!D177</f>
        <v/>
      </c>
      <c r="D172" s="57" t="str">
        <f>Demand!E177</f>
        <v/>
      </c>
      <c r="E172" s="57" t="e">
        <f>TEXT(D172*29,"mmm")&amp;"-"&amp;IF(D172=1,MAX($C$4:C171)+1,MAX($C$4:C171))</f>
        <v>#VALUE!</v>
      </c>
      <c r="F172" s="7">
        <f>INDEX(Demand!$F$9:$T$268,MATCH('SPC Backing (Hide)'!$B172,Demand!$C$9:$C$268,0),MATCH('SPC Backing (Hide)'!F$3,Demand!$F$8:$T$8,0))</f>
        <v>0</v>
      </c>
      <c r="G172" s="5">
        <f>INDEX(Demand!$F$9:$T$268,MATCH('SPC Backing (Hide)'!$B172,Demand!$C$9:$C$268,0),MATCH('SPC Backing (Hide)'!G$3,Demand!$F$8:$T$8,0))</f>
        <v>0</v>
      </c>
      <c r="H172" s="5">
        <f>INDEX(Demand!$F$9:$T$268,MATCH('SPC Backing (Hide)'!$B172,Demand!$C$9:$C$268,0),MATCH('SPC Backing (Hide)'!H$3,Demand!$F$8:$T$8,0))</f>
        <v>0</v>
      </c>
      <c r="I172" s="5">
        <f>INDEX(Demand!$F$9:$T$268,MATCH('SPC Backing (Hide)'!$B172,Demand!$C$9:$C$268,0),MATCH('SPC Backing (Hide)'!I$3,Demand!$F$8:$T$8,0))</f>
        <v>0</v>
      </c>
      <c r="J172" s="5">
        <f>INDEX(Demand!$F$9:$T$268,MATCH('SPC Backing (Hide)'!$B172,Demand!$C$9:$C$268,0),MATCH('SPC Backing (Hide)'!J$3,Demand!$F$8:$T$8,0))</f>
        <v>0</v>
      </c>
      <c r="K172" s="5">
        <f>INDEX(Demand!$F$9:$T$268,MATCH('SPC Backing (Hide)'!$B172,Demand!$C$9:$C$268,0),MATCH('SPC Backing (Hide)'!K$3,Demand!$F$8:$T$8,0))</f>
        <v>0</v>
      </c>
      <c r="L172" s="5">
        <f>INDEX(Demand!$F$9:$T$268,MATCH('SPC Backing (Hide)'!$B172,Demand!$C$9:$C$268,0),MATCH('SPC Backing (Hide)'!L$3,Demand!$F$8:$T$8,0))</f>
        <v>0</v>
      </c>
      <c r="M172" s="5">
        <f>INDEX(Demand!$F$9:$T$268,MATCH('SPC Backing (Hide)'!$B172,Demand!$C$9:$C$268,0),MATCH('SPC Backing (Hide)'!M$3,Demand!$F$8:$T$8,0))</f>
        <v>0</v>
      </c>
      <c r="N172" s="5">
        <f>INDEX(Demand!$F$9:$T$268,MATCH('SPC Backing (Hide)'!$B172,Demand!$C$9:$C$268,0),MATCH('SPC Backing (Hide)'!N$3,Demand!$F$8:$T$8,0))</f>
        <v>0</v>
      </c>
      <c r="O172" s="5">
        <f>INDEX(Demand!$F$9:$T$268,MATCH('SPC Backing (Hide)'!$B172,Demand!$C$9:$C$268,0),MATCH('SPC Backing (Hide)'!O$3,Demand!$F$8:$T$8,0))</f>
        <v>0</v>
      </c>
      <c r="P172" s="5">
        <f>INDEX(Demand!$F$9:$T$268,MATCH('SPC Backing (Hide)'!$B172,Demand!$C$9:$C$268,0),MATCH('SPC Backing (Hide)'!P$3,Demand!$F$8:$T$8,0))</f>
        <v>0</v>
      </c>
      <c r="Q172" s="5">
        <f>INDEX(Demand!$F$9:$T$268,MATCH('SPC Backing (Hide)'!$B172,Demand!$C$9:$C$268,0),MATCH('SPC Backing (Hide)'!Q$3,Demand!$F$8:$T$8,0))</f>
        <v>0</v>
      </c>
      <c r="R172" s="5">
        <f>INDEX(Demand!$F$9:$T$268,MATCH('SPC Backing (Hide)'!$B172,Demand!$C$9:$C$268,0),MATCH('SPC Backing (Hide)'!R$3,Demand!$F$8:$T$8,0))</f>
        <v>0</v>
      </c>
      <c r="S172" s="5">
        <f>INDEX(Demand!$F$9:$T$268,MATCH('SPC Backing (Hide)'!$B172,Demand!$C$9:$C$268,0),MATCH('SPC Backing (Hide)'!S$3,Demand!$F$8:$T$8,0))</f>
        <v>0</v>
      </c>
      <c r="T172" s="6">
        <f>INDEX(Demand!$F$9:$T$268,MATCH('SPC Backing (Hide)'!$B172,Demand!$C$9:$C$268,0),MATCH('SPC Backing (Hide)'!T$3,Demand!$F$8:$T$8,0))</f>
        <v>0</v>
      </c>
      <c r="U172" s="5">
        <f t="shared" si="32"/>
        <v>0</v>
      </c>
      <c r="V172">
        <f>IF(SPC!$B$13="",1,IF(SPC!$B$12="Yes",IF(Setup!$B$11="Weekly",IF(ROW(A169)&gt;=Demand!$A$8-51,1,0),IF(ROW(A169)&gt;=Demand!$A$8-11,1,0)),IF(Setup!$B$11="Weekly",IF(AND(B172&gt;=SPC!$B$13,B172&lt;SPC!$B$14),1,0),IF(AND(MATCH(E172,$E$4:$E$263,0)&gt;=MATCH(SPC!$B$13,$E$4:$E$263,0),MATCH(E172,$E$4:$E$263,0)&lt;=MATCH(SPC!$B$14,$E$4:$E$263,0)),1,0))))</f>
        <v>1</v>
      </c>
      <c r="W172" cm="1">
        <f t="array" ref="W172">INDEX($F$4:$U$263,ROW(A169),MATCH($X$2,$F$3:$U$3,0))</f>
        <v>0</v>
      </c>
      <c r="X172" t="e">
        <f>AVERAGE(INDEX($F$4:$U$263,MATCH(SPC!$B$13,IF(Setup!$B$11="Weekly",'SPC Backing (Hide)'!$B$4:$B$263,'SPC Backing (Hide)'!$E$4:$E$263),0),MATCH($X$2,$F$3:$U$3,0)):INDEX($F$4:$U$263,MATCH(SPC!$B$14,IF(Setup!$B$11="Weekly",'SPC Backing (Hide)'!$B$4:$B$263,'SPC Backing (Hide)'!$E$4:$E$263),0),MATCH('SPC Backing (Hide)'!$X$2,'SPC Backing (Hide)'!$F$3:$U$3,0)))</f>
        <v>#N/A</v>
      </c>
      <c r="Y172" cm="1">
        <f t="array" ref="Y172">ABS(INDEX($F$4:$U$263,ROW(A169),MATCH($X$2,$F$3:$U$3,0))-INDEX($F$4:$U$263,ROW(A168),MATCH($X$2,$F$3:$U$3,0)))</f>
        <v>0</v>
      </c>
      <c r="Z172" t="e">
        <f>AVERAGE(INDEX($Y$4:$Y$263,MATCH(SPC!$B$13,IF(Setup!$B$11="Weekly",'SPC Backing (Hide)'!$B$4:$B$263,'SPC Backing (Hide)'!$E$4:$E$263),0)):INDEX($Y$4:$Y$263,MATCH(SPC!$B$14,IF(Setup!$B$11="Weekly",'SPC Backing (Hide)'!$B$4:$B$263,'SPC Backing (Hide)'!$E$4:$E$263),0),1))</f>
        <v>#N/A</v>
      </c>
      <c r="AA172" t="e">
        <f t="shared" si="33"/>
        <v>#N/A</v>
      </c>
      <c r="AB172" t="e">
        <f t="shared" si="34"/>
        <v>#N/A</v>
      </c>
      <c r="AC172" t="e">
        <f t="shared" si="35"/>
        <v>#N/A</v>
      </c>
      <c r="AD172" t="e">
        <f t="shared" si="36"/>
        <v>#N/A</v>
      </c>
      <c r="AE172" t="e">
        <f t="shared" si="37"/>
        <v>#N/A</v>
      </c>
      <c r="AF172" t="e">
        <f t="shared" si="38"/>
        <v>#N/A</v>
      </c>
      <c r="AG172" t="e">
        <f t="shared" si="39"/>
        <v>#N/A</v>
      </c>
      <c r="AH172" t="e">
        <f t="shared" si="40"/>
        <v>#N/A</v>
      </c>
      <c r="AI172" t="e">
        <f t="shared" si="47"/>
        <v>#N/A</v>
      </c>
      <c r="AJ172" t="e">
        <f t="shared" si="41"/>
        <v>#N/A</v>
      </c>
      <c r="AK172">
        <f t="shared" si="42"/>
        <v>0</v>
      </c>
      <c r="AL172" t="e">
        <f t="shared" si="43"/>
        <v>#N/A</v>
      </c>
      <c r="AM172" t="e">
        <f t="shared" si="44"/>
        <v>#N/A</v>
      </c>
      <c r="AN172" t="e">
        <f t="shared" si="45"/>
        <v>#N/A</v>
      </c>
      <c r="AO172" t="e">
        <f>_xlfn.PERCENTILE.INC(INDEX($W$4:$W$263,MATCH(SPC!$B$13,IF(Setup!$B$11="Weekly",'SPC Backing (Hide)'!$B$4:$B$263,'SPC Backing (Hide)'!$E$4:$E$263),0),1):INDEX($W$4:$W$263,MATCH(SPC!$B$14,IF(Setup!$B$11="Weekly",'SPC Backing (Hide)'!$B$4:$B$263,'SPC Backing (Hide)'!$E$4:$E$263),0),1),'SPC Backing (Hide)'!$AO$3)</f>
        <v>#N/A</v>
      </c>
      <c r="AP172" t="e">
        <f>IF(_xlfn.PERCENTILE.INC(INDEX($W$4:$W$263,MATCH(SPC!$B$13,IF(Setup!$B$11="Weekly",'SPC Backing (Hide)'!$B$4:$B$263,'SPC Backing (Hide)'!$E$4:$E$263),0),1):INDEX($W$4:$W$263,MATCH(SPC!$B$14,IF(Setup!$B$11="Weekly",'SPC Backing (Hide)'!$B$4:$B$263,'SPC Backing (Hide)'!$E$4:$E$263),0),1),'SPC Backing (Hide)'!$AP$3)=AO172,_xlfn.PERCENTILE.INC(INDEX($W$4:$W$263,MATCH(SPC!$B$13,IF(Setup!$B$11="Weekly",'SPC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2" t="e">
        <f t="shared" si="46"/>
        <v>#N/A</v>
      </c>
    </row>
    <row r="173" spans="2:43" x14ac:dyDescent="0.35">
      <c r="B173" s="12" t="str">
        <f>Demand!C178</f>
        <v/>
      </c>
      <c r="C173" s="57" t="str">
        <f>Demand!D178</f>
        <v/>
      </c>
      <c r="D173" s="57" t="str">
        <f>Demand!E178</f>
        <v/>
      </c>
      <c r="E173" s="57" t="e">
        <f>TEXT(D173*29,"mmm")&amp;"-"&amp;IF(D173=1,MAX($C$4:C172)+1,MAX($C$4:C172))</f>
        <v>#VALUE!</v>
      </c>
      <c r="F173" s="7">
        <f>INDEX(Demand!$F$9:$T$268,MATCH('SPC Backing (Hide)'!$B173,Demand!$C$9:$C$268,0),MATCH('SPC Backing (Hide)'!F$3,Demand!$F$8:$T$8,0))</f>
        <v>0</v>
      </c>
      <c r="G173" s="5">
        <f>INDEX(Demand!$F$9:$T$268,MATCH('SPC Backing (Hide)'!$B173,Demand!$C$9:$C$268,0),MATCH('SPC Backing (Hide)'!G$3,Demand!$F$8:$T$8,0))</f>
        <v>0</v>
      </c>
      <c r="H173" s="5">
        <f>INDEX(Demand!$F$9:$T$268,MATCH('SPC Backing (Hide)'!$B173,Demand!$C$9:$C$268,0),MATCH('SPC Backing (Hide)'!H$3,Demand!$F$8:$T$8,0))</f>
        <v>0</v>
      </c>
      <c r="I173" s="5">
        <f>INDEX(Demand!$F$9:$T$268,MATCH('SPC Backing (Hide)'!$B173,Demand!$C$9:$C$268,0),MATCH('SPC Backing (Hide)'!I$3,Demand!$F$8:$T$8,0))</f>
        <v>0</v>
      </c>
      <c r="J173" s="5">
        <f>INDEX(Demand!$F$9:$T$268,MATCH('SPC Backing (Hide)'!$B173,Demand!$C$9:$C$268,0),MATCH('SPC Backing (Hide)'!J$3,Demand!$F$8:$T$8,0))</f>
        <v>0</v>
      </c>
      <c r="K173" s="5">
        <f>INDEX(Demand!$F$9:$T$268,MATCH('SPC Backing (Hide)'!$B173,Demand!$C$9:$C$268,0),MATCH('SPC Backing (Hide)'!K$3,Demand!$F$8:$T$8,0))</f>
        <v>0</v>
      </c>
      <c r="L173" s="5">
        <f>INDEX(Demand!$F$9:$T$268,MATCH('SPC Backing (Hide)'!$B173,Demand!$C$9:$C$268,0),MATCH('SPC Backing (Hide)'!L$3,Demand!$F$8:$T$8,0))</f>
        <v>0</v>
      </c>
      <c r="M173" s="5">
        <f>INDEX(Demand!$F$9:$T$268,MATCH('SPC Backing (Hide)'!$B173,Demand!$C$9:$C$268,0),MATCH('SPC Backing (Hide)'!M$3,Demand!$F$8:$T$8,0))</f>
        <v>0</v>
      </c>
      <c r="N173" s="5">
        <f>INDEX(Demand!$F$9:$T$268,MATCH('SPC Backing (Hide)'!$B173,Demand!$C$9:$C$268,0),MATCH('SPC Backing (Hide)'!N$3,Demand!$F$8:$T$8,0))</f>
        <v>0</v>
      </c>
      <c r="O173" s="5">
        <f>INDEX(Demand!$F$9:$T$268,MATCH('SPC Backing (Hide)'!$B173,Demand!$C$9:$C$268,0),MATCH('SPC Backing (Hide)'!O$3,Demand!$F$8:$T$8,0))</f>
        <v>0</v>
      </c>
      <c r="P173" s="5">
        <f>INDEX(Demand!$F$9:$T$268,MATCH('SPC Backing (Hide)'!$B173,Demand!$C$9:$C$268,0),MATCH('SPC Backing (Hide)'!P$3,Demand!$F$8:$T$8,0))</f>
        <v>0</v>
      </c>
      <c r="Q173" s="5">
        <f>INDEX(Demand!$F$9:$T$268,MATCH('SPC Backing (Hide)'!$B173,Demand!$C$9:$C$268,0),MATCH('SPC Backing (Hide)'!Q$3,Demand!$F$8:$T$8,0))</f>
        <v>0</v>
      </c>
      <c r="R173" s="5">
        <f>INDEX(Demand!$F$9:$T$268,MATCH('SPC Backing (Hide)'!$B173,Demand!$C$9:$C$268,0),MATCH('SPC Backing (Hide)'!R$3,Demand!$F$8:$T$8,0))</f>
        <v>0</v>
      </c>
      <c r="S173" s="5">
        <f>INDEX(Demand!$F$9:$T$268,MATCH('SPC Backing (Hide)'!$B173,Demand!$C$9:$C$268,0),MATCH('SPC Backing (Hide)'!S$3,Demand!$F$8:$T$8,0))</f>
        <v>0</v>
      </c>
      <c r="T173" s="6">
        <f>INDEX(Demand!$F$9:$T$268,MATCH('SPC Backing (Hide)'!$B173,Demand!$C$9:$C$268,0),MATCH('SPC Backing (Hide)'!T$3,Demand!$F$8:$T$8,0))</f>
        <v>0</v>
      </c>
      <c r="U173" s="5">
        <f t="shared" si="32"/>
        <v>0</v>
      </c>
      <c r="V173">
        <f>IF(SPC!$B$13="",1,IF(SPC!$B$12="Yes",IF(Setup!$B$11="Weekly",IF(ROW(A170)&gt;=Demand!$A$8-51,1,0),IF(ROW(A170)&gt;=Demand!$A$8-11,1,0)),IF(Setup!$B$11="Weekly",IF(AND(B173&gt;=SPC!$B$13,B173&lt;SPC!$B$14),1,0),IF(AND(MATCH(E173,$E$4:$E$263,0)&gt;=MATCH(SPC!$B$13,$E$4:$E$263,0),MATCH(E173,$E$4:$E$263,0)&lt;=MATCH(SPC!$B$14,$E$4:$E$263,0)),1,0))))</f>
        <v>1</v>
      </c>
      <c r="W173" cm="1">
        <f t="array" ref="W173">INDEX($F$4:$U$263,ROW(A170),MATCH($X$2,$F$3:$U$3,0))</f>
        <v>0</v>
      </c>
      <c r="X173" t="e">
        <f>AVERAGE(INDEX($F$4:$U$263,MATCH(SPC!$B$13,IF(Setup!$B$11="Weekly",'SPC Backing (Hide)'!$B$4:$B$263,'SPC Backing (Hide)'!$E$4:$E$263),0),MATCH($X$2,$F$3:$U$3,0)):INDEX($F$4:$U$263,MATCH(SPC!$B$14,IF(Setup!$B$11="Weekly",'SPC Backing (Hide)'!$B$4:$B$263,'SPC Backing (Hide)'!$E$4:$E$263),0),MATCH('SPC Backing (Hide)'!$X$2,'SPC Backing (Hide)'!$F$3:$U$3,0)))</f>
        <v>#N/A</v>
      </c>
      <c r="Y173" cm="1">
        <f t="array" ref="Y173">ABS(INDEX($F$4:$U$263,ROW(A170),MATCH($X$2,$F$3:$U$3,0))-INDEX($F$4:$U$263,ROW(A169),MATCH($X$2,$F$3:$U$3,0)))</f>
        <v>0</v>
      </c>
      <c r="Z173" t="e">
        <f>AVERAGE(INDEX($Y$4:$Y$263,MATCH(SPC!$B$13,IF(Setup!$B$11="Weekly",'SPC Backing (Hide)'!$B$4:$B$263,'SPC Backing (Hide)'!$E$4:$E$263),0)):INDEX($Y$4:$Y$263,MATCH(SPC!$B$14,IF(Setup!$B$11="Weekly",'SPC Backing (Hide)'!$B$4:$B$263,'SPC Backing (Hide)'!$E$4:$E$263),0),1))</f>
        <v>#N/A</v>
      </c>
      <c r="AA173" t="e">
        <f t="shared" si="33"/>
        <v>#N/A</v>
      </c>
      <c r="AB173" t="e">
        <f t="shared" si="34"/>
        <v>#N/A</v>
      </c>
      <c r="AC173" t="e">
        <f t="shared" si="35"/>
        <v>#N/A</v>
      </c>
      <c r="AD173" t="e">
        <f t="shared" si="36"/>
        <v>#N/A</v>
      </c>
      <c r="AE173" t="e">
        <f t="shared" si="37"/>
        <v>#N/A</v>
      </c>
      <c r="AF173" t="e">
        <f t="shared" si="38"/>
        <v>#N/A</v>
      </c>
      <c r="AG173" t="e">
        <f t="shared" si="39"/>
        <v>#N/A</v>
      </c>
      <c r="AH173" t="e">
        <f t="shared" si="40"/>
        <v>#N/A</v>
      </c>
      <c r="AI173" t="e">
        <f t="shared" si="47"/>
        <v>#N/A</v>
      </c>
      <c r="AJ173" t="e">
        <f t="shared" si="41"/>
        <v>#N/A</v>
      </c>
      <c r="AK173">
        <f t="shared" si="42"/>
        <v>0</v>
      </c>
      <c r="AL173" t="e">
        <f t="shared" si="43"/>
        <v>#N/A</v>
      </c>
      <c r="AM173" t="e">
        <f t="shared" si="44"/>
        <v>#N/A</v>
      </c>
      <c r="AN173" t="e">
        <f t="shared" si="45"/>
        <v>#N/A</v>
      </c>
      <c r="AO173" t="e">
        <f>_xlfn.PERCENTILE.INC(INDEX($W$4:$W$263,MATCH(SPC!$B$13,IF(Setup!$B$11="Weekly",'SPC Backing (Hide)'!$B$4:$B$263,'SPC Backing (Hide)'!$E$4:$E$263),0),1):INDEX($W$4:$W$263,MATCH(SPC!$B$14,IF(Setup!$B$11="Weekly",'SPC Backing (Hide)'!$B$4:$B$263,'SPC Backing (Hide)'!$E$4:$E$263),0),1),'SPC Backing (Hide)'!$AO$3)</f>
        <v>#N/A</v>
      </c>
      <c r="AP173" t="e">
        <f>IF(_xlfn.PERCENTILE.INC(INDEX($W$4:$W$263,MATCH(SPC!$B$13,IF(Setup!$B$11="Weekly",'SPC Backing (Hide)'!$B$4:$B$263,'SPC Backing (Hide)'!$E$4:$E$263),0),1):INDEX($W$4:$W$263,MATCH(SPC!$B$14,IF(Setup!$B$11="Weekly",'SPC Backing (Hide)'!$B$4:$B$263,'SPC Backing (Hide)'!$E$4:$E$263),0),1),'SPC Backing (Hide)'!$AP$3)=AO173,_xlfn.PERCENTILE.INC(INDEX($W$4:$W$263,MATCH(SPC!$B$13,IF(Setup!$B$11="Weekly",'SPC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3" t="e">
        <f t="shared" si="46"/>
        <v>#N/A</v>
      </c>
    </row>
    <row r="174" spans="2:43" x14ac:dyDescent="0.35">
      <c r="B174" s="12" t="str">
        <f>Demand!C179</f>
        <v/>
      </c>
      <c r="C174" s="57" t="str">
        <f>Demand!D179</f>
        <v/>
      </c>
      <c r="D174" s="57" t="str">
        <f>Demand!E179</f>
        <v/>
      </c>
      <c r="E174" s="57" t="e">
        <f>TEXT(D174*29,"mmm")&amp;"-"&amp;IF(D174=1,MAX($C$4:C173)+1,MAX($C$4:C173))</f>
        <v>#VALUE!</v>
      </c>
      <c r="F174" s="7">
        <f>INDEX(Demand!$F$9:$T$268,MATCH('SPC Backing (Hide)'!$B174,Demand!$C$9:$C$268,0),MATCH('SPC Backing (Hide)'!F$3,Demand!$F$8:$T$8,0))</f>
        <v>0</v>
      </c>
      <c r="G174" s="5">
        <f>INDEX(Demand!$F$9:$T$268,MATCH('SPC Backing (Hide)'!$B174,Demand!$C$9:$C$268,0),MATCH('SPC Backing (Hide)'!G$3,Demand!$F$8:$T$8,0))</f>
        <v>0</v>
      </c>
      <c r="H174" s="5">
        <f>INDEX(Demand!$F$9:$T$268,MATCH('SPC Backing (Hide)'!$B174,Demand!$C$9:$C$268,0),MATCH('SPC Backing (Hide)'!H$3,Demand!$F$8:$T$8,0))</f>
        <v>0</v>
      </c>
      <c r="I174" s="5">
        <f>INDEX(Demand!$F$9:$T$268,MATCH('SPC Backing (Hide)'!$B174,Demand!$C$9:$C$268,0),MATCH('SPC Backing (Hide)'!I$3,Demand!$F$8:$T$8,0))</f>
        <v>0</v>
      </c>
      <c r="J174" s="5">
        <f>INDEX(Demand!$F$9:$T$268,MATCH('SPC Backing (Hide)'!$B174,Demand!$C$9:$C$268,0),MATCH('SPC Backing (Hide)'!J$3,Demand!$F$8:$T$8,0))</f>
        <v>0</v>
      </c>
      <c r="K174" s="5">
        <f>INDEX(Demand!$F$9:$T$268,MATCH('SPC Backing (Hide)'!$B174,Demand!$C$9:$C$268,0),MATCH('SPC Backing (Hide)'!K$3,Demand!$F$8:$T$8,0))</f>
        <v>0</v>
      </c>
      <c r="L174" s="5">
        <f>INDEX(Demand!$F$9:$T$268,MATCH('SPC Backing (Hide)'!$B174,Demand!$C$9:$C$268,0),MATCH('SPC Backing (Hide)'!L$3,Demand!$F$8:$T$8,0))</f>
        <v>0</v>
      </c>
      <c r="M174" s="5">
        <f>INDEX(Demand!$F$9:$T$268,MATCH('SPC Backing (Hide)'!$B174,Demand!$C$9:$C$268,0),MATCH('SPC Backing (Hide)'!M$3,Demand!$F$8:$T$8,0))</f>
        <v>0</v>
      </c>
      <c r="N174" s="5">
        <f>INDEX(Demand!$F$9:$T$268,MATCH('SPC Backing (Hide)'!$B174,Demand!$C$9:$C$268,0),MATCH('SPC Backing (Hide)'!N$3,Demand!$F$8:$T$8,0))</f>
        <v>0</v>
      </c>
      <c r="O174" s="5">
        <f>INDEX(Demand!$F$9:$T$268,MATCH('SPC Backing (Hide)'!$B174,Demand!$C$9:$C$268,0),MATCH('SPC Backing (Hide)'!O$3,Demand!$F$8:$T$8,0))</f>
        <v>0</v>
      </c>
      <c r="P174" s="5">
        <f>INDEX(Demand!$F$9:$T$268,MATCH('SPC Backing (Hide)'!$B174,Demand!$C$9:$C$268,0),MATCH('SPC Backing (Hide)'!P$3,Demand!$F$8:$T$8,0))</f>
        <v>0</v>
      </c>
      <c r="Q174" s="5">
        <f>INDEX(Demand!$F$9:$T$268,MATCH('SPC Backing (Hide)'!$B174,Demand!$C$9:$C$268,0),MATCH('SPC Backing (Hide)'!Q$3,Demand!$F$8:$T$8,0))</f>
        <v>0</v>
      </c>
      <c r="R174" s="5">
        <f>INDEX(Demand!$F$9:$T$268,MATCH('SPC Backing (Hide)'!$B174,Demand!$C$9:$C$268,0),MATCH('SPC Backing (Hide)'!R$3,Demand!$F$8:$T$8,0))</f>
        <v>0</v>
      </c>
      <c r="S174" s="5">
        <f>INDEX(Demand!$F$9:$T$268,MATCH('SPC Backing (Hide)'!$B174,Demand!$C$9:$C$268,0),MATCH('SPC Backing (Hide)'!S$3,Demand!$F$8:$T$8,0))</f>
        <v>0</v>
      </c>
      <c r="T174" s="6">
        <f>INDEX(Demand!$F$9:$T$268,MATCH('SPC Backing (Hide)'!$B174,Demand!$C$9:$C$268,0),MATCH('SPC Backing (Hide)'!T$3,Demand!$F$8:$T$8,0))</f>
        <v>0</v>
      </c>
      <c r="U174" s="5">
        <f t="shared" si="32"/>
        <v>0</v>
      </c>
      <c r="V174">
        <f>IF(SPC!$B$13="",1,IF(SPC!$B$12="Yes",IF(Setup!$B$11="Weekly",IF(ROW(A171)&gt;=Demand!$A$8-51,1,0),IF(ROW(A171)&gt;=Demand!$A$8-11,1,0)),IF(Setup!$B$11="Weekly",IF(AND(B174&gt;=SPC!$B$13,B174&lt;SPC!$B$14),1,0),IF(AND(MATCH(E174,$E$4:$E$263,0)&gt;=MATCH(SPC!$B$13,$E$4:$E$263,0),MATCH(E174,$E$4:$E$263,0)&lt;=MATCH(SPC!$B$14,$E$4:$E$263,0)),1,0))))</f>
        <v>1</v>
      </c>
      <c r="W174" cm="1">
        <f t="array" ref="W174">INDEX($F$4:$U$263,ROW(A171),MATCH($X$2,$F$3:$U$3,0))</f>
        <v>0</v>
      </c>
      <c r="X174" t="e">
        <f>AVERAGE(INDEX($F$4:$U$263,MATCH(SPC!$B$13,IF(Setup!$B$11="Weekly",'SPC Backing (Hide)'!$B$4:$B$263,'SPC Backing (Hide)'!$E$4:$E$263),0),MATCH($X$2,$F$3:$U$3,0)):INDEX($F$4:$U$263,MATCH(SPC!$B$14,IF(Setup!$B$11="Weekly",'SPC Backing (Hide)'!$B$4:$B$263,'SPC Backing (Hide)'!$E$4:$E$263),0),MATCH('SPC Backing (Hide)'!$X$2,'SPC Backing (Hide)'!$F$3:$U$3,0)))</f>
        <v>#N/A</v>
      </c>
      <c r="Y174" cm="1">
        <f t="array" ref="Y174">ABS(INDEX($F$4:$U$263,ROW(A171),MATCH($X$2,$F$3:$U$3,0))-INDEX($F$4:$U$263,ROW(A170),MATCH($X$2,$F$3:$U$3,0)))</f>
        <v>0</v>
      </c>
      <c r="Z174" t="e">
        <f>AVERAGE(INDEX($Y$4:$Y$263,MATCH(SPC!$B$13,IF(Setup!$B$11="Weekly",'SPC Backing (Hide)'!$B$4:$B$263,'SPC Backing (Hide)'!$E$4:$E$263),0)):INDEX($Y$4:$Y$263,MATCH(SPC!$B$14,IF(Setup!$B$11="Weekly",'SPC Backing (Hide)'!$B$4:$B$263,'SPC Backing (Hide)'!$E$4:$E$263),0),1))</f>
        <v>#N/A</v>
      </c>
      <c r="AA174" t="e">
        <f t="shared" si="33"/>
        <v>#N/A</v>
      </c>
      <c r="AB174" t="e">
        <f t="shared" si="34"/>
        <v>#N/A</v>
      </c>
      <c r="AC174" t="e">
        <f t="shared" si="35"/>
        <v>#N/A</v>
      </c>
      <c r="AD174" t="e">
        <f t="shared" si="36"/>
        <v>#N/A</v>
      </c>
      <c r="AE174" t="e">
        <f t="shared" si="37"/>
        <v>#N/A</v>
      </c>
      <c r="AF174" t="e">
        <f t="shared" si="38"/>
        <v>#N/A</v>
      </c>
      <c r="AG174" t="e">
        <f t="shared" si="39"/>
        <v>#N/A</v>
      </c>
      <c r="AH174" t="e">
        <f t="shared" si="40"/>
        <v>#N/A</v>
      </c>
      <c r="AI174" t="e">
        <f t="shared" si="47"/>
        <v>#N/A</v>
      </c>
      <c r="AJ174" t="e">
        <f t="shared" si="41"/>
        <v>#N/A</v>
      </c>
      <c r="AK174">
        <f t="shared" si="42"/>
        <v>0</v>
      </c>
      <c r="AL174" t="e">
        <f t="shared" si="43"/>
        <v>#N/A</v>
      </c>
      <c r="AM174" t="e">
        <f t="shared" si="44"/>
        <v>#N/A</v>
      </c>
      <c r="AN174" t="e">
        <f t="shared" si="45"/>
        <v>#N/A</v>
      </c>
      <c r="AO174" t="e">
        <f>_xlfn.PERCENTILE.INC(INDEX($W$4:$W$263,MATCH(SPC!$B$13,IF(Setup!$B$11="Weekly",'SPC Backing (Hide)'!$B$4:$B$263,'SPC Backing (Hide)'!$E$4:$E$263),0),1):INDEX($W$4:$W$263,MATCH(SPC!$B$14,IF(Setup!$B$11="Weekly",'SPC Backing (Hide)'!$B$4:$B$263,'SPC Backing (Hide)'!$E$4:$E$263),0),1),'SPC Backing (Hide)'!$AO$3)</f>
        <v>#N/A</v>
      </c>
      <c r="AP174" t="e">
        <f>IF(_xlfn.PERCENTILE.INC(INDEX($W$4:$W$263,MATCH(SPC!$B$13,IF(Setup!$B$11="Weekly",'SPC Backing (Hide)'!$B$4:$B$263,'SPC Backing (Hide)'!$E$4:$E$263),0),1):INDEX($W$4:$W$263,MATCH(SPC!$B$14,IF(Setup!$B$11="Weekly",'SPC Backing (Hide)'!$B$4:$B$263,'SPC Backing (Hide)'!$E$4:$E$263),0),1),'SPC Backing (Hide)'!$AP$3)=AO174,_xlfn.PERCENTILE.INC(INDEX($W$4:$W$263,MATCH(SPC!$B$13,IF(Setup!$B$11="Weekly",'SPC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4" t="e">
        <f t="shared" si="46"/>
        <v>#N/A</v>
      </c>
    </row>
    <row r="175" spans="2:43" x14ac:dyDescent="0.35">
      <c r="B175" s="12" t="str">
        <f>Demand!C180</f>
        <v/>
      </c>
      <c r="C175" s="57" t="str">
        <f>Demand!D180</f>
        <v/>
      </c>
      <c r="D175" s="57" t="str">
        <f>Demand!E180</f>
        <v/>
      </c>
      <c r="E175" s="57" t="e">
        <f>TEXT(D175*29,"mmm")&amp;"-"&amp;IF(D175=1,MAX($C$4:C174)+1,MAX($C$4:C174))</f>
        <v>#VALUE!</v>
      </c>
      <c r="F175" s="7">
        <f>INDEX(Demand!$F$9:$T$268,MATCH('SPC Backing (Hide)'!$B175,Demand!$C$9:$C$268,0),MATCH('SPC Backing (Hide)'!F$3,Demand!$F$8:$T$8,0))</f>
        <v>0</v>
      </c>
      <c r="G175" s="5">
        <f>INDEX(Demand!$F$9:$T$268,MATCH('SPC Backing (Hide)'!$B175,Demand!$C$9:$C$268,0),MATCH('SPC Backing (Hide)'!G$3,Demand!$F$8:$T$8,0))</f>
        <v>0</v>
      </c>
      <c r="H175" s="5">
        <f>INDEX(Demand!$F$9:$T$268,MATCH('SPC Backing (Hide)'!$B175,Demand!$C$9:$C$268,0),MATCH('SPC Backing (Hide)'!H$3,Demand!$F$8:$T$8,0))</f>
        <v>0</v>
      </c>
      <c r="I175" s="5">
        <f>INDEX(Demand!$F$9:$T$268,MATCH('SPC Backing (Hide)'!$B175,Demand!$C$9:$C$268,0),MATCH('SPC Backing (Hide)'!I$3,Demand!$F$8:$T$8,0))</f>
        <v>0</v>
      </c>
      <c r="J175" s="5">
        <f>INDEX(Demand!$F$9:$T$268,MATCH('SPC Backing (Hide)'!$B175,Demand!$C$9:$C$268,0),MATCH('SPC Backing (Hide)'!J$3,Demand!$F$8:$T$8,0))</f>
        <v>0</v>
      </c>
      <c r="K175" s="5">
        <f>INDEX(Demand!$F$9:$T$268,MATCH('SPC Backing (Hide)'!$B175,Demand!$C$9:$C$268,0),MATCH('SPC Backing (Hide)'!K$3,Demand!$F$8:$T$8,0))</f>
        <v>0</v>
      </c>
      <c r="L175" s="5">
        <f>INDEX(Demand!$F$9:$T$268,MATCH('SPC Backing (Hide)'!$B175,Demand!$C$9:$C$268,0),MATCH('SPC Backing (Hide)'!L$3,Demand!$F$8:$T$8,0))</f>
        <v>0</v>
      </c>
      <c r="M175" s="5">
        <f>INDEX(Demand!$F$9:$T$268,MATCH('SPC Backing (Hide)'!$B175,Demand!$C$9:$C$268,0),MATCH('SPC Backing (Hide)'!M$3,Demand!$F$8:$T$8,0))</f>
        <v>0</v>
      </c>
      <c r="N175" s="5">
        <f>INDEX(Demand!$F$9:$T$268,MATCH('SPC Backing (Hide)'!$B175,Demand!$C$9:$C$268,0),MATCH('SPC Backing (Hide)'!N$3,Demand!$F$8:$T$8,0))</f>
        <v>0</v>
      </c>
      <c r="O175" s="5">
        <f>INDEX(Demand!$F$9:$T$268,MATCH('SPC Backing (Hide)'!$B175,Demand!$C$9:$C$268,0),MATCH('SPC Backing (Hide)'!O$3,Demand!$F$8:$T$8,0))</f>
        <v>0</v>
      </c>
      <c r="P175" s="5">
        <f>INDEX(Demand!$F$9:$T$268,MATCH('SPC Backing (Hide)'!$B175,Demand!$C$9:$C$268,0),MATCH('SPC Backing (Hide)'!P$3,Demand!$F$8:$T$8,0))</f>
        <v>0</v>
      </c>
      <c r="Q175" s="5">
        <f>INDEX(Demand!$F$9:$T$268,MATCH('SPC Backing (Hide)'!$B175,Demand!$C$9:$C$268,0),MATCH('SPC Backing (Hide)'!Q$3,Demand!$F$8:$T$8,0))</f>
        <v>0</v>
      </c>
      <c r="R175" s="5">
        <f>INDEX(Demand!$F$9:$T$268,MATCH('SPC Backing (Hide)'!$B175,Demand!$C$9:$C$268,0),MATCH('SPC Backing (Hide)'!R$3,Demand!$F$8:$T$8,0))</f>
        <v>0</v>
      </c>
      <c r="S175" s="5">
        <f>INDEX(Demand!$F$9:$T$268,MATCH('SPC Backing (Hide)'!$B175,Demand!$C$9:$C$268,0),MATCH('SPC Backing (Hide)'!S$3,Demand!$F$8:$T$8,0))</f>
        <v>0</v>
      </c>
      <c r="T175" s="6">
        <f>INDEX(Demand!$F$9:$T$268,MATCH('SPC Backing (Hide)'!$B175,Demand!$C$9:$C$268,0),MATCH('SPC Backing (Hide)'!T$3,Demand!$F$8:$T$8,0))</f>
        <v>0</v>
      </c>
      <c r="U175" s="5">
        <f t="shared" si="32"/>
        <v>0</v>
      </c>
      <c r="V175">
        <f>IF(SPC!$B$13="",1,IF(SPC!$B$12="Yes",IF(Setup!$B$11="Weekly",IF(ROW(A172)&gt;=Demand!$A$8-51,1,0),IF(ROW(A172)&gt;=Demand!$A$8-11,1,0)),IF(Setup!$B$11="Weekly",IF(AND(B175&gt;=SPC!$B$13,B175&lt;SPC!$B$14),1,0),IF(AND(MATCH(E175,$E$4:$E$263,0)&gt;=MATCH(SPC!$B$13,$E$4:$E$263,0),MATCH(E175,$E$4:$E$263,0)&lt;=MATCH(SPC!$B$14,$E$4:$E$263,0)),1,0))))</f>
        <v>1</v>
      </c>
      <c r="W175" cm="1">
        <f t="array" ref="W175">INDEX($F$4:$U$263,ROW(A172),MATCH($X$2,$F$3:$U$3,0))</f>
        <v>0</v>
      </c>
      <c r="X175" t="e">
        <f>AVERAGE(INDEX($F$4:$U$263,MATCH(SPC!$B$13,IF(Setup!$B$11="Weekly",'SPC Backing (Hide)'!$B$4:$B$263,'SPC Backing (Hide)'!$E$4:$E$263),0),MATCH($X$2,$F$3:$U$3,0)):INDEX($F$4:$U$263,MATCH(SPC!$B$14,IF(Setup!$B$11="Weekly",'SPC Backing (Hide)'!$B$4:$B$263,'SPC Backing (Hide)'!$E$4:$E$263),0),MATCH('SPC Backing (Hide)'!$X$2,'SPC Backing (Hide)'!$F$3:$U$3,0)))</f>
        <v>#N/A</v>
      </c>
      <c r="Y175" cm="1">
        <f t="array" ref="Y175">ABS(INDEX($F$4:$U$263,ROW(A172),MATCH($X$2,$F$3:$U$3,0))-INDEX($F$4:$U$263,ROW(A171),MATCH($X$2,$F$3:$U$3,0)))</f>
        <v>0</v>
      </c>
      <c r="Z175" t="e">
        <f>AVERAGE(INDEX($Y$4:$Y$263,MATCH(SPC!$B$13,IF(Setup!$B$11="Weekly",'SPC Backing (Hide)'!$B$4:$B$263,'SPC Backing (Hide)'!$E$4:$E$263),0)):INDEX($Y$4:$Y$263,MATCH(SPC!$B$14,IF(Setup!$B$11="Weekly",'SPC Backing (Hide)'!$B$4:$B$263,'SPC Backing (Hide)'!$E$4:$E$263),0),1))</f>
        <v>#N/A</v>
      </c>
      <c r="AA175" t="e">
        <f t="shared" si="33"/>
        <v>#N/A</v>
      </c>
      <c r="AB175" t="e">
        <f t="shared" si="34"/>
        <v>#N/A</v>
      </c>
      <c r="AC175" t="e">
        <f t="shared" si="35"/>
        <v>#N/A</v>
      </c>
      <c r="AD175" t="e">
        <f t="shared" si="36"/>
        <v>#N/A</v>
      </c>
      <c r="AE175" t="e">
        <f t="shared" si="37"/>
        <v>#N/A</v>
      </c>
      <c r="AF175" t="e">
        <f t="shared" si="38"/>
        <v>#N/A</v>
      </c>
      <c r="AG175" t="e">
        <f t="shared" si="39"/>
        <v>#N/A</v>
      </c>
      <c r="AH175" t="e">
        <f t="shared" si="40"/>
        <v>#N/A</v>
      </c>
      <c r="AI175" t="e">
        <f t="shared" si="47"/>
        <v>#N/A</v>
      </c>
      <c r="AJ175" t="e">
        <f t="shared" si="41"/>
        <v>#N/A</v>
      </c>
      <c r="AK175">
        <f t="shared" si="42"/>
        <v>0</v>
      </c>
      <c r="AL175" t="e">
        <f t="shared" si="43"/>
        <v>#N/A</v>
      </c>
      <c r="AM175" t="e">
        <f t="shared" si="44"/>
        <v>#N/A</v>
      </c>
      <c r="AN175" t="e">
        <f t="shared" si="45"/>
        <v>#N/A</v>
      </c>
      <c r="AO175" t="e">
        <f>_xlfn.PERCENTILE.INC(INDEX($W$4:$W$263,MATCH(SPC!$B$13,IF(Setup!$B$11="Weekly",'SPC Backing (Hide)'!$B$4:$B$263,'SPC Backing (Hide)'!$E$4:$E$263),0),1):INDEX($W$4:$W$263,MATCH(SPC!$B$14,IF(Setup!$B$11="Weekly",'SPC Backing (Hide)'!$B$4:$B$263,'SPC Backing (Hide)'!$E$4:$E$263),0),1),'SPC Backing (Hide)'!$AO$3)</f>
        <v>#N/A</v>
      </c>
      <c r="AP175" t="e">
        <f>IF(_xlfn.PERCENTILE.INC(INDEX($W$4:$W$263,MATCH(SPC!$B$13,IF(Setup!$B$11="Weekly",'SPC Backing (Hide)'!$B$4:$B$263,'SPC Backing (Hide)'!$E$4:$E$263),0),1):INDEX($W$4:$W$263,MATCH(SPC!$B$14,IF(Setup!$B$11="Weekly",'SPC Backing (Hide)'!$B$4:$B$263,'SPC Backing (Hide)'!$E$4:$E$263),0),1),'SPC Backing (Hide)'!$AP$3)=AO175,_xlfn.PERCENTILE.INC(INDEX($W$4:$W$263,MATCH(SPC!$B$13,IF(Setup!$B$11="Weekly",'SPC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5" t="e">
        <f t="shared" si="46"/>
        <v>#N/A</v>
      </c>
    </row>
    <row r="176" spans="2:43" x14ac:dyDescent="0.35">
      <c r="B176" s="12" t="str">
        <f>Demand!C181</f>
        <v/>
      </c>
      <c r="C176" s="57" t="str">
        <f>Demand!D181</f>
        <v/>
      </c>
      <c r="D176" s="57" t="str">
        <f>Demand!E181</f>
        <v/>
      </c>
      <c r="E176" s="57" t="e">
        <f>TEXT(D176*29,"mmm")&amp;"-"&amp;IF(D176=1,MAX($C$4:C175)+1,MAX($C$4:C175))</f>
        <v>#VALUE!</v>
      </c>
      <c r="F176" s="7">
        <f>INDEX(Demand!$F$9:$T$268,MATCH('SPC Backing (Hide)'!$B176,Demand!$C$9:$C$268,0),MATCH('SPC Backing (Hide)'!F$3,Demand!$F$8:$T$8,0))</f>
        <v>0</v>
      </c>
      <c r="G176" s="5">
        <f>INDEX(Demand!$F$9:$T$268,MATCH('SPC Backing (Hide)'!$B176,Demand!$C$9:$C$268,0),MATCH('SPC Backing (Hide)'!G$3,Demand!$F$8:$T$8,0))</f>
        <v>0</v>
      </c>
      <c r="H176" s="5">
        <f>INDEX(Demand!$F$9:$T$268,MATCH('SPC Backing (Hide)'!$B176,Demand!$C$9:$C$268,0),MATCH('SPC Backing (Hide)'!H$3,Demand!$F$8:$T$8,0))</f>
        <v>0</v>
      </c>
      <c r="I176" s="5">
        <f>INDEX(Demand!$F$9:$T$268,MATCH('SPC Backing (Hide)'!$B176,Demand!$C$9:$C$268,0),MATCH('SPC Backing (Hide)'!I$3,Demand!$F$8:$T$8,0))</f>
        <v>0</v>
      </c>
      <c r="J176" s="5">
        <f>INDEX(Demand!$F$9:$T$268,MATCH('SPC Backing (Hide)'!$B176,Demand!$C$9:$C$268,0),MATCH('SPC Backing (Hide)'!J$3,Demand!$F$8:$T$8,0))</f>
        <v>0</v>
      </c>
      <c r="K176" s="5">
        <f>INDEX(Demand!$F$9:$T$268,MATCH('SPC Backing (Hide)'!$B176,Demand!$C$9:$C$268,0),MATCH('SPC Backing (Hide)'!K$3,Demand!$F$8:$T$8,0))</f>
        <v>0</v>
      </c>
      <c r="L176" s="5">
        <f>INDEX(Demand!$F$9:$T$268,MATCH('SPC Backing (Hide)'!$B176,Demand!$C$9:$C$268,0),MATCH('SPC Backing (Hide)'!L$3,Demand!$F$8:$T$8,0))</f>
        <v>0</v>
      </c>
      <c r="M176" s="5">
        <f>INDEX(Demand!$F$9:$T$268,MATCH('SPC Backing (Hide)'!$B176,Demand!$C$9:$C$268,0),MATCH('SPC Backing (Hide)'!M$3,Demand!$F$8:$T$8,0))</f>
        <v>0</v>
      </c>
      <c r="N176" s="5">
        <f>INDEX(Demand!$F$9:$T$268,MATCH('SPC Backing (Hide)'!$B176,Demand!$C$9:$C$268,0),MATCH('SPC Backing (Hide)'!N$3,Demand!$F$8:$T$8,0))</f>
        <v>0</v>
      </c>
      <c r="O176" s="5">
        <f>INDEX(Demand!$F$9:$T$268,MATCH('SPC Backing (Hide)'!$B176,Demand!$C$9:$C$268,0),MATCH('SPC Backing (Hide)'!O$3,Demand!$F$8:$T$8,0))</f>
        <v>0</v>
      </c>
      <c r="P176" s="5">
        <f>INDEX(Demand!$F$9:$T$268,MATCH('SPC Backing (Hide)'!$B176,Demand!$C$9:$C$268,0),MATCH('SPC Backing (Hide)'!P$3,Demand!$F$8:$T$8,0))</f>
        <v>0</v>
      </c>
      <c r="Q176" s="5">
        <f>INDEX(Demand!$F$9:$T$268,MATCH('SPC Backing (Hide)'!$B176,Demand!$C$9:$C$268,0),MATCH('SPC Backing (Hide)'!Q$3,Demand!$F$8:$T$8,0))</f>
        <v>0</v>
      </c>
      <c r="R176" s="5">
        <f>INDEX(Demand!$F$9:$T$268,MATCH('SPC Backing (Hide)'!$B176,Demand!$C$9:$C$268,0),MATCH('SPC Backing (Hide)'!R$3,Demand!$F$8:$T$8,0))</f>
        <v>0</v>
      </c>
      <c r="S176" s="5">
        <f>INDEX(Demand!$F$9:$T$268,MATCH('SPC Backing (Hide)'!$B176,Demand!$C$9:$C$268,0),MATCH('SPC Backing (Hide)'!S$3,Demand!$F$8:$T$8,0))</f>
        <v>0</v>
      </c>
      <c r="T176" s="6">
        <f>INDEX(Demand!$F$9:$T$268,MATCH('SPC Backing (Hide)'!$B176,Demand!$C$9:$C$268,0),MATCH('SPC Backing (Hide)'!T$3,Demand!$F$8:$T$8,0))</f>
        <v>0</v>
      </c>
      <c r="U176" s="5">
        <f t="shared" si="32"/>
        <v>0</v>
      </c>
      <c r="V176">
        <f>IF(SPC!$B$13="",1,IF(SPC!$B$12="Yes",IF(Setup!$B$11="Weekly",IF(ROW(A173)&gt;=Demand!$A$8-51,1,0),IF(ROW(A173)&gt;=Demand!$A$8-11,1,0)),IF(Setup!$B$11="Weekly",IF(AND(B176&gt;=SPC!$B$13,B176&lt;SPC!$B$14),1,0),IF(AND(MATCH(E176,$E$4:$E$263,0)&gt;=MATCH(SPC!$B$13,$E$4:$E$263,0),MATCH(E176,$E$4:$E$263,0)&lt;=MATCH(SPC!$B$14,$E$4:$E$263,0)),1,0))))</f>
        <v>1</v>
      </c>
      <c r="W176" cm="1">
        <f t="array" ref="W176">INDEX($F$4:$U$263,ROW(A173),MATCH($X$2,$F$3:$U$3,0))</f>
        <v>0</v>
      </c>
      <c r="X176" t="e">
        <f>AVERAGE(INDEX($F$4:$U$263,MATCH(SPC!$B$13,IF(Setup!$B$11="Weekly",'SPC Backing (Hide)'!$B$4:$B$263,'SPC Backing (Hide)'!$E$4:$E$263),0),MATCH($X$2,$F$3:$U$3,0)):INDEX($F$4:$U$263,MATCH(SPC!$B$14,IF(Setup!$B$11="Weekly",'SPC Backing (Hide)'!$B$4:$B$263,'SPC Backing (Hide)'!$E$4:$E$263),0),MATCH('SPC Backing (Hide)'!$X$2,'SPC Backing (Hide)'!$F$3:$U$3,0)))</f>
        <v>#N/A</v>
      </c>
      <c r="Y176" cm="1">
        <f t="array" ref="Y176">ABS(INDEX($F$4:$U$263,ROW(A173),MATCH($X$2,$F$3:$U$3,0))-INDEX($F$4:$U$263,ROW(A172),MATCH($X$2,$F$3:$U$3,0)))</f>
        <v>0</v>
      </c>
      <c r="Z176" t="e">
        <f>AVERAGE(INDEX($Y$4:$Y$263,MATCH(SPC!$B$13,IF(Setup!$B$11="Weekly",'SPC Backing (Hide)'!$B$4:$B$263,'SPC Backing (Hide)'!$E$4:$E$263),0)):INDEX($Y$4:$Y$263,MATCH(SPC!$B$14,IF(Setup!$B$11="Weekly",'SPC Backing (Hide)'!$B$4:$B$263,'SPC Backing (Hide)'!$E$4:$E$263),0),1))</f>
        <v>#N/A</v>
      </c>
      <c r="AA176" t="e">
        <f t="shared" si="33"/>
        <v>#N/A</v>
      </c>
      <c r="AB176" t="e">
        <f t="shared" si="34"/>
        <v>#N/A</v>
      </c>
      <c r="AC176" t="e">
        <f t="shared" si="35"/>
        <v>#N/A</v>
      </c>
      <c r="AD176" t="e">
        <f t="shared" si="36"/>
        <v>#N/A</v>
      </c>
      <c r="AE176" t="e">
        <f t="shared" si="37"/>
        <v>#N/A</v>
      </c>
      <c r="AF176" t="e">
        <f t="shared" si="38"/>
        <v>#N/A</v>
      </c>
      <c r="AG176" t="e">
        <f t="shared" si="39"/>
        <v>#N/A</v>
      </c>
      <c r="AH176" t="e">
        <f t="shared" si="40"/>
        <v>#N/A</v>
      </c>
      <c r="AI176" t="e">
        <f t="shared" si="47"/>
        <v>#N/A</v>
      </c>
      <c r="AJ176" t="e">
        <f t="shared" si="41"/>
        <v>#N/A</v>
      </c>
      <c r="AK176">
        <f t="shared" si="42"/>
        <v>0</v>
      </c>
      <c r="AL176" t="e">
        <f t="shared" si="43"/>
        <v>#N/A</v>
      </c>
      <c r="AM176" t="e">
        <f t="shared" si="44"/>
        <v>#N/A</v>
      </c>
      <c r="AN176" t="e">
        <f t="shared" si="45"/>
        <v>#N/A</v>
      </c>
      <c r="AO176" t="e">
        <f>_xlfn.PERCENTILE.INC(INDEX($W$4:$W$263,MATCH(SPC!$B$13,IF(Setup!$B$11="Weekly",'SPC Backing (Hide)'!$B$4:$B$263,'SPC Backing (Hide)'!$E$4:$E$263),0),1):INDEX($W$4:$W$263,MATCH(SPC!$B$14,IF(Setup!$B$11="Weekly",'SPC Backing (Hide)'!$B$4:$B$263,'SPC Backing (Hide)'!$E$4:$E$263),0),1),'SPC Backing (Hide)'!$AO$3)</f>
        <v>#N/A</v>
      </c>
      <c r="AP176" t="e">
        <f>IF(_xlfn.PERCENTILE.INC(INDEX($W$4:$W$263,MATCH(SPC!$B$13,IF(Setup!$B$11="Weekly",'SPC Backing (Hide)'!$B$4:$B$263,'SPC Backing (Hide)'!$E$4:$E$263),0),1):INDEX($W$4:$W$263,MATCH(SPC!$B$14,IF(Setup!$B$11="Weekly",'SPC Backing (Hide)'!$B$4:$B$263,'SPC Backing (Hide)'!$E$4:$E$263),0),1),'SPC Backing (Hide)'!$AP$3)=AO176,_xlfn.PERCENTILE.INC(INDEX($W$4:$W$263,MATCH(SPC!$B$13,IF(Setup!$B$11="Weekly",'SPC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6" t="e">
        <f t="shared" si="46"/>
        <v>#N/A</v>
      </c>
    </row>
    <row r="177" spans="2:43" x14ac:dyDescent="0.35">
      <c r="B177" s="12" t="str">
        <f>Demand!C182</f>
        <v/>
      </c>
      <c r="C177" s="57" t="str">
        <f>Demand!D182</f>
        <v/>
      </c>
      <c r="D177" s="57" t="str">
        <f>Demand!E182</f>
        <v/>
      </c>
      <c r="E177" s="57" t="e">
        <f>TEXT(D177*29,"mmm")&amp;"-"&amp;IF(D177=1,MAX($C$4:C176)+1,MAX($C$4:C176))</f>
        <v>#VALUE!</v>
      </c>
      <c r="F177" s="7">
        <f>INDEX(Demand!$F$9:$T$268,MATCH('SPC Backing (Hide)'!$B177,Demand!$C$9:$C$268,0),MATCH('SPC Backing (Hide)'!F$3,Demand!$F$8:$T$8,0))</f>
        <v>0</v>
      </c>
      <c r="G177" s="5">
        <f>INDEX(Demand!$F$9:$T$268,MATCH('SPC Backing (Hide)'!$B177,Demand!$C$9:$C$268,0),MATCH('SPC Backing (Hide)'!G$3,Demand!$F$8:$T$8,0))</f>
        <v>0</v>
      </c>
      <c r="H177" s="5">
        <f>INDEX(Demand!$F$9:$T$268,MATCH('SPC Backing (Hide)'!$B177,Demand!$C$9:$C$268,0),MATCH('SPC Backing (Hide)'!H$3,Demand!$F$8:$T$8,0))</f>
        <v>0</v>
      </c>
      <c r="I177" s="5">
        <f>INDEX(Demand!$F$9:$T$268,MATCH('SPC Backing (Hide)'!$B177,Demand!$C$9:$C$268,0),MATCH('SPC Backing (Hide)'!I$3,Demand!$F$8:$T$8,0))</f>
        <v>0</v>
      </c>
      <c r="J177" s="5">
        <f>INDEX(Demand!$F$9:$T$268,MATCH('SPC Backing (Hide)'!$B177,Demand!$C$9:$C$268,0),MATCH('SPC Backing (Hide)'!J$3,Demand!$F$8:$T$8,0))</f>
        <v>0</v>
      </c>
      <c r="K177" s="5">
        <f>INDEX(Demand!$F$9:$T$268,MATCH('SPC Backing (Hide)'!$B177,Demand!$C$9:$C$268,0),MATCH('SPC Backing (Hide)'!K$3,Demand!$F$8:$T$8,0))</f>
        <v>0</v>
      </c>
      <c r="L177" s="5">
        <f>INDEX(Demand!$F$9:$T$268,MATCH('SPC Backing (Hide)'!$B177,Demand!$C$9:$C$268,0),MATCH('SPC Backing (Hide)'!L$3,Demand!$F$8:$T$8,0))</f>
        <v>0</v>
      </c>
      <c r="M177" s="5">
        <f>INDEX(Demand!$F$9:$T$268,MATCH('SPC Backing (Hide)'!$B177,Demand!$C$9:$C$268,0),MATCH('SPC Backing (Hide)'!M$3,Demand!$F$8:$T$8,0))</f>
        <v>0</v>
      </c>
      <c r="N177" s="5">
        <f>INDEX(Demand!$F$9:$T$268,MATCH('SPC Backing (Hide)'!$B177,Demand!$C$9:$C$268,0),MATCH('SPC Backing (Hide)'!N$3,Demand!$F$8:$T$8,0))</f>
        <v>0</v>
      </c>
      <c r="O177" s="5">
        <f>INDEX(Demand!$F$9:$T$268,MATCH('SPC Backing (Hide)'!$B177,Demand!$C$9:$C$268,0),MATCH('SPC Backing (Hide)'!O$3,Demand!$F$8:$T$8,0))</f>
        <v>0</v>
      </c>
      <c r="P177" s="5">
        <f>INDEX(Demand!$F$9:$T$268,MATCH('SPC Backing (Hide)'!$B177,Demand!$C$9:$C$268,0),MATCH('SPC Backing (Hide)'!P$3,Demand!$F$8:$T$8,0))</f>
        <v>0</v>
      </c>
      <c r="Q177" s="5">
        <f>INDEX(Demand!$F$9:$T$268,MATCH('SPC Backing (Hide)'!$B177,Demand!$C$9:$C$268,0),MATCH('SPC Backing (Hide)'!Q$3,Demand!$F$8:$T$8,0))</f>
        <v>0</v>
      </c>
      <c r="R177" s="5">
        <f>INDEX(Demand!$F$9:$T$268,MATCH('SPC Backing (Hide)'!$B177,Demand!$C$9:$C$268,0),MATCH('SPC Backing (Hide)'!R$3,Demand!$F$8:$T$8,0))</f>
        <v>0</v>
      </c>
      <c r="S177" s="5">
        <f>INDEX(Demand!$F$9:$T$268,MATCH('SPC Backing (Hide)'!$B177,Demand!$C$9:$C$268,0),MATCH('SPC Backing (Hide)'!S$3,Demand!$F$8:$T$8,0))</f>
        <v>0</v>
      </c>
      <c r="T177" s="6">
        <f>INDEX(Demand!$F$9:$T$268,MATCH('SPC Backing (Hide)'!$B177,Demand!$C$9:$C$268,0),MATCH('SPC Backing (Hide)'!T$3,Demand!$F$8:$T$8,0))</f>
        <v>0</v>
      </c>
      <c r="U177" s="5">
        <f t="shared" si="32"/>
        <v>0</v>
      </c>
      <c r="V177">
        <f>IF(SPC!$B$13="",1,IF(SPC!$B$12="Yes",IF(Setup!$B$11="Weekly",IF(ROW(A174)&gt;=Demand!$A$8-51,1,0),IF(ROW(A174)&gt;=Demand!$A$8-11,1,0)),IF(Setup!$B$11="Weekly",IF(AND(B177&gt;=SPC!$B$13,B177&lt;SPC!$B$14),1,0),IF(AND(MATCH(E177,$E$4:$E$263,0)&gt;=MATCH(SPC!$B$13,$E$4:$E$263,0),MATCH(E177,$E$4:$E$263,0)&lt;=MATCH(SPC!$B$14,$E$4:$E$263,0)),1,0))))</f>
        <v>1</v>
      </c>
      <c r="W177" cm="1">
        <f t="array" ref="W177">INDEX($F$4:$U$263,ROW(A174),MATCH($X$2,$F$3:$U$3,0))</f>
        <v>0</v>
      </c>
      <c r="X177" t="e">
        <f>AVERAGE(INDEX($F$4:$U$263,MATCH(SPC!$B$13,IF(Setup!$B$11="Weekly",'SPC Backing (Hide)'!$B$4:$B$263,'SPC Backing (Hide)'!$E$4:$E$263),0),MATCH($X$2,$F$3:$U$3,0)):INDEX($F$4:$U$263,MATCH(SPC!$B$14,IF(Setup!$B$11="Weekly",'SPC Backing (Hide)'!$B$4:$B$263,'SPC Backing (Hide)'!$E$4:$E$263),0),MATCH('SPC Backing (Hide)'!$X$2,'SPC Backing (Hide)'!$F$3:$U$3,0)))</f>
        <v>#N/A</v>
      </c>
      <c r="Y177" cm="1">
        <f t="array" ref="Y177">ABS(INDEX($F$4:$U$263,ROW(A174),MATCH($X$2,$F$3:$U$3,0))-INDEX($F$4:$U$263,ROW(A173),MATCH($X$2,$F$3:$U$3,0)))</f>
        <v>0</v>
      </c>
      <c r="Z177" t="e">
        <f>AVERAGE(INDEX($Y$4:$Y$263,MATCH(SPC!$B$13,IF(Setup!$B$11="Weekly",'SPC Backing (Hide)'!$B$4:$B$263,'SPC Backing (Hide)'!$E$4:$E$263),0)):INDEX($Y$4:$Y$263,MATCH(SPC!$B$14,IF(Setup!$B$11="Weekly",'SPC Backing (Hide)'!$B$4:$B$263,'SPC Backing (Hide)'!$E$4:$E$263),0),1))</f>
        <v>#N/A</v>
      </c>
      <c r="AA177" t="e">
        <f t="shared" si="33"/>
        <v>#N/A</v>
      </c>
      <c r="AB177" t="e">
        <f t="shared" si="34"/>
        <v>#N/A</v>
      </c>
      <c r="AC177" t="e">
        <f t="shared" si="35"/>
        <v>#N/A</v>
      </c>
      <c r="AD177" t="e">
        <f t="shared" si="36"/>
        <v>#N/A</v>
      </c>
      <c r="AE177" t="e">
        <f t="shared" si="37"/>
        <v>#N/A</v>
      </c>
      <c r="AF177" t="e">
        <f t="shared" si="38"/>
        <v>#N/A</v>
      </c>
      <c r="AG177" t="e">
        <f t="shared" si="39"/>
        <v>#N/A</v>
      </c>
      <c r="AH177" t="e">
        <f t="shared" si="40"/>
        <v>#N/A</v>
      </c>
      <c r="AI177" t="e">
        <f t="shared" si="47"/>
        <v>#N/A</v>
      </c>
      <c r="AJ177" t="e">
        <f t="shared" si="41"/>
        <v>#N/A</v>
      </c>
      <c r="AK177">
        <f t="shared" si="42"/>
        <v>0</v>
      </c>
      <c r="AL177" t="e">
        <f t="shared" si="43"/>
        <v>#N/A</v>
      </c>
      <c r="AM177" t="e">
        <f t="shared" si="44"/>
        <v>#N/A</v>
      </c>
      <c r="AN177" t="e">
        <f t="shared" si="45"/>
        <v>#N/A</v>
      </c>
      <c r="AO177" t="e">
        <f>_xlfn.PERCENTILE.INC(INDEX($W$4:$W$263,MATCH(SPC!$B$13,IF(Setup!$B$11="Weekly",'SPC Backing (Hide)'!$B$4:$B$263,'SPC Backing (Hide)'!$E$4:$E$263),0),1):INDEX($W$4:$W$263,MATCH(SPC!$B$14,IF(Setup!$B$11="Weekly",'SPC Backing (Hide)'!$B$4:$B$263,'SPC Backing (Hide)'!$E$4:$E$263),0),1),'SPC Backing (Hide)'!$AO$3)</f>
        <v>#N/A</v>
      </c>
      <c r="AP177" t="e">
        <f>IF(_xlfn.PERCENTILE.INC(INDEX($W$4:$W$263,MATCH(SPC!$B$13,IF(Setup!$B$11="Weekly",'SPC Backing (Hide)'!$B$4:$B$263,'SPC Backing (Hide)'!$E$4:$E$263),0),1):INDEX($W$4:$W$263,MATCH(SPC!$B$14,IF(Setup!$B$11="Weekly",'SPC Backing (Hide)'!$B$4:$B$263,'SPC Backing (Hide)'!$E$4:$E$263),0),1),'SPC Backing (Hide)'!$AP$3)=AO177,_xlfn.PERCENTILE.INC(INDEX($W$4:$W$263,MATCH(SPC!$B$13,IF(Setup!$B$11="Weekly",'SPC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7" t="e">
        <f t="shared" si="46"/>
        <v>#N/A</v>
      </c>
    </row>
    <row r="178" spans="2:43" x14ac:dyDescent="0.35">
      <c r="B178" s="12" t="str">
        <f>Demand!C183</f>
        <v/>
      </c>
      <c r="C178" s="57" t="str">
        <f>Demand!D183</f>
        <v/>
      </c>
      <c r="D178" s="57" t="str">
        <f>Demand!E183</f>
        <v/>
      </c>
      <c r="E178" s="57" t="e">
        <f>TEXT(D178*29,"mmm")&amp;"-"&amp;IF(D178=1,MAX($C$4:C177)+1,MAX($C$4:C177))</f>
        <v>#VALUE!</v>
      </c>
      <c r="F178" s="7">
        <f>INDEX(Demand!$F$9:$T$268,MATCH('SPC Backing (Hide)'!$B178,Demand!$C$9:$C$268,0),MATCH('SPC Backing (Hide)'!F$3,Demand!$F$8:$T$8,0))</f>
        <v>0</v>
      </c>
      <c r="G178" s="5">
        <f>INDEX(Demand!$F$9:$T$268,MATCH('SPC Backing (Hide)'!$B178,Demand!$C$9:$C$268,0),MATCH('SPC Backing (Hide)'!G$3,Demand!$F$8:$T$8,0))</f>
        <v>0</v>
      </c>
      <c r="H178" s="5">
        <f>INDEX(Demand!$F$9:$T$268,MATCH('SPC Backing (Hide)'!$B178,Demand!$C$9:$C$268,0),MATCH('SPC Backing (Hide)'!H$3,Demand!$F$8:$T$8,0))</f>
        <v>0</v>
      </c>
      <c r="I178" s="5">
        <f>INDEX(Demand!$F$9:$T$268,MATCH('SPC Backing (Hide)'!$B178,Demand!$C$9:$C$268,0),MATCH('SPC Backing (Hide)'!I$3,Demand!$F$8:$T$8,0))</f>
        <v>0</v>
      </c>
      <c r="J178" s="5">
        <f>INDEX(Demand!$F$9:$T$268,MATCH('SPC Backing (Hide)'!$B178,Demand!$C$9:$C$268,0),MATCH('SPC Backing (Hide)'!J$3,Demand!$F$8:$T$8,0))</f>
        <v>0</v>
      </c>
      <c r="K178" s="5">
        <f>INDEX(Demand!$F$9:$T$268,MATCH('SPC Backing (Hide)'!$B178,Demand!$C$9:$C$268,0),MATCH('SPC Backing (Hide)'!K$3,Demand!$F$8:$T$8,0))</f>
        <v>0</v>
      </c>
      <c r="L178" s="5">
        <f>INDEX(Demand!$F$9:$T$268,MATCH('SPC Backing (Hide)'!$B178,Demand!$C$9:$C$268,0),MATCH('SPC Backing (Hide)'!L$3,Demand!$F$8:$T$8,0))</f>
        <v>0</v>
      </c>
      <c r="M178" s="5">
        <f>INDEX(Demand!$F$9:$T$268,MATCH('SPC Backing (Hide)'!$B178,Demand!$C$9:$C$268,0),MATCH('SPC Backing (Hide)'!M$3,Demand!$F$8:$T$8,0))</f>
        <v>0</v>
      </c>
      <c r="N178" s="5">
        <f>INDEX(Demand!$F$9:$T$268,MATCH('SPC Backing (Hide)'!$B178,Demand!$C$9:$C$268,0),MATCH('SPC Backing (Hide)'!N$3,Demand!$F$8:$T$8,0))</f>
        <v>0</v>
      </c>
      <c r="O178" s="5">
        <f>INDEX(Demand!$F$9:$T$268,MATCH('SPC Backing (Hide)'!$B178,Demand!$C$9:$C$268,0),MATCH('SPC Backing (Hide)'!O$3,Demand!$F$8:$T$8,0))</f>
        <v>0</v>
      </c>
      <c r="P178" s="5">
        <f>INDEX(Demand!$F$9:$T$268,MATCH('SPC Backing (Hide)'!$B178,Demand!$C$9:$C$268,0),MATCH('SPC Backing (Hide)'!P$3,Demand!$F$8:$T$8,0))</f>
        <v>0</v>
      </c>
      <c r="Q178" s="5">
        <f>INDEX(Demand!$F$9:$T$268,MATCH('SPC Backing (Hide)'!$B178,Demand!$C$9:$C$268,0),MATCH('SPC Backing (Hide)'!Q$3,Demand!$F$8:$T$8,0))</f>
        <v>0</v>
      </c>
      <c r="R178" s="5">
        <f>INDEX(Demand!$F$9:$T$268,MATCH('SPC Backing (Hide)'!$B178,Demand!$C$9:$C$268,0),MATCH('SPC Backing (Hide)'!R$3,Demand!$F$8:$T$8,0))</f>
        <v>0</v>
      </c>
      <c r="S178" s="5">
        <f>INDEX(Demand!$F$9:$T$268,MATCH('SPC Backing (Hide)'!$B178,Demand!$C$9:$C$268,0),MATCH('SPC Backing (Hide)'!S$3,Demand!$F$8:$T$8,0))</f>
        <v>0</v>
      </c>
      <c r="T178" s="6">
        <f>INDEX(Demand!$F$9:$T$268,MATCH('SPC Backing (Hide)'!$B178,Demand!$C$9:$C$268,0),MATCH('SPC Backing (Hide)'!T$3,Demand!$F$8:$T$8,0))</f>
        <v>0</v>
      </c>
      <c r="U178" s="5">
        <f t="shared" si="32"/>
        <v>0</v>
      </c>
      <c r="V178">
        <f>IF(SPC!$B$13="",1,IF(SPC!$B$12="Yes",IF(Setup!$B$11="Weekly",IF(ROW(A175)&gt;=Demand!$A$8-51,1,0),IF(ROW(A175)&gt;=Demand!$A$8-11,1,0)),IF(Setup!$B$11="Weekly",IF(AND(B178&gt;=SPC!$B$13,B178&lt;SPC!$B$14),1,0),IF(AND(MATCH(E178,$E$4:$E$263,0)&gt;=MATCH(SPC!$B$13,$E$4:$E$263,0),MATCH(E178,$E$4:$E$263,0)&lt;=MATCH(SPC!$B$14,$E$4:$E$263,0)),1,0))))</f>
        <v>1</v>
      </c>
      <c r="W178" cm="1">
        <f t="array" ref="W178">INDEX($F$4:$U$263,ROW(A175),MATCH($X$2,$F$3:$U$3,0))</f>
        <v>0</v>
      </c>
      <c r="X178" t="e">
        <f>AVERAGE(INDEX($F$4:$U$263,MATCH(SPC!$B$13,IF(Setup!$B$11="Weekly",'SPC Backing (Hide)'!$B$4:$B$263,'SPC Backing (Hide)'!$E$4:$E$263),0),MATCH($X$2,$F$3:$U$3,0)):INDEX($F$4:$U$263,MATCH(SPC!$B$14,IF(Setup!$B$11="Weekly",'SPC Backing (Hide)'!$B$4:$B$263,'SPC Backing (Hide)'!$E$4:$E$263),0),MATCH('SPC Backing (Hide)'!$X$2,'SPC Backing (Hide)'!$F$3:$U$3,0)))</f>
        <v>#N/A</v>
      </c>
      <c r="Y178" cm="1">
        <f t="array" ref="Y178">ABS(INDEX($F$4:$U$263,ROW(A175),MATCH($X$2,$F$3:$U$3,0))-INDEX($F$4:$U$263,ROW(A174),MATCH($X$2,$F$3:$U$3,0)))</f>
        <v>0</v>
      </c>
      <c r="Z178" t="e">
        <f>AVERAGE(INDEX($Y$4:$Y$263,MATCH(SPC!$B$13,IF(Setup!$B$11="Weekly",'SPC Backing (Hide)'!$B$4:$B$263,'SPC Backing (Hide)'!$E$4:$E$263),0)):INDEX($Y$4:$Y$263,MATCH(SPC!$B$14,IF(Setup!$B$11="Weekly",'SPC Backing (Hide)'!$B$4:$B$263,'SPC Backing (Hide)'!$E$4:$E$263),0),1))</f>
        <v>#N/A</v>
      </c>
      <c r="AA178" t="e">
        <f t="shared" si="33"/>
        <v>#N/A</v>
      </c>
      <c r="AB178" t="e">
        <f t="shared" si="34"/>
        <v>#N/A</v>
      </c>
      <c r="AC178" t="e">
        <f t="shared" si="35"/>
        <v>#N/A</v>
      </c>
      <c r="AD178" t="e">
        <f t="shared" si="36"/>
        <v>#N/A</v>
      </c>
      <c r="AE178" t="e">
        <f t="shared" si="37"/>
        <v>#N/A</v>
      </c>
      <c r="AF178" t="e">
        <f t="shared" si="38"/>
        <v>#N/A</v>
      </c>
      <c r="AG178" t="e">
        <f t="shared" si="39"/>
        <v>#N/A</v>
      </c>
      <c r="AH178" t="e">
        <f t="shared" si="40"/>
        <v>#N/A</v>
      </c>
      <c r="AI178" t="e">
        <f t="shared" si="47"/>
        <v>#N/A</v>
      </c>
      <c r="AJ178" t="e">
        <f t="shared" si="41"/>
        <v>#N/A</v>
      </c>
      <c r="AK178">
        <f t="shared" si="42"/>
        <v>0</v>
      </c>
      <c r="AL178" t="e">
        <f t="shared" si="43"/>
        <v>#N/A</v>
      </c>
      <c r="AM178" t="e">
        <f t="shared" si="44"/>
        <v>#N/A</v>
      </c>
      <c r="AN178" t="e">
        <f t="shared" si="45"/>
        <v>#N/A</v>
      </c>
      <c r="AO178" t="e">
        <f>_xlfn.PERCENTILE.INC(INDEX($W$4:$W$263,MATCH(SPC!$B$13,IF(Setup!$B$11="Weekly",'SPC Backing (Hide)'!$B$4:$B$263,'SPC Backing (Hide)'!$E$4:$E$263),0),1):INDEX($W$4:$W$263,MATCH(SPC!$B$14,IF(Setup!$B$11="Weekly",'SPC Backing (Hide)'!$B$4:$B$263,'SPC Backing (Hide)'!$E$4:$E$263),0),1),'SPC Backing (Hide)'!$AO$3)</f>
        <v>#N/A</v>
      </c>
      <c r="AP178" t="e">
        <f>IF(_xlfn.PERCENTILE.INC(INDEX($W$4:$W$263,MATCH(SPC!$B$13,IF(Setup!$B$11="Weekly",'SPC Backing (Hide)'!$B$4:$B$263,'SPC Backing (Hide)'!$E$4:$E$263),0),1):INDEX($W$4:$W$263,MATCH(SPC!$B$14,IF(Setup!$B$11="Weekly",'SPC Backing (Hide)'!$B$4:$B$263,'SPC Backing (Hide)'!$E$4:$E$263),0),1),'SPC Backing (Hide)'!$AP$3)=AO178,_xlfn.PERCENTILE.INC(INDEX($W$4:$W$263,MATCH(SPC!$B$13,IF(Setup!$B$11="Weekly",'SPC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8" t="e">
        <f t="shared" si="46"/>
        <v>#N/A</v>
      </c>
    </row>
    <row r="179" spans="2:43" x14ac:dyDescent="0.35">
      <c r="B179" s="12" t="str">
        <f>Demand!C184</f>
        <v/>
      </c>
      <c r="C179" s="57" t="str">
        <f>Demand!D184</f>
        <v/>
      </c>
      <c r="D179" s="57" t="str">
        <f>Demand!E184</f>
        <v/>
      </c>
      <c r="E179" s="57" t="e">
        <f>TEXT(D179*29,"mmm")&amp;"-"&amp;IF(D179=1,MAX($C$4:C178)+1,MAX($C$4:C178))</f>
        <v>#VALUE!</v>
      </c>
      <c r="F179" s="7">
        <f>INDEX(Demand!$F$9:$T$268,MATCH('SPC Backing (Hide)'!$B179,Demand!$C$9:$C$268,0),MATCH('SPC Backing (Hide)'!F$3,Demand!$F$8:$T$8,0))</f>
        <v>0</v>
      </c>
      <c r="G179" s="5">
        <f>INDEX(Demand!$F$9:$T$268,MATCH('SPC Backing (Hide)'!$B179,Demand!$C$9:$C$268,0),MATCH('SPC Backing (Hide)'!G$3,Demand!$F$8:$T$8,0))</f>
        <v>0</v>
      </c>
      <c r="H179" s="5">
        <f>INDEX(Demand!$F$9:$T$268,MATCH('SPC Backing (Hide)'!$B179,Demand!$C$9:$C$268,0),MATCH('SPC Backing (Hide)'!H$3,Demand!$F$8:$T$8,0))</f>
        <v>0</v>
      </c>
      <c r="I179" s="5">
        <f>INDEX(Demand!$F$9:$T$268,MATCH('SPC Backing (Hide)'!$B179,Demand!$C$9:$C$268,0),MATCH('SPC Backing (Hide)'!I$3,Demand!$F$8:$T$8,0))</f>
        <v>0</v>
      </c>
      <c r="J179" s="5">
        <f>INDEX(Demand!$F$9:$T$268,MATCH('SPC Backing (Hide)'!$B179,Demand!$C$9:$C$268,0),MATCH('SPC Backing (Hide)'!J$3,Demand!$F$8:$T$8,0))</f>
        <v>0</v>
      </c>
      <c r="K179" s="5">
        <f>INDEX(Demand!$F$9:$T$268,MATCH('SPC Backing (Hide)'!$B179,Demand!$C$9:$C$268,0),MATCH('SPC Backing (Hide)'!K$3,Demand!$F$8:$T$8,0))</f>
        <v>0</v>
      </c>
      <c r="L179" s="5">
        <f>INDEX(Demand!$F$9:$T$268,MATCH('SPC Backing (Hide)'!$B179,Demand!$C$9:$C$268,0),MATCH('SPC Backing (Hide)'!L$3,Demand!$F$8:$T$8,0))</f>
        <v>0</v>
      </c>
      <c r="M179" s="5">
        <f>INDEX(Demand!$F$9:$T$268,MATCH('SPC Backing (Hide)'!$B179,Demand!$C$9:$C$268,0),MATCH('SPC Backing (Hide)'!M$3,Demand!$F$8:$T$8,0))</f>
        <v>0</v>
      </c>
      <c r="N179" s="5">
        <f>INDEX(Demand!$F$9:$T$268,MATCH('SPC Backing (Hide)'!$B179,Demand!$C$9:$C$268,0),MATCH('SPC Backing (Hide)'!N$3,Demand!$F$8:$T$8,0))</f>
        <v>0</v>
      </c>
      <c r="O179" s="5">
        <f>INDEX(Demand!$F$9:$T$268,MATCH('SPC Backing (Hide)'!$B179,Demand!$C$9:$C$268,0),MATCH('SPC Backing (Hide)'!O$3,Demand!$F$8:$T$8,0))</f>
        <v>0</v>
      </c>
      <c r="P179" s="5">
        <f>INDEX(Demand!$F$9:$T$268,MATCH('SPC Backing (Hide)'!$B179,Demand!$C$9:$C$268,0),MATCH('SPC Backing (Hide)'!P$3,Demand!$F$8:$T$8,0))</f>
        <v>0</v>
      </c>
      <c r="Q179" s="5">
        <f>INDEX(Demand!$F$9:$T$268,MATCH('SPC Backing (Hide)'!$B179,Demand!$C$9:$C$268,0),MATCH('SPC Backing (Hide)'!Q$3,Demand!$F$8:$T$8,0))</f>
        <v>0</v>
      </c>
      <c r="R179" s="5">
        <f>INDEX(Demand!$F$9:$T$268,MATCH('SPC Backing (Hide)'!$B179,Demand!$C$9:$C$268,0),MATCH('SPC Backing (Hide)'!R$3,Demand!$F$8:$T$8,0))</f>
        <v>0</v>
      </c>
      <c r="S179" s="5">
        <f>INDEX(Demand!$F$9:$T$268,MATCH('SPC Backing (Hide)'!$B179,Demand!$C$9:$C$268,0),MATCH('SPC Backing (Hide)'!S$3,Demand!$F$8:$T$8,0))</f>
        <v>0</v>
      </c>
      <c r="T179" s="6">
        <f>INDEX(Demand!$F$9:$T$268,MATCH('SPC Backing (Hide)'!$B179,Demand!$C$9:$C$268,0),MATCH('SPC Backing (Hide)'!T$3,Demand!$F$8:$T$8,0))</f>
        <v>0</v>
      </c>
      <c r="U179" s="5">
        <f t="shared" si="32"/>
        <v>0</v>
      </c>
      <c r="V179">
        <f>IF(SPC!$B$13="",1,IF(SPC!$B$12="Yes",IF(Setup!$B$11="Weekly",IF(ROW(A176)&gt;=Demand!$A$8-51,1,0),IF(ROW(A176)&gt;=Demand!$A$8-11,1,0)),IF(Setup!$B$11="Weekly",IF(AND(B179&gt;=SPC!$B$13,B179&lt;SPC!$B$14),1,0),IF(AND(MATCH(E179,$E$4:$E$263,0)&gt;=MATCH(SPC!$B$13,$E$4:$E$263,0),MATCH(E179,$E$4:$E$263,0)&lt;=MATCH(SPC!$B$14,$E$4:$E$263,0)),1,0))))</f>
        <v>1</v>
      </c>
      <c r="W179" cm="1">
        <f t="array" ref="W179">INDEX($F$4:$U$263,ROW(A176),MATCH($X$2,$F$3:$U$3,0))</f>
        <v>0</v>
      </c>
      <c r="X179" t="e">
        <f>AVERAGE(INDEX($F$4:$U$263,MATCH(SPC!$B$13,IF(Setup!$B$11="Weekly",'SPC Backing (Hide)'!$B$4:$B$263,'SPC Backing (Hide)'!$E$4:$E$263),0),MATCH($X$2,$F$3:$U$3,0)):INDEX($F$4:$U$263,MATCH(SPC!$B$14,IF(Setup!$B$11="Weekly",'SPC Backing (Hide)'!$B$4:$B$263,'SPC Backing (Hide)'!$E$4:$E$263),0),MATCH('SPC Backing (Hide)'!$X$2,'SPC Backing (Hide)'!$F$3:$U$3,0)))</f>
        <v>#N/A</v>
      </c>
      <c r="Y179" cm="1">
        <f t="array" ref="Y179">ABS(INDEX($F$4:$U$263,ROW(A176),MATCH($X$2,$F$3:$U$3,0))-INDEX($F$4:$U$263,ROW(A175),MATCH($X$2,$F$3:$U$3,0)))</f>
        <v>0</v>
      </c>
      <c r="Z179" t="e">
        <f>AVERAGE(INDEX($Y$4:$Y$263,MATCH(SPC!$B$13,IF(Setup!$B$11="Weekly",'SPC Backing (Hide)'!$B$4:$B$263,'SPC Backing (Hide)'!$E$4:$E$263),0)):INDEX($Y$4:$Y$263,MATCH(SPC!$B$14,IF(Setup!$B$11="Weekly",'SPC Backing (Hide)'!$B$4:$B$263,'SPC Backing (Hide)'!$E$4:$E$263),0),1))</f>
        <v>#N/A</v>
      </c>
      <c r="AA179" t="e">
        <f t="shared" si="33"/>
        <v>#N/A</v>
      </c>
      <c r="AB179" t="e">
        <f t="shared" si="34"/>
        <v>#N/A</v>
      </c>
      <c r="AC179" t="e">
        <f t="shared" si="35"/>
        <v>#N/A</v>
      </c>
      <c r="AD179" t="e">
        <f t="shared" si="36"/>
        <v>#N/A</v>
      </c>
      <c r="AE179" t="e">
        <f t="shared" si="37"/>
        <v>#N/A</v>
      </c>
      <c r="AF179" t="e">
        <f t="shared" si="38"/>
        <v>#N/A</v>
      </c>
      <c r="AG179" t="e">
        <f t="shared" si="39"/>
        <v>#N/A</v>
      </c>
      <c r="AH179" t="e">
        <f t="shared" si="40"/>
        <v>#N/A</v>
      </c>
      <c r="AI179" t="e">
        <f t="shared" si="47"/>
        <v>#N/A</v>
      </c>
      <c r="AJ179" t="e">
        <f t="shared" si="41"/>
        <v>#N/A</v>
      </c>
      <c r="AK179">
        <f t="shared" si="42"/>
        <v>0</v>
      </c>
      <c r="AL179" t="e">
        <f t="shared" si="43"/>
        <v>#N/A</v>
      </c>
      <c r="AM179" t="e">
        <f t="shared" si="44"/>
        <v>#N/A</v>
      </c>
      <c r="AN179" t="e">
        <f t="shared" si="45"/>
        <v>#N/A</v>
      </c>
      <c r="AO179" t="e">
        <f>_xlfn.PERCENTILE.INC(INDEX($W$4:$W$263,MATCH(SPC!$B$13,IF(Setup!$B$11="Weekly",'SPC Backing (Hide)'!$B$4:$B$263,'SPC Backing (Hide)'!$E$4:$E$263),0),1):INDEX($W$4:$W$263,MATCH(SPC!$B$14,IF(Setup!$B$11="Weekly",'SPC Backing (Hide)'!$B$4:$B$263,'SPC Backing (Hide)'!$E$4:$E$263),0),1),'SPC Backing (Hide)'!$AO$3)</f>
        <v>#N/A</v>
      </c>
      <c r="AP179" t="e">
        <f>IF(_xlfn.PERCENTILE.INC(INDEX($W$4:$W$263,MATCH(SPC!$B$13,IF(Setup!$B$11="Weekly",'SPC Backing (Hide)'!$B$4:$B$263,'SPC Backing (Hide)'!$E$4:$E$263),0),1):INDEX($W$4:$W$263,MATCH(SPC!$B$14,IF(Setup!$B$11="Weekly",'SPC Backing (Hide)'!$B$4:$B$263,'SPC Backing (Hide)'!$E$4:$E$263),0),1),'SPC Backing (Hide)'!$AP$3)=AO179,_xlfn.PERCENTILE.INC(INDEX($W$4:$W$263,MATCH(SPC!$B$13,IF(Setup!$B$11="Weekly",'SPC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79" t="e">
        <f t="shared" si="46"/>
        <v>#N/A</v>
      </c>
    </row>
    <row r="180" spans="2:43" x14ac:dyDescent="0.35">
      <c r="B180" s="12" t="str">
        <f>Demand!C185</f>
        <v/>
      </c>
      <c r="C180" s="57" t="str">
        <f>Demand!D185</f>
        <v/>
      </c>
      <c r="D180" s="57" t="str">
        <f>Demand!E185</f>
        <v/>
      </c>
      <c r="E180" s="57" t="e">
        <f>TEXT(D180*29,"mmm")&amp;"-"&amp;IF(D180=1,MAX($C$4:C179)+1,MAX($C$4:C179))</f>
        <v>#VALUE!</v>
      </c>
      <c r="F180" s="7">
        <f>INDEX(Demand!$F$9:$T$268,MATCH('SPC Backing (Hide)'!$B180,Demand!$C$9:$C$268,0),MATCH('SPC Backing (Hide)'!F$3,Demand!$F$8:$T$8,0))</f>
        <v>0</v>
      </c>
      <c r="G180" s="5">
        <f>INDEX(Demand!$F$9:$T$268,MATCH('SPC Backing (Hide)'!$B180,Demand!$C$9:$C$268,0),MATCH('SPC Backing (Hide)'!G$3,Demand!$F$8:$T$8,0))</f>
        <v>0</v>
      </c>
      <c r="H180" s="5">
        <f>INDEX(Demand!$F$9:$T$268,MATCH('SPC Backing (Hide)'!$B180,Demand!$C$9:$C$268,0),MATCH('SPC Backing (Hide)'!H$3,Demand!$F$8:$T$8,0))</f>
        <v>0</v>
      </c>
      <c r="I180" s="5">
        <f>INDEX(Demand!$F$9:$T$268,MATCH('SPC Backing (Hide)'!$B180,Demand!$C$9:$C$268,0),MATCH('SPC Backing (Hide)'!I$3,Demand!$F$8:$T$8,0))</f>
        <v>0</v>
      </c>
      <c r="J180" s="5">
        <f>INDEX(Demand!$F$9:$T$268,MATCH('SPC Backing (Hide)'!$B180,Demand!$C$9:$C$268,0),MATCH('SPC Backing (Hide)'!J$3,Demand!$F$8:$T$8,0))</f>
        <v>0</v>
      </c>
      <c r="K180" s="5">
        <f>INDEX(Demand!$F$9:$T$268,MATCH('SPC Backing (Hide)'!$B180,Demand!$C$9:$C$268,0),MATCH('SPC Backing (Hide)'!K$3,Demand!$F$8:$T$8,0))</f>
        <v>0</v>
      </c>
      <c r="L180" s="5">
        <f>INDEX(Demand!$F$9:$T$268,MATCH('SPC Backing (Hide)'!$B180,Demand!$C$9:$C$268,0),MATCH('SPC Backing (Hide)'!L$3,Demand!$F$8:$T$8,0))</f>
        <v>0</v>
      </c>
      <c r="M180" s="5">
        <f>INDEX(Demand!$F$9:$T$268,MATCH('SPC Backing (Hide)'!$B180,Demand!$C$9:$C$268,0),MATCH('SPC Backing (Hide)'!M$3,Demand!$F$8:$T$8,0))</f>
        <v>0</v>
      </c>
      <c r="N180" s="5">
        <f>INDEX(Demand!$F$9:$T$268,MATCH('SPC Backing (Hide)'!$B180,Demand!$C$9:$C$268,0),MATCH('SPC Backing (Hide)'!N$3,Demand!$F$8:$T$8,0))</f>
        <v>0</v>
      </c>
      <c r="O180" s="5">
        <f>INDEX(Demand!$F$9:$T$268,MATCH('SPC Backing (Hide)'!$B180,Demand!$C$9:$C$268,0),MATCH('SPC Backing (Hide)'!O$3,Demand!$F$8:$T$8,0))</f>
        <v>0</v>
      </c>
      <c r="P180" s="5">
        <f>INDEX(Demand!$F$9:$T$268,MATCH('SPC Backing (Hide)'!$B180,Demand!$C$9:$C$268,0),MATCH('SPC Backing (Hide)'!P$3,Demand!$F$8:$T$8,0))</f>
        <v>0</v>
      </c>
      <c r="Q180" s="5">
        <f>INDEX(Demand!$F$9:$T$268,MATCH('SPC Backing (Hide)'!$B180,Demand!$C$9:$C$268,0),MATCH('SPC Backing (Hide)'!Q$3,Demand!$F$8:$T$8,0))</f>
        <v>0</v>
      </c>
      <c r="R180" s="5">
        <f>INDEX(Demand!$F$9:$T$268,MATCH('SPC Backing (Hide)'!$B180,Demand!$C$9:$C$268,0),MATCH('SPC Backing (Hide)'!R$3,Demand!$F$8:$T$8,0))</f>
        <v>0</v>
      </c>
      <c r="S180" s="5">
        <f>INDEX(Demand!$F$9:$T$268,MATCH('SPC Backing (Hide)'!$B180,Demand!$C$9:$C$268,0),MATCH('SPC Backing (Hide)'!S$3,Demand!$F$8:$T$8,0))</f>
        <v>0</v>
      </c>
      <c r="T180" s="6">
        <f>INDEX(Demand!$F$9:$T$268,MATCH('SPC Backing (Hide)'!$B180,Demand!$C$9:$C$268,0),MATCH('SPC Backing (Hide)'!T$3,Demand!$F$8:$T$8,0))</f>
        <v>0</v>
      </c>
      <c r="U180" s="5">
        <f t="shared" si="32"/>
        <v>0</v>
      </c>
      <c r="V180">
        <f>IF(SPC!$B$13="",1,IF(SPC!$B$12="Yes",IF(Setup!$B$11="Weekly",IF(ROW(A177)&gt;=Demand!$A$8-51,1,0),IF(ROW(A177)&gt;=Demand!$A$8-11,1,0)),IF(Setup!$B$11="Weekly",IF(AND(B180&gt;=SPC!$B$13,B180&lt;SPC!$B$14),1,0),IF(AND(MATCH(E180,$E$4:$E$263,0)&gt;=MATCH(SPC!$B$13,$E$4:$E$263,0),MATCH(E180,$E$4:$E$263,0)&lt;=MATCH(SPC!$B$14,$E$4:$E$263,0)),1,0))))</f>
        <v>1</v>
      </c>
      <c r="W180" cm="1">
        <f t="array" ref="W180">INDEX($F$4:$U$263,ROW(A177),MATCH($X$2,$F$3:$U$3,0))</f>
        <v>0</v>
      </c>
      <c r="X180" t="e">
        <f>AVERAGE(INDEX($F$4:$U$263,MATCH(SPC!$B$13,IF(Setup!$B$11="Weekly",'SPC Backing (Hide)'!$B$4:$B$263,'SPC Backing (Hide)'!$E$4:$E$263),0),MATCH($X$2,$F$3:$U$3,0)):INDEX($F$4:$U$263,MATCH(SPC!$B$14,IF(Setup!$B$11="Weekly",'SPC Backing (Hide)'!$B$4:$B$263,'SPC Backing (Hide)'!$E$4:$E$263),0),MATCH('SPC Backing (Hide)'!$X$2,'SPC Backing (Hide)'!$F$3:$U$3,0)))</f>
        <v>#N/A</v>
      </c>
      <c r="Y180" cm="1">
        <f t="array" ref="Y180">ABS(INDEX($F$4:$U$263,ROW(A177),MATCH($X$2,$F$3:$U$3,0))-INDEX($F$4:$U$263,ROW(A176),MATCH($X$2,$F$3:$U$3,0)))</f>
        <v>0</v>
      </c>
      <c r="Z180" t="e">
        <f>AVERAGE(INDEX($Y$4:$Y$263,MATCH(SPC!$B$13,IF(Setup!$B$11="Weekly",'SPC Backing (Hide)'!$B$4:$B$263,'SPC Backing (Hide)'!$E$4:$E$263),0)):INDEX($Y$4:$Y$263,MATCH(SPC!$B$14,IF(Setup!$B$11="Weekly",'SPC Backing (Hide)'!$B$4:$B$263,'SPC Backing (Hide)'!$E$4:$E$263),0),1))</f>
        <v>#N/A</v>
      </c>
      <c r="AA180" t="e">
        <f t="shared" si="33"/>
        <v>#N/A</v>
      </c>
      <c r="AB180" t="e">
        <f t="shared" si="34"/>
        <v>#N/A</v>
      </c>
      <c r="AC180" t="e">
        <f t="shared" si="35"/>
        <v>#N/A</v>
      </c>
      <c r="AD180" t="e">
        <f t="shared" si="36"/>
        <v>#N/A</v>
      </c>
      <c r="AE180" t="e">
        <f t="shared" si="37"/>
        <v>#N/A</v>
      </c>
      <c r="AF180" t="e">
        <f t="shared" si="38"/>
        <v>#N/A</v>
      </c>
      <c r="AG180" t="e">
        <f t="shared" si="39"/>
        <v>#N/A</v>
      </c>
      <c r="AH180" t="e">
        <f t="shared" si="40"/>
        <v>#N/A</v>
      </c>
      <c r="AI180" t="e">
        <f t="shared" si="47"/>
        <v>#N/A</v>
      </c>
      <c r="AJ180" t="e">
        <f t="shared" si="41"/>
        <v>#N/A</v>
      </c>
      <c r="AK180">
        <f t="shared" si="42"/>
        <v>0</v>
      </c>
      <c r="AL180" t="e">
        <f t="shared" si="43"/>
        <v>#N/A</v>
      </c>
      <c r="AM180" t="e">
        <f t="shared" si="44"/>
        <v>#N/A</v>
      </c>
      <c r="AN180" t="e">
        <f t="shared" si="45"/>
        <v>#N/A</v>
      </c>
      <c r="AO180" t="e">
        <f>_xlfn.PERCENTILE.INC(INDEX($W$4:$W$263,MATCH(SPC!$B$13,IF(Setup!$B$11="Weekly",'SPC Backing (Hide)'!$B$4:$B$263,'SPC Backing (Hide)'!$E$4:$E$263),0),1):INDEX($W$4:$W$263,MATCH(SPC!$B$14,IF(Setup!$B$11="Weekly",'SPC Backing (Hide)'!$B$4:$B$263,'SPC Backing (Hide)'!$E$4:$E$263),0),1),'SPC Backing (Hide)'!$AO$3)</f>
        <v>#N/A</v>
      </c>
      <c r="AP180" t="e">
        <f>IF(_xlfn.PERCENTILE.INC(INDEX($W$4:$W$263,MATCH(SPC!$B$13,IF(Setup!$B$11="Weekly",'SPC Backing (Hide)'!$B$4:$B$263,'SPC Backing (Hide)'!$E$4:$E$263),0),1):INDEX($W$4:$W$263,MATCH(SPC!$B$14,IF(Setup!$B$11="Weekly",'SPC Backing (Hide)'!$B$4:$B$263,'SPC Backing (Hide)'!$E$4:$E$263),0),1),'SPC Backing (Hide)'!$AP$3)=AO180,_xlfn.PERCENTILE.INC(INDEX($W$4:$W$263,MATCH(SPC!$B$13,IF(Setup!$B$11="Weekly",'SPC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0" t="e">
        <f t="shared" si="46"/>
        <v>#N/A</v>
      </c>
    </row>
    <row r="181" spans="2:43" x14ac:dyDescent="0.35">
      <c r="B181" s="12" t="str">
        <f>Demand!C186</f>
        <v/>
      </c>
      <c r="C181" s="57" t="str">
        <f>Demand!D186</f>
        <v/>
      </c>
      <c r="D181" s="57" t="str">
        <f>Demand!E186</f>
        <v/>
      </c>
      <c r="E181" s="57" t="e">
        <f>TEXT(D181*29,"mmm")&amp;"-"&amp;IF(D181=1,MAX($C$4:C180)+1,MAX($C$4:C180))</f>
        <v>#VALUE!</v>
      </c>
      <c r="F181" s="7">
        <f>INDEX(Demand!$F$9:$T$268,MATCH('SPC Backing (Hide)'!$B181,Demand!$C$9:$C$268,0),MATCH('SPC Backing (Hide)'!F$3,Demand!$F$8:$T$8,0))</f>
        <v>0</v>
      </c>
      <c r="G181" s="5">
        <f>INDEX(Demand!$F$9:$T$268,MATCH('SPC Backing (Hide)'!$B181,Demand!$C$9:$C$268,0),MATCH('SPC Backing (Hide)'!G$3,Demand!$F$8:$T$8,0))</f>
        <v>0</v>
      </c>
      <c r="H181" s="5">
        <f>INDEX(Demand!$F$9:$T$268,MATCH('SPC Backing (Hide)'!$B181,Demand!$C$9:$C$268,0),MATCH('SPC Backing (Hide)'!H$3,Demand!$F$8:$T$8,0))</f>
        <v>0</v>
      </c>
      <c r="I181" s="5">
        <f>INDEX(Demand!$F$9:$T$268,MATCH('SPC Backing (Hide)'!$B181,Demand!$C$9:$C$268,0),MATCH('SPC Backing (Hide)'!I$3,Demand!$F$8:$T$8,0))</f>
        <v>0</v>
      </c>
      <c r="J181" s="5">
        <f>INDEX(Demand!$F$9:$T$268,MATCH('SPC Backing (Hide)'!$B181,Demand!$C$9:$C$268,0),MATCH('SPC Backing (Hide)'!J$3,Demand!$F$8:$T$8,0))</f>
        <v>0</v>
      </c>
      <c r="K181" s="5">
        <f>INDEX(Demand!$F$9:$T$268,MATCH('SPC Backing (Hide)'!$B181,Demand!$C$9:$C$268,0),MATCH('SPC Backing (Hide)'!K$3,Demand!$F$8:$T$8,0))</f>
        <v>0</v>
      </c>
      <c r="L181" s="5">
        <f>INDEX(Demand!$F$9:$T$268,MATCH('SPC Backing (Hide)'!$B181,Demand!$C$9:$C$268,0),MATCH('SPC Backing (Hide)'!L$3,Demand!$F$8:$T$8,0))</f>
        <v>0</v>
      </c>
      <c r="M181" s="5">
        <f>INDEX(Demand!$F$9:$T$268,MATCH('SPC Backing (Hide)'!$B181,Demand!$C$9:$C$268,0),MATCH('SPC Backing (Hide)'!M$3,Demand!$F$8:$T$8,0))</f>
        <v>0</v>
      </c>
      <c r="N181" s="5">
        <f>INDEX(Demand!$F$9:$T$268,MATCH('SPC Backing (Hide)'!$B181,Demand!$C$9:$C$268,0),MATCH('SPC Backing (Hide)'!N$3,Demand!$F$8:$T$8,0))</f>
        <v>0</v>
      </c>
      <c r="O181" s="5">
        <f>INDEX(Demand!$F$9:$T$268,MATCH('SPC Backing (Hide)'!$B181,Demand!$C$9:$C$268,0),MATCH('SPC Backing (Hide)'!O$3,Demand!$F$8:$T$8,0))</f>
        <v>0</v>
      </c>
      <c r="P181" s="5">
        <f>INDEX(Demand!$F$9:$T$268,MATCH('SPC Backing (Hide)'!$B181,Demand!$C$9:$C$268,0),MATCH('SPC Backing (Hide)'!P$3,Demand!$F$8:$T$8,0))</f>
        <v>0</v>
      </c>
      <c r="Q181" s="5">
        <f>INDEX(Demand!$F$9:$T$268,MATCH('SPC Backing (Hide)'!$B181,Demand!$C$9:$C$268,0),MATCH('SPC Backing (Hide)'!Q$3,Demand!$F$8:$T$8,0))</f>
        <v>0</v>
      </c>
      <c r="R181" s="5">
        <f>INDEX(Demand!$F$9:$T$268,MATCH('SPC Backing (Hide)'!$B181,Demand!$C$9:$C$268,0),MATCH('SPC Backing (Hide)'!R$3,Demand!$F$8:$T$8,0))</f>
        <v>0</v>
      </c>
      <c r="S181" s="5">
        <f>INDEX(Demand!$F$9:$T$268,MATCH('SPC Backing (Hide)'!$B181,Demand!$C$9:$C$268,0),MATCH('SPC Backing (Hide)'!S$3,Demand!$F$8:$T$8,0))</f>
        <v>0</v>
      </c>
      <c r="T181" s="6">
        <f>INDEX(Demand!$F$9:$T$268,MATCH('SPC Backing (Hide)'!$B181,Demand!$C$9:$C$268,0),MATCH('SPC Backing (Hide)'!T$3,Demand!$F$8:$T$8,0))</f>
        <v>0</v>
      </c>
      <c r="U181" s="5">
        <f t="shared" si="32"/>
        <v>0</v>
      </c>
      <c r="V181">
        <f>IF(SPC!$B$13="",1,IF(SPC!$B$12="Yes",IF(Setup!$B$11="Weekly",IF(ROW(A178)&gt;=Demand!$A$8-51,1,0),IF(ROW(A178)&gt;=Demand!$A$8-11,1,0)),IF(Setup!$B$11="Weekly",IF(AND(B181&gt;=SPC!$B$13,B181&lt;SPC!$B$14),1,0),IF(AND(MATCH(E181,$E$4:$E$263,0)&gt;=MATCH(SPC!$B$13,$E$4:$E$263,0),MATCH(E181,$E$4:$E$263,0)&lt;=MATCH(SPC!$B$14,$E$4:$E$263,0)),1,0))))</f>
        <v>1</v>
      </c>
      <c r="W181" cm="1">
        <f t="array" ref="W181">INDEX($F$4:$U$263,ROW(A178),MATCH($X$2,$F$3:$U$3,0))</f>
        <v>0</v>
      </c>
      <c r="X181" t="e">
        <f>AVERAGE(INDEX($F$4:$U$263,MATCH(SPC!$B$13,IF(Setup!$B$11="Weekly",'SPC Backing (Hide)'!$B$4:$B$263,'SPC Backing (Hide)'!$E$4:$E$263),0),MATCH($X$2,$F$3:$U$3,0)):INDEX($F$4:$U$263,MATCH(SPC!$B$14,IF(Setup!$B$11="Weekly",'SPC Backing (Hide)'!$B$4:$B$263,'SPC Backing (Hide)'!$E$4:$E$263),0),MATCH('SPC Backing (Hide)'!$X$2,'SPC Backing (Hide)'!$F$3:$U$3,0)))</f>
        <v>#N/A</v>
      </c>
      <c r="Y181" cm="1">
        <f t="array" ref="Y181">ABS(INDEX($F$4:$U$263,ROW(A178),MATCH($X$2,$F$3:$U$3,0))-INDEX($F$4:$U$263,ROW(A177),MATCH($X$2,$F$3:$U$3,0)))</f>
        <v>0</v>
      </c>
      <c r="Z181" t="e">
        <f>AVERAGE(INDEX($Y$4:$Y$263,MATCH(SPC!$B$13,IF(Setup!$B$11="Weekly",'SPC Backing (Hide)'!$B$4:$B$263,'SPC Backing (Hide)'!$E$4:$E$263),0)):INDEX($Y$4:$Y$263,MATCH(SPC!$B$14,IF(Setup!$B$11="Weekly",'SPC Backing (Hide)'!$B$4:$B$263,'SPC Backing (Hide)'!$E$4:$E$263),0),1))</f>
        <v>#N/A</v>
      </c>
      <c r="AA181" t="e">
        <f t="shared" si="33"/>
        <v>#N/A</v>
      </c>
      <c r="AB181" t="e">
        <f t="shared" si="34"/>
        <v>#N/A</v>
      </c>
      <c r="AC181" t="e">
        <f t="shared" si="35"/>
        <v>#N/A</v>
      </c>
      <c r="AD181" t="e">
        <f t="shared" si="36"/>
        <v>#N/A</v>
      </c>
      <c r="AE181" t="e">
        <f t="shared" si="37"/>
        <v>#N/A</v>
      </c>
      <c r="AF181" t="e">
        <f t="shared" si="38"/>
        <v>#N/A</v>
      </c>
      <c r="AG181" t="e">
        <f t="shared" si="39"/>
        <v>#N/A</v>
      </c>
      <c r="AH181" t="e">
        <f t="shared" si="40"/>
        <v>#N/A</v>
      </c>
      <c r="AI181" t="e">
        <f t="shared" si="47"/>
        <v>#N/A</v>
      </c>
      <c r="AJ181" t="e">
        <f t="shared" si="41"/>
        <v>#N/A</v>
      </c>
      <c r="AK181">
        <f t="shared" si="42"/>
        <v>0</v>
      </c>
      <c r="AL181" t="e">
        <f t="shared" si="43"/>
        <v>#N/A</v>
      </c>
      <c r="AM181" t="e">
        <f t="shared" si="44"/>
        <v>#N/A</v>
      </c>
      <c r="AN181" t="e">
        <f t="shared" si="45"/>
        <v>#N/A</v>
      </c>
      <c r="AO181" t="e">
        <f>_xlfn.PERCENTILE.INC(INDEX($W$4:$W$263,MATCH(SPC!$B$13,IF(Setup!$B$11="Weekly",'SPC Backing (Hide)'!$B$4:$B$263,'SPC Backing (Hide)'!$E$4:$E$263),0),1):INDEX($W$4:$W$263,MATCH(SPC!$B$14,IF(Setup!$B$11="Weekly",'SPC Backing (Hide)'!$B$4:$B$263,'SPC Backing (Hide)'!$E$4:$E$263),0),1),'SPC Backing (Hide)'!$AO$3)</f>
        <v>#N/A</v>
      </c>
      <c r="AP181" t="e">
        <f>IF(_xlfn.PERCENTILE.INC(INDEX($W$4:$W$263,MATCH(SPC!$B$13,IF(Setup!$B$11="Weekly",'SPC Backing (Hide)'!$B$4:$B$263,'SPC Backing (Hide)'!$E$4:$E$263),0),1):INDEX($W$4:$W$263,MATCH(SPC!$B$14,IF(Setup!$B$11="Weekly",'SPC Backing (Hide)'!$B$4:$B$263,'SPC Backing (Hide)'!$E$4:$E$263),0),1),'SPC Backing (Hide)'!$AP$3)=AO181,_xlfn.PERCENTILE.INC(INDEX($W$4:$W$263,MATCH(SPC!$B$13,IF(Setup!$B$11="Weekly",'SPC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1" t="e">
        <f t="shared" si="46"/>
        <v>#N/A</v>
      </c>
    </row>
    <row r="182" spans="2:43" x14ac:dyDescent="0.35">
      <c r="B182" s="12" t="str">
        <f>Demand!C187</f>
        <v/>
      </c>
      <c r="C182" s="57" t="str">
        <f>Demand!D187</f>
        <v/>
      </c>
      <c r="D182" s="57" t="str">
        <f>Demand!E187</f>
        <v/>
      </c>
      <c r="E182" s="57" t="e">
        <f>TEXT(D182*29,"mmm")&amp;"-"&amp;IF(D182=1,MAX($C$4:C181)+1,MAX($C$4:C181))</f>
        <v>#VALUE!</v>
      </c>
      <c r="F182" s="7">
        <f>INDEX(Demand!$F$9:$T$268,MATCH('SPC Backing (Hide)'!$B182,Demand!$C$9:$C$268,0),MATCH('SPC Backing (Hide)'!F$3,Demand!$F$8:$T$8,0))</f>
        <v>0</v>
      </c>
      <c r="G182" s="5">
        <f>INDEX(Demand!$F$9:$T$268,MATCH('SPC Backing (Hide)'!$B182,Demand!$C$9:$C$268,0),MATCH('SPC Backing (Hide)'!G$3,Demand!$F$8:$T$8,0))</f>
        <v>0</v>
      </c>
      <c r="H182" s="5">
        <f>INDEX(Demand!$F$9:$T$268,MATCH('SPC Backing (Hide)'!$B182,Demand!$C$9:$C$268,0),MATCH('SPC Backing (Hide)'!H$3,Demand!$F$8:$T$8,0))</f>
        <v>0</v>
      </c>
      <c r="I182" s="5">
        <f>INDEX(Demand!$F$9:$T$268,MATCH('SPC Backing (Hide)'!$B182,Demand!$C$9:$C$268,0),MATCH('SPC Backing (Hide)'!I$3,Demand!$F$8:$T$8,0))</f>
        <v>0</v>
      </c>
      <c r="J182" s="5">
        <f>INDEX(Demand!$F$9:$T$268,MATCH('SPC Backing (Hide)'!$B182,Demand!$C$9:$C$268,0),MATCH('SPC Backing (Hide)'!J$3,Demand!$F$8:$T$8,0))</f>
        <v>0</v>
      </c>
      <c r="K182" s="5">
        <f>INDEX(Demand!$F$9:$T$268,MATCH('SPC Backing (Hide)'!$B182,Demand!$C$9:$C$268,0),MATCH('SPC Backing (Hide)'!K$3,Demand!$F$8:$T$8,0))</f>
        <v>0</v>
      </c>
      <c r="L182" s="5">
        <f>INDEX(Demand!$F$9:$T$268,MATCH('SPC Backing (Hide)'!$B182,Demand!$C$9:$C$268,0),MATCH('SPC Backing (Hide)'!L$3,Demand!$F$8:$T$8,0))</f>
        <v>0</v>
      </c>
      <c r="M182" s="5">
        <f>INDEX(Demand!$F$9:$T$268,MATCH('SPC Backing (Hide)'!$B182,Demand!$C$9:$C$268,0),MATCH('SPC Backing (Hide)'!M$3,Demand!$F$8:$T$8,0))</f>
        <v>0</v>
      </c>
      <c r="N182" s="5">
        <f>INDEX(Demand!$F$9:$T$268,MATCH('SPC Backing (Hide)'!$B182,Demand!$C$9:$C$268,0),MATCH('SPC Backing (Hide)'!N$3,Demand!$F$8:$T$8,0))</f>
        <v>0</v>
      </c>
      <c r="O182" s="5">
        <f>INDEX(Demand!$F$9:$T$268,MATCH('SPC Backing (Hide)'!$B182,Demand!$C$9:$C$268,0),MATCH('SPC Backing (Hide)'!O$3,Demand!$F$8:$T$8,0))</f>
        <v>0</v>
      </c>
      <c r="P182" s="5">
        <f>INDEX(Demand!$F$9:$T$268,MATCH('SPC Backing (Hide)'!$B182,Demand!$C$9:$C$268,0),MATCH('SPC Backing (Hide)'!P$3,Demand!$F$8:$T$8,0))</f>
        <v>0</v>
      </c>
      <c r="Q182" s="5">
        <f>INDEX(Demand!$F$9:$T$268,MATCH('SPC Backing (Hide)'!$B182,Demand!$C$9:$C$268,0),MATCH('SPC Backing (Hide)'!Q$3,Demand!$F$8:$T$8,0))</f>
        <v>0</v>
      </c>
      <c r="R182" s="5">
        <f>INDEX(Demand!$F$9:$T$268,MATCH('SPC Backing (Hide)'!$B182,Demand!$C$9:$C$268,0),MATCH('SPC Backing (Hide)'!R$3,Demand!$F$8:$T$8,0))</f>
        <v>0</v>
      </c>
      <c r="S182" s="5">
        <f>INDEX(Demand!$F$9:$T$268,MATCH('SPC Backing (Hide)'!$B182,Demand!$C$9:$C$268,0),MATCH('SPC Backing (Hide)'!S$3,Demand!$F$8:$T$8,0))</f>
        <v>0</v>
      </c>
      <c r="T182" s="6">
        <f>INDEX(Demand!$F$9:$T$268,MATCH('SPC Backing (Hide)'!$B182,Demand!$C$9:$C$268,0),MATCH('SPC Backing (Hide)'!T$3,Demand!$F$8:$T$8,0))</f>
        <v>0</v>
      </c>
      <c r="U182" s="5">
        <f t="shared" si="32"/>
        <v>0</v>
      </c>
      <c r="V182">
        <f>IF(SPC!$B$13="",1,IF(SPC!$B$12="Yes",IF(Setup!$B$11="Weekly",IF(ROW(A179)&gt;=Demand!$A$8-51,1,0),IF(ROW(A179)&gt;=Demand!$A$8-11,1,0)),IF(Setup!$B$11="Weekly",IF(AND(B182&gt;=SPC!$B$13,B182&lt;SPC!$B$14),1,0),IF(AND(MATCH(E182,$E$4:$E$263,0)&gt;=MATCH(SPC!$B$13,$E$4:$E$263,0),MATCH(E182,$E$4:$E$263,0)&lt;=MATCH(SPC!$B$14,$E$4:$E$263,0)),1,0))))</f>
        <v>1</v>
      </c>
      <c r="W182" cm="1">
        <f t="array" ref="W182">INDEX($F$4:$U$263,ROW(A179),MATCH($X$2,$F$3:$U$3,0))</f>
        <v>0</v>
      </c>
      <c r="X182" t="e">
        <f>AVERAGE(INDEX($F$4:$U$263,MATCH(SPC!$B$13,IF(Setup!$B$11="Weekly",'SPC Backing (Hide)'!$B$4:$B$263,'SPC Backing (Hide)'!$E$4:$E$263),0),MATCH($X$2,$F$3:$U$3,0)):INDEX($F$4:$U$263,MATCH(SPC!$B$14,IF(Setup!$B$11="Weekly",'SPC Backing (Hide)'!$B$4:$B$263,'SPC Backing (Hide)'!$E$4:$E$263),0),MATCH('SPC Backing (Hide)'!$X$2,'SPC Backing (Hide)'!$F$3:$U$3,0)))</f>
        <v>#N/A</v>
      </c>
      <c r="Y182" cm="1">
        <f t="array" ref="Y182">ABS(INDEX($F$4:$U$263,ROW(A179),MATCH($X$2,$F$3:$U$3,0))-INDEX($F$4:$U$263,ROW(A178),MATCH($X$2,$F$3:$U$3,0)))</f>
        <v>0</v>
      </c>
      <c r="Z182" t="e">
        <f>AVERAGE(INDEX($Y$4:$Y$263,MATCH(SPC!$B$13,IF(Setup!$B$11="Weekly",'SPC Backing (Hide)'!$B$4:$B$263,'SPC Backing (Hide)'!$E$4:$E$263),0)):INDEX($Y$4:$Y$263,MATCH(SPC!$B$14,IF(Setup!$B$11="Weekly",'SPC Backing (Hide)'!$B$4:$B$263,'SPC Backing (Hide)'!$E$4:$E$263),0),1))</f>
        <v>#N/A</v>
      </c>
      <c r="AA182" t="e">
        <f t="shared" si="33"/>
        <v>#N/A</v>
      </c>
      <c r="AB182" t="e">
        <f t="shared" si="34"/>
        <v>#N/A</v>
      </c>
      <c r="AC182" t="e">
        <f t="shared" si="35"/>
        <v>#N/A</v>
      </c>
      <c r="AD182" t="e">
        <f t="shared" si="36"/>
        <v>#N/A</v>
      </c>
      <c r="AE182" t="e">
        <f t="shared" si="37"/>
        <v>#N/A</v>
      </c>
      <c r="AF182" t="e">
        <f t="shared" si="38"/>
        <v>#N/A</v>
      </c>
      <c r="AG182" t="e">
        <f t="shared" si="39"/>
        <v>#N/A</v>
      </c>
      <c r="AH182" t="e">
        <f t="shared" si="40"/>
        <v>#N/A</v>
      </c>
      <c r="AI182" t="e">
        <f t="shared" si="47"/>
        <v>#N/A</v>
      </c>
      <c r="AJ182" t="e">
        <f t="shared" si="41"/>
        <v>#N/A</v>
      </c>
      <c r="AK182">
        <f t="shared" si="42"/>
        <v>0</v>
      </c>
      <c r="AL182" t="e">
        <f t="shared" si="43"/>
        <v>#N/A</v>
      </c>
      <c r="AM182" t="e">
        <f t="shared" si="44"/>
        <v>#N/A</v>
      </c>
      <c r="AN182" t="e">
        <f t="shared" si="45"/>
        <v>#N/A</v>
      </c>
      <c r="AO182" t="e">
        <f>_xlfn.PERCENTILE.INC(INDEX($W$4:$W$263,MATCH(SPC!$B$13,IF(Setup!$B$11="Weekly",'SPC Backing (Hide)'!$B$4:$B$263,'SPC Backing (Hide)'!$E$4:$E$263),0),1):INDEX($W$4:$W$263,MATCH(SPC!$B$14,IF(Setup!$B$11="Weekly",'SPC Backing (Hide)'!$B$4:$B$263,'SPC Backing (Hide)'!$E$4:$E$263),0),1),'SPC Backing (Hide)'!$AO$3)</f>
        <v>#N/A</v>
      </c>
      <c r="AP182" t="e">
        <f>IF(_xlfn.PERCENTILE.INC(INDEX($W$4:$W$263,MATCH(SPC!$B$13,IF(Setup!$B$11="Weekly",'SPC Backing (Hide)'!$B$4:$B$263,'SPC Backing (Hide)'!$E$4:$E$263),0),1):INDEX($W$4:$W$263,MATCH(SPC!$B$14,IF(Setup!$B$11="Weekly",'SPC Backing (Hide)'!$B$4:$B$263,'SPC Backing (Hide)'!$E$4:$E$263),0),1),'SPC Backing (Hide)'!$AP$3)=AO182,_xlfn.PERCENTILE.INC(INDEX($W$4:$W$263,MATCH(SPC!$B$13,IF(Setup!$B$11="Weekly",'SPC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2" t="e">
        <f t="shared" si="46"/>
        <v>#N/A</v>
      </c>
    </row>
    <row r="183" spans="2:43" x14ac:dyDescent="0.35">
      <c r="B183" s="12" t="str">
        <f>Demand!C188</f>
        <v/>
      </c>
      <c r="C183" s="57" t="str">
        <f>Demand!D188</f>
        <v/>
      </c>
      <c r="D183" s="57" t="str">
        <f>Demand!E188</f>
        <v/>
      </c>
      <c r="E183" s="57" t="e">
        <f>TEXT(D183*29,"mmm")&amp;"-"&amp;IF(D183=1,MAX($C$4:C182)+1,MAX($C$4:C182))</f>
        <v>#VALUE!</v>
      </c>
      <c r="F183" s="7">
        <f>INDEX(Demand!$F$9:$T$268,MATCH('SPC Backing (Hide)'!$B183,Demand!$C$9:$C$268,0),MATCH('SPC Backing (Hide)'!F$3,Demand!$F$8:$T$8,0))</f>
        <v>0</v>
      </c>
      <c r="G183" s="5">
        <f>INDEX(Demand!$F$9:$T$268,MATCH('SPC Backing (Hide)'!$B183,Demand!$C$9:$C$268,0),MATCH('SPC Backing (Hide)'!G$3,Demand!$F$8:$T$8,0))</f>
        <v>0</v>
      </c>
      <c r="H183" s="5">
        <f>INDEX(Demand!$F$9:$T$268,MATCH('SPC Backing (Hide)'!$B183,Demand!$C$9:$C$268,0),MATCH('SPC Backing (Hide)'!H$3,Demand!$F$8:$T$8,0))</f>
        <v>0</v>
      </c>
      <c r="I183" s="5">
        <f>INDEX(Demand!$F$9:$T$268,MATCH('SPC Backing (Hide)'!$B183,Demand!$C$9:$C$268,0),MATCH('SPC Backing (Hide)'!I$3,Demand!$F$8:$T$8,0))</f>
        <v>0</v>
      </c>
      <c r="J183" s="5">
        <f>INDEX(Demand!$F$9:$T$268,MATCH('SPC Backing (Hide)'!$B183,Demand!$C$9:$C$268,0),MATCH('SPC Backing (Hide)'!J$3,Demand!$F$8:$T$8,0))</f>
        <v>0</v>
      </c>
      <c r="K183" s="5">
        <f>INDEX(Demand!$F$9:$T$268,MATCH('SPC Backing (Hide)'!$B183,Demand!$C$9:$C$268,0),MATCH('SPC Backing (Hide)'!K$3,Demand!$F$8:$T$8,0))</f>
        <v>0</v>
      </c>
      <c r="L183" s="5">
        <f>INDEX(Demand!$F$9:$T$268,MATCH('SPC Backing (Hide)'!$B183,Demand!$C$9:$C$268,0),MATCH('SPC Backing (Hide)'!L$3,Demand!$F$8:$T$8,0))</f>
        <v>0</v>
      </c>
      <c r="M183" s="5">
        <f>INDEX(Demand!$F$9:$T$268,MATCH('SPC Backing (Hide)'!$B183,Demand!$C$9:$C$268,0),MATCH('SPC Backing (Hide)'!M$3,Demand!$F$8:$T$8,0))</f>
        <v>0</v>
      </c>
      <c r="N183" s="5">
        <f>INDEX(Demand!$F$9:$T$268,MATCH('SPC Backing (Hide)'!$B183,Demand!$C$9:$C$268,0),MATCH('SPC Backing (Hide)'!N$3,Demand!$F$8:$T$8,0))</f>
        <v>0</v>
      </c>
      <c r="O183" s="5">
        <f>INDEX(Demand!$F$9:$T$268,MATCH('SPC Backing (Hide)'!$B183,Demand!$C$9:$C$268,0),MATCH('SPC Backing (Hide)'!O$3,Demand!$F$8:$T$8,0))</f>
        <v>0</v>
      </c>
      <c r="P183" s="5">
        <f>INDEX(Demand!$F$9:$T$268,MATCH('SPC Backing (Hide)'!$B183,Demand!$C$9:$C$268,0),MATCH('SPC Backing (Hide)'!P$3,Demand!$F$8:$T$8,0))</f>
        <v>0</v>
      </c>
      <c r="Q183" s="5">
        <f>INDEX(Demand!$F$9:$T$268,MATCH('SPC Backing (Hide)'!$B183,Demand!$C$9:$C$268,0),MATCH('SPC Backing (Hide)'!Q$3,Demand!$F$8:$T$8,0))</f>
        <v>0</v>
      </c>
      <c r="R183" s="5">
        <f>INDEX(Demand!$F$9:$T$268,MATCH('SPC Backing (Hide)'!$B183,Demand!$C$9:$C$268,0),MATCH('SPC Backing (Hide)'!R$3,Demand!$F$8:$T$8,0))</f>
        <v>0</v>
      </c>
      <c r="S183" s="5">
        <f>INDEX(Demand!$F$9:$T$268,MATCH('SPC Backing (Hide)'!$B183,Demand!$C$9:$C$268,0),MATCH('SPC Backing (Hide)'!S$3,Demand!$F$8:$T$8,0))</f>
        <v>0</v>
      </c>
      <c r="T183" s="6">
        <f>INDEX(Demand!$F$9:$T$268,MATCH('SPC Backing (Hide)'!$B183,Demand!$C$9:$C$268,0),MATCH('SPC Backing (Hide)'!T$3,Demand!$F$8:$T$8,0))</f>
        <v>0</v>
      </c>
      <c r="U183" s="5">
        <f t="shared" si="32"/>
        <v>0</v>
      </c>
      <c r="V183">
        <f>IF(SPC!$B$13="",1,IF(SPC!$B$12="Yes",IF(Setup!$B$11="Weekly",IF(ROW(A180)&gt;=Demand!$A$8-51,1,0),IF(ROW(A180)&gt;=Demand!$A$8-11,1,0)),IF(Setup!$B$11="Weekly",IF(AND(B183&gt;=SPC!$B$13,B183&lt;SPC!$B$14),1,0),IF(AND(MATCH(E183,$E$4:$E$263,0)&gt;=MATCH(SPC!$B$13,$E$4:$E$263,0),MATCH(E183,$E$4:$E$263,0)&lt;=MATCH(SPC!$B$14,$E$4:$E$263,0)),1,0))))</f>
        <v>1</v>
      </c>
      <c r="W183" cm="1">
        <f t="array" ref="W183">INDEX($F$4:$U$263,ROW(A180),MATCH($X$2,$F$3:$U$3,0))</f>
        <v>0</v>
      </c>
      <c r="X183" t="e">
        <f>AVERAGE(INDEX($F$4:$U$263,MATCH(SPC!$B$13,IF(Setup!$B$11="Weekly",'SPC Backing (Hide)'!$B$4:$B$263,'SPC Backing (Hide)'!$E$4:$E$263),0),MATCH($X$2,$F$3:$U$3,0)):INDEX($F$4:$U$263,MATCH(SPC!$B$14,IF(Setup!$B$11="Weekly",'SPC Backing (Hide)'!$B$4:$B$263,'SPC Backing (Hide)'!$E$4:$E$263),0),MATCH('SPC Backing (Hide)'!$X$2,'SPC Backing (Hide)'!$F$3:$U$3,0)))</f>
        <v>#N/A</v>
      </c>
      <c r="Y183" cm="1">
        <f t="array" ref="Y183">ABS(INDEX($F$4:$U$263,ROW(A180),MATCH($X$2,$F$3:$U$3,0))-INDEX($F$4:$U$263,ROW(A179),MATCH($X$2,$F$3:$U$3,0)))</f>
        <v>0</v>
      </c>
      <c r="Z183" t="e">
        <f>AVERAGE(INDEX($Y$4:$Y$263,MATCH(SPC!$B$13,IF(Setup!$B$11="Weekly",'SPC Backing (Hide)'!$B$4:$B$263,'SPC Backing (Hide)'!$E$4:$E$263),0)):INDEX($Y$4:$Y$263,MATCH(SPC!$B$14,IF(Setup!$B$11="Weekly",'SPC Backing (Hide)'!$B$4:$B$263,'SPC Backing (Hide)'!$E$4:$E$263),0),1))</f>
        <v>#N/A</v>
      </c>
      <c r="AA183" t="e">
        <f t="shared" si="33"/>
        <v>#N/A</v>
      </c>
      <c r="AB183" t="e">
        <f t="shared" si="34"/>
        <v>#N/A</v>
      </c>
      <c r="AC183" t="e">
        <f t="shared" si="35"/>
        <v>#N/A</v>
      </c>
      <c r="AD183" t="e">
        <f t="shared" si="36"/>
        <v>#N/A</v>
      </c>
      <c r="AE183" t="e">
        <f t="shared" si="37"/>
        <v>#N/A</v>
      </c>
      <c r="AF183" t="e">
        <f t="shared" si="38"/>
        <v>#N/A</v>
      </c>
      <c r="AG183" t="e">
        <f t="shared" si="39"/>
        <v>#N/A</v>
      </c>
      <c r="AH183" t="e">
        <f t="shared" si="40"/>
        <v>#N/A</v>
      </c>
      <c r="AI183" t="e">
        <f t="shared" si="47"/>
        <v>#N/A</v>
      </c>
      <c r="AJ183" t="e">
        <f t="shared" si="41"/>
        <v>#N/A</v>
      </c>
      <c r="AK183">
        <f t="shared" si="42"/>
        <v>0</v>
      </c>
      <c r="AL183" t="e">
        <f t="shared" si="43"/>
        <v>#N/A</v>
      </c>
      <c r="AM183" t="e">
        <f t="shared" si="44"/>
        <v>#N/A</v>
      </c>
      <c r="AN183" t="e">
        <f t="shared" si="45"/>
        <v>#N/A</v>
      </c>
      <c r="AO183" t="e">
        <f>_xlfn.PERCENTILE.INC(INDEX($W$4:$W$263,MATCH(SPC!$B$13,IF(Setup!$B$11="Weekly",'SPC Backing (Hide)'!$B$4:$B$263,'SPC Backing (Hide)'!$E$4:$E$263),0),1):INDEX($W$4:$W$263,MATCH(SPC!$B$14,IF(Setup!$B$11="Weekly",'SPC Backing (Hide)'!$B$4:$B$263,'SPC Backing (Hide)'!$E$4:$E$263),0),1),'SPC Backing (Hide)'!$AO$3)</f>
        <v>#N/A</v>
      </c>
      <c r="AP183" t="e">
        <f>IF(_xlfn.PERCENTILE.INC(INDEX($W$4:$W$263,MATCH(SPC!$B$13,IF(Setup!$B$11="Weekly",'SPC Backing (Hide)'!$B$4:$B$263,'SPC Backing (Hide)'!$E$4:$E$263),0),1):INDEX($W$4:$W$263,MATCH(SPC!$B$14,IF(Setup!$B$11="Weekly",'SPC Backing (Hide)'!$B$4:$B$263,'SPC Backing (Hide)'!$E$4:$E$263),0),1),'SPC Backing (Hide)'!$AP$3)=AO183,_xlfn.PERCENTILE.INC(INDEX($W$4:$W$263,MATCH(SPC!$B$13,IF(Setup!$B$11="Weekly",'SPC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3" t="e">
        <f t="shared" si="46"/>
        <v>#N/A</v>
      </c>
    </row>
    <row r="184" spans="2:43" x14ac:dyDescent="0.35">
      <c r="B184" s="12" t="str">
        <f>Demand!C189</f>
        <v/>
      </c>
      <c r="C184" s="57" t="str">
        <f>Demand!D189</f>
        <v/>
      </c>
      <c r="D184" s="57" t="str">
        <f>Demand!E189</f>
        <v/>
      </c>
      <c r="E184" s="57" t="e">
        <f>TEXT(D184*29,"mmm")&amp;"-"&amp;IF(D184=1,MAX($C$4:C183)+1,MAX($C$4:C183))</f>
        <v>#VALUE!</v>
      </c>
      <c r="F184" s="7">
        <f>INDEX(Demand!$F$9:$T$268,MATCH('SPC Backing (Hide)'!$B184,Demand!$C$9:$C$268,0),MATCH('SPC Backing (Hide)'!F$3,Demand!$F$8:$T$8,0))</f>
        <v>0</v>
      </c>
      <c r="G184" s="5">
        <f>INDEX(Demand!$F$9:$T$268,MATCH('SPC Backing (Hide)'!$B184,Demand!$C$9:$C$268,0),MATCH('SPC Backing (Hide)'!G$3,Demand!$F$8:$T$8,0))</f>
        <v>0</v>
      </c>
      <c r="H184" s="5">
        <f>INDEX(Demand!$F$9:$T$268,MATCH('SPC Backing (Hide)'!$B184,Demand!$C$9:$C$268,0),MATCH('SPC Backing (Hide)'!H$3,Demand!$F$8:$T$8,0))</f>
        <v>0</v>
      </c>
      <c r="I184" s="5">
        <f>INDEX(Demand!$F$9:$T$268,MATCH('SPC Backing (Hide)'!$B184,Demand!$C$9:$C$268,0),MATCH('SPC Backing (Hide)'!I$3,Demand!$F$8:$T$8,0))</f>
        <v>0</v>
      </c>
      <c r="J184" s="5">
        <f>INDEX(Demand!$F$9:$T$268,MATCH('SPC Backing (Hide)'!$B184,Demand!$C$9:$C$268,0),MATCH('SPC Backing (Hide)'!J$3,Demand!$F$8:$T$8,0))</f>
        <v>0</v>
      </c>
      <c r="K184" s="5">
        <f>INDEX(Demand!$F$9:$T$268,MATCH('SPC Backing (Hide)'!$B184,Demand!$C$9:$C$268,0),MATCH('SPC Backing (Hide)'!K$3,Demand!$F$8:$T$8,0))</f>
        <v>0</v>
      </c>
      <c r="L184" s="5">
        <f>INDEX(Demand!$F$9:$T$268,MATCH('SPC Backing (Hide)'!$B184,Demand!$C$9:$C$268,0),MATCH('SPC Backing (Hide)'!L$3,Demand!$F$8:$T$8,0))</f>
        <v>0</v>
      </c>
      <c r="M184" s="5">
        <f>INDEX(Demand!$F$9:$T$268,MATCH('SPC Backing (Hide)'!$B184,Demand!$C$9:$C$268,0),MATCH('SPC Backing (Hide)'!M$3,Demand!$F$8:$T$8,0))</f>
        <v>0</v>
      </c>
      <c r="N184" s="5">
        <f>INDEX(Demand!$F$9:$T$268,MATCH('SPC Backing (Hide)'!$B184,Demand!$C$9:$C$268,0),MATCH('SPC Backing (Hide)'!N$3,Demand!$F$8:$T$8,0))</f>
        <v>0</v>
      </c>
      <c r="O184" s="5">
        <f>INDEX(Demand!$F$9:$T$268,MATCH('SPC Backing (Hide)'!$B184,Demand!$C$9:$C$268,0),MATCH('SPC Backing (Hide)'!O$3,Demand!$F$8:$T$8,0))</f>
        <v>0</v>
      </c>
      <c r="P184" s="5">
        <f>INDEX(Demand!$F$9:$T$268,MATCH('SPC Backing (Hide)'!$B184,Demand!$C$9:$C$268,0),MATCH('SPC Backing (Hide)'!P$3,Demand!$F$8:$T$8,0))</f>
        <v>0</v>
      </c>
      <c r="Q184" s="5">
        <f>INDEX(Demand!$F$9:$T$268,MATCH('SPC Backing (Hide)'!$B184,Demand!$C$9:$C$268,0),MATCH('SPC Backing (Hide)'!Q$3,Demand!$F$8:$T$8,0))</f>
        <v>0</v>
      </c>
      <c r="R184" s="5">
        <f>INDEX(Demand!$F$9:$T$268,MATCH('SPC Backing (Hide)'!$B184,Demand!$C$9:$C$268,0),MATCH('SPC Backing (Hide)'!R$3,Demand!$F$8:$T$8,0))</f>
        <v>0</v>
      </c>
      <c r="S184" s="5">
        <f>INDEX(Demand!$F$9:$T$268,MATCH('SPC Backing (Hide)'!$B184,Demand!$C$9:$C$268,0),MATCH('SPC Backing (Hide)'!S$3,Demand!$F$8:$T$8,0))</f>
        <v>0</v>
      </c>
      <c r="T184" s="6">
        <f>INDEX(Demand!$F$9:$T$268,MATCH('SPC Backing (Hide)'!$B184,Demand!$C$9:$C$268,0),MATCH('SPC Backing (Hide)'!T$3,Demand!$F$8:$T$8,0))</f>
        <v>0</v>
      </c>
      <c r="U184" s="5">
        <f t="shared" si="32"/>
        <v>0</v>
      </c>
      <c r="V184">
        <f>IF(SPC!$B$13="",1,IF(SPC!$B$12="Yes",IF(Setup!$B$11="Weekly",IF(ROW(A181)&gt;=Demand!$A$8-51,1,0),IF(ROW(A181)&gt;=Demand!$A$8-11,1,0)),IF(Setup!$B$11="Weekly",IF(AND(B184&gt;=SPC!$B$13,B184&lt;SPC!$B$14),1,0),IF(AND(MATCH(E184,$E$4:$E$263,0)&gt;=MATCH(SPC!$B$13,$E$4:$E$263,0),MATCH(E184,$E$4:$E$263,0)&lt;=MATCH(SPC!$B$14,$E$4:$E$263,0)),1,0))))</f>
        <v>1</v>
      </c>
      <c r="W184" cm="1">
        <f t="array" ref="W184">INDEX($F$4:$U$263,ROW(A181),MATCH($X$2,$F$3:$U$3,0))</f>
        <v>0</v>
      </c>
      <c r="X184" t="e">
        <f>AVERAGE(INDEX($F$4:$U$263,MATCH(SPC!$B$13,IF(Setup!$B$11="Weekly",'SPC Backing (Hide)'!$B$4:$B$263,'SPC Backing (Hide)'!$E$4:$E$263),0),MATCH($X$2,$F$3:$U$3,0)):INDEX($F$4:$U$263,MATCH(SPC!$B$14,IF(Setup!$B$11="Weekly",'SPC Backing (Hide)'!$B$4:$B$263,'SPC Backing (Hide)'!$E$4:$E$263),0),MATCH('SPC Backing (Hide)'!$X$2,'SPC Backing (Hide)'!$F$3:$U$3,0)))</f>
        <v>#N/A</v>
      </c>
      <c r="Y184" cm="1">
        <f t="array" ref="Y184">ABS(INDEX($F$4:$U$263,ROW(A181),MATCH($X$2,$F$3:$U$3,0))-INDEX($F$4:$U$263,ROW(A180),MATCH($X$2,$F$3:$U$3,0)))</f>
        <v>0</v>
      </c>
      <c r="Z184" t="e">
        <f>AVERAGE(INDEX($Y$4:$Y$263,MATCH(SPC!$B$13,IF(Setup!$B$11="Weekly",'SPC Backing (Hide)'!$B$4:$B$263,'SPC Backing (Hide)'!$E$4:$E$263),0)):INDEX($Y$4:$Y$263,MATCH(SPC!$B$14,IF(Setup!$B$11="Weekly",'SPC Backing (Hide)'!$B$4:$B$263,'SPC Backing (Hide)'!$E$4:$E$263),0),1))</f>
        <v>#N/A</v>
      </c>
      <c r="AA184" t="e">
        <f t="shared" si="33"/>
        <v>#N/A</v>
      </c>
      <c r="AB184" t="e">
        <f t="shared" si="34"/>
        <v>#N/A</v>
      </c>
      <c r="AC184" t="e">
        <f t="shared" si="35"/>
        <v>#N/A</v>
      </c>
      <c r="AD184" t="e">
        <f t="shared" si="36"/>
        <v>#N/A</v>
      </c>
      <c r="AE184" t="e">
        <f t="shared" si="37"/>
        <v>#N/A</v>
      </c>
      <c r="AF184" t="e">
        <f t="shared" si="38"/>
        <v>#N/A</v>
      </c>
      <c r="AG184" t="e">
        <f t="shared" si="39"/>
        <v>#N/A</v>
      </c>
      <c r="AH184" t="e">
        <f t="shared" si="40"/>
        <v>#N/A</v>
      </c>
      <c r="AI184" t="e">
        <f t="shared" si="47"/>
        <v>#N/A</v>
      </c>
      <c r="AJ184" t="e">
        <f t="shared" si="41"/>
        <v>#N/A</v>
      </c>
      <c r="AK184">
        <f t="shared" si="42"/>
        <v>0</v>
      </c>
      <c r="AL184" t="e">
        <f t="shared" si="43"/>
        <v>#N/A</v>
      </c>
      <c r="AM184" t="e">
        <f t="shared" si="44"/>
        <v>#N/A</v>
      </c>
      <c r="AN184" t="e">
        <f t="shared" si="45"/>
        <v>#N/A</v>
      </c>
      <c r="AO184" t="e">
        <f>_xlfn.PERCENTILE.INC(INDEX($W$4:$W$263,MATCH(SPC!$B$13,IF(Setup!$B$11="Weekly",'SPC Backing (Hide)'!$B$4:$B$263,'SPC Backing (Hide)'!$E$4:$E$263),0),1):INDEX($W$4:$W$263,MATCH(SPC!$B$14,IF(Setup!$B$11="Weekly",'SPC Backing (Hide)'!$B$4:$B$263,'SPC Backing (Hide)'!$E$4:$E$263),0),1),'SPC Backing (Hide)'!$AO$3)</f>
        <v>#N/A</v>
      </c>
      <c r="AP184" t="e">
        <f>IF(_xlfn.PERCENTILE.INC(INDEX($W$4:$W$263,MATCH(SPC!$B$13,IF(Setup!$B$11="Weekly",'SPC Backing (Hide)'!$B$4:$B$263,'SPC Backing (Hide)'!$E$4:$E$263),0),1):INDEX($W$4:$W$263,MATCH(SPC!$B$14,IF(Setup!$B$11="Weekly",'SPC Backing (Hide)'!$B$4:$B$263,'SPC Backing (Hide)'!$E$4:$E$263),0),1),'SPC Backing (Hide)'!$AP$3)=AO184,_xlfn.PERCENTILE.INC(INDEX($W$4:$W$263,MATCH(SPC!$B$13,IF(Setup!$B$11="Weekly",'SPC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4" t="e">
        <f t="shared" si="46"/>
        <v>#N/A</v>
      </c>
    </row>
    <row r="185" spans="2:43" x14ac:dyDescent="0.35">
      <c r="B185" s="12" t="str">
        <f>Demand!C190</f>
        <v/>
      </c>
      <c r="C185" s="57" t="str">
        <f>Demand!D190</f>
        <v/>
      </c>
      <c r="D185" s="57" t="str">
        <f>Demand!E190</f>
        <v/>
      </c>
      <c r="E185" s="57" t="e">
        <f>TEXT(D185*29,"mmm")&amp;"-"&amp;IF(D185=1,MAX($C$4:C184)+1,MAX($C$4:C184))</f>
        <v>#VALUE!</v>
      </c>
      <c r="F185" s="7">
        <f>INDEX(Demand!$F$9:$T$268,MATCH('SPC Backing (Hide)'!$B185,Demand!$C$9:$C$268,0),MATCH('SPC Backing (Hide)'!F$3,Demand!$F$8:$T$8,0))</f>
        <v>0</v>
      </c>
      <c r="G185" s="5">
        <f>INDEX(Demand!$F$9:$T$268,MATCH('SPC Backing (Hide)'!$B185,Demand!$C$9:$C$268,0),MATCH('SPC Backing (Hide)'!G$3,Demand!$F$8:$T$8,0))</f>
        <v>0</v>
      </c>
      <c r="H185" s="5">
        <f>INDEX(Demand!$F$9:$T$268,MATCH('SPC Backing (Hide)'!$B185,Demand!$C$9:$C$268,0),MATCH('SPC Backing (Hide)'!H$3,Demand!$F$8:$T$8,0))</f>
        <v>0</v>
      </c>
      <c r="I185" s="5">
        <f>INDEX(Demand!$F$9:$T$268,MATCH('SPC Backing (Hide)'!$B185,Demand!$C$9:$C$268,0),MATCH('SPC Backing (Hide)'!I$3,Demand!$F$8:$T$8,0))</f>
        <v>0</v>
      </c>
      <c r="J185" s="5">
        <f>INDEX(Demand!$F$9:$T$268,MATCH('SPC Backing (Hide)'!$B185,Demand!$C$9:$C$268,0),MATCH('SPC Backing (Hide)'!J$3,Demand!$F$8:$T$8,0))</f>
        <v>0</v>
      </c>
      <c r="K185" s="5">
        <f>INDEX(Demand!$F$9:$T$268,MATCH('SPC Backing (Hide)'!$B185,Demand!$C$9:$C$268,0),MATCH('SPC Backing (Hide)'!K$3,Demand!$F$8:$T$8,0))</f>
        <v>0</v>
      </c>
      <c r="L185" s="5">
        <f>INDEX(Demand!$F$9:$T$268,MATCH('SPC Backing (Hide)'!$B185,Demand!$C$9:$C$268,0),MATCH('SPC Backing (Hide)'!L$3,Demand!$F$8:$T$8,0))</f>
        <v>0</v>
      </c>
      <c r="M185" s="5">
        <f>INDEX(Demand!$F$9:$T$268,MATCH('SPC Backing (Hide)'!$B185,Demand!$C$9:$C$268,0),MATCH('SPC Backing (Hide)'!M$3,Demand!$F$8:$T$8,0))</f>
        <v>0</v>
      </c>
      <c r="N185" s="5">
        <f>INDEX(Demand!$F$9:$T$268,MATCH('SPC Backing (Hide)'!$B185,Demand!$C$9:$C$268,0),MATCH('SPC Backing (Hide)'!N$3,Demand!$F$8:$T$8,0))</f>
        <v>0</v>
      </c>
      <c r="O185" s="5">
        <f>INDEX(Demand!$F$9:$T$268,MATCH('SPC Backing (Hide)'!$B185,Demand!$C$9:$C$268,0),MATCH('SPC Backing (Hide)'!O$3,Demand!$F$8:$T$8,0))</f>
        <v>0</v>
      </c>
      <c r="P185" s="5">
        <f>INDEX(Demand!$F$9:$T$268,MATCH('SPC Backing (Hide)'!$B185,Demand!$C$9:$C$268,0),MATCH('SPC Backing (Hide)'!P$3,Demand!$F$8:$T$8,0))</f>
        <v>0</v>
      </c>
      <c r="Q185" s="5">
        <f>INDEX(Demand!$F$9:$T$268,MATCH('SPC Backing (Hide)'!$B185,Demand!$C$9:$C$268,0),MATCH('SPC Backing (Hide)'!Q$3,Demand!$F$8:$T$8,0))</f>
        <v>0</v>
      </c>
      <c r="R185" s="5">
        <f>INDEX(Demand!$F$9:$T$268,MATCH('SPC Backing (Hide)'!$B185,Demand!$C$9:$C$268,0),MATCH('SPC Backing (Hide)'!R$3,Demand!$F$8:$T$8,0))</f>
        <v>0</v>
      </c>
      <c r="S185" s="5">
        <f>INDEX(Demand!$F$9:$T$268,MATCH('SPC Backing (Hide)'!$B185,Demand!$C$9:$C$268,0),MATCH('SPC Backing (Hide)'!S$3,Demand!$F$8:$T$8,0))</f>
        <v>0</v>
      </c>
      <c r="T185" s="6">
        <f>INDEX(Demand!$F$9:$T$268,MATCH('SPC Backing (Hide)'!$B185,Demand!$C$9:$C$268,0),MATCH('SPC Backing (Hide)'!T$3,Demand!$F$8:$T$8,0))</f>
        <v>0</v>
      </c>
      <c r="U185" s="5">
        <f t="shared" si="32"/>
        <v>0</v>
      </c>
      <c r="V185">
        <f>IF(SPC!$B$13="",1,IF(SPC!$B$12="Yes",IF(Setup!$B$11="Weekly",IF(ROW(A182)&gt;=Demand!$A$8-51,1,0),IF(ROW(A182)&gt;=Demand!$A$8-11,1,0)),IF(Setup!$B$11="Weekly",IF(AND(B185&gt;=SPC!$B$13,B185&lt;SPC!$B$14),1,0),IF(AND(MATCH(E185,$E$4:$E$263,0)&gt;=MATCH(SPC!$B$13,$E$4:$E$263,0),MATCH(E185,$E$4:$E$263,0)&lt;=MATCH(SPC!$B$14,$E$4:$E$263,0)),1,0))))</f>
        <v>1</v>
      </c>
      <c r="W185" cm="1">
        <f t="array" ref="W185">INDEX($F$4:$U$263,ROW(A182),MATCH($X$2,$F$3:$U$3,0))</f>
        <v>0</v>
      </c>
      <c r="X185" t="e">
        <f>AVERAGE(INDEX($F$4:$U$263,MATCH(SPC!$B$13,IF(Setup!$B$11="Weekly",'SPC Backing (Hide)'!$B$4:$B$263,'SPC Backing (Hide)'!$E$4:$E$263),0),MATCH($X$2,$F$3:$U$3,0)):INDEX($F$4:$U$263,MATCH(SPC!$B$14,IF(Setup!$B$11="Weekly",'SPC Backing (Hide)'!$B$4:$B$263,'SPC Backing (Hide)'!$E$4:$E$263),0),MATCH('SPC Backing (Hide)'!$X$2,'SPC Backing (Hide)'!$F$3:$U$3,0)))</f>
        <v>#N/A</v>
      </c>
      <c r="Y185" cm="1">
        <f t="array" ref="Y185">ABS(INDEX($F$4:$U$263,ROW(A182),MATCH($X$2,$F$3:$U$3,0))-INDEX($F$4:$U$263,ROW(A181),MATCH($X$2,$F$3:$U$3,0)))</f>
        <v>0</v>
      </c>
      <c r="Z185" t="e">
        <f>AVERAGE(INDEX($Y$4:$Y$263,MATCH(SPC!$B$13,IF(Setup!$B$11="Weekly",'SPC Backing (Hide)'!$B$4:$B$263,'SPC Backing (Hide)'!$E$4:$E$263),0)):INDEX($Y$4:$Y$263,MATCH(SPC!$B$14,IF(Setup!$B$11="Weekly",'SPC Backing (Hide)'!$B$4:$B$263,'SPC Backing (Hide)'!$E$4:$E$263),0),1))</f>
        <v>#N/A</v>
      </c>
      <c r="AA185" t="e">
        <f t="shared" si="33"/>
        <v>#N/A</v>
      </c>
      <c r="AB185" t="e">
        <f t="shared" si="34"/>
        <v>#N/A</v>
      </c>
      <c r="AC185" t="e">
        <f t="shared" si="35"/>
        <v>#N/A</v>
      </c>
      <c r="AD185" t="e">
        <f t="shared" si="36"/>
        <v>#N/A</v>
      </c>
      <c r="AE185" t="e">
        <f t="shared" si="37"/>
        <v>#N/A</v>
      </c>
      <c r="AF185" t="e">
        <f t="shared" si="38"/>
        <v>#N/A</v>
      </c>
      <c r="AG185" t="e">
        <f t="shared" si="39"/>
        <v>#N/A</v>
      </c>
      <c r="AH185" t="e">
        <f t="shared" si="40"/>
        <v>#N/A</v>
      </c>
      <c r="AI185" t="e">
        <f t="shared" si="47"/>
        <v>#N/A</v>
      </c>
      <c r="AJ185" t="e">
        <f t="shared" si="41"/>
        <v>#N/A</v>
      </c>
      <c r="AK185">
        <f t="shared" si="42"/>
        <v>0</v>
      </c>
      <c r="AL185" t="e">
        <f t="shared" si="43"/>
        <v>#N/A</v>
      </c>
      <c r="AM185" t="e">
        <f t="shared" si="44"/>
        <v>#N/A</v>
      </c>
      <c r="AN185" t="e">
        <f t="shared" si="45"/>
        <v>#N/A</v>
      </c>
      <c r="AO185" t="e">
        <f>_xlfn.PERCENTILE.INC(INDEX($W$4:$W$263,MATCH(SPC!$B$13,IF(Setup!$B$11="Weekly",'SPC Backing (Hide)'!$B$4:$B$263,'SPC Backing (Hide)'!$E$4:$E$263),0),1):INDEX($W$4:$W$263,MATCH(SPC!$B$14,IF(Setup!$B$11="Weekly",'SPC Backing (Hide)'!$B$4:$B$263,'SPC Backing (Hide)'!$E$4:$E$263),0),1),'SPC Backing (Hide)'!$AO$3)</f>
        <v>#N/A</v>
      </c>
      <c r="AP185" t="e">
        <f>IF(_xlfn.PERCENTILE.INC(INDEX($W$4:$W$263,MATCH(SPC!$B$13,IF(Setup!$B$11="Weekly",'SPC Backing (Hide)'!$B$4:$B$263,'SPC Backing (Hide)'!$E$4:$E$263),0),1):INDEX($W$4:$W$263,MATCH(SPC!$B$14,IF(Setup!$B$11="Weekly",'SPC Backing (Hide)'!$B$4:$B$263,'SPC Backing (Hide)'!$E$4:$E$263),0),1),'SPC Backing (Hide)'!$AP$3)=AO185,_xlfn.PERCENTILE.INC(INDEX($W$4:$W$263,MATCH(SPC!$B$13,IF(Setup!$B$11="Weekly",'SPC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5" t="e">
        <f t="shared" si="46"/>
        <v>#N/A</v>
      </c>
    </row>
    <row r="186" spans="2:43" x14ac:dyDescent="0.35">
      <c r="B186" s="12" t="str">
        <f>Demand!C191</f>
        <v/>
      </c>
      <c r="C186" s="57" t="str">
        <f>Demand!D191</f>
        <v/>
      </c>
      <c r="D186" s="57" t="str">
        <f>Demand!E191</f>
        <v/>
      </c>
      <c r="E186" s="57" t="e">
        <f>TEXT(D186*29,"mmm")&amp;"-"&amp;IF(D186=1,MAX($C$4:C185)+1,MAX($C$4:C185))</f>
        <v>#VALUE!</v>
      </c>
      <c r="F186" s="7">
        <f>INDEX(Demand!$F$9:$T$268,MATCH('SPC Backing (Hide)'!$B186,Demand!$C$9:$C$268,0),MATCH('SPC Backing (Hide)'!F$3,Demand!$F$8:$T$8,0))</f>
        <v>0</v>
      </c>
      <c r="G186" s="5">
        <f>INDEX(Demand!$F$9:$T$268,MATCH('SPC Backing (Hide)'!$B186,Demand!$C$9:$C$268,0),MATCH('SPC Backing (Hide)'!G$3,Demand!$F$8:$T$8,0))</f>
        <v>0</v>
      </c>
      <c r="H186" s="5">
        <f>INDEX(Demand!$F$9:$T$268,MATCH('SPC Backing (Hide)'!$B186,Demand!$C$9:$C$268,0),MATCH('SPC Backing (Hide)'!H$3,Demand!$F$8:$T$8,0))</f>
        <v>0</v>
      </c>
      <c r="I186" s="5">
        <f>INDEX(Demand!$F$9:$T$268,MATCH('SPC Backing (Hide)'!$B186,Demand!$C$9:$C$268,0),MATCH('SPC Backing (Hide)'!I$3,Demand!$F$8:$T$8,0))</f>
        <v>0</v>
      </c>
      <c r="J186" s="5">
        <f>INDEX(Demand!$F$9:$T$268,MATCH('SPC Backing (Hide)'!$B186,Demand!$C$9:$C$268,0),MATCH('SPC Backing (Hide)'!J$3,Demand!$F$8:$T$8,0))</f>
        <v>0</v>
      </c>
      <c r="K186" s="5">
        <f>INDEX(Demand!$F$9:$T$268,MATCH('SPC Backing (Hide)'!$B186,Demand!$C$9:$C$268,0),MATCH('SPC Backing (Hide)'!K$3,Demand!$F$8:$T$8,0))</f>
        <v>0</v>
      </c>
      <c r="L186" s="5">
        <f>INDEX(Demand!$F$9:$T$268,MATCH('SPC Backing (Hide)'!$B186,Demand!$C$9:$C$268,0),MATCH('SPC Backing (Hide)'!L$3,Demand!$F$8:$T$8,0))</f>
        <v>0</v>
      </c>
      <c r="M186" s="5">
        <f>INDEX(Demand!$F$9:$T$268,MATCH('SPC Backing (Hide)'!$B186,Demand!$C$9:$C$268,0),MATCH('SPC Backing (Hide)'!M$3,Demand!$F$8:$T$8,0))</f>
        <v>0</v>
      </c>
      <c r="N186" s="5">
        <f>INDEX(Demand!$F$9:$T$268,MATCH('SPC Backing (Hide)'!$B186,Demand!$C$9:$C$268,0),MATCH('SPC Backing (Hide)'!N$3,Demand!$F$8:$T$8,0))</f>
        <v>0</v>
      </c>
      <c r="O186" s="5">
        <f>INDEX(Demand!$F$9:$T$268,MATCH('SPC Backing (Hide)'!$B186,Demand!$C$9:$C$268,0),MATCH('SPC Backing (Hide)'!O$3,Demand!$F$8:$T$8,0))</f>
        <v>0</v>
      </c>
      <c r="P186" s="5">
        <f>INDEX(Demand!$F$9:$T$268,MATCH('SPC Backing (Hide)'!$B186,Demand!$C$9:$C$268,0),MATCH('SPC Backing (Hide)'!P$3,Demand!$F$8:$T$8,0))</f>
        <v>0</v>
      </c>
      <c r="Q186" s="5">
        <f>INDEX(Demand!$F$9:$T$268,MATCH('SPC Backing (Hide)'!$B186,Demand!$C$9:$C$268,0),MATCH('SPC Backing (Hide)'!Q$3,Demand!$F$8:$T$8,0))</f>
        <v>0</v>
      </c>
      <c r="R186" s="5">
        <f>INDEX(Demand!$F$9:$T$268,MATCH('SPC Backing (Hide)'!$B186,Demand!$C$9:$C$268,0),MATCH('SPC Backing (Hide)'!R$3,Demand!$F$8:$T$8,0))</f>
        <v>0</v>
      </c>
      <c r="S186" s="5">
        <f>INDEX(Demand!$F$9:$T$268,MATCH('SPC Backing (Hide)'!$B186,Demand!$C$9:$C$268,0),MATCH('SPC Backing (Hide)'!S$3,Demand!$F$8:$T$8,0))</f>
        <v>0</v>
      </c>
      <c r="T186" s="6">
        <f>INDEX(Demand!$F$9:$T$268,MATCH('SPC Backing (Hide)'!$B186,Demand!$C$9:$C$268,0),MATCH('SPC Backing (Hide)'!T$3,Demand!$F$8:$T$8,0))</f>
        <v>0</v>
      </c>
      <c r="U186" s="5">
        <f t="shared" si="32"/>
        <v>0</v>
      </c>
      <c r="V186">
        <f>IF(SPC!$B$13="",1,IF(SPC!$B$12="Yes",IF(Setup!$B$11="Weekly",IF(ROW(A183)&gt;=Demand!$A$8-51,1,0),IF(ROW(A183)&gt;=Demand!$A$8-11,1,0)),IF(Setup!$B$11="Weekly",IF(AND(B186&gt;=SPC!$B$13,B186&lt;SPC!$B$14),1,0),IF(AND(MATCH(E186,$E$4:$E$263,0)&gt;=MATCH(SPC!$B$13,$E$4:$E$263,0),MATCH(E186,$E$4:$E$263,0)&lt;=MATCH(SPC!$B$14,$E$4:$E$263,0)),1,0))))</f>
        <v>1</v>
      </c>
      <c r="W186" cm="1">
        <f t="array" ref="W186">INDEX($F$4:$U$263,ROW(A183),MATCH($X$2,$F$3:$U$3,0))</f>
        <v>0</v>
      </c>
      <c r="X186" t="e">
        <f>AVERAGE(INDEX($F$4:$U$263,MATCH(SPC!$B$13,IF(Setup!$B$11="Weekly",'SPC Backing (Hide)'!$B$4:$B$263,'SPC Backing (Hide)'!$E$4:$E$263),0),MATCH($X$2,$F$3:$U$3,0)):INDEX($F$4:$U$263,MATCH(SPC!$B$14,IF(Setup!$B$11="Weekly",'SPC Backing (Hide)'!$B$4:$B$263,'SPC Backing (Hide)'!$E$4:$E$263),0),MATCH('SPC Backing (Hide)'!$X$2,'SPC Backing (Hide)'!$F$3:$U$3,0)))</f>
        <v>#N/A</v>
      </c>
      <c r="Y186" cm="1">
        <f t="array" ref="Y186">ABS(INDEX($F$4:$U$263,ROW(A183),MATCH($X$2,$F$3:$U$3,0))-INDEX($F$4:$U$263,ROW(A182),MATCH($X$2,$F$3:$U$3,0)))</f>
        <v>0</v>
      </c>
      <c r="Z186" t="e">
        <f>AVERAGE(INDEX($Y$4:$Y$263,MATCH(SPC!$B$13,IF(Setup!$B$11="Weekly",'SPC Backing (Hide)'!$B$4:$B$263,'SPC Backing (Hide)'!$E$4:$E$263),0)):INDEX($Y$4:$Y$263,MATCH(SPC!$B$14,IF(Setup!$B$11="Weekly",'SPC Backing (Hide)'!$B$4:$B$263,'SPC Backing (Hide)'!$E$4:$E$263),0),1))</f>
        <v>#N/A</v>
      </c>
      <c r="AA186" t="e">
        <f t="shared" si="33"/>
        <v>#N/A</v>
      </c>
      <c r="AB186" t="e">
        <f t="shared" si="34"/>
        <v>#N/A</v>
      </c>
      <c r="AC186" t="e">
        <f t="shared" si="35"/>
        <v>#N/A</v>
      </c>
      <c r="AD186" t="e">
        <f t="shared" si="36"/>
        <v>#N/A</v>
      </c>
      <c r="AE186" t="e">
        <f t="shared" si="37"/>
        <v>#N/A</v>
      </c>
      <c r="AF186" t="e">
        <f t="shared" si="38"/>
        <v>#N/A</v>
      </c>
      <c r="AG186" t="e">
        <f t="shared" si="39"/>
        <v>#N/A</v>
      </c>
      <c r="AH186" t="e">
        <f t="shared" si="40"/>
        <v>#N/A</v>
      </c>
      <c r="AI186" t="e">
        <f t="shared" si="47"/>
        <v>#N/A</v>
      </c>
      <c r="AJ186" t="e">
        <f t="shared" si="41"/>
        <v>#N/A</v>
      </c>
      <c r="AK186">
        <f t="shared" si="42"/>
        <v>0</v>
      </c>
      <c r="AL186" t="e">
        <f t="shared" si="43"/>
        <v>#N/A</v>
      </c>
      <c r="AM186" t="e">
        <f t="shared" si="44"/>
        <v>#N/A</v>
      </c>
      <c r="AN186" t="e">
        <f t="shared" si="45"/>
        <v>#N/A</v>
      </c>
      <c r="AO186" t="e">
        <f>_xlfn.PERCENTILE.INC(INDEX($W$4:$W$263,MATCH(SPC!$B$13,IF(Setup!$B$11="Weekly",'SPC Backing (Hide)'!$B$4:$B$263,'SPC Backing (Hide)'!$E$4:$E$263),0),1):INDEX($W$4:$W$263,MATCH(SPC!$B$14,IF(Setup!$B$11="Weekly",'SPC Backing (Hide)'!$B$4:$B$263,'SPC Backing (Hide)'!$E$4:$E$263),0),1),'SPC Backing (Hide)'!$AO$3)</f>
        <v>#N/A</v>
      </c>
      <c r="AP186" t="e">
        <f>IF(_xlfn.PERCENTILE.INC(INDEX($W$4:$W$263,MATCH(SPC!$B$13,IF(Setup!$B$11="Weekly",'SPC Backing (Hide)'!$B$4:$B$263,'SPC Backing (Hide)'!$E$4:$E$263),0),1):INDEX($W$4:$W$263,MATCH(SPC!$B$14,IF(Setup!$B$11="Weekly",'SPC Backing (Hide)'!$B$4:$B$263,'SPC Backing (Hide)'!$E$4:$E$263),0),1),'SPC Backing (Hide)'!$AP$3)=AO186,_xlfn.PERCENTILE.INC(INDEX($W$4:$W$263,MATCH(SPC!$B$13,IF(Setup!$B$11="Weekly",'SPC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6" t="e">
        <f t="shared" si="46"/>
        <v>#N/A</v>
      </c>
    </row>
    <row r="187" spans="2:43" x14ac:dyDescent="0.35">
      <c r="B187" s="12" t="str">
        <f>Demand!C192</f>
        <v/>
      </c>
      <c r="C187" s="57" t="str">
        <f>Demand!D192</f>
        <v/>
      </c>
      <c r="D187" s="57" t="str">
        <f>Demand!E192</f>
        <v/>
      </c>
      <c r="E187" s="57" t="e">
        <f>TEXT(D187*29,"mmm")&amp;"-"&amp;IF(D187=1,MAX($C$4:C186)+1,MAX($C$4:C186))</f>
        <v>#VALUE!</v>
      </c>
      <c r="F187" s="7">
        <f>INDEX(Demand!$F$9:$T$268,MATCH('SPC Backing (Hide)'!$B187,Demand!$C$9:$C$268,0),MATCH('SPC Backing (Hide)'!F$3,Demand!$F$8:$T$8,0))</f>
        <v>0</v>
      </c>
      <c r="G187" s="5">
        <f>INDEX(Demand!$F$9:$T$268,MATCH('SPC Backing (Hide)'!$B187,Demand!$C$9:$C$268,0),MATCH('SPC Backing (Hide)'!G$3,Demand!$F$8:$T$8,0))</f>
        <v>0</v>
      </c>
      <c r="H187" s="5">
        <f>INDEX(Demand!$F$9:$T$268,MATCH('SPC Backing (Hide)'!$B187,Demand!$C$9:$C$268,0),MATCH('SPC Backing (Hide)'!H$3,Demand!$F$8:$T$8,0))</f>
        <v>0</v>
      </c>
      <c r="I187" s="5">
        <f>INDEX(Demand!$F$9:$T$268,MATCH('SPC Backing (Hide)'!$B187,Demand!$C$9:$C$268,0),MATCH('SPC Backing (Hide)'!I$3,Demand!$F$8:$T$8,0))</f>
        <v>0</v>
      </c>
      <c r="J187" s="5">
        <f>INDEX(Demand!$F$9:$T$268,MATCH('SPC Backing (Hide)'!$B187,Demand!$C$9:$C$268,0),MATCH('SPC Backing (Hide)'!J$3,Demand!$F$8:$T$8,0))</f>
        <v>0</v>
      </c>
      <c r="K187" s="5">
        <f>INDEX(Demand!$F$9:$T$268,MATCH('SPC Backing (Hide)'!$B187,Demand!$C$9:$C$268,0),MATCH('SPC Backing (Hide)'!K$3,Demand!$F$8:$T$8,0))</f>
        <v>0</v>
      </c>
      <c r="L187" s="5">
        <f>INDEX(Demand!$F$9:$T$268,MATCH('SPC Backing (Hide)'!$B187,Demand!$C$9:$C$268,0),MATCH('SPC Backing (Hide)'!L$3,Demand!$F$8:$T$8,0))</f>
        <v>0</v>
      </c>
      <c r="M187" s="5">
        <f>INDEX(Demand!$F$9:$T$268,MATCH('SPC Backing (Hide)'!$B187,Demand!$C$9:$C$268,0),MATCH('SPC Backing (Hide)'!M$3,Demand!$F$8:$T$8,0))</f>
        <v>0</v>
      </c>
      <c r="N187" s="5">
        <f>INDEX(Demand!$F$9:$T$268,MATCH('SPC Backing (Hide)'!$B187,Demand!$C$9:$C$268,0),MATCH('SPC Backing (Hide)'!N$3,Demand!$F$8:$T$8,0))</f>
        <v>0</v>
      </c>
      <c r="O187" s="5">
        <f>INDEX(Demand!$F$9:$T$268,MATCH('SPC Backing (Hide)'!$B187,Demand!$C$9:$C$268,0),MATCH('SPC Backing (Hide)'!O$3,Demand!$F$8:$T$8,0))</f>
        <v>0</v>
      </c>
      <c r="P187" s="5">
        <f>INDEX(Demand!$F$9:$T$268,MATCH('SPC Backing (Hide)'!$B187,Demand!$C$9:$C$268,0),MATCH('SPC Backing (Hide)'!P$3,Demand!$F$8:$T$8,0))</f>
        <v>0</v>
      </c>
      <c r="Q187" s="5">
        <f>INDEX(Demand!$F$9:$T$268,MATCH('SPC Backing (Hide)'!$B187,Demand!$C$9:$C$268,0),MATCH('SPC Backing (Hide)'!Q$3,Demand!$F$8:$T$8,0))</f>
        <v>0</v>
      </c>
      <c r="R187" s="5">
        <f>INDEX(Demand!$F$9:$T$268,MATCH('SPC Backing (Hide)'!$B187,Demand!$C$9:$C$268,0),MATCH('SPC Backing (Hide)'!R$3,Demand!$F$8:$T$8,0))</f>
        <v>0</v>
      </c>
      <c r="S187" s="5">
        <f>INDEX(Demand!$F$9:$T$268,MATCH('SPC Backing (Hide)'!$B187,Demand!$C$9:$C$268,0),MATCH('SPC Backing (Hide)'!S$3,Demand!$F$8:$T$8,0))</f>
        <v>0</v>
      </c>
      <c r="T187" s="6">
        <f>INDEX(Demand!$F$9:$T$268,MATCH('SPC Backing (Hide)'!$B187,Demand!$C$9:$C$268,0),MATCH('SPC Backing (Hide)'!T$3,Demand!$F$8:$T$8,0))</f>
        <v>0</v>
      </c>
      <c r="U187" s="5">
        <f t="shared" si="32"/>
        <v>0</v>
      </c>
      <c r="V187">
        <f>IF(SPC!$B$13="",1,IF(SPC!$B$12="Yes",IF(Setup!$B$11="Weekly",IF(ROW(A184)&gt;=Demand!$A$8-51,1,0),IF(ROW(A184)&gt;=Demand!$A$8-11,1,0)),IF(Setup!$B$11="Weekly",IF(AND(B187&gt;=SPC!$B$13,B187&lt;SPC!$B$14),1,0),IF(AND(MATCH(E187,$E$4:$E$263,0)&gt;=MATCH(SPC!$B$13,$E$4:$E$263,0),MATCH(E187,$E$4:$E$263,0)&lt;=MATCH(SPC!$B$14,$E$4:$E$263,0)),1,0))))</f>
        <v>1</v>
      </c>
      <c r="W187" cm="1">
        <f t="array" ref="W187">INDEX($F$4:$U$263,ROW(A184),MATCH($X$2,$F$3:$U$3,0))</f>
        <v>0</v>
      </c>
      <c r="X187" t="e">
        <f>AVERAGE(INDEX($F$4:$U$263,MATCH(SPC!$B$13,IF(Setup!$B$11="Weekly",'SPC Backing (Hide)'!$B$4:$B$263,'SPC Backing (Hide)'!$E$4:$E$263),0),MATCH($X$2,$F$3:$U$3,0)):INDEX($F$4:$U$263,MATCH(SPC!$B$14,IF(Setup!$B$11="Weekly",'SPC Backing (Hide)'!$B$4:$B$263,'SPC Backing (Hide)'!$E$4:$E$263),0),MATCH('SPC Backing (Hide)'!$X$2,'SPC Backing (Hide)'!$F$3:$U$3,0)))</f>
        <v>#N/A</v>
      </c>
      <c r="Y187" cm="1">
        <f t="array" ref="Y187">ABS(INDEX($F$4:$U$263,ROW(A184),MATCH($X$2,$F$3:$U$3,0))-INDEX($F$4:$U$263,ROW(A183),MATCH($X$2,$F$3:$U$3,0)))</f>
        <v>0</v>
      </c>
      <c r="Z187" t="e">
        <f>AVERAGE(INDEX($Y$4:$Y$263,MATCH(SPC!$B$13,IF(Setup!$B$11="Weekly",'SPC Backing (Hide)'!$B$4:$B$263,'SPC Backing (Hide)'!$E$4:$E$263),0)):INDEX($Y$4:$Y$263,MATCH(SPC!$B$14,IF(Setup!$B$11="Weekly",'SPC Backing (Hide)'!$B$4:$B$263,'SPC Backing (Hide)'!$E$4:$E$263),0),1))</f>
        <v>#N/A</v>
      </c>
      <c r="AA187" t="e">
        <f t="shared" si="33"/>
        <v>#N/A</v>
      </c>
      <c r="AB187" t="e">
        <f t="shared" si="34"/>
        <v>#N/A</v>
      </c>
      <c r="AC187" t="e">
        <f t="shared" si="35"/>
        <v>#N/A</v>
      </c>
      <c r="AD187" t="e">
        <f t="shared" si="36"/>
        <v>#N/A</v>
      </c>
      <c r="AE187" t="e">
        <f t="shared" si="37"/>
        <v>#N/A</v>
      </c>
      <c r="AF187" t="e">
        <f t="shared" si="38"/>
        <v>#N/A</v>
      </c>
      <c r="AG187" t="e">
        <f t="shared" si="39"/>
        <v>#N/A</v>
      </c>
      <c r="AH187" t="e">
        <f t="shared" si="40"/>
        <v>#N/A</v>
      </c>
      <c r="AI187" t="e">
        <f t="shared" si="47"/>
        <v>#N/A</v>
      </c>
      <c r="AJ187" t="e">
        <f t="shared" si="41"/>
        <v>#N/A</v>
      </c>
      <c r="AK187">
        <f t="shared" si="42"/>
        <v>0</v>
      </c>
      <c r="AL187" t="e">
        <f t="shared" si="43"/>
        <v>#N/A</v>
      </c>
      <c r="AM187" t="e">
        <f t="shared" si="44"/>
        <v>#N/A</v>
      </c>
      <c r="AN187" t="e">
        <f t="shared" si="45"/>
        <v>#N/A</v>
      </c>
      <c r="AO187" t="e">
        <f>_xlfn.PERCENTILE.INC(INDEX($W$4:$W$263,MATCH(SPC!$B$13,IF(Setup!$B$11="Weekly",'SPC Backing (Hide)'!$B$4:$B$263,'SPC Backing (Hide)'!$E$4:$E$263),0),1):INDEX($W$4:$W$263,MATCH(SPC!$B$14,IF(Setup!$B$11="Weekly",'SPC Backing (Hide)'!$B$4:$B$263,'SPC Backing (Hide)'!$E$4:$E$263),0),1),'SPC Backing (Hide)'!$AO$3)</f>
        <v>#N/A</v>
      </c>
      <c r="AP187" t="e">
        <f>IF(_xlfn.PERCENTILE.INC(INDEX($W$4:$W$263,MATCH(SPC!$B$13,IF(Setup!$B$11="Weekly",'SPC Backing (Hide)'!$B$4:$B$263,'SPC Backing (Hide)'!$E$4:$E$263),0),1):INDEX($W$4:$W$263,MATCH(SPC!$B$14,IF(Setup!$B$11="Weekly",'SPC Backing (Hide)'!$B$4:$B$263,'SPC Backing (Hide)'!$E$4:$E$263),0),1),'SPC Backing (Hide)'!$AP$3)=AO187,_xlfn.PERCENTILE.INC(INDEX($W$4:$W$263,MATCH(SPC!$B$13,IF(Setup!$B$11="Weekly",'SPC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7" t="e">
        <f t="shared" si="46"/>
        <v>#N/A</v>
      </c>
    </row>
    <row r="188" spans="2:43" x14ac:dyDescent="0.35">
      <c r="B188" s="12" t="str">
        <f>Demand!C193</f>
        <v/>
      </c>
      <c r="C188" s="57" t="str">
        <f>Demand!D193</f>
        <v/>
      </c>
      <c r="D188" s="57" t="str">
        <f>Demand!E193</f>
        <v/>
      </c>
      <c r="E188" s="57" t="e">
        <f>TEXT(D188*29,"mmm")&amp;"-"&amp;IF(D188=1,MAX($C$4:C187)+1,MAX($C$4:C187))</f>
        <v>#VALUE!</v>
      </c>
      <c r="F188" s="7">
        <f>INDEX(Demand!$F$9:$T$268,MATCH('SPC Backing (Hide)'!$B188,Demand!$C$9:$C$268,0),MATCH('SPC Backing (Hide)'!F$3,Demand!$F$8:$T$8,0))</f>
        <v>0</v>
      </c>
      <c r="G188" s="5">
        <f>INDEX(Demand!$F$9:$T$268,MATCH('SPC Backing (Hide)'!$B188,Demand!$C$9:$C$268,0),MATCH('SPC Backing (Hide)'!G$3,Demand!$F$8:$T$8,0))</f>
        <v>0</v>
      </c>
      <c r="H188" s="5">
        <f>INDEX(Demand!$F$9:$T$268,MATCH('SPC Backing (Hide)'!$B188,Demand!$C$9:$C$268,0),MATCH('SPC Backing (Hide)'!H$3,Demand!$F$8:$T$8,0))</f>
        <v>0</v>
      </c>
      <c r="I188" s="5">
        <f>INDEX(Demand!$F$9:$T$268,MATCH('SPC Backing (Hide)'!$B188,Demand!$C$9:$C$268,0),MATCH('SPC Backing (Hide)'!I$3,Demand!$F$8:$T$8,0))</f>
        <v>0</v>
      </c>
      <c r="J188" s="5">
        <f>INDEX(Demand!$F$9:$T$268,MATCH('SPC Backing (Hide)'!$B188,Demand!$C$9:$C$268,0),MATCH('SPC Backing (Hide)'!J$3,Demand!$F$8:$T$8,0))</f>
        <v>0</v>
      </c>
      <c r="K188" s="5">
        <f>INDEX(Demand!$F$9:$T$268,MATCH('SPC Backing (Hide)'!$B188,Demand!$C$9:$C$268,0),MATCH('SPC Backing (Hide)'!K$3,Demand!$F$8:$T$8,0))</f>
        <v>0</v>
      </c>
      <c r="L188" s="5">
        <f>INDEX(Demand!$F$9:$T$268,MATCH('SPC Backing (Hide)'!$B188,Demand!$C$9:$C$268,0),MATCH('SPC Backing (Hide)'!L$3,Demand!$F$8:$T$8,0))</f>
        <v>0</v>
      </c>
      <c r="M188" s="5">
        <f>INDEX(Demand!$F$9:$T$268,MATCH('SPC Backing (Hide)'!$B188,Demand!$C$9:$C$268,0),MATCH('SPC Backing (Hide)'!M$3,Demand!$F$8:$T$8,0))</f>
        <v>0</v>
      </c>
      <c r="N188" s="5">
        <f>INDEX(Demand!$F$9:$T$268,MATCH('SPC Backing (Hide)'!$B188,Demand!$C$9:$C$268,0),MATCH('SPC Backing (Hide)'!N$3,Demand!$F$8:$T$8,0))</f>
        <v>0</v>
      </c>
      <c r="O188" s="5">
        <f>INDEX(Demand!$F$9:$T$268,MATCH('SPC Backing (Hide)'!$B188,Demand!$C$9:$C$268,0),MATCH('SPC Backing (Hide)'!O$3,Demand!$F$8:$T$8,0))</f>
        <v>0</v>
      </c>
      <c r="P188" s="5">
        <f>INDEX(Demand!$F$9:$T$268,MATCH('SPC Backing (Hide)'!$B188,Demand!$C$9:$C$268,0),MATCH('SPC Backing (Hide)'!P$3,Demand!$F$8:$T$8,0))</f>
        <v>0</v>
      </c>
      <c r="Q188" s="5">
        <f>INDEX(Demand!$F$9:$T$268,MATCH('SPC Backing (Hide)'!$B188,Demand!$C$9:$C$268,0),MATCH('SPC Backing (Hide)'!Q$3,Demand!$F$8:$T$8,0))</f>
        <v>0</v>
      </c>
      <c r="R188" s="5">
        <f>INDEX(Demand!$F$9:$T$268,MATCH('SPC Backing (Hide)'!$B188,Demand!$C$9:$C$268,0),MATCH('SPC Backing (Hide)'!R$3,Demand!$F$8:$T$8,0))</f>
        <v>0</v>
      </c>
      <c r="S188" s="5">
        <f>INDEX(Demand!$F$9:$T$268,MATCH('SPC Backing (Hide)'!$B188,Demand!$C$9:$C$268,0),MATCH('SPC Backing (Hide)'!S$3,Demand!$F$8:$T$8,0))</f>
        <v>0</v>
      </c>
      <c r="T188" s="6">
        <f>INDEX(Demand!$F$9:$T$268,MATCH('SPC Backing (Hide)'!$B188,Demand!$C$9:$C$268,0),MATCH('SPC Backing (Hide)'!T$3,Demand!$F$8:$T$8,0))</f>
        <v>0</v>
      </c>
      <c r="U188" s="5">
        <f t="shared" si="32"/>
        <v>0</v>
      </c>
      <c r="V188">
        <f>IF(SPC!$B$13="",1,IF(SPC!$B$12="Yes",IF(Setup!$B$11="Weekly",IF(ROW(A185)&gt;=Demand!$A$8-51,1,0),IF(ROW(A185)&gt;=Demand!$A$8-11,1,0)),IF(Setup!$B$11="Weekly",IF(AND(B188&gt;=SPC!$B$13,B188&lt;SPC!$B$14),1,0),IF(AND(MATCH(E188,$E$4:$E$263,0)&gt;=MATCH(SPC!$B$13,$E$4:$E$263,0),MATCH(E188,$E$4:$E$263,0)&lt;=MATCH(SPC!$B$14,$E$4:$E$263,0)),1,0))))</f>
        <v>1</v>
      </c>
      <c r="W188" cm="1">
        <f t="array" ref="W188">INDEX($F$4:$U$263,ROW(A185),MATCH($X$2,$F$3:$U$3,0))</f>
        <v>0</v>
      </c>
      <c r="X188" t="e">
        <f>AVERAGE(INDEX($F$4:$U$263,MATCH(SPC!$B$13,IF(Setup!$B$11="Weekly",'SPC Backing (Hide)'!$B$4:$B$263,'SPC Backing (Hide)'!$E$4:$E$263),0),MATCH($X$2,$F$3:$U$3,0)):INDEX($F$4:$U$263,MATCH(SPC!$B$14,IF(Setup!$B$11="Weekly",'SPC Backing (Hide)'!$B$4:$B$263,'SPC Backing (Hide)'!$E$4:$E$263),0),MATCH('SPC Backing (Hide)'!$X$2,'SPC Backing (Hide)'!$F$3:$U$3,0)))</f>
        <v>#N/A</v>
      </c>
      <c r="Y188" cm="1">
        <f t="array" ref="Y188">ABS(INDEX($F$4:$U$263,ROW(A185),MATCH($X$2,$F$3:$U$3,0))-INDEX($F$4:$U$263,ROW(A184),MATCH($X$2,$F$3:$U$3,0)))</f>
        <v>0</v>
      </c>
      <c r="Z188" t="e">
        <f>AVERAGE(INDEX($Y$4:$Y$263,MATCH(SPC!$B$13,IF(Setup!$B$11="Weekly",'SPC Backing (Hide)'!$B$4:$B$263,'SPC Backing (Hide)'!$E$4:$E$263),0)):INDEX($Y$4:$Y$263,MATCH(SPC!$B$14,IF(Setup!$B$11="Weekly",'SPC Backing (Hide)'!$B$4:$B$263,'SPC Backing (Hide)'!$E$4:$E$263),0),1))</f>
        <v>#N/A</v>
      </c>
      <c r="AA188" t="e">
        <f t="shared" si="33"/>
        <v>#N/A</v>
      </c>
      <c r="AB188" t="e">
        <f t="shared" si="34"/>
        <v>#N/A</v>
      </c>
      <c r="AC188" t="e">
        <f t="shared" si="35"/>
        <v>#N/A</v>
      </c>
      <c r="AD188" t="e">
        <f t="shared" si="36"/>
        <v>#N/A</v>
      </c>
      <c r="AE188" t="e">
        <f t="shared" si="37"/>
        <v>#N/A</v>
      </c>
      <c r="AF188" t="e">
        <f t="shared" si="38"/>
        <v>#N/A</v>
      </c>
      <c r="AG188" t="e">
        <f t="shared" si="39"/>
        <v>#N/A</v>
      </c>
      <c r="AH188" t="e">
        <f t="shared" si="40"/>
        <v>#N/A</v>
      </c>
      <c r="AI188" t="e">
        <f t="shared" si="47"/>
        <v>#N/A</v>
      </c>
      <c r="AJ188" t="e">
        <f t="shared" si="41"/>
        <v>#N/A</v>
      </c>
      <c r="AK188">
        <f t="shared" si="42"/>
        <v>0</v>
      </c>
      <c r="AL188" t="e">
        <f t="shared" si="43"/>
        <v>#N/A</v>
      </c>
      <c r="AM188" t="e">
        <f t="shared" si="44"/>
        <v>#N/A</v>
      </c>
      <c r="AN188" t="e">
        <f t="shared" si="45"/>
        <v>#N/A</v>
      </c>
      <c r="AO188" t="e">
        <f>_xlfn.PERCENTILE.INC(INDEX($W$4:$W$263,MATCH(SPC!$B$13,IF(Setup!$B$11="Weekly",'SPC Backing (Hide)'!$B$4:$B$263,'SPC Backing (Hide)'!$E$4:$E$263),0),1):INDEX($W$4:$W$263,MATCH(SPC!$B$14,IF(Setup!$B$11="Weekly",'SPC Backing (Hide)'!$B$4:$B$263,'SPC Backing (Hide)'!$E$4:$E$263),0),1),'SPC Backing (Hide)'!$AO$3)</f>
        <v>#N/A</v>
      </c>
      <c r="AP188" t="e">
        <f>IF(_xlfn.PERCENTILE.INC(INDEX($W$4:$W$263,MATCH(SPC!$B$13,IF(Setup!$B$11="Weekly",'SPC Backing (Hide)'!$B$4:$B$263,'SPC Backing (Hide)'!$E$4:$E$263),0),1):INDEX($W$4:$W$263,MATCH(SPC!$B$14,IF(Setup!$B$11="Weekly",'SPC Backing (Hide)'!$B$4:$B$263,'SPC Backing (Hide)'!$E$4:$E$263),0),1),'SPC Backing (Hide)'!$AP$3)=AO188,_xlfn.PERCENTILE.INC(INDEX($W$4:$W$263,MATCH(SPC!$B$13,IF(Setup!$B$11="Weekly",'SPC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8" t="e">
        <f t="shared" si="46"/>
        <v>#N/A</v>
      </c>
    </row>
    <row r="189" spans="2:43" x14ac:dyDescent="0.35">
      <c r="B189" s="12" t="str">
        <f>Demand!C194</f>
        <v/>
      </c>
      <c r="C189" s="57" t="str">
        <f>Demand!D194</f>
        <v/>
      </c>
      <c r="D189" s="57" t="str">
        <f>Demand!E194</f>
        <v/>
      </c>
      <c r="E189" s="57" t="e">
        <f>TEXT(D189*29,"mmm")&amp;"-"&amp;IF(D189=1,MAX($C$4:C188)+1,MAX($C$4:C188))</f>
        <v>#VALUE!</v>
      </c>
      <c r="F189" s="7">
        <f>INDEX(Demand!$F$9:$T$268,MATCH('SPC Backing (Hide)'!$B189,Demand!$C$9:$C$268,0),MATCH('SPC Backing (Hide)'!F$3,Demand!$F$8:$T$8,0))</f>
        <v>0</v>
      </c>
      <c r="G189" s="5">
        <f>INDEX(Demand!$F$9:$T$268,MATCH('SPC Backing (Hide)'!$B189,Demand!$C$9:$C$268,0),MATCH('SPC Backing (Hide)'!G$3,Demand!$F$8:$T$8,0))</f>
        <v>0</v>
      </c>
      <c r="H189" s="5">
        <f>INDEX(Demand!$F$9:$T$268,MATCH('SPC Backing (Hide)'!$B189,Demand!$C$9:$C$268,0),MATCH('SPC Backing (Hide)'!H$3,Demand!$F$8:$T$8,0))</f>
        <v>0</v>
      </c>
      <c r="I189" s="5">
        <f>INDEX(Demand!$F$9:$T$268,MATCH('SPC Backing (Hide)'!$B189,Demand!$C$9:$C$268,0),MATCH('SPC Backing (Hide)'!I$3,Demand!$F$8:$T$8,0))</f>
        <v>0</v>
      </c>
      <c r="J189" s="5">
        <f>INDEX(Demand!$F$9:$T$268,MATCH('SPC Backing (Hide)'!$B189,Demand!$C$9:$C$268,0),MATCH('SPC Backing (Hide)'!J$3,Demand!$F$8:$T$8,0))</f>
        <v>0</v>
      </c>
      <c r="K189" s="5">
        <f>INDEX(Demand!$F$9:$T$268,MATCH('SPC Backing (Hide)'!$B189,Demand!$C$9:$C$268,0),MATCH('SPC Backing (Hide)'!K$3,Demand!$F$8:$T$8,0))</f>
        <v>0</v>
      </c>
      <c r="L189" s="5">
        <f>INDEX(Demand!$F$9:$T$268,MATCH('SPC Backing (Hide)'!$B189,Demand!$C$9:$C$268,0),MATCH('SPC Backing (Hide)'!L$3,Demand!$F$8:$T$8,0))</f>
        <v>0</v>
      </c>
      <c r="M189" s="5">
        <f>INDEX(Demand!$F$9:$T$268,MATCH('SPC Backing (Hide)'!$B189,Demand!$C$9:$C$268,0),MATCH('SPC Backing (Hide)'!M$3,Demand!$F$8:$T$8,0))</f>
        <v>0</v>
      </c>
      <c r="N189" s="5">
        <f>INDEX(Demand!$F$9:$T$268,MATCH('SPC Backing (Hide)'!$B189,Demand!$C$9:$C$268,0),MATCH('SPC Backing (Hide)'!N$3,Demand!$F$8:$T$8,0))</f>
        <v>0</v>
      </c>
      <c r="O189" s="5">
        <f>INDEX(Demand!$F$9:$T$268,MATCH('SPC Backing (Hide)'!$B189,Demand!$C$9:$C$268,0),MATCH('SPC Backing (Hide)'!O$3,Demand!$F$8:$T$8,0))</f>
        <v>0</v>
      </c>
      <c r="P189" s="5">
        <f>INDEX(Demand!$F$9:$T$268,MATCH('SPC Backing (Hide)'!$B189,Demand!$C$9:$C$268,0),MATCH('SPC Backing (Hide)'!P$3,Demand!$F$8:$T$8,0))</f>
        <v>0</v>
      </c>
      <c r="Q189" s="5">
        <f>INDEX(Demand!$F$9:$T$268,MATCH('SPC Backing (Hide)'!$B189,Demand!$C$9:$C$268,0),MATCH('SPC Backing (Hide)'!Q$3,Demand!$F$8:$T$8,0))</f>
        <v>0</v>
      </c>
      <c r="R189" s="5">
        <f>INDEX(Demand!$F$9:$T$268,MATCH('SPC Backing (Hide)'!$B189,Demand!$C$9:$C$268,0),MATCH('SPC Backing (Hide)'!R$3,Demand!$F$8:$T$8,0))</f>
        <v>0</v>
      </c>
      <c r="S189" s="5">
        <f>INDEX(Demand!$F$9:$T$268,MATCH('SPC Backing (Hide)'!$B189,Demand!$C$9:$C$268,0),MATCH('SPC Backing (Hide)'!S$3,Demand!$F$8:$T$8,0))</f>
        <v>0</v>
      </c>
      <c r="T189" s="6">
        <f>INDEX(Demand!$F$9:$T$268,MATCH('SPC Backing (Hide)'!$B189,Demand!$C$9:$C$268,0),MATCH('SPC Backing (Hide)'!T$3,Demand!$F$8:$T$8,0))</f>
        <v>0</v>
      </c>
      <c r="U189" s="5">
        <f t="shared" si="32"/>
        <v>0</v>
      </c>
      <c r="V189">
        <f>IF(SPC!$B$13="",1,IF(SPC!$B$12="Yes",IF(Setup!$B$11="Weekly",IF(ROW(A186)&gt;=Demand!$A$8-51,1,0),IF(ROW(A186)&gt;=Demand!$A$8-11,1,0)),IF(Setup!$B$11="Weekly",IF(AND(B189&gt;=SPC!$B$13,B189&lt;SPC!$B$14),1,0),IF(AND(MATCH(E189,$E$4:$E$263,0)&gt;=MATCH(SPC!$B$13,$E$4:$E$263,0),MATCH(E189,$E$4:$E$263,0)&lt;=MATCH(SPC!$B$14,$E$4:$E$263,0)),1,0))))</f>
        <v>1</v>
      </c>
      <c r="W189" cm="1">
        <f t="array" ref="W189">INDEX($F$4:$U$263,ROW(A186),MATCH($X$2,$F$3:$U$3,0))</f>
        <v>0</v>
      </c>
      <c r="X189" t="e">
        <f>AVERAGE(INDEX($F$4:$U$263,MATCH(SPC!$B$13,IF(Setup!$B$11="Weekly",'SPC Backing (Hide)'!$B$4:$B$263,'SPC Backing (Hide)'!$E$4:$E$263),0),MATCH($X$2,$F$3:$U$3,0)):INDEX($F$4:$U$263,MATCH(SPC!$B$14,IF(Setup!$B$11="Weekly",'SPC Backing (Hide)'!$B$4:$B$263,'SPC Backing (Hide)'!$E$4:$E$263),0),MATCH('SPC Backing (Hide)'!$X$2,'SPC Backing (Hide)'!$F$3:$U$3,0)))</f>
        <v>#N/A</v>
      </c>
      <c r="Y189" cm="1">
        <f t="array" ref="Y189">ABS(INDEX($F$4:$U$263,ROW(A186),MATCH($X$2,$F$3:$U$3,0))-INDEX($F$4:$U$263,ROW(A185),MATCH($X$2,$F$3:$U$3,0)))</f>
        <v>0</v>
      </c>
      <c r="Z189" t="e">
        <f>AVERAGE(INDEX($Y$4:$Y$263,MATCH(SPC!$B$13,IF(Setup!$B$11="Weekly",'SPC Backing (Hide)'!$B$4:$B$263,'SPC Backing (Hide)'!$E$4:$E$263),0)):INDEX($Y$4:$Y$263,MATCH(SPC!$B$14,IF(Setup!$B$11="Weekly",'SPC Backing (Hide)'!$B$4:$B$263,'SPC Backing (Hide)'!$E$4:$E$263),0),1))</f>
        <v>#N/A</v>
      </c>
      <c r="AA189" t="e">
        <f t="shared" si="33"/>
        <v>#N/A</v>
      </c>
      <c r="AB189" t="e">
        <f t="shared" si="34"/>
        <v>#N/A</v>
      </c>
      <c r="AC189" t="e">
        <f t="shared" si="35"/>
        <v>#N/A</v>
      </c>
      <c r="AD189" t="e">
        <f t="shared" si="36"/>
        <v>#N/A</v>
      </c>
      <c r="AE189" t="e">
        <f t="shared" si="37"/>
        <v>#N/A</v>
      </c>
      <c r="AF189" t="e">
        <f t="shared" si="38"/>
        <v>#N/A</v>
      </c>
      <c r="AG189" t="e">
        <f t="shared" si="39"/>
        <v>#N/A</v>
      </c>
      <c r="AH189" t="e">
        <f t="shared" si="40"/>
        <v>#N/A</v>
      </c>
      <c r="AI189" t="e">
        <f t="shared" si="47"/>
        <v>#N/A</v>
      </c>
      <c r="AJ189" t="e">
        <f t="shared" si="41"/>
        <v>#N/A</v>
      </c>
      <c r="AK189">
        <f t="shared" si="42"/>
        <v>0</v>
      </c>
      <c r="AL189" t="e">
        <f t="shared" si="43"/>
        <v>#N/A</v>
      </c>
      <c r="AM189" t="e">
        <f t="shared" si="44"/>
        <v>#N/A</v>
      </c>
      <c r="AN189" t="e">
        <f t="shared" si="45"/>
        <v>#N/A</v>
      </c>
      <c r="AO189" t="e">
        <f>_xlfn.PERCENTILE.INC(INDEX($W$4:$W$263,MATCH(SPC!$B$13,IF(Setup!$B$11="Weekly",'SPC Backing (Hide)'!$B$4:$B$263,'SPC Backing (Hide)'!$E$4:$E$263),0),1):INDEX($W$4:$W$263,MATCH(SPC!$B$14,IF(Setup!$B$11="Weekly",'SPC Backing (Hide)'!$B$4:$B$263,'SPC Backing (Hide)'!$E$4:$E$263),0),1),'SPC Backing (Hide)'!$AO$3)</f>
        <v>#N/A</v>
      </c>
      <c r="AP189" t="e">
        <f>IF(_xlfn.PERCENTILE.INC(INDEX($W$4:$W$263,MATCH(SPC!$B$13,IF(Setup!$B$11="Weekly",'SPC Backing (Hide)'!$B$4:$B$263,'SPC Backing (Hide)'!$E$4:$E$263),0),1):INDEX($W$4:$W$263,MATCH(SPC!$B$14,IF(Setup!$B$11="Weekly",'SPC Backing (Hide)'!$B$4:$B$263,'SPC Backing (Hide)'!$E$4:$E$263),0),1),'SPC Backing (Hide)'!$AP$3)=AO189,_xlfn.PERCENTILE.INC(INDEX($W$4:$W$263,MATCH(SPC!$B$13,IF(Setup!$B$11="Weekly",'SPC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89" t="e">
        <f t="shared" si="46"/>
        <v>#N/A</v>
      </c>
    </row>
    <row r="190" spans="2:43" x14ac:dyDescent="0.35">
      <c r="B190" s="12" t="str">
        <f>Demand!C195</f>
        <v/>
      </c>
      <c r="C190" s="57" t="str">
        <f>Demand!D195</f>
        <v/>
      </c>
      <c r="D190" s="57" t="str">
        <f>Demand!E195</f>
        <v/>
      </c>
      <c r="E190" s="57" t="e">
        <f>TEXT(D190*29,"mmm")&amp;"-"&amp;IF(D190=1,MAX($C$4:C189)+1,MAX($C$4:C189))</f>
        <v>#VALUE!</v>
      </c>
      <c r="F190" s="7">
        <f>INDEX(Demand!$F$9:$T$268,MATCH('SPC Backing (Hide)'!$B190,Demand!$C$9:$C$268,0),MATCH('SPC Backing (Hide)'!F$3,Demand!$F$8:$T$8,0))</f>
        <v>0</v>
      </c>
      <c r="G190" s="5">
        <f>INDEX(Demand!$F$9:$T$268,MATCH('SPC Backing (Hide)'!$B190,Demand!$C$9:$C$268,0),MATCH('SPC Backing (Hide)'!G$3,Demand!$F$8:$T$8,0))</f>
        <v>0</v>
      </c>
      <c r="H190" s="5">
        <f>INDEX(Demand!$F$9:$T$268,MATCH('SPC Backing (Hide)'!$B190,Demand!$C$9:$C$268,0),MATCH('SPC Backing (Hide)'!H$3,Demand!$F$8:$T$8,0))</f>
        <v>0</v>
      </c>
      <c r="I190" s="5">
        <f>INDEX(Demand!$F$9:$T$268,MATCH('SPC Backing (Hide)'!$B190,Demand!$C$9:$C$268,0),MATCH('SPC Backing (Hide)'!I$3,Demand!$F$8:$T$8,0))</f>
        <v>0</v>
      </c>
      <c r="J190" s="5">
        <f>INDEX(Demand!$F$9:$T$268,MATCH('SPC Backing (Hide)'!$B190,Demand!$C$9:$C$268,0),MATCH('SPC Backing (Hide)'!J$3,Demand!$F$8:$T$8,0))</f>
        <v>0</v>
      </c>
      <c r="K190" s="5">
        <f>INDEX(Demand!$F$9:$T$268,MATCH('SPC Backing (Hide)'!$B190,Demand!$C$9:$C$268,0),MATCH('SPC Backing (Hide)'!K$3,Demand!$F$8:$T$8,0))</f>
        <v>0</v>
      </c>
      <c r="L190" s="5">
        <f>INDEX(Demand!$F$9:$T$268,MATCH('SPC Backing (Hide)'!$B190,Demand!$C$9:$C$268,0),MATCH('SPC Backing (Hide)'!L$3,Demand!$F$8:$T$8,0))</f>
        <v>0</v>
      </c>
      <c r="M190" s="5">
        <f>INDEX(Demand!$F$9:$T$268,MATCH('SPC Backing (Hide)'!$B190,Demand!$C$9:$C$268,0),MATCH('SPC Backing (Hide)'!M$3,Demand!$F$8:$T$8,0))</f>
        <v>0</v>
      </c>
      <c r="N190" s="5">
        <f>INDEX(Demand!$F$9:$T$268,MATCH('SPC Backing (Hide)'!$B190,Demand!$C$9:$C$268,0),MATCH('SPC Backing (Hide)'!N$3,Demand!$F$8:$T$8,0))</f>
        <v>0</v>
      </c>
      <c r="O190" s="5">
        <f>INDEX(Demand!$F$9:$T$268,MATCH('SPC Backing (Hide)'!$B190,Demand!$C$9:$C$268,0),MATCH('SPC Backing (Hide)'!O$3,Demand!$F$8:$T$8,0))</f>
        <v>0</v>
      </c>
      <c r="P190" s="5">
        <f>INDEX(Demand!$F$9:$T$268,MATCH('SPC Backing (Hide)'!$B190,Demand!$C$9:$C$268,0),MATCH('SPC Backing (Hide)'!P$3,Demand!$F$8:$T$8,0))</f>
        <v>0</v>
      </c>
      <c r="Q190" s="5">
        <f>INDEX(Demand!$F$9:$T$268,MATCH('SPC Backing (Hide)'!$B190,Demand!$C$9:$C$268,0),MATCH('SPC Backing (Hide)'!Q$3,Demand!$F$8:$T$8,0))</f>
        <v>0</v>
      </c>
      <c r="R190" s="5">
        <f>INDEX(Demand!$F$9:$T$268,MATCH('SPC Backing (Hide)'!$B190,Demand!$C$9:$C$268,0),MATCH('SPC Backing (Hide)'!R$3,Demand!$F$8:$T$8,0))</f>
        <v>0</v>
      </c>
      <c r="S190" s="5">
        <f>INDEX(Demand!$F$9:$T$268,MATCH('SPC Backing (Hide)'!$B190,Demand!$C$9:$C$268,0),MATCH('SPC Backing (Hide)'!S$3,Demand!$F$8:$T$8,0))</f>
        <v>0</v>
      </c>
      <c r="T190" s="6">
        <f>INDEX(Demand!$F$9:$T$268,MATCH('SPC Backing (Hide)'!$B190,Demand!$C$9:$C$268,0),MATCH('SPC Backing (Hide)'!T$3,Demand!$F$8:$T$8,0))</f>
        <v>0</v>
      </c>
      <c r="U190" s="5">
        <f t="shared" si="32"/>
        <v>0</v>
      </c>
      <c r="V190">
        <f>IF(SPC!$B$13="",1,IF(SPC!$B$12="Yes",IF(Setup!$B$11="Weekly",IF(ROW(A187)&gt;=Demand!$A$8-51,1,0),IF(ROW(A187)&gt;=Demand!$A$8-11,1,0)),IF(Setup!$B$11="Weekly",IF(AND(B190&gt;=SPC!$B$13,B190&lt;SPC!$B$14),1,0),IF(AND(MATCH(E190,$E$4:$E$263,0)&gt;=MATCH(SPC!$B$13,$E$4:$E$263,0),MATCH(E190,$E$4:$E$263,0)&lt;=MATCH(SPC!$B$14,$E$4:$E$263,0)),1,0))))</f>
        <v>1</v>
      </c>
      <c r="W190" cm="1">
        <f t="array" ref="W190">INDEX($F$4:$U$263,ROW(A187),MATCH($X$2,$F$3:$U$3,0))</f>
        <v>0</v>
      </c>
      <c r="X190" t="e">
        <f>AVERAGE(INDEX($F$4:$U$263,MATCH(SPC!$B$13,IF(Setup!$B$11="Weekly",'SPC Backing (Hide)'!$B$4:$B$263,'SPC Backing (Hide)'!$E$4:$E$263),0),MATCH($X$2,$F$3:$U$3,0)):INDEX($F$4:$U$263,MATCH(SPC!$B$14,IF(Setup!$B$11="Weekly",'SPC Backing (Hide)'!$B$4:$B$263,'SPC Backing (Hide)'!$E$4:$E$263),0),MATCH('SPC Backing (Hide)'!$X$2,'SPC Backing (Hide)'!$F$3:$U$3,0)))</f>
        <v>#N/A</v>
      </c>
      <c r="Y190" cm="1">
        <f t="array" ref="Y190">ABS(INDEX($F$4:$U$263,ROW(A187),MATCH($X$2,$F$3:$U$3,0))-INDEX($F$4:$U$263,ROW(A186),MATCH($X$2,$F$3:$U$3,0)))</f>
        <v>0</v>
      </c>
      <c r="Z190" t="e">
        <f>AVERAGE(INDEX($Y$4:$Y$263,MATCH(SPC!$B$13,IF(Setup!$B$11="Weekly",'SPC Backing (Hide)'!$B$4:$B$263,'SPC Backing (Hide)'!$E$4:$E$263),0)):INDEX($Y$4:$Y$263,MATCH(SPC!$B$14,IF(Setup!$B$11="Weekly",'SPC Backing (Hide)'!$B$4:$B$263,'SPC Backing (Hide)'!$E$4:$E$263),0),1))</f>
        <v>#N/A</v>
      </c>
      <c r="AA190" t="e">
        <f t="shared" si="33"/>
        <v>#N/A</v>
      </c>
      <c r="AB190" t="e">
        <f t="shared" si="34"/>
        <v>#N/A</v>
      </c>
      <c r="AC190" t="e">
        <f t="shared" si="35"/>
        <v>#N/A</v>
      </c>
      <c r="AD190" t="e">
        <f t="shared" si="36"/>
        <v>#N/A</v>
      </c>
      <c r="AE190" t="e">
        <f t="shared" si="37"/>
        <v>#N/A</v>
      </c>
      <c r="AF190" t="e">
        <f t="shared" si="38"/>
        <v>#N/A</v>
      </c>
      <c r="AG190" t="e">
        <f t="shared" si="39"/>
        <v>#N/A</v>
      </c>
      <c r="AH190" t="e">
        <f t="shared" si="40"/>
        <v>#N/A</v>
      </c>
      <c r="AI190" t="e">
        <f t="shared" si="47"/>
        <v>#N/A</v>
      </c>
      <c r="AJ190" t="e">
        <f t="shared" si="41"/>
        <v>#N/A</v>
      </c>
      <c r="AK190">
        <f t="shared" si="42"/>
        <v>0</v>
      </c>
      <c r="AL190" t="e">
        <f t="shared" si="43"/>
        <v>#N/A</v>
      </c>
      <c r="AM190" t="e">
        <f t="shared" si="44"/>
        <v>#N/A</v>
      </c>
      <c r="AN190" t="e">
        <f t="shared" si="45"/>
        <v>#N/A</v>
      </c>
      <c r="AO190" t="e">
        <f>_xlfn.PERCENTILE.INC(INDEX($W$4:$W$263,MATCH(SPC!$B$13,IF(Setup!$B$11="Weekly",'SPC Backing (Hide)'!$B$4:$B$263,'SPC Backing (Hide)'!$E$4:$E$263),0),1):INDEX($W$4:$W$263,MATCH(SPC!$B$14,IF(Setup!$B$11="Weekly",'SPC Backing (Hide)'!$B$4:$B$263,'SPC Backing (Hide)'!$E$4:$E$263),0),1),'SPC Backing (Hide)'!$AO$3)</f>
        <v>#N/A</v>
      </c>
      <c r="AP190" t="e">
        <f>IF(_xlfn.PERCENTILE.INC(INDEX($W$4:$W$263,MATCH(SPC!$B$13,IF(Setup!$B$11="Weekly",'SPC Backing (Hide)'!$B$4:$B$263,'SPC Backing (Hide)'!$E$4:$E$263),0),1):INDEX($W$4:$W$263,MATCH(SPC!$B$14,IF(Setup!$B$11="Weekly",'SPC Backing (Hide)'!$B$4:$B$263,'SPC Backing (Hide)'!$E$4:$E$263),0),1),'SPC Backing (Hide)'!$AP$3)=AO190,_xlfn.PERCENTILE.INC(INDEX($W$4:$W$263,MATCH(SPC!$B$13,IF(Setup!$B$11="Weekly",'SPC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0" t="e">
        <f t="shared" si="46"/>
        <v>#N/A</v>
      </c>
    </row>
    <row r="191" spans="2:43" x14ac:dyDescent="0.35">
      <c r="B191" s="12" t="str">
        <f>Demand!C196</f>
        <v/>
      </c>
      <c r="C191" s="57" t="str">
        <f>Demand!D196</f>
        <v/>
      </c>
      <c r="D191" s="57" t="str">
        <f>Demand!E196</f>
        <v/>
      </c>
      <c r="E191" s="57" t="e">
        <f>TEXT(D191*29,"mmm")&amp;"-"&amp;IF(D191=1,MAX($C$4:C190)+1,MAX($C$4:C190))</f>
        <v>#VALUE!</v>
      </c>
      <c r="F191" s="7">
        <f>INDEX(Demand!$F$9:$T$268,MATCH('SPC Backing (Hide)'!$B191,Demand!$C$9:$C$268,0),MATCH('SPC Backing (Hide)'!F$3,Demand!$F$8:$T$8,0))</f>
        <v>0</v>
      </c>
      <c r="G191" s="5">
        <f>INDEX(Demand!$F$9:$T$268,MATCH('SPC Backing (Hide)'!$B191,Demand!$C$9:$C$268,0),MATCH('SPC Backing (Hide)'!G$3,Demand!$F$8:$T$8,0))</f>
        <v>0</v>
      </c>
      <c r="H191" s="5">
        <f>INDEX(Demand!$F$9:$T$268,MATCH('SPC Backing (Hide)'!$B191,Demand!$C$9:$C$268,0),MATCH('SPC Backing (Hide)'!H$3,Demand!$F$8:$T$8,0))</f>
        <v>0</v>
      </c>
      <c r="I191" s="5">
        <f>INDEX(Demand!$F$9:$T$268,MATCH('SPC Backing (Hide)'!$B191,Demand!$C$9:$C$268,0),MATCH('SPC Backing (Hide)'!I$3,Demand!$F$8:$T$8,0))</f>
        <v>0</v>
      </c>
      <c r="J191" s="5">
        <f>INDEX(Demand!$F$9:$T$268,MATCH('SPC Backing (Hide)'!$B191,Demand!$C$9:$C$268,0),MATCH('SPC Backing (Hide)'!J$3,Demand!$F$8:$T$8,0))</f>
        <v>0</v>
      </c>
      <c r="K191" s="5">
        <f>INDEX(Demand!$F$9:$T$268,MATCH('SPC Backing (Hide)'!$B191,Demand!$C$9:$C$268,0),MATCH('SPC Backing (Hide)'!K$3,Demand!$F$8:$T$8,0))</f>
        <v>0</v>
      </c>
      <c r="L191" s="5">
        <f>INDEX(Demand!$F$9:$T$268,MATCH('SPC Backing (Hide)'!$B191,Demand!$C$9:$C$268,0),MATCH('SPC Backing (Hide)'!L$3,Demand!$F$8:$T$8,0))</f>
        <v>0</v>
      </c>
      <c r="M191" s="5">
        <f>INDEX(Demand!$F$9:$T$268,MATCH('SPC Backing (Hide)'!$B191,Demand!$C$9:$C$268,0),MATCH('SPC Backing (Hide)'!M$3,Demand!$F$8:$T$8,0))</f>
        <v>0</v>
      </c>
      <c r="N191" s="5">
        <f>INDEX(Demand!$F$9:$T$268,MATCH('SPC Backing (Hide)'!$B191,Demand!$C$9:$C$268,0),MATCH('SPC Backing (Hide)'!N$3,Demand!$F$8:$T$8,0))</f>
        <v>0</v>
      </c>
      <c r="O191" s="5">
        <f>INDEX(Demand!$F$9:$T$268,MATCH('SPC Backing (Hide)'!$B191,Demand!$C$9:$C$268,0),MATCH('SPC Backing (Hide)'!O$3,Demand!$F$8:$T$8,0))</f>
        <v>0</v>
      </c>
      <c r="P191" s="5">
        <f>INDEX(Demand!$F$9:$T$268,MATCH('SPC Backing (Hide)'!$B191,Demand!$C$9:$C$268,0),MATCH('SPC Backing (Hide)'!P$3,Demand!$F$8:$T$8,0))</f>
        <v>0</v>
      </c>
      <c r="Q191" s="5">
        <f>INDEX(Demand!$F$9:$T$268,MATCH('SPC Backing (Hide)'!$B191,Demand!$C$9:$C$268,0),MATCH('SPC Backing (Hide)'!Q$3,Demand!$F$8:$T$8,0))</f>
        <v>0</v>
      </c>
      <c r="R191" s="5">
        <f>INDEX(Demand!$F$9:$T$268,MATCH('SPC Backing (Hide)'!$B191,Demand!$C$9:$C$268,0),MATCH('SPC Backing (Hide)'!R$3,Demand!$F$8:$T$8,0))</f>
        <v>0</v>
      </c>
      <c r="S191" s="5">
        <f>INDEX(Demand!$F$9:$T$268,MATCH('SPC Backing (Hide)'!$B191,Demand!$C$9:$C$268,0),MATCH('SPC Backing (Hide)'!S$3,Demand!$F$8:$T$8,0))</f>
        <v>0</v>
      </c>
      <c r="T191" s="6">
        <f>INDEX(Demand!$F$9:$T$268,MATCH('SPC Backing (Hide)'!$B191,Demand!$C$9:$C$268,0),MATCH('SPC Backing (Hide)'!T$3,Demand!$F$8:$T$8,0))</f>
        <v>0</v>
      </c>
      <c r="U191" s="5">
        <f t="shared" si="32"/>
        <v>0</v>
      </c>
      <c r="V191">
        <f>IF(SPC!$B$13="",1,IF(SPC!$B$12="Yes",IF(Setup!$B$11="Weekly",IF(ROW(A188)&gt;=Demand!$A$8-51,1,0),IF(ROW(A188)&gt;=Demand!$A$8-11,1,0)),IF(Setup!$B$11="Weekly",IF(AND(B191&gt;=SPC!$B$13,B191&lt;SPC!$B$14),1,0),IF(AND(MATCH(E191,$E$4:$E$263,0)&gt;=MATCH(SPC!$B$13,$E$4:$E$263,0),MATCH(E191,$E$4:$E$263,0)&lt;=MATCH(SPC!$B$14,$E$4:$E$263,0)),1,0))))</f>
        <v>1</v>
      </c>
      <c r="W191" cm="1">
        <f t="array" ref="W191">INDEX($F$4:$U$263,ROW(A188),MATCH($X$2,$F$3:$U$3,0))</f>
        <v>0</v>
      </c>
      <c r="X191" t="e">
        <f>AVERAGE(INDEX($F$4:$U$263,MATCH(SPC!$B$13,IF(Setup!$B$11="Weekly",'SPC Backing (Hide)'!$B$4:$B$263,'SPC Backing (Hide)'!$E$4:$E$263),0),MATCH($X$2,$F$3:$U$3,0)):INDEX($F$4:$U$263,MATCH(SPC!$B$14,IF(Setup!$B$11="Weekly",'SPC Backing (Hide)'!$B$4:$B$263,'SPC Backing (Hide)'!$E$4:$E$263),0),MATCH('SPC Backing (Hide)'!$X$2,'SPC Backing (Hide)'!$F$3:$U$3,0)))</f>
        <v>#N/A</v>
      </c>
      <c r="Y191" cm="1">
        <f t="array" ref="Y191">ABS(INDEX($F$4:$U$263,ROW(A188),MATCH($X$2,$F$3:$U$3,0))-INDEX($F$4:$U$263,ROW(A187),MATCH($X$2,$F$3:$U$3,0)))</f>
        <v>0</v>
      </c>
      <c r="Z191" t="e">
        <f>AVERAGE(INDEX($Y$4:$Y$263,MATCH(SPC!$B$13,IF(Setup!$B$11="Weekly",'SPC Backing (Hide)'!$B$4:$B$263,'SPC Backing (Hide)'!$E$4:$E$263),0)):INDEX($Y$4:$Y$263,MATCH(SPC!$B$14,IF(Setup!$B$11="Weekly",'SPC Backing (Hide)'!$B$4:$B$263,'SPC Backing (Hide)'!$E$4:$E$263),0),1))</f>
        <v>#N/A</v>
      </c>
      <c r="AA191" t="e">
        <f t="shared" si="33"/>
        <v>#N/A</v>
      </c>
      <c r="AB191" t="e">
        <f t="shared" si="34"/>
        <v>#N/A</v>
      </c>
      <c r="AC191" t="e">
        <f t="shared" si="35"/>
        <v>#N/A</v>
      </c>
      <c r="AD191" t="e">
        <f t="shared" si="36"/>
        <v>#N/A</v>
      </c>
      <c r="AE191" t="e">
        <f t="shared" si="37"/>
        <v>#N/A</v>
      </c>
      <c r="AF191" t="e">
        <f t="shared" si="38"/>
        <v>#N/A</v>
      </c>
      <c r="AG191" t="e">
        <f t="shared" si="39"/>
        <v>#N/A</v>
      </c>
      <c r="AH191" t="e">
        <f t="shared" si="40"/>
        <v>#N/A</v>
      </c>
      <c r="AI191" t="e">
        <f t="shared" si="47"/>
        <v>#N/A</v>
      </c>
      <c r="AJ191" t="e">
        <f t="shared" si="41"/>
        <v>#N/A</v>
      </c>
      <c r="AK191">
        <f t="shared" si="42"/>
        <v>0</v>
      </c>
      <c r="AL191" t="e">
        <f t="shared" si="43"/>
        <v>#N/A</v>
      </c>
      <c r="AM191" t="e">
        <f t="shared" si="44"/>
        <v>#N/A</v>
      </c>
      <c r="AN191" t="e">
        <f t="shared" si="45"/>
        <v>#N/A</v>
      </c>
      <c r="AO191" t="e">
        <f>_xlfn.PERCENTILE.INC(INDEX($W$4:$W$263,MATCH(SPC!$B$13,IF(Setup!$B$11="Weekly",'SPC Backing (Hide)'!$B$4:$B$263,'SPC Backing (Hide)'!$E$4:$E$263),0),1):INDEX($W$4:$W$263,MATCH(SPC!$B$14,IF(Setup!$B$11="Weekly",'SPC Backing (Hide)'!$B$4:$B$263,'SPC Backing (Hide)'!$E$4:$E$263),0),1),'SPC Backing (Hide)'!$AO$3)</f>
        <v>#N/A</v>
      </c>
      <c r="AP191" t="e">
        <f>IF(_xlfn.PERCENTILE.INC(INDEX($W$4:$W$263,MATCH(SPC!$B$13,IF(Setup!$B$11="Weekly",'SPC Backing (Hide)'!$B$4:$B$263,'SPC Backing (Hide)'!$E$4:$E$263),0),1):INDEX($W$4:$W$263,MATCH(SPC!$B$14,IF(Setup!$B$11="Weekly",'SPC Backing (Hide)'!$B$4:$B$263,'SPC Backing (Hide)'!$E$4:$E$263),0),1),'SPC Backing (Hide)'!$AP$3)=AO191,_xlfn.PERCENTILE.INC(INDEX($W$4:$W$263,MATCH(SPC!$B$13,IF(Setup!$B$11="Weekly",'SPC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1" t="e">
        <f t="shared" si="46"/>
        <v>#N/A</v>
      </c>
    </row>
    <row r="192" spans="2:43" x14ac:dyDescent="0.35">
      <c r="B192" s="12" t="str">
        <f>Demand!C197</f>
        <v/>
      </c>
      <c r="C192" s="57" t="str">
        <f>Demand!D197</f>
        <v/>
      </c>
      <c r="D192" s="57" t="str">
        <f>Demand!E197</f>
        <v/>
      </c>
      <c r="E192" s="57" t="e">
        <f>TEXT(D192*29,"mmm")&amp;"-"&amp;IF(D192=1,MAX($C$4:C191)+1,MAX($C$4:C191))</f>
        <v>#VALUE!</v>
      </c>
      <c r="F192" s="7">
        <f>INDEX(Demand!$F$9:$T$268,MATCH('SPC Backing (Hide)'!$B192,Demand!$C$9:$C$268,0),MATCH('SPC Backing (Hide)'!F$3,Demand!$F$8:$T$8,0))</f>
        <v>0</v>
      </c>
      <c r="G192" s="5">
        <f>INDEX(Demand!$F$9:$T$268,MATCH('SPC Backing (Hide)'!$B192,Demand!$C$9:$C$268,0),MATCH('SPC Backing (Hide)'!G$3,Demand!$F$8:$T$8,0))</f>
        <v>0</v>
      </c>
      <c r="H192" s="5">
        <f>INDEX(Demand!$F$9:$T$268,MATCH('SPC Backing (Hide)'!$B192,Demand!$C$9:$C$268,0),MATCH('SPC Backing (Hide)'!H$3,Demand!$F$8:$T$8,0))</f>
        <v>0</v>
      </c>
      <c r="I192" s="5">
        <f>INDEX(Demand!$F$9:$T$268,MATCH('SPC Backing (Hide)'!$B192,Demand!$C$9:$C$268,0),MATCH('SPC Backing (Hide)'!I$3,Demand!$F$8:$T$8,0))</f>
        <v>0</v>
      </c>
      <c r="J192" s="5">
        <f>INDEX(Demand!$F$9:$T$268,MATCH('SPC Backing (Hide)'!$B192,Demand!$C$9:$C$268,0),MATCH('SPC Backing (Hide)'!J$3,Demand!$F$8:$T$8,0))</f>
        <v>0</v>
      </c>
      <c r="K192" s="5">
        <f>INDEX(Demand!$F$9:$T$268,MATCH('SPC Backing (Hide)'!$B192,Demand!$C$9:$C$268,0),MATCH('SPC Backing (Hide)'!K$3,Demand!$F$8:$T$8,0))</f>
        <v>0</v>
      </c>
      <c r="L192" s="5">
        <f>INDEX(Demand!$F$9:$T$268,MATCH('SPC Backing (Hide)'!$B192,Demand!$C$9:$C$268,0),MATCH('SPC Backing (Hide)'!L$3,Demand!$F$8:$T$8,0))</f>
        <v>0</v>
      </c>
      <c r="M192" s="5">
        <f>INDEX(Demand!$F$9:$T$268,MATCH('SPC Backing (Hide)'!$B192,Demand!$C$9:$C$268,0),MATCH('SPC Backing (Hide)'!M$3,Demand!$F$8:$T$8,0))</f>
        <v>0</v>
      </c>
      <c r="N192" s="5">
        <f>INDEX(Demand!$F$9:$T$268,MATCH('SPC Backing (Hide)'!$B192,Demand!$C$9:$C$268,0),MATCH('SPC Backing (Hide)'!N$3,Demand!$F$8:$T$8,0))</f>
        <v>0</v>
      </c>
      <c r="O192" s="5">
        <f>INDEX(Demand!$F$9:$T$268,MATCH('SPC Backing (Hide)'!$B192,Demand!$C$9:$C$268,0),MATCH('SPC Backing (Hide)'!O$3,Demand!$F$8:$T$8,0))</f>
        <v>0</v>
      </c>
      <c r="P192" s="5">
        <f>INDEX(Demand!$F$9:$T$268,MATCH('SPC Backing (Hide)'!$B192,Demand!$C$9:$C$268,0),MATCH('SPC Backing (Hide)'!P$3,Demand!$F$8:$T$8,0))</f>
        <v>0</v>
      </c>
      <c r="Q192" s="5">
        <f>INDEX(Demand!$F$9:$T$268,MATCH('SPC Backing (Hide)'!$B192,Demand!$C$9:$C$268,0),MATCH('SPC Backing (Hide)'!Q$3,Demand!$F$8:$T$8,0))</f>
        <v>0</v>
      </c>
      <c r="R192" s="5">
        <f>INDEX(Demand!$F$9:$T$268,MATCH('SPC Backing (Hide)'!$B192,Demand!$C$9:$C$268,0),MATCH('SPC Backing (Hide)'!R$3,Demand!$F$8:$T$8,0))</f>
        <v>0</v>
      </c>
      <c r="S192" s="5">
        <f>INDEX(Demand!$F$9:$T$268,MATCH('SPC Backing (Hide)'!$B192,Demand!$C$9:$C$268,0),MATCH('SPC Backing (Hide)'!S$3,Demand!$F$8:$T$8,0))</f>
        <v>0</v>
      </c>
      <c r="T192" s="6">
        <f>INDEX(Demand!$F$9:$T$268,MATCH('SPC Backing (Hide)'!$B192,Demand!$C$9:$C$268,0),MATCH('SPC Backing (Hide)'!T$3,Demand!$F$8:$T$8,0))</f>
        <v>0</v>
      </c>
      <c r="U192" s="5">
        <f t="shared" si="32"/>
        <v>0</v>
      </c>
      <c r="V192">
        <f>IF(SPC!$B$13="",1,IF(SPC!$B$12="Yes",IF(Setup!$B$11="Weekly",IF(ROW(A189)&gt;=Demand!$A$8-51,1,0),IF(ROW(A189)&gt;=Demand!$A$8-11,1,0)),IF(Setup!$B$11="Weekly",IF(AND(B192&gt;=SPC!$B$13,B192&lt;SPC!$B$14),1,0),IF(AND(MATCH(E192,$E$4:$E$263,0)&gt;=MATCH(SPC!$B$13,$E$4:$E$263,0),MATCH(E192,$E$4:$E$263,0)&lt;=MATCH(SPC!$B$14,$E$4:$E$263,0)),1,0))))</f>
        <v>1</v>
      </c>
      <c r="W192" cm="1">
        <f t="array" ref="W192">INDEX($F$4:$U$263,ROW(A189),MATCH($X$2,$F$3:$U$3,0))</f>
        <v>0</v>
      </c>
      <c r="X192" t="e">
        <f>AVERAGE(INDEX($F$4:$U$263,MATCH(SPC!$B$13,IF(Setup!$B$11="Weekly",'SPC Backing (Hide)'!$B$4:$B$263,'SPC Backing (Hide)'!$E$4:$E$263),0),MATCH($X$2,$F$3:$U$3,0)):INDEX($F$4:$U$263,MATCH(SPC!$B$14,IF(Setup!$B$11="Weekly",'SPC Backing (Hide)'!$B$4:$B$263,'SPC Backing (Hide)'!$E$4:$E$263),0),MATCH('SPC Backing (Hide)'!$X$2,'SPC Backing (Hide)'!$F$3:$U$3,0)))</f>
        <v>#N/A</v>
      </c>
      <c r="Y192" cm="1">
        <f t="array" ref="Y192">ABS(INDEX($F$4:$U$263,ROW(A189),MATCH($X$2,$F$3:$U$3,0))-INDEX($F$4:$U$263,ROW(A188),MATCH($X$2,$F$3:$U$3,0)))</f>
        <v>0</v>
      </c>
      <c r="Z192" t="e">
        <f>AVERAGE(INDEX($Y$4:$Y$263,MATCH(SPC!$B$13,IF(Setup!$B$11="Weekly",'SPC Backing (Hide)'!$B$4:$B$263,'SPC Backing (Hide)'!$E$4:$E$263),0)):INDEX($Y$4:$Y$263,MATCH(SPC!$B$14,IF(Setup!$B$11="Weekly",'SPC Backing (Hide)'!$B$4:$B$263,'SPC Backing (Hide)'!$E$4:$E$263),0),1))</f>
        <v>#N/A</v>
      </c>
      <c r="AA192" t="e">
        <f t="shared" si="33"/>
        <v>#N/A</v>
      </c>
      <c r="AB192" t="e">
        <f t="shared" si="34"/>
        <v>#N/A</v>
      </c>
      <c r="AC192" t="e">
        <f t="shared" si="35"/>
        <v>#N/A</v>
      </c>
      <c r="AD192" t="e">
        <f t="shared" si="36"/>
        <v>#N/A</v>
      </c>
      <c r="AE192" t="e">
        <f t="shared" si="37"/>
        <v>#N/A</v>
      </c>
      <c r="AF192" t="e">
        <f t="shared" si="38"/>
        <v>#N/A</v>
      </c>
      <c r="AG192" t="e">
        <f t="shared" si="39"/>
        <v>#N/A</v>
      </c>
      <c r="AH192" t="e">
        <f t="shared" si="40"/>
        <v>#N/A</v>
      </c>
      <c r="AI192" t="e">
        <f t="shared" si="47"/>
        <v>#N/A</v>
      </c>
      <c r="AJ192" t="e">
        <f t="shared" si="41"/>
        <v>#N/A</v>
      </c>
      <c r="AK192">
        <f t="shared" si="42"/>
        <v>0</v>
      </c>
      <c r="AL192" t="e">
        <f t="shared" si="43"/>
        <v>#N/A</v>
      </c>
      <c r="AM192" t="e">
        <f t="shared" si="44"/>
        <v>#N/A</v>
      </c>
      <c r="AN192" t="e">
        <f t="shared" si="45"/>
        <v>#N/A</v>
      </c>
      <c r="AO192" t="e">
        <f>_xlfn.PERCENTILE.INC(INDEX($W$4:$W$263,MATCH(SPC!$B$13,IF(Setup!$B$11="Weekly",'SPC Backing (Hide)'!$B$4:$B$263,'SPC Backing (Hide)'!$E$4:$E$263),0),1):INDEX($W$4:$W$263,MATCH(SPC!$B$14,IF(Setup!$B$11="Weekly",'SPC Backing (Hide)'!$B$4:$B$263,'SPC Backing (Hide)'!$E$4:$E$263),0),1),'SPC Backing (Hide)'!$AO$3)</f>
        <v>#N/A</v>
      </c>
      <c r="AP192" t="e">
        <f>IF(_xlfn.PERCENTILE.INC(INDEX($W$4:$W$263,MATCH(SPC!$B$13,IF(Setup!$B$11="Weekly",'SPC Backing (Hide)'!$B$4:$B$263,'SPC Backing (Hide)'!$E$4:$E$263),0),1):INDEX($W$4:$W$263,MATCH(SPC!$B$14,IF(Setup!$B$11="Weekly",'SPC Backing (Hide)'!$B$4:$B$263,'SPC Backing (Hide)'!$E$4:$E$263),0),1),'SPC Backing (Hide)'!$AP$3)=AO192,_xlfn.PERCENTILE.INC(INDEX($W$4:$W$263,MATCH(SPC!$B$13,IF(Setup!$B$11="Weekly",'SPC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2" t="e">
        <f t="shared" si="46"/>
        <v>#N/A</v>
      </c>
    </row>
    <row r="193" spans="2:43" x14ac:dyDescent="0.35">
      <c r="B193" s="12" t="str">
        <f>Demand!C198</f>
        <v/>
      </c>
      <c r="C193" s="57" t="str">
        <f>Demand!D198</f>
        <v/>
      </c>
      <c r="D193" s="57" t="str">
        <f>Demand!E198</f>
        <v/>
      </c>
      <c r="E193" s="57" t="e">
        <f>TEXT(D193*29,"mmm")&amp;"-"&amp;IF(D193=1,MAX($C$4:C192)+1,MAX($C$4:C192))</f>
        <v>#VALUE!</v>
      </c>
      <c r="F193" s="7">
        <f>INDEX(Demand!$F$9:$T$268,MATCH('SPC Backing (Hide)'!$B193,Demand!$C$9:$C$268,0),MATCH('SPC Backing (Hide)'!F$3,Demand!$F$8:$T$8,0))</f>
        <v>0</v>
      </c>
      <c r="G193" s="5">
        <f>INDEX(Demand!$F$9:$T$268,MATCH('SPC Backing (Hide)'!$B193,Demand!$C$9:$C$268,0),MATCH('SPC Backing (Hide)'!G$3,Demand!$F$8:$T$8,0))</f>
        <v>0</v>
      </c>
      <c r="H193" s="5">
        <f>INDEX(Demand!$F$9:$T$268,MATCH('SPC Backing (Hide)'!$B193,Demand!$C$9:$C$268,0),MATCH('SPC Backing (Hide)'!H$3,Demand!$F$8:$T$8,0))</f>
        <v>0</v>
      </c>
      <c r="I193" s="5">
        <f>INDEX(Demand!$F$9:$T$268,MATCH('SPC Backing (Hide)'!$B193,Demand!$C$9:$C$268,0),MATCH('SPC Backing (Hide)'!I$3,Demand!$F$8:$T$8,0))</f>
        <v>0</v>
      </c>
      <c r="J193" s="5">
        <f>INDEX(Demand!$F$9:$T$268,MATCH('SPC Backing (Hide)'!$B193,Demand!$C$9:$C$268,0),MATCH('SPC Backing (Hide)'!J$3,Demand!$F$8:$T$8,0))</f>
        <v>0</v>
      </c>
      <c r="K193" s="5">
        <f>INDEX(Demand!$F$9:$T$268,MATCH('SPC Backing (Hide)'!$B193,Demand!$C$9:$C$268,0),MATCH('SPC Backing (Hide)'!K$3,Demand!$F$8:$T$8,0))</f>
        <v>0</v>
      </c>
      <c r="L193" s="5">
        <f>INDEX(Demand!$F$9:$T$268,MATCH('SPC Backing (Hide)'!$B193,Demand!$C$9:$C$268,0),MATCH('SPC Backing (Hide)'!L$3,Demand!$F$8:$T$8,0))</f>
        <v>0</v>
      </c>
      <c r="M193" s="5">
        <f>INDEX(Demand!$F$9:$T$268,MATCH('SPC Backing (Hide)'!$B193,Demand!$C$9:$C$268,0),MATCH('SPC Backing (Hide)'!M$3,Demand!$F$8:$T$8,0))</f>
        <v>0</v>
      </c>
      <c r="N193" s="5">
        <f>INDEX(Demand!$F$9:$T$268,MATCH('SPC Backing (Hide)'!$B193,Demand!$C$9:$C$268,0),MATCH('SPC Backing (Hide)'!N$3,Demand!$F$8:$T$8,0))</f>
        <v>0</v>
      </c>
      <c r="O193" s="5">
        <f>INDEX(Demand!$F$9:$T$268,MATCH('SPC Backing (Hide)'!$B193,Demand!$C$9:$C$268,0),MATCH('SPC Backing (Hide)'!O$3,Demand!$F$8:$T$8,0))</f>
        <v>0</v>
      </c>
      <c r="P193" s="5">
        <f>INDEX(Demand!$F$9:$T$268,MATCH('SPC Backing (Hide)'!$B193,Demand!$C$9:$C$268,0),MATCH('SPC Backing (Hide)'!P$3,Demand!$F$8:$T$8,0))</f>
        <v>0</v>
      </c>
      <c r="Q193" s="5">
        <f>INDEX(Demand!$F$9:$T$268,MATCH('SPC Backing (Hide)'!$B193,Demand!$C$9:$C$268,0),MATCH('SPC Backing (Hide)'!Q$3,Demand!$F$8:$T$8,0))</f>
        <v>0</v>
      </c>
      <c r="R193" s="5">
        <f>INDEX(Demand!$F$9:$T$268,MATCH('SPC Backing (Hide)'!$B193,Demand!$C$9:$C$268,0),MATCH('SPC Backing (Hide)'!R$3,Demand!$F$8:$T$8,0))</f>
        <v>0</v>
      </c>
      <c r="S193" s="5">
        <f>INDEX(Demand!$F$9:$T$268,MATCH('SPC Backing (Hide)'!$B193,Demand!$C$9:$C$268,0),MATCH('SPC Backing (Hide)'!S$3,Demand!$F$8:$T$8,0))</f>
        <v>0</v>
      </c>
      <c r="T193" s="6">
        <f>INDEX(Demand!$F$9:$T$268,MATCH('SPC Backing (Hide)'!$B193,Demand!$C$9:$C$268,0),MATCH('SPC Backing (Hide)'!T$3,Demand!$F$8:$T$8,0))</f>
        <v>0</v>
      </c>
      <c r="U193" s="5">
        <f t="shared" si="32"/>
        <v>0</v>
      </c>
      <c r="V193">
        <f>IF(SPC!$B$13="",1,IF(SPC!$B$12="Yes",IF(Setup!$B$11="Weekly",IF(ROW(A190)&gt;=Demand!$A$8-51,1,0),IF(ROW(A190)&gt;=Demand!$A$8-11,1,0)),IF(Setup!$B$11="Weekly",IF(AND(B193&gt;=SPC!$B$13,B193&lt;SPC!$B$14),1,0),IF(AND(MATCH(E193,$E$4:$E$263,0)&gt;=MATCH(SPC!$B$13,$E$4:$E$263,0),MATCH(E193,$E$4:$E$263,0)&lt;=MATCH(SPC!$B$14,$E$4:$E$263,0)),1,0))))</f>
        <v>1</v>
      </c>
      <c r="W193" cm="1">
        <f t="array" ref="W193">INDEX($F$4:$U$263,ROW(A190),MATCH($X$2,$F$3:$U$3,0))</f>
        <v>0</v>
      </c>
      <c r="X193" t="e">
        <f>AVERAGE(INDEX($F$4:$U$263,MATCH(SPC!$B$13,IF(Setup!$B$11="Weekly",'SPC Backing (Hide)'!$B$4:$B$263,'SPC Backing (Hide)'!$E$4:$E$263),0),MATCH($X$2,$F$3:$U$3,0)):INDEX($F$4:$U$263,MATCH(SPC!$B$14,IF(Setup!$B$11="Weekly",'SPC Backing (Hide)'!$B$4:$B$263,'SPC Backing (Hide)'!$E$4:$E$263),0),MATCH('SPC Backing (Hide)'!$X$2,'SPC Backing (Hide)'!$F$3:$U$3,0)))</f>
        <v>#N/A</v>
      </c>
      <c r="Y193" cm="1">
        <f t="array" ref="Y193">ABS(INDEX($F$4:$U$263,ROW(A190),MATCH($X$2,$F$3:$U$3,0))-INDEX($F$4:$U$263,ROW(A189),MATCH($X$2,$F$3:$U$3,0)))</f>
        <v>0</v>
      </c>
      <c r="Z193" t="e">
        <f>AVERAGE(INDEX($Y$4:$Y$263,MATCH(SPC!$B$13,IF(Setup!$B$11="Weekly",'SPC Backing (Hide)'!$B$4:$B$263,'SPC Backing (Hide)'!$E$4:$E$263),0)):INDEX($Y$4:$Y$263,MATCH(SPC!$B$14,IF(Setup!$B$11="Weekly",'SPC Backing (Hide)'!$B$4:$B$263,'SPC Backing (Hide)'!$E$4:$E$263),0),1))</f>
        <v>#N/A</v>
      </c>
      <c r="AA193" t="e">
        <f t="shared" si="33"/>
        <v>#N/A</v>
      </c>
      <c r="AB193" t="e">
        <f t="shared" si="34"/>
        <v>#N/A</v>
      </c>
      <c r="AC193" t="e">
        <f t="shared" si="35"/>
        <v>#N/A</v>
      </c>
      <c r="AD193" t="e">
        <f t="shared" si="36"/>
        <v>#N/A</v>
      </c>
      <c r="AE193" t="e">
        <f t="shared" si="37"/>
        <v>#N/A</v>
      </c>
      <c r="AF193" t="e">
        <f t="shared" si="38"/>
        <v>#N/A</v>
      </c>
      <c r="AG193" t="e">
        <f t="shared" si="39"/>
        <v>#N/A</v>
      </c>
      <c r="AH193" t="e">
        <f t="shared" si="40"/>
        <v>#N/A</v>
      </c>
      <c r="AI193" t="e">
        <f t="shared" si="47"/>
        <v>#N/A</v>
      </c>
      <c r="AJ193" t="e">
        <f t="shared" si="41"/>
        <v>#N/A</v>
      </c>
      <c r="AK193">
        <f t="shared" si="42"/>
        <v>0</v>
      </c>
      <c r="AL193" t="e">
        <f t="shared" si="43"/>
        <v>#N/A</v>
      </c>
      <c r="AM193" t="e">
        <f t="shared" si="44"/>
        <v>#N/A</v>
      </c>
      <c r="AN193" t="e">
        <f t="shared" si="45"/>
        <v>#N/A</v>
      </c>
      <c r="AO193" t="e">
        <f>_xlfn.PERCENTILE.INC(INDEX($W$4:$W$263,MATCH(SPC!$B$13,IF(Setup!$B$11="Weekly",'SPC Backing (Hide)'!$B$4:$B$263,'SPC Backing (Hide)'!$E$4:$E$263),0),1):INDEX($W$4:$W$263,MATCH(SPC!$B$14,IF(Setup!$B$11="Weekly",'SPC Backing (Hide)'!$B$4:$B$263,'SPC Backing (Hide)'!$E$4:$E$263),0),1),'SPC Backing (Hide)'!$AO$3)</f>
        <v>#N/A</v>
      </c>
      <c r="AP193" t="e">
        <f>IF(_xlfn.PERCENTILE.INC(INDEX($W$4:$W$263,MATCH(SPC!$B$13,IF(Setup!$B$11="Weekly",'SPC Backing (Hide)'!$B$4:$B$263,'SPC Backing (Hide)'!$E$4:$E$263),0),1):INDEX($W$4:$W$263,MATCH(SPC!$B$14,IF(Setup!$B$11="Weekly",'SPC Backing (Hide)'!$B$4:$B$263,'SPC Backing (Hide)'!$E$4:$E$263),0),1),'SPC Backing (Hide)'!$AP$3)=AO193,_xlfn.PERCENTILE.INC(INDEX($W$4:$W$263,MATCH(SPC!$B$13,IF(Setup!$B$11="Weekly",'SPC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3" t="e">
        <f t="shared" si="46"/>
        <v>#N/A</v>
      </c>
    </row>
    <row r="194" spans="2:43" x14ac:dyDescent="0.35">
      <c r="B194" s="12" t="str">
        <f>Demand!C199</f>
        <v/>
      </c>
      <c r="C194" s="57" t="str">
        <f>Demand!D199</f>
        <v/>
      </c>
      <c r="D194" s="57" t="str">
        <f>Demand!E199</f>
        <v/>
      </c>
      <c r="E194" s="57" t="e">
        <f>TEXT(D194*29,"mmm")&amp;"-"&amp;IF(D194=1,MAX($C$4:C193)+1,MAX($C$4:C193))</f>
        <v>#VALUE!</v>
      </c>
      <c r="F194" s="7">
        <f>INDEX(Demand!$F$9:$T$268,MATCH('SPC Backing (Hide)'!$B194,Demand!$C$9:$C$268,0),MATCH('SPC Backing (Hide)'!F$3,Demand!$F$8:$T$8,0))</f>
        <v>0</v>
      </c>
      <c r="G194" s="5">
        <f>INDEX(Demand!$F$9:$T$268,MATCH('SPC Backing (Hide)'!$B194,Demand!$C$9:$C$268,0),MATCH('SPC Backing (Hide)'!G$3,Demand!$F$8:$T$8,0))</f>
        <v>0</v>
      </c>
      <c r="H194" s="5">
        <f>INDEX(Demand!$F$9:$T$268,MATCH('SPC Backing (Hide)'!$B194,Demand!$C$9:$C$268,0),MATCH('SPC Backing (Hide)'!H$3,Demand!$F$8:$T$8,0))</f>
        <v>0</v>
      </c>
      <c r="I194" s="5">
        <f>INDEX(Demand!$F$9:$T$268,MATCH('SPC Backing (Hide)'!$B194,Demand!$C$9:$C$268,0),MATCH('SPC Backing (Hide)'!I$3,Demand!$F$8:$T$8,0))</f>
        <v>0</v>
      </c>
      <c r="J194" s="5">
        <f>INDEX(Demand!$F$9:$T$268,MATCH('SPC Backing (Hide)'!$B194,Demand!$C$9:$C$268,0),MATCH('SPC Backing (Hide)'!J$3,Demand!$F$8:$T$8,0))</f>
        <v>0</v>
      </c>
      <c r="K194" s="5">
        <f>INDEX(Demand!$F$9:$T$268,MATCH('SPC Backing (Hide)'!$B194,Demand!$C$9:$C$268,0),MATCH('SPC Backing (Hide)'!K$3,Demand!$F$8:$T$8,0))</f>
        <v>0</v>
      </c>
      <c r="L194" s="5">
        <f>INDEX(Demand!$F$9:$T$268,MATCH('SPC Backing (Hide)'!$B194,Demand!$C$9:$C$268,0),MATCH('SPC Backing (Hide)'!L$3,Demand!$F$8:$T$8,0))</f>
        <v>0</v>
      </c>
      <c r="M194" s="5">
        <f>INDEX(Demand!$F$9:$T$268,MATCH('SPC Backing (Hide)'!$B194,Demand!$C$9:$C$268,0),MATCH('SPC Backing (Hide)'!M$3,Demand!$F$8:$T$8,0))</f>
        <v>0</v>
      </c>
      <c r="N194" s="5">
        <f>INDEX(Demand!$F$9:$T$268,MATCH('SPC Backing (Hide)'!$B194,Demand!$C$9:$C$268,0),MATCH('SPC Backing (Hide)'!N$3,Demand!$F$8:$T$8,0))</f>
        <v>0</v>
      </c>
      <c r="O194" s="5">
        <f>INDEX(Demand!$F$9:$T$268,MATCH('SPC Backing (Hide)'!$B194,Demand!$C$9:$C$268,0),MATCH('SPC Backing (Hide)'!O$3,Demand!$F$8:$T$8,0))</f>
        <v>0</v>
      </c>
      <c r="P194" s="5">
        <f>INDEX(Demand!$F$9:$T$268,MATCH('SPC Backing (Hide)'!$B194,Demand!$C$9:$C$268,0),MATCH('SPC Backing (Hide)'!P$3,Demand!$F$8:$T$8,0))</f>
        <v>0</v>
      </c>
      <c r="Q194" s="5">
        <f>INDEX(Demand!$F$9:$T$268,MATCH('SPC Backing (Hide)'!$B194,Demand!$C$9:$C$268,0),MATCH('SPC Backing (Hide)'!Q$3,Demand!$F$8:$T$8,0))</f>
        <v>0</v>
      </c>
      <c r="R194" s="5">
        <f>INDEX(Demand!$F$9:$T$268,MATCH('SPC Backing (Hide)'!$B194,Demand!$C$9:$C$268,0),MATCH('SPC Backing (Hide)'!R$3,Demand!$F$8:$T$8,0))</f>
        <v>0</v>
      </c>
      <c r="S194" s="5">
        <f>INDEX(Demand!$F$9:$T$268,MATCH('SPC Backing (Hide)'!$B194,Demand!$C$9:$C$268,0),MATCH('SPC Backing (Hide)'!S$3,Demand!$F$8:$T$8,0))</f>
        <v>0</v>
      </c>
      <c r="T194" s="6">
        <f>INDEX(Demand!$F$9:$T$268,MATCH('SPC Backing (Hide)'!$B194,Demand!$C$9:$C$268,0),MATCH('SPC Backing (Hide)'!T$3,Demand!$F$8:$T$8,0))</f>
        <v>0</v>
      </c>
      <c r="U194" s="5">
        <f t="shared" si="32"/>
        <v>0</v>
      </c>
      <c r="V194">
        <f>IF(SPC!$B$13="",1,IF(SPC!$B$12="Yes",IF(Setup!$B$11="Weekly",IF(ROW(A191)&gt;=Demand!$A$8-51,1,0),IF(ROW(A191)&gt;=Demand!$A$8-11,1,0)),IF(Setup!$B$11="Weekly",IF(AND(B194&gt;=SPC!$B$13,B194&lt;SPC!$B$14),1,0),IF(AND(MATCH(E194,$E$4:$E$263,0)&gt;=MATCH(SPC!$B$13,$E$4:$E$263,0),MATCH(E194,$E$4:$E$263,0)&lt;=MATCH(SPC!$B$14,$E$4:$E$263,0)),1,0))))</f>
        <v>1</v>
      </c>
      <c r="W194" cm="1">
        <f t="array" ref="W194">INDEX($F$4:$U$263,ROW(A191),MATCH($X$2,$F$3:$U$3,0))</f>
        <v>0</v>
      </c>
      <c r="X194" t="e">
        <f>AVERAGE(INDEX($F$4:$U$263,MATCH(SPC!$B$13,IF(Setup!$B$11="Weekly",'SPC Backing (Hide)'!$B$4:$B$263,'SPC Backing (Hide)'!$E$4:$E$263),0),MATCH($X$2,$F$3:$U$3,0)):INDEX($F$4:$U$263,MATCH(SPC!$B$14,IF(Setup!$B$11="Weekly",'SPC Backing (Hide)'!$B$4:$B$263,'SPC Backing (Hide)'!$E$4:$E$263),0),MATCH('SPC Backing (Hide)'!$X$2,'SPC Backing (Hide)'!$F$3:$U$3,0)))</f>
        <v>#N/A</v>
      </c>
      <c r="Y194" cm="1">
        <f t="array" ref="Y194">ABS(INDEX($F$4:$U$263,ROW(A191),MATCH($X$2,$F$3:$U$3,0))-INDEX($F$4:$U$263,ROW(A190),MATCH($X$2,$F$3:$U$3,0)))</f>
        <v>0</v>
      </c>
      <c r="Z194" t="e">
        <f>AVERAGE(INDEX($Y$4:$Y$263,MATCH(SPC!$B$13,IF(Setup!$B$11="Weekly",'SPC Backing (Hide)'!$B$4:$B$263,'SPC Backing (Hide)'!$E$4:$E$263),0)):INDEX($Y$4:$Y$263,MATCH(SPC!$B$14,IF(Setup!$B$11="Weekly",'SPC Backing (Hide)'!$B$4:$B$263,'SPC Backing (Hide)'!$E$4:$E$263),0),1))</f>
        <v>#N/A</v>
      </c>
      <c r="AA194" t="e">
        <f t="shared" si="33"/>
        <v>#N/A</v>
      </c>
      <c r="AB194" t="e">
        <f t="shared" si="34"/>
        <v>#N/A</v>
      </c>
      <c r="AC194" t="e">
        <f t="shared" si="35"/>
        <v>#N/A</v>
      </c>
      <c r="AD194" t="e">
        <f t="shared" si="36"/>
        <v>#N/A</v>
      </c>
      <c r="AE194" t="e">
        <f t="shared" si="37"/>
        <v>#N/A</v>
      </c>
      <c r="AF194" t="e">
        <f t="shared" si="38"/>
        <v>#N/A</v>
      </c>
      <c r="AG194" t="e">
        <f t="shared" si="39"/>
        <v>#N/A</v>
      </c>
      <c r="AH194" t="e">
        <f t="shared" si="40"/>
        <v>#N/A</v>
      </c>
      <c r="AI194" t="e">
        <f t="shared" si="47"/>
        <v>#N/A</v>
      </c>
      <c r="AJ194" t="e">
        <f t="shared" si="41"/>
        <v>#N/A</v>
      </c>
      <c r="AK194">
        <f t="shared" si="42"/>
        <v>0</v>
      </c>
      <c r="AL194" t="e">
        <f t="shared" si="43"/>
        <v>#N/A</v>
      </c>
      <c r="AM194" t="e">
        <f t="shared" si="44"/>
        <v>#N/A</v>
      </c>
      <c r="AN194" t="e">
        <f t="shared" si="45"/>
        <v>#N/A</v>
      </c>
      <c r="AO194" t="e">
        <f>_xlfn.PERCENTILE.INC(INDEX($W$4:$W$263,MATCH(SPC!$B$13,IF(Setup!$B$11="Weekly",'SPC Backing (Hide)'!$B$4:$B$263,'SPC Backing (Hide)'!$E$4:$E$263),0),1):INDEX($W$4:$W$263,MATCH(SPC!$B$14,IF(Setup!$B$11="Weekly",'SPC Backing (Hide)'!$B$4:$B$263,'SPC Backing (Hide)'!$E$4:$E$263),0),1),'SPC Backing (Hide)'!$AO$3)</f>
        <v>#N/A</v>
      </c>
      <c r="AP194" t="e">
        <f>IF(_xlfn.PERCENTILE.INC(INDEX($W$4:$W$263,MATCH(SPC!$B$13,IF(Setup!$B$11="Weekly",'SPC Backing (Hide)'!$B$4:$B$263,'SPC Backing (Hide)'!$E$4:$E$263),0),1):INDEX($W$4:$W$263,MATCH(SPC!$B$14,IF(Setup!$B$11="Weekly",'SPC Backing (Hide)'!$B$4:$B$263,'SPC Backing (Hide)'!$E$4:$E$263),0),1),'SPC Backing (Hide)'!$AP$3)=AO194,_xlfn.PERCENTILE.INC(INDEX($W$4:$W$263,MATCH(SPC!$B$13,IF(Setup!$B$11="Weekly",'SPC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4" t="e">
        <f t="shared" si="46"/>
        <v>#N/A</v>
      </c>
    </row>
    <row r="195" spans="2:43" x14ac:dyDescent="0.35">
      <c r="B195" s="12" t="str">
        <f>Demand!C200</f>
        <v/>
      </c>
      <c r="C195" s="57" t="str">
        <f>Demand!D200</f>
        <v/>
      </c>
      <c r="D195" s="57" t="str">
        <f>Demand!E200</f>
        <v/>
      </c>
      <c r="E195" s="57" t="e">
        <f>TEXT(D195*29,"mmm")&amp;"-"&amp;IF(D195=1,MAX($C$4:C194)+1,MAX($C$4:C194))</f>
        <v>#VALUE!</v>
      </c>
      <c r="F195" s="7">
        <f>INDEX(Demand!$F$9:$T$268,MATCH('SPC Backing (Hide)'!$B195,Demand!$C$9:$C$268,0),MATCH('SPC Backing (Hide)'!F$3,Demand!$F$8:$T$8,0))</f>
        <v>0</v>
      </c>
      <c r="G195" s="5">
        <f>INDEX(Demand!$F$9:$T$268,MATCH('SPC Backing (Hide)'!$B195,Demand!$C$9:$C$268,0),MATCH('SPC Backing (Hide)'!G$3,Demand!$F$8:$T$8,0))</f>
        <v>0</v>
      </c>
      <c r="H195" s="5">
        <f>INDEX(Demand!$F$9:$T$268,MATCH('SPC Backing (Hide)'!$B195,Demand!$C$9:$C$268,0),MATCH('SPC Backing (Hide)'!H$3,Demand!$F$8:$T$8,0))</f>
        <v>0</v>
      </c>
      <c r="I195" s="5">
        <f>INDEX(Demand!$F$9:$T$268,MATCH('SPC Backing (Hide)'!$B195,Demand!$C$9:$C$268,0),MATCH('SPC Backing (Hide)'!I$3,Demand!$F$8:$T$8,0))</f>
        <v>0</v>
      </c>
      <c r="J195" s="5">
        <f>INDEX(Demand!$F$9:$T$268,MATCH('SPC Backing (Hide)'!$B195,Demand!$C$9:$C$268,0),MATCH('SPC Backing (Hide)'!J$3,Demand!$F$8:$T$8,0))</f>
        <v>0</v>
      </c>
      <c r="K195" s="5">
        <f>INDEX(Demand!$F$9:$T$268,MATCH('SPC Backing (Hide)'!$B195,Demand!$C$9:$C$268,0),MATCH('SPC Backing (Hide)'!K$3,Demand!$F$8:$T$8,0))</f>
        <v>0</v>
      </c>
      <c r="L195" s="5">
        <f>INDEX(Demand!$F$9:$T$268,MATCH('SPC Backing (Hide)'!$B195,Demand!$C$9:$C$268,0),MATCH('SPC Backing (Hide)'!L$3,Demand!$F$8:$T$8,0))</f>
        <v>0</v>
      </c>
      <c r="M195" s="5">
        <f>INDEX(Demand!$F$9:$T$268,MATCH('SPC Backing (Hide)'!$B195,Demand!$C$9:$C$268,0),MATCH('SPC Backing (Hide)'!M$3,Demand!$F$8:$T$8,0))</f>
        <v>0</v>
      </c>
      <c r="N195" s="5">
        <f>INDEX(Demand!$F$9:$T$268,MATCH('SPC Backing (Hide)'!$B195,Demand!$C$9:$C$268,0),MATCH('SPC Backing (Hide)'!N$3,Demand!$F$8:$T$8,0))</f>
        <v>0</v>
      </c>
      <c r="O195" s="5">
        <f>INDEX(Demand!$F$9:$T$268,MATCH('SPC Backing (Hide)'!$B195,Demand!$C$9:$C$268,0),MATCH('SPC Backing (Hide)'!O$3,Demand!$F$8:$T$8,0))</f>
        <v>0</v>
      </c>
      <c r="P195" s="5">
        <f>INDEX(Demand!$F$9:$T$268,MATCH('SPC Backing (Hide)'!$B195,Demand!$C$9:$C$268,0),MATCH('SPC Backing (Hide)'!P$3,Demand!$F$8:$T$8,0))</f>
        <v>0</v>
      </c>
      <c r="Q195" s="5">
        <f>INDEX(Demand!$F$9:$T$268,MATCH('SPC Backing (Hide)'!$B195,Demand!$C$9:$C$268,0),MATCH('SPC Backing (Hide)'!Q$3,Demand!$F$8:$T$8,0))</f>
        <v>0</v>
      </c>
      <c r="R195" s="5">
        <f>INDEX(Demand!$F$9:$T$268,MATCH('SPC Backing (Hide)'!$B195,Demand!$C$9:$C$268,0),MATCH('SPC Backing (Hide)'!R$3,Demand!$F$8:$T$8,0))</f>
        <v>0</v>
      </c>
      <c r="S195" s="5">
        <f>INDEX(Demand!$F$9:$T$268,MATCH('SPC Backing (Hide)'!$B195,Demand!$C$9:$C$268,0),MATCH('SPC Backing (Hide)'!S$3,Demand!$F$8:$T$8,0))</f>
        <v>0</v>
      </c>
      <c r="T195" s="6">
        <f>INDEX(Demand!$F$9:$T$268,MATCH('SPC Backing (Hide)'!$B195,Demand!$C$9:$C$268,0),MATCH('SPC Backing (Hide)'!T$3,Demand!$F$8:$T$8,0))</f>
        <v>0</v>
      </c>
      <c r="U195" s="5">
        <f t="shared" si="32"/>
        <v>0</v>
      </c>
      <c r="V195">
        <f>IF(SPC!$B$13="",1,IF(SPC!$B$12="Yes",IF(Setup!$B$11="Weekly",IF(ROW(A192)&gt;=Demand!$A$8-51,1,0),IF(ROW(A192)&gt;=Demand!$A$8-11,1,0)),IF(Setup!$B$11="Weekly",IF(AND(B195&gt;=SPC!$B$13,B195&lt;SPC!$B$14),1,0),IF(AND(MATCH(E195,$E$4:$E$263,0)&gt;=MATCH(SPC!$B$13,$E$4:$E$263,0),MATCH(E195,$E$4:$E$263,0)&lt;=MATCH(SPC!$B$14,$E$4:$E$263,0)),1,0))))</f>
        <v>1</v>
      </c>
      <c r="W195" cm="1">
        <f t="array" ref="W195">INDEX($F$4:$U$263,ROW(A192),MATCH($X$2,$F$3:$U$3,0))</f>
        <v>0</v>
      </c>
      <c r="X195" t="e">
        <f>AVERAGE(INDEX($F$4:$U$263,MATCH(SPC!$B$13,IF(Setup!$B$11="Weekly",'SPC Backing (Hide)'!$B$4:$B$263,'SPC Backing (Hide)'!$E$4:$E$263),0),MATCH($X$2,$F$3:$U$3,0)):INDEX($F$4:$U$263,MATCH(SPC!$B$14,IF(Setup!$B$11="Weekly",'SPC Backing (Hide)'!$B$4:$B$263,'SPC Backing (Hide)'!$E$4:$E$263),0),MATCH('SPC Backing (Hide)'!$X$2,'SPC Backing (Hide)'!$F$3:$U$3,0)))</f>
        <v>#N/A</v>
      </c>
      <c r="Y195" cm="1">
        <f t="array" ref="Y195">ABS(INDEX($F$4:$U$263,ROW(A192),MATCH($X$2,$F$3:$U$3,0))-INDEX($F$4:$U$263,ROW(A191),MATCH($X$2,$F$3:$U$3,0)))</f>
        <v>0</v>
      </c>
      <c r="Z195" t="e">
        <f>AVERAGE(INDEX($Y$4:$Y$263,MATCH(SPC!$B$13,IF(Setup!$B$11="Weekly",'SPC Backing (Hide)'!$B$4:$B$263,'SPC Backing (Hide)'!$E$4:$E$263),0)):INDEX($Y$4:$Y$263,MATCH(SPC!$B$14,IF(Setup!$B$11="Weekly",'SPC Backing (Hide)'!$B$4:$B$263,'SPC Backing (Hide)'!$E$4:$E$263),0),1))</f>
        <v>#N/A</v>
      </c>
      <c r="AA195" t="e">
        <f t="shared" si="33"/>
        <v>#N/A</v>
      </c>
      <c r="AB195" t="e">
        <f t="shared" si="34"/>
        <v>#N/A</v>
      </c>
      <c r="AC195" t="e">
        <f t="shared" si="35"/>
        <v>#N/A</v>
      </c>
      <c r="AD195" t="e">
        <f t="shared" si="36"/>
        <v>#N/A</v>
      </c>
      <c r="AE195" t="e">
        <f t="shared" si="37"/>
        <v>#N/A</v>
      </c>
      <c r="AF195" t="e">
        <f t="shared" si="38"/>
        <v>#N/A</v>
      </c>
      <c r="AG195" t="e">
        <f t="shared" si="39"/>
        <v>#N/A</v>
      </c>
      <c r="AH195" t="e">
        <f t="shared" si="40"/>
        <v>#N/A</v>
      </c>
      <c r="AI195" t="e">
        <f t="shared" si="47"/>
        <v>#N/A</v>
      </c>
      <c r="AJ195" t="e">
        <f t="shared" si="41"/>
        <v>#N/A</v>
      </c>
      <c r="AK195">
        <f t="shared" si="42"/>
        <v>0</v>
      </c>
      <c r="AL195" t="e">
        <f t="shared" si="43"/>
        <v>#N/A</v>
      </c>
      <c r="AM195" t="e">
        <f t="shared" si="44"/>
        <v>#N/A</v>
      </c>
      <c r="AN195" t="e">
        <f t="shared" si="45"/>
        <v>#N/A</v>
      </c>
      <c r="AO195" t="e">
        <f>_xlfn.PERCENTILE.INC(INDEX($W$4:$W$263,MATCH(SPC!$B$13,IF(Setup!$B$11="Weekly",'SPC Backing (Hide)'!$B$4:$B$263,'SPC Backing (Hide)'!$E$4:$E$263),0),1):INDEX($W$4:$W$263,MATCH(SPC!$B$14,IF(Setup!$B$11="Weekly",'SPC Backing (Hide)'!$B$4:$B$263,'SPC Backing (Hide)'!$E$4:$E$263),0),1),'SPC Backing (Hide)'!$AO$3)</f>
        <v>#N/A</v>
      </c>
      <c r="AP195" t="e">
        <f>IF(_xlfn.PERCENTILE.INC(INDEX($W$4:$W$263,MATCH(SPC!$B$13,IF(Setup!$B$11="Weekly",'SPC Backing (Hide)'!$B$4:$B$263,'SPC Backing (Hide)'!$E$4:$E$263),0),1):INDEX($W$4:$W$263,MATCH(SPC!$B$14,IF(Setup!$B$11="Weekly",'SPC Backing (Hide)'!$B$4:$B$263,'SPC Backing (Hide)'!$E$4:$E$263),0),1),'SPC Backing (Hide)'!$AP$3)=AO195,_xlfn.PERCENTILE.INC(INDEX($W$4:$W$263,MATCH(SPC!$B$13,IF(Setup!$B$11="Weekly",'SPC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5" t="e">
        <f t="shared" si="46"/>
        <v>#N/A</v>
      </c>
    </row>
    <row r="196" spans="2:43" x14ac:dyDescent="0.35">
      <c r="B196" s="12" t="str">
        <f>Demand!C201</f>
        <v/>
      </c>
      <c r="C196" s="57" t="str">
        <f>Demand!D201</f>
        <v/>
      </c>
      <c r="D196" s="57" t="str">
        <f>Demand!E201</f>
        <v/>
      </c>
      <c r="E196" s="57" t="e">
        <f>TEXT(D196*29,"mmm")&amp;"-"&amp;IF(D196=1,MAX($C$4:C195)+1,MAX($C$4:C195))</f>
        <v>#VALUE!</v>
      </c>
      <c r="F196" s="7">
        <f>INDEX(Demand!$F$9:$T$268,MATCH('SPC Backing (Hide)'!$B196,Demand!$C$9:$C$268,0),MATCH('SPC Backing (Hide)'!F$3,Demand!$F$8:$T$8,0))</f>
        <v>0</v>
      </c>
      <c r="G196" s="5">
        <f>INDEX(Demand!$F$9:$T$268,MATCH('SPC Backing (Hide)'!$B196,Demand!$C$9:$C$268,0),MATCH('SPC Backing (Hide)'!G$3,Demand!$F$8:$T$8,0))</f>
        <v>0</v>
      </c>
      <c r="H196" s="5">
        <f>INDEX(Demand!$F$9:$T$268,MATCH('SPC Backing (Hide)'!$B196,Demand!$C$9:$C$268,0),MATCH('SPC Backing (Hide)'!H$3,Demand!$F$8:$T$8,0))</f>
        <v>0</v>
      </c>
      <c r="I196" s="5">
        <f>INDEX(Demand!$F$9:$T$268,MATCH('SPC Backing (Hide)'!$B196,Demand!$C$9:$C$268,0),MATCH('SPC Backing (Hide)'!I$3,Demand!$F$8:$T$8,0))</f>
        <v>0</v>
      </c>
      <c r="J196" s="5">
        <f>INDEX(Demand!$F$9:$T$268,MATCH('SPC Backing (Hide)'!$B196,Demand!$C$9:$C$268,0),MATCH('SPC Backing (Hide)'!J$3,Demand!$F$8:$T$8,0))</f>
        <v>0</v>
      </c>
      <c r="K196" s="5">
        <f>INDEX(Demand!$F$9:$T$268,MATCH('SPC Backing (Hide)'!$B196,Demand!$C$9:$C$268,0),MATCH('SPC Backing (Hide)'!K$3,Demand!$F$8:$T$8,0))</f>
        <v>0</v>
      </c>
      <c r="L196" s="5">
        <f>INDEX(Demand!$F$9:$T$268,MATCH('SPC Backing (Hide)'!$B196,Demand!$C$9:$C$268,0),MATCH('SPC Backing (Hide)'!L$3,Demand!$F$8:$T$8,0))</f>
        <v>0</v>
      </c>
      <c r="M196" s="5">
        <f>INDEX(Demand!$F$9:$T$268,MATCH('SPC Backing (Hide)'!$B196,Demand!$C$9:$C$268,0),MATCH('SPC Backing (Hide)'!M$3,Demand!$F$8:$T$8,0))</f>
        <v>0</v>
      </c>
      <c r="N196" s="5">
        <f>INDEX(Demand!$F$9:$T$268,MATCH('SPC Backing (Hide)'!$B196,Demand!$C$9:$C$268,0),MATCH('SPC Backing (Hide)'!N$3,Demand!$F$8:$T$8,0))</f>
        <v>0</v>
      </c>
      <c r="O196" s="5">
        <f>INDEX(Demand!$F$9:$T$268,MATCH('SPC Backing (Hide)'!$B196,Demand!$C$9:$C$268,0),MATCH('SPC Backing (Hide)'!O$3,Demand!$F$8:$T$8,0))</f>
        <v>0</v>
      </c>
      <c r="P196" s="5">
        <f>INDEX(Demand!$F$9:$T$268,MATCH('SPC Backing (Hide)'!$B196,Demand!$C$9:$C$268,0),MATCH('SPC Backing (Hide)'!P$3,Demand!$F$8:$T$8,0))</f>
        <v>0</v>
      </c>
      <c r="Q196" s="5">
        <f>INDEX(Demand!$F$9:$T$268,MATCH('SPC Backing (Hide)'!$B196,Demand!$C$9:$C$268,0),MATCH('SPC Backing (Hide)'!Q$3,Demand!$F$8:$T$8,0))</f>
        <v>0</v>
      </c>
      <c r="R196" s="5">
        <f>INDEX(Demand!$F$9:$T$268,MATCH('SPC Backing (Hide)'!$B196,Demand!$C$9:$C$268,0),MATCH('SPC Backing (Hide)'!R$3,Demand!$F$8:$T$8,0))</f>
        <v>0</v>
      </c>
      <c r="S196" s="5">
        <f>INDEX(Demand!$F$9:$T$268,MATCH('SPC Backing (Hide)'!$B196,Demand!$C$9:$C$268,0),MATCH('SPC Backing (Hide)'!S$3,Demand!$F$8:$T$8,0))</f>
        <v>0</v>
      </c>
      <c r="T196" s="6">
        <f>INDEX(Demand!$F$9:$T$268,MATCH('SPC Backing (Hide)'!$B196,Demand!$C$9:$C$268,0),MATCH('SPC Backing (Hide)'!T$3,Demand!$F$8:$T$8,0))</f>
        <v>0</v>
      </c>
      <c r="U196" s="5">
        <f t="shared" si="32"/>
        <v>0</v>
      </c>
      <c r="V196">
        <f>IF(SPC!$B$13="",1,IF(SPC!$B$12="Yes",IF(Setup!$B$11="Weekly",IF(ROW(A193)&gt;=Demand!$A$8-51,1,0),IF(ROW(A193)&gt;=Demand!$A$8-11,1,0)),IF(Setup!$B$11="Weekly",IF(AND(B196&gt;=SPC!$B$13,B196&lt;SPC!$B$14),1,0),IF(AND(MATCH(E196,$E$4:$E$263,0)&gt;=MATCH(SPC!$B$13,$E$4:$E$263,0),MATCH(E196,$E$4:$E$263,0)&lt;=MATCH(SPC!$B$14,$E$4:$E$263,0)),1,0))))</f>
        <v>1</v>
      </c>
      <c r="W196" cm="1">
        <f t="array" ref="W196">INDEX($F$4:$U$263,ROW(A193),MATCH($X$2,$F$3:$U$3,0))</f>
        <v>0</v>
      </c>
      <c r="X196" t="e">
        <f>AVERAGE(INDEX($F$4:$U$263,MATCH(SPC!$B$13,IF(Setup!$B$11="Weekly",'SPC Backing (Hide)'!$B$4:$B$263,'SPC Backing (Hide)'!$E$4:$E$263),0),MATCH($X$2,$F$3:$U$3,0)):INDEX($F$4:$U$263,MATCH(SPC!$B$14,IF(Setup!$B$11="Weekly",'SPC Backing (Hide)'!$B$4:$B$263,'SPC Backing (Hide)'!$E$4:$E$263),0),MATCH('SPC Backing (Hide)'!$X$2,'SPC Backing (Hide)'!$F$3:$U$3,0)))</f>
        <v>#N/A</v>
      </c>
      <c r="Y196" cm="1">
        <f t="array" ref="Y196">ABS(INDEX($F$4:$U$263,ROW(A193),MATCH($X$2,$F$3:$U$3,0))-INDEX($F$4:$U$263,ROW(A192),MATCH($X$2,$F$3:$U$3,0)))</f>
        <v>0</v>
      </c>
      <c r="Z196" t="e">
        <f>AVERAGE(INDEX($Y$4:$Y$263,MATCH(SPC!$B$13,IF(Setup!$B$11="Weekly",'SPC Backing (Hide)'!$B$4:$B$263,'SPC Backing (Hide)'!$E$4:$E$263),0)):INDEX($Y$4:$Y$263,MATCH(SPC!$B$14,IF(Setup!$B$11="Weekly",'SPC Backing (Hide)'!$B$4:$B$263,'SPC Backing (Hide)'!$E$4:$E$263),0),1))</f>
        <v>#N/A</v>
      </c>
      <c r="AA196" t="e">
        <f t="shared" si="33"/>
        <v>#N/A</v>
      </c>
      <c r="AB196" t="e">
        <f t="shared" si="34"/>
        <v>#N/A</v>
      </c>
      <c r="AC196" t="e">
        <f t="shared" si="35"/>
        <v>#N/A</v>
      </c>
      <c r="AD196" t="e">
        <f t="shared" si="36"/>
        <v>#N/A</v>
      </c>
      <c r="AE196" t="e">
        <f t="shared" si="37"/>
        <v>#N/A</v>
      </c>
      <c r="AF196" t="e">
        <f t="shared" si="38"/>
        <v>#N/A</v>
      </c>
      <c r="AG196" t="e">
        <f t="shared" si="39"/>
        <v>#N/A</v>
      </c>
      <c r="AH196" t="e">
        <f t="shared" si="40"/>
        <v>#N/A</v>
      </c>
      <c r="AI196" t="e">
        <f t="shared" si="47"/>
        <v>#N/A</v>
      </c>
      <c r="AJ196" t="e">
        <f t="shared" si="41"/>
        <v>#N/A</v>
      </c>
      <c r="AK196">
        <f t="shared" si="42"/>
        <v>0</v>
      </c>
      <c r="AL196" t="e">
        <f t="shared" si="43"/>
        <v>#N/A</v>
      </c>
      <c r="AM196" t="e">
        <f t="shared" si="44"/>
        <v>#N/A</v>
      </c>
      <c r="AN196" t="e">
        <f t="shared" si="45"/>
        <v>#N/A</v>
      </c>
      <c r="AO196" t="e">
        <f>_xlfn.PERCENTILE.INC(INDEX($W$4:$W$263,MATCH(SPC!$B$13,IF(Setup!$B$11="Weekly",'SPC Backing (Hide)'!$B$4:$B$263,'SPC Backing (Hide)'!$E$4:$E$263),0),1):INDEX($W$4:$W$263,MATCH(SPC!$B$14,IF(Setup!$B$11="Weekly",'SPC Backing (Hide)'!$B$4:$B$263,'SPC Backing (Hide)'!$E$4:$E$263),0),1),'SPC Backing (Hide)'!$AO$3)</f>
        <v>#N/A</v>
      </c>
      <c r="AP196" t="e">
        <f>IF(_xlfn.PERCENTILE.INC(INDEX($W$4:$W$263,MATCH(SPC!$B$13,IF(Setup!$B$11="Weekly",'SPC Backing (Hide)'!$B$4:$B$263,'SPC Backing (Hide)'!$E$4:$E$263),0),1):INDEX($W$4:$W$263,MATCH(SPC!$B$14,IF(Setup!$B$11="Weekly",'SPC Backing (Hide)'!$B$4:$B$263,'SPC Backing (Hide)'!$E$4:$E$263),0),1),'SPC Backing (Hide)'!$AP$3)=AO196,_xlfn.PERCENTILE.INC(INDEX($W$4:$W$263,MATCH(SPC!$B$13,IF(Setup!$B$11="Weekly",'SPC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6" t="e">
        <f t="shared" si="46"/>
        <v>#N/A</v>
      </c>
    </row>
    <row r="197" spans="2:43" x14ac:dyDescent="0.35">
      <c r="B197" s="12" t="str">
        <f>Demand!C202</f>
        <v/>
      </c>
      <c r="C197" s="57" t="str">
        <f>Demand!D202</f>
        <v/>
      </c>
      <c r="D197" s="57" t="str">
        <f>Demand!E202</f>
        <v/>
      </c>
      <c r="E197" s="57" t="e">
        <f>TEXT(D197*29,"mmm")&amp;"-"&amp;IF(D197=1,MAX($C$4:C196)+1,MAX($C$4:C196))</f>
        <v>#VALUE!</v>
      </c>
      <c r="F197" s="7">
        <f>INDEX(Demand!$F$9:$T$268,MATCH('SPC Backing (Hide)'!$B197,Demand!$C$9:$C$268,0),MATCH('SPC Backing (Hide)'!F$3,Demand!$F$8:$T$8,0))</f>
        <v>0</v>
      </c>
      <c r="G197" s="5">
        <f>INDEX(Demand!$F$9:$T$268,MATCH('SPC Backing (Hide)'!$B197,Demand!$C$9:$C$268,0),MATCH('SPC Backing (Hide)'!G$3,Demand!$F$8:$T$8,0))</f>
        <v>0</v>
      </c>
      <c r="H197" s="5">
        <f>INDEX(Demand!$F$9:$T$268,MATCH('SPC Backing (Hide)'!$B197,Demand!$C$9:$C$268,0),MATCH('SPC Backing (Hide)'!H$3,Demand!$F$8:$T$8,0))</f>
        <v>0</v>
      </c>
      <c r="I197" s="5">
        <f>INDEX(Demand!$F$9:$T$268,MATCH('SPC Backing (Hide)'!$B197,Demand!$C$9:$C$268,0),MATCH('SPC Backing (Hide)'!I$3,Demand!$F$8:$T$8,0))</f>
        <v>0</v>
      </c>
      <c r="J197" s="5">
        <f>INDEX(Demand!$F$9:$T$268,MATCH('SPC Backing (Hide)'!$B197,Demand!$C$9:$C$268,0),MATCH('SPC Backing (Hide)'!J$3,Demand!$F$8:$T$8,0))</f>
        <v>0</v>
      </c>
      <c r="K197" s="5">
        <f>INDEX(Demand!$F$9:$T$268,MATCH('SPC Backing (Hide)'!$B197,Demand!$C$9:$C$268,0),MATCH('SPC Backing (Hide)'!K$3,Demand!$F$8:$T$8,0))</f>
        <v>0</v>
      </c>
      <c r="L197" s="5">
        <f>INDEX(Demand!$F$9:$T$268,MATCH('SPC Backing (Hide)'!$B197,Demand!$C$9:$C$268,0),MATCH('SPC Backing (Hide)'!L$3,Demand!$F$8:$T$8,0))</f>
        <v>0</v>
      </c>
      <c r="M197" s="5">
        <f>INDEX(Demand!$F$9:$T$268,MATCH('SPC Backing (Hide)'!$B197,Demand!$C$9:$C$268,0),MATCH('SPC Backing (Hide)'!M$3,Demand!$F$8:$T$8,0))</f>
        <v>0</v>
      </c>
      <c r="N197" s="5">
        <f>INDEX(Demand!$F$9:$T$268,MATCH('SPC Backing (Hide)'!$B197,Demand!$C$9:$C$268,0),MATCH('SPC Backing (Hide)'!N$3,Demand!$F$8:$T$8,0))</f>
        <v>0</v>
      </c>
      <c r="O197" s="5">
        <f>INDEX(Demand!$F$9:$T$268,MATCH('SPC Backing (Hide)'!$B197,Demand!$C$9:$C$268,0),MATCH('SPC Backing (Hide)'!O$3,Demand!$F$8:$T$8,0))</f>
        <v>0</v>
      </c>
      <c r="P197" s="5">
        <f>INDEX(Demand!$F$9:$T$268,MATCH('SPC Backing (Hide)'!$B197,Demand!$C$9:$C$268,0),MATCH('SPC Backing (Hide)'!P$3,Demand!$F$8:$T$8,0))</f>
        <v>0</v>
      </c>
      <c r="Q197" s="5">
        <f>INDEX(Demand!$F$9:$T$268,MATCH('SPC Backing (Hide)'!$B197,Demand!$C$9:$C$268,0),MATCH('SPC Backing (Hide)'!Q$3,Demand!$F$8:$T$8,0))</f>
        <v>0</v>
      </c>
      <c r="R197" s="5">
        <f>INDEX(Demand!$F$9:$T$268,MATCH('SPC Backing (Hide)'!$B197,Demand!$C$9:$C$268,0),MATCH('SPC Backing (Hide)'!R$3,Demand!$F$8:$T$8,0))</f>
        <v>0</v>
      </c>
      <c r="S197" s="5">
        <f>INDEX(Demand!$F$9:$T$268,MATCH('SPC Backing (Hide)'!$B197,Demand!$C$9:$C$268,0),MATCH('SPC Backing (Hide)'!S$3,Demand!$F$8:$T$8,0))</f>
        <v>0</v>
      </c>
      <c r="T197" s="6">
        <f>INDEX(Demand!$F$9:$T$268,MATCH('SPC Backing (Hide)'!$B197,Demand!$C$9:$C$268,0),MATCH('SPC Backing (Hide)'!T$3,Demand!$F$8:$T$8,0))</f>
        <v>0</v>
      </c>
      <c r="U197" s="5">
        <f t="shared" ref="U197:U260" si="48">SUM(F197:T197)</f>
        <v>0</v>
      </c>
      <c r="V197">
        <f>IF(SPC!$B$13="",1,IF(SPC!$B$12="Yes",IF(Setup!$B$11="Weekly",IF(ROW(A194)&gt;=Demand!$A$8-51,1,0),IF(ROW(A194)&gt;=Demand!$A$8-11,1,0)),IF(Setup!$B$11="Weekly",IF(AND(B197&gt;=SPC!$B$13,B197&lt;SPC!$B$14),1,0),IF(AND(MATCH(E197,$E$4:$E$263,0)&gt;=MATCH(SPC!$B$13,$E$4:$E$263,0),MATCH(E197,$E$4:$E$263,0)&lt;=MATCH(SPC!$B$14,$E$4:$E$263,0)),1,0))))</f>
        <v>1</v>
      </c>
      <c r="W197" cm="1">
        <f t="array" ref="W197">INDEX($F$4:$U$263,ROW(A194),MATCH($X$2,$F$3:$U$3,0))</f>
        <v>0</v>
      </c>
      <c r="X197" t="e">
        <f>AVERAGE(INDEX($F$4:$U$263,MATCH(SPC!$B$13,IF(Setup!$B$11="Weekly",'SPC Backing (Hide)'!$B$4:$B$263,'SPC Backing (Hide)'!$E$4:$E$263),0),MATCH($X$2,$F$3:$U$3,0)):INDEX($F$4:$U$263,MATCH(SPC!$B$14,IF(Setup!$B$11="Weekly",'SPC Backing (Hide)'!$B$4:$B$263,'SPC Backing (Hide)'!$E$4:$E$263),0),MATCH('SPC Backing (Hide)'!$X$2,'SPC Backing (Hide)'!$F$3:$U$3,0)))</f>
        <v>#N/A</v>
      </c>
      <c r="Y197" cm="1">
        <f t="array" ref="Y197">ABS(INDEX($F$4:$U$263,ROW(A194),MATCH($X$2,$F$3:$U$3,0))-INDEX($F$4:$U$263,ROW(A193),MATCH($X$2,$F$3:$U$3,0)))</f>
        <v>0</v>
      </c>
      <c r="Z197" t="e">
        <f>AVERAGE(INDEX($Y$4:$Y$263,MATCH(SPC!$B$13,IF(Setup!$B$11="Weekly",'SPC Backing (Hide)'!$B$4:$B$263,'SPC Backing (Hide)'!$E$4:$E$263),0)):INDEX($Y$4:$Y$263,MATCH(SPC!$B$14,IF(Setup!$B$11="Weekly",'SPC Backing (Hide)'!$B$4:$B$263,'SPC Backing (Hide)'!$E$4:$E$263),0),1))</f>
        <v>#N/A</v>
      </c>
      <c r="AA197" t="e">
        <f t="shared" ref="AA197:AA260" si="49">Z197/1.128</f>
        <v>#N/A</v>
      </c>
      <c r="AB197" t="e">
        <f t="shared" ref="AB197:AB260" si="50">MAX(0,X197-(3*AA197))</f>
        <v>#N/A</v>
      </c>
      <c r="AC197" t="e">
        <f t="shared" ref="AC197:AC260" si="51">MAX(0,X197-(2*AA197))</f>
        <v>#N/A</v>
      </c>
      <c r="AD197" t="e">
        <f t="shared" ref="AD197:AD260" si="52">MAX(0,X197-AA197)</f>
        <v>#N/A</v>
      </c>
      <c r="AE197" t="e">
        <f t="shared" ref="AE197:AE260" si="53">X197+AA197</f>
        <v>#N/A</v>
      </c>
      <c r="AF197" t="e">
        <f t="shared" ref="AF197:AF260" si="54">X197+(2*AA197)</f>
        <v>#N/A</v>
      </c>
      <c r="AG197" t="e">
        <f t="shared" ref="AG197:AG260" si="55">X197+(3*AA197)</f>
        <v>#N/A</v>
      </c>
      <c r="AH197" t="e">
        <f t="shared" ref="AH197:AH260" si="56">IF(OR(W197&gt;AG197,W197&lt;AB197),W197,NA())</f>
        <v>#N/A</v>
      </c>
      <c r="AI197" t="e">
        <f t="shared" si="47"/>
        <v>#N/A</v>
      </c>
      <c r="AJ197" t="e">
        <f t="shared" ref="AJ197:AJ260" si="57">IF(ABS(SUM(AI197:AI199))&gt;=5,W197,NA())</f>
        <v>#N/A</v>
      </c>
      <c r="AK197">
        <f t="shared" ref="AK197:AK260" si="58">IF(W198&gt;W197,1,IF(W198&lt;W197,-1,0))</f>
        <v>0</v>
      </c>
      <c r="AL197" t="e">
        <f t="shared" ref="AL197:AL260" si="59">IF(ABS(SUM(AK197:AK202))=6,W197,NA())</f>
        <v>#N/A</v>
      </c>
      <c r="AM197" t="e">
        <f t="shared" ref="AM197:AM260" si="60">IF(W197&lt;X197,-1,IF(W197&gt;X197,1,0))</f>
        <v>#N/A</v>
      </c>
      <c r="AN197" t="e">
        <f t="shared" ref="AN197:AN260" si="61">IF(ABS(SUM(AM197:AM205))=9,W197,NA())</f>
        <v>#N/A</v>
      </c>
      <c r="AO197" t="e">
        <f>_xlfn.PERCENTILE.INC(INDEX($W$4:$W$263,MATCH(SPC!$B$13,IF(Setup!$B$11="Weekly",'SPC Backing (Hide)'!$B$4:$B$263,'SPC Backing (Hide)'!$E$4:$E$263),0),1):INDEX($W$4:$W$263,MATCH(SPC!$B$14,IF(Setup!$B$11="Weekly",'SPC Backing (Hide)'!$B$4:$B$263,'SPC Backing (Hide)'!$E$4:$E$263),0),1),'SPC Backing (Hide)'!$AO$3)</f>
        <v>#N/A</v>
      </c>
      <c r="AP197" t="e">
        <f>IF(_xlfn.PERCENTILE.INC(INDEX($W$4:$W$263,MATCH(SPC!$B$13,IF(Setup!$B$11="Weekly",'SPC Backing (Hide)'!$B$4:$B$263,'SPC Backing (Hide)'!$E$4:$E$263),0),1):INDEX($W$4:$W$263,MATCH(SPC!$B$14,IF(Setup!$B$11="Weekly",'SPC Backing (Hide)'!$B$4:$B$263,'SPC Backing (Hide)'!$E$4:$E$263),0),1),'SPC Backing (Hide)'!$AP$3)=AO197,_xlfn.PERCENTILE.INC(INDEX($W$4:$W$263,MATCH(SPC!$B$13,IF(Setup!$B$11="Weekly",'SPC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7" t="e">
        <f t="shared" ref="AQ197:AQ260" si="62">AP197-AO197</f>
        <v>#N/A</v>
      </c>
    </row>
    <row r="198" spans="2:43" x14ac:dyDescent="0.35">
      <c r="B198" s="12" t="str">
        <f>Demand!C203</f>
        <v/>
      </c>
      <c r="C198" s="57" t="str">
        <f>Demand!D203</f>
        <v/>
      </c>
      <c r="D198" s="57" t="str">
        <f>Demand!E203</f>
        <v/>
      </c>
      <c r="E198" s="57" t="e">
        <f>TEXT(D198*29,"mmm")&amp;"-"&amp;IF(D198=1,MAX($C$4:C197)+1,MAX($C$4:C197))</f>
        <v>#VALUE!</v>
      </c>
      <c r="F198" s="7">
        <f>INDEX(Demand!$F$9:$T$268,MATCH('SPC Backing (Hide)'!$B198,Demand!$C$9:$C$268,0),MATCH('SPC Backing (Hide)'!F$3,Demand!$F$8:$T$8,0))</f>
        <v>0</v>
      </c>
      <c r="G198" s="5">
        <f>INDEX(Demand!$F$9:$T$268,MATCH('SPC Backing (Hide)'!$B198,Demand!$C$9:$C$268,0),MATCH('SPC Backing (Hide)'!G$3,Demand!$F$8:$T$8,0))</f>
        <v>0</v>
      </c>
      <c r="H198" s="5">
        <f>INDEX(Demand!$F$9:$T$268,MATCH('SPC Backing (Hide)'!$B198,Demand!$C$9:$C$268,0),MATCH('SPC Backing (Hide)'!H$3,Demand!$F$8:$T$8,0))</f>
        <v>0</v>
      </c>
      <c r="I198" s="5">
        <f>INDEX(Demand!$F$9:$T$268,MATCH('SPC Backing (Hide)'!$B198,Demand!$C$9:$C$268,0),MATCH('SPC Backing (Hide)'!I$3,Demand!$F$8:$T$8,0))</f>
        <v>0</v>
      </c>
      <c r="J198" s="5">
        <f>INDEX(Demand!$F$9:$T$268,MATCH('SPC Backing (Hide)'!$B198,Demand!$C$9:$C$268,0),MATCH('SPC Backing (Hide)'!J$3,Demand!$F$8:$T$8,0))</f>
        <v>0</v>
      </c>
      <c r="K198" s="5">
        <f>INDEX(Demand!$F$9:$T$268,MATCH('SPC Backing (Hide)'!$B198,Demand!$C$9:$C$268,0),MATCH('SPC Backing (Hide)'!K$3,Demand!$F$8:$T$8,0))</f>
        <v>0</v>
      </c>
      <c r="L198" s="5">
        <f>INDEX(Demand!$F$9:$T$268,MATCH('SPC Backing (Hide)'!$B198,Demand!$C$9:$C$268,0),MATCH('SPC Backing (Hide)'!L$3,Demand!$F$8:$T$8,0))</f>
        <v>0</v>
      </c>
      <c r="M198" s="5">
        <f>INDEX(Demand!$F$9:$T$268,MATCH('SPC Backing (Hide)'!$B198,Demand!$C$9:$C$268,0),MATCH('SPC Backing (Hide)'!M$3,Demand!$F$8:$T$8,0))</f>
        <v>0</v>
      </c>
      <c r="N198" s="5">
        <f>INDEX(Demand!$F$9:$T$268,MATCH('SPC Backing (Hide)'!$B198,Demand!$C$9:$C$268,0),MATCH('SPC Backing (Hide)'!N$3,Demand!$F$8:$T$8,0))</f>
        <v>0</v>
      </c>
      <c r="O198" s="5">
        <f>INDEX(Demand!$F$9:$T$268,MATCH('SPC Backing (Hide)'!$B198,Demand!$C$9:$C$268,0),MATCH('SPC Backing (Hide)'!O$3,Demand!$F$8:$T$8,0))</f>
        <v>0</v>
      </c>
      <c r="P198" s="5">
        <f>INDEX(Demand!$F$9:$T$268,MATCH('SPC Backing (Hide)'!$B198,Demand!$C$9:$C$268,0),MATCH('SPC Backing (Hide)'!P$3,Demand!$F$8:$T$8,0))</f>
        <v>0</v>
      </c>
      <c r="Q198" s="5">
        <f>INDEX(Demand!$F$9:$T$268,MATCH('SPC Backing (Hide)'!$B198,Demand!$C$9:$C$268,0),MATCH('SPC Backing (Hide)'!Q$3,Demand!$F$8:$T$8,0))</f>
        <v>0</v>
      </c>
      <c r="R198" s="5">
        <f>INDEX(Demand!$F$9:$T$268,MATCH('SPC Backing (Hide)'!$B198,Demand!$C$9:$C$268,0),MATCH('SPC Backing (Hide)'!R$3,Demand!$F$8:$T$8,0))</f>
        <v>0</v>
      </c>
      <c r="S198" s="5">
        <f>INDEX(Demand!$F$9:$T$268,MATCH('SPC Backing (Hide)'!$B198,Demand!$C$9:$C$268,0),MATCH('SPC Backing (Hide)'!S$3,Demand!$F$8:$T$8,0))</f>
        <v>0</v>
      </c>
      <c r="T198" s="6">
        <f>INDEX(Demand!$F$9:$T$268,MATCH('SPC Backing (Hide)'!$B198,Demand!$C$9:$C$268,0),MATCH('SPC Backing (Hide)'!T$3,Demand!$F$8:$T$8,0))</f>
        <v>0</v>
      </c>
      <c r="U198" s="5">
        <f t="shared" si="48"/>
        <v>0</v>
      </c>
      <c r="V198">
        <f>IF(SPC!$B$13="",1,IF(SPC!$B$12="Yes",IF(Setup!$B$11="Weekly",IF(ROW(A195)&gt;=Demand!$A$8-51,1,0),IF(ROW(A195)&gt;=Demand!$A$8-11,1,0)),IF(Setup!$B$11="Weekly",IF(AND(B198&gt;=SPC!$B$13,B198&lt;SPC!$B$14),1,0),IF(AND(MATCH(E198,$E$4:$E$263,0)&gt;=MATCH(SPC!$B$13,$E$4:$E$263,0),MATCH(E198,$E$4:$E$263,0)&lt;=MATCH(SPC!$B$14,$E$4:$E$263,0)),1,0))))</f>
        <v>1</v>
      </c>
      <c r="W198" cm="1">
        <f t="array" ref="W198">INDEX($F$4:$U$263,ROW(A195),MATCH($X$2,$F$3:$U$3,0))</f>
        <v>0</v>
      </c>
      <c r="X198" t="e">
        <f>AVERAGE(INDEX($F$4:$U$263,MATCH(SPC!$B$13,IF(Setup!$B$11="Weekly",'SPC Backing (Hide)'!$B$4:$B$263,'SPC Backing (Hide)'!$E$4:$E$263),0),MATCH($X$2,$F$3:$U$3,0)):INDEX($F$4:$U$263,MATCH(SPC!$B$14,IF(Setup!$B$11="Weekly",'SPC Backing (Hide)'!$B$4:$B$263,'SPC Backing (Hide)'!$E$4:$E$263),0),MATCH('SPC Backing (Hide)'!$X$2,'SPC Backing (Hide)'!$F$3:$U$3,0)))</f>
        <v>#N/A</v>
      </c>
      <c r="Y198" cm="1">
        <f t="array" ref="Y198">ABS(INDEX($F$4:$U$263,ROW(A195),MATCH($X$2,$F$3:$U$3,0))-INDEX($F$4:$U$263,ROW(A194),MATCH($X$2,$F$3:$U$3,0)))</f>
        <v>0</v>
      </c>
      <c r="Z198" t="e">
        <f>AVERAGE(INDEX($Y$4:$Y$263,MATCH(SPC!$B$13,IF(Setup!$B$11="Weekly",'SPC Backing (Hide)'!$B$4:$B$263,'SPC Backing (Hide)'!$E$4:$E$263),0)):INDEX($Y$4:$Y$263,MATCH(SPC!$B$14,IF(Setup!$B$11="Weekly",'SPC Backing (Hide)'!$B$4:$B$263,'SPC Backing (Hide)'!$E$4:$E$263),0),1))</f>
        <v>#N/A</v>
      </c>
      <c r="AA198" t="e">
        <f t="shared" si="49"/>
        <v>#N/A</v>
      </c>
      <c r="AB198" t="e">
        <f t="shared" si="50"/>
        <v>#N/A</v>
      </c>
      <c r="AC198" t="e">
        <f t="shared" si="51"/>
        <v>#N/A</v>
      </c>
      <c r="AD198" t="e">
        <f t="shared" si="52"/>
        <v>#N/A</v>
      </c>
      <c r="AE198" t="e">
        <f t="shared" si="53"/>
        <v>#N/A</v>
      </c>
      <c r="AF198" t="e">
        <f t="shared" si="54"/>
        <v>#N/A</v>
      </c>
      <c r="AG198" t="e">
        <f t="shared" si="55"/>
        <v>#N/A</v>
      </c>
      <c r="AH198" t="e">
        <f t="shared" si="56"/>
        <v>#N/A</v>
      </c>
      <c r="AI198" t="e">
        <f t="shared" ref="AI198:AI261" si="63">IF(W198&gt;AF198,2,IF(W198&lt;AC198,-2,IF(W198&gt;X198,1,IF(W198&lt;X198,-1,0))))</f>
        <v>#N/A</v>
      </c>
      <c r="AJ198" t="e">
        <f t="shared" si="57"/>
        <v>#N/A</v>
      </c>
      <c r="AK198">
        <f t="shared" si="58"/>
        <v>0</v>
      </c>
      <c r="AL198" t="e">
        <f t="shared" si="59"/>
        <v>#N/A</v>
      </c>
      <c r="AM198" t="e">
        <f t="shared" si="60"/>
        <v>#N/A</v>
      </c>
      <c r="AN198" t="e">
        <f t="shared" si="61"/>
        <v>#N/A</v>
      </c>
      <c r="AO198" t="e">
        <f>_xlfn.PERCENTILE.INC(INDEX($W$4:$W$263,MATCH(SPC!$B$13,IF(Setup!$B$11="Weekly",'SPC Backing (Hide)'!$B$4:$B$263,'SPC Backing (Hide)'!$E$4:$E$263),0),1):INDEX($W$4:$W$263,MATCH(SPC!$B$14,IF(Setup!$B$11="Weekly",'SPC Backing (Hide)'!$B$4:$B$263,'SPC Backing (Hide)'!$E$4:$E$263),0),1),'SPC Backing (Hide)'!$AO$3)</f>
        <v>#N/A</v>
      </c>
      <c r="AP198" t="e">
        <f>IF(_xlfn.PERCENTILE.INC(INDEX($W$4:$W$263,MATCH(SPC!$B$13,IF(Setup!$B$11="Weekly",'SPC Backing (Hide)'!$B$4:$B$263,'SPC Backing (Hide)'!$E$4:$E$263),0),1):INDEX($W$4:$W$263,MATCH(SPC!$B$14,IF(Setup!$B$11="Weekly",'SPC Backing (Hide)'!$B$4:$B$263,'SPC Backing (Hide)'!$E$4:$E$263),0),1),'SPC Backing (Hide)'!$AP$3)=AO198,_xlfn.PERCENTILE.INC(INDEX($W$4:$W$263,MATCH(SPC!$B$13,IF(Setup!$B$11="Weekly",'SPC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8" t="e">
        <f t="shared" si="62"/>
        <v>#N/A</v>
      </c>
    </row>
    <row r="199" spans="2:43" x14ac:dyDescent="0.35">
      <c r="B199" s="12" t="str">
        <f>Demand!C204</f>
        <v/>
      </c>
      <c r="C199" s="57" t="str">
        <f>Demand!D204</f>
        <v/>
      </c>
      <c r="D199" s="57" t="str">
        <f>Demand!E204</f>
        <v/>
      </c>
      <c r="E199" s="57" t="e">
        <f>TEXT(D199*29,"mmm")&amp;"-"&amp;IF(D199=1,MAX($C$4:C198)+1,MAX($C$4:C198))</f>
        <v>#VALUE!</v>
      </c>
      <c r="F199" s="7">
        <f>INDEX(Demand!$F$9:$T$268,MATCH('SPC Backing (Hide)'!$B199,Demand!$C$9:$C$268,0),MATCH('SPC Backing (Hide)'!F$3,Demand!$F$8:$T$8,0))</f>
        <v>0</v>
      </c>
      <c r="G199" s="5">
        <f>INDEX(Demand!$F$9:$T$268,MATCH('SPC Backing (Hide)'!$B199,Demand!$C$9:$C$268,0),MATCH('SPC Backing (Hide)'!G$3,Demand!$F$8:$T$8,0))</f>
        <v>0</v>
      </c>
      <c r="H199" s="5">
        <f>INDEX(Demand!$F$9:$T$268,MATCH('SPC Backing (Hide)'!$B199,Demand!$C$9:$C$268,0),MATCH('SPC Backing (Hide)'!H$3,Demand!$F$8:$T$8,0))</f>
        <v>0</v>
      </c>
      <c r="I199" s="5">
        <f>INDEX(Demand!$F$9:$T$268,MATCH('SPC Backing (Hide)'!$B199,Demand!$C$9:$C$268,0),MATCH('SPC Backing (Hide)'!I$3,Demand!$F$8:$T$8,0))</f>
        <v>0</v>
      </c>
      <c r="J199" s="5">
        <f>INDEX(Demand!$F$9:$T$268,MATCH('SPC Backing (Hide)'!$B199,Demand!$C$9:$C$268,0),MATCH('SPC Backing (Hide)'!J$3,Demand!$F$8:$T$8,0))</f>
        <v>0</v>
      </c>
      <c r="K199" s="5">
        <f>INDEX(Demand!$F$9:$T$268,MATCH('SPC Backing (Hide)'!$B199,Demand!$C$9:$C$268,0),MATCH('SPC Backing (Hide)'!K$3,Demand!$F$8:$T$8,0))</f>
        <v>0</v>
      </c>
      <c r="L199" s="5">
        <f>INDEX(Demand!$F$9:$T$268,MATCH('SPC Backing (Hide)'!$B199,Demand!$C$9:$C$268,0),MATCH('SPC Backing (Hide)'!L$3,Demand!$F$8:$T$8,0))</f>
        <v>0</v>
      </c>
      <c r="M199" s="5">
        <f>INDEX(Demand!$F$9:$T$268,MATCH('SPC Backing (Hide)'!$B199,Demand!$C$9:$C$268,0),MATCH('SPC Backing (Hide)'!M$3,Demand!$F$8:$T$8,0))</f>
        <v>0</v>
      </c>
      <c r="N199" s="5">
        <f>INDEX(Demand!$F$9:$T$268,MATCH('SPC Backing (Hide)'!$B199,Demand!$C$9:$C$268,0),MATCH('SPC Backing (Hide)'!N$3,Demand!$F$8:$T$8,0))</f>
        <v>0</v>
      </c>
      <c r="O199" s="5">
        <f>INDEX(Demand!$F$9:$T$268,MATCH('SPC Backing (Hide)'!$B199,Demand!$C$9:$C$268,0),MATCH('SPC Backing (Hide)'!O$3,Demand!$F$8:$T$8,0))</f>
        <v>0</v>
      </c>
      <c r="P199" s="5">
        <f>INDEX(Demand!$F$9:$T$268,MATCH('SPC Backing (Hide)'!$B199,Demand!$C$9:$C$268,0),MATCH('SPC Backing (Hide)'!P$3,Demand!$F$8:$T$8,0))</f>
        <v>0</v>
      </c>
      <c r="Q199" s="5">
        <f>INDEX(Demand!$F$9:$T$268,MATCH('SPC Backing (Hide)'!$B199,Demand!$C$9:$C$268,0),MATCH('SPC Backing (Hide)'!Q$3,Demand!$F$8:$T$8,0))</f>
        <v>0</v>
      </c>
      <c r="R199" s="5">
        <f>INDEX(Demand!$F$9:$T$268,MATCH('SPC Backing (Hide)'!$B199,Demand!$C$9:$C$268,0),MATCH('SPC Backing (Hide)'!R$3,Demand!$F$8:$T$8,0))</f>
        <v>0</v>
      </c>
      <c r="S199" s="5">
        <f>INDEX(Demand!$F$9:$T$268,MATCH('SPC Backing (Hide)'!$B199,Demand!$C$9:$C$268,0),MATCH('SPC Backing (Hide)'!S$3,Demand!$F$8:$T$8,0))</f>
        <v>0</v>
      </c>
      <c r="T199" s="6">
        <f>INDEX(Demand!$F$9:$T$268,MATCH('SPC Backing (Hide)'!$B199,Demand!$C$9:$C$268,0),MATCH('SPC Backing (Hide)'!T$3,Demand!$F$8:$T$8,0))</f>
        <v>0</v>
      </c>
      <c r="U199" s="5">
        <f t="shared" si="48"/>
        <v>0</v>
      </c>
      <c r="V199">
        <f>IF(SPC!$B$13="",1,IF(SPC!$B$12="Yes",IF(Setup!$B$11="Weekly",IF(ROW(A196)&gt;=Demand!$A$8-51,1,0),IF(ROW(A196)&gt;=Demand!$A$8-11,1,0)),IF(Setup!$B$11="Weekly",IF(AND(B199&gt;=SPC!$B$13,B199&lt;SPC!$B$14),1,0),IF(AND(MATCH(E199,$E$4:$E$263,0)&gt;=MATCH(SPC!$B$13,$E$4:$E$263,0),MATCH(E199,$E$4:$E$263,0)&lt;=MATCH(SPC!$B$14,$E$4:$E$263,0)),1,0))))</f>
        <v>1</v>
      </c>
      <c r="W199" cm="1">
        <f t="array" ref="W199">INDEX($F$4:$U$263,ROW(A196),MATCH($X$2,$F$3:$U$3,0))</f>
        <v>0</v>
      </c>
      <c r="X199" t="e">
        <f>AVERAGE(INDEX($F$4:$U$263,MATCH(SPC!$B$13,IF(Setup!$B$11="Weekly",'SPC Backing (Hide)'!$B$4:$B$263,'SPC Backing (Hide)'!$E$4:$E$263),0),MATCH($X$2,$F$3:$U$3,0)):INDEX($F$4:$U$263,MATCH(SPC!$B$14,IF(Setup!$B$11="Weekly",'SPC Backing (Hide)'!$B$4:$B$263,'SPC Backing (Hide)'!$E$4:$E$263),0),MATCH('SPC Backing (Hide)'!$X$2,'SPC Backing (Hide)'!$F$3:$U$3,0)))</f>
        <v>#N/A</v>
      </c>
      <c r="Y199" cm="1">
        <f t="array" ref="Y199">ABS(INDEX($F$4:$U$263,ROW(A196),MATCH($X$2,$F$3:$U$3,0))-INDEX($F$4:$U$263,ROW(A195),MATCH($X$2,$F$3:$U$3,0)))</f>
        <v>0</v>
      </c>
      <c r="Z199" t="e">
        <f>AVERAGE(INDEX($Y$4:$Y$263,MATCH(SPC!$B$13,IF(Setup!$B$11="Weekly",'SPC Backing (Hide)'!$B$4:$B$263,'SPC Backing (Hide)'!$E$4:$E$263),0)):INDEX($Y$4:$Y$263,MATCH(SPC!$B$14,IF(Setup!$B$11="Weekly",'SPC Backing (Hide)'!$B$4:$B$263,'SPC Backing (Hide)'!$E$4:$E$263),0),1))</f>
        <v>#N/A</v>
      </c>
      <c r="AA199" t="e">
        <f t="shared" si="49"/>
        <v>#N/A</v>
      </c>
      <c r="AB199" t="e">
        <f t="shared" si="50"/>
        <v>#N/A</v>
      </c>
      <c r="AC199" t="e">
        <f t="shared" si="51"/>
        <v>#N/A</v>
      </c>
      <c r="AD199" t="e">
        <f t="shared" si="52"/>
        <v>#N/A</v>
      </c>
      <c r="AE199" t="e">
        <f t="shared" si="53"/>
        <v>#N/A</v>
      </c>
      <c r="AF199" t="e">
        <f t="shared" si="54"/>
        <v>#N/A</v>
      </c>
      <c r="AG199" t="e">
        <f t="shared" si="55"/>
        <v>#N/A</v>
      </c>
      <c r="AH199" t="e">
        <f t="shared" si="56"/>
        <v>#N/A</v>
      </c>
      <c r="AI199" t="e">
        <f t="shared" si="63"/>
        <v>#N/A</v>
      </c>
      <c r="AJ199" t="e">
        <f t="shared" si="57"/>
        <v>#N/A</v>
      </c>
      <c r="AK199">
        <f t="shared" si="58"/>
        <v>0</v>
      </c>
      <c r="AL199" t="e">
        <f t="shared" si="59"/>
        <v>#N/A</v>
      </c>
      <c r="AM199" t="e">
        <f t="shared" si="60"/>
        <v>#N/A</v>
      </c>
      <c r="AN199" t="e">
        <f t="shared" si="61"/>
        <v>#N/A</v>
      </c>
      <c r="AO199" t="e">
        <f>_xlfn.PERCENTILE.INC(INDEX($W$4:$W$263,MATCH(SPC!$B$13,IF(Setup!$B$11="Weekly",'SPC Backing (Hide)'!$B$4:$B$263,'SPC Backing (Hide)'!$E$4:$E$263),0),1):INDEX($W$4:$W$263,MATCH(SPC!$B$14,IF(Setup!$B$11="Weekly",'SPC Backing (Hide)'!$B$4:$B$263,'SPC Backing (Hide)'!$E$4:$E$263),0),1),'SPC Backing (Hide)'!$AO$3)</f>
        <v>#N/A</v>
      </c>
      <c r="AP199" t="e">
        <f>IF(_xlfn.PERCENTILE.INC(INDEX($W$4:$W$263,MATCH(SPC!$B$13,IF(Setup!$B$11="Weekly",'SPC Backing (Hide)'!$B$4:$B$263,'SPC Backing (Hide)'!$E$4:$E$263),0),1):INDEX($W$4:$W$263,MATCH(SPC!$B$14,IF(Setup!$B$11="Weekly",'SPC Backing (Hide)'!$B$4:$B$263,'SPC Backing (Hide)'!$E$4:$E$263),0),1),'SPC Backing (Hide)'!$AP$3)=AO199,_xlfn.PERCENTILE.INC(INDEX($W$4:$W$263,MATCH(SPC!$B$13,IF(Setup!$B$11="Weekly",'SPC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199" t="e">
        <f t="shared" si="62"/>
        <v>#N/A</v>
      </c>
    </row>
    <row r="200" spans="2:43" x14ac:dyDescent="0.35">
      <c r="B200" s="12" t="str">
        <f>Demand!C205</f>
        <v/>
      </c>
      <c r="C200" s="57" t="str">
        <f>Demand!D205</f>
        <v/>
      </c>
      <c r="D200" s="57" t="str">
        <f>Demand!E205</f>
        <v/>
      </c>
      <c r="E200" s="57" t="e">
        <f>TEXT(D200*29,"mmm")&amp;"-"&amp;IF(D200=1,MAX($C$4:C199)+1,MAX($C$4:C199))</f>
        <v>#VALUE!</v>
      </c>
      <c r="F200" s="7">
        <f>INDEX(Demand!$F$9:$T$268,MATCH('SPC Backing (Hide)'!$B200,Demand!$C$9:$C$268,0),MATCH('SPC Backing (Hide)'!F$3,Demand!$F$8:$T$8,0))</f>
        <v>0</v>
      </c>
      <c r="G200" s="5">
        <f>INDEX(Demand!$F$9:$T$268,MATCH('SPC Backing (Hide)'!$B200,Demand!$C$9:$C$268,0),MATCH('SPC Backing (Hide)'!G$3,Demand!$F$8:$T$8,0))</f>
        <v>0</v>
      </c>
      <c r="H200" s="5">
        <f>INDEX(Demand!$F$9:$T$268,MATCH('SPC Backing (Hide)'!$B200,Demand!$C$9:$C$268,0),MATCH('SPC Backing (Hide)'!H$3,Demand!$F$8:$T$8,0))</f>
        <v>0</v>
      </c>
      <c r="I200" s="5">
        <f>INDEX(Demand!$F$9:$T$268,MATCH('SPC Backing (Hide)'!$B200,Demand!$C$9:$C$268,0),MATCH('SPC Backing (Hide)'!I$3,Demand!$F$8:$T$8,0))</f>
        <v>0</v>
      </c>
      <c r="J200" s="5">
        <f>INDEX(Demand!$F$9:$T$268,MATCH('SPC Backing (Hide)'!$B200,Demand!$C$9:$C$268,0),MATCH('SPC Backing (Hide)'!J$3,Demand!$F$8:$T$8,0))</f>
        <v>0</v>
      </c>
      <c r="K200" s="5">
        <f>INDEX(Demand!$F$9:$T$268,MATCH('SPC Backing (Hide)'!$B200,Demand!$C$9:$C$268,0),MATCH('SPC Backing (Hide)'!K$3,Demand!$F$8:$T$8,0))</f>
        <v>0</v>
      </c>
      <c r="L200" s="5">
        <f>INDEX(Demand!$F$9:$T$268,MATCH('SPC Backing (Hide)'!$B200,Demand!$C$9:$C$268,0),MATCH('SPC Backing (Hide)'!L$3,Demand!$F$8:$T$8,0))</f>
        <v>0</v>
      </c>
      <c r="M200" s="5">
        <f>INDEX(Demand!$F$9:$T$268,MATCH('SPC Backing (Hide)'!$B200,Demand!$C$9:$C$268,0),MATCH('SPC Backing (Hide)'!M$3,Demand!$F$8:$T$8,0))</f>
        <v>0</v>
      </c>
      <c r="N200" s="5">
        <f>INDEX(Demand!$F$9:$T$268,MATCH('SPC Backing (Hide)'!$B200,Demand!$C$9:$C$268,0),MATCH('SPC Backing (Hide)'!N$3,Demand!$F$8:$T$8,0))</f>
        <v>0</v>
      </c>
      <c r="O200" s="5">
        <f>INDEX(Demand!$F$9:$T$268,MATCH('SPC Backing (Hide)'!$B200,Demand!$C$9:$C$268,0),MATCH('SPC Backing (Hide)'!O$3,Demand!$F$8:$T$8,0))</f>
        <v>0</v>
      </c>
      <c r="P200" s="5">
        <f>INDEX(Demand!$F$9:$T$268,MATCH('SPC Backing (Hide)'!$B200,Demand!$C$9:$C$268,0),MATCH('SPC Backing (Hide)'!P$3,Demand!$F$8:$T$8,0))</f>
        <v>0</v>
      </c>
      <c r="Q200" s="5">
        <f>INDEX(Demand!$F$9:$T$268,MATCH('SPC Backing (Hide)'!$B200,Demand!$C$9:$C$268,0),MATCH('SPC Backing (Hide)'!Q$3,Demand!$F$8:$T$8,0))</f>
        <v>0</v>
      </c>
      <c r="R200" s="5">
        <f>INDEX(Demand!$F$9:$T$268,MATCH('SPC Backing (Hide)'!$B200,Demand!$C$9:$C$268,0),MATCH('SPC Backing (Hide)'!R$3,Demand!$F$8:$T$8,0))</f>
        <v>0</v>
      </c>
      <c r="S200" s="5">
        <f>INDEX(Demand!$F$9:$T$268,MATCH('SPC Backing (Hide)'!$B200,Demand!$C$9:$C$268,0),MATCH('SPC Backing (Hide)'!S$3,Demand!$F$8:$T$8,0))</f>
        <v>0</v>
      </c>
      <c r="T200" s="6">
        <f>INDEX(Demand!$F$9:$T$268,MATCH('SPC Backing (Hide)'!$B200,Demand!$C$9:$C$268,0),MATCH('SPC Backing (Hide)'!T$3,Demand!$F$8:$T$8,0))</f>
        <v>0</v>
      </c>
      <c r="U200" s="5">
        <f t="shared" si="48"/>
        <v>0</v>
      </c>
      <c r="V200">
        <f>IF(SPC!$B$13="",1,IF(SPC!$B$12="Yes",IF(Setup!$B$11="Weekly",IF(ROW(A197)&gt;=Demand!$A$8-51,1,0),IF(ROW(A197)&gt;=Demand!$A$8-11,1,0)),IF(Setup!$B$11="Weekly",IF(AND(B200&gt;=SPC!$B$13,B200&lt;SPC!$B$14),1,0),IF(AND(MATCH(E200,$E$4:$E$263,0)&gt;=MATCH(SPC!$B$13,$E$4:$E$263,0),MATCH(E200,$E$4:$E$263,0)&lt;=MATCH(SPC!$B$14,$E$4:$E$263,0)),1,0))))</f>
        <v>1</v>
      </c>
      <c r="W200" cm="1">
        <f t="array" ref="W200">INDEX($F$4:$U$263,ROW(A197),MATCH($X$2,$F$3:$U$3,0))</f>
        <v>0</v>
      </c>
      <c r="X200" t="e">
        <f>AVERAGE(INDEX($F$4:$U$263,MATCH(SPC!$B$13,IF(Setup!$B$11="Weekly",'SPC Backing (Hide)'!$B$4:$B$263,'SPC Backing (Hide)'!$E$4:$E$263),0),MATCH($X$2,$F$3:$U$3,0)):INDEX($F$4:$U$263,MATCH(SPC!$B$14,IF(Setup!$B$11="Weekly",'SPC Backing (Hide)'!$B$4:$B$263,'SPC Backing (Hide)'!$E$4:$E$263),0),MATCH('SPC Backing (Hide)'!$X$2,'SPC Backing (Hide)'!$F$3:$U$3,0)))</f>
        <v>#N/A</v>
      </c>
      <c r="Y200" cm="1">
        <f t="array" ref="Y200">ABS(INDEX($F$4:$U$263,ROW(A197),MATCH($X$2,$F$3:$U$3,0))-INDEX($F$4:$U$263,ROW(A196),MATCH($X$2,$F$3:$U$3,0)))</f>
        <v>0</v>
      </c>
      <c r="Z200" t="e">
        <f>AVERAGE(INDEX($Y$4:$Y$263,MATCH(SPC!$B$13,IF(Setup!$B$11="Weekly",'SPC Backing (Hide)'!$B$4:$B$263,'SPC Backing (Hide)'!$E$4:$E$263),0)):INDEX($Y$4:$Y$263,MATCH(SPC!$B$14,IF(Setup!$B$11="Weekly",'SPC Backing (Hide)'!$B$4:$B$263,'SPC Backing (Hide)'!$E$4:$E$263),0),1))</f>
        <v>#N/A</v>
      </c>
      <c r="AA200" t="e">
        <f t="shared" si="49"/>
        <v>#N/A</v>
      </c>
      <c r="AB200" t="e">
        <f t="shared" si="50"/>
        <v>#N/A</v>
      </c>
      <c r="AC200" t="e">
        <f t="shared" si="51"/>
        <v>#N/A</v>
      </c>
      <c r="AD200" t="e">
        <f t="shared" si="52"/>
        <v>#N/A</v>
      </c>
      <c r="AE200" t="e">
        <f t="shared" si="53"/>
        <v>#N/A</v>
      </c>
      <c r="AF200" t="e">
        <f t="shared" si="54"/>
        <v>#N/A</v>
      </c>
      <c r="AG200" t="e">
        <f t="shared" si="55"/>
        <v>#N/A</v>
      </c>
      <c r="AH200" t="e">
        <f t="shared" si="56"/>
        <v>#N/A</v>
      </c>
      <c r="AI200" t="e">
        <f t="shared" si="63"/>
        <v>#N/A</v>
      </c>
      <c r="AJ200" t="e">
        <f t="shared" si="57"/>
        <v>#N/A</v>
      </c>
      <c r="AK200">
        <f t="shared" si="58"/>
        <v>0</v>
      </c>
      <c r="AL200" t="e">
        <f t="shared" si="59"/>
        <v>#N/A</v>
      </c>
      <c r="AM200" t="e">
        <f t="shared" si="60"/>
        <v>#N/A</v>
      </c>
      <c r="AN200" t="e">
        <f t="shared" si="61"/>
        <v>#N/A</v>
      </c>
      <c r="AO200" t="e">
        <f>_xlfn.PERCENTILE.INC(INDEX($W$4:$W$263,MATCH(SPC!$B$13,IF(Setup!$B$11="Weekly",'SPC Backing (Hide)'!$B$4:$B$263,'SPC Backing (Hide)'!$E$4:$E$263),0),1):INDEX($W$4:$W$263,MATCH(SPC!$B$14,IF(Setup!$B$11="Weekly",'SPC Backing (Hide)'!$B$4:$B$263,'SPC Backing (Hide)'!$E$4:$E$263),0),1),'SPC Backing (Hide)'!$AO$3)</f>
        <v>#N/A</v>
      </c>
      <c r="AP200" t="e">
        <f>IF(_xlfn.PERCENTILE.INC(INDEX($W$4:$W$263,MATCH(SPC!$B$13,IF(Setup!$B$11="Weekly",'SPC Backing (Hide)'!$B$4:$B$263,'SPC Backing (Hide)'!$E$4:$E$263),0),1):INDEX($W$4:$W$263,MATCH(SPC!$B$14,IF(Setup!$B$11="Weekly",'SPC Backing (Hide)'!$B$4:$B$263,'SPC Backing (Hide)'!$E$4:$E$263),0),1),'SPC Backing (Hide)'!$AP$3)=AO200,_xlfn.PERCENTILE.INC(INDEX($W$4:$W$263,MATCH(SPC!$B$13,IF(Setup!$B$11="Weekly",'SPC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0" t="e">
        <f t="shared" si="62"/>
        <v>#N/A</v>
      </c>
    </row>
    <row r="201" spans="2:43" x14ac:dyDescent="0.35">
      <c r="B201" s="12" t="str">
        <f>Demand!C206</f>
        <v/>
      </c>
      <c r="C201" s="57" t="str">
        <f>Demand!D206</f>
        <v/>
      </c>
      <c r="D201" s="57" t="str">
        <f>Demand!E206</f>
        <v/>
      </c>
      <c r="E201" s="57" t="e">
        <f>TEXT(D201*29,"mmm")&amp;"-"&amp;IF(D201=1,MAX($C$4:C200)+1,MAX($C$4:C200))</f>
        <v>#VALUE!</v>
      </c>
      <c r="F201" s="7">
        <f>INDEX(Demand!$F$9:$T$268,MATCH('SPC Backing (Hide)'!$B201,Demand!$C$9:$C$268,0),MATCH('SPC Backing (Hide)'!F$3,Demand!$F$8:$T$8,0))</f>
        <v>0</v>
      </c>
      <c r="G201" s="5">
        <f>INDEX(Demand!$F$9:$T$268,MATCH('SPC Backing (Hide)'!$B201,Demand!$C$9:$C$268,0),MATCH('SPC Backing (Hide)'!G$3,Demand!$F$8:$T$8,0))</f>
        <v>0</v>
      </c>
      <c r="H201" s="5">
        <f>INDEX(Demand!$F$9:$T$268,MATCH('SPC Backing (Hide)'!$B201,Demand!$C$9:$C$268,0),MATCH('SPC Backing (Hide)'!H$3,Demand!$F$8:$T$8,0))</f>
        <v>0</v>
      </c>
      <c r="I201" s="5">
        <f>INDEX(Demand!$F$9:$T$268,MATCH('SPC Backing (Hide)'!$B201,Demand!$C$9:$C$268,0),MATCH('SPC Backing (Hide)'!I$3,Demand!$F$8:$T$8,0))</f>
        <v>0</v>
      </c>
      <c r="J201" s="5">
        <f>INDEX(Demand!$F$9:$T$268,MATCH('SPC Backing (Hide)'!$B201,Demand!$C$9:$C$268,0),MATCH('SPC Backing (Hide)'!J$3,Demand!$F$8:$T$8,0))</f>
        <v>0</v>
      </c>
      <c r="K201" s="5">
        <f>INDEX(Demand!$F$9:$T$268,MATCH('SPC Backing (Hide)'!$B201,Demand!$C$9:$C$268,0),MATCH('SPC Backing (Hide)'!K$3,Demand!$F$8:$T$8,0))</f>
        <v>0</v>
      </c>
      <c r="L201" s="5">
        <f>INDEX(Demand!$F$9:$T$268,MATCH('SPC Backing (Hide)'!$B201,Demand!$C$9:$C$268,0),MATCH('SPC Backing (Hide)'!L$3,Demand!$F$8:$T$8,0))</f>
        <v>0</v>
      </c>
      <c r="M201" s="5">
        <f>INDEX(Demand!$F$9:$T$268,MATCH('SPC Backing (Hide)'!$B201,Demand!$C$9:$C$268,0),MATCH('SPC Backing (Hide)'!M$3,Demand!$F$8:$T$8,0))</f>
        <v>0</v>
      </c>
      <c r="N201" s="5">
        <f>INDEX(Demand!$F$9:$T$268,MATCH('SPC Backing (Hide)'!$B201,Demand!$C$9:$C$268,0),MATCH('SPC Backing (Hide)'!N$3,Demand!$F$8:$T$8,0))</f>
        <v>0</v>
      </c>
      <c r="O201" s="5">
        <f>INDEX(Demand!$F$9:$T$268,MATCH('SPC Backing (Hide)'!$B201,Demand!$C$9:$C$268,0),MATCH('SPC Backing (Hide)'!O$3,Demand!$F$8:$T$8,0))</f>
        <v>0</v>
      </c>
      <c r="P201" s="5">
        <f>INDEX(Demand!$F$9:$T$268,MATCH('SPC Backing (Hide)'!$B201,Demand!$C$9:$C$268,0),MATCH('SPC Backing (Hide)'!P$3,Demand!$F$8:$T$8,0))</f>
        <v>0</v>
      </c>
      <c r="Q201" s="5">
        <f>INDEX(Demand!$F$9:$T$268,MATCH('SPC Backing (Hide)'!$B201,Demand!$C$9:$C$268,0),MATCH('SPC Backing (Hide)'!Q$3,Demand!$F$8:$T$8,0))</f>
        <v>0</v>
      </c>
      <c r="R201" s="5">
        <f>INDEX(Demand!$F$9:$T$268,MATCH('SPC Backing (Hide)'!$B201,Demand!$C$9:$C$268,0),MATCH('SPC Backing (Hide)'!R$3,Demand!$F$8:$T$8,0))</f>
        <v>0</v>
      </c>
      <c r="S201" s="5">
        <f>INDEX(Demand!$F$9:$T$268,MATCH('SPC Backing (Hide)'!$B201,Demand!$C$9:$C$268,0),MATCH('SPC Backing (Hide)'!S$3,Demand!$F$8:$T$8,0))</f>
        <v>0</v>
      </c>
      <c r="T201" s="6">
        <f>INDEX(Demand!$F$9:$T$268,MATCH('SPC Backing (Hide)'!$B201,Demand!$C$9:$C$268,0),MATCH('SPC Backing (Hide)'!T$3,Demand!$F$8:$T$8,0))</f>
        <v>0</v>
      </c>
      <c r="U201" s="5">
        <f t="shared" si="48"/>
        <v>0</v>
      </c>
      <c r="V201">
        <f>IF(SPC!$B$13="",1,IF(SPC!$B$12="Yes",IF(Setup!$B$11="Weekly",IF(ROW(A198)&gt;=Demand!$A$8-51,1,0),IF(ROW(A198)&gt;=Demand!$A$8-11,1,0)),IF(Setup!$B$11="Weekly",IF(AND(B201&gt;=SPC!$B$13,B201&lt;SPC!$B$14),1,0),IF(AND(MATCH(E201,$E$4:$E$263,0)&gt;=MATCH(SPC!$B$13,$E$4:$E$263,0),MATCH(E201,$E$4:$E$263,0)&lt;=MATCH(SPC!$B$14,$E$4:$E$263,0)),1,0))))</f>
        <v>1</v>
      </c>
      <c r="W201" cm="1">
        <f t="array" ref="W201">INDEX($F$4:$U$263,ROW(A198),MATCH($X$2,$F$3:$U$3,0))</f>
        <v>0</v>
      </c>
      <c r="X201" t="e">
        <f>AVERAGE(INDEX($F$4:$U$263,MATCH(SPC!$B$13,IF(Setup!$B$11="Weekly",'SPC Backing (Hide)'!$B$4:$B$263,'SPC Backing (Hide)'!$E$4:$E$263),0),MATCH($X$2,$F$3:$U$3,0)):INDEX($F$4:$U$263,MATCH(SPC!$B$14,IF(Setup!$B$11="Weekly",'SPC Backing (Hide)'!$B$4:$B$263,'SPC Backing (Hide)'!$E$4:$E$263),0),MATCH('SPC Backing (Hide)'!$X$2,'SPC Backing (Hide)'!$F$3:$U$3,0)))</f>
        <v>#N/A</v>
      </c>
      <c r="Y201" cm="1">
        <f t="array" ref="Y201">ABS(INDEX($F$4:$U$263,ROW(A198),MATCH($X$2,$F$3:$U$3,0))-INDEX($F$4:$U$263,ROW(A197),MATCH($X$2,$F$3:$U$3,0)))</f>
        <v>0</v>
      </c>
      <c r="Z201" t="e">
        <f>AVERAGE(INDEX($Y$4:$Y$263,MATCH(SPC!$B$13,IF(Setup!$B$11="Weekly",'SPC Backing (Hide)'!$B$4:$B$263,'SPC Backing (Hide)'!$E$4:$E$263),0)):INDEX($Y$4:$Y$263,MATCH(SPC!$B$14,IF(Setup!$B$11="Weekly",'SPC Backing (Hide)'!$B$4:$B$263,'SPC Backing (Hide)'!$E$4:$E$263),0),1))</f>
        <v>#N/A</v>
      </c>
      <c r="AA201" t="e">
        <f t="shared" si="49"/>
        <v>#N/A</v>
      </c>
      <c r="AB201" t="e">
        <f t="shared" si="50"/>
        <v>#N/A</v>
      </c>
      <c r="AC201" t="e">
        <f t="shared" si="51"/>
        <v>#N/A</v>
      </c>
      <c r="AD201" t="e">
        <f t="shared" si="52"/>
        <v>#N/A</v>
      </c>
      <c r="AE201" t="e">
        <f t="shared" si="53"/>
        <v>#N/A</v>
      </c>
      <c r="AF201" t="e">
        <f t="shared" si="54"/>
        <v>#N/A</v>
      </c>
      <c r="AG201" t="e">
        <f t="shared" si="55"/>
        <v>#N/A</v>
      </c>
      <c r="AH201" t="e">
        <f t="shared" si="56"/>
        <v>#N/A</v>
      </c>
      <c r="AI201" t="e">
        <f t="shared" si="63"/>
        <v>#N/A</v>
      </c>
      <c r="AJ201" t="e">
        <f t="shared" si="57"/>
        <v>#N/A</v>
      </c>
      <c r="AK201">
        <f t="shared" si="58"/>
        <v>0</v>
      </c>
      <c r="AL201" t="e">
        <f t="shared" si="59"/>
        <v>#N/A</v>
      </c>
      <c r="AM201" t="e">
        <f t="shared" si="60"/>
        <v>#N/A</v>
      </c>
      <c r="AN201" t="e">
        <f t="shared" si="61"/>
        <v>#N/A</v>
      </c>
      <c r="AO201" t="e">
        <f>_xlfn.PERCENTILE.INC(INDEX($W$4:$W$263,MATCH(SPC!$B$13,IF(Setup!$B$11="Weekly",'SPC Backing (Hide)'!$B$4:$B$263,'SPC Backing (Hide)'!$E$4:$E$263),0),1):INDEX($W$4:$W$263,MATCH(SPC!$B$14,IF(Setup!$B$11="Weekly",'SPC Backing (Hide)'!$B$4:$B$263,'SPC Backing (Hide)'!$E$4:$E$263),0),1),'SPC Backing (Hide)'!$AO$3)</f>
        <v>#N/A</v>
      </c>
      <c r="AP201" t="e">
        <f>IF(_xlfn.PERCENTILE.INC(INDEX($W$4:$W$263,MATCH(SPC!$B$13,IF(Setup!$B$11="Weekly",'SPC Backing (Hide)'!$B$4:$B$263,'SPC Backing (Hide)'!$E$4:$E$263),0),1):INDEX($W$4:$W$263,MATCH(SPC!$B$14,IF(Setup!$B$11="Weekly",'SPC Backing (Hide)'!$B$4:$B$263,'SPC Backing (Hide)'!$E$4:$E$263),0),1),'SPC Backing (Hide)'!$AP$3)=AO201,_xlfn.PERCENTILE.INC(INDEX($W$4:$W$263,MATCH(SPC!$B$13,IF(Setup!$B$11="Weekly",'SPC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1" t="e">
        <f t="shared" si="62"/>
        <v>#N/A</v>
      </c>
    </row>
    <row r="202" spans="2:43" x14ac:dyDescent="0.35">
      <c r="B202" s="12" t="str">
        <f>Demand!C207</f>
        <v/>
      </c>
      <c r="C202" s="57" t="str">
        <f>Demand!D207</f>
        <v/>
      </c>
      <c r="D202" s="57" t="str">
        <f>Demand!E207</f>
        <v/>
      </c>
      <c r="E202" s="57" t="e">
        <f>TEXT(D202*29,"mmm")&amp;"-"&amp;IF(D202=1,MAX($C$4:C201)+1,MAX($C$4:C201))</f>
        <v>#VALUE!</v>
      </c>
      <c r="F202" s="7">
        <f>INDEX(Demand!$F$9:$T$268,MATCH('SPC Backing (Hide)'!$B202,Demand!$C$9:$C$268,0),MATCH('SPC Backing (Hide)'!F$3,Demand!$F$8:$T$8,0))</f>
        <v>0</v>
      </c>
      <c r="G202" s="5">
        <f>INDEX(Demand!$F$9:$T$268,MATCH('SPC Backing (Hide)'!$B202,Demand!$C$9:$C$268,0),MATCH('SPC Backing (Hide)'!G$3,Demand!$F$8:$T$8,0))</f>
        <v>0</v>
      </c>
      <c r="H202" s="5">
        <f>INDEX(Demand!$F$9:$T$268,MATCH('SPC Backing (Hide)'!$B202,Demand!$C$9:$C$268,0),MATCH('SPC Backing (Hide)'!H$3,Demand!$F$8:$T$8,0))</f>
        <v>0</v>
      </c>
      <c r="I202" s="5">
        <f>INDEX(Demand!$F$9:$T$268,MATCH('SPC Backing (Hide)'!$B202,Demand!$C$9:$C$268,0),MATCH('SPC Backing (Hide)'!I$3,Demand!$F$8:$T$8,0))</f>
        <v>0</v>
      </c>
      <c r="J202" s="5">
        <f>INDEX(Demand!$F$9:$T$268,MATCH('SPC Backing (Hide)'!$B202,Demand!$C$9:$C$268,0),MATCH('SPC Backing (Hide)'!J$3,Demand!$F$8:$T$8,0))</f>
        <v>0</v>
      </c>
      <c r="K202" s="5">
        <f>INDEX(Demand!$F$9:$T$268,MATCH('SPC Backing (Hide)'!$B202,Demand!$C$9:$C$268,0),MATCH('SPC Backing (Hide)'!K$3,Demand!$F$8:$T$8,0))</f>
        <v>0</v>
      </c>
      <c r="L202" s="5">
        <f>INDEX(Demand!$F$9:$T$268,MATCH('SPC Backing (Hide)'!$B202,Demand!$C$9:$C$268,0),MATCH('SPC Backing (Hide)'!L$3,Demand!$F$8:$T$8,0))</f>
        <v>0</v>
      </c>
      <c r="M202" s="5">
        <f>INDEX(Demand!$F$9:$T$268,MATCH('SPC Backing (Hide)'!$B202,Demand!$C$9:$C$268,0),MATCH('SPC Backing (Hide)'!M$3,Demand!$F$8:$T$8,0))</f>
        <v>0</v>
      </c>
      <c r="N202" s="5">
        <f>INDEX(Demand!$F$9:$T$268,MATCH('SPC Backing (Hide)'!$B202,Demand!$C$9:$C$268,0),MATCH('SPC Backing (Hide)'!N$3,Demand!$F$8:$T$8,0))</f>
        <v>0</v>
      </c>
      <c r="O202" s="5">
        <f>INDEX(Demand!$F$9:$T$268,MATCH('SPC Backing (Hide)'!$B202,Demand!$C$9:$C$268,0),MATCH('SPC Backing (Hide)'!O$3,Demand!$F$8:$T$8,0))</f>
        <v>0</v>
      </c>
      <c r="P202" s="5">
        <f>INDEX(Demand!$F$9:$T$268,MATCH('SPC Backing (Hide)'!$B202,Demand!$C$9:$C$268,0),MATCH('SPC Backing (Hide)'!P$3,Demand!$F$8:$T$8,0))</f>
        <v>0</v>
      </c>
      <c r="Q202" s="5">
        <f>INDEX(Demand!$F$9:$T$268,MATCH('SPC Backing (Hide)'!$B202,Demand!$C$9:$C$268,0),MATCH('SPC Backing (Hide)'!Q$3,Demand!$F$8:$T$8,0))</f>
        <v>0</v>
      </c>
      <c r="R202" s="5">
        <f>INDEX(Demand!$F$9:$T$268,MATCH('SPC Backing (Hide)'!$B202,Demand!$C$9:$C$268,0),MATCH('SPC Backing (Hide)'!R$3,Demand!$F$8:$T$8,0))</f>
        <v>0</v>
      </c>
      <c r="S202" s="5">
        <f>INDEX(Demand!$F$9:$T$268,MATCH('SPC Backing (Hide)'!$B202,Demand!$C$9:$C$268,0),MATCH('SPC Backing (Hide)'!S$3,Demand!$F$8:$T$8,0))</f>
        <v>0</v>
      </c>
      <c r="T202" s="6">
        <f>INDEX(Demand!$F$9:$T$268,MATCH('SPC Backing (Hide)'!$B202,Demand!$C$9:$C$268,0),MATCH('SPC Backing (Hide)'!T$3,Demand!$F$8:$T$8,0))</f>
        <v>0</v>
      </c>
      <c r="U202" s="5">
        <f t="shared" si="48"/>
        <v>0</v>
      </c>
      <c r="V202">
        <f>IF(SPC!$B$13="",1,IF(SPC!$B$12="Yes",IF(Setup!$B$11="Weekly",IF(ROW(A199)&gt;=Demand!$A$8-51,1,0),IF(ROW(A199)&gt;=Demand!$A$8-11,1,0)),IF(Setup!$B$11="Weekly",IF(AND(B202&gt;=SPC!$B$13,B202&lt;SPC!$B$14),1,0),IF(AND(MATCH(E202,$E$4:$E$263,0)&gt;=MATCH(SPC!$B$13,$E$4:$E$263,0),MATCH(E202,$E$4:$E$263,0)&lt;=MATCH(SPC!$B$14,$E$4:$E$263,0)),1,0))))</f>
        <v>1</v>
      </c>
      <c r="W202" cm="1">
        <f t="array" ref="W202">INDEX($F$4:$U$263,ROW(A199),MATCH($X$2,$F$3:$U$3,0))</f>
        <v>0</v>
      </c>
      <c r="X202" t="e">
        <f>AVERAGE(INDEX($F$4:$U$263,MATCH(SPC!$B$13,IF(Setup!$B$11="Weekly",'SPC Backing (Hide)'!$B$4:$B$263,'SPC Backing (Hide)'!$E$4:$E$263),0),MATCH($X$2,$F$3:$U$3,0)):INDEX($F$4:$U$263,MATCH(SPC!$B$14,IF(Setup!$B$11="Weekly",'SPC Backing (Hide)'!$B$4:$B$263,'SPC Backing (Hide)'!$E$4:$E$263),0),MATCH('SPC Backing (Hide)'!$X$2,'SPC Backing (Hide)'!$F$3:$U$3,0)))</f>
        <v>#N/A</v>
      </c>
      <c r="Y202" cm="1">
        <f t="array" ref="Y202">ABS(INDEX($F$4:$U$263,ROW(A199),MATCH($X$2,$F$3:$U$3,0))-INDEX($F$4:$U$263,ROW(A198),MATCH($X$2,$F$3:$U$3,0)))</f>
        <v>0</v>
      </c>
      <c r="Z202" t="e">
        <f>AVERAGE(INDEX($Y$4:$Y$263,MATCH(SPC!$B$13,IF(Setup!$B$11="Weekly",'SPC Backing (Hide)'!$B$4:$B$263,'SPC Backing (Hide)'!$E$4:$E$263),0)):INDEX($Y$4:$Y$263,MATCH(SPC!$B$14,IF(Setup!$B$11="Weekly",'SPC Backing (Hide)'!$B$4:$B$263,'SPC Backing (Hide)'!$E$4:$E$263),0),1))</f>
        <v>#N/A</v>
      </c>
      <c r="AA202" t="e">
        <f t="shared" si="49"/>
        <v>#N/A</v>
      </c>
      <c r="AB202" t="e">
        <f t="shared" si="50"/>
        <v>#N/A</v>
      </c>
      <c r="AC202" t="e">
        <f t="shared" si="51"/>
        <v>#N/A</v>
      </c>
      <c r="AD202" t="e">
        <f t="shared" si="52"/>
        <v>#N/A</v>
      </c>
      <c r="AE202" t="e">
        <f t="shared" si="53"/>
        <v>#N/A</v>
      </c>
      <c r="AF202" t="e">
        <f t="shared" si="54"/>
        <v>#N/A</v>
      </c>
      <c r="AG202" t="e">
        <f t="shared" si="55"/>
        <v>#N/A</v>
      </c>
      <c r="AH202" t="e">
        <f t="shared" si="56"/>
        <v>#N/A</v>
      </c>
      <c r="AI202" t="e">
        <f t="shared" si="63"/>
        <v>#N/A</v>
      </c>
      <c r="AJ202" t="e">
        <f t="shared" si="57"/>
        <v>#N/A</v>
      </c>
      <c r="AK202">
        <f t="shared" si="58"/>
        <v>0</v>
      </c>
      <c r="AL202" t="e">
        <f t="shared" si="59"/>
        <v>#N/A</v>
      </c>
      <c r="AM202" t="e">
        <f t="shared" si="60"/>
        <v>#N/A</v>
      </c>
      <c r="AN202" t="e">
        <f t="shared" si="61"/>
        <v>#N/A</v>
      </c>
      <c r="AO202" t="e">
        <f>_xlfn.PERCENTILE.INC(INDEX($W$4:$W$263,MATCH(SPC!$B$13,IF(Setup!$B$11="Weekly",'SPC Backing (Hide)'!$B$4:$B$263,'SPC Backing (Hide)'!$E$4:$E$263),0),1):INDEX($W$4:$W$263,MATCH(SPC!$B$14,IF(Setup!$B$11="Weekly",'SPC Backing (Hide)'!$B$4:$B$263,'SPC Backing (Hide)'!$E$4:$E$263),0),1),'SPC Backing (Hide)'!$AO$3)</f>
        <v>#N/A</v>
      </c>
      <c r="AP202" t="e">
        <f>IF(_xlfn.PERCENTILE.INC(INDEX($W$4:$W$263,MATCH(SPC!$B$13,IF(Setup!$B$11="Weekly",'SPC Backing (Hide)'!$B$4:$B$263,'SPC Backing (Hide)'!$E$4:$E$263),0),1):INDEX($W$4:$W$263,MATCH(SPC!$B$14,IF(Setup!$B$11="Weekly",'SPC Backing (Hide)'!$B$4:$B$263,'SPC Backing (Hide)'!$E$4:$E$263),0),1),'SPC Backing (Hide)'!$AP$3)=AO202,_xlfn.PERCENTILE.INC(INDEX($W$4:$W$263,MATCH(SPC!$B$13,IF(Setup!$B$11="Weekly",'SPC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2" t="e">
        <f t="shared" si="62"/>
        <v>#N/A</v>
      </c>
    </row>
    <row r="203" spans="2:43" x14ac:dyDescent="0.35">
      <c r="B203" s="12" t="str">
        <f>Demand!C208</f>
        <v/>
      </c>
      <c r="C203" s="57" t="str">
        <f>Demand!D208</f>
        <v/>
      </c>
      <c r="D203" s="57" t="str">
        <f>Demand!E208</f>
        <v/>
      </c>
      <c r="E203" s="57" t="e">
        <f>TEXT(D203*29,"mmm")&amp;"-"&amp;IF(D203=1,MAX($C$4:C202)+1,MAX($C$4:C202))</f>
        <v>#VALUE!</v>
      </c>
      <c r="F203" s="7">
        <f>INDEX(Demand!$F$9:$T$268,MATCH('SPC Backing (Hide)'!$B203,Demand!$C$9:$C$268,0),MATCH('SPC Backing (Hide)'!F$3,Demand!$F$8:$T$8,0))</f>
        <v>0</v>
      </c>
      <c r="G203" s="5">
        <f>INDEX(Demand!$F$9:$T$268,MATCH('SPC Backing (Hide)'!$B203,Demand!$C$9:$C$268,0),MATCH('SPC Backing (Hide)'!G$3,Demand!$F$8:$T$8,0))</f>
        <v>0</v>
      </c>
      <c r="H203" s="5">
        <f>INDEX(Demand!$F$9:$T$268,MATCH('SPC Backing (Hide)'!$B203,Demand!$C$9:$C$268,0),MATCH('SPC Backing (Hide)'!H$3,Demand!$F$8:$T$8,0))</f>
        <v>0</v>
      </c>
      <c r="I203" s="5">
        <f>INDEX(Demand!$F$9:$T$268,MATCH('SPC Backing (Hide)'!$B203,Demand!$C$9:$C$268,0),MATCH('SPC Backing (Hide)'!I$3,Demand!$F$8:$T$8,0))</f>
        <v>0</v>
      </c>
      <c r="J203" s="5">
        <f>INDEX(Demand!$F$9:$T$268,MATCH('SPC Backing (Hide)'!$B203,Demand!$C$9:$C$268,0),MATCH('SPC Backing (Hide)'!J$3,Demand!$F$8:$T$8,0))</f>
        <v>0</v>
      </c>
      <c r="K203" s="5">
        <f>INDEX(Demand!$F$9:$T$268,MATCH('SPC Backing (Hide)'!$B203,Demand!$C$9:$C$268,0),MATCH('SPC Backing (Hide)'!K$3,Demand!$F$8:$T$8,0))</f>
        <v>0</v>
      </c>
      <c r="L203" s="5">
        <f>INDEX(Demand!$F$9:$T$268,MATCH('SPC Backing (Hide)'!$B203,Demand!$C$9:$C$268,0),MATCH('SPC Backing (Hide)'!L$3,Demand!$F$8:$T$8,0))</f>
        <v>0</v>
      </c>
      <c r="M203" s="5">
        <f>INDEX(Demand!$F$9:$T$268,MATCH('SPC Backing (Hide)'!$B203,Demand!$C$9:$C$268,0),MATCH('SPC Backing (Hide)'!M$3,Demand!$F$8:$T$8,0))</f>
        <v>0</v>
      </c>
      <c r="N203" s="5">
        <f>INDEX(Demand!$F$9:$T$268,MATCH('SPC Backing (Hide)'!$B203,Demand!$C$9:$C$268,0),MATCH('SPC Backing (Hide)'!N$3,Demand!$F$8:$T$8,0))</f>
        <v>0</v>
      </c>
      <c r="O203" s="5">
        <f>INDEX(Demand!$F$9:$T$268,MATCH('SPC Backing (Hide)'!$B203,Demand!$C$9:$C$268,0),MATCH('SPC Backing (Hide)'!O$3,Demand!$F$8:$T$8,0))</f>
        <v>0</v>
      </c>
      <c r="P203" s="5">
        <f>INDEX(Demand!$F$9:$T$268,MATCH('SPC Backing (Hide)'!$B203,Demand!$C$9:$C$268,0),MATCH('SPC Backing (Hide)'!P$3,Demand!$F$8:$T$8,0))</f>
        <v>0</v>
      </c>
      <c r="Q203" s="5">
        <f>INDEX(Demand!$F$9:$T$268,MATCH('SPC Backing (Hide)'!$B203,Demand!$C$9:$C$268,0),MATCH('SPC Backing (Hide)'!Q$3,Demand!$F$8:$T$8,0))</f>
        <v>0</v>
      </c>
      <c r="R203" s="5">
        <f>INDEX(Demand!$F$9:$T$268,MATCH('SPC Backing (Hide)'!$B203,Demand!$C$9:$C$268,0),MATCH('SPC Backing (Hide)'!R$3,Demand!$F$8:$T$8,0))</f>
        <v>0</v>
      </c>
      <c r="S203" s="5">
        <f>INDEX(Demand!$F$9:$T$268,MATCH('SPC Backing (Hide)'!$B203,Demand!$C$9:$C$268,0),MATCH('SPC Backing (Hide)'!S$3,Demand!$F$8:$T$8,0))</f>
        <v>0</v>
      </c>
      <c r="T203" s="6">
        <f>INDEX(Demand!$F$9:$T$268,MATCH('SPC Backing (Hide)'!$B203,Demand!$C$9:$C$268,0),MATCH('SPC Backing (Hide)'!T$3,Demand!$F$8:$T$8,0))</f>
        <v>0</v>
      </c>
      <c r="U203" s="5">
        <f t="shared" si="48"/>
        <v>0</v>
      </c>
      <c r="V203">
        <f>IF(SPC!$B$13="",1,IF(SPC!$B$12="Yes",IF(Setup!$B$11="Weekly",IF(ROW(A200)&gt;=Demand!$A$8-51,1,0),IF(ROW(A200)&gt;=Demand!$A$8-11,1,0)),IF(Setup!$B$11="Weekly",IF(AND(B203&gt;=SPC!$B$13,B203&lt;SPC!$B$14),1,0),IF(AND(MATCH(E203,$E$4:$E$263,0)&gt;=MATCH(SPC!$B$13,$E$4:$E$263,0),MATCH(E203,$E$4:$E$263,0)&lt;=MATCH(SPC!$B$14,$E$4:$E$263,0)),1,0))))</f>
        <v>1</v>
      </c>
      <c r="W203" cm="1">
        <f t="array" ref="W203">INDEX($F$4:$U$263,ROW(A200),MATCH($X$2,$F$3:$U$3,0))</f>
        <v>0</v>
      </c>
      <c r="X203" t="e">
        <f>AVERAGE(INDEX($F$4:$U$263,MATCH(SPC!$B$13,IF(Setup!$B$11="Weekly",'SPC Backing (Hide)'!$B$4:$B$263,'SPC Backing (Hide)'!$E$4:$E$263),0),MATCH($X$2,$F$3:$U$3,0)):INDEX($F$4:$U$263,MATCH(SPC!$B$14,IF(Setup!$B$11="Weekly",'SPC Backing (Hide)'!$B$4:$B$263,'SPC Backing (Hide)'!$E$4:$E$263),0),MATCH('SPC Backing (Hide)'!$X$2,'SPC Backing (Hide)'!$F$3:$U$3,0)))</f>
        <v>#N/A</v>
      </c>
      <c r="Y203" cm="1">
        <f t="array" ref="Y203">ABS(INDEX($F$4:$U$263,ROW(A200),MATCH($X$2,$F$3:$U$3,0))-INDEX($F$4:$U$263,ROW(A199),MATCH($X$2,$F$3:$U$3,0)))</f>
        <v>0</v>
      </c>
      <c r="Z203" t="e">
        <f>AVERAGE(INDEX($Y$4:$Y$263,MATCH(SPC!$B$13,IF(Setup!$B$11="Weekly",'SPC Backing (Hide)'!$B$4:$B$263,'SPC Backing (Hide)'!$E$4:$E$263),0)):INDEX($Y$4:$Y$263,MATCH(SPC!$B$14,IF(Setup!$B$11="Weekly",'SPC Backing (Hide)'!$B$4:$B$263,'SPC Backing (Hide)'!$E$4:$E$263),0),1))</f>
        <v>#N/A</v>
      </c>
      <c r="AA203" t="e">
        <f t="shared" si="49"/>
        <v>#N/A</v>
      </c>
      <c r="AB203" t="e">
        <f t="shared" si="50"/>
        <v>#N/A</v>
      </c>
      <c r="AC203" t="e">
        <f t="shared" si="51"/>
        <v>#N/A</v>
      </c>
      <c r="AD203" t="e">
        <f t="shared" si="52"/>
        <v>#N/A</v>
      </c>
      <c r="AE203" t="e">
        <f t="shared" si="53"/>
        <v>#N/A</v>
      </c>
      <c r="AF203" t="e">
        <f t="shared" si="54"/>
        <v>#N/A</v>
      </c>
      <c r="AG203" t="e">
        <f t="shared" si="55"/>
        <v>#N/A</v>
      </c>
      <c r="AH203" t="e">
        <f t="shared" si="56"/>
        <v>#N/A</v>
      </c>
      <c r="AI203" t="e">
        <f t="shared" si="63"/>
        <v>#N/A</v>
      </c>
      <c r="AJ203" t="e">
        <f t="shared" si="57"/>
        <v>#N/A</v>
      </c>
      <c r="AK203">
        <f t="shared" si="58"/>
        <v>0</v>
      </c>
      <c r="AL203" t="e">
        <f t="shared" si="59"/>
        <v>#N/A</v>
      </c>
      <c r="AM203" t="e">
        <f t="shared" si="60"/>
        <v>#N/A</v>
      </c>
      <c r="AN203" t="e">
        <f t="shared" si="61"/>
        <v>#N/A</v>
      </c>
      <c r="AO203" t="e">
        <f>_xlfn.PERCENTILE.INC(INDEX($W$4:$W$263,MATCH(SPC!$B$13,IF(Setup!$B$11="Weekly",'SPC Backing (Hide)'!$B$4:$B$263,'SPC Backing (Hide)'!$E$4:$E$263),0),1):INDEX($W$4:$W$263,MATCH(SPC!$B$14,IF(Setup!$B$11="Weekly",'SPC Backing (Hide)'!$B$4:$B$263,'SPC Backing (Hide)'!$E$4:$E$263),0),1),'SPC Backing (Hide)'!$AO$3)</f>
        <v>#N/A</v>
      </c>
      <c r="AP203" t="e">
        <f>IF(_xlfn.PERCENTILE.INC(INDEX($W$4:$W$263,MATCH(SPC!$B$13,IF(Setup!$B$11="Weekly",'SPC Backing (Hide)'!$B$4:$B$263,'SPC Backing (Hide)'!$E$4:$E$263),0),1):INDEX($W$4:$W$263,MATCH(SPC!$B$14,IF(Setup!$B$11="Weekly",'SPC Backing (Hide)'!$B$4:$B$263,'SPC Backing (Hide)'!$E$4:$E$263),0),1),'SPC Backing (Hide)'!$AP$3)=AO203,_xlfn.PERCENTILE.INC(INDEX($W$4:$W$263,MATCH(SPC!$B$13,IF(Setup!$B$11="Weekly",'SPC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3" t="e">
        <f t="shared" si="62"/>
        <v>#N/A</v>
      </c>
    </row>
    <row r="204" spans="2:43" x14ac:dyDescent="0.35">
      <c r="B204" s="12" t="str">
        <f>Demand!C209</f>
        <v/>
      </c>
      <c r="C204" s="57" t="str">
        <f>Demand!D209</f>
        <v/>
      </c>
      <c r="D204" s="57" t="str">
        <f>Demand!E209</f>
        <v/>
      </c>
      <c r="E204" s="57" t="e">
        <f>TEXT(D204*29,"mmm")&amp;"-"&amp;IF(D204=1,MAX($C$4:C203)+1,MAX($C$4:C203))</f>
        <v>#VALUE!</v>
      </c>
      <c r="F204" s="7">
        <f>INDEX(Demand!$F$9:$T$268,MATCH('SPC Backing (Hide)'!$B204,Demand!$C$9:$C$268,0),MATCH('SPC Backing (Hide)'!F$3,Demand!$F$8:$T$8,0))</f>
        <v>0</v>
      </c>
      <c r="G204" s="5">
        <f>INDEX(Demand!$F$9:$T$268,MATCH('SPC Backing (Hide)'!$B204,Demand!$C$9:$C$268,0),MATCH('SPC Backing (Hide)'!G$3,Demand!$F$8:$T$8,0))</f>
        <v>0</v>
      </c>
      <c r="H204" s="5">
        <f>INDEX(Demand!$F$9:$T$268,MATCH('SPC Backing (Hide)'!$B204,Demand!$C$9:$C$268,0),MATCH('SPC Backing (Hide)'!H$3,Demand!$F$8:$T$8,0))</f>
        <v>0</v>
      </c>
      <c r="I204" s="5">
        <f>INDEX(Demand!$F$9:$T$268,MATCH('SPC Backing (Hide)'!$B204,Demand!$C$9:$C$268,0),MATCH('SPC Backing (Hide)'!I$3,Demand!$F$8:$T$8,0))</f>
        <v>0</v>
      </c>
      <c r="J204" s="5">
        <f>INDEX(Demand!$F$9:$T$268,MATCH('SPC Backing (Hide)'!$B204,Demand!$C$9:$C$268,0),MATCH('SPC Backing (Hide)'!J$3,Demand!$F$8:$T$8,0))</f>
        <v>0</v>
      </c>
      <c r="K204" s="5">
        <f>INDEX(Demand!$F$9:$T$268,MATCH('SPC Backing (Hide)'!$B204,Demand!$C$9:$C$268,0),MATCH('SPC Backing (Hide)'!K$3,Demand!$F$8:$T$8,0))</f>
        <v>0</v>
      </c>
      <c r="L204" s="5">
        <f>INDEX(Demand!$F$9:$T$268,MATCH('SPC Backing (Hide)'!$B204,Demand!$C$9:$C$268,0),MATCH('SPC Backing (Hide)'!L$3,Demand!$F$8:$T$8,0))</f>
        <v>0</v>
      </c>
      <c r="M204" s="5">
        <f>INDEX(Demand!$F$9:$T$268,MATCH('SPC Backing (Hide)'!$B204,Demand!$C$9:$C$268,0),MATCH('SPC Backing (Hide)'!M$3,Demand!$F$8:$T$8,0))</f>
        <v>0</v>
      </c>
      <c r="N204" s="5">
        <f>INDEX(Demand!$F$9:$T$268,MATCH('SPC Backing (Hide)'!$B204,Demand!$C$9:$C$268,0),MATCH('SPC Backing (Hide)'!N$3,Demand!$F$8:$T$8,0))</f>
        <v>0</v>
      </c>
      <c r="O204" s="5">
        <f>INDEX(Demand!$F$9:$T$268,MATCH('SPC Backing (Hide)'!$B204,Demand!$C$9:$C$268,0),MATCH('SPC Backing (Hide)'!O$3,Demand!$F$8:$T$8,0))</f>
        <v>0</v>
      </c>
      <c r="P204" s="5">
        <f>INDEX(Demand!$F$9:$T$268,MATCH('SPC Backing (Hide)'!$B204,Demand!$C$9:$C$268,0),MATCH('SPC Backing (Hide)'!P$3,Demand!$F$8:$T$8,0))</f>
        <v>0</v>
      </c>
      <c r="Q204" s="5">
        <f>INDEX(Demand!$F$9:$T$268,MATCH('SPC Backing (Hide)'!$B204,Demand!$C$9:$C$268,0),MATCH('SPC Backing (Hide)'!Q$3,Demand!$F$8:$T$8,0))</f>
        <v>0</v>
      </c>
      <c r="R204" s="5">
        <f>INDEX(Demand!$F$9:$T$268,MATCH('SPC Backing (Hide)'!$B204,Demand!$C$9:$C$268,0),MATCH('SPC Backing (Hide)'!R$3,Demand!$F$8:$T$8,0))</f>
        <v>0</v>
      </c>
      <c r="S204" s="5">
        <f>INDEX(Demand!$F$9:$T$268,MATCH('SPC Backing (Hide)'!$B204,Demand!$C$9:$C$268,0),MATCH('SPC Backing (Hide)'!S$3,Demand!$F$8:$T$8,0))</f>
        <v>0</v>
      </c>
      <c r="T204" s="6">
        <f>INDEX(Demand!$F$9:$T$268,MATCH('SPC Backing (Hide)'!$B204,Demand!$C$9:$C$268,0),MATCH('SPC Backing (Hide)'!T$3,Demand!$F$8:$T$8,0))</f>
        <v>0</v>
      </c>
      <c r="U204" s="5">
        <f t="shared" si="48"/>
        <v>0</v>
      </c>
      <c r="V204">
        <f>IF(SPC!$B$13="",1,IF(SPC!$B$12="Yes",IF(Setup!$B$11="Weekly",IF(ROW(A201)&gt;=Demand!$A$8-51,1,0),IF(ROW(A201)&gt;=Demand!$A$8-11,1,0)),IF(Setup!$B$11="Weekly",IF(AND(B204&gt;=SPC!$B$13,B204&lt;SPC!$B$14),1,0),IF(AND(MATCH(E204,$E$4:$E$263,0)&gt;=MATCH(SPC!$B$13,$E$4:$E$263,0),MATCH(E204,$E$4:$E$263,0)&lt;=MATCH(SPC!$B$14,$E$4:$E$263,0)),1,0))))</f>
        <v>1</v>
      </c>
      <c r="W204" cm="1">
        <f t="array" ref="W204">INDEX($F$4:$U$263,ROW(A201),MATCH($X$2,$F$3:$U$3,0))</f>
        <v>0</v>
      </c>
      <c r="X204" t="e">
        <f>AVERAGE(INDEX($F$4:$U$263,MATCH(SPC!$B$13,IF(Setup!$B$11="Weekly",'SPC Backing (Hide)'!$B$4:$B$263,'SPC Backing (Hide)'!$E$4:$E$263),0),MATCH($X$2,$F$3:$U$3,0)):INDEX($F$4:$U$263,MATCH(SPC!$B$14,IF(Setup!$B$11="Weekly",'SPC Backing (Hide)'!$B$4:$B$263,'SPC Backing (Hide)'!$E$4:$E$263),0),MATCH('SPC Backing (Hide)'!$X$2,'SPC Backing (Hide)'!$F$3:$U$3,0)))</f>
        <v>#N/A</v>
      </c>
      <c r="Y204" cm="1">
        <f t="array" ref="Y204">ABS(INDEX($F$4:$U$263,ROW(A201),MATCH($X$2,$F$3:$U$3,0))-INDEX($F$4:$U$263,ROW(A200),MATCH($X$2,$F$3:$U$3,0)))</f>
        <v>0</v>
      </c>
      <c r="Z204" t="e">
        <f>AVERAGE(INDEX($Y$4:$Y$263,MATCH(SPC!$B$13,IF(Setup!$B$11="Weekly",'SPC Backing (Hide)'!$B$4:$B$263,'SPC Backing (Hide)'!$E$4:$E$263),0)):INDEX($Y$4:$Y$263,MATCH(SPC!$B$14,IF(Setup!$B$11="Weekly",'SPC Backing (Hide)'!$B$4:$B$263,'SPC Backing (Hide)'!$E$4:$E$263),0),1))</f>
        <v>#N/A</v>
      </c>
      <c r="AA204" t="e">
        <f t="shared" si="49"/>
        <v>#N/A</v>
      </c>
      <c r="AB204" t="e">
        <f t="shared" si="50"/>
        <v>#N/A</v>
      </c>
      <c r="AC204" t="e">
        <f t="shared" si="51"/>
        <v>#N/A</v>
      </c>
      <c r="AD204" t="e">
        <f t="shared" si="52"/>
        <v>#N/A</v>
      </c>
      <c r="AE204" t="e">
        <f t="shared" si="53"/>
        <v>#N/A</v>
      </c>
      <c r="AF204" t="e">
        <f t="shared" si="54"/>
        <v>#N/A</v>
      </c>
      <c r="AG204" t="e">
        <f t="shared" si="55"/>
        <v>#N/A</v>
      </c>
      <c r="AH204" t="e">
        <f t="shared" si="56"/>
        <v>#N/A</v>
      </c>
      <c r="AI204" t="e">
        <f t="shared" si="63"/>
        <v>#N/A</v>
      </c>
      <c r="AJ204" t="e">
        <f t="shared" si="57"/>
        <v>#N/A</v>
      </c>
      <c r="AK204">
        <f t="shared" si="58"/>
        <v>0</v>
      </c>
      <c r="AL204" t="e">
        <f t="shared" si="59"/>
        <v>#N/A</v>
      </c>
      <c r="AM204" t="e">
        <f t="shared" si="60"/>
        <v>#N/A</v>
      </c>
      <c r="AN204" t="e">
        <f t="shared" si="61"/>
        <v>#N/A</v>
      </c>
      <c r="AO204" t="e">
        <f>_xlfn.PERCENTILE.INC(INDEX($W$4:$W$263,MATCH(SPC!$B$13,IF(Setup!$B$11="Weekly",'SPC Backing (Hide)'!$B$4:$B$263,'SPC Backing (Hide)'!$E$4:$E$263),0),1):INDEX($W$4:$W$263,MATCH(SPC!$B$14,IF(Setup!$B$11="Weekly",'SPC Backing (Hide)'!$B$4:$B$263,'SPC Backing (Hide)'!$E$4:$E$263),0),1),'SPC Backing (Hide)'!$AO$3)</f>
        <v>#N/A</v>
      </c>
      <c r="AP204" t="e">
        <f>IF(_xlfn.PERCENTILE.INC(INDEX($W$4:$W$263,MATCH(SPC!$B$13,IF(Setup!$B$11="Weekly",'SPC Backing (Hide)'!$B$4:$B$263,'SPC Backing (Hide)'!$E$4:$E$263),0),1):INDEX($W$4:$W$263,MATCH(SPC!$B$14,IF(Setup!$B$11="Weekly",'SPC Backing (Hide)'!$B$4:$B$263,'SPC Backing (Hide)'!$E$4:$E$263),0),1),'SPC Backing (Hide)'!$AP$3)=AO204,_xlfn.PERCENTILE.INC(INDEX($W$4:$W$263,MATCH(SPC!$B$13,IF(Setup!$B$11="Weekly",'SPC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4" t="e">
        <f t="shared" si="62"/>
        <v>#N/A</v>
      </c>
    </row>
    <row r="205" spans="2:43" x14ac:dyDescent="0.35">
      <c r="B205" s="12" t="str">
        <f>Demand!C210</f>
        <v/>
      </c>
      <c r="C205" s="57" t="str">
        <f>Demand!D210</f>
        <v/>
      </c>
      <c r="D205" s="57" t="str">
        <f>Demand!E210</f>
        <v/>
      </c>
      <c r="E205" s="57" t="e">
        <f>TEXT(D205*29,"mmm")&amp;"-"&amp;IF(D205=1,MAX($C$4:C204)+1,MAX($C$4:C204))</f>
        <v>#VALUE!</v>
      </c>
      <c r="F205" s="7">
        <f>INDEX(Demand!$F$9:$T$268,MATCH('SPC Backing (Hide)'!$B205,Demand!$C$9:$C$268,0),MATCH('SPC Backing (Hide)'!F$3,Demand!$F$8:$T$8,0))</f>
        <v>0</v>
      </c>
      <c r="G205" s="5">
        <f>INDEX(Demand!$F$9:$T$268,MATCH('SPC Backing (Hide)'!$B205,Demand!$C$9:$C$268,0),MATCH('SPC Backing (Hide)'!G$3,Demand!$F$8:$T$8,0))</f>
        <v>0</v>
      </c>
      <c r="H205" s="5">
        <f>INDEX(Demand!$F$9:$T$268,MATCH('SPC Backing (Hide)'!$B205,Demand!$C$9:$C$268,0),MATCH('SPC Backing (Hide)'!H$3,Demand!$F$8:$T$8,0))</f>
        <v>0</v>
      </c>
      <c r="I205" s="5">
        <f>INDEX(Demand!$F$9:$T$268,MATCH('SPC Backing (Hide)'!$B205,Demand!$C$9:$C$268,0),MATCH('SPC Backing (Hide)'!I$3,Demand!$F$8:$T$8,0))</f>
        <v>0</v>
      </c>
      <c r="J205" s="5">
        <f>INDEX(Demand!$F$9:$T$268,MATCH('SPC Backing (Hide)'!$B205,Demand!$C$9:$C$268,0),MATCH('SPC Backing (Hide)'!J$3,Demand!$F$8:$T$8,0))</f>
        <v>0</v>
      </c>
      <c r="K205" s="5">
        <f>INDEX(Demand!$F$9:$T$268,MATCH('SPC Backing (Hide)'!$B205,Demand!$C$9:$C$268,0),MATCH('SPC Backing (Hide)'!K$3,Demand!$F$8:$T$8,0))</f>
        <v>0</v>
      </c>
      <c r="L205" s="5">
        <f>INDEX(Demand!$F$9:$T$268,MATCH('SPC Backing (Hide)'!$B205,Demand!$C$9:$C$268,0),MATCH('SPC Backing (Hide)'!L$3,Demand!$F$8:$T$8,0))</f>
        <v>0</v>
      </c>
      <c r="M205" s="5">
        <f>INDEX(Demand!$F$9:$T$268,MATCH('SPC Backing (Hide)'!$B205,Demand!$C$9:$C$268,0),MATCH('SPC Backing (Hide)'!M$3,Demand!$F$8:$T$8,0))</f>
        <v>0</v>
      </c>
      <c r="N205" s="5">
        <f>INDEX(Demand!$F$9:$T$268,MATCH('SPC Backing (Hide)'!$B205,Demand!$C$9:$C$268,0),MATCH('SPC Backing (Hide)'!N$3,Demand!$F$8:$T$8,0))</f>
        <v>0</v>
      </c>
      <c r="O205" s="5">
        <f>INDEX(Demand!$F$9:$T$268,MATCH('SPC Backing (Hide)'!$B205,Demand!$C$9:$C$268,0),MATCH('SPC Backing (Hide)'!O$3,Demand!$F$8:$T$8,0))</f>
        <v>0</v>
      </c>
      <c r="P205" s="5">
        <f>INDEX(Demand!$F$9:$T$268,MATCH('SPC Backing (Hide)'!$B205,Demand!$C$9:$C$268,0),MATCH('SPC Backing (Hide)'!P$3,Demand!$F$8:$T$8,0))</f>
        <v>0</v>
      </c>
      <c r="Q205" s="5">
        <f>INDEX(Demand!$F$9:$T$268,MATCH('SPC Backing (Hide)'!$B205,Demand!$C$9:$C$268,0),MATCH('SPC Backing (Hide)'!Q$3,Demand!$F$8:$T$8,0))</f>
        <v>0</v>
      </c>
      <c r="R205" s="5">
        <f>INDEX(Demand!$F$9:$T$268,MATCH('SPC Backing (Hide)'!$B205,Demand!$C$9:$C$268,0),MATCH('SPC Backing (Hide)'!R$3,Demand!$F$8:$T$8,0))</f>
        <v>0</v>
      </c>
      <c r="S205" s="5">
        <f>INDEX(Demand!$F$9:$T$268,MATCH('SPC Backing (Hide)'!$B205,Demand!$C$9:$C$268,0),MATCH('SPC Backing (Hide)'!S$3,Demand!$F$8:$T$8,0))</f>
        <v>0</v>
      </c>
      <c r="T205" s="6">
        <f>INDEX(Demand!$F$9:$T$268,MATCH('SPC Backing (Hide)'!$B205,Demand!$C$9:$C$268,0),MATCH('SPC Backing (Hide)'!T$3,Demand!$F$8:$T$8,0))</f>
        <v>0</v>
      </c>
      <c r="U205" s="5">
        <f t="shared" si="48"/>
        <v>0</v>
      </c>
      <c r="V205">
        <f>IF(SPC!$B$13="",1,IF(SPC!$B$12="Yes",IF(Setup!$B$11="Weekly",IF(ROW(A202)&gt;=Demand!$A$8-51,1,0),IF(ROW(A202)&gt;=Demand!$A$8-11,1,0)),IF(Setup!$B$11="Weekly",IF(AND(B205&gt;=SPC!$B$13,B205&lt;SPC!$B$14),1,0),IF(AND(MATCH(E205,$E$4:$E$263,0)&gt;=MATCH(SPC!$B$13,$E$4:$E$263,0),MATCH(E205,$E$4:$E$263,0)&lt;=MATCH(SPC!$B$14,$E$4:$E$263,0)),1,0))))</f>
        <v>1</v>
      </c>
      <c r="W205" cm="1">
        <f t="array" ref="W205">INDEX($F$4:$U$263,ROW(A202),MATCH($X$2,$F$3:$U$3,0))</f>
        <v>0</v>
      </c>
      <c r="X205" t="e">
        <f>AVERAGE(INDEX($F$4:$U$263,MATCH(SPC!$B$13,IF(Setup!$B$11="Weekly",'SPC Backing (Hide)'!$B$4:$B$263,'SPC Backing (Hide)'!$E$4:$E$263),0),MATCH($X$2,$F$3:$U$3,0)):INDEX($F$4:$U$263,MATCH(SPC!$B$14,IF(Setup!$B$11="Weekly",'SPC Backing (Hide)'!$B$4:$B$263,'SPC Backing (Hide)'!$E$4:$E$263),0),MATCH('SPC Backing (Hide)'!$X$2,'SPC Backing (Hide)'!$F$3:$U$3,0)))</f>
        <v>#N/A</v>
      </c>
      <c r="Y205" cm="1">
        <f t="array" ref="Y205">ABS(INDEX($F$4:$U$263,ROW(A202),MATCH($X$2,$F$3:$U$3,0))-INDEX($F$4:$U$263,ROW(A201),MATCH($X$2,$F$3:$U$3,0)))</f>
        <v>0</v>
      </c>
      <c r="Z205" t="e">
        <f>AVERAGE(INDEX($Y$4:$Y$263,MATCH(SPC!$B$13,IF(Setup!$B$11="Weekly",'SPC Backing (Hide)'!$B$4:$B$263,'SPC Backing (Hide)'!$E$4:$E$263),0)):INDEX($Y$4:$Y$263,MATCH(SPC!$B$14,IF(Setup!$B$11="Weekly",'SPC Backing (Hide)'!$B$4:$B$263,'SPC Backing (Hide)'!$E$4:$E$263),0),1))</f>
        <v>#N/A</v>
      </c>
      <c r="AA205" t="e">
        <f t="shared" si="49"/>
        <v>#N/A</v>
      </c>
      <c r="AB205" t="e">
        <f t="shared" si="50"/>
        <v>#N/A</v>
      </c>
      <c r="AC205" t="e">
        <f t="shared" si="51"/>
        <v>#N/A</v>
      </c>
      <c r="AD205" t="e">
        <f t="shared" si="52"/>
        <v>#N/A</v>
      </c>
      <c r="AE205" t="e">
        <f t="shared" si="53"/>
        <v>#N/A</v>
      </c>
      <c r="AF205" t="e">
        <f t="shared" si="54"/>
        <v>#N/A</v>
      </c>
      <c r="AG205" t="e">
        <f t="shared" si="55"/>
        <v>#N/A</v>
      </c>
      <c r="AH205" t="e">
        <f t="shared" si="56"/>
        <v>#N/A</v>
      </c>
      <c r="AI205" t="e">
        <f t="shared" si="63"/>
        <v>#N/A</v>
      </c>
      <c r="AJ205" t="e">
        <f t="shared" si="57"/>
        <v>#N/A</v>
      </c>
      <c r="AK205">
        <f t="shared" si="58"/>
        <v>0</v>
      </c>
      <c r="AL205" t="e">
        <f t="shared" si="59"/>
        <v>#N/A</v>
      </c>
      <c r="AM205" t="e">
        <f t="shared" si="60"/>
        <v>#N/A</v>
      </c>
      <c r="AN205" t="e">
        <f t="shared" si="61"/>
        <v>#N/A</v>
      </c>
      <c r="AO205" t="e">
        <f>_xlfn.PERCENTILE.INC(INDEX($W$4:$W$263,MATCH(SPC!$B$13,IF(Setup!$B$11="Weekly",'SPC Backing (Hide)'!$B$4:$B$263,'SPC Backing (Hide)'!$E$4:$E$263),0),1):INDEX($W$4:$W$263,MATCH(SPC!$B$14,IF(Setup!$B$11="Weekly",'SPC Backing (Hide)'!$B$4:$B$263,'SPC Backing (Hide)'!$E$4:$E$263),0),1),'SPC Backing (Hide)'!$AO$3)</f>
        <v>#N/A</v>
      </c>
      <c r="AP205" t="e">
        <f>IF(_xlfn.PERCENTILE.INC(INDEX($W$4:$W$263,MATCH(SPC!$B$13,IF(Setup!$B$11="Weekly",'SPC Backing (Hide)'!$B$4:$B$263,'SPC Backing (Hide)'!$E$4:$E$263),0),1):INDEX($W$4:$W$263,MATCH(SPC!$B$14,IF(Setup!$B$11="Weekly",'SPC Backing (Hide)'!$B$4:$B$263,'SPC Backing (Hide)'!$E$4:$E$263),0),1),'SPC Backing (Hide)'!$AP$3)=AO205,_xlfn.PERCENTILE.INC(INDEX($W$4:$W$263,MATCH(SPC!$B$13,IF(Setup!$B$11="Weekly",'SPC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5" t="e">
        <f t="shared" si="62"/>
        <v>#N/A</v>
      </c>
    </row>
    <row r="206" spans="2:43" x14ac:dyDescent="0.35">
      <c r="B206" s="12" t="str">
        <f>Demand!C211</f>
        <v/>
      </c>
      <c r="C206" s="57" t="str">
        <f>Demand!D211</f>
        <v/>
      </c>
      <c r="D206" s="57" t="str">
        <f>Demand!E211</f>
        <v/>
      </c>
      <c r="E206" s="57" t="e">
        <f>TEXT(D206*29,"mmm")&amp;"-"&amp;IF(D206=1,MAX($C$4:C205)+1,MAX($C$4:C205))</f>
        <v>#VALUE!</v>
      </c>
      <c r="F206" s="7">
        <f>INDEX(Demand!$F$9:$T$268,MATCH('SPC Backing (Hide)'!$B206,Demand!$C$9:$C$268,0),MATCH('SPC Backing (Hide)'!F$3,Demand!$F$8:$T$8,0))</f>
        <v>0</v>
      </c>
      <c r="G206" s="5">
        <f>INDEX(Demand!$F$9:$T$268,MATCH('SPC Backing (Hide)'!$B206,Demand!$C$9:$C$268,0),MATCH('SPC Backing (Hide)'!G$3,Demand!$F$8:$T$8,0))</f>
        <v>0</v>
      </c>
      <c r="H206" s="5">
        <f>INDEX(Demand!$F$9:$T$268,MATCH('SPC Backing (Hide)'!$B206,Demand!$C$9:$C$268,0),MATCH('SPC Backing (Hide)'!H$3,Demand!$F$8:$T$8,0))</f>
        <v>0</v>
      </c>
      <c r="I206" s="5">
        <f>INDEX(Demand!$F$9:$T$268,MATCH('SPC Backing (Hide)'!$B206,Demand!$C$9:$C$268,0),MATCH('SPC Backing (Hide)'!I$3,Demand!$F$8:$T$8,0))</f>
        <v>0</v>
      </c>
      <c r="J206" s="5">
        <f>INDEX(Demand!$F$9:$T$268,MATCH('SPC Backing (Hide)'!$B206,Demand!$C$9:$C$268,0),MATCH('SPC Backing (Hide)'!J$3,Demand!$F$8:$T$8,0))</f>
        <v>0</v>
      </c>
      <c r="K206" s="5">
        <f>INDEX(Demand!$F$9:$T$268,MATCH('SPC Backing (Hide)'!$B206,Demand!$C$9:$C$268,0),MATCH('SPC Backing (Hide)'!K$3,Demand!$F$8:$T$8,0))</f>
        <v>0</v>
      </c>
      <c r="L206" s="5">
        <f>INDEX(Demand!$F$9:$T$268,MATCH('SPC Backing (Hide)'!$B206,Demand!$C$9:$C$268,0),MATCH('SPC Backing (Hide)'!L$3,Demand!$F$8:$T$8,0))</f>
        <v>0</v>
      </c>
      <c r="M206" s="5">
        <f>INDEX(Demand!$F$9:$T$268,MATCH('SPC Backing (Hide)'!$B206,Demand!$C$9:$C$268,0),MATCH('SPC Backing (Hide)'!M$3,Demand!$F$8:$T$8,0))</f>
        <v>0</v>
      </c>
      <c r="N206" s="5">
        <f>INDEX(Demand!$F$9:$T$268,MATCH('SPC Backing (Hide)'!$B206,Demand!$C$9:$C$268,0),MATCH('SPC Backing (Hide)'!N$3,Demand!$F$8:$T$8,0))</f>
        <v>0</v>
      </c>
      <c r="O206" s="5">
        <f>INDEX(Demand!$F$9:$T$268,MATCH('SPC Backing (Hide)'!$B206,Demand!$C$9:$C$268,0),MATCH('SPC Backing (Hide)'!O$3,Demand!$F$8:$T$8,0))</f>
        <v>0</v>
      </c>
      <c r="P206" s="5">
        <f>INDEX(Demand!$F$9:$T$268,MATCH('SPC Backing (Hide)'!$B206,Demand!$C$9:$C$268,0),MATCH('SPC Backing (Hide)'!P$3,Demand!$F$8:$T$8,0))</f>
        <v>0</v>
      </c>
      <c r="Q206" s="5">
        <f>INDEX(Demand!$F$9:$T$268,MATCH('SPC Backing (Hide)'!$B206,Demand!$C$9:$C$268,0),MATCH('SPC Backing (Hide)'!Q$3,Demand!$F$8:$T$8,0))</f>
        <v>0</v>
      </c>
      <c r="R206" s="5">
        <f>INDEX(Demand!$F$9:$T$268,MATCH('SPC Backing (Hide)'!$B206,Demand!$C$9:$C$268,0),MATCH('SPC Backing (Hide)'!R$3,Demand!$F$8:$T$8,0))</f>
        <v>0</v>
      </c>
      <c r="S206" s="5">
        <f>INDEX(Demand!$F$9:$T$268,MATCH('SPC Backing (Hide)'!$B206,Demand!$C$9:$C$268,0),MATCH('SPC Backing (Hide)'!S$3,Demand!$F$8:$T$8,0))</f>
        <v>0</v>
      </c>
      <c r="T206" s="6">
        <f>INDEX(Demand!$F$9:$T$268,MATCH('SPC Backing (Hide)'!$B206,Demand!$C$9:$C$268,0),MATCH('SPC Backing (Hide)'!T$3,Demand!$F$8:$T$8,0))</f>
        <v>0</v>
      </c>
      <c r="U206" s="5">
        <f t="shared" si="48"/>
        <v>0</v>
      </c>
      <c r="V206">
        <f>IF(SPC!$B$13="",1,IF(SPC!$B$12="Yes",IF(Setup!$B$11="Weekly",IF(ROW(A203)&gt;=Demand!$A$8-51,1,0),IF(ROW(A203)&gt;=Demand!$A$8-11,1,0)),IF(Setup!$B$11="Weekly",IF(AND(B206&gt;=SPC!$B$13,B206&lt;SPC!$B$14),1,0),IF(AND(MATCH(E206,$E$4:$E$263,0)&gt;=MATCH(SPC!$B$13,$E$4:$E$263,0),MATCH(E206,$E$4:$E$263,0)&lt;=MATCH(SPC!$B$14,$E$4:$E$263,0)),1,0))))</f>
        <v>1</v>
      </c>
      <c r="W206" cm="1">
        <f t="array" ref="W206">INDEX($F$4:$U$263,ROW(A203),MATCH($X$2,$F$3:$U$3,0))</f>
        <v>0</v>
      </c>
      <c r="X206" t="e">
        <f>AVERAGE(INDEX($F$4:$U$263,MATCH(SPC!$B$13,IF(Setup!$B$11="Weekly",'SPC Backing (Hide)'!$B$4:$B$263,'SPC Backing (Hide)'!$E$4:$E$263),0),MATCH($X$2,$F$3:$U$3,0)):INDEX($F$4:$U$263,MATCH(SPC!$B$14,IF(Setup!$B$11="Weekly",'SPC Backing (Hide)'!$B$4:$B$263,'SPC Backing (Hide)'!$E$4:$E$263),0),MATCH('SPC Backing (Hide)'!$X$2,'SPC Backing (Hide)'!$F$3:$U$3,0)))</f>
        <v>#N/A</v>
      </c>
      <c r="Y206" cm="1">
        <f t="array" ref="Y206">ABS(INDEX($F$4:$U$263,ROW(A203),MATCH($X$2,$F$3:$U$3,0))-INDEX($F$4:$U$263,ROW(A202),MATCH($X$2,$F$3:$U$3,0)))</f>
        <v>0</v>
      </c>
      <c r="Z206" t="e">
        <f>AVERAGE(INDEX($Y$4:$Y$263,MATCH(SPC!$B$13,IF(Setup!$B$11="Weekly",'SPC Backing (Hide)'!$B$4:$B$263,'SPC Backing (Hide)'!$E$4:$E$263),0)):INDEX($Y$4:$Y$263,MATCH(SPC!$B$14,IF(Setup!$B$11="Weekly",'SPC Backing (Hide)'!$B$4:$B$263,'SPC Backing (Hide)'!$E$4:$E$263),0),1))</f>
        <v>#N/A</v>
      </c>
      <c r="AA206" t="e">
        <f t="shared" si="49"/>
        <v>#N/A</v>
      </c>
      <c r="AB206" t="e">
        <f t="shared" si="50"/>
        <v>#N/A</v>
      </c>
      <c r="AC206" t="e">
        <f t="shared" si="51"/>
        <v>#N/A</v>
      </c>
      <c r="AD206" t="e">
        <f t="shared" si="52"/>
        <v>#N/A</v>
      </c>
      <c r="AE206" t="e">
        <f t="shared" si="53"/>
        <v>#N/A</v>
      </c>
      <c r="AF206" t="e">
        <f t="shared" si="54"/>
        <v>#N/A</v>
      </c>
      <c r="AG206" t="e">
        <f t="shared" si="55"/>
        <v>#N/A</v>
      </c>
      <c r="AH206" t="e">
        <f t="shared" si="56"/>
        <v>#N/A</v>
      </c>
      <c r="AI206" t="e">
        <f t="shared" si="63"/>
        <v>#N/A</v>
      </c>
      <c r="AJ206" t="e">
        <f t="shared" si="57"/>
        <v>#N/A</v>
      </c>
      <c r="AK206">
        <f t="shared" si="58"/>
        <v>0</v>
      </c>
      <c r="AL206" t="e">
        <f t="shared" si="59"/>
        <v>#N/A</v>
      </c>
      <c r="AM206" t="e">
        <f t="shared" si="60"/>
        <v>#N/A</v>
      </c>
      <c r="AN206" t="e">
        <f t="shared" si="61"/>
        <v>#N/A</v>
      </c>
      <c r="AO206" t="e">
        <f>_xlfn.PERCENTILE.INC(INDEX($W$4:$W$263,MATCH(SPC!$B$13,IF(Setup!$B$11="Weekly",'SPC Backing (Hide)'!$B$4:$B$263,'SPC Backing (Hide)'!$E$4:$E$263),0),1):INDEX($W$4:$W$263,MATCH(SPC!$B$14,IF(Setup!$B$11="Weekly",'SPC Backing (Hide)'!$B$4:$B$263,'SPC Backing (Hide)'!$E$4:$E$263),0),1),'SPC Backing (Hide)'!$AO$3)</f>
        <v>#N/A</v>
      </c>
      <c r="AP206" t="e">
        <f>IF(_xlfn.PERCENTILE.INC(INDEX($W$4:$W$263,MATCH(SPC!$B$13,IF(Setup!$B$11="Weekly",'SPC Backing (Hide)'!$B$4:$B$263,'SPC Backing (Hide)'!$E$4:$E$263),0),1):INDEX($W$4:$W$263,MATCH(SPC!$B$14,IF(Setup!$B$11="Weekly",'SPC Backing (Hide)'!$B$4:$B$263,'SPC Backing (Hide)'!$E$4:$E$263),0),1),'SPC Backing (Hide)'!$AP$3)=AO206,_xlfn.PERCENTILE.INC(INDEX($W$4:$W$263,MATCH(SPC!$B$13,IF(Setup!$B$11="Weekly",'SPC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6" t="e">
        <f t="shared" si="62"/>
        <v>#N/A</v>
      </c>
    </row>
    <row r="207" spans="2:43" x14ac:dyDescent="0.35">
      <c r="B207" s="12" t="str">
        <f>Demand!C212</f>
        <v/>
      </c>
      <c r="C207" s="57" t="str">
        <f>Demand!D212</f>
        <v/>
      </c>
      <c r="D207" s="57" t="str">
        <f>Demand!E212</f>
        <v/>
      </c>
      <c r="E207" s="57" t="e">
        <f>TEXT(D207*29,"mmm")&amp;"-"&amp;IF(D207=1,MAX($C$4:C206)+1,MAX($C$4:C206))</f>
        <v>#VALUE!</v>
      </c>
      <c r="F207" s="7">
        <f>INDEX(Demand!$F$9:$T$268,MATCH('SPC Backing (Hide)'!$B207,Demand!$C$9:$C$268,0),MATCH('SPC Backing (Hide)'!F$3,Demand!$F$8:$T$8,0))</f>
        <v>0</v>
      </c>
      <c r="G207" s="5">
        <f>INDEX(Demand!$F$9:$T$268,MATCH('SPC Backing (Hide)'!$B207,Demand!$C$9:$C$268,0),MATCH('SPC Backing (Hide)'!G$3,Demand!$F$8:$T$8,0))</f>
        <v>0</v>
      </c>
      <c r="H207" s="5">
        <f>INDEX(Demand!$F$9:$T$268,MATCH('SPC Backing (Hide)'!$B207,Demand!$C$9:$C$268,0),MATCH('SPC Backing (Hide)'!H$3,Demand!$F$8:$T$8,0))</f>
        <v>0</v>
      </c>
      <c r="I207" s="5">
        <f>INDEX(Demand!$F$9:$T$268,MATCH('SPC Backing (Hide)'!$B207,Demand!$C$9:$C$268,0),MATCH('SPC Backing (Hide)'!I$3,Demand!$F$8:$T$8,0))</f>
        <v>0</v>
      </c>
      <c r="J207" s="5">
        <f>INDEX(Demand!$F$9:$T$268,MATCH('SPC Backing (Hide)'!$B207,Demand!$C$9:$C$268,0),MATCH('SPC Backing (Hide)'!J$3,Demand!$F$8:$T$8,0))</f>
        <v>0</v>
      </c>
      <c r="K207" s="5">
        <f>INDEX(Demand!$F$9:$T$268,MATCH('SPC Backing (Hide)'!$B207,Demand!$C$9:$C$268,0),MATCH('SPC Backing (Hide)'!K$3,Demand!$F$8:$T$8,0))</f>
        <v>0</v>
      </c>
      <c r="L207" s="5">
        <f>INDEX(Demand!$F$9:$T$268,MATCH('SPC Backing (Hide)'!$B207,Demand!$C$9:$C$268,0),MATCH('SPC Backing (Hide)'!L$3,Demand!$F$8:$T$8,0))</f>
        <v>0</v>
      </c>
      <c r="M207" s="5">
        <f>INDEX(Demand!$F$9:$T$268,MATCH('SPC Backing (Hide)'!$B207,Demand!$C$9:$C$268,0),MATCH('SPC Backing (Hide)'!M$3,Demand!$F$8:$T$8,0))</f>
        <v>0</v>
      </c>
      <c r="N207" s="5">
        <f>INDEX(Demand!$F$9:$T$268,MATCH('SPC Backing (Hide)'!$B207,Demand!$C$9:$C$268,0),MATCH('SPC Backing (Hide)'!N$3,Demand!$F$8:$T$8,0))</f>
        <v>0</v>
      </c>
      <c r="O207" s="5">
        <f>INDEX(Demand!$F$9:$T$268,MATCH('SPC Backing (Hide)'!$B207,Demand!$C$9:$C$268,0),MATCH('SPC Backing (Hide)'!O$3,Demand!$F$8:$T$8,0))</f>
        <v>0</v>
      </c>
      <c r="P207" s="5">
        <f>INDEX(Demand!$F$9:$T$268,MATCH('SPC Backing (Hide)'!$B207,Demand!$C$9:$C$268,0),MATCH('SPC Backing (Hide)'!P$3,Demand!$F$8:$T$8,0))</f>
        <v>0</v>
      </c>
      <c r="Q207" s="5">
        <f>INDEX(Demand!$F$9:$T$268,MATCH('SPC Backing (Hide)'!$B207,Demand!$C$9:$C$268,0),MATCH('SPC Backing (Hide)'!Q$3,Demand!$F$8:$T$8,0))</f>
        <v>0</v>
      </c>
      <c r="R207" s="5">
        <f>INDEX(Demand!$F$9:$T$268,MATCH('SPC Backing (Hide)'!$B207,Demand!$C$9:$C$268,0),MATCH('SPC Backing (Hide)'!R$3,Demand!$F$8:$T$8,0))</f>
        <v>0</v>
      </c>
      <c r="S207" s="5">
        <f>INDEX(Demand!$F$9:$T$268,MATCH('SPC Backing (Hide)'!$B207,Demand!$C$9:$C$268,0),MATCH('SPC Backing (Hide)'!S$3,Demand!$F$8:$T$8,0))</f>
        <v>0</v>
      </c>
      <c r="T207" s="6">
        <f>INDEX(Demand!$F$9:$T$268,MATCH('SPC Backing (Hide)'!$B207,Demand!$C$9:$C$268,0),MATCH('SPC Backing (Hide)'!T$3,Demand!$F$8:$T$8,0))</f>
        <v>0</v>
      </c>
      <c r="U207" s="5">
        <f t="shared" si="48"/>
        <v>0</v>
      </c>
      <c r="V207">
        <f>IF(SPC!$B$13="",1,IF(SPC!$B$12="Yes",IF(Setup!$B$11="Weekly",IF(ROW(A204)&gt;=Demand!$A$8-51,1,0),IF(ROW(A204)&gt;=Demand!$A$8-11,1,0)),IF(Setup!$B$11="Weekly",IF(AND(B207&gt;=SPC!$B$13,B207&lt;SPC!$B$14),1,0),IF(AND(MATCH(E207,$E$4:$E$263,0)&gt;=MATCH(SPC!$B$13,$E$4:$E$263,0),MATCH(E207,$E$4:$E$263,0)&lt;=MATCH(SPC!$B$14,$E$4:$E$263,0)),1,0))))</f>
        <v>1</v>
      </c>
      <c r="W207" cm="1">
        <f t="array" ref="W207">INDEX($F$4:$U$263,ROW(A204),MATCH($X$2,$F$3:$U$3,0))</f>
        <v>0</v>
      </c>
      <c r="X207" t="e">
        <f>AVERAGE(INDEX($F$4:$U$263,MATCH(SPC!$B$13,IF(Setup!$B$11="Weekly",'SPC Backing (Hide)'!$B$4:$B$263,'SPC Backing (Hide)'!$E$4:$E$263),0),MATCH($X$2,$F$3:$U$3,0)):INDEX($F$4:$U$263,MATCH(SPC!$B$14,IF(Setup!$B$11="Weekly",'SPC Backing (Hide)'!$B$4:$B$263,'SPC Backing (Hide)'!$E$4:$E$263),0),MATCH('SPC Backing (Hide)'!$X$2,'SPC Backing (Hide)'!$F$3:$U$3,0)))</f>
        <v>#N/A</v>
      </c>
      <c r="Y207" cm="1">
        <f t="array" ref="Y207">ABS(INDEX($F$4:$U$263,ROW(A204),MATCH($X$2,$F$3:$U$3,0))-INDEX($F$4:$U$263,ROW(A203),MATCH($X$2,$F$3:$U$3,0)))</f>
        <v>0</v>
      </c>
      <c r="Z207" t="e">
        <f>AVERAGE(INDEX($Y$4:$Y$263,MATCH(SPC!$B$13,IF(Setup!$B$11="Weekly",'SPC Backing (Hide)'!$B$4:$B$263,'SPC Backing (Hide)'!$E$4:$E$263),0)):INDEX($Y$4:$Y$263,MATCH(SPC!$B$14,IF(Setup!$B$11="Weekly",'SPC Backing (Hide)'!$B$4:$B$263,'SPC Backing (Hide)'!$E$4:$E$263),0),1))</f>
        <v>#N/A</v>
      </c>
      <c r="AA207" t="e">
        <f t="shared" si="49"/>
        <v>#N/A</v>
      </c>
      <c r="AB207" t="e">
        <f t="shared" si="50"/>
        <v>#N/A</v>
      </c>
      <c r="AC207" t="e">
        <f t="shared" si="51"/>
        <v>#N/A</v>
      </c>
      <c r="AD207" t="e">
        <f t="shared" si="52"/>
        <v>#N/A</v>
      </c>
      <c r="AE207" t="e">
        <f t="shared" si="53"/>
        <v>#N/A</v>
      </c>
      <c r="AF207" t="e">
        <f t="shared" si="54"/>
        <v>#N/A</v>
      </c>
      <c r="AG207" t="e">
        <f t="shared" si="55"/>
        <v>#N/A</v>
      </c>
      <c r="AH207" t="e">
        <f t="shared" si="56"/>
        <v>#N/A</v>
      </c>
      <c r="AI207" t="e">
        <f t="shared" si="63"/>
        <v>#N/A</v>
      </c>
      <c r="AJ207" t="e">
        <f t="shared" si="57"/>
        <v>#N/A</v>
      </c>
      <c r="AK207">
        <f t="shared" si="58"/>
        <v>0</v>
      </c>
      <c r="AL207" t="e">
        <f t="shared" si="59"/>
        <v>#N/A</v>
      </c>
      <c r="AM207" t="e">
        <f t="shared" si="60"/>
        <v>#N/A</v>
      </c>
      <c r="AN207" t="e">
        <f t="shared" si="61"/>
        <v>#N/A</v>
      </c>
      <c r="AO207" t="e">
        <f>_xlfn.PERCENTILE.INC(INDEX($W$4:$W$263,MATCH(SPC!$B$13,IF(Setup!$B$11="Weekly",'SPC Backing (Hide)'!$B$4:$B$263,'SPC Backing (Hide)'!$E$4:$E$263),0),1):INDEX($W$4:$W$263,MATCH(SPC!$B$14,IF(Setup!$B$11="Weekly",'SPC Backing (Hide)'!$B$4:$B$263,'SPC Backing (Hide)'!$E$4:$E$263),0),1),'SPC Backing (Hide)'!$AO$3)</f>
        <v>#N/A</v>
      </c>
      <c r="AP207" t="e">
        <f>IF(_xlfn.PERCENTILE.INC(INDEX($W$4:$W$263,MATCH(SPC!$B$13,IF(Setup!$B$11="Weekly",'SPC Backing (Hide)'!$B$4:$B$263,'SPC Backing (Hide)'!$E$4:$E$263),0),1):INDEX($W$4:$W$263,MATCH(SPC!$B$14,IF(Setup!$B$11="Weekly",'SPC Backing (Hide)'!$B$4:$B$263,'SPC Backing (Hide)'!$E$4:$E$263),0),1),'SPC Backing (Hide)'!$AP$3)=AO207,_xlfn.PERCENTILE.INC(INDEX($W$4:$W$263,MATCH(SPC!$B$13,IF(Setup!$B$11="Weekly",'SPC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7" t="e">
        <f t="shared" si="62"/>
        <v>#N/A</v>
      </c>
    </row>
    <row r="208" spans="2:43" x14ac:dyDescent="0.35">
      <c r="B208" s="12" t="str">
        <f>Demand!C213</f>
        <v/>
      </c>
      <c r="C208" s="57" t="str">
        <f>Demand!D213</f>
        <v/>
      </c>
      <c r="D208" s="57" t="str">
        <f>Demand!E213</f>
        <v/>
      </c>
      <c r="E208" s="57" t="e">
        <f>TEXT(D208*29,"mmm")&amp;"-"&amp;IF(D208=1,MAX($C$4:C207)+1,MAX($C$4:C207))</f>
        <v>#VALUE!</v>
      </c>
      <c r="F208" s="7">
        <f>INDEX(Demand!$F$9:$T$268,MATCH('SPC Backing (Hide)'!$B208,Demand!$C$9:$C$268,0),MATCH('SPC Backing (Hide)'!F$3,Demand!$F$8:$T$8,0))</f>
        <v>0</v>
      </c>
      <c r="G208" s="5">
        <f>INDEX(Demand!$F$9:$T$268,MATCH('SPC Backing (Hide)'!$B208,Demand!$C$9:$C$268,0),MATCH('SPC Backing (Hide)'!G$3,Demand!$F$8:$T$8,0))</f>
        <v>0</v>
      </c>
      <c r="H208" s="5">
        <f>INDEX(Demand!$F$9:$T$268,MATCH('SPC Backing (Hide)'!$B208,Demand!$C$9:$C$268,0),MATCH('SPC Backing (Hide)'!H$3,Demand!$F$8:$T$8,0))</f>
        <v>0</v>
      </c>
      <c r="I208" s="5">
        <f>INDEX(Demand!$F$9:$T$268,MATCH('SPC Backing (Hide)'!$B208,Demand!$C$9:$C$268,0),MATCH('SPC Backing (Hide)'!I$3,Demand!$F$8:$T$8,0))</f>
        <v>0</v>
      </c>
      <c r="J208" s="5">
        <f>INDEX(Demand!$F$9:$T$268,MATCH('SPC Backing (Hide)'!$B208,Demand!$C$9:$C$268,0),MATCH('SPC Backing (Hide)'!J$3,Demand!$F$8:$T$8,0))</f>
        <v>0</v>
      </c>
      <c r="K208" s="5">
        <f>INDEX(Demand!$F$9:$T$268,MATCH('SPC Backing (Hide)'!$B208,Demand!$C$9:$C$268,0),MATCH('SPC Backing (Hide)'!K$3,Demand!$F$8:$T$8,0))</f>
        <v>0</v>
      </c>
      <c r="L208" s="5">
        <f>INDEX(Demand!$F$9:$T$268,MATCH('SPC Backing (Hide)'!$B208,Demand!$C$9:$C$268,0),MATCH('SPC Backing (Hide)'!L$3,Demand!$F$8:$T$8,0))</f>
        <v>0</v>
      </c>
      <c r="M208" s="5">
        <f>INDEX(Demand!$F$9:$T$268,MATCH('SPC Backing (Hide)'!$B208,Demand!$C$9:$C$268,0),MATCH('SPC Backing (Hide)'!M$3,Demand!$F$8:$T$8,0))</f>
        <v>0</v>
      </c>
      <c r="N208" s="5">
        <f>INDEX(Demand!$F$9:$T$268,MATCH('SPC Backing (Hide)'!$B208,Demand!$C$9:$C$268,0),MATCH('SPC Backing (Hide)'!N$3,Demand!$F$8:$T$8,0))</f>
        <v>0</v>
      </c>
      <c r="O208" s="5">
        <f>INDEX(Demand!$F$9:$T$268,MATCH('SPC Backing (Hide)'!$B208,Demand!$C$9:$C$268,0),MATCH('SPC Backing (Hide)'!O$3,Demand!$F$8:$T$8,0))</f>
        <v>0</v>
      </c>
      <c r="P208" s="5">
        <f>INDEX(Demand!$F$9:$T$268,MATCH('SPC Backing (Hide)'!$B208,Demand!$C$9:$C$268,0),MATCH('SPC Backing (Hide)'!P$3,Demand!$F$8:$T$8,0))</f>
        <v>0</v>
      </c>
      <c r="Q208" s="5">
        <f>INDEX(Demand!$F$9:$T$268,MATCH('SPC Backing (Hide)'!$B208,Demand!$C$9:$C$268,0),MATCH('SPC Backing (Hide)'!Q$3,Demand!$F$8:$T$8,0))</f>
        <v>0</v>
      </c>
      <c r="R208" s="5">
        <f>INDEX(Demand!$F$9:$T$268,MATCH('SPC Backing (Hide)'!$B208,Demand!$C$9:$C$268,0),MATCH('SPC Backing (Hide)'!R$3,Demand!$F$8:$T$8,0))</f>
        <v>0</v>
      </c>
      <c r="S208" s="5">
        <f>INDEX(Demand!$F$9:$T$268,MATCH('SPC Backing (Hide)'!$B208,Demand!$C$9:$C$268,0),MATCH('SPC Backing (Hide)'!S$3,Demand!$F$8:$T$8,0))</f>
        <v>0</v>
      </c>
      <c r="T208" s="6">
        <f>INDEX(Demand!$F$9:$T$268,MATCH('SPC Backing (Hide)'!$B208,Demand!$C$9:$C$268,0),MATCH('SPC Backing (Hide)'!T$3,Demand!$F$8:$T$8,0))</f>
        <v>0</v>
      </c>
      <c r="U208" s="5">
        <f t="shared" si="48"/>
        <v>0</v>
      </c>
      <c r="V208">
        <f>IF(SPC!$B$13="",1,IF(SPC!$B$12="Yes",IF(Setup!$B$11="Weekly",IF(ROW(A205)&gt;=Demand!$A$8-51,1,0),IF(ROW(A205)&gt;=Demand!$A$8-11,1,0)),IF(Setup!$B$11="Weekly",IF(AND(B208&gt;=SPC!$B$13,B208&lt;SPC!$B$14),1,0),IF(AND(MATCH(E208,$E$4:$E$263,0)&gt;=MATCH(SPC!$B$13,$E$4:$E$263,0),MATCH(E208,$E$4:$E$263,0)&lt;=MATCH(SPC!$B$14,$E$4:$E$263,0)),1,0))))</f>
        <v>1</v>
      </c>
      <c r="W208" cm="1">
        <f t="array" ref="W208">INDEX($F$4:$U$263,ROW(A205),MATCH($X$2,$F$3:$U$3,0))</f>
        <v>0</v>
      </c>
      <c r="X208" t="e">
        <f>AVERAGE(INDEX($F$4:$U$263,MATCH(SPC!$B$13,IF(Setup!$B$11="Weekly",'SPC Backing (Hide)'!$B$4:$B$263,'SPC Backing (Hide)'!$E$4:$E$263),0),MATCH($X$2,$F$3:$U$3,0)):INDEX($F$4:$U$263,MATCH(SPC!$B$14,IF(Setup!$B$11="Weekly",'SPC Backing (Hide)'!$B$4:$B$263,'SPC Backing (Hide)'!$E$4:$E$263),0),MATCH('SPC Backing (Hide)'!$X$2,'SPC Backing (Hide)'!$F$3:$U$3,0)))</f>
        <v>#N/A</v>
      </c>
      <c r="Y208" cm="1">
        <f t="array" ref="Y208">ABS(INDEX($F$4:$U$263,ROW(A205),MATCH($X$2,$F$3:$U$3,0))-INDEX($F$4:$U$263,ROW(A204),MATCH($X$2,$F$3:$U$3,0)))</f>
        <v>0</v>
      </c>
      <c r="Z208" t="e">
        <f>AVERAGE(INDEX($Y$4:$Y$263,MATCH(SPC!$B$13,IF(Setup!$B$11="Weekly",'SPC Backing (Hide)'!$B$4:$B$263,'SPC Backing (Hide)'!$E$4:$E$263),0)):INDEX($Y$4:$Y$263,MATCH(SPC!$B$14,IF(Setup!$B$11="Weekly",'SPC Backing (Hide)'!$B$4:$B$263,'SPC Backing (Hide)'!$E$4:$E$263),0),1))</f>
        <v>#N/A</v>
      </c>
      <c r="AA208" t="e">
        <f t="shared" si="49"/>
        <v>#N/A</v>
      </c>
      <c r="AB208" t="e">
        <f t="shared" si="50"/>
        <v>#N/A</v>
      </c>
      <c r="AC208" t="e">
        <f t="shared" si="51"/>
        <v>#N/A</v>
      </c>
      <c r="AD208" t="e">
        <f t="shared" si="52"/>
        <v>#N/A</v>
      </c>
      <c r="AE208" t="e">
        <f t="shared" si="53"/>
        <v>#N/A</v>
      </c>
      <c r="AF208" t="e">
        <f t="shared" si="54"/>
        <v>#N/A</v>
      </c>
      <c r="AG208" t="e">
        <f t="shared" si="55"/>
        <v>#N/A</v>
      </c>
      <c r="AH208" t="e">
        <f t="shared" si="56"/>
        <v>#N/A</v>
      </c>
      <c r="AI208" t="e">
        <f t="shared" si="63"/>
        <v>#N/A</v>
      </c>
      <c r="AJ208" t="e">
        <f t="shared" si="57"/>
        <v>#N/A</v>
      </c>
      <c r="AK208">
        <f t="shared" si="58"/>
        <v>0</v>
      </c>
      <c r="AL208" t="e">
        <f t="shared" si="59"/>
        <v>#N/A</v>
      </c>
      <c r="AM208" t="e">
        <f t="shared" si="60"/>
        <v>#N/A</v>
      </c>
      <c r="AN208" t="e">
        <f t="shared" si="61"/>
        <v>#N/A</v>
      </c>
      <c r="AO208" t="e">
        <f>_xlfn.PERCENTILE.INC(INDEX($W$4:$W$263,MATCH(SPC!$B$13,IF(Setup!$B$11="Weekly",'SPC Backing (Hide)'!$B$4:$B$263,'SPC Backing (Hide)'!$E$4:$E$263),0),1):INDEX($W$4:$W$263,MATCH(SPC!$B$14,IF(Setup!$B$11="Weekly",'SPC Backing (Hide)'!$B$4:$B$263,'SPC Backing (Hide)'!$E$4:$E$263),0),1),'SPC Backing (Hide)'!$AO$3)</f>
        <v>#N/A</v>
      </c>
      <c r="AP208" t="e">
        <f>IF(_xlfn.PERCENTILE.INC(INDEX($W$4:$W$263,MATCH(SPC!$B$13,IF(Setup!$B$11="Weekly",'SPC Backing (Hide)'!$B$4:$B$263,'SPC Backing (Hide)'!$E$4:$E$263),0),1):INDEX($W$4:$W$263,MATCH(SPC!$B$14,IF(Setup!$B$11="Weekly",'SPC Backing (Hide)'!$B$4:$B$263,'SPC Backing (Hide)'!$E$4:$E$263),0),1),'SPC Backing (Hide)'!$AP$3)=AO208,_xlfn.PERCENTILE.INC(INDEX($W$4:$W$263,MATCH(SPC!$B$13,IF(Setup!$B$11="Weekly",'SPC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8" t="e">
        <f t="shared" si="62"/>
        <v>#N/A</v>
      </c>
    </row>
    <row r="209" spans="2:43" x14ac:dyDescent="0.35">
      <c r="B209" s="12" t="str">
        <f>Demand!C214</f>
        <v/>
      </c>
      <c r="C209" s="57" t="str">
        <f>Demand!D214</f>
        <v/>
      </c>
      <c r="D209" s="57" t="str">
        <f>Demand!E214</f>
        <v/>
      </c>
      <c r="E209" s="57" t="e">
        <f>TEXT(D209*29,"mmm")&amp;"-"&amp;IF(D209=1,MAX($C$4:C208)+1,MAX($C$4:C208))</f>
        <v>#VALUE!</v>
      </c>
      <c r="F209" s="7">
        <f>INDEX(Demand!$F$9:$T$268,MATCH('SPC Backing (Hide)'!$B209,Demand!$C$9:$C$268,0),MATCH('SPC Backing (Hide)'!F$3,Demand!$F$8:$T$8,0))</f>
        <v>0</v>
      </c>
      <c r="G209" s="5">
        <f>INDEX(Demand!$F$9:$T$268,MATCH('SPC Backing (Hide)'!$B209,Demand!$C$9:$C$268,0),MATCH('SPC Backing (Hide)'!G$3,Demand!$F$8:$T$8,0))</f>
        <v>0</v>
      </c>
      <c r="H209" s="5">
        <f>INDEX(Demand!$F$9:$T$268,MATCH('SPC Backing (Hide)'!$B209,Demand!$C$9:$C$268,0),MATCH('SPC Backing (Hide)'!H$3,Demand!$F$8:$T$8,0))</f>
        <v>0</v>
      </c>
      <c r="I209" s="5">
        <f>INDEX(Demand!$F$9:$T$268,MATCH('SPC Backing (Hide)'!$B209,Demand!$C$9:$C$268,0),MATCH('SPC Backing (Hide)'!I$3,Demand!$F$8:$T$8,0))</f>
        <v>0</v>
      </c>
      <c r="J209" s="5">
        <f>INDEX(Demand!$F$9:$T$268,MATCH('SPC Backing (Hide)'!$B209,Demand!$C$9:$C$268,0),MATCH('SPC Backing (Hide)'!J$3,Demand!$F$8:$T$8,0))</f>
        <v>0</v>
      </c>
      <c r="K209" s="5">
        <f>INDEX(Demand!$F$9:$T$268,MATCH('SPC Backing (Hide)'!$B209,Demand!$C$9:$C$268,0),MATCH('SPC Backing (Hide)'!K$3,Demand!$F$8:$T$8,0))</f>
        <v>0</v>
      </c>
      <c r="L209" s="5">
        <f>INDEX(Demand!$F$9:$T$268,MATCH('SPC Backing (Hide)'!$B209,Demand!$C$9:$C$268,0),MATCH('SPC Backing (Hide)'!L$3,Demand!$F$8:$T$8,0))</f>
        <v>0</v>
      </c>
      <c r="M209" s="5">
        <f>INDEX(Demand!$F$9:$T$268,MATCH('SPC Backing (Hide)'!$B209,Demand!$C$9:$C$268,0),MATCH('SPC Backing (Hide)'!M$3,Demand!$F$8:$T$8,0))</f>
        <v>0</v>
      </c>
      <c r="N209" s="5">
        <f>INDEX(Demand!$F$9:$T$268,MATCH('SPC Backing (Hide)'!$B209,Demand!$C$9:$C$268,0),MATCH('SPC Backing (Hide)'!N$3,Demand!$F$8:$T$8,0))</f>
        <v>0</v>
      </c>
      <c r="O209" s="5">
        <f>INDEX(Demand!$F$9:$T$268,MATCH('SPC Backing (Hide)'!$B209,Demand!$C$9:$C$268,0),MATCH('SPC Backing (Hide)'!O$3,Demand!$F$8:$T$8,0))</f>
        <v>0</v>
      </c>
      <c r="P209" s="5">
        <f>INDEX(Demand!$F$9:$T$268,MATCH('SPC Backing (Hide)'!$B209,Demand!$C$9:$C$268,0),MATCH('SPC Backing (Hide)'!P$3,Demand!$F$8:$T$8,0))</f>
        <v>0</v>
      </c>
      <c r="Q209" s="5">
        <f>INDEX(Demand!$F$9:$T$268,MATCH('SPC Backing (Hide)'!$B209,Demand!$C$9:$C$268,0),MATCH('SPC Backing (Hide)'!Q$3,Demand!$F$8:$T$8,0))</f>
        <v>0</v>
      </c>
      <c r="R209" s="5">
        <f>INDEX(Demand!$F$9:$T$268,MATCH('SPC Backing (Hide)'!$B209,Demand!$C$9:$C$268,0),MATCH('SPC Backing (Hide)'!R$3,Demand!$F$8:$T$8,0))</f>
        <v>0</v>
      </c>
      <c r="S209" s="5">
        <f>INDEX(Demand!$F$9:$T$268,MATCH('SPC Backing (Hide)'!$B209,Demand!$C$9:$C$268,0),MATCH('SPC Backing (Hide)'!S$3,Demand!$F$8:$T$8,0))</f>
        <v>0</v>
      </c>
      <c r="T209" s="6">
        <f>INDEX(Demand!$F$9:$T$268,MATCH('SPC Backing (Hide)'!$B209,Demand!$C$9:$C$268,0),MATCH('SPC Backing (Hide)'!T$3,Demand!$F$8:$T$8,0))</f>
        <v>0</v>
      </c>
      <c r="U209" s="5">
        <f t="shared" si="48"/>
        <v>0</v>
      </c>
      <c r="V209">
        <f>IF(SPC!$B$13="",1,IF(SPC!$B$12="Yes",IF(Setup!$B$11="Weekly",IF(ROW(A206)&gt;=Demand!$A$8-51,1,0),IF(ROW(A206)&gt;=Demand!$A$8-11,1,0)),IF(Setup!$B$11="Weekly",IF(AND(B209&gt;=SPC!$B$13,B209&lt;SPC!$B$14),1,0),IF(AND(MATCH(E209,$E$4:$E$263,0)&gt;=MATCH(SPC!$B$13,$E$4:$E$263,0),MATCH(E209,$E$4:$E$263,0)&lt;=MATCH(SPC!$B$14,$E$4:$E$263,0)),1,0))))</f>
        <v>1</v>
      </c>
      <c r="W209" cm="1">
        <f t="array" ref="W209">INDEX($F$4:$U$263,ROW(A206),MATCH($X$2,$F$3:$U$3,0))</f>
        <v>0</v>
      </c>
      <c r="X209" t="e">
        <f>AVERAGE(INDEX($F$4:$U$263,MATCH(SPC!$B$13,IF(Setup!$B$11="Weekly",'SPC Backing (Hide)'!$B$4:$B$263,'SPC Backing (Hide)'!$E$4:$E$263),0),MATCH($X$2,$F$3:$U$3,0)):INDEX($F$4:$U$263,MATCH(SPC!$B$14,IF(Setup!$B$11="Weekly",'SPC Backing (Hide)'!$B$4:$B$263,'SPC Backing (Hide)'!$E$4:$E$263),0),MATCH('SPC Backing (Hide)'!$X$2,'SPC Backing (Hide)'!$F$3:$U$3,0)))</f>
        <v>#N/A</v>
      </c>
      <c r="Y209" cm="1">
        <f t="array" ref="Y209">ABS(INDEX($F$4:$U$263,ROW(A206),MATCH($X$2,$F$3:$U$3,0))-INDEX($F$4:$U$263,ROW(A205),MATCH($X$2,$F$3:$U$3,0)))</f>
        <v>0</v>
      </c>
      <c r="Z209" t="e">
        <f>AVERAGE(INDEX($Y$4:$Y$263,MATCH(SPC!$B$13,IF(Setup!$B$11="Weekly",'SPC Backing (Hide)'!$B$4:$B$263,'SPC Backing (Hide)'!$E$4:$E$263),0)):INDEX($Y$4:$Y$263,MATCH(SPC!$B$14,IF(Setup!$B$11="Weekly",'SPC Backing (Hide)'!$B$4:$B$263,'SPC Backing (Hide)'!$E$4:$E$263),0),1))</f>
        <v>#N/A</v>
      </c>
      <c r="AA209" t="e">
        <f t="shared" si="49"/>
        <v>#N/A</v>
      </c>
      <c r="AB209" t="e">
        <f t="shared" si="50"/>
        <v>#N/A</v>
      </c>
      <c r="AC209" t="e">
        <f t="shared" si="51"/>
        <v>#N/A</v>
      </c>
      <c r="AD209" t="e">
        <f t="shared" si="52"/>
        <v>#N/A</v>
      </c>
      <c r="AE209" t="e">
        <f t="shared" si="53"/>
        <v>#N/A</v>
      </c>
      <c r="AF209" t="e">
        <f t="shared" si="54"/>
        <v>#N/A</v>
      </c>
      <c r="AG209" t="e">
        <f t="shared" si="55"/>
        <v>#N/A</v>
      </c>
      <c r="AH209" t="e">
        <f t="shared" si="56"/>
        <v>#N/A</v>
      </c>
      <c r="AI209" t="e">
        <f t="shared" si="63"/>
        <v>#N/A</v>
      </c>
      <c r="AJ209" t="e">
        <f t="shared" si="57"/>
        <v>#N/A</v>
      </c>
      <c r="AK209">
        <f t="shared" si="58"/>
        <v>0</v>
      </c>
      <c r="AL209" t="e">
        <f t="shared" si="59"/>
        <v>#N/A</v>
      </c>
      <c r="AM209" t="e">
        <f t="shared" si="60"/>
        <v>#N/A</v>
      </c>
      <c r="AN209" t="e">
        <f t="shared" si="61"/>
        <v>#N/A</v>
      </c>
      <c r="AO209" t="e">
        <f>_xlfn.PERCENTILE.INC(INDEX($W$4:$W$263,MATCH(SPC!$B$13,IF(Setup!$B$11="Weekly",'SPC Backing (Hide)'!$B$4:$B$263,'SPC Backing (Hide)'!$E$4:$E$263),0),1):INDEX($W$4:$W$263,MATCH(SPC!$B$14,IF(Setup!$B$11="Weekly",'SPC Backing (Hide)'!$B$4:$B$263,'SPC Backing (Hide)'!$E$4:$E$263),0),1),'SPC Backing (Hide)'!$AO$3)</f>
        <v>#N/A</v>
      </c>
      <c r="AP209" t="e">
        <f>IF(_xlfn.PERCENTILE.INC(INDEX($W$4:$W$263,MATCH(SPC!$B$13,IF(Setup!$B$11="Weekly",'SPC Backing (Hide)'!$B$4:$B$263,'SPC Backing (Hide)'!$E$4:$E$263),0),1):INDEX($W$4:$W$263,MATCH(SPC!$B$14,IF(Setup!$B$11="Weekly",'SPC Backing (Hide)'!$B$4:$B$263,'SPC Backing (Hide)'!$E$4:$E$263),0),1),'SPC Backing (Hide)'!$AP$3)=AO209,_xlfn.PERCENTILE.INC(INDEX($W$4:$W$263,MATCH(SPC!$B$13,IF(Setup!$B$11="Weekly",'SPC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09" t="e">
        <f t="shared" si="62"/>
        <v>#N/A</v>
      </c>
    </row>
    <row r="210" spans="2:43" x14ac:dyDescent="0.35">
      <c r="B210" s="12" t="str">
        <f>Demand!C215</f>
        <v/>
      </c>
      <c r="C210" s="57" t="str">
        <f>Demand!D215</f>
        <v/>
      </c>
      <c r="D210" s="57" t="str">
        <f>Demand!E215</f>
        <v/>
      </c>
      <c r="E210" s="57" t="e">
        <f>TEXT(D210*29,"mmm")&amp;"-"&amp;IF(D210=1,MAX($C$4:C209)+1,MAX($C$4:C209))</f>
        <v>#VALUE!</v>
      </c>
      <c r="F210" s="7">
        <f>INDEX(Demand!$F$9:$T$268,MATCH('SPC Backing (Hide)'!$B210,Demand!$C$9:$C$268,0),MATCH('SPC Backing (Hide)'!F$3,Demand!$F$8:$T$8,0))</f>
        <v>0</v>
      </c>
      <c r="G210" s="5">
        <f>INDEX(Demand!$F$9:$T$268,MATCH('SPC Backing (Hide)'!$B210,Demand!$C$9:$C$268,0),MATCH('SPC Backing (Hide)'!G$3,Demand!$F$8:$T$8,0))</f>
        <v>0</v>
      </c>
      <c r="H210" s="5">
        <f>INDEX(Demand!$F$9:$T$268,MATCH('SPC Backing (Hide)'!$B210,Demand!$C$9:$C$268,0),MATCH('SPC Backing (Hide)'!H$3,Demand!$F$8:$T$8,0))</f>
        <v>0</v>
      </c>
      <c r="I210" s="5">
        <f>INDEX(Demand!$F$9:$T$268,MATCH('SPC Backing (Hide)'!$B210,Demand!$C$9:$C$268,0),MATCH('SPC Backing (Hide)'!I$3,Demand!$F$8:$T$8,0))</f>
        <v>0</v>
      </c>
      <c r="J210" s="5">
        <f>INDEX(Demand!$F$9:$T$268,MATCH('SPC Backing (Hide)'!$B210,Demand!$C$9:$C$268,0),MATCH('SPC Backing (Hide)'!J$3,Demand!$F$8:$T$8,0))</f>
        <v>0</v>
      </c>
      <c r="K210" s="5">
        <f>INDEX(Demand!$F$9:$T$268,MATCH('SPC Backing (Hide)'!$B210,Demand!$C$9:$C$268,0),MATCH('SPC Backing (Hide)'!K$3,Demand!$F$8:$T$8,0))</f>
        <v>0</v>
      </c>
      <c r="L210" s="5">
        <f>INDEX(Demand!$F$9:$T$268,MATCH('SPC Backing (Hide)'!$B210,Demand!$C$9:$C$268,0),MATCH('SPC Backing (Hide)'!L$3,Demand!$F$8:$T$8,0))</f>
        <v>0</v>
      </c>
      <c r="M210" s="5">
        <f>INDEX(Demand!$F$9:$T$268,MATCH('SPC Backing (Hide)'!$B210,Demand!$C$9:$C$268,0),MATCH('SPC Backing (Hide)'!M$3,Demand!$F$8:$T$8,0))</f>
        <v>0</v>
      </c>
      <c r="N210" s="5">
        <f>INDEX(Demand!$F$9:$T$268,MATCH('SPC Backing (Hide)'!$B210,Demand!$C$9:$C$268,0),MATCH('SPC Backing (Hide)'!N$3,Demand!$F$8:$T$8,0))</f>
        <v>0</v>
      </c>
      <c r="O210" s="5">
        <f>INDEX(Demand!$F$9:$T$268,MATCH('SPC Backing (Hide)'!$B210,Demand!$C$9:$C$268,0),MATCH('SPC Backing (Hide)'!O$3,Demand!$F$8:$T$8,0))</f>
        <v>0</v>
      </c>
      <c r="P210" s="5">
        <f>INDEX(Demand!$F$9:$T$268,MATCH('SPC Backing (Hide)'!$B210,Demand!$C$9:$C$268,0),MATCH('SPC Backing (Hide)'!P$3,Demand!$F$8:$T$8,0))</f>
        <v>0</v>
      </c>
      <c r="Q210" s="5">
        <f>INDEX(Demand!$F$9:$T$268,MATCH('SPC Backing (Hide)'!$B210,Demand!$C$9:$C$268,0),MATCH('SPC Backing (Hide)'!Q$3,Demand!$F$8:$T$8,0))</f>
        <v>0</v>
      </c>
      <c r="R210" s="5">
        <f>INDEX(Demand!$F$9:$T$268,MATCH('SPC Backing (Hide)'!$B210,Demand!$C$9:$C$268,0),MATCH('SPC Backing (Hide)'!R$3,Demand!$F$8:$T$8,0))</f>
        <v>0</v>
      </c>
      <c r="S210" s="5">
        <f>INDEX(Demand!$F$9:$T$268,MATCH('SPC Backing (Hide)'!$B210,Demand!$C$9:$C$268,0),MATCH('SPC Backing (Hide)'!S$3,Demand!$F$8:$T$8,0))</f>
        <v>0</v>
      </c>
      <c r="T210" s="6">
        <f>INDEX(Demand!$F$9:$T$268,MATCH('SPC Backing (Hide)'!$B210,Demand!$C$9:$C$268,0),MATCH('SPC Backing (Hide)'!T$3,Demand!$F$8:$T$8,0))</f>
        <v>0</v>
      </c>
      <c r="U210" s="5">
        <f t="shared" si="48"/>
        <v>0</v>
      </c>
      <c r="V210">
        <f>IF(SPC!$B$13="",1,IF(SPC!$B$12="Yes",IF(Setup!$B$11="Weekly",IF(ROW(A207)&gt;=Demand!$A$8-51,1,0),IF(ROW(A207)&gt;=Demand!$A$8-11,1,0)),IF(Setup!$B$11="Weekly",IF(AND(B210&gt;=SPC!$B$13,B210&lt;SPC!$B$14),1,0),IF(AND(MATCH(E210,$E$4:$E$263,0)&gt;=MATCH(SPC!$B$13,$E$4:$E$263,0),MATCH(E210,$E$4:$E$263,0)&lt;=MATCH(SPC!$B$14,$E$4:$E$263,0)),1,0))))</f>
        <v>1</v>
      </c>
      <c r="W210" cm="1">
        <f t="array" ref="W210">INDEX($F$4:$U$263,ROW(A207),MATCH($X$2,$F$3:$U$3,0))</f>
        <v>0</v>
      </c>
      <c r="X210" t="e">
        <f>AVERAGE(INDEX($F$4:$U$263,MATCH(SPC!$B$13,IF(Setup!$B$11="Weekly",'SPC Backing (Hide)'!$B$4:$B$263,'SPC Backing (Hide)'!$E$4:$E$263),0),MATCH($X$2,$F$3:$U$3,0)):INDEX($F$4:$U$263,MATCH(SPC!$B$14,IF(Setup!$B$11="Weekly",'SPC Backing (Hide)'!$B$4:$B$263,'SPC Backing (Hide)'!$E$4:$E$263),0),MATCH('SPC Backing (Hide)'!$X$2,'SPC Backing (Hide)'!$F$3:$U$3,0)))</f>
        <v>#N/A</v>
      </c>
      <c r="Y210" cm="1">
        <f t="array" ref="Y210">ABS(INDEX($F$4:$U$263,ROW(A207),MATCH($X$2,$F$3:$U$3,0))-INDEX($F$4:$U$263,ROW(A206),MATCH($X$2,$F$3:$U$3,0)))</f>
        <v>0</v>
      </c>
      <c r="Z210" t="e">
        <f>AVERAGE(INDEX($Y$4:$Y$263,MATCH(SPC!$B$13,IF(Setup!$B$11="Weekly",'SPC Backing (Hide)'!$B$4:$B$263,'SPC Backing (Hide)'!$E$4:$E$263),0)):INDEX($Y$4:$Y$263,MATCH(SPC!$B$14,IF(Setup!$B$11="Weekly",'SPC Backing (Hide)'!$B$4:$B$263,'SPC Backing (Hide)'!$E$4:$E$263),0),1))</f>
        <v>#N/A</v>
      </c>
      <c r="AA210" t="e">
        <f t="shared" si="49"/>
        <v>#N/A</v>
      </c>
      <c r="AB210" t="e">
        <f t="shared" si="50"/>
        <v>#N/A</v>
      </c>
      <c r="AC210" t="e">
        <f t="shared" si="51"/>
        <v>#N/A</v>
      </c>
      <c r="AD210" t="e">
        <f t="shared" si="52"/>
        <v>#N/A</v>
      </c>
      <c r="AE210" t="e">
        <f t="shared" si="53"/>
        <v>#N/A</v>
      </c>
      <c r="AF210" t="e">
        <f t="shared" si="54"/>
        <v>#N/A</v>
      </c>
      <c r="AG210" t="e">
        <f t="shared" si="55"/>
        <v>#N/A</v>
      </c>
      <c r="AH210" t="e">
        <f t="shared" si="56"/>
        <v>#N/A</v>
      </c>
      <c r="AI210" t="e">
        <f t="shared" si="63"/>
        <v>#N/A</v>
      </c>
      <c r="AJ210" t="e">
        <f t="shared" si="57"/>
        <v>#N/A</v>
      </c>
      <c r="AK210">
        <f t="shared" si="58"/>
        <v>0</v>
      </c>
      <c r="AL210" t="e">
        <f t="shared" si="59"/>
        <v>#N/A</v>
      </c>
      <c r="AM210" t="e">
        <f t="shared" si="60"/>
        <v>#N/A</v>
      </c>
      <c r="AN210" t="e">
        <f t="shared" si="61"/>
        <v>#N/A</v>
      </c>
      <c r="AO210" t="e">
        <f>_xlfn.PERCENTILE.INC(INDEX($W$4:$W$263,MATCH(SPC!$B$13,IF(Setup!$B$11="Weekly",'SPC Backing (Hide)'!$B$4:$B$263,'SPC Backing (Hide)'!$E$4:$E$263),0),1):INDEX($W$4:$W$263,MATCH(SPC!$B$14,IF(Setup!$B$11="Weekly",'SPC Backing (Hide)'!$B$4:$B$263,'SPC Backing (Hide)'!$E$4:$E$263),0),1),'SPC Backing (Hide)'!$AO$3)</f>
        <v>#N/A</v>
      </c>
      <c r="AP210" t="e">
        <f>IF(_xlfn.PERCENTILE.INC(INDEX($W$4:$W$263,MATCH(SPC!$B$13,IF(Setup!$B$11="Weekly",'SPC Backing (Hide)'!$B$4:$B$263,'SPC Backing (Hide)'!$E$4:$E$263),0),1):INDEX($W$4:$W$263,MATCH(SPC!$B$14,IF(Setup!$B$11="Weekly",'SPC Backing (Hide)'!$B$4:$B$263,'SPC Backing (Hide)'!$E$4:$E$263),0),1),'SPC Backing (Hide)'!$AP$3)=AO210,_xlfn.PERCENTILE.INC(INDEX($W$4:$W$263,MATCH(SPC!$B$13,IF(Setup!$B$11="Weekly",'SPC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0" t="e">
        <f t="shared" si="62"/>
        <v>#N/A</v>
      </c>
    </row>
    <row r="211" spans="2:43" x14ac:dyDescent="0.35">
      <c r="B211" s="12" t="str">
        <f>Demand!C216</f>
        <v/>
      </c>
      <c r="C211" s="57" t="str">
        <f>Demand!D216</f>
        <v/>
      </c>
      <c r="D211" s="57" t="str">
        <f>Demand!E216</f>
        <v/>
      </c>
      <c r="E211" s="57" t="e">
        <f>TEXT(D211*29,"mmm")&amp;"-"&amp;IF(D211=1,MAX($C$4:C210)+1,MAX($C$4:C210))</f>
        <v>#VALUE!</v>
      </c>
      <c r="F211" s="7">
        <f>INDEX(Demand!$F$9:$T$268,MATCH('SPC Backing (Hide)'!$B211,Demand!$C$9:$C$268,0),MATCH('SPC Backing (Hide)'!F$3,Demand!$F$8:$T$8,0))</f>
        <v>0</v>
      </c>
      <c r="G211" s="5">
        <f>INDEX(Demand!$F$9:$T$268,MATCH('SPC Backing (Hide)'!$B211,Demand!$C$9:$C$268,0),MATCH('SPC Backing (Hide)'!G$3,Demand!$F$8:$T$8,0))</f>
        <v>0</v>
      </c>
      <c r="H211" s="5">
        <f>INDEX(Demand!$F$9:$T$268,MATCH('SPC Backing (Hide)'!$B211,Demand!$C$9:$C$268,0),MATCH('SPC Backing (Hide)'!H$3,Demand!$F$8:$T$8,0))</f>
        <v>0</v>
      </c>
      <c r="I211" s="5">
        <f>INDEX(Demand!$F$9:$T$268,MATCH('SPC Backing (Hide)'!$B211,Demand!$C$9:$C$268,0),MATCH('SPC Backing (Hide)'!I$3,Demand!$F$8:$T$8,0))</f>
        <v>0</v>
      </c>
      <c r="J211" s="5">
        <f>INDEX(Demand!$F$9:$T$268,MATCH('SPC Backing (Hide)'!$B211,Demand!$C$9:$C$268,0),MATCH('SPC Backing (Hide)'!J$3,Demand!$F$8:$T$8,0))</f>
        <v>0</v>
      </c>
      <c r="K211" s="5">
        <f>INDEX(Demand!$F$9:$T$268,MATCH('SPC Backing (Hide)'!$B211,Demand!$C$9:$C$268,0),MATCH('SPC Backing (Hide)'!K$3,Demand!$F$8:$T$8,0))</f>
        <v>0</v>
      </c>
      <c r="L211" s="5">
        <f>INDEX(Demand!$F$9:$T$268,MATCH('SPC Backing (Hide)'!$B211,Demand!$C$9:$C$268,0),MATCH('SPC Backing (Hide)'!L$3,Demand!$F$8:$T$8,0))</f>
        <v>0</v>
      </c>
      <c r="M211" s="5">
        <f>INDEX(Demand!$F$9:$T$268,MATCH('SPC Backing (Hide)'!$B211,Demand!$C$9:$C$268,0),MATCH('SPC Backing (Hide)'!M$3,Demand!$F$8:$T$8,0))</f>
        <v>0</v>
      </c>
      <c r="N211" s="5">
        <f>INDEX(Demand!$F$9:$T$268,MATCH('SPC Backing (Hide)'!$B211,Demand!$C$9:$C$268,0),MATCH('SPC Backing (Hide)'!N$3,Demand!$F$8:$T$8,0))</f>
        <v>0</v>
      </c>
      <c r="O211" s="5">
        <f>INDEX(Demand!$F$9:$T$268,MATCH('SPC Backing (Hide)'!$B211,Demand!$C$9:$C$268,0),MATCH('SPC Backing (Hide)'!O$3,Demand!$F$8:$T$8,0))</f>
        <v>0</v>
      </c>
      <c r="P211" s="5">
        <f>INDEX(Demand!$F$9:$T$268,MATCH('SPC Backing (Hide)'!$B211,Demand!$C$9:$C$268,0),MATCH('SPC Backing (Hide)'!P$3,Demand!$F$8:$T$8,0))</f>
        <v>0</v>
      </c>
      <c r="Q211" s="5">
        <f>INDEX(Demand!$F$9:$T$268,MATCH('SPC Backing (Hide)'!$B211,Demand!$C$9:$C$268,0),MATCH('SPC Backing (Hide)'!Q$3,Demand!$F$8:$T$8,0))</f>
        <v>0</v>
      </c>
      <c r="R211" s="5">
        <f>INDEX(Demand!$F$9:$T$268,MATCH('SPC Backing (Hide)'!$B211,Demand!$C$9:$C$268,0),MATCH('SPC Backing (Hide)'!R$3,Demand!$F$8:$T$8,0))</f>
        <v>0</v>
      </c>
      <c r="S211" s="5">
        <f>INDEX(Demand!$F$9:$T$268,MATCH('SPC Backing (Hide)'!$B211,Demand!$C$9:$C$268,0),MATCH('SPC Backing (Hide)'!S$3,Demand!$F$8:$T$8,0))</f>
        <v>0</v>
      </c>
      <c r="T211" s="6">
        <f>INDEX(Demand!$F$9:$T$268,MATCH('SPC Backing (Hide)'!$B211,Demand!$C$9:$C$268,0),MATCH('SPC Backing (Hide)'!T$3,Demand!$F$8:$T$8,0))</f>
        <v>0</v>
      </c>
      <c r="U211" s="5">
        <f t="shared" si="48"/>
        <v>0</v>
      </c>
      <c r="V211">
        <f>IF(SPC!$B$13="",1,IF(SPC!$B$12="Yes",IF(Setup!$B$11="Weekly",IF(ROW(A208)&gt;=Demand!$A$8-51,1,0),IF(ROW(A208)&gt;=Demand!$A$8-11,1,0)),IF(Setup!$B$11="Weekly",IF(AND(B211&gt;=SPC!$B$13,B211&lt;SPC!$B$14),1,0),IF(AND(MATCH(E211,$E$4:$E$263,0)&gt;=MATCH(SPC!$B$13,$E$4:$E$263,0),MATCH(E211,$E$4:$E$263,0)&lt;=MATCH(SPC!$B$14,$E$4:$E$263,0)),1,0))))</f>
        <v>1</v>
      </c>
      <c r="W211" cm="1">
        <f t="array" ref="W211">INDEX($F$4:$U$263,ROW(A208),MATCH($X$2,$F$3:$U$3,0))</f>
        <v>0</v>
      </c>
      <c r="X211" t="e">
        <f>AVERAGE(INDEX($F$4:$U$263,MATCH(SPC!$B$13,IF(Setup!$B$11="Weekly",'SPC Backing (Hide)'!$B$4:$B$263,'SPC Backing (Hide)'!$E$4:$E$263),0),MATCH($X$2,$F$3:$U$3,0)):INDEX($F$4:$U$263,MATCH(SPC!$B$14,IF(Setup!$B$11="Weekly",'SPC Backing (Hide)'!$B$4:$B$263,'SPC Backing (Hide)'!$E$4:$E$263),0),MATCH('SPC Backing (Hide)'!$X$2,'SPC Backing (Hide)'!$F$3:$U$3,0)))</f>
        <v>#N/A</v>
      </c>
      <c r="Y211" cm="1">
        <f t="array" ref="Y211">ABS(INDEX($F$4:$U$263,ROW(A208),MATCH($X$2,$F$3:$U$3,0))-INDEX($F$4:$U$263,ROW(A207),MATCH($X$2,$F$3:$U$3,0)))</f>
        <v>0</v>
      </c>
      <c r="Z211" t="e">
        <f>AVERAGE(INDEX($Y$4:$Y$263,MATCH(SPC!$B$13,IF(Setup!$B$11="Weekly",'SPC Backing (Hide)'!$B$4:$B$263,'SPC Backing (Hide)'!$E$4:$E$263),0)):INDEX($Y$4:$Y$263,MATCH(SPC!$B$14,IF(Setup!$B$11="Weekly",'SPC Backing (Hide)'!$B$4:$B$263,'SPC Backing (Hide)'!$E$4:$E$263),0),1))</f>
        <v>#N/A</v>
      </c>
      <c r="AA211" t="e">
        <f t="shared" si="49"/>
        <v>#N/A</v>
      </c>
      <c r="AB211" t="e">
        <f t="shared" si="50"/>
        <v>#N/A</v>
      </c>
      <c r="AC211" t="e">
        <f t="shared" si="51"/>
        <v>#N/A</v>
      </c>
      <c r="AD211" t="e">
        <f t="shared" si="52"/>
        <v>#N/A</v>
      </c>
      <c r="AE211" t="e">
        <f t="shared" si="53"/>
        <v>#N/A</v>
      </c>
      <c r="AF211" t="e">
        <f t="shared" si="54"/>
        <v>#N/A</v>
      </c>
      <c r="AG211" t="e">
        <f t="shared" si="55"/>
        <v>#N/A</v>
      </c>
      <c r="AH211" t="e">
        <f t="shared" si="56"/>
        <v>#N/A</v>
      </c>
      <c r="AI211" t="e">
        <f t="shared" si="63"/>
        <v>#N/A</v>
      </c>
      <c r="AJ211" t="e">
        <f t="shared" si="57"/>
        <v>#N/A</v>
      </c>
      <c r="AK211">
        <f t="shared" si="58"/>
        <v>0</v>
      </c>
      <c r="AL211" t="e">
        <f t="shared" si="59"/>
        <v>#N/A</v>
      </c>
      <c r="AM211" t="e">
        <f t="shared" si="60"/>
        <v>#N/A</v>
      </c>
      <c r="AN211" t="e">
        <f t="shared" si="61"/>
        <v>#N/A</v>
      </c>
      <c r="AO211" t="e">
        <f>_xlfn.PERCENTILE.INC(INDEX($W$4:$W$263,MATCH(SPC!$B$13,IF(Setup!$B$11="Weekly",'SPC Backing (Hide)'!$B$4:$B$263,'SPC Backing (Hide)'!$E$4:$E$263),0),1):INDEX($W$4:$W$263,MATCH(SPC!$B$14,IF(Setup!$B$11="Weekly",'SPC Backing (Hide)'!$B$4:$B$263,'SPC Backing (Hide)'!$E$4:$E$263),0),1),'SPC Backing (Hide)'!$AO$3)</f>
        <v>#N/A</v>
      </c>
      <c r="AP211" t="e">
        <f>IF(_xlfn.PERCENTILE.INC(INDEX($W$4:$W$263,MATCH(SPC!$B$13,IF(Setup!$B$11="Weekly",'SPC Backing (Hide)'!$B$4:$B$263,'SPC Backing (Hide)'!$E$4:$E$263),0),1):INDEX($W$4:$W$263,MATCH(SPC!$B$14,IF(Setup!$B$11="Weekly",'SPC Backing (Hide)'!$B$4:$B$263,'SPC Backing (Hide)'!$E$4:$E$263),0),1),'SPC Backing (Hide)'!$AP$3)=AO211,_xlfn.PERCENTILE.INC(INDEX($W$4:$W$263,MATCH(SPC!$B$13,IF(Setup!$B$11="Weekly",'SPC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1" t="e">
        <f t="shared" si="62"/>
        <v>#N/A</v>
      </c>
    </row>
    <row r="212" spans="2:43" x14ac:dyDescent="0.35">
      <c r="B212" s="12" t="str">
        <f>Demand!C217</f>
        <v/>
      </c>
      <c r="C212" s="57" t="str">
        <f>Demand!D217</f>
        <v/>
      </c>
      <c r="D212" s="57" t="str">
        <f>Demand!E217</f>
        <v/>
      </c>
      <c r="E212" s="57" t="e">
        <f>TEXT(D212*29,"mmm")&amp;"-"&amp;IF(D212=1,MAX($C$4:C211)+1,MAX($C$4:C211))</f>
        <v>#VALUE!</v>
      </c>
      <c r="F212" s="7">
        <f>INDEX(Demand!$F$9:$T$268,MATCH('SPC Backing (Hide)'!$B212,Demand!$C$9:$C$268,0),MATCH('SPC Backing (Hide)'!F$3,Demand!$F$8:$T$8,0))</f>
        <v>0</v>
      </c>
      <c r="G212" s="5">
        <f>INDEX(Demand!$F$9:$T$268,MATCH('SPC Backing (Hide)'!$B212,Demand!$C$9:$C$268,0),MATCH('SPC Backing (Hide)'!G$3,Demand!$F$8:$T$8,0))</f>
        <v>0</v>
      </c>
      <c r="H212" s="5">
        <f>INDEX(Demand!$F$9:$T$268,MATCH('SPC Backing (Hide)'!$B212,Demand!$C$9:$C$268,0),MATCH('SPC Backing (Hide)'!H$3,Demand!$F$8:$T$8,0))</f>
        <v>0</v>
      </c>
      <c r="I212" s="5">
        <f>INDEX(Demand!$F$9:$T$268,MATCH('SPC Backing (Hide)'!$B212,Demand!$C$9:$C$268,0),MATCH('SPC Backing (Hide)'!I$3,Demand!$F$8:$T$8,0))</f>
        <v>0</v>
      </c>
      <c r="J212" s="5">
        <f>INDEX(Demand!$F$9:$T$268,MATCH('SPC Backing (Hide)'!$B212,Demand!$C$9:$C$268,0),MATCH('SPC Backing (Hide)'!J$3,Demand!$F$8:$T$8,0))</f>
        <v>0</v>
      </c>
      <c r="K212" s="5">
        <f>INDEX(Demand!$F$9:$T$268,MATCH('SPC Backing (Hide)'!$B212,Demand!$C$9:$C$268,0),MATCH('SPC Backing (Hide)'!K$3,Demand!$F$8:$T$8,0))</f>
        <v>0</v>
      </c>
      <c r="L212" s="5">
        <f>INDEX(Demand!$F$9:$T$268,MATCH('SPC Backing (Hide)'!$B212,Demand!$C$9:$C$268,0),MATCH('SPC Backing (Hide)'!L$3,Demand!$F$8:$T$8,0))</f>
        <v>0</v>
      </c>
      <c r="M212" s="5">
        <f>INDEX(Demand!$F$9:$T$268,MATCH('SPC Backing (Hide)'!$B212,Demand!$C$9:$C$268,0),MATCH('SPC Backing (Hide)'!M$3,Demand!$F$8:$T$8,0))</f>
        <v>0</v>
      </c>
      <c r="N212" s="5">
        <f>INDEX(Demand!$F$9:$T$268,MATCH('SPC Backing (Hide)'!$B212,Demand!$C$9:$C$268,0),MATCH('SPC Backing (Hide)'!N$3,Demand!$F$8:$T$8,0))</f>
        <v>0</v>
      </c>
      <c r="O212" s="5">
        <f>INDEX(Demand!$F$9:$T$268,MATCH('SPC Backing (Hide)'!$B212,Demand!$C$9:$C$268,0),MATCH('SPC Backing (Hide)'!O$3,Demand!$F$8:$T$8,0))</f>
        <v>0</v>
      </c>
      <c r="P212" s="5">
        <f>INDEX(Demand!$F$9:$T$268,MATCH('SPC Backing (Hide)'!$B212,Demand!$C$9:$C$268,0),MATCH('SPC Backing (Hide)'!P$3,Demand!$F$8:$T$8,0))</f>
        <v>0</v>
      </c>
      <c r="Q212" s="5">
        <f>INDEX(Demand!$F$9:$T$268,MATCH('SPC Backing (Hide)'!$B212,Demand!$C$9:$C$268,0),MATCH('SPC Backing (Hide)'!Q$3,Demand!$F$8:$T$8,0))</f>
        <v>0</v>
      </c>
      <c r="R212" s="5">
        <f>INDEX(Demand!$F$9:$T$268,MATCH('SPC Backing (Hide)'!$B212,Demand!$C$9:$C$268,0),MATCH('SPC Backing (Hide)'!R$3,Demand!$F$8:$T$8,0))</f>
        <v>0</v>
      </c>
      <c r="S212" s="5">
        <f>INDEX(Demand!$F$9:$T$268,MATCH('SPC Backing (Hide)'!$B212,Demand!$C$9:$C$268,0),MATCH('SPC Backing (Hide)'!S$3,Demand!$F$8:$T$8,0))</f>
        <v>0</v>
      </c>
      <c r="T212" s="6">
        <f>INDEX(Demand!$F$9:$T$268,MATCH('SPC Backing (Hide)'!$B212,Demand!$C$9:$C$268,0),MATCH('SPC Backing (Hide)'!T$3,Demand!$F$8:$T$8,0))</f>
        <v>0</v>
      </c>
      <c r="U212" s="5">
        <f t="shared" si="48"/>
        <v>0</v>
      </c>
      <c r="V212">
        <f>IF(SPC!$B$13="",1,IF(SPC!$B$12="Yes",IF(Setup!$B$11="Weekly",IF(ROW(A209)&gt;=Demand!$A$8-51,1,0),IF(ROW(A209)&gt;=Demand!$A$8-11,1,0)),IF(Setup!$B$11="Weekly",IF(AND(B212&gt;=SPC!$B$13,B212&lt;SPC!$B$14),1,0),IF(AND(MATCH(E212,$E$4:$E$263,0)&gt;=MATCH(SPC!$B$13,$E$4:$E$263,0),MATCH(E212,$E$4:$E$263,0)&lt;=MATCH(SPC!$B$14,$E$4:$E$263,0)),1,0))))</f>
        <v>1</v>
      </c>
      <c r="W212" cm="1">
        <f t="array" ref="W212">INDEX($F$4:$U$263,ROW(A209),MATCH($X$2,$F$3:$U$3,0))</f>
        <v>0</v>
      </c>
      <c r="X212" t="e">
        <f>AVERAGE(INDEX($F$4:$U$263,MATCH(SPC!$B$13,IF(Setup!$B$11="Weekly",'SPC Backing (Hide)'!$B$4:$B$263,'SPC Backing (Hide)'!$E$4:$E$263),0),MATCH($X$2,$F$3:$U$3,0)):INDEX($F$4:$U$263,MATCH(SPC!$B$14,IF(Setup!$B$11="Weekly",'SPC Backing (Hide)'!$B$4:$B$263,'SPC Backing (Hide)'!$E$4:$E$263),0),MATCH('SPC Backing (Hide)'!$X$2,'SPC Backing (Hide)'!$F$3:$U$3,0)))</f>
        <v>#N/A</v>
      </c>
      <c r="Y212" cm="1">
        <f t="array" ref="Y212">ABS(INDEX($F$4:$U$263,ROW(A209),MATCH($X$2,$F$3:$U$3,0))-INDEX($F$4:$U$263,ROW(A208),MATCH($X$2,$F$3:$U$3,0)))</f>
        <v>0</v>
      </c>
      <c r="Z212" t="e">
        <f>AVERAGE(INDEX($Y$4:$Y$263,MATCH(SPC!$B$13,IF(Setup!$B$11="Weekly",'SPC Backing (Hide)'!$B$4:$B$263,'SPC Backing (Hide)'!$E$4:$E$263),0)):INDEX($Y$4:$Y$263,MATCH(SPC!$B$14,IF(Setup!$B$11="Weekly",'SPC Backing (Hide)'!$B$4:$B$263,'SPC Backing (Hide)'!$E$4:$E$263),0),1))</f>
        <v>#N/A</v>
      </c>
      <c r="AA212" t="e">
        <f t="shared" si="49"/>
        <v>#N/A</v>
      </c>
      <c r="AB212" t="e">
        <f t="shared" si="50"/>
        <v>#N/A</v>
      </c>
      <c r="AC212" t="e">
        <f t="shared" si="51"/>
        <v>#N/A</v>
      </c>
      <c r="AD212" t="e">
        <f t="shared" si="52"/>
        <v>#N/A</v>
      </c>
      <c r="AE212" t="e">
        <f t="shared" si="53"/>
        <v>#N/A</v>
      </c>
      <c r="AF212" t="e">
        <f t="shared" si="54"/>
        <v>#N/A</v>
      </c>
      <c r="AG212" t="e">
        <f t="shared" si="55"/>
        <v>#N/A</v>
      </c>
      <c r="AH212" t="e">
        <f t="shared" si="56"/>
        <v>#N/A</v>
      </c>
      <c r="AI212" t="e">
        <f t="shared" si="63"/>
        <v>#N/A</v>
      </c>
      <c r="AJ212" t="e">
        <f t="shared" si="57"/>
        <v>#N/A</v>
      </c>
      <c r="AK212">
        <f t="shared" si="58"/>
        <v>0</v>
      </c>
      <c r="AL212" t="e">
        <f t="shared" si="59"/>
        <v>#N/A</v>
      </c>
      <c r="AM212" t="e">
        <f t="shared" si="60"/>
        <v>#N/A</v>
      </c>
      <c r="AN212" t="e">
        <f t="shared" si="61"/>
        <v>#N/A</v>
      </c>
      <c r="AO212" t="e">
        <f>_xlfn.PERCENTILE.INC(INDEX($W$4:$W$263,MATCH(SPC!$B$13,IF(Setup!$B$11="Weekly",'SPC Backing (Hide)'!$B$4:$B$263,'SPC Backing (Hide)'!$E$4:$E$263),0),1):INDEX($W$4:$W$263,MATCH(SPC!$B$14,IF(Setup!$B$11="Weekly",'SPC Backing (Hide)'!$B$4:$B$263,'SPC Backing (Hide)'!$E$4:$E$263),0),1),'SPC Backing (Hide)'!$AO$3)</f>
        <v>#N/A</v>
      </c>
      <c r="AP212" t="e">
        <f>IF(_xlfn.PERCENTILE.INC(INDEX($W$4:$W$263,MATCH(SPC!$B$13,IF(Setup!$B$11="Weekly",'SPC Backing (Hide)'!$B$4:$B$263,'SPC Backing (Hide)'!$E$4:$E$263),0),1):INDEX($W$4:$W$263,MATCH(SPC!$B$14,IF(Setup!$B$11="Weekly",'SPC Backing (Hide)'!$B$4:$B$263,'SPC Backing (Hide)'!$E$4:$E$263),0),1),'SPC Backing (Hide)'!$AP$3)=AO212,_xlfn.PERCENTILE.INC(INDEX($W$4:$W$263,MATCH(SPC!$B$13,IF(Setup!$B$11="Weekly",'SPC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2" t="e">
        <f t="shared" si="62"/>
        <v>#N/A</v>
      </c>
    </row>
    <row r="213" spans="2:43" x14ac:dyDescent="0.35">
      <c r="B213" s="12" t="str">
        <f>Demand!C218</f>
        <v/>
      </c>
      <c r="C213" s="57" t="str">
        <f>Demand!D218</f>
        <v/>
      </c>
      <c r="D213" s="57" t="str">
        <f>Demand!E218</f>
        <v/>
      </c>
      <c r="E213" s="57" t="e">
        <f>TEXT(D213*29,"mmm")&amp;"-"&amp;IF(D213=1,MAX($C$4:C212)+1,MAX($C$4:C212))</f>
        <v>#VALUE!</v>
      </c>
      <c r="F213" s="7">
        <f>INDEX(Demand!$F$9:$T$268,MATCH('SPC Backing (Hide)'!$B213,Demand!$C$9:$C$268,0),MATCH('SPC Backing (Hide)'!F$3,Demand!$F$8:$T$8,0))</f>
        <v>0</v>
      </c>
      <c r="G213" s="5">
        <f>INDEX(Demand!$F$9:$T$268,MATCH('SPC Backing (Hide)'!$B213,Demand!$C$9:$C$268,0),MATCH('SPC Backing (Hide)'!G$3,Demand!$F$8:$T$8,0))</f>
        <v>0</v>
      </c>
      <c r="H213" s="5">
        <f>INDEX(Demand!$F$9:$T$268,MATCH('SPC Backing (Hide)'!$B213,Demand!$C$9:$C$268,0),MATCH('SPC Backing (Hide)'!H$3,Demand!$F$8:$T$8,0))</f>
        <v>0</v>
      </c>
      <c r="I213" s="5">
        <f>INDEX(Demand!$F$9:$T$268,MATCH('SPC Backing (Hide)'!$B213,Demand!$C$9:$C$268,0),MATCH('SPC Backing (Hide)'!I$3,Demand!$F$8:$T$8,0))</f>
        <v>0</v>
      </c>
      <c r="J213" s="5">
        <f>INDEX(Demand!$F$9:$T$268,MATCH('SPC Backing (Hide)'!$B213,Demand!$C$9:$C$268,0),MATCH('SPC Backing (Hide)'!J$3,Demand!$F$8:$T$8,0))</f>
        <v>0</v>
      </c>
      <c r="K213" s="5">
        <f>INDEX(Demand!$F$9:$T$268,MATCH('SPC Backing (Hide)'!$B213,Demand!$C$9:$C$268,0),MATCH('SPC Backing (Hide)'!K$3,Demand!$F$8:$T$8,0))</f>
        <v>0</v>
      </c>
      <c r="L213" s="5">
        <f>INDEX(Demand!$F$9:$T$268,MATCH('SPC Backing (Hide)'!$B213,Demand!$C$9:$C$268,0),MATCH('SPC Backing (Hide)'!L$3,Demand!$F$8:$T$8,0))</f>
        <v>0</v>
      </c>
      <c r="M213" s="5">
        <f>INDEX(Demand!$F$9:$T$268,MATCH('SPC Backing (Hide)'!$B213,Demand!$C$9:$C$268,0),MATCH('SPC Backing (Hide)'!M$3,Demand!$F$8:$T$8,0))</f>
        <v>0</v>
      </c>
      <c r="N213" s="5">
        <f>INDEX(Demand!$F$9:$T$268,MATCH('SPC Backing (Hide)'!$B213,Demand!$C$9:$C$268,0),MATCH('SPC Backing (Hide)'!N$3,Demand!$F$8:$T$8,0))</f>
        <v>0</v>
      </c>
      <c r="O213" s="5">
        <f>INDEX(Demand!$F$9:$T$268,MATCH('SPC Backing (Hide)'!$B213,Demand!$C$9:$C$268,0),MATCH('SPC Backing (Hide)'!O$3,Demand!$F$8:$T$8,0))</f>
        <v>0</v>
      </c>
      <c r="P213" s="5">
        <f>INDEX(Demand!$F$9:$T$268,MATCH('SPC Backing (Hide)'!$B213,Demand!$C$9:$C$268,0),MATCH('SPC Backing (Hide)'!P$3,Demand!$F$8:$T$8,0))</f>
        <v>0</v>
      </c>
      <c r="Q213" s="5">
        <f>INDEX(Demand!$F$9:$T$268,MATCH('SPC Backing (Hide)'!$B213,Demand!$C$9:$C$268,0),MATCH('SPC Backing (Hide)'!Q$3,Demand!$F$8:$T$8,0))</f>
        <v>0</v>
      </c>
      <c r="R213" s="5">
        <f>INDEX(Demand!$F$9:$T$268,MATCH('SPC Backing (Hide)'!$B213,Demand!$C$9:$C$268,0),MATCH('SPC Backing (Hide)'!R$3,Demand!$F$8:$T$8,0))</f>
        <v>0</v>
      </c>
      <c r="S213" s="5">
        <f>INDEX(Demand!$F$9:$T$268,MATCH('SPC Backing (Hide)'!$B213,Demand!$C$9:$C$268,0),MATCH('SPC Backing (Hide)'!S$3,Demand!$F$8:$T$8,0))</f>
        <v>0</v>
      </c>
      <c r="T213" s="6">
        <f>INDEX(Demand!$F$9:$T$268,MATCH('SPC Backing (Hide)'!$B213,Demand!$C$9:$C$268,0),MATCH('SPC Backing (Hide)'!T$3,Demand!$F$8:$T$8,0))</f>
        <v>0</v>
      </c>
      <c r="U213" s="5">
        <f t="shared" si="48"/>
        <v>0</v>
      </c>
      <c r="V213">
        <f>IF(SPC!$B$13="",1,IF(SPC!$B$12="Yes",IF(Setup!$B$11="Weekly",IF(ROW(A210)&gt;=Demand!$A$8-51,1,0),IF(ROW(A210)&gt;=Demand!$A$8-11,1,0)),IF(Setup!$B$11="Weekly",IF(AND(B213&gt;=SPC!$B$13,B213&lt;SPC!$B$14),1,0),IF(AND(MATCH(E213,$E$4:$E$263,0)&gt;=MATCH(SPC!$B$13,$E$4:$E$263,0),MATCH(E213,$E$4:$E$263,0)&lt;=MATCH(SPC!$B$14,$E$4:$E$263,0)),1,0))))</f>
        <v>1</v>
      </c>
      <c r="W213" cm="1">
        <f t="array" ref="W213">INDEX($F$4:$U$263,ROW(A210),MATCH($X$2,$F$3:$U$3,0))</f>
        <v>0</v>
      </c>
      <c r="X213" t="e">
        <f>AVERAGE(INDEX($F$4:$U$263,MATCH(SPC!$B$13,IF(Setup!$B$11="Weekly",'SPC Backing (Hide)'!$B$4:$B$263,'SPC Backing (Hide)'!$E$4:$E$263),0),MATCH($X$2,$F$3:$U$3,0)):INDEX($F$4:$U$263,MATCH(SPC!$B$14,IF(Setup!$B$11="Weekly",'SPC Backing (Hide)'!$B$4:$B$263,'SPC Backing (Hide)'!$E$4:$E$263),0),MATCH('SPC Backing (Hide)'!$X$2,'SPC Backing (Hide)'!$F$3:$U$3,0)))</f>
        <v>#N/A</v>
      </c>
      <c r="Y213" cm="1">
        <f t="array" ref="Y213">ABS(INDEX($F$4:$U$263,ROW(A210),MATCH($X$2,$F$3:$U$3,0))-INDEX($F$4:$U$263,ROW(A209),MATCH($X$2,$F$3:$U$3,0)))</f>
        <v>0</v>
      </c>
      <c r="Z213" t="e">
        <f>AVERAGE(INDEX($Y$4:$Y$263,MATCH(SPC!$B$13,IF(Setup!$B$11="Weekly",'SPC Backing (Hide)'!$B$4:$B$263,'SPC Backing (Hide)'!$E$4:$E$263),0)):INDEX($Y$4:$Y$263,MATCH(SPC!$B$14,IF(Setup!$B$11="Weekly",'SPC Backing (Hide)'!$B$4:$B$263,'SPC Backing (Hide)'!$E$4:$E$263),0),1))</f>
        <v>#N/A</v>
      </c>
      <c r="AA213" t="e">
        <f t="shared" si="49"/>
        <v>#N/A</v>
      </c>
      <c r="AB213" t="e">
        <f t="shared" si="50"/>
        <v>#N/A</v>
      </c>
      <c r="AC213" t="e">
        <f t="shared" si="51"/>
        <v>#N/A</v>
      </c>
      <c r="AD213" t="e">
        <f t="shared" si="52"/>
        <v>#N/A</v>
      </c>
      <c r="AE213" t="e">
        <f t="shared" si="53"/>
        <v>#N/A</v>
      </c>
      <c r="AF213" t="e">
        <f t="shared" si="54"/>
        <v>#N/A</v>
      </c>
      <c r="AG213" t="e">
        <f t="shared" si="55"/>
        <v>#N/A</v>
      </c>
      <c r="AH213" t="e">
        <f t="shared" si="56"/>
        <v>#N/A</v>
      </c>
      <c r="AI213" t="e">
        <f t="shared" si="63"/>
        <v>#N/A</v>
      </c>
      <c r="AJ213" t="e">
        <f t="shared" si="57"/>
        <v>#N/A</v>
      </c>
      <c r="AK213">
        <f t="shared" si="58"/>
        <v>0</v>
      </c>
      <c r="AL213" t="e">
        <f t="shared" si="59"/>
        <v>#N/A</v>
      </c>
      <c r="AM213" t="e">
        <f t="shared" si="60"/>
        <v>#N/A</v>
      </c>
      <c r="AN213" t="e">
        <f t="shared" si="61"/>
        <v>#N/A</v>
      </c>
      <c r="AO213" t="e">
        <f>_xlfn.PERCENTILE.INC(INDEX($W$4:$W$263,MATCH(SPC!$B$13,IF(Setup!$B$11="Weekly",'SPC Backing (Hide)'!$B$4:$B$263,'SPC Backing (Hide)'!$E$4:$E$263),0),1):INDEX($W$4:$W$263,MATCH(SPC!$B$14,IF(Setup!$B$11="Weekly",'SPC Backing (Hide)'!$B$4:$B$263,'SPC Backing (Hide)'!$E$4:$E$263),0),1),'SPC Backing (Hide)'!$AO$3)</f>
        <v>#N/A</v>
      </c>
      <c r="AP213" t="e">
        <f>IF(_xlfn.PERCENTILE.INC(INDEX($W$4:$W$263,MATCH(SPC!$B$13,IF(Setup!$B$11="Weekly",'SPC Backing (Hide)'!$B$4:$B$263,'SPC Backing (Hide)'!$E$4:$E$263),0),1):INDEX($W$4:$W$263,MATCH(SPC!$B$14,IF(Setup!$B$11="Weekly",'SPC Backing (Hide)'!$B$4:$B$263,'SPC Backing (Hide)'!$E$4:$E$263),0),1),'SPC Backing (Hide)'!$AP$3)=AO213,_xlfn.PERCENTILE.INC(INDEX($W$4:$W$263,MATCH(SPC!$B$13,IF(Setup!$B$11="Weekly",'SPC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3" t="e">
        <f t="shared" si="62"/>
        <v>#N/A</v>
      </c>
    </row>
    <row r="214" spans="2:43" x14ac:dyDescent="0.35">
      <c r="B214" s="12" t="str">
        <f>Demand!C219</f>
        <v/>
      </c>
      <c r="C214" s="57" t="str">
        <f>Demand!D219</f>
        <v/>
      </c>
      <c r="D214" s="57" t="str">
        <f>Demand!E219</f>
        <v/>
      </c>
      <c r="E214" s="57" t="e">
        <f>TEXT(D214*29,"mmm")&amp;"-"&amp;IF(D214=1,MAX($C$4:C213)+1,MAX($C$4:C213))</f>
        <v>#VALUE!</v>
      </c>
      <c r="F214" s="7">
        <f>INDEX(Demand!$F$9:$T$268,MATCH('SPC Backing (Hide)'!$B214,Demand!$C$9:$C$268,0),MATCH('SPC Backing (Hide)'!F$3,Demand!$F$8:$T$8,0))</f>
        <v>0</v>
      </c>
      <c r="G214" s="5">
        <f>INDEX(Demand!$F$9:$T$268,MATCH('SPC Backing (Hide)'!$B214,Demand!$C$9:$C$268,0),MATCH('SPC Backing (Hide)'!G$3,Demand!$F$8:$T$8,0))</f>
        <v>0</v>
      </c>
      <c r="H214" s="5">
        <f>INDEX(Demand!$F$9:$T$268,MATCH('SPC Backing (Hide)'!$B214,Demand!$C$9:$C$268,0),MATCH('SPC Backing (Hide)'!H$3,Demand!$F$8:$T$8,0))</f>
        <v>0</v>
      </c>
      <c r="I214" s="5">
        <f>INDEX(Demand!$F$9:$T$268,MATCH('SPC Backing (Hide)'!$B214,Demand!$C$9:$C$268,0),MATCH('SPC Backing (Hide)'!I$3,Demand!$F$8:$T$8,0))</f>
        <v>0</v>
      </c>
      <c r="J214" s="5">
        <f>INDEX(Demand!$F$9:$T$268,MATCH('SPC Backing (Hide)'!$B214,Demand!$C$9:$C$268,0),MATCH('SPC Backing (Hide)'!J$3,Demand!$F$8:$T$8,0))</f>
        <v>0</v>
      </c>
      <c r="K214" s="5">
        <f>INDEX(Demand!$F$9:$T$268,MATCH('SPC Backing (Hide)'!$B214,Demand!$C$9:$C$268,0),MATCH('SPC Backing (Hide)'!K$3,Demand!$F$8:$T$8,0))</f>
        <v>0</v>
      </c>
      <c r="L214" s="5">
        <f>INDEX(Demand!$F$9:$T$268,MATCH('SPC Backing (Hide)'!$B214,Demand!$C$9:$C$268,0),MATCH('SPC Backing (Hide)'!L$3,Demand!$F$8:$T$8,0))</f>
        <v>0</v>
      </c>
      <c r="M214" s="5">
        <f>INDEX(Demand!$F$9:$T$268,MATCH('SPC Backing (Hide)'!$B214,Demand!$C$9:$C$268,0),MATCH('SPC Backing (Hide)'!M$3,Demand!$F$8:$T$8,0))</f>
        <v>0</v>
      </c>
      <c r="N214" s="5">
        <f>INDEX(Demand!$F$9:$T$268,MATCH('SPC Backing (Hide)'!$B214,Demand!$C$9:$C$268,0),MATCH('SPC Backing (Hide)'!N$3,Demand!$F$8:$T$8,0))</f>
        <v>0</v>
      </c>
      <c r="O214" s="5">
        <f>INDEX(Demand!$F$9:$T$268,MATCH('SPC Backing (Hide)'!$B214,Demand!$C$9:$C$268,0),MATCH('SPC Backing (Hide)'!O$3,Demand!$F$8:$T$8,0))</f>
        <v>0</v>
      </c>
      <c r="P214" s="5">
        <f>INDEX(Demand!$F$9:$T$268,MATCH('SPC Backing (Hide)'!$B214,Demand!$C$9:$C$268,0),MATCH('SPC Backing (Hide)'!P$3,Demand!$F$8:$T$8,0))</f>
        <v>0</v>
      </c>
      <c r="Q214" s="5">
        <f>INDEX(Demand!$F$9:$T$268,MATCH('SPC Backing (Hide)'!$B214,Demand!$C$9:$C$268,0),MATCH('SPC Backing (Hide)'!Q$3,Demand!$F$8:$T$8,0))</f>
        <v>0</v>
      </c>
      <c r="R214" s="5">
        <f>INDEX(Demand!$F$9:$T$268,MATCH('SPC Backing (Hide)'!$B214,Demand!$C$9:$C$268,0),MATCH('SPC Backing (Hide)'!R$3,Demand!$F$8:$T$8,0))</f>
        <v>0</v>
      </c>
      <c r="S214" s="5">
        <f>INDEX(Demand!$F$9:$T$268,MATCH('SPC Backing (Hide)'!$B214,Demand!$C$9:$C$268,0),MATCH('SPC Backing (Hide)'!S$3,Demand!$F$8:$T$8,0))</f>
        <v>0</v>
      </c>
      <c r="T214" s="6">
        <f>INDEX(Demand!$F$9:$T$268,MATCH('SPC Backing (Hide)'!$B214,Demand!$C$9:$C$268,0),MATCH('SPC Backing (Hide)'!T$3,Demand!$F$8:$T$8,0))</f>
        <v>0</v>
      </c>
      <c r="U214" s="5">
        <f t="shared" si="48"/>
        <v>0</v>
      </c>
      <c r="V214">
        <f>IF(SPC!$B$13="",1,IF(SPC!$B$12="Yes",IF(Setup!$B$11="Weekly",IF(ROW(A211)&gt;=Demand!$A$8-51,1,0),IF(ROW(A211)&gt;=Demand!$A$8-11,1,0)),IF(Setup!$B$11="Weekly",IF(AND(B214&gt;=SPC!$B$13,B214&lt;SPC!$B$14),1,0),IF(AND(MATCH(E214,$E$4:$E$263,0)&gt;=MATCH(SPC!$B$13,$E$4:$E$263,0),MATCH(E214,$E$4:$E$263,0)&lt;=MATCH(SPC!$B$14,$E$4:$E$263,0)),1,0))))</f>
        <v>1</v>
      </c>
      <c r="W214" cm="1">
        <f t="array" ref="W214">INDEX($F$4:$U$263,ROW(A211),MATCH($X$2,$F$3:$U$3,0))</f>
        <v>0</v>
      </c>
      <c r="X214" t="e">
        <f>AVERAGE(INDEX($F$4:$U$263,MATCH(SPC!$B$13,IF(Setup!$B$11="Weekly",'SPC Backing (Hide)'!$B$4:$B$263,'SPC Backing (Hide)'!$E$4:$E$263),0),MATCH($X$2,$F$3:$U$3,0)):INDEX($F$4:$U$263,MATCH(SPC!$B$14,IF(Setup!$B$11="Weekly",'SPC Backing (Hide)'!$B$4:$B$263,'SPC Backing (Hide)'!$E$4:$E$263),0),MATCH('SPC Backing (Hide)'!$X$2,'SPC Backing (Hide)'!$F$3:$U$3,0)))</f>
        <v>#N/A</v>
      </c>
      <c r="Y214" cm="1">
        <f t="array" ref="Y214">ABS(INDEX($F$4:$U$263,ROW(A211),MATCH($X$2,$F$3:$U$3,0))-INDEX($F$4:$U$263,ROW(A210),MATCH($X$2,$F$3:$U$3,0)))</f>
        <v>0</v>
      </c>
      <c r="Z214" t="e">
        <f>AVERAGE(INDEX($Y$4:$Y$263,MATCH(SPC!$B$13,IF(Setup!$B$11="Weekly",'SPC Backing (Hide)'!$B$4:$B$263,'SPC Backing (Hide)'!$E$4:$E$263),0)):INDEX($Y$4:$Y$263,MATCH(SPC!$B$14,IF(Setup!$B$11="Weekly",'SPC Backing (Hide)'!$B$4:$B$263,'SPC Backing (Hide)'!$E$4:$E$263),0),1))</f>
        <v>#N/A</v>
      </c>
      <c r="AA214" t="e">
        <f t="shared" si="49"/>
        <v>#N/A</v>
      </c>
      <c r="AB214" t="e">
        <f t="shared" si="50"/>
        <v>#N/A</v>
      </c>
      <c r="AC214" t="e">
        <f t="shared" si="51"/>
        <v>#N/A</v>
      </c>
      <c r="AD214" t="e">
        <f t="shared" si="52"/>
        <v>#N/A</v>
      </c>
      <c r="AE214" t="e">
        <f t="shared" si="53"/>
        <v>#N/A</v>
      </c>
      <c r="AF214" t="e">
        <f t="shared" si="54"/>
        <v>#N/A</v>
      </c>
      <c r="AG214" t="e">
        <f t="shared" si="55"/>
        <v>#N/A</v>
      </c>
      <c r="AH214" t="e">
        <f t="shared" si="56"/>
        <v>#N/A</v>
      </c>
      <c r="AI214" t="e">
        <f t="shared" si="63"/>
        <v>#N/A</v>
      </c>
      <c r="AJ214" t="e">
        <f t="shared" si="57"/>
        <v>#N/A</v>
      </c>
      <c r="AK214">
        <f t="shared" si="58"/>
        <v>0</v>
      </c>
      <c r="AL214" t="e">
        <f t="shared" si="59"/>
        <v>#N/A</v>
      </c>
      <c r="AM214" t="e">
        <f t="shared" si="60"/>
        <v>#N/A</v>
      </c>
      <c r="AN214" t="e">
        <f t="shared" si="61"/>
        <v>#N/A</v>
      </c>
      <c r="AO214" t="e">
        <f>_xlfn.PERCENTILE.INC(INDEX($W$4:$W$263,MATCH(SPC!$B$13,IF(Setup!$B$11="Weekly",'SPC Backing (Hide)'!$B$4:$B$263,'SPC Backing (Hide)'!$E$4:$E$263),0),1):INDEX($W$4:$W$263,MATCH(SPC!$B$14,IF(Setup!$B$11="Weekly",'SPC Backing (Hide)'!$B$4:$B$263,'SPC Backing (Hide)'!$E$4:$E$263),0),1),'SPC Backing (Hide)'!$AO$3)</f>
        <v>#N/A</v>
      </c>
      <c r="AP214" t="e">
        <f>IF(_xlfn.PERCENTILE.INC(INDEX($W$4:$W$263,MATCH(SPC!$B$13,IF(Setup!$B$11="Weekly",'SPC Backing (Hide)'!$B$4:$B$263,'SPC Backing (Hide)'!$E$4:$E$263),0),1):INDEX($W$4:$W$263,MATCH(SPC!$B$14,IF(Setup!$B$11="Weekly",'SPC Backing (Hide)'!$B$4:$B$263,'SPC Backing (Hide)'!$E$4:$E$263),0),1),'SPC Backing (Hide)'!$AP$3)=AO214,_xlfn.PERCENTILE.INC(INDEX($W$4:$W$263,MATCH(SPC!$B$13,IF(Setup!$B$11="Weekly",'SPC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4" t="e">
        <f t="shared" si="62"/>
        <v>#N/A</v>
      </c>
    </row>
    <row r="215" spans="2:43" x14ac:dyDescent="0.35">
      <c r="B215" s="12" t="str">
        <f>Demand!C220</f>
        <v/>
      </c>
      <c r="C215" s="57" t="str">
        <f>Demand!D220</f>
        <v/>
      </c>
      <c r="D215" s="57" t="str">
        <f>Demand!E220</f>
        <v/>
      </c>
      <c r="E215" s="57" t="e">
        <f>TEXT(D215*29,"mmm")&amp;"-"&amp;IF(D215=1,MAX($C$4:C214)+1,MAX($C$4:C214))</f>
        <v>#VALUE!</v>
      </c>
      <c r="F215" s="7">
        <f>INDEX(Demand!$F$9:$T$268,MATCH('SPC Backing (Hide)'!$B215,Demand!$C$9:$C$268,0),MATCH('SPC Backing (Hide)'!F$3,Demand!$F$8:$T$8,0))</f>
        <v>0</v>
      </c>
      <c r="G215" s="5">
        <f>INDEX(Demand!$F$9:$T$268,MATCH('SPC Backing (Hide)'!$B215,Demand!$C$9:$C$268,0),MATCH('SPC Backing (Hide)'!G$3,Demand!$F$8:$T$8,0))</f>
        <v>0</v>
      </c>
      <c r="H215" s="5">
        <f>INDEX(Demand!$F$9:$T$268,MATCH('SPC Backing (Hide)'!$B215,Demand!$C$9:$C$268,0),MATCH('SPC Backing (Hide)'!H$3,Demand!$F$8:$T$8,0))</f>
        <v>0</v>
      </c>
      <c r="I215" s="5">
        <f>INDEX(Demand!$F$9:$T$268,MATCH('SPC Backing (Hide)'!$B215,Demand!$C$9:$C$268,0),MATCH('SPC Backing (Hide)'!I$3,Demand!$F$8:$T$8,0))</f>
        <v>0</v>
      </c>
      <c r="J215" s="5">
        <f>INDEX(Demand!$F$9:$T$268,MATCH('SPC Backing (Hide)'!$B215,Demand!$C$9:$C$268,0),MATCH('SPC Backing (Hide)'!J$3,Demand!$F$8:$T$8,0))</f>
        <v>0</v>
      </c>
      <c r="K215" s="5">
        <f>INDEX(Demand!$F$9:$T$268,MATCH('SPC Backing (Hide)'!$B215,Demand!$C$9:$C$268,0),MATCH('SPC Backing (Hide)'!K$3,Demand!$F$8:$T$8,0))</f>
        <v>0</v>
      </c>
      <c r="L215" s="5">
        <f>INDEX(Demand!$F$9:$T$268,MATCH('SPC Backing (Hide)'!$B215,Demand!$C$9:$C$268,0),MATCH('SPC Backing (Hide)'!L$3,Demand!$F$8:$T$8,0))</f>
        <v>0</v>
      </c>
      <c r="M215" s="5">
        <f>INDEX(Demand!$F$9:$T$268,MATCH('SPC Backing (Hide)'!$B215,Demand!$C$9:$C$268,0),MATCH('SPC Backing (Hide)'!M$3,Demand!$F$8:$T$8,0))</f>
        <v>0</v>
      </c>
      <c r="N215" s="5">
        <f>INDEX(Demand!$F$9:$T$268,MATCH('SPC Backing (Hide)'!$B215,Demand!$C$9:$C$268,0),MATCH('SPC Backing (Hide)'!N$3,Demand!$F$8:$T$8,0))</f>
        <v>0</v>
      </c>
      <c r="O215" s="5">
        <f>INDEX(Demand!$F$9:$T$268,MATCH('SPC Backing (Hide)'!$B215,Demand!$C$9:$C$268,0),MATCH('SPC Backing (Hide)'!O$3,Demand!$F$8:$T$8,0))</f>
        <v>0</v>
      </c>
      <c r="P215" s="5">
        <f>INDEX(Demand!$F$9:$T$268,MATCH('SPC Backing (Hide)'!$B215,Demand!$C$9:$C$268,0),MATCH('SPC Backing (Hide)'!P$3,Demand!$F$8:$T$8,0))</f>
        <v>0</v>
      </c>
      <c r="Q215" s="5">
        <f>INDEX(Demand!$F$9:$T$268,MATCH('SPC Backing (Hide)'!$B215,Demand!$C$9:$C$268,0),MATCH('SPC Backing (Hide)'!Q$3,Demand!$F$8:$T$8,0))</f>
        <v>0</v>
      </c>
      <c r="R215" s="5">
        <f>INDEX(Demand!$F$9:$T$268,MATCH('SPC Backing (Hide)'!$B215,Demand!$C$9:$C$268,0),MATCH('SPC Backing (Hide)'!R$3,Demand!$F$8:$T$8,0))</f>
        <v>0</v>
      </c>
      <c r="S215" s="5">
        <f>INDEX(Demand!$F$9:$T$268,MATCH('SPC Backing (Hide)'!$B215,Demand!$C$9:$C$268,0),MATCH('SPC Backing (Hide)'!S$3,Demand!$F$8:$T$8,0))</f>
        <v>0</v>
      </c>
      <c r="T215" s="6">
        <f>INDEX(Demand!$F$9:$T$268,MATCH('SPC Backing (Hide)'!$B215,Demand!$C$9:$C$268,0),MATCH('SPC Backing (Hide)'!T$3,Demand!$F$8:$T$8,0))</f>
        <v>0</v>
      </c>
      <c r="U215" s="5">
        <f t="shared" si="48"/>
        <v>0</v>
      </c>
      <c r="V215">
        <f>IF(SPC!$B$13="",1,IF(SPC!$B$12="Yes",IF(Setup!$B$11="Weekly",IF(ROW(A212)&gt;=Demand!$A$8-51,1,0),IF(ROW(A212)&gt;=Demand!$A$8-11,1,0)),IF(Setup!$B$11="Weekly",IF(AND(B215&gt;=SPC!$B$13,B215&lt;SPC!$B$14),1,0),IF(AND(MATCH(E215,$E$4:$E$263,0)&gt;=MATCH(SPC!$B$13,$E$4:$E$263,0),MATCH(E215,$E$4:$E$263,0)&lt;=MATCH(SPC!$B$14,$E$4:$E$263,0)),1,0))))</f>
        <v>1</v>
      </c>
      <c r="W215" cm="1">
        <f t="array" ref="W215">INDEX($F$4:$U$263,ROW(A212),MATCH($X$2,$F$3:$U$3,0))</f>
        <v>0</v>
      </c>
      <c r="X215" t="e">
        <f>AVERAGE(INDEX($F$4:$U$263,MATCH(SPC!$B$13,IF(Setup!$B$11="Weekly",'SPC Backing (Hide)'!$B$4:$B$263,'SPC Backing (Hide)'!$E$4:$E$263),0),MATCH($X$2,$F$3:$U$3,0)):INDEX($F$4:$U$263,MATCH(SPC!$B$14,IF(Setup!$B$11="Weekly",'SPC Backing (Hide)'!$B$4:$B$263,'SPC Backing (Hide)'!$E$4:$E$263),0),MATCH('SPC Backing (Hide)'!$X$2,'SPC Backing (Hide)'!$F$3:$U$3,0)))</f>
        <v>#N/A</v>
      </c>
      <c r="Y215" cm="1">
        <f t="array" ref="Y215">ABS(INDEX($F$4:$U$263,ROW(A212),MATCH($X$2,$F$3:$U$3,0))-INDEX($F$4:$U$263,ROW(A211),MATCH($X$2,$F$3:$U$3,0)))</f>
        <v>0</v>
      </c>
      <c r="Z215" t="e">
        <f>AVERAGE(INDEX($Y$4:$Y$263,MATCH(SPC!$B$13,IF(Setup!$B$11="Weekly",'SPC Backing (Hide)'!$B$4:$B$263,'SPC Backing (Hide)'!$E$4:$E$263),0)):INDEX($Y$4:$Y$263,MATCH(SPC!$B$14,IF(Setup!$B$11="Weekly",'SPC Backing (Hide)'!$B$4:$B$263,'SPC Backing (Hide)'!$E$4:$E$263),0),1))</f>
        <v>#N/A</v>
      </c>
      <c r="AA215" t="e">
        <f t="shared" si="49"/>
        <v>#N/A</v>
      </c>
      <c r="AB215" t="e">
        <f t="shared" si="50"/>
        <v>#N/A</v>
      </c>
      <c r="AC215" t="e">
        <f t="shared" si="51"/>
        <v>#N/A</v>
      </c>
      <c r="AD215" t="e">
        <f t="shared" si="52"/>
        <v>#N/A</v>
      </c>
      <c r="AE215" t="e">
        <f t="shared" si="53"/>
        <v>#N/A</v>
      </c>
      <c r="AF215" t="e">
        <f t="shared" si="54"/>
        <v>#N/A</v>
      </c>
      <c r="AG215" t="e">
        <f t="shared" si="55"/>
        <v>#N/A</v>
      </c>
      <c r="AH215" t="e">
        <f t="shared" si="56"/>
        <v>#N/A</v>
      </c>
      <c r="AI215" t="e">
        <f t="shared" si="63"/>
        <v>#N/A</v>
      </c>
      <c r="AJ215" t="e">
        <f t="shared" si="57"/>
        <v>#N/A</v>
      </c>
      <c r="AK215">
        <f t="shared" si="58"/>
        <v>0</v>
      </c>
      <c r="AL215" t="e">
        <f t="shared" si="59"/>
        <v>#N/A</v>
      </c>
      <c r="AM215" t="e">
        <f t="shared" si="60"/>
        <v>#N/A</v>
      </c>
      <c r="AN215" t="e">
        <f t="shared" si="61"/>
        <v>#N/A</v>
      </c>
      <c r="AO215" t="e">
        <f>_xlfn.PERCENTILE.INC(INDEX($W$4:$W$263,MATCH(SPC!$B$13,IF(Setup!$B$11="Weekly",'SPC Backing (Hide)'!$B$4:$B$263,'SPC Backing (Hide)'!$E$4:$E$263),0),1):INDEX($W$4:$W$263,MATCH(SPC!$B$14,IF(Setup!$B$11="Weekly",'SPC Backing (Hide)'!$B$4:$B$263,'SPC Backing (Hide)'!$E$4:$E$263),0),1),'SPC Backing (Hide)'!$AO$3)</f>
        <v>#N/A</v>
      </c>
      <c r="AP215" t="e">
        <f>IF(_xlfn.PERCENTILE.INC(INDEX($W$4:$W$263,MATCH(SPC!$B$13,IF(Setup!$B$11="Weekly",'SPC Backing (Hide)'!$B$4:$B$263,'SPC Backing (Hide)'!$E$4:$E$263),0),1):INDEX($W$4:$W$263,MATCH(SPC!$B$14,IF(Setup!$B$11="Weekly",'SPC Backing (Hide)'!$B$4:$B$263,'SPC Backing (Hide)'!$E$4:$E$263),0),1),'SPC Backing (Hide)'!$AP$3)=AO215,_xlfn.PERCENTILE.INC(INDEX($W$4:$W$263,MATCH(SPC!$B$13,IF(Setup!$B$11="Weekly",'SPC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5" t="e">
        <f t="shared" si="62"/>
        <v>#N/A</v>
      </c>
    </row>
    <row r="216" spans="2:43" x14ac:dyDescent="0.35">
      <c r="B216" s="12" t="str">
        <f>Demand!C221</f>
        <v/>
      </c>
      <c r="C216" s="57" t="str">
        <f>Demand!D221</f>
        <v/>
      </c>
      <c r="D216" s="57" t="str">
        <f>Demand!E221</f>
        <v/>
      </c>
      <c r="E216" s="57" t="e">
        <f>TEXT(D216*29,"mmm")&amp;"-"&amp;IF(D216=1,MAX($C$4:C215)+1,MAX($C$4:C215))</f>
        <v>#VALUE!</v>
      </c>
      <c r="F216" s="7">
        <f>INDEX(Demand!$F$9:$T$268,MATCH('SPC Backing (Hide)'!$B216,Demand!$C$9:$C$268,0),MATCH('SPC Backing (Hide)'!F$3,Demand!$F$8:$T$8,0))</f>
        <v>0</v>
      </c>
      <c r="G216" s="5">
        <f>INDEX(Demand!$F$9:$T$268,MATCH('SPC Backing (Hide)'!$B216,Demand!$C$9:$C$268,0),MATCH('SPC Backing (Hide)'!G$3,Demand!$F$8:$T$8,0))</f>
        <v>0</v>
      </c>
      <c r="H216" s="5">
        <f>INDEX(Demand!$F$9:$T$268,MATCH('SPC Backing (Hide)'!$B216,Demand!$C$9:$C$268,0),MATCH('SPC Backing (Hide)'!H$3,Demand!$F$8:$T$8,0))</f>
        <v>0</v>
      </c>
      <c r="I216" s="5">
        <f>INDEX(Demand!$F$9:$T$268,MATCH('SPC Backing (Hide)'!$B216,Demand!$C$9:$C$268,0),MATCH('SPC Backing (Hide)'!I$3,Demand!$F$8:$T$8,0))</f>
        <v>0</v>
      </c>
      <c r="J216" s="5">
        <f>INDEX(Demand!$F$9:$T$268,MATCH('SPC Backing (Hide)'!$B216,Demand!$C$9:$C$268,0),MATCH('SPC Backing (Hide)'!J$3,Demand!$F$8:$T$8,0))</f>
        <v>0</v>
      </c>
      <c r="K216" s="5">
        <f>INDEX(Demand!$F$9:$T$268,MATCH('SPC Backing (Hide)'!$B216,Demand!$C$9:$C$268,0),MATCH('SPC Backing (Hide)'!K$3,Demand!$F$8:$T$8,0))</f>
        <v>0</v>
      </c>
      <c r="L216" s="5">
        <f>INDEX(Demand!$F$9:$T$268,MATCH('SPC Backing (Hide)'!$B216,Demand!$C$9:$C$268,0),MATCH('SPC Backing (Hide)'!L$3,Demand!$F$8:$T$8,0))</f>
        <v>0</v>
      </c>
      <c r="M216" s="5">
        <f>INDEX(Demand!$F$9:$T$268,MATCH('SPC Backing (Hide)'!$B216,Demand!$C$9:$C$268,0),MATCH('SPC Backing (Hide)'!M$3,Demand!$F$8:$T$8,0))</f>
        <v>0</v>
      </c>
      <c r="N216" s="5">
        <f>INDEX(Demand!$F$9:$T$268,MATCH('SPC Backing (Hide)'!$B216,Demand!$C$9:$C$268,0),MATCH('SPC Backing (Hide)'!N$3,Demand!$F$8:$T$8,0))</f>
        <v>0</v>
      </c>
      <c r="O216" s="5">
        <f>INDEX(Demand!$F$9:$T$268,MATCH('SPC Backing (Hide)'!$B216,Demand!$C$9:$C$268,0),MATCH('SPC Backing (Hide)'!O$3,Demand!$F$8:$T$8,0))</f>
        <v>0</v>
      </c>
      <c r="P216" s="5">
        <f>INDEX(Demand!$F$9:$T$268,MATCH('SPC Backing (Hide)'!$B216,Demand!$C$9:$C$268,0),MATCH('SPC Backing (Hide)'!P$3,Demand!$F$8:$T$8,0))</f>
        <v>0</v>
      </c>
      <c r="Q216" s="5">
        <f>INDEX(Demand!$F$9:$T$268,MATCH('SPC Backing (Hide)'!$B216,Demand!$C$9:$C$268,0),MATCH('SPC Backing (Hide)'!Q$3,Demand!$F$8:$T$8,0))</f>
        <v>0</v>
      </c>
      <c r="R216" s="5">
        <f>INDEX(Demand!$F$9:$T$268,MATCH('SPC Backing (Hide)'!$B216,Demand!$C$9:$C$268,0),MATCH('SPC Backing (Hide)'!R$3,Demand!$F$8:$T$8,0))</f>
        <v>0</v>
      </c>
      <c r="S216" s="5">
        <f>INDEX(Demand!$F$9:$T$268,MATCH('SPC Backing (Hide)'!$B216,Demand!$C$9:$C$268,0),MATCH('SPC Backing (Hide)'!S$3,Demand!$F$8:$T$8,0))</f>
        <v>0</v>
      </c>
      <c r="T216" s="6">
        <f>INDEX(Demand!$F$9:$T$268,MATCH('SPC Backing (Hide)'!$B216,Demand!$C$9:$C$268,0),MATCH('SPC Backing (Hide)'!T$3,Demand!$F$8:$T$8,0))</f>
        <v>0</v>
      </c>
      <c r="U216" s="5">
        <f t="shared" si="48"/>
        <v>0</v>
      </c>
      <c r="V216">
        <f>IF(SPC!$B$13="",1,IF(SPC!$B$12="Yes",IF(Setup!$B$11="Weekly",IF(ROW(A213)&gt;=Demand!$A$8-51,1,0),IF(ROW(A213)&gt;=Demand!$A$8-11,1,0)),IF(Setup!$B$11="Weekly",IF(AND(B216&gt;=SPC!$B$13,B216&lt;SPC!$B$14),1,0),IF(AND(MATCH(E216,$E$4:$E$263,0)&gt;=MATCH(SPC!$B$13,$E$4:$E$263,0),MATCH(E216,$E$4:$E$263,0)&lt;=MATCH(SPC!$B$14,$E$4:$E$263,0)),1,0))))</f>
        <v>1</v>
      </c>
      <c r="W216" cm="1">
        <f t="array" ref="W216">INDEX($F$4:$U$263,ROW(A213),MATCH($X$2,$F$3:$U$3,0))</f>
        <v>0</v>
      </c>
      <c r="X216" t="e">
        <f>AVERAGE(INDEX($F$4:$U$263,MATCH(SPC!$B$13,IF(Setup!$B$11="Weekly",'SPC Backing (Hide)'!$B$4:$B$263,'SPC Backing (Hide)'!$E$4:$E$263),0),MATCH($X$2,$F$3:$U$3,0)):INDEX($F$4:$U$263,MATCH(SPC!$B$14,IF(Setup!$B$11="Weekly",'SPC Backing (Hide)'!$B$4:$B$263,'SPC Backing (Hide)'!$E$4:$E$263),0),MATCH('SPC Backing (Hide)'!$X$2,'SPC Backing (Hide)'!$F$3:$U$3,0)))</f>
        <v>#N/A</v>
      </c>
      <c r="Y216" cm="1">
        <f t="array" ref="Y216">ABS(INDEX($F$4:$U$263,ROW(A213),MATCH($X$2,$F$3:$U$3,0))-INDEX($F$4:$U$263,ROW(A212),MATCH($X$2,$F$3:$U$3,0)))</f>
        <v>0</v>
      </c>
      <c r="Z216" t="e">
        <f>AVERAGE(INDEX($Y$4:$Y$263,MATCH(SPC!$B$13,IF(Setup!$B$11="Weekly",'SPC Backing (Hide)'!$B$4:$B$263,'SPC Backing (Hide)'!$E$4:$E$263),0)):INDEX($Y$4:$Y$263,MATCH(SPC!$B$14,IF(Setup!$B$11="Weekly",'SPC Backing (Hide)'!$B$4:$B$263,'SPC Backing (Hide)'!$E$4:$E$263),0),1))</f>
        <v>#N/A</v>
      </c>
      <c r="AA216" t="e">
        <f t="shared" si="49"/>
        <v>#N/A</v>
      </c>
      <c r="AB216" t="e">
        <f t="shared" si="50"/>
        <v>#N/A</v>
      </c>
      <c r="AC216" t="e">
        <f t="shared" si="51"/>
        <v>#N/A</v>
      </c>
      <c r="AD216" t="e">
        <f t="shared" si="52"/>
        <v>#N/A</v>
      </c>
      <c r="AE216" t="e">
        <f t="shared" si="53"/>
        <v>#N/A</v>
      </c>
      <c r="AF216" t="e">
        <f t="shared" si="54"/>
        <v>#N/A</v>
      </c>
      <c r="AG216" t="e">
        <f t="shared" si="55"/>
        <v>#N/A</v>
      </c>
      <c r="AH216" t="e">
        <f t="shared" si="56"/>
        <v>#N/A</v>
      </c>
      <c r="AI216" t="e">
        <f t="shared" si="63"/>
        <v>#N/A</v>
      </c>
      <c r="AJ216" t="e">
        <f t="shared" si="57"/>
        <v>#N/A</v>
      </c>
      <c r="AK216">
        <f t="shared" si="58"/>
        <v>0</v>
      </c>
      <c r="AL216" t="e">
        <f t="shared" si="59"/>
        <v>#N/A</v>
      </c>
      <c r="AM216" t="e">
        <f t="shared" si="60"/>
        <v>#N/A</v>
      </c>
      <c r="AN216" t="e">
        <f t="shared" si="61"/>
        <v>#N/A</v>
      </c>
      <c r="AO216" t="e">
        <f>_xlfn.PERCENTILE.INC(INDEX($W$4:$W$263,MATCH(SPC!$B$13,IF(Setup!$B$11="Weekly",'SPC Backing (Hide)'!$B$4:$B$263,'SPC Backing (Hide)'!$E$4:$E$263),0),1):INDEX($W$4:$W$263,MATCH(SPC!$B$14,IF(Setup!$B$11="Weekly",'SPC Backing (Hide)'!$B$4:$B$263,'SPC Backing (Hide)'!$E$4:$E$263),0),1),'SPC Backing (Hide)'!$AO$3)</f>
        <v>#N/A</v>
      </c>
      <c r="AP216" t="e">
        <f>IF(_xlfn.PERCENTILE.INC(INDEX($W$4:$W$263,MATCH(SPC!$B$13,IF(Setup!$B$11="Weekly",'SPC Backing (Hide)'!$B$4:$B$263,'SPC Backing (Hide)'!$E$4:$E$263),0),1):INDEX($W$4:$W$263,MATCH(SPC!$B$14,IF(Setup!$B$11="Weekly",'SPC Backing (Hide)'!$B$4:$B$263,'SPC Backing (Hide)'!$E$4:$E$263),0),1),'SPC Backing (Hide)'!$AP$3)=AO216,_xlfn.PERCENTILE.INC(INDEX($W$4:$W$263,MATCH(SPC!$B$13,IF(Setup!$B$11="Weekly",'SPC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6" t="e">
        <f t="shared" si="62"/>
        <v>#N/A</v>
      </c>
    </row>
    <row r="217" spans="2:43" x14ac:dyDescent="0.35">
      <c r="B217" s="12" t="str">
        <f>Demand!C222</f>
        <v/>
      </c>
      <c r="C217" s="57" t="str">
        <f>Demand!D222</f>
        <v/>
      </c>
      <c r="D217" s="57" t="str">
        <f>Demand!E222</f>
        <v/>
      </c>
      <c r="E217" s="57" t="e">
        <f>TEXT(D217*29,"mmm")&amp;"-"&amp;IF(D217=1,MAX($C$4:C216)+1,MAX($C$4:C216))</f>
        <v>#VALUE!</v>
      </c>
      <c r="F217" s="7">
        <f>INDEX(Demand!$F$9:$T$268,MATCH('SPC Backing (Hide)'!$B217,Demand!$C$9:$C$268,0),MATCH('SPC Backing (Hide)'!F$3,Demand!$F$8:$T$8,0))</f>
        <v>0</v>
      </c>
      <c r="G217" s="5">
        <f>INDEX(Demand!$F$9:$T$268,MATCH('SPC Backing (Hide)'!$B217,Demand!$C$9:$C$268,0),MATCH('SPC Backing (Hide)'!G$3,Demand!$F$8:$T$8,0))</f>
        <v>0</v>
      </c>
      <c r="H217" s="5">
        <f>INDEX(Demand!$F$9:$T$268,MATCH('SPC Backing (Hide)'!$B217,Demand!$C$9:$C$268,0),MATCH('SPC Backing (Hide)'!H$3,Demand!$F$8:$T$8,0))</f>
        <v>0</v>
      </c>
      <c r="I217" s="5">
        <f>INDEX(Demand!$F$9:$T$268,MATCH('SPC Backing (Hide)'!$B217,Demand!$C$9:$C$268,0),MATCH('SPC Backing (Hide)'!I$3,Demand!$F$8:$T$8,0))</f>
        <v>0</v>
      </c>
      <c r="J217" s="5">
        <f>INDEX(Demand!$F$9:$T$268,MATCH('SPC Backing (Hide)'!$B217,Demand!$C$9:$C$268,0),MATCH('SPC Backing (Hide)'!J$3,Demand!$F$8:$T$8,0))</f>
        <v>0</v>
      </c>
      <c r="K217" s="5">
        <f>INDEX(Demand!$F$9:$T$268,MATCH('SPC Backing (Hide)'!$B217,Demand!$C$9:$C$268,0),MATCH('SPC Backing (Hide)'!K$3,Demand!$F$8:$T$8,0))</f>
        <v>0</v>
      </c>
      <c r="L217" s="5">
        <f>INDEX(Demand!$F$9:$T$268,MATCH('SPC Backing (Hide)'!$B217,Demand!$C$9:$C$268,0),MATCH('SPC Backing (Hide)'!L$3,Demand!$F$8:$T$8,0))</f>
        <v>0</v>
      </c>
      <c r="M217" s="5">
        <f>INDEX(Demand!$F$9:$T$268,MATCH('SPC Backing (Hide)'!$B217,Demand!$C$9:$C$268,0),MATCH('SPC Backing (Hide)'!M$3,Demand!$F$8:$T$8,0))</f>
        <v>0</v>
      </c>
      <c r="N217" s="5">
        <f>INDEX(Demand!$F$9:$T$268,MATCH('SPC Backing (Hide)'!$B217,Demand!$C$9:$C$268,0),MATCH('SPC Backing (Hide)'!N$3,Demand!$F$8:$T$8,0))</f>
        <v>0</v>
      </c>
      <c r="O217" s="5">
        <f>INDEX(Demand!$F$9:$T$268,MATCH('SPC Backing (Hide)'!$B217,Demand!$C$9:$C$268,0),MATCH('SPC Backing (Hide)'!O$3,Demand!$F$8:$T$8,0))</f>
        <v>0</v>
      </c>
      <c r="P217" s="5">
        <f>INDEX(Demand!$F$9:$T$268,MATCH('SPC Backing (Hide)'!$B217,Demand!$C$9:$C$268,0),MATCH('SPC Backing (Hide)'!P$3,Demand!$F$8:$T$8,0))</f>
        <v>0</v>
      </c>
      <c r="Q217" s="5">
        <f>INDEX(Demand!$F$9:$T$268,MATCH('SPC Backing (Hide)'!$B217,Demand!$C$9:$C$268,0),MATCH('SPC Backing (Hide)'!Q$3,Demand!$F$8:$T$8,0))</f>
        <v>0</v>
      </c>
      <c r="R217" s="5">
        <f>INDEX(Demand!$F$9:$T$268,MATCH('SPC Backing (Hide)'!$B217,Demand!$C$9:$C$268,0),MATCH('SPC Backing (Hide)'!R$3,Demand!$F$8:$T$8,0))</f>
        <v>0</v>
      </c>
      <c r="S217" s="5">
        <f>INDEX(Demand!$F$9:$T$268,MATCH('SPC Backing (Hide)'!$B217,Demand!$C$9:$C$268,0),MATCH('SPC Backing (Hide)'!S$3,Demand!$F$8:$T$8,0))</f>
        <v>0</v>
      </c>
      <c r="T217" s="6">
        <f>INDEX(Demand!$F$9:$T$268,MATCH('SPC Backing (Hide)'!$B217,Demand!$C$9:$C$268,0),MATCH('SPC Backing (Hide)'!T$3,Demand!$F$8:$T$8,0))</f>
        <v>0</v>
      </c>
      <c r="U217" s="5">
        <f t="shared" si="48"/>
        <v>0</v>
      </c>
      <c r="V217">
        <f>IF(SPC!$B$13="",1,IF(SPC!$B$12="Yes",IF(Setup!$B$11="Weekly",IF(ROW(A214)&gt;=Demand!$A$8-51,1,0),IF(ROW(A214)&gt;=Demand!$A$8-11,1,0)),IF(Setup!$B$11="Weekly",IF(AND(B217&gt;=SPC!$B$13,B217&lt;SPC!$B$14),1,0),IF(AND(MATCH(E217,$E$4:$E$263,0)&gt;=MATCH(SPC!$B$13,$E$4:$E$263,0),MATCH(E217,$E$4:$E$263,0)&lt;=MATCH(SPC!$B$14,$E$4:$E$263,0)),1,0))))</f>
        <v>1</v>
      </c>
      <c r="W217" cm="1">
        <f t="array" ref="W217">INDEX($F$4:$U$263,ROW(A214),MATCH($X$2,$F$3:$U$3,0))</f>
        <v>0</v>
      </c>
      <c r="X217" t="e">
        <f>AVERAGE(INDEX($F$4:$U$263,MATCH(SPC!$B$13,IF(Setup!$B$11="Weekly",'SPC Backing (Hide)'!$B$4:$B$263,'SPC Backing (Hide)'!$E$4:$E$263),0),MATCH($X$2,$F$3:$U$3,0)):INDEX($F$4:$U$263,MATCH(SPC!$B$14,IF(Setup!$B$11="Weekly",'SPC Backing (Hide)'!$B$4:$B$263,'SPC Backing (Hide)'!$E$4:$E$263),0),MATCH('SPC Backing (Hide)'!$X$2,'SPC Backing (Hide)'!$F$3:$U$3,0)))</f>
        <v>#N/A</v>
      </c>
      <c r="Y217" cm="1">
        <f t="array" ref="Y217">ABS(INDEX($F$4:$U$263,ROW(A214),MATCH($X$2,$F$3:$U$3,0))-INDEX($F$4:$U$263,ROW(A213),MATCH($X$2,$F$3:$U$3,0)))</f>
        <v>0</v>
      </c>
      <c r="Z217" t="e">
        <f>AVERAGE(INDEX($Y$4:$Y$263,MATCH(SPC!$B$13,IF(Setup!$B$11="Weekly",'SPC Backing (Hide)'!$B$4:$B$263,'SPC Backing (Hide)'!$E$4:$E$263),0)):INDEX($Y$4:$Y$263,MATCH(SPC!$B$14,IF(Setup!$B$11="Weekly",'SPC Backing (Hide)'!$B$4:$B$263,'SPC Backing (Hide)'!$E$4:$E$263),0),1))</f>
        <v>#N/A</v>
      </c>
      <c r="AA217" t="e">
        <f t="shared" si="49"/>
        <v>#N/A</v>
      </c>
      <c r="AB217" t="e">
        <f t="shared" si="50"/>
        <v>#N/A</v>
      </c>
      <c r="AC217" t="e">
        <f t="shared" si="51"/>
        <v>#N/A</v>
      </c>
      <c r="AD217" t="e">
        <f t="shared" si="52"/>
        <v>#N/A</v>
      </c>
      <c r="AE217" t="e">
        <f t="shared" si="53"/>
        <v>#N/A</v>
      </c>
      <c r="AF217" t="e">
        <f t="shared" si="54"/>
        <v>#N/A</v>
      </c>
      <c r="AG217" t="e">
        <f t="shared" si="55"/>
        <v>#N/A</v>
      </c>
      <c r="AH217" t="e">
        <f t="shared" si="56"/>
        <v>#N/A</v>
      </c>
      <c r="AI217" t="e">
        <f t="shared" si="63"/>
        <v>#N/A</v>
      </c>
      <c r="AJ217" t="e">
        <f t="shared" si="57"/>
        <v>#N/A</v>
      </c>
      <c r="AK217">
        <f t="shared" si="58"/>
        <v>0</v>
      </c>
      <c r="AL217" t="e">
        <f t="shared" si="59"/>
        <v>#N/A</v>
      </c>
      <c r="AM217" t="e">
        <f t="shared" si="60"/>
        <v>#N/A</v>
      </c>
      <c r="AN217" t="e">
        <f t="shared" si="61"/>
        <v>#N/A</v>
      </c>
      <c r="AO217" t="e">
        <f>_xlfn.PERCENTILE.INC(INDEX($W$4:$W$263,MATCH(SPC!$B$13,IF(Setup!$B$11="Weekly",'SPC Backing (Hide)'!$B$4:$B$263,'SPC Backing (Hide)'!$E$4:$E$263),0),1):INDEX($W$4:$W$263,MATCH(SPC!$B$14,IF(Setup!$B$11="Weekly",'SPC Backing (Hide)'!$B$4:$B$263,'SPC Backing (Hide)'!$E$4:$E$263),0),1),'SPC Backing (Hide)'!$AO$3)</f>
        <v>#N/A</v>
      </c>
      <c r="AP217" t="e">
        <f>IF(_xlfn.PERCENTILE.INC(INDEX($W$4:$W$263,MATCH(SPC!$B$13,IF(Setup!$B$11="Weekly",'SPC Backing (Hide)'!$B$4:$B$263,'SPC Backing (Hide)'!$E$4:$E$263),0),1):INDEX($W$4:$W$263,MATCH(SPC!$B$14,IF(Setup!$B$11="Weekly",'SPC Backing (Hide)'!$B$4:$B$263,'SPC Backing (Hide)'!$E$4:$E$263),0),1),'SPC Backing (Hide)'!$AP$3)=AO217,_xlfn.PERCENTILE.INC(INDEX($W$4:$W$263,MATCH(SPC!$B$13,IF(Setup!$B$11="Weekly",'SPC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7" t="e">
        <f t="shared" si="62"/>
        <v>#N/A</v>
      </c>
    </row>
    <row r="218" spans="2:43" x14ac:dyDescent="0.35">
      <c r="B218" s="12" t="str">
        <f>Demand!C223</f>
        <v/>
      </c>
      <c r="C218" s="57" t="str">
        <f>Demand!D223</f>
        <v/>
      </c>
      <c r="D218" s="57" t="str">
        <f>Demand!E223</f>
        <v/>
      </c>
      <c r="E218" s="57" t="e">
        <f>TEXT(D218*29,"mmm")&amp;"-"&amp;IF(D218=1,MAX($C$4:C217)+1,MAX($C$4:C217))</f>
        <v>#VALUE!</v>
      </c>
      <c r="F218" s="7">
        <f>INDEX(Demand!$F$9:$T$268,MATCH('SPC Backing (Hide)'!$B218,Demand!$C$9:$C$268,0),MATCH('SPC Backing (Hide)'!F$3,Demand!$F$8:$T$8,0))</f>
        <v>0</v>
      </c>
      <c r="G218" s="5">
        <f>INDEX(Demand!$F$9:$T$268,MATCH('SPC Backing (Hide)'!$B218,Demand!$C$9:$C$268,0),MATCH('SPC Backing (Hide)'!G$3,Demand!$F$8:$T$8,0))</f>
        <v>0</v>
      </c>
      <c r="H218" s="5">
        <f>INDEX(Demand!$F$9:$T$268,MATCH('SPC Backing (Hide)'!$B218,Demand!$C$9:$C$268,0),MATCH('SPC Backing (Hide)'!H$3,Demand!$F$8:$T$8,0))</f>
        <v>0</v>
      </c>
      <c r="I218" s="5">
        <f>INDEX(Demand!$F$9:$T$268,MATCH('SPC Backing (Hide)'!$B218,Demand!$C$9:$C$268,0),MATCH('SPC Backing (Hide)'!I$3,Demand!$F$8:$T$8,0))</f>
        <v>0</v>
      </c>
      <c r="J218" s="5">
        <f>INDEX(Demand!$F$9:$T$268,MATCH('SPC Backing (Hide)'!$B218,Demand!$C$9:$C$268,0),MATCH('SPC Backing (Hide)'!J$3,Demand!$F$8:$T$8,0))</f>
        <v>0</v>
      </c>
      <c r="K218" s="5">
        <f>INDEX(Demand!$F$9:$T$268,MATCH('SPC Backing (Hide)'!$B218,Demand!$C$9:$C$268,0),MATCH('SPC Backing (Hide)'!K$3,Demand!$F$8:$T$8,0))</f>
        <v>0</v>
      </c>
      <c r="L218" s="5">
        <f>INDEX(Demand!$F$9:$T$268,MATCH('SPC Backing (Hide)'!$B218,Demand!$C$9:$C$268,0),MATCH('SPC Backing (Hide)'!L$3,Demand!$F$8:$T$8,0))</f>
        <v>0</v>
      </c>
      <c r="M218" s="5">
        <f>INDEX(Demand!$F$9:$T$268,MATCH('SPC Backing (Hide)'!$B218,Demand!$C$9:$C$268,0),MATCH('SPC Backing (Hide)'!M$3,Demand!$F$8:$T$8,0))</f>
        <v>0</v>
      </c>
      <c r="N218" s="5">
        <f>INDEX(Demand!$F$9:$T$268,MATCH('SPC Backing (Hide)'!$B218,Demand!$C$9:$C$268,0),MATCH('SPC Backing (Hide)'!N$3,Demand!$F$8:$T$8,0))</f>
        <v>0</v>
      </c>
      <c r="O218" s="5">
        <f>INDEX(Demand!$F$9:$T$268,MATCH('SPC Backing (Hide)'!$B218,Demand!$C$9:$C$268,0),MATCH('SPC Backing (Hide)'!O$3,Demand!$F$8:$T$8,0))</f>
        <v>0</v>
      </c>
      <c r="P218" s="5">
        <f>INDEX(Demand!$F$9:$T$268,MATCH('SPC Backing (Hide)'!$B218,Demand!$C$9:$C$268,0),MATCH('SPC Backing (Hide)'!P$3,Demand!$F$8:$T$8,0))</f>
        <v>0</v>
      </c>
      <c r="Q218" s="5">
        <f>INDEX(Demand!$F$9:$T$268,MATCH('SPC Backing (Hide)'!$B218,Demand!$C$9:$C$268,0),MATCH('SPC Backing (Hide)'!Q$3,Demand!$F$8:$T$8,0))</f>
        <v>0</v>
      </c>
      <c r="R218" s="5">
        <f>INDEX(Demand!$F$9:$T$268,MATCH('SPC Backing (Hide)'!$B218,Demand!$C$9:$C$268,0),MATCH('SPC Backing (Hide)'!R$3,Demand!$F$8:$T$8,0))</f>
        <v>0</v>
      </c>
      <c r="S218" s="5">
        <f>INDEX(Demand!$F$9:$T$268,MATCH('SPC Backing (Hide)'!$B218,Demand!$C$9:$C$268,0),MATCH('SPC Backing (Hide)'!S$3,Demand!$F$8:$T$8,0))</f>
        <v>0</v>
      </c>
      <c r="T218" s="6">
        <f>INDEX(Demand!$F$9:$T$268,MATCH('SPC Backing (Hide)'!$B218,Demand!$C$9:$C$268,0),MATCH('SPC Backing (Hide)'!T$3,Demand!$F$8:$T$8,0))</f>
        <v>0</v>
      </c>
      <c r="U218" s="5">
        <f t="shared" si="48"/>
        <v>0</v>
      </c>
      <c r="V218">
        <f>IF(SPC!$B$13="",1,IF(SPC!$B$12="Yes",IF(Setup!$B$11="Weekly",IF(ROW(A215)&gt;=Demand!$A$8-51,1,0),IF(ROW(A215)&gt;=Demand!$A$8-11,1,0)),IF(Setup!$B$11="Weekly",IF(AND(B218&gt;=SPC!$B$13,B218&lt;SPC!$B$14),1,0),IF(AND(MATCH(E218,$E$4:$E$263,0)&gt;=MATCH(SPC!$B$13,$E$4:$E$263,0),MATCH(E218,$E$4:$E$263,0)&lt;=MATCH(SPC!$B$14,$E$4:$E$263,0)),1,0))))</f>
        <v>1</v>
      </c>
      <c r="W218" cm="1">
        <f t="array" ref="W218">INDEX($F$4:$U$263,ROW(A215),MATCH($X$2,$F$3:$U$3,0))</f>
        <v>0</v>
      </c>
      <c r="X218" t="e">
        <f>AVERAGE(INDEX($F$4:$U$263,MATCH(SPC!$B$13,IF(Setup!$B$11="Weekly",'SPC Backing (Hide)'!$B$4:$B$263,'SPC Backing (Hide)'!$E$4:$E$263),0),MATCH($X$2,$F$3:$U$3,0)):INDEX($F$4:$U$263,MATCH(SPC!$B$14,IF(Setup!$B$11="Weekly",'SPC Backing (Hide)'!$B$4:$B$263,'SPC Backing (Hide)'!$E$4:$E$263),0),MATCH('SPC Backing (Hide)'!$X$2,'SPC Backing (Hide)'!$F$3:$U$3,0)))</f>
        <v>#N/A</v>
      </c>
      <c r="Y218" cm="1">
        <f t="array" ref="Y218">ABS(INDEX($F$4:$U$263,ROW(A215),MATCH($X$2,$F$3:$U$3,0))-INDEX($F$4:$U$263,ROW(A214),MATCH($X$2,$F$3:$U$3,0)))</f>
        <v>0</v>
      </c>
      <c r="Z218" t="e">
        <f>AVERAGE(INDEX($Y$4:$Y$263,MATCH(SPC!$B$13,IF(Setup!$B$11="Weekly",'SPC Backing (Hide)'!$B$4:$B$263,'SPC Backing (Hide)'!$E$4:$E$263),0)):INDEX($Y$4:$Y$263,MATCH(SPC!$B$14,IF(Setup!$B$11="Weekly",'SPC Backing (Hide)'!$B$4:$B$263,'SPC Backing (Hide)'!$E$4:$E$263),0),1))</f>
        <v>#N/A</v>
      </c>
      <c r="AA218" t="e">
        <f t="shared" si="49"/>
        <v>#N/A</v>
      </c>
      <c r="AB218" t="e">
        <f t="shared" si="50"/>
        <v>#N/A</v>
      </c>
      <c r="AC218" t="e">
        <f t="shared" si="51"/>
        <v>#N/A</v>
      </c>
      <c r="AD218" t="e">
        <f t="shared" si="52"/>
        <v>#N/A</v>
      </c>
      <c r="AE218" t="e">
        <f t="shared" si="53"/>
        <v>#N/A</v>
      </c>
      <c r="AF218" t="e">
        <f t="shared" si="54"/>
        <v>#N/A</v>
      </c>
      <c r="AG218" t="e">
        <f t="shared" si="55"/>
        <v>#N/A</v>
      </c>
      <c r="AH218" t="e">
        <f t="shared" si="56"/>
        <v>#N/A</v>
      </c>
      <c r="AI218" t="e">
        <f t="shared" si="63"/>
        <v>#N/A</v>
      </c>
      <c r="AJ218" t="e">
        <f t="shared" si="57"/>
        <v>#N/A</v>
      </c>
      <c r="AK218">
        <f t="shared" si="58"/>
        <v>0</v>
      </c>
      <c r="AL218" t="e">
        <f t="shared" si="59"/>
        <v>#N/A</v>
      </c>
      <c r="AM218" t="e">
        <f t="shared" si="60"/>
        <v>#N/A</v>
      </c>
      <c r="AN218" t="e">
        <f t="shared" si="61"/>
        <v>#N/A</v>
      </c>
      <c r="AO218" t="e">
        <f>_xlfn.PERCENTILE.INC(INDEX($W$4:$W$263,MATCH(SPC!$B$13,IF(Setup!$B$11="Weekly",'SPC Backing (Hide)'!$B$4:$B$263,'SPC Backing (Hide)'!$E$4:$E$263),0),1):INDEX($W$4:$W$263,MATCH(SPC!$B$14,IF(Setup!$B$11="Weekly",'SPC Backing (Hide)'!$B$4:$B$263,'SPC Backing (Hide)'!$E$4:$E$263),0),1),'SPC Backing (Hide)'!$AO$3)</f>
        <v>#N/A</v>
      </c>
      <c r="AP218" t="e">
        <f>IF(_xlfn.PERCENTILE.INC(INDEX($W$4:$W$263,MATCH(SPC!$B$13,IF(Setup!$B$11="Weekly",'SPC Backing (Hide)'!$B$4:$B$263,'SPC Backing (Hide)'!$E$4:$E$263),0),1):INDEX($W$4:$W$263,MATCH(SPC!$B$14,IF(Setup!$B$11="Weekly",'SPC Backing (Hide)'!$B$4:$B$263,'SPC Backing (Hide)'!$E$4:$E$263),0),1),'SPC Backing (Hide)'!$AP$3)=AO218,_xlfn.PERCENTILE.INC(INDEX($W$4:$W$263,MATCH(SPC!$B$13,IF(Setup!$B$11="Weekly",'SPC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8" t="e">
        <f t="shared" si="62"/>
        <v>#N/A</v>
      </c>
    </row>
    <row r="219" spans="2:43" x14ac:dyDescent="0.35">
      <c r="B219" s="12" t="str">
        <f>Demand!C224</f>
        <v/>
      </c>
      <c r="C219" s="57" t="str">
        <f>Demand!D224</f>
        <v/>
      </c>
      <c r="D219" s="57" t="str">
        <f>Demand!E224</f>
        <v/>
      </c>
      <c r="E219" s="57" t="e">
        <f>TEXT(D219*29,"mmm")&amp;"-"&amp;IF(D219=1,MAX($C$4:C218)+1,MAX($C$4:C218))</f>
        <v>#VALUE!</v>
      </c>
      <c r="F219" s="7">
        <f>INDEX(Demand!$F$9:$T$268,MATCH('SPC Backing (Hide)'!$B219,Demand!$C$9:$C$268,0),MATCH('SPC Backing (Hide)'!F$3,Demand!$F$8:$T$8,0))</f>
        <v>0</v>
      </c>
      <c r="G219" s="5">
        <f>INDEX(Demand!$F$9:$T$268,MATCH('SPC Backing (Hide)'!$B219,Demand!$C$9:$C$268,0),MATCH('SPC Backing (Hide)'!G$3,Demand!$F$8:$T$8,0))</f>
        <v>0</v>
      </c>
      <c r="H219" s="5">
        <f>INDEX(Demand!$F$9:$T$268,MATCH('SPC Backing (Hide)'!$B219,Demand!$C$9:$C$268,0),MATCH('SPC Backing (Hide)'!H$3,Demand!$F$8:$T$8,0))</f>
        <v>0</v>
      </c>
      <c r="I219" s="5">
        <f>INDEX(Demand!$F$9:$T$268,MATCH('SPC Backing (Hide)'!$B219,Demand!$C$9:$C$268,0),MATCH('SPC Backing (Hide)'!I$3,Demand!$F$8:$T$8,0))</f>
        <v>0</v>
      </c>
      <c r="J219" s="5">
        <f>INDEX(Demand!$F$9:$T$268,MATCH('SPC Backing (Hide)'!$B219,Demand!$C$9:$C$268,0),MATCH('SPC Backing (Hide)'!J$3,Demand!$F$8:$T$8,0))</f>
        <v>0</v>
      </c>
      <c r="K219" s="5">
        <f>INDEX(Demand!$F$9:$T$268,MATCH('SPC Backing (Hide)'!$B219,Demand!$C$9:$C$268,0),MATCH('SPC Backing (Hide)'!K$3,Demand!$F$8:$T$8,0))</f>
        <v>0</v>
      </c>
      <c r="L219" s="5">
        <f>INDEX(Demand!$F$9:$T$268,MATCH('SPC Backing (Hide)'!$B219,Demand!$C$9:$C$268,0),MATCH('SPC Backing (Hide)'!L$3,Demand!$F$8:$T$8,0))</f>
        <v>0</v>
      </c>
      <c r="M219" s="5">
        <f>INDEX(Demand!$F$9:$T$268,MATCH('SPC Backing (Hide)'!$B219,Demand!$C$9:$C$268,0),MATCH('SPC Backing (Hide)'!M$3,Demand!$F$8:$T$8,0))</f>
        <v>0</v>
      </c>
      <c r="N219" s="5">
        <f>INDEX(Demand!$F$9:$T$268,MATCH('SPC Backing (Hide)'!$B219,Demand!$C$9:$C$268,0),MATCH('SPC Backing (Hide)'!N$3,Demand!$F$8:$T$8,0))</f>
        <v>0</v>
      </c>
      <c r="O219" s="5">
        <f>INDEX(Demand!$F$9:$T$268,MATCH('SPC Backing (Hide)'!$B219,Demand!$C$9:$C$268,0),MATCH('SPC Backing (Hide)'!O$3,Demand!$F$8:$T$8,0))</f>
        <v>0</v>
      </c>
      <c r="P219" s="5">
        <f>INDEX(Demand!$F$9:$T$268,MATCH('SPC Backing (Hide)'!$B219,Demand!$C$9:$C$268,0),MATCH('SPC Backing (Hide)'!P$3,Demand!$F$8:$T$8,0))</f>
        <v>0</v>
      </c>
      <c r="Q219" s="5">
        <f>INDEX(Demand!$F$9:$T$268,MATCH('SPC Backing (Hide)'!$B219,Demand!$C$9:$C$268,0),MATCH('SPC Backing (Hide)'!Q$3,Demand!$F$8:$T$8,0))</f>
        <v>0</v>
      </c>
      <c r="R219" s="5">
        <f>INDEX(Demand!$F$9:$T$268,MATCH('SPC Backing (Hide)'!$B219,Demand!$C$9:$C$268,0),MATCH('SPC Backing (Hide)'!R$3,Demand!$F$8:$T$8,0))</f>
        <v>0</v>
      </c>
      <c r="S219" s="5">
        <f>INDEX(Demand!$F$9:$T$268,MATCH('SPC Backing (Hide)'!$B219,Demand!$C$9:$C$268,0),MATCH('SPC Backing (Hide)'!S$3,Demand!$F$8:$T$8,0))</f>
        <v>0</v>
      </c>
      <c r="T219" s="6">
        <f>INDEX(Demand!$F$9:$T$268,MATCH('SPC Backing (Hide)'!$B219,Demand!$C$9:$C$268,0),MATCH('SPC Backing (Hide)'!T$3,Demand!$F$8:$T$8,0))</f>
        <v>0</v>
      </c>
      <c r="U219" s="5">
        <f t="shared" si="48"/>
        <v>0</v>
      </c>
      <c r="V219">
        <f>IF(SPC!$B$13="",1,IF(SPC!$B$12="Yes",IF(Setup!$B$11="Weekly",IF(ROW(A216)&gt;=Demand!$A$8-51,1,0),IF(ROW(A216)&gt;=Demand!$A$8-11,1,0)),IF(Setup!$B$11="Weekly",IF(AND(B219&gt;=SPC!$B$13,B219&lt;SPC!$B$14),1,0),IF(AND(MATCH(E219,$E$4:$E$263,0)&gt;=MATCH(SPC!$B$13,$E$4:$E$263,0),MATCH(E219,$E$4:$E$263,0)&lt;=MATCH(SPC!$B$14,$E$4:$E$263,0)),1,0))))</f>
        <v>1</v>
      </c>
      <c r="W219" cm="1">
        <f t="array" ref="W219">INDEX($F$4:$U$263,ROW(A216),MATCH($X$2,$F$3:$U$3,0))</f>
        <v>0</v>
      </c>
      <c r="X219" t="e">
        <f>AVERAGE(INDEX($F$4:$U$263,MATCH(SPC!$B$13,IF(Setup!$B$11="Weekly",'SPC Backing (Hide)'!$B$4:$B$263,'SPC Backing (Hide)'!$E$4:$E$263),0),MATCH($X$2,$F$3:$U$3,0)):INDEX($F$4:$U$263,MATCH(SPC!$B$14,IF(Setup!$B$11="Weekly",'SPC Backing (Hide)'!$B$4:$B$263,'SPC Backing (Hide)'!$E$4:$E$263),0),MATCH('SPC Backing (Hide)'!$X$2,'SPC Backing (Hide)'!$F$3:$U$3,0)))</f>
        <v>#N/A</v>
      </c>
      <c r="Y219" cm="1">
        <f t="array" ref="Y219">ABS(INDEX($F$4:$U$263,ROW(A216),MATCH($X$2,$F$3:$U$3,0))-INDEX($F$4:$U$263,ROW(A215),MATCH($X$2,$F$3:$U$3,0)))</f>
        <v>0</v>
      </c>
      <c r="Z219" t="e">
        <f>AVERAGE(INDEX($Y$4:$Y$263,MATCH(SPC!$B$13,IF(Setup!$B$11="Weekly",'SPC Backing (Hide)'!$B$4:$B$263,'SPC Backing (Hide)'!$E$4:$E$263),0)):INDEX($Y$4:$Y$263,MATCH(SPC!$B$14,IF(Setup!$B$11="Weekly",'SPC Backing (Hide)'!$B$4:$B$263,'SPC Backing (Hide)'!$E$4:$E$263),0),1))</f>
        <v>#N/A</v>
      </c>
      <c r="AA219" t="e">
        <f t="shared" si="49"/>
        <v>#N/A</v>
      </c>
      <c r="AB219" t="e">
        <f t="shared" si="50"/>
        <v>#N/A</v>
      </c>
      <c r="AC219" t="e">
        <f t="shared" si="51"/>
        <v>#N/A</v>
      </c>
      <c r="AD219" t="e">
        <f t="shared" si="52"/>
        <v>#N/A</v>
      </c>
      <c r="AE219" t="e">
        <f t="shared" si="53"/>
        <v>#N/A</v>
      </c>
      <c r="AF219" t="e">
        <f t="shared" si="54"/>
        <v>#N/A</v>
      </c>
      <c r="AG219" t="e">
        <f t="shared" si="55"/>
        <v>#N/A</v>
      </c>
      <c r="AH219" t="e">
        <f t="shared" si="56"/>
        <v>#N/A</v>
      </c>
      <c r="AI219" t="e">
        <f t="shared" si="63"/>
        <v>#N/A</v>
      </c>
      <c r="AJ219" t="e">
        <f t="shared" si="57"/>
        <v>#N/A</v>
      </c>
      <c r="AK219">
        <f t="shared" si="58"/>
        <v>0</v>
      </c>
      <c r="AL219" t="e">
        <f t="shared" si="59"/>
        <v>#N/A</v>
      </c>
      <c r="AM219" t="e">
        <f t="shared" si="60"/>
        <v>#N/A</v>
      </c>
      <c r="AN219" t="e">
        <f t="shared" si="61"/>
        <v>#N/A</v>
      </c>
      <c r="AO219" t="e">
        <f>_xlfn.PERCENTILE.INC(INDEX($W$4:$W$263,MATCH(SPC!$B$13,IF(Setup!$B$11="Weekly",'SPC Backing (Hide)'!$B$4:$B$263,'SPC Backing (Hide)'!$E$4:$E$263),0),1):INDEX($W$4:$W$263,MATCH(SPC!$B$14,IF(Setup!$B$11="Weekly",'SPC Backing (Hide)'!$B$4:$B$263,'SPC Backing (Hide)'!$E$4:$E$263),0),1),'SPC Backing (Hide)'!$AO$3)</f>
        <v>#N/A</v>
      </c>
      <c r="AP219" t="e">
        <f>IF(_xlfn.PERCENTILE.INC(INDEX($W$4:$W$263,MATCH(SPC!$B$13,IF(Setup!$B$11="Weekly",'SPC Backing (Hide)'!$B$4:$B$263,'SPC Backing (Hide)'!$E$4:$E$263),0),1):INDEX($W$4:$W$263,MATCH(SPC!$B$14,IF(Setup!$B$11="Weekly",'SPC Backing (Hide)'!$B$4:$B$263,'SPC Backing (Hide)'!$E$4:$E$263),0),1),'SPC Backing (Hide)'!$AP$3)=AO219,_xlfn.PERCENTILE.INC(INDEX($W$4:$W$263,MATCH(SPC!$B$13,IF(Setup!$B$11="Weekly",'SPC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19" t="e">
        <f t="shared" si="62"/>
        <v>#N/A</v>
      </c>
    </row>
    <row r="220" spans="2:43" x14ac:dyDescent="0.35">
      <c r="B220" s="12" t="str">
        <f>Demand!C225</f>
        <v/>
      </c>
      <c r="C220" s="57" t="str">
        <f>Demand!D225</f>
        <v/>
      </c>
      <c r="D220" s="57" t="str">
        <f>Demand!E225</f>
        <v/>
      </c>
      <c r="E220" s="57" t="e">
        <f>TEXT(D220*29,"mmm")&amp;"-"&amp;IF(D220=1,MAX($C$4:C219)+1,MAX($C$4:C219))</f>
        <v>#VALUE!</v>
      </c>
      <c r="F220" s="7">
        <f>INDEX(Demand!$F$9:$T$268,MATCH('SPC Backing (Hide)'!$B220,Demand!$C$9:$C$268,0),MATCH('SPC Backing (Hide)'!F$3,Demand!$F$8:$T$8,0))</f>
        <v>0</v>
      </c>
      <c r="G220" s="5">
        <f>INDEX(Demand!$F$9:$T$268,MATCH('SPC Backing (Hide)'!$B220,Demand!$C$9:$C$268,0),MATCH('SPC Backing (Hide)'!G$3,Demand!$F$8:$T$8,0))</f>
        <v>0</v>
      </c>
      <c r="H220" s="5">
        <f>INDEX(Demand!$F$9:$T$268,MATCH('SPC Backing (Hide)'!$B220,Demand!$C$9:$C$268,0),MATCH('SPC Backing (Hide)'!H$3,Demand!$F$8:$T$8,0))</f>
        <v>0</v>
      </c>
      <c r="I220" s="5">
        <f>INDEX(Demand!$F$9:$T$268,MATCH('SPC Backing (Hide)'!$B220,Demand!$C$9:$C$268,0),MATCH('SPC Backing (Hide)'!I$3,Demand!$F$8:$T$8,0))</f>
        <v>0</v>
      </c>
      <c r="J220" s="5">
        <f>INDEX(Demand!$F$9:$T$268,MATCH('SPC Backing (Hide)'!$B220,Demand!$C$9:$C$268,0),MATCH('SPC Backing (Hide)'!J$3,Demand!$F$8:$T$8,0))</f>
        <v>0</v>
      </c>
      <c r="K220" s="5">
        <f>INDEX(Demand!$F$9:$T$268,MATCH('SPC Backing (Hide)'!$B220,Demand!$C$9:$C$268,0),MATCH('SPC Backing (Hide)'!K$3,Demand!$F$8:$T$8,0))</f>
        <v>0</v>
      </c>
      <c r="L220" s="5">
        <f>INDEX(Demand!$F$9:$T$268,MATCH('SPC Backing (Hide)'!$B220,Demand!$C$9:$C$268,0),MATCH('SPC Backing (Hide)'!L$3,Demand!$F$8:$T$8,0))</f>
        <v>0</v>
      </c>
      <c r="M220" s="5">
        <f>INDEX(Demand!$F$9:$T$268,MATCH('SPC Backing (Hide)'!$B220,Demand!$C$9:$C$268,0),MATCH('SPC Backing (Hide)'!M$3,Demand!$F$8:$T$8,0))</f>
        <v>0</v>
      </c>
      <c r="N220" s="5">
        <f>INDEX(Demand!$F$9:$T$268,MATCH('SPC Backing (Hide)'!$B220,Demand!$C$9:$C$268,0),MATCH('SPC Backing (Hide)'!N$3,Demand!$F$8:$T$8,0))</f>
        <v>0</v>
      </c>
      <c r="O220" s="5">
        <f>INDEX(Demand!$F$9:$T$268,MATCH('SPC Backing (Hide)'!$B220,Demand!$C$9:$C$268,0),MATCH('SPC Backing (Hide)'!O$3,Demand!$F$8:$T$8,0))</f>
        <v>0</v>
      </c>
      <c r="P220" s="5">
        <f>INDEX(Demand!$F$9:$T$268,MATCH('SPC Backing (Hide)'!$B220,Demand!$C$9:$C$268,0),MATCH('SPC Backing (Hide)'!P$3,Demand!$F$8:$T$8,0))</f>
        <v>0</v>
      </c>
      <c r="Q220" s="5">
        <f>INDEX(Demand!$F$9:$T$268,MATCH('SPC Backing (Hide)'!$B220,Demand!$C$9:$C$268,0),MATCH('SPC Backing (Hide)'!Q$3,Demand!$F$8:$T$8,0))</f>
        <v>0</v>
      </c>
      <c r="R220" s="5">
        <f>INDEX(Demand!$F$9:$T$268,MATCH('SPC Backing (Hide)'!$B220,Demand!$C$9:$C$268,0),MATCH('SPC Backing (Hide)'!R$3,Demand!$F$8:$T$8,0))</f>
        <v>0</v>
      </c>
      <c r="S220" s="5">
        <f>INDEX(Demand!$F$9:$T$268,MATCH('SPC Backing (Hide)'!$B220,Demand!$C$9:$C$268,0),MATCH('SPC Backing (Hide)'!S$3,Demand!$F$8:$T$8,0))</f>
        <v>0</v>
      </c>
      <c r="T220" s="6">
        <f>INDEX(Demand!$F$9:$T$268,MATCH('SPC Backing (Hide)'!$B220,Demand!$C$9:$C$268,0),MATCH('SPC Backing (Hide)'!T$3,Demand!$F$8:$T$8,0))</f>
        <v>0</v>
      </c>
      <c r="U220" s="5">
        <f t="shared" si="48"/>
        <v>0</v>
      </c>
      <c r="V220">
        <f>IF(SPC!$B$13="",1,IF(SPC!$B$12="Yes",IF(Setup!$B$11="Weekly",IF(ROW(A217)&gt;=Demand!$A$8-51,1,0),IF(ROW(A217)&gt;=Demand!$A$8-11,1,0)),IF(Setup!$B$11="Weekly",IF(AND(B220&gt;=SPC!$B$13,B220&lt;SPC!$B$14),1,0),IF(AND(MATCH(E220,$E$4:$E$263,0)&gt;=MATCH(SPC!$B$13,$E$4:$E$263,0),MATCH(E220,$E$4:$E$263,0)&lt;=MATCH(SPC!$B$14,$E$4:$E$263,0)),1,0))))</f>
        <v>1</v>
      </c>
      <c r="W220" cm="1">
        <f t="array" ref="W220">INDEX($F$4:$U$263,ROW(A217),MATCH($X$2,$F$3:$U$3,0))</f>
        <v>0</v>
      </c>
      <c r="X220" t="e">
        <f>AVERAGE(INDEX($F$4:$U$263,MATCH(SPC!$B$13,IF(Setup!$B$11="Weekly",'SPC Backing (Hide)'!$B$4:$B$263,'SPC Backing (Hide)'!$E$4:$E$263),0),MATCH($X$2,$F$3:$U$3,0)):INDEX($F$4:$U$263,MATCH(SPC!$B$14,IF(Setup!$B$11="Weekly",'SPC Backing (Hide)'!$B$4:$B$263,'SPC Backing (Hide)'!$E$4:$E$263),0),MATCH('SPC Backing (Hide)'!$X$2,'SPC Backing (Hide)'!$F$3:$U$3,0)))</f>
        <v>#N/A</v>
      </c>
      <c r="Y220" cm="1">
        <f t="array" ref="Y220">ABS(INDEX($F$4:$U$263,ROW(A217),MATCH($X$2,$F$3:$U$3,0))-INDEX($F$4:$U$263,ROW(A216),MATCH($X$2,$F$3:$U$3,0)))</f>
        <v>0</v>
      </c>
      <c r="Z220" t="e">
        <f>AVERAGE(INDEX($Y$4:$Y$263,MATCH(SPC!$B$13,IF(Setup!$B$11="Weekly",'SPC Backing (Hide)'!$B$4:$B$263,'SPC Backing (Hide)'!$E$4:$E$263),0)):INDEX($Y$4:$Y$263,MATCH(SPC!$B$14,IF(Setup!$B$11="Weekly",'SPC Backing (Hide)'!$B$4:$B$263,'SPC Backing (Hide)'!$E$4:$E$263),0),1))</f>
        <v>#N/A</v>
      </c>
      <c r="AA220" t="e">
        <f t="shared" si="49"/>
        <v>#N/A</v>
      </c>
      <c r="AB220" t="e">
        <f t="shared" si="50"/>
        <v>#N/A</v>
      </c>
      <c r="AC220" t="e">
        <f t="shared" si="51"/>
        <v>#N/A</v>
      </c>
      <c r="AD220" t="e">
        <f t="shared" si="52"/>
        <v>#N/A</v>
      </c>
      <c r="AE220" t="e">
        <f t="shared" si="53"/>
        <v>#N/A</v>
      </c>
      <c r="AF220" t="e">
        <f t="shared" si="54"/>
        <v>#N/A</v>
      </c>
      <c r="AG220" t="e">
        <f t="shared" si="55"/>
        <v>#N/A</v>
      </c>
      <c r="AH220" t="e">
        <f t="shared" si="56"/>
        <v>#N/A</v>
      </c>
      <c r="AI220" t="e">
        <f t="shared" si="63"/>
        <v>#N/A</v>
      </c>
      <c r="AJ220" t="e">
        <f t="shared" si="57"/>
        <v>#N/A</v>
      </c>
      <c r="AK220">
        <f t="shared" si="58"/>
        <v>0</v>
      </c>
      <c r="AL220" t="e">
        <f t="shared" si="59"/>
        <v>#N/A</v>
      </c>
      <c r="AM220" t="e">
        <f t="shared" si="60"/>
        <v>#N/A</v>
      </c>
      <c r="AN220" t="e">
        <f t="shared" si="61"/>
        <v>#N/A</v>
      </c>
      <c r="AO220" t="e">
        <f>_xlfn.PERCENTILE.INC(INDEX($W$4:$W$263,MATCH(SPC!$B$13,IF(Setup!$B$11="Weekly",'SPC Backing (Hide)'!$B$4:$B$263,'SPC Backing (Hide)'!$E$4:$E$263),0),1):INDEX($W$4:$W$263,MATCH(SPC!$B$14,IF(Setup!$B$11="Weekly",'SPC Backing (Hide)'!$B$4:$B$263,'SPC Backing (Hide)'!$E$4:$E$263),0),1),'SPC Backing (Hide)'!$AO$3)</f>
        <v>#N/A</v>
      </c>
      <c r="AP220" t="e">
        <f>IF(_xlfn.PERCENTILE.INC(INDEX($W$4:$W$263,MATCH(SPC!$B$13,IF(Setup!$B$11="Weekly",'SPC Backing (Hide)'!$B$4:$B$263,'SPC Backing (Hide)'!$E$4:$E$263),0),1):INDEX($W$4:$W$263,MATCH(SPC!$B$14,IF(Setup!$B$11="Weekly",'SPC Backing (Hide)'!$B$4:$B$263,'SPC Backing (Hide)'!$E$4:$E$263),0),1),'SPC Backing (Hide)'!$AP$3)=AO220,_xlfn.PERCENTILE.INC(INDEX($W$4:$W$263,MATCH(SPC!$B$13,IF(Setup!$B$11="Weekly",'SPC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0" t="e">
        <f t="shared" si="62"/>
        <v>#N/A</v>
      </c>
    </row>
    <row r="221" spans="2:43" x14ac:dyDescent="0.35">
      <c r="B221" s="12" t="str">
        <f>Demand!C226</f>
        <v/>
      </c>
      <c r="C221" s="57" t="str">
        <f>Demand!D226</f>
        <v/>
      </c>
      <c r="D221" s="57" t="str">
        <f>Demand!E226</f>
        <v/>
      </c>
      <c r="E221" s="57" t="e">
        <f>TEXT(D221*29,"mmm")&amp;"-"&amp;IF(D221=1,MAX($C$4:C220)+1,MAX($C$4:C220))</f>
        <v>#VALUE!</v>
      </c>
      <c r="F221" s="7">
        <f>INDEX(Demand!$F$9:$T$268,MATCH('SPC Backing (Hide)'!$B221,Demand!$C$9:$C$268,0),MATCH('SPC Backing (Hide)'!F$3,Demand!$F$8:$T$8,0))</f>
        <v>0</v>
      </c>
      <c r="G221" s="5">
        <f>INDEX(Demand!$F$9:$T$268,MATCH('SPC Backing (Hide)'!$B221,Demand!$C$9:$C$268,0),MATCH('SPC Backing (Hide)'!G$3,Demand!$F$8:$T$8,0))</f>
        <v>0</v>
      </c>
      <c r="H221" s="5">
        <f>INDEX(Demand!$F$9:$T$268,MATCH('SPC Backing (Hide)'!$B221,Demand!$C$9:$C$268,0),MATCH('SPC Backing (Hide)'!H$3,Demand!$F$8:$T$8,0))</f>
        <v>0</v>
      </c>
      <c r="I221" s="5">
        <f>INDEX(Demand!$F$9:$T$268,MATCH('SPC Backing (Hide)'!$B221,Demand!$C$9:$C$268,0),MATCH('SPC Backing (Hide)'!I$3,Demand!$F$8:$T$8,0))</f>
        <v>0</v>
      </c>
      <c r="J221" s="5">
        <f>INDEX(Demand!$F$9:$T$268,MATCH('SPC Backing (Hide)'!$B221,Demand!$C$9:$C$268,0),MATCH('SPC Backing (Hide)'!J$3,Demand!$F$8:$T$8,0))</f>
        <v>0</v>
      </c>
      <c r="K221" s="5">
        <f>INDEX(Demand!$F$9:$T$268,MATCH('SPC Backing (Hide)'!$B221,Demand!$C$9:$C$268,0),MATCH('SPC Backing (Hide)'!K$3,Demand!$F$8:$T$8,0))</f>
        <v>0</v>
      </c>
      <c r="L221" s="5">
        <f>INDEX(Demand!$F$9:$T$268,MATCH('SPC Backing (Hide)'!$B221,Demand!$C$9:$C$268,0),MATCH('SPC Backing (Hide)'!L$3,Demand!$F$8:$T$8,0))</f>
        <v>0</v>
      </c>
      <c r="M221" s="5">
        <f>INDEX(Demand!$F$9:$T$268,MATCH('SPC Backing (Hide)'!$B221,Demand!$C$9:$C$268,0),MATCH('SPC Backing (Hide)'!M$3,Demand!$F$8:$T$8,0))</f>
        <v>0</v>
      </c>
      <c r="N221" s="5">
        <f>INDEX(Demand!$F$9:$T$268,MATCH('SPC Backing (Hide)'!$B221,Demand!$C$9:$C$268,0),MATCH('SPC Backing (Hide)'!N$3,Demand!$F$8:$T$8,0))</f>
        <v>0</v>
      </c>
      <c r="O221" s="5">
        <f>INDEX(Demand!$F$9:$T$268,MATCH('SPC Backing (Hide)'!$B221,Demand!$C$9:$C$268,0),MATCH('SPC Backing (Hide)'!O$3,Demand!$F$8:$T$8,0))</f>
        <v>0</v>
      </c>
      <c r="P221" s="5">
        <f>INDEX(Demand!$F$9:$T$268,MATCH('SPC Backing (Hide)'!$B221,Demand!$C$9:$C$268,0),MATCH('SPC Backing (Hide)'!P$3,Demand!$F$8:$T$8,0))</f>
        <v>0</v>
      </c>
      <c r="Q221" s="5">
        <f>INDEX(Demand!$F$9:$T$268,MATCH('SPC Backing (Hide)'!$B221,Demand!$C$9:$C$268,0),MATCH('SPC Backing (Hide)'!Q$3,Demand!$F$8:$T$8,0))</f>
        <v>0</v>
      </c>
      <c r="R221" s="5">
        <f>INDEX(Demand!$F$9:$T$268,MATCH('SPC Backing (Hide)'!$B221,Demand!$C$9:$C$268,0),MATCH('SPC Backing (Hide)'!R$3,Demand!$F$8:$T$8,0))</f>
        <v>0</v>
      </c>
      <c r="S221" s="5">
        <f>INDEX(Demand!$F$9:$T$268,MATCH('SPC Backing (Hide)'!$B221,Demand!$C$9:$C$268,0),MATCH('SPC Backing (Hide)'!S$3,Demand!$F$8:$T$8,0))</f>
        <v>0</v>
      </c>
      <c r="T221" s="6">
        <f>INDEX(Demand!$F$9:$T$268,MATCH('SPC Backing (Hide)'!$B221,Demand!$C$9:$C$268,0),MATCH('SPC Backing (Hide)'!T$3,Demand!$F$8:$T$8,0))</f>
        <v>0</v>
      </c>
      <c r="U221" s="5">
        <f t="shared" si="48"/>
        <v>0</v>
      </c>
      <c r="V221">
        <f>IF(SPC!$B$13="",1,IF(SPC!$B$12="Yes",IF(Setup!$B$11="Weekly",IF(ROW(A218)&gt;=Demand!$A$8-51,1,0),IF(ROW(A218)&gt;=Demand!$A$8-11,1,0)),IF(Setup!$B$11="Weekly",IF(AND(B221&gt;=SPC!$B$13,B221&lt;SPC!$B$14),1,0),IF(AND(MATCH(E221,$E$4:$E$263,0)&gt;=MATCH(SPC!$B$13,$E$4:$E$263,0),MATCH(E221,$E$4:$E$263,0)&lt;=MATCH(SPC!$B$14,$E$4:$E$263,0)),1,0))))</f>
        <v>1</v>
      </c>
      <c r="W221" cm="1">
        <f t="array" ref="W221">INDEX($F$4:$U$263,ROW(A218),MATCH($X$2,$F$3:$U$3,0))</f>
        <v>0</v>
      </c>
      <c r="X221" t="e">
        <f>AVERAGE(INDEX($F$4:$U$263,MATCH(SPC!$B$13,IF(Setup!$B$11="Weekly",'SPC Backing (Hide)'!$B$4:$B$263,'SPC Backing (Hide)'!$E$4:$E$263),0),MATCH($X$2,$F$3:$U$3,0)):INDEX($F$4:$U$263,MATCH(SPC!$B$14,IF(Setup!$B$11="Weekly",'SPC Backing (Hide)'!$B$4:$B$263,'SPC Backing (Hide)'!$E$4:$E$263),0),MATCH('SPC Backing (Hide)'!$X$2,'SPC Backing (Hide)'!$F$3:$U$3,0)))</f>
        <v>#N/A</v>
      </c>
      <c r="Y221" cm="1">
        <f t="array" ref="Y221">ABS(INDEX($F$4:$U$263,ROW(A218),MATCH($X$2,$F$3:$U$3,0))-INDEX($F$4:$U$263,ROW(A217),MATCH($X$2,$F$3:$U$3,0)))</f>
        <v>0</v>
      </c>
      <c r="Z221" t="e">
        <f>AVERAGE(INDEX($Y$4:$Y$263,MATCH(SPC!$B$13,IF(Setup!$B$11="Weekly",'SPC Backing (Hide)'!$B$4:$B$263,'SPC Backing (Hide)'!$E$4:$E$263),0)):INDEX($Y$4:$Y$263,MATCH(SPC!$B$14,IF(Setup!$B$11="Weekly",'SPC Backing (Hide)'!$B$4:$B$263,'SPC Backing (Hide)'!$E$4:$E$263),0),1))</f>
        <v>#N/A</v>
      </c>
      <c r="AA221" t="e">
        <f t="shared" si="49"/>
        <v>#N/A</v>
      </c>
      <c r="AB221" t="e">
        <f t="shared" si="50"/>
        <v>#N/A</v>
      </c>
      <c r="AC221" t="e">
        <f t="shared" si="51"/>
        <v>#N/A</v>
      </c>
      <c r="AD221" t="e">
        <f t="shared" si="52"/>
        <v>#N/A</v>
      </c>
      <c r="AE221" t="e">
        <f t="shared" si="53"/>
        <v>#N/A</v>
      </c>
      <c r="AF221" t="e">
        <f t="shared" si="54"/>
        <v>#N/A</v>
      </c>
      <c r="AG221" t="e">
        <f t="shared" si="55"/>
        <v>#N/A</v>
      </c>
      <c r="AH221" t="e">
        <f t="shared" si="56"/>
        <v>#N/A</v>
      </c>
      <c r="AI221" t="e">
        <f t="shared" si="63"/>
        <v>#N/A</v>
      </c>
      <c r="AJ221" t="e">
        <f t="shared" si="57"/>
        <v>#N/A</v>
      </c>
      <c r="AK221">
        <f t="shared" si="58"/>
        <v>0</v>
      </c>
      <c r="AL221" t="e">
        <f t="shared" si="59"/>
        <v>#N/A</v>
      </c>
      <c r="AM221" t="e">
        <f t="shared" si="60"/>
        <v>#N/A</v>
      </c>
      <c r="AN221" t="e">
        <f t="shared" si="61"/>
        <v>#N/A</v>
      </c>
      <c r="AO221" t="e">
        <f>_xlfn.PERCENTILE.INC(INDEX($W$4:$W$263,MATCH(SPC!$B$13,IF(Setup!$B$11="Weekly",'SPC Backing (Hide)'!$B$4:$B$263,'SPC Backing (Hide)'!$E$4:$E$263),0),1):INDEX($W$4:$W$263,MATCH(SPC!$B$14,IF(Setup!$B$11="Weekly",'SPC Backing (Hide)'!$B$4:$B$263,'SPC Backing (Hide)'!$E$4:$E$263),0),1),'SPC Backing (Hide)'!$AO$3)</f>
        <v>#N/A</v>
      </c>
      <c r="AP221" t="e">
        <f>IF(_xlfn.PERCENTILE.INC(INDEX($W$4:$W$263,MATCH(SPC!$B$13,IF(Setup!$B$11="Weekly",'SPC Backing (Hide)'!$B$4:$B$263,'SPC Backing (Hide)'!$E$4:$E$263),0),1):INDEX($W$4:$W$263,MATCH(SPC!$B$14,IF(Setup!$B$11="Weekly",'SPC Backing (Hide)'!$B$4:$B$263,'SPC Backing (Hide)'!$E$4:$E$263),0),1),'SPC Backing (Hide)'!$AP$3)=AO221,_xlfn.PERCENTILE.INC(INDEX($W$4:$W$263,MATCH(SPC!$B$13,IF(Setup!$B$11="Weekly",'SPC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1" t="e">
        <f t="shared" si="62"/>
        <v>#N/A</v>
      </c>
    </row>
    <row r="222" spans="2:43" x14ac:dyDescent="0.35">
      <c r="B222" s="12" t="str">
        <f>Demand!C227</f>
        <v/>
      </c>
      <c r="C222" s="57" t="str">
        <f>Demand!D227</f>
        <v/>
      </c>
      <c r="D222" s="57" t="str">
        <f>Demand!E227</f>
        <v/>
      </c>
      <c r="E222" s="57" t="e">
        <f>TEXT(D222*29,"mmm")&amp;"-"&amp;IF(D222=1,MAX($C$4:C221)+1,MAX($C$4:C221))</f>
        <v>#VALUE!</v>
      </c>
      <c r="F222" s="7">
        <f>INDEX(Demand!$F$9:$T$268,MATCH('SPC Backing (Hide)'!$B222,Demand!$C$9:$C$268,0),MATCH('SPC Backing (Hide)'!F$3,Demand!$F$8:$T$8,0))</f>
        <v>0</v>
      </c>
      <c r="G222" s="5">
        <f>INDEX(Demand!$F$9:$T$268,MATCH('SPC Backing (Hide)'!$B222,Demand!$C$9:$C$268,0),MATCH('SPC Backing (Hide)'!G$3,Demand!$F$8:$T$8,0))</f>
        <v>0</v>
      </c>
      <c r="H222" s="5">
        <f>INDEX(Demand!$F$9:$T$268,MATCH('SPC Backing (Hide)'!$B222,Demand!$C$9:$C$268,0),MATCH('SPC Backing (Hide)'!H$3,Demand!$F$8:$T$8,0))</f>
        <v>0</v>
      </c>
      <c r="I222" s="5">
        <f>INDEX(Demand!$F$9:$T$268,MATCH('SPC Backing (Hide)'!$B222,Demand!$C$9:$C$268,0),MATCH('SPC Backing (Hide)'!I$3,Demand!$F$8:$T$8,0))</f>
        <v>0</v>
      </c>
      <c r="J222" s="5">
        <f>INDEX(Demand!$F$9:$T$268,MATCH('SPC Backing (Hide)'!$B222,Demand!$C$9:$C$268,0),MATCH('SPC Backing (Hide)'!J$3,Demand!$F$8:$T$8,0))</f>
        <v>0</v>
      </c>
      <c r="K222" s="5">
        <f>INDEX(Demand!$F$9:$T$268,MATCH('SPC Backing (Hide)'!$B222,Demand!$C$9:$C$268,0),MATCH('SPC Backing (Hide)'!K$3,Demand!$F$8:$T$8,0))</f>
        <v>0</v>
      </c>
      <c r="L222" s="5">
        <f>INDEX(Demand!$F$9:$T$268,MATCH('SPC Backing (Hide)'!$B222,Demand!$C$9:$C$268,0),MATCH('SPC Backing (Hide)'!L$3,Demand!$F$8:$T$8,0))</f>
        <v>0</v>
      </c>
      <c r="M222" s="5">
        <f>INDEX(Demand!$F$9:$T$268,MATCH('SPC Backing (Hide)'!$B222,Demand!$C$9:$C$268,0),MATCH('SPC Backing (Hide)'!M$3,Demand!$F$8:$T$8,0))</f>
        <v>0</v>
      </c>
      <c r="N222" s="5">
        <f>INDEX(Demand!$F$9:$T$268,MATCH('SPC Backing (Hide)'!$B222,Demand!$C$9:$C$268,0),MATCH('SPC Backing (Hide)'!N$3,Demand!$F$8:$T$8,0))</f>
        <v>0</v>
      </c>
      <c r="O222" s="5">
        <f>INDEX(Demand!$F$9:$T$268,MATCH('SPC Backing (Hide)'!$B222,Demand!$C$9:$C$268,0),MATCH('SPC Backing (Hide)'!O$3,Demand!$F$8:$T$8,0))</f>
        <v>0</v>
      </c>
      <c r="P222" s="5">
        <f>INDEX(Demand!$F$9:$T$268,MATCH('SPC Backing (Hide)'!$B222,Demand!$C$9:$C$268,0),MATCH('SPC Backing (Hide)'!P$3,Demand!$F$8:$T$8,0))</f>
        <v>0</v>
      </c>
      <c r="Q222" s="5">
        <f>INDEX(Demand!$F$9:$T$268,MATCH('SPC Backing (Hide)'!$B222,Demand!$C$9:$C$268,0),MATCH('SPC Backing (Hide)'!Q$3,Demand!$F$8:$T$8,0))</f>
        <v>0</v>
      </c>
      <c r="R222" s="5">
        <f>INDEX(Demand!$F$9:$T$268,MATCH('SPC Backing (Hide)'!$B222,Demand!$C$9:$C$268,0),MATCH('SPC Backing (Hide)'!R$3,Demand!$F$8:$T$8,0))</f>
        <v>0</v>
      </c>
      <c r="S222" s="5">
        <f>INDEX(Demand!$F$9:$T$268,MATCH('SPC Backing (Hide)'!$B222,Demand!$C$9:$C$268,0),MATCH('SPC Backing (Hide)'!S$3,Demand!$F$8:$T$8,0))</f>
        <v>0</v>
      </c>
      <c r="T222" s="6">
        <f>INDEX(Demand!$F$9:$T$268,MATCH('SPC Backing (Hide)'!$B222,Demand!$C$9:$C$268,0),MATCH('SPC Backing (Hide)'!T$3,Demand!$F$8:$T$8,0))</f>
        <v>0</v>
      </c>
      <c r="U222" s="5">
        <f t="shared" si="48"/>
        <v>0</v>
      </c>
      <c r="V222">
        <f>IF(SPC!$B$13="",1,IF(SPC!$B$12="Yes",IF(Setup!$B$11="Weekly",IF(ROW(A219)&gt;=Demand!$A$8-51,1,0),IF(ROW(A219)&gt;=Demand!$A$8-11,1,0)),IF(Setup!$B$11="Weekly",IF(AND(B222&gt;=SPC!$B$13,B222&lt;SPC!$B$14),1,0),IF(AND(MATCH(E222,$E$4:$E$263,0)&gt;=MATCH(SPC!$B$13,$E$4:$E$263,0),MATCH(E222,$E$4:$E$263,0)&lt;=MATCH(SPC!$B$14,$E$4:$E$263,0)),1,0))))</f>
        <v>1</v>
      </c>
      <c r="W222" cm="1">
        <f t="array" ref="W222">INDEX($F$4:$U$263,ROW(A219),MATCH($X$2,$F$3:$U$3,0))</f>
        <v>0</v>
      </c>
      <c r="X222" t="e">
        <f>AVERAGE(INDEX($F$4:$U$263,MATCH(SPC!$B$13,IF(Setup!$B$11="Weekly",'SPC Backing (Hide)'!$B$4:$B$263,'SPC Backing (Hide)'!$E$4:$E$263),0),MATCH($X$2,$F$3:$U$3,0)):INDEX($F$4:$U$263,MATCH(SPC!$B$14,IF(Setup!$B$11="Weekly",'SPC Backing (Hide)'!$B$4:$B$263,'SPC Backing (Hide)'!$E$4:$E$263),0),MATCH('SPC Backing (Hide)'!$X$2,'SPC Backing (Hide)'!$F$3:$U$3,0)))</f>
        <v>#N/A</v>
      </c>
      <c r="Y222" cm="1">
        <f t="array" ref="Y222">ABS(INDEX($F$4:$U$263,ROW(A219),MATCH($X$2,$F$3:$U$3,0))-INDEX($F$4:$U$263,ROW(A218),MATCH($X$2,$F$3:$U$3,0)))</f>
        <v>0</v>
      </c>
      <c r="Z222" t="e">
        <f>AVERAGE(INDEX($Y$4:$Y$263,MATCH(SPC!$B$13,IF(Setup!$B$11="Weekly",'SPC Backing (Hide)'!$B$4:$B$263,'SPC Backing (Hide)'!$E$4:$E$263),0)):INDEX($Y$4:$Y$263,MATCH(SPC!$B$14,IF(Setup!$B$11="Weekly",'SPC Backing (Hide)'!$B$4:$B$263,'SPC Backing (Hide)'!$E$4:$E$263),0),1))</f>
        <v>#N/A</v>
      </c>
      <c r="AA222" t="e">
        <f t="shared" si="49"/>
        <v>#N/A</v>
      </c>
      <c r="AB222" t="e">
        <f t="shared" si="50"/>
        <v>#N/A</v>
      </c>
      <c r="AC222" t="e">
        <f t="shared" si="51"/>
        <v>#N/A</v>
      </c>
      <c r="AD222" t="e">
        <f t="shared" si="52"/>
        <v>#N/A</v>
      </c>
      <c r="AE222" t="e">
        <f t="shared" si="53"/>
        <v>#N/A</v>
      </c>
      <c r="AF222" t="e">
        <f t="shared" si="54"/>
        <v>#N/A</v>
      </c>
      <c r="AG222" t="e">
        <f t="shared" si="55"/>
        <v>#N/A</v>
      </c>
      <c r="AH222" t="e">
        <f t="shared" si="56"/>
        <v>#N/A</v>
      </c>
      <c r="AI222" t="e">
        <f t="shared" si="63"/>
        <v>#N/A</v>
      </c>
      <c r="AJ222" t="e">
        <f t="shared" si="57"/>
        <v>#N/A</v>
      </c>
      <c r="AK222">
        <f t="shared" si="58"/>
        <v>0</v>
      </c>
      <c r="AL222" t="e">
        <f t="shared" si="59"/>
        <v>#N/A</v>
      </c>
      <c r="AM222" t="e">
        <f t="shared" si="60"/>
        <v>#N/A</v>
      </c>
      <c r="AN222" t="e">
        <f t="shared" si="61"/>
        <v>#N/A</v>
      </c>
      <c r="AO222" t="e">
        <f>_xlfn.PERCENTILE.INC(INDEX($W$4:$W$263,MATCH(SPC!$B$13,IF(Setup!$B$11="Weekly",'SPC Backing (Hide)'!$B$4:$B$263,'SPC Backing (Hide)'!$E$4:$E$263),0),1):INDEX($W$4:$W$263,MATCH(SPC!$B$14,IF(Setup!$B$11="Weekly",'SPC Backing (Hide)'!$B$4:$B$263,'SPC Backing (Hide)'!$E$4:$E$263),0),1),'SPC Backing (Hide)'!$AO$3)</f>
        <v>#N/A</v>
      </c>
      <c r="AP222" t="e">
        <f>IF(_xlfn.PERCENTILE.INC(INDEX($W$4:$W$263,MATCH(SPC!$B$13,IF(Setup!$B$11="Weekly",'SPC Backing (Hide)'!$B$4:$B$263,'SPC Backing (Hide)'!$E$4:$E$263),0),1):INDEX($W$4:$W$263,MATCH(SPC!$B$14,IF(Setup!$B$11="Weekly",'SPC Backing (Hide)'!$B$4:$B$263,'SPC Backing (Hide)'!$E$4:$E$263),0),1),'SPC Backing (Hide)'!$AP$3)=AO222,_xlfn.PERCENTILE.INC(INDEX($W$4:$W$263,MATCH(SPC!$B$13,IF(Setup!$B$11="Weekly",'SPC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2" t="e">
        <f t="shared" si="62"/>
        <v>#N/A</v>
      </c>
    </row>
    <row r="223" spans="2:43" x14ac:dyDescent="0.35">
      <c r="B223" s="12" t="str">
        <f>Demand!C228</f>
        <v/>
      </c>
      <c r="C223" s="57" t="str">
        <f>Demand!D228</f>
        <v/>
      </c>
      <c r="D223" s="57" t="str">
        <f>Demand!E228</f>
        <v/>
      </c>
      <c r="E223" s="57" t="e">
        <f>TEXT(D223*29,"mmm")&amp;"-"&amp;IF(D223=1,MAX($C$4:C222)+1,MAX($C$4:C222))</f>
        <v>#VALUE!</v>
      </c>
      <c r="F223" s="7">
        <f>INDEX(Demand!$F$9:$T$268,MATCH('SPC Backing (Hide)'!$B223,Demand!$C$9:$C$268,0),MATCH('SPC Backing (Hide)'!F$3,Demand!$F$8:$T$8,0))</f>
        <v>0</v>
      </c>
      <c r="G223" s="5">
        <f>INDEX(Demand!$F$9:$T$268,MATCH('SPC Backing (Hide)'!$B223,Demand!$C$9:$C$268,0),MATCH('SPC Backing (Hide)'!G$3,Demand!$F$8:$T$8,0))</f>
        <v>0</v>
      </c>
      <c r="H223" s="5">
        <f>INDEX(Demand!$F$9:$T$268,MATCH('SPC Backing (Hide)'!$B223,Demand!$C$9:$C$268,0),MATCH('SPC Backing (Hide)'!H$3,Demand!$F$8:$T$8,0))</f>
        <v>0</v>
      </c>
      <c r="I223" s="5">
        <f>INDEX(Demand!$F$9:$T$268,MATCH('SPC Backing (Hide)'!$B223,Demand!$C$9:$C$268,0),MATCH('SPC Backing (Hide)'!I$3,Demand!$F$8:$T$8,0))</f>
        <v>0</v>
      </c>
      <c r="J223" s="5">
        <f>INDEX(Demand!$F$9:$T$268,MATCH('SPC Backing (Hide)'!$B223,Demand!$C$9:$C$268,0),MATCH('SPC Backing (Hide)'!J$3,Demand!$F$8:$T$8,0))</f>
        <v>0</v>
      </c>
      <c r="K223" s="5">
        <f>INDEX(Demand!$F$9:$T$268,MATCH('SPC Backing (Hide)'!$B223,Demand!$C$9:$C$268,0),MATCH('SPC Backing (Hide)'!K$3,Demand!$F$8:$T$8,0))</f>
        <v>0</v>
      </c>
      <c r="L223" s="5">
        <f>INDEX(Demand!$F$9:$T$268,MATCH('SPC Backing (Hide)'!$B223,Demand!$C$9:$C$268,0),MATCH('SPC Backing (Hide)'!L$3,Demand!$F$8:$T$8,0))</f>
        <v>0</v>
      </c>
      <c r="M223" s="5">
        <f>INDEX(Demand!$F$9:$T$268,MATCH('SPC Backing (Hide)'!$B223,Demand!$C$9:$C$268,0),MATCH('SPC Backing (Hide)'!M$3,Demand!$F$8:$T$8,0))</f>
        <v>0</v>
      </c>
      <c r="N223" s="5">
        <f>INDEX(Demand!$F$9:$T$268,MATCH('SPC Backing (Hide)'!$B223,Demand!$C$9:$C$268,0),MATCH('SPC Backing (Hide)'!N$3,Demand!$F$8:$T$8,0))</f>
        <v>0</v>
      </c>
      <c r="O223" s="5">
        <f>INDEX(Demand!$F$9:$T$268,MATCH('SPC Backing (Hide)'!$B223,Demand!$C$9:$C$268,0),MATCH('SPC Backing (Hide)'!O$3,Demand!$F$8:$T$8,0))</f>
        <v>0</v>
      </c>
      <c r="P223" s="5">
        <f>INDEX(Demand!$F$9:$T$268,MATCH('SPC Backing (Hide)'!$B223,Demand!$C$9:$C$268,0),MATCH('SPC Backing (Hide)'!P$3,Demand!$F$8:$T$8,0))</f>
        <v>0</v>
      </c>
      <c r="Q223" s="5">
        <f>INDEX(Demand!$F$9:$T$268,MATCH('SPC Backing (Hide)'!$B223,Demand!$C$9:$C$268,0),MATCH('SPC Backing (Hide)'!Q$3,Demand!$F$8:$T$8,0))</f>
        <v>0</v>
      </c>
      <c r="R223" s="5">
        <f>INDEX(Demand!$F$9:$T$268,MATCH('SPC Backing (Hide)'!$B223,Demand!$C$9:$C$268,0),MATCH('SPC Backing (Hide)'!R$3,Demand!$F$8:$T$8,0))</f>
        <v>0</v>
      </c>
      <c r="S223" s="5">
        <f>INDEX(Demand!$F$9:$T$268,MATCH('SPC Backing (Hide)'!$B223,Demand!$C$9:$C$268,0),MATCH('SPC Backing (Hide)'!S$3,Demand!$F$8:$T$8,0))</f>
        <v>0</v>
      </c>
      <c r="T223" s="6">
        <f>INDEX(Demand!$F$9:$T$268,MATCH('SPC Backing (Hide)'!$B223,Demand!$C$9:$C$268,0),MATCH('SPC Backing (Hide)'!T$3,Demand!$F$8:$T$8,0))</f>
        <v>0</v>
      </c>
      <c r="U223" s="5">
        <f t="shared" si="48"/>
        <v>0</v>
      </c>
      <c r="V223">
        <f>IF(SPC!$B$13="",1,IF(SPC!$B$12="Yes",IF(Setup!$B$11="Weekly",IF(ROW(A220)&gt;=Demand!$A$8-51,1,0),IF(ROW(A220)&gt;=Demand!$A$8-11,1,0)),IF(Setup!$B$11="Weekly",IF(AND(B223&gt;=SPC!$B$13,B223&lt;SPC!$B$14),1,0),IF(AND(MATCH(E223,$E$4:$E$263,0)&gt;=MATCH(SPC!$B$13,$E$4:$E$263,0),MATCH(E223,$E$4:$E$263,0)&lt;=MATCH(SPC!$B$14,$E$4:$E$263,0)),1,0))))</f>
        <v>1</v>
      </c>
      <c r="W223" cm="1">
        <f t="array" ref="W223">INDEX($F$4:$U$263,ROW(A220),MATCH($X$2,$F$3:$U$3,0))</f>
        <v>0</v>
      </c>
      <c r="X223" t="e">
        <f>AVERAGE(INDEX($F$4:$U$263,MATCH(SPC!$B$13,IF(Setup!$B$11="Weekly",'SPC Backing (Hide)'!$B$4:$B$263,'SPC Backing (Hide)'!$E$4:$E$263),0),MATCH($X$2,$F$3:$U$3,0)):INDEX($F$4:$U$263,MATCH(SPC!$B$14,IF(Setup!$B$11="Weekly",'SPC Backing (Hide)'!$B$4:$B$263,'SPC Backing (Hide)'!$E$4:$E$263),0),MATCH('SPC Backing (Hide)'!$X$2,'SPC Backing (Hide)'!$F$3:$U$3,0)))</f>
        <v>#N/A</v>
      </c>
      <c r="Y223" cm="1">
        <f t="array" ref="Y223">ABS(INDEX($F$4:$U$263,ROW(A220),MATCH($X$2,$F$3:$U$3,0))-INDEX($F$4:$U$263,ROW(A219),MATCH($X$2,$F$3:$U$3,0)))</f>
        <v>0</v>
      </c>
      <c r="Z223" t="e">
        <f>AVERAGE(INDEX($Y$4:$Y$263,MATCH(SPC!$B$13,IF(Setup!$B$11="Weekly",'SPC Backing (Hide)'!$B$4:$B$263,'SPC Backing (Hide)'!$E$4:$E$263),0)):INDEX($Y$4:$Y$263,MATCH(SPC!$B$14,IF(Setup!$B$11="Weekly",'SPC Backing (Hide)'!$B$4:$B$263,'SPC Backing (Hide)'!$E$4:$E$263),0),1))</f>
        <v>#N/A</v>
      </c>
      <c r="AA223" t="e">
        <f t="shared" si="49"/>
        <v>#N/A</v>
      </c>
      <c r="AB223" t="e">
        <f t="shared" si="50"/>
        <v>#N/A</v>
      </c>
      <c r="AC223" t="e">
        <f t="shared" si="51"/>
        <v>#N/A</v>
      </c>
      <c r="AD223" t="e">
        <f t="shared" si="52"/>
        <v>#N/A</v>
      </c>
      <c r="AE223" t="e">
        <f t="shared" si="53"/>
        <v>#N/A</v>
      </c>
      <c r="AF223" t="e">
        <f t="shared" si="54"/>
        <v>#N/A</v>
      </c>
      <c r="AG223" t="e">
        <f t="shared" si="55"/>
        <v>#N/A</v>
      </c>
      <c r="AH223" t="e">
        <f t="shared" si="56"/>
        <v>#N/A</v>
      </c>
      <c r="AI223" t="e">
        <f t="shared" si="63"/>
        <v>#N/A</v>
      </c>
      <c r="AJ223" t="e">
        <f t="shared" si="57"/>
        <v>#N/A</v>
      </c>
      <c r="AK223">
        <f t="shared" si="58"/>
        <v>0</v>
      </c>
      <c r="AL223" t="e">
        <f t="shared" si="59"/>
        <v>#N/A</v>
      </c>
      <c r="AM223" t="e">
        <f t="shared" si="60"/>
        <v>#N/A</v>
      </c>
      <c r="AN223" t="e">
        <f t="shared" si="61"/>
        <v>#N/A</v>
      </c>
      <c r="AO223" t="e">
        <f>_xlfn.PERCENTILE.INC(INDEX($W$4:$W$263,MATCH(SPC!$B$13,IF(Setup!$B$11="Weekly",'SPC Backing (Hide)'!$B$4:$B$263,'SPC Backing (Hide)'!$E$4:$E$263),0),1):INDEX($W$4:$W$263,MATCH(SPC!$B$14,IF(Setup!$B$11="Weekly",'SPC Backing (Hide)'!$B$4:$B$263,'SPC Backing (Hide)'!$E$4:$E$263),0),1),'SPC Backing (Hide)'!$AO$3)</f>
        <v>#N/A</v>
      </c>
      <c r="AP223" t="e">
        <f>IF(_xlfn.PERCENTILE.INC(INDEX($W$4:$W$263,MATCH(SPC!$B$13,IF(Setup!$B$11="Weekly",'SPC Backing (Hide)'!$B$4:$B$263,'SPC Backing (Hide)'!$E$4:$E$263),0),1):INDEX($W$4:$W$263,MATCH(SPC!$B$14,IF(Setup!$B$11="Weekly",'SPC Backing (Hide)'!$B$4:$B$263,'SPC Backing (Hide)'!$E$4:$E$263),0),1),'SPC Backing (Hide)'!$AP$3)=AO223,_xlfn.PERCENTILE.INC(INDEX($W$4:$W$263,MATCH(SPC!$B$13,IF(Setup!$B$11="Weekly",'SPC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3" t="e">
        <f t="shared" si="62"/>
        <v>#N/A</v>
      </c>
    </row>
    <row r="224" spans="2:43" x14ac:dyDescent="0.35">
      <c r="B224" s="12" t="str">
        <f>Demand!C229</f>
        <v/>
      </c>
      <c r="C224" s="57" t="str">
        <f>Demand!D229</f>
        <v/>
      </c>
      <c r="D224" s="57" t="str">
        <f>Demand!E229</f>
        <v/>
      </c>
      <c r="E224" s="57" t="e">
        <f>TEXT(D224*29,"mmm")&amp;"-"&amp;IF(D224=1,MAX($C$4:C223)+1,MAX($C$4:C223))</f>
        <v>#VALUE!</v>
      </c>
      <c r="F224" s="7">
        <f>INDEX(Demand!$F$9:$T$268,MATCH('SPC Backing (Hide)'!$B224,Demand!$C$9:$C$268,0),MATCH('SPC Backing (Hide)'!F$3,Demand!$F$8:$T$8,0))</f>
        <v>0</v>
      </c>
      <c r="G224" s="5">
        <f>INDEX(Demand!$F$9:$T$268,MATCH('SPC Backing (Hide)'!$B224,Demand!$C$9:$C$268,0),MATCH('SPC Backing (Hide)'!G$3,Demand!$F$8:$T$8,0))</f>
        <v>0</v>
      </c>
      <c r="H224" s="5">
        <f>INDEX(Demand!$F$9:$T$268,MATCH('SPC Backing (Hide)'!$B224,Demand!$C$9:$C$268,0),MATCH('SPC Backing (Hide)'!H$3,Demand!$F$8:$T$8,0))</f>
        <v>0</v>
      </c>
      <c r="I224" s="5">
        <f>INDEX(Demand!$F$9:$T$268,MATCH('SPC Backing (Hide)'!$B224,Demand!$C$9:$C$268,0),MATCH('SPC Backing (Hide)'!I$3,Demand!$F$8:$T$8,0))</f>
        <v>0</v>
      </c>
      <c r="J224" s="5">
        <f>INDEX(Demand!$F$9:$T$268,MATCH('SPC Backing (Hide)'!$B224,Demand!$C$9:$C$268,0),MATCH('SPC Backing (Hide)'!J$3,Demand!$F$8:$T$8,0))</f>
        <v>0</v>
      </c>
      <c r="K224" s="5">
        <f>INDEX(Demand!$F$9:$T$268,MATCH('SPC Backing (Hide)'!$B224,Demand!$C$9:$C$268,0),MATCH('SPC Backing (Hide)'!K$3,Demand!$F$8:$T$8,0))</f>
        <v>0</v>
      </c>
      <c r="L224" s="5">
        <f>INDEX(Demand!$F$9:$T$268,MATCH('SPC Backing (Hide)'!$B224,Demand!$C$9:$C$268,0),MATCH('SPC Backing (Hide)'!L$3,Demand!$F$8:$T$8,0))</f>
        <v>0</v>
      </c>
      <c r="M224" s="5">
        <f>INDEX(Demand!$F$9:$T$268,MATCH('SPC Backing (Hide)'!$B224,Demand!$C$9:$C$268,0),MATCH('SPC Backing (Hide)'!M$3,Demand!$F$8:$T$8,0))</f>
        <v>0</v>
      </c>
      <c r="N224" s="5">
        <f>INDEX(Demand!$F$9:$T$268,MATCH('SPC Backing (Hide)'!$B224,Demand!$C$9:$C$268,0),MATCH('SPC Backing (Hide)'!N$3,Demand!$F$8:$T$8,0))</f>
        <v>0</v>
      </c>
      <c r="O224" s="5">
        <f>INDEX(Demand!$F$9:$T$268,MATCH('SPC Backing (Hide)'!$B224,Demand!$C$9:$C$268,0),MATCH('SPC Backing (Hide)'!O$3,Demand!$F$8:$T$8,0))</f>
        <v>0</v>
      </c>
      <c r="P224" s="5">
        <f>INDEX(Demand!$F$9:$T$268,MATCH('SPC Backing (Hide)'!$B224,Demand!$C$9:$C$268,0),MATCH('SPC Backing (Hide)'!P$3,Demand!$F$8:$T$8,0))</f>
        <v>0</v>
      </c>
      <c r="Q224" s="5">
        <f>INDEX(Demand!$F$9:$T$268,MATCH('SPC Backing (Hide)'!$B224,Demand!$C$9:$C$268,0),MATCH('SPC Backing (Hide)'!Q$3,Demand!$F$8:$T$8,0))</f>
        <v>0</v>
      </c>
      <c r="R224" s="5">
        <f>INDEX(Demand!$F$9:$T$268,MATCH('SPC Backing (Hide)'!$B224,Demand!$C$9:$C$268,0),MATCH('SPC Backing (Hide)'!R$3,Demand!$F$8:$T$8,0))</f>
        <v>0</v>
      </c>
      <c r="S224" s="5">
        <f>INDEX(Demand!$F$9:$T$268,MATCH('SPC Backing (Hide)'!$B224,Demand!$C$9:$C$268,0),MATCH('SPC Backing (Hide)'!S$3,Demand!$F$8:$T$8,0))</f>
        <v>0</v>
      </c>
      <c r="T224" s="6">
        <f>INDEX(Demand!$F$9:$T$268,MATCH('SPC Backing (Hide)'!$B224,Demand!$C$9:$C$268,0),MATCH('SPC Backing (Hide)'!T$3,Demand!$F$8:$T$8,0))</f>
        <v>0</v>
      </c>
      <c r="U224" s="5">
        <f t="shared" si="48"/>
        <v>0</v>
      </c>
      <c r="V224">
        <f>IF(SPC!$B$13="",1,IF(SPC!$B$12="Yes",IF(Setup!$B$11="Weekly",IF(ROW(A221)&gt;=Demand!$A$8-51,1,0),IF(ROW(A221)&gt;=Demand!$A$8-11,1,0)),IF(Setup!$B$11="Weekly",IF(AND(B224&gt;=SPC!$B$13,B224&lt;SPC!$B$14),1,0),IF(AND(MATCH(E224,$E$4:$E$263,0)&gt;=MATCH(SPC!$B$13,$E$4:$E$263,0),MATCH(E224,$E$4:$E$263,0)&lt;=MATCH(SPC!$B$14,$E$4:$E$263,0)),1,0))))</f>
        <v>1</v>
      </c>
      <c r="W224" cm="1">
        <f t="array" ref="W224">INDEX($F$4:$U$263,ROW(A221),MATCH($X$2,$F$3:$U$3,0))</f>
        <v>0</v>
      </c>
      <c r="X224" t="e">
        <f>AVERAGE(INDEX($F$4:$U$263,MATCH(SPC!$B$13,IF(Setup!$B$11="Weekly",'SPC Backing (Hide)'!$B$4:$B$263,'SPC Backing (Hide)'!$E$4:$E$263),0),MATCH($X$2,$F$3:$U$3,0)):INDEX($F$4:$U$263,MATCH(SPC!$B$14,IF(Setup!$B$11="Weekly",'SPC Backing (Hide)'!$B$4:$B$263,'SPC Backing (Hide)'!$E$4:$E$263),0),MATCH('SPC Backing (Hide)'!$X$2,'SPC Backing (Hide)'!$F$3:$U$3,0)))</f>
        <v>#N/A</v>
      </c>
      <c r="Y224" cm="1">
        <f t="array" ref="Y224">ABS(INDEX($F$4:$U$263,ROW(A221),MATCH($X$2,$F$3:$U$3,0))-INDEX($F$4:$U$263,ROW(A220),MATCH($X$2,$F$3:$U$3,0)))</f>
        <v>0</v>
      </c>
      <c r="Z224" t="e">
        <f>AVERAGE(INDEX($Y$4:$Y$263,MATCH(SPC!$B$13,IF(Setup!$B$11="Weekly",'SPC Backing (Hide)'!$B$4:$B$263,'SPC Backing (Hide)'!$E$4:$E$263),0)):INDEX($Y$4:$Y$263,MATCH(SPC!$B$14,IF(Setup!$B$11="Weekly",'SPC Backing (Hide)'!$B$4:$B$263,'SPC Backing (Hide)'!$E$4:$E$263),0),1))</f>
        <v>#N/A</v>
      </c>
      <c r="AA224" t="e">
        <f t="shared" si="49"/>
        <v>#N/A</v>
      </c>
      <c r="AB224" t="e">
        <f t="shared" si="50"/>
        <v>#N/A</v>
      </c>
      <c r="AC224" t="e">
        <f t="shared" si="51"/>
        <v>#N/A</v>
      </c>
      <c r="AD224" t="e">
        <f t="shared" si="52"/>
        <v>#N/A</v>
      </c>
      <c r="AE224" t="e">
        <f t="shared" si="53"/>
        <v>#N/A</v>
      </c>
      <c r="AF224" t="e">
        <f t="shared" si="54"/>
        <v>#N/A</v>
      </c>
      <c r="AG224" t="e">
        <f t="shared" si="55"/>
        <v>#N/A</v>
      </c>
      <c r="AH224" t="e">
        <f t="shared" si="56"/>
        <v>#N/A</v>
      </c>
      <c r="AI224" t="e">
        <f t="shared" si="63"/>
        <v>#N/A</v>
      </c>
      <c r="AJ224" t="e">
        <f t="shared" si="57"/>
        <v>#N/A</v>
      </c>
      <c r="AK224">
        <f t="shared" si="58"/>
        <v>0</v>
      </c>
      <c r="AL224" t="e">
        <f t="shared" si="59"/>
        <v>#N/A</v>
      </c>
      <c r="AM224" t="e">
        <f t="shared" si="60"/>
        <v>#N/A</v>
      </c>
      <c r="AN224" t="e">
        <f t="shared" si="61"/>
        <v>#N/A</v>
      </c>
      <c r="AO224" t="e">
        <f>_xlfn.PERCENTILE.INC(INDEX($W$4:$W$263,MATCH(SPC!$B$13,IF(Setup!$B$11="Weekly",'SPC Backing (Hide)'!$B$4:$B$263,'SPC Backing (Hide)'!$E$4:$E$263),0),1):INDEX($W$4:$W$263,MATCH(SPC!$B$14,IF(Setup!$B$11="Weekly",'SPC Backing (Hide)'!$B$4:$B$263,'SPC Backing (Hide)'!$E$4:$E$263),0),1),'SPC Backing (Hide)'!$AO$3)</f>
        <v>#N/A</v>
      </c>
      <c r="AP224" t="e">
        <f>IF(_xlfn.PERCENTILE.INC(INDEX($W$4:$W$263,MATCH(SPC!$B$13,IF(Setup!$B$11="Weekly",'SPC Backing (Hide)'!$B$4:$B$263,'SPC Backing (Hide)'!$E$4:$E$263),0),1):INDEX($W$4:$W$263,MATCH(SPC!$B$14,IF(Setup!$B$11="Weekly",'SPC Backing (Hide)'!$B$4:$B$263,'SPC Backing (Hide)'!$E$4:$E$263),0),1),'SPC Backing (Hide)'!$AP$3)=AO224,_xlfn.PERCENTILE.INC(INDEX($W$4:$W$263,MATCH(SPC!$B$13,IF(Setup!$B$11="Weekly",'SPC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4" t="e">
        <f t="shared" si="62"/>
        <v>#N/A</v>
      </c>
    </row>
    <row r="225" spans="2:43" x14ac:dyDescent="0.35">
      <c r="B225" s="12" t="str">
        <f>Demand!C230</f>
        <v/>
      </c>
      <c r="C225" s="57" t="str">
        <f>Demand!D230</f>
        <v/>
      </c>
      <c r="D225" s="57" t="str">
        <f>Demand!E230</f>
        <v/>
      </c>
      <c r="E225" s="57" t="e">
        <f>TEXT(D225*29,"mmm")&amp;"-"&amp;IF(D225=1,MAX($C$4:C224)+1,MAX($C$4:C224))</f>
        <v>#VALUE!</v>
      </c>
      <c r="F225" s="7">
        <f>INDEX(Demand!$F$9:$T$268,MATCH('SPC Backing (Hide)'!$B225,Demand!$C$9:$C$268,0),MATCH('SPC Backing (Hide)'!F$3,Demand!$F$8:$T$8,0))</f>
        <v>0</v>
      </c>
      <c r="G225" s="5">
        <f>INDEX(Demand!$F$9:$T$268,MATCH('SPC Backing (Hide)'!$B225,Demand!$C$9:$C$268,0),MATCH('SPC Backing (Hide)'!G$3,Demand!$F$8:$T$8,0))</f>
        <v>0</v>
      </c>
      <c r="H225" s="5">
        <f>INDEX(Demand!$F$9:$T$268,MATCH('SPC Backing (Hide)'!$B225,Demand!$C$9:$C$268,0),MATCH('SPC Backing (Hide)'!H$3,Demand!$F$8:$T$8,0))</f>
        <v>0</v>
      </c>
      <c r="I225" s="5">
        <f>INDEX(Demand!$F$9:$T$268,MATCH('SPC Backing (Hide)'!$B225,Demand!$C$9:$C$268,0),MATCH('SPC Backing (Hide)'!I$3,Demand!$F$8:$T$8,0))</f>
        <v>0</v>
      </c>
      <c r="J225" s="5">
        <f>INDEX(Demand!$F$9:$T$268,MATCH('SPC Backing (Hide)'!$B225,Demand!$C$9:$C$268,0),MATCH('SPC Backing (Hide)'!J$3,Demand!$F$8:$T$8,0))</f>
        <v>0</v>
      </c>
      <c r="K225" s="5">
        <f>INDEX(Demand!$F$9:$T$268,MATCH('SPC Backing (Hide)'!$B225,Demand!$C$9:$C$268,0),MATCH('SPC Backing (Hide)'!K$3,Demand!$F$8:$T$8,0))</f>
        <v>0</v>
      </c>
      <c r="L225" s="5">
        <f>INDEX(Demand!$F$9:$T$268,MATCH('SPC Backing (Hide)'!$B225,Demand!$C$9:$C$268,0),MATCH('SPC Backing (Hide)'!L$3,Demand!$F$8:$T$8,0))</f>
        <v>0</v>
      </c>
      <c r="M225" s="5">
        <f>INDEX(Demand!$F$9:$T$268,MATCH('SPC Backing (Hide)'!$B225,Demand!$C$9:$C$268,0),MATCH('SPC Backing (Hide)'!M$3,Demand!$F$8:$T$8,0))</f>
        <v>0</v>
      </c>
      <c r="N225" s="5">
        <f>INDEX(Demand!$F$9:$T$268,MATCH('SPC Backing (Hide)'!$B225,Demand!$C$9:$C$268,0),MATCH('SPC Backing (Hide)'!N$3,Demand!$F$8:$T$8,0))</f>
        <v>0</v>
      </c>
      <c r="O225" s="5">
        <f>INDEX(Demand!$F$9:$T$268,MATCH('SPC Backing (Hide)'!$B225,Demand!$C$9:$C$268,0),MATCH('SPC Backing (Hide)'!O$3,Demand!$F$8:$T$8,0))</f>
        <v>0</v>
      </c>
      <c r="P225" s="5">
        <f>INDEX(Demand!$F$9:$T$268,MATCH('SPC Backing (Hide)'!$B225,Demand!$C$9:$C$268,0),MATCH('SPC Backing (Hide)'!P$3,Demand!$F$8:$T$8,0))</f>
        <v>0</v>
      </c>
      <c r="Q225" s="5">
        <f>INDEX(Demand!$F$9:$T$268,MATCH('SPC Backing (Hide)'!$B225,Demand!$C$9:$C$268,0),MATCH('SPC Backing (Hide)'!Q$3,Demand!$F$8:$T$8,0))</f>
        <v>0</v>
      </c>
      <c r="R225" s="5">
        <f>INDEX(Demand!$F$9:$T$268,MATCH('SPC Backing (Hide)'!$B225,Demand!$C$9:$C$268,0),MATCH('SPC Backing (Hide)'!R$3,Demand!$F$8:$T$8,0))</f>
        <v>0</v>
      </c>
      <c r="S225" s="5">
        <f>INDEX(Demand!$F$9:$T$268,MATCH('SPC Backing (Hide)'!$B225,Demand!$C$9:$C$268,0),MATCH('SPC Backing (Hide)'!S$3,Demand!$F$8:$T$8,0))</f>
        <v>0</v>
      </c>
      <c r="T225" s="6">
        <f>INDEX(Demand!$F$9:$T$268,MATCH('SPC Backing (Hide)'!$B225,Demand!$C$9:$C$268,0),MATCH('SPC Backing (Hide)'!T$3,Demand!$F$8:$T$8,0))</f>
        <v>0</v>
      </c>
      <c r="U225" s="5">
        <f t="shared" si="48"/>
        <v>0</v>
      </c>
      <c r="V225">
        <f>IF(SPC!$B$13="",1,IF(SPC!$B$12="Yes",IF(Setup!$B$11="Weekly",IF(ROW(A222)&gt;=Demand!$A$8-51,1,0),IF(ROW(A222)&gt;=Demand!$A$8-11,1,0)),IF(Setup!$B$11="Weekly",IF(AND(B225&gt;=SPC!$B$13,B225&lt;SPC!$B$14),1,0),IF(AND(MATCH(E225,$E$4:$E$263,0)&gt;=MATCH(SPC!$B$13,$E$4:$E$263,0),MATCH(E225,$E$4:$E$263,0)&lt;=MATCH(SPC!$B$14,$E$4:$E$263,0)),1,0))))</f>
        <v>1</v>
      </c>
      <c r="W225" cm="1">
        <f t="array" ref="W225">INDEX($F$4:$U$263,ROW(A222),MATCH($X$2,$F$3:$U$3,0))</f>
        <v>0</v>
      </c>
      <c r="X225" t="e">
        <f>AVERAGE(INDEX($F$4:$U$263,MATCH(SPC!$B$13,IF(Setup!$B$11="Weekly",'SPC Backing (Hide)'!$B$4:$B$263,'SPC Backing (Hide)'!$E$4:$E$263),0),MATCH($X$2,$F$3:$U$3,0)):INDEX($F$4:$U$263,MATCH(SPC!$B$14,IF(Setup!$B$11="Weekly",'SPC Backing (Hide)'!$B$4:$B$263,'SPC Backing (Hide)'!$E$4:$E$263),0),MATCH('SPC Backing (Hide)'!$X$2,'SPC Backing (Hide)'!$F$3:$U$3,0)))</f>
        <v>#N/A</v>
      </c>
      <c r="Y225" cm="1">
        <f t="array" ref="Y225">ABS(INDEX($F$4:$U$263,ROW(A222),MATCH($X$2,$F$3:$U$3,0))-INDEX($F$4:$U$263,ROW(A221),MATCH($X$2,$F$3:$U$3,0)))</f>
        <v>0</v>
      </c>
      <c r="Z225" t="e">
        <f>AVERAGE(INDEX($Y$4:$Y$263,MATCH(SPC!$B$13,IF(Setup!$B$11="Weekly",'SPC Backing (Hide)'!$B$4:$B$263,'SPC Backing (Hide)'!$E$4:$E$263),0)):INDEX($Y$4:$Y$263,MATCH(SPC!$B$14,IF(Setup!$B$11="Weekly",'SPC Backing (Hide)'!$B$4:$B$263,'SPC Backing (Hide)'!$E$4:$E$263),0),1))</f>
        <v>#N/A</v>
      </c>
      <c r="AA225" t="e">
        <f t="shared" si="49"/>
        <v>#N/A</v>
      </c>
      <c r="AB225" t="e">
        <f t="shared" si="50"/>
        <v>#N/A</v>
      </c>
      <c r="AC225" t="e">
        <f t="shared" si="51"/>
        <v>#N/A</v>
      </c>
      <c r="AD225" t="e">
        <f t="shared" si="52"/>
        <v>#N/A</v>
      </c>
      <c r="AE225" t="e">
        <f t="shared" si="53"/>
        <v>#N/A</v>
      </c>
      <c r="AF225" t="e">
        <f t="shared" si="54"/>
        <v>#N/A</v>
      </c>
      <c r="AG225" t="e">
        <f t="shared" si="55"/>
        <v>#N/A</v>
      </c>
      <c r="AH225" t="e">
        <f t="shared" si="56"/>
        <v>#N/A</v>
      </c>
      <c r="AI225" t="e">
        <f t="shared" si="63"/>
        <v>#N/A</v>
      </c>
      <c r="AJ225" t="e">
        <f t="shared" si="57"/>
        <v>#N/A</v>
      </c>
      <c r="AK225">
        <f t="shared" si="58"/>
        <v>0</v>
      </c>
      <c r="AL225" t="e">
        <f t="shared" si="59"/>
        <v>#N/A</v>
      </c>
      <c r="AM225" t="e">
        <f t="shared" si="60"/>
        <v>#N/A</v>
      </c>
      <c r="AN225" t="e">
        <f t="shared" si="61"/>
        <v>#N/A</v>
      </c>
      <c r="AO225" t="e">
        <f>_xlfn.PERCENTILE.INC(INDEX($W$4:$W$263,MATCH(SPC!$B$13,IF(Setup!$B$11="Weekly",'SPC Backing (Hide)'!$B$4:$B$263,'SPC Backing (Hide)'!$E$4:$E$263),0),1):INDEX($W$4:$W$263,MATCH(SPC!$B$14,IF(Setup!$B$11="Weekly",'SPC Backing (Hide)'!$B$4:$B$263,'SPC Backing (Hide)'!$E$4:$E$263),0),1),'SPC Backing (Hide)'!$AO$3)</f>
        <v>#N/A</v>
      </c>
      <c r="AP225" t="e">
        <f>IF(_xlfn.PERCENTILE.INC(INDEX($W$4:$W$263,MATCH(SPC!$B$13,IF(Setup!$B$11="Weekly",'SPC Backing (Hide)'!$B$4:$B$263,'SPC Backing (Hide)'!$E$4:$E$263),0),1):INDEX($W$4:$W$263,MATCH(SPC!$B$14,IF(Setup!$B$11="Weekly",'SPC Backing (Hide)'!$B$4:$B$263,'SPC Backing (Hide)'!$E$4:$E$263),0),1),'SPC Backing (Hide)'!$AP$3)=AO225,_xlfn.PERCENTILE.INC(INDEX($W$4:$W$263,MATCH(SPC!$B$13,IF(Setup!$B$11="Weekly",'SPC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5" t="e">
        <f t="shared" si="62"/>
        <v>#N/A</v>
      </c>
    </row>
    <row r="226" spans="2:43" x14ac:dyDescent="0.35">
      <c r="B226" s="12" t="str">
        <f>Demand!C231</f>
        <v/>
      </c>
      <c r="C226" s="57" t="str">
        <f>Demand!D231</f>
        <v/>
      </c>
      <c r="D226" s="57" t="str">
        <f>Demand!E231</f>
        <v/>
      </c>
      <c r="E226" s="57" t="e">
        <f>TEXT(D226*29,"mmm")&amp;"-"&amp;IF(D226=1,MAX($C$4:C225)+1,MAX($C$4:C225))</f>
        <v>#VALUE!</v>
      </c>
      <c r="F226" s="7">
        <f>INDEX(Demand!$F$9:$T$268,MATCH('SPC Backing (Hide)'!$B226,Demand!$C$9:$C$268,0),MATCH('SPC Backing (Hide)'!F$3,Demand!$F$8:$T$8,0))</f>
        <v>0</v>
      </c>
      <c r="G226" s="5">
        <f>INDEX(Demand!$F$9:$T$268,MATCH('SPC Backing (Hide)'!$B226,Demand!$C$9:$C$268,0),MATCH('SPC Backing (Hide)'!G$3,Demand!$F$8:$T$8,0))</f>
        <v>0</v>
      </c>
      <c r="H226" s="5">
        <f>INDEX(Demand!$F$9:$T$268,MATCH('SPC Backing (Hide)'!$B226,Demand!$C$9:$C$268,0),MATCH('SPC Backing (Hide)'!H$3,Demand!$F$8:$T$8,0))</f>
        <v>0</v>
      </c>
      <c r="I226" s="5">
        <f>INDEX(Demand!$F$9:$T$268,MATCH('SPC Backing (Hide)'!$B226,Demand!$C$9:$C$268,0),MATCH('SPC Backing (Hide)'!I$3,Demand!$F$8:$T$8,0))</f>
        <v>0</v>
      </c>
      <c r="J226" s="5">
        <f>INDEX(Demand!$F$9:$T$268,MATCH('SPC Backing (Hide)'!$B226,Demand!$C$9:$C$268,0),MATCH('SPC Backing (Hide)'!J$3,Demand!$F$8:$T$8,0))</f>
        <v>0</v>
      </c>
      <c r="K226" s="5">
        <f>INDEX(Demand!$F$9:$T$268,MATCH('SPC Backing (Hide)'!$B226,Demand!$C$9:$C$268,0),MATCH('SPC Backing (Hide)'!K$3,Demand!$F$8:$T$8,0))</f>
        <v>0</v>
      </c>
      <c r="L226" s="5">
        <f>INDEX(Demand!$F$9:$T$268,MATCH('SPC Backing (Hide)'!$B226,Demand!$C$9:$C$268,0),MATCH('SPC Backing (Hide)'!L$3,Demand!$F$8:$T$8,0))</f>
        <v>0</v>
      </c>
      <c r="M226" s="5">
        <f>INDEX(Demand!$F$9:$T$268,MATCH('SPC Backing (Hide)'!$B226,Demand!$C$9:$C$268,0),MATCH('SPC Backing (Hide)'!M$3,Demand!$F$8:$T$8,0))</f>
        <v>0</v>
      </c>
      <c r="N226" s="5">
        <f>INDEX(Demand!$F$9:$T$268,MATCH('SPC Backing (Hide)'!$B226,Demand!$C$9:$C$268,0),MATCH('SPC Backing (Hide)'!N$3,Demand!$F$8:$T$8,0))</f>
        <v>0</v>
      </c>
      <c r="O226" s="5">
        <f>INDEX(Demand!$F$9:$T$268,MATCH('SPC Backing (Hide)'!$B226,Demand!$C$9:$C$268,0),MATCH('SPC Backing (Hide)'!O$3,Demand!$F$8:$T$8,0))</f>
        <v>0</v>
      </c>
      <c r="P226" s="5">
        <f>INDEX(Demand!$F$9:$T$268,MATCH('SPC Backing (Hide)'!$B226,Demand!$C$9:$C$268,0),MATCH('SPC Backing (Hide)'!P$3,Demand!$F$8:$T$8,0))</f>
        <v>0</v>
      </c>
      <c r="Q226" s="5">
        <f>INDEX(Demand!$F$9:$T$268,MATCH('SPC Backing (Hide)'!$B226,Demand!$C$9:$C$268,0),MATCH('SPC Backing (Hide)'!Q$3,Demand!$F$8:$T$8,0))</f>
        <v>0</v>
      </c>
      <c r="R226" s="5">
        <f>INDEX(Demand!$F$9:$T$268,MATCH('SPC Backing (Hide)'!$B226,Demand!$C$9:$C$268,0),MATCH('SPC Backing (Hide)'!R$3,Demand!$F$8:$T$8,0))</f>
        <v>0</v>
      </c>
      <c r="S226" s="5">
        <f>INDEX(Demand!$F$9:$T$268,MATCH('SPC Backing (Hide)'!$B226,Demand!$C$9:$C$268,0),MATCH('SPC Backing (Hide)'!S$3,Demand!$F$8:$T$8,0))</f>
        <v>0</v>
      </c>
      <c r="T226" s="6">
        <f>INDEX(Demand!$F$9:$T$268,MATCH('SPC Backing (Hide)'!$B226,Demand!$C$9:$C$268,0),MATCH('SPC Backing (Hide)'!T$3,Demand!$F$8:$T$8,0))</f>
        <v>0</v>
      </c>
      <c r="U226" s="5">
        <f t="shared" si="48"/>
        <v>0</v>
      </c>
      <c r="V226">
        <f>IF(SPC!$B$13="",1,IF(SPC!$B$12="Yes",IF(Setup!$B$11="Weekly",IF(ROW(A223)&gt;=Demand!$A$8-51,1,0),IF(ROW(A223)&gt;=Demand!$A$8-11,1,0)),IF(Setup!$B$11="Weekly",IF(AND(B226&gt;=SPC!$B$13,B226&lt;SPC!$B$14),1,0),IF(AND(MATCH(E226,$E$4:$E$263,0)&gt;=MATCH(SPC!$B$13,$E$4:$E$263,0),MATCH(E226,$E$4:$E$263,0)&lt;=MATCH(SPC!$B$14,$E$4:$E$263,0)),1,0))))</f>
        <v>1</v>
      </c>
      <c r="W226" cm="1">
        <f t="array" ref="W226">INDEX($F$4:$U$263,ROW(A223),MATCH($X$2,$F$3:$U$3,0))</f>
        <v>0</v>
      </c>
      <c r="X226" t="e">
        <f>AVERAGE(INDEX($F$4:$U$263,MATCH(SPC!$B$13,IF(Setup!$B$11="Weekly",'SPC Backing (Hide)'!$B$4:$B$263,'SPC Backing (Hide)'!$E$4:$E$263),0),MATCH($X$2,$F$3:$U$3,0)):INDEX($F$4:$U$263,MATCH(SPC!$B$14,IF(Setup!$B$11="Weekly",'SPC Backing (Hide)'!$B$4:$B$263,'SPC Backing (Hide)'!$E$4:$E$263),0),MATCH('SPC Backing (Hide)'!$X$2,'SPC Backing (Hide)'!$F$3:$U$3,0)))</f>
        <v>#N/A</v>
      </c>
      <c r="Y226" cm="1">
        <f t="array" ref="Y226">ABS(INDEX($F$4:$U$263,ROW(A223),MATCH($X$2,$F$3:$U$3,0))-INDEX($F$4:$U$263,ROW(A222),MATCH($X$2,$F$3:$U$3,0)))</f>
        <v>0</v>
      </c>
      <c r="Z226" t="e">
        <f>AVERAGE(INDEX($Y$4:$Y$263,MATCH(SPC!$B$13,IF(Setup!$B$11="Weekly",'SPC Backing (Hide)'!$B$4:$B$263,'SPC Backing (Hide)'!$E$4:$E$263),0)):INDEX($Y$4:$Y$263,MATCH(SPC!$B$14,IF(Setup!$B$11="Weekly",'SPC Backing (Hide)'!$B$4:$B$263,'SPC Backing (Hide)'!$E$4:$E$263),0),1))</f>
        <v>#N/A</v>
      </c>
      <c r="AA226" t="e">
        <f t="shared" si="49"/>
        <v>#N/A</v>
      </c>
      <c r="AB226" t="e">
        <f t="shared" si="50"/>
        <v>#N/A</v>
      </c>
      <c r="AC226" t="e">
        <f t="shared" si="51"/>
        <v>#N/A</v>
      </c>
      <c r="AD226" t="e">
        <f t="shared" si="52"/>
        <v>#N/A</v>
      </c>
      <c r="AE226" t="e">
        <f t="shared" si="53"/>
        <v>#N/A</v>
      </c>
      <c r="AF226" t="e">
        <f t="shared" si="54"/>
        <v>#N/A</v>
      </c>
      <c r="AG226" t="e">
        <f t="shared" si="55"/>
        <v>#N/A</v>
      </c>
      <c r="AH226" t="e">
        <f t="shared" si="56"/>
        <v>#N/A</v>
      </c>
      <c r="AI226" t="e">
        <f t="shared" si="63"/>
        <v>#N/A</v>
      </c>
      <c r="AJ226" t="e">
        <f t="shared" si="57"/>
        <v>#N/A</v>
      </c>
      <c r="AK226">
        <f t="shared" si="58"/>
        <v>0</v>
      </c>
      <c r="AL226" t="e">
        <f t="shared" si="59"/>
        <v>#N/A</v>
      </c>
      <c r="AM226" t="e">
        <f t="shared" si="60"/>
        <v>#N/A</v>
      </c>
      <c r="AN226" t="e">
        <f t="shared" si="61"/>
        <v>#N/A</v>
      </c>
      <c r="AO226" t="e">
        <f>_xlfn.PERCENTILE.INC(INDEX($W$4:$W$263,MATCH(SPC!$B$13,IF(Setup!$B$11="Weekly",'SPC Backing (Hide)'!$B$4:$B$263,'SPC Backing (Hide)'!$E$4:$E$263),0),1):INDEX($W$4:$W$263,MATCH(SPC!$B$14,IF(Setup!$B$11="Weekly",'SPC Backing (Hide)'!$B$4:$B$263,'SPC Backing (Hide)'!$E$4:$E$263),0),1),'SPC Backing (Hide)'!$AO$3)</f>
        <v>#N/A</v>
      </c>
      <c r="AP226" t="e">
        <f>IF(_xlfn.PERCENTILE.INC(INDEX($W$4:$W$263,MATCH(SPC!$B$13,IF(Setup!$B$11="Weekly",'SPC Backing (Hide)'!$B$4:$B$263,'SPC Backing (Hide)'!$E$4:$E$263),0),1):INDEX($W$4:$W$263,MATCH(SPC!$B$14,IF(Setup!$B$11="Weekly",'SPC Backing (Hide)'!$B$4:$B$263,'SPC Backing (Hide)'!$E$4:$E$263),0),1),'SPC Backing (Hide)'!$AP$3)=AO226,_xlfn.PERCENTILE.INC(INDEX($W$4:$W$263,MATCH(SPC!$B$13,IF(Setup!$B$11="Weekly",'SPC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6" t="e">
        <f t="shared" si="62"/>
        <v>#N/A</v>
      </c>
    </row>
    <row r="227" spans="2:43" x14ac:dyDescent="0.35">
      <c r="B227" s="12" t="str">
        <f>Demand!C232</f>
        <v/>
      </c>
      <c r="C227" s="57" t="str">
        <f>Demand!D232</f>
        <v/>
      </c>
      <c r="D227" s="57" t="str">
        <f>Demand!E232</f>
        <v/>
      </c>
      <c r="E227" s="57" t="e">
        <f>TEXT(D227*29,"mmm")&amp;"-"&amp;IF(D227=1,MAX($C$4:C226)+1,MAX($C$4:C226))</f>
        <v>#VALUE!</v>
      </c>
      <c r="F227" s="7">
        <f>INDEX(Demand!$F$9:$T$268,MATCH('SPC Backing (Hide)'!$B227,Demand!$C$9:$C$268,0),MATCH('SPC Backing (Hide)'!F$3,Demand!$F$8:$T$8,0))</f>
        <v>0</v>
      </c>
      <c r="G227" s="5">
        <f>INDEX(Demand!$F$9:$T$268,MATCH('SPC Backing (Hide)'!$B227,Demand!$C$9:$C$268,0),MATCH('SPC Backing (Hide)'!G$3,Demand!$F$8:$T$8,0))</f>
        <v>0</v>
      </c>
      <c r="H227" s="5">
        <f>INDEX(Demand!$F$9:$T$268,MATCH('SPC Backing (Hide)'!$B227,Demand!$C$9:$C$268,0),MATCH('SPC Backing (Hide)'!H$3,Demand!$F$8:$T$8,0))</f>
        <v>0</v>
      </c>
      <c r="I227" s="5">
        <f>INDEX(Demand!$F$9:$T$268,MATCH('SPC Backing (Hide)'!$B227,Demand!$C$9:$C$268,0),MATCH('SPC Backing (Hide)'!I$3,Demand!$F$8:$T$8,0))</f>
        <v>0</v>
      </c>
      <c r="J227" s="5">
        <f>INDEX(Demand!$F$9:$T$268,MATCH('SPC Backing (Hide)'!$B227,Demand!$C$9:$C$268,0),MATCH('SPC Backing (Hide)'!J$3,Demand!$F$8:$T$8,0))</f>
        <v>0</v>
      </c>
      <c r="K227" s="5">
        <f>INDEX(Demand!$F$9:$T$268,MATCH('SPC Backing (Hide)'!$B227,Demand!$C$9:$C$268,0),MATCH('SPC Backing (Hide)'!K$3,Demand!$F$8:$T$8,0))</f>
        <v>0</v>
      </c>
      <c r="L227" s="5">
        <f>INDEX(Demand!$F$9:$T$268,MATCH('SPC Backing (Hide)'!$B227,Demand!$C$9:$C$268,0),MATCH('SPC Backing (Hide)'!L$3,Demand!$F$8:$T$8,0))</f>
        <v>0</v>
      </c>
      <c r="M227" s="5">
        <f>INDEX(Demand!$F$9:$T$268,MATCH('SPC Backing (Hide)'!$B227,Demand!$C$9:$C$268,0),MATCH('SPC Backing (Hide)'!M$3,Demand!$F$8:$T$8,0))</f>
        <v>0</v>
      </c>
      <c r="N227" s="5">
        <f>INDEX(Demand!$F$9:$T$268,MATCH('SPC Backing (Hide)'!$B227,Demand!$C$9:$C$268,0),MATCH('SPC Backing (Hide)'!N$3,Demand!$F$8:$T$8,0))</f>
        <v>0</v>
      </c>
      <c r="O227" s="5">
        <f>INDEX(Demand!$F$9:$T$268,MATCH('SPC Backing (Hide)'!$B227,Demand!$C$9:$C$268,0),MATCH('SPC Backing (Hide)'!O$3,Demand!$F$8:$T$8,0))</f>
        <v>0</v>
      </c>
      <c r="P227" s="5">
        <f>INDEX(Demand!$F$9:$T$268,MATCH('SPC Backing (Hide)'!$B227,Demand!$C$9:$C$268,0),MATCH('SPC Backing (Hide)'!P$3,Demand!$F$8:$T$8,0))</f>
        <v>0</v>
      </c>
      <c r="Q227" s="5">
        <f>INDEX(Demand!$F$9:$T$268,MATCH('SPC Backing (Hide)'!$B227,Demand!$C$9:$C$268,0),MATCH('SPC Backing (Hide)'!Q$3,Demand!$F$8:$T$8,0))</f>
        <v>0</v>
      </c>
      <c r="R227" s="5">
        <f>INDEX(Demand!$F$9:$T$268,MATCH('SPC Backing (Hide)'!$B227,Demand!$C$9:$C$268,0),MATCH('SPC Backing (Hide)'!R$3,Demand!$F$8:$T$8,0))</f>
        <v>0</v>
      </c>
      <c r="S227" s="5">
        <f>INDEX(Demand!$F$9:$T$268,MATCH('SPC Backing (Hide)'!$B227,Demand!$C$9:$C$268,0),MATCH('SPC Backing (Hide)'!S$3,Demand!$F$8:$T$8,0))</f>
        <v>0</v>
      </c>
      <c r="T227" s="6">
        <f>INDEX(Demand!$F$9:$T$268,MATCH('SPC Backing (Hide)'!$B227,Demand!$C$9:$C$268,0),MATCH('SPC Backing (Hide)'!T$3,Demand!$F$8:$T$8,0))</f>
        <v>0</v>
      </c>
      <c r="U227" s="5">
        <f t="shared" si="48"/>
        <v>0</v>
      </c>
      <c r="V227">
        <f>IF(SPC!$B$13="",1,IF(SPC!$B$12="Yes",IF(Setup!$B$11="Weekly",IF(ROW(A224)&gt;=Demand!$A$8-51,1,0),IF(ROW(A224)&gt;=Demand!$A$8-11,1,0)),IF(Setup!$B$11="Weekly",IF(AND(B227&gt;=SPC!$B$13,B227&lt;SPC!$B$14),1,0),IF(AND(MATCH(E227,$E$4:$E$263,0)&gt;=MATCH(SPC!$B$13,$E$4:$E$263,0),MATCH(E227,$E$4:$E$263,0)&lt;=MATCH(SPC!$B$14,$E$4:$E$263,0)),1,0))))</f>
        <v>1</v>
      </c>
      <c r="W227" cm="1">
        <f t="array" ref="W227">INDEX($F$4:$U$263,ROW(A224),MATCH($X$2,$F$3:$U$3,0))</f>
        <v>0</v>
      </c>
      <c r="X227" t="e">
        <f>AVERAGE(INDEX($F$4:$U$263,MATCH(SPC!$B$13,IF(Setup!$B$11="Weekly",'SPC Backing (Hide)'!$B$4:$B$263,'SPC Backing (Hide)'!$E$4:$E$263),0),MATCH($X$2,$F$3:$U$3,0)):INDEX($F$4:$U$263,MATCH(SPC!$B$14,IF(Setup!$B$11="Weekly",'SPC Backing (Hide)'!$B$4:$B$263,'SPC Backing (Hide)'!$E$4:$E$263),0),MATCH('SPC Backing (Hide)'!$X$2,'SPC Backing (Hide)'!$F$3:$U$3,0)))</f>
        <v>#N/A</v>
      </c>
      <c r="Y227" cm="1">
        <f t="array" ref="Y227">ABS(INDEX($F$4:$U$263,ROW(A224),MATCH($X$2,$F$3:$U$3,0))-INDEX($F$4:$U$263,ROW(A223),MATCH($X$2,$F$3:$U$3,0)))</f>
        <v>0</v>
      </c>
      <c r="Z227" t="e">
        <f>AVERAGE(INDEX($Y$4:$Y$263,MATCH(SPC!$B$13,IF(Setup!$B$11="Weekly",'SPC Backing (Hide)'!$B$4:$B$263,'SPC Backing (Hide)'!$E$4:$E$263),0)):INDEX($Y$4:$Y$263,MATCH(SPC!$B$14,IF(Setup!$B$11="Weekly",'SPC Backing (Hide)'!$B$4:$B$263,'SPC Backing (Hide)'!$E$4:$E$263),0),1))</f>
        <v>#N/A</v>
      </c>
      <c r="AA227" t="e">
        <f t="shared" si="49"/>
        <v>#N/A</v>
      </c>
      <c r="AB227" t="e">
        <f t="shared" si="50"/>
        <v>#N/A</v>
      </c>
      <c r="AC227" t="e">
        <f t="shared" si="51"/>
        <v>#N/A</v>
      </c>
      <c r="AD227" t="e">
        <f t="shared" si="52"/>
        <v>#N/A</v>
      </c>
      <c r="AE227" t="e">
        <f t="shared" si="53"/>
        <v>#N/A</v>
      </c>
      <c r="AF227" t="e">
        <f t="shared" si="54"/>
        <v>#N/A</v>
      </c>
      <c r="AG227" t="e">
        <f t="shared" si="55"/>
        <v>#N/A</v>
      </c>
      <c r="AH227" t="e">
        <f t="shared" si="56"/>
        <v>#N/A</v>
      </c>
      <c r="AI227" t="e">
        <f t="shared" si="63"/>
        <v>#N/A</v>
      </c>
      <c r="AJ227" t="e">
        <f t="shared" si="57"/>
        <v>#N/A</v>
      </c>
      <c r="AK227">
        <f t="shared" si="58"/>
        <v>0</v>
      </c>
      <c r="AL227" t="e">
        <f t="shared" si="59"/>
        <v>#N/A</v>
      </c>
      <c r="AM227" t="e">
        <f t="shared" si="60"/>
        <v>#N/A</v>
      </c>
      <c r="AN227" t="e">
        <f t="shared" si="61"/>
        <v>#N/A</v>
      </c>
      <c r="AO227" t="e">
        <f>_xlfn.PERCENTILE.INC(INDEX($W$4:$W$263,MATCH(SPC!$B$13,IF(Setup!$B$11="Weekly",'SPC Backing (Hide)'!$B$4:$B$263,'SPC Backing (Hide)'!$E$4:$E$263),0),1):INDEX($W$4:$W$263,MATCH(SPC!$B$14,IF(Setup!$B$11="Weekly",'SPC Backing (Hide)'!$B$4:$B$263,'SPC Backing (Hide)'!$E$4:$E$263),0),1),'SPC Backing (Hide)'!$AO$3)</f>
        <v>#N/A</v>
      </c>
      <c r="AP227" t="e">
        <f>IF(_xlfn.PERCENTILE.INC(INDEX($W$4:$W$263,MATCH(SPC!$B$13,IF(Setup!$B$11="Weekly",'SPC Backing (Hide)'!$B$4:$B$263,'SPC Backing (Hide)'!$E$4:$E$263),0),1):INDEX($W$4:$W$263,MATCH(SPC!$B$14,IF(Setup!$B$11="Weekly",'SPC Backing (Hide)'!$B$4:$B$263,'SPC Backing (Hide)'!$E$4:$E$263),0),1),'SPC Backing (Hide)'!$AP$3)=AO227,_xlfn.PERCENTILE.INC(INDEX($W$4:$W$263,MATCH(SPC!$B$13,IF(Setup!$B$11="Weekly",'SPC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7" t="e">
        <f t="shared" si="62"/>
        <v>#N/A</v>
      </c>
    </row>
    <row r="228" spans="2:43" x14ac:dyDescent="0.35">
      <c r="B228" s="12" t="str">
        <f>Demand!C233</f>
        <v/>
      </c>
      <c r="C228" s="57" t="str">
        <f>Demand!D233</f>
        <v/>
      </c>
      <c r="D228" s="57" t="str">
        <f>Demand!E233</f>
        <v/>
      </c>
      <c r="E228" s="57" t="e">
        <f>TEXT(D228*29,"mmm")&amp;"-"&amp;IF(D228=1,MAX($C$4:C227)+1,MAX($C$4:C227))</f>
        <v>#VALUE!</v>
      </c>
      <c r="F228" s="7">
        <f>INDEX(Demand!$F$9:$T$268,MATCH('SPC Backing (Hide)'!$B228,Demand!$C$9:$C$268,0),MATCH('SPC Backing (Hide)'!F$3,Demand!$F$8:$T$8,0))</f>
        <v>0</v>
      </c>
      <c r="G228" s="5">
        <f>INDEX(Demand!$F$9:$T$268,MATCH('SPC Backing (Hide)'!$B228,Demand!$C$9:$C$268,0),MATCH('SPC Backing (Hide)'!G$3,Demand!$F$8:$T$8,0))</f>
        <v>0</v>
      </c>
      <c r="H228" s="5">
        <f>INDEX(Demand!$F$9:$T$268,MATCH('SPC Backing (Hide)'!$B228,Demand!$C$9:$C$268,0),MATCH('SPC Backing (Hide)'!H$3,Demand!$F$8:$T$8,0))</f>
        <v>0</v>
      </c>
      <c r="I228" s="5">
        <f>INDEX(Demand!$F$9:$T$268,MATCH('SPC Backing (Hide)'!$B228,Demand!$C$9:$C$268,0),MATCH('SPC Backing (Hide)'!I$3,Demand!$F$8:$T$8,0))</f>
        <v>0</v>
      </c>
      <c r="J228" s="5">
        <f>INDEX(Demand!$F$9:$T$268,MATCH('SPC Backing (Hide)'!$B228,Demand!$C$9:$C$268,0),MATCH('SPC Backing (Hide)'!J$3,Demand!$F$8:$T$8,0))</f>
        <v>0</v>
      </c>
      <c r="K228" s="5">
        <f>INDEX(Demand!$F$9:$T$268,MATCH('SPC Backing (Hide)'!$B228,Demand!$C$9:$C$268,0),MATCH('SPC Backing (Hide)'!K$3,Demand!$F$8:$T$8,0))</f>
        <v>0</v>
      </c>
      <c r="L228" s="5">
        <f>INDEX(Demand!$F$9:$T$268,MATCH('SPC Backing (Hide)'!$B228,Demand!$C$9:$C$268,0),MATCH('SPC Backing (Hide)'!L$3,Demand!$F$8:$T$8,0))</f>
        <v>0</v>
      </c>
      <c r="M228" s="5">
        <f>INDEX(Demand!$F$9:$T$268,MATCH('SPC Backing (Hide)'!$B228,Demand!$C$9:$C$268,0),MATCH('SPC Backing (Hide)'!M$3,Demand!$F$8:$T$8,0))</f>
        <v>0</v>
      </c>
      <c r="N228" s="5">
        <f>INDEX(Demand!$F$9:$T$268,MATCH('SPC Backing (Hide)'!$B228,Demand!$C$9:$C$268,0),MATCH('SPC Backing (Hide)'!N$3,Demand!$F$8:$T$8,0))</f>
        <v>0</v>
      </c>
      <c r="O228" s="5">
        <f>INDEX(Demand!$F$9:$T$268,MATCH('SPC Backing (Hide)'!$B228,Demand!$C$9:$C$268,0),MATCH('SPC Backing (Hide)'!O$3,Demand!$F$8:$T$8,0))</f>
        <v>0</v>
      </c>
      <c r="P228" s="5">
        <f>INDEX(Demand!$F$9:$T$268,MATCH('SPC Backing (Hide)'!$B228,Demand!$C$9:$C$268,0),MATCH('SPC Backing (Hide)'!P$3,Demand!$F$8:$T$8,0))</f>
        <v>0</v>
      </c>
      <c r="Q228" s="5">
        <f>INDEX(Demand!$F$9:$T$268,MATCH('SPC Backing (Hide)'!$B228,Demand!$C$9:$C$268,0),MATCH('SPC Backing (Hide)'!Q$3,Demand!$F$8:$T$8,0))</f>
        <v>0</v>
      </c>
      <c r="R228" s="5">
        <f>INDEX(Demand!$F$9:$T$268,MATCH('SPC Backing (Hide)'!$B228,Demand!$C$9:$C$268,0),MATCH('SPC Backing (Hide)'!R$3,Demand!$F$8:$T$8,0))</f>
        <v>0</v>
      </c>
      <c r="S228" s="5">
        <f>INDEX(Demand!$F$9:$T$268,MATCH('SPC Backing (Hide)'!$B228,Demand!$C$9:$C$268,0),MATCH('SPC Backing (Hide)'!S$3,Demand!$F$8:$T$8,0))</f>
        <v>0</v>
      </c>
      <c r="T228" s="6">
        <f>INDEX(Demand!$F$9:$T$268,MATCH('SPC Backing (Hide)'!$B228,Demand!$C$9:$C$268,0),MATCH('SPC Backing (Hide)'!T$3,Demand!$F$8:$T$8,0))</f>
        <v>0</v>
      </c>
      <c r="U228" s="5">
        <f t="shared" si="48"/>
        <v>0</v>
      </c>
      <c r="V228">
        <f>IF(SPC!$B$13="",1,IF(SPC!$B$12="Yes",IF(Setup!$B$11="Weekly",IF(ROW(A225)&gt;=Demand!$A$8-51,1,0),IF(ROW(A225)&gt;=Demand!$A$8-11,1,0)),IF(Setup!$B$11="Weekly",IF(AND(B228&gt;=SPC!$B$13,B228&lt;SPC!$B$14),1,0),IF(AND(MATCH(E228,$E$4:$E$263,0)&gt;=MATCH(SPC!$B$13,$E$4:$E$263,0),MATCH(E228,$E$4:$E$263,0)&lt;=MATCH(SPC!$B$14,$E$4:$E$263,0)),1,0))))</f>
        <v>1</v>
      </c>
      <c r="W228" cm="1">
        <f t="array" ref="W228">INDEX($F$4:$U$263,ROW(A225),MATCH($X$2,$F$3:$U$3,0))</f>
        <v>0</v>
      </c>
      <c r="X228" t="e">
        <f>AVERAGE(INDEX($F$4:$U$263,MATCH(SPC!$B$13,IF(Setup!$B$11="Weekly",'SPC Backing (Hide)'!$B$4:$B$263,'SPC Backing (Hide)'!$E$4:$E$263),0),MATCH($X$2,$F$3:$U$3,0)):INDEX($F$4:$U$263,MATCH(SPC!$B$14,IF(Setup!$B$11="Weekly",'SPC Backing (Hide)'!$B$4:$B$263,'SPC Backing (Hide)'!$E$4:$E$263),0),MATCH('SPC Backing (Hide)'!$X$2,'SPC Backing (Hide)'!$F$3:$U$3,0)))</f>
        <v>#N/A</v>
      </c>
      <c r="Y228" cm="1">
        <f t="array" ref="Y228">ABS(INDEX($F$4:$U$263,ROW(A225),MATCH($X$2,$F$3:$U$3,0))-INDEX($F$4:$U$263,ROW(A224),MATCH($X$2,$F$3:$U$3,0)))</f>
        <v>0</v>
      </c>
      <c r="Z228" t="e">
        <f>AVERAGE(INDEX($Y$4:$Y$263,MATCH(SPC!$B$13,IF(Setup!$B$11="Weekly",'SPC Backing (Hide)'!$B$4:$B$263,'SPC Backing (Hide)'!$E$4:$E$263),0)):INDEX($Y$4:$Y$263,MATCH(SPC!$B$14,IF(Setup!$B$11="Weekly",'SPC Backing (Hide)'!$B$4:$B$263,'SPC Backing (Hide)'!$E$4:$E$263),0),1))</f>
        <v>#N/A</v>
      </c>
      <c r="AA228" t="e">
        <f t="shared" si="49"/>
        <v>#N/A</v>
      </c>
      <c r="AB228" t="e">
        <f t="shared" si="50"/>
        <v>#N/A</v>
      </c>
      <c r="AC228" t="e">
        <f t="shared" si="51"/>
        <v>#N/A</v>
      </c>
      <c r="AD228" t="e">
        <f t="shared" si="52"/>
        <v>#N/A</v>
      </c>
      <c r="AE228" t="e">
        <f t="shared" si="53"/>
        <v>#N/A</v>
      </c>
      <c r="AF228" t="e">
        <f t="shared" si="54"/>
        <v>#N/A</v>
      </c>
      <c r="AG228" t="e">
        <f t="shared" si="55"/>
        <v>#N/A</v>
      </c>
      <c r="AH228" t="e">
        <f t="shared" si="56"/>
        <v>#N/A</v>
      </c>
      <c r="AI228" t="e">
        <f t="shared" si="63"/>
        <v>#N/A</v>
      </c>
      <c r="AJ228" t="e">
        <f t="shared" si="57"/>
        <v>#N/A</v>
      </c>
      <c r="AK228">
        <f t="shared" si="58"/>
        <v>0</v>
      </c>
      <c r="AL228" t="e">
        <f t="shared" si="59"/>
        <v>#N/A</v>
      </c>
      <c r="AM228" t="e">
        <f t="shared" si="60"/>
        <v>#N/A</v>
      </c>
      <c r="AN228" t="e">
        <f t="shared" si="61"/>
        <v>#N/A</v>
      </c>
      <c r="AO228" t="e">
        <f>_xlfn.PERCENTILE.INC(INDEX($W$4:$W$263,MATCH(SPC!$B$13,IF(Setup!$B$11="Weekly",'SPC Backing (Hide)'!$B$4:$B$263,'SPC Backing (Hide)'!$E$4:$E$263),0),1):INDEX($W$4:$W$263,MATCH(SPC!$B$14,IF(Setup!$B$11="Weekly",'SPC Backing (Hide)'!$B$4:$B$263,'SPC Backing (Hide)'!$E$4:$E$263),0),1),'SPC Backing (Hide)'!$AO$3)</f>
        <v>#N/A</v>
      </c>
      <c r="AP228" t="e">
        <f>IF(_xlfn.PERCENTILE.INC(INDEX($W$4:$W$263,MATCH(SPC!$B$13,IF(Setup!$B$11="Weekly",'SPC Backing (Hide)'!$B$4:$B$263,'SPC Backing (Hide)'!$E$4:$E$263),0),1):INDEX($W$4:$W$263,MATCH(SPC!$B$14,IF(Setup!$B$11="Weekly",'SPC Backing (Hide)'!$B$4:$B$263,'SPC Backing (Hide)'!$E$4:$E$263),0),1),'SPC Backing (Hide)'!$AP$3)=AO228,_xlfn.PERCENTILE.INC(INDEX($W$4:$W$263,MATCH(SPC!$B$13,IF(Setup!$B$11="Weekly",'SPC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8" t="e">
        <f t="shared" si="62"/>
        <v>#N/A</v>
      </c>
    </row>
    <row r="229" spans="2:43" x14ac:dyDescent="0.35">
      <c r="B229" s="12" t="str">
        <f>Demand!C234</f>
        <v/>
      </c>
      <c r="C229" s="57" t="str">
        <f>Demand!D234</f>
        <v/>
      </c>
      <c r="D229" s="57" t="str">
        <f>Demand!E234</f>
        <v/>
      </c>
      <c r="E229" s="57" t="e">
        <f>TEXT(D229*29,"mmm")&amp;"-"&amp;IF(D229=1,MAX($C$4:C228)+1,MAX($C$4:C228))</f>
        <v>#VALUE!</v>
      </c>
      <c r="F229" s="7">
        <f>INDEX(Demand!$F$9:$T$268,MATCH('SPC Backing (Hide)'!$B229,Demand!$C$9:$C$268,0),MATCH('SPC Backing (Hide)'!F$3,Demand!$F$8:$T$8,0))</f>
        <v>0</v>
      </c>
      <c r="G229" s="5">
        <f>INDEX(Demand!$F$9:$T$268,MATCH('SPC Backing (Hide)'!$B229,Demand!$C$9:$C$268,0),MATCH('SPC Backing (Hide)'!G$3,Demand!$F$8:$T$8,0))</f>
        <v>0</v>
      </c>
      <c r="H229" s="5">
        <f>INDEX(Demand!$F$9:$T$268,MATCH('SPC Backing (Hide)'!$B229,Demand!$C$9:$C$268,0),MATCH('SPC Backing (Hide)'!H$3,Demand!$F$8:$T$8,0))</f>
        <v>0</v>
      </c>
      <c r="I229" s="5">
        <f>INDEX(Demand!$F$9:$T$268,MATCH('SPC Backing (Hide)'!$B229,Demand!$C$9:$C$268,0),MATCH('SPC Backing (Hide)'!I$3,Demand!$F$8:$T$8,0))</f>
        <v>0</v>
      </c>
      <c r="J229" s="5">
        <f>INDEX(Demand!$F$9:$T$268,MATCH('SPC Backing (Hide)'!$B229,Demand!$C$9:$C$268,0),MATCH('SPC Backing (Hide)'!J$3,Demand!$F$8:$T$8,0))</f>
        <v>0</v>
      </c>
      <c r="K229" s="5">
        <f>INDEX(Demand!$F$9:$T$268,MATCH('SPC Backing (Hide)'!$B229,Demand!$C$9:$C$268,0),MATCH('SPC Backing (Hide)'!K$3,Demand!$F$8:$T$8,0))</f>
        <v>0</v>
      </c>
      <c r="L229" s="5">
        <f>INDEX(Demand!$F$9:$T$268,MATCH('SPC Backing (Hide)'!$B229,Demand!$C$9:$C$268,0),MATCH('SPC Backing (Hide)'!L$3,Demand!$F$8:$T$8,0))</f>
        <v>0</v>
      </c>
      <c r="M229" s="5">
        <f>INDEX(Demand!$F$9:$T$268,MATCH('SPC Backing (Hide)'!$B229,Demand!$C$9:$C$268,0),MATCH('SPC Backing (Hide)'!M$3,Demand!$F$8:$T$8,0))</f>
        <v>0</v>
      </c>
      <c r="N229" s="5">
        <f>INDEX(Demand!$F$9:$T$268,MATCH('SPC Backing (Hide)'!$B229,Demand!$C$9:$C$268,0),MATCH('SPC Backing (Hide)'!N$3,Demand!$F$8:$T$8,0))</f>
        <v>0</v>
      </c>
      <c r="O229" s="5">
        <f>INDEX(Demand!$F$9:$T$268,MATCH('SPC Backing (Hide)'!$B229,Demand!$C$9:$C$268,0),MATCH('SPC Backing (Hide)'!O$3,Demand!$F$8:$T$8,0))</f>
        <v>0</v>
      </c>
      <c r="P229" s="5">
        <f>INDEX(Demand!$F$9:$T$268,MATCH('SPC Backing (Hide)'!$B229,Demand!$C$9:$C$268,0),MATCH('SPC Backing (Hide)'!P$3,Demand!$F$8:$T$8,0))</f>
        <v>0</v>
      </c>
      <c r="Q229" s="5">
        <f>INDEX(Demand!$F$9:$T$268,MATCH('SPC Backing (Hide)'!$B229,Demand!$C$9:$C$268,0),MATCH('SPC Backing (Hide)'!Q$3,Demand!$F$8:$T$8,0))</f>
        <v>0</v>
      </c>
      <c r="R229" s="5">
        <f>INDEX(Demand!$F$9:$T$268,MATCH('SPC Backing (Hide)'!$B229,Demand!$C$9:$C$268,0),MATCH('SPC Backing (Hide)'!R$3,Demand!$F$8:$T$8,0))</f>
        <v>0</v>
      </c>
      <c r="S229" s="5">
        <f>INDEX(Demand!$F$9:$T$268,MATCH('SPC Backing (Hide)'!$B229,Demand!$C$9:$C$268,0),MATCH('SPC Backing (Hide)'!S$3,Demand!$F$8:$T$8,0))</f>
        <v>0</v>
      </c>
      <c r="T229" s="6">
        <f>INDEX(Demand!$F$9:$T$268,MATCH('SPC Backing (Hide)'!$B229,Demand!$C$9:$C$268,0),MATCH('SPC Backing (Hide)'!T$3,Demand!$F$8:$T$8,0))</f>
        <v>0</v>
      </c>
      <c r="U229" s="5">
        <f t="shared" si="48"/>
        <v>0</v>
      </c>
      <c r="V229">
        <f>IF(SPC!$B$13="",1,IF(SPC!$B$12="Yes",IF(Setup!$B$11="Weekly",IF(ROW(A226)&gt;=Demand!$A$8-51,1,0),IF(ROW(A226)&gt;=Demand!$A$8-11,1,0)),IF(Setup!$B$11="Weekly",IF(AND(B229&gt;=SPC!$B$13,B229&lt;SPC!$B$14),1,0),IF(AND(MATCH(E229,$E$4:$E$263,0)&gt;=MATCH(SPC!$B$13,$E$4:$E$263,0),MATCH(E229,$E$4:$E$263,0)&lt;=MATCH(SPC!$B$14,$E$4:$E$263,0)),1,0))))</f>
        <v>1</v>
      </c>
      <c r="W229" cm="1">
        <f t="array" ref="W229">INDEX($F$4:$U$263,ROW(A226),MATCH($X$2,$F$3:$U$3,0))</f>
        <v>0</v>
      </c>
      <c r="X229" t="e">
        <f>AVERAGE(INDEX($F$4:$U$263,MATCH(SPC!$B$13,IF(Setup!$B$11="Weekly",'SPC Backing (Hide)'!$B$4:$B$263,'SPC Backing (Hide)'!$E$4:$E$263),0),MATCH($X$2,$F$3:$U$3,0)):INDEX($F$4:$U$263,MATCH(SPC!$B$14,IF(Setup!$B$11="Weekly",'SPC Backing (Hide)'!$B$4:$B$263,'SPC Backing (Hide)'!$E$4:$E$263),0),MATCH('SPC Backing (Hide)'!$X$2,'SPC Backing (Hide)'!$F$3:$U$3,0)))</f>
        <v>#N/A</v>
      </c>
      <c r="Y229" cm="1">
        <f t="array" ref="Y229">ABS(INDEX($F$4:$U$263,ROW(A226),MATCH($X$2,$F$3:$U$3,0))-INDEX($F$4:$U$263,ROW(A225),MATCH($X$2,$F$3:$U$3,0)))</f>
        <v>0</v>
      </c>
      <c r="Z229" t="e">
        <f>AVERAGE(INDEX($Y$4:$Y$263,MATCH(SPC!$B$13,IF(Setup!$B$11="Weekly",'SPC Backing (Hide)'!$B$4:$B$263,'SPC Backing (Hide)'!$E$4:$E$263),0)):INDEX($Y$4:$Y$263,MATCH(SPC!$B$14,IF(Setup!$B$11="Weekly",'SPC Backing (Hide)'!$B$4:$B$263,'SPC Backing (Hide)'!$E$4:$E$263),0),1))</f>
        <v>#N/A</v>
      </c>
      <c r="AA229" t="e">
        <f t="shared" si="49"/>
        <v>#N/A</v>
      </c>
      <c r="AB229" t="e">
        <f t="shared" si="50"/>
        <v>#N/A</v>
      </c>
      <c r="AC229" t="e">
        <f t="shared" si="51"/>
        <v>#N/A</v>
      </c>
      <c r="AD229" t="e">
        <f t="shared" si="52"/>
        <v>#N/A</v>
      </c>
      <c r="AE229" t="e">
        <f t="shared" si="53"/>
        <v>#N/A</v>
      </c>
      <c r="AF229" t="e">
        <f t="shared" si="54"/>
        <v>#N/A</v>
      </c>
      <c r="AG229" t="e">
        <f t="shared" si="55"/>
        <v>#N/A</v>
      </c>
      <c r="AH229" t="e">
        <f t="shared" si="56"/>
        <v>#N/A</v>
      </c>
      <c r="AI229" t="e">
        <f t="shared" si="63"/>
        <v>#N/A</v>
      </c>
      <c r="AJ229" t="e">
        <f t="shared" si="57"/>
        <v>#N/A</v>
      </c>
      <c r="AK229">
        <f t="shared" si="58"/>
        <v>0</v>
      </c>
      <c r="AL229" t="e">
        <f t="shared" si="59"/>
        <v>#N/A</v>
      </c>
      <c r="AM229" t="e">
        <f t="shared" si="60"/>
        <v>#N/A</v>
      </c>
      <c r="AN229" t="e">
        <f t="shared" si="61"/>
        <v>#N/A</v>
      </c>
      <c r="AO229" t="e">
        <f>_xlfn.PERCENTILE.INC(INDEX($W$4:$W$263,MATCH(SPC!$B$13,IF(Setup!$B$11="Weekly",'SPC Backing (Hide)'!$B$4:$B$263,'SPC Backing (Hide)'!$E$4:$E$263),0),1):INDEX($W$4:$W$263,MATCH(SPC!$B$14,IF(Setup!$B$11="Weekly",'SPC Backing (Hide)'!$B$4:$B$263,'SPC Backing (Hide)'!$E$4:$E$263),0),1),'SPC Backing (Hide)'!$AO$3)</f>
        <v>#N/A</v>
      </c>
      <c r="AP229" t="e">
        <f>IF(_xlfn.PERCENTILE.INC(INDEX($W$4:$W$263,MATCH(SPC!$B$13,IF(Setup!$B$11="Weekly",'SPC Backing (Hide)'!$B$4:$B$263,'SPC Backing (Hide)'!$E$4:$E$263),0),1):INDEX($W$4:$W$263,MATCH(SPC!$B$14,IF(Setup!$B$11="Weekly",'SPC Backing (Hide)'!$B$4:$B$263,'SPC Backing (Hide)'!$E$4:$E$263),0),1),'SPC Backing (Hide)'!$AP$3)=AO229,_xlfn.PERCENTILE.INC(INDEX($W$4:$W$263,MATCH(SPC!$B$13,IF(Setup!$B$11="Weekly",'SPC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29" t="e">
        <f t="shared" si="62"/>
        <v>#N/A</v>
      </c>
    </row>
    <row r="230" spans="2:43" x14ac:dyDescent="0.35">
      <c r="B230" s="12" t="str">
        <f>Demand!C235</f>
        <v/>
      </c>
      <c r="C230" s="57" t="str">
        <f>Demand!D235</f>
        <v/>
      </c>
      <c r="D230" s="57" t="str">
        <f>Demand!E235</f>
        <v/>
      </c>
      <c r="E230" s="57" t="e">
        <f>TEXT(D230*29,"mmm")&amp;"-"&amp;IF(D230=1,MAX($C$4:C229)+1,MAX($C$4:C229))</f>
        <v>#VALUE!</v>
      </c>
      <c r="F230" s="7">
        <f>INDEX(Demand!$F$9:$T$268,MATCH('SPC Backing (Hide)'!$B230,Demand!$C$9:$C$268,0),MATCH('SPC Backing (Hide)'!F$3,Demand!$F$8:$T$8,0))</f>
        <v>0</v>
      </c>
      <c r="G230" s="5">
        <f>INDEX(Demand!$F$9:$T$268,MATCH('SPC Backing (Hide)'!$B230,Demand!$C$9:$C$268,0),MATCH('SPC Backing (Hide)'!G$3,Demand!$F$8:$T$8,0))</f>
        <v>0</v>
      </c>
      <c r="H230" s="5">
        <f>INDEX(Demand!$F$9:$T$268,MATCH('SPC Backing (Hide)'!$B230,Demand!$C$9:$C$268,0),MATCH('SPC Backing (Hide)'!H$3,Demand!$F$8:$T$8,0))</f>
        <v>0</v>
      </c>
      <c r="I230" s="5">
        <f>INDEX(Demand!$F$9:$T$268,MATCH('SPC Backing (Hide)'!$B230,Demand!$C$9:$C$268,0),MATCH('SPC Backing (Hide)'!I$3,Demand!$F$8:$T$8,0))</f>
        <v>0</v>
      </c>
      <c r="J230" s="5">
        <f>INDEX(Demand!$F$9:$T$268,MATCH('SPC Backing (Hide)'!$B230,Demand!$C$9:$C$268,0),MATCH('SPC Backing (Hide)'!J$3,Demand!$F$8:$T$8,0))</f>
        <v>0</v>
      </c>
      <c r="K230" s="5">
        <f>INDEX(Demand!$F$9:$T$268,MATCH('SPC Backing (Hide)'!$B230,Demand!$C$9:$C$268,0),MATCH('SPC Backing (Hide)'!K$3,Demand!$F$8:$T$8,0))</f>
        <v>0</v>
      </c>
      <c r="L230" s="5">
        <f>INDEX(Demand!$F$9:$T$268,MATCH('SPC Backing (Hide)'!$B230,Demand!$C$9:$C$268,0),MATCH('SPC Backing (Hide)'!L$3,Demand!$F$8:$T$8,0))</f>
        <v>0</v>
      </c>
      <c r="M230" s="5">
        <f>INDEX(Demand!$F$9:$T$268,MATCH('SPC Backing (Hide)'!$B230,Demand!$C$9:$C$268,0),MATCH('SPC Backing (Hide)'!M$3,Demand!$F$8:$T$8,0))</f>
        <v>0</v>
      </c>
      <c r="N230" s="5">
        <f>INDEX(Demand!$F$9:$T$268,MATCH('SPC Backing (Hide)'!$B230,Demand!$C$9:$C$268,0),MATCH('SPC Backing (Hide)'!N$3,Demand!$F$8:$T$8,0))</f>
        <v>0</v>
      </c>
      <c r="O230" s="5">
        <f>INDEX(Demand!$F$9:$T$268,MATCH('SPC Backing (Hide)'!$B230,Demand!$C$9:$C$268,0),MATCH('SPC Backing (Hide)'!O$3,Demand!$F$8:$T$8,0))</f>
        <v>0</v>
      </c>
      <c r="P230" s="5">
        <f>INDEX(Demand!$F$9:$T$268,MATCH('SPC Backing (Hide)'!$B230,Demand!$C$9:$C$268,0),MATCH('SPC Backing (Hide)'!P$3,Demand!$F$8:$T$8,0))</f>
        <v>0</v>
      </c>
      <c r="Q230" s="5">
        <f>INDEX(Demand!$F$9:$T$268,MATCH('SPC Backing (Hide)'!$B230,Demand!$C$9:$C$268,0),MATCH('SPC Backing (Hide)'!Q$3,Demand!$F$8:$T$8,0))</f>
        <v>0</v>
      </c>
      <c r="R230" s="5">
        <f>INDEX(Demand!$F$9:$T$268,MATCH('SPC Backing (Hide)'!$B230,Demand!$C$9:$C$268,0),MATCH('SPC Backing (Hide)'!R$3,Demand!$F$8:$T$8,0))</f>
        <v>0</v>
      </c>
      <c r="S230" s="5">
        <f>INDEX(Demand!$F$9:$T$268,MATCH('SPC Backing (Hide)'!$B230,Demand!$C$9:$C$268,0),MATCH('SPC Backing (Hide)'!S$3,Demand!$F$8:$T$8,0))</f>
        <v>0</v>
      </c>
      <c r="T230" s="6">
        <f>INDEX(Demand!$F$9:$T$268,MATCH('SPC Backing (Hide)'!$B230,Demand!$C$9:$C$268,0),MATCH('SPC Backing (Hide)'!T$3,Demand!$F$8:$T$8,0))</f>
        <v>0</v>
      </c>
      <c r="U230" s="5">
        <f t="shared" si="48"/>
        <v>0</v>
      </c>
      <c r="V230">
        <f>IF(SPC!$B$13="",1,IF(SPC!$B$12="Yes",IF(Setup!$B$11="Weekly",IF(ROW(A227)&gt;=Demand!$A$8-51,1,0),IF(ROW(A227)&gt;=Demand!$A$8-11,1,0)),IF(Setup!$B$11="Weekly",IF(AND(B230&gt;=SPC!$B$13,B230&lt;SPC!$B$14),1,0),IF(AND(MATCH(E230,$E$4:$E$263,0)&gt;=MATCH(SPC!$B$13,$E$4:$E$263,0),MATCH(E230,$E$4:$E$263,0)&lt;=MATCH(SPC!$B$14,$E$4:$E$263,0)),1,0))))</f>
        <v>1</v>
      </c>
      <c r="W230" cm="1">
        <f t="array" ref="W230">INDEX($F$4:$U$263,ROW(A227),MATCH($X$2,$F$3:$U$3,0))</f>
        <v>0</v>
      </c>
      <c r="X230" t="e">
        <f>AVERAGE(INDEX($F$4:$U$263,MATCH(SPC!$B$13,IF(Setup!$B$11="Weekly",'SPC Backing (Hide)'!$B$4:$B$263,'SPC Backing (Hide)'!$E$4:$E$263),0),MATCH($X$2,$F$3:$U$3,0)):INDEX($F$4:$U$263,MATCH(SPC!$B$14,IF(Setup!$B$11="Weekly",'SPC Backing (Hide)'!$B$4:$B$263,'SPC Backing (Hide)'!$E$4:$E$263),0),MATCH('SPC Backing (Hide)'!$X$2,'SPC Backing (Hide)'!$F$3:$U$3,0)))</f>
        <v>#N/A</v>
      </c>
      <c r="Y230" cm="1">
        <f t="array" ref="Y230">ABS(INDEX($F$4:$U$263,ROW(A227),MATCH($X$2,$F$3:$U$3,0))-INDEX($F$4:$U$263,ROW(A226),MATCH($X$2,$F$3:$U$3,0)))</f>
        <v>0</v>
      </c>
      <c r="Z230" t="e">
        <f>AVERAGE(INDEX($Y$4:$Y$263,MATCH(SPC!$B$13,IF(Setup!$B$11="Weekly",'SPC Backing (Hide)'!$B$4:$B$263,'SPC Backing (Hide)'!$E$4:$E$263),0)):INDEX($Y$4:$Y$263,MATCH(SPC!$B$14,IF(Setup!$B$11="Weekly",'SPC Backing (Hide)'!$B$4:$B$263,'SPC Backing (Hide)'!$E$4:$E$263),0),1))</f>
        <v>#N/A</v>
      </c>
      <c r="AA230" t="e">
        <f t="shared" si="49"/>
        <v>#N/A</v>
      </c>
      <c r="AB230" t="e">
        <f t="shared" si="50"/>
        <v>#N/A</v>
      </c>
      <c r="AC230" t="e">
        <f t="shared" si="51"/>
        <v>#N/A</v>
      </c>
      <c r="AD230" t="e">
        <f t="shared" si="52"/>
        <v>#N/A</v>
      </c>
      <c r="AE230" t="e">
        <f t="shared" si="53"/>
        <v>#N/A</v>
      </c>
      <c r="AF230" t="e">
        <f t="shared" si="54"/>
        <v>#N/A</v>
      </c>
      <c r="AG230" t="e">
        <f t="shared" si="55"/>
        <v>#N/A</v>
      </c>
      <c r="AH230" t="e">
        <f t="shared" si="56"/>
        <v>#N/A</v>
      </c>
      <c r="AI230" t="e">
        <f t="shared" si="63"/>
        <v>#N/A</v>
      </c>
      <c r="AJ230" t="e">
        <f t="shared" si="57"/>
        <v>#N/A</v>
      </c>
      <c r="AK230">
        <f t="shared" si="58"/>
        <v>0</v>
      </c>
      <c r="AL230" t="e">
        <f t="shared" si="59"/>
        <v>#N/A</v>
      </c>
      <c r="AM230" t="e">
        <f t="shared" si="60"/>
        <v>#N/A</v>
      </c>
      <c r="AN230" t="e">
        <f t="shared" si="61"/>
        <v>#N/A</v>
      </c>
      <c r="AO230" t="e">
        <f>_xlfn.PERCENTILE.INC(INDEX($W$4:$W$263,MATCH(SPC!$B$13,IF(Setup!$B$11="Weekly",'SPC Backing (Hide)'!$B$4:$B$263,'SPC Backing (Hide)'!$E$4:$E$263),0),1):INDEX($W$4:$W$263,MATCH(SPC!$B$14,IF(Setup!$B$11="Weekly",'SPC Backing (Hide)'!$B$4:$B$263,'SPC Backing (Hide)'!$E$4:$E$263),0),1),'SPC Backing (Hide)'!$AO$3)</f>
        <v>#N/A</v>
      </c>
      <c r="AP230" t="e">
        <f>IF(_xlfn.PERCENTILE.INC(INDEX($W$4:$W$263,MATCH(SPC!$B$13,IF(Setup!$B$11="Weekly",'SPC Backing (Hide)'!$B$4:$B$263,'SPC Backing (Hide)'!$E$4:$E$263),0),1):INDEX($W$4:$W$263,MATCH(SPC!$B$14,IF(Setup!$B$11="Weekly",'SPC Backing (Hide)'!$B$4:$B$263,'SPC Backing (Hide)'!$E$4:$E$263),0),1),'SPC Backing (Hide)'!$AP$3)=AO230,_xlfn.PERCENTILE.INC(INDEX($W$4:$W$263,MATCH(SPC!$B$13,IF(Setup!$B$11="Weekly",'SPC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0" t="e">
        <f t="shared" si="62"/>
        <v>#N/A</v>
      </c>
    </row>
    <row r="231" spans="2:43" x14ac:dyDescent="0.35">
      <c r="B231" s="12" t="str">
        <f>Demand!C236</f>
        <v/>
      </c>
      <c r="C231" s="57" t="str">
        <f>Demand!D236</f>
        <v/>
      </c>
      <c r="D231" s="57" t="str">
        <f>Demand!E236</f>
        <v/>
      </c>
      <c r="E231" s="57" t="e">
        <f>TEXT(D231*29,"mmm")&amp;"-"&amp;IF(D231=1,MAX($C$4:C230)+1,MAX($C$4:C230))</f>
        <v>#VALUE!</v>
      </c>
      <c r="F231" s="7">
        <f>INDEX(Demand!$F$9:$T$268,MATCH('SPC Backing (Hide)'!$B231,Demand!$C$9:$C$268,0),MATCH('SPC Backing (Hide)'!F$3,Demand!$F$8:$T$8,0))</f>
        <v>0</v>
      </c>
      <c r="G231" s="5">
        <f>INDEX(Demand!$F$9:$T$268,MATCH('SPC Backing (Hide)'!$B231,Demand!$C$9:$C$268,0),MATCH('SPC Backing (Hide)'!G$3,Demand!$F$8:$T$8,0))</f>
        <v>0</v>
      </c>
      <c r="H231" s="5">
        <f>INDEX(Demand!$F$9:$T$268,MATCH('SPC Backing (Hide)'!$B231,Demand!$C$9:$C$268,0),MATCH('SPC Backing (Hide)'!H$3,Demand!$F$8:$T$8,0))</f>
        <v>0</v>
      </c>
      <c r="I231" s="5">
        <f>INDEX(Demand!$F$9:$T$268,MATCH('SPC Backing (Hide)'!$B231,Demand!$C$9:$C$268,0),MATCH('SPC Backing (Hide)'!I$3,Demand!$F$8:$T$8,0))</f>
        <v>0</v>
      </c>
      <c r="J231" s="5">
        <f>INDEX(Demand!$F$9:$T$268,MATCH('SPC Backing (Hide)'!$B231,Demand!$C$9:$C$268,0),MATCH('SPC Backing (Hide)'!J$3,Demand!$F$8:$T$8,0))</f>
        <v>0</v>
      </c>
      <c r="K231" s="5">
        <f>INDEX(Demand!$F$9:$T$268,MATCH('SPC Backing (Hide)'!$B231,Demand!$C$9:$C$268,0),MATCH('SPC Backing (Hide)'!K$3,Demand!$F$8:$T$8,0))</f>
        <v>0</v>
      </c>
      <c r="L231" s="5">
        <f>INDEX(Demand!$F$9:$T$268,MATCH('SPC Backing (Hide)'!$B231,Demand!$C$9:$C$268,0),MATCH('SPC Backing (Hide)'!L$3,Demand!$F$8:$T$8,0))</f>
        <v>0</v>
      </c>
      <c r="M231" s="5">
        <f>INDEX(Demand!$F$9:$T$268,MATCH('SPC Backing (Hide)'!$B231,Demand!$C$9:$C$268,0),MATCH('SPC Backing (Hide)'!M$3,Demand!$F$8:$T$8,0))</f>
        <v>0</v>
      </c>
      <c r="N231" s="5">
        <f>INDEX(Demand!$F$9:$T$268,MATCH('SPC Backing (Hide)'!$B231,Demand!$C$9:$C$268,0),MATCH('SPC Backing (Hide)'!N$3,Demand!$F$8:$T$8,0))</f>
        <v>0</v>
      </c>
      <c r="O231" s="5">
        <f>INDEX(Demand!$F$9:$T$268,MATCH('SPC Backing (Hide)'!$B231,Demand!$C$9:$C$268,0),MATCH('SPC Backing (Hide)'!O$3,Demand!$F$8:$T$8,0))</f>
        <v>0</v>
      </c>
      <c r="P231" s="5">
        <f>INDEX(Demand!$F$9:$T$268,MATCH('SPC Backing (Hide)'!$B231,Demand!$C$9:$C$268,0),MATCH('SPC Backing (Hide)'!P$3,Demand!$F$8:$T$8,0))</f>
        <v>0</v>
      </c>
      <c r="Q231" s="5">
        <f>INDEX(Demand!$F$9:$T$268,MATCH('SPC Backing (Hide)'!$B231,Demand!$C$9:$C$268,0),MATCH('SPC Backing (Hide)'!Q$3,Demand!$F$8:$T$8,0))</f>
        <v>0</v>
      </c>
      <c r="R231" s="5">
        <f>INDEX(Demand!$F$9:$T$268,MATCH('SPC Backing (Hide)'!$B231,Demand!$C$9:$C$268,0),MATCH('SPC Backing (Hide)'!R$3,Demand!$F$8:$T$8,0))</f>
        <v>0</v>
      </c>
      <c r="S231" s="5">
        <f>INDEX(Demand!$F$9:$T$268,MATCH('SPC Backing (Hide)'!$B231,Demand!$C$9:$C$268,0),MATCH('SPC Backing (Hide)'!S$3,Demand!$F$8:$T$8,0))</f>
        <v>0</v>
      </c>
      <c r="T231" s="6">
        <f>INDEX(Demand!$F$9:$T$268,MATCH('SPC Backing (Hide)'!$B231,Demand!$C$9:$C$268,0),MATCH('SPC Backing (Hide)'!T$3,Demand!$F$8:$T$8,0))</f>
        <v>0</v>
      </c>
      <c r="U231" s="5">
        <f t="shared" si="48"/>
        <v>0</v>
      </c>
      <c r="V231">
        <f>IF(SPC!$B$13="",1,IF(SPC!$B$12="Yes",IF(Setup!$B$11="Weekly",IF(ROW(A228)&gt;=Demand!$A$8-51,1,0),IF(ROW(A228)&gt;=Demand!$A$8-11,1,0)),IF(Setup!$B$11="Weekly",IF(AND(B231&gt;=SPC!$B$13,B231&lt;SPC!$B$14),1,0),IF(AND(MATCH(E231,$E$4:$E$263,0)&gt;=MATCH(SPC!$B$13,$E$4:$E$263,0),MATCH(E231,$E$4:$E$263,0)&lt;=MATCH(SPC!$B$14,$E$4:$E$263,0)),1,0))))</f>
        <v>1</v>
      </c>
      <c r="W231" cm="1">
        <f t="array" ref="W231">INDEX($F$4:$U$263,ROW(A228),MATCH($X$2,$F$3:$U$3,0))</f>
        <v>0</v>
      </c>
      <c r="X231" t="e">
        <f>AVERAGE(INDEX($F$4:$U$263,MATCH(SPC!$B$13,IF(Setup!$B$11="Weekly",'SPC Backing (Hide)'!$B$4:$B$263,'SPC Backing (Hide)'!$E$4:$E$263),0),MATCH($X$2,$F$3:$U$3,0)):INDEX($F$4:$U$263,MATCH(SPC!$B$14,IF(Setup!$B$11="Weekly",'SPC Backing (Hide)'!$B$4:$B$263,'SPC Backing (Hide)'!$E$4:$E$263),0),MATCH('SPC Backing (Hide)'!$X$2,'SPC Backing (Hide)'!$F$3:$U$3,0)))</f>
        <v>#N/A</v>
      </c>
      <c r="Y231" cm="1">
        <f t="array" ref="Y231">ABS(INDEX($F$4:$U$263,ROW(A228),MATCH($X$2,$F$3:$U$3,0))-INDEX($F$4:$U$263,ROW(A227),MATCH($X$2,$F$3:$U$3,0)))</f>
        <v>0</v>
      </c>
      <c r="Z231" t="e">
        <f>AVERAGE(INDEX($Y$4:$Y$263,MATCH(SPC!$B$13,IF(Setup!$B$11="Weekly",'SPC Backing (Hide)'!$B$4:$B$263,'SPC Backing (Hide)'!$E$4:$E$263),0)):INDEX($Y$4:$Y$263,MATCH(SPC!$B$14,IF(Setup!$B$11="Weekly",'SPC Backing (Hide)'!$B$4:$B$263,'SPC Backing (Hide)'!$E$4:$E$263),0),1))</f>
        <v>#N/A</v>
      </c>
      <c r="AA231" t="e">
        <f t="shared" si="49"/>
        <v>#N/A</v>
      </c>
      <c r="AB231" t="e">
        <f t="shared" si="50"/>
        <v>#N/A</v>
      </c>
      <c r="AC231" t="e">
        <f t="shared" si="51"/>
        <v>#N/A</v>
      </c>
      <c r="AD231" t="e">
        <f t="shared" si="52"/>
        <v>#N/A</v>
      </c>
      <c r="AE231" t="e">
        <f t="shared" si="53"/>
        <v>#N/A</v>
      </c>
      <c r="AF231" t="e">
        <f t="shared" si="54"/>
        <v>#N/A</v>
      </c>
      <c r="AG231" t="e">
        <f t="shared" si="55"/>
        <v>#N/A</v>
      </c>
      <c r="AH231" t="e">
        <f t="shared" si="56"/>
        <v>#N/A</v>
      </c>
      <c r="AI231" t="e">
        <f t="shared" si="63"/>
        <v>#N/A</v>
      </c>
      <c r="AJ231" t="e">
        <f t="shared" si="57"/>
        <v>#N/A</v>
      </c>
      <c r="AK231">
        <f t="shared" si="58"/>
        <v>0</v>
      </c>
      <c r="AL231" t="e">
        <f t="shared" si="59"/>
        <v>#N/A</v>
      </c>
      <c r="AM231" t="e">
        <f t="shared" si="60"/>
        <v>#N/A</v>
      </c>
      <c r="AN231" t="e">
        <f t="shared" si="61"/>
        <v>#N/A</v>
      </c>
      <c r="AO231" t="e">
        <f>_xlfn.PERCENTILE.INC(INDEX($W$4:$W$263,MATCH(SPC!$B$13,IF(Setup!$B$11="Weekly",'SPC Backing (Hide)'!$B$4:$B$263,'SPC Backing (Hide)'!$E$4:$E$263),0),1):INDEX($W$4:$W$263,MATCH(SPC!$B$14,IF(Setup!$B$11="Weekly",'SPC Backing (Hide)'!$B$4:$B$263,'SPC Backing (Hide)'!$E$4:$E$263),0),1),'SPC Backing (Hide)'!$AO$3)</f>
        <v>#N/A</v>
      </c>
      <c r="AP231" t="e">
        <f>IF(_xlfn.PERCENTILE.INC(INDEX($W$4:$W$263,MATCH(SPC!$B$13,IF(Setup!$B$11="Weekly",'SPC Backing (Hide)'!$B$4:$B$263,'SPC Backing (Hide)'!$E$4:$E$263),0),1):INDEX($W$4:$W$263,MATCH(SPC!$B$14,IF(Setup!$B$11="Weekly",'SPC Backing (Hide)'!$B$4:$B$263,'SPC Backing (Hide)'!$E$4:$E$263),0),1),'SPC Backing (Hide)'!$AP$3)=AO231,_xlfn.PERCENTILE.INC(INDEX($W$4:$W$263,MATCH(SPC!$B$13,IF(Setup!$B$11="Weekly",'SPC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1" t="e">
        <f t="shared" si="62"/>
        <v>#N/A</v>
      </c>
    </row>
    <row r="232" spans="2:43" x14ac:dyDescent="0.35">
      <c r="B232" s="12" t="str">
        <f>Demand!C237</f>
        <v/>
      </c>
      <c r="C232" s="57" t="str">
        <f>Demand!D237</f>
        <v/>
      </c>
      <c r="D232" s="57" t="str">
        <f>Demand!E237</f>
        <v/>
      </c>
      <c r="E232" s="57" t="e">
        <f>TEXT(D232*29,"mmm")&amp;"-"&amp;IF(D232=1,MAX($C$4:C231)+1,MAX($C$4:C231))</f>
        <v>#VALUE!</v>
      </c>
      <c r="F232" s="7">
        <f>INDEX(Demand!$F$9:$T$268,MATCH('SPC Backing (Hide)'!$B232,Demand!$C$9:$C$268,0),MATCH('SPC Backing (Hide)'!F$3,Demand!$F$8:$T$8,0))</f>
        <v>0</v>
      </c>
      <c r="G232" s="5">
        <f>INDEX(Demand!$F$9:$T$268,MATCH('SPC Backing (Hide)'!$B232,Demand!$C$9:$C$268,0),MATCH('SPC Backing (Hide)'!G$3,Demand!$F$8:$T$8,0))</f>
        <v>0</v>
      </c>
      <c r="H232" s="5">
        <f>INDEX(Demand!$F$9:$T$268,MATCH('SPC Backing (Hide)'!$B232,Demand!$C$9:$C$268,0),MATCH('SPC Backing (Hide)'!H$3,Demand!$F$8:$T$8,0))</f>
        <v>0</v>
      </c>
      <c r="I232" s="5">
        <f>INDEX(Demand!$F$9:$T$268,MATCH('SPC Backing (Hide)'!$B232,Demand!$C$9:$C$268,0),MATCH('SPC Backing (Hide)'!I$3,Demand!$F$8:$T$8,0))</f>
        <v>0</v>
      </c>
      <c r="J232" s="5">
        <f>INDEX(Demand!$F$9:$T$268,MATCH('SPC Backing (Hide)'!$B232,Demand!$C$9:$C$268,0),MATCH('SPC Backing (Hide)'!J$3,Demand!$F$8:$T$8,0))</f>
        <v>0</v>
      </c>
      <c r="K232" s="5">
        <f>INDEX(Demand!$F$9:$T$268,MATCH('SPC Backing (Hide)'!$B232,Demand!$C$9:$C$268,0),MATCH('SPC Backing (Hide)'!K$3,Demand!$F$8:$T$8,0))</f>
        <v>0</v>
      </c>
      <c r="L232" s="5">
        <f>INDEX(Demand!$F$9:$T$268,MATCH('SPC Backing (Hide)'!$B232,Demand!$C$9:$C$268,0),MATCH('SPC Backing (Hide)'!L$3,Demand!$F$8:$T$8,0))</f>
        <v>0</v>
      </c>
      <c r="M232" s="5">
        <f>INDEX(Demand!$F$9:$T$268,MATCH('SPC Backing (Hide)'!$B232,Demand!$C$9:$C$268,0),MATCH('SPC Backing (Hide)'!M$3,Demand!$F$8:$T$8,0))</f>
        <v>0</v>
      </c>
      <c r="N232" s="5">
        <f>INDEX(Demand!$F$9:$T$268,MATCH('SPC Backing (Hide)'!$B232,Demand!$C$9:$C$268,0),MATCH('SPC Backing (Hide)'!N$3,Demand!$F$8:$T$8,0))</f>
        <v>0</v>
      </c>
      <c r="O232" s="5">
        <f>INDEX(Demand!$F$9:$T$268,MATCH('SPC Backing (Hide)'!$B232,Demand!$C$9:$C$268,0),MATCH('SPC Backing (Hide)'!O$3,Demand!$F$8:$T$8,0))</f>
        <v>0</v>
      </c>
      <c r="P232" s="5">
        <f>INDEX(Demand!$F$9:$T$268,MATCH('SPC Backing (Hide)'!$B232,Demand!$C$9:$C$268,0),MATCH('SPC Backing (Hide)'!P$3,Demand!$F$8:$T$8,0))</f>
        <v>0</v>
      </c>
      <c r="Q232" s="5">
        <f>INDEX(Demand!$F$9:$T$268,MATCH('SPC Backing (Hide)'!$B232,Demand!$C$9:$C$268,0),MATCH('SPC Backing (Hide)'!Q$3,Demand!$F$8:$T$8,0))</f>
        <v>0</v>
      </c>
      <c r="R232" s="5">
        <f>INDEX(Demand!$F$9:$T$268,MATCH('SPC Backing (Hide)'!$B232,Demand!$C$9:$C$268,0),MATCH('SPC Backing (Hide)'!R$3,Demand!$F$8:$T$8,0))</f>
        <v>0</v>
      </c>
      <c r="S232" s="5">
        <f>INDEX(Demand!$F$9:$T$268,MATCH('SPC Backing (Hide)'!$B232,Demand!$C$9:$C$268,0),MATCH('SPC Backing (Hide)'!S$3,Demand!$F$8:$T$8,0))</f>
        <v>0</v>
      </c>
      <c r="T232" s="6">
        <f>INDEX(Demand!$F$9:$T$268,MATCH('SPC Backing (Hide)'!$B232,Demand!$C$9:$C$268,0),MATCH('SPC Backing (Hide)'!T$3,Demand!$F$8:$T$8,0))</f>
        <v>0</v>
      </c>
      <c r="U232" s="5">
        <f t="shared" si="48"/>
        <v>0</v>
      </c>
      <c r="V232">
        <f>IF(SPC!$B$13="",1,IF(SPC!$B$12="Yes",IF(Setup!$B$11="Weekly",IF(ROW(A229)&gt;=Demand!$A$8-51,1,0),IF(ROW(A229)&gt;=Demand!$A$8-11,1,0)),IF(Setup!$B$11="Weekly",IF(AND(B232&gt;=SPC!$B$13,B232&lt;SPC!$B$14),1,0),IF(AND(MATCH(E232,$E$4:$E$263,0)&gt;=MATCH(SPC!$B$13,$E$4:$E$263,0),MATCH(E232,$E$4:$E$263,0)&lt;=MATCH(SPC!$B$14,$E$4:$E$263,0)),1,0))))</f>
        <v>1</v>
      </c>
      <c r="W232" cm="1">
        <f t="array" ref="W232">INDEX($F$4:$U$263,ROW(A229),MATCH($X$2,$F$3:$U$3,0))</f>
        <v>0</v>
      </c>
      <c r="X232" t="e">
        <f>AVERAGE(INDEX($F$4:$U$263,MATCH(SPC!$B$13,IF(Setup!$B$11="Weekly",'SPC Backing (Hide)'!$B$4:$B$263,'SPC Backing (Hide)'!$E$4:$E$263),0),MATCH($X$2,$F$3:$U$3,0)):INDEX($F$4:$U$263,MATCH(SPC!$B$14,IF(Setup!$B$11="Weekly",'SPC Backing (Hide)'!$B$4:$B$263,'SPC Backing (Hide)'!$E$4:$E$263),0),MATCH('SPC Backing (Hide)'!$X$2,'SPC Backing (Hide)'!$F$3:$U$3,0)))</f>
        <v>#N/A</v>
      </c>
      <c r="Y232" cm="1">
        <f t="array" ref="Y232">ABS(INDEX($F$4:$U$263,ROW(A229),MATCH($X$2,$F$3:$U$3,0))-INDEX($F$4:$U$263,ROW(A228),MATCH($X$2,$F$3:$U$3,0)))</f>
        <v>0</v>
      </c>
      <c r="Z232" t="e">
        <f>AVERAGE(INDEX($Y$4:$Y$263,MATCH(SPC!$B$13,IF(Setup!$B$11="Weekly",'SPC Backing (Hide)'!$B$4:$B$263,'SPC Backing (Hide)'!$E$4:$E$263),0)):INDEX($Y$4:$Y$263,MATCH(SPC!$B$14,IF(Setup!$B$11="Weekly",'SPC Backing (Hide)'!$B$4:$B$263,'SPC Backing (Hide)'!$E$4:$E$263),0),1))</f>
        <v>#N/A</v>
      </c>
      <c r="AA232" t="e">
        <f t="shared" si="49"/>
        <v>#N/A</v>
      </c>
      <c r="AB232" t="e">
        <f t="shared" si="50"/>
        <v>#N/A</v>
      </c>
      <c r="AC232" t="e">
        <f t="shared" si="51"/>
        <v>#N/A</v>
      </c>
      <c r="AD232" t="e">
        <f t="shared" si="52"/>
        <v>#N/A</v>
      </c>
      <c r="AE232" t="e">
        <f t="shared" si="53"/>
        <v>#N/A</v>
      </c>
      <c r="AF232" t="e">
        <f t="shared" si="54"/>
        <v>#N/A</v>
      </c>
      <c r="AG232" t="e">
        <f t="shared" si="55"/>
        <v>#N/A</v>
      </c>
      <c r="AH232" t="e">
        <f t="shared" si="56"/>
        <v>#N/A</v>
      </c>
      <c r="AI232" t="e">
        <f t="shared" si="63"/>
        <v>#N/A</v>
      </c>
      <c r="AJ232" t="e">
        <f t="shared" si="57"/>
        <v>#N/A</v>
      </c>
      <c r="AK232">
        <f t="shared" si="58"/>
        <v>0</v>
      </c>
      <c r="AL232" t="e">
        <f t="shared" si="59"/>
        <v>#N/A</v>
      </c>
      <c r="AM232" t="e">
        <f t="shared" si="60"/>
        <v>#N/A</v>
      </c>
      <c r="AN232" t="e">
        <f t="shared" si="61"/>
        <v>#N/A</v>
      </c>
      <c r="AO232" t="e">
        <f>_xlfn.PERCENTILE.INC(INDEX($W$4:$W$263,MATCH(SPC!$B$13,IF(Setup!$B$11="Weekly",'SPC Backing (Hide)'!$B$4:$B$263,'SPC Backing (Hide)'!$E$4:$E$263),0),1):INDEX($W$4:$W$263,MATCH(SPC!$B$14,IF(Setup!$B$11="Weekly",'SPC Backing (Hide)'!$B$4:$B$263,'SPC Backing (Hide)'!$E$4:$E$263),0),1),'SPC Backing (Hide)'!$AO$3)</f>
        <v>#N/A</v>
      </c>
      <c r="AP232" t="e">
        <f>IF(_xlfn.PERCENTILE.INC(INDEX($W$4:$W$263,MATCH(SPC!$B$13,IF(Setup!$B$11="Weekly",'SPC Backing (Hide)'!$B$4:$B$263,'SPC Backing (Hide)'!$E$4:$E$263),0),1):INDEX($W$4:$W$263,MATCH(SPC!$B$14,IF(Setup!$B$11="Weekly",'SPC Backing (Hide)'!$B$4:$B$263,'SPC Backing (Hide)'!$E$4:$E$263),0),1),'SPC Backing (Hide)'!$AP$3)=AO232,_xlfn.PERCENTILE.INC(INDEX($W$4:$W$263,MATCH(SPC!$B$13,IF(Setup!$B$11="Weekly",'SPC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2" t="e">
        <f t="shared" si="62"/>
        <v>#N/A</v>
      </c>
    </row>
    <row r="233" spans="2:43" x14ac:dyDescent="0.35">
      <c r="B233" s="12" t="str">
        <f>Demand!C238</f>
        <v/>
      </c>
      <c r="C233" s="57" t="str">
        <f>Demand!D238</f>
        <v/>
      </c>
      <c r="D233" s="57" t="str">
        <f>Demand!E238</f>
        <v/>
      </c>
      <c r="E233" s="57" t="e">
        <f>TEXT(D233*29,"mmm")&amp;"-"&amp;IF(D233=1,MAX($C$4:C232)+1,MAX($C$4:C232))</f>
        <v>#VALUE!</v>
      </c>
      <c r="F233" s="7">
        <f>INDEX(Demand!$F$9:$T$268,MATCH('SPC Backing (Hide)'!$B233,Demand!$C$9:$C$268,0),MATCH('SPC Backing (Hide)'!F$3,Demand!$F$8:$T$8,0))</f>
        <v>0</v>
      </c>
      <c r="G233" s="5">
        <f>INDEX(Demand!$F$9:$T$268,MATCH('SPC Backing (Hide)'!$B233,Demand!$C$9:$C$268,0),MATCH('SPC Backing (Hide)'!G$3,Demand!$F$8:$T$8,0))</f>
        <v>0</v>
      </c>
      <c r="H233" s="5">
        <f>INDEX(Demand!$F$9:$T$268,MATCH('SPC Backing (Hide)'!$B233,Demand!$C$9:$C$268,0),MATCH('SPC Backing (Hide)'!H$3,Demand!$F$8:$T$8,0))</f>
        <v>0</v>
      </c>
      <c r="I233" s="5">
        <f>INDEX(Demand!$F$9:$T$268,MATCH('SPC Backing (Hide)'!$B233,Demand!$C$9:$C$268,0),MATCH('SPC Backing (Hide)'!I$3,Demand!$F$8:$T$8,0))</f>
        <v>0</v>
      </c>
      <c r="J233" s="5">
        <f>INDEX(Demand!$F$9:$T$268,MATCH('SPC Backing (Hide)'!$B233,Demand!$C$9:$C$268,0),MATCH('SPC Backing (Hide)'!J$3,Demand!$F$8:$T$8,0))</f>
        <v>0</v>
      </c>
      <c r="K233" s="5">
        <f>INDEX(Demand!$F$9:$T$268,MATCH('SPC Backing (Hide)'!$B233,Demand!$C$9:$C$268,0),MATCH('SPC Backing (Hide)'!K$3,Demand!$F$8:$T$8,0))</f>
        <v>0</v>
      </c>
      <c r="L233" s="5">
        <f>INDEX(Demand!$F$9:$T$268,MATCH('SPC Backing (Hide)'!$B233,Demand!$C$9:$C$268,0),MATCH('SPC Backing (Hide)'!L$3,Demand!$F$8:$T$8,0))</f>
        <v>0</v>
      </c>
      <c r="M233" s="5">
        <f>INDEX(Demand!$F$9:$T$268,MATCH('SPC Backing (Hide)'!$B233,Demand!$C$9:$C$268,0),MATCH('SPC Backing (Hide)'!M$3,Demand!$F$8:$T$8,0))</f>
        <v>0</v>
      </c>
      <c r="N233" s="5">
        <f>INDEX(Demand!$F$9:$T$268,MATCH('SPC Backing (Hide)'!$B233,Demand!$C$9:$C$268,0),MATCH('SPC Backing (Hide)'!N$3,Demand!$F$8:$T$8,0))</f>
        <v>0</v>
      </c>
      <c r="O233" s="5">
        <f>INDEX(Demand!$F$9:$T$268,MATCH('SPC Backing (Hide)'!$B233,Demand!$C$9:$C$268,0),MATCH('SPC Backing (Hide)'!O$3,Demand!$F$8:$T$8,0))</f>
        <v>0</v>
      </c>
      <c r="P233" s="5">
        <f>INDEX(Demand!$F$9:$T$268,MATCH('SPC Backing (Hide)'!$B233,Demand!$C$9:$C$268,0),MATCH('SPC Backing (Hide)'!P$3,Demand!$F$8:$T$8,0))</f>
        <v>0</v>
      </c>
      <c r="Q233" s="5">
        <f>INDEX(Demand!$F$9:$T$268,MATCH('SPC Backing (Hide)'!$B233,Demand!$C$9:$C$268,0),MATCH('SPC Backing (Hide)'!Q$3,Demand!$F$8:$T$8,0))</f>
        <v>0</v>
      </c>
      <c r="R233" s="5">
        <f>INDEX(Demand!$F$9:$T$268,MATCH('SPC Backing (Hide)'!$B233,Demand!$C$9:$C$268,0),MATCH('SPC Backing (Hide)'!R$3,Demand!$F$8:$T$8,0))</f>
        <v>0</v>
      </c>
      <c r="S233" s="5">
        <f>INDEX(Demand!$F$9:$T$268,MATCH('SPC Backing (Hide)'!$B233,Demand!$C$9:$C$268,0),MATCH('SPC Backing (Hide)'!S$3,Demand!$F$8:$T$8,0))</f>
        <v>0</v>
      </c>
      <c r="T233" s="6">
        <f>INDEX(Demand!$F$9:$T$268,MATCH('SPC Backing (Hide)'!$B233,Demand!$C$9:$C$268,0),MATCH('SPC Backing (Hide)'!T$3,Demand!$F$8:$T$8,0))</f>
        <v>0</v>
      </c>
      <c r="U233" s="5">
        <f t="shared" si="48"/>
        <v>0</v>
      </c>
      <c r="V233">
        <f>IF(SPC!$B$13="",1,IF(SPC!$B$12="Yes",IF(Setup!$B$11="Weekly",IF(ROW(A230)&gt;=Demand!$A$8-51,1,0),IF(ROW(A230)&gt;=Demand!$A$8-11,1,0)),IF(Setup!$B$11="Weekly",IF(AND(B233&gt;=SPC!$B$13,B233&lt;SPC!$B$14),1,0),IF(AND(MATCH(E233,$E$4:$E$263,0)&gt;=MATCH(SPC!$B$13,$E$4:$E$263,0),MATCH(E233,$E$4:$E$263,0)&lt;=MATCH(SPC!$B$14,$E$4:$E$263,0)),1,0))))</f>
        <v>1</v>
      </c>
      <c r="W233" cm="1">
        <f t="array" ref="W233">INDEX($F$4:$U$263,ROW(A230),MATCH($X$2,$F$3:$U$3,0))</f>
        <v>0</v>
      </c>
      <c r="X233" t="e">
        <f>AVERAGE(INDEX($F$4:$U$263,MATCH(SPC!$B$13,IF(Setup!$B$11="Weekly",'SPC Backing (Hide)'!$B$4:$B$263,'SPC Backing (Hide)'!$E$4:$E$263),0),MATCH($X$2,$F$3:$U$3,0)):INDEX($F$4:$U$263,MATCH(SPC!$B$14,IF(Setup!$B$11="Weekly",'SPC Backing (Hide)'!$B$4:$B$263,'SPC Backing (Hide)'!$E$4:$E$263),0),MATCH('SPC Backing (Hide)'!$X$2,'SPC Backing (Hide)'!$F$3:$U$3,0)))</f>
        <v>#N/A</v>
      </c>
      <c r="Y233" cm="1">
        <f t="array" ref="Y233">ABS(INDEX($F$4:$U$263,ROW(A230),MATCH($X$2,$F$3:$U$3,0))-INDEX($F$4:$U$263,ROW(A229),MATCH($X$2,$F$3:$U$3,0)))</f>
        <v>0</v>
      </c>
      <c r="Z233" t="e">
        <f>AVERAGE(INDEX($Y$4:$Y$263,MATCH(SPC!$B$13,IF(Setup!$B$11="Weekly",'SPC Backing (Hide)'!$B$4:$B$263,'SPC Backing (Hide)'!$E$4:$E$263),0)):INDEX($Y$4:$Y$263,MATCH(SPC!$B$14,IF(Setup!$B$11="Weekly",'SPC Backing (Hide)'!$B$4:$B$263,'SPC Backing (Hide)'!$E$4:$E$263),0),1))</f>
        <v>#N/A</v>
      </c>
      <c r="AA233" t="e">
        <f t="shared" si="49"/>
        <v>#N/A</v>
      </c>
      <c r="AB233" t="e">
        <f t="shared" si="50"/>
        <v>#N/A</v>
      </c>
      <c r="AC233" t="e">
        <f t="shared" si="51"/>
        <v>#N/A</v>
      </c>
      <c r="AD233" t="e">
        <f t="shared" si="52"/>
        <v>#N/A</v>
      </c>
      <c r="AE233" t="e">
        <f t="shared" si="53"/>
        <v>#N/A</v>
      </c>
      <c r="AF233" t="e">
        <f t="shared" si="54"/>
        <v>#N/A</v>
      </c>
      <c r="AG233" t="e">
        <f t="shared" si="55"/>
        <v>#N/A</v>
      </c>
      <c r="AH233" t="e">
        <f t="shared" si="56"/>
        <v>#N/A</v>
      </c>
      <c r="AI233" t="e">
        <f t="shared" si="63"/>
        <v>#N/A</v>
      </c>
      <c r="AJ233" t="e">
        <f t="shared" si="57"/>
        <v>#N/A</v>
      </c>
      <c r="AK233">
        <f t="shared" si="58"/>
        <v>0</v>
      </c>
      <c r="AL233" t="e">
        <f t="shared" si="59"/>
        <v>#N/A</v>
      </c>
      <c r="AM233" t="e">
        <f t="shared" si="60"/>
        <v>#N/A</v>
      </c>
      <c r="AN233" t="e">
        <f t="shared" si="61"/>
        <v>#N/A</v>
      </c>
      <c r="AO233" t="e">
        <f>_xlfn.PERCENTILE.INC(INDEX($W$4:$W$263,MATCH(SPC!$B$13,IF(Setup!$B$11="Weekly",'SPC Backing (Hide)'!$B$4:$B$263,'SPC Backing (Hide)'!$E$4:$E$263),0),1):INDEX($W$4:$W$263,MATCH(SPC!$B$14,IF(Setup!$B$11="Weekly",'SPC Backing (Hide)'!$B$4:$B$263,'SPC Backing (Hide)'!$E$4:$E$263),0),1),'SPC Backing (Hide)'!$AO$3)</f>
        <v>#N/A</v>
      </c>
      <c r="AP233" t="e">
        <f>IF(_xlfn.PERCENTILE.INC(INDEX($W$4:$W$263,MATCH(SPC!$B$13,IF(Setup!$B$11="Weekly",'SPC Backing (Hide)'!$B$4:$B$263,'SPC Backing (Hide)'!$E$4:$E$263),0),1):INDEX($W$4:$W$263,MATCH(SPC!$B$14,IF(Setup!$B$11="Weekly",'SPC Backing (Hide)'!$B$4:$B$263,'SPC Backing (Hide)'!$E$4:$E$263),0),1),'SPC Backing (Hide)'!$AP$3)=AO233,_xlfn.PERCENTILE.INC(INDEX($W$4:$W$263,MATCH(SPC!$B$13,IF(Setup!$B$11="Weekly",'SPC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3" t="e">
        <f t="shared" si="62"/>
        <v>#N/A</v>
      </c>
    </row>
    <row r="234" spans="2:43" x14ac:dyDescent="0.35">
      <c r="B234" s="12" t="str">
        <f>Demand!C239</f>
        <v/>
      </c>
      <c r="C234" s="57" t="str">
        <f>Demand!D239</f>
        <v/>
      </c>
      <c r="D234" s="57" t="str">
        <f>Demand!E239</f>
        <v/>
      </c>
      <c r="E234" s="57" t="e">
        <f>TEXT(D234*29,"mmm")&amp;"-"&amp;IF(D234=1,MAX($C$4:C233)+1,MAX($C$4:C233))</f>
        <v>#VALUE!</v>
      </c>
      <c r="F234" s="7">
        <f>INDEX(Demand!$F$9:$T$268,MATCH('SPC Backing (Hide)'!$B234,Demand!$C$9:$C$268,0),MATCH('SPC Backing (Hide)'!F$3,Demand!$F$8:$T$8,0))</f>
        <v>0</v>
      </c>
      <c r="G234" s="5">
        <f>INDEX(Demand!$F$9:$T$268,MATCH('SPC Backing (Hide)'!$B234,Demand!$C$9:$C$268,0),MATCH('SPC Backing (Hide)'!G$3,Demand!$F$8:$T$8,0))</f>
        <v>0</v>
      </c>
      <c r="H234" s="5">
        <f>INDEX(Demand!$F$9:$T$268,MATCH('SPC Backing (Hide)'!$B234,Demand!$C$9:$C$268,0),MATCH('SPC Backing (Hide)'!H$3,Demand!$F$8:$T$8,0))</f>
        <v>0</v>
      </c>
      <c r="I234" s="5">
        <f>INDEX(Demand!$F$9:$T$268,MATCH('SPC Backing (Hide)'!$B234,Demand!$C$9:$C$268,0),MATCH('SPC Backing (Hide)'!I$3,Demand!$F$8:$T$8,0))</f>
        <v>0</v>
      </c>
      <c r="J234" s="5">
        <f>INDEX(Demand!$F$9:$T$268,MATCH('SPC Backing (Hide)'!$B234,Demand!$C$9:$C$268,0),MATCH('SPC Backing (Hide)'!J$3,Demand!$F$8:$T$8,0))</f>
        <v>0</v>
      </c>
      <c r="K234" s="5">
        <f>INDEX(Demand!$F$9:$T$268,MATCH('SPC Backing (Hide)'!$B234,Demand!$C$9:$C$268,0),MATCH('SPC Backing (Hide)'!K$3,Demand!$F$8:$T$8,0))</f>
        <v>0</v>
      </c>
      <c r="L234" s="5">
        <f>INDEX(Demand!$F$9:$T$268,MATCH('SPC Backing (Hide)'!$B234,Demand!$C$9:$C$268,0),MATCH('SPC Backing (Hide)'!L$3,Demand!$F$8:$T$8,0))</f>
        <v>0</v>
      </c>
      <c r="M234" s="5">
        <f>INDEX(Demand!$F$9:$T$268,MATCH('SPC Backing (Hide)'!$B234,Demand!$C$9:$C$268,0),MATCH('SPC Backing (Hide)'!M$3,Demand!$F$8:$T$8,0))</f>
        <v>0</v>
      </c>
      <c r="N234" s="5">
        <f>INDEX(Demand!$F$9:$T$268,MATCH('SPC Backing (Hide)'!$B234,Demand!$C$9:$C$268,0),MATCH('SPC Backing (Hide)'!N$3,Demand!$F$8:$T$8,0))</f>
        <v>0</v>
      </c>
      <c r="O234" s="5">
        <f>INDEX(Demand!$F$9:$T$268,MATCH('SPC Backing (Hide)'!$B234,Demand!$C$9:$C$268,0),MATCH('SPC Backing (Hide)'!O$3,Demand!$F$8:$T$8,0))</f>
        <v>0</v>
      </c>
      <c r="P234" s="5">
        <f>INDEX(Demand!$F$9:$T$268,MATCH('SPC Backing (Hide)'!$B234,Demand!$C$9:$C$268,0),MATCH('SPC Backing (Hide)'!P$3,Demand!$F$8:$T$8,0))</f>
        <v>0</v>
      </c>
      <c r="Q234" s="5">
        <f>INDEX(Demand!$F$9:$T$268,MATCH('SPC Backing (Hide)'!$B234,Demand!$C$9:$C$268,0),MATCH('SPC Backing (Hide)'!Q$3,Demand!$F$8:$T$8,0))</f>
        <v>0</v>
      </c>
      <c r="R234" s="5">
        <f>INDEX(Demand!$F$9:$T$268,MATCH('SPC Backing (Hide)'!$B234,Demand!$C$9:$C$268,0),MATCH('SPC Backing (Hide)'!R$3,Demand!$F$8:$T$8,0))</f>
        <v>0</v>
      </c>
      <c r="S234" s="5">
        <f>INDEX(Demand!$F$9:$T$268,MATCH('SPC Backing (Hide)'!$B234,Demand!$C$9:$C$268,0),MATCH('SPC Backing (Hide)'!S$3,Demand!$F$8:$T$8,0))</f>
        <v>0</v>
      </c>
      <c r="T234" s="6">
        <f>INDEX(Demand!$F$9:$T$268,MATCH('SPC Backing (Hide)'!$B234,Demand!$C$9:$C$268,0),MATCH('SPC Backing (Hide)'!T$3,Demand!$F$8:$T$8,0))</f>
        <v>0</v>
      </c>
      <c r="U234" s="5">
        <f t="shared" si="48"/>
        <v>0</v>
      </c>
      <c r="V234">
        <f>IF(SPC!$B$13="",1,IF(SPC!$B$12="Yes",IF(Setup!$B$11="Weekly",IF(ROW(A231)&gt;=Demand!$A$8-51,1,0),IF(ROW(A231)&gt;=Demand!$A$8-11,1,0)),IF(Setup!$B$11="Weekly",IF(AND(B234&gt;=SPC!$B$13,B234&lt;SPC!$B$14),1,0),IF(AND(MATCH(E234,$E$4:$E$263,0)&gt;=MATCH(SPC!$B$13,$E$4:$E$263,0),MATCH(E234,$E$4:$E$263,0)&lt;=MATCH(SPC!$B$14,$E$4:$E$263,0)),1,0))))</f>
        <v>1</v>
      </c>
      <c r="W234" cm="1">
        <f t="array" ref="W234">INDEX($F$4:$U$263,ROW(A231),MATCH($X$2,$F$3:$U$3,0))</f>
        <v>0</v>
      </c>
      <c r="X234" t="e">
        <f>AVERAGE(INDEX($F$4:$U$263,MATCH(SPC!$B$13,IF(Setup!$B$11="Weekly",'SPC Backing (Hide)'!$B$4:$B$263,'SPC Backing (Hide)'!$E$4:$E$263),0),MATCH($X$2,$F$3:$U$3,0)):INDEX($F$4:$U$263,MATCH(SPC!$B$14,IF(Setup!$B$11="Weekly",'SPC Backing (Hide)'!$B$4:$B$263,'SPC Backing (Hide)'!$E$4:$E$263),0),MATCH('SPC Backing (Hide)'!$X$2,'SPC Backing (Hide)'!$F$3:$U$3,0)))</f>
        <v>#N/A</v>
      </c>
      <c r="Y234" cm="1">
        <f t="array" ref="Y234">ABS(INDEX($F$4:$U$263,ROW(A231),MATCH($X$2,$F$3:$U$3,0))-INDEX($F$4:$U$263,ROW(A230),MATCH($X$2,$F$3:$U$3,0)))</f>
        <v>0</v>
      </c>
      <c r="Z234" t="e">
        <f>AVERAGE(INDEX($Y$4:$Y$263,MATCH(SPC!$B$13,IF(Setup!$B$11="Weekly",'SPC Backing (Hide)'!$B$4:$B$263,'SPC Backing (Hide)'!$E$4:$E$263),0)):INDEX($Y$4:$Y$263,MATCH(SPC!$B$14,IF(Setup!$B$11="Weekly",'SPC Backing (Hide)'!$B$4:$B$263,'SPC Backing (Hide)'!$E$4:$E$263),0),1))</f>
        <v>#N/A</v>
      </c>
      <c r="AA234" t="e">
        <f t="shared" si="49"/>
        <v>#N/A</v>
      </c>
      <c r="AB234" t="e">
        <f t="shared" si="50"/>
        <v>#N/A</v>
      </c>
      <c r="AC234" t="e">
        <f t="shared" si="51"/>
        <v>#N/A</v>
      </c>
      <c r="AD234" t="e">
        <f t="shared" si="52"/>
        <v>#N/A</v>
      </c>
      <c r="AE234" t="e">
        <f t="shared" si="53"/>
        <v>#N/A</v>
      </c>
      <c r="AF234" t="e">
        <f t="shared" si="54"/>
        <v>#N/A</v>
      </c>
      <c r="AG234" t="e">
        <f t="shared" si="55"/>
        <v>#N/A</v>
      </c>
      <c r="AH234" t="e">
        <f t="shared" si="56"/>
        <v>#N/A</v>
      </c>
      <c r="AI234" t="e">
        <f t="shared" si="63"/>
        <v>#N/A</v>
      </c>
      <c r="AJ234" t="e">
        <f t="shared" si="57"/>
        <v>#N/A</v>
      </c>
      <c r="AK234">
        <f t="shared" si="58"/>
        <v>0</v>
      </c>
      <c r="AL234" t="e">
        <f t="shared" si="59"/>
        <v>#N/A</v>
      </c>
      <c r="AM234" t="e">
        <f t="shared" si="60"/>
        <v>#N/A</v>
      </c>
      <c r="AN234" t="e">
        <f t="shared" si="61"/>
        <v>#N/A</v>
      </c>
      <c r="AO234" t="e">
        <f>_xlfn.PERCENTILE.INC(INDEX($W$4:$W$263,MATCH(SPC!$B$13,IF(Setup!$B$11="Weekly",'SPC Backing (Hide)'!$B$4:$B$263,'SPC Backing (Hide)'!$E$4:$E$263),0),1):INDEX($W$4:$W$263,MATCH(SPC!$B$14,IF(Setup!$B$11="Weekly",'SPC Backing (Hide)'!$B$4:$B$263,'SPC Backing (Hide)'!$E$4:$E$263),0),1),'SPC Backing (Hide)'!$AO$3)</f>
        <v>#N/A</v>
      </c>
      <c r="AP234" t="e">
        <f>IF(_xlfn.PERCENTILE.INC(INDEX($W$4:$W$263,MATCH(SPC!$B$13,IF(Setup!$B$11="Weekly",'SPC Backing (Hide)'!$B$4:$B$263,'SPC Backing (Hide)'!$E$4:$E$263),0),1):INDEX($W$4:$W$263,MATCH(SPC!$B$14,IF(Setup!$B$11="Weekly",'SPC Backing (Hide)'!$B$4:$B$263,'SPC Backing (Hide)'!$E$4:$E$263),0),1),'SPC Backing (Hide)'!$AP$3)=AO234,_xlfn.PERCENTILE.INC(INDEX($W$4:$W$263,MATCH(SPC!$B$13,IF(Setup!$B$11="Weekly",'SPC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4" t="e">
        <f t="shared" si="62"/>
        <v>#N/A</v>
      </c>
    </row>
    <row r="235" spans="2:43" x14ac:dyDescent="0.35">
      <c r="B235" s="12" t="str">
        <f>Demand!C240</f>
        <v/>
      </c>
      <c r="C235" s="57" t="str">
        <f>Demand!D240</f>
        <v/>
      </c>
      <c r="D235" s="57" t="str">
        <f>Demand!E240</f>
        <v/>
      </c>
      <c r="E235" s="57" t="e">
        <f>TEXT(D235*29,"mmm")&amp;"-"&amp;IF(D235=1,MAX($C$4:C234)+1,MAX($C$4:C234))</f>
        <v>#VALUE!</v>
      </c>
      <c r="F235" s="7">
        <f>INDEX(Demand!$F$9:$T$268,MATCH('SPC Backing (Hide)'!$B235,Demand!$C$9:$C$268,0),MATCH('SPC Backing (Hide)'!F$3,Demand!$F$8:$T$8,0))</f>
        <v>0</v>
      </c>
      <c r="G235" s="5">
        <f>INDEX(Demand!$F$9:$T$268,MATCH('SPC Backing (Hide)'!$B235,Demand!$C$9:$C$268,0),MATCH('SPC Backing (Hide)'!G$3,Demand!$F$8:$T$8,0))</f>
        <v>0</v>
      </c>
      <c r="H235" s="5">
        <f>INDEX(Demand!$F$9:$T$268,MATCH('SPC Backing (Hide)'!$B235,Demand!$C$9:$C$268,0),MATCH('SPC Backing (Hide)'!H$3,Demand!$F$8:$T$8,0))</f>
        <v>0</v>
      </c>
      <c r="I235" s="5">
        <f>INDEX(Demand!$F$9:$T$268,MATCH('SPC Backing (Hide)'!$B235,Demand!$C$9:$C$268,0),MATCH('SPC Backing (Hide)'!I$3,Demand!$F$8:$T$8,0))</f>
        <v>0</v>
      </c>
      <c r="J235" s="5">
        <f>INDEX(Demand!$F$9:$T$268,MATCH('SPC Backing (Hide)'!$B235,Demand!$C$9:$C$268,0),MATCH('SPC Backing (Hide)'!J$3,Demand!$F$8:$T$8,0))</f>
        <v>0</v>
      </c>
      <c r="K235" s="5">
        <f>INDEX(Demand!$F$9:$T$268,MATCH('SPC Backing (Hide)'!$B235,Demand!$C$9:$C$268,0),MATCH('SPC Backing (Hide)'!K$3,Demand!$F$8:$T$8,0))</f>
        <v>0</v>
      </c>
      <c r="L235" s="5">
        <f>INDEX(Demand!$F$9:$T$268,MATCH('SPC Backing (Hide)'!$B235,Demand!$C$9:$C$268,0),MATCH('SPC Backing (Hide)'!L$3,Demand!$F$8:$T$8,0))</f>
        <v>0</v>
      </c>
      <c r="M235" s="5">
        <f>INDEX(Demand!$F$9:$T$268,MATCH('SPC Backing (Hide)'!$B235,Demand!$C$9:$C$268,0),MATCH('SPC Backing (Hide)'!M$3,Demand!$F$8:$T$8,0))</f>
        <v>0</v>
      </c>
      <c r="N235" s="5">
        <f>INDEX(Demand!$F$9:$T$268,MATCH('SPC Backing (Hide)'!$B235,Demand!$C$9:$C$268,0),MATCH('SPC Backing (Hide)'!N$3,Demand!$F$8:$T$8,0))</f>
        <v>0</v>
      </c>
      <c r="O235" s="5">
        <f>INDEX(Demand!$F$9:$T$268,MATCH('SPC Backing (Hide)'!$B235,Demand!$C$9:$C$268,0),MATCH('SPC Backing (Hide)'!O$3,Demand!$F$8:$T$8,0))</f>
        <v>0</v>
      </c>
      <c r="P235" s="5">
        <f>INDEX(Demand!$F$9:$T$268,MATCH('SPC Backing (Hide)'!$B235,Demand!$C$9:$C$268,0),MATCH('SPC Backing (Hide)'!P$3,Demand!$F$8:$T$8,0))</f>
        <v>0</v>
      </c>
      <c r="Q235" s="5">
        <f>INDEX(Demand!$F$9:$T$268,MATCH('SPC Backing (Hide)'!$B235,Demand!$C$9:$C$268,0),MATCH('SPC Backing (Hide)'!Q$3,Demand!$F$8:$T$8,0))</f>
        <v>0</v>
      </c>
      <c r="R235" s="5">
        <f>INDEX(Demand!$F$9:$T$268,MATCH('SPC Backing (Hide)'!$B235,Demand!$C$9:$C$268,0),MATCH('SPC Backing (Hide)'!R$3,Demand!$F$8:$T$8,0))</f>
        <v>0</v>
      </c>
      <c r="S235" s="5">
        <f>INDEX(Demand!$F$9:$T$268,MATCH('SPC Backing (Hide)'!$B235,Demand!$C$9:$C$268,0),MATCH('SPC Backing (Hide)'!S$3,Demand!$F$8:$T$8,0))</f>
        <v>0</v>
      </c>
      <c r="T235" s="6">
        <f>INDEX(Demand!$F$9:$T$268,MATCH('SPC Backing (Hide)'!$B235,Demand!$C$9:$C$268,0),MATCH('SPC Backing (Hide)'!T$3,Demand!$F$8:$T$8,0))</f>
        <v>0</v>
      </c>
      <c r="U235" s="5">
        <f t="shared" si="48"/>
        <v>0</v>
      </c>
      <c r="V235">
        <f>IF(SPC!$B$13="",1,IF(SPC!$B$12="Yes",IF(Setup!$B$11="Weekly",IF(ROW(A232)&gt;=Demand!$A$8-51,1,0),IF(ROW(A232)&gt;=Demand!$A$8-11,1,0)),IF(Setup!$B$11="Weekly",IF(AND(B235&gt;=SPC!$B$13,B235&lt;SPC!$B$14),1,0),IF(AND(MATCH(E235,$E$4:$E$263,0)&gt;=MATCH(SPC!$B$13,$E$4:$E$263,0),MATCH(E235,$E$4:$E$263,0)&lt;=MATCH(SPC!$B$14,$E$4:$E$263,0)),1,0))))</f>
        <v>1</v>
      </c>
      <c r="W235" cm="1">
        <f t="array" ref="W235">INDEX($F$4:$U$263,ROW(A232),MATCH($X$2,$F$3:$U$3,0))</f>
        <v>0</v>
      </c>
      <c r="X235" t="e">
        <f>AVERAGE(INDEX($F$4:$U$263,MATCH(SPC!$B$13,IF(Setup!$B$11="Weekly",'SPC Backing (Hide)'!$B$4:$B$263,'SPC Backing (Hide)'!$E$4:$E$263),0),MATCH($X$2,$F$3:$U$3,0)):INDEX($F$4:$U$263,MATCH(SPC!$B$14,IF(Setup!$B$11="Weekly",'SPC Backing (Hide)'!$B$4:$B$263,'SPC Backing (Hide)'!$E$4:$E$263),0),MATCH('SPC Backing (Hide)'!$X$2,'SPC Backing (Hide)'!$F$3:$U$3,0)))</f>
        <v>#N/A</v>
      </c>
      <c r="Y235" cm="1">
        <f t="array" ref="Y235">ABS(INDEX($F$4:$U$263,ROW(A232),MATCH($X$2,$F$3:$U$3,0))-INDEX($F$4:$U$263,ROW(A231),MATCH($X$2,$F$3:$U$3,0)))</f>
        <v>0</v>
      </c>
      <c r="Z235" t="e">
        <f>AVERAGE(INDEX($Y$4:$Y$263,MATCH(SPC!$B$13,IF(Setup!$B$11="Weekly",'SPC Backing (Hide)'!$B$4:$B$263,'SPC Backing (Hide)'!$E$4:$E$263),0)):INDEX($Y$4:$Y$263,MATCH(SPC!$B$14,IF(Setup!$B$11="Weekly",'SPC Backing (Hide)'!$B$4:$B$263,'SPC Backing (Hide)'!$E$4:$E$263),0),1))</f>
        <v>#N/A</v>
      </c>
      <c r="AA235" t="e">
        <f t="shared" si="49"/>
        <v>#N/A</v>
      </c>
      <c r="AB235" t="e">
        <f t="shared" si="50"/>
        <v>#N/A</v>
      </c>
      <c r="AC235" t="e">
        <f t="shared" si="51"/>
        <v>#N/A</v>
      </c>
      <c r="AD235" t="e">
        <f t="shared" si="52"/>
        <v>#N/A</v>
      </c>
      <c r="AE235" t="e">
        <f t="shared" si="53"/>
        <v>#N/A</v>
      </c>
      <c r="AF235" t="e">
        <f t="shared" si="54"/>
        <v>#N/A</v>
      </c>
      <c r="AG235" t="e">
        <f t="shared" si="55"/>
        <v>#N/A</v>
      </c>
      <c r="AH235" t="e">
        <f t="shared" si="56"/>
        <v>#N/A</v>
      </c>
      <c r="AI235" t="e">
        <f t="shared" si="63"/>
        <v>#N/A</v>
      </c>
      <c r="AJ235" t="e">
        <f t="shared" si="57"/>
        <v>#N/A</v>
      </c>
      <c r="AK235">
        <f t="shared" si="58"/>
        <v>0</v>
      </c>
      <c r="AL235" t="e">
        <f t="shared" si="59"/>
        <v>#N/A</v>
      </c>
      <c r="AM235" t="e">
        <f t="shared" si="60"/>
        <v>#N/A</v>
      </c>
      <c r="AN235" t="e">
        <f t="shared" si="61"/>
        <v>#N/A</v>
      </c>
      <c r="AO235" t="e">
        <f>_xlfn.PERCENTILE.INC(INDEX($W$4:$W$263,MATCH(SPC!$B$13,IF(Setup!$B$11="Weekly",'SPC Backing (Hide)'!$B$4:$B$263,'SPC Backing (Hide)'!$E$4:$E$263),0),1):INDEX($W$4:$W$263,MATCH(SPC!$B$14,IF(Setup!$B$11="Weekly",'SPC Backing (Hide)'!$B$4:$B$263,'SPC Backing (Hide)'!$E$4:$E$263),0),1),'SPC Backing (Hide)'!$AO$3)</f>
        <v>#N/A</v>
      </c>
      <c r="AP235" t="e">
        <f>IF(_xlfn.PERCENTILE.INC(INDEX($W$4:$W$263,MATCH(SPC!$B$13,IF(Setup!$B$11="Weekly",'SPC Backing (Hide)'!$B$4:$B$263,'SPC Backing (Hide)'!$E$4:$E$263),0),1):INDEX($W$4:$W$263,MATCH(SPC!$B$14,IF(Setup!$B$11="Weekly",'SPC Backing (Hide)'!$B$4:$B$263,'SPC Backing (Hide)'!$E$4:$E$263),0),1),'SPC Backing (Hide)'!$AP$3)=AO235,_xlfn.PERCENTILE.INC(INDEX($W$4:$W$263,MATCH(SPC!$B$13,IF(Setup!$B$11="Weekly",'SPC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5" t="e">
        <f t="shared" si="62"/>
        <v>#N/A</v>
      </c>
    </row>
    <row r="236" spans="2:43" x14ac:dyDescent="0.35">
      <c r="B236" s="12" t="str">
        <f>Demand!C241</f>
        <v/>
      </c>
      <c r="C236" s="57" t="str">
        <f>Demand!D241</f>
        <v/>
      </c>
      <c r="D236" s="57" t="str">
        <f>Demand!E241</f>
        <v/>
      </c>
      <c r="E236" s="57" t="e">
        <f>TEXT(D236*29,"mmm")&amp;"-"&amp;IF(D236=1,MAX($C$4:C235)+1,MAX($C$4:C235))</f>
        <v>#VALUE!</v>
      </c>
      <c r="F236" s="7">
        <f>INDEX(Demand!$F$9:$T$268,MATCH('SPC Backing (Hide)'!$B236,Demand!$C$9:$C$268,0),MATCH('SPC Backing (Hide)'!F$3,Demand!$F$8:$T$8,0))</f>
        <v>0</v>
      </c>
      <c r="G236" s="5">
        <f>INDEX(Demand!$F$9:$T$268,MATCH('SPC Backing (Hide)'!$B236,Demand!$C$9:$C$268,0),MATCH('SPC Backing (Hide)'!G$3,Demand!$F$8:$T$8,0))</f>
        <v>0</v>
      </c>
      <c r="H236" s="5">
        <f>INDEX(Demand!$F$9:$T$268,MATCH('SPC Backing (Hide)'!$B236,Demand!$C$9:$C$268,0),MATCH('SPC Backing (Hide)'!H$3,Demand!$F$8:$T$8,0))</f>
        <v>0</v>
      </c>
      <c r="I236" s="5">
        <f>INDEX(Demand!$F$9:$T$268,MATCH('SPC Backing (Hide)'!$B236,Demand!$C$9:$C$268,0),MATCH('SPC Backing (Hide)'!I$3,Demand!$F$8:$T$8,0))</f>
        <v>0</v>
      </c>
      <c r="J236" s="5">
        <f>INDEX(Demand!$F$9:$T$268,MATCH('SPC Backing (Hide)'!$B236,Demand!$C$9:$C$268,0),MATCH('SPC Backing (Hide)'!J$3,Demand!$F$8:$T$8,0))</f>
        <v>0</v>
      </c>
      <c r="K236" s="5">
        <f>INDEX(Demand!$F$9:$T$268,MATCH('SPC Backing (Hide)'!$B236,Demand!$C$9:$C$268,0),MATCH('SPC Backing (Hide)'!K$3,Demand!$F$8:$T$8,0))</f>
        <v>0</v>
      </c>
      <c r="L236" s="5">
        <f>INDEX(Demand!$F$9:$T$268,MATCH('SPC Backing (Hide)'!$B236,Demand!$C$9:$C$268,0),MATCH('SPC Backing (Hide)'!L$3,Demand!$F$8:$T$8,0))</f>
        <v>0</v>
      </c>
      <c r="M236" s="5">
        <f>INDEX(Demand!$F$9:$T$268,MATCH('SPC Backing (Hide)'!$B236,Demand!$C$9:$C$268,0),MATCH('SPC Backing (Hide)'!M$3,Demand!$F$8:$T$8,0))</f>
        <v>0</v>
      </c>
      <c r="N236" s="5">
        <f>INDEX(Demand!$F$9:$T$268,MATCH('SPC Backing (Hide)'!$B236,Demand!$C$9:$C$268,0),MATCH('SPC Backing (Hide)'!N$3,Demand!$F$8:$T$8,0))</f>
        <v>0</v>
      </c>
      <c r="O236" s="5">
        <f>INDEX(Demand!$F$9:$T$268,MATCH('SPC Backing (Hide)'!$B236,Demand!$C$9:$C$268,0),MATCH('SPC Backing (Hide)'!O$3,Demand!$F$8:$T$8,0))</f>
        <v>0</v>
      </c>
      <c r="P236" s="5">
        <f>INDEX(Demand!$F$9:$T$268,MATCH('SPC Backing (Hide)'!$B236,Demand!$C$9:$C$268,0),MATCH('SPC Backing (Hide)'!P$3,Demand!$F$8:$T$8,0))</f>
        <v>0</v>
      </c>
      <c r="Q236" s="5">
        <f>INDEX(Demand!$F$9:$T$268,MATCH('SPC Backing (Hide)'!$B236,Demand!$C$9:$C$268,0),MATCH('SPC Backing (Hide)'!Q$3,Demand!$F$8:$T$8,0))</f>
        <v>0</v>
      </c>
      <c r="R236" s="5">
        <f>INDEX(Demand!$F$9:$T$268,MATCH('SPC Backing (Hide)'!$B236,Demand!$C$9:$C$268,0),MATCH('SPC Backing (Hide)'!R$3,Demand!$F$8:$T$8,0))</f>
        <v>0</v>
      </c>
      <c r="S236" s="5">
        <f>INDEX(Demand!$F$9:$T$268,MATCH('SPC Backing (Hide)'!$B236,Demand!$C$9:$C$268,0),MATCH('SPC Backing (Hide)'!S$3,Demand!$F$8:$T$8,0))</f>
        <v>0</v>
      </c>
      <c r="T236" s="6">
        <f>INDEX(Demand!$F$9:$T$268,MATCH('SPC Backing (Hide)'!$B236,Demand!$C$9:$C$268,0),MATCH('SPC Backing (Hide)'!T$3,Demand!$F$8:$T$8,0))</f>
        <v>0</v>
      </c>
      <c r="U236" s="5">
        <f t="shared" si="48"/>
        <v>0</v>
      </c>
      <c r="V236">
        <f>IF(SPC!$B$13="",1,IF(SPC!$B$12="Yes",IF(Setup!$B$11="Weekly",IF(ROW(A233)&gt;=Demand!$A$8-51,1,0),IF(ROW(A233)&gt;=Demand!$A$8-11,1,0)),IF(Setup!$B$11="Weekly",IF(AND(B236&gt;=SPC!$B$13,B236&lt;SPC!$B$14),1,0),IF(AND(MATCH(E236,$E$4:$E$263,0)&gt;=MATCH(SPC!$B$13,$E$4:$E$263,0),MATCH(E236,$E$4:$E$263,0)&lt;=MATCH(SPC!$B$14,$E$4:$E$263,0)),1,0))))</f>
        <v>1</v>
      </c>
      <c r="W236" cm="1">
        <f t="array" ref="W236">INDEX($F$4:$U$263,ROW(A233),MATCH($X$2,$F$3:$U$3,0))</f>
        <v>0</v>
      </c>
      <c r="X236" t="e">
        <f>AVERAGE(INDEX($F$4:$U$263,MATCH(SPC!$B$13,IF(Setup!$B$11="Weekly",'SPC Backing (Hide)'!$B$4:$B$263,'SPC Backing (Hide)'!$E$4:$E$263),0),MATCH($X$2,$F$3:$U$3,0)):INDEX($F$4:$U$263,MATCH(SPC!$B$14,IF(Setup!$B$11="Weekly",'SPC Backing (Hide)'!$B$4:$B$263,'SPC Backing (Hide)'!$E$4:$E$263),0),MATCH('SPC Backing (Hide)'!$X$2,'SPC Backing (Hide)'!$F$3:$U$3,0)))</f>
        <v>#N/A</v>
      </c>
      <c r="Y236" cm="1">
        <f t="array" ref="Y236">ABS(INDEX($F$4:$U$263,ROW(A233),MATCH($X$2,$F$3:$U$3,0))-INDEX($F$4:$U$263,ROW(A232),MATCH($X$2,$F$3:$U$3,0)))</f>
        <v>0</v>
      </c>
      <c r="Z236" t="e">
        <f>AVERAGE(INDEX($Y$4:$Y$263,MATCH(SPC!$B$13,IF(Setup!$B$11="Weekly",'SPC Backing (Hide)'!$B$4:$B$263,'SPC Backing (Hide)'!$E$4:$E$263),0)):INDEX($Y$4:$Y$263,MATCH(SPC!$B$14,IF(Setup!$B$11="Weekly",'SPC Backing (Hide)'!$B$4:$B$263,'SPC Backing (Hide)'!$E$4:$E$263),0),1))</f>
        <v>#N/A</v>
      </c>
      <c r="AA236" t="e">
        <f t="shared" si="49"/>
        <v>#N/A</v>
      </c>
      <c r="AB236" t="e">
        <f t="shared" si="50"/>
        <v>#N/A</v>
      </c>
      <c r="AC236" t="e">
        <f t="shared" si="51"/>
        <v>#N/A</v>
      </c>
      <c r="AD236" t="e">
        <f t="shared" si="52"/>
        <v>#N/A</v>
      </c>
      <c r="AE236" t="e">
        <f t="shared" si="53"/>
        <v>#N/A</v>
      </c>
      <c r="AF236" t="e">
        <f t="shared" si="54"/>
        <v>#N/A</v>
      </c>
      <c r="AG236" t="e">
        <f t="shared" si="55"/>
        <v>#N/A</v>
      </c>
      <c r="AH236" t="e">
        <f t="shared" si="56"/>
        <v>#N/A</v>
      </c>
      <c r="AI236" t="e">
        <f t="shared" si="63"/>
        <v>#N/A</v>
      </c>
      <c r="AJ236" t="e">
        <f t="shared" si="57"/>
        <v>#N/A</v>
      </c>
      <c r="AK236">
        <f t="shared" si="58"/>
        <v>0</v>
      </c>
      <c r="AL236" t="e">
        <f t="shared" si="59"/>
        <v>#N/A</v>
      </c>
      <c r="AM236" t="e">
        <f t="shared" si="60"/>
        <v>#N/A</v>
      </c>
      <c r="AN236" t="e">
        <f t="shared" si="61"/>
        <v>#N/A</v>
      </c>
      <c r="AO236" t="e">
        <f>_xlfn.PERCENTILE.INC(INDEX($W$4:$W$263,MATCH(SPC!$B$13,IF(Setup!$B$11="Weekly",'SPC Backing (Hide)'!$B$4:$B$263,'SPC Backing (Hide)'!$E$4:$E$263),0),1):INDEX($W$4:$W$263,MATCH(SPC!$B$14,IF(Setup!$B$11="Weekly",'SPC Backing (Hide)'!$B$4:$B$263,'SPC Backing (Hide)'!$E$4:$E$263),0),1),'SPC Backing (Hide)'!$AO$3)</f>
        <v>#N/A</v>
      </c>
      <c r="AP236" t="e">
        <f>IF(_xlfn.PERCENTILE.INC(INDEX($W$4:$W$263,MATCH(SPC!$B$13,IF(Setup!$B$11="Weekly",'SPC Backing (Hide)'!$B$4:$B$263,'SPC Backing (Hide)'!$E$4:$E$263),0),1):INDEX($W$4:$W$263,MATCH(SPC!$B$14,IF(Setup!$B$11="Weekly",'SPC Backing (Hide)'!$B$4:$B$263,'SPC Backing (Hide)'!$E$4:$E$263),0),1),'SPC Backing (Hide)'!$AP$3)=AO236,_xlfn.PERCENTILE.INC(INDEX($W$4:$W$263,MATCH(SPC!$B$13,IF(Setup!$B$11="Weekly",'SPC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6" t="e">
        <f t="shared" si="62"/>
        <v>#N/A</v>
      </c>
    </row>
    <row r="237" spans="2:43" x14ac:dyDescent="0.35">
      <c r="B237" s="12" t="str">
        <f>Demand!C242</f>
        <v/>
      </c>
      <c r="C237" s="57" t="str">
        <f>Demand!D242</f>
        <v/>
      </c>
      <c r="D237" s="57" t="str">
        <f>Demand!E242</f>
        <v/>
      </c>
      <c r="E237" s="57" t="e">
        <f>TEXT(D237*29,"mmm")&amp;"-"&amp;IF(D237=1,MAX($C$4:C236)+1,MAX($C$4:C236))</f>
        <v>#VALUE!</v>
      </c>
      <c r="F237" s="7">
        <f>INDEX(Demand!$F$9:$T$268,MATCH('SPC Backing (Hide)'!$B237,Demand!$C$9:$C$268,0),MATCH('SPC Backing (Hide)'!F$3,Demand!$F$8:$T$8,0))</f>
        <v>0</v>
      </c>
      <c r="G237" s="5">
        <f>INDEX(Demand!$F$9:$T$268,MATCH('SPC Backing (Hide)'!$B237,Demand!$C$9:$C$268,0),MATCH('SPC Backing (Hide)'!G$3,Demand!$F$8:$T$8,0))</f>
        <v>0</v>
      </c>
      <c r="H237" s="5">
        <f>INDEX(Demand!$F$9:$T$268,MATCH('SPC Backing (Hide)'!$B237,Demand!$C$9:$C$268,0),MATCH('SPC Backing (Hide)'!H$3,Demand!$F$8:$T$8,0))</f>
        <v>0</v>
      </c>
      <c r="I237" s="5">
        <f>INDEX(Demand!$F$9:$T$268,MATCH('SPC Backing (Hide)'!$B237,Demand!$C$9:$C$268,0),MATCH('SPC Backing (Hide)'!I$3,Demand!$F$8:$T$8,0))</f>
        <v>0</v>
      </c>
      <c r="J237" s="5">
        <f>INDEX(Demand!$F$9:$T$268,MATCH('SPC Backing (Hide)'!$B237,Demand!$C$9:$C$268,0),MATCH('SPC Backing (Hide)'!J$3,Demand!$F$8:$T$8,0))</f>
        <v>0</v>
      </c>
      <c r="K237" s="5">
        <f>INDEX(Demand!$F$9:$T$268,MATCH('SPC Backing (Hide)'!$B237,Demand!$C$9:$C$268,0),MATCH('SPC Backing (Hide)'!K$3,Demand!$F$8:$T$8,0))</f>
        <v>0</v>
      </c>
      <c r="L237" s="5">
        <f>INDEX(Demand!$F$9:$T$268,MATCH('SPC Backing (Hide)'!$B237,Demand!$C$9:$C$268,0),MATCH('SPC Backing (Hide)'!L$3,Demand!$F$8:$T$8,0))</f>
        <v>0</v>
      </c>
      <c r="M237" s="5">
        <f>INDEX(Demand!$F$9:$T$268,MATCH('SPC Backing (Hide)'!$B237,Demand!$C$9:$C$268,0),MATCH('SPC Backing (Hide)'!M$3,Demand!$F$8:$T$8,0))</f>
        <v>0</v>
      </c>
      <c r="N237" s="5">
        <f>INDEX(Demand!$F$9:$T$268,MATCH('SPC Backing (Hide)'!$B237,Demand!$C$9:$C$268,0),MATCH('SPC Backing (Hide)'!N$3,Demand!$F$8:$T$8,0))</f>
        <v>0</v>
      </c>
      <c r="O237" s="5">
        <f>INDEX(Demand!$F$9:$T$268,MATCH('SPC Backing (Hide)'!$B237,Demand!$C$9:$C$268,0),MATCH('SPC Backing (Hide)'!O$3,Demand!$F$8:$T$8,0))</f>
        <v>0</v>
      </c>
      <c r="P237" s="5">
        <f>INDEX(Demand!$F$9:$T$268,MATCH('SPC Backing (Hide)'!$B237,Demand!$C$9:$C$268,0),MATCH('SPC Backing (Hide)'!P$3,Demand!$F$8:$T$8,0))</f>
        <v>0</v>
      </c>
      <c r="Q237" s="5">
        <f>INDEX(Demand!$F$9:$T$268,MATCH('SPC Backing (Hide)'!$B237,Demand!$C$9:$C$268,0),MATCH('SPC Backing (Hide)'!Q$3,Demand!$F$8:$T$8,0))</f>
        <v>0</v>
      </c>
      <c r="R237" s="5">
        <f>INDEX(Demand!$F$9:$T$268,MATCH('SPC Backing (Hide)'!$B237,Demand!$C$9:$C$268,0),MATCH('SPC Backing (Hide)'!R$3,Demand!$F$8:$T$8,0))</f>
        <v>0</v>
      </c>
      <c r="S237" s="5">
        <f>INDEX(Demand!$F$9:$T$268,MATCH('SPC Backing (Hide)'!$B237,Demand!$C$9:$C$268,0),MATCH('SPC Backing (Hide)'!S$3,Demand!$F$8:$T$8,0))</f>
        <v>0</v>
      </c>
      <c r="T237" s="6">
        <f>INDEX(Demand!$F$9:$T$268,MATCH('SPC Backing (Hide)'!$B237,Demand!$C$9:$C$268,0),MATCH('SPC Backing (Hide)'!T$3,Demand!$F$8:$T$8,0))</f>
        <v>0</v>
      </c>
      <c r="U237" s="5">
        <f t="shared" si="48"/>
        <v>0</v>
      </c>
      <c r="V237">
        <f>IF(SPC!$B$13="",1,IF(SPC!$B$12="Yes",IF(Setup!$B$11="Weekly",IF(ROW(A234)&gt;=Demand!$A$8-51,1,0),IF(ROW(A234)&gt;=Demand!$A$8-11,1,0)),IF(Setup!$B$11="Weekly",IF(AND(B237&gt;=SPC!$B$13,B237&lt;SPC!$B$14),1,0),IF(AND(MATCH(E237,$E$4:$E$263,0)&gt;=MATCH(SPC!$B$13,$E$4:$E$263,0),MATCH(E237,$E$4:$E$263,0)&lt;=MATCH(SPC!$B$14,$E$4:$E$263,0)),1,0))))</f>
        <v>1</v>
      </c>
      <c r="W237" cm="1">
        <f t="array" ref="W237">INDEX($F$4:$U$263,ROW(A234),MATCH($X$2,$F$3:$U$3,0))</f>
        <v>0</v>
      </c>
      <c r="X237" t="e">
        <f>AVERAGE(INDEX($F$4:$U$263,MATCH(SPC!$B$13,IF(Setup!$B$11="Weekly",'SPC Backing (Hide)'!$B$4:$B$263,'SPC Backing (Hide)'!$E$4:$E$263),0),MATCH($X$2,$F$3:$U$3,0)):INDEX($F$4:$U$263,MATCH(SPC!$B$14,IF(Setup!$B$11="Weekly",'SPC Backing (Hide)'!$B$4:$B$263,'SPC Backing (Hide)'!$E$4:$E$263),0),MATCH('SPC Backing (Hide)'!$X$2,'SPC Backing (Hide)'!$F$3:$U$3,0)))</f>
        <v>#N/A</v>
      </c>
      <c r="Y237" cm="1">
        <f t="array" ref="Y237">ABS(INDEX($F$4:$U$263,ROW(A234),MATCH($X$2,$F$3:$U$3,0))-INDEX($F$4:$U$263,ROW(A233),MATCH($X$2,$F$3:$U$3,0)))</f>
        <v>0</v>
      </c>
      <c r="Z237" t="e">
        <f>AVERAGE(INDEX($Y$4:$Y$263,MATCH(SPC!$B$13,IF(Setup!$B$11="Weekly",'SPC Backing (Hide)'!$B$4:$B$263,'SPC Backing (Hide)'!$E$4:$E$263),0)):INDEX($Y$4:$Y$263,MATCH(SPC!$B$14,IF(Setup!$B$11="Weekly",'SPC Backing (Hide)'!$B$4:$B$263,'SPC Backing (Hide)'!$E$4:$E$263),0),1))</f>
        <v>#N/A</v>
      </c>
      <c r="AA237" t="e">
        <f t="shared" si="49"/>
        <v>#N/A</v>
      </c>
      <c r="AB237" t="e">
        <f t="shared" si="50"/>
        <v>#N/A</v>
      </c>
      <c r="AC237" t="e">
        <f t="shared" si="51"/>
        <v>#N/A</v>
      </c>
      <c r="AD237" t="e">
        <f t="shared" si="52"/>
        <v>#N/A</v>
      </c>
      <c r="AE237" t="e">
        <f t="shared" si="53"/>
        <v>#N/A</v>
      </c>
      <c r="AF237" t="e">
        <f t="shared" si="54"/>
        <v>#N/A</v>
      </c>
      <c r="AG237" t="e">
        <f t="shared" si="55"/>
        <v>#N/A</v>
      </c>
      <c r="AH237" t="e">
        <f t="shared" si="56"/>
        <v>#N/A</v>
      </c>
      <c r="AI237" t="e">
        <f t="shared" si="63"/>
        <v>#N/A</v>
      </c>
      <c r="AJ237" t="e">
        <f t="shared" si="57"/>
        <v>#N/A</v>
      </c>
      <c r="AK237">
        <f t="shared" si="58"/>
        <v>0</v>
      </c>
      <c r="AL237" t="e">
        <f t="shared" si="59"/>
        <v>#N/A</v>
      </c>
      <c r="AM237" t="e">
        <f t="shared" si="60"/>
        <v>#N/A</v>
      </c>
      <c r="AN237" t="e">
        <f t="shared" si="61"/>
        <v>#N/A</v>
      </c>
      <c r="AO237" t="e">
        <f>_xlfn.PERCENTILE.INC(INDEX($W$4:$W$263,MATCH(SPC!$B$13,IF(Setup!$B$11="Weekly",'SPC Backing (Hide)'!$B$4:$B$263,'SPC Backing (Hide)'!$E$4:$E$263),0),1):INDEX($W$4:$W$263,MATCH(SPC!$B$14,IF(Setup!$B$11="Weekly",'SPC Backing (Hide)'!$B$4:$B$263,'SPC Backing (Hide)'!$E$4:$E$263),0),1),'SPC Backing (Hide)'!$AO$3)</f>
        <v>#N/A</v>
      </c>
      <c r="AP237" t="e">
        <f>IF(_xlfn.PERCENTILE.INC(INDEX($W$4:$W$263,MATCH(SPC!$B$13,IF(Setup!$B$11="Weekly",'SPC Backing (Hide)'!$B$4:$B$263,'SPC Backing (Hide)'!$E$4:$E$263),0),1):INDEX($W$4:$W$263,MATCH(SPC!$B$14,IF(Setup!$B$11="Weekly",'SPC Backing (Hide)'!$B$4:$B$263,'SPC Backing (Hide)'!$E$4:$E$263),0),1),'SPC Backing (Hide)'!$AP$3)=AO237,_xlfn.PERCENTILE.INC(INDEX($W$4:$W$263,MATCH(SPC!$B$13,IF(Setup!$B$11="Weekly",'SPC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7" t="e">
        <f t="shared" si="62"/>
        <v>#N/A</v>
      </c>
    </row>
    <row r="238" spans="2:43" x14ac:dyDescent="0.35">
      <c r="B238" s="12" t="str">
        <f>Demand!C243</f>
        <v/>
      </c>
      <c r="C238" s="57" t="str">
        <f>Demand!D243</f>
        <v/>
      </c>
      <c r="D238" s="57" t="str">
        <f>Demand!E243</f>
        <v/>
      </c>
      <c r="E238" s="57" t="e">
        <f>TEXT(D238*29,"mmm")&amp;"-"&amp;IF(D238=1,MAX($C$4:C237)+1,MAX($C$4:C237))</f>
        <v>#VALUE!</v>
      </c>
      <c r="F238" s="7">
        <f>INDEX(Demand!$F$9:$T$268,MATCH('SPC Backing (Hide)'!$B238,Demand!$C$9:$C$268,0),MATCH('SPC Backing (Hide)'!F$3,Demand!$F$8:$T$8,0))</f>
        <v>0</v>
      </c>
      <c r="G238" s="5">
        <f>INDEX(Demand!$F$9:$T$268,MATCH('SPC Backing (Hide)'!$B238,Demand!$C$9:$C$268,0),MATCH('SPC Backing (Hide)'!G$3,Demand!$F$8:$T$8,0))</f>
        <v>0</v>
      </c>
      <c r="H238" s="5">
        <f>INDEX(Demand!$F$9:$T$268,MATCH('SPC Backing (Hide)'!$B238,Demand!$C$9:$C$268,0),MATCH('SPC Backing (Hide)'!H$3,Demand!$F$8:$T$8,0))</f>
        <v>0</v>
      </c>
      <c r="I238" s="5">
        <f>INDEX(Demand!$F$9:$T$268,MATCH('SPC Backing (Hide)'!$B238,Demand!$C$9:$C$268,0),MATCH('SPC Backing (Hide)'!I$3,Demand!$F$8:$T$8,0))</f>
        <v>0</v>
      </c>
      <c r="J238" s="5">
        <f>INDEX(Demand!$F$9:$T$268,MATCH('SPC Backing (Hide)'!$B238,Demand!$C$9:$C$268,0),MATCH('SPC Backing (Hide)'!J$3,Demand!$F$8:$T$8,0))</f>
        <v>0</v>
      </c>
      <c r="K238" s="5">
        <f>INDEX(Demand!$F$9:$T$268,MATCH('SPC Backing (Hide)'!$B238,Demand!$C$9:$C$268,0),MATCH('SPC Backing (Hide)'!K$3,Demand!$F$8:$T$8,0))</f>
        <v>0</v>
      </c>
      <c r="L238" s="5">
        <f>INDEX(Demand!$F$9:$T$268,MATCH('SPC Backing (Hide)'!$B238,Demand!$C$9:$C$268,0),MATCH('SPC Backing (Hide)'!L$3,Demand!$F$8:$T$8,0))</f>
        <v>0</v>
      </c>
      <c r="M238" s="5">
        <f>INDEX(Demand!$F$9:$T$268,MATCH('SPC Backing (Hide)'!$B238,Demand!$C$9:$C$268,0),MATCH('SPC Backing (Hide)'!M$3,Demand!$F$8:$T$8,0))</f>
        <v>0</v>
      </c>
      <c r="N238" s="5">
        <f>INDEX(Demand!$F$9:$T$268,MATCH('SPC Backing (Hide)'!$B238,Demand!$C$9:$C$268,0),MATCH('SPC Backing (Hide)'!N$3,Demand!$F$8:$T$8,0))</f>
        <v>0</v>
      </c>
      <c r="O238" s="5">
        <f>INDEX(Demand!$F$9:$T$268,MATCH('SPC Backing (Hide)'!$B238,Demand!$C$9:$C$268,0),MATCH('SPC Backing (Hide)'!O$3,Demand!$F$8:$T$8,0))</f>
        <v>0</v>
      </c>
      <c r="P238" s="5">
        <f>INDEX(Demand!$F$9:$T$268,MATCH('SPC Backing (Hide)'!$B238,Demand!$C$9:$C$268,0),MATCH('SPC Backing (Hide)'!P$3,Demand!$F$8:$T$8,0))</f>
        <v>0</v>
      </c>
      <c r="Q238" s="5">
        <f>INDEX(Demand!$F$9:$T$268,MATCH('SPC Backing (Hide)'!$B238,Demand!$C$9:$C$268,0),MATCH('SPC Backing (Hide)'!Q$3,Demand!$F$8:$T$8,0))</f>
        <v>0</v>
      </c>
      <c r="R238" s="5">
        <f>INDEX(Demand!$F$9:$T$268,MATCH('SPC Backing (Hide)'!$B238,Demand!$C$9:$C$268,0),MATCH('SPC Backing (Hide)'!R$3,Demand!$F$8:$T$8,0))</f>
        <v>0</v>
      </c>
      <c r="S238" s="5">
        <f>INDEX(Demand!$F$9:$T$268,MATCH('SPC Backing (Hide)'!$B238,Demand!$C$9:$C$268,0),MATCH('SPC Backing (Hide)'!S$3,Demand!$F$8:$T$8,0))</f>
        <v>0</v>
      </c>
      <c r="T238" s="6">
        <f>INDEX(Demand!$F$9:$T$268,MATCH('SPC Backing (Hide)'!$B238,Demand!$C$9:$C$268,0),MATCH('SPC Backing (Hide)'!T$3,Demand!$F$8:$T$8,0))</f>
        <v>0</v>
      </c>
      <c r="U238" s="5">
        <f t="shared" si="48"/>
        <v>0</v>
      </c>
      <c r="V238">
        <f>IF(SPC!$B$13="",1,IF(SPC!$B$12="Yes",IF(Setup!$B$11="Weekly",IF(ROW(A235)&gt;=Demand!$A$8-51,1,0),IF(ROW(A235)&gt;=Demand!$A$8-11,1,0)),IF(Setup!$B$11="Weekly",IF(AND(B238&gt;=SPC!$B$13,B238&lt;SPC!$B$14),1,0),IF(AND(MATCH(E238,$E$4:$E$263,0)&gt;=MATCH(SPC!$B$13,$E$4:$E$263,0),MATCH(E238,$E$4:$E$263,0)&lt;=MATCH(SPC!$B$14,$E$4:$E$263,0)),1,0))))</f>
        <v>1</v>
      </c>
      <c r="W238" cm="1">
        <f t="array" ref="W238">INDEX($F$4:$U$263,ROW(A235),MATCH($X$2,$F$3:$U$3,0))</f>
        <v>0</v>
      </c>
      <c r="X238" t="e">
        <f>AVERAGE(INDEX($F$4:$U$263,MATCH(SPC!$B$13,IF(Setup!$B$11="Weekly",'SPC Backing (Hide)'!$B$4:$B$263,'SPC Backing (Hide)'!$E$4:$E$263),0),MATCH($X$2,$F$3:$U$3,0)):INDEX($F$4:$U$263,MATCH(SPC!$B$14,IF(Setup!$B$11="Weekly",'SPC Backing (Hide)'!$B$4:$B$263,'SPC Backing (Hide)'!$E$4:$E$263),0),MATCH('SPC Backing (Hide)'!$X$2,'SPC Backing (Hide)'!$F$3:$U$3,0)))</f>
        <v>#N/A</v>
      </c>
      <c r="Y238" cm="1">
        <f t="array" ref="Y238">ABS(INDEX($F$4:$U$263,ROW(A235),MATCH($X$2,$F$3:$U$3,0))-INDEX($F$4:$U$263,ROW(A234),MATCH($X$2,$F$3:$U$3,0)))</f>
        <v>0</v>
      </c>
      <c r="Z238" t="e">
        <f>AVERAGE(INDEX($Y$4:$Y$263,MATCH(SPC!$B$13,IF(Setup!$B$11="Weekly",'SPC Backing (Hide)'!$B$4:$B$263,'SPC Backing (Hide)'!$E$4:$E$263),0)):INDEX($Y$4:$Y$263,MATCH(SPC!$B$14,IF(Setup!$B$11="Weekly",'SPC Backing (Hide)'!$B$4:$B$263,'SPC Backing (Hide)'!$E$4:$E$263),0),1))</f>
        <v>#N/A</v>
      </c>
      <c r="AA238" t="e">
        <f t="shared" si="49"/>
        <v>#N/A</v>
      </c>
      <c r="AB238" t="e">
        <f t="shared" si="50"/>
        <v>#N/A</v>
      </c>
      <c r="AC238" t="e">
        <f t="shared" si="51"/>
        <v>#N/A</v>
      </c>
      <c r="AD238" t="e">
        <f t="shared" si="52"/>
        <v>#N/A</v>
      </c>
      <c r="AE238" t="e">
        <f t="shared" si="53"/>
        <v>#N/A</v>
      </c>
      <c r="AF238" t="e">
        <f t="shared" si="54"/>
        <v>#N/A</v>
      </c>
      <c r="AG238" t="e">
        <f t="shared" si="55"/>
        <v>#N/A</v>
      </c>
      <c r="AH238" t="e">
        <f t="shared" si="56"/>
        <v>#N/A</v>
      </c>
      <c r="AI238" t="e">
        <f t="shared" si="63"/>
        <v>#N/A</v>
      </c>
      <c r="AJ238" t="e">
        <f t="shared" si="57"/>
        <v>#N/A</v>
      </c>
      <c r="AK238">
        <f t="shared" si="58"/>
        <v>0</v>
      </c>
      <c r="AL238" t="e">
        <f t="shared" si="59"/>
        <v>#N/A</v>
      </c>
      <c r="AM238" t="e">
        <f t="shared" si="60"/>
        <v>#N/A</v>
      </c>
      <c r="AN238" t="e">
        <f t="shared" si="61"/>
        <v>#N/A</v>
      </c>
      <c r="AO238" t="e">
        <f>_xlfn.PERCENTILE.INC(INDEX($W$4:$W$263,MATCH(SPC!$B$13,IF(Setup!$B$11="Weekly",'SPC Backing (Hide)'!$B$4:$B$263,'SPC Backing (Hide)'!$E$4:$E$263),0),1):INDEX($W$4:$W$263,MATCH(SPC!$B$14,IF(Setup!$B$11="Weekly",'SPC Backing (Hide)'!$B$4:$B$263,'SPC Backing (Hide)'!$E$4:$E$263),0),1),'SPC Backing (Hide)'!$AO$3)</f>
        <v>#N/A</v>
      </c>
      <c r="AP238" t="e">
        <f>IF(_xlfn.PERCENTILE.INC(INDEX($W$4:$W$263,MATCH(SPC!$B$13,IF(Setup!$B$11="Weekly",'SPC Backing (Hide)'!$B$4:$B$263,'SPC Backing (Hide)'!$E$4:$E$263),0),1):INDEX($W$4:$W$263,MATCH(SPC!$B$14,IF(Setup!$B$11="Weekly",'SPC Backing (Hide)'!$B$4:$B$263,'SPC Backing (Hide)'!$E$4:$E$263),0),1),'SPC Backing (Hide)'!$AP$3)=AO238,_xlfn.PERCENTILE.INC(INDEX($W$4:$W$263,MATCH(SPC!$B$13,IF(Setup!$B$11="Weekly",'SPC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8" t="e">
        <f t="shared" si="62"/>
        <v>#N/A</v>
      </c>
    </row>
    <row r="239" spans="2:43" x14ac:dyDescent="0.35">
      <c r="B239" s="12" t="str">
        <f>Demand!C244</f>
        <v/>
      </c>
      <c r="C239" s="57" t="str">
        <f>Demand!D244</f>
        <v/>
      </c>
      <c r="D239" s="57" t="str">
        <f>Demand!E244</f>
        <v/>
      </c>
      <c r="E239" s="57" t="e">
        <f>TEXT(D239*29,"mmm")&amp;"-"&amp;IF(D239=1,MAX($C$4:C238)+1,MAX($C$4:C238))</f>
        <v>#VALUE!</v>
      </c>
      <c r="F239" s="7">
        <f>INDEX(Demand!$F$9:$T$268,MATCH('SPC Backing (Hide)'!$B239,Demand!$C$9:$C$268,0),MATCH('SPC Backing (Hide)'!F$3,Demand!$F$8:$T$8,0))</f>
        <v>0</v>
      </c>
      <c r="G239" s="5">
        <f>INDEX(Demand!$F$9:$T$268,MATCH('SPC Backing (Hide)'!$B239,Demand!$C$9:$C$268,0),MATCH('SPC Backing (Hide)'!G$3,Demand!$F$8:$T$8,0))</f>
        <v>0</v>
      </c>
      <c r="H239" s="5">
        <f>INDEX(Demand!$F$9:$T$268,MATCH('SPC Backing (Hide)'!$B239,Demand!$C$9:$C$268,0),MATCH('SPC Backing (Hide)'!H$3,Demand!$F$8:$T$8,0))</f>
        <v>0</v>
      </c>
      <c r="I239" s="5">
        <f>INDEX(Demand!$F$9:$T$268,MATCH('SPC Backing (Hide)'!$B239,Demand!$C$9:$C$268,0),MATCH('SPC Backing (Hide)'!I$3,Demand!$F$8:$T$8,0))</f>
        <v>0</v>
      </c>
      <c r="J239" s="5">
        <f>INDEX(Demand!$F$9:$T$268,MATCH('SPC Backing (Hide)'!$B239,Demand!$C$9:$C$268,0),MATCH('SPC Backing (Hide)'!J$3,Demand!$F$8:$T$8,0))</f>
        <v>0</v>
      </c>
      <c r="K239" s="5">
        <f>INDEX(Demand!$F$9:$T$268,MATCH('SPC Backing (Hide)'!$B239,Demand!$C$9:$C$268,0),MATCH('SPC Backing (Hide)'!K$3,Demand!$F$8:$T$8,0))</f>
        <v>0</v>
      </c>
      <c r="L239" s="5">
        <f>INDEX(Demand!$F$9:$T$268,MATCH('SPC Backing (Hide)'!$B239,Demand!$C$9:$C$268,0),MATCH('SPC Backing (Hide)'!L$3,Demand!$F$8:$T$8,0))</f>
        <v>0</v>
      </c>
      <c r="M239" s="5">
        <f>INDEX(Demand!$F$9:$T$268,MATCH('SPC Backing (Hide)'!$B239,Demand!$C$9:$C$268,0),MATCH('SPC Backing (Hide)'!M$3,Demand!$F$8:$T$8,0))</f>
        <v>0</v>
      </c>
      <c r="N239" s="5">
        <f>INDEX(Demand!$F$9:$T$268,MATCH('SPC Backing (Hide)'!$B239,Demand!$C$9:$C$268,0),MATCH('SPC Backing (Hide)'!N$3,Demand!$F$8:$T$8,0))</f>
        <v>0</v>
      </c>
      <c r="O239" s="5">
        <f>INDEX(Demand!$F$9:$T$268,MATCH('SPC Backing (Hide)'!$B239,Demand!$C$9:$C$268,0),MATCH('SPC Backing (Hide)'!O$3,Demand!$F$8:$T$8,0))</f>
        <v>0</v>
      </c>
      <c r="P239" s="5">
        <f>INDEX(Demand!$F$9:$T$268,MATCH('SPC Backing (Hide)'!$B239,Demand!$C$9:$C$268,0),MATCH('SPC Backing (Hide)'!P$3,Demand!$F$8:$T$8,0))</f>
        <v>0</v>
      </c>
      <c r="Q239" s="5">
        <f>INDEX(Demand!$F$9:$T$268,MATCH('SPC Backing (Hide)'!$B239,Demand!$C$9:$C$268,0),MATCH('SPC Backing (Hide)'!Q$3,Demand!$F$8:$T$8,0))</f>
        <v>0</v>
      </c>
      <c r="R239" s="5">
        <f>INDEX(Demand!$F$9:$T$268,MATCH('SPC Backing (Hide)'!$B239,Demand!$C$9:$C$268,0),MATCH('SPC Backing (Hide)'!R$3,Demand!$F$8:$T$8,0))</f>
        <v>0</v>
      </c>
      <c r="S239" s="5">
        <f>INDEX(Demand!$F$9:$T$268,MATCH('SPC Backing (Hide)'!$B239,Demand!$C$9:$C$268,0),MATCH('SPC Backing (Hide)'!S$3,Demand!$F$8:$T$8,0))</f>
        <v>0</v>
      </c>
      <c r="T239" s="6">
        <f>INDEX(Demand!$F$9:$T$268,MATCH('SPC Backing (Hide)'!$B239,Demand!$C$9:$C$268,0),MATCH('SPC Backing (Hide)'!T$3,Demand!$F$8:$T$8,0))</f>
        <v>0</v>
      </c>
      <c r="U239" s="5">
        <f t="shared" si="48"/>
        <v>0</v>
      </c>
      <c r="V239">
        <f>IF(SPC!$B$13="",1,IF(SPC!$B$12="Yes",IF(Setup!$B$11="Weekly",IF(ROW(A236)&gt;=Demand!$A$8-51,1,0),IF(ROW(A236)&gt;=Demand!$A$8-11,1,0)),IF(Setup!$B$11="Weekly",IF(AND(B239&gt;=SPC!$B$13,B239&lt;SPC!$B$14),1,0),IF(AND(MATCH(E239,$E$4:$E$263,0)&gt;=MATCH(SPC!$B$13,$E$4:$E$263,0),MATCH(E239,$E$4:$E$263,0)&lt;=MATCH(SPC!$B$14,$E$4:$E$263,0)),1,0))))</f>
        <v>1</v>
      </c>
      <c r="W239" cm="1">
        <f t="array" ref="W239">INDEX($F$4:$U$263,ROW(A236),MATCH($X$2,$F$3:$U$3,0))</f>
        <v>0</v>
      </c>
      <c r="X239" t="e">
        <f>AVERAGE(INDEX($F$4:$U$263,MATCH(SPC!$B$13,IF(Setup!$B$11="Weekly",'SPC Backing (Hide)'!$B$4:$B$263,'SPC Backing (Hide)'!$E$4:$E$263),0),MATCH($X$2,$F$3:$U$3,0)):INDEX($F$4:$U$263,MATCH(SPC!$B$14,IF(Setup!$B$11="Weekly",'SPC Backing (Hide)'!$B$4:$B$263,'SPC Backing (Hide)'!$E$4:$E$263),0),MATCH('SPC Backing (Hide)'!$X$2,'SPC Backing (Hide)'!$F$3:$U$3,0)))</f>
        <v>#N/A</v>
      </c>
      <c r="Y239" cm="1">
        <f t="array" ref="Y239">ABS(INDEX($F$4:$U$263,ROW(A236),MATCH($X$2,$F$3:$U$3,0))-INDEX($F$4:$U$263,ROW(A235),MATCH($X$2,$F$3:$U$3,0)))</f>
        <v>0</v>
      </c>
      <c r="Z239" t="e">
        <f>AVERAGE(INDEX($Y$4:$Y$263,MATCH(SPC!$B$13,IF(Setup!$B$11="Weekly",'SPC Backing (Hide)'!$B$4:$B$263,'SPC Backing (Hide)'!$E$4:$E$263),0)):INDEX($Y$4:$Y$263,MATCH(SPC!$B$14,IF(Setup!$B$11="Weekly",'SPC Backing (Hide)'!$B$4:$B$263,'SPC Backing (Hide)'!$E$4:$E$263),0),1))</f>
        <v>#N/A</v>
      </c>
      <c r="AA239" t="e">
        <f t="shared" si="49"/>
        <v>#N/A</v>
      </c>
      <c r="AB239" t="e">
        <f t="shared" si="50"/>
        <v>#N/A</v>
      </c>
      <c r="AC239" t="e">
        <f t="shared" si="51"/>
        <v>#N/A</v>
      </c>
      <c r="AD239" t="e">
        <f t="shared" si="52"/>
        <v>#N/A</v>
      </c>
      <c r="AE239" t="e">
        <f t="shared" si="53"/>
        <v>#N/A</v>
      </c>
      <c r="AF239" t="e">
        <f t="shared" si="54"/>
        <v>#N/A</v>
      </c>
      <c r="AG239" t="e">
        <f t="shared" si="55"/>
        <v>#N/A</v>
      </c>
      <c r="AH239" t="e">
        <f t="shared" si="56"/>
        <v>#N/A</v>
      </c>
      <c r="AI239" t="e">
        <f t="shared" si="63"/>
        <v>#N/A</v>
      </c>
      <c r="AJ239" t="e">
        <f t="shared" si="57"/>
        <v>#N/A</v>
      </c>
      <c r="AK239">
        <f t="shared" si="58"/>
        <v>0</v>
      </c>
      <c r="AL239" t="e">
        <f t="shared" si="59"/>
        <v>#N/A</v>
      </c>
      <c r="AM239" t="e">
        <f t="shared" si="60"/>
        <v>#N/A</v>
      </c>
      <c r="AN239" t="e">
        <f t="shared" si="61"/>
        <v>#N/A</v>
      </c>
      <c r="AO239" t="e">
        <f>_xlfn.PERCENTILE.INC(INDEX($W$4:$W$263,MATCH(SPC!$B$13,IF(Setup!$B$11="Weekly",'SPC Backing (Hide)'!$B$4:$B$263,'SPC Backing (Hide)'!$E$4:$E$263),0),1):INDEX($W$4:$W$263,MATCH(SPC!$B$14,IF(Setup!$B$11="Weekly",'SPC Backing (Hide)'!$B$4:$B$263,'SPC Backing (Hide)'!$E$4:$E$263),0),1),'SPC Backing (Hide)'!$AO$3)</f>
        <v>#N/A</v>
      </c>
      <c r="AP239" t="e">
        <f>IF(_xlfn.PERCENTILE.INC(INDEX($W$4:$W$263,MATCH(SPC!$B$13,IF(Setup!$B$11="Weekly",'SPC Backing (Hide)'!$B$4:$B$263,'SPC Backing (Hide)'!$E$4:$E$263),0),1):INDEX($W$4:$W$263,MATCH(SPC!$B$14,IF(Setup!$B$11="Weekly",'SPC Backing (Hide)'!$B$4:$B$263,'SPC Backing (Hide)'!$E$4:$E$263),0),1),'SPC Backing (Hide)'!$AP$3)=AO239,_xlfn.PERCENTILE.INC(INDEX($W$4:$W$263,MATCH(SPC!$B$13,IF(Setup!$B$11="Weekly",'SPC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39" t="e">
        <f t="shared" si="62"/>
        <v>#N/A</v>
      </c>
    </row>
    <row r="240" spans="2:43" x14ac:dyDescent="0.35">
      <c r="B240" s="12" t="str">
        <f>Demand!C245</f>
        <v/>
      </c>
      <c r="C240" s="57" t="str">
        <f>Demand!D245</f>
        <v/>
      </c>
      <c r="D240" s="57" t="str">
        <f>Demand!E245</f>
        <v/>
      </c>
      <c r="E240" s="57" t="e">
        <f>TEXT(D240*29,"mmm")&amp;"-"&amp;IF(D240=1,MAX($C$4:C239)+1,MAX($C$4:C239))</f>
        <v>#VALUE!</v>
      </c>
      <c r="F240" s="7">
        <f>INDEX(Demand!$F$9:$T$268,MATCH('SPC Backing (Hide)'!$B240,Demand!$C$9:$C$268,0),MATCH('SPC Backing (Hide)'!F$3,Demand!$F$8:$T$8,0))</f>
        <v>0</v>
      </c>
      <c r="G240" s="5">
        <f>INDEX(Demand!$F$9:$T$268,MATCH('SPC Backing (Hide)'!$B240,Demand!$C$9:$C$268,0),MATCH('SPC Backing (Hide)'!G$3,Demand!$F$8:$T$8,0))</f>
        <v>0</v>
      </c>
      <c r="H240" s="5">
        <f>INDEX(Demand!$F$9:$T$268,MATCH('SPC Backing (Hide)'!$B240,Demand!$C$9:$C$268,0),MATCH('SPC Backing (Hide)'!H$3,Demand!$F$8:$T$8,0))</f>
        <v>0</v>
      </c>
      <c r="I240" s="5">
        <f>INDEX(Demand!$F$9:$T$268,MATCH('SPC Backing (Hide)'!$B240,Demand!$C$9:$C$268,0),MATCH('SPC Backing (Hide)'!I$3,Demand!$F$8:$T$8,0))</f>
        <v>0</v>
      </c>
      <c r="J240" s="5">
        <f>INDEX(Demand!$F$9:$T$268,MATCH('SPC Backing (Hide)'!$B240,Demand!$C$9:$C$268,0),MATCH('SPC Backing (Hide)'!J$3,Demand!$F$8:$T$8,0))</f>
        <v>0</v>
      </c>
      <c r="K240" s="5">
        <f>INDEX(Demand!$F$9:$T$268,MATCH('SPC Backing (Hide)'!$B240,Demand!$C$9:$C$268,0),MATCH('SPC Backing (Hide)'!K$3,Demand!$F$8:$T$8,0))</f>
        <v>0</v>
      </c>
      <c r="L240" s="5">
        <f>INDEX(Demand!$F$9:$T$268,MATCH('SPC Backing (Hide)'!$B240,Demand!$C$9:$C$268,0),MATCH('SPC Backing (Hide)'!L$3,Demand!$F$8:$T$8,0))</f>
        <v>0</v>
      </c>
      <c r="M240" s="5">
        <f>INDEX(Demand!$F$9:$T$268,MATCH('SPC Backing (Hide)'!$B240,Demand!$C$9:$C$268,0),MATCH('SPC Backing (Hide)'!M$3,Demand!$F$8:$T$8,0))</f>
        <v>0</v>
      </c>
      <c r="N240" s="5">
        <f>INDEX(Demand!$F$9:$T$268,MATCH('SPC Backing (Hide)'!$B240,Demand!$C$9:$C$268,0),MATCH('SPC Backing (Hide)'!N$3,Demand!$F$8:$T$8,0))</f>
        <v>0</v>
      </c>
      <c r="O240" s="5">
        <f>INDEX(Demand!$F$9:$T$268,MATCH('SPC Backing (Hide)'!$B240,Demand!$C$9:$C$268,0),MATCH('SPC Backing (Hide)'!O$3,Demand!$F$8:$T$8,0))</f>
        <v>0</v>
      </c>
      <c r="P240" s="5">
        <f>INDEX(Demand!$F$9:$T$268,MATCH('SPC Backing (Hide)'!$B240,Demand!$C$9:$C$268,0),MATCH('SPC Backing (Hide)'!P$3,Demand!$F$8:$T$8,0))</f>
        <v>0</v>
      </c>
      <c r="Q240" s="5">
        <f>INDEX(Demand!$F$9:$T$268,MATCH('SPC Backing (Hide)'!$B240,Demand!$C$9:$C$268,0),MATCH('SPC Backing (Hide)'!Q$3,Demand!$F$8:$T$8,0))</f>
        <v>0</v>
      </c>
      <c r="R240" s="5">
        <f>INDEX(Demand!$F$9:$T$268,MATCH('SPC Backing (Hide)'!$B240,Demand!$C$9:$C$268,0),MATCH('SPC Backing (Hide)'!R$3,Demand!$F$8:$T$8,0))</f>
        <v>0</v>
      </c>
      <c r="S240" s="5">
        <f>INDEX(Demand!$F$9:$T$268,MATCH('SPC Backing (Hide)'!$B240,Demand!$C$9:$C$268,0),MATCH('SPC Backing (Hide)'!S$3,Demand!$F$8:$T$8,0))</f>
        <v>0</v>
      </c>
      <c r="T240" s="6">
        <f>INDEX(Demand!$F$9:$T$268,MATCH('SPC Backing (Hide)'!$B240,Demand!$C$9:$C$268,0),MATCH('SPC Backing (Hide)'!T$3,Demand!$F$8:$T$8,0))</f>
        <v>0</v>
      </c>
      <c r="U240" s="5">
        <f t="shared" si="48"/>
        <v>0</v>
      </c>
      <c r="V240">
        <f>IF(SPC!$B$13="",1,IF(SPC!$B$12="Yes",IF(Setup!$B$11="Weekly",IF(ROW(A237)&gt;=Demand!$A$8-51,1,0),IF(ROW(A237)&gt;=Demand!$A$8-11,1,0)),IF(Setup!$B$11="Weekly",IF(AND(B240&gt;=SPC!$B$13,B240&lt;SPC!$B$14),1,0),IF(AND(MATCH(E240,$E$4:$E$263,0)&gt;=MATCH(SPC!$B$13,$E$4:$E$263,0),MATCH(E240,$E$4:$E$263,0)&lt;=MATCH(SPC!$B$14,$E$4:$E$263,0)),1,0))))</f>
        <v>1</v>
      </c>
      <c r="W240" cm="1">
        <f t="array" ref="W240">INDEX($F$4:$U$263,ROW(A237),MATCH($X$2,$F$3:$U$3,0))</f>
        <v>0</v>
      </c>
      <c r="X240" t="e">
        <f>AVERAGE(INDEX($F$4:$U$263,MATCH(SPC!$B$13,IF(Setup!$B$11="Weekly",'SPC Backing (Hide)'!$B$4:$B$263,'SPC Backing (Hide)'!$E$4:$E$263),0),MATCH($X$2,$F$3:$U$3,0)):INDEX($F$4:$U$263,MATCH(SPC!$B$14,IF(Setup!$B$11="Weekly",'SPC Backing (Hide)'!$B$4:$B$263,'SPC Backing (Hide)'!$E$4:$E$263),0),MATCH('SPC Backing (Hide)'!$X$2,'SPC Backing (Hide)'!$F$3:$U$3,0)))</f>
        <v>#N/A</v>
      </c>
      <c r="Y240" cm="1">
        <f t="array" ref="Y240">ABS(INDEX($F$4:$U$263,ROW(A237),MATCH($X$2,$F$3:$U$3,0))-INDEX($F$4:$U$263,ROW(A236),MATCH($X$2,$F$3:$U$3,0)))</f>
        <v>0</v>
      </c>
      <c r="Z240" t="e">
        <f>AVERAGE(INDEX($Y$4:$Y$263,MATCH(SPC!$B$13,IF(Setup!$B$11="Weekly",'SPC Backing (Hide)'!$B$4:$B$263,'SPC Backing (Hide)'!$E$4:$E$263),0)):INDEX($Y$4:$Y$263,MATCH(SPC!$B$14,IF(Setup!$B$11="Weekly",'SPC Backing (Hide)'!$B$4:$B$263,'SPC Backing (Hide)'!$E$4:$E$263),0),1))</f>
        <v>#N/A</v>
      </c>
      <c r="AA240" t="e">
        <f t="shared" si="49"/>
        <v>#N/A</v>
      </c>
      <c r="AB240" t="e">
        <f t="shared" si="50"/>
        <v>#N/A</v>
      </c>
      <c r="AC240" t="e">
        <f t="shared" si="51"/>
        <v>#N/A</v>
      </c>
      <c r="AD240" t="e">
        <f t="shared" si="52"/>
        <v>#N/A</v>
      </c>
      <c r="AE240" t="e">
        <f t="shared" si="53"/>
        <v>#N/A</v>
      </c>
      <c r="AF240" t="e">
        <f t="shared" si="54"/>
        <v>#N/A</v>
      </c>
      <c r="AG240" t="e">
        <f t="shared" si="55"/>
        <v>#N/A</v>
      </c>
      <c r="AH240" t="e">
        <f t="shared" si="56"/>
        <v>#N/A</v>
      </c>
      <c r="AI240" t="e">
        <f t="shared" si="63"/>
        <v>#N/A</v>
      </c>
      <c r="AJ240" t="e">
        <f t="shared" si="57"/>
        <v>#N/A</v>
      </c>
      <c r="AK240">
        <f t="shared" si="58"/>
        <v>0</v>
      </c>
      <c r="AL240" t="e">
        <f t="shared" si="59"/>
        <v>#N/A</v>
      </c>
      <c r="AM240" t="e">
        <f t="shared" si="60"/>
        <v>#N/A</v>
      </c>
      <c r="AN240" t="e">
        <f t="shared" si="61"/>
        <v>#N/A</v>
      </c>
      <c r="AO240" t="e">
        <f>_xlfn.PERCENTILE.INC(INDEX($W$4:$W$263,MATCH(SPC!$B$13,IF(Setup!$B$11="Weekly",'SPC Backing (Hide)'!$B$4:$B$263,'SPC Backing (Hide)'!$E$4:$E$263),0),1):INDEX($W$4:$W$263,MATCH(SPC!$B$14,IF(Setup!$B$11="Weekly",'SPC Backing (Hide)'!$B$4:$B$263,'SPC Backing (Hide)'!$E$4:$E$263),0),1),'SPC Backing (Hide)'!$AO$3)</f>
        <v>#N/A</v>
      </c>
      <c r="AP240" t="e">
        <f>IF(_xlfn.PERCENTILE.INC(INDEX($W$4:$W$263,MATCH(SPC!$B$13,IF(Setup!$B$11="Weekly",'SPC Backing (Hide)'!$B$4:$B$263,'SPC Backing (Hide)'!$E$4:$E$263),0),1):INDEX($W$4:$W$263,MATCH(SPC!$B$14,IF(Setup!$B$11="Weekly",'SPC Backing (Hide)'!$B$4:$B$263,'SPC Backing (Hide)'!$E$4:$E$263),0),1),'SPC Backing (Hide)'!$AP$3)=AO240,_xlfn.PERCENTILE.INC(INDEX($W$4:$W$263,MATCH(SPC!$B$13,IF(Setup!$B$11="Weekly",'SPC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0" t="e">
        <f t="shared" si="62"/>
        <v>#N/A</v>
      </c>
    </row>
    <row r="241" spans="2:43" x14ac:dyDescent="0.35">
      <c r="B241" s="12" t="str">
        <f>Demand!C246</f>
        <v/>
      </c>
      <c r="C241" s="57" t="str">
        <f>Demand!D246</f>
        <v/>
      </c>
      <c r="D241" s="57" t="str">
        <f>Demand!E246</f>
        <v/>
      </c>
      <c r="E241" s="57" t="e">
        <f>TEXT(D241*29,"mmm")&amp;"-"&amp;IF(D241=1,MAX($C$4:C240)+1,MAX($C$4:C240))</f>
        <v>#VALUE!</v>
      </c>
      <c r="F241" s="7">
        <f>INDEX(Demand!$F$9:$T$268,MATCH('SPC Backing (Hide)'!$B241,Demand!$C$9:$C$268,0),MATCH('SPC Backing (Hide)'!F$3,Demand!$F$8:$T$8,0))</f>
        <v>0</v>
      </c>
      <c r="G241" s="5">
        <f>INDEX(Demand!$F$9:$T$268,MATCH('SPC Backing (Hide)'!$B241,Demand!$C$9:$C$268,0),MATCH('SPC Backing (Hide)'!G$3,Demand!$F$8:$T$8,0))</f>
        <v>0</v>
      </c>
      <c r="H241" s="5">
        <f>INDEX(Demand!$F$9:$T$268,MATCH('SPC Backing (Hide)'!$B241,Demand!$C$9:$C$268,0),MATCH('SPC Backing (Hide)'!H$3,Demand!$F$8:$T$8,0))</f>
        <v>0</v>
      </c>
      <c r="I241" s="5">
        <f>INDEX(Demand!$F$9:$T$268,MATCH('SPC Backing (Hide)'!$B241,Demand!$C$9:$C$268,0),MATCH('SPC Backing (Hide)'!I$3,Demand!$F$8:$T$8,0))</f>
        <v>0</v>
      </c>
      <c r="J241" s="5">
        <f>INDEX(Demand!$F$9:$T$268,MATCH('SPC Backing (Hide)'!$B241,Demand!$C$9:$C$268,0),MATCH('SPC Backing (Hide)'!J$3,Demand!$F$8:$T$8,0))</f>
        <v>0</v>
      </c>
      <c r="K241" s="5">
        <f>INDEX(Demand!$F$9:$T$268,MATCH('SPC Backing (Hide)'!$B241,Demand!$C$9:$C$268,0),MATCH('SPC Backing (Hide)'!K$3,Demand!$F$8:$T$8,0))</f>
        <v>0</v>
      </c>
      <c r="L241" s="5">
        <f>INDEX(Demand!$F$9:$T$268,MATCH('SPC Backing (Hide)'!$B241,Demand!$C$9:$C$268,0),MATCH('SPC Backing (Hide)'!L$3,Demand!$F$8:$T$8,0))</f>
        <v>0</v>
      </c>
      <c r="M241" s="5">
        <f>INDEX(Demand!$F$9:$T$268,MATCH('SPC Backing (Hide)'!$B241,Demand!$C$9:$C$268,0),MATCH('SPC Backing (Hide)'!M$3,Demand!$F$8:$T$8,0))</f>
        <v>0</v>
      </c>
      <c r="N241" s="5">
        <f>INDEX(Demand!$F$9:$T$268,MATCH('SPC Backing (Hide)'!$B241,Demand!$C$9:$C$268,0),MATCH('SPC Backing (Hide)'!N$3,Demand!$F$8:$T$8,0))</f>
        <v>0</v>
      </c>
      <c r="O241" s="5">
        <f>INDEX(Demand!$F$9:$T$268,MATCH('SPC Backing (Hide)'!$B241,Demand!$C$9:$C$268,0),MATCH('SPC Backing (Hide)'!O$3,Demand!$F$8:$T$8,0))</f>
        <v>0</v>
      </c>
      <c r="P241" s="5">
        <f>INDEX(Demand!$F$9:$T$268,MATCH('SPC Backing (Hide)'!$B241,Demand!$C$9:$C$268,0),MATCH('SPC Backing (Hide)'!P$3,Demand!$F$8:$T$8,0))</f>
        <v>0</v>
      </c>
      <c r="Q241" s="5">
        <f>INDEX(Demand!$F$9:$T$268,MATCH('SPC Backing (Hide)'!$B241,Demand!$C$9:$C$268,0),MATCH('SPC Backing (Hide)'!Q$3,Demand!$F$8:$T$8,0))</f>
        <v>0</v>
      </c>
      <c r="R241" s="5">
        <f>INDEX(Demand!$F$9:$T$268,MATCH('SPC Backing (Hide)'!$B241,Demand!$C$9:$C$268,0),MATCH('SPC Backing (Hide)'!R$3,Demand!$F$8:$T$8,0))</f>
        <v>0</v>
      </c>
      <c r="S241" s="5">
        <f>INDEX(Demand!$F$9:$T$268,MATCH('SPC Backing (Hide)'!$B241,Demand!$C$9:$C$268,0),MATCH('SPC Backing (Hide)'!S$3,Demand!$F$8:$T$8,0))</f>
        <v>0</v>
      </c>
      <c r="T241" s="6">
        <f>INDEX(Demand!$F$9:$T$268,MATCH('SPC Backing (Hide)'!$B241,Demand!$C$9:$C$268,0),MATCH('SPC Backing (Hide)'!T$3,Demand!$F$8:$T$8,0))</f>
        <v>0</v>
      </c>
      <c r="U241" s="5">
        <f t="shared" si="48"/>
        <v>0</v>
      </c>
      <c r="V241">
        <f>IF(SPC!$B$13="",1,IF(SPC!$B$12="Yes",IF(Setup!$B$11="Weekly",IF(ROW(A238)&gt;=Demand!$A$8-51,1,0),IF(ROW(A238)&gt;=Demand!$A$8-11,1,0)),IF(Setup!$B$11="Weekly",IF(AND(B241&gt;=SPC!$B$13,B241&lt;SPC!$B$14),1,0),IF(AND(MATCH(E241,$E$4:$E$263,0)&gt;=MATCH(SPC!$B$13,$E$4:$E$263,0),MATCH(E241,$E$4:$E$263,0)&lt;=MATCH(SPC!$B$14,$E$4:$E$263,0)),1,0))))</f>
        <v>1</v>
      </c>
      <c r="W241" cm="1">
        <f t="array" ref="W241">INDEX($F$4:$U$263,ROW(A238),MATCH($X$2,$F$3:$U$3,0))</f>
        <v>0</v>
      </c>
      <c r="X241" t="e">
        <f>AVERAGE(INDEX($F$4:$U$263,MATCH(SPC!$B$13,IF(Setup!$B$11="Weekly",'SPC Backing (Hide)'!$B$4:$B$263,'SPC Backing (Hide)'!$E$4:$E$263),0),MATCH($X$2,$F$3:$U$3,0)):INDEX($F$4:$U$263,MATCH(SPC!$B$14,IF(Setup!$B$11="Weekly",'SPC Backing (Hide)'!$B$4:$B$263,'SPC Backing (Hide)'!$E$4:$E$263),0),MATCH('SPC Backing (Hide)'!$X$2,'SPC Backing (Hide)'!$F$3:$U$3,0)))</f>
        <v>#N/A</v>
      </c>
      <c r="Y241" cm="1">
        <f t="array" ref="Y241">ABS(INDEX($F$4:$U$263,ROW(A238),MATCH($X$2,$F$3:$U$3,0))-INDEX($F$4:$U$263,ROW(A237),MATCH($X$2,$F$3:$U$3,0)))</f>
        <v>0</v>
      </c>
      <c r="Z241" t="e">
        <f>AVERAGE(INDEX($Y$4:$Y$263,MATCH(SPC!$B$13,IF(Setup!$B$11="Weekly",'SPC Backing (Hide)'!$B$4:$B$263,'SPC Backing (Hide)'!$E$4:$E$263),0)):INDEX($Y$4:$Y$263,MATCH(SPC!$B$14,IF(Setup!$B$11="Weekly",'SPC Backing (Hide)'!$B$4:$B$263,'SPC Backing (Hide)'!$E$4:$E$263),0),1))</f>
        <v>#N/A</v>
      </c>
      <c r="AA241" t="e">
        <f t="shared" si="49"/>
        <v>#N/A</v>
      </c>
      <c r="AB241" t="e">
        <f t="shared" si="50"/>
        <v>#N/A</v>
      </c>
      <c r="AC241" t="e">
        <f t="shared" si="51"/>
        <v>#N/A</v>
      </c>
      <c r="AD241" t="e">
        <f t="shared" si="52"/>
        <v>#N/A</v>
      </c>
      <c r="AE241" t="e">
        <f t="shared" si="53"/>
        <v>#N/A</v>
      </c>
      <c r="AF241" t="e">
        <f t="shared" si="54"/>
        <v>#N/A</v>
      </c>
      <c r="AG241" t="e">
        <f t="shared" si="55"/>
        <v>#N/A</v>
      </c>
      <c r="AH241" t="e">
        <f t="shared" si="56"/>
        <v>#N/A</v>
      </c>
      <c r="AI241" t="e">
        <f t="shared" si="63"/>
        <v>#N/A</v>
      </c>
      <c r="AJ241" t="e">
        <f t="shared" si="57"/>
        <v>#N/A</v>
      </c>
      <c r="AK241">
        <f t="shared" si="58"/>
        <v>0</v>
      </c>
      <c r="AL241" t="e">
        <f t="shared" si="59"/>
        <v>#N/A</v>
      </c>
      <c r="AM241" t="e">
        <f t="shared" si="60"/>
        <v>#N/A</v>
      </c>
      <c r="AN241" t="e">
        <f t="shared" si="61"/>
        <v>#N/A</v>
      </c>
      <c r="AO241" t="e">
        <f>_xlfn.PERCENTILE.INC(INDEX($W$4:$W$263,MATCH(SPC!$B$13,IF(Setup!$B$11="Weekly",'SPC Backing (Hide)'!$B$4:$B$263,'SPC Backing (Hide)'!$E$4:$E$263),0),1):INDEX($W$4:$W$263,MATCH(SPC!$B$14,IF(Setup!$B$11="Weekly",'SPC Backing (Hide)'!$B$4:$B$263,'SPC Backing (Hide)'!$E$4:$E$263),0),1),'SPC Backing (Hide)'!$AO$3)</f>
        <v>#N/A</v>
      </c>
      <c r="AP241" t="e">
        <f>IF(_xlfn.PERCENTILE.INC(INDEX($W$4:$W$263,MATCH(SPC!$B$13,IF(Setup!$B$11="Weekly",'SPC Backing (Hide)'!$B$4:$B$263,'SPC Backing (Hide)'!$E$4:$E$263),0),1):INDEX($W$4:$W$263,MATCH(SPC!$B$14,IF(Setup!$B$11="Weekly",'SPC Backing (Hide)'!$B$4:$B$263,'SPC Backing (Hide)'!$E$4:$E$263),0),1),'SPC Backing (Hide)'!$AP$3)=AO241,_xlfn.PERCENTILE.INC(INDEX($W$4:$W$263,MATCH(SPC!$B$13,IF(Setup!$B$11="Weekly",'SPC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1" t="e">
        <f t="shared" si="62"/>
        <v>#N/A</v>
      </c>
    </row>
    <row r="242" spans="2:43" x14ac:dyDescent="0.35">
      <c r="B242" s="12" t="str">
        <f>Demand!C247</f>
        <v/>
      </c>
      <c r="C242" s="57" t="str">
        <f>Demand!D247</f>
        <v/>
      </c>
      <c r="D242" s="57" t="str">
        <f>Demand!E247</f>
        <v/>
      </c>
      <c r="E242" s="57" t="e">
        <f>TEXT(D242*29,"mmm")&amp;"-"&amp;IF(D242=1,MAX($C$4:C241)+1,MAX($C$4:C241))</f>
        <v>#VALUE!</v>
      </c>
      <c r="F242" s="7">
        <f>INDEX(Demand!$F$9:$T$268,MATCH('SPC Backing (Hide)'!$B242,Demand!$C$9:$C$268,0),MATCH('SPC Backing (Hide)'!F$3,Demand!$F$8:$T$8,0))</f>
        <v>0</v>
      </c>
      <c r="G242" s="5">
        <f>INDEX(Demand!$F$9:$T$268,MATCH('SPC Backing (Hide)'!$B242,Demand!$C$9:$C$268,0),MATCH('SPC Backing (Hide)'!G$3,Demand!$F$8:$T$8,0))</f>
        <v>0</v>
      </c>
      <c r="H242" s="5">
        <f>INDEX(Demand!$F$9:$T$268,MATCH('SPC Backing (Hide)'!$B242,Demand!$C$9:$C$268,0),MATCH('SPC Backing (Hide)'!H$3,Demand!$F$8:$T$8,0))</f>
        <v>0</v>
      </c>
      <c r="I242" s="5">
        <f>INDEX(Demand!$F$9:$T$268,MATCH('SPC Backing (Hide)'!$B242,Demand!$C$9:$C$268,0),MATCH('SPC Backing (Hide)'!I$3,Demand!$F$8:$T$8,0))</f>
        <v>0</v>
      </c>
      <c r="J242" s="5">
        <f>INDEX(Demand!$F$9:$T$268,MATCH('SPC Backing (Hide)'!$B242,Demand!$C$9:$C$268,0),MATCH('SPC Backing (Hide)'!J$3,Demand!$F$8:$T$8,0))</f>
        <v>0</v>
      </c>
      <c r="K242" s="5">
        <f>INDEX(Demand!$F$9:$T$268,MATCH('SPC Backing (Hide)'!$B242,Demand!$C$9:$C$268,0),MATCH('SPC Backing (Hide)'!K$3,Demand!$F$8:$T$8,0))</f>
        <v>0</v>
      </c>
      <c r="L242" s="5">
        <f>INDEX(Demand!$F$9:$T$268,MATCH('SPC Backing (Hide)'!$B242,Demand!$C$9:$C$268,0),MATCH('SPC Backing (Hide)'!L$3,Demand!$F$8:$T$8,0))</f>
        <v>0</v>
      </c>
      <c r="M242" s="5">
        <f>INDEX(Demand!$F$9:$T$268,MATCH('SPC Backing (Hide)'!$B242,Demand!$C$9:$C$268,0),MATCH('SPC Backing (Hide)'!M$3,Demand!$F$8:$T$8,0))</f>
        <v>0</v>
      </c>
      <c r="N242" s="5">
        <f>INDEX(Demand!$F$9:$T$268,MATCH('SPC Backing (Hide)'!$B242,Demand!$C$9:$C$268,0),MATCH('SPC Backing (Hide)'!N$3,Demand!$F$8:$T$8,0))</f>
        <v>0</v>
      </c>
      <c r="O242" s="5">
        <f>INDEX(Demand!$F$9:$T$268,MATCH('SPC Backing (Hide)'!$B242,Demand!$C$9:$C$268,0),MATCH('SPC Backing (Hide)'!O$3,Demand!$F$8:$T$8,0))</f>
        <v>0</v>
      </c>
      <c r="P242" s="5">
        <f>INDEX(Demand!$F$9:$T$268,MATCH('SPC Backing (Hide)'!$B242,Demand!$C$9:$C$268,0),MATCH('SPC Backing (Hide)'!P$3,Demand!$F$8:$T$8,0))</f>
        <v>0</v>
      </c>
      <c r="Q242" s="5">
        <f>INDEX(Demand!$F$9:$T$268,MATCH('SPC Backing (Hide)'!$B242,Demand!$C$9:$C$268,0),MATCH('SPC Backing (Hide)'!Q$3,Demand!$F$8:$T$8,0))</f>
        <v>0</v>
      </c>
      <c r="R242" s="5">
        <f>INDEX(Demand!$F$9:$T$268,MATCH('SPC Backing (Hide)'!$B242,Demand!$C$9:$C$268,0),MATCH('SPC Backing (Hide)'!R$3,Demand!$F$8:$T$8,0))</f>
        <v>0</v>
      </c>
      <c r="S242" s="5">
        <f>INDEX(Demand!$F$9:$T$268,MATCH('SPC Backing (Hide)'!$B242,Demand!$C$9:$C$268,0),MATCH('SPC Backing (Hide)'!S$3,Demand!$F$8:$T$8,0))</f>
        <v>0</v>
      </c>
      <c r="T242" s="6">
        <f>INDEX(Demand!$F$9:$T$268,MATCH('SPC Backing (Hide)'!$B242,Demand!$C$9:$C$268,0),MATCH('SPC Backing (Hide)'!T$3,Demand!$F$8:$T$8,0))</f>
        <v>0</v>
      </c>
      <c r="U242" s="5">
        <f t="shared" si="48"/>
        <v>0</v>
      </c>
      <c r="V242">
        <f>IF(SPC!$B$13="",1,IF(SPC!$B$12="Yes",IF(Setup!$B$11="Weekly",IF(ROW(A239)&gt;=Demand!$A$8-51,1,0),IF(ROW(A239)&gt;=Demand!$A$8-11,1,0)),IF(Setup!$B$11="Weekly",IF(AND(B242&gt;=SPC!$B$13,B242&lt;SPC!$B$14),1,0),IF(AND(MATCH(E242,$E$4:$E$263,0)&gt;=MATCH(SPC!$B$13,$E$4:$E$263,0),MATCH(E242,$E$4:$E$263,0)&lt;=MATCH(SPC!$B$14,$E$4:$E$263,0)),1,0))))</f>
        <v>1</v>
      </c>
      <c r="W242" cm="1">
        <f t="array" ref="W242">INDEX($F$4:$U$263,ROW(A239),MATCH($X$2,$F$3:$U$3,0))</f>
        <v>0</v>
      </c>
      <c r="X242" t="e">
        <f>AVERAGE(INDEX($F$4:$U$263,MATCH(SPC!$B$13,IF(Setup!$B$11="Weekly",'SPC Backing (Hide)'!$B$4:$B$263,'SPC Backing (Hide)'!$E$4:$E$263),0),MATCH($X$2,$F$3:$U$3,0)):INDEX($F$4:$U$263,MATCH(SPC!$B$14,IF(Setup!$B$11="Weekly",'SPC Backing (Hide)'!$B$4:$B$263,'SPC Backing (Hide)'!$E$4:$E$263),0),MATCH('SPC Backing (Hide)'!$X$2,'SPC Backing (Hide)'!$F$3:$U$3,0)))</f>
        <v>#N/A</v>
      </c>
      <c r="Y242" cm="1">
        <f t="array" ref="Y242">ABS(INDEX($F$4:$U$263,ROW(A239),MATCH($X$2,$F$3:$U$3,0))-INDEX($F$4:$U$263,ROW(A238),MATCH($X$2,$F$3:$U$3,0)))</f>
        <v>0</v>
      </c>
      <c r="Z242" t="e">
        <f>AVERAGE(INDEX($Y$4:$Y$263,MATCH(SPC!$B$13,IF(Setup!$B$11="Weekly",'SPC Backing (Hide)'!$B$4:$B$263,'SPC Backing (Hide)'!$E$4:$E$263),0)):INDEX($Y$4:$Y$263,MATCH(SPC!$B$14,IF(Setup!$B$11="Weekly",'SPC Backing (Hide)'!$B$4:$B$263,'SPC Backing (Hide)'!$E$4:$E$263),0),1))</f>
        <v>#N/A</v>
      </c>
      <c r="AA242" t="e">
        <f t="shared" si="49"/>
        <v>#N/A</v>
      </c>
      <c r="AB242" t="e">
        <f t="shared" si="50"/>
        <v>#N/A</v>
      </c>
      <c r="AC242" t="e">
        <f t="shared" si="51"/>
        <v>#N/A</v>
      </c>
      <c r="AD242" t="e">
        <f t="shared" si="52"/>
        <v>#N/A</v>
      </c>
      <c r="AE242" t="e">
        <f t="shared" si="53"/>
        <v>#N/A</v>
      </c>
      <c r="AF242" t="e">
        <f t="shared" si="54"/>
        <v>#N/A</v>
      </c>
      <c r="AG242" t="e">
        <f t="shared" si="55"/>
        <v>#N/A</v>
      </c>
      <c r="AH242" t="e">
        <f t="shared" si="56"/>
        <v>#N/A</v>
      </c>
      <c r="AI242" t="e">
        <f t="shared" si="63"/>
        <v>#N/A</v>
      </c>
      <c r="AJ242" t="e">
        <f t="shared" si="57"/>
        <v>#N/A</v>
      </c>
      <c r="AK242">
        <f t="shared" si="58"/>
        <v>0</v>
      </c>
      <c r="AL242" t="e">
        <f t="shared" si="59"/>
        <v>#N/A</v>
      </c>
      <c r="AM242" t="e">
        <f t="shared" si="60"/>
        <v>#N/A</v>
      </c>
      <c r="AN242" t="e">
        <f t="shared" si="61"/>
        <v>#N/A</v>
      </c>
      <c r="AO242" t="e">
        <f>_xlfn.PERCENTILE.INC(INDEX($W$4:$W$263,MATCH(SPC!$B$13,IF(Setup!$B$11="Weekly",'SPC Backing (Hide)'!$B$4:$B$263,'SPC Backing (Hide)'!$E$4:$E$263),0),1):INDEX($W$4:$W$263,MATCH(SPC!$B$14,IF(Setup!$B$11="Weekly",'SPC Backing (Hide)'!$B$4:$B$263,'SPC Backing (Hide)'!$E$4:$E$263),0),1),'SPC Backing (Hide)'!$AO$3)</f>
        <v>#N/A</v>
      </c>
      <c r="AP242" t="e">
        <f>IF(_xlfn.PERCENTILE.INC(INDEX($W$4:$W$263,MATCH(SPC!$B$13,IF(Setup!$B$11="Weekly",'SPC Backing (Hide)'!$B$4:$B$263,'SPC Backing (Hide)'!$E$4:$E$263),0),1):INDEX($W$4:$W$263,MATCH(SPC!$B$14,IF(Setup!$B$11="Weekly",'SPC Backing (Hide)'!$B$4:$B$263,'SPC Backing (Hide)'!$E$4:$E$263),0),1),'SPC Backing (Hide)'!$AP$3)=AO242,_xlfn.PERCENTILE.INC(INDEX($W$4:$W$263,MATCH(SPC!$B$13,IF(Setup!$B$11="Weekly",'SPC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2" t="e">
        <f t="shared" si="62"/>
        <v>#N/A</v>
      </c>
    </row>
    <row r="243" spans="2:43" x14ac:dyDescent="0.35">
      <c r="B243" s="12" t="str">
        <f>Demand!C248</f>
        <v/>
      </c>
      <c r="C243" s="57" t="str">
        <f>Demand!D248</f>
        <v/>
      </c>
      <c r="D243" s="57" t="str">
        <f>Demand!E248</f>
        <v/>
      </c>
      <c r="E243" s="57" t="e">
        <f>TEXT(D243*29,"mmm")&amp;"-"&amp;IF(D243=1,MAX($C$4:C242)+1,MAX($C$4:C242))</f>
        <v>#VALUE!</v>
      </c>
      <c r="F243" s="7">
        <f>INDEX(Demand!$F$9:$T$268,MATCH('SPC Backing (Hide)'!$B243,Demand!$C$9:$C$268,0),MATCH('SPC Backing (Hide)'!F$3,Demand!$F$8:$T$8,0))</f>
        <v>0</v>
      </c>
      <c r="G243" s="5">
        <f>INDEX(Demand!$F$9:$T$268,MATCH('SPC Backing (Hide)'!$B243,Demand!$C$9:$C$268,0),MATCH('SPC Backing (Hide)'!G$3,Demand!$F$8:$T$8,0))</f>
        <v>0</v>
      </c>
      <c r="H243" s="5">
        <f>INDEX(Demand!$F$9:$T$268,MATCH('SPC Backing (Hide)'!$B243,Demand!$C$9:$C$268,0),MATCH('SPC Backing (Hide)'!H$3,Demand!$F$8:$T$8,0))</f>
        <v>0</v>
      </c>
      <c r="I243" s="5">
        <f>INDEX(Demand!$F$9:$T$268,MATCH('SPC Backing (Hide)'!$B243,Demand!$C$9:$C$268,0),MATCH('SPC Backing (Hide)'!I$3,Demand!$F$8:$T$8,0))</f>
        <v>0</v>
      </c>
      <c r="J243" s="5">
        <f>INDEX(Demand!$F$9:$T$268,MATCH('SPC Backing (Hide)'!$B243,Demand!$C$9:$C$268,0),MATCH('SPC Backing (Hide)'!J$3,Demand!$F$8:$T$8,0))</f>
        <v>0</v>
      </c>
      <c r="K243" s="5">
        <f>INDEX(Demand!$F$9:$T$268,MATCH('SPC Backing (Hide)'!$B243,Demand!$C$9:$C$268,0),MATCH('SPC Backing (Hide)'!K$3,Demand!$F$8:$T$8,0))</f>
        <v>0</v>
      </c>
      <c r="L243" s="5">
        <f>INDEX(Demand!$F$9:$T$268,MATCH('SPC Backing (Hide)'!$B243,Demand!$C$9:$C$268,0),MATCH('SPC Backing (Hide)'!L$3,Demand!$F$8:$T$8,0))</f>
        <v>0</v>
      </c>
      <c r="M243" s="5">
        <f>INDEX(Demand!$F$9:$T$268,MATCH('SPC Backing (Hide)'!$B243,Demand!$C$9:$C$268,0),MATCH('SPC Backing (Hide)'!M$3,Demand!$F$8:$T$8,0))</f>
        <v>0</v>
      </c>
      <c r="N243" s="5">
        <f>INDEX(Demand!$F$9:$T$268,MATCH('SPC Backing (Hide)'!$B243,Demand!$C$9:$C$268,0),MATCH('SPC Backing (Hide)'!N$3,Demand!$F$8:$T$8,0))</f>
        <v>0</v>
      </c>
      <c r="O243" s="5">
        <f>INDEX(Demand!$F$9:$T$268,MATCH('SPC Backing (Hide)'!$B243,Demand!$C$9:$C$268,0),MATCH('SPC Backing (Hide)'!O$3,Demand!$F$8:$T$8,0))</f>
        <v>0</v>
      </c>
      <c r="P243" s="5">
        <f>INDEX(Demand!$F$9:$T$268,MATCH('SPC Backing (Hide)'!$B243,Demand!$C$9:$C$268,0),MATCH('SPC Backing (Hide)'!P$3,Demand!$F$8:$T$8,0))</f>
        <v>0</v>
      </c>
      <c r="Q243" s="5">
        <f>INDEX(Demand!$F$9:$T$268,MATCH('SPC Backing (Hide)'!$B243,Demand!$C$9:$C$268,0),MATCH('SPC Backing (Hide)'!Q$3,Demand!$F$8:$T$8,0))</f>
        <v>0</v>
      </c>
      <c r="R243" s="5">
        <f>INDEX(Demand!$F$9:$T$268,MATCH('SPC Backing (Hide)'!$B243,Demand!$C$9:$C$268,0),MATCH('SPC Backing (Hide)'!R$3,Demand!$F$8:$T$8,0))</f>
        <v>0</v>
      </c>
      <c r="S243" s="5">
        <f>INDEX(Demand!$F$9:$T$268,MATCH('SPC Backing (Hide)'!$B243,Demand!$C$9:$C$268,0),MATCH('SPC Backing (Hide)'!S$3,Demand!$F$8:$T$8,0))</f>
        <v>0</v>
      </c>
      <c r="T243" s="6">
        <f>INDEX(Demand!$F$9:$T$268,MATCH('SPC Backing (Hide)'!$B243,Demand!$C$9:$C$268,0),MATCH('SPC Backing (Hide)'!T$3,Demand!$F$8:$T$8,0))</f>
        <v>0</v>
      </c>
      <c r="U243" s="5">
        <f t="shared" si="48"/>
        <v>0</v>
      </c>
      <c r="V243">
        <f>IF(SPC!$B$13="",1,IF(SPC!$B$12="Yes",IF(Setup!$B$11="Weekly",IF(ROW(A240)&gt;=Demand!$A$8-51,1,0),IF(ROW(A240)&gt;=Demand!$A$8-11,1,0)),IF(Setup!$B$11="Weekly",IF(AND(B243&gt;=SPC!$B$13,B243&lt;SPC!$B$14),1,0),IF(AND(MATCH(E243,$E$4:$E$263,0)&gt;=MATCH(SPC!$B$13,$E$4:$E$263,0),MATCH(E243,$E$4:$E$263,0)&lt;=MATCH(SPC!$B$14,$E$4:$E$263,0)),1,0))))</f>
        <v>1</v>
      </c>
      <c r="W243" cm="1">
        <f t="array" ref="W243">INDEX($F$4:$U$263,ROW(A240),MATCH($X$2,$F$3:$U$3,0))</f>
        <v>0</v>
      </c>
      <c r="X243" t="e">
        <f>AVERAGE(INDEX($F$4:$U$263,MATCH(SPC!$B$13,IF(Setup!$B$11="Weekly",'SPC Backing (Hide)'!$B$4:$B$263,'SPC Backing (Hide)'!$E$4:$E$263),0),MATCH($X$2,$F$3:$U$3,0)):INDEX($F$4:$U$263,MATCH(SPC!$B$14,IF(Setup!$B$11="Weekly",'SPC Backing (Hide)'!$B$4:$B$263,'SPC Backing (Hide)'!$E$4:$E$263),0),MATCH('SPC Backing (Hide)'!$X$2,'SPC Backing (Hide)'!$F$3:$U$3,0)))</f>
        <v>#N/A</v>
      </c>
      <c r="Y243" cm="1">
        <f t="array" ref="Y243">ABS(INDEX($F$4:$U$263,ROW(A240),MATCH($X$2,$F$3:$U$3,0))-INDEX($F$4:$U$263,ROW(A239),MATCH($X$2,$F$3:$U$3,0)))</f>
        <v>0</v>
      </c>
      <c r="Z243" t="e">
        <f>AVERAGE(INDEX($Y$4:$Y$263,MATCH(SPC!$B$13,IF(Setup!$B$11="Weekly",'SPC Backing (Hide)'!$B$4:$B$263,'SPC Backing (Hide)'!$E$4:$E$263),0)):INDEX($Y$4:$Y$263,MATCH(SPC!$B$14,IF(Setup!$B$11="Weekly",'SPC Backing (Hide)'!$B$4:$B$263,'SPC Backing (Hide)'!$E$4:$E$263),0),1))</f>
        <v>#N/A</v>
      </c>
      <c r="AA243" t="e">
        <f t="shared" si="49"/>
        <v>#N/A</v>
      </c>
      <c r="AB243" t="e">
        <f t="shared" si="50"/>
        <v>#N/A</v>
      </c>
      <c r="AC243" t="e">
        <f t="shared" si="51"/>
        <v>#N/A</v>
      </c>
      <c r="AD243" t="e">
        <f t="shared" si="52"/>
        <v>#N/A</v>
      </c>
      <c r="AE243" t="e">
        <f t="shared" si="53"/>
        <v>#N/A</v>
      </c>
      <c r="AF243" t="e">
        <f t="shared" si="54"/>
        <v>#N/A</v>
      </c>
      <c r="AG243" t="e">
        <f t="shared" si="55"/>
        <v>#N/A</v>
      </c>
      <c r="AH243" t="e">
        <f t="shared" si="56"/>
        <v>#N/A</v>
      </c>
      <c r="AI243" t="e">
        <f t="shared" si="63"/>
        <v>#N/A</v>
      </c>
      <c r="AJ243" t="e">
        <f t="shared" si="57"/>
        <v>#N/A</v>
      </c>
      <c r="AK243">
        <f t="shared" si="58"/>
        <v>0</v>
      </c>
      <c r="AL243" t="e">
        <f t="shared" si="59"/>
        <v>#N/A</v>
      </c>
      <c r="AM243" t="e">
        <f t="shared" si="60"/>
        <v>#N/A</v>
      </c>
      <c r="AN243" t="e">
        <f t="shared" si="61"/>
        <v>#N/A</v>
      </c>
      <c r="AO243" t="e">
        <f>_xlfn.PERCENTILE.INC(INDEX($W$4:$W$263,MATCH(SPC!$B$13,IF(Setup!$B$11="Weekly",'SPC Backing (Hide)'!$B$4:$B$263,'SPC Backing (Hide)'!$E$4:$E$263),0),1):INDEX($W$4:$W$263,MATCH(SPC!$B$14,IF(Setup!$B$11="Weekly",'SPC Backing (Hide)'!$B$4:$B$263,'SPC Backing (Hide)'!$E$4:$E$263),0),1),'SPC Backing (Hide)'!$AO$3)</f>
        <v>#N/A</v>
      </c>
      <c r="AP243" t="e">
        <f>IF(_xlfn.PERCENTILE.INC(INDEX($W$4:$W$263,MATCH(SPC!$B$13,IF(Setup!$B$11="Weekly",'SPC Backing (Hide)'!$B$4:$B$263,'SPC Backing (Hide)'!$E$4:$E$263),0),1):INDEX($W$4:$W$263,MATCH(SPC!$B$14,IF(Setup!$B$11="Weekly",'SPC Backing (Hide)'!$B$4:$B$263,'SPC Backing (Hide)'!$E$4:$E$263),0),1),'SPC Backing (Hide)'!$AP$3)=AO243,_xlfn.PERCENTILE.INC(INDEX($W$4:$W$263,MATCH(SPC!$B$13,IF(Setup!$B$11="Weekly",'SPC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3" t="e">
        <f t="shared" si="62"/>
        <v>#N/A</v>
      </c>
    </row>
    <row r="244" spans="2:43" x14ac:dyDescent="0.35">
      <c r="B244" s="12" t="str">
        <f>Demand!C249</f>
        <v/>
      </c>
      <c r="C244" s="57" t="str">
        <f>Demand!D249</f>
        <v/>
      </c>
      <c r="D244" s="57" t="str">
        <f>Demand!E249</f>
        <v/>
      </c>
      <c r="E244" s="57" t="e">
        <f>TEXT(D244*29,"mmm")&amp;"-"&amp;IF(D244=1,MAX($C$4:C243)+1,MAX($C$4:C243))</f>
        <v>#VALUE!</v>
      </c>
      <c r="F244" s="7">
        <f>INDEX(Demand!$F$9:$T$268,MATCH('SPC Backing (Hide)'!$B244,Demand!$C$9:$C$268,0),MATCH('SPC Backing (Hide)'!F$3,Demand!$F$8:$T$8,0))</f>
        <v>0</v>
      </c>
      <c r="G244" s="5">
        <f>INDEX(Demand!$F$9:$T$268,MATCH('SPC Backing (Hide)'!$B244,Demand!$C$9:$C$268,0),MATCH('SPC Backing (Hide)'!G$3,Demand!$F$8:$T$8,0))</f>
        <v>0</v>
      </c>
      <c r="H244" s="5">
        <f>INDEX(Demand!$F$9:$T$268,MATCH('SPC Backing (Hide)'!$B244,Demand!$C$9:$C$268,0),MATCH('SPC Backing (Hide)'!H$3,Demand!$F$8:$T$8,0))</f>
        <v>0</v>
      </c>
      <c r="I244" s="5">
        <f>INDEX(Demand!$F$9:$T$268,MATCH('SPC Backing (Hide)'!$B244,Demand!$C$9:$C$268,0),MATCH('SPC Backing (Hide)'!I$3,Demand!$F$8:$T$8,0))</f>
        <v>0</v>
      </c>
      <c r="J244" s="5">
        <f>INDEX(Demand!$F$9:$T$268,MATCH('SPC Backing (Hide)'!$B244,Demand!$C$9:$C$268,0),MATCH('SPC Backing (Hide)'!J$3,Demand!$F$8:$T$8,0))</f>
        <v>0</v>
      </c>
      <c r="K244" s="5">
        <f>INDEX(Demand!$F$9:$T$268,MATCH('SPC Backing (Hide)'!$B244,Demand!$C$9:$C$268,0),MATCH('SPC Backing (Hide)'!K$3,Demand!$F$8:$T$8,0))</f>
        <v>0</v>
      </c>
      <c r="L244" s="5">
        <f>INDEX(Demand!$F$9:$T$268,MATCH('SPC Backing (Hide)'!$B244,Demand!$C$9:$C$268,0),MATCH('SPC Backing (Hide)'!L$3,Demand!$F$8:$T$8,0))</f>
        <v>0</v>
      </c>
      <c r="M244" s="5">
        <f>INDEX(Demand!$F$9:$T$268,MATCH('SPC Backing (Hide)'!$B244,Demand!$C$9:$C$268,0),MATCH('SPC Backing (Hide)'!M$3,Demand!$F$8:$T$8,0))</f>
        <v>0</v>
      </c>
      <c r="N244" s="5">
        <f>INDEX(Demand!$F$9:$T$268,MATCH('SPC Backing (Hide)'!$B244,Demand!$C$9:$C$268,0),MATCH('SPC Backing (Hide)'!N$3,Demand!$F$8:$T$8,0))</f>
        <v>0</v>
      </c>
      <c r="O244" s="5">
        <f>INDEX(Demand!$F$9:$T$268,MATCH('SPC Backing (Hide)'!$B244,Demand!$C$9:$C$268,0),MATCH('SPC Backing (Hide)'!O$3,Demand!$F$8:$T$8,0))</f>
        <v>0</v>
      </c>
      <c r="P244" s="5">
        <f>INDEX(Demand!$F$9:$T$268,MATCH('SPC Backing (Hide)'!$B244,Demand!$C$9:$C$268,0),MATCH('SPC Backing (Hide)'!P$3,Demand!$F$8:$T$8,0))</f>
        <v>0</v>
      </c>
      <c r="Q244" s="5">
        <f>INDEX(Demand!$F$9:$T$268,MATCH('SPC Backing (Hide)'!$B244,Demand!$C$9:$C$268,0),MATCH('SPC Backing (Hide)'!Q$3,Demand!$F$8:$T$8,0))</f>
        <v>0</v>
      </c>
      <c r="R244" s="5">
        <f>INDEX(Demand!$F$9:$T$268,MATCH('SPC Backing (Hide)'!$B244,Demand!$C$9:$C$268,0),MATCH('SPC Backing (Hide)'!R$3,Demand!$F$8:$T$8,0))</f>
        <v>0</v>
      </c>
      <c r="S244" s="5">
        <f>INDEX(Demand!$F$9:$T$268,MATCH('SPC Backing (Hide)'!$B244,Demand!$C$9:$C$268,0),MATCH('SPC Backing (Hide)'!S$3,Demand!$F$8:$T$8,0))</f>
        <v>0</v>
      </c>
      <c r="T244" s="6">
        <f>INDEX(Demand!$F$9:$T$268,MATCH('SPC Backing (Hide)'!$B244,Demand!$C$9:$C$268,0),MATCH('SPC Backing (Hide)'!T$3,Demand!$F$8:$T$8,0))</f>
        <v>0</v>
      </c>
      <c r="U244" s="5">
        <f t="shared" si="48"/>
        <v>0</v>
      </c>
      <c r="V244">
        <f>IF(SPC!$B$13="",1,IF(SPC!$B$12="Yes",IF(Setup!$B$11="Weekly",IF(ROW(A241)&gt;=Demand!$A$8-51,1,0),IF(ROW(A241)&gt;=Demand!$A$8-11,1,0)),IF(Setup!$B$11="Weekly",IF(AND(B244&gt;=SPC!$B$13,B244&lt;SPC!$B$14),1,0),IF(AND(MATCH(E244,$E$4:$E$263,0)&gt;=MATCH(SPC!$B$13,$E$4:$E$263,0),MATCH(E244,$E$4:$E$263,0)&lt;=MATCH(SPC!$B$14,$E$4:$E$263,0)),1,0))))</f>
        <v>1</v>
      </c>
      <c r="W244" cm="1">
        <f t="array" ref="W244">INDEX($F$4:$U$263,ROW(A241),MATCH($X$2,$F$3:$U$3,0))</f>
        <v>0</v>
      </c>
      <c r="X244" t="e">
        <f>AVERAGE(INDEX($F$4:$U$263,MATCH(SPC!$B$13,IF(Setup!$B$11="Weekly",'SPC Backing (Hide)'!$B$4:$B$263,'SPC Backing (Hide)'!$E$4:$E$263),0),MATCH($X$2,$F$3:$U$3,0)):INDEX($F$4:$U$263,MATCH(SPC!$B$14,IF(Setup!$B$11="Weekly",'SPC Backing (Hide)'!$B$4:$B$263,'SPC Backing (Hide)'!$E$4:$E$263),0),MATCH('SPC Backing (Hide)'!$X$2,'SPC Backing (Hide)'!$F$3:$U$3,0)))</f>
        <v>#N/A</v>
      </c>
      <c r="Y244" cm="1">
        <f t="array" ref="Y244">ABS(INDEX($F$4:$U$263,ROW(A241),MATCH($X$2,$F$3:$U$3,0))-INDEX($F$4:$U$263,ROW(A240),MATCH($X$2,$F$3:$U$3,0)))</f>
        <v>0</v>
      </c>
      <c r="Z244" t="e">
        <f>AVERAGE(INDEX($Y$4:$Y$263,MATCH(SPC!$B$13,IF(Setup!$B$11="Weekly",'SPC Backing (Hide)'!$B$4:$B$263,'SPC Backing (Hide)'!$E$4:$E$263),0)):INDEX($Y$4:$Y$263,MATCH(SPC!$B$14,IF(Setup!$B$11="Weekly",'SPC Backing (Hide)'!$B$4:$B$263,'SPC Backing (Hide)'!$E$4:$E$263),0),1))</f>
        <v>#N/A</v>
      </c>
      <c r="AA244" t="e">
        <f t="shared" si="49"/>
        <v>#N/A</v>
      </c>
      <c r="AB244" t="e">
        <f t="shared" si="50"/>
        <v>#N/A</v>
      </c>
      <c r="AC244" t="e">
        <f t="shared" si="51"/>
        <v>#N/A</v>
      </c>
      <c r="AD244" t="e">
        <f t="shared" si="52"/>
        <v>#N/A</v>
      </c>
      <c r="AE244" t="e">
        <f t="shared" si="53"/>
        <v>#N/A</v>
      </c>
      <c r="AF244" t="e">
        <f t="shared" si="54"/>
        <v>#N/A</v>
      </c>
      <c r="AG244" t="e">
        <f t="shared" si="55"/>
        <v>#N/A</v>
      </c>
      <c r="AH244" t="e">
        <f t="shared" si="56"/>
        <v>#N/A</v>
      </c>
      <c r="AI244" t="e">
        <f t="shared" si="63"/>
        <v>#N/A</v>
      </c>
      <c r="AJ244" t="e">
        <f t="shared" si="57"/>
        <v>#N/A</v>
      </c>
      <c r="AK244">
        <f t="shared" si="58"/>
        <v>0</v>
      </c>
      <c r="AL244" t="e">
        <f t="shared" si="59"/>
        <v>#N/A</v>
      </c>
      <c r="AM244" t="e">
        <f t="shared" si="60"/>
        <v>#N/A</v>
      </c>
      <c r="AN244" t="e">
        <f t="shared" si="61"/>
        <v>#N/A</v>
      </c>
      <c r="AO244" t="e">
        <f>_xlfn.PERCENTILE.INC(INDEX($W$4:$W$263,MATCH(SPC!$B$13,IF(Setup!$B$11="Weekly",'SPC Backing (Hide)'!$B$4:$B$263,'SPC Backing (Hide)'!$E$4:$E$263),0),1):INDEX($W$4:$W$263,MATCH(SPC!$B$14,IF(Setup!$B$11="Weekly",'SPC Backing (Hide)'!$B$4:$B$263,'SPC Backing (Hide)'!$E$4:$E$263),0),1),'SPC Backing (Hide)'!$AO$3)</f>
        <v>#N/A</v>
      </c>
      <c r="AP244" t="e">
        <f>IF(_xlfn.PERCENTILE.INC(INDEX($W$4:$W$263,MATCH(SPC!$B$13,IF(Setup!$B$11="Weekly",'SPC Backing (Hide)'!$B$4:$B$263,'SPC Backing (Hide)'!$E$4:$E$263),0),1):INDEX($W$4:$W$263,MATCH(SPC!$B$14,IF(Setup!$B$11="Weekly",'SPC Backing (Hide)'!$B$4:$B$263,'SPC Backing (Hide)'!$E$4:$E$263),0),1),'SPC Backing (Hide)'!$AP$3)=AO244,_xlfn.PERCENTILE.INC(INDEX($W$4:$W$263,MATCH(SPC!$B$13,IF(Setup!$B$11="Weekly",'SPC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4" t="e">
        <f t="shared" si="62"/>
        <v>#N/A</v>
      </c>
    </row>
    <row r="245" spans="2:43" x14ac:dyDescent="0.35">
      <c r="B245" s="12" t="str">
        <f>Demand!C250</f>
        <v/>
      </c>
      <c r="C245" s="57" t="str">
        <f>Demand!D250</f>
        <v/>
      </c>
      <c r="D245" s="57" t="str">
        <f>Demand!E250</f>
        <v/>
      </c>
      <c r="E245" s="57" t="e">
        <f>TEXT(D245*29,"mmm")&amp;"-"&amp;IF(D245=1,MAX($C$4:C244)+1,MAX($C$4:C244))</f>
        <v>#VALUE!</v>
      </c>
      <c r="F245" s="7">
        <f>INDEX(Demand!$F$9:$T$268,MATCH('SPC Backing (Hide)'!$B245,Demand!$C$9:$C$268,0),MATCH('SPC Backing (Hide)'!F$3,Demand!$F$8:$T$8,0))</f>
        <v>0</v>
      </c>
      <c r="G245" s="5">
        <f>INDEX(Demand!$F$9:$T$268,MATCH('SPC Backing (Hide)'!$B245,Demand!$C$9:$C$268,0),MATCH('SPC Backing (Hide)'!G$3,Demand!$F$8:$T$8,0))</f>
        <v>0</v>
      </c>
      <c r="H245" s="5">
        <f>INDEX(Demand!$F$9:$T$268,MATCH('SPC Backing (Hide)'!$B245,Demand!$C$9:$C$268,0),MATCH('SPC Backing (Hide)'!H$3,Demand!$F$8:$T$8,0))</f>
        <v>0</v>
      </c>
      <c r="I245" s="5">
        <f>INDEX(Demand!$F$9:$T$268,MATCH('SPC Backing (Hide)'!$B245,Demand!$C$9:$C$268,0),MATCH('SPC Backing (Hide)'!I$3,Demand!$F$8:$T$8,0))</f>
        <v>0</v>
      </c>
      <c r="J245" s="5">
        <f>INDEX(Demand!$F$9:$T$268,MATCH('SPC Backing (Hide)'!$B245,Demand!$C$9:$C$268,0),MATCH('SPC Backing (Hide)'!J$3,Demand!$F$8:$T$8,0))</f>
        <v>0</v>
      </c>
      <c r="K245" s="5">
        <f>INDEX(Demand!$F$9:$T$268,MATCH('SPC Backing (Hide)'!$B245,Demand!$C$9:$C$268,0),MATCH('SPC Backing (Hide)'!K$3,Demand!$F$8:$T$8,0))</f>
        <v>0</v>
      </c>
      <c r="L245" s="5">
        <f>INDEX(Demand!$F$9:$T$268,MATCH('SPC Backing (Hide)'!$B245,Demand!$C$9:$C$268,0),MATCH('SPC Backing (Hide)'!L$3,Demand!$F$8:$T$8,0))</f>
        <v>0</v>
      </c>
      <c r="M245" s="5">
        <f>INDEX(Demand!$F$9:$T$268,MATCH('SPC Backing (Hide)'!$B245,Demand!$C$9:$C$268,0),MATCH('SPC Backing (Hide)'!M$3,Demand!$F$8:$T$8,0))</f>
        <v>0</v>
      </c>
      <c r="N245" s="5">
        <f>INDEX(Demand!$F$9:$T$268,MATCH('SPC Backing (Hide)'!$B245,Demand!$C$9:$C$268,0),MATCH('SPC Backing (Hide)'!N$3,Demand!$F$8:$T$8,0))</f>
        <v>0</v>
      </c>
      <c r="O245" s="5">
        <f>INDEX(Demand!$F$9:$T$268,MATCH('SPC Backing (Hide)'!$B245,Demand!$C$9:$C$268,0),MATCH('SPC Backing (Hide)'!O$3,Demand!$F$8:$T$8,0))</f>
        <v>0</v>
      </c>
      <c r="P245" s="5">
        <f>INDEX(Demand!$F$9:$T$268,MATCH('SPC Backing (Hide)'!$B245,Demand!$C$9:$C$268,0),MATCH('SPC Backing (Hide)'!P$3,Demand!$F$8:$T$8,0))</f>
        <v>0</v>
      </c>
      <c r="Q245" s="5">
        <f>INDEX(Demand!$F$9:$T$268,MATCH('SPC Backing (Hide)'!$B245,Demand!$C$9:$C$268,0),MATCH('SPC Backing (Hide)'!Q$3,Demand!$F$8:$T$8,0))</f>
        <v>0</v>
      </c>
      <c r="R245" s="5">
        <f>INDEX(Demand!$F$9:$T$268,MATCH('SPC Backing (Hide)'!$B245,Demand!$C$9:$C$268,0),MATCH('SPC Backing (Hide)'!R$3,Demand!$F$8:$T$8,0))</f>
        <v>0</v>
      </c>
      <c r="S245" s="5">
        <f>INDEX(Demand!$F$9:$T$268,MATCH('SPC Backing (Hide)'!$B245,Demand!$C$9:$C$268,0),MATCH('SPC Backing (Hide)'!S$3,Demand!$F$8:$T$8,0))</f>
        <v>0</v>
      </c>
      <c r="T245" s="6">
        <f>INDEX(Demand!$F$9:$T$268,MATCH('SPC Backing (Hide)'!$B245,Demand!$C$9:$C$268,0),MATCH('SPC Backing (Hide)'!T$3,Demand!$F$8:$T$8,0))</f>
        <v>0</v>
      </c>
      <c r="U245" s="5">
        <f t="shared" si="48"/>
        <v>0</v>
      </c>
      <c r="V245">
        <f>IF(SPC!$B$13="",1,IF(SPC!$B$12="Yes",IF(Setup!$B$11="Weekly",IF(ROW(A242)&gt;=Demand!$A$8-51,1,0),IF(ROW(A242)&gt;=Demand!$A$8-11,1,0)),IF(Setup!$B$11="Weekly",IF(AND(B245&gt;=SPC!$B$13,B245&lt;SPC!$B$14),1,0),IF(AND(MATCH(E245,$E$4:$E$263,0)&gt;=MATCH(SPC!$B$13,$E$4:$E$263,0),MATCH(E245,$E$4:$E$263,0)&lt;=MATCH(SPC!$B$14,$E$4:$E$263,0)),1,0))))</f>
        <v>1</v>
      </c>
      <c r="W245" cm="1">
        <f t="array" ref="W245">INDEX($F$4:$U$263,ROW(A242),MATCH($X$2,$F$3:$U$3,0))</f>
        <v>0</v>
      </c>
      <c r="X245" t="e">
        <f>AVERAGE(INDEX($F$4:$U$263,MATCH(SPC!$B$13,IF(Setup!$B$11="Weekly",'SPC Backing (Hide)'!$B$4:$B$263,'SPC Backing (Hide)'!$E$4:$E$263),0),MATCH($X$2,$F$3:$U$3,0)):INDEX($F$4:$U$263,MATCH(SPC!$B$14,IF(Setup!$B$11="Weekly",'SPC Backing (Hide)'!$B$4:$B$263,'SPC Backing (Hide)'!$E$4:$E$263),0),MATCH('SPC Backing (Hide)'!$X$2,'SPC Backing (Hide)'!$F$3:$U$3,0)))</f>
        <v>#N/A</v>
      </c>
      <c r="Y245" cm="1">
        <f t="array" ref="Y245">ABS(INDEX($F$4:$U$263,ROW(A242),MATCH($X$2,$F$3:$U$3,0))-INDEX($F$4:$U$263,ROW(A241),MATCH($X$2,$F$3:$U$3,0)))</f>
        <v>0</v>
      </c>
      <c r="Z245" t="e">
        <f>AVERAGE(INDEX($Y$4:$Y$263,MATCH(SPC!$B$13,IF(Setup!$B$11="Weekly",'SPC Backing (Hide)'!$B$4:$B$263,'SPC Backing (Hide)'!$E$4:$E$263),0)):INDEX($Y$4:$Y$263,MATCH(SPC!$B$14,IF(Setup!$B$11="Weekly",'SPC Backing (Hide)'!$B$4:$B$263,'SPC Backing (Hide)'!$E$4:$E$263),0),1))</f>
        <v>#N/A</v>
      </c>
      <c r="AA245" t="e">
        <f t="shared" si="49"/>
        <v>#N/A</v>
      </c>
      <c r="AB245" t="e">
        <f t="shared" si="50"/>
        <v>#N/A</v>
      </c>
      <c r="AC245" t="e">
        <f t="shared" si="51"/>
        <v>#N/A</v>
      </c>
      <c r="AD245" t="e">
        <f t="shared" si="52"/>
        <v>#N/A</v>
      </c>
      <c r="AE245" t="e">
        <f t="shared" si="53"/>
        <v>#N/A</v>
      </c>
      <c r="AF245" t="e">
        <f t="shared" si="54"/>
        <v>#N/A</v>
      </c>
      <c r="AG245" t="e">
        <f t="shared" si="55"/>
        <v>#N/A</v>
      </c>
      <c r="AH245" t="e">
        <f t="shared" si="56"/>
        <v>#N/A</v>
      </c>
      <c r="AI245" t="e">
        <f t="shared" si="63"/>
        <v>#N/A</v>
      </c>
      <c r="AJ245" t="e">
        <f t="shared" si="57"/>
        <v>#N/A</v>
      </c>
      <c r="AK245">
        <f t="shared" si="58"/>
        <v>0</v>
      </c>
      <c r="AL245" t="e">
        <f t="shared" si="59"/>
        <v>#N/A</v>
      </c>
      <c r="AM245" t="e">
        <f t="shared" si="60"/>
        <v>#N/A</v>
      </c>
      <c r="AN245" t="e">
        <f t="shared" si="61"/>
        <v>#N/A</v>
      </c>
      <c r="AO245" t="e">
        <f>_xlfn.PERCENTILE.INC(INDEX($W$4:$W$263,MATCH(SPC!$B$13,IF(Setup!$B$11="Weekly",'SPC Backing (Hide)'!$B$4:$B$263,'SPC Backing (Hide)'!$E$4:$E$263),0),1):INDEX($W$4:$W$263,MATCH(SPC!$B$14,IF(Setup!$B$11="Weekly",'SPC Backing (Hide)'!$B$4:$B$263,'SPC Backing (Hide)'!$E$4:$E$263),0),1),'SPC Backing (Hide)'!$AO$3)</f>
        <v>#N/A</v>
      </c>
      <c r="AP245" t="e">
        <f>IF(_xlfn.PERCENTILE.INC(INDEX($W$4:$W$263,MATCH(SPC!$B$13,IF(Setup!$B$11="Weekly",'SPC Backing (Hide)'!$B$4:$B$263,'SPC Backing (Hide)'!$E$4:$E$263),0),1):INDEX($W$4:$W$263,MATCH(SPC!$B$14,IF(Setup!$B$11="Weekly",'SPC Backing (Hide)'!$B$4:$B$263,'SPC Backing (Hide)'!$E$4:$E$263),0),1),'SPC Backing (Hide)'!$AP$3)=AO245,_xlfn.PERCENTILE.INC(INDEX($W$4:$W$263,MATCH(SPC!$B$13,IF(Setup!$B$11="Weekly",'SPC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5" t="e">
        <f t="shared" si="62"/>
        <v>#N/A</v>
      </c>
    </row>
    <row r="246" spans="2:43" x14ac:dyDescent="0.35">
      <c r="B246" s="12" t="str">
        <f>Demand!C251</f>
        <v/>
      </c>
      <c r="C246" s="57" t="str">
        <f>Demand!D251</f>
        <v/>
      </c>
      <c r="D246" s="57" t="str">
        <f>Demand!E251</f>
        <v/>
      </c>
      <c r="E246" s="57" t="e">
        <f>TEXT(D246*29,"mmm")&amp;"-"&amp;IF(D246=1,MAX($C$4:C245)+1,MAX($C$4:C245))</f>
        <v>#VALUE!</v>
      </c>
      <c r="F246" s="7">
        <f>INDEX(Demand!$F$9:$T$268,MATCH('SPC Backing (Hide)'!$B246,Demand!$C$9:$C$268,0),MATCH('SPC Backing (Hide)'!F$3,Demand!$F$8:$T$8,0))</f>
        <v>0</v>
      </c>
      <c r="G246" s="5">
        <f>INDEX(Demand!$F$9:$T$268,MATCH('SPC Backing (Hide)'!$B246,Demand!$C$9:$C$268,0),MATCH('SPC Backing (Hide)'!G$3,Demand!$F$8:$T$8,0))</f>
        <v>0</v>
      </c>
      <c r="H246" s="5">
        <f>INDEX(Demand!$F$9:$T$268,MATCH('SPC Backing (Hide)'!$B246,Demand!$C$9:$C$268,0),MATCH('SPC Backing (Hide)'!H$3,Demand!$F$8:$T$8,0))</f>
        <v>0</v>
      </c>
      <c r="I246" s="5">
        <f>INDEX(Demand!$F$9:$T$268,MATCH('SPC Backing (Hide)'!$B246,Demand!$C$9:$C$268,0),MATCH('SPC Backing (Hide)'!I$3,Demand!$F$8:$T$8,0))</f>
        <v>0</v>
      </c>
      <c r="J246" s="5">
        <f>INDEX(Demand!$F$9:$T$268,MATCH('SPC Backing (Hide)'!$B246,Demand!$C$9:$C$268,0),MATCH('SPC Backing (Hide)'!J$3,Demand!$F$8:$T$8,0))</f>
        <v>0</v>
      </c>
      <c r="K246" s="5">
        <f>INDEX(Demand!$F$9:$T$268,MATCH('SPC Backing (Hide)'!$B246,Demand!$C$9:$C$268,0),MATCH('SPC Backing (Hide)'!K$3,Demand!$F$8:$T$8,0))</f>
        <v>0</v>
      </c>
      <c r="L246" s="5">
        <f>INDEX(Demand!$F$9:$T$268,MATCH('SPC Backing (Hide)'!$B246,Demand!$C$9:$C$268,0),MATCH('SPC Backing (Hide)'!L$3,Demand!$F$8:$T$8,0))</f>
        <v>0</v>
      </c>
      <c r="M246" s="5">
        <f>INDEX(Demand!$F$9:$T$268,MATCH('SPC Backing (Hide)'!$B246,Demand!$C$9:$C$268,0),MATCH('SPC Backing (Hide)'!M$3,Demand!$F$8:$T$8,0))</f>
        <v>0</v>
      </c>
      <c r="N246" s="5">
        <f>INDEX(Demand!$F$9:$T$268,MATCH('SPC Backing (Hide)'!$B246,Demand!$C$9:$C$268,0),MATCH('SPC Backing (Hide)'!N$3,Demand!$F$8:$T$8,0))</f>
        <v>0</v>
      </c>
      <c r="O246" s="5">
        <f>INDEX(Demand!$F$9:$T$268,MATCH('SPC Backing (Hide)'!$B246,Demand!$C$9:$C$268,0),MATCH('SPC Backing (Hide)'!O$3,Demand!$F$8:$T$8,0))</f>
        <v>0</v>
      </c>
      <c r="P246" s="5">
        <f>INDEX(Demand!$F$9:$T$268,MATCH('SPC Backing (Hide)'!$B246,Demand!$C$9:$C$268,0),MATCH('SPC Backing (Hide)'!P$3,Demand!$F$8:$T$8,0))</f>
        <v>0</v>
      </c>
      <c r="Q246" s="5">
        <f>INDEX(Demand!$F$9:$T$268,MATCH('SPC Backing (Hide)'!$B246,Demand!$C$9:$C$268,0),MATCH('SPC Backing (Hide)'!Q$3,Demand!$F$8:$T$8,0))</f>
        <v>0</v>
      </c>
      <c r="R246" s="5">
        <f>INDEX(Demand!$F$9:$T$268,MATCH('SPC Backing (Hide)'!$B246,Demand!$C$9:$C$268,0),MATCH('SPC Backing (Hide)'!R$3,Demand!$F$8:$T$8,0))</f>
        <v>0</v>
      </c>
      <c r="S246" s="5">
        <f>INDEX(Demand!$F$9:$T$268,MATCH('SPC Backing (Hide)'!$B246,Demand!$C$9:$C$268,0),MATCH('SPC Backing (Hide)'!S$3,Demand!$F$8:$T$8,0))</f>
        <v>0</v>
      </c>
      <c r="T246" s="6">
        <f>INDEX(Demand!$F$9:$T$268,MATCH('SPC Backing (Hide)'!$B246,Demand!$C$9:$C$268,0),MATCH('SPC Backing (Hide)'!T$3,Demand!$F$8:$T$8,0))</f>
        <v>0</v>
      </c>
      <c r="U246" s="5">
        <f t="shared" si="48"/>
        <v>0</v>
      </c>
      <c r="V246">
        <f>IF(SPC!$B$13="",1,IF(SPC!$B$12="Yes",IF(Setup!$B$11="Weekly",IF(ROW(A243)&gt;=Demand!$A$8-51,1,0),IF(ROW(A243)&gt;=Demand!$A$8-11,1,0)),IF(Setup!$B$11="Weekly",IF(AND(B246&gt;=SPC!$B$13,B246&lt;SPC!$B$14),1,0),IF(AND(MATCH(E246,$E$4:$E$263,0)&gt;=MATCH(SPC!$B$13,$E$4:$E$263,0),MATCH(E246,$E$4:$E$263,0)&lt;=MATCH(SPC!$B$14,$E$4:$E$263,0)),1,0))))</f>
        <v>1</v>
      </c>
      <c r="W246" cm="1">
        <f t="array" ref="W246">INDEX($F$4:$U$263,ROW(A243),MATCH($X$2,$F$3:$U$3,0))</f>
        <v>0</v>
      </c>
      <c r="X246" t="e">
        <f>AVERAGE(INDEX($F$4:$U$263,MATCH(SPC!$B$13,IF(Setup!$B$11="Weekly",'SPC Backing (Hide)'!$B$4:$B$263,'SPC Backing (Hide)'!$E$4:$E$263),0),MATCH($X$2,$F$3:$U$3,0)):INDEX($F$4:$U$263,MATCH(SPC!$B$14,IF(Setup!$B$11="Weekly",'SPC Backing (Hide)'!$B$4:$B$263,'SPC Backing (Hide)'!$E$4:$E$263),0),MATCH('SPC Backing (Hide)'!$X$2,'SPC Backing (Hide)'!$F$3:$U$3,0)))</f>
        <v>#N/A</v>
      </c>
      <c r="Y246" cm="1">
        <f t="array" ref="Y246">ABS(INDEX($F$4:$U$263,ROW(A243),MATCH($X$2,$F$3:$U$3,0))-INDEX($F$4:$U$263,ROW(A242),MATCH($X$2,$F$3:$U$3,0)))</f>
        <v>0</v>
      </c>
      <c r="Z246" t="e">
        <f>AVERAGE(INDEX($Y$4:$Y$263,MATCH(SPC!$B$13,IF(Setup!$B$11="Weekly",'SPC Backing (Hide)'!$B$4:$B$263,'SPC Backing (Hide)'!$E$4:$E$263),0)):INDEX($Y$4:$Y$263,MATCH(SPC!$B$14,IF(Setup!$B$11="Weekly",'SPC Backing (Hide)'!$B$4:$B$263,'SPC Backing (Hide)'!$E$4:$E$263),0),1))</f>
        <v>#N/A</v>
      </c>
      <c r="AA246" t="e">
        <f t="shared" si="49"/>
        <v>#N/A</v>
      </c>
      <c r="AB246" t="e">
        <f t="shared" si="50"/>
        <v>#N/A</v>
      </c>
      <c r="AC246" t="e">
        <f t="shared" si="51"/>
        <v>#N/A</v>
      </c>
      <c r="AD246" t="e">
        <f t="shared" si="52"/>
        <v>#N/A</v>
      </c>
      <c r="AE246" t="e">
        <f t="shared" si="53"/>
        <v>#N/A</v>
      </c>
      <c r="AF246" t="e">
        <f t="shared" si="54"/>
        <v>#N/A</v>
      </c>
      <c r="AG246" t="e">
        <f t="shared" si="55"/>
        <v>#N/A</v>
      </c>
      <c r="AH246" t="e">
        <f t="shared" si="56"/>
        <v>#N/A</v>
      </c>
      <c r="AI246" t="e">
        <f t="shared" si="63"/>
        <v>#N/A</v>
      </c>
      <c r="AJ246" t="e">
        <f t="shared" si="57"/>
        <v>#N/A</v>
      </c>
      <c r="AK246">
        <f t="shared" si="58"/>
        <v>0</v>
      </c>
      <c r="AL246" t="e">
        <f t="shared" si="59"/>
        <v>#N/A</v>
      </c>
      <c r="AM246" t="e">
        <f t="shared" si="60"/>
        <v>#N/A</v>
      </c>
      <c r="AN246" t="e">
        <f t="shared" si="61"/>
        <v>#N/A</v>
      </c>
      <c r="AO246" t="e">
        <f>_xlfn.PERCENTILE.INC(INDEX($W$4:$W$263,MATCH(SPC!$B$13,IF(Setup!$B$11="Weekly",'SPC Backing (Hide)'!$B$4:$B$263,'SPC Backing (Hide)'!$E$4:$E$263),0),1):INDEX($W$4:$W$263,MATCH(SPC!$B$14,IF(Setup!$B$11="Weekly",'SPC Backing (Hide)'!$B$4:$B$263,'SPC Backing (Hide)'!$E$4:$E$263),0),1),'SPC Backing (Hide)'!$AO$3)</f>
        <v>#N/A</v>
      </c>
      <c r="AP246" t="e">
        <f>IF(_xlfn.PERCENTILE.INC(INDEX($W$4:$W$263,MATCH(SPC!$B$13,IF(Setup!$B$11="Weekly",'SPC Backing (Hide)'!$B$4:$B$263,'SPC Backing (Hide)'!$E$4:$E$263),0),1):INDEX($W$4:$W$263,MATCH(SPC!$B$14,IF(Setup!$B$11="Weekly",'SPC Backing (Hide)'!$B$4:$B$263,'SPC Backing (Hide)'!$E$4:$E$263),0),1),'SPC Backing (Hide)'!$AP$3)=AO246,_xlfn.PERCENTILE.INC(INDEX($W$4:$W$263,MATCH(SPC!$B$13,IF(Setup!$B$11="Weekly",'SPC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6" t="e">
        <f t="shared" si="62"/>
        <v>#N/A</v>
      </c>
    </row>
    <row r="247" spans="2:43" x14ac:dyDescent="0.35">
      <c r="B247" s="12" t="str">
        <f>Demand!C252</f>
        <v/>
      </c>
      <c r="C247" s="57" t="str">
        <f>Demand!D252</f>
        <v/>
      </c>
      <c r="D247" s="57" t="str">
        <f>Demand!E252</f>
        <v/>
      </c>
      <c r="E247" s="57" t="e">
        <f>TEXT(D247*29,"mmm")&amp;"-"&amp;IF(D247=1,MAX($C$4:C246)+1,MAX($C$4:C246))</f>
        <v>#VALUE!</v>
      </c>
      <c r="F247" s="7">
        <f>INDEX(Demand!$F$9:$T$268,MATCH('SPC Backing (Hide)'!$B247,Demand!$C$9:$C$268,0),MATCH('SPC Backing (Hide)'!F$3,Demand!$F$8:$T$8,0))</f>
        <v>0</v>
      </c>
      <c r="G247" s="5">
        <f>INDEX(Demand!$F$9:$T$268,MATCH('SPC Backing (Hide)'!$B247,Demand!$C$9:$C$268,0),MATCH('SPC Backing (Hide)'!G$3,Demand!$F$8:$T$8,0))</f>
        <v>0</v>
      </c>
      <c r="H247" s="5">
        <f>INDEX(Demand!$F$9:$T$268,MATCH('SPC Backing (Hide)'!$B247,Demand!$C$9:$C$268,0),MATCH('SPC Backing (Hide)'!H$3,Demand!$F$8:$T$8,0))</f>
        <v>0</v>
      </c>
      <c r="I247" s="5">
        <f>INDEX(Demand!$F$9:$T$268,MATCH('SPC Backing (Hide)'!$B247,Demand!$C$9:$C$268,0),MATCH('SPC Backing (Hide)'!I$3,Demand!$F$8:$T$8,0))</f>
        <v>0</v>
      </c>
      <c r="J247" s="5">
        <f>INDEX(Demand!$F$9:$T$268,MATCH('SPC Backing (Hide)'!$B247,Demand!$C$9:$C$268,0),MATCH('SPC Backing (Hide)'!J$3,Demand!$F$8:$T$8,0))</f>
        <v>0</v>
      </c>
      <c r="K247" s="5">
        <f>INDEX(Demand!$F$9:$T$268,MATCH('SPC Backing (Hide)'!$B247,Demand!$C$9:$C$268,0),MATCH('SPC Backing (Hide)'!K$3,Demand!$F$8:$T$8,0))</f>
        <v>0</v>
      </c>
      <c r="L247" s="5">
        <f>INDEX(Demand!$F$9:$T$268,MATCH('SPC Backing (Hide)'!$B247,Demand!$C$9:$C$268,0),MATCH('SPC Backing (Hide)'!L$3,Demand!$F$8:$T$8,0))</f>
        <v>0</v>
      </c>
      <c r="M247" s="5">
        <f>INDEX(Demand!$F$9:$T$268,MATCH('SPC Backing (Hide)'!$B247,Demand!$C$9:$C$268,0),MATCH('SPC Backing (Hide)'!M$3,Demand!$F$8:$T$8,0))</f>
        <v>0</v>
      </c>
      <c r="N247" s="5">
        <f>INDEX(Demand!$F$9:$T$268,MATCH('SPC Backing (Hide)'!$B247,Demand!$C$9:$C$268,0),MATCH('SPC Backing (Hide)'!N$3,Demand!$F$8:$T$8,0))</f>
        <v>0</v>
      </c>
      <c r="O247" s="5">
        <f>INDEX(Demand!$F$9:$T$268,MATCH('SPC Backing (Hide)'!$B247,Demand!$C$9:$C$268,0),MATCH('SPC Backing (Hide)'!O$3,Demand!$F$8:$T$8,0))</f>
        <v>0</v>
      </c>
      <c r="P247" s="5">
        <f>INDEX(Demand!$F$9:$T$268,MATCH('SPC Backing (Hide)'!$B247,Demand!$C$9:$C$268,0),MATCH('SPC Backing (Hide)'!P$3,Demand!$F$8:$T$8,0))</f>
        <v>0</v>
      </c>
      <c r="Q247" s="5">
        <f>INDEX(Demand!$F$9:$T$268,MATCH('SPC Backing (Hide)'!$B247,Demand!$C$9:$C$268,0),MATCH('SPC Backing (Hide)'!Q$3,Demand!$F$8:$T$8,0))</f>
        <v>0</v>
      </c>
      <c r="R247" s="5">
        <f>INDEX(Demand!$F$9:$T$268,MATCH('SPC Backing (Hide)'!$B247,Demand!$C$9:$C$268,0),MATCH('SPC Backing (Hide)'!R$3,Demand!$F$8:$T$8,0))</f>
        <v>0</v>
      </c>
      <c r="S247" s="5">
        <f>INDEX(Demand!$F$9:$T$268,MATCH('SPC Backing (Hide)'!$B247,Demand!$C$9:$C$268,0),MATCH('SPC Backing (Hide)'!S$3,Demand!$F$8:$T$8,0))</f>
        <v>0</v>
      </c>
      <c r="T247" s="6">
        <f>INDEX(Demand!$F$9:$T$268,MATCH('SPC Backing (Hide)'!$B247,Demand!$C$9:$C$268,0),MATCH('SPC Backing (Hide)'!T$3,Demand!$F$8:$T$8,0))</f>
        <v>0</v>
      </c>
      <c r="U247" s="5">
        <f t="shared" si="48"/>
        <v>0</v>
      </c>
      <c r="V247">
        <f>IF(SPC!$B$13="",1,IF(SPC!$B$12="Yes",IF(Setup!$B$11="Weekly",IF(ROW(A244)&gt;=Demand!$A$8-51,1,0),IF(ROW(A244)&gt;=Demand!$A$8-11,1,0)),IF(Setup!$B$11="Weekly",IF(AND(B247&gt;=SPC!$B$13,B247&lt;SPC!$B$14),1,0),IF(AND(MATCH(E247,$E$4:$E$263,0)&gt;=MATCH(SPC!$B$13,$E$4:$E$263,0),MATCH(E247,$E$4:$E$263,0)&lt;=MATCH(SPC!$B$14,$E$4:$E$263,0)),1,0))))</f>
        <v>1</v>
      </c>
      <c r="W247" cm="1">
        <f t="array" ref="W247">INDEX($F$4:$U$263,ROW(A244),MATCH($X$2,$F$3:$U$3,0))</f>
        <v>0</v>
      </c>
      <c r="X247" t="e">
        <f>AVERAGE(INDEX($F$4:$U$263,MATCH(SPC!$B$13,IF(Setup!$B$11="Weekly",'SPC Backing (Hide)'!$B$4:$B$263,'SPC Backing (Hide)'!$E$4:$E$263),0),MATCH($X$2,$F$3:$U$3,0)):INDEX($F$4:$U$263,MATCH(SPC!$B$14,IF(Setup!$B$11="Weekly",'SPC Backing (Hide)'!$B$4:$B$263,'SPC Backing (Hide)'!$E$4:$E$263),0),MATCH('SPC Backing (Hide)'!$X$2,'SPC Backing (Hide)'!$F$3:$U$3,0)))</f>
        <v>#N/A</v>
      </c>
      <c r="Y247" cm="1">
        <f t="array" ref="Y247">ABS(INDEX($F$4:$U$263,ROW(A244),MATCH($X$2,$F$3:$U$3,0))-INDEX($F$4:$U$263,ROW(A243),MATCH($X$2,$F$3:$U$3,0)))</f>
        <v>0</v>
      </c>
      <c r="Z247" t="e">
        <f>AVERAGE(INDEX($Y$4:$Y$263,MATCH(SPC!$B$13,IF(Setup!$B$11="Weekly",'SPC Backing (Hide)'!$B$4:$B$263,'SPC Backing (Hide)'!$E$4:$E$263),0)):INDEX($Y$4:$Y$263,MATCH(SPC!$B$14,IF(Setup!$B$11="Weekly",'SPC Backing (Hide)'!$B$4:$B$263,'SPC Backing (Hide)'!$E$4:$E$263),0),1))</f>
        <v>#N/A</v>
      </c>
      <c r="AA247" t="e">
        <f t="shared" si="49"/>
        <v>#N/A</v>
      </c>
      <c r="AB247" t="e">
        <f t="shared" si="50"/>
        <v>#N/A</v>
      </c>
      <c r="AC247" t="e">
        <f t="shared" si="51"/>
        <v>#N/A</v>
      </c>
      <c r="AD247" t="e">
        <f t="shared" si="52"/>
        <v>#N/A</v>
      </c>
      <c r="AE247" t="e">
        <f t="shared" si="53"/>
        <v>#N/A</v>
      </c>
      <c r="AF247" t="e">
        <f t="shared" si="54"/>
        <v>#N/A</v>
      </c>
      <c r="AG247" t="e">
        <f t="shared" si="55"/>
        <v>#N/A</v>
      </c>
      <c r="AH247" t="e">
        <f t="shared" si="56"/>
        <v>#N/A</v>
      </c>
      <c r="AI247" t="e">
        <f t="shared" si="63"/>
        <v>#N/A</v>
      </c>
      <c r="AJ247" t="e">
        <f t="shared" si="57"/>
        <v>#N/A</v>
      </c>
      <c r="AK247">
        <f t="shared" si="58"/>
        <v>0</v>
      </c>
      <c r="AL247" t="e">
        <f t="shared" si="59"/>
        <v>#N/A</v>
      </c>
      <c r="AM247" t="e">
        <f t="shared" si="60"/>
        <v>#N/A</v>
      </c>
      <c r="AN247" t="e">
        <f t="shared" si="61"/>
        <v>#N/A</v>
      </c>
      <c r="AO247" t="e">
        <f>_xlfn.PERCENTILE.INC(INDEX($W$4:$W$263,MATCH(SPC!$B$13,IF(Setup!$B$11="Weekly",'SPC Backing (Hide)'!$B$4:$B$263,'SPC Backing (Hide)'!$E$4:$E$263),0),1):INDEX($W$4:$W$263,MATCH(SPC!$B$14,IF(Setup!$B$11="Weekly",'SPC Backing (Hide)'!$B$4:$B$263,'SPC Backing (Hide)'!$E$4:$E$263),0),1),'SPC Backing (Hide)'!$AO$3)</f>
        <v>#N/A</v>
      </c>
      <c r="AP247" t="e">
        <f>IF(_xlfn.PERCENTILE.INC(INDEX($W$4:$W$263,MATCH(SPC!$B$13,IF(Setup!$B$11="Weekly",'SPC Backing (Hide)'!$B$4:$B$263,'SPC Backing (Hide)'!$E$4:$E$263),0),1):INDEX($W$4:$W$263,MATCH(SPC!$B$14,IF(Setup!$B$11="Weekly",'SPC Backing (Hide)'!$B$4:$B$263,'SPC Backing (Hide)'!$E$4:$E$263),0),1),'SPC Backing (Hide)'!$AP$3)=AO247,_xlfn.PERCENTILE.INC(INDEX($W$4:$W$263,MATCH(SPC!$B$13,IF(Setup!$B$11="Weekly",'SPC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7" t="e">
        <f t="shared" si="62"/>
        <v>#N/A</v>
      </c>
    </row>
    <row r="248" spans="2:43" x14ac:dyDescent="0.35">
      <c r="B248" s="12" t="str">
        <f>Demand!C253</f>
        <v/>
      </c>
      <c r="C248" s="57" t="str">
        <f>Demand!D253</f>
        <v/>
      </c>
      <c r="D248" s="57" t="str">
        <f>Demand!E253</f>
        <v/>
      </c>
      <c r="E248" s="57" t="e">
        <f>TEXT(D248*29,"mmm")&amp;"-"&amp;IF(D248=1,MAX($C$4:C247)+1,MAX($C$4:C247))</f>
        <v>#VALUE!</v>
      </c>
      <c r="F248" s="7">
        <f>INDEX(Demand!$F$9:$T$268,MATCH('SPC Backing (Hide)'!$B248,Demand!$C$9:$C$268,0),MATCH('SPC Backing (Hide)'!F$3,Demand!$F$8:$T$8,0))</f>
        <v>0</v>
      </c>
      <c r="G248" s="5">
        <f>INDEX(Demand!$F$9:$T$268,MATCH('SPC Backing (Hide)'!$B248,Demand!$C$9:$C$268,0),MATCH('SPC Backing (Hide)'!G$3,Demand!$F$8:$T$8,0))</f>
        <v>0</v>
      </c>
      <c r="H248" s="5">
        <f>INDEX(Demand!$F$9:$T$268,MATCH('SPC Backing (Hide)'!$B248,Demand!$C$9:$C$268,0),MATCH('SPC Backing (Hide)'!H$3,Demand!$F$8:$T$8,0))</f>
        <v>0</v>
      </c>
      <c r="I248" s="5">
        <f>INDEX(Demand!$F$9:$T$268,MATCH('SPC Backing (Hide)'!$B248,Demand!$C$9:$C$268,0),MATCH('SPC Backing (Hide)'!I$3,Demand!$F$8:$T$8,0))</f>
        <v>0</v>
      </c>
      <c r="J248" s="5">
        <f>INDEX(Demand!$F$9:$T$268,MATCH('SPC Backing (Hide)'!$B248,Demand!$C$9:$C$268,0),MATCH('SPC Backing (Hide)'!J$3,Demand!$F$8:$T$8,0))</f>
        <v>0</v>
      </c>
      <c r="K248" s="5">
        <f>INDEX(Demand!$F$9:$T$268,MATCH('SPC Backing (Hide)'!$B248,Demand!$C$9:$C$268,0),MATCH('SPC Backing (Hide)'!K$3,Demand!$F$8:$T$8,0))</f>
        <v>0</v>
      </c>
      <c r="L248" s="5">
        <f>INDEX(Demand!$F$9:$T$268,MATCH('SPC Backing (Hide)'!$B248,Demand!$C$9:$C$268,0),MATCH('SPC Backing (Hide)'!L$3,Demand!$F$8:$T$8,0))</f>
        <v>0</v>
      </c>
      <c r="M248" s="5">
        <f>INDEX(Demand!$F$9:$T$268,MATCH('SPC Backing (Hide)'!$B248,Demand!$C$9:$C$268,0),MATCH('SPC Backing (Hide)'!M$3,Demand!$F$8:$T$8,0))</f>
        <v>0</v>
      </c>
      <c r="N248" s="5">
        <f>INDEX(Demand!$F$9:$T$268,MATCH('SPC Backing (Hide)'!$B248,Demand!$C$9:$C$268,0),MATCH('SPC Backing (Hide)'!N$3,Demand!$F$8:$T$8,0))</f>
        <v>0</v>
      </c>
      <c r="O248" s="5">
        <f>INDEX(Demand!$F$9:$T$268,MATCH('SPC Backing (Hide)'!$B248,Demand!$C$9:$C$268,0),MATCH('SPC Backing (Hide)'!O$3,Demand!$F$8:$T$8,0))</f>
        <v>0</v>
      </c>
      <c r="P248" s="5">
        <f>INDEX(Demand!$F$9:$T$268,MATCH('SPC Backing (Hide)'!$B248,Demand!$C$9:$C$268,0),MATCH('SPC Backing (Hide)'!P$3,Demand!$F$8:$T$8,0))</f>
        <v>0</v>
      </c>
      <c r="Q248" s="5">
        <f>INDEX(Demand!$F$9:$T$268,MATCH('SPC Backing (Hide)'!$B248,Demand!$C$9:$C$268,0),MATCH('SPC Backing (Hide)'!Q$3,Demand!$F$8:$T$8,0))</f>
        <v>0</v>
      </c>
      <c r="R248" s="5">
        <f>INDEX(Demand!$F$9:$T$268,MATCH('SPC Backing (Hide)'!$B248,Demand!$C$9:$C$268,0),MATCH('SPC Backing (Hide)'!R$3,Demand!$F$8:$T$8,0))</f>
        <v>0</v>
      </c>
      <c r="S248" s="5">
        <f>INDEX(Demand!$F$9:$T$268,MATCH('SPC Backing (Hide)'!$B248,Demand!$C$9:$C$268,0),MATCH('SPC Backing (Hide)'!S$3,Demand!$F$8:$T$8,0))</f>
        <v>0</v>
      </c>
      <c r="T248" s="6">
        <f>INDEX(Demand!$F$9:$T$268,MATCH('SPC Backing (Hide)'!$B248,Demand!$C$9:$C$268,0),MATCH('SPC Backing (Hide)'!T$3,Demand!$F$8:$T$8,0))</f>
        <v>0</v>
      </c>
      <c r="U248" s="5">
        <f t="shared" si="48"/>
        <v>0</v>
      </c>
      <c r="V248">
        <f>IF(SPC!$B$13="",1,IF(SPC!$B$12="Yes",IF(Setup!$B$11="Weekly",IF(ROW(A245)&gt;=Demand!$A$8-51,1,0),IF(ROW(A245)&gt;=Demand!$A$8-11,1,0)),IF(Setup!$B$11="Weekly",IF(AND(B248&gt;=SPC!$B$13,B248&lt;SPC!$B$14),1,0),IF(AND(MATCH(E248,$E$4:$E$263,0)&gt;=MATCH(SPC!$B$13,$E$4:$E$263,0),MATCH(E248,$E$4:$E$263,0)&lt;=MATCH(SPC!$B$14,$E$4:$E$263,0)),1,0))))</f>
        <v>1</v>
      </c>
      <c r="W248" cm="1">
        <f t="array" ref="W248">INDEX($F$4:$U$263,ROW(A245),MATCH($X$2,$F$3:$U$3,0))</f>
        <v>0</v>
      </c>
      <c r="X248" t="e">
        <f>AVERAGE(INDEX($F$4:$U$263,MATCH(SPC!$B$13,IF(Setup!$B$11="Weekly",'SPC Backing (Hide)'!$B$4:$B$263,'SPC Backing (Hide)'!$E$4:$E$263),0),MATCH($X$2,$F$3:$U$3,0)):INDEX($F$4:$U$263,MATCH(SPC!$B$14,IF(Setup!$B$11="Weekly",'SPC Backing (Hide)'!$B$4:$B$263,'SPC Backing (Hide)'!$E$4:$E$263),0),MATCH('SPC Backing (Hide)'!$X$2,'SPC Backing (Hide)'!$F$3:$U$3,0)))</f>
        <v>#N/A</v>
      </c>
      <c r="Y248" cm="1">
        <f t="array" ref="Y248">ABS(INDEX($F$4:$U$263,ROW(A245),MATCH($X$2,$F$3:$U$3,0))-INDEX($F$4:$U$263,ROW(A244),MATCH($X$2,$F$3:$U$3,0)))</f>
        <v>0</v>
      </c>
      <c r="Z248" t="e">
        <f>AVERAGE(INDEX($Y$4:$Y$263,MATCH(SPC!$B$13,IF(Setup!$B$11="Weekly",'SPC Backing (Hide)'!$B$4:$B$263,'SPC Backing (Hide)'!$E$4:$E$263),0)):INDEX($Y$4:$Y$263,MATCH(SPC!$B$14,IF(Setup!$B$11="Weekly",'SPC Backing (Hide)'!$B$4:$B$263,'SPC Backing (Hide)'!$E$4:$E$263),0),1))</f>
        <v>#N/A</v>
      </c>
      <c r="AA248" t="e">
        <f t="shared" si="49"/>
        <v>#N/A</v>
      </c>
      <c r="AB248" t="e">
        <f t="shared" si="50"/>
        <v>#N/A</v>
      </c>
      <c r="AC248" t="e">
        <f t="shared" si="51"/>
        <v>#N/A</v>
      </c>
      <c r="AD248" t="e">
        <f t="shared" si="52"/>
        <v>#N/A</v>
      </c>
      <c r="AE248" t="e">
        <f t="shared" si="53"/>
        <v>#N/A</v>
      </c>
      <c r="AF248" t="e">
        <f t="shared" si="54"/>
        <v>#N/A</v>
      </c>
      <c r="AG248" t="e">
        <f t="shared" si="55"/>
        <v>#N/A</v>
      </c>
      <c r="AH248" t="e">
        <f t="shared" si="56"/>
        <v>#N/A</v>
      </c>
      <c r="AI248" t="e">
        <f t="shared" si="63"/>
        <v>#N/A</v>
      </c>
      <c r="AJ248" t="e">
        <f t="shared" si="57"/>
        <v>#N/A</v>
      </c>
      <c r="AK248">
        <f t="shared" si="58"/>
        <v>0</v>
      </c>
      <c r="AL248" t="e">
        <f t="shared" si="59"/>
        <v>#N/A</v>
      </c>
      <c r="AM248" t="e">
        <f t="shared" si="60"/>
        <v>#N/A</v>
      </c>
      <c r="AN248" t="e">
        <f t="shared" si="61"/>
        <v>#N/A</v>
      </c>
      <c r="AO248" t="e">
        <f>_xlfn.PERCENTILE.INC(INDEX($W$4:$W$263,MATCH(SPC!$B$13,IF(Setup!$B$11="Weekly",'SPC Backing (Hide)'!$B$4:$B$263,'SPC Backing (Hide)'!$E$4:$E$263),0),1):INDEX($W$4:$W$263,MATCH(SPC!$B$14,IF(Setup!$B$11="Weekly",'SPC Backing (Hide)'!$B$4:$B$263,'SPC Backing (Hide)'!$E$4:$E$263),0),1),'SPC Backing (Hide)'!$AO$3)</f>
        <v>#N/A</v>
      </c>
      <c r="AP248" t="e">
        <f>IF(_xlfn.PERCENTILE.INC(INDEX($W$4:$W$263,MATCH(SPC!$B$13,IF(Setup!$B$11="Weekly",'SPC Backing (Hide)'!$B$4:$B$263,'SPC Backing (Hide)'!$E$4:$E$263),0),1):INDEX($W$4:$W$263,MATCH(SPC!$B$14,IF(Setup!$B$11="Weekly",'SPC Backing (Hide)'!$B$4:$B$263,'SPC Backing (Hide)'!$E$4:$E$263),0),1),'SPC Backing (Hide)'!$AP$3)=AO248,_xlfn.PERCENTILE.INC(INDEX($W$4:$W$263,MATCH(SPC!$B$13,IF(Setup!$B$11="Weekly",'SPC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8" t="e">
        <f t="shared" si="62"/>
        <v>#N/A</v>
      </c>
    </row>
    <row r="249" spans="2:43" x14ac:dyDescent="0.35">
      <c r="B249" s="12" t="str">
        <f>Demand!C254</f>
        <v/>
      </c>
      <c r="C249" s="57" t="str">
        <f>Demand!D254</f>
        <v/>
      </c>
      <c r="D249" s="57" t="str">
        <f>Demand!E254</f>
        <v/>
      </c>
      <c r="E249" s="57" t="e">
        <f>TEXT(D249*29,"mmm")&amp;"-"&amp;IF(D249=1,MAX($C$4:C248)+1,MAX($C$4:C248))</f>
        <v>#VALUE!</v>
      </c>
      <c r="F249" s="7">
        <f>INDEX(Demand!$F$9:$T$268,MATCH('SPC Backing (Hide)'!$B249,Demand!$C$9:$C$268,0),MATCH('SPC Backing (Hide)'!F$3,Demand!$F$8:$T$8,0))</f>
        <v>0</v>
      </c>
      <c r="G249" s="5">
        <f>INDEX(Demand!$F$9:$T$268,MATCH('SPC Backing (Hide)'!$B249,Demand!$C$9:$C$268,0),MATCH('SPC Backing (Hide)'!G$3,Demand!$F$8:$T$8,0))</f>
        <v>0</v>
      </c>
      <c r="H249" s="5">
        <f>INDEX(Demand!$F$9:$T$268,MATCH('SPC Backing (Hide)'!$B249,Demand!$C$9:$C$268,0),MATCH('SPC Backing (Hide)'!H$3,Demand!$F$8:$T$8,0))</f>
        <v>0</v>
      </c>
      <c r="I249" s="5">
        <f>INDEX(Demand!$F$9:$T$268,MATCH('SPC Backing (Hide)'!$B249,Demand!$C$9:$C$268,0),MATCH('SPC Backing (Hide)'!I$3,Demand!$F$8:$T$8,0))</f>
        <v>0</v>
      </c>
      <c r="J249" s="5">
        <f>INDEX(Demand!$F$9:$T$268,MATCH('SPC Backing (Hide)'!$B249,Demand!$C$9:$C$268,0),MATCH('SPC Backing (Hide)'!J$3,Demand!$F$8:$T$8,0))</f>
        <v>0</v>
      </c>
      <c r="K249" s="5">
        <f>INDEX(Demand!$F$9:$T$268,MATCH('SPC Backing (Hide)'!$B249,Demand!$C$9:$C$268,0),MATCH('SPC Backing (Hide)'!K$3,Demand!$F$8:$T$8,0))</f>
        <v>0</v>
      </c>
      <c r="L249" s="5">
        <f>INDEX(Demand!$F$9:$T$268,MATCH('SPC Backing (Hide)'!$B249,Demand!$C$9:$C$268,0),MATCH('SPC Backing (Hide)'!L$3,Demand!$F$8:$T$8,0))</f>
        <v>0</v>
      </c>
      <c r="M249" s="5">
        <f>INDEX(Demand!$F$9:$T$268,MATCH('SPC Backing (Hide)'!$B249,Demand!$C$9:$C$268,0),MATCH('SPC Backing (Hide)'!M$3,Demand!$F$8:$T$8,0))</f>
        <v>0</v>
      </c>
      <c r="N249" s="5">
        <f>INDEX(Demand!$F$9:$T$268,MATCH('SPC Backing (Hide)'!$B249,Demand!$C$9:$C$268,0),MATCH('SPC Backing (Hide)'!N$3,Demand!$F$8:$T$8,0))</f>
        <v>0</v>
      </c>
      <c r="O249" s="5">
        <f>INDEX(Demand!$F$9:$T$268,MATCH('SPC Backing (Hide)'!$B249,Demand!$C$9:$C$268,0),MATCH('SPC Backing (Hide)'!O$3,Demand!$F$8:$T$8,0))</f>
        <v>0</v>
      </c>
      <c r="P249" s="5">
        <f>INDEX(Demand!$F$9:$T$268,MATCH('SPC Backing (Hide)'!$B249,Demand!$C$9:$C$268,0),MATCH('SPC Backing (Hide)'!P$3,Demand!$F$8:$T$8,0))</f>
        <v>0</v>
      </c>
      <c r="Q249" s="5">
        <f>INDEX(Demand!$F$9:$T$268,MATCH('SPC Backing (Hide)'!$B249,Demand!$C$9:$C$268,0),MATCH('SPC Backing (Hide)'!Q$3,Demand!$F$8:$T$8,0))</f>
        <v>0</v>
      </c>
      <c r="R249" s="5">
        <f>INDEX(Demand!$F$9:$T$268,MATCH('SPC Backing (Hide)'!$B249,Demand!$C$9:$C$268,0),MATCH('SPC Backing (Hide)'!R$3,Demand!$F$8:$T$8,0))</f>
        <v>0</v>
      </c>
      <c r="S249" s="5">
        <f>INDEX(Demand!$F$9:$T$268,MATCH('SPC Backing (Hide)'!$B249,Demand!$C$9:$C$268,0),MATCH('SPC Backing (Hide)'!S$3,Demand!$F$8:$T$8,0))</f>
        <v>0</v>
      </c>
      <c r="T249" s="6">
        <f>INDEX(Demand!$F$9:$T$268,MATCH('SPC Backing (Hide)'!$B249,Demand!$C$9:$C$268,0),MATCH('SPC Backing (Hide)'!T$3,Demand!$F$8:$T$8,0))</f>
        <v>0</v>
      </c>
      <c r="U249" s="5">
        <f t="shared" si="48"/>
        <v>0</v>
      </c>
      <c r="V249">
        <f>IF(SPC!$B$13="",1,IF(SPC!$B$12="Yes",IF(Setup!$B$11="Weekly",IF(ROW(A246)&gt;=Demand!$A$8-51,1,0),IF(ROW(A246)&gt;=Demand!$A$8-11,1,0)),IF(Setup!$B$11="Weekly",IF(AND(B249&gt;=SPC!$B$13,B249&lt;SPC!$B$14),1,0),IF(AND(MATCH(E249,$E$4:$E$263,0)&gt;=MATCH(SPC!$B$13,$E$4:$E$263,0),MATCH(E249,$E$4:$E$263,0)&lt;=MATCH(SPC!$B$14,$E$4:$E$263,0)),1,0))))</f>
        <v>1</v>
      </c>
      <c r="W249" cm="1">
        <f t="array" ref="W249">INDEX($F$4:$U$263,ROW(A246),MATCH($X$2,$F$3:$U$3,0))</f>
        <v>0</v>
      </c>
      <c r="X249" t="e">
        <f>AVERAGE(INDEX($F$4:$U$263,MATCH(SPC!$B$13,IF(Setup!$B$11="Weekly",'SPC Backing (Hide)'!$B$4:$B$263,'SPC Backing (Hide)'!$E$4:$E$263),0),MATCH($X$2,$F$3:$U$3,0)):INDEX($F$4:$U$263,MATCH(SPC!$B$14,IF(Setup!$B$11="Weekly",'SPC Backing (Hide)'!$B$4:$B$263,'SPC Backing (Hide)'!$E$4:$E$263),0),MATCH('SPC Backing (Hide)'!$X$2,'SPC Backing (Hide)'!$F$3:$U$3,0)))</f>
        <v>#N/A</v>
      </c>
      <c r="Y249" cm="1">
        <f t="array" ref="Y249">ABS(INDEX($F$4:$U$263,ROW(A246),MATCH($X$2,$F$3:$U$3,0))-INDEX($F$4:$U$263,ROW(A245),MATCH($X$2,$F$3:$U$3,0)))</f>
        <v>0</v>
      </c>
      <c r="Z249" t="e">
        <f>AVERAGE(INDEX($Y$4:$Y$263,MATCH(SPC!$B$13,IF(Setup!$B$11="Weekly",'SPC Backing (Hide)'!$B$4:$B$263,'SPC Backing (Hide)'!$E$4:$E$263),0)):INDEX($Y$4:$Y$263,MATCH(SPC!$B$14,IF(Setup!$B$11="Weekly",'SPC Backing (Hide)'!$B$4:$B$263,'SPC Backing (Hide)'!$E$4:$E$263),0),1))</f>
        <v>#N/A</v>
      </c>
      <c r="AA249" t="e">
        <f t="shared" si="49"/>
        <v>#N/A</v>
      </c>
      <c r="AB249" t="e">
        <f t="shared" si="50"/>
        <v>#N/A</v>
      </c>
      <c r="AC249" t="e">
        <f t="shared" si="51"/>
        <v>#N/A</v>
      </c>
      <c r="AD249" t="e">
        <f t="shared" si="52"/>
        <v>#N/A</v>
      </c>
      <c r="AE249" t="e">
        <f t="shared" si="53"/>
        <v>#N/A</v>
      </c>
      <c r="AF249" t="e">
        <f t="shared" si="54"/>
        <v>#N/A</v>
      </c>
      <c r="AG249" t="e">
        <f t="shared" si="55"/>
        <v>#N/A</v>
      </c>
      <c r="AH249" t="e">
        <f t="shared" si="56"/>
        <v>#N/A</v>
      </c>
      <c r="AI249" t="e">
        <f t="shared" si="63"/>
        <v>#N/A</v>
      </c>
      <c r="AJ249" t="e">
        <f t="shared" si="57"/>
        <v>#N/A</v>
      </c>
      <c r="AK249">
        <f t="shared" si="58"/>
        <v>0</v>
      </c>
      <c r="AL249" t="e">
        <f t="shared" si="59"/>
        <v>#N/A</v>
      </c>
      <c r="AM249" t="e">
        <f t="shared" si="60"/>
        <v>#N/A</v>
      </c>
      <c r="AN249" t="e">
        <f t="shared" si="61"/>
        <v>#N/A</v>
      </c>
      <c r="AO249" t="e">
        <f>_xlfn.PERCENTILE.INC(INDEX($W$4:$W$263,MATCH(SPC!$B$13,IF(Setup!$B$11="Weekly",'SPC Backing (Hide)'!$B$4:$B$263,'SPC Backing (Hide)'!$E$4:$E$263),0),1):INDEX($W$4:$W$263,MATCH(SPC!$B$14,IF(Setup!$B$11="Weekly",'SPC Backing (Hide)'!$B$4:$B$263,'SPC Backing (Hide)'!$E$4:$E$263),0),1),'SPC Backing (Hide)'!$AO$3)</f>
        <v>#N/A</v>
      </c>
      <c r="AP249" t="e">
        <f>IF(_xlfn.PERCENTILE.INC(INDEX($W$4:$W$263,MATCH(SPC!$B$13,IF(Setup!$B$11="Weekly",'SPC Backing (Hide)'!$B$4:$B$263,'SPC Backing (Hide)'!$E$4:$E$263),0),1):INDEX($W$4:$W$263,MATCH(SPC!$B$14,IF(Setup!$B$11="Weekly",'SPC Backing (Hide)'!$B$4:$B$263,'SPC Backing (Hide)'!$E$4:$E$263),0),1),'SPC Backing (Hide)'!$AP$3)=AO249,_xlfn.PERCENTILE.INC(INDEX($W$4:$W$263,MATCH(SPC!$B$13,IF(Setup!$B$11="Weekly",'SPC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49" t="e">
        <f t="shared" si="62"/>
        <v>#N/A</v>
      </c>
    </row>
    <row r="250" spans="2:43" x14ac:dyDescent="0.35">
      <c r="B250" s="12" t="str">
        <f>Demand!C255</f>
        <v/>
      </c>
      <c r="C250" s="57" t="str">
        <f>Demand!D255</f>
        <v/>
      </c>
      <c r="D250" s="57" t="str">
        <f>Demand!E255</f>
        <v/>
      </c>
      <c r="E250" s="57" t="e">
        <f>TEXT(D250*29,"mmm")&amp;"-"&amp;IF(D250=1,MAX($C$4:C249)+1,MAX($C$4:C249))</f>
        <v>#VALUE!</v>
      </c>
      <c r="F250" s="7">
        <f>INDEX(Demand!$F$9:$T$268,MATCH('SPC Backing (Hide)'!$B250,Demand!$C$9:$C$268,0),MATCH('SPC Backing (Hide)'!F$3,Demand!$F$8:$T$8,0))</f>
        <v>0</v>
      </c>
      <c r="G250" s="5">
        <f>INDEX(Demand!$F$9:$T$268,MATCH('SPC Backing (Hide)'!$B250,Demand!$C$9:$C$268,0),MATCH('SPC Backing (Hide)'!G$3,Demand!$F$8:$T$8,0))</f>
        <v>0</v>
      </c>
      <c r="H250" s="5">
        <f>INDEX(Demand!$F$9:$T$268,MATCH('SPC Backing (Hide)'!$B250,Demand!$C$9:$C$268,0),MATCH('SPC Backing (Hide)'!H$3,Demand!$F$8:$T$8,0))</f>
        <v>0</v>
      </c>
      <c r="I250" s="5">
        <f>INDEX(Demand!$F$9:$T$268,MATCH('SPC Backing (Hide)'!$B250,Demand!$C$9:$C$268,0),MATCH('SPC Backing (Hide)'!I$3,Demand!$F$8:$T$8,0))</f>
        <v>0</v>
      </c>
      <c r="J250" s="5">
        <f>INDEX(Demand!$F$9:$T$268,MATCH('SPC Backing (Hide)'!$B250,Demand!$C$9:$C$268,0),MATCH('SPC Backing (Hide)'!J$3,Demand!$F$8:$T$8,0))</f>
        <v>0</v>
      </c>
      <c r="K250" s="5">
        <f>INDEX(Demand!$F$9:$T$268,MATCH('SPC Backing (Hide)'!$B250,Demand!$C$9:$C$268,0),MATCH('SPC Backing (Hide)'!K$3,Demand!$F$8:$T$8,0))</f>
        <v>0</v>
      </c>
      <c r="L250" s="5">
        <f>INDEX(Demand!$F$9:$T$268,MATCH('SPC Backing (Hide)'!$B250,Demand!$C$9:$C$268,0),MATCH('SPC Backing (Hide)'!L$3,Demand!$F$8:$T$8,0))</f>
        <v>0</v>
      </c>
      <c r="M250" s="5">
        <f>INDEX(Demand!$F$9:$T$268,MATCH('SPC Backing (Hide)'!$B250,Demand!$C$9:$C$268,0),MATCH('SPC Backing (Hide)'!M$3,Demand!$F$8:$T$8,0))</f>
        <v>0</v>
      </c>
      <c r="N250" s="5">
        <f>INDEX(Demand!$F$9:$T$268,MATCH('SPC Backing (Hide)'!$B250,Demand!$C$9:$C$268,0),MATCH('SPC Backing (Hide)'!N$3,Demand!$F$8:$T$8,0))</f>
        <v>0</v>
      </c>
      <c r="O250" s="5">
        <f>INDEX(Demand!$F$9:$T$268,MATCH('SPC Backing (Hide)'!$B250,Demand!$C$9:$C$268,0),MATCH('SPC Backing (Hide)'!O$3,Demand!$F$8:$T$8,0))</f>
        <v>0</v>
      </c>
      <c r="P250" s="5">
        <f>INDEX(Demand!$F$9:$T$268,MATCH('SPC Backing (Hide)'!$B250,Demand!$C$9:$C$268,0),MATCH('SPC Backing (Hide)'!P$3,Demand!$F$8:$T$8,0))</f>
        <v>0</v>
      </c>
      <c r="Q250" s="5">
        <f>INDEX(Demand!$F$9:$T$268,MATCH('SPC Backing (Hide)'!$B250,Demand!$C$9:$C$268,0),MATCH('SPC Backing (Hide)'!Q$3,Demand!$F$8:$T$8,0))</f>
        <v>0</v>
      </c>
      <c r="R250" s="5">
        <f>INDEX(Demand!$F$9:$T$268,MATCH('SPC Backing (Hide)'!$B250,Demand!$C$9:$C$268,0),MATCH('SPC Backing (Hide)'!R$3,Demand!$F$8:$T$8,0))</f>
        <v>0</v>
      </c>
      <c r="S250" s="5">
        <f>INDEX(Demand!$F$9:$T$268,MATCH('SPC Backing (Hide)'!$B250,Demand!$C$9:$C$268,0),MATCH('SPC Backing (Hide)'!S$3,Demand!$F$8:$T$8,0))</f>
        <v>0</v>
      </c>
      <c r="T250" s="6">
        <f>INDEX(Demand!$F$9:$T$268,MATCH('SPC Backing (Hide)'!$B250,Demand!$C$9:$C$268,0),MATCH('SPC Backing (Hide)'!T$3,Demand!$F$8:$T$8,0))</f>
        <v>0</v>
      </c>
      <c r="U250" s="5">
        <f t="shared" si="48"/>
        <v>0</v>
      </c>
      <c r="V250">
        <f>IF(SPC!$B$13="",1,IF(SPC!$B$12="Yes",IF(Setup!$B$11="Weekly",IF(ROW(A247)&gt;=Demand!$A$8-51,1,0),IF(ROW(A247)&gt;=Demand!$A$8-11,1,0)),IF(Setup!$B$11="Weekly",IF(AND(B250&gt;=SPC!$B$13,B250&lt;SPC!$B$14),1,0),IF(AND(MATCH(E250,$E$4:$E$263,0)&gt;=MATCH(SPC!$B$13,$E$4:$E$263,0),MATCH(E250,$E$4:$E$263,0)&lt;=MATCH(SPC!$B$14,$E$4:$E$263,0)),1,0))))</f>
        <v>1</v>
      </c>
      <c r="W250" cm="1">
        <f t="array" ref="W250">INDEX($F$4:$U$263,ROW(A247),MATCH($X$2,$F$3:$U$3,0))</f>
        <v>0</v>
      </c>
      <c r="X250" t="e">
        <f>AVERAGE(INDEX($F$4:$U$263,MATCH(SPC!$B$13,IF(Setup!$B$11="Weekly",'SPC Backing (Hide)'!$B$4:$B$263,'SPC Backing (Hide)'!$E$4:$E$263),0),MATCH($X$2,$F$3:$U$3,0)):INDEX($F$4:$U$263,MATCH(SPC!$B$14,IF(Setup!$B$11="Weekly",'SPC Backing (Hide)'!$B$4:$B$263,'SPC Backing (Hide)'!$E$4:$E$263),0),MATCH('SPC Backing (Hide)'!$X$2,'SPC Backing (Hide)'!$F$3:$U$3,0)))</f>
        <v>#N/A</v>
      </c>
      <c r="Y250" cm="1">
        <f t="array" ref="Y250">ABS(INDEX($F$4:$U$263,ROW(A247),MATCH($X$2,$F$3:$U$3,0))-INDEX($F$4:$U$263,ROW(A246),MATCH($X$2,$F$3:$U$3,0)))</f>
        <v>0</v>
      </c>
      <c r="Z250" t="e">
        <f>AVERAGE(INDEX($Y$4:$Y$263,MATCH(SPC!$B$13,IF(Setup!$B$11="Weekly",'SPC Backing (Hide)'!$B$4:$B$263,'SPC Backing (Hide)'!$E$4:$E$263),0)):INDEX($Y$4:$Y$263,MATCH(SPC!$B$14,IF(Setup!$B$11="Weekly",'SPC Backing (Hide)'!$B$4:$B$263,'SPC Backing (Hide)'!$E$4:$E$263),0),1))</f>
        <v>#N/A</v>
      </c>
      <c r="AA250" t="e">
        <f t="shared" si="49"/>
        <v>#N/A</v>
      </c>
      <c r="AB250" t="e">
        <f t="shared" si="50"/>
        <v>#N/A</v>
      </c>
      <c r="AC250" t="e">
        <f t="shared" si="51"/>
        <v>#N/A</v>
      </c>
      <c r="AD250" t="e">
        <f t="shared" si="52"/>
        <v>#N/A</v>
      </c>
      <c r="AE250" t="e">
        <f t="shared" si="53"/>
        <v>#N/A</v>
      </c>
      <c r="AF250" t="e">
        <f t="shared" si="54"/>
        <v>#N/A</v>
      </c>
      <c r="AG250" t="e">
        <f t="shared" si="55"/>
        <v>#N/A</v>
      </c>
      <c r="AH250" t="e">
        <f t="shared" si="56"/>
        <v>#N/A</v>
      </c>
      <c r="AI250" t="e">
        <f t="shared" si="63"/>
        <v>#N/A</v>
      </c>
      <c r="AJ250" t="e">
        <f t="shared" si="57"/>
        <v>#N/A</v>
      </c>
      <c r="AK250">
        <f t="shared" si="58"/>
        <v>0</v>
      </c>
      <c r="AL250" t="e">
        <f t="shared" si="59"/>
        <v>#N/A</v>
      </c>
      <c r="AM250" t="e">
        <f t="shared" si="60"/>
        <v>#N/A</v>
      </c>
      <c r="AN250" t="e">
        <f t="shared" si="61"/>
        <v>#N/A</v>
      </c>
      <c r="AO250" t="e">
        <f>_xlfn.PERCENTILE.INC(INDEX($W$4:$W$263,MATCH(SPC!$B$13,IF(Setup!$B$11="Weekly",'SPC Backing (Hide)'!$B$4:$B$263,'SPC Backing (Hide)'!$E$4:$E$263),0),1):INDEX($W$4:$W$263,MATCH(SPC!$B$14,IF(Setup!$B$11="Weekly",'SPC Backing (Hide)'!$B$4:$B$263,'SPC Backing (Hide)'!$E$4:$E$263),0),1),'SPC Backing (Hide)'!$AO$3)</f>
        <v>#N/A</v>
      </c>
      <c r="AP250" t="e">
        <f>IF(_xlfn.PERCENTILE.INC(INDEX($W$4:$W$263,MATCH(SPC!$B$13,IF(Setup!$B$11="Weekly",'SPC Backing (Hide)'!$B$4:$B$263,'SPC Backing (Hide)'!$E$4:$E$263),0),1):INDEX($W$4:$W$263,MATCH(SPC!$B$14,IF(Setup!$B$11="Weekly",'SPC Backing (Hide)'!$B$4:$B$263,'SPC Backing (Hide)'!$E$4:$E$263),0),1),'SPC Backing (Hide)'!$AP$3)=AO250,_xlfn.PERCENTILE.INC(INDEX($W$4:$W$263,MATCH(SPC!$B$13,IF(Setup!$B$11="Weekly",'SPC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0" t="e">
        <f t="shared" si="62"/>
        <v>#N/A</v>
      </c>
    </row>
    <row r="251" spans="2:43" x14ac:dyDescent="0.35">
      <c r="B251" s="12" t="str">
        <f>Demand!C256</f>
        <v/>
      </c>
      <c r="C251" s="57" t="str">
        <f>Demand!D256</f>
        <v/>
      </c>
      <c r="D251" s="57" t="str">
        <f>Demand!E256</f>
        <v/>
      </c>
      <c r="E251" s="57" t="e">
        <f>TEXT(D251*29,"mmm")&amp;"-"&amp;IF(D251=1,MAX($C$4:C250)+1,MAX($C$4:C250))</f>
        <v>#VALUE!</v>
      </c>
      <c r="F251" s="7">
        <f>INDEX(Demand!$F$9:$T$268,MATCH('SPC Backing (Hide)'!$B251,Demand!$C$9:$C$268,0),MATCH('SPC Backing (Hide)'!F$3,Demand!$F$8:$T$8,0))</f>
        <v>0</v>
      </c>
      <c r="G251" s="5">
        <f>INDEX(Demand!$F$9:$T$268,MATCH('SPC Backing (Hide)'!$B251,Demand!$C$9:$C$268,0),MATCH('SPC Backing (Hide)'!G$3,Demand!$F$8:$T$8,0))</f>
        <v>0</v>
      </c>
      <c r="H251" s="5">
        <f>INDEX(Demand!$F$9:$T$268,MATCH('SPC Backing (Hide)'!$B251,Demand!$C$9:$C$268,0),MATCH('SPC Backing (Hide)'!H$3,Demand!$F$8:$T$8,0))</f>
        <v>0</v>
      </c>
      <c r="I251" s="5">
        <f>INDEX(Demand!$F$9:$T$268,MATCH('SPC Backing (Hide)'!$B251,Demand!$C$9:$C$268,0),MATCH('SPC Backing (Hide)'!I$3,Demand!$F$8:$T$8,0))</f>
        <v>0</v>
      </c>
      <c r="J251" s="5">
        <f>INDEX(Demand!$F$9:$T$268,MATCH('SPC Backing (Hide)'!$B251,Demand!$C$9:$C$268,0),MATCH('SPC Backing (Hide)'!J$3,Demand!$F$8:$T$8,0))</f>
        <v>0</v>
      </c>
      <c r="K251" s="5">
        <f>INDEX(Demand!$F$9:$T$268,MATCH('SPC Backing (Hide)'!$B251,Demand!$C$9:$C$268,0),MATCH('SPC Backing (Hide)'!K$3,Demand!$F$8:$T$8,0))</f>
        <v>0</v>
      </c>
      <c r="L251" s="5">
        <f>INDEX(Demand!$F$9:$T$268,MATCH('SPC Backing (Hide)'!$B251,Demand!$C$9:$C$268,0),MATCH('SPC Backing (Hide)'!L$3,Demand!$F$8:$T$8,0))</f>
        <v>0</v>
      </c>
      <c r="M251" s="5">
        <f>INDEX(Demand!$F$9:$T$268,MATCH('SPC Backing (Hide)'!$B251,Demand!$C$9:$C$268,0),MATCH('SPC Backing (Hide)'!M$3,Demand!$F$8:$T$8,0))</f>
        <v>0</v>
      </c>
      <c r="N251" s="5">
        <f>INDEX(Demand!$F$9:$T$268,MATCH('SPC Backing (Hide)'!$B251,Demand!$C$9:$C$268,0),MATCH('SPC Backing (Hide)'!N$3,Demand!$F$8:$T$8,0))</f>
        <v>0</v>
      </c>
      <c r="O251" s="5">
        <f>INDEX(Demand!$F$9:$T$268,MATCH('SPC Backing (Hide)'!$B251,Demand!$C$9:$C$268,0),MATCH('SPC Backing (Hide)'!O$3,Demand!$F$8:$T$8,0))</f>
        <v>0</v>
      </c>
      <c r="P251" s="5">
        <f>INDEX(Demand!$F$9:$T$268,MATCH('SPC Backing (Hide)'!$B251,Demand!$C$9:$C$268,0),MATCH('SPC Backing (Hide)'!P$3,Demand!$F$8:$T$8,0))</f>
        <v>0</v>
      </c>
      <c r="Q251" s="5">
        <f>INDEX(Demand!$F$9:$T$268,MATCH('SPC Backing (Hide)'!$B251,Demand!$C$9:$C$268,0),MATCH('SPC Backing (Hide)'!Q$3,Demand!$F$8:$T$8,0))</f>
        <v>0</v>
      </c>
      <c r="R251" s="5">
        <f>INDEX(Demand!$F$9:$T$268,MATCH('SPC Backing (Hide)'!$B251,Demand!$C$9:$C$268,0),MATCH('SPC Backing (Hide)'!R$3,Demand!$F$8:$T$8,0))</f>
        <v>0</v>
      </c>
      <c r="S251" s="5">
        <f>INDEX(Demand!$F$9:$T$268,MATCH('SPC Backing (Hide)'!$B251,Demand!$C$9:$C$268,0),MATCH('SPC Backing (Hide)'!S$3,Demand!$F$8:$T$8,0))</f>
        <v>0</v>
      </c>
      <c r="T251" s="6">
        <f>INDEX(Demand!$F$9:$T$268,MATCH('SPC Backing (Hide)'!$B251,Demand!$C$9:$C$268,0),MATCH('SPC Backing (Hide)'!T$3,Demand!$F$8:$T$8,0))</f>
        <v>0</v>
      </c>
      <c r="U251" s="5">
        <f t="shared" si="48"/>
        <v>0</v>
      </c>
      <c r="V251">
        <f>IF(SPC!$B$13="",1,IF(SPC!$B$12="Yes",IF(Setup!$B$11="Weekly",IF(ROW(A248)&gt;=Demand!$A$8-51,1,0),IF(ROW(A248)&gt;=Demand!$A$8-11,1,0)),IF(Setup!$B$11="Weekly",IF(AND(B251&gt;=SPC!$B$13,B251&lt;SPC!$B$14),1,0),IF(AND(MATCH(E251,$E$4:$E$263,0)&gt;=MATCH(SPC!$B$13,$E$4:$E$263,0),MATCH(E251,$E$4:$E$263,0)&lt;=MATCH(SPC!$B$14,$E$4:$E$263,0)),1,0))))</f>
        <v>1</v>
      </c>
      <c r="W251" cm="1">
        <f t="array" ref="W251">INDEX($F$4:$U$263,ROW(A248),MATCH($X$2,$F$3:$U$3,0))</f>
        <v>0</v>
      </c>
      <c r="X251" t="e">
        <f>AVERAGE(INDEX($F$4:$U$263,MATCH(SPC!$B$13,IF(Setup!$B$11="Weekly",'SPC Backing (Hide)'!$B$4:$B$263,'SPC Backing (Hide)'!$E$4:$E$263),0),MATCH($X$2,$F$3:$U$3,0)):INDEX($F$4:$U$263,MATCH(SPC!$B$14,IF(Setup!$B$11="Weekly",'SPC Backing (Hide)'!$B$4:$B$263,'SPC Backing (Hide)'!$E$4:$E$263),0),MATCH('SPC Backing (Hide)'!$X$2,'SPC Backing (Hide)'!$F$3:$U$3,0)))</f>
        <v>#N/A</v>
      </c>
      <c r="Y251" cm="1">
        <f t="array" ref="Y251">ABS(INDEX($F$4:$U$263,ROW(A248),MATCH($X$2,$F$3:$U$3,0))-INDEX($F$4:$U$263,ROW(A247),MATCH($X$2,$F$3:$U$3,0)))</f>
        <v>0</v>
      </c>
      <c r="Z251" t="e">
        <f>AVERAGE(INDEX($Y$4:$Y$263,MATCH(SPC!$B$13,IF(Setup!$B$11="Weekly",'SPC Backing (Hide)'!$B$4:$B$263,'SPC Backing (Hide)'!$E$4:$E$263),0)):INDEX($Y$4:$Y$263,MATCH(SPC!$B$14,IF(Setup!$B$11="Weekly",'SPC Backing (Hide)'!$B$4:$B$263,'SPC Backing (Hide)'!$E$4:$E$263),0),1))</f>
        <v>#N/A</v>
      </c>
      <c r="AA251" t="e">
        <f t="shared" si="49"/>
        <v>#N/A</v>
      </c>
      <c r="AB251" t="e">
        <f t="shared" si="50"/>
        <v>#N/A</v>
      </c>
      <c r="AC251" t="e">
        <f t="shared" si="51"/>
        <v>#N/A</v>
      </c>
      <c r="AD251" t="e">
        <f t="shared" si="52"/>
        <v>#N/A</v>
      </c>
      <c r="AE251" t="e">
        <f t="shared" si="53"/>
        <v>#N/A</v>
      </c>
      <c r="AF251" t="e">
        <f t="shared" si="54"/>
        <v>#N/A</v>
      </c>
      <c r="AG251" t="e">
        <f t="shared" si="55"/>
        <v>#N/A</v>
      </c>
      <c r="AH251" t="e">
        <f t="shared" si="56"/>
        <v>#N/A</v>
      </c>
      <c r="AI251" t="e">
        <f t="shared" si="63"/>
        <v>#N/A</v>
      </c>
      <c r="AJ251" t="e">
        <f t="shared" si="57"/>
        <v>#N/A</v>
      </c>
      <c r="AK251">
        <f t="shared" si="58"/>
        <v>0</v>
      </c>
      <c r="AL251" t="e">
        <f t="shared" si="59"/>
        <v>#N/A</v>
      </c>
      <c r="AM251" t="e">
        <f t="shared" si="60"/>
        <v>#N/A</v>
      </c>
      <c r="AN251" t="e">
        <f t="shared" si="61"/>
        <v>#N/A</v>
      </c>
      <c r="AO251" t="e">
        <f>_xlfn.PERCENTILE.INC(INDEX($W$4:$W$263,MATCH(SPC!$B$13,IF(Setup!$B$11="Weekly",'SPC Backing (Hide)'!$B$4:$B$263,'SPC Backing (Hide)'!$E$4:$E$263),0),1):INDEX($W$4:$W$263,MATCH(SPC!$B$14,IF(Setup!$B$11="Weekly",'SPC Backing (Hide)'!$B$4:$B$263,'SPC Backing (Hide)'!$E$4:$E$263),0),1),'SPC Backing (Hide)'!$AO$3)</f>
        <v>#N/A</v>
      </c>
      <c r="AP251" t="e">
        <f>IF(_xlfn.PERCENTILE.INC(INDEX($W$4:$W$263,MATCH(SPC!$B$13,IF(Setup!$B$11="Weekly",'SPC Backing (Hide)'!$B$4:$B$263,'SPC Backing (Hide)'!$E$4:$E$263),0),1):INDEX($W$4:$W$263,MATCH(SPC!$B$14,IF(Setup!$B$11="Weekly",'SPC Backing (Hide)'!$B$4:$B$263,'SPC Backing (Hide)'!$E$4:$E$263),0),1),'SPC Backing (Hide)'!$AP$3)=AO251,_xlfn.PERCENTILE.INC(INDEX($W$4:$W$263,MATCH(SPC!$B$13,IF(Setup!$B$11="Weekly",'SPC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1" t="e">
        <f t="shared" si="62"/>
        <v>#N/A</v>
      </c>
    </row>
    <row r="252" spans="2:43" x14ac:dyDescent="0.35">
      <c r="B252" s="12" t="str">
        <f>Demand!C257</f>
        <v/>
      </c>
      <c r="C252" s="57" t="str">
        <f>Demand!D257</f>
        <v/>
      </c>
      <c r="D252" s="57" t="str">
        <f>Demand!E257</f>
        <v/>
      </c>
      <c r="E252" s="57" t="e">
        <f>TEXT(D252*29,"mmm")&amp;"-"&amp;IF(D252=1,MAX($C$4:C251)+1,MAX($C$4:C251))</f>
        <v>#VALUE!</v>
      </c>
      <c r="F252" s="7">
        <f>INDEX(Demand!$F$9:$T$268,MATCH('SPC Backing (Hide)'!$B252,Demand!$C$9:$C$268,0),MATCH('SPC Backing (Hide)'!F$3,Demand!$F$8:$T$8,0))</f>
        <v>0</v>
      </c>
      <c r="G252" s="5">
        <f>INDEX(Demand!$F$9:$T$268,MATCH('SPC Backing (Hide)'!$B252,Demand!$C$9:$C$268,0),MATCH('SPC Backing (Hide)'!G$3,Demand!$F$8:$T$8,0))</f>
        <v>0</v>
      </c>
      <c r="H252" s="5">
        <f>INDEX(Demand!$F$9:$T$268,MATCH('SPC Backing (Hide)'!$B252,Demand!$C$9:$C$268,0),MATCH('SPC Backing (Hide)'!H$3,Demand!$F$8:$T$8,0))</f>
        <v>0</v>
      </c>
      <c r="I252" s="5">
        <f>INDEX(Demand!$F$9:$T$268,MATCH('SPC Backing (Hide)'!$B252,Demand!$C$9:$C$268,0),MATCH('SPC Backing (Hide)'!I$3,Demand!$F$8:$T$8,0))</f>
        <v>0</v>
      </c>
      <c r="J252" s="5">
        <f>INDEX(Demand!$F$9:$T$268,MATCH('SPC Backing (Hide)'!$B252,Demand!$C$9:$C$268,0),MATCH('SPC Backing (Hide)'!J$3,Demand!$F$8:$T$8,0))</f>
        <v>0</v>
      </c>
      <c r="K252" s="5">
        <f>INDEX(Demand!$F$9:$T$268,MATCH('SPC Backing (Hide)'!$B252,Demand!$C$9:$C$268,0),MATCH('SPC Backing (Hide)'!K$3,Demand!$F$8:$T$8,0))</f>
        <v>0</v>
      </c>
      <c r="L252" s="5">
        <f>INDEX(Demand!$F$9:$T$268,MATCH('SPC Backing (Hide)'!$B252,Demand!$C$9:$C$268,0),MATCH('SPC Backing (Hide)'!L$3,Demand!$F$8:$T$8,0))</f>
        <v>0</v>
      </c>
      <c r="M252" s="5">
        <f>INDEX(Demand!$F$9:$T$268,MATCH('SPC Backing (Hide)'!$B252,Demand!$C$9:$C$268,0),MATCH('SPC Backing (Hide)'!M$3,Demand!$F$8:$T$8,0))</f>
        <v>0</v>
      </c>
      <c r="N252" s="5">
        <f>INDEX(Demand!$F$9:$T$268,MATCH('SPC Backing (Hide)'!$B252,Demand!$C$9:$C$268,0),MATCH('SPC Backing (Hide)'!N$3,Demand!$F$8:$T$8,0))</f>
        <v>0</v>
      </c>
      <c r="O252" s="5">
        <f>INDEX(Demand!$F$9:$T$268,MATCH('SPC Backing (Hide)'!$B252,Demand!$C$9:$C$268,0),MATCH('SPC Backing (Hide)'!O$3,Demand!$F$8:$T$8,0))</f>
        <v>0</v>
      </c>
      <c r="P252" s="5">
        <f>INDEX(Demand!$F$9:$T$268,MATCH('SPC Backing (Hide)'!$B252,Demand!$C$9:$C$268,0),MATCH('SPC Backing (Hide)'!P$3,Demand!$F$8:$T$8,0))</f>
        <v>0</v>
      </c>
      <c r="Q252" s="5">
        <f>INDEX(Demand!$F$9:$T$268,MATCH('SPC Backing (Hide)'!$B252,Demand!$C$9:$C$268,0),MATCH('SPC Backing (Hide)'!Q$3,Demand!$F$8:$T$8,0))</f>
        <v>0</v>
      </c>
      <c r="R252" s="5">
        <f>INDEX(Demand!$F$9:$T$268,MATCH('SPC Backing (Hide)'!$B252,Demand!$C$9:$C$268,0),MATCH('SPC Backing (Hide)'!R$3,Demand!$F$8:$T$8,0))</f>
        <v>0</v>
      </c>
      <c r="S252" s="5">
        <f>INDEX(Demand!$F$9:$T$268,MATCH('SPC Backing (Hide)'!$B252,Demand!$C$9:$C$268,0),MATCH('SPC Backing (Hide)'!S$3,Demand!$F$8:$T$8,0))</f>
        <v>0</v>
      </c>
      <c r="T252" s="6">
        <f>INDEX(Demand!$F$9:$T$268,MATCH('SPC Backing (Hide)'!$B252,Demand!$C$9:$C$268,0),MATCH('SPC Backing (Hide)'!T$3,Demand!$F$8:$T$8,0))</f>
        <v>0</v>
      </c>
      <c r="U252" s="5">
        <f t="shared" si="48"/>
        <v>0</v>
      </c>
      <c r="V252">
        <f>IF(SPC!$B$13="",1,IF(SPC!$B$12="Yes",IF(Setup!$B$11="Weekly",IF(ROW(A249)&gt;=Demand!$A$8-51,1,0),IF(ROW(A249)&gt;=Demand!$A$8-11,1,0)),IF(Setup!$B$11="Weekly",IF(AND(B252&gt;=SPC!$B$13,B252&lt;SPC!$B$14),1,0),IF(AND(MATCH(E252,$E$4:$E$263,0)&gt;=MATCH(SPC!$B$13,$E$4:$E$263,0),MATCH(E252,$E$4:$E$263,0)&lt;=MATCH(SPC!$B$14,$E$4:$E$263,0)),1,0))))</f>
        <v>1</v>
      </c>
      <c r="W252" cm="1">
        <f t="array" ref="W252">INDEX($F$4:$U$263,ROW(A249),MATCH($X$2,$F$3:$U$3,0))</f>
        <v>0</v>
      </c>
      <c r="X252" t="e">
        <f>AVERAGE(INDEX($F$4:$U$263,MATCH(SPC!$B$13,IF(Setup!$B$11="Weekly",'SPC Backing (Hide)'!$B$4:$B$263,'SPC Backing (Hide)'!$E$4:$E$263),0),MATCH($X$2,$F$3:$U$3,0)):INDEX($F$4:$U$263,MATCH(SPC!$B$14,IF(Setup!$B$11="Weekly",'SPC Backing (Hide)'!$B$4:$B$263,'SPC Backing (Hide)'!$E$4:$E$263),0),MATCH('SPC Backing (Hide)'!$X$2,'SPC Backing (Hide)'!$F$3:$U$3,0)))</f>
        <v>#N/A</v>
      </c>
      <c r="Y252" cm="1">
        <f t="array" ref="Y252">ABS(INDEX($F$4:$U$263,ROW(A249),MATCH($X$2,$F$3:$U$3,0))-INDEX($F$4:$U$263,ROW(A248),MATCH($X$2,$F$3:$U$3,0)))</f>
        <v>0</v>
      </c>
      <c r="Z252" t="e">
        <f>AVERAGE(INDEX($Y$4:$Y$263,MATCH(SPC!$B$13,IF(Setup!$B$11="Weekly",'SPC Backing (Hide)'!$B$4:$B$263,'SPC Backing (Hide)'!$E$4:$E$263),0)):INDEX($Y$4:$Y$263,MATCH(SPC!$B$14,IF(Setup!$B$11="Weekly",'SPC Backing (Hide)'!$B$4:$B$263,'SPC Backing (Hide)'!$E$4:$E$263),0),1))</f>
        <v>#N/A</v>
      </c>
      <c r="AA252" t="e">
        <f t="shared" si="49"/>
        <v>#N/A</v>
      </c>
      <c r="AB252" t="e">
        <f t="shared" si="50"/>
        <v>#N/A</v>
      </c>
      <c r="AC252" t="e">
        <f t="shared" si="51"/>
        <v>#N/A</v>
      </c>
      <c r="AD252" t="e">
        <f t="shared" si="52"/>
        <v>#N/A</v>
      </c>
      <c r="AE252" t="e">
        <f t="shared" si="53"/>
        <v>#N/A</v>
      </c>
      <c r="AF252" t="e">
        <f t="shared" si="54"/>
        <v>#N/A</v>
      </c>
      <c r="AG252" t="e">
        <f t="shared" si="55"/>
        <v>#N/A</v>
      </c>
      <c r="AH252" t="e">
        <f t="shared" si="56"/>
        <v>#N/A</v>
      </c>
      <c r="AI252" t="e">
        <f t="shared" si="63"/>
        <v>#N/A</v>
      </c>
      <c r="AJ252" t="e">
        <f t="shared" si="57"/>
        <v>#N/A</v>
      </c>
      <c r="AK252">
        <f t="shared" si="58"/>
        <v>0</v>
      </c>
      <c r="AL252" t="e">
        <f t="shared" si="59"/>
        <v>#N/A</v>
      </c>
      <c r="AM252" t="e">
        <f t="shared" si="60"/>
        <v>#N/A</v>
      </c>
      <c r="AN252" t="e">
        <f t="shared" si="61"/>
        <v>#N/A</v>
      </c>
      <c r="AO252" t="e">
        <f>_xlfn.PERCENTILE.INC(INDEX($W$4:$W$263,MATCH(SPC!$B$13,IF(Setup!$B$11="Weekly",'SPC Backing (Hide)'!$B$4:$B$263,'SPC Backing (Hide)'!$E$4:$E$263),0),1):INDEX($W$4:$W$263,MATCH(SPC!$B$14,IF(Setup!$B$11="Weekly",'SPC Backing (Hide)'!$B$4:$B$263,'SPC Backing (Hide)'!$E$4:$E$263),0),1),'SPC Backing (Hide)'!$AO$3)</f>
        <v>#N/A</v>
      </c>
      <c r="AP252" t="e">
        <f>IF(_xlfn.PERCENTILE.INC(INDEX($W$4:$W$263,MATCH(SPC!$B$13,IF(Setup!$B$11="Weekly",'SPC Backing (Hide)'!$B$4:$B$263,'SPC Backing (Hide)'!$E$4:$E$263),0),1):INDEX($W$4:$W$263,MATCH(SPC!$B$14,IF(Setup!$B$11="Weekly",'SPC Backing (Hide)'!$B$4:$B$263,'SPC Backing (Hide)'!$E$4:$E$263),0),1),'SPC Backing (Hide)'!$AP$3)=AO252,_xlfn.PERCENTILE.INC(INDEX($W$4:$W$263,MATCH(SPC!$B$13,IF(Setup!$B$11="Weekly",'SPC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2" t="e">
        <f t="shared" si="62"/>
        <v>#N/A</v>
      </c>
    </row>
    <row r="253" spans="2:43" x14ac:dyDescent="0.35">
      <c r="B253" s="12" t="str">
        <f>Demand!C258</f>
        <v/>
      </c>
      <c r="C253" s="57" t="str">
        <f>Demand!D258</f>
        <v/>
      </c>
      <c r="D253" s="57" t="str">
        <f>Demand!E258</f>
        <v/>
      </c>
      <c r="E253" s="57" t="e">
        <f>TEXT(D253*29,"mmm")&amp;"-"&amp;IF(D253=1,MAX($C$4:C252)+1,MAX($C$4:C252))</f>
        <v>#VALUE!</v>
      </c>
      <c r="F253" s="7">
        <f>INDEX(Demand!$F$9:$T$268,MATCH('SPC Backing (Hide)'!$B253,Demand!$C$9:$C$268,0),MATCH('SPC Backing (Hide)'!F$3,Demand!$F$8:$T$8,0))</f>
        <v>0</v>
      </c>
      <c r="G253" s="5">
        <f>INDEX(Demand!$F$9:$T$268,MATCH('SPC Backing (Hide)'!$B253,Demand!$C$9:$C$268,0),MATCH('SPC Backing (Hide)'!G$3,Demand!$F$8:$T$8,0))</f>
        <v>0</v>
      </c>
      <c r="H253" s="5">
        <f>INDEX(Demand!$F$9:$T$268,MATCH('SPC Backing (Hide)'!$B253,Demand!$C$9:$C$268,0),MATCH('SPC Backing (Hide)'!H$3,Demand!$F$8:$T$8,0))</f>
        <v>0</v>
      </c>
      <c r="I253" s="5">
        <f>INDEX(Demand!$F$9:$T$268,MATCH('SPC Backing (Hide)'!$B253,Demand!$C$9:$C$268,0),MATCH('SPC Backing (Hide)'!I$3,Demand!$F$8:$T$8,0))</f>
        <v>0</v>
      </c>
      <c r="J253" s="5">
        <f>INDEX(Demand!$F$9:$T$268,MATCH('SPC Backing (Hide)'!$B253,Demand!$C$9:$C$268,0),MATCH('SPC Backing (Hide)'!J$3,Demand!$F$8:$T$8,0))</f>
        <v>0</v>
      </c>
      <c r="K253" s="5">
        <f>INDEX(Demand!$F$9:$T$268,MATCH('SPC Backing (Hide)'!$B253,Demand!$C$9:$C$268,0),MATCH('SPC Backing (Hide)'!K$3,Demand!$F$8:$T$8,0))</f>
        <v>0</v>
      </c>
      <c r="L253" s="5">
        <f>INDEX(Demand!$F$9:$T$268,MATCH('SPC Backing (Hide)'!$B253,Demand!$C$9:$C$268,0),MATCH('SPC Backing (Hide)'!L$3,Demand!$F$8:$T$8,0))</f>
        <v>0</v>
      </c>
      <c r="M253" s="5">
        <f>INDEX(Demand!$F$9:$T$268,MATCH('SPC Backing (Hide)'!$B253,Demand!$C$9:$C$268,0),MATCH('SPC Backing (Hide)'!M$3,Demand!$F$8:$T$8,0))</f>
        <v>0</v>
      </c>
      <c r="N253" s="5">
        <f>INDEX(Demand!$F$9:$T$268,MATCH('SPC Backing (Hide)'!$B253,Demand!$C$9:$C$268,0),MATCH('SPC Backing (Hide)'!N$3,Demand!$F$8:$T$8,0))</f>
        <v>0</v>
      </c>
      <c r="O253" s="5">
        <f>INDEX(Demand!$F$9:$T$268,MATCH('SPC Backing (Hide)'!$B253,Demand!$C$9:$C$268,0),MATCH('SPC Backing (Hide)'!O$3,Demand!$F$8:$T$8,0))</f>
        <v>0</v>
      </c>
      <c r="P253" s="5">
        <f>INDEX(Demand!$F$9:$T$268,MATCH('SPC Backing (Hide)'!$B253,Demand!$C$9:$C$268,0),MATCH('SPC Backing (Hide)'!P$3,Demand!$F$8:$T$8,0))</f>
        <v>0</v>
      </c>
      <c r="Q253" s="5">
        <f>INDEX(Demand!$F$9:$T$268,MATCH('SPC Backing (Hide)'!$B253,Demand!$C$9:$C$268,0),MATCH('SPC Backing (Hide)'!Q$3,Demand!$F$8:$T$8,0))</f>
        <v>0</v>
      </c>
      <c r="R253" s="5">
        <f>INDEX(Demand!$F$9:$T$268,MATCH('SPC Backing (Hide)'!$B253,Demand!$C$9:$C$268,0),MATCH('SPC Backing (Hide)'!R$3,Demand!$F$8:$T$8,0))</f>
        <v>0</v>
      </c>
      <c r="S253" s="5">
        <f>INDEX(Demand!$F$9:$T$268,MATCH('SPC Backing (Hide)'!$B253,Demand!$C$9:$C$268,0),MATCH('SPC Backing (Hide)'!S$3,Demand!$F$8:$T$8,0))</f>
        <v>0</v>
      </c>
      <c r="T253" s="6">
        <f>INDEX(Demand!$F$9:$T$268,MATCH('SPC Backing (Hide)'!$B253,Demand!$C$9:$C$268,0),MATCH('SPC Backing (Hide)'!T$3,Demand!$F$8:$T$8,0))</f>
        <v>0</v>
      </c>
      <c r="U253" s="5">
        <f t="shared" si="48"/>
        <v>0</v>
      </c>
      <c r="V253">
        <f>IF(SPC!$B$13="",1,IF(SPC!$B$12="Yes",IF(Setup!$B$11="Weekly",IF(ROW(A250)&gt;=Demand!$A$8-51,1,0),IF(ROW(A250)&gt;=Demand!$A$8-11,1,0)),IF(Setup!$B$11="Weekly",IF(AND(B253&gt;=SPC!$B$13,B253&lt;SPC!$B$14),1,0),IF(AND(MATCH(E253,$E$4:$E$263,0)&gt;=MATCH(SPC!$B$13,$E$4:$E$263,0),MATCH(E253,$E$4:$E$263,0)&lt;=MATCH(SPC!$B$14,$E$4:$E$263,0)),1,0))))</f>
        <v>1</v>
      </c>
      <c r="W253" cm="1">
        <f t="array" ref="W253">INDEX($F$4:$U$263,ROW(A250),MATCH($X$2,$F$3:$U$3,0))</f>
        <v>0</v>
      </c>
      <c r="X253" t="e">
        <f>AVERAGE(INDEX($F$4:$U$263,MATCH(SPC!$B$13,IF(Setup!$B$11="Weekly",'SPC Backing (Hide)'!$B$4:$B$263,'SPC Backing (Hide)'!$E$4:$E$263),0),MATCH($X$2,$F$3:$U$3,0)):INDEX($F$4:$U$263,MATCH(SPC!$B$14,IF(Setup!$B$11="Weekly",'SPC Backing (Hide)'!$B$4:$B$263,'SPC Backing (Hide)'!$E$4:$E$263),0),MATCH('SPC Backing (Hide)'!$X$2,'SPC Backing (Hide)'!$F$3:$U$3,0)))</f>
        <v>#N/A</v>
      </c>
      <c r="Y253" cm="1">
        <f t="array" ref="Y253">ABS(INDEX($F$4:$U$263,ROW(A250),MATCH($X$2,$F$3:$U$3,0))-INDEX($F$4:$U$263,ROW(A249),MATCH($X$2,$F$3:$U$3,0)))</f>
        <v>0</v>
      </c>
      <c r="Z253" t="e">
        <f>AVERAGE(INDEX($Y$4:$Y$263,MATCH(SPC!$B$13,IF(Setup!$B$11="Weekly",'SPC Backing (Hide)'!$B$4:$B$263,'SPC Backing (Hide)'!$E$4:$E$263),0)):INDEX($Y$4:$Y$263,MATCH(SPC!$B$14,IF(Setup!$B$11="Weekly",'SPC Backing (Hide)'!$B$4:$B$263,'SPC Backing (Hide)'!$E$4:$E$263),0),1))</f>
        <v>#N/A</v>
      </c>
      <c r="AA253" t="e">
        <f t="shared" si="49"/>
        <v>#N/A</v>
      </c>
      <c r="AB253" t="e">
        <f t="shared" si="50"/>
        <v>#N/A</v>
      </c>
      <c r="AC253" t="e">
        <f t="shared" si="51"/>
        <v>#N/A</v>
      </c>
      <c r="AD253" t="e">
        <f t="shared" si="52"/>
        <v>#N/A</v>
      </c>
      <c r="AE253" t="e">
        <f t="shared" si="53"/>
        <v>#N/A</v>
      </c>
      <c r="AF253" t="e">
        <f t="shared" si="54"/>
        <v>#N/A</v>
      </c>
      <c r="AG253" t="e">
        <f t="shared" si="55"/>
        <v>#N/A</v>
      </c>
      <c r="AH253" t="e">
        <f t="shared" si="56"/>
        <v>#N/A</v>
      </c>
      <c r="AI253" t="e">
        <f t="shared" si="63"/>
        <v>#N/A</v>
      </c>
      <c r="AJ253" t="e">
        <f t="shared" si="57"/>
        <v>#N/A</v>
      </c>
      <c r="AK253">
        <f t="shared" si="58"/>
        <v>0</v>
      </c>
      <c r="AL253" t="e">
        <f t="shared" si="59"/>
        <v>#N/A</v>
      </c>
      <c r="AM253" t="e">
        <f t="shared" si="60"/>
        <v>#N/A</v>
      </c>
      <c r="AN253" t="e">
        <f t="shared" si="61"/>
        <v>#N/A</v>
      </c>
      <c r="AO253" t="e">
        <f>_xlfn.PERCENTILE.INC(INDEX($W$4:$W$263,MATCH(SPC!$B$13,IF(Setup!$B$11="Weekly",'SPC Backing (Hide)'!$B$4:$B$263,'SPC Backing (Hide)'!$E$4:$E$263),0),1):INDEX($W$4:$W$263,MATCH(SPC!$B$14,IF(Setup!$B$11="Weekly",'SPC Backing (Hide)'!$B$4:$B$263,'SPC Backing (Hide)'!$E$4:$E$263),0),1),'SPC Backing (Hide)'!$AO$3)</f>
        <v>#N/A</v>
      </c>
      <c r="AP253" t="e">
        <f>IF(_xlfn.PERCENTILE.INC(INDEX($W$4:$W$263,MATCH(SPC!$B$13,IF(Setup!$B$11="Weekly",'SPC Backing (Hide)'!$B$4:$B$263,'SPC Backing (Hide)'!$E$4:$E$263),0),1):INDEX($W$4:$W$263,MATCH(SPC!$B$14,IF(Setup!$B$11="Weekly",'SPC Backing (Hide)'!$B$4:$B$263,'SPC Backing (Hide)'!$E$4:$E$263),0),1),'SPC Backing (Hide)'!$AP$3)=AO253,_xlfn.PERCENTILE.INC(INDEX($W$4:$W$263,MATCH(SPC!$B$13,IF(Setup!$B$11="Weekly",'SPC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3" t="e">
        <f t="shared" si="62"/>
        <v>#N/A</v>
      </c>
    </row>
    <row r="254" spans="2:43" x14ac:dyDescent="0.35">
      <c r="B254" s="12" t="str">
        <f>Demand!C259</f>
        <v/>
      </c>
      <c r="C254" s="57" t="str">
        <f>Demand!D259</f>
        <v/>
      </c>
      <c r="D254" s="57" t="str">
        <f>Demand!E259</f>
        <v/>
      </c>
      <c r="E254" s="57" t="e">
        <f>TEXT(D254*29,"mmm")&amp;"-"&amp;IF(D254=1,MAX($C$4:C253)+1,MAX($C$4:C253))</f>
        <v>#VALUE!</v>
      </c>
      <c r="F254" s="7">
        <f>INDEX(Demand!$F$9:$T$268,MATCH('SPC Backing (Hide)'!$B254,Demand!$C$9:$C$268,0),MATCH('SPC Backing (Hide)'!F$3,Demand!$F$8:$T$8,0))</f>
        <v>0</v>
      </c>
      <c r="G254" s="5">
        <f>INDEX(Demand!$F$9:$T$268,MATCH('SPC Backing (Hide)'!$B254,Demand!$C$9:$C$268,0),MATCH('SPC Backing (Hide)'!G$3,Demand!$F$8:$T$8,0))</f>
        <v>0</v>
      </c>
      <c r="H254" s="5">
        <f>INDEX(Demand!$F$9:$T$268,MATCH('SPC Backing (Hide)'!$B254,Demand!$C$9:$C$268,0),MATCH('SPC Backing (Hide)'!H$3,Demand!$F$8:$T$8,0))</f>
        <v>0</v>
      </c>
      <c r="I254" s="5">
        <f>INDEX(Demand!$F$9:$T$268,MATCH('SPC Backing (Hide)'!$B254,Demand!$C$9:$C$268,0),MATCH('SPC Backing (Hide)'!I$3,Demand!$F$8:$T$8,0))</f>
        <v>0</v>
      </c>
      <c r="J254" s="5">
        <f>INDEX(Demand!$F$9:$T$268,MATCH('SPC Backing (Hide)'!$B254,Demand!$C$9:$C$268,0),MATCH('SPC Backing (Hide)'!J$3,Demand!$F$8:$T$8,0))</f>
        <v>0</v>
      </c>
      <c r="K254" s="5">
        <f>INDEX(Demand!$F$9:$T$268,MATCH('SPC Backing (Hide)'!$B254,Demand!$C$9:$C$268,0),MATCH('SPC Backing (Hide)'!K$3,Demand!$F$8:$T$8,0))</f>
        <v>0</v>
      </c>
      <c r="L254" s="5">
        <f>INDEX(Demand!$F$9:$T$268,MATCH('SPC Backing (Hide)'!$B254,Demand!$C$9:$C$268,0),MATCH('SPC Backing (Hide)'!L$3,Demand!$F$8:$T$8,0))</f>
        <v>0</v>
      </c>
      <c r="M254" s="5">
        <f>INDEX(Demand!$F$9:$T$268,MATCH('SPC Backing (Hide)'!$B254,Demand!$C$9:$C$268,0),MATCH('SPC Backing (Hide)'!M$3,Demand!$F$8:$T$8,0))</f>
        <v>0</v>
      </c>
      <c r="N254" s="5">
        <f>INDEX(Demand!$F$9:$T$268,MATCH('SPC Backing (Hide)'!$B254,Demand!$C$9:$C$268,0),MATCH('SPC Backing (Hide)'!N$3,Demand!$F$8:$T$8,0))</f>
        <v>0</v>
      </c>
      <c r="O254" s="5">
        <f>INDEX(Demand!$F$9:$T$268,MATCH('SPC Backing (Hide)'!$B254,Demand!$C$9:$C$268,0),MATCH('SPC Backing (Hide)'!O$3,Demand!$F$8:$T$8,0))</f>
        <v>0</v>
      </c>
      <c r="P254" s="5">
        <f>INDEX(Demand!$F$9:$T$268,MATCH('SPC Backing (Hide)'!$B254,Demand!$C$9:$C$268,0),MATCH('SPC Backing (Hide)'!P$3,Demand!$F$8:$T$8,0))</f>
        <v>0</v>
      </c>
      <c r="Q254" s="5">
        <f>INDEX(Demand!$F$9:$T$268,MATCH('SPC Backing (Hide)'!$B254,Demand!$C$9:$C$268,0),MATCH('SPC Backing (Hide)'!Q$3,Demand!$F$8:$T$8,0))</f>
        <v>0</v>
      </c>
      <c r="R254" s="5">
        <f>INDEX(Demand!$F$9:$T$268,MATCH('SPC Backing (Hide)'!$B254,Demand!$C$9:$C$268,0),MATCH('SPC Backing (Hide)'!R$3,Demand!$F$8:$T$8,0))</f>
        <v>0</v>
      </c>
      <c r="S254" s="5">
        <f>INDEX(Demand!$F$9:$T$268,MATCH('SPC Backing (Hide)'!$B254,Demand!$C$9:$C$268,0),MATCH('SPC Backing (Hide)'!S$3,Demand!$F$8:$T$8,0))</f>
        <v>0</v>
      </c>
      <c r="T254" s="6">
        <f>INDEX(Demand!$F$9:$T$268,MATCH('SPC Backing (Hide)'!$B254,Demand!$C$9:$C$268,0),MATCH('SPC Backing (Hide)'!T$3,Demand!$F$8:$T$8,0))</f>
        <v>0</v>
      </c>
      <c r="U254" s="5">
        <f t="shared" si="48"/>
        <v>0</v>
      </c>
      <c r="V254">
        <f>IF(SPC!$B$13="",1,IF(SPC!$B$12="Yes",IF(Setup!$B$11="Weekly",IF(ROW(A251)&gt;=Demand!$A$8-51,1,0),IF(ROW(A251)&gt;=Demand!$A$8-11,1,0)),IF(Setup!$B$11="Weekly",IF(AND(B254&gt;=SPC!$B$13,B254&lt;SPC!$B$14),1,0),IF(AND(MATCH(E254,$E$4:$E$263,0)&gt;=MATCH(SPC!$B$13,$E$4:$E$263,0),MATCH(E254,$E$4:$E$263,0)&lt;=MATCH(SPC!$B$14,$E$4:$E$263,0)),1,0))))</f>
        <v>1</v>
      </c>
      <c r="W254" cm="1">
        <f t="array" ref="W254">INDEX($F$4:$U$263,ROW(A251),MATCH($X$2,$F$3:$U$3,0))</f>
        <v>0</v>
      </c>
      <c r="X254" t="e">
        <f>AVERAGE(INDEX($F$4:$U$263,MATCH(SPC!$B$13,IF(Setup!$B$11="Weekly",'SPC Backing (Hide)'!$B$4:$B$263,'SPC Backing (Hide)'!$E$4:$E$263),0),MATCH($X$2,$F$3:$U$3,0)):INDEX($F$4:$U$263,MATCH(SPC!$B$14,IF(Setup!$B$11="Weekly",'SPC Backing (Hide)'!$B$4:$B$263,'SPC Backing (Hide)'!$E$4:$E$263),0),MATCH('SPC Backing (Hide)'!$X$2,'SPC Backing (Hide)'!$F$3:$U$3,0)))</f>
        <v>#N/A</v>
      </c>
      <c r="Y254" cm="1">
        <f t="array" ref="Y254">ABS(INDEX($F$4:$U$263,ROW(A251),MATCH($X$2,$F$3:$U$3,0))-INDEX($F$4:$U$263,ROW(A250),MATCH($X$2,$F$3:$U$3,0)))</f>
        <v>0</v>
      </c>
      <c r="Z254" t="e">
        <f>AVERAGE(INDEX($Y$4:$Y$263,MATCH(SPC!$B$13,IF(Setup!$B$11="Weekly",'SPC Backing (Hide)'!$B$4:$B$263,'SPC Backing (Hide)'!$E$4:$E$263),0)):INDEX($Y$4:$Y$263,MATCH(SPC!$B$14,IF(Setup!$B$11="Weekly",'SPC Backing (Hide)'!$B$4:$B$263,'SPC Backing (Hide)'!$E$4:$E$263),0),1))</f>
        <v>#N/A</v>
      </c>
      <c r="AA254" t="e">
        <f t="shared" si="49"/>
        <v>#N/A</v>
      </c>
      <c r="AB254" t="e">
        <f t="shared" si="50"/>
        <v>#N/A</v>
      </c>
      <c r="AC254" t="e">
        <f t="shared" si="51"/>
        <v>#N/A</v>
      </c>
      <c r="AD254" t="e">
        <f t="shared" si="52"/>
        <v>#N/A</v>
      </c>
      <c r="AE254" t="e">
        <f t="shared" si="53"/>
        <v>#N/A</v>
      </c>
      <c r="AF254" t="e">
        <f t="shared" si="54"/>
        <v>#N/A</v>
      </c>
      <c r="AG254" t="e">
        <f t="shared" si="55"/>
        <v>#N/A</v>
      </c>
      <c r="AH254" t="e">
        <f t="shared" si="56"/>
        <v>#N/A</v>
      </c>
      <c r="AI254" t="e">
        <f t="shared" si="63"/>
        <v>#N/A</v>
      </c>
      <c r="AJ254" t="e">
        <f t="shared" si="57"/>
        <v>#N/A</v>
      </c>
      <c r="AK254">
        <f t="shared" si="58"/>
        <v>0</v>
      </c>
      <c r="AL254" t="e">
        <f t="shared" si="59"/>
        <v>#N/A</v>
      </c>
      <c r="AM254" t="e">
        <f t="shared" si="60"/>
        <v>#N/A</v>
      </c>
      <c r="AN254" t="e">
        <f t="shared" si="61"/>
        <v>#N/A</v>
      </c>
      <c r="AO254" t="e">
        <f>_xlfn.PERCENTILE.INC(INDEX($W$4:$W$263,MATCH(SPC!$B$13,IF(Setup!$B$11="Weekly",'SPC Backing (Hide)'!$B$4:$B$263,'SPC Backing (Hide)'!$E$4:$E$263),0),1):INDEX($W$4:$W$263,MATCH(SPC!$B$14,IF(Setup!$B$11="Weekly",'SPC Backing (Hide)'!$B$4:$B$263,'SPC Backing (Hide)'!$E$4:$E$263),0),1),'SPC Backing (Hide)'!$AO$3)</f>
        <v>#N/A</v>
      </c>
      <c r="AP254" t="e">
        <f>IF(_xlfn.PERCENTILE.INC(INDEX($W$4:$W$263,MATCH(SPC!$B$13,IF(Setup!$B$11="Weekly",'SPC Backing (Hide)'!$B$4:$B$263,'SPC Backing (Hide)'!$E$4:$E$263),0),1):INDEX($W$4:$W$263,MATCH(SPC!$B$14,IF(Setup!$B$11="Weekly",'SPC Backing (Hide)'!$B$4:$B$263,'SPC Backing (Hide)'!$E$4:$E$263),0),1),'SPC Backing (Hide)'!$AP$3)=AO254,_xlfn.PERCENTILE.INC(INDEX($W$4:$W$263,MATCH(SPC!$B$13,IF(Setup!$B$11="Weekly",'SPC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4" t="e">
        <f t="shared" si="62"/>
        <v>#N/A</v>
      </c>
    </row>
    <row r="255" spans="2:43" x14ac:dyDescent="0.35">
      <c r="B255" s="12" t="str">
        <f>Demand!C260</f>
        <v/>
      </c>
      <c r="C255" s="57" t="str">
        <f>Demand!D260</f>
        <v/>
      </c>
      <c r="D255" s="57" t="str">
        <f>Demand!E260</f>
        <v/>
      </c>
      <c r="E255" s="57" t="e">
        <f>TEXT(D255*29,"mmm")&amp;"-"&amp;IF(D255=1,MAX($C$4:C254)+1,MAX($C$4:C254))</f>
        <v>#VALUE!</v>
      </c>
      <c r="F255" s="7">
        <f>INDEX(Demand!$F$9:$T$268,MATCH('SPC Backing (Hide)'!$B255,Demand!$C$9:$C$268,0),MATCH('SPC Backing (Hide)'!F$3,Demand!$F$8:$T$8,0))</f>
        <v>0</v>
      </c>
      <c r="G255" s="5">
        <f>INDEX(Demand!$F$9:$T$268,MATCH('SPC Backing (Hide)'!$B255,Demand!$C$9:$C$268,0),MATCH('SPC Backing (Hide)'!G$3,Demand!$F$8:$T$8,0))</f>
        <v>0</v>
      </c>
      <c r="H255" s="5">
        <f>INDEX(Demand!$F$9:$T$268,MATCH('SPC Backing (Hide)'!$B255,Demand!$C$9:$C$268,0),MATCH('SPC Backing (Hide)'!H$3,Demand!$F$8:$T$8,0))</f>
        <v>0</v>
      </c>
      <c r="I255" s="5">
        <f>INDEX(Demand!$F$9:$T$268,MATCH('SPC Backing (Hide)'!$B255,Demand!$C$9:$C$268,0),MATCH('SPC Backing (Hide)'!I$3,Demand!$F$8:$T$8,0))</f>
        <v>0</v>
      </c>
      <c r="J255" s="5">
        <f>INDEX(Demand!$F$9:$T$268,MATCH('SPC Backing (Hide)'!$B255,Demand!$C$9:$C$268,0),MATCH('SPC Backing (Hide)'!J$3,Demand!$F$8:$T$8,0))</f>
        <v>0</v>
      </c>
      <c r="K255" s="5">
        <f>INDEX(Demand!$F$9:$T$268,MATCH('SPC Backing (Hide)'!$B255,Demand!$C$9:$C$268,0),MATCH('SPC Backing (Hide)'!K$3,Demand!$F$8:$T$8,0))</f>
        <v>0</v>
      </c>
      <c r="L255" s="5">
        <f>INDEX(Demand!$F$9:$T$268,MATCH('SPC Backing (Hide)'!$B255,Demand!$C$9:$C$268,0),MATCH('SPC Backing (Hide)'!L$3,Demand!$F$8:$T$8,0))</f>
        <v>0</v>
      </c>
      <c r="M255" s="5">
        <f>INDEX(Demand!$F$9:$T$268,MATCH('SPC Backing (Hide)'!$B255,Demand!$C$9:$C$268,0),MATCH('SPC Backing (Hide)'!M$3,Demand!$F$8:$T$8,0))</f>
        <v>0</v>
      </c>
      <c r="N255" s="5">
        <f>INDEX(Demand!$F$9:$T$268,MATCH('SPC Backing (Hide)'!$B255,Demand!$C$9:$C$268,0),MATCH('SPC Backing (Hide)'!N$3,Demand!$F$8:$T$8,0))</f>
        <v>0</v>
      </c>
      <c r="O255" s="5">
        <f>INDEX(Demand!$F$9:$T$268,MATCH('SPC Backing (Hide)'!$B255,Demand!$C$9:$C$268,0),MATCH('SPC Backing (Hide)'!O$3,Demand!$F$8:$T$8,0))</f>
        <v>0</v>
      </c>
      <c r="P255" s="5">
        <f>INDEX(Demand!$F$9:$T$268,MATCH('SPC Backing (Hide)'!$B255,Demand!$C$9:$C$268,0),MATCH('SPC Backing (Hide)'!P$3,Demand!$F$8:$T$8,0))</f>
        <v>0</v>
      </c>
      <c r="Q255" s="5">
        <f>INDEX(Demand!$F$9:$T$268,MATCH('SPC Backing (Hide)'!$B255,Demand!$C$9:$C$268,0),MATCH('SPC Backing (Hide)'!Q$3,Demand!$F$8:$T$8,0))</f>
        <v>0</v>
      </c>
      <c r="R255" s="5">
        <f>INDEX(Demand!$F$9:$T$268,MATCH('SPC Backing (Hide)'!$B255,Demand!$C$9:$C$268,0),MATCH('SPC Backing (Hide)'!R$3,Demand!$F$8:$T$8,0))</f>
        <v>0</v>
      </c>
      <c r="S255" s="5">
        <f>INDEX(Demand!$F$9:$T$268,MATCH('SPC Backing (Hide)'!$B255,Demand!$C$9:$C$268,0),MATCH('SPC Backing (Hide)'!S$3,Demand!$F$8:$T$8,0))</f>
        <v>0</v>
      </c>
      <c r="T255" s="6">
        <f>INDEX(Demand!$F$9:$T$268,MATCH('SPC Backing (Hide)'!$B255,Demand!$C$9:$C$268,0),MATCH('SPC Backing (Hide)'!T$3,Demand!$F$8:$T$8,0))</f>
        <v>0</v>
      </c>
      <c r="U255" s="5">
        <f t="shared" si="48"/>
        <v>0</v>
      </c>
      <c r="V255">
        <f>IF(SPC!$B$13="",1,IF(SPC!$B$12="Yes",IF(Setup!$B$11="Weekly",IF(ROW(A252)&gt;=Demand!$A$8-51,1,0),IF(ROW(A252)&gt;=Demand!$A$8-11,1,0)),IF(Setup!$B$11="Weekly",IF(AND(B255&gt;=SPC!$B$13,B255&lt;SPC!$B$14),1,0),IF(AND(MATCH(E255,$E$4:$E$263,0)&gt;=MATCH(SPC!$B$13,$E$4:$E$263,0),MATCH(E255,$E$4:$E$263,0)&lt;=MATCH(SPC!$B$14,$E$4:$E$263,0)),1,0))))</f>
        <v>1</v>
      </c>
      <c r="W255" cm="1">
        <f t="array" ref="W255">INDEX($F$4:$U$263,ROW(A252),MATCH($X$2,$F$3:$U$3,0))</f>
        <v>0</v>
      </c>
      <c r="X255" t="e">
        <f>AVERAGE(INDEX($F$4:$U$263,MATCH(SPC!$B$13,IF(Setup!$B$11="Weekly",'SPC Backing (Hide)'!$B$4:$B$263,'SPC Backing (Hide)'!$E$4:$E$263),0),MATCH($X$2,$F$3:$U$3,0)):INDEX($F$4:$U$263,MATCH(SPC!$B$14,IF(Setup!$B$11="Weekly",'SPC Backing (Hide)'!$B$4:$B$263,'SPC Backing (Hide)'!$E$4:$E$263),0),MATCH('SPC Backing (Hide)'!$X$2,'SPC Backing (Hide)'!$F$3:$U$3,0)))</f>
        <v>#N/A</v>
      </c>
      <c r="Y255" cm="1">
        <f t="array" ref="Y255">ABS(INDEX($F$4:$U$263,ROW(A252),MATCH($X$2,$F$3:$U$3,0))-INDEX($F$4:$U$263,ROW(A251),MATCH($X$2,$F$3:$U$3,0)))</f>
        <v>0</v>
      </c>
      <c r="Z255" t="e">
        <f>AVERAGE(INDEX($Y$4:$Y$263,MATCH(SPC!$B$13,IF(Setup!$B$11="Weekly",'SPC Backing (Hide)'!$B$4:$B$263,'SPC Backing (Hide)'!$E$4:$E$263),0)):INDEX($Y$4:$Y$263,MATCH(SPC!$B$14,IF(Setup!$B$11="Weekly",'SPC Backing (Hide)'!$B$4:$B$263,'SPC Backing (Hide)'!$E$4:$E$263),0),1))</f>
        <v>#N/A</v>
      </c>
      <c r="AA255" t="e">
        <f t="shared" si="49"/>
        <v>#N/A</v>
      </c>
      <c r="AB255" t="e">
        <f t="shared" si="50"/>
        <v>#N/A</v>
      </c>
      <c r="AC255" t="e">
        <f t="shared" si="51"/>
        <v>#N/A</v>
      </c>
      <c r="AD255" t="e">
        <f t="shared" si="52"/>
        <v>#N/A</v>
      </c>
      <c r="AE255" t="e">
        <f t="shared" si="53"/>
        <v>#N/A</v>
      </c>
      <c r="AF255" t="e">
        <f t="shared" si="54"/>
        <v>#N/A</v>
      </c>
      <c r="AG255" t="e">
        <f t="shared" si="55"/>
        <v>#N/A</v>
      </c>
      <c r="AH255" t="e">
        <f t="shared" si="56"/>
        <v>#N/A</v>
      </c>
      <c r="AI255" t="e">
        <f t="shared" si="63"/>
        <v>#N/A</v>
      </c>
      <c r="AJ255" t="e">
        <f t="shared" si="57"/>
        <v>#N/A</v>
      </c>
      <c r="AK255">
        <f t="shared" si="58"/>
        <v>0</v>
      </c>
      <c r="AL255" t="e">
        <f t="shared" si="59"/>
        <v>#N/A</v>
      </c>
      <c r="AM255" t="e">
        <f t="shared" si="60"/>
        <v>#N/A</v>
      </c>
      <c r="AN255" t="e">
        <f t="shared" si="61"/>
        <v>#N/A</v>
      </c>
      <c r="AO255" t="e">
        <f>_xlfn.PERCENTILE.INC(INDEX($W$4:$W$263,MATCH(SPC!$B$13,IF(Setup!$B$11="Weekly",'SPC Backing (Hide)'!$B$4:$B$263,'SPC Backing (Hide)'!$E$4:$E$263),0),1):INDEX($W$4:$W$263,MATCH(SPC!$B$14,IF(Setup!$B$11="Weekly",'SPC Backing (Hide)'!$B$4:$B$263,'SPC Backing (Hide)'!$E$4:$E$263),0),1),'SPC Backing (Hide)'!$AO$3)</f>
        <v>#N/A</v>
      </c>
      <c r="AP255" t="e">
        <f>IF(_xlfn.PERCENTILE.INC(INDEX($W$4:$W$263,MATCH(SPC!$B$13,IF(Setup!$B$11="Weekly",'SPC Backing (Hide)'!$B$4:$B$263,'SPC Backing (Hide)'!$E$4:$E$263),0),1):INDEX($W$4:$W$263,MATCH(SPC!$B$14,IF(Setup!$B$11="Weekly",'SPC Backing (Hide)'!$B$4:$B$263,'SPC Backing (Hide)'!$E$4:$E$263),0),1),'SPC Backing (Hide)'!$AP$3)=AO255,_xlfn.PERCENTILE.INC(INDEX($W$4:$W$263,MATCH(SPC!$B$13,IF(Setup!$B$11="Weekly",'SPC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5" t="e">
        <f t="shared" si="62"/>
        <v>#N/A</v>
      </c>
    </row>
    <row r="256" spans="2:43" x14ac:dyDescent="0.35">
      <c r="B256" s="12" t="str">
        <f>Demand!C261</f>
        <v/>
      </c>
      <c r="C256" s="57" t="str">
        <f>Demand!D261</f>
        <v/>
      </c>
      <c r="D256" s="57" t="str">
        <f>Demand!E261</f>
        <v/>
      </c>
      <c r="E256" s="57" t="e">
        <f>TEXT(D256*29,"mmm")&amp;"-"&amp;IF(D256=1,MAX($C$4:C255)+1,MAX($C$4:C255))</f>
        <v>#VALUE!</v>
      </c>
      <c r="F256" s="7">
        <f>INDEX(Demand!$F$9:$T$268,MATCH('SPC Backing (Hide)'!$B256,Demand!$C$9:$C$268,0),MATCH('SPC Backing (Hide)'!F$3,Demand!$F$8:$T$8,0))</f>
        <v>0</v>
      </c>
      <c r="G256" s="5">
        <f>INDEX(Demand!$F$9:$T$268,MATCH('SPC Backing (Hide)'!$B256,Demand!$C$9:$C$268,0),MATCH('SPC Backing (Hide)'!G$3,Demand!$F$8:$T$8,0))</f>
        <v>0</v>
      </c>
      <c r="H256" s="5">
        <f>INDEX(Demand!$F$9:$T$268,MATCH('SPC Backing (Hide)'!$B256,Demand!$C$9:$C$268,0),MATCH('SPC Backing (Hide)'!H$3,Demand!$F$8:$T$8,0))</f>
        <v>0</v>
      </c>
      <c r="I256" s="5">
        <f>INDEX(Demand!$F$9:$T$268,MATCH('SPC Backing (Hide)'!$B256,Demand!$C$9:$C$268,0),MATCH('SPC Backing (Hide)'!I$3,Demand!$F$8:$T$8,0))</f>
        <v>0</v>
      </c>
      <c r="J256" s="5">
        <f>INDEX(Demand!$F$9:$T$268,MATCH('SPC Backing (Hide)'!$B256,Demand!$C$9:$C$268,0),MATCH('SPC Backing (Hide)'!J$3,Demand!$F$8:$T$8,0))</f>
        <v>0</v>
      </c>
      <c r="K256" s="5">
        <f>INDEX(Demand!$F$9:$T$268,MATCH('SPC Backing (Hide)'!$B256,Demand!$C$9:$C$268,0),MATCH('SPC Backing (Hide)'!K$3,Demand!$F$8:$T$8,0))</f>
        <v>0</v>
      </c>
      <c r="L256" s="5">
        <f>INDEX(Demand!$F$9:$T$268,MATCH('SPC Backing (Hide)'!$B256,Demand!$C$9:$C$268,0),MATCH('SPC Backing (Hide)'!L$3,Demand!$F$8:$T$8,0))</f>
        <v>0</v>
      </c>
      <c r="M256" s="5">
        <f>INDEX(Demand!$F$9:$T$268,MATCH('SPC Backing (Hide)'!$B256,Demand!$C$9:$C$268,0),MATCH('SPC Backing (Hide)'!M$3,Demand!$F$8:$T$8,0))</f>
        <v>0</v>
      </c>
      <c r="N256" s="5">
        <f>INDEX(Demand!$F$9:$T$268,MATCH('SPC Backing (Hide)'!$B256,Demand!$C$9:$C$268,0),MATCH('SPC Backing (Hide)'!N$3,Demand!$F$8:$T$8,0))</f>
        <v>0</v>
      </c>
      <c r="O256" s="5">
        <f>INDEX(Demand!$F$9:$T$268,MATCH('SPC Backing (Hide)'!$B256,Demand!$C$9:$C$268,0),MATCH('SPC Backing (Hide)'!O$3,Demand!$F$8:$T$8,0))</f>
        <v>0</v>
      </c>
      <c r="P256" s="5">
        <f>INDEX(Demand!$F$9:$T$268,MATCH('SPC Backing (Hide)'!$B256,Demand!$C$9:$C$268,0),MATCH('SPC Backing (Hide)'!P$3,Demand!$F$8:$T$8,0))</f>
        <v>0</v>
      </c>
      <c r="Q256" s="5">
        <f>INDEX(Demand!$F$9:$T$268,MATCH('SPC Backing (Hide)'!$B256,Demand!$C$9:$C$268,0),MATCH('SPC Backing (Hide)'!Q$3,Demand!$F$8:$T$8,0))</f>
        <v>0</v>
      </c>
      <c r="R256" s="5">
        <f>INDEX(Demand!$F$9:$T$268,MATCH('SPC Backing (Hide)'!$B256,Demand!$C$9:$C$268,0),MATCH('SPC Backing (Hide)'!R$3,Demand!$F$8:$T$8,0))</f>
        <v>0</v>
      </c>
      <c r="S256" s="5">
        <f>INDEX(Demand!$F$9:$T$268,MATCH('SPC Backing (Hide)'!$B256,Demand!$C$9:$C$268,0),MATCH('SPC Backing (Hide)'!S$3,Demand!$F$8:$T$8,0))</f>
        <v>0</v>
      </c>
      <c r="T256" s="6">
        <f>INDEX(Demand!$F$9:$T$268,MATCH('SPC Backing (Hide)'!$B256,Demand!$C$9:$C$268,0),MATCH('SPC Backing (Hide)'!T$3,Demand!$F$8:$T$8,0))</f>
        <v>0</v>
      </c>
      <c r="U256" s="5">
        <f t="shared" si="48"/>
        <v>0</v>
      </c>
      <c r="V256">
        <f>IF(SPC!$B$13="",1,IF(SPC!$B$12="Yes",IF(Setup!$B$11="Weekly",IF(ROW(A253)&gt;=Demand!$A$8-51,1,0),IF(ROW(A253)&gt;=Demand!$A$8-11,1,0)),IF(Setup!$B$11="Weekly",IF(AND(B256&gt;=SPC!$B$13,B256&lt;SPC!$B$14),1,0),IF(AND(MATCH(E256,$E$4:$E$263,0)&gt;=MATCH(SPC!$B$13,$E$4:$E$263,0),MATCH(E256,$E$4:$E$263,0)&lt;=MATCH(SPC!$B$14,$E$4:$E$263,0)),1,0))))</f>
        <v>1</v>
      </c>
      <c r="W256" cm="1">
        <f t="array" ref="W256">INDEX($F$4:$U$263,ROW(A253),MATCH($X$2,$F$3:$U$3,0))</f>
        <v>0</v>
      </c>
      <c r="X256" t="e">
        <f>AVERAGE(INDEX($F$4:$U$263,MATCH(SPC!$B$13,IF(Setup!$B$11="Weekly",'SPC Backing (Hide)'!$B$4:$B$263,'SPC Backing (Hide)'!$E$4:$E$263),0),MATCH($X$2,$F$3:$U$3,0)):INDEX($F$4:$U$263,MATCH(SPC!$B$14,IF(Setup!$B$11="Weekly",'SPC Backing (Hide)'!$B$4:$B$263,'SPC Backing (Hide)'!$E$4:$E$263),0),MATCH('SPC Backing (Hide)'!$X$2,'SPC Backing (Hide)'!$F$3:$U$3,0)))</f>
        <v>#N/A</v>
      </c>
      <c r="Y256" cm="1">
        <f t="array" ref="Y256">ABS(INDEX($F$4:$U$263,ROW(A253),MATCH($X$2,$F$3:$U$3,0))-INDEX($F$4:$U$263,ROW(A252),MATCH($X$2,$F$3:$U$3,0)))</f>
        <v>0</v>
      </c>
      <c r="Z256" t="e">
        <f>AVERAGE(INDEX($Y$4:$Y$263,MATCH(SPC!$B$13,IF(Setup!$B$11="Weekly",'SPC Backing (Hide)'!$B$4:$B$263,'SPC Backing (Hide)'!$E$4:$E$263),0)):INDEX($Y$4:$Y$263,MATCH(SPC!$B$14,IF(Setup!$B$11="Weekly",'SPC Backing (Hide)'!$B$4:$B$263,'SPC Backing (Hide)'!$E$4:$E$263),0),1))</f>
        <v>#N/A</v>
      </c>
      <c r="AA256" t="e">
        <f t="shared" si="49"/>
        <v>#N/A</v>
      </c>
      <c r="AB256" t="e">
        <f t="shared" si="50"/>
        <v>#N/A</v>
      </c>
      <c r="AC256" t="e">
        <f t="shared" si="51"/>
        <v>#N/A</v>
      </c>
      <c r="AD256" t="e">
        <f t="shared" si="52"/>
        <v>#N/A</v>
      </c>
      <c r="AE256" t="e">
        <f t="shared" si="53"/>
        <v>#N/A</v>
      </c>
      <c r="AF256" t="e">
        <f t="shared" si="54"/>
        <v>#N/A</v>
      </c>
      <c r="AG256" t="e">
        <f t="shared" si="55"/>
        <v>#N/A</v>
      </c>
      <c r="AH256" t="e">
        <f t="shared" si="56"/>
        <v>#N/A</v>
      </c>
      <c r="AI256" t="e">
        <f t="shared" si="63"/>
        <v>#N/A</v>
      </c>
      <c r="AJ256" t="e">
        <f t="shared" si="57"/>
        <v>#N/A</v>
      </c>
      <c r="AK256">
        <f t="shared" si="58"/>
        <v>0</v>
      </c>
      <c r="AL256" t="e">
        <f t="shared" si="59"/>
        <v>#N/A</v>
      </c>
      <c r="AM256" t="e">
        <f t="shared" si="60"/>
        <v>#N/A</v>
      </c>
      <c r="AN256" t="e">
        <f t="shared" si="61"/>
        <v>#N/A</v>
      </c>
      <c r="AO256" t="e">
        <f>_xlfn.PERCENTILE.INC(INDEX($W$4:$W$263,MATCH(SPC!$B$13,IF(Setup!$B$11="Weekly",'SPC Backing (Hide)'!$B$4:$B$263,'SPC Backing (Hide)'!$E$4:$E$263),0),1):INDEX($W$4:$W$263,MATCH(SPC!$B$14,IF(Setup!$B$11="Weekly",'SPC Backing (Hide)'!$B$4:$B$263,'SPC Backing (Hide)'!$E$4:$E$263),0),1),'SPC Backing (Hide)'!$AO$3)</f>
        <v>#N/A</v>
      </c>
      <c r="AP256" t="e">
        <f>IF(_xlfn.PERCENTILE.INC(INDEX($W$4:$W$263,MATCH(SPC!$B$13,IF(Setup!$B$11="Weekly",'SPC Backing (Hide)'!$B$4:$B$263,'SPC Backing (Hide)'!$E$4:$E$263),0),1):INDEX($W$4:$W$263,MATCH(SPC!$B$14,IF(Setup!$B$11="Weekly",'SPC Backing (Hide)'!$B$4:$B$263,'SPC Backing (Hide)'!$E$4:$E$263),0),1),'SPC Backing (Hide)'!$AP$3)=AO256,_xlfn.PERCENTILE.INC(INDEX($W$4:$W$263,MATCH(SPC!$B$13,IF(Setup!$B$11="Weekly",'SPC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6" t="e">
        <f t="shared" si="62"/>
        <v>#N/A</v>
      </c>
    </row>
    <row r="257" spans="2:43" x14ac:dyDescent="0.35">
      <c r="B257" s="12" t="str">
        <f>Demand!C262</f>
        <v/>
      </c>
      <c r="C257" s="57" t="str">
        <f>Demand!D262</f>
        <v/>
      </c>
      <c r="D257" s="57" t="str">
        <f>Demand!E262</f>
        <v/>
      </c>
      <c r="E257" s="57" t="e">
        <f>TEXT(D257*29,"mmm")&amp;"-"&amp;IF(D257=1,MAX($C$4:C256)+1,MAX($C$4:C256))</f>
        <v>#VALUE!</v>
      </c>
      <c r="F257" s="7">
        <f>INDEX(Demand!$F$9:$T$268,MATCH('SPC Backing (Hide)'!$B257,Demand!$C$9:$C$268,0),MATCH('SPC Backing (Hide)'!F$3,Demand!$F$8:$T$8,0))</f>
        <v>0</v>
      </c>
      <c r="G257" s="5">
        <f>INDEX(Demand!$F$9:$T$268,MATCH('SPC Backing (Hide)'!$B257,Demand!$C$9:$C$268,0),MATCH('SPC Backing (Hide)'!G$3,Demand!$F$8:$T$8,0))</f>
        <v>0</v>
      </c>
      <c r="H257" s="5">
        <f>INDEX(Demand!$F$9:$T$268,MATCH('SPC Backing (Hide)'!$B257,Demand!$C$9:$C$268,0),MATCH('SPC Backing (Hide)'!H$3,Demand!$F$8:$T$8,0))</f>
        <v>0</v>
      </c>
      <c r="I257" s="5">
        <f>INDEX(Demand!$F$9:$T$268,MATCH('SPC Backing (Hide)'!$B257,Demand!$C$9:$C$268,0),MATCH('SPC Backing (Hide)'!I$3,Demand!$F$8:$T$8,0))</f>
        <v>0</v>
      </c>
      <c r="J257" s="5">
        <f>INDEX(Demand!$F$9:$T$268,MATCH('SPC Backing (Hide)'!$B257,Demand!$C$9:$C$268,0),MATCH('SPC Backing (Hide)'!J$3,Demand!$F$8:$T$8,0))</f>
        <v>0</v>
      </c>
      <c r="K257" s="5">
        <f>INDEX(Demand!$F$9:$T$268,MATCH('SPC Backing (Hide)'!$B257,Demand!$C$9:$C$268,0),MATCH('SPC Backing (Hide)'!K$3,Demand!$F$8:$T$8,0))</f>
        <v>0</v>
      </c>
      <c r="L257" s="5">
        <f>INDEX(Demand!$F$9:$T$268,MATCH('SPC Backing (Hide)'!$B257,Demand!$C$9:$C$268,0),MATCH('SPC Backing (Hide)'!L$3,Demand!$F$8:$T$8,0))</f>
        <v>0</v>
      </c>
      <c r="M257" s="5">
        <f>INDEX(Demand!$F$9:$T$268,MATCH('SPC Backing (Hide)'!$B257,Demand!$C$9:$C$268,0),MATCH('SPC Backing (Hide)'!M$3,Demand!$F$8:$T$8,0))</f>
        <v>0</v>
      </c>
      <c r="N257" s="5">
        <f>INDEX(Demand!$F$9:$T$268,MATCH('SPC Backing (Hide)'!$B257,Demand!$C$9:$C$268,0),MATCH('SPC Backing (Hide)'!N$3,Demand!$F$8:$T$8,0))</f>
        <v>0</v>
      </c>
      <c r="O257" s="5">
        <f>INDEX(Demand!$F$9:$T$268,MATCH('SPC Backing (Hide)'!$B257,Demand!$C$9:$C$268,0),MATCH('SPC Backing (Hide)'!O$3,Demand!$F$8:$T$8,0))</f>
        <v>0</v>
      </c>
      <c r="P257" s="5">
        <f>INDEX(Demand!$F$9:$T$268,MATCH('SPC Backing (Hide)'!$B257,Demand!$C$9:$C$268,0),MATCH('SPC Backing (Hide)'!P$3,Demand!$F$8:$T$8,0))</f>
        <v>0</v>
      </c>
      <c r="Q257" s="5">
        <f>INDEX(Demand!$F$9:$T$268,MATCH('SPC Backing (Hide)'!$B257,Demand!$C$9:$C$268,0),MATCH('SPC Backing (Hide)'!Q$3,Demand!$F$8:$T$8,0))</f>
        <v>0</v>
      </c>
      <c r="R257" s="5">
        <f>INDEX(Demand!$F$9:$T$268,MATCH('SPC Backing (Hide)'!$B257,Demand!$C$9:$C$268,0),MATCH('SPC Backing (Hide)'!R$3,Demand!$F$8:$T$8,0))</f>
        <v>0</v>
      </c>
      <c r="S257" s="5">
        <f>INDEX(Demand!$F$9:$T$268,MATCH('SPC Backing (Hide)'!$B257,Demand!$C$9:$C$268,0),MATCH('SPC Backing (Hide)'!S$3,Demand!$F$8:$T$8,0))</f>
        <v>0</v>
      </c>
      <c r="T257" s="6">
        <f>INDEX(Demand!$F$9:$T$268,MATCH('SPC Backing (Hide)'!$B257,Demand!$C$9:$C$268,0),MATCH('SPC Backing (Hide)'!T$3,Demand!$F$8:$T$8,0))</f>
        <v>0</v>
      </c>
      <c r="U257" s="5">
        <f t="shared" si="48"/>
        <v>0</v>
      </c>
      <c r="V257">
        <f>IF(SPC!$B$13="",1,IF(SPC!$B$12="Yes",IF(Setup!$B$11="Weekly",IF(ROW(A254)&gt;=Demand!$A$8-51,1,0),IF(ROW(A254)&gt;=Demand!$A$8-11,1,0)),IF(Setup!$B$11="Weekly",IF(AND(B257&gt;=SPC!$B$13,B257&lt;SPC!$B$14),1,0),IF(AND(MATCH(E257,$E$4:$E$263,0)&gt;=MATCH(SPC!$B$13,$E$4:$E$263,0),MATCH(E257,$E$4:$E$263,0)&lt;=MATCH(SPC!$B$14,$E$4:$E$263,0)),1,0))))</f>
        <v>1</v>
      </c>
      <c r="W257" cm="1">
        <f t="array" ref="W257">INDEX($F$4:$U$263,ROW(A254),MATCH($X$2,$F$3:$U$3,0))</f>
        <v>0</v>
      </c>
      <c r="X257" t="e">
        <f>AVERAGE(INDEX($F$4:$U$263,MATCH(SPC!$B$13,IF(Setup!$B$11="Weekly",'SPC Backing (Hide)'!$B$4:$B$263,'SPC Backing (Hide)'!$E$4:$E$263),0),MATCH($X$2,$F$3:$U$3,0)):INDEX($F$4:$U$263,MATCH(SPC!$B$14,IF(Setup!$B$11="Weekly",'SPC Backing (Hide)'!$B$4:$B$263,'SPC Backing (Hide)'!$E$4:$E$263),0),MATCH('SPC Backing (Hide)'!$X$2,'SPC Backing (Hide)'!$F$3:$U$3,0)))</f>
        <v>#N/A</v>
      </c>
      <c r="Y257" cm="1">
        <f t="array" ref="Y257">ABS(INDEX($F$4:$U$263,ROW(A254),MATCH($X$2,$F$3:$U$3,0))-INDEX($F$4:$U$263,ROW(A253),MATCH($X$2,$F$3:$U$3,0)))</f>
        <v>0</v>
      </c>
      <c r="Z257" t="e">
        <f>AVERAGE(INDEX($Y$4:$Y$263,MATCH(SPC!$B$13,IF(Setup!$B$11="Weekly",'SPC Backing (Hide)'!$B$4:$B$263,'SPC Backing (Hide)'!$E$4:$E$263),0)):INDEX($Y$4:$Y$263,MATCH(SPC!$B$14,IF(Setup!$B$11="Weekly",'SPC Backing (Hide)'!$B$4:$B$263,'SPC Backing (Hide)'!$E$4:$E$263),0),1))</f>
        <v>#N/A</v>
      </c>
      <c r="AA257" t="e">
        <f t="shared" si="49"/>
        <v>#N/A</v>
      </c>
      <c r="AB257" t="e">
        <f t="shared" si="50"/>
        <v>#N/A</v>
      </c>
      <c r="AC257" t="e">
        <f t="shared" si="51"/>
        <v>#N/A</v>
      </c>
      <c r="AD257" t="e">
        <f t="shared" si="52"/>
        <v>#N/A</v>
      </c>
      <c r="AE257" t="e">
        <f t="shared" si="53"/>
        <v>#N/A</v>
      </c>
      <c r="AF257" t="e">
        <f t="shared" si="54"/>
        <v>#N/A</v>
      </c>
      <c r="AG257" t="e">
        <f t="shared" si="55"/>
        <v>#N/A</v>
      </c>
      <c r="AH257" t="e">
        <f t="shared" si="56"/>
        <v>#N/A</v>
      </c>
      <c r="AI257" t="e">
        <f t="shared" si="63"/>
        <v>#N/A</v>
      </c>
      <c r="AJ257" t="e">
        <f t="shared" si="57"/>
        <v>#N/A</v>
      </c>
      <c r="AK257">
        <f t="shared" si="58"/>
        <v>0</v>
      </c>
      <c r="AL257" t="e">
        <f t="shared" si="59"/>
        <v>#N/A</v>
      </c>
      <c r="AM257" t="e">
        <f t="shared" si="60"/>
        <v>#N/A</v>
      </c>
      <c r="AN257" t="e">
        <f t="shared" si="61"/>
        <v>#N/A</v>
      </c>
      <c r="AO257" t="e">
        <f>_xlfn.PERCENTILE.INC(INDEX($W$4:$W$263,MATCH(SPC!$B$13,IF(Setup!$B$11="Weekly",'SPC Backing (Hide)'!$B$4:$B$263,'SPC Backing (Hide)'!$E$4:$E$263),0),1):INDEX($W$4:$W$263,MATCH(SPC!$B$14,IF(Setup!$B$11="Weekly",'SPC Backing (Hide)'!$B$4:$B$263,'SPC Backing (Hide)'!$E$4:$E$263),0),1),'SPC Backing (Hide)'!$AO$3)</f>
        <v>#N/A</v>
      </c>
      <c r="AP257" t="e">
        <f>IF(_xlfn.PERCENTILE.INC(INDEX($W$4:$W$263,MATCH(SPC!$B$13,IF(Setup!$B$11="Weekly",'SPC Backing (Hide)'!$B$4:$B$263,'SPC Backing (Hide)'!$E$4:$E$263),0),1):INDEX($W$4:$W$263,MATCH(SPC!$B$14,IF(Setup!$B$11="Weekly",'SPC Backing (Hide)'!$B$4:$B$263,'SPC Backing (Hide)'!$E$4:$E$263),0),1),'SPC Backing (Hide)'!$AP$3)=AO257,_xlfn.PERCENTILE.INC(INDEX($W$4:$W$263,MATCH(SPC!$B$13,IF(Setup!$B$11="Weekly",'SPC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7" t="e">
        <f t="shared" si="62"/>
        <v>#N/A</v>
      </c>
    </row>
    <row r="258" spans="2:43" x14ac:dyDescent="0.35">
      <c r="B258" s="12" t="str">
        <f>Demand!C263</f>
        <v/>
      </c>
      <c r="C258" s="57" t="str">
        <f>Demand!D263</f>
        <v/>
      </c>
      <c r="D258" s="57" t="str">
        <f>Demand!E263</f>
        <v/>
      </c>
      <c r="E258" s="57" t="e">
        <f>TEXT(D258*29,"mmm")&amp;"-"&amp;IF(D258=1,MAX($C$4:C257)+1,MAX($C$4:C257))</f>
        <v>#VALUE!</v>
      </c>
      <c r="F258" s="7">
        <f>INDEX(Demand!$F$9:$T$268,MATCH('SPC Backing (Hide)'!$B258,Demand!$C$9:$C$268,0),MATCH('SPC Backing (Hide)'!F$3,Demand!$F$8:$T$8,0))</f>
        <v>0</v>
      </c>
      <c r="G258" s="5">
        <f>INDEX(Demand!$F$9:$T$268,MATCH('SPC Backing (Hide)'!$B258,Demand!$C$9:$C$268,0),MATCH('SPC Backing (Hide)'!G$3,Demand!$F$8:$T$8,0))</f>
        <v>0</v>
      </c>
      <c r="H258" s="5">
        <f>INDEX(Demand!$F$9:$T$268,MATCH('SPC Backing (Hide)'!$B258,Demand!$C$9:$C$268,0),MATCH('SPC Backing (Hide)'!H$3,Demand!$F$8:$T$8,0))</f>
        <v>0</v>
      </c>
      <c r="I258" s="5">
        <f>INDEX(Demand!$F$9:$T$268,MATCH('SPC Backing (Hide)'!$B258,Demand!$C$9:$C$268,0),MATCH('SPC Backing (Hide)'!I$3,Demand!$F$8:$T$8,0))</f>
        <v>0</v>
      </c>
      <c r="J258" s="5">
        <f>INDEX(Demand!$F$9:$T$268,MATCH('SPC Backing (Hide)'!$B258,Demand!$C$9:$C$268,0),MATCH('SPC Backing (Hide)'!J$3,Demand!$F$8:$T$8,0))</f>
        <v>0</v>
      </c>
      <c r="K258" s="5">
        <f>INDEX(Demand!$F$9:$T$268,MATCH('SPC Backing (Hide)'!$B258,Demand!$C$9:$C$268,0),MATCH('SPC Backing (Hide)'!K$3,Demand!$F$8:$T$8,0))</f>
        <v>0</v>
      </c>
      <c r="L258" s="5">
        <f>INDEX(Demand!$F$9:$T$268,MATCH('SPC Backing (Hide)'!$B258,Demand!$C$9:$C$268,0),MATCH('SPC Backing (Hide)'!L$3,Demand!$F$8:$T$8,0))</f>
        <v>0</v>
      </c>
      <c r="M258" s="5">
        <f>INDEX(Demand!$F$9:$T$268,MATCH('SPC Backing (Hide)'!$B258,Demand!$C$9:$C$268,0),MATCH('SPC Backing (Hide)'!M$3,Demand!$F$8:$T$8,0))</f>
        <v>0</v>
      </c>
      <c r="N258" s="5">
        <f>INDEX(Demand!$F$9:$T$268,MATCH('SPC Backing (Hide)'!$B258,Demand!$C$9:$C$268,0),MATCH('SPC Backing (Hide)'!N$3,Demand!$F$8:$T$8,0))</f>
        <v>0</v>
      </c>
      <c r="O258" s="5">
        <f>INDEX(Demand!$F$9:$T$268,MATCH('SPC Backing (Hide)'!$B258,Demand!$C$9:$C$268,0),MATCH('SPC Backing (Hide)'!O$3,Demand!$F$8:$T$8,0))</f>
        <v>0</v>
      </c>
      <c r="P258" s="5">
        <f>INDEX(Demand!$F$9:$T$268,MATCH('SPC Backing (Hide)'!$B258,Demand!$C$9:$C$268,0),MATCH('SPC Backing (Hide)'!P$3,Demand!$F$8:$T$8,0))</f>
        <v>0</v>
      </c>
      <c r="Q258" s="5">
        <f>INDEX(Demand!$F$9:$T$268,MATCH('SPC Backing (Hide)'!$B258,Demand!$C$9:$C$268,0),MATCH('SPC Backing (Hide)'!Q$3,Demand!$F$8:$T$8,0))</f>
        <v>0</v>
      </c>
      <c r="R258" s="5">
        <f>INDEX(Demand!$F$9:$T$268,MATCH('SPC Backing (Hide)'!$B258,Demand!$C$9:$C$268,0),MATCH('SPC Backing (Hide)'!R$3,Demand!$F$8:$T$8,0))</f>
        <v>0</v>
      </c>
      <c r="S258" s="5">
        <f>INDEX(Demand!$F$9:$T$268,MATCH('SPC Backing (Hide)'!$B258,Demand!$C$9:$C$268,0),MATCH('SPC Backing (Hide)'!S$3,Demand!$F$8:$T$8,0))</f>
        <v>0</v>
      </c>
      <c r="T258" s="6">
        <f>INDEX(Demand!$F$9:$T$268,MATCH('SPC Backing (Hide)'!$B258,Demand!$C$9:$C$268,0),MATCH('SPC Backing (Hide)'!T$3,Demand!$F$8:$T$8,0))</f>
        <v>0</v>
      </c>
      <c r="U258" s="5">
        <f t="shared" si="48"/>
        <v>0</v>
      </c>
      <c r="V258">
        <f>IF(SPC!$B$13="",1,IF(SPC!$B$12="Yes",IF(Setup!$B$11="Weekly",IF(ROW(A255)&gt;=Demand!$A$8-51,1,0),IF(ROW(A255)&gt;=Demand!$A$8-11,1,0)),IF(Setup!$B$11="Weekly",IF(AND(B258&gt;=SPC!$B$13,B258&lt;SPC!$B$14),1,0),IF(AND(MATCH(E258,$E$4:$E$263,0)&gt;=MATCH(SPC!$B$13,$E$4:$E$263,0),MATCH(E258,$E$4:$E$263,0)&lt;=MATCH(SPC!$B$14,$E$4:$E$263,0)),1,0))))</f>
        <v>1</v>
      </c>
      <c r="W258" cm="1">
        <f t="array" ref="W258">INDEX($F$4:$U$263,ROW(A255),MATCH($X$2,$F$3:$U$3,0))</f>
        <v>0</v>
      </c>
      <c r="X258" t="e">
        <f>AVERAGE(INDEX($F$4:$U$263,MATCH(SPC!$B$13,IF(Setup!$B$11="Weekly",'SPC Backing (Hide)'!$B$4:$B$263,'SPC Backing (Hide)'!$E$4:$E$263),0),MATCH($X$2,$F$3:$U$3,0)):INDEX($F$4:$U$263,MATCH(SPC!$B$14,IF(Setup!$B$11="Weekly",'SPC Backing (Hide)'!$B$4:$B$263,'SPC Backing (Hide)'!$E$4:$E$263),0),MATCH('SPC Backing (Hide)'!$X$2,'SPC Backing (Hide)'!$F$3:$U$3,0)))</f>
        <v>#N/A</v>
      </c>
      <c r="Y258" cm="1">
        <f t="array" ref="Y258">ABS(INDEX($F$4:$U$263,ROW(A255),MATCH($X$2,$F$3:$U$3,0))-INDEX($F$4:$U$263,ROW(A254),MATCH($X$2,$F$3:$U$3,0)))</f>
        <v>0</v>
      </c>
      <c r="Z258" t="e">
        <f>AVERAGE(INDEX($Y$4:$Y$263,MATCH(SPC!$B$13,IF(Setup!$B$11="Weekly",'SPC Backing (Hide)'!$B$4:$B$263,'SPC Backing (Hide)'!$E$4:$E$263),0)):INDEX($Y$4:$Y$263,MATCH(SPC!$B$14,IF(Setup!$B$11="Weekly",'SPC Backing (Hide)'!$B$4:$B$263,'SPC Backing (Hide)'!$E$4:$E$263),0),1))</f>
        <v>#N/A</v>
      </c>
      <c r="AA258" t="e">
        <f t="shared" si="49"/>
        <v>#N/A</v>
      </c>
      <c r="AB258" t="e">
        <f t="shared" si="50"/>
        <v>#N/A</v>
      </c>
      <c r="AC258" t="e">
        <f t="shared" si="51"/>
        <v>#N/A</v>
      </c>
      <c r="AD258" t="e">
        <f t="shared" si="52"/>
        <v>#N/A</v>
      </c>
      <c r="AE258" t="e">
        <f t="shared" si="53"/>
        <v>#N/A</v>
      </c>
      <c r="AF258" t="e">
        <f t="shared" si="54"/>
        <v>#N/A</v>
      </c>
      <c r="AG258" t="e">
        <f t="shared" si="55"/>
        <v>#N/A</v>
      </c>
      <c r="AH258" t="e">
        <f t="shared" si="56"/>
        <v>#N/A</v>
      </c>
      <c r="AI258" t="e">
        <f t="shared" si="63"/>
        <v>#N/A</v>
      </c>
      <c r="AJ258" t="e">
        <f t="shared" si="57"/>
        <v>#N/A</v>
      </c>
      <c r="AK258">
        <f t="shared" si="58"/>
        <v>0</v>
      </c>
      <c r="AL258" t="e">
        <f t="shared" si="59"/>
        <v>#N/A</v>
      </c>
      <c r="AM258" t="e">
        <f t="shared" si="60"/>
        <v>#N/A</v>
      </c>
      <c r="AN258" t="e">
        <f t="shared" si="61"/>
        <v>#N/A</v>
      </c>
      <c r="AO258" t="e">
        <f>_xlfn.PERCENTILE.INC(INDEX($W$4:$W$263,MATCH(SPC!$B$13,IF(Setup!$B$11="Weekly",'SPC Backing (Hide)'!$B$4:$B$263,'SPC Backing (Hide)'!$E$4:$E$263),0),1):INDEX($W$4:$W$263,MATCH(SPC!$B$14,IF(Setup!$B$11="Weekly",'SPC Backing (Hide)'!$B$4:$B$263,'SPC Backing (Hide)'!$E$4:$E$263),0),1),'SPC Backing (Hide)'!$AO$3)</f>
        <v>#N/A</v>
      </c>
      <c r="AP258" t="e">
        <f>IF(_xlfn.PERCENTILE.INC(INDEX($W$4:$W$263,MATCH(SPC!$B$13,IF(Setup!$B$11="Weekly",'SPC Backing (Hide)'!$B$4:$B$263,'SPC Backing (Hide)'!$E$4:$E$263),0),1):INDEX($W$4:$W$263,MATCH(SPC!$B$14,IF(Setup!$B$11="Weekly",'SPC Backing (Hide)'!$B$4:$B$263,'SPC Backing (Hide)'!$E$4:$E$263),0),1),'SPC Backing (Hide)'!$AP$3)=AO258,_xlfn.PERCENTILE.INC(INDEX($W$4:$W$263,MATCH(SPC!$B$13,IF(Setup!$B$11="Weekly",'SPC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8" t="e">
        <f t="shared" si="62"/>
        <v>#N/A</v>
      </c>
    </row>
    <row r="259" spans="2:43" x14ac:dyDescent="0.35">
      <c r="B259" s="12" t="str">
        <f>Demand!C264</f>
        <v/>
      </c>
      <c r="C259" s="57" t="str">
        <f>Demand!D264</f>
        <v/>
      </c>
      <c r="D259" s="57" t="str">
        <f>Demand!E264</f>
        <v/>
      </c>
      <c r="E259" s="57" t="e">
        <f>TEXT(D259*29,"mmm")&amp;"-"&amp;IF(D259=1,MAX($C$4:C258)+1,MAX($C$4:C258))</f>
        <v>#VALUE!</v>
      </c>
      <c r="F259" s="7">
        <f>INDEX(Demand!$F$9:$T$268,MATCH('SPC Backing (Hide)'!$B259,Demand!$C$9:$C$268,0),MATCH('SPC Backing (Hide)'!F$3,Demand!$F$8:$T$8,0))</f>
        <v>0</v>
      </c>
      <c r="G259" s="5">
        <f>INDEX(Demand!$F$9:$T$268,MATCH('SPC Backing (Hide)'!$B259,Demand!$C$9:$C$268,0),MATCH('SPC Backing (Hide)'!G$3,Demand!$F$8:$T$8,0))</f>
        <v>0</v>
      </c>
      <c r="H259" s="5">
        <f>INDEX(Demand!$F$9:$T$268,MATCH('SPC Backing (Hide)'!$B259,Demand!$C$9:$C$268,0),MATCH('SPC Backing (Hide)'!H$3,Demand!$F$8:$T$8,0))</f>
        <v>0</v>
      </c>
      <c r="I259" s="5">
        <f>INDEX(Demand!$F$9:$T$268,MATCH('SPC Backing (Hide)'!$B259,Demand!$C$9:$C$268,0),MATCH('SPC Backing (Hide)'!I$3,Demand!$F$8:$T$8,0))</f>
        <v>0</v>
      </c>
      <c r="J259" s="5">
        <f>INDEX(Demand!$F$9:$T$268,MATCH('SPC Backing (Hide)'!$B259,Demand!$C$9:$C$268,0),MATCH('SPC Backing (Hide)'!J$3,Demand!$F$8:$T$8,0))</f>
        <v>0</v>
      </c>
      <c r="K259" s="5">
        <f>INDEX(Demand!$F$9:$T$268,MATCH('SPC Backing (Hide)'!$B259,Demand!$C$9:$C$268,0),MATCH('SPC Backing (Hide)'!K$3,Demand!$F$8:$T$8,0))</f>
        <v>0</v>
      </c>
      <c r="L259" s="5">
        <f>INDEX(Demand!$F$9:$T$268,MATCH('SPC Backing (Hide)'!$B259,Demand!$C$9:$C$268,0),MATCH('SPC Backing (Hide)'!L$3,Demand!$F$8:$T$8,0))</f>
        <v>0</v>
      </c>
      <c r="M259" s="5">
        <f>INDEX(Demand!$F$9:$T$268,MATCH('SPC Backing (Hide)'!$B259,Demand!$C$9:$C$268,0),MATCH('SPC Backing (Hide)'!M$3,Demand!$F$8:$T$8,0))</f>
        <v>0</v>
      </c>
      <c r="N259" s="5">
        <f>INDEX(Demand!$F$9:$T$268,MATCH('SPC Backing (Hide)'!$B259,Demand!$C$9:$C$268,0),MATCH('SPC Backing (Hide)'!N$3,Demand!$F$8:$T$8,0))</f>
        <v>0</v>
      </c>
      <c r="O259" s="5">
        <f>INDEX(Demand!$F$9:$T$268,MATCH('SPC Backing (Hide)'!$B259,Demand!$C$9:$C$268,0),MATCH('SPC Backing (Hide)'!O$3,Demand!$F$8:$T$8,0))</f>
        <v>0</v>
      </c>
      <c r="P259" s="5">
        <f>INDEX(Demand!$F$9:$T$268,MATCH('SPC Backing (Hide)'!$B259,Demand!$C$9:$C$268,0),MATCH('SPC Backing (Hide)'!P$3,Demand!$F$8:$T$8,0))</f>
        <v>0</v>
      </c>
      <c r="Q259" s="5">
        <f>INDEX(Demand!$F$9:$T$268,MATCH('SPC Backing (Hide)'!$B259,Demand!$C$9:$C$268,0),MATCH('SPC Backing (Hide)'!Q$3,Demand!$F$8:$T$8,0))</f>
        <v>0</v>
      </c>
      <c r="R259" s="5">
        <f>INDEX(Demand!$F$9:$T$268,MATCH('SPC Backing (Hide)'!$B259,Demand!$C$9:$C$268,0),MATCH('SPC Backing (Hide)'!R$3,Demand!$F$8:$T$8,0))</f>
        <v>0</v>
      </c>
      <c r="S259" s="5">
        <f>INDEX(Demand!$F$9:$T$268,MATCH('SPC Backing (Hide)'!$B259,Demand!$C$9:$C$268,0),MATCH('SPC Backing (Hide)'!S$3,Demand!$F$8:$T$8,0))</f>
        <v>0</v>
      </c>
      <c r="T259" s="6">
        <f>INDEX(Demand!$F$9:$T$268,MATCH('SPC Backing (Hide)'!$B259,Demand!$C$9:$C$268,0),MATCH('SPC Backing (Hide)'!T$3,Demand!$F$8:$T$8,0))</f>
        <v>0</v>
      </c>
      <c r="U259" s="5">
        <f t="shared" si="48"/>
        <v>0</v>
      </c>
      <c r="V259">
        <f>IF(SPC!$B$13="",1,IF(SPC!$B$12="Yes",IF(Setup!$B$11="Weekly",IF(ROW(A256)&gt;=Demand!$A$8-51,1,0),IF(ROW(A256)&gt;=Demand!$A$8-11,1,0)),IF(Setup!$B$11="Weekly",IF(AND(B259&gt;=SPC!$B$13,B259&lt;SPC!$B$14),1,0),IF(AND(MATCH(E259,$E$4:$E$263,0)&gt;=MATCH(SPC!$B$13,$E$4:$E$263,0),MATCH(E259,$E$4:$E$263,0)&lt;=MATCH(SPC!$B$14,$E$4:$E$263,0)),1,0))))</f>
        <v>1</v>
      </c>
      <c r="W259" cm="1">
        <f t="array" ref="W259">INDEX($F$4:$U$263,ROW(A256),MATCH($X$2,$F$3:$U$3,0))</f>
        <v>0</v>
      </c>
      <c r="X259" t="e">
        <f>AVERAGE(INDEX($F$4:$U$263,MATCH(SPC!$B$13,IF(Setup!$B$11="Weekly",'SPC Backing (Hide)'!$B$4:$B$263,'SPC Backing (Hide)'!$E$4:$E$263),0),MATCH($X$2,$F$3:$U$3,0)):INDEX($F$4:$U$263,MATCH(SPC!$B$14,IF(Setup!$B$11="Weekly",'SPC Backing (Hide)'!$B$4:$B$263,'SPC Backing (Hide)'!$E$4:$E$263),0),MATCH('SPC Backing (Hide)'!$X$2,'SPC Backing (Hide)'!$F$3:$U$3,0)))</f>
        <v>#N/A</v>
      </c>
      <c r="Y259" cm="1">
        <f t="array" ref="Y259">ABS(INDEX($F$4:$U$263,ROW(A256),MATCH($X$2,$F$3:$U$3,0))-INDEX($F$4:$U$263,ROW(A255),MATCH($X$2,$F$3:$U$3,0)))</f>
        <v>0</v>
      </c>
      <c r="Z259" t="e">
        <f>AVERAGE(INDEX($Y$4:$Y$263,MATCH(SPC!$B$13,IF(Setup!$B$11="Weekly",'SPC Backing (Hide)'!$B$4:$B$263,'SPC Backing (Hide)'!$E$4:$E$263),0)):INDEX($Y$4:$Y$263,MATCH(SPC!$B$14,IF(Setup!$B$11="Weekly",'SPC Backing (Hide)'!$B$4:$B$263,'SPC Backing (Hide)'!$E$4:$E$263),0),1))</f>
        <v>#N/A</v>
      </c>
      <c r="AA259" t="e">
        <f t="shared" si="49"/>
        <v>#N/A</v>
      </c>
      <c r="AB259" t="e">
        <f t="shared" si="50"/>
        <v>#N/A</v>
      </c>
      <c r="AC259" t="e">
        <f t="shared" si="51"/>
        <v>#N/A</v>
      </c>
      <c r="AD259" t="e">
        <f t="shared" si="52"/>
        <v>#N/A</v>
      </c>
      <c r="AE259" t="e">
        <f t="shared" si="53"/>
        <v>#N/A</v>
      </c>
      <c r="AF259" t="e">
        <f t="shared" si="54"/>
        <v>#N/A</v>
      </c>
      <c r="AG259" t="e">
        <f t="shared" si="55"/>
        <v>#N/A</v>
      </c>
      <c r="AH259" t="e">
        <f t="shared" si="56"/>
        <v>#N/A</v>
      </c>
      <c r="AI259" t="e">
        <f t="shared" si="63"/>
        <v>#N/A</v>
      </c>
      <c r="AJ259" t="e">
        <f t="shared" si="57"/>
        <v>#N/A</v>
      </c>
      <c r="AK259">
        <f t="shared" si="58"/>
        <v>0</v>
      </c>
      <c r="AL259" t="e">
        <f t="shared" si="59"/>
        <v>#N/A</v>
      </c>
      <c r="AM259" t="e">
        <f t="shared" si="60"/>
        <v>#N/A</v>
      </c>
      <c r="AN259" t="e">
        <f t="shared" si="61"/>
        <v>#N/A</v>
      </c>
      <c r="AO259" t="e">
        <f>_xlfn.PERCENTILE.INC(INDEX($W$4:$W$263,MATCH(SPC!$B$13,IF(Setup!$B$11="Weekly",'SPC Backing (Hide)'!$B$4:$B$263,'SPC Backing (Hide)'!$E$4:$E$263),0),1):INDEX($W$4:$W$263,MATCH(SPC!$B$14,IF(Setup!$B$11="Weekly",'SPC Backing (Hide)'!$B$4:$B$263,'SPC Backing (Hide)'!$E$4:$E$263),0),1),'SPC Backing (Hide)'!$AO$3)</f>
        <v>#N/A</v>
      </c>
      <c r="AP259" t="e">
        <f>IF(_xlfn.PERCENTILE.INC(INDEX($W$4:$W$263,MATCH(SPC!$B$13,IF(Setup!$B$11="Weekly",'SPC Backing (Hide)'!$B$4:$B$263,'SPC Backing (Hide)'!$E$4:$E$263),0),1):INDEX($W$4:$W$263,MATCH(SPC!$B$14,IF(Setup!$B$11="Weekly",'SPC Backing (Hide)'!$B$4:$B$263,'SPC Backing (Hide)'!$E$4:$E$263),0),1),'SPC Backing (Hide)'!$AP$3)=AO259,_xlfn.PERCENTILE.INC(INDEX($W$4:$W$263,MATCH(SPC!$B$13,IF(Setup!$B$11="Weekly",'SPC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59" t="e">
        <f t="shared" si="62"/>
        <v>#N/A</v>
      </c>
    </row>
    <row r="260" spans="2:43" x14ac:dyDescent="0.35">
      <c r="B260" s="12" t="str">
        <f>Demand!C265</f>
        <v/>
      </c>
      <c r="C260" s="57" t="str">
        <f>Demand!D265</f>
        <v/>
      </c>
      <c r="D260" s="57" t="str">
        <f>Demand!E265</f>
        <v/>
      </c>
      <c r="E260" s="57" t="e">
        <f>TEXT(D260*29,"mmm")&amp;"-"&amp;IF(D260=1,MAX($C$4:C259)+1,MAX($C$4:C259))</f>
        <v>#VALUE!</v>
      </c>
      <c r="F260" s="7">
        <f>INDEX(Demand!$F$9:$T$268,MATCH('SPC Backing (Hide)'!$B260,Demand!$C$9:$C$268,0),MATCH('SPC Backing (Hide)'!F$3,Demand!$F$8:$T$8,0))</f>
        <v>0</v>
      </c>
      <c r="G260" s="5">
        <f>INDEX(Demand!$F$9:$T$268,MATCH('SPC Backing (Hide)'!$B260,Demand!$C$9:$C$268,0),MATCH('SPC Backing (Hide)'!G$3,Demand!$F$8:$T$8,0))</f>
        <v>0</v>
      </c>
      <c r="H260" s="5">
        <f>INDEX(Demand!$F$9:$T$268,MATCH('SPC Backing (Hide)'!$B260,Demand!$C$9:$C$268,0),MATCH('SPC Backing (Hide)'!H$3,Demand!$F$8:$T$8,0))</f>
        <v>0</v>
      </c>
      <c r="I260" s="5">
        <f>INDEX(Demand!$F$9:$T$268,MATCH('SPC Backing (Hide)'!$B260,Demand!$C$9:$C$268,0),MATCH('SPC Backing (Hide)'!I$3,Demand!$F$8:$T$8,0))</f>
        <v>0</v>
      </c>
      <c r="J260" s="5">
        <f>INDEX(Demand!$F$9:$T$268,MATCH('SPC Backing (Hide)'!$B260,Demand!$C$9:$C$268,0),MATCH('SPC Backing (Hide)'!J$3,Demand!$F$8:$T$8,0))</f>
        <v>0</v>
      </c>
      <c r="K260" s="5">
        <f>INDEX(Demand!$F$9:$T$268,MATCH('SPC Backing (Hide)'!$B260,Demand!$C$9:$C$268,0),MATCH('SPC Backing (Hide)'!K$3,Demand!$F$8:$T$8,0))</f>
        <v>0</v>
      </c>
      <c r="L260" s="5">
        <f>INDEX(Demand!$F$9:$T$268,MATCH('SPC Backing (Hide)'!$B260,Demand!$C$9:$C$268,0),MATCH('SPC Backing (Hide)'!L$3,Demand!$F$8:$T$8,0))</f>
        <v>0</v>
      </c>
      <c r="M260" s="5">
        <f>INDEX(Demand!$F$9:$T$268,MATCH('SPC Backing (Hide)'!$B260,Demand!$C$9:$C$268,0),MATCH('SPC Backing (Hide)'!M$3,Demand!$F$8:$T$8,0))</f>
        <v>0</v>
      </c>
      <c r="N260" s="5">
        <f>INDEX(Demand!$F$9:$T$268,MATCH('SPC Backing (Hide)'!$B260,Demand!$C$9:$C$268,0),MATCH('SPC Backing (Hide)'!N$3,Demand!$F$8:$T$8,0))</f>
        <v>0</v>
      </c>
      <c r="O260" s="5">
        <f>INDEX(Demand!$F$9:$T$268,MATCH('SPC Backing (Hide)'!$B260,Demand!$C$9:$C$268,0),MATCH('SPC Backing (Hide)'!O$3,Demand!$F$8:$T$8,0))</f>
        <v>0</v>
      </c>
      <c r="P260" s="5">
        <f>INDEX(Demand!$F$9:$T$268,MATCH('SPC Backing (Hide)'!$B260,Demand!$C$9:$C$268,0),MATCH('SPC Backing (Hide)'!P$3,Demand!$F$8:$T$8,0))</f>
        <v>0</v>
      </c>
      <c r="Q260" s="5">
        <f>INDEX(Demand!$F$9:$T$268,MATCH('SPC Backing (Hide)'!$B260,Demand!$C$9:$C$268,0),MATCH('SPC Backing (Hide)'!Q$3,Demand!$F$8:$T$8,0))</f>
        <v>0</v>
      </c>
      <c r="R260" s="5">
        <f>INDEX(Demand!$F$9:$T$268,MATCH('SPC Backing (Hide)'!$B260,Demand!$C$9:$C$268,0),MATCH('SPC Backing (Hide)'!R$3,Demand!$F$8:$T$8,0))</f>
        <v>0</v>
      </c>
      <c r="S260" s="5">
        <f>INDEX(Demand!$F$9:$T$268,MATCH('SPC Backing (Hide)'!$B260,Demand!$C$9:$C$268,0),MATCH('SPC Backing (Hide)'!S$3,Demand!$F$8:$T$8,0))</f>
        <v>0</v>
      </c>
      <c r="T260" s="6">
        <f>INDEX(Demand!$F$9:$T$268,MATCH('SPC Backing (Hide)'!$B260,Demand!$C$9:$C$268,0),MATCH('SPC Backing (Hide)'!T$3,Demand!$F$8:$T$8,0))</f>
        <v>0</v>
      </c>
      <c r="U260" s="5">
        <f t="shared" si="48"/>
        <v>0</v>
      </c>
      <c r="V260">
        <f>IF(SPC!$B$13="",1,IF(SPC!$B$12="Yes",IF(Setup!$B$11="Weekly",IF(ROW(A257)&gt;=Demand!$A$8-51,1,0),IF(ROW(A257)&gt;=Demand!$A$8-11,1,0)),IF(Setup!$B$11="Weekly",IF(AND(B260&gt;=SPC!$B$13,B260&lt;SPC!$B$14),1,0),IF(AND(MATCH(E260,$E$4:$E$263,0)&gt;=MATCH(SPC!$B$13,$E$4:$E$263,0),MATCH(E260,$E$4:$E$263,0)&lt;=MATCH(SPC!$B$14,$E$4:$E$263,0)),1,0))))</f>
        <v>1</v>
      </c>
      <c r="W260" cm="1">
        <f t="array" ref="W260">INDEX($F$4:$U$263,ROW(A257),MATCH($X$2,$F$3:$U$3,0))</f>
        <v>0</v>
      </c>
      <c r="X260" t="e">
        <f>AVERAGE(INDEX($F$4:$U$263,MATCH(SPC!$B$13,IF(Setup!$B$11="Weekly",'SPC Backing (Hide)'!$B$4:$B$263,'SPC Backing (Hide)'!$E$4:$E$263),0),MATCH($X$2,$F$3:$U$3,0)):INDEX($F$4:$U$263,MATCH(SPC!$B$14,IF(Setup!$B$11="Weekly",'SPC Backing (Hide)'!$B$4:$B$263,'SPC Backing (Hide)'!$E$4:$E$263),0),MATCH('SPC Backing (Hide)'!$X$2,'SPC Backing (Hide)'!$F$3:$U$3,0)))</f>
        <v>#N/A</v>
      </c>
      <c r="Y260" cm="1">
        <f t="array" ref="Y260">ABS(INDEX($F$4:$U$263,ROW(A257),MATCH($X$2,$F$3:$U$3,0))-INDEX($F$4:$U$263,ROW(A256),MATCH($X$2,$F$3:$U$3,0)))</f>
        <v>0</v>
      </c>
      <c r="Z260" t="e">
        <f>AVERAGE(INDEX($Y$4:$Y$263,MATCH(SPC!$B$13,IF(Setup!$B$11="Weekly",'SPC Backing (Hide)'!$B$4:$B$263,'SPC Backing (Hide)'!$E$4:$E$263),0)):INDEX($Y$4:$Y$263,MATCH(SPC!$B$14,IF(Setup!$B$11="Weekly",'SPC Backing (Hide)'!$B$4:$B$263,'SPC Backing (Hide)'!$E$4:$E$263),0),1))</f>
        <v>#N/A</v>
      </c>
      <c r="AA260" t="e">
        <f t="shared" si="49"/>
        <v>#N/A</v>
      </c>
      <c r="AB260" t="e">
        <f t="shared" si="50"/>
        <v>#N/A</v>
      </c>
      <c r="AC260" t="e">
        <f t="shared" si="51"/>
        <v>#N/A</v>
      </c>
      <c r="AD260" t="e">
        <f t="shared" si="52"/>
        <v>#N/A</v>
      </c>
      <c r="AE260" t="e">
        <f t="shared" si="53"/>
        <v>#N/A</v>
      </c>
      <c r="AF260" t="e">
        <f t="shared" si="54"/>
        <v>#N/A</v>
      </c>
      <c r="AG260" t="e">
        <f t="shared" si="55"/>
        <v>#N/A</v>
      </c>
      <c r="AH260" t="e">
        <f t="shared" si="56"/>
        <v>#N/A</v>
      </c>
      <c r="AI260" t="e">
        <f t="shared" si="63"/>
        <v>#N/A</v>
      </c>
      <c r="AJ260" t="e">
        <f t="shared" si="57"/>
        <v>#N/A</v>
      </c>
      <c r="AK260">
        <f t="shared" si="58"/>
        <v>0</v>
      </c>
      <c r="AL260" t="e">
        <f t="shared" si="59"/>
        <v>#N/A</v>
      </c>
      <c r="AM260" t="e">
        <f t="shared" si="60"/>
        <v>#N/A</v>
      </c>
      <c r="AN260" t="e">
        <f t="shared" si="61"/>
        <v>#N/A</v>
      </c>
      <c r="AO260" t="e">
        <f>_xlfn.PERCENTILE.INC(INDEX($W$4:$W$263,MATCH(SPC!$B$13,IF(Setup!$B$11="Weekly",'SPC Backing (Hide)'!$B$4:$B$263,'SPC Backing (Hide)'!$E$4:$E$263),0),1):INDEX($W$4:$W$263,MATCH(SPC!$B$14,IF(Setup!$B$11="Weekly",'SPC Backing (Hide)'!$B$4:$B$263,'SPC Backing (Hide)'!$E$4:$E$263),0),1),'SPC Backing (Hide)'!$AO$3)</f>
        <v>#N/A</v>
      </c>
      <c r="AP260" t="e">
        <f>IF(_xlfn.PERCENTILE.INC(INDEX($W$4:$W$263,MATCH(SPC!$B$13,IF(Setup!$B$11="Weekly",'SPC Backing (Hide)'!$B$4:$B$263,'SPC Backing (Hide)'!$E$4:$E$263),0),1):INDEX($W$4:$W$263,MATCH(SPC!$B$14,IF(Setup!$B$11="Weekly",'SPC Backing (Hide)'!$B$4:$B$263,'SPC Backing (Hide)'!$E$4:$E$263),0),1),'SPC Backing (Hide)'!$AP$3)=AO260,_xlfn.PERCENTILE.INC(INDEX($W$4:$W$263,MATCH(SPC!$B$13,IF(Setup!$B$11="Weekly",'SPC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0" t="e">
        <f t="shared" si="62"/>
        <v>#N/A</v>
      </c>
    </row>
    <row r="261" spans="2:43" x14ac:dyDescent="0.35">
      <c r="B261" s="12" t="str">
        <f>Demand!C266</f>
        <v/>
      </c>
      <c r="C261" s="57" t="str">
        <f>Demand!D266</f>
        <v/>
      </c>
      <c r="D261" s="57" t="str">
        <f>Demand!E266</f>
        <v/>
      </c>
      <c r="E261" s="57" t="e">
        <f>TEXT(D261*29,"mmm")&amp;"-"&amp;IF(D261=1,MAX($C$4:C260)+1,MAX($C$4:C260))</f>
        <v>#VALUE!</v>
      </c>
      <c r="F261" s="7">
        <f>INDEX(Demand!$F$9:$T$268,MATCH('SPC Backing (Hide)'!$B261,Demand!$C$9:$C$268,0),MATCH('SPC Backing (Hide)'!F$3,Demand!$F$8:$T$8,0))</f>
        <v>0</v>
      </c>
      <c r="G261" s="5">
        <f>INDEX(Demand!$F$9:$T$268,MATCH('SPC Backing (Hide)'!$B261,Demand!$C$9:$C$268,0),MATCH('SPC Backing (Hide)'!G$3,Demand!$F$8:$T$8,0))</f>
        <v>0</v>
      </c>
      <c r="H261" s="5">
        <f>INDEX(Demand!$F$9:$T$268,MATCH('SPC Backing (Hide)'!$B261,Demand!$C$9:$C$268,0),MATCH('SPC Backing (Hide)'!H$3,Demand!$F$8:$T$8,0))</f>
        <v>0</v>
      </c>
      <c r="I261" s="5">
        <f>INDEX(Demand!$F$9:$T$268,MATCH('SPC Backing (Hide)'!$B261,Demand!$C$9:$C$268,0),MATCH('SPC Backing (Hide)'!I$3,Demand!$F$8:$T$8,0))</f>
        <v>0</v>
      </c>
      <c r="J261" s="5">
        <f>INDEX(Demand!$F$9:$T$268,MATCH('SPC Backing (Hide)'!$B261,Demand!$C$9:$C$268,0),MATCH('SPC Backing (Hide)'!J$3,Demand!$F$8:$T$8,0))</f>
        <v>0</v>
      </c>
      <c r="K261" s="5">
        <f>INDEX(Demand!$F$9:$T$268,MATCH('SPC Backing (Hide)'!$B261,Demand!$C$9:$C$268,0),MATCH('SPC Backing (Hide)'!K$3,Demand!$F$8:$T$8,0))</f>
        <v>0</v>
      </c>
      <c r="L261" s="5">
        <f>INDEX(Demand!$F$9:$T$268,MATCH('SPC Backing (Hide)'!$B261,Demand!$C$9:$C$268,0),MATCH('SPC Backing (Hide)'!L$3,Demand!$F$8:$T$8,0))</f>
        <v>0</v>
      </c>
      <c r="M261" s="5">
        <f>INDEX(Demand!$F$9:$T$268,MATCH('SPC Backing (Hide)'!$B261,Demand!$C$9:$C$268,0),MATCH('SPC Backing (Hide)'!M$3,Demand!$F$8:$T$8,0))</f>
        <v>0</v>
      </c>
      <c r="N261" s="5">
        <f>INDEX(Demand!$F$9:$T$268,MATCH('SPC Backing (Hide)'!$B261,Demand!$C$9:$C$268,0),MATCH('SPC Backing (Hide)'!N$3,Demand!$F$8:$T$8,0))</f>
        <v>0</v>
      </c>
      <c r="O261" s="5">
        <f>INDEX(Demand!$F$9:$T$268,MATCH('SPC Backing (Hide)'!$B261,Demand!$C$9:$C$268,0),MATCH('SPC Backing (Hide)'!O$3,Demand!$F$8:$T$8,0))</f>
        <v>0</v>
      </c>
      <c r="P261" s="5">
        <f>INDEX(Demand!$F$9:$T$268,MATCH('SPC Backing (Hide)'!$B261,Demand!$C$9:$C$268,0),MATCH('SPC Backing (Hide)'!P$3,Demand!$F$8:$T$8,0))</f>
        <v>0</v>
      </c>
      <c r="Q261" s="5">
        <f>INDEX(Demand!$F$9:$T$268,MATCH('SPC Backing (Hide)'!$B261,Demand!$C$9:$C$268,0),MATCH('SPC Backing (Hide)'!Q$3,Demand!$F$8:$T$8,0))</f>
        <v>0</v>
      </c>
      <c r="R261" s="5">
        <f>INDEX(Demand!$F$9:$T$268,MATCH('SPC Backing (Hide)'!$B261,Demand!$C$9:$C$268,0),MATCH('SPC Backing (Hide)'!R$3,Demand!$F$8:$T$8,0))</f>
        <v>0</v>
      </c>
      <c r="S261" s="5">
        <f>INDEX(Demand!$F$9:$T$268,MATCH('SPC Backing (Hide)'!$B261,Demand!$C$9:$C$268,0),MATCH('SPC Backing (Hide)'!S$3,Demand!$F$8:$T$8,0))</f>
        <v>0</v>
      </c>
      <c r="T261" s="6">
        <f>INDEX(Demand!$F$9:$T$268,MATCH('SPC Backing (Hide)'!$B261,Demand!$C$9:$C$268,0),MATCH('SPC Backing (Hide)'!T$3,Demand!$F$8:$T$8,0))</f>
        <v>0</v>
      </c>
      <c r="U261" s="5">
        <f>SUM(F261:T261)</f>
        <v>0</v>
      </c>
      <c r="V261">
        <f>IF(SPC!$B$13="",1,IF(SPC!$B$12="Yes",IF(Setup!$B$11="Weekly",IF(ROW(A258)&gt;=Demand!$A$8-51,1,0),IF(ROW(A258)&gt;=Demand!$A$8-11,1,0)),IF(Setup!$B$11="Weekly",IF(AND(B261&gt;=SPC!$B$13,B261&lt;SPC!$B$14),1,0),IF(AND(MATCH(E261,$E$4:$E$263,0)&gt;=MATCH(SPC!$B$13,$E$4:$E$263,0),MATCH(E261,$E$4:$E$263,0)&lt;=MATCH(SPC!$B$14,$E$4:$E$263,0)),1,0))))</f>
        <v>1</v>
      </c>
      <c r="W261" cm="1">
        <f t="array" ref="W261">INDEX($F$4:$U$263,ROW(A258),MATCH($X$2,$F$3:$U$3,0))</f>
        <v>0</v>
      </c>
      <c r="X261" t="e">
        <f>AVERAGE(INDEX($F$4:$U$263,MATCH(SPC!$B$13,IF(Setup!$B$11="Weekly",'SPC Backing (Hide)'!$B$4:$B$263,'SPC Backing (Hide)'!$E$4:$E$263),0),MATCH($X$2,$F$3:$U$3,0)):INDEX($F$4:$U$263,MATCH(SPC!$B$14,IF(Setup!$B$11="Weekly",'SPC Backing (Hide)'!$B$4:$B$263,'SPC Backing (Hide)'!$E$4:$E$263),0),MATCH('SPC Backing (Hide)'!$X$2,'SPC Backing (Hide)'!$F$3:$U$3,0)))</f>
        <v>#N/A</v>
      </c>
      <c r="Y261" cm="1">
        <f t="array" ref="Y261">ABS(INDEX($F$4:$U$263,ROW(A258),MATCH($X$2,$F$3:$U$3,0))-INDEX($F$4:$U$263,ROW(A257),MATCH($X$2,$F$3:$U$3,0)))</f>
        <v>0</v>
      </c>
      <c r="Z261" t="e">
        <f>AVERAGE(INDEX($Y$4:$Y$263,MATCH(SPC!$B$13,IF(Setup!$B$11="Weekly",'SPC Backing (Hide)'!$B$4:$B$263,'SPC Backing (Hide)'!$E$4:$E$263),0)):INDEX($Y$4:$Y$263,MATCH(SPC!$B$14,IF(Setup!$B$11="Weekly",'SPC Backing (Hide)'!$B$4:$B$263,'SPC Backing (Hide)'!$E$4:$E$263),0),1))</f>
        <v>#N/A</v>
      </c>
      <c r="AA261" t="e">
        <f>Z261/1.128</f>
        <v>#N/A</v>
      </c>
      <c r="AB261" t="e">
        <f>MAX(0,X261-(3*AA261))</f>
        <v>#N/A</v>
      </c>
      <c r="AC261" t="e">
        <f>MAX(0,X261-(2*AA261))</f>
        <v>#N/A</v>
      </c>
      <c r="AD261" t="e">
        <f>MAX(0,X261-AA261)</f>
        <v>#N/A</v>
      </c>
      <c r="AE261" t="e">
        <f>X261+AA261</f>
        <v>#N/A</v>
      </c>
      <c r="AF261" t="e">
        <f>X261+(2*AA261)</f>
        <v>#N/A</v>
      </c>
      <c r="AG261" t="e">
        <f>X261+(3*AA261)</f>
        <v>#N/A</v>
      </c>
      <c r="AH261" t="e">
        <f>IF(OR(W261&gt;AG261,W261&lt;AB261),W261,NA())</f>
        <v>#N/A</v>
      </c>
      <c r="AI261" t="e">
        <f t="shared" si="63"/>
        <v>#N/A</v>
      </c>
      <c r="AJ261" t="e">
        <f>IF(ABS(SUM(AI261:AI263))&gt;=5,W261,NA())</f>
        <v>#N/A</v>
      </c>
      <c r="AK261">
        <f>IF(W262&gt;W261,1,IF(W262&lt;W261,-1,0))</f>
        <v>0</v>
      </c>
      <c r="AL261" t="e">
        <f>IF(ABS(SUM(AK261:AK266))=6,W261,NA())</f>
        <v>#N/A</v>
      </c>
      <c r="AM261" t="e">
        <f>IF(W261&lt;X261,-1,IF(W261&gt;X261,1,0))</f>
        <v>#N/A</v>
      </c>
      <c r="AN261" t="e">
        <f>IF(ABS(SUM(AM261:AM269))=9,W261,NA())</f>
        <v>#N/A</v>
      </c>
      <c r="AO261" t="e">
        <f>_xlfn.PERCENTILE.INC(INDEX($W$4:$W$263,MATCH(SPC!$B$13,IF(Setup!$B$11="Weekly",'SPC Backing (Hide)'!$B$4:$B$263,'SPC Backing (Hide)'!$E$4:$E$263),0),1):INDEX($W$4:$W$263,MATCH(SPC!$B$14,IF(Setup!$B$11="Weekly",'SPC Backing (Hide)'!$B$4:$B$263,'SPC Backing (Hide)'!$E$4:$E$263),0),1),'SPC Backing (Hide)'!$AO$3)</f>
        <v>#N/A</v>
      </c>
      <c r="AP261" t="e">
        <f>IF(_xlfn.PERCENTILE.INC(INDEX($W$4:$W$263,MATCH(SPC!$B$13,IF(Setup!$B$11="Weekly",'SPC Backing (Hide)'!$B$4:$B$263,'SPC Backing (Hide)'!$E$4:$E$263),0),1):INDEX($W$4:$W$263,MATCH(SPC!$B$14,IF(Setup!$B$11="Weekly",'SPC Backing (Hide)'!$B$4:$B$263,'SPC Backing (Hide)'!$E$4:$E$263),0),1),'SPC Backing (Hide)'!$AP$3)=AO261,_xlfn.PERCENTILE.INC(INDEX($W$4:$W$263,MATCH(SPC!$B$13,IF(Setup!$B$11="Weekly",'SPC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1" t="e">
        <f>AP261-AO261</f>
        <v>#N/A</v>
      </c>
    </row>
    <row r="262" spans="2:43" x14ac:dyDescent="0.35">
      <c r="B262" s="12" t="str">
        <f>Demand!C267</f>
        <v/>
      </c>
      <c r="C262" s="57" t="str">
        <f>Demand!D267</f>
        <v/>
      </c>
      <c r="D262" s="57" t="str">
        <f>Demand!E267</f>
        <v/>
      </c>
      <c r="E262" s="57" t="e">
        <f>TEXT(D262*29,"mmm")&amp;"-"&amp;IF(D262=1,MAX($C$4:C261)+1,MAX($C$4:C261))</f>
        <v>#VALUE!</v>
      </c>
      <c r="F262" s="7">
        <f>INDEX(Demand!$F$9:$T$268,MATCH('SPC Backing (Hide)'!$B262,Demand!$C$9:$C$268,0),MATCH('SPC Backing (Hide)'!F$3,Demand!$F$8:$T$8,0))</f>
        <v>0</v>
      </c>
      <c r="G262" s="5">
        <f>INDEX(Demand!$F$9:$T$268,MATCH('SPC Backing (Hide)'!$B262,Demand!$C$9:$C$268,0),MATCH('SPC Backing (Hide)'!G$3,Demand!$F$8:$T$8,0))</f>
        <v>0</v>
      </c>
      <c r="H262" s="5">
        <f>INDEX(Demand!$F$9:$T$268,MATCH('SPC Backing (Hide)'!$B262,Demand!$C$9:$C$268,0),MATCH('SPC Backing (Hide)'!H$3,Demand!$F$8:$T$8,0))</f>
        <v>0</v>
      </c>
      <c r="I262" s="5">
        <f>INDEX(Demand!$F$9:$T$268,MATCH('SPC Backing (Hide)'!$B262,Demand!$C$9:$C$268,0),MATCH('SPC Backing (Hide)'!I$3,Demand!$F$8:$T$8,0))</f>
        <v>0</v>
      </c>
      <c r="J262" s="5">
        <f>INDEX(Demand!$F$9:$T$268,MATCH('SPC Backing (Hide)'!$B262,Demand!$C$9:$C$268,0),MATCH('SPC Backing (Hide)'!J$3,Demand!$F$8:$T$8,0))</f>
        <v>0</v>
      </c>
      <c r="K262" s="5">
        <f>INDEX(Demand!$F$9:$T$268,MATCH('SPC Backing (Hide)'!$B262,Demand!$C$9:$C$268,0),MATCH('SPC Backing (Hide)'!K$3,Demand!$F$8:$T$8,0))</f>
        <v>0</v>
      </c>
      <c r="L262" s="5">
        <f>INDEX(Demand!$F$9:$T$268,MATCH('SPC Backing (Hide)'!$B262,Demand!$C$9:$C$268,0),MATCH('SPC Backing (Hide)'!L$3,Demand!$F$8:$T$8,0))</f>
        <v>0</v>
      </c>
      <c r="M262" s="5">
        <f>INDEX(Demand!$F$9:$T$268,MATCH('SPC Backing (Hide)'!$B262,Demand!$C$9:$C$268,0),MATCH('SPC Backing (Hide)'!M$3,Demand!$F$8:$T$8,0))</f>
        <v>0</v>
      </c>
      <c r="N262" s="5">
        <f>INDEX(Demand!$F$9:$T$268,MATCH('SPC Backing (Hide)'!$B262,Demand!$C$9:$C$268,0),MATCH('SPC Backing (Hide)'!N$3,Demand!$F$8:$T$8,0))</f>
        <v>0</v>
      </c>
      <c r="O262" s="5">
        <f>INDEX(Demand!$F$9:$T$268,MATCH('SPC Backing (Hide)'!$B262,Demand!$C$9:$C$268,0),MATCH('SPC Backing (Hide)'!O$3,Demand!$F$8:$T$8,0))</f>
        <v>0</v>
      </c>
      <c r="P262" s="5">
        <f>INDEX(Demand!$F$9:$T$268,MATCH('SPC Backing (Hide)'!$B262,Demand!$C$9:$C$268,0),MATCH('SPC Backing (Hide)'!P$3,Demand!$F$8:$T$8,0))</f>
        <v>0</v>
      </c>
      <c r="Q262" s="5">
        <f>INDEX(Demand!$F$9:$T$268,MATCH('SPC Backing (Hide)'!$B262,Demand!$C$9:$C$268,0),MATCH('SPC Backing (Hide)'!Q$3,Demand!$F$8:$T$8,0))</f>
        <v>0</v>
      </c>
      <c r="R262" s="5">
        <f>INDEX(Demand!$F$9:$T$268,MATCH('SPC Backing (Hide)'!$B262,Demand!$C$9:$C$268,0),MATCH('SPC Backing (Hide)'!R$3,Demand!$F$8:$T$8,0))</f>
        <v>0</v>
      </c>
      <c r="S262" s="5">
        <f>INDEX(Demand!$F$9:$T$268,MATCH('SPC Backing (Hide)'!$B262,Demand!$C$9:$C$268,0),MATCH('SPC Backing (Hide)'!S$3,Demand!$F$8:$T$8,0))</f>
        <v>0</v>
      </c>
      <c r="T262" s="6">
        <f>INDEX(Demand!$F$9:$T$268,MATCH('SPC Backing (Hide)'!$B262,Demand!$C$9:$C$268,0),MATCH('SPC Backing (Hide)'!T$3,Demand!$F$8:$T$8,0))</f>
        <v>0</v>
      </c>
      <c r="U262" s="5">
        <f>SUM(F262:T262)</f>
        <v>0</v>
      </c>
      <c r="V262">
        <f>IF(SPC!$B$13="",1,IF(SPC!$B$12="Yes",IF(Setup!$B$11="Weekly",IF(ROW(A259)&gt;=Demand!$A$8-51,1,0),IF(ROW(A259)&gt;=Demand!$A$8-11,1,0)),IF(Setup!$B$11="Weekly",IF(AND(B262&gt;=SPC!$B$13,B262&lt;SPC!$B$14),1,0),IF(AND(MATCH(E262,$E$4:$E$263,0)&gt;=MATCH(SPC!$B$13,$E$4:$E$263,0),MATCH(E262,$E$4:$E$263,0)&lt;=MATCH(SPC!$B$14,$E$4:$E$263,0)),1,0))))</f>
        <v>1</v>
      </c>
      <c r="W262" cm="1">
        <f t="array" ref="W262">INDEX($F$4:$U$263,ROW(A259),MATCH($X$2,$F$3:$U$3,0))</f>
        <v>0</v>
      </c>
      <c r="X262" t="e">
        <f>AVERAGE(INDEX($F$4:$U$263,MATCH(SPC!$B$13,IF(Setup!$B$11="Weekly",'SPC Backing (Hide)'!$B$4:$B$263,'SPC Backing (Hide)'!$E$4:$E$263),0),MATCH($X$2,$F$3:$U$3,0)):INDEX($F$4:$U$263,MATCH(SPC!$B$14,IF(Setup!$B$11="Weekly",'SPC Backing (Hide)'!$B$4:$B$263,'SPC Backing (Hide)'!$E$4:$E$263),0),MATCH('SPC Backing (Hide)'!$X$2,'SPC Backing (Hide)'!$F$3:$U$3,0)))</f>
        <v>#N/A</v>
      </c>
      <c r="Y262" cm="1">
        <f t="array" ref="Y262">ABS(INDEX($F$4:$U$263,ROW(A259),MATCH($X$2,$F$3:$U$3,0))-INDEX($F$4:$U$263,ROW(A258),MATCH($X$2,$F$3:$U$3,0)))</f>
        <v>0</v>
      </c>
      <c r="Z262" t="e">
        <f>AVERAGE(INDEX($Y$4:$Y$263,MATCH(SPC!$B$13,IF(Setup!$B$11="Weekly",'SPC Backing (Hide)'!$B$4:$B$263,'SPC Backing (Hide)'!$E$4:$E$263),0)):INDEX($Y$4:$Y$263,MATCH(SPC!$B$14,IF(Setup!$B$11="Weekly",'SPC Backing (Hide)'!$B$4:$B$263,'SPC Backing (Hide)'!$E$4:$E$263),0),1))</f>
        <v>#N/A</v>
      </c>
      <c r="AA262" t="e">
        <f>Z262/1.128</f>
        <v>#N/A</v>
      </c>
      <c r="AB262" t="e">
        <f>MAX(0,X262-(3*AA262))</f>
        <v>#N/A</v>
      </c>
      <c r="AC262" t="e">
        <f>MAX(0,X262-(2*AA262))</f>
        <v>#N/A</v>
      </c>
      <c r="AD262" t="e">
        <f>MAX(0,X262-AA262)</f>
        <v>#N/A</v>
      </c>
      <c r="AE262" t="e">
        <f>X262+AA262</f>
        <v>#N/A</v>
      </c>
      <c r="AF262" t="e">
        <f>X262+(2*AA262)</f>
        <v>#N/A</v>
      </c>
      <c r="AG262" t="e">
        <f>X262+(3*AA262)</f>
        <v>#N/A</v>
      </c>
      <c r="AH262" t="e">
        <f>IF(OR(W262&gt;AG262,W262&lt;AB262),W262,NA())</f>
        <v>#N/A</v>
      </c>
      <c r="AI262" t="e">
        <f>IF(W262&gt;AF262,2,IF(W262&lt;AC262,-2,IF(W262&gt;X262,1,IF(W262&lt;X262,-1,0))))</f>
        <v>#N/A</v>
      </c>
      <c r="AJ262" t="e">
        <f>IF(ABS(SUM(AI262:AI264))&gt;=5,W262,NA())</f>
        <v>#N/A</v>
      </c>
      <c r="AK262">
        <f>IF(W263&gt;W262,1,IF(W263&lt;W262,-1,0))</f>
        <v>0</v>
      </c>
      <c r="AL262" t="e">
        <f>IF(ABS(SUM(AK262:AK267))=6,W262,NA())</f>
        <v>#N/A</v>
      </c>
      <c r="AM262" t="e">
        <f>IF(W262&lt;X262,-1,IF(W262&gt;X262,1,0))</f>
        <v>#N/A</v>
      </c>
      <c r="AN262" t="e">
        <f>IF(ABS(SUM(AM262:AM270))=9,W262,NA())</f>
        <v>#N/A</v>
      </c>
      <c r="AO262" t="e">
        <f>_xlfn.PERCENTILE.INC(INDEX($W$4:$W$263,MATCH(SPC!$B$13,IF(Setup!$B$11="Weekly",'SPC Backing (Hide)'!$B$4:$B$263,'SPC Backing (Hide)'!$E$4:$E$263),0),1):INDEX($W$4:$W$263,MATCH(SPC!$B$14,IF(Setup!$B$11="Weekly",'SPC Backing (Hide)'!$B$4:$B$263,'SPC Backing (Hide)'!$E$4:$E$263),0),1),'SPC Backing (Hide)'!$AO$3)</f>
        <v>#N/A</v>
      </c>
      <c r="AP262" t="e">
        <f>IF(_xlfn.PERCENTILE.INC(INDEX($W$4:$W$263,MATCH(SPC!$B$13,IF(Setup!$B$11="Weekly",'SPC Backing (Hide)'!$B$4:$B$263,'SPC Backing (Hide)'!$E$4:$E$263),0),1):INDEX($W$4:$W$263,MATCH(SPC!$B$14,IF(Setup!$B$11="Weekly",'SPC Backing (Hide)'!$B$4:$B$263,'SPC Backing (Hide)'!$E$4:$E$263),0),1),'SPC Backing (Hide)'!$AP$3)=AO262,_xlfn.PERCENTILE.INC(INDEX($W$4:$W$263,MATCH(SPC!$B$13,IF(Setup!$B$11="Weekly",'SPC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2" t="e">
        <f>AP262-AO262</f>
        <v>#N/A</v>
      </c>
    </row>
    <row r="263" spans="2:43" ht="15" thickBot="1" x14ac:dyDescent="0.4">
      <c r="B263" s="13" t="str">
        <f>Demand!C268</f>
        <v/>
      </c>
      <c r="C263" s="58" t="str">
        <f>Demand!D268</f>
        <v/>
      </c>
      <c r="D263" s="58" t="str">
        <f>Demand!E268</f>
        <v/>
      </c>
      <c r="E263" s="57" t="e">
        <f>TEXT(D263*29,"mmm")&amp;"-"&amp;IF(D263=1,MAX($C$4:C262)+1,MAX($C$4:C262))</f>
        <v>#VALUE!</v>
      </c>
      <c r="F263" s="8">
        <f>INDEX(Demand!$F$9:$T$268,MATCH('SPC Backing (Hide)'!$B263,Demand!$C$9:$C$268,0),MATCH('SPC Backing (Hide)'!F$3,Demand!$F$8:$T$8,0))</f>
        <v>0</v>
      </c>
      <c r="G263" s="9">
        <f>INDEX(Demand!$F$9:$T$268,MATCH('SPC Backing (Hide)'!$B263,Demand!$C$9:$C$268,0),MATCH('SPC Backing (Hide)'!G$3,Demand!$F$8:$T$8,0))</f>
        <v>0</v>
      </c>
      <c r="H263" s="9">
        <f>INDEX(Demand!$F$9:$T$268,MATCH('SPC Backing (Hide)'!$B263,Demand!$C$9:$C$268,0),MATCH('SPC Backing (Hide)'!H$3,Demand!$F$8:$T$8,0))</f>
        <v>0</v>
      </c>
      <c r="I263" s="9">
        <f>INDEX(Demand!$F$9:$T$268,MATCH('SPC Backing (Hide)'!$B263,Demand!$C$9:$C$268,0),MATCH('SPC Backing (Hide)'!I$3,Demand!$F$8:$T$8,0))</f>
        <v>0</v>
      </c>
      <c r="J263" s="9">
        <f>INDEX(Demand!$F$9:$T$268,MATCH('SPC Backing (Hide)'!$B263,Demand!$C$9:$C$268,0),MATCH('SPC Backing (Hide)'!J$3,Demand!$F$8:$T$8,0))</f>
        <v>0</v>
      </c>
      <c r="K263" s="9">
        <f>INDEX(Demand!$F$9:$T$268,MATCH('SPC Backing (Hide)'!$B263,Demand!$C$9:$C$268,0),MATCH('SPC Backing (Hide)'!K$3,Demand!$F$8:$T$8,0))</f>
        <v>0</v>
      </c>
      <c r="L263" s="9">
        <f>INDEX(Demand!$F$9:$T$268,MATCH('SPC Backing (Hide)'!$B263,Demand!$C$9:$C$268,0),MATCH('SPC Backing (Hide)'!L$3,Demand!$F$8:$T$8,0))</f>
        <v>0</v>
      </c>
      <c r="M263" s="9">
        <f>INDEX(Demand!$F$9:$T$268,MATCH('SPC Backing (Hide)'!$B263,Demand!$C$9:$C$268,0),MATCH('SPC Backing (Hide)'!M$3,Demand!$F$8:$T$8,0))</f>
        <v>0</v>
      </c>
      <c r="N263" s="9">
        <f>INDEX(Demand!$F$9:$T$268,MATCH('SPC Backing (Hide)'!$B263,Demand!$C$9:$C$268,0),MATCH('SPC Backing (Hide)'!N$3,Demand!$F$8:$T$8,0))</f>
        <v>0</v>
      </c>
      <c r="O263" s="9">
        <f>INDEX(Demand!$F$9:$T$268,MATCH('SPC Backing (Hide)'!$B263,Demand!$C$9:$C$268,0),MATCH('SPC Backing (Hide)'!O$3,Demand!$F$8:$T$8,0))</f>
        <v>0</v>
      </c>
      <c r="P263" s="9">
        <f>INDEX(Demand!$F$9:$T$268,MATCH('SPC Backing (Hide)'!$B263,Demand!$C$9:$C$268,0),MATCH('SPC Backing (Hide)'!P$3,Demand!$F$8:$T$8,0))</f>
        <v>0</v>
      </c>
      <c r="Q263" s="9">
        <f>INDEX(Demand!$F$9:$T$268,MATCH('SPC Backing (Hide)'!$B263,Demand!$C$9:$C$268,0),MATCH('SPC Backing (Hide)'!Q$3,Demand!$F$8:$T$8,0))</f>
        <v>0</v>
      </c>
      <c r="R263" s="9">
        <f>INDEX(Demand!$F$9:$T$268,MATCH('SPC Backing (Hide)'!$B263,Demand!$C$9:$C$268,0),MATCH('SPC Backing (Hide)'!R$3,Demand!$F$8:$T$8,0))</f>
        <v>0</v>
      </c>
      <c r="S263" s="9">
        <f>INDEX(Demand!$F$9:$T$268,MATCH('SPC Backing (Hide)'!$B263,Demand!$C$9:$C$268,0),MATCH('SPC Backing (Hide)'!S$3,Demand!$F$8:$T$8,0))</f>
        <v>0</v>
      </c>
      <c r="T263" s="10">
        <f>INDEX(Demand!$F$9:$T$268,MATCH('SPC Backing (Hide)'!$B263,Demand!$C$9:$C$268,0),MATCH('SPC Backing (Hide)'!T$3,Demand!$F$8:$T$8,0))</f>
        <v>0</v>
      </c>
      <c r="U263" s="5">
        <f>SUM(F263:T263)</f>
        <v>0</v>
      </c>
      <c r="V263">
        <f>IF(SPC!$B$13="",1,IF(SPC!$B$12="Yes",IF(Setup!$B$11="Weekly",IF(ROW(A260)&gt;=Demand!$A$8-51,1,0),IF(ROW(A260)&gt;=Demand!$A$8-11,1,0)),IF(Setup!$B$11="Weekly",IF(AND(B263&gt;=SPC!$B$13,B263&lt;SPC!$B$14),1,0),IF(AND(MATCH(E263,$E$4:$E$263,0)&gt;=MATCH(SPC!$B$13,$E$4:$E$263,0),MATCH(E263,$E$4:$E$263,0)&lt;=MATCH(SPC!$B$14,$E$4:$E$263,0)),1,0))))</f>
        <v>1</v>
      </c>
      <c r="W263" cm="1">
        <f t="array" ref="W263">INDEX($F$4:$U$263,ROW(A260),MATCH($X$2,$F$3:$U$3,0))</f>
        <v>0</v>
      </c>
      <c r="X263" t="e">
        <f>AVERAGE(INDEX($F$4:$U$263,MATCH(SPC!$B$13,IF(Setup!$B$11="Weekly",'SPC Backing (Hide)'!$B$4:$B$263,'SPC Backing (Hide)'!$E$4:$E$263),0),MATCH($X$2,$F$3:$U$3,0)):INDEX($F$4:$U$263,MATCH(SPC!$B$14,IF(Setup!$B$11="Weekly",'SPC Backing (Hide)'!$B$4:$B$263,'SPC Backing (Hide)'!$E$4:$E$263),0),MATCH('SPC Backing (Hide)'!$X$2,'SPC Backing (Hide)'!$F$3:$U$3,0)))</f>
        <v>#N/A</v>
      </c>
      <c r="Y263" cm="1">
        <f t="array" ref="Y263">ABS(INDEX($F$4:$U$263,ROW(A260),MATCH($X$2,$F$3:$U$3,0))-INDEX($F$4:$U$263,ROW(A259),MATCH($X$2,$F$3:$U$3,0)))</f>
        <v>0</v>
      </c>
      <c r="Z263" t="e">
        <f>AVERAGE(INDEX($Y$4:$Y$263,MATCH(SPC!$B$13,IF(Setup!$B$11="Weekly",'SPC Backing (Hide)'!$B$4:$B$263,'SPC Backing (Hide)'!$E$4:$E$263),0)):INDEX($Y$4:$Y$263,MATCH(SPC!$B$14,IF(Setup!$B$11="Weekly",'SPC Backing (Hide)'!$B$4:$B$263,'SPC Backing (Hide)'!$E$4:$E$263),0),1))</f>
        <v>#N/A</v>
      </c>
      <c r="AA263" t="e">
        <f>Z263/1.128</f>
        <v>#N/A</v>
      </c>
      <c r="AB263" t="e">
        <f>MAX(0,X263-(3*AA263))</f>
        <v>#N/A</v>
      </c>
      <c r="AC263" t="e">
        <f>MAX(0,X263-(2*AA263))</f>
        <v>#N/A</v>
      </c>
      <c r="AD263" t="e">
        <f>MAX(0,X263-AA263)</f>
        <v>#N/A</v>
      </c>
      <c r="AE263" t="e">
        <f>X263+AA263</f>
        <v>#N/A</v>
      </c>
      <c r="AF263" t="e">
        <f>X263+(2*AA263)</f>
        <v>#N/A</v>
      </c>
      <c r="AG263" t="e">
        <f>X263+(3*AA263)</f>
        <v>#N/A</v>
      </c>
      <c r="AH263" t="e">
        <f>IF(OR(W263&gt;AG263,W263&lt;AB263),W263,NA())</f>
        <v>#N/A</v>
      </c>
      <c r="AI263" t="e">
        <f>IF(W263&gt;AF263,2,IF(W263&lt;AC263,-2,IF(W263&gt;X263,1,IF(W263&lt;X263,-1,0))))</f>
        <v>#N/A</v>
      </c>
      <c r="AJ263" t="e">
        <f>IF(ABS(SUM(AI263:AI265))&gt;=5,W263,NA())</f>
        <v>#N/A</v>
      </c>
      <c r="AK263">
        <f>IF(W264&gt;W263,1,IF(W264&lt;W263,-1,0))</f>
        <v>0</v>
      </c>
      <c r="AL263" t="e">
        <f>IF(ABS(SUM(AK263:AK268))=6,W263,NA())</f>
        <v>#N/A</v>
      </c>
      <c r="AM263" t="e">
        <f>IF(W263&lt;X263,-1,IF(W263&gt;X263,1,0))</f>
        <v>#N/A</v>
      </c>
      <c r="AN263" t="e">
        <f>IF(ABS(SUM(AM263:AM271))=9,W263,NA())</f>
        <v>#N/A</v>
      </c>
      <c r="AO263" t="e">
        <f>_xlfn.PERCENTILE.INC(INDEX($W$4:$W$263,MATCH(SPC!$B$13,IF(Setup!$B$11="Weekly",'SPC Backing (Hide)'!$B$4:$B$263,'SPC Backing (Hide)'!$E$4:$E$263),0),1):INDEX($W$4:$W$263,MATCH(SPC!$B$14,IF(Setup!$B$11="Weekly",'SPC Backing (Hide)'!$B$4:$B$263,'SPC Backing (Hide)'!$E$4:$E$263),0),1),'SPC Backing (Hide)'!$AO$3)</f>
        <v>#N/A</v>
      </c>
      <c r="AP263" t="e">
        <f>IF(_xlfn.PERCENTILE.INC(INDEX($W$4:$W$263,MATCH(SPC!$B$13,IF(Setup!$B$11="Weekly",'SPC Backing (Hide)'!$B$4:$B$263,'SPC Backing (Hide)'!$E$4:$E$263),0),1):INDEX($W$4:$W$263,MATCH(SPC!$B$14,IF(Setup!$B$11="Weekly",'SPC Backing (Hide)'!$B$4:$B$263,'SPC Backing (Hide)'!$E$4:$E$263),0),1),'SPC Backing (Hide)'!$AP$3)=AO263,_xlfn.PERCENTILE.INC(INDEX($W$4:$W$263,MATCH(SPC!$B$13,IF(Setup!$B$11="Weekly",'SPC Backing (Hide)'!$B$4:$B$263,'SPC Backing (Hide)'!$E$4:$E$263),0),1):INDEX($W$4:$W$263,MATCH(SPC!$B$14,IF(Setup!$B$11="Weekly",'SPC Backing (Hide)'!$B$4:$B$263,'SPC Backing (Hide)'!$E$4:$E$263),0),1),'SPC Backing (Hide)'!$AP$3)+1,_xlfn.PERCENTILE.INC(INDEX($W$4:$W$263,MATCH(SPC!$B$13,IF(Setup!$B$11="Weekly",'SPC Backing (Hide)'!$B$4:$B$263,'SPC Backing (Hide)'!$E$4:$E$263),0),1):INDEX($W$4:$W$263,MATCH(SPC!$B$14,IF(Setup!$B$11="Weekly",'SPC Backing (Hide)'!$B$4:$B$263,'SPC Backing (Hide)'!$E$4:$E$263),0),1),'SPC Backing (Hide)'!$AP$3))</f>
        <v>#N/A</v>
      </c>
      <c r="AQ263" t="e">
        <f>AP263-AO263</f>
        <v>#N/A</v>
      </c>
    </row>
    <row r="264" spans="2:43" x14ac:dyDescent="0.35">
      <c r="B264" s="14"/>
      <c r="C264" s="14"/>
      <c r="D264" s="14"/>
      <c r="E264" s="14"/>
    </row>
    <row r="265" spans="2:43" x14ac:dyDescent="0.35">
      <c r="B265" s="14"/>
      <c r="C265" s="14"/>
      <c r="D265" s="14"/>
      <c r="E265" s="14"/>
    </row>
    <row r="266" spans="2:43" x14ac:dyDescent="0.35">
      <c r="B266" s="14"/>
      <c r="C266" s="14"/>
      <c r="D266" s="14"/>
      <c r="E266" s="14"/>
    </row>
    <row r="267" spans="2:43" x14ac:dyDescent="0.35">
      <c r="B267" s="14"/>
      <c r="C267" s="14"/>
      <c r="D267" s="14"/>
      <c r="E267" s="14"/>
    </row>
    <row r="268" spans="2:43" x14ac:dyDescent="0.35">
      <c r="B268" s="14"/>
      <c r="C268" s="14"/>
      <c r="D268" s="14"/>
      <c r="E268" s="14"/>
    </row>
    <row r="269" spans="2:43" x14ac:dyDescent="0.35">
      <c r="B269" s="14"/>
      <c r="C269" s="14"/>
      <c r="D269" s="14"/>
      <c r="E269" s="14"/>
    </row>
    <row r="270" spans="2:43" x14ac:dyDescent="0.35">
      <c r="B270" s="14"/>
      <c r="C270" s="14"/>
      <c r="D270" s="14"/>
      <c r="E270" s="14"/>
    </row>
    <row r="271" spans="2:43" x14ac:dyDescent="0.35">
      <c r="B271" s="14"/>
      <c r="C271" s="14"/>
      <c r="D271" s="14"/>
      <c r="E271" s="14"/>
    </row>
    <row r="272" spans="2:43" x14ac:dyDescent="0.35">
      <c r="B272" s="14"/>
      <c r="C272" s="14"/>
      <c r="D272" s="14"/>
      <c r="E272" s="14"/>
    </row>
    <row r="273" spans="2:5" x14ac:dyDescent="0.35">
      <c r="B273" s="14"/>
      <c r="C273" s="14"/>
      <c r="D273" s="14"/>
      <c r="E273" s="14"/>
    </row>
    <row r="274" spans="2:5" x14ac:dyDescent="0.35">
      <c r="B274" s="14"/>
      <c r="C274" s="14"/>
      <c r="D274" s="14"/>
      <c r="E274" s="14"/>
    </row>
    <row r="275" spans="2:5" x14ac:dyDescent="0.35">
      <c r="B275" s="14"/>
      <c r="C275" s="14"/>
      <c r="D275" s="14"/>
      <c r="E275" s="14"/>
    </row>
    <row r="276" spans="2:5" x14ac:dyDescent="0.35">
      <c r="B276" s="14"/>
      <c r="C276" s="14"/>
      <c r="D276" s="14"/>
      <c r="E276" s="14"/>
    </row>
    <row r="277" spans="2:5" x14ac:dyDescent="0.35">
      <c r="B277" s="14"/>
      <c r="C277" s="14"/>
      <c r="D277" s="14"/>
      <c r="E277" s="14"/>
    </row>
    <row r="278" spans="2:5" x14ac:dyDescent="0.35">
      <c r="B278" s="14"/>
      <c r="C278" s="14"/>
      <c r="D278" s="14"/>
      <c r="E278" s="14"/>
    </row>
    <row r="279" spans="2:5" x14ac:dyDescent="0.35">
      <c r="B279" s="14"/>
      <c r="C279" s="14"/>
      <c r="D279" s="14"/>
      <c r="E279" s="14"/>
    </row>
    <row r="280" spans="2:5" x14ac:dyDescent="0.35">
      <c r="B280" s="14"/>
      <c r="C280" s="14"/>
      <c r="D280" s="14"/>
      <c r="E280" s="14"/>
    </row>
    <row r="281" spans="2:5" x14ac:dyDescent="0.35">
      <c r="B281" s="14"/>
      <c r="C281" s="14"/>
      <c r="D281" s="14"/>
      <c r="E281" s="14"/>
    </row>
    <row r="282" spans="2:5" x14ac:dyDescent="0.35">
      <c r="B282" s="14"/>
      <c r="C282" s="14"/>
      <c r="D282" s="14"/>
      <c r="E282" s="14"/>
    </row>
    <row r="283" spans="2:5" x14ac:dyDescent="0.35">
      <c r="B283" s="14"/>
      <c r="C283" s="14"/>
      <c r="D283" s="14"/>
      <c r="E283" s="14"/>
    </row>
    <row r="284" spans="2:5" x14ac:dyDescent="0.35">
      <c r="B284" s="14"/>
      <c r="C284" s="14"/>
      <c r="D284" s="14"/>
      <c r="E284" s="14"/>
    </row>
    <row r="285" spans="2:5" x14ac:dyDescent="0.35">
      <c r="B285" s="14"/>
      <c r="C285" s="14"/>
      <c r="D285" s="14"/>
      <c r="E285" s="14"/>
    </row>
    <row r="286" spans="2:5" x14ac:dyDescent="0.35">
      <c r="B286" s="14"/>
      <c r="C286" s="14"/>
      <c r="D286" s="14"/>
      <c r="E286" s="14"/>
    </row>
    <row r="287" spans="2:5" x14ac:dyDescent="0.35">
      <c r="B287" s="14"/>
      <c r="C287" s="14"/>
      <c r="D287" s="14"/>
      <c r="E287" s="14"/>
    </row>
    <row r="288" spans="2:5" x14ac:dyDescent="0.35">
      <c r="B288" s="14"/>
      <c r="C288" s="14"/>
      <c r="D288" s="14"/>
      <c r="E288" s="14"/>
    </row>
    <row r="289" spans="2:5" x14ac:dyDescent="0.35">
      <c r="B289" s="14"/>
      <c r="C289" s="14"/>
      <c r="D289" s="14"/>
      <c r="E289" s="14"/>
    </row>
    <row r="290" spans="2:5" x14ac:dyDescent="0.35">
      <c r="B290" s="14"/>
      <c r="C290" s="14"/>
      <c r="D290" s="14"/>
      <c r="E290" s="14"/>
    </row>
    <row r="291" spans="2:5" x14ac:dyDescent="0.35">
      <c r="B291" s="14"/>
      <c r="C291" s="14"/>
      <c r="D291" s="14"/>
      <c r="E291" s="14"/>
    </row>
    <row r="292" spans="2:5" x14ac:dyDescent="0.35">
      <c r="B292" s="14"/>
      <c r="C292" s="14"/>
      <c r="D292" s="14"/>
      <c r="E292" s="14"/>
    </row>
    <row r="293" spans="2:5" x14ac:dyDescent="0.35">
      <c r="B293" s="14"/>
      <c r="C293" s="14"/>
      <c r="D293" s="14"/>
      <c r="E293" s="14"/>
    </row>
    <row r="294" spans="2:5" x14ac:dyDescent="0.35">
      <c r="B294" s="14"/>
      <c r="C294" s="14"/>
      <c r="D294" s="14"/>
      <c r="E294" s="14"/>
    </row>
    <row r="295" spans="2:5" x14ac:dyDescent="0.35">
      <c r="B295" s="14"/>
      <c r="C295" s="14"/>
      <c r="D295" s="14"/>
      <c r="E295" s="14"/>
    </row>
    <row r="296" spans="2:5" x14ac:dyDescent="0.35">
      <c r="B296" s="14"/>
      <c r="C296" s="14"/>
      <c r="D296" s="14"/>
      <c r="E296" s="14"/>
    </row>
    <row r="297" spans="2:5" x14ac:dyDescent="0.35">
      <c r="B297" s="14"/>
      <c r="C297" s="14"/>
      <c r="D297" s="14"/>
      <c r="E297" s="14"/>
    </row>
    <row r="298" spans="2:5" x14ac:dyDescent="0.35">
      <c r="B298" s="14"/>
      <c r="C298" s="14"/>
      <c r="D298" s="14"/>
      <c r="E298" s="14"/>
    </row>
    <row r="299" spans="2:5" x14ac:dyDescent="0.35">
      <c r="B299" s="14"/>
      <c r="C299" s="14"/>
      <c r="D299" s="14"/>
      <c r="E299" s="14"/>
    </row>
    <row r="300" spans="2:5" x14ac:dyDescent="0.35">
      <c r="B300" s="14"/>
      <c r="C300" s="14"/>
      <c r="D300" s="14"/>
      <c r="E300" s="14"/>
    </row>
    <row r="301" spans="2:5" x14ac:dyDescent="0.35">
      <c r="B301" s="14"/>
      <c r="C301" s="14"/>
      <c r="D301" s="14"/>
      <c r="E301" s="14"/>
    </row>
    <row r="302" spans="2:5" x14ac:dyDescent="0.35">
      <c r="B302" s="14"/>
      <c r="C302" s="14"/>
      <c r="D302" s="14"/>
      <c r="E302" s="14"/>
    </row>
    <row r="303" spans="2:5" x14ac:dyDescent="0.35">
      <c r="B303" s="14"/>
      <c r="C303" s="14"/>
      <c r="D303" s="14"/>
      <c r="E303" s="14"/>
    </row>
    <row r="304" spans="2:5" x14ac:dyDescent="0.35">
      <c r="B304" s="14"/>
      <c r="C304" s="14"/>
      <c r="D304" s="14"/>
      <c r="E304" s="14"/>
    </row>
    <row r="305" spans="2:5" x14ac:dyDescent="0.35">
      <c r="B305" s="14"/>
      <c r="C305" s="14"/>
      <c r="D305" s="14"/>
      <c r="E305" s="14"/>
    </row>
    <row r="306" spans="2:5" x14ac:dyDescent="0.35">
      <c r="B306" s="14"/>
      <c r="C306" s="14"/>
      <c r="D306" s="14"/>
      <c r="E306" s="14"/>
    </row>
    <row r="307" spans="2:5" x14ac:dyDescent="0.35">
      <c r="B307" s="14"/>
      <c r="C307" s="14"/>
      <c r="D307" s="14"/>
      <c r="E307" s="14"/>
    </row>
    <row r="308" spans="2:5" x14ac:dyDescent="0.35">
      <c r="B308" s="14"/>
      <c r="C308" s="14"/>
      <c r="D308" s="14"/>
      <c r="E308" s="14"/>
    </row>
    <row r="309" spans="2:5" x14ac:dyDescent="0.35">
      <c r="B309" s="14"/>
      <c r="C309" s="14"/>
      <c r="D309" s="14"/>
      <c r="E309" s="14"/>
    </row>
    <row r="310" spans="2:5" x14ac:dyDescent="0.35">
      <c r="B310" s="14"/>
      <c r="C310" s="14"/>
      <c r="D310" s="14"/>
      <c r="E310" s="14"/>
    </row>
    <row r="311" spans="2:5" x14ac:dyDescent="0.35">
      <c r="B311" s="14"/>
      <c r="C311" s="14"/>
      <c r="D311" s="14"/>
      <c r="E311" s="14"/>
    </row>
    <row r="312" spans="2:5" x14ac:dyDescent="0.35">
      <c r="B312" s="14"/>
      <c r="C312" s="14"/>
      <c r="D312" s="14"/>
      <c r="E312" s="14"/>
    </row>
    <row r="313" spans="2:5" x14ac:dyDescent="0.35">
      <c r="B313" s="14"/>
      <c r="C313" s="14"/>
      <c r="D313" s="14"/>
      <c r="E313" s="14"/>
    </row>
    <row r="314" spans="2:5" x14ac:dyDescent="0.35">
      <c r="B314" s="14"/>
      <c r="C314" s="14"/>
      <c r="D314" s="14"/>
      <c r="E314" s="14"/>
    </row>
    <row r="315" spans="2:5" x14ac:dyDescent="0.35">
      <c r="B315" s="14"/>
      <c r="C315" s="14"/>
      <c r="D315" s="14"/>
      <c r="E315" s="14"/>
    </row>
    <row r="316" spans="2:5" x14ac:dyDescent="0.35">
      <c r="B316" s="14"/>
      <c r="C316" s="14"/>
      <c r="D316" s="14"/>
      <c r="E316" s="14"/>
    </row>
    <row r="317" spans="2:5" x14ac:dyDescent="0.35">
      <c r="B317" s="14"/>
      <c r="C317" s="14"/>
      <c r="D317" s="14"/>
      <c r="E317" s="14"/>
    </row>
    <row r="318" spans="2:5" x14ac:dyDescent="0.35">
      <c r="B318" s="14"/>
      <c r="C318" s="14"/>
      <c r="D318" s="14"/>
      <c r="E318" s="14"/>
    </row>
    <row r="319" spans="2:5" x14ac:dyDescent="0.35">
      <c r="B319" s="14"/>
      <c r="C319" s="14"/>
      <c r="D319" s="14"/>
      <c r="E319" s="14"/>
    </row>
    <row r="320" spans="2:5" x14ac:dyDescent="0.35">
      <c r="B320" s="14"/>
      <c r="C320" s="14"/>
      <c r="D320" s="14"/>
      <c r="E320" s="14"/>
    </row>
    <row r="321" spans="2:5" x14ac:dyDescent="0.35">
      <c r="B321" s="14"/>
      <c r="C321" s="14"/>
      <c r="D321" s="14"/>
      <c r="E321" s="14"/>
    </row>
    <row r="322" spans="2:5" x14ac:dyDescent="0.35">
      <c r="B322" s="14"/>
      <c r="C322" s="14"/>
      <c r="D322" s="14"/>
      <c r="E322" s="14"/>
    </row>
    <row r="323" spans="2:5" x14ac:dyDescent="0.35">
      <c r="B323" s="14"/>
      <c r="C323" s="14"/>
      <c r="D323" s="14"/>
      <c r="E323" s="14"/>
    </row>
    <row r="324" spans="2:5" x14ac:dyDescent="0.35">
      <c r="B324" s="14"/>
      <c r="C324" s="14"/>
      <c r="D324" s="14"/>
      <c r="E324" s="14"/>
    </row>
    <row r="325" spans="2:5" x14ac:dyDescent="0.35">
      <c r="B325" s="14"/>
      <c r="C325" s="14"/>
      <c r="D325" s="14"/>
      <c r="E325" s="14"/>
    </row>
    <row r="326" spans="2:5" x14ac:dyDescent="0.35">
      <c r="B326" s="14"/>
      <c r="C326" s="14"/>
      <c r="D326" s="14"/>
      <c r="E326" s="14"/>
    </row>
    <row r="327" spans="2:5" x14ac:dyDescent="0.35">
      <c r="B327" s="14"/>
      <c r="C327" s="14"/>
      <c r="D327" s="14"/>
      <c r="E327" s="14"/>
    </row>
    <row r="328" spans="2:5" x14ac:dyDescent="0.35">
      <c r="B328" s="14"/>
      <c r="C328" s="14"/>
      <c r="D328" s="14"/>
      <c r="E328" s="14"/>
    </row>
    <row r="329" spans="2:5" x14ac:dyDescent="0.35">
      <c r="B329" s="14"/>
      <c r="C329" s="14"/>
      <c r="D329" s="14"/>
      <c r="E329" s="14"/>
    </row>
    <row r="330" spans="2:5" x14ac:dyDescent="0.35">
      <c r="B330" s="14"/>
      <c r="C330" s="14"/>
      <c r="D330" s="14"/>
      <c r="E330" s="14"/>
    </row>
    <row r="331" spans="2:5" x14ac:dyDescent="0.35">
      <c r="B331" s="14"/>
      <c r="C331" s="14"/>
      <c r="D331" s="14"/>
      <c r="E331" s="14"/>
    </row>
    <row r="332" spans="2:5" x14ac:dyDescent="0.35">
      <c r="B332" s="14"/>
      <c r="C332" s="14"/>
      <c r="D332" s="14"/>
      <c r="E332" s="14"/>
    </row>
    <row r="333" spans="2:5" x14ac:dyDescent="0.35">
      <c r="B333" s="14"/>
      <c r="C333" s="14"/>
      <c r="D333" s="14"/>
      <c r="E333" s="14"/>
    </row>
    <row r="334" spans="2:5" x14ac:dyDescent="0.35">
      <c r="B334" s="14"/>
      <c r="C334" s="14"/>
      <c r="D334" s="14"/>
      <c r="E334" s="14"/>
    </row>
    <row r="335" spans="2:5" x14ac:dyDescent="0.35">
      <c r="B335" s="14"/>
      <c r="C335" s="14"/>
      <c r="D335" s="14"/>
      <c r="E335" s="14"/>
    </row>
    <row r="336" spans="2:5" x14ac:dyDescent="0.35">
      <c r="B336" s="14"/>
      <c r="C336" s="14"/>
      <c r="D336" s="14"/>
      <c r="E336" s="14"/>
    </row>
    <row r="337" spans="2:5" x14ac:dyDescent="0.35">
      <c r="B337" s="14"/>
      <c r="C337" s="14"/>
      <c r="D337" s="14"/>
      <c r="E337" s="14"/>
    </row>
    <row r="338" spans="2:5" x14ac:dyDescent="0.35">
      <c r="B338" s="14"/>
      <c r="C338" s="14"/>
      <c r="D338" s="14"/>
      <c r="E338" s="14"/>
    </row>
    <row r="339" spans="2:5" x14ac:dyDescent="0.35">
      <c r="B339" s="14"/>
      <c r="C339" s="14"/>
      <c r="D339" s="14"/>
      <c r="E339" s="14"/>
    </row>
    <row r="340" spans="2:5" x14ac:dyDescent="0.35">
      <c r="B340" s="14"/>
      <c r="C340" s="14"/>
      <c r="D340" s="14"/>
      <c r="E340" s="14"/>
    </row>
    <row r="341" spans="2:5" x14ac:dyDescent="0.35">
      <c r="B341" s="14"/>
      <c r="C341" s="14"/>
      <c r="D341" s="14"/>
      <c r="E341" s="14"/>
    </row>
    <row r="342" spans="2:5" x14ac:dyDescent="0.35">
      <c r="B342" s="14"/>
      <c r="C342" s="14"/>
      <c r="D342" s="14"/>
      <c r="E342" s="14"/>
    </row>
    <row r="343" spans="2:5" x14ac:dyDescent="0.35">
      <c r="B343" s="14"/>
      <c r="C343" s="14"/>
      <c r="D343" s="14"/>
      <c r="E343" s="14"/>
    </row>
    <row r="344" spans="2:5" x14ac:dyDescent="0.35">
      <c r="B344" s="14"/>
      <c r="C344" s="14"/>
      <c r="D344" s="14"/>
      <c r="E344" s="14"/>
    </row>
    <row r="345" spans="2:5" x14ac:dyDescent="0.35">
      <c r="B345" s="14"/>
      <c r="C345" s="14"/>
      <c r="D345" s="14"/>
      <c r="E345" s="14"/>
    </row>
    <row r="346" spans="2:5" x14ac:dyDescent="0.35">
      <c r="B346" s="14"/>
      <c r="C346" s="14"/>
      <c r="D346" s="14"/>
      <c r="E346" s="14"/>
    </row>
    <row r="347" spans="2:5" x14ac:dyDescent="0.35">
      <c r="B347" s="14"/>
      <c r="C347" s="14"/>
      <c r="D347" s="14"/>
      <c r="E347" s="14"/>
    </row>
    <row r="348" spans="2:5" x14ac:dyDescent="0.35">
      <c r="B348" s="14"/>
      <c r="C348" s="14"/>
      <c r="D348" s="14"/>
      <c r="E348" s="14"/>
    </row>
    <row r="349" spans="2:5" x14ac:dyDescent="0.35">
      <c r="B349" s="14"/>
      <c r="C349" s="14"/>
      <c r="D349" s="14"/>
      <c r="E349" s="14"/>
    </row>
    <row r="350" spans="2:5" x14ac:dyDescent="0.35">
      <c r="B350" s="14"/>
      <c r="C350" s="14"/>
      <c r="D350" s="14"/>
      <c r="E350" s="14"/>
    </row>
    <row r="351" spans="2:5" x14ac:dyDescent="0.35">
      <c r="B351" s="14"/>
      <c r="C351" s="14"/>
      <c r="D351" s="14"/>
      <c r="E351" s="14"/>
    </row>
    <row r="352" spans="2:5" x14ac:dyDescent="0.35">
      <c r="B352" s="14"/>
      <c r="C352" s="14"/>
      <c r="D352" s="14"/>
      <c r="E352" s="14"/>
    </row>
    <row r="353" spans="2:5" x14ac:dyDescent="0.35">
      <c r="B353" s="14"/>
      <c r="C353" s="14"/>
      <c r="D353" s="14"/>
      <c r="E353" s="14"/>
    </row>
    <row r="354" spans="2:5" x14ac:dyDescent="0.35">
      <c r="B354" s="14"/>
      <c r="C354" s="14"/>
      <c r="D354" s="14"/>
      <c r="E354" s="14"/>
    </row>
    <row r="355" spans="2:5" x14ac:dyDescent="0.35">
      <c r="B355" s="14"/>
      <c r="C355" s="14"/>
      <c r="D355" s="14"/>
      <c r="E355" s="14"/>
    </row>
    <row r="356" spans="2:5" x14ac:dyDescent="0.35">
      <c r="B356" s="14"/>
      <c r="C356" s="14"/>
      <c r="D356" s="14"/>
      <c r="E356" s="14"/>
    </row>
    <row r="357" spans="2:5" x14ac:dyDescent="0.35">
      <c r="B357" s="14"/>
      <c r="C357" s="14"/>
      <c r="D357" s="14"/>
      <c r="E357" s="14"/>
    </row>
    <row r="358" spans="2:5" x14ac:dyDescent="0.35">
      <c r="B358" s="14"/>
      <c r="C358" s="14"/>
      <c r="D358" s="14"/>
      <c r="E358" s="14"/>
    </row>
    <row r="359" spans="2:5" x14ac:dyDescent="0.35">
      <c r="B359" s="14"/>
      <c r="C359" s="14"/>
      <c r="D359" s="14"/>
      <c r="E359" s="14"/>
    </row>
    <row r="360" spans="2:5" x14ac:dyDescent="0.35">
      <c r="B360" s="14"/>
      <c r="C360" s="14"/>
      <c r="D360" s="14"/>
      <c r="E360" s="14"/>
    </row>
    <row r="361" spans="2:5" x14ac:dyDescent="0.35">
      <c r="B361" s="14"/>
      <c r="C361" s="14"/>
      <c r="D361" s="14"/>
      <c r="E361" s="14"/>
    </row>
    <row r="362" spans="2:5" x14ac:dyDescent="0.35">
      <c r="B362" s="14"/>
      <c r="C362" s="14"/>
      <c r="D362" s="14"/>
      <c r="E362" s="14"/>
    </row>
    <row r="363" spans="2:5" x14ac:dyDescent="0.35">
      <c r="B363" s="14"/>
      <c r="C363" s="14"/>
      <c r="D363" s="14"/>
      <c r="E363" s="14"/>
    </row>
    <row r="364" spans="2:5" x14ac:dyDescent="0.35">
      <c r="B364" s="14"/>
      <c r="C364" s="14"/>
      <c r="D364" s="14"/>
      <c r="E364" s="14"/>
    </row>
    <row r="365" spans="2:5" x14ac:dyDescent="0.35">
      <c r="B365" s="14"/>
      <c r="C365" s="14"/>
      <c r="D365" s="14"/>
      <c r="E365" s="14"/>
    </row>
    <row r="366" spans="2:5" x14ac:dyDescent="0.35">
      <c r="B366" s="14"/>
      <c r="C366" s="14"/>
      <c r="D366" s="14"/>
      <c r="E366" s="14"/>
    </row>
    <row r="367" spans="2:5" x14ac:dyDescent="0.35">
      <c r="B367" s="14"/>
      <c r="C367" s="14"/>
      <c r="D367" s="14"/>
      <c r="E367" s="14"/>
    </row>
    <row r="368" spans="2:5" x14ac:dyDescent="0.35">
      <c r="B368" s="14"/>
      <c r="C368" s="14"/>
      <c r="D368" s="14"/>
      <c r="E368" s="14"/>
    </row>
    <row r="369" spans="2:5" x14ac:dyDescent="0.35">
      <c r="B369" s="14"/>
      <c r="C369" s="14"/>
      <c r="D369" s="14"/>
      <c r="E369" s="14"/>
    </row>
    <row r="370" spans="2:5" x14ac:dyDescent="0.35">
      <c r="B370" s="14"/>
      <c r="C370" s="14"/>
      <c r="D370" s="14"/>
      <c r="E370" s="14"/>
    </row>
    <row r="371" spans="2:5" x14ac:dyDescent="0.35">
      <c r="B371" s="14"/>
      <c r="C371" s="14"/>
      <c r="D371" s="14"/>
      <c r="E371" s="14"/>
    </row>
    <row r="372" spans="2:5" x14ac:dyDescent="0.35">
      <c r="B372" s="14"/>
      <c r="C372" s="14"/>
      <c r="D372" s="14"/>
      <c r="E372" s="14"/>
    </row>
    <row r="373" spans="2:5" x14ac:dyDescent="0.35">
      <c r="B373" s="14"/>
      <c r="C373" s="14"/>
      <c r="D373" s="14"/>
      <c r="E373" s="14"/>
    </row>
    <row r="374" spans="2:5" x14ac:dyDescent="0.35">
      <c r="B374" s="14"/>
      <c r="C374" s="14"/>
      <c r="D374" s="14"/>
      <c r="E374" s="14"/>
    </row>
    <row r="375" spans="2:5" x14ac:dyDescent="0.35">
      <c r="B375" s="14"/>
      <c r="C375" s="14"/>
      <c r="D375" s="14"/>
      <c r="E375" s="14"/>
    </row>
    <row r="376" spans="2:5" x14ac:dyDescent="0.35">
      <c r="B376" s="14"/>
      <c r="C376" s="14"/>
      <c r="D376" s="14"/>
      <c r="E376" s="14"/>
    </row>
    <row r="377" spans="2:5" x14ac:dyDescent="0.35">
      <c r="B377" s="14"/>
      <c r="C377" s="14"/>
      <c r="D377" s="14"/>
      <c r="E377" s="14"/>
    </row>
    <row r="378" spans="2:5" x14ac:dyDescent="0.35">
      <c r="B378" s="14"/>
      <c r="C378" s="14"/>
      <c r="D378" s="14"/>
      <c r="E378" s="14"/>
    </row>
    <row r="379" spans="2:5" x14ac:dyDescent="0.35">
      <c r="B379" s="14"/>
      <c r="C379" s="14"/>
      <c r="D379" s="14"/>
      <c r="E379" s="14"/>
    </row>
    <row r="380" spans="2:5" x14ac:dyDescent="0.35">
      <c r="B380" s="14"/>
      <c r="C380" s="14"/>
      <c r="D380" s="14"/>
      <c r="E380" s="14"/>
    </row>
    <row r="381" spans="2:5" x14ac:dyDescent="0.35">
      <c r="B381" s="14"/>
      <c r="C381" s="14"/>
      <c r="D381" s="14"/>
      <c r="E381" s="14"/>
    </row>
    <row r="382" spans="2:5" x14ac:dyDescent="0.35">
      <c r="B382" s="14"/>
      <c r="C382" s="14"/>
      <c r="D382" s="14"/>
      <c r="E382" s="14"/>
    </row>
    <row r="383" spans="2:5" x14ac:dyDescent="0.35">
      <c r="B383" s="14"/>
      <c r="C383" s="14"/>
      <c r="D383" s="14"/>
      <c r="E383" s="14"/>
    </row>
    <row r="384" spans="2:5" x14ac:dyDescent="0.35">
      <c r="B384" s="14"/>
      <c r="C384" s="14"/>
      <c r="D384" s="14"/>
      <c r="E384" s="14"/>
    </row>
    <row r="385" spans="2:5" x14ac:dyDescent="0.35">
      <c r="B385" s="14"/>
      <c r="C385" s="14"/>
      <c r="D385" s="14"/>
      <c r="E385" s="14"/>
    </row>
    <row r="386" spans="2:5" x14ac:dyDescent="0.35">
      <c r="B386" s="14"/>
      <c r="C386" s="14"/>
      <c r="D386" s="14"/>
      <c r="E386" s="14"/>
    </row>
    <row r="387" spans="2:5" x14ac:dyDescent="0.35">
      <c r="B387" s="14"/>
      <c r="C387" s="14"/>
      <c r="D387" s="14"/>
      <c r="E387" s="14"/>
    </row>
    <row r="388" spans="2:5" x14ac:dyDescent="0.35">
      <c r="B388" s="14"/>
      <c r="C388" s="14"/>
      <c r="D388" s="14"/>
      <c r="E388" s="14"/>
    </row>
    <row r="389" spans="2:5" x14ac:dyDescent="0.35">
      <c r="B389" s="14"/>
      <c r="C389" s="14"/>
      <c r="D389" s="14"/>
      <c r="E389" s="14"/>
    </row>
    <row r="390" spans="2:5" x14ac:dyDescent="0.35">
      <c r="B390" s="14"/>
      <c r="C390" s="14"/>
      <c r="D390" s="14"/>
      <c r="E390" s="14"/>
    </row>
    <row r="391" spans="2:5" x14ac:dyDescent="0.35">
      <c r="B391" s="14"/>
      <c r="C391" s="14"/>
      <c r="D391" s="14"/>
      <c r="E391" s="14"/>
    </row>
    <row r="392" spans="2:5" x14ac:dyDescent="0.35">
      <c r="B392" s="14"/>
      <c r="C392" s="14"/>
      <c r="D392" s="14"/>
      <c r="E392" s="14"/>
    </row>
    <row r="393" spans="2:5" x14ac:dyDescent="0.35">
      <c r="B393" s="14"/>
      <c r="C393" s="14"/>
      <c r="D393" s="14"/>
      <c r="E393" s="14"/>
    </row>
    <row r="394" spans="2:5" x14ac:dyDescent="0.35">
      <c r="B394" s="14"/>
      <c r="C394" s="14"/>
      <c r="D394" s="14"/>
      <c r="E394" s="14"/>
    </row>
    <row r="395" spans="2:5" x14ac:dyDescent="0.35">
      <c r="B395" s="14"/>
      <c r="C395" s="14"/>
      <c r="D395" s="14"/>
      <c r="E395" s="14"/>
    </row>
    <row r="396" spans="2:5" x14ac:dyDescent="0.35">
      <c r="B396" s="14"/>
      <c r="C396" s="14"/>
      <c r="D396" s="14"/>
      <c r="E396" s="14"/>
    </row>
    <row r="397" spans="2:5" x14ac:dyDescent="0.35">
      <c r="B397" s="14"/>
      <c r="C397" s="14"/>
      <c r="D397" s="14"/>
      <c r="E397" s="14"/>
    </row>
    <row r="398" spans="2:5" x14ac:dyDescent="0.35">
      <c r="B398" s="14"/>
      <c r="C398" s="14"/>
      <c r="D398" s="14"/>
      <c r="E398" s="14"/>
    </row>
    <row r="399" spans="2:5" x14ac:dyDescent="0.35">
      <c r="B399" s="14"/>
      <c r="C399" s="14"/>
      <c r="D399" s="14"/>
      <c r="E399" s="14"/>
    </row>
    <row r="400" spans="2:5" x14ac:dyDescent="0.35">
      <c r="B400" s="14"/>
      <c r="C400" s="14"/>
      <c r="D400" s="14"/>
      <c r="E400" s="14"/>
    </row>
    <row r="401" spans="2:5" x14ac:dyDescent="0.35">
      <c r="B401" s="14"/>
      <c r="C401" s="14"/>
      <c r="D401" s="14"/>
      <c r="E401" s="14"/>
    </row>
    <row r="402" spans="2:5" x14ac:dyDescent="0.35">
      <c r="B402" s="14"/>
      <c r="C402" s="14"/>
      <c r="D402" s="14"/>
      <c r="E402" s="14"/>
    </row>
    <row r="403" spans="2:5" x14ac:dyDescent="0.35">
      <c r="B403" s="14"/>
      <c r="C403" s="14"/>
      <c r="D403" s="14"/>
      <c r="E40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459D5-8F85-4159-A59A-E9E6835B65AC}">
  <sheetPr codeName="Sheet14"/>
  <dimension ref="A1:X39"/>
  <sheetViews>
    <sheetView showGridLines="0" showRowColHeaders="0" workbookViewId="0">
      <selection activeCell="C5" sqref="C5"/>
    </sheetView>
  </sheetViews>
  <sheetFormatPr defaultColWidth="0" defaultRowHeight="14.5" zeroHeight="1" x14ac:dyDescent="0.35"/>
  <cols>
    <col min="1" max="1" width="8.7265625" customWidth="1"/>
    <col min="2" max="2" width="20.90625" customWidth="1"/>
    <col min="3" max="3" width="20.36328125" customWidth="1"/>
    <col min="4" max="4" width="16.54296875" customWidth="1"/>
    <col min="5" max="5" width="12.08984375" customWidth="1"/>
    <col min="6" max="6" width="12.81640625" customWidth="1"/>
    <col min="7" max="7" width="12.36328125" customWidth="1"/>
    <col min="8" max="8" width="20.36328125" customWidth="1"/>
    <col min="9" max="9" width="17.453125" customWidth="1"/>
    <col min="10" max="24" width="8.7265625" style="24" customWidth="1"/>
    <col min="25" max="16384" width="8.7265625" hidden="1"/>
  </cols>
  <sheetData>
    <row r="1" spans="1:24" ht="23.5" x14ac:dyDescent="0.55000000000000004">
      <c r="A1" s="25" t="s">
        <v>161</v>
      </c>
    </row>
    <row r="2" spans="1:24" x14ac:dyDescent="0.35"/>
    <row r="3" spans="1:24" ht="15" thickBot="1" x14ac:dyDescent="0.4"/>
    <row r="4" spans="1:24" s="164" customFormat="1" ht="29.5" thickBot="1" x14ac:dyDescent="0.4">
      <c r="A4"/>
      <c r="B4" s="88" t="str">
        <f>Setup!B15</f>
        <v>Clusters</v>
      </c>
      <c r="C4" s="89" t="s">
        <v>179</v>
      </c>
      <c r="D4" s="89" t="s">
        <v>172</v>
      </c>
      <c r="E4" s="88" t="s">
        <v>156</v>
      </c>
      <c r="F4" s="88" t="s">
        <v>157</v>
      </c>
      <c r="G4" s="88" t="s">
        <v>84</v>
      </c>
      <c r="H4" s="89" t="s">
        <v>247</v>
      </c>
      <c r="I4" s="88" t="s">
        <v>171</v>
      </c>
      <c r="J4" s="24"/>
      <c r="K4" s="24"/>
      <c r="L4" s="24"/>
      <c r="M4" s="24"/>
      <c r="N4" s="24"/>
      <c r="O4" s="24"/>
      <c r="P4" s="24" t="s">
        <v>49</v>
      </c>
      <c r="Q4" s="24"/>
      <c r="R4" s="24" t="s">
        <v>47</v>
      </c>
      <c r="S4" s="24"/>
      <c r="T4" s="24" t="s">
        <v>49</v>
      </c>
      <c r="U4" s="24" t="s">
        <v>47</v>
      </c>
      <c r="V4" s="24" t="s">
        <v>60</v>
      </c>
      <c r="W4" s="24" t="s">
        <v>60</v>
      </c>
      <c r="X4" s="24" t="s">
        <v>60</v>
      </c>
    </row>
    <row r="5" spans="1:24" s="164" customFormat="1" x14ac:dyDescent="0.35">
      <c r="A5"/>
      <c r="B5" s="37" t="str">
        <f>Setup!A20</f>
        <v>Caseload 1</v>
      </c>
      <c r="C5" s="128"/>
      <c r="D5" s="128"/>
      <c r="E5" s="129"/>
      <c r="F5" s="129"/>
      <c r="G5" s="121"/>
      <c r="H5" s="99">
        <f t="shared" ref="H5:H20" si="0">IF(G5="Weeks",C5*((E5*7)+(F5*7-E5*7)/2),C5*(E5+(F5-E5)/2))</f>
        <v>0</v>
      </c>
      <c r="I5" s="73" t="str">
        <f>IF(H5&lt;&gt;0,TEXT(H5-(H5/100*5),"#")&amp;" - "&amp;TEXT(H5+(H5/100*5),"#"),"")</f>
        <v/>
      </c>
      <c r="J5" s="24">
        <f>H5-(H5/100*5)</f>
        <v>0</v>
      </c>
      <c r="K5" s="24">
        <f>H5+(H5/100*5)</f>
        <v>0</v>
      </c>
      <c r="L5" s="24">
        <f>K5-J5</f>
        <v>0</v>
      </c>
      <c r="M5" s="175">
        <f>MAX(0,D5-J5)</f>
        <v>0</v>
      </c>
      <c r="N5" s="175">
        <f>MAX(0,D5-K5)</f>
        <v>0</v>
      </c>
      <c r="O5" s="24" t="str">
        <f>IF(TEXT(N5,"#")="",0,TEXT(N5,"#"))&amp;" - "&amp;IF(TEXT(M5,"#")="",0,TEXT(M5,"#"))</f>
        <v>0 - 0</v>
      </c>
      <c r="P5" s="24">
        <f>(N5*INDEX(Service!$B$6:$J$80,MATCH(B5,Service!$B$6:$B$80,0),8))/IF(Summary!$B$7="hours",60,1)</f>
        <v>0</v>
      </c>
      <c r="Q5" s="24">
        <f>(M5*INDEX(Service!$B$6:$J$80,MATCH(B5,Service!$B$6:$B$80,0),8))/IF(Summary!$B$7="hours",60,1)</f>
        <v>0</v>
      </c>
      <c r="R5" s="24">
        <f>(N5*INDEX(Service!$B$6:$J$80,MATCH(B5,Service!$B$6:$B$80,0),9))/IF(Summary!$B$7="hours",60,1)</f>
        <v>0</v>
      </c>
      <c r="S5" s="24">
        <f>(M5*INDEX(Service!$B$6:$J$80,MATCH(B5,Service!$B$6:$B$80,0),9))/IF(Summary!$B$7="hours",60,1)</f>
        <v>0</v>
      </c>
      <c r="T5" s="24" t="str">
        <f>IF(TEXT(P5,"#")="",0,TEXT(P5,"#"))&amp;" - "&amp;IF(TEXT(Q5,"#")="",0,TEXT(Q5,"#"))</f>
        <v>0 - 0</v>
      </c>
      <c r="U5" s="24" t="str">
        <f>IF(TEXT(R5,"#")="",0,TEXT(R5,"#"))&amp;" - "&amp;IF(TEXT(S5,"#")="",0,TEXT(S5,"#"))</f>
        <v>0 - 0</v>
      </c>
      <c r="V5" s="24">
        <f>P5+R5</f>
        <v>0</v>
      </c>
      <c r="W5" s="24">
        <f>Q5+S5</f>
        <v>0</v>
      </c>
      <c r="X5" s="24" t="str">
        <f>IF(TEXT(P5+R5,"#")="",0,TEXT(P5+R5,"#"))&amp;" - "&amp;IF(TEXT(Q5+S5,"#")="",0,TEXT(Q5+S5,"#"))</f>
        <v>0 - 0</v>
      </c>
    </row>
    <row r="6" spans="1:24" s="164" customFormat="1" x14ac:dyDescent="0.35">
      <c r="A6"/>
      <c r="B6" s="47" t="str">
        <f>Setup!A21</f>
        <v>Caseload 2</v>
      </c>
      <c r="C6" s="130"/>
      <c r="D6" s="130"/>
      <c r="E6" s="131"/>
      <c r="F6" s="131"/>
      <c r="G6" s="122"/>
      <c r="H6" s="100">
        <f t="shared" si="0"/>
        <v>0</v>
      </c>
      <c r="I6" s="74" t="str">
        <f t="shared" ref="I6:I20" si="1">IF(H6&lt;&gt;0,TEXT(H6-(H6/100*5),"#")&amp;" - "&amp;TEXT(H6+(H6/100*5),"#"),"")</f>
        <v/>
      </c>
      <c r="J6" s="24">
        <f t="shared" ref="J6:J19" si="2">H6-(H6/100*5)</f>
        <v>0</v>
      </c>
      <c r="K6" s="24">
        <f t="shared" ref="K6:K19" si="3">H6+(H6/100*5)</f>
        <v>0</v>
      </c>
      <c r="L6" s="24">
        <f t="shared" ref="L6:L19" si="4">K6-J6</f>
        <v>0</v>
      </c>
      <c r="M6" s="175">
        <f t="shared" ref="M6:M20" si="5">MAX(0,D6-J6)</f>
        <v>0</v>
      </c>
      <c r="N6" s="175">
        <f t="shared" ref="N6:N20" si="6">MAX(0,D6-K6)</f>
        <v>0</v>
      </c>
      <c r="O6" s="24" t="str">
        <f t="shared" ref="O6:O20" si="7">IF(TEXT(N6,"#")="",0,TEXT(N6,"#"))&amp;" - "&amp;IF(TEXT(M6,"#")="",0,TEXT(M6,"#"))</f>
        <v>0 - 0</v>
      </c>
      <c r="P6" s="24">
        <f>(N6*INDEX(Service!$B$6:$J$80,MATCH(B6,Service!$B$6:$B$80,0),8))/IF(Summary!$B$7="hours",60,1)</f>
        <v>0</v>
      </c>
      <c r="Q6" s="24">
        <f>(M6*INDEX(Service!$B$6:$J$80,MATCH(B6,Service!$B$6:$B$80,0),8))/IF(Summary!$B$7="hours",60,1)</f>
        <v>0</v>
      </c>
      <c r="R6" s="24">
        <f>(N6*INDEX(Service!$B$6:$J$80,MATCH(B6,Service!$B$6:$B$80,0),9))/IF(Summary!$B$7="hours",60,1)</f>
        <v>0</v>
      </c>
      <c r="S6" s="24">
        <f>(M6*INDEX(Service!$B$6:$J$80,MATCH(B6,Service!$B$6:$B$80,0),9))/IF(Summary!$B$7="hours",60,1)</f>
        <v>0</v>
      </c>
      <c r="T6" s="24" t="str">
        <f t="shared" ref="T6:T20" si="8">IF(TEXT(P6,"#")="",0,TEXT(P6,"#"))&amp;" - "&amp;IF(TEXT(Q6,"#")="",0,TEXT(Q6,"#"))</f>
        <v>0 - 0</v>
      </c>
      <c r="U6" s="24" t="str">
        <f t="shared" ref="U6:U20" si="9">IF(TEXT(R6,"#")="",0,TEXT(R6,"#"))&amp;" - "&amp;IF(TEXT(S6,"#")="",0,TEXT(S6,"#"))</f>
        <v>0 - 0</v>
      </c>
      <c r="V6" s="24">
        <f t="shared" ref="V6:V20" si="10">P6+R6</f>
        <v>0</v>
      </c>
      <c r="W6" s="24">
        <f t="shared" ref="W6:W20" si="11">Q6+S6</f>
        <v>0</v>
      </c>
      <c r="X6" s="24" t="str">
        <f t="shared" ref="X6:X20" si="12">IF(TEXT(P6+R6,"#")="",0,TEXT(P6+R6,"#"))&amp;" - "&amp;IF(TEXT(Q6+S6,"#")="",0,TEXT(Q6+S6,"#"))</f>
        <v>0 - 0</v>
      </c>
    </row>
    <row r="7" spans="1:24" s="164" customFormat="1" x14ac:dyDescent="0.35">
      <c r="A7"/>
      <c r="B7" s="47" t="str">
        <f>Setup!A22</f>
        <v>Caseload 3</v>
      </c>
      <c r="C7" s="130"/>
      <c r="D7" s="130"/>
      <c r="E7" s="131"/>
      <c r="F7" s="131"/>
      <c r="G7" s="122"/>
      <c r="H7" s="100">
        <f t="shared" si="0"/>
        <v>0</v>
      </c>
      <c r="I7" s="74" t="str">
        <f t="shared" si="1"/>
        <v/>
      </c>
      <c r="J7" s="24">
        <f t="shared" si="2"/>
        <v>0</v>
      </c>
      <c r="K7" s="24">
        <f t="shared" si="3"/>
        <v>0</v>
      </c>
      <c r="L7" s="24">
        <f t="shared" si="4"/>
        <v>0</v>
      </c>
      <c r="M7" s="175">
        <f t="shared" si="5"/>
        <v>0</v>
      </c>
      <c r="N7" s="175">
        <f t="shared" si="6"/>
        <v>0</v>
      </c>
      <c r="O7" s="24" t="str">
        <f t="shared" si="7"/>
        <v>0 - 0</v>
      </c>
      <c r="P7" s="24">
        <f>(N7*INDEX(Service!$B$6:$J$80,MATCH(B7,Service!$B$6:$B$80,0),8))/IF(Summary!$B$7="hours",60,1)</f>
        <v>0</v>
      </c>
      <c r="Q7" s="24">
        <f>(M7*INDEX(Service!$B$6:$J$80,MATCH(B7,Service!$B$6:$B$80,0),8))/IF(Summary!$B$7="hours",60,1)</f>
        <v>0</v>
      </c>
      <c r="R7" s="24">
        <f>(N7*INDEX(Service!$B$6:$J$80,MATCH(B7,Service!$B$6:$B$80,0),9))/IF(Summary!$B$7="hours",60,1)</f>
        <v>0</v>
      </c>
      <c r="S7" s="24">
        <f>(M7*INDEX(Service!$B$6:$J$80,MATCH(B7,Service!$B$6:$B$80,0),9))/IF(Summary!$B$7="hours",60,1)</f>
        <v>0</v>
      </c>
      <c r="T7" s="24" t="str">
        <f t="shared" si="8"/>
        <v>0 - 0</v>
      </c>
      <c r="U7" s="24" t="str">
        <f t="shared" si="9"/>
        <v>0 - 0</v>
      </c>
      <c r="V7" s="24">
        <f t="shared" si="10"/>
        <v>0</v>
      </c>
      <c r="W7" s="24">
        <f t="shared" si="11"/>
        <v>0</v>
      </c>
      <c r="X7" s="24" t="str">
        <f t="shared" si="12"/>
        <v>0 - 0</v>
      </c>
    </row>
    <row r="8" spans="1:24" s="164" customFormat="1" x14ac:dyDescent="0.35">
      <c r="A8"/>
      <c r="B8" s="47" t="str">
        <f>Setup!A23</f>
        <v>Caseload 4</v>
      </c>
      <c r="C8" s="130"/>
      <c r="D8" s="130"/>
      <c r="E8" s="131"/>
      <c r="F8" s="131"/>
      <c r="G8" s="122"/>
      <c r="H8" s="100">
        <f t="shared" si="0"/>
        <v>0</v>
      </c>
      <c r="I8" s="74" t="str">
        <f t="shared" si="1"/>
        <v/>
      </c>
      <c r="J8" s="24">
        <f t="shared" si="2"/>
        <v>0</v>
      </c>
      <c r="K8" s="24">
        <f t="shared" si="3"/>
        <v>0</v>
      </c>
      <c r="L8" s="24">
        <f t="shared" si="4"/>
        <v>0</v>
      </c>
      <c r="M8" s="175">
        <f t="shared" si="5"/>
        <v>0</v>
      </c>
      <c r="N8" s="175">
        <f t="shared" si="6"/>
        <v>0</v>
      </c>
      <c r="O8" s="24" t="str">
        <f t="shared" si="7"/>
        <v>0 - 0</v>
      </c>
      <c r="P8" s="24">
        <f>(N8*INDEX(Service!$B$6:$J$80,MATCH(B8,Service!$B$6:$B$80,0),8))/IF(Summary!$B$7="hours",60,1)</f>
        <v>0</v>
      </c>
      <c r="Q8" s="24">
        <f>(M8*INDEX(Service!$B$6:$J$80,MATCH(B8,Service!$B$6:$B$80,0),8))/IF(Summary!$B$7="hours",60,1)</f>
        <v>0</v>
      </c>
      <c r="R8" s="24">
        <f>(N8*INDEX(Service!$B$6:$J$80,MATCH(B8,Service!$B$6:$B$80,0),9))/IF(Summary!$B$7="hours",60,1)</f>
        <v>0</v>
      </c>
      <c r="S8" s="24">
        <f>(M8*INDEX(Service!$B$6:$J$80,MATCH(B8,Service!$B$6:$B$80,0),9))/IF(Summary!$B$7="hours",60,1)</f>
        <v>0</v>
      </c>
      <c r="T8" s="24" t="str">
        <f t="shared" si="8"/>
        <v>0 - 0</v>
      </c>
      <c r="U8" s="24" t="str">
        <f t="shared" si="9"/>
        <v>0 - 0</v>
      </c>
      <c r="V8" s="24">
        <f t="shared" si="10"/>
        <v>0</v>
      </c>
      <c r="W8" s="24">
        <f t="shared" si="11"/>
        <v>0</v>
      </c>
      <c r="X8" s="24" t="str">
        <f t="shared" si="12"/>
        <v>0 - 0</v>
      </c>
    </row>
    <row r="9" spans="1:24" s="164" customFormat="1" x14ac:dyDescent="0.35">
      <c r="A9"/>
      <c r="B9" s="47" t="str">
        <f>Setup!A24</f>
        <v>Caseload 5</v>
      </c>
      <c r="C9" s="130"/>
      <c r="D9" s="130"/>
      <c r="E9" s="131"/>
      <c r="F9" s="131"/>
      <c r="G9" s="122"/>
      <c r="H9" s="100">
        <f t="shared" si="0"/>
        <v>0</v>
      </c>
      <c r="I9" s="74" t="str">
        <f t="shared" si="1"/>
        <v/>
      </c>
      <c r="J9" s="24">
        <f t="shared" si="2"/>
        <v>0</v>
      </c>
      <c r="K9" s="24">
        <f t="shared" si="3"/>
        <v>0</v>
      </c>
      <c r="L9" s="24">
        <f t="shared" si="4"/>
        <v>0</v>
      </c>
      <c r="M9" s="175">
        <f t="shared" si="5"/>
        <v>0</v>
      </c>
      <c r="N9" s="175">
        <f t="shared" si="6"/>
        <v>0</v>
      </c>
      <c r="O9" s="24" t="str">
        <f t="shared" si="7"/>
        <v>0 - 0</v>
      </c>
      <c r="P9" s="24">
        <f>(N9*INDEX(Service!$B$6:$J$80,MATCH(B9,Service!$B$6:$B$80,0),8))/IF(Summary!$B$7="hours",60,1)</f>
        <v>0</v>
      </c>
      <c r="Q9" s="24">
        <f>(M9*INDEX(Service!$B$6:$J$80,MATCH(B9,Service!$B$6:$B$80,0),8))/IF(Summary!$B$7="hours",60,1)</f>
        <v>0</v>
      </c>
      <c r="R9" s="24">
        <f>(N9*INDEX(Service!$B$6:$J$80,MATCH(B9,Service!$B$6:$B$80,0),9))/IF(Summary!$B$7="hours",60,1)</f>
        <v>0</v>
      </c>
      <c r="S9" s="24">
        <f>(M9*INDEX(Service!$B$6:$J$80,MATCH(B9,Service!$B$6:$B$80,0),9))/IF(Summary!$B$7="hours",60,1)</f>
        <v>0</v>
      </c>
      <c r="T9" s="24" t="str">
        <f t="shared" si="8"/>
        <v>0 - 0</v>
      </c>
      <c r="U9" s="24" t="str">
        <f t="shared" si="9"/>
        <v>0 - 0</v>
      </c>
      <c r="V9" s="24">
        <f t="shared" si="10"/>
        <v>0</v>
      </c>
      <c r="W9" s="24">
        <f t="shared" si="11"/>
        <v>0</v>
      </c>
      <c r="X9" s="24" t="str">
        <f t="shared" si="12"/>
        <v>0 - 0</v>
      </c>
    </row>
    <row r="10" spans="1:24" s="164" customFormat="1" x14ac:dyDescent="0.35">
      <c r="A10"/>
      <c r="B10" s="47" t="str">
        <f>Setup!A25</f>
        <v>Caseload 6</v>
      </c>
      <c r="C10" s="132"/>
      <c r="D10" s="130"/>
      <c r="E10" s="131"/>
      <c r="F10" s="131"/>
      <c r="G10" s="122"/>
      <c r="H10" s="100">
        <f t="shared" si="0"/>
        <v>0</v>
      </c>
      <c r="I10" s="74" t="str">
        <f t="shared" si="1"/>
        <v/>
      </c>
      <c r="J10" s="24">
        <f t="shared" si="2"/>
        <v>0</v>
      </c>
      <c r="K10" s="24">
        <f t="shared" si="3"/>
        <v>0</v>
      </c>
      <c r="L10" s="24">
        <f t="shared" si="4"/>
        <v>0</v>
      </c>
      <c r="M10" s="175">
        <f t="shared" si="5"/>
        <v>0</v>
      </c>
      <c r="N10" s="175">
        <f t="shared" si="6"/>
        <v>0</v>
      </c>
      <c r="O10" s="24" t="str">
        <f t="shared" si="7"/>
        <v>0 - 0</v>
      </c>
      <c r="P10" s="24">
        <f>(N10*INDEX(Service!$B$6:$J$80,MATCH(B10,Service!$B$6:$B$80,0),8))/IF(Summary!$B$7="hours",60,1)</f>
        <v>0</v>
      </c>
      <c r="Q10" s="24">
        <f>(M10*INDEX(Service!$B$6:$J$80,MATCH(B10,Service!$B$6:$B$80,0),8))/IF(Summary!$B$7="hours",60,1)</f>
        <v>0</v>
      </c>
      <c r="R10" s="24">
        <f>(N10*INDEX(Service!$B$6:$J$80,MATCH(B10,Service!$B$6:$B$80,0),9))/IF(Summary!$B$7="hours",60,1)</f>
        <v>0</v>
      </c>
      <c r="S10" s="24">
        <f>(M10*INDEX(Service!$B$6:$J$80,MATCH(B10,Service!$B$6:$B$80,0),9))/IF(Summary!$B$7="hours",60,1)</f>
        <v>0</v>
      </c>
      <c r="T10" s="24" t="str">
        <f t="shared" si="8"/>
        <v>0 - 0</v>
      </c>
      <c r="U10" s="24" t="str">
        <f t="shared" si="9"/>
        <v>0 - 0</v>
      </c>
      <c r="V10" s="24">
        <f t="shared" si="10"/>
        <v>0</v>
      </c>
      <c r="W10" s="24">
        <f t="shared" si="11"/>
        <v>0</v>
      </c>
      <c r="X10" s="24" t="str">
        <f t="shared" si="12"/>
        <v>0 - 0</v>
      </c>
    </row>
    <row r="11" spans="1:24" s="164" customFormat="1" x14ac:dyDescent="0.35">
      <c r="A11"/>
      <c r="B11" s="47" t="str">
        <f>Setup!A26</f>
        <v>Caseload 7</v>
      </c>
      <c r="C11" s="132"/>
      <c r="D11" s="130"/>
      <c r="E11" s="131"/>
      <c r="F11" s="131"/>
      <c r="G11" s="122"/>
      <c r="H11" s="100">
        <f t="shared" si="0"/>
        <v>0</v>
      </c>
      <c r="I11" s="74" t="str">
        <f t="shared" si="1"/>
        <v/>
      </c>
      <c r="J11" s="24">
        <f t="shared" si="2"/>
        <v>0</v>
      </c>
      <c r="K11" s="24">
        <f t="shared" si="3"/>
        <v>0</v>
      </c>
      <c r="L11" s="24">
        <f t="shared" si="4"/>
        <v>0</v>
      </c>
      <c r="M11" s="175">
        <f t="shared" si="5"/>
        <v>0</v>
      </c>
      <c r="N11" s="175">
        <f t="shared" si="6"/>
        <v>0</v>
      </c>
      <c r="O11" s="24" t="str">
        <f t="shared" si="7"/>
        <v>0 - 0</v>
      </c>
      <c r="P11" s="24">
        <f>(N11*INDEX(Service!$B$6:$J$80,MATCH(B11,Service!$B$6:$B$80,0),8))/IF(Summary!$B$7="hours",60,1)</f>
        <v>0</v>
      </c>
      <c r="Q11" s="24">
        <f>(M11*INDEX(Service!$B$6:$J$80,MATCH(B11,Service!$B$6:$B$80,0),8))/IF(Summary!$B$7="hours",60,1)</f>
        <v>0</v>
      </c>
      <c r="R11" s="24">
        <f>(N11*INDEX(Service!$B$6:$J$80,MATCH(B11,Service!$B$6:$B$80,0),9))/IF(Summary!$B$7="hours",60,1)</f>
        <v>0</v>
      </c>
      <c r="S11" s="24">
        <f>(M11*INDEX(Service!$B$6:$J$80,MATCH(B11,Service!$B$6:$B$80,0),9))/IF(Summary!$B$7="hours",60,1)</f>
        <v>0</v>
      </c>
      <c r="T11" s="24" t="str">
        <f t="shared" si="8"/>
        <v>0 - 0</v>
      </c>
      <c r="U11" s="24" t="str">
        <f t="shared" si="9"/>
        <v>0 - 0</v>
      </c>
      <c r="V11" s="24">
        <f t="shared" si="10"/>
        <v>0</v>
      </c>
      <c r="W11" s="24">
        <f t="shared" si="11"/>
        <v>0</v>
      </c>
      <c r="X11" s="24" t="str">
        <f t="shared" si="12"/>
        <v>0 - 0</v>
      </c>
    </row>
    <row r="12" spans="1:24" s="164" customFormat="1" x14ac:dyDescent="0.35">
      <c r="A12"/>
      <c r="B12" s="47" t="str">
        <f>Setup!A27</f>
        <v>Caseload 8</v>
      </c>
      <c r="C12" s="132"/>
      <c r="D12" s="130"/>
      <c r="E12" s="131"/>
      <c r="F12" s="131"/>
      <c r="G12" s="122"/>
      <c r="H12" s="100">
        <f t="shared" si="0"/>
        <v>0</v>
      </c>
      <c r="I12" s="74" t="str">
        <f t="shared" si="1"/>
        <v/>
      </c>
      <c r="J12" s="24">
        <f t="shared" si="2"/>
        <v>0</v>
      </c>
      <c r="K12" s="24">
        <f t="shared" si="3"/>
        <v>0</v>
      </c>
      <c r="L12" s="24">
        <f t="shared" si="4"/>
        <v>0</v>
      </c>
      <c r="M12" s="175">
        <f t="shared" si="5"/>
        <v>0</v>
      </c>
      <c r="N12" s="175">
        <f t="shared" si="6"/>
        <v>0</v>
      </c>
      <c r="O12" s="24" t="str">
        <f t="shared" si="7"/>
        <v>0 - 0</v>
      </c>
      <c r="P12" s="24">
        <f>(N12*INDEX(Service!$B$6:$J$80,MATCH(B12,Service!$B$6:$B$80,0),8))/IF(Summary!$B$7="hours",60,1)</f>
        <v>0</v>
      </c>
      <c r="Q12" s="24">
        <f>(M12*INDEX(Service!$B$6:$J$80,MATCH(B12,Service!$B$6:$B$80,0),8))/IF(Summary!$B$7="hours",60,1)</f>
        <v>0</v>
      </c>
      <c r="R12" s="24">
        <f>(N12*INDEX(Service!$B$6:$J$80,MATCH(B12,Service!$B$6:$B$80,0),9))/IF(Summary!$B$7="hours",60,1)</f>
        <v>0</v>
      </c>
      <c r="S12" s="24">
        <f>(M12*INDEX(Service!$B$6:$J$80,MATCH(B12,Service!$B$6:$B$80,0),9))/IF(Summary!$B$7="hours",60,1)</f>
        <v>0</v>
      </c>
      <c r="T12" s="24" t="str">
        <f t="shared" si="8"/>
        <v>0 - 0</v>
      </c>
      <c r="U12" s="24" t="str">
        <f t="shared" si="9"/>
        <v>0 - 0</v>
      </c>
      <c r="V12" s="24">
        <f t="shared" si="10"/>
        <v>0</v>
      </c>
      <c r="W12" s="24">
        <f t="shared" si="11"/>
        <v>0</v>
      </c>
      <c r="X12" s="24" t="str">
        <f t="shared" si="12"/>
        <v>0 - 0</v>
      </c>
    </row>
    <row r="13" spans="1:24" s="164" customFormat="1" x14ac:dyDescent="0.35">
      <c r="A13"/>
      <c r="B13" s="47" t="str">
        <f>Setup!A28</f>
        <v>Caseload 9</v>
      </c>
      <c r="C13" s="132"/>
      <c r="D13" s="130"/>
      <c r="E13" s="131"/>
      <c r="F13" s="131"/>
      <c r="G13" s="122"/>
      <c r="H13" s="100">
        <f t="shared" si="0"/>
        <v>0</v>
      </c>
      <c r="I13" s="74" t="str">
        <f t="shared" si="1"/>
        <v/>
      </c>
      <c r="J13" s="24">
        <f t="shared" si="2"/>
        <v>0</v>
      </c>
      <c r="K13" s="24">
        <f t="shared" si="3"/>
        <v>0</v>
      </c>
      <c r="L13" s="24">
        <f t="shared" si="4"/>
        <v>0</v>
      </c>
      <c r="M13" s="175">
        <f t="shared" si="5"/>
        <v>0</v>
      </c>
      <c r="N13" s="175">
        <f t="shared" si="6"/>
        <v>0</v>
      </c>
      <c r="O13" s="24" t="str">
        <f t="shared" si="7"/>
        <v>0 - 0</v>
      </c>
      <c r="P13" s="24">
        <f>(N13*INDEX(Service!$B$6:$J$80,MATCH(B13,Service!$B$6:$B$80,0),8))/IF(Summary!$B$7="hours",60,1)</f>
        <v>0</v>
      </c>
      <c r="Q13" s="24">
        <f>(M13*INDEX(Service!$B$6:$J$80,MATCH(B13,Service!$B$6:$B$80,0),8))/IF(Summary!$B$7="hours",60,1)</f>
        <v>0</v>
      </c>
      <c r="R13" s="24">
        <f>(N13*INDEX(Service!$B$6:$J$80,MATCH(B13,Service!$B$6:$B$80,0),9))/IF(Summary!$B$7="hours",60,1)</f>
        <v>0</v>
      </c>
      <c r="S13" s="24">
        <f>(M13*INDEX(Service!$B$6:$J$80,MATCH(B13,Service!$B$6:$B$80,0),9))/IF(Summary!$B$7="hours",60,1)</f>
        <v>0</v>
      </c>
      <c r="T13" s="24" t="str">
        <f t="shared" si="8"/>
        <v>0 - 0</v>
      </c>
      <c r="U13" s="24" t="str">
        <f t="shared" si="9"/>
        <v>0 - 0</v>
      </c>
      <c r="V13" s="24">
        <f t="shared" si="10"/>
        <v>0</v>
      </c>
      <c r="W13" s="24">
        <f t="shared" si="11"/>
        <v>0</v>
      </c>
      <c r="X13" s="24" t="str">
        <f t="shared" si="12"/>
        <v>0 - 0</v>
      </c>
    </row>
    <row r="14" spans="1:24" s="164" customFormat="1" x14ac:dyDescent="0.35">
      <c r="A14"/>
      <c r="B14" s="47" t="str">
        <f>Setup!A29</f>
        <v>Caseload 10</v>
      </c>
      <c r="C14" s="132"/>
      <c r="D14" s="130"/>
      <c r="E14" s="131"/>
      <c r="F14" s="131"/>
      <c r="G14" s="122"/>
      <c r="H14" s="100">
        <f t="shared" si="0"/>
        <v>0</v>
      </c>
      <c r="I14" s="74" t="str">
        <f t="shared" si="1"/>
        <v/>
      </c>
      <c r="J14" s="24">
        <f t="shared" si="2"/>
        <v>0</v>
      </c>
      <c r="K14" s="24">
        <f t="shared" si="3"/>
        <v>0</v>
      </c>
      <c r="L14" s="24">
        <f t="shared" si="4"/>
        <v>0</v>
      </c>
      <c r="M14" s="175">
        <f t="shared" si="5"/>
        <v>0</v>
      </c>
      <c r="N14" s="175">
        <f t="shared" si="6"/>
        <v>0</v>
      </c>
      <c r="O14" s="24" t="str">
        <f t="shared" si="7"/>
        <v>0 - 0</v>
      </c>
      <c r="P14" s="24">
        <f>(N14*INDEX(Service!$B$6:$J$80,MATCH(B14,Service!$B$6:$B$80,0),8))/IF(Summary!$B$7="hours",60,1)</f>
        <v>0</v>
      </c>
      <c r="Q14" s="24">
        <f>(M14*INDEX(Service!$B$6:$J$80,MATCH(B14,Service!$B$6:$B$80,0),8))/IF(Summary!$B$7="hours",60,1)</f>
        <v>0</v>
      </c>
      <c r="R14" s="24">
        <f>(N14*INDEX(Service!$B$6:$J$80,MATCH(B14,Service!$B$6:$B$80,0),9))/IF(Summary!$B$7="hours",60,1)</f>
        <v>0</v>
      </c>
      <c r="S14" s="24">
        <f>(M14*INDEX(Service!$B$6:$J$80,MATCH(B14,Service!$B$6:$B$80,0),9))/IF(Summary!$B$7="hours",60,1)</f>
        <v>0</v>
      </c>
      <c r="T14" s="24" t="str">
        <f t="shared" si="8"/>
        <v>0 - 0</v>
      </c>
      <c r="U14" s="24" t="str">
        <f t="shared" si="9"/>
        <v>0 - 0</v>
      </c>
      <c r="V14" s="24">
        <f t="shared" si="10"/>
        <v>0</v>
      </c>
      <c r="W14" s="24">
        <f t="shared" si="11"/>
        <v>0</v>
      </c>
      <c r="X14" s="24" t="str">
        <f t="shared" si="12"/>
        <v>0 - 0</v>
      </c>
    </row>
    <row r="15" spans="1:24" s="164" customFormat="1" x14ac:dyDescent="0.35">
      <c r="A15"/>
      <c r="B15" s="47" t="str">
        <f>Setup!A30</f>
        <v>Caseload 11</v>
      </c>
      <c r="C15" s="132"/>
      <c r="D15" s="130"/>
      <c r="E15" s="131"/>
      <c r="F15" s="131"/>
      <c r="G15" s="122"/>
      <c r="H15" s="100">
        <f t="shared" si="0"/>
        <v>0</v>
      </c>
      <c r="I15" s="74" t="str">
        <f t="shared" si="1"/>
        <v/>
      </c>
      <c r="J15" s="24">
        <f t="shared" si="2"/>
        <v>0</v>
      </c>
      <c r="K15" s="24">
        <f t="shared" si="3"/>
        <v>0</v>
      </c>
      <c r="L15" s="24">
        <f t="shared" si="4"/>
        <v>0</v>
      </c>
      <c r="M15" s="175">
        <f t="shared" si="5"/>
        <v>0</v>
      </c>
      <c r="N15" s="175">
        <f t="shared" si="6"/>
        <v>0</v>
      </c>
      <c r="O15" s="24" t="str">
        <f t="shared" si="7"/>
        <v>0 - 0</v>
      </c>
      <c r="P15" s="24">
        <f>(N15*INDEX(Service!$B$6:$J$80,MATCH(B15,Service!$B$6:$B$80,0),8))/IF(Summary!$B$7="hours",60,1)</f>
        <v>0</v>
      </c>
      <c r="Q15" s="24">
        <f>(M15*INDEX(Service!$B$6:$J$80,MATCH(B15,Service!$B$6:$B$80,0),8))/IF(Summary!$B$7="hours",60,1)</f>
        <v>0</v>
      </c>
      <c r="R15" s="24">
        <f>(N15*INDEX(Service!$B$6:$J$80,MATCH(B15,Service!$B$6:$B$80,0),9))/IF(Summary!$B$7="hours",60,1)</f>
        <v>0</v>
      </c>
      <c r="S15" s="24">
        <f>(M15*INDEX(Service!$B$6:$J$80,MATCH(B15,Service!$B$6:$B$80,0),9))/IF(Summary!$B$7="hours",60,1)</f>
        <v>0</v>
      </c>
      <c r="T15" s="24" t="str">
        <f t="shared" si="8"/>
        <v>0 - 0</v>
      </c>
      <c r="U15" s="24" t="str">
        <f t="shared" si="9"/>
        <v>0 - 0</v>
      </c>
      <c r="V15" s="24">
        <f t="shared" si="10"/>
        <v>0</v>
      </c>
      <c r="W15" s="24">
        <f t="shared" si="11"/>
        <v>0</v>
      </c>
      <c r="X15" s="24" t="str">
        <f t="shared" si="12"/>
        <v>0 - 0</v>
      </c>
    </row>
    <row r="16" spans="1:24" s="164" customFormat="1" x14ac:dyDescent="0.35">
      <c r="A16"/>
      <c r="B16" s="47" t="str">
        <f>Setup!A31</f>
        <v>Caseload 12</v>
      </c>
      <c r="C16" s="132"/>
      <c r="D16" s="130"/>
      <c r="E16" s="131"/>
      <c r="F16" s="131"/>
      <c r="G16" s="122"/>
      <c r="H16" s="100">
        <f t="shared" si="0"/>
        <v>0</v>
      </c>
      <c r="I16" s="74" t="str">
        <f t="shared" si="1"/>
        <v/>
      </c>
      <c r="J16" s="24">
        <f t="shared" si="2"/>
        <v>0</v>
      </c>
      <c r="K16" s="24">
        <f t="shared" si="3"/>
        <v>0</v>
      </c>
      <c r="L16" s="24">
        <f t="shared" si="4"/>
        <v>0</v>
      </c>
      <c r="M16" s="175">
        <f t="shared" si="5"/>
        <v>0</v>
      </c>
      <c r="N16" s="175">
        <f t="shared" si="6"/>
        <v>0</v>
      </c>
      <c r="O16" s="24" t="str">
        <f t="shared" si="7"/>
        <v>0 - 0</v>
      </c>
      <c r="P16" s="24">
        <f>(N16*INDEX(Service!$B$6:$J$80,MATCH(B16,Service!$B$6:$B$80,0),8))/IF(Summary!$B$7="hours",60,1)</f>
        <v>0</v>
      </c>
      <c r="Q16" s="24">
        <f>(M16*INDEX(Service!$B$6:$J$80,MATCH(B16,Service!$B$6:$B$80,0),8))/IF(Summary!$B$7="hours",60,1)</f>
        <v>0</v>
      </c>
      <c r="R16" s="24">
        <f>(N16*INDEX(Service!$B$6:$J$80,MATCH(B16,Service!$B$6:$B$80,0),9))/IF(Summary!$B$7="hours",60,1)</f>
        <v>0</v>
      </c>
      <c r="S16" s="24">
        <f>(M16*INDEX(Service!$B$6:$J$80,MATCH(B16,Service!$B$6:$B$80,0),9))/IF(Summary!$B$7="hours",60,1)</f>
        <v>0</v>
      </c>
      <c r="T16" s="24" t="str">
        <f t="shared" si="8"/>
        <v>0 - 0</v>
      </c>
      <c r="U16" s="24" t="str">
        <f t="shared" si="9"/>
        <v>0 - 0</v>
      </c>
      <c r="V16" s="24">
        <f t="shared" si="10"/>
        <v>0</v>
      </c>
      <c r="W16" s="24">
        <f t="shared" si="11"/>
        <v>0</v>
      </c>
      <c r="X16" s="24" t="str">
        <f t="shared" si="12"/>
        <v>0 - 0</v>
      </c>
    </row>
    <row r="17" spans="1:24" s="164" customFormat="1" x14ac:dyDescent="0.35">
      <c r="A17"/>
      <c r="B17" s="47" t="str">
        <f>Setup!A32</f>
        <v>Caseload 13</v>
      </c>
      <c r="C17" s="132"/>
      <c r="D17" s="130"/>
      <c r="E17" s="131"/>
      <c r="F17" s="131"/>
      <c r="G17" s="122"/>
      <c r="H17" s="100">
        <f t="shared" si="0"/>
        <v>0</v>
      </c>
      <c r="I17" s="74" t="str">
        <f t="shared" si="1"/>
        <v/>
      </c>
      <c r="J17" s="24">
        <f t="shared" si="2"/>
        <v>0</v>
      </c>
      <c r="K17" s="24">
        <f t="shared" si="3"/>
        <v>0</v>
      </c>
      <c r="L17" s="24">
        <f t="shared" si="4"/>
        <v>0</v>
      </c>
      <c r="M17" s="175">
        <f t="shared" si="5"/>
        <v>0</v>
      </c>
      <c r="N17" s="175">
        <f t="shared" si="6"/>
        <v>0</v>
      </c>
      <c r="O17" s="24" t="str">
        <f t="shared" si="7"/>
        <v>0 - 0</v>
      </c>
      <c r="P17" s="24">
        <f>(N17*INDEX(Service!$B$6:$J$80,MATCH(B17,Service!$B$6:$B$80,0),8))/IF(Summary!$B$7="hours",60,1)</f>
        <v>0</v>
      </c>
      <c r="Q17" s="24">
        <f>(M17*INDEX(Service!$B$6:$J$80,MATCH(B17,Service!$B$6:$B$80,0),8))/IF(Summary!$B$7="hours",60,1)</f>
        <v>0</v>
      </c>
      <c r="R17" s="24">
        <f>(N17*INDEX(Service!$B$6:$J$80,MATCH(B17,Service!$B$6:$B$80,0),9))/IF(Summary!$B$7="hours",60,1)</f>
        <v>0</v>
      </c>
      <c r="S17" s="24">
        <f>(M17*INDEX(Service!$B$6:$J$80,MATCH(B17,Service!$B$6:$B$80,0),9))/IF(Summary!$B$7="hours",60,1)</f>
        <v>0</v>
      </c>
      <c r="T17" s="24" t="str">
        <f t="shared" si="8"/>
        <v>0 - 0</v>
      </c>
      <c r="U17" s="24" t="str">
        <f t="shared" si="9"/>
        <v>0 - 0</v>
      </c>
      <c r="V17" s="24">
        <f t="shared" si="10"/>
        <v>0</v>
      </c>
      <c r="W17" s="24">
        <f t="shared" si="11"/>
        <v>0</v>
      </c>
      <c r="X17" s="24" t="str">
        <f t="shared" si="12"/>
        <v>0 - 0</v>
      </c>
    </row>
    <row r="18" spans="1:24" s="164" customFormat="1" x14ac:dyDescent="0.35">
      <c r="A18"/>
      <c r="B18" s="47" t="str">
        <f>Setup!A33</f>
        <v>Caseload 14</v>
      </c>
      <c r="C18" s="132"/>
      <c r="D18" s="130"/>
      <c r="E18" s="131"/>
      <c r="F18" s="131"/>
      <c r="G18" s="122"/>
      <c r="H18" s="100">
        <f t="shared" si="0"/>
        <v>0</v>
      </c>
      <c r="I18" s="74" t="str">
        <f t="shared" si="1"/>
        <v/>
      </c>
      <c r="J18" s="24">
        <f t="shared" si="2"/>
        <v>0</v>
      </c>
      <c r="K18" s="24">
        <f t="shared" si="3"/>
        <v>0</v>
      </c>
      <c r="L18" s="24">
        <f t="shared" si="4"/>
        <v>0</v>
      </c>
      <c r="M18" s="175">
        <f t="shared" si="5"/>
        <v>0</v>
      </c>
      <c r="N18" s="175">
        <f t="shared" si="6"/>
        <v>0</v>
      </c>
      <c r="O18" s="24" t="str">
        <f t="shared" si="7"/>
        <v>0 - 0</v>
      </c>
      <c r="P18" s="24">
        <f>(N18*INDEX(Service!$B$6:$J$80,MATCH(B18,Service!$B$6:$B$80,0),8))/IF(Summary!$B$7="hours",60,1)</f>
        <v>0</v>
      </c>
      <c r="Q18" s="24">
        <f>(M18*INDEX(Service!$B$6:$J$80,MATCH(B18,Service!$B$6:$B$80,0),8))/IF(Summary!$B$7="hours",60,1)</f>
        <v>0</v>
      </c>
      <c r="R18" s="24">
        <f>(N18*INDEX(Service!$B$6:$J$80,MATCH(B18,Service!$B$6:$B$80,0),9))/IF(Summary!$B$7="hours",60,1)</f>
        <v>0</v>
      </c>
      <c r="S18" s="24">
        <f>(M18*INDEX(Service!$B$6:$J$80,MATCH(B18,Service!$B$6:$B$80,0),9))/IF(Summary!$B$7="hours",60,1)</f>
        <v>0</v>
      </c>
      <c r="T18" s="24" t="str">
        <f t="shared" si="8"/>
        <v>0 - 0</v>
      </c>
      <c r="U18" s="24" t="str">
        <f t="shared" si="9"/>
        <v>0 - 0</v>
      </c>
      <c r="V18" s="24">
        <f t="shared" si="10"/>
        <v>0</v>
      </c>
      <c r="W18" s="24">
        <f t="shared" si="11"/>
        <v>0</v>
      </c>
      <c r="X18" s="24" t="str">
        <f t="shared" si="12"/>
        <v>0 - 0</v>
      </c>
    </row>
    <row r="19" spans="1:24" s="164" customFormat="1" ht="15" thickBot="1" x14ac:dyDescent="0.4">
      <c r="A19"/>
      <c r="B19" s="48" t="str">
        <f>Setup!A34</f>
        <v>Caseload 15</v>
      </c>
      <c r="C19" s="133"/>
      <c r="D19" s="130"/>
      <c r="E19" s="134"/>
      <c r="F19" s="134"/>
      <c r="G19" s="127"/>
      <c r="H19" s="101">
        <f t="shared" si="0"/>
        <v>0</v>
      </c>
      <c r="I19" s="75" t="str">
        <f t="shared" si="1"/>
        <v/>
      </c>
      <c r="J19" s="24">
        <f t="shared" si="2"/>
        <v>0</v>
      </c>
      <c r="K19" s="24">
        <f t="shared" si="3"/>
        <v>0</v>
      </c>
      <c r="L19" s="24">
        <f t="shared" si="4"/>
        <v>0</v>
      </c>
      <c r="M19" s="175">
        <f t="shared" si="5"/>
        <v>0</v>
      </c>
      <c r="N19" s="175">
        <f t="shared" si="6"/>
        <v>0</v>
      </c>
      <c r="O19" s="24" t="str">
        <f t="shared" si="7"/>
        <v>0 - 0</v>
      </c>
      <c r="P19" s="24">
        <f>(N19*INDEX(Service!$B$6:$J$80,MATCH(B19,Service!$B$6:$B$80,0),8))/IF(Summary!$B$7="hours",60,1)</f>
        <v>0</v>
      </c>
      <c r="Q19" s="24">
        <f>(M19*INDEX(Service!$B$6:$J$80,MATCH(B19,Service!$B$6:$B$80,0),8))/IF(Summary!$B$7="hours",60,1)</f>
        <v>0</v>
      </c>
      <c r="R19" s="24">
        <f>(N19*INDEX(Service!$B$6:$J$80,MATCH(B19,Service!$B$6:$B$80,0),9))/IF(Summary!$B$7="hours",60,1)</f>
        <v>0</v>
      </c>
      <c r="S19" s="24">
        <f>(M19*INDEX(Service!$B$6:$J$80,MATCH(B19,Service!$B$6:$B$80,0),9))/IF(Summary!$B$7="hours",60,1)</f>
        <v>0</v>
      </c>
      <c r="T19" s="24" t="str">
        <f t="shared" si="8"/>
        <v>0 - 0</v>
      </c>
      <c r="U19" s="24" t="str">
        <f t="shared" si="9"/>
        <v>0 - 0</v>
      </c>
      <c r="V19" s="24">
        <f t="shared" si="10"/>
        <v>0</v>
      </c>
      <c r="W19" s="24">
        <f t="shared" si="11"/>
        <v>0</v>
      </c>
      <c r="X19" s="24" t="str">
        <f t="shared" si="12"/>
        <v>0 - 0</v>
      </c>
    </row>
    <row r="20" spans="1:24" s="164" customFormat="1" ht="15" thickBot="1" x14ac:dyDescent="0.4">
      <c r="A20"/>
      <c r="B20" s="91" t="s">
        <v>173</v>
      </c>
      <c r="C20" s="120"/>
      <c r="D20" s="120"/>
      <c r="E20" s="120"/>
      <c r="F20" s="120"/>
      <c r="G20" s="126"/>
      <c r="H20" s="102">
        <f t="shared" si="0"/>
        <v>0</v>
      </c>
      <c r="I20" s="90" t="str">
        <f t="shared" si="1"/>
        <v/>
      </c>
      <c r="J20" s="24">
        <f>H20-(H20/100*5)</f>
        <v>0</v>
      </c>
      <c r="K20" s="24">
        <f>H20+(H20/100*5)</f>
        <v>0</v>
      </c>
      <c r="L20" s="24">
        <f>K20-J20</f>
        <v>0</v>
      </c>
      <c r="M20" s="175">
        <f t="shared" si="5"/>
        <v>0</v>
      </c>
      <c r="N20" s="175">
        <f t="shared" si="6"/>
        <v>0</v>
      </c>
      <c r="O20" s="24" t="str">
        <f t="shared" si="7"/>
        <v>0 - 0</v>
      </c>
      <c r="P20" s="24" t="e">
        <f>(N20*INDEX(Service!$B$6:$J$80,MATCH(B20,Service!$B$6:$B$80,0),8))/IF(Summary!$B$7="hours",60,1)</f>
        <v>#N/A</v>
      </c>
      <c r="Q20" s="24" t="e">
        <f>(M20*INDEX(Service!$B$6:$J$80,MATCH(B20,Service!$B$6:$B$80,0),8))/IF(Summary!$B$7="hours",60,1)</f>
        <v>#N/A</v>
      </c>
      <c r="R20" s="24" t="e">
        <f>(N20*INDEX(Service!$B$6:$J$80,MATCH(B20,Service!$B$6:$B$80,0),9))/IF(Summary!$B$7="hours",60,1)</f>
        <v>#N/A</v>
      </c>
      <c r="S20" s="24" t="e">
        <f>(M20*INDEX(Service!$B$6:$J$80,MATCH(B20,Service!$B$6:$B$80,0),9))/IF(Summary!$B$7="hours",60,1)</f>
        <v>#N/A</v>
      </c>
      <c r="T20" s="24" t="e">
        <f t="shared" si="8"/>
        <v>#N/A</v>
      </c>
      <c r="U20" s="24" t="e">
        <f t="shared" si="9"/>
        <v>#N/A</v>
      </c>
      <c r="V20" s="24" t="e">
        <f t="shared" si="10"/>
        <v>#N/A</v>
      </c>
      <c r="W20" s="24" t="e">
        <f t="shared" si="11"/>
        <v>#N/A</v>
      </c>
      <c r="X20" s="24" t="e">
        <f t="shared" si="12"/>
        <v>#N/A</v>
      </c>
    </row>
    <row r="21" spans="1:24" s="164" customFormat="1" x14ac:dyDescent="0.35">
      <c r="A21"/>
      <c r="B21"/>
      <c r="C21"/>
      <c r="D21"/>
      <c r="E21"/>
      <c r="F21"/>
      <c r="G21"/>
      <c r="H21"/>
      <c r="I21"/>
      <c r="J21" s="24"/>
      <c r="K21" s="24"/>
      <c r="L21" s="24"/>
      <c r="M21" s="24"/>
      <c r="N21" s="24"/>
      <c r="O21" s="24"/>
      <c r="P21" s="24"/>
      <c r="Q21" s="24"/>
      <c r="R21" s="24"/>
      <c r="S21" s="24"/>
      <c r="T21" s="24"/>
      <c r="U21" s="24"/>
      <c r="V21" s="24"/>
      <c r="W21" s="24"/>
      <c r="X21" s="24"/>
    </row>
    <row r="22" spans="1:24" hidden="1" x14ac:dyDescent="0.35"/>
    <row r="23" spans="1:24" hidden="1" x14ac:dyDescent="0.35"/>
    <row r="24" spans="1:24" hidden="1" x14ac:dyDescent="0.35"/>
    <row r="25" spans="1:24" hidden="1" x14ac:dyDescent="0.35"/>
    <row r="26" spans="1:24" hidden="1" x14ac:dyDescent="0.35"/>
    <row r="27" spans="1:24" hidden="1" x14ac:dyDescent="0.35"/>
    <row r="28" spans="1:24" hidden="1" x14ac:dyDescent="0.35"/>
    <row r="29" spans="1:24" hidden="1" x14ac:dyDescent="0.35"/>
    <row r="30" spans="1:24" hidden="1" x14ac:dyDescent="0.35"/>
    <row r="31" spans="1:24" hidden="1" x14ac:dyDescent="0.35"/>
    <row r="32" spans="1:24" hidden="1" x14ac:dyDescent="0.35"/>
    <row r="33" hidden="1" x14ac:dyDescent="0.35"/>
    <row r="34" hidden="1" x14ac:dyDescent="0.35"/>
    <row r="35" hidden="1" x14ac:dyDescent="0.35"/>
    <row r="36" hidden="1" x14ac:dyDescent="0.35"/>
    <row r="37" hidden="1" x14ac:dyDescent="0.35"/>
    <row r="38" hidden="1" x14ac:dyDescent="0.35"/>
    <row r="39" hidden="1" x14ac:dyDescent="0.35"/>
  </sheetData>
  <sheetProtection algorithmName="SHA-512" hashValue="p1+Q/RHHdZFh54Qdi9XiuhXlnSPSGmF9C3fnCvpD2lobgPxQsC5VU6Skgk0vtO/16+qZFJgcafVMVZ7ULsf6lw==" saltValue="uNvbxcUgtlVR4dQcvEDZyQ==" spinCount="100000" sheet="1" formatColumns="0" formatRows="0"/>
  <pageMargins left="0.7" right="0.7" top="0.75" bottom="0.75" header="0.3" footer="0.3"/>
  <pageSetup paperSize="9" orientation="portrait" verticalDpi="0" r:id="rId1"/>
  <extLst>
    <ext xmlns:x14="http://schemas.microsoft.com/office/spreadsheetml/2009/9/main" uri="{CCE6A557-97BC-4b89-ADB6-D9C93CAAB3DF}">
      <x14:dataValidations xmlns:xm="http://schemas.microsoft.com/office/excel/2006/main" count="1">
        <x14:dataValidation type="list" allowBlank="1" showInputMessage="1" showErrorMessage="1" xr:uid="{02361975-0E63-4CD4-8EA0-8861EA48A436}">
          <x14:formula1>
            <xm:f>'Data Validation (Hide)'!$V$2:$V$3</xm:f>
          </x14:formula1>
          <xm:sqref>G5:G20</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4FD4F-A26D-4D97-AC4A-41D51ADB6249}">
  <sheetPr codeName="Sheet6"/>
  <dimension ref="A1:K81"/>
  <sheetViews>
    <sheetView showGridLines="0" showRowColHeaders="0" zoomScaleNormal="100" workbookViewId="0">
      <selection activeCell="C6" sqref="C6"/>
    </sheetView>
  </sheetViews>
  <sheetFormatPr defaultColWidth="0" defaultRowHeight="14.5" zeroHeight="1" x14ac:dyDescent="0.35"/>
  <cols>
    <col min="1" max="1" width="8.7265625" customWidth="1"/>
    <col min="2" max="2" width="18.54296875" bestFit="1" customWidth="1"/>
    <col min="3" max="3" width="23.1796875" customWidth="1"/>
    <col min="4" max="4" width="20.7265625" bestFit="1" customWidth="1"/>
    <col min="5" max="5" width="9.81640625" bestFit="1" customWidth="1"/>
    <col min="6" max="6" width="16.453125" customWidth="1"/>
    <col min="7" max="7" width="19.08984375" hidden="1" customWidth="1"/>
    <col min="8" max="8" width="34.6328125" bestFit="1" customWidth="1"/>
    <col min="9" max="9" width="35.26953125" customWidth="1"/>
    <col min="10" max="10" width="37.90625" customWidth="1"/>
    <col min="11" max="11" width="8.7265625" customWidth="1"/>
    <col min="12" max="16384" width="8.7265625" hidden="1"/>
  </cols>
  <sheetData>
    <row r="1" spans="1:10" ht="23.5" x14ac:dyDescent="0.55000000000000004">
      <c r="A1" s="25" t="s">
        <v>130</v>
      </c>
    </row>
    <row r="2" spans="1:10" ht="24" thickBot="1" x14ac:dyDescent="0.6">
      <c r="A2" s="25"/>
    </row>
    <row r="3" spans="1:10" ht="24" thickBot="1" x14ac:dyDescent="0.6">
      <c r="A3" s="25"/>
      <c r="B3" s="50" t="s">
        <v>187</v>
      </c>
      <c r="C3" s="135" t="s">
        <v>134</v>
      </c>
    </row>
    <row r="4" spans="1:10" ht="15" thickBot="1" x14ac:dyDescent="0.4"/>
    <row r="5" spans="1:10" ht="39" customHeight="1" thickBot="1" x14ac:dyDescent="0.4">
      <c r="B5" s="50" t="str">
        <f>Setup!B15</f>
        <v>Clusters</v>
      </c>
      <c r="C5" s="51" t="s">
        <v>43</v>
      </c>
      <c r="D5" s="51" t="s">
        <v>155</v>
      </c>
      <c r="E5" s="51" t="s">
        <v>44</v>
      </c>
      <c r="F5" s="51" t="s">
        <v>46</v>
      </c>
      <c r="G5" s="51" t="s">
        <v>45</v>
      </c>
      <c r="H5" s="51" t="str">
        <f>"Minutes per week required per patient"&amp;IF(C3="No"," (groups est.)","")</f>
        <v>Minutes per week required per patient (groups est.)</v>
      </c>
      <c r="I5" s="51" t="str">
        <f>"Minutes per week required per patient per "&amp;LOWER(Setup!B15)&amp;" - Non-group sessions"</f>
        <v>Minutes per week required per patient per clusters - Non-group sessions</v>
      </c>
      <c r="J5" s="51" t="str">
        <f>"Minutes per week required per patient per "&amp;LOWER(Setup!B15)&amp;" - group sessions"&amp;IF(C3="No"," (est.)","")</f>
        <v>Minutes per week required per patient per clusters - group sessions (est.)</v>
      </c>
    </row>
    <row r="6" spans="1:10" x14ac:dyDescent="0.35">
      <c r="B6" s="94" t="str" cm="1">
        <f t="array" ref="B6">INDEX('Data Validation (Hide)'!$B$2:$B$16,ROUNDUP(ROW(A1)/5,0),1)</f>
        <v>Caseload 1</v>
      </c>
      <c r="C6" s="136"/>
      <c r="D6" s="137"/>
      <c r="E6" s="137"/>
      <c r="F6" s="138"/>
      <c r="G6" s="4" t="e">
        <f>INDEX('Data Validation (Hide)'!$K$2:$L$9,MATCH(Service!F6,'Data Validation (Hide)'!$K$2:$K$9,0),2)</f>
        <v>#N/A</v>
      </c>
      <c r="H6" s="70" t="str">
        <f>IFERROR((G6*D6)/E6,"")</f>
        <v/>
      </c>
      <c r="I6" s="190">
        <f>SUMIF($E$6:$E$10,1,$H$6:$H$10)</f>
        <v>0</v>
      </c>
      <c r="J6" s="193">
        <f>SUMIF($E$6:$E$10,"&gt;"&amp;1,$H$6:$H$10)</f>
        <v>0</v>
      </c>
    </row>
    <row r="7" spans="1:10" x14ac:dyDescent="0.35">
      <c r="B7" s="95" t="str" cm="1">
        <f t="array" ref="B7">INDEX('Data Validation (Hide)'!$B$2:$B$16,ROUNDUP(ROW(A2)/5,0),1)</f>
        <v>Caseload 1</v>
      </c>
      <c r="C7" s="139"/>
      <c r="D7" s="140"/>
      <c r="E7" s="140"/>
      <c r="F7" s="141"/>
      <c r="G7" s="18" t="e">
        <f>INDEX('Data Validation (Hide)'!$K$2:$L$9,MATCH(Service!F7,'Data Validation (Hide)'!$K$2:$K$9,0),2)</f>
        <v>#N/A</v>
      </c>
      <c r="H7" s="71" t="str">
        <f t="shared" ref="H7:H37" si="0">IFERROR((G7*D7)/E7,"")</f>
        <v/>
      </c>
      <c r="I7" s="191"/>
      <c r="J7" s="194"/>
    </row>
    <row r="8" spans="1:10" x14ac:dyDescent="0.35">
      <c r="B8" s="93" t="str" cm="1">
        <f t="array" ref="B8">INDEX('Data Validation (Hide)'!$B$2:$B$16,ROUNDUP(ROW(A3)/5,0),1)</f>
        <v>Caseload 1</v>
      </c>
      <c r="C8" s="139"/>
      <c r="D8" s="140"/>
      <c r="E8" s="140"/>
      <c r="F8" s="141"/>
      <c r="G8" s="5" t="e">
        <f>INDEX('Data Validation (Hide)'!$K$2:$L$9,MATCH(Service!F8,'Data Validation (Hide)'!$K$2:$K$9,0),2)</f>
        <v>#N/A</v>
      </c>
      <c r="H8" s="71" t="str">
        <f t="shared" si="0"/>
        <v/>
      </c>
      <c r="I8" s="191"/>
      <c r="J8" s="194"/>
    </row>
    <row r="9" spans="1:10" x14ac:dyDescent="0.35">
      <c r="B9" s="107" t="str" cm="1">
        <f t="array" ref="B9">INDEX('Data Validation (Hide)'!$B$2:$B$16,ROUNDUP(ROW(A4)/5,0),1)</f>
        <v>Caseload 1</v>
      </c>
      <c r="C9" s="139"/>
      <c r="D9" s="140"/>
      <c r="E9" s="140"/>
      <c r="F9" s="141"/>
      <c r="G9" s="5" t="e">
        <f>INDEX('Data Validation (Hide)'!$K$2:$L$9,MATCH(Service!F9,'Data Validation (Hide)'!$K$2:$K$9,0),2)</f>
        <v>#N/A</v>
      </c>
      <c r="H9" s="71" t="str">
        <f t="shared" si="0"/>
        <v/>
      </c>
      <c r="I9" s="191"/>
      <c r="J9" s="194"/>
    </row>
    <row r="10" spans="1:10" ht="15" thickBot="1" x14ac:dyDescent="0.4">
      <c r="B10" s="96" t="str" cm="1">
        <f t="array" ref="B10">INDEX('Data Validation (Hide)'!$B$2:$B$16,ROUNDUP(ROW(A5)/5,0),1)</f>
        <v>Caseload 1</v>
      </c>
      <c r="C10" s="142"/>
      <c r="D10" s="143"/>
      <c r="E10" s="143"/>
      <c r="F10" s="144"/>
      <c r="G10" s="9" t="e">
        <f>INDEX('Data Validation (Hide)'!$K$2:$L$9,MATCH(Service!F10,'Data Validation (Hide)'!$K$2:$K$9,0),2)</f>
        <v>#N/A</v>
      </c>
      <c r="H10" s="72" t="str">
        <f t="shared" si="0"/>
        <v/>
      </c>
      <c r="I10" s="192"/>
      <c r="J10" s="195"/>
    </row>
    <row r="11" spans="1:10" x14ac:dyDescent="0.35">
      <c r="B11" s="94" t="str" cm="1">
        <f t="array" ref="B11">INDEX('Data Validation (Hide)'!$B$2:$B$16,ROUNDUP(ROW(A6)/5,0),1)</f>
        <v>Caseload 2</v>
      </c>
      <c r="C11" s="136"/>
      <c r="D11" s="137"/>
      <c r="E11" s="137"/>
      <c r="F11" s="138"/>
      <c r="G11" s="4" t="e">
        <f>INDEX('Data Validation (Hide)'!$K$2:$L$9,MATCH(Service!F11,'Data Validation (Hide)'!$K$2:$K$9,0),2)</f>
        <v>#N/A</v>
      </c>
      <c r="H11" s="70" t="str">
        <f t="shared" si="0"/>
        <v/>
      </c>
      <c r="I11" s="190">
        <f>SUMIF($E$11:$E$15,1,$H$11:$H$15)</f>
        <v>0</v>
      </c>
      <c r="J11" s="190">
        <f>SUMIF($E$11:$E$15,"&gt;"&amp;1,$H$11:$H$15)</f>
        <v>0</v>
      </c>
    </row>
    <row r="12" spans="1:10" x14ac:dyDescent="0.35">
      <c r="B12" s="95" t="str" cm="1">
        <f t="array" ref="B12">INDEX('Data Validation (Hide)'!$B$2:$B$16,ROUNDUP(ROW(A7)/5,0),1)</f>
        <v>Caseload 2</v>
      </c>
      <c r="C12" s="139"/>
      <c r="D12" s="140"/>
      <c r="E12" s="140"/>
      <c r="F12" s="141"/>
      <c r="G12" s="5" t="e">
        <f>INDEX('Data Validation (Hide)'!$K$2:$L$9,MATCH(Service!F12,'Data Validation (Hide)'!$K$2:$K$9,0),2)</f>
        <v>#N/A</v>
      </c>
      <c r="H12" s="71" t="str">
        <f t="shared" si="0"/>
        <v/>
      </c>
      <c r="I12" s="191"/>
      <c r="J12" s="191"/>
    </row>
    <row r="13" spans="1:10" x14ac:dyDescent="0.35">
      <c r="B13" s="93" t="str" cm="1">
        <f t="array" ref="B13">INDEX('Data Validation (Hide)'!$B$2:$B$16,ROUNDUP(ROW(A8)/5,0),1)</f>
        <v>Caseload 2</v>
      </c>
      <c r="C13" s="139"/>
      <c r="D13" s="140"/>
      <c r="E13" s="140"/>
      <c r="F13" s="141"/>
      <c r="G13" s="5" t="e">
        <f>INDEX('Data Validation (Hide)'!$K$2:$L$9,MATCH(Service!F13,'Data Validation (Hide)'!$K$2:$K$9,0),2)</f>
        <v>#N/A</v>
      </c>
      <c r="H13" s="71" t="str">
        <f t="shared" si="0"/>
        <v/>
      </c>
      <c r="I13" s="191"/>
      <c r="J13" s="191"/>
    </row>
    <row r="14" spans="1:10" x14ac:dyDescent="0.35">
      <c r="B14" s="95" t="str" cm="1">
        <f t="array" ref="B14">INDEX('Data Validation (Hide)'!$B$2:$B$16,ROUNDUP(ROW(A9)/5,0),1)</f>
        <v>Caseload 2</v>
      </c>
      <c r="C14" s="139"/>
      <c r="D14" s="140"/>
      <c r="E14" s="140"/>
      <c r="F14" s="141"/>
      <c r="G14" s="5" t="e">
        <f>INDEX('Data Validation (Hide)'!$K$2:$L$9,MATCH(Service!F14,'Data Validation (Hide)'!$K$2:$K$9,0),2)</f>
        <v>#N/A</v>
      </c>
      <c r="H14" s="71" t="str">
        <f t="shared" si="0"/>
        <v/>
      </c>
      <c r="I14" s="191"/>
      <c r="J14" s="191"/>
    </row>
    <row r="15" spans="1:10" ht="15" thickBot="1" x14ac:dyDescent="0.4">
      <c r="B15" s="96" t="str" cm="1">
        <f t="array" ref="B15">INDEX('Data Validation (Hide)'!$B$2:$B$16,ROUNDUP(ROW(A10)/5,0),1)</f>
        <v>Caseload 2</v>
      </c>
      <c r="C15" s="142"/>
      <c r="D15" s="143"/>
      <c r="E15" s="143"/>
      <c r="F15" s="144"/>
      <c r="G15" s="9" t="e">
        <f>INDEX('Data Validation (Hide)'!$K$2:$L$9,MATCH(Service!F15,'Data Validation (Hide)'!$K$2:$K$9,0),2)</f>
        <v>#N/A</v>
      </c>
      <c r="H15" s="72" t="str">
        <f t="shared" si="0"/>
        <v/>
      </c>
      <c r="I15" s="192"/>
      <c r="J15" s="192"/>
    </row>
    <row r="16" spans="1:10" x14ac:dyDescent="0.35">
      <c r="B16" s="94" t="str" cm="1">
        <f t="array" ref="B16">INDEX('Data Validation (Hide)'!$B$2:$B$16,ROUNDUP(ROW(A11)/5,0),1)</f>
        <v>Caseload 3</v>
      </c>
      <c r="C16" s="136"/>
      <c r="D16" s="137"/>
      <c r="E16" s="137"/>
      <c r="F16" s="138"/>
      <c r="G16" s="4" t="e">
        <f>INDEX('Data Validation (Hide)'!$K$2:$L$9,MATCH(Service!F16,'Data Validation (Hide)'!$K$2:$K$9,0),2)</f>
        <v>#N/A</v>
      </c>
      <c r="H16" s="70" t="str">
        <f t="shared" si="0"/>
        <v/>
      </c>
      <c r="I16" s="190">
        <f>SUMIF($E$16:$E$20,1,$H$16:$H$20)</f>
        <v>0</v>
      </c>
      <c r="J16" s="190">
        <f>SUMIF($E$16:$E$20,"&gt;"&amp;1,$H$16:$H$20)</f>
        <v>0</v>
      </c>
    </row>
    <row r="17" spans="2:10" x14ac:dyDescent="0.35">
      <c r="B17" s="95" t="str" cm="1">
        <f t="array" ref="B17">INDEX('Data Validation (Hide)'!$B$2:$B$16,ROUNDUP(ROW(A12)/5,0),1)</f>
        <v>Caseload 3</v>
      </c>
      <c r="C17" s="139"/>
      <c r="D17" s="140"/>
      <c r="E17" s="140"/>
      <c r="F17" s="141"/>
      <c r="G17" s="5" t="e">
        <f>INDEX('Data Validation (Hide)'!$K$2:$L$9,MATCH(Service!F17,'Data Validation (Hide)'!$K$2:$K$9,0),2)</f>
        <v>#N/A</v>
      </c>
      <c r="H17" s="71" t="str">
        <f t="shared" si="0"/>
        <v/>
      </c>
      <c r="I17" s="191"/>
      <c r="J17" s="191"/>
    </row>
    <row r="18" spans="2:10" x14ac:dyDescent="0.35">
      <c r="B18" s="93" t="str" cm="1">
        <f t="array" ref="B18">INDEX('Data Validation (Hide)'!$B$2:$B$16,ROUNDUP(ROW(A13)/5,0),1)</f>
        <v>Caseload 3</v>
      </c>
      <c r="C18" s="139"/>
      <c r="D18" s="140"/>
      <c r="E18" s="140"/>
      <c r="F18" s="141"/>
      <c r="G18" s="5" t="e">
        <f>INDEX('Data Validation (Hide)'!$K$2:$L$9,MATCH(Service!F18,'Data Validation (Hide)'!$K$2:$K$9,0),2)</f>
        <v>#N/A</v>
      </c>
      <c r="H18" s="71" t="str">
        <f t="shared" si="0"/>
        <v/>
      </c>
      <c r="I18" s="191"/>
      <c r="J18" s="191"/>
    </row>
    <row r="19" spans="2:10" x14ac:dyDescent="0.35">
      <c r="B19" s="95" t="str" cm="1">
        <f t="array" ref="B19">INDEX('Data Validation (Hide)'!$B$2:$B$16,ROUNDUP(ROW(A14)/5,0),1)</f>
        <v>Caseload 3</v>
      </c>
      <c r="C19" s="139"/>
      <c r="D19" s="140"/>
      <c r="E19" s="140"/>
      <c r="F19" s="141"/>
      <c r="G19" s="5" t="e">
        <f>INDEX('Data Validation (Hide)'!$K$2:$L$9,MATCH(Service!F19,'Data Validation (Hide)'!$K$2:$K$9,0),2)</f>
        <v>#N/A</v>
      </c>
      <c r="H19" s="71" t="str">
        <f t="shared" si="0"/>
        <v/>
      </c>
      <c r="I19" s="191"/>
      <c r="J19" s="191"/>
    </row>
    <row r="20" spans="2:10" ht="15" thickBot="1" x14ac:dyDescent="0.4">
      <c r="B20" s="96" t="str" cm="1">
        <f t="array" ref="B20">INDEX('Data Validation (Hide)'!$B$2:$B$16,ROUNDUP(ROW(A15)/5,0),1)</f>
        <v>Caseload 3</v>
      </c>
      <c r="C20" s="142"/>
      <c r="D20" s="143"/>
      <c r="E20" s="143"/>
      <c r="F20" s="144"/>
      <c r="G20" s="9" t="e">
        <f>INDEX('Data Validation (Hide)'!$K$2:$L$9,MATCH(Service!F20,'Data Validation (Hide)'!$K$2:$K$9,0),2)</f>
        <v>#N/A</v>
      </c>
      <c r="H20" s="72" t="str">
        <f t="shared" si="0"/>
        <v/>
      </c>
      <c r="I20" s="192"/>
      <c r="J20" s="192"/>
    </row>
    <row r="21" spans="2:10" x14ac:dyDescent="0.35">
      <c r="B21" s="94" t="str" cm="1">
        <f t="array" ref="B21">INDEX('Data Validation (Hide)'!$B$2:$B$16,ROUNDUP(ROW(A16)/5,0),1)</f>
        <v>Caseload 4</v>
      </c>
      <c r="C21" s="136"/>
      <c r="D21" s="137"/>
      <c r="E21" s="137"/>
      <c r="F21" s="138"/>
      <c r="G21" s="4" t="e">
        <f>INDEX('Data Validation (Hide)'!$K$2:$L$9,MATCH(Service!F21,'Data Validation (Hide)'!$K$2:$K$9,0),2)</f>
        <v>#N/A</v>
      </c>
      <c r="H21" s="70" t="str">
        <f t="shared" si="0"/>
        <v/>
      </c>
      <c r="I21" s="190">
        <f>SUMIF($E$21:$E$25,1,$H$21:$H$25)</f>
        <v>0</v>
      </c>
      <c r="J21" s="190">
        <f>SUMIF($E$21:$E$25,"&gt;"&amp;1,$H$21:$H$25)</f>
        <v>0</v>
      </c>
    </row>
    <row r="22" spans="2:10" x14ac:dyDescent="0.35">
      <c r="B22" s="95" t="str" cm="1">
        <f t="array" ref="B22">INDEX('Data Validation (Hide)'!$B$2:$B$16,ROUNDUP(ROW(A17)/5,0),1)</f>
        <v>Caseload 4</v>
      </c>
      <c r="C22" s="139"/>
      <c r="D22" s="140"/>
      <c r="E22" s="140"/>
      <c r="F22" s="141"/>
      <c r="G22" s="5" t="e">
        <f>INDEX('Data Validation (Hide)'!$K$2:$L$9,MATCH(Service!F22,'Data Validation (Hide)'!$K$2:$K$9,0),2)</f>
        <v>#N/A</v>
      </c>
      <c r="H22" s="71" t="str">
        <f t="shared" si="0"/>
        <v/>
      </c>
      <c r="I22" s="191"/>
      <c r="J22" s="191"/>
    </row>
    <row r="23" spans="2:10" x14ac:dyDescent="0.35">
      <c r="B23" s="93" t="str" cm="1">
        <f t="array" ref="B23">INDEX('Data Validation (Hide)'!$B$2:$B$16,ROUNDUP(ROW(A18)/5,0),1)</f>
        <v>Caseload 4</v>
      </c>
      <c r="C23" s="139"/>
      <c r="D23" s="140"/>
      <c r="E23" s="140"/>
      <c r="F23" s="141"/>
      <c r="G23" s="5" t="e">
        <f>INDEX('Data Validation (Hide)'!$K$2:$L$9,MATCH(Service!F23,'Data Validation (Hide)'!$K$2:$K$9,0),2)</f>
        <v>#N/A</v>
      </c>
      <c r="H23" s="71" t="str">
        <f t="shared" si="0"/>
        <v/>
      </c>
      <c r="I23" s="191"/>
      <c r="J23" s="191"/>
    </row>
    <row r="24" spans="2:10" x14ac:dyDescent="0.35">
      <c r="B24" s="95" t="str" cm="1">
        <f t="array" ref="B24">INDEX('Data Validation (Hide)'!$B$2:$B$16,ROUNDUP(ROW(A19)/5,0),1)</f>
        <v>Caseload 4</v>
      </c>
      <c r="C24" s="139"/>
      <c r="D24" s="140"/>
      <c r="E24" s="140"/>
      <c r="F24" s="141"/>
      <c r="G24" s="5" t="e">
        <f>INDEX('Data Validation (Hide)'!$K$2:$L$9,MATCH(Service!F24,'Data Validation (Hide)'!$K$2:$K$9,0),2)</f>
        <v>#N/A</v>
      </c>
      <c r="H24" s="71" t="str">
        <f t="shared" si="0"/>
        <v/>
      </c>
      <c r="I24" s="191"/>
      <c r="J24" s="191"/>
    </row>
    <row r="25" spans="2:10" ht="15" thickBot="1" x14ac:dyDescent="0.4">
      <c r="B25" s="96" t="str" cm="1">
        <f t="array" ref="B25">INDEX('Data Validation (Hide)'!$B$2:$B$16,ROUNDUP(ROW(A20)/5,0),1)</f>
        <v>Caseload 4</v>
      </c>
      <c r="C25" s="142"/>
      <c r="D25" s="143"/>
      <c r="E25" s="143"/>
      <c r="F25" s="144"/>
      <c r="G25" s="9" t="e">
        <f>INDEX('Data Validation (Hide)'!$K$2:$L$9,MATCH(Service!F25,'Data Validation (Hide)'!$K$2:$K$9,0),2)</f>
        <v>#N/A</v>
      </c>
      <c r="H25" s="72" t="str">
        <f t="shared" si="0"/>
        <v/>
      </c>
      <c r="I25" s="192"/>
      <c r="J25" s="192"/>
    </row>
    <row r="26" spans="2:10" x14ac:dyDescent="0.35">
      <c r="B26" s="94" t="str" cm="1">
        <f t="array" ref="B26">INDEX('Data Validation (Hide)'!$B$2:$B$16,ROUNDUP(ROW(A21)/5,0),1)</f>
        <v>Caseload 5</v>
      </c>
      <c r="C26" s="136"/>
      <c r="D26" s="137"/>
      <c r="E26" s="137"/>
      <c r="F26" s="138"/>
      <c r="G26" s="4" t="e">
        <f>INDEX('Data Validation (Hide)'!$K$2:$L$9,MATCH(Service!F26,'Data Validation (Hide)'!$K$2:$K$9,0),2)</f>
        <v>#N/A</v>
      </c>
      <c r="H26" s="70" t="str">
        <f t="shared" si="0"/>
        <v/>
      </c>
      <c r="I26" s="190">
        <f>SUMIF($E$26:$E$30,1,$H$26:$H$30)</f>
        <v>0</v>
      </c>
      <c r="J26" s="190">
        <f>SUMIF($E$26:$E$30,"&gt;"&amp;1,$H$26:$H$30)</f>
        <v>0</v>
      </c>
    </row>
    <row r="27" spans="2:10" x14ac:dyDescent="0.35">
      <c r="B27" s="95" t="str" cm="1">
        <f t="array" ref="B27">INDEX('Data Validation (Hide)'!$B$2:$B$16,ROUNDUP(ROW(A22)/5,0),1)</f>
        <v>Caseload 5</v>
      </c>
      <c r="C27" s="139"/>
      <c r="D27" s="140"/>
      <c r="E27" s="140"/>
      <c r="F27" s="141"/>
      <c r="G27" s="5" t="e">
        <f>INDEX('Data Validation (Hide)'!$K$2:$L$9,MATCH(Service!F27,'Data Validation (Hide)'!$K$2:$K$9,0),2)</f>
        <v>#N/A</v>
      </c>
      <c r="H27" s="71" t="str">
        <f t="shared" si="0"/>
        <v/>
      </c>
      <c r="I27" s="191"/>
      <c r="J27" s="191"/>
    </row>
    <row r="28" spans="2:10" x14ac:dyDescent="0.35">
      <c r="B28" s="93" t="str" cm="1">
        <f t="array" ref="B28">INDEX('Data Validation (Hide)'!$B$2:$B$16,ROUNDUP(ROW(A23)/5,0),1)</f>
        <v>Caseload 5</v>
      </c>
      <c r="C28" s="139"/>
      <c r="D28" s="140"/>
      <c r="E28" s="140"/>
      <c r="F28" s="141"/>
      <c r="G28" s="5" t="e">
        <f>INDEX('Data Validation (Hide)'!$K$2:$L$9,MATCH(Service!F28,'Data Validation (Hide)'!$K$2:$K$9,0),2)</f>
        <v>#N/A</v>
      </c>
      <c r="H28" s="71" t="str">
        <f t="shared" si="0"/>
        <v/>
      </c>
      <c r="I28" s="191"/>
      <c r="J28" s="191"/>
    </row>
    <row r="29" spans="2:10" x14ac:dyDescent="0.35">
      <c r="B29" s="95" t="str" cm="1">
        <f t="array" ref="B29">INDEX('Data Validation (Hide)'!$B$2:$B$16,ROUNDUP(ROW(A24)/5,0),1)</f>
        <v>Caseload 5</v>
      </c>
      <c r="C29" s="139"/>
      <c r="D29" s="140"/>
      <c r="E29" s="140"/>
      <c r="F29" s="141"/>
      <c r="G29" s="5" t="e">
        <f>INDEX('Data Validation (Hide)'!$K$2:$L$9,MATCH(Service!F29,'Data Validation (Hide)'!$K$2:$K$9,0),2)</f>
        <v>#N/A</v>
      </c>
      <c r="H29" s="71" t="str">
        <f t="shared" si="0"/>
        <v/>
      </c>
      <c r="I29" s="191"/>
      <c r="J29" s="191"/>
    </row>
    <row r="30" spans="2:10" ht="15" thickBot="1" x14ac:dyDescent="0.4">
      <c r="B30" s="96" t="str" cm="1">
        <f t="array" ref="B30">INDEX('Data Validation (Hide)'!$B$2:$B$16,ROUNDUP(ROW(A25)/5,0),1)</f>
        <v>Caseload 5</v>
      </c>
      <c r="C30" s="142"/>
      <c r="D30" s="143"/>
      <c r="E30" s="143"/>
      <c r="F30" s="144"/>
      <c r="G30" s="9" t="e">
        <f>INDEX('Data Validation (Hide)'!$K$2:$L$9,MATCH(Service!F30,'Data Validation (Hide)'!$K$2:$K$9,0),2)</f>
        <v>#N/A</v>
      </c>
      <c r="H30" s="72" t="str">
        <f t="shared" si="0"/>
        <v/>
      </c>
      <c r="I30" s="192"/>
      <c r="J30" s="192"/>
    </row>
    <row r="31" spans="2:10" x14ac:dyDescent="0.35">
      <c r="B31" s="94" t="str" cm="1">
        <f t="array" ref="B31">INDEX('Data Validation (Hide)'!$B$2:$B$16,ROUNDUP(ROW(A26)/5,0),1)</f>
        <v>Caseload 6</v>
      </c>
      <c r="C31" s="136"/>
      <c r="D31" s="137"/>
      <c r="E31" s="137"/>
      <c r="F31" s="138"/>
      <c r="G31" s="4" t="e">
        <f>INDEX('Data Validation (Hide)'!$K$2:$L$9,MATCH(Service!F31,'Data Validation (Hide)'!$K$2:$K$8,0),2)</f>
        <v>#N/A</v>
      </c>
      <c r="H31" s="52" t="str">
        <f t="shared" si="0"/>
        <v/>
      </c>
      <c r="I31" s="187">
        <f>SUMIF($E$31:$E$35,1,$H$31:$H$35)</f>
        <v>0</v>
      </c>
      <c r="J31" s="187">
        <f>SUMIF($E$31:$E$35,"&gt;"&amp;1,$H$31:$H$35)</f>
        <v>0</v>
      </c>
    </row>
    <row r="32" spans="2:10" x14ac:dyDescent="0.35">
      <c r="B32" s="95" t="str" cm="1">
        <f t="array" ref="B32">INDEX('Data Validation (Hide)'!$B$2:$B$16,ROUNDUP(ROW(A27)/5,0),1)</f>
        <v>Caseload 6</v>
      </c>
      <c r="C32" s="139"/>
      <c r="D32" s="140"/>
      <c r="E32" s="140"/>
      <c r="F32" s="141"/>
      <c r="G32" s="5" t="e">
        <f>INDEX('Data Validation (Hide)'!$K$2:$L$9,MATCH(Service!F32,'Data Validation (Hide)'!$K$2:$K$8,0),2)</f>
        <v>#N/A</v>
      </c>
      <c r="H32" s="53" t="str">
        <f t="shared" si="0"/>
        <v/>
      </c>
      <c r="I32" s="188"/>
      <c r="J32" s="188"/>
    </row>
    <row r="33" spans="2:10" x14ac:dyDescent="0.35">
      <c r="B33" s="93" t="str" cm="1">
        <f t="array" ref="B33">INDEX('Data Validation (Hide)'!$B$2:$B$16,ROUNDUP(ROW(A28)/5,0),1)</f>
        <v>Caseload 6</v>
      </c>
      <c r="C33" s="139"/>
      <c r="D33" s="140"/>
      <c r="E33" s="140"/>
      <c r="F33" s="141"/>
      <c r="G33" s="5" t="e">
        <f>INDEX('Data Validation (Hide)'!$K$2:$L$9,MATCH(Service!F33,'Data Validation (Hide)'!$K$2:$K$8,0),2)</f>
        <v>#N/A</v>
      </c>
      <c r="H33" s="53" t="str">
        <f t="shared" si="0"/>
        <v/>
      </c>
      <c r="I33" s="188"/>
      <c r="J33" s="188"/>
    </row>
    <row r="34" spans="2:10" x14ac:dyDescent="0.35">
      <c r="B34" s="95" t="str" cm="1">
        <f t="array" ref="B34">INDEX('Data Validation (Hide)'!$B$2:$B$16,ROUNDUP(ROW(A29)/5,0),1)</f>
        <v>Caseload 6</v>
      </c>
      <c r="C34" s="139"/>
      <c r="D34" s="140"/>
      <c r="E34" s="140"/>
      <c r="F34" s="141"/>
      <c r="G34" s="5" t="e">
        <f>INDEX('Data Validation (Hide)'!$K$2:$L$9,MATCH(Service!F34,'Data Validation (Hide)'!$K$2:$K$8,0),2)</f>
        <v>#N/A</v>
      </c>
      <c r="H34" s="53" t="str">
        <f t="shared" si="0"/>
        <v/>
      </c>
      <c r="I34" s="188"/>
      <c r="J34" s="188"/>
    </row>
    <row r="35" spans="2:10" ht="15" thickBot="1" x14ac:dyDescent="0.4">
      <c r="B35" s="96" t="str" cm="1">
        <f t="array" ref="B35">INDEX('Data Validation (Hide)'!$B$2:$B$16,ROUNDUP(ROW(A30)/5,0),1)</f>
        <v>Caseload 6</v>
      </c>
      <c r="C35" s="142"/>
      <c r="D35" s="143"/>
      <c r="E35" s="143"/>
      <c r="F35" s="144"/>
      <c r="G35" s="9" t="e">
        <f>INDEX('Data Validation (Hide)'!$K$2:$L$9,MATCH(Service!F35,'Data Validation (Hide)'!$K$2:$K$8,0),2)</f>
        <v>#N/A</v>
      </c>
      <c r="H35" s="54" t="str">
        <f t="shared" si="0"/>
        <v/>
      </c>
      <c r="I35" s="189"/>
      <c r="J35" s="189"/>
    </row>
    <row r="36" spans="2:10" x14ac:dyDescent="0.35">
      <c r="B36" s="94" t="str" cm="1">
        <f t="array" ref="B36">INDEX('Data Validation (Hide)'!$B$2:$B$16,ROUNDUP(ROW(A31)/5,0),1)</f>
        <v>Caseload 7</v>
      </c>
      <c r="C36" s="136"/>
      <c r="D36" s="137"/>
      <c r="E36" s="137"/>
      <c r="F36" s="138"/>
      <c r="G36" s="4" t="e">
        <f>INDEX('Data Validation (Hide)'!$K$2:$L$9,MATCH(Service!F36,'Data Validation (Hide)'!$K$2:$K$8,0),2)</f>
        <v>#N/A</v>
      </c>
      <c r="H36" s="52" t="str">
        <f t="shared" si="0"/>
        <v/>
      </c>
      <c r="I36" s="187">
        <f>SUMIF($E$36:$E$40,1,$H$36:$H$40)</f>
        <v>0</v>
      </c>
      <c r="J36" s="187">
        <f>SUMIF($E$36:$E$40,"&gt;"&amp;1,$H$36:$H$40)</f>
        <v>0</v>
      </c>
    </row>
    <row r="37" spans="2:10" x14ac:dyDescent="0.35">
      <c r="B37" s="95" t="str" cm="1">
        <f t="array" ref="B37">INDEX('Data Validation (Hide)'!$B$2:$B$16,ROUNDUP(ROW(A32)/5,0),1)</f>
        <v>Caseload 7</v>
      </c>
      <c r="C37" s="139"/>
      <c r="D37" s="140"/>
      <c r="E37" s="140"/>
      <c r="F37" s="141"/>
      <c r="G37" s="5" t="e">
        <f>INDEX('Data Validation (Hide)'!$K$2:$L$9,MATCH(Service!F37,'Data Validation (Hide)'!$K$2:$K$8,0),2)</f>
        <v>#N/A</v>
      </c>
      <c r="H37" s="53" t="str">
        <f t="shared" si="0"/>
        <v/>
      </c>
      <c r="I37" s="188"/>
      <c r="J37" s="188"/>
    </row>
    <row r="38" spans="2:10" x14ac:dyDescent="0.35">
      <c r="B38" s="93" t="str" cm="1">
        <f t="array" ref="B38">INDEX('Data Validation (Hide)'!$B$2:$B$16,ROUNDUP(ROW(A33)/5,0),1)</f>
        <v>Caseload 7</v>
      </c>
      <c r="C38" s="139"/>
      <c r="D38" s="140"/>
      <c r="E38" s="140"/>
      <c r="F38" s="141"/>
      <c r="G38" s="5" t="e">
        <f>INDEX('Data Validation (Hide)'!$K$2:$L$9,MATCH(Service!F38,'Data Validation (Hide)'!$K$2:$K$8,0),2)</f>
        <v>#N/A</v>
      </c>
      <c r="H38" s="53" t="str">
        <f t="shared" ref="H38:H69" si="1">IFERROR((G38*D38)/E38,"")</f>
        <v/>
      </c>
      <c r="I38" s="188"/>
      <c r="J38" s="188"/>
    </row>
    <row r="39" spans="2:10" x14ac:dyDescent="0.35">
      <c r="B39" s="95" t="str" cm="1">
        <f t="array" ref="B39">INDEX('Data Validation (Hide)'!$B$2:$B$16,ROUNDUP(ROW(A34)/5,0),1)</f>
        <v>Caseload 7</v>
      </c>
      <c r="C39" s="139"/>
      <c r="D39" s="140"/>
      <c r="E39" s="140"/>
      <c r="F39" s="141"/>
      <c r="G39" s="5" t="e">
        <f>INDEX('Data Validation (Hide)'!$K$2:$L$9,MATCH(Service!F39,'Data Validation (Hide)'!$K$2:$K$8,0),2)</f>
        <v>#N/A</v>
      </c>
      <c r="H39" s="53" t="str">
        <f t="shared" si="1"/>
        <v/>
      </c>
      <c r="I39" s="188"/>
      <c r="J39" s="188"/>
    </row>
    <row r="40" spans="2:10" ht="15" thickBot="1" x14ac:dyDescent="0.4">
      <c r="B40" s="96" t="str" cm="1">
        <f t="array" ref="B40">INDEX('Data Validation (Hide)'!$B$2:$B$16,ROUNDUP(ROW(A35)/5,0),1)</f>
        <v>Caseload 7</v>
      </c>
      <c r="C40" s="142"/>
      <c r="D40" s="143"/>
      <c r="E40" s="143"/>
      <c r="F40" s="144"/>
      <c r="G40" s="9" t="e">
        <f>INDEX('Data Validation (Hide)'!$K$2:$L$9,MATCH(Service!F40,'Data Validation (Hide)'!$K$2:$K$8,0),2)</f>
        <v>#N/A</v>
      </c>
      <c r="H40" s="54" t="str">
        <f t="shared" si="1"/>
        <v/>
      </c>
      <c r="I40" s="189"/>
      <c r="J40" s="189"/>
    </row>
    <row r="41" spans="2:10" x14ac:dyDescent="0.35">
      <c r="B41" s="94" t="str" cm="1">
        <f t="array" ref="B41">INDEX('Data Validation (Hide)'!$B$2:$B$16,ROUNDUP(ROW(A36)/5,0),1)</f>
        <v>Caseload 8</v>
      </c>
      <c r="C41" s="136"/>
      <c r="D41" s="137"/>
      <c r="E41" s="137"/>
      <c r="F41" s="138"/>
      <c r="G41" s="4" t="e">
        <f>INDEX('Data Validation (Hide)'!$K$2:$L$9,MATCH(Service!F41,'Data Validation (Hide)'!$K$2:$K$8,0),2)</f>
        <v>#N/A</v>
      </c>
      <c r="H41" s="52" t="str">
        <f t="shared" si="1"/>
        <v/>
      </c>
      <c r="I41" s="187">
        <f>SUMIF($E$41:$E$45,1,$H$41:$H$45)</f>
        <v>0</v>
      </c>
      <c r="J41" s="187">
        <f>SUMIF($E$41:$E$45,"&gt;"&amp;1,$H$41:$H$45)</f>
        <v>0</v>
      </c>
    </row>
    <row r="42" spans="2:10" x14ac:dyDescent="0.35">
      <c r="B42" s="95" t="str" cm="1">
        <f t="array" ref="B42">INDEX('Data Validation (Hide)'!$B$2:$B$16,ROUNDUP(ROW(A37)/5,0),1)</f>
        <v>Caseload 8</v>
      </c>
      <c r="C42" s="139"/>
      <c r="D42" s="140"/>
      <c r="E42" s="140"/>
      <c r="F42" s="141"/>
      <c r="G42" s="5" t="e">
        <f>INDEX('Data Validation (Hide)'!$K$2:$L$9,MATCH(Service!F42,'Data Validation (Hide)'!$K$2:$K$8,0),2)</f>
        <v>#N/A</v>
      </c>
      <c r="H42" s="53" t="str">
        <f t="shared" si="1"/>
        <v/>
      </c>
      <c r="I42" s="188"/>
      <c r="J42" s="188"/>
    </row>
    <row r="43" spans="2:10" x14ac:dyDescent="0.35">
      <c r="B43" s="93" t="str" cm="1">
        <f t="array" ref="B43">INDEX('Data Validation (Hide)'!$B$2:$B$16,ROUNDUP(ROW(A38)/5,0),1)</f>
        <v>Caseload 8</v>
      </c>
      <c r="C43" s="139"/>
      <c r="D43" s="140"/>
      <c r="E43" s="140"/>
      <c r="F43" s="141"/>
      <c r="G43" s="5" t="e">
        <f>INDEX('Data Validation (Hide)'!$K$2:$L$9,MATCH(Service!F43,'Data Validation (Hide)'!$K$2:$K$8,0),2)</f>
        <v>#N/A</v>
      </c>
      <c r="H43" s="53" t="str">
        <f t="shared" si="1"/>
        <v/>
      </c>
      <c r="I43" s="188"/>
      <c r="J43" s="188"/>
    </row>
    <row r="44" spans="2:10" x14ac:dyDescent="0.35">
      <c r="B44" s="95" t="str" cm="1">
        <f t="array" ref="B44">INDEX('Data Validation (Hide)'!$B$2:$B$16,ROUNDUP(ROW(A39)/5,0),1)</f>
        <v>Caseload 8</v>
      </c>
      <c r="C44" s="139"/>
      <c r="D44" s="140"/>
      <c r="E44" s="140"/>
      <c r="F44" s="141"/>
      <c r="G44" s="5" t="e">
        <f>INDEX('Data Validation (Hide)'!$K$2:$L$9,MATCH(Service!F44,'Data Validation (Hide)'!$K$2:$K$8,0),2)</f>
        <v>#N/A</v>
      </c>
      <c r="H44" s="53" t="str">
        <f t="shared" si="1"/>
        <v/>
      </c>
      <c r="I44" s="188"/>
      <c r="J44" s="188"/>
    </row>
    <row r="45" spans="2:10" ht="15" thickBot="1" x14ac:dyDescent="0.4">
      <c r="B45" s="96" t="str" cm="1">
        <f t="array" ref="B45">INDEX('Data Validation (Hide)'!$B$2:$B$16,ROUNDUP(ROW(A40)/5,0),1)</f>
        <v>Caseload 8</v>
      </c>
      <c r="C45" s="142"/>
      <c r="D45" s="143"/>
      <c r="E45" s="143"/>
      <c r="F45" s="144"/>
      <c r="G45" s="9" t="e">
        <f>INDEX('Data Validation (Hide)'!$K$2:$L$9,MATCH(Service!F45,'Data Validation (Hide)'!$K$2:$K$8,0),2)</f>
        <v>#N/A</v>
      </c>
      <c r="H45" s="54" t="str">
        <f t="shared" si="1"/>
        <v/>
      </c>
      <c r="I45" s="189"/>
      <c r="J45" s="189"/>
    </row>
    <row r="46" spans="2:10" x14ac:dyDescent="0.35">
      <c r="B46" s="94" t="str" cm="1">
        <f t="array" ref="B46">INDEX('Data Validation (Hide)'!$B$2:$B$16,ROUNDUP(ROW(A41)/5,0),1)</f>
        <v>Caseload 9</v>
      </c>
      <c r="C46" s="136"/>
      <c r="D46" s="137"/>
      <c r="E46" s="137"/>
      <c r="F46" s="138"/>
      <c r="G46" s="4" t="e">
        <f>INDEX('Data Validation (Hide)'!$K$2:$L$9,MATCH(Service!F46,'Data Validation (Hide)'!$K$2:$K$8,0),2)</f>
        <v>#N/A</v>
      </c>
      <c r="H46" s="52" t="str">
        <f t="shared" si="1"/>
        <v/>
      </c>
      <c r="I46" s="187">
        <f>SUMIF($E$46:$E$50,1,$H$46:$H$50)</f>
        <v>0</v>
      </c>
      <c r="J46" s="187">
        <f>SUMIF($E$46:$E$50,"&gt;"&amp;1,$H$46:$H$50)</f>
        <v>0</v>
      </c>
    </row>
    <row r="47" spans="2:10" x14ac:dyDescent="0.35">
      <c r="B47" s="95" t="str" cm="1">
        <f t="array" ref="B47">INDEX('Data Validation (Hide)'!$B$2:$B$16,ROUNDUP(ROW(A42)/5,0),1)</f>
        <v>Caseload 9</v>
      </c>
      <c r="C47" s="139"/>
      <c r="D47" s="140"/>
      <c r="E47" s="140"/>
      <c r="F47" s="141"/>
      <c r="G47" s="5" t="e">
        <f>INDEX('Data Validation (Hide)'!$K$2:$L$9,MATCH(Service!F47,'Data Validation (Hide)'!$K$2:$K$8,0),2)</f>
        <v>#N/A</v>
      </c>
      <c r="H47" s="53" t="str">
        <f t="shared" si="1"/>
        <v/>
      </c>
      <c r="I47" s="188"/>
      <c r="J47" s="188"/>
    </row>
    <row r="48" spans="2:10" x14ac:dyDescent="0.35">
      <c r="B48" s="93" t="str" cm="1">
        <f t="array" ref="B48">INDEX('Data Validation (Hide)'!$B$2:$B$16,ROUNDUP(ROW(A43)/5,0),1)</f>
        <v>Caseload 9</v>
      </c>
      <c r="C48" s="139"/>
      <c r="D48" s="140"/>
      <c r="E48" s="140"/>
      <c r="F48" s="141"/>
      <c r="G48" s="5" t="e">
        <f>INDEX('Data Validation (Hide)'!$K$2:$L$9,MATCH(Service!F48,'Data Validation (Hide)'!$K$2:$K$8,0),2)</f>
        <v>#N/A</v>
      </c>
      <c r="H48" s="53" t="str">
        <f t="shared" si="1"/>
        <v/>
      </c>
      <c r="I48" s="188"/>
      <c r="J48" s="188"/>
    </row>
    <row r="49" spans="2:10" x14ac:dyDescent="0.35">
      <c r="B49" s="95" t="str" cm="1">
        <f t="array" ref="B49">INDEX('Data Validation (Hide)'!$B$2:$B$16,ROUNDUP(ROW(A44)/5,0),1)</f>
        <v>Caseload 9</v>
      </c>
      <c r="C49" s="139"/>
      <c r="D49" s="140"/>
      <c r="E49" s="140"/>
      <c r="F49" s="141"/>
      <c r="G49" s="5" t="e">
        <f>INDEX('Data Validation (Hide)'!$K$2:$L$9,MATCH(Service!F49,'Data Validation (Hide)'!$K$2:$K$8,0),2)</f>
        <v>#N/A</v>
      </c>
      <c r="H49" s="53" t="str">
        <f t="shared" si="1"/>
        <v/>
      </c>
      <c r="I49" s="188"/>
      <c r="J49" s="188"/>
    </row>
    <row r="50" spans="2:10" ht="15" thickBot="1" x14ac:dyDescent="0.4">
      <c r="B50" s="96" t="str" cm="1">
        <f t="array" ref="B50">INDEX('Data Validation (Hide)'!$B$2:$B$16,ROUNDUP(ROW(A45)/5,0),1)</f>
        <v>Caseload 9</v>
      </c>
      <c r="C50" s="142"/>
      <c r="D50" s="143"/>
      <c r="E50" s="143"/>
      <c r="F50" s="144"/>
      <c r="G50" s="9" t="e">
        <f>INDEX('Data Validation (Hide)'!$K$2:$L$9,MATCH(Service!F50,'Data Validation (Hide)'!$K$2:$K$8,0),2)</f>
        <v>#N/A</v>
      </c>
      <c r="H50" s="54" t="str">
        <f t="shared" si="1"/>
        <v/>
      </c>
      <c r="I50" s="189"/>
      <c r="J50" s="189"/>
    </row>
    <row r="51" spans="2:10" x14ac:dyDescent="0.35">
      <c r="B51" s="94" t="str" cm="1">
        <f t="array" ref="B51">INDEX('Data Validation (Hide)'!$B$2:$B$16,ROUNDUP(ROW(A46)/5,0),1)</f>
        <v>Caseload 10</v>
      </c>
      <c r="C51" s="136"/>
      <c r="D51" s="137"/>
      <c r="E51" s="137"/>
      <c r="F51" s="138"/>
      <c r="G51" s="4" t="e">
        <f>INDEX('Data Validation (Hide)'!$K$2:$L$9,MATCH(Service!F51,'Data Validation (Hide)'!$K$2:$K$8,0),2)</f>
        <v>#N/A</v>
      </c>
      <c r="H51" s="52" t="str">
        <f t="shared" si="1"/>
        <v/>
      </c>
      <c r="I51" s="187">
        <f>SUMIF($E$51:$E$55,1,$H$51:$H$55)</f>
        <v>0</v>
      </c>
      <c r="J51" s="187">
        <f>SUMIF($E$51:$E$55,"&gt;"&amp;1,$H$51:$H$55)</f>
        <v>0</v>
      </c>
    </row>
    <row r="52" spans="2:10" x14ac:dyDescent="0.35">
      <c r="B52" s="95" t="str" cm="1">
        <f t="array" ref="B52">INDEX('Data Validation (Hide)'!$B$2:$B$16,ROUNDUP(ROW(A47)/5,0),1)</f>
        <v>Caseload 10</v>
      </c>
      <c r="C52" s="139"/>
      <c r="D52" s="140"/>
      <c r="E52" s="140"/>
      <c r="F52" s="141"/>
      <c r="G52" s="5" t="e">
        <f>INDEX('Data Validation (Hide)'!$K$2:$L$9,MATCH(Service!F52,'Data Validation (Hide)'!$K$2:$K$8,0),2)</f>
        <v>#N/A</v>
      </c>
      <c r="H52" s="53" t="str">
        <f t="shared" si="1"/>
        <v/>
      </c>
      <c r="I52" s="188"/>
      <c r="J52" s="188"/>
    </row>
    <row r="53" spans="2:10" x14ac:dyDescent="0.35">
      <c r="B53" s="93" t="str" cm="1">
        <f t="array" ref="B53">INDEX('Data Validation (Hide)'!$B$2:$B$16,ROUNDUP(ROW(A48)/5,0),1)</f>
        <v>Caseload 10</v>
      </c>
      <c r="C53" s="139"/>
      <c r="D53" s="140"/>
      <c r="E53" s="140"/>
      <c r="F53" s="141"/>
      <c r="G53" s="5" t="e">
        <f>INDEX('Data Validation (Hide)'!$K$2:$L$9,MATCH(Service!F53,'Data Validation (Hide)'!$K$2:$K$8,0),2)</f>
        <v>#N/A</v>
      </c>
      <c r="H53" s="53" t="str">
        <f t="shared" si="1"/>
        <v/>
      </c>
      <c r="I53" s="188"/>
      <c r="J53" s="188"/>
    </row>
    <row r="54" spans="2:10" x14ac:dyDescent="0.35">
      <c r="B54" s="95" t="str" cm="1">
        <f t="array" ref="B54">INDEX('Data Validation (Hide)'!$B$2:$B$16,ROUNDUP(ROW(A49)/5,0),1)</f>
        <v>Caseload 10</v>
      </c>
      <c r="C54" s="139"/>
      <c r="D54" s="140"/>
      <c r="E54" s="140"/>
      <c r="F54" s="141"/>
      <c r="G54" s="5" t="e">
        <f>INDEX('Data Validation (Hide)'!$K$2:$L$9,MATCH(Service!F54,'Data Validation (Hide)'!$K$2:$K$8,0),2)</f>
        <v>#N/A</v>
      </c>
      <c r="H54" s="53" t="str">
        <f t="shared" si="1"/>
        <v/>
      </c>
      <c r="I54" s="188"/>
      <c r="J54" s="188"/>
    </row>
    <row r="55" spans="2:10" ht="15" thickBot="1" x14ac:dyDescent="0.4">
      <c r="B55" s="96" t="str" cm="1">
        <f t="array" ref="B55">INDEX('Data Validation (Hide)'!$B$2:$B$16,ROUNDUP(ROW(A50)/5,0),1)</f>
        <v>Caseload 10</v>
      </c>
      <c r="C55" s="142"/>
      <c r="D55" s="143"/>
      <c r="E55" s="143"/>
      <c r="F55" s="144"/>
      <c r="G55" s="9" t="e">
        <f>INDEX('Data Validation (Hide)'!$K$2:$L$9,MATCH(Service!F55,'Data Validation (Hide)'!$K$2:$K$8,0),2)</f>
        <v>#N/A</v>
      </c>
      <c r="H55" s="54" t="str">
        <f t="shared" si="1"/>
        <v/>
      </c>
      <c r="I55" s="189"/>
      <c r="J55" s="189"/>
    </row>
    <row r="56" spans="2:10" x14ac:dyDescent="0.35">
      <c r="B56" s="94" t="str" cm="1">
        <f t="array" ref="B56">INDEX('Data Validation (Hide)'!$B$2:$B$16,ROUNDUP(ROW(A51)/5,0),1)</f>
        <v>Caseload 11</v>
      </c>
      <c r="C56" s="136"/>
      <c r="D56" s="137"/>
      <c r="E56" s="137"/>
      <c r="F56" s="138"/>
      <c r="G56" s="4" t="e">
        <f>INDEX('Data Validation (Hide)'!$K$2:$L$9,MATCH(Service!F56,'Data Validation (Hide)'!$K$2:$K$8,0),2)</f>
        <v>#N/A</v>
      </c>
      <c r="H56" s="52" t="str">
        <f t="shared" si="1"/>
        <v/>
      </c>
      <c r="I56" s="187">
        <f>SUMIF($E$56:$E$60,1,$H$56:$H$60)</f>
        <v>0</v>
      </c>
      <c r="J56" s="187">
        <f>SUMIF($E$56:$E$60,"&gt;"&amp;1,$H$56:$H$60)</f>
        <v>0</v>
      </c>
    </row>
    <row r="57" spans="2:10" x14ac:dyDescent="0.35">
      <c r="B57" s="95" t="str" cm="1">
        <f t="array" ref="B57">INDEX('Data Validation (Hide)'!$B$2:$B$16,ROUNDUP(ROW(A52)/5,0),1)</f>
        <v>Caseload 11</v>
      </c>
      <c r="C57" s="139"/>
      <c r="D57" s="140"/>
      <c r="E57" s="140"/>
      <c r="F57" s="141"/>
      <c r="G57" s="5" t="e">
        <f>INDEX('Data Validation (Hide)'!$K$2:$L$9,MATCH(Service!F57,'Data Validation (Hide)'!$K$2:$K$8,0),2)</f>
        <v>#N/A</v>
      </c>
      <c r="H57" s="53" t="str">
        <f t="shared" si="1"/>
        <v/>
      </c>
      <c r="I57" s="188"/>
      <c r="J57" s="188"/>
    </row>
    <row r="58" spans="2:10" x14ac:dyDescent="0.35">
      <c r="B58" s="93" t="str" cm="1">
        <f t="array" ref="B58">INDEX('Data Validation (Hide)'!$B$2:$B$16,ROUNDUP(ROW(A53)/5,0),1)</f>
        <v>Caseload 11</v>
      </c>
      <c r="C58" s="139"/>
      <c r="D58" s="140"/>
      <c r="E58" s="140"/>
      <c r="F58" s="141"/>
      <c r="G58" s="5" t="e">
        <f>INDEX('Data Validation (Hide)'!$K$2:$L$9,MATCH(Service!F58,'Data Validation (Hide)'!$K$2:$K$8,0),2)</f>
        <v>#N/A</v>
      </c>
      <c r="H58" s="53" t="str">
        <f t="shared" si="1"/>
        <v/>
      </c>
      <c r="I58" s="188"/>
      <c r="J58" s="188"/>
    </row>
    <row r="59" spans="2:10" x14ac:dyDescent="0.35">
      <c r="B59" s="95" t="str" cm="1">
        <f t="array" ref="B59">INDEX('Data Validation (Hide)'!$B$2:$B$16,ROUNDUP(ROW(A54)/5,0),1)</f>
        <v>Caseload 11</v>
      </c>
      <c r="C59" s="139"/>
      <c r="D59" s="140"/>
      <c r="E59" s="140"/>
      <c r="F59" s="141"/>
      <c r="G59" s="5" t="e">
        <f>INDEX('Data Validation (Hide)'!$K$2:$L$9,MATCH(Service!F59,'Data Validation (Hide)'!$K$2:$K$8,0),2)</f>
        <v>#N/A</v>
      </c>
      <c r="H59" s="53" t="str">
        <f t="shared" si="1"/>
        <v/>
      </c>
      <c r="I59" s="188"/>
      <c r="J59" s="188"/>
    </row>
    <row r="60" spans="2:10" ht="15" thickBot="1" x14ac:dyDescent="0.4">
      <c r="B60" s="96" t="str" cm="1">
        <f t="array" ref="B60">INDEX('Data Validation (Hide)'!$B$2:$B$16,ROUNDUP(ROW(A55)/5,0),1)</f>
        <v>Caseload 11</v>
      </c>
      <c r="C60" s="142"/>
      <c r="D60" s="143"/>
      <c r="E60" s="143"/>
      <c r="F60" s="144"/>
      <c r="G60" s="9" t="e">
        <f>INDEX('Data Validation (Hide)'!$K$2:$L$9,MATCH(Service!F60,'Data Validation (Hide)'!$K$2:$K$8,0),2)</f>
        <v>#N/A</v>
      </c>
      <c r="H60" s="54" t="str">
        <f t="shared" si="1"/>
        <v/>
      </c>
      <c r="I60" s="189"/>
      <c r="J60" s="189"/>
    </row>
    <row r="61" spans="2:10" x14ac:dyDescent="0.35">
      <c r="B61" s="94" t="str" cm="1">
        <f t="array" ref="B61">INDEX('Data Validation (Hide)'!$B$2:$B$16,ROUNDUP(ROW(A56)/5,0),1)</f>
        <v>Caseload 12</v>
      </c>
      <c r="C61" s="136"/>
      <c r="D61" s="137"/>
      <c r="E61" s="137"/>
      <c r="F61" s="138"/>
      <c r="G61" s="4" t="e">
        <f>INDEX('Data Validation (Hide)'!$K$2:$L$9,MATCH(Service!F61,'Data Validation (Hide)'!$K$2:$K$8,0),2)</f>
        <v>#N/A</v>
      </c>
      <c r="H61" s="52" t="str">
        <f t="shared" si="1"/>
        <v/>
      </c>
      <c r="I61" s="187">
        <f>SUMIF($E$61:$E$65,1,$H$61:$H$65)</f>
        <v>0</v>
      </c>
      <c r="J61" s="187">
        <f>SUMIF($E$61:$E$65,"&gt;"&amp;1,$H$61:$H$65)</f>
        <v>0</v>
      </c>
    </row>
    <row r="62" spans="2:10" x14ac:dyDescent="0.35">
      <c r="B62" s="95" t="str" cm="1">
        <f t="array" ref="B62">INDEX('Data Validation (Hide)'!$B$2:$B$16,ROUNDUP(ROW(A57)/5,0),1)</f>
        <v>Caseload 12</v>
      </c>
      <c r="C62" s="139"/>
      <c r="D62" s="140"/>
      <c r="E62" s="140"/>
      <c r="F62" s="141"/>
      <c r="G62" s="5" t="e">
        <f>INDEX('Data Validation (Hide)'!$K$2:$L$9,MATCH(Service!F62,'Data Validation (Hide)'!$K$2:$K$8,0),2)</f>
        <v>#N/A</v>
      </c>
      <c r="H62" s="53" t="str">
        <f t="shared" si="1"/>
        <v/>
      </c>
      <c r="I62" s="188"/>
      <c r="J62" s="188"/>
    </row>
    <row r="63" spans="2:10" x14ac:dyDescent="0.35">
      <c r="B63" s="93" t="str" cm="1">
        <f t="array" ref="B63">INDEX('Data Validation (Hide)'!$B$2:$B$16,ROUNDUP(ROW(A58)/5,0),1)</f>
        <v>Caseload 12</v>
      </c>
      <c r="C63" s="139"/>
      <c r="D63" s="140"/>
      <c r="E63" s="140"/>
      <c r="F63" s="141"/>
      <c r="G63" s="5" t="e">
        <f>INDEX('Data Validation (Hide)'!$K$2:$L$9,MATCH(Service!F63,'Data Validation (Hide)'!$K$2:$K$8,0),2)</f>
        <v>#N/A</v>
      </c>
      <c r="H63" s="53" t="str">
        <f t="shared" si="1"/>
        <v/>
      </c>
      <c r="I63" s="188"/>
      <c r="J63" s="188"/>
    </row>
    <row r="64" spans="2:10" x14ac:dyDescent="0.35">
      <c r="B64" s="95" t="str" cm="1">
        <f t="array" ref="B64">INDEX('Data Validation (Hide)'!$B$2:$B$16,ROUNDUP(ROW(A59)/5,0),1)</f>
        <v>Caseload 12</v>
      </c>
      <c r="C64" s="139"/>
      <c r="D64" s="140"/>
      <c r="E64" s="140"/>
      <c r="F64" s="141"/>
      <c r="G64" s="5" t="e">
        <f>INDEX('Data Validation (Hide)'!$K$2:$L$9,MATCH(Service!F64,'Data Validation (Hide)'!$K$2:$K$8,0),2)</f>
        <v>#N/A</v>
      </c>
      <c r="H64" s="53" t="str">
        <f t="shared" si="1"/>
        <v/>
      </c>
      <c r="I64" s="188"/>
      <c r="J64" s="188"/>
    </row>
    <row r="65" spans="2:10" ht="15" thickBot="1" x14ac:dyDescent="0.4">
      <c r="B65" s="96" t="str" cm="1">
        <f t="array" ref="B65">INDEX('Data Validation (Hide)'!$B$2:$B$16,ROUNDUP(ROW(A60)/5,0),1)</f>
        <v>Caseload 12</v>
      </c>
      <c r="C65" s="142"/>
      <c r="D65" s="143"/>
      <c r="E65" s="143"/>
      <c r="F65" s="144"/>
      <c r="G65" s="9" t="e">
        <f>INDEX('Data Validation (Hide)'!$K$2:$L$9,MATCH(Service!F65,'Data Validation (Hide)'!$K$2:$K$8,0),2)</f>
        <v>#N/A</v>
      </c>
      <c r="H65" s="54" t="str">
        <f t="shared" si="1"/>
        <v/>
      </c>
      <c r="I65" s="189"/>
      <c r="J65" s="189"/>
    </row>
    <row r="66" spans="2:10" x14ac:dyDescent="0.35">
      <c r="B66" s="94" t="str" cm="1">
        <f t="array" ref="B66">INDEX('Data Validation (Hide)'!$B$2:$B$16,ROUNDUP(ROW(A61)/5,0),1)</f>
        <v>Caseload 13</v>
      </c>
      <c r="C66" s="136"/>
      <c r="D66" s="137"/>
      <c r="E66" s="137"/>
      <c r="F66" s="138"/>
      <c r="G66" s="4" t="e">
        <f>INDEX('Data Validation (Hide)'!$K$2:$L$9,MATCH(Service!F66,'Data Validation (Hide)'!$K$2:$K$8,0),2)</f>
        <v>#N/A</v>
      </c>
      <c r="H66" s="52" t="str">
        <f t="shared" si="1"/>
        <v/>
      </c>
      <c r="I66" s="187">
        <f>SUMIF($E$66:$E$70,1,$H$66:$H$70)</f>
        <v>0</v>
      </c>
      <c r="J66" s="187">
        <f>SUMIF($E$66:$E$70,"&gt;"&amp;1,$H$66:$H$70)</f>
        <v>0</v>
      </c>
    </row>
    <row r="67" spans="2:10" x14ac:dyDescent="0.35">
      <c r="B67" s="95" t="str" cm="1">
        <f t="array" ref="B67">INDEX('Data Validation (Hide)'!$B$2:$B$16,ROUNDUP(ROW(A62)/5,0),1)</f>
        <v>Caseload 13</v>
      </c>
      <c r="C67" s="139"/>
      <c r="D67" s="140"/>
      <c r="E67" s="140"/>
      <c r="F67" s="141"/>
      <c r="G67" s="5" t="e">
        <f>INDEX('Data Validation (Hide)'!$K$2:$L$9,MATCH(Service!F67,'Data Validation (Hide)'!$K$2:$K$8,0),2)</f>
        <v>#N/A</v>
      </c>
      <c r="H67" s="53" t="str">
        <f t="shared" si="1"/>
        <v/>
      </c>
      <c r="I67" s="188"/>
      <c r="J67" s="188"/>
    </row>
    <row r="68" spans="2:10" x14ac:dyDescent="0.35">
      <c r="B68" s="93" t="str" cm="1">
        <f t="array" ref="B68">INDEX('Data Validation (Hide)'!$B$2:$B$16,ROUNDUP(ROW(A63)/5,0),1)</f>
        <v>Caseload 13</v>
      </c>
      <c r="C68" s="139"/>
      <c r="D68" s="140"/>
      <c r="E68" s="140"/>
      <c r="F68" s="141"/>
      <c r="G68" s="5" t="e">
        <f>INDEX('Data Validation (Hide)'!$K$2:$L$9,MATCH(Service!F68,'Data Validation (Hide)'!$K$2:$K$8,0),2)</f>
        <v>#N/A</v>
      </c>
      <c r="H68" s="53" t="str">
        <f t="shared" si="1"/>
        <v/>
      </c>
      <c r="I68" s="188"/>
      <c r="J68" s="188"/>
    </row>
    <row r="69" spans="2:10" x14ac:dyDescent="0.35">
      <c r="B69" s="95" t="str" cm="1">
        <f t="array" ref="B69">INDEX('Data Validation (Hide)'!$B$2:$B$16,ROUNDUP(ROW(A64)/5,0),1)</f>
        <v>Caseload 13</v>
      </c>
      <c r="C69" s="139"/>
      <c r="D69" s="140"/>
      <c r="E69" s="140"/>
      <c r="F69" s="141"/>
      <c r="G69" s="5" t="e">
        <f>INDEX('Data Validation (Hide)'!$K$2:$L$9,MATCH(Service!F69,'Data Validation (Hide)'!$K$2:$K$8,0),2)</f>
        <v>#N/A</v>
      </c>
      <c r="H69" s="53" t="str">
        <f t="shared" si="1"/>
        <v/>
      </c>
      <c r="I69" s="188"/>
      <c r="J69" s="188"/>
    </row>
    <row r="70" spans="2:10" ht="15" thickBot="1" x14ac:dyDescent="0.4">
      <c r="B70" s="96" t="str" cm="1">
        <f t="array" ref="B70">INDEX('Data Validation (Hide)'!$B$2:$B$16,ROUNDUP(ROW(A65)/5,0),1)</f>
        <v>Caseload 13</v>
      </c>
      <c r="C70" s="142"/>
      <c r="D70" s="143"/>
      <c r="E70" s="143"/>
      <c r="F70" s="144"/>
      <c r="G70" s="9" t="e">
        <f>INDEX('Data Validation (Hide)'!$K$2:$L$9,MATCH(Service!F70,'Data Validation (Hide)'!$K$2:$K$8,0),2)</f>
        <v>#N/A</v>
      </c>
      <c r="H70" s="54" t="str">
        <f t="shared" ref="H70:H80" si="2">IFERROR((G70*D70)/E70,"")</f>
        <v/>
      </c>
      <c r="I70" s="189"/>
      <c r="J70" s="189"/>
    </row>
    <row r="71" spans="2:10" x14ac:dyDescent="0.35">
      <c r="B71" s="94" t="str" cm="1">
        <f t="array" ref="B71">INDEX('Data Validation (Hide)'!$B$2:$B$16,ROUNDUP(ROW(A66)/5,0),1)</f>
        <v>Caseload 14</v>
      </c>
      <c r="C71" s="136"/>
      <c r="D71" s="137"/>
      <c r="E71" s="137"/>
      <c r="F71" s="138"/>
      <c r="G71" s="4" t="e">
        <f>INDEX('Data Validation (Hide)'!$K$2:$L$9,MATCH(Service!F71,'Data Validation (Hide)'!$K$2:$K$8,0),2)</f>
        <v>#N/A</v>
      </c>
      <c r="H71" s="52" t="str">
        <f t="shared" si="2"/>
        <v/>
      </c>
      <c r="I71" s="187">
        <f>SUMIF($E$71:$E$75,1,$H$71:$H$75)</f>
        <v>0</v>
      </c>
      <c r="J71" s="187">
        <f>SUMIF($E$71:$E$75,"&gt;"&amp;1,$H$71:$H$75)</f>
        <v>0</v>
      </c>
    </row>
    <row r="72" spans="2:10" x14ac:dyDescent="0.35">
      <c r="B72" s="95" t="str" cm="1">
        <f t="array" ref="B72">INDEX('Data Validation (Hide)'!$B$2:$B$16,ROUNDUP(ROW(A67)/5,0),1)</f>
        <v>Caseload 14</v>
      </c>
      <c r="C72" s="139"/>
      <c r="D72" s="140"/>
      <c r="E72" s="140"/>
      <c r="F72" s="141"/>
      <c r="G72" s="5" t="e">
        <f>INDEX('Data Validation (Hide)'!$K$2:$L$9,MATCH(Service!F72,'Data Validation (Hide)'!$K$2:$K$8,0),2)</f>
        <v>#N/A</v>
      </c>
      <c r="H72" s="53" t="str">
        <f t="shared" si="2"/>
        <v/>
      </c>
      <c r="I72" s="188"/>
      <c r="J72" s="188"/>
    </row>
    <row r="73" spans="2:10" x14ac:dyDescent="0.35">
      <c r="B73" s="93" t="str" cm="1">
        <f t="array" ref="B73">INDEX('Data Validation (Hide)'!$B$2:$B$16,ROUNDUP(ROW(A68)/5,0),1)</f>
        <v>Caseload 14</v>
      </c>
      <c r="C73" s="139"/>
      <c r="D73" s="140"/>
      <c r="E73" s="140"/>
      <c r="F73" s="141"/>
      <c r="G73" s="5" t="e">
        <f>INDEX('Data Validation (Hide)'!$K$2:$L$9,MATCH(Service!F73,'Data Validation (Hide)'!$K$2:$K$8,0),2)</f>
        <v>#N/A</v>
      </c>
      <c r="H73" s="53" t="str">
        <f t="shared" si="2"/>
        <v/>
      </c>
      <c r="I73" s="188"/>
      <c r="J73" s="188"/>
    </row>
    <row r="74" spans="2:10" x14ac:dyDescent="0.35">
      <c r="B74" s="95" t="str" cm="1">
        <f t="array" ref="B74">INDEX('Data Validation (Hide)'!$B$2:$B$16,ROUNDUP(ROW(A69)/5,0),1)</f>
        <v>Caseload 14</v>
      </c>
      <c r="C74" s="139"/>
      <c r="D74" s="140"/>
      <c r="E74" s="140"/>
      <c r="F74" s="141"/>
      <c r="G74" s="5" t="e">
        <f>INDEX('Data Validation (Hide)'!$K$2:$L$9,MATCH(Service!F74,'Data Validation (Hide)'!$K$2:$K$8,0),2)</f>
        <v>#N/A</v>
      </c>
      <c r="H74" s="53" t="str">
        <f t="shared" si="2"/>
        <v/>
      </c>
      <c r="I74" s="188"/>
      <c r="J74" s="188"/>
    </row>
    <row r="75" spans="2:10" ht="15" thickBot="1" x14ac:dyDescent="0.4">
      <c r="B75" s="96" t="str" cm="1">
        <f t="array" ref="B75">INDEX('Data Validation (Hide)'!$B$2:$B$16,ROUNDUP(ROW(A70)/5,0),1)</f>
        <v>Caseload 14</v>
      </c>
      <c r="C75" s="142"/>
      <c r="D75" s="143"/>
      <c r="E75" s="143"/>
      <c r="F75" s="144"/>
      <c r="G75" s="9" t="e">
        <f>INDEX('Data Validation (Hide)'!$K$2:$L$9,MATCH(Service!F75,'Data Validation (Hide)'!$K$2:$K$8,0),2)</f>
        <v>#N/A</v>
      </c>
      <c r="H75" s="54" t="str">
        <f t="shared" si="2"/>
        <v/>
      </c>
      <c r="I75" s="189"/>
      <c r="J75" s="189"/>
    </row>
    <row r="76" spans="2:10" x14ac:dyDescent="0.35">
      <c r="B76" s="94" t="str" cm="1">
        <f t="array" ref="B76">INDEX('Data Validation (Hide)'!$B$2:$B$16,ROUNDUP(ROW(A71)/5,0),1)</f>
        <v>Caseload 15</v>
      </c>
      <c r="C76" s="136"/>
      <c r="D76" s="137"/>
      <c r="E76" s="137"/>
      <c r="F76" s="138"/>
      <c r="G76" s="4" t="e">
        <f>INDEX('Data Validation (Hide)'!$K$2:$L$9,MATCH(Service!F76,'Data Validation (Hide)'!$K$2:$K$8,0),2)</f>
        <v>#N/A</v>
      </c>
      <c r="H76" s="52" t="str">
        <f t="shared" si="2"/>
        <v/>
      </c>
      <c r="I76" s="187">
        <f>SUMIF($E$76:$E$80,1,$H$76:$H$80)</f>
        <v>0</v>
      </c>
      <c r="J76" s="187">
        <f>SUMIF($E$76:$E$80,"&gt;"&amp;1,$H$76:$H$80)</f>
        <v>0</v>
      </c>
    </row>
    <row r="77" spans="2:10" x14ac:dyDescent="0.35">
      <c r="B77" s="95" t="str" cm="1">
        <f t="array" ref="B77">INDEX('Data Validation (Hide)'!$B$2:$B$16,ROUNDUP(ROW(A72)/5,0),1)</f>
        <v>Caseload 15</v>
      </c>
      <c r="C77" s="139"/>
      <c r="D77" s="140"/>
      <c r="E77" s="140"/>
      <c r="F77" s="141"/>
      <c r="G77" s="5" t="e">
        <f>INDEX('Data Validation (Hide)'!$K$2:$L$9,MATCH(Service!F77,'Data Validation (Hide)'!$K$2:$K$8,0),2)</f>
        <v>#N/A</v>
      </c>
      <c r="H77" s="53" t="str">
        <f t="shared" si="2"/>
        <v/>
      </c>
      <c r="I77" s="188"/>
      <c r="J77" s="188"/>
    </row>
    <row r="78" spans="2:10" x14ac:dyDescent="0.35">
      <c r="B78" s="93" t="str" cm="1">
        <f t="array" ref="B78">INDEX('Data Validation (Hide)'!$B$2:$B$16,ROUNDUP(ROW(A73)/5,0),1)</f>
        <v>Caseload 15</v>
      </c>
      <c r="C78" s="139"/>
      <c r="D78" s="140"/>
      <c r="E78" s="140"/>
      <c r="F78" s="141"/>
      <c r="G78" s="5" t="e">
        <f>INDEX('Data Validation (Hide)'!$K$2:$L$9,MATCH(Service!F78,'Data Validation (Hide)'!$K$2:$K$8,0),2)</f>
        <v>#N/A</v>
      </c>
      <c r="H78" s="53" t="str">
        <f t="shared" si="2"/>
        <v/>
      </c>
      <c r="I78" s="188"/>
      <c r="J78" s="188"/>
    </row>
    <row r="79" spans="2:10" x14ac:dyDescent="0.35">
      <c r="B79" s="95" t="str" cm="1">
        <f t="array" ref="B79">INDEX('Data Validation (Hide)'!$B$2:$B$16,ROUNDUP(ROW(A74)/5,0),1)</f>
        <v>Caseload 15</v>
      </c>
      <c r="C79" s="139"/>
      <c r="D79" s="140"/>
      <c r="E79" s="140"/>
      <c r="F79" s="141"/>
      <c r="G79" s="5" t="e">
        <f>INDEX('Data Validation (Hide)'!$K$2:$L$9,MATCH(Service!F79,'Data Validation (Hide)'!$K$2:$K$8,0),2)</f>
        <v>#N/A</v>
      </c>
      <c r="H79" s="53" t="str">
        <f t="shared" si="2"/>
        <v/>
      </c>
      <c r="I79" s="188"/>
      <c r="J79" s="188"/>
    </row>
    <row r="80" spans="2:10" ht="15" thickBot="1" x14ac:dyDescent="0.4">
      <c r="B80" s="96" t="str" cm="1">
        <f t="array" ref="B80">INDEX('Data Validation (Hide)'!$B$2:$B$16,ROUNDUP(ROW(A75)/5,0),1)</f>
        <v>Caseload 15</v>
      </c>
      <c r="C80" s="142"/>
      <c r="D80" s="143"/>
      <c r="E80" s="143"/>
      <c r="F80" s="144"/>
      <c r="G80" s="9" t="e">
        <f>INDEX('Data Validation (Hide)'!$K$2:$L$9,MATCH(Service!F80,'Data Validation (Hide)'!$K$2:$K$8,0),2)</f>
        <v>#N/A</v>
      </c>
      <c r="H80" s="54" t="str">
        <f t="shared" si="2"/>
        <v/>
      </c>
      <c r="I80" s="189"/>
      <c r="J80" s="189"/>
    </row>
    <row r="81" spans="5:10" x14ac:dyDescent="0.35">
      <c r="E81" s="29"/>
      <c r="H81" s="29"/>
      <c r="I81" s="29"/>
      <c r="J81" s="29"/>
    </row>
  </sheetData>
  <sheetProtection algorithmName="SHA-512" hashValue="AT5MyWjJLV0kBcKQjdHlLewmNiz+Oa5tw8DOlOg6Gi6fwKBFqIDQhdba3R14mkF5zGn3FV7cbwDTVSMJH6Uc0Q==" saltValue="LRh5BZskocnRkVhNrUCZSw==" spinCount="100000" sheet="1" formatColumns="0" formatRows="0"/>
  <mergeCells count="30">
    <mergeCell ref="J76:J80"/>
    <mergeCell ref="J46:J50"/>
    <mergeCell ref="J51:J55"/>
    <mergeCell ref="J56:J60"/>
    <mergeCell ref="J61:J65"/>
    <mergeCell ref="J66:J70"/>
    <mergeCell ref="J71:J75"/>
    <mergeCell ref="I71:I75"/>
    <mergeCell ref="I76:I80"/>
    <mergeCell ref="J6:J10"/>
    <mergeCell ref="J11:J15"/>
    <mergeCell ref="J16:J20"/>
    <mergeCell ref="J21:J25"/>
    <mergeCell ref="J26:J30"/>
    <mergeCell ref="J31:J35"/>
    <mergeCell ref="J36:J40"/>
    <mergeCell ref="J41:J45"/>
    <mergeCell ref="I41:I45"/>
    <mergeCell ref="I46:I50"/>
    <mergeCell ref="I51:I55"/>
    <mergeCell ref="I56:I60"/>
    <mergeCell ref="I61:I65"/>
    <mergeCell ref="I66:I70"/>
    <mergeCell ref="I31:I35"/>
    <mergeCell ref="I36:I40"/>
    <mergeCell ref="I6:I10"/>
    <mergeCell ref="I11:I15"/>
    <mergeCell ref="I16:I20"/>
    <mergeCell ref="I21:I25"/>
    <mergeCell ref="I26:I30"/>
  </mergeCell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r:uid="{9B66E3A6-F48A-4A27-B5EE-41D30CACE60F}">
          <x14:formula1>
            <xm:f>'Data Validation (Hide)'!$K$2:$K$9</xm:f>
          </x14:formula1>
          <xm:sqref>F6:F80</xm:sqref>
        </x14:dataValidation>
        <x14:dataValidation type="list" showInputMessage="1" showErrorMessage="1" xr:uid="{D0F55AAE-7EF6-4CEB-B431-619AB41C6058}">
          <x14:formula1>
            <xm:f>'Data Validation (Hide)'!$AB$2:$AB$3</xm:f>
          </x14:formula1>
          <xm:sqref>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A629-4454-45E3-864D-4A5F0F807216}">
  <sheetPr codeName="Sheet15"/>
  <dimension ref="B1:I77"/>
  <sheetViews>
    <sheetView workbookViewId="0">
      <selection activeCell="M17" sqref="M17"/>
    </sheetView>
  </sheetViews>
  <sheetFormatPr defaultRowHeight="14.5" x14ac:dyDescent="0.35"/>
  <cols>
    <col min="2" max="2" width="16.1796875" bestFit="1" customWidth="1"/>
    <col min="3" max="3" width="16.54296875" customWidth="1"/>
    <col min="4" max="4" width="9.81640625" bestFit="1" customWidth="1"/>
    <col min="5" max="5" width="9.81640625" customWidth="1"/>
    <col min="6" max="6" width="22.1796875" bestFit="1" customWidth="1"/>
    <col min="7" max="7" width="11.81640625" bestFit="1" customWidth="1"/>
    <col min="8" max="8" width="27.6328125" bestFit="1" customWidth="1"/>
    <col min="9" max="9" width="11.81640625" bestFit="1" customWidth="1"/>
  </cols>
  <sheetData>
    <row r="1" spans="2:9" x14ac:dyDescent="0.35">
      <c r="F1" t="s">
        <v>186</v>
      </c>
      <c r="H1" t="s">
        <v>188</v>
      </c>
    </row>
    <row r="2" spans="2:9" x14ac:dyDescent="0.35">
      <c r="B2" t="str">
        <f>Service!B5</f>
        <v>Clusters</v>
      </c>
      <c r="C2" t="str">
        <f>Service!D5</f>
        <v>Resource required (minutes)</v>
      </c>
      <c r="D2" t="str">
        <f>Service!E5</f>
        <v>Group size</v>
      </c>
      <c r="E2" t="s">
        <v>244</v>
      </c>
      <c r="F2" t="s">
        <v>184</v>
      </c>
      <c r="G2" t="s">
        <v>185</v>
      </c>
      <c r="H2" t="s">
        <v>184</v>
      </c>
      <c r="I2" t="s">
        <v>185</v>
      </c>
    </row>
    <row r="3" spans="2:9" x14ac:dyDescent="0.35">
      <c r="B3" t="str">
        <f>Service!B6</f>
        <v>Caseload 1</v>
      </c>
      <c r="C3">
        <f>Service!D6</f>
        <v>0</v>
      </c>
      <c r="D3">
        <f>Service!E6</f>
        <v>0</v>
      </c>
      <c r="E3" t="e">
        <f>Service!G6</f>
        <v>#N/A</v>
      </c>
      <c r="F3">
        <f>IF($D3&gt;1,($C3*(ROUNDUP(INDEX('Required Capacity (Hide)'!$B$5:$C$19,MATCH('Service Backing (H)'!$B3,'Required Capacity (Hide)'!$A$5:$A$19,0),1)/$D3,0))/INDEX('Required Capacity (Hide)'!$B$5:$C$19,MATCH('Service Backing (H)'!$B3,'Required Capacity (Hide)'!$A$5:$A$19,0),1))*E3,0)</f>
        <v>0</v>
      </c>
      <c r="G3">
        <f>IF($D3&gt;1,($C3*(ROUNDUP(INDEX('Required Capacity (Hide)'!$B$5:$C$19,MATCH('Service Backing (H)'!$B3,'Required Capacity (Hide)'!$A$5:$A$19,0),2)/$D3,0))/INDEX('Required Capacity (Hide)'!$B$5:$C$19,MATCH('Service Backing (H)'!$B3,'Required Capacity (Hide)'!$A$5:$A$19,0),2))*E3,0)</f>
        <v>0</v>
      </c>
      <c r="H3">
        <f>SUMIF(INDEX($D$3:$D$77,ROW(A1),0):INDEX($D$3:$D$77,ROUNDUP(ROW(A1)/5,0)*5,1),"&gt;"&amp;1,INDEX($F$3:$F$77,ROW(A1),0):INDEX($F$3:$F$77,ROUNDUP(ROW(A1)/5,0)*5,1))</f>
        <v>0</v>
      </c>
      <c r="I3">
        <f>SUMIF(INDEX($D$3:$D$77,ROW(A1),0):INDEX($D$3:$D$77,ROUNDUP(ROW(A1)/5,0)*5,1),"&gt;"&amp;1,INDEX($G$3:$G$77,ROW(A1),0):INDEX($G$3:$G$77,ROUNDUP(ROW(A1)/5,0)*5,1))</f>
        <v>0</v>
      </c>
    </row>
    <row r="4" spans="2:9" x14ac:dyDescent="0.35">
      <c r="B4" t="str">
        <f>Service!B7</f>
        <v>Caseload 1</v>
      </c>
      <c r="C4">
        <f>Service!D7</f>
        <v>0</v>
      </c>
      <c r="D4">
        <f>Service!E7</f>
        <v>0</v>
      </c>
      <c r="E4" t="e">
        <f>Service!G7</f>
        <v>#N/A</v>
      </c>
      <c r="F4">
        <f>IF($D4&gt;1,($C4*(ROUNDUP(INDEX('Required Capacity (Hide)'!$B$5:$C$19,MATCH('Service Backing (H)'!$B4,'Required Capacity (Hide)'!$A$5:$A$19,0),1)/$D4,0))/INDEX('Required Capacity (Hide)'!$B$5:$C$19,MATCH('Service Backing (H)'!$B4,'Required Capacity (Hide)'!$A$5:$A$19,0),1))*E4,0)</f>
        <v>0</v>
      </c>
      <c r="G4">
        <f>IF($D4&gt;1,($C4*(ROUNDUP(INDEX('Required Capacity (Hide)'!$B$5:$C$19,MATCH('Service Backing (H)'!$B4,'Required Capacity (Hide)'!$A$5:$A$19,0),2)/$D4,0))/INDEX('Required Capacity (Hide)'!$B$5:$C$19,MATCH('Service Backing (H)'!$B4,'Required Capacity (Hide)'!$A$5:$A$19,0),2))*E4,0)</f>
        <v>0</v>
      </c>
      <c r="H4">
        <f>SUMIF(INDEX($D$3:$D$77,ROW(A2),0):INDEX($D$3:$D$77,ROUNDUP(ROW(A2)/5,0)*5,1),"&gt;"&amp;1,INDEX($F$3:$F$77,ROW(A2),0):INDEX($F$3:$F$77,ROUNDUP(ROW(A2)/5,0)*5,1))</f>
        <v>0</v>
      </c>
      <c r="I4">
        <f>SUMIF(INDEX($D$3:$D$77,ROW(A2),0):INDEX($D$3:$D$77,ROUNDUP(ROW(A2)/5,0)*5,1),"&gt;"&amp;1,INDEX($G$3:$G$77,ROW(A2),0):INDEX($G$3:$G$77,ROUNDUP(ROW(A2)/5,0)*5,1))</f>
        <v>0</v>
      </c>
    </row>
    <row r="5" spans="2:9" x14ac:dyDescent="0.35">
      <c r="B5" t="str">
        <f>Service!B8</f>
        <v>Caseload 1</v>
      </c>
      <c r="C5">
        <f>Service!D8</f>
        <v>0</v>
      </c>
      <c r="D5">
        <f>Service!E8</f>
        <v>0</v>
      </c>
      <c r="E5" t="e">
        <f>Service!G8</f>
        <v>#N/A</v>
      </c>
      <c r="F5">
        <f>IF($D5&gt;1,($C5*(ROUNDUP(INDEX('Required Capacity (Hide)'!$B$5:$C$19,MATCH('Service Backing (H)'!$B5,'Required Capacity (Hide)'!$A$5:$A$19,0),1)/$D5,0))/INDEX('Required Capacity (Hide)'!$B$5:$C$19,MATCH('Service Backing (H)'!$B5,'Required Capacity (Hide)'!$A$5:$A$19,0),1))*E5,0)</f>
        <v>0</v>
      </c>
      <c r="G5">
        <f>IF($D5&gt;1,($C5*(ROUNDUP(INDEX('Required Capacity (Hide)'!$B$5:$C$19,MATCH('Service Backing (H)'!$B5,'Required Capacity (Hide)'!$A$5:$A$19,0),2)/$D5,0))/INDEX('Required Capacity (Hide)'!$B$5:$C$19,MATCH('Service Backing (H)'!$B5,'Required Capacity (Hide)'!$A$5:$A$19,0),2))*E5,0)</f>
        <v>0</v>
      </c>
      <c r="H5">
        <f>SUMIF(INDEX($D$3:$D$77,ROW(A3),0):INDEX($D$3:$D$77,ROUNDUP(ROW(A3)/5,0)*5,1),"&gt;"&amp;1,INDEX($F$3:$F$77,ROW(A3),0):INDEX($F$3:$F$77,ROUNDUP(ROW(A3)/5,0)*5,1))</f>
        <v>0</v>
      </c>
      <c r="I5">
        <f>SUMIF(INDEX($D$3:$D$77,ROW(A3),0):INDEX($D$3:$D$77,ROUNDUP(ROW(A3)/5,0)*5,1),"&gt;"&amp;1,INDEX($G$3:$G$77,ROW(A3),0):INDEX($G$3:$G$77,ROUNDUP(ROW(A3)/5,0)*5,1))</f>
        <v>0</v>
      </c>
    </row>
    <row r="6" spans="2:9" x14ac:dyDescent="0.35">
      <c r="B6" t="str">
        <f>Service!B9</f>
        <v>Caseload 1</v>
      </c>
      <c r="C6">
        <f>Service!D9</f>
        <v>0</v>
      </c>
      <c r="D6">
        <f>Service!E9</f>
        <v>0</v>
      </c>
      <c r="E6" t="e">
        <f>Service!G9</f>
        <v>#N/A</v>
      </c>
      <c r="F6">
        <f>IF($D6&gt;1,($C6*(ROUNDUP(INDEX('Required Capacity (Hide)'!$B$5:$C$19,MATCH('Service Backing (H)'!$B6,'Required Capacity (Hide)'!$A$5:$A$19,0),1)/$D6,0))/INDEX('Required Capacity (Hide)'!$B$5:$C$19,MATCH('Service Backing (H)'!$B6,'Required Capacity (Hide)'!$A$5:$A$19,0),1))*E6,0)</f>
        <v>0</v>
      </c>
      <c r="G6">
        <f>IF($D6&gt;1,($C6*(ROUNDUP(INDEX('Required Capacity (Hide)'!$B$5:$C$19,MATCH('Service Backing (H)'!$B6,'Required Capacity (Hide)'!$A$5:$A$19,0),2)/$D6,0))/INDEX('Required Capacity (Hide)'!$B$5:$C$19,MATCH('Service Backing (H)'!$B6,'Required Capacity (Hide)'!$A$5:$A$19,0),2))*E6,0)</f>
        <v>0</v>
      </c>
      <c r="H6">
        <f>SUMIF(INDEX($D$3:$D$77,ROW(A4),0):INDEX($D$3:$D$77,ROUNDUP(ROW(A4)/5,0)*5,1),"&gt;"&amp;1,INDEX($F$3:$F$77,ROW(A4),0):INDEX($F$3:$F$77,ROUNDUP(ROW(A4)/5,0)*5,1))</f>
        <v>0</v>
      </c>
      <c r="I6">
        <f>SUMIF(INDEX($D$3:$D$77,ROW(A4),0):INDEX($D$3:$D$77,ROUNDUP(ROW(A4)/5,0)*5,1),"&gt;"&amp;1,INDEX($G$3:$G$77,ROW(A4),0):INDEX($G$3:$G$77,ROUNDUP(ROW(A4)/5,0)*5,1))</f>
        <v>0</v>
      </c>
    </row>
    <row r="7" spans="2:9" x14ac:dyDescent="0.35">
      <c r="B7" t="str">
        <f>Service!B10</f>
        <v>Caseload 1</v>
      </c>
      <c r="C7">
        <f>Service!D10</f>
        <v>0</v>
      </c>
      <c r="D7">
        <f>Service!E10</f>
        <v>0</v>
      </c>
      <c r="E7" t="e">
        <f>Service!G10</f>
        <v>#N/A</v>
      </c>
      <c r="F7">
        <f>IF($D7&gt;1,($C7*(ROUNDUP(INDEX('Required Capacity (Hide)'!$B$5:$C$19,MATCH('Service Backing (H)'!$B7,'Required Capacity (Hide)'!$A$5:$A$19,0),1)/$D7,0))/INDEX('Required Capacity (Hide)'!$B$5:$C$19,MATCH('Service Backing (H)'!$B7,'Required Capacity (Hide)'!$A$5:$A$19,0),1))*E7,0)</f>
        <v>0</v>
      </c>
      <c r="G7">
        <f>IF($D7&gt;1,($C7*(ROUNDUP(INDEX('Required Capacity (Hide)'!$B$5:$C$19,MATCH('Service Backing (H)'!$B7,'Required Capacity (Hide)'!$A$5:$A$19,0),2)/$D7,0))/INDEX('Required Capacity (Hide)'!$B$5:$C$19,MATCH('Service Backing (H)'!$B7,'Required Capacity (Hide)'!$A$5:$A$19,0),2))*E7,0)</f>
        <v>0</v>
      </c>
      <c r="H7">
        <f>SUMIF(INDEX($D$3:$D$77,ROW(A5),0):INDEX($D$3:$D$77,ROUNDUP(ROW(A5)/5,0)*5,1),"&gt;"&amp;1,INDEX($F$3:$F$77,ROW(A5),0):INDEX($F$3:$F$77,ROUNDUP(ROW(A5)/5,0)*5,1))</f>
        <v>0</v>
      </c>
      <c r="I7">
        <f>SUMIF(INDEX($D$3:$D$77,ROW(A5),0):INDEX($D$3:$D$77,ROUNDUP(ROW(A5)/5,0)*5,1),"&gt;"&amp;1,INDEX($G$3:$G$77,ROW(A5),0):INDEX($G$3:$G$77,ROUNDUP(ROW(A5)/5,0)*5,1))</f>
        <v>0</v>
      </c>
    </row>
    <row r="8" spans="2:9" x14ac:dyDescent="0.35">
      <c r="B8" t="str">
        <f>Service!B11</f>
        <v>Caseload 2</v>
      </c>
      <c r="C8">
        <f>Service!D11</f>
        <v>0</v>
      </c>
      <c r="D8">
        <f>Service!E11</f>
        <v>0</v>
      </c>
      <c r="E8" t="e">
        <f>Service!G11</f>
        <v>#N/A</v>
      </c>
      <c r="F8">
        <f>IF($D8&gt;1,($C8*(ROUNDUP(INDEX('Required Capacity (Hide)'!$B$5:$C$19,MATCH('Service Backing (H)'!$B8,'Required Capacity (Hide)'!$A$5:$A$19,0),1)/$D8,0))/INDEX('Required Capacity (Hide)'!$B$5:$C$19,MATCH('Service Backing (H)'!$B8,'Required Capacity (Hide)'!$A$5:$A$19,0),1))*E8,0)</f>
        <v>0</v>
      </c>
      <c r="G8">
        <f>IF($D8&gt;1,($C8*(ROUNDUP(INDEX('Required Capacity (Hide)'!$B$5:$C$19,MATCH('Service Backing (H)'!$B8,'Required Capacity (Hide)'!$A$5:$A$19,0),2)/$D8,0))/INDEX('Required Capacity (Hide)'!$B$5:$C$19,MATCH('Service Backing (H)'!$B8,'Required Capacity (Hide)'!$A$5:$A$19,0),2))*E8,0)</f>
        <v>0</v>
      </c>
      <c r="H8">
        <f>SUMIF(INDEX($D$3:$D$77,ROW(A6),0):INDEX($D$3:$D$77,ROUNDUP(ROW(A6)/5,0)*5,1),"&gt;"&amp;1,INDEX($F$3:$F$77,ROW(A6),0):INDEX($F$3:$F$77,ROUNDUP(ROW(A6)/5,0)*5,1))</f>
        <v>0</v>
      </c>
      <c r="I8">
        <f>SUMIF(INDEX($D$3:$D$77,ROW(A6),0):INDEX($D$3:$D$77,ROUNDUP(ROW(A6)/5,0)*5,1),"&gt;"&amp;1,INDEX($G$3:$G$77,ROW(A6),0):INDEX($G$3:$G$77,ROUNDUP(ROW(A6)/5,0)*5,1))</f>
        <v>0</v>
      </c>
    </row>
    <row r="9" spans="2:9" x14ac:dyDescent="0.35">
      <c r="B9" t="str">
        <f>Service!B12</f>
        <v>Caseload 2</v>
      </c>
      <c r="C9">
        <f>Service!D12</f>
        <v>0</v>
      </c>
      <c r="D9">
        <f>Service!E12</f>
        <v>0</v>
      </c>
      <c r="E9" t="e">
        <f>Service!G12</f>
        <v>#N/A</v>
      </c>
      <c r="F9">
        <f>IF($D9&gt;1,($C9*(ROUNDUP(INDEX('Required Capacity (Hide)'!$B$5:$C$19,MATCH('Service Backing (H)'!$B9,'Required Capacity (Hide)'!$A$5:$A$19,0),1)/$D9,0))/INDEX('Required Capacity (Hide)'!$B$5:$C$19,MATCH('Service Backing (H)'!$B9,'Required Capacity (Hide)'!$A$5:$A$19,0),1))*E9,0)</f>
        <v>0</v>
      </c>
      <c r="G9">
        <f>IF($D9&gt;1,($C9*(ROUNDUP(INDEX('Required Capacity (Hide)'!$B$5:$C$19,MATCH('Service Backing (H)'!$B9,'Required Capacity (Hide)'!$A$5:$A$19,0),2)/$D9,0))/INDEX('Required Capacity (Hide)'!$B$5:$C$19,MATCH('Service Backing (H)'!$B9,'Required Capacity (Hide)'!$A$5:$A$19,0),2))*E9,0)</f>
        <v>0</v>
      </c>
      <c r="H9">
        <f>SUMIF(INDEX($D$3:$D$77,ROW(A7),0):INDEX($D$3:$D$77,ROUNDUP(ROW(A7)/5,0)*5,1),"&gt;"&amp;1,INDEX($F$3:$F$77,ROW(A7),0):INDEX($F$3:$F$77,ROUNDUP(ROW(A7)/5,0)*5,1))</f>
        <v>0</v>
      </c>
      <c r="I9">
        <f>SUMIF(INDEX($D$3:$D$77,ROW(A7),0):INDEX($D$3:$D$77,ROUNDUP(ROW(A7)/5,0)*5,1),"&gt;"&amp;1,INDEX($G$3:$G$77,ROW(A7),0):INDEX($G$3:$G$77,ROUNDUP(ROW(A7)/5,0)*5,1))</f>
        <v>0</v>
      </c>
    </row>
    <row r="10" spans="2:9" x14ac:dyDescent="0.35">
      <c r="B10" t="str">
        <f>Service!B13</f>
        <v>Caseload 2</v>
      </c>
      <c r="C10">
        <f>Service!D13</f>
        <v>0</v>
      </c>
      <c r="D10">
        <f>Service!E13</f>
        <v>0</v>
      </c>
      <c r="E10" t="e">
        <f>Service!G13</f>
        <v>#N/A</v>
      </c>
      <c r="F10">
        <f>IF($D10&gt;1,($C10*(ROUNDUP(INDEX('Required Capacity (Hide)'!$B$5:$C$19,MATCH('Service Backing (H)'!$B10,'Required Capacity (Hide)'!$A$5:$A$19,0),1)/$D10,0))/INDEX('Required Capacity (Hide)'!$B$5:$C$19,MATCH('Service Backing (H)'!$B10,'Required Capacity (Hide)'!$A$5:$A$19,0),1))*E10,0)</f>
        <v>0</v>
      </c>
      <c r="G10">
        <f>IF($D10&gt;1,($C10*(ROUNDUP(INDEX('Required Capacity (Hide)'!$B$5:$C$19,MATCH('Service Backing (H)'!$B10,'Required Capacity (Hide)'!$A$5:$A$19,0),2)/$D10,0))/INDEX('Required Capacity (Hide)'!$B$5:$C$19,MATCH('Service Backing (H)'!$B10,'Required Capacity (Hide)'!$A$5:$A$19,0),2))*E10,0)</f>
        <v>0</v>
      </c>
      <c r="H10">
        <f>SUMIF(INDEX($D$3:$D$77,ROW(A8),0):INDEX($D$3:$D$77,ROUNDUP(ROW(A8)/5,0)*5,1),"&gt;"&amp;1,INDEX($F$3:$F$77,ROW(A8),0):INDEX($F$3:$F$77,ROUNDUP(ROW(A8)/5,0)*5,1))</f>
        <v>0</v>
      </c>
      <c r="I10">
        <f>SUMIF(INDEX($D$3:$D$77,ROW(A8),0):INDEX($D$3:$D$77,ROUNDUP(ROW(A8)/5,0)*5,1),"&gt;"&amp;1,INDEX($G$3:$G$77,ROW(A8),0):INDEX($G$3:$G$77,ROUNDUP(ROW(A8)/5,0)*5,1))</f>
        <v>0</v>
      </c>
    </row>
    <row r="11" spans="2:9" x14ac:dyDescent="0.35">
      <c r="B11" t="str">
        <f>Service!B14</f>
        <v>Caseload 2</v>
      </c>
      <c r="C11">
        <f>Service!D14</f>
        <v>0</v>
      </c>
      <c r="D11">
        <f>Service!E14</f>
        <v>0</v>
      </c>
      <c r="E11" t="e">
        <f>Service!G14</f>
        <v>#N/A</v>
      </c>
      <c r="F11">
        <f>IF($D11&gt;1,($C11*(ROUNDUP(INDEX('Required Capacity (Hide)'!$B$5:$C$19,MATCH('Service Backing (H)'!$B11,'Required Capacity (Hide)'!$A$5:$A$19,0),1)/$D11,0))/INDEX('Required Capacity (Hide)'!$B$5:$C$19,MATCH('Service Backing (H)'!$B11,'Required Capacity (Hide)'!$A$5:$A$19,0),1))*E11,0)</f>
        <v>0</v>
      </c>
      <c r="G11">
        <f>IF($D11&gt;1,($C11*(ROUNDUP(INDEX('Required Capacity (Hide)'!$B$5:$C$19,MATCH('Service Backing (H)'!$B11,'Required Capacity (Hide)'!$A$5:$A$19,0),2)/$D11,0))/INDEX('Required Capacity (Hide)'!$B$5:$C$19,MATCH('Service Backing (H)'!$B11,'Required Capacity (Hide)'!$A$5:$A$19,0),2))*E11,0)</f>
        <v>0</v>
      </c>
      <c r="H11">
        <f>SUMIF(INDEX($D$3:$D$77,ROW(A9),0):INDEX($D$3:$D$77,ROUNDUP(ROW(A9)/5,0)*5,1),"&gt;"&amp;1,INDEX($F$3:$F$77,ROW(A9),0):INDEX($F$3:$F$77,ROUNDUP(ROW(A9)/5,0)*5,1))</f>
        <v>0</v>
      </c>
      <c r="I11">
        <f>SUMIF(INDEX($D$3:$D$77,ROW(A9),0):INDEX($D$3:$D$77,ROUNDUP(ROW(A9)/5,0)*5,1),"&gt;"&amp;1,INDEX($G$3:$G$77,ROW(A9),0):INDEX($G$3:$G$77,ROUNDUP(ROW(A9)/5,0)*5,1))</f>
        <v>0</v>
      </c>
    </row>
    <row r="12" spans="2:9" x14ac:dyDescent="0.35">
      <c r="B12" t="str">
        <f>Service!B15</f>
        <v>Caseload 2</v>
      </c>
      <c r="C12">
        <f>Service!D15</f>
        <v>0</v>
      </c>
      <c r="D12">
        <f>Service!E15</f>
        <v>0</v>
      </c>
      <c r="E12" t="e">
        <f>Service!G15</f>
        <v>#N/A</v>
      </c>
      <c r="F12">
        <f>IF($D12&gt;1,($C12*(ROUNDUP(INDEX('Required Capacity (Hide)'!$B$5:$C$19,MATCH('Service Backing (H)'!$B12,'Required Capacity (Hide)'!$A$5:$A$19,0),1)/$D12,0))/INDEX('Required Capacity (Hide)'!$B$5:$C$19,MATCH('Service Backing (H)'!$B12,'Required Capacity (Hide)'!$A$5:$A$19,0),1))*E12,0)</f>
        <v>0</v>
      </c>
      <c r="G12">
        <f>IF($D12&gt;1,($C12*(ROUNDUP(INDEX('Required Capacity (Hide)'!$B$5:$C$19,MATCH('Service Backing (H)'!$B12,'Required Capacity (Hide)'!$A$5:$A$19,0),2)/$D12,0))/INDEX('Required Capacity (Hide)'!$B$5:$C$19,MATCH('Service Backing (H)'!$B12,'Required Capacity (Hide)'!$A$5:$A$19,0),2))*E12,0)</f>
        <v>0</v>
      </c>
      <c r="H12">
        <f>SUMIF(INDEX($D$3:$D$77,ROW(A10),0):INDEX($D$3:$D$77,ROUNDUP(ROW(A10)/5,0)*5,1),"&gt;"&amp;1,INDEX($F$3:$F$77,ROW(A10),0):INDEX($F$3:$F$77,ROUNDUP(ROW(A10)/5,0)*5,1))</f>
        <v>0</v>
      </c>
      <c r="I12">
        <f>SUMIF(INDEX($D$3:$D$77,ROW(A10),0):INDEX($D$3:$D$77,ROUNDUP(ROW(A10)/5,0)*5,1),"&gt;"&amp;1,INDEX($G$3:$G$77,ROW(A10),0):INDEX($G$3:$G$77,ROUNDUP(ROW(A10)/5,0)*5,1))</f>
        <v>0</v>
      </c>
    </row>
    <row r="13" spans="2:9" x14ac:dyDescent="0.35">
      <c r="B13" t="str">
        <f>Service!B16</f>
        <v>Caseload 3</v>
      </c>
      <c r="C13">
        <f>Service!D16</f>
        <v>0</v>
      </c>
      <c r="D13">
        <f>Service!E16</f>
        <v>0</v>
      </c>
      <c r="E13" t="e">
        <f>Service!G16</f>
        <v>#N/A</v>
      </c>
      <c r="F13">
        <f>IF($D13&gt;1,($C13*(ROUNDUP(INDEX('Required Capacity (Hide)'!$B$5:$C$19,MATCH('Service Backing (H)'!$B13,'Required Capacity (Hide)'!$A$5:$A$19,0),1)/$D13,0))/INDEX('Required Capacity (Hide)'!$B$5:$C$19,MATCH('Service Backing (H)'!$B13,'Required Capacity (Hide)'!$A$5:$A$19,0),1))*E13,0)</f>
        <v>0</v>
      </c>
      <c r="G13">
        <f>IF($D13&gt;1,($C13*(ROUNDUP(INDEX('Required Capacity (Hide)'!$B$5:$C$19,MATCH('Service Backing (H)'!$B13,'Required Capacity (Hide)'!$A$5:$A$19,0),2)/$D13,0))/INDEX('Required Capacity (Hide)'!$B$5:$C$19,MATCH('Service Backing (H)'!$B13,'Required Capacity (Hide)'!$A$5:$A$19,0),2))*E13,0)</f>
        <v>0</v>
      </c>
      <c r="H13">
        <f>SUMIF(INDEX($D$3:$D$77,ROW(A11),0):INDEX($D$3:$D$77,ROUNDUP(ROW(A11)/5,0)*5,1),"&gt;"&amp;1,INDEX($F$3:$F$77,ROW(A11),0):INDEX($F$3:$F$77,ROUNDUP(ROW(A11)/5,0)*5,1))</f>
        <v>0</v>
      </c>
      <c r="I13">
        <f>SUMIF(INDEX($D$3:$D$77,ROW(A11),0):INDEX($D$3:$D$77,ROUNDUP(ROW(A11)/5,0)*5,1),"&gt;"&amp;1,INDEX($G$3:$G$77,ROW(A11),0):INDEX($G$3:$G$77,ROUNDUP(ROW(A11)/5,0)*5,1))</f>
        <v>0</v>
      </c>
    </row>
    <row r="14" spans="2:9" x14ac:dyDescent="0.35">
      <c r="B14" t="str">
        <f>Service!B17</f>
        <v>Caseload 3</v>
      </c>
      <c r="C14">
        <f>Service!D17</f>
        <v>0</v>
      </c>
      <c r="D14">
        <f>Service!E17</f>
        <v>0</v>
      </c>
      <c r="E14" t="e">
        <f>Service!G17</f>
        <v>#N/A</v>
      </c>
      <c r="F14">
        <f>IF($D14&gt;1,($C14*(ROUNDUP(INDEX('Required Capacity (Hide)'!$B$5:$C$19,MATCH('Service Backing (H)'!$B14,'Required Capacity (Hide)'!$A$5:$A$19,0),1)/$D14,0))/INDEX('Required Capacity (Hide)'!$B$5:$C$19,MATCH('Service Backing (H)'!$B14,'Required Capacity (Hide)'!$A$5:$A$19,0),1))*E14,0)</f>
        <v>0</v>
      </c>
      <c r="G14">
        <f>IF($D14&gt;1,($C14*(ROUNDUP(INDEX('Required Capacity (Hide)'!$B$5:$C$19,MATCH('Service Backing (H)'!$B14,'Required Capacity (Hide)'!$A$5:$A$19,0),2)/$D14,0))/INDEX('Required Capacity (Hide)'!$B$5:$C$19,MATCH('Service Backing (H)'!$B14,'Required Capacity (Hide)'!$A$5:$A$19,0),2))*E14,0)</f>
        <v>0</v>
      </c>
      <c r="H14">
        <f>SUMIF(INDEX($D$3:$D$77,ROW(A12),0):INDEX($D$3:$D$77,ROUNDUP(ROW(A12)/5,0)*5,1),"&gt;"&amp;1,INDEX($F$3:$F$77,ROW(A12),0):INDEX($F$3:$F$77,ROUNDUP(ROW(A12)/5,0)*5,1))</f>
        <v>0</v>
      </c>
      <c r="I14">
        <f>SUMIF(INDEX($D$3:$D$77,ROW(A12),0):INDEX($D$3:$D$77,ROUNDUP(ROW(A12)/5,0)*5,1),"&gt;"&amp;1,INDEX($G$3:$G$77,ROW(A12),0):INDEX($G$3:$G$77,ROUNDUP(ROW(A12)/5,0)*5,1))</f>
        <v>0</v>
      </c>
    </row>
    <row r="15" spans="2:9" x14ac:dyDescent="0.35">
      <c r="B15" t="str">
        <f>Service!B18</f>
        <v>Caseload 3</v>
      </c>
      <c r="C15">
        <f>Service!D18</f>
        <v>0</v>
      </c>
      <c r="D15">
        <f>Service!E18</f>
        <v>0</v>
      </c>
      <c r="E15" t="e">
        <f>Service!G18</f>
        <v>#N/A</v>
      </c>
      <c r="F15">
        <f>IF($D15&gt;1,($C15*(ROUNDUP(INDEX('Required Capacity (Hide)'!$B$5:$C$19,MATCH('Service Backing (H)'!$B15,'Required Capacity (Hide)'!$A$5:$A$19,0),1)/$D15,0))/INDEX('Required Capacity (Hide)'!$B$5:$C$19,MATCH('Service Backing (H)'!$B15,'Required Capacity (Hide)'!$A$5:$A$19,0),1))*E15,0)</f>
        <v>0</v>
      </c>
      <c r="G15">
        <f>IF($D15&gt;1,($C15*(ROUNDUP(INDEX('Required Capacity (Hide)'!$B$5:$C$19,MATCH('Service Backing (H)'!$B15,'Required Capacity (Hide)'!$A$5:$A$19,0),2)/$D15,0))/INDEX('Required Capacity (Hide)'!$B$5:$C$19,MATCH('Service Backing (H)'!$B15,'Required Capacity (Hide)'!$A$5:$A$19,0),2))*E15,0)</f>
        <v>0</v>
      </c>
      <c r="H15">
        <f>SUMIF(INDEX($D$3:$D$77,ROW(A13),0):INDEX($D$3:$D$77,ROUNDUP(ROW(A13)/5,0)*5,1),"&gt;"&amp;1,INDEX($F$3:$F$77,ROW(A13),0):INDEX($F$3:$F$77,ROUNDUP(ROW(A13)/5,0)*5,1))</f>
        <v>0</v>
      </c>
      <c r="I15">
        <f>SUMIF(INDEX($D$3:$D$77,ROW(A13),0):INDEX($D$3:$D$77,ROUNDUP(ROW(A13)/5,0)*5,1),"&gt;"&amp;1,INDEX($G$3:$G$77,ROW(A13),0):INDEX($G$3:$G$77,ROUNDUP(ROW(A13)/5,0)*5,1))</f>
        <v>0</v>
      </c>
    </row>
    <row r="16" spans="2:9" x14ac:dyDescent="0.35">
      <c r="B16" t="str">
        <f>Service!B19</f>
        <v>Caseload 3</v>
      </c>
      <c r="C16">
        <f>Service!D19</f>
        <v>0</v>
      </c>
      <c r="D16">
        <f>Service!E19</f>
        <v>0</v>
      </c>
      <c r="E16" t="e">
        <f>Service!G19</f>
        <v>#N/A</v>
      </c>
      <c r="F16">
        <f>IF($D16&gt;1,($C16*(ROUNDUP(INDEX('Required Capacity (Hide)'!$B$5:$C$19,MATCH('Service Backing (H)'!$B16,'Required Capacity (Hide)'!$A$5:$A$19,0),1)/$D16,0))/INDEX('Required Capacity (Hide)'!$B$5:$C$19,MATCH('Service Backing (H)'!$B16,'Required Capacity (Hide)'!$A$5:$A$19,0),1))*E16,0)</f>
        <v>0</v>
      </c>
      <c r="G16">
        <f>IF($D16&gt;1,($C16*(ROUNDUP(INDEX('Required Capacity (Hide)'!$B$5:$C$19,MATCH('Service Backing (H)'!$B16,'Required Capacity (Hide)'!$A$5:$A$19,0),2)/$D16,0))/INDEX('Required Capacity (Hide)'!$B$5:$C$19,MATCH('Service Backing (H)'!$B16,'Required Capacity (Hide)'!$A$5:$A$19,0),2))*E16,0)</f>
        <v>0</v>
      </c>
      <c r="H16">
        <f>SUMIF(INDEX($D$3:$D$77,ROW(A14),0):INDEX($D$3:$D$77,ROUNDUP(ROW(A14)/5,0)*5,1),"&gt;"&amp;1,INDEX($F$3:$F$77,ROW(A14),0):INDEX($F$3:$F$77,ROUNDUP(ROW(A14)/5,0)*5,1))</f>
        <v>0</v>
      </c>
      <c r="I16">
        <f>SUMIF(INDEX($D$3:$D$77,ROW(A14),0):INDEX($D$3:$D$77,ROUNDUP(ROW(A14)/5,0)*5,1),"&gt;"&amp;1,INDEX($G$3:$G$77,ROW(A14),0):INDEX($G$3:$G$77,ROUNDUP(ROW(A14)/5,0)*5,1))</f>
        <v>0</v>
      </c>
    </row>
    <row r="17" spans="2:9" x14ac:dyDescent="0.35">
      <c r="B17" t="str">
        <f>Service!B20</f>
        <v>Caseload 3</v>
      </c>
      <c r="C17">
        <f>Service!D20</f>
        <v>0</v>
      </c>
      <c r="D17">
        <f>Service!E20</f>
        <v>0</v>
      </c>
      <c r="E17" t="e">
        <f>Service!G20</f>
        <v>#N/A</v>
      </c>
      <c r="F17">
        <f>IF($D17&gt;1,($C17*(ROUNDUP(INDEX('Required Capacity (Hide)'!$B$5:$C$19,MATCH('Service Backing (H)'!$B17,'Required Capacity (Hide)'!$A$5:$A$19,0),1)/$D17,0))/INDEX('Required Capacity (Hide)'!$B$5:$C$19,MATCH('Service Backing (H)'!$B17,'Required Capacity (Hide)'!$A$5:$A$19,0),1))*E17,0)</f>
        <v>0</v>
      </c>
      <c r="G17">
        <f>IF($D17&gt;1,($C17*(ROUNDUP(INDEX('Required Capacity (Hide)'!$B$5:$C$19,MATCH('Service Backing (H)'!$B17,'Required Capacity (Hide)'!$A$5:$A$19,0),2)/$D17,0))/INDEX('Required Capacity (Hide)'!$B$5:$C$19,MATCH('Service Backing (H)'!$B17,'Required Capacity (Hide)'!$A$5:$A$19,0),2))*E17,0)</f>
        <v>0</v>
      </c>
      <c r="H17">
        <f>SUMIF(INDEX($D$3:$D$77,ROW(A15),0):INDEX($D$3:$D$77,ROUNDUP(ROW(A15)/5,0)*5,1),"&gt;"&amp;1,INDEX($F$3:$F$77,ROW(A15),0):INDEX($F$3:$F$77,ROUNDUP(ROW(A15)/5,0)*5,1))</f>
        <v>0</v>
      </c>
      <c r="I17">
        <f>SUMIF(INDEX($D$3:$D$77,ROW(A15),0):INDEX($D$3:$D$77,ROUNDUP(ROW(A15)/5,0)*5,1),"&gt;"&amp;1,INDEX($G$3:$G$77,ROW(A15),0):INDEX($G$3:$G$77,ROUNDUP(ROW(A15)/5,0)*5,1))</f>
        <v>0</v>
      </c>
    </row>
    <row r="18" spans="2:9" x14ac:dyDescent="0.35">
      <c r="B18" t="str">
        <f>Service!B21</f>
        <v>Caseload 4</v>
      </c>
      <c r="C18">
        <f>Service!D21</f>
        <v>0</v>
      </c>
      <c r="D18">
        <f>Service!E21</f>
        <v>0</v>
      </c>
      <c r="E18" t="e">
        <f>Service!G21</f>
        <v>#N/A</v>
      </c>
      <c r="F18">
        <f>IF($D18&gt;1,($C18*(ROUNDUP(INDEX('Required Capacity (Hide)'!$B$5:$C$19,MATCH('Service Backing (H)'!$B18,'Required Capacity (Hide)'!$A$5:$A$19,0),1)/$D18,0))/INDEX('Required Capacity (Hide)'!$B$5:$C$19,MATCH('Service Backing (H)'!$B18,'Required Capacity (Hide)'!$A$5:$A$19,0),1))*E18,0)</f>
        <v>0</v>
      </c>
      <c r="G18">
        <f>IF($D18&gt;1,($C18*(ROUNDUP(INDEX('Required Capacity (Hide)'!$B$5:$C$19,MATCH('Service Backing (H)'!$B18,'Required Capacity (Hide)'!$A$5:$A$19,0),2)/$D18,0))/INDEX('Required Capacity (Hide)'!$B$5:$C$19,MATCH('Service Backing (H)'!$B18,'Required Capacity (Hide)'!$A$5:$A$19,0),2))*E18,0)</f>
        <v>0</v>
      </c>
      <c r="H18">
        <f>SUMIF(INDEX($D$3:$D$77,ROW(A16),0):INDEX($D$3:$D$77,ROUNDUP(ROW(A16)/5,0)*5,1),"&gt;"&amp;1,INDEX($F$3:$F$77,ROW(A16),0):INDEX($F$3:$F$77,ROUNDUP(ROW(A16)/5,0)*5,1))</f>
        <v>0</v>
      </c>
      <c r="I18">
        <f>SUMIF(INDEX($D$3:$D$77,ROW(A16),0):INDEX($D$3:$D$77,ROUNDUP(ROW(A16)/5,0)*5,1),"&gt;"&amp;1,INDEX($G$3:$G$77,ROW(A16),0):INDEX($G$3:$G$77,ROUNDUP(ROW(A16)/5,0)*5,1))</f>
        <v>0</v>
      </c>
    </row>
    <row r="19" spans="2:9" x14ac:dyDescent="0.35">
      <c r="B19" t="str">
        <f>Service!B22</f>
        <v>Caseload 4</v>
      </c>
      <c r="C19">
        <f>Service!D22</f>
        <v>0</v>
      </c>
      <c r="D19">
        <f>Service!E22</f>
        <v>0</v>
      </c>
      <c r="E19" t="e">
        <f>Service!G22</f>
        <v>#N/A</v>
      </c>
      <c r="F19">
        <f>IF($D19&gt;1,($C19*(ROUNDUP(INDEX('Required Capacity (Hide)'!$B$5:$C$19,MATCH('Service Backing (H)'!$B19,'Required Capacity (Hide)'!$A$5:$A$19,0),1)/$D19,0))/INDEX('Required Capacity (Hide)'!$B$5:$C$19,MATCH('Service Backing (H)'!$B19,'Required Capacity (Hide)'!$A$5:$A$19,0),1))*E19,0)</f>
        <v>0</v>
      </c>
      <c r="G19">
        <f>IF($D19&gt;1,($C19*(ROUNDUP(INDEX('Required Capacity (Hide)'!$B$5:$C$19,MATCH('Service Backing (H)'!$B19,'Required Capacity (Hide)'!$A$5:$A$19,0),2)/$D19,0))/INDEX('Required Capacity (Hide)'!$B$5:$C$19,MATCH('Service Backing (H)'!$B19,'Required Capacity (Hide)'!$A$5:$A$19,0),2))*E19,0)</f>
        <v>0</v>
      </c>
      <c r="H19">
        <f>SUMIF(INDEX($D$3:$D$77,ROW(A17),0):INDEX($D$3:$D$77,ROUNDUP(ROW(A17)/5,0)*5,1),"&gt;"&amp;1,INDEX($F$3:$F$77,ROW(A17),0):INDEX($F$3:$F$77,ROUNDUP(ROW(A17)/5,0)*5,1))</f>
        <v>0</v>
      </c>
      <c r="I19">
        <f>SUMIF(INDEX($D$3:$D$77,ROW(A17),0):INDEX($D$3:$D$77,ROUNDUP(ROW(A17)/5,0)*5,1),"&gt;"&amp;1,INDEX($G$3:$G$77,ROW(A17),0):INDEX($G$3:$G$77,ROUNDUP(ROW(A17)/5,0)*5,1))</f>
        <v>0</v>
      </c>
    </row>
    <row r="20" spans="2:9" x14ac:dyDescent="0.35">
      <c r="B20" t="str">
        <f>Service!B23</f>
        <v>Caseload 4</v>
      </c>
      <c r="C20">
        <f>Service!D23</f>
        <v>0</v>
      </c>
      <c r="D20">
        <f>Service!E23</f>
        <v>0</v>
      </c>
      <c r="E20" t="e">
        <f>Service!G23</f>
        <v>#N/A</v>
      </c>
      <c r="F20">
        <f>IF($D20&gt;1,($C20*(ROUNDUP(INDEX('Required Capacity (Hide)'!$B$5:$C$19,MATCH('Service Backing (H)'!$B20,'Required Capacity (Hide)'!$A$5:$A$19,0),1)/$D20,0))/INDEX('Required Capacity (Hide)'!$B$5:$C$19,MATCH('Service Backing (H)'!$B20,'Required Capacity (Hide)'!$A$5:$A$19,0),1))*E20,0)</f>
        <v>0</v>
      </c>
      <c r="G20">
        <f>IF($D20&gt;1,($C20*(ROUNDUP(INDEX('Required Capacity (Hide)'!$B$5:$C$19,MATCH('Service Backing (H)'!$B20,'Required Capacity (Hide)'!$A$5:$A$19,0),2)/$D20,0))/INDEX('Required Capacity (Hide)'!$B$5:$C$19,MATCH('Service Backing (H)'!$B20,'Required Capacity (Hide)'!$A$5:$A$19,0),2))*E20,0)</f>
        <v>0</v>
      </c>
      <c r="H20">
        <f>SUMIF(INDEX($D$3:$D$77,ROW(A18),0):INDEX($D$3:$D$77,ROUNDUP(ROW(A18)/5,0)*5,1),"&gt;"&amp;1,INDEX($F$3:$F$77,ROW(A18),0):INDEX($F$3:$F$77,ROUNDUP(ROW(A18)/5,0)*5,1))</f>
        <v>0</v>
      </c>
      <c r="I20">
        <f>SUMIF(INDEX($D$3:$D$77,ROW(A18),0):INDEX($D$3:$D$77,ROUNDUP(ROW(A18)/5,0)*5,1),"&gt;"&amp;1,INDEX($G$3:$G$77,ROW(A18),0):INDEX($G$3:$G$77,ROUNDUP(ROW(A18)/5,0)*5,1))</f>
        <v>0</v>
      </c>
    </row>
    <row r="21" spans="2:9" x14ac:dyDescent="0.35">
      <c r="B21" t="str">
        <f>Service!B24</f>
        <v>Caseload 4</v>
      </c>
      <c r="C21">
        <f>Service!D24</f>
        <v>0</v>
      </c>
      <c r="D21">
        <f>Service!E24</f>
        <v>0</v>
      </c>
      <c r="E21" t="e">
        <f>Service!G24</f>
        <v>#N/A</v>
      </c>
      <c r="F21">
        <f>IF($D21&gt;1,($C21*(ROUNDUP(INDEX('Required Capacity (Hide)'!$B$5:$C$19,MATCH('Service Backing (H)'!$B21,'Required Capacity (Hide)'!$A$5:$A$19,0),1)/$D21,0))/INDEX('Required Capacity (Hide)'!$B$5:$C$19,MATCH('Service Backing (H)'!$B21,'Required Capacity (Hide)'!$A$5:$A$19,0),1))*E21,0)</f>
        <v>0</v>
      </c>
      <c r="G21">
        <f>IF($D21&gt;1,($C21*(ROUNDUP(INDEX('Required Capacity (Hide)'!$B$5:$C$19,MATCH('Service Backing (H)'!$B21,'Required Capacity (Hide)'!$A$5:$A$19,0),2)/$D21,0))/INDEX('Required Capacity (Hide)'!$B$5:$C$19,MATCH('Service Backing (H)'!$B21,'Required Capacity (Hide)'!$A$5:$A$19,0),2))*E21,0)</f>
        <v>0</v>
      </c>
      <c r="H21">
        <f>SUMIF(INDEX($D$3:$D$77,ROW(A19),0):INDEX($D$3:$D$77,ROUNDUP(ROW(A19)/5,0)*5,1),"&gt;"&amp;1,INDEX($F$3:$F$77,ROW(A19),0):INDEX($F$3:$F$77,ROUNDUP(ROW(A19)/5,0)*5,1))</f>
        <v>0</v>
      </c>
      <c r="I21">
        <f>SUMIF(INDEX($D$3:$D$77,ROW(A19),0):INDEX($D$3:$D$77,ROUNDUP(ROW(A19)/5,0)*5,1),"&gt;"&amp;1,INDEX($G$3:$G$77,ROW(A19),0):INDEX($G$3:$G$77,ROUNDUP(ROW(A19)/5,0)*5,1))</f>
        <v>0</v>
      </c>
    </row>
    <row r="22" spans="2:9" x14ac:dyDescent="0.35">
      <c r="B22" t="str">
        <f>Service!B25</f>
        <v>Caseload 4</v>
      </c>
      <c r="C22">
        <f>Service!D25</f>
        <v>0</v>
      </c>
      <c r="D22">
        <f>Service!E25</f>
        <v>0</v>
      </c>
      <c r="E22" t="e">
        <f>Service!G25</f>
        <v>#N/A</v>
      </c>
      <c r="F22">
        <f>IF($D22&gt;1,($C22*(ROUNDUP(INDEX('Required Capacity (Hide)'!$B$5:$C$19,MATCH('Service Backing (H)'!$B22,'Required Capacity (Hide)'!$A$5:$A$19,0),1)/$D22,0))/INDEX('Required Capacity (Hide)'!$B$5:$C$19,MATCH('Service Backing (H)'!$B22,'Required Capacity (Hide)'!$A$5:$A$19,0),1))*E22,0)</f>
        <v>0</v>
      </c>
      <c r="G22">
        <f>IF($D22&gt;1,($C22*(ROUNDUP(INDEX('Required Capacity (Hide)'!$B$5:$C$19,MATCH('Service Backing (H)'!$B22,'Required Capacity (Hide)'!$A$5:$A$19,0),2)/$D22,0))/INDEX('Required Capacity (Hide)'!$B$5:$C$19,MATCH('Service Backing (H)'!$B22,'Required Capacity (Hide)'!$A$5:$A$19,0),2))*E22,0)</f>
        <v>0</v>
      </c>
      <c r="H22">
        <f>SUMIF(INDEX($D$3:$D$77,ROW(A20),0):INDEX($D$3:$D$77,ROUNDUP(ROW(A20)/5,0)*5,1),"&gt;"&amp;1,INDEX($F$3:$F$77,ROW(A20),0):INDEX($F$3:$F$77,ROUNDUP(ROW(A20)/5,0)*5,1))</f>
        <v>0</v>
      </c>
      <c r="I22">
        <f>SUMIF(INDEX($D$3:$D$77,ROW(A20),0):INDEX($D$3:$D$77,ROUNDUP(ROW(A20)/5,0)*5,1),"&gt;"&amp;1,INDEX($G$3:$G$77,ROW(A20),0):INDEX($G$3:$G$77,ROUNDUP(ROW(A20)/5,0)*5,1))</f>
        <v>0</v>
      </c>
    </row>
    <row r="23" spans="2:9" x14ac:dyDescent="0.35">
      <c r="B23" t="str">
        <f>Service!B26</f>
        <v>Caseload 5</v>
      </c>
      <c r="C23">
        <f>Service!D26</f>
        <v>0</v>
      </c>
      <c r="D23">
        <f>Service!E26</f>
        <v>0</v>
      </c>
      <c r="E23" t="e">
        <f>Service!G26</f>
        <v>#N/A</v>
      </c>
      <c r="F23">
        <f>IF($D23&gt;1,($C23*(ROUNDUP(INDEX('Required Capacity (Hide)'!$B$5:$C$19,MATCH('Service Backing (H)'!$B23,'Required Capacity (Hide)'!$A$5:$A$19,0),1)/$D23,0))/INDEX('Required Capacity (Hide)'!$B$5:$C$19,MATCH('Service Backing (H)'!$B23,'Required Capacity (Hide)'!$A$5:$A$19,0),1))*E23,0)</f>
        <v>0</v>
      </c>
      <c r="G23">
        <f>IF($D23&gt;1,($C23*(ROUNDUP(INDEX('Required Capacity (Hide)'!$B$5:$C$19,MATCH('Service Backing (H)'!$B23,'Required Capacity (Hide)'!$A$5:$A$19,0),2)/$D23,0))/INDEX('Required Capacity (Hide)'!$B$5:$C$19,MATCH('Service Backing (H)'!$B23,'Required Capacity (Hide)'!$A$5:$A$19,0),2))*E23,0)</f>
        <v>0</v>
      </c>
      <c r="H23">
        <f>SUMIF(INDEX($D$3:$D$77,ROW(A21),0):INDEX($D$3:$D$77,ROUNDUP(ROW(A21)/5,0)*5,1),"&gt;"&amp;1,INDEX($F$3:$F$77,ROW(A21),0):INDEX($F$3:$F$77,ROUNDUP(ROW(A21)/5,0)*5,1))</f>
        <v>0</v>
      </c>
      <c r="I23">
        <f>SUMIF(INDEX($D$3:$D$77,ROW(A21),0):INDEX($D$3:$D$77,ROUNDUP(ROW(A21)/5,0)*5,1),"&gt;"&amp;1,INDEX($G$3:$G$77,ROW(A21),0):INDEX($G$3:$G$77,ROUNDUP(ROW(A21)/5,0)*5,1))</f>
        <v>0</v>
      </c>
    </row>
    <row r="24" spans="2:9" x14ac:dyDescent="0.35">
      <c r="B24" t="str">
        <f>Service!B27</f>
        <v>Caseload 5</v>
      </c>
      <c r="C24">
        <f>Service!D27</f>
        <v>0</v>
      </c>
      <c r="D24">
        <f>Service!E27</f>
        <v>0</v>
      </c>
      <c r="E24" t="e">
        <f>Service!G27</f>
        <v>#N/A</v>
      </c>
      <c r="F24">
        <f>IF($D24&gt;1,($C24*(ROUNDUP(INDEX('Required Capacity (Hide)'!$B$5:$C$19,MATCH('Service Backing (H)'!$B24,'Required Capacity (Hide)'!$A$5:$A$19,0),1)/$D24,0))/INDEX('Required Capacity (Hide)'!$B$5:$C$19,MATCH('Service Backing (H)'!$B24,'Required Capacity (Hide)'!$A$5:$A$19,0),1))*E24,0)</f>
        <v>0</v>
      </c>
      <c r="G24">
        <f>IF($D24&gt;1,($C24*(ROUNDUP(INDEX('Required Capacity (Hide)'!$B$5:$C$19,MATCH('Service Backing (H)'!$B24,'Required Capacity (Hide)'!$A$5:$A$19,0),2)/$D24,0))/INDEX('Required Capacity (Hide)'!$B$5:$C$19,MATCH('Service Backing (H)'!$B24,'Required Capacity (Hide)'!$A$5:$A$19,0),2))*E24,0)</f>
        <v>0</v>
      </c>
      <c r="H24">
        <f>SUMIF(INDEX($D$3:$D$77,ROW(A22),0):INDEX($D$3:$D$77,ROUNDUP(ROW(A22)/5,0)*5,1),"&gt;"&amp;1,INDEX($F$3:$F$77,ROW(A22),0):INDEX($F$3:$F$77,ROUNDUP(ROW(A22)/5,0)*5,1))</f>
        <v>0</v>
      </c>
      <c r="I24">
        <f>SUMIF(INDEX($D$3:$D$77,ROW(A22),0):INDEX($D$3:$D$77,ROUNDUP(ROW(A22)/5,0)*5,1),"&gt;"&amp;1,INDEX($G$3:$G$77,ROW(A22),0):INDEX($G$3:$G$77,ROUNDUP(ROW(A22)/5,0)*5,1))</f>
        <v>0</v>
      </c>
    </row>
    <row r="25" spans="2:9" x14ac:dyDescent="0.35">
      <c r="B25" t="str">
        <f>Service!B28</f>
        <v>Caseload 5</v>
      </c>
      <c r="C25">
        <f>Service!D28</f>
        <v>0</v>
      </c>
      <c r="D25">
        <f>Service!E28</f>
        <v>0</v>
      </c>
      <c r="E25" t="e">
        <f>Service!G28</f>
        <v>#N/A</v>
      </c>
      <c r="F25">
        <f>IF($D25&gt;1,($C25*(ROUNDUP(INDEX('Required Capacity (Hide)'!$B$5:$C$19,MATCH('Service Backing (H)'!$B25,'Required Capacity (Hide)'!$A$5:$A$19,0),1)/$D25,0))/INDEX('Required Capacity (Hide)'!$B$5:$C$19,MATCH('Service Backing (H)'!$B25,'Required Capacity (Hide)'!$A$5:$A$19,0),1))*E25,0)</f>
        <v>0</v>
      </c>
      <c r="G25">
        <f>IF($D25&gt;1,($C25*(ROUNDUP(INDEX('Required Capacity (Hide)'!$B$5:$C$19,MATCH('Service Backing (H)'!$B25,'Required Capacity (Hide)'!$A$5:$A$19,0),2)/$D25,0))/INDEX('Required Capacity (Hide)'!$B$5:$C$19,MATCH('Service Backing (H)'!$B25,'Required Capacity (Hide)'!$A$5:$A$19,0),2))*E25,0)</f>
        <v>0</v>
      </c>
      <c r="H25">
        <f>SUMIF(INDEX($D$3:$D$77,ROW(A23),0):INDEX($D$3:$D$77,ROUNDUP(ROW(A23)/5,0)*5,1),"&gt;"&amp;1,INDEX($F$3:$F$77,ROW(A23),0):INDEX($F$3:$F$77,ROUNDUP(ROW(A23)/5,0)*5,1))</f>
        <v>0</v>
      </c>
      <c r="I25">
        <f>SUMIF(INDEX($D$3:$D$77,ROW(A23),0):INDEX($D$3:$D$77,ROUNDUP(ROW(A23)/5,0)*5,1),"&gt;"&amp;1,INDEX($G$3:$G$77,ROW(A23),0):INDEX($G$3:$G$77,ROUNDUP(ROW(A23)/5,0)*5,1))</f>
        <v>0</v>
      </c>
    </row>
    <row r="26" spans="2:9" x14ac:dyDescent="0.35">
      <c r="B26" t="str">
        <f>Service!B29</f>
        <v>Caseload 5</v>
      </c>
      <c r="C26">
        <f>Service!D29</f>
        <v>0</v>
      </c>
      <c r="D26">
        <f>Service!E29</f>
        <v>0</v>
      </c>
      <c r="E26" t="e">
        <f>Service!G29</f>
        <v>#N/A</v>
      </c>
      <c r="F26">
        <f>IF($D26&gt;1,($C26*(ROUNDUP(INDEX('Required Capacity (Hide)'!$B$5:$C$19,MATCH('Service Backing (H)'!$B26,'Required Capacity (Hide)'!$A$5:$A$19,0),1)/$D26,0))/INDEX('Required Capacity (Hide)'!$B$5:$C$19,MATCH('Service Backing (H)'!$B26,'Required Capacity (Hide)'!$A$5:$A$19,0),1))*E26,0)</f>
        <v>0</v>
      </c>
      <c r="G26">
        <f>IF($D26&gt;1,($C26*(ROUNDUP(INDEX('Required Capacity (Hide)'!$B$5:$C$19,MATCH('Service Backing (H)'!$B26,'Required Capacity (Hide)'!$A$5:$A$19,0),2)/$D26,0))/INDEX('Required Capacity (Hide)'!$B$5:$C$19,MATCH('Service Backing (H)'!$B26,'Required Capacity (Hide)'!$A$5:$A$19,0),2))*E26,0)</f>
        <v>0</v>
      </c>
      <c r="H26">
        <f>SUMIF(INDEX($D$3:$D$77,ROW(A24),0):INDEX($D$3:$D$77,ROUNDUP(ROW(A24)/5,0)*5,1),"&gt;"&amp;1,INDEX($F$3:$F$77,ROW(A24),0):INDEX($F$3:$F$77,ROUNDUP(ROW(A24)/5,0)*5,1))</f>
        <v>0</v>
      </c>
      <c r="I26">
        <f>SUMIF(INDEX($D$3:$D$77,ROW(A24),0):INDEX($D$3:$D$77,ROUNDUP(ROW(A24)/5,0)*5,1),"&gt;"&amp;1,INDEX($G$3:$G$77,ROW(A24),0):INDEX($G$3:$G$77,ROUNDUP(ROW(A24)/5,0)*5,1))</f>
        <v>0</v>
      </c>
    </row>
    <row r="27" spans="2:9" x14ac:dyDescent="0.35">
      <c r="B27" t="str">
        <f>Service!B30</f>
        <v>Caseload 5</v>
      </c>
      <c r="C27">
        <f>Service!D30</f>
        <v>0</v>
      </c>
      <c r="D27">
        <f>Service!E30</f>
        <v>0</v>
      </c>
      <c r="E27" t="e">
        <f>Service!G30</f>
        <v>#N/A</v>
      </c>
      <c r="F27">
        <f>IF($D27&gt;1,($C27*(ROUNDUP(INDEX('Required Capacity (Hide)'!$B$5:$C$19,MATCH('Service Backing (H)'!$B27,'Required Capacity (Hide)'!$A$5:$A$19,0),1)/$D27,0))/INDEX('Required Capacity (Hide)'!$B$5:$C$19,MATCH('Service Backing (H)'!$B27,'Required Capacity (Hide)'!$A$5:$A$19,0),1))*E27,0)</f>
        <v>0</v>
      </c>
      <c r="G27">
        <f>IF($D27&gt;1,($C27*(ROUNDUP(INDEX('Required Capacity (Hide)'!$B$5:$C$19,MATCH('Service Backing (H)'!$B27,'Required Capacity (Hide)'!$A$5:$A$19,0),2)/$D27,0))/INDEX('Required Capacity (Hide)'!$B$5:$C$19,MATCH('Service Backing (H)'!$B27,'Required Capacity (Hide)'!$A$5:$A$19,0),2))*E27,0)</f>
        <v>0</v>
      </c>
      <c r="H27">
        <f>SUMIF(INDEX($D$3:$D$77,ROW(A25),0):INDEX($D$3:$D$77,ROUNDUP(ROW(A25)/5,0)*5,1),"&gt;"&amp;1,INDEX($F$3:$F$77,ROW(A25),0):INDEX($F$3:$F$77,ROUNDUP(ROW(A25)/5,0)*5,1))</f>
        <v>0</v>
      </c>
      <c r="I27">
        <f>SUMIF(INDEX($D$3:$D$77,ROW(A25),0):INDEX($D$3:$D$77,ROUNDUP(ROW(A25)/5,0)*5,1),"&gt;"&amp;1,INDEX($G$3:$G$77,ROW(A25),0):INDEX($G$3:$G$77,ROUNDUP(ROW(A25)/5,0)*5,1))</f>
        <v>0</v>
      </c>
    </row>
    <row r="28" spans="2:9" x14ac:dyDescent="0.35">
      <c r="B28" t="str">
        <f>Service!B31</f>
        <v>Caseload 6</v>
      </c>
      <c r="C28">
        <f>Service!D31</f>
        <v>0</v>
      </c>
      <c r="D28">
        <f>Service!E31</f>
        <v>0</v>
      </c>
      <c r="E28" t="e">
        <f>Service!G31</f>
        <v>#N/A</v>
      </c>
      <c r="F28">
        <f>IF($D28&gt;1,($C28*(ROUNDUP(INDEX('Required Capacity (Hide)'!$B$5:$C$19,MATCH('Service Backing (H)'!$B28,'Required Capacity (Hide)'!$A$5:$A$19,0),1)/$D28,0))/INDEX('Required Capacity (Hide)'!$B$5:$C$19,MATCH('Service Backing (H)'!$B28,'Required Capacity (Hide)'!$A$5:$A$19,0),1))*E28,0)</f>
        <v>0</v>
      </c>
      <c r="G28">
        <f>IF($D28&gt;1,($C28*(ROUNDUP(INDEX('Required Capacity (Hide)'!$B$5:$C$19,MATCH('Service Backing (H)'!$B28,'Required Capacity (Hide)'!$A$5:$A$19,0),2)/$D28,0))/INDEX('Required Capacity (Hide)'!$B$5:$C$19,MATCH('Service Backing (H)'!$B28,'Required Capacity (Hide)'!$A$5:$A$19,0),2))*E28,0)</f>
        <v>0</v>
      </c>
      <c r="H28">
        <f>SUMIF(INDEX($D$3:$D$77,ROW(A26),0):INDEX($D$3:$D$77,ROUNDUP(ROW(A26)/5,0)*5,1),"&gt;"&amp;1,INDEX($F$3:$F$77,ROW(A26),0):INDEX($F$3:$F$77,ROUNDUP(ROW(A26)/5,0)*5,1))</f>
        <v>0</v>
      </c>
      <c r="I28">
        <f>SUMIF(INDEX($D$3:$D$77,ROW(A26),0):INDEX($D$3:$D$77,ROUNDUP(ROW(A26)/5,0)*5,1),"&gt;"&amp;1,INDEX($G$3:$G$77,ROW(A26),0):INDEX($G$3:$G$77,ROUNDUP(ROW(A26)/5,0)*5,1))</f>
        <v>0</v>
      </c>
    </row>
    <row r="29" spans="2:9" x14ac:dyDescent="0.35">
      <c r="B29" t="str">
        <f>Service!B32</f>
        <v>Caseload 6</v>
      </c>
      <c r="C29">
        <f>Service!D32</f>
        <v>0</v>
      </c>
      <c r="D29">
        <f>Service!E32</f>
        <v>0</v>
      </c>
      <c r="E29" t="e">
        <f>Service!G32</f>
        <v>#N/A</v>
      </c>
      <c r="F29">
        <f>IF($D29&gt;1,($C29*(ROUNDUP(INDEX('Required Capacity (Hide)'!$B$5:$C$19,MATCH('Service Backing (H)'!$B29,'Required Capacity (Hide)'!$A$5:$A$19,0),1)/$D29,0))/INDEX('Required Capacity (Hide)'!$B$5:$C$19,MATCH('Service Backing (H)'!$B29,'Required Capacity (Hide)'!$A$5:$A$19,0),1))*E29,0)</f>
        <v>0</v>
      </c>
      <c r="G29">
        <f>IF($D29&gt;1,($C29*(ROUNDUP(INDEX('Required Capacity (Hide)'!$B$5:$C$19,MATCH('Service Backing (H)'!$B29,'Required Capacity (Hide)'!$A$5:$A$19,0),2)/$D29,0))/INDEX('Required Capacity (Hide)'!$B$5:$C$19,MATCH('Service Backing (H)'!$B29,'Required Capacity (Hide)'!$A$5:$A$19,0),2))*E29,0)</f>
        <v>0</v>
      </c>
      <c r="H29">
        <f>SUMIF(INDEX($D$3:$D$77,ROW(A27),0):INDEX($D$3:$D$77,ROUNDUP(ROW(A27)/5,0)*5,1),"&gt;"&amp;1,INDEX($F$3:$F$77,ROW(A27),0):INDEX($F$3:$F$77,ROUNDUP(ROW(A27)/5,0)*5,1))</f>
        <v>0</v>
      </c>
      <c r="I29">
        <f>SUMIF(INDEX($D$3:$D$77,ROW(A27),0):INDEX($D$3:$D$77,ROUNDUP(ROW(A27)/5,0)*5,1),"&gt;"&amp;1,INDEX($G$3:$G$77,ROW(A27),0):INDEX($G$3:$G$77,ROUNDUP(ROW(A27)/5,0)*5,1))</f>
        <v>0</v>
      </c>
    </row>
    <row r="30" spans="2:9" x14ac:dyDescent="0.35">
      <c r="B30" t="str">
        <f>Service!B33</f>
        <v>Caseload 6</v>
      </c>
      <c r="C30">
        <f>Service!D33</f>
        <v>0</v>
      </c>
      <c r="D30">
        <f>Service!E33</f>
        <v>0</v>
      </c>
      <c r="E30" t="e">
        <f>Service!G33</f>
        <v>#N/A</v>
      </c>
      <c r="F30">
        <f>IF($D30&gt;1,($C30*(ROUNDUP(INDEX('Required Capacity (Hide)'!$B$5:$C$19,MATCH('Service Backing (H)'!$B30,'Required Capacity (Hide)'!$A$5:$A$19,0),1)/$D30,0))/INDEX('Required Capacity (Hide)'!$B$5:$C$19,MATCH('Service Backing (H)'!$B30,'Required Capacity (Hide)'!$A$5:$A$19,0),1))*E30,0)</f>
        <v>0</v>
      </c>
      <c r="G30">
        <f>IF($D30&gt;1,($C30*(ROUNDUP(INDEX('Required Capacity (Hide)'!$B$5:$C$19,MATCH('Service Backing (H)'!$B30,'Required Capacity (Hide)'!$A$5:$A$19,0),2)/$D30,0))/INDEX('Required Capacity (Hide)'!$B$5:$C$19,MATCH('Service Backing (H)'!$B30,'Required Capacity (Hide)'!$A$5:$A$19,0),2))*E30,0)</f>
        <v>0</v>
      </c>
      <c r="H30">
        <f>SUMIF(INDEX($D$3:$D$77,ROW(A28),0):INDEX($D$3:$D$77,ROUNDUP(ROW(A28)/5,0)*5,1),"&gt;"&amp;1,INDEX($F$3:$F$77,ROW(A28),0):INDEX($F$3:$F$77,ROUNDUP(ROW(A28)/5,0)*5,1))</f>
        <v>0</v>
      </c>
      <c r="I30">
        <f>SUMIF(INDEX($D$3:$D$77,ROW(A28),0):INDEX($D$3:$D$77,ROUNDUP(ROW(A28)/5,0)*5,1),"&gt;"&amp;1,INDEX($G$3:$G$77,ROW(A28),0):INDEX($G$3:$G$77,ROUNDUP(ROW(A28)/5,0)*5,1))</f>
        <v>0</v>
      </c>
    </row>
    <row r="31" spans="2:9" x14ac:dyDescent="0.35">
      <c r="B31" t="str">
        <f>Service!B34</f>
        <v>Caseload 6</v>
      </c>
      <c r="C31">
        <f>Service!D34</f>
        <v>0</v>
      </c>
      <c r="D31">
        <f>Service!E34</f>
        <v>0</v>
      </c>
      <c r="E31" t="e">
        <f>Service!G34</f>
        <v>#N/A</v>
      </c>
      <c r="F31">
        <f>IF($D31&gt;1,($C31*(ROUNDUP(INDEX('Required Capacity (Hide)'!$B$5:$C$19,MATCH('Service Backing (H)'!$B31,'Required Capacity (Hide)'!$A$5:$A$19,0),1)/$D31,0))/INDEX('Required Capacity (Hide)'!$B$5:$C$19,MATCH('Service Backing (H)'!$B31,'Required Capacity (Hide)'!$A$5:$A$19,0),1))*E31,0)</f>
        <v>0</v>
      </c>
      <c r="G31">
        <f>IF($D31&gt;1,($C31*(ROUNDUP(INDEX('Required Capacity (Hide)'!$B$5:$C$19,MATCH('Service Backing (H)'!$B31,'Required Capacity (Hide)'!$A$5:$A$19,0),2)/$D31,0))/INDEX('Required Capacity (Hide)'!$B$5:$C$19,MATCH('Service Backing (H)'!$B31,'Required Capacity (Hide)'!$A$5:$A$19,0),2))*E31,0)</f>
        <v>0</v>
      </c>
      <c r="H31">
        <f>SUMIF(INDEX($D$3:$D$77,ROW(A29),0):INDEX($D$3:$D$77,ROUNDUP(ROW(A29)/5,0)*5,1),"&gt;"&amp;1,INDEX($F$3:$F$77,ROW(A29),0):INDEX($F$3:$F$77,ROUNDUP(ROW(A29)/5,0)*5,1))</f>
        <v>0</v>
      </c>
      <c r="I31">
        <f>SUMIF(INDEX($D$3:$D$77,ROW(A29),0):INDEX($D$3:$D$77,ROUNDUP(ROW(A29)/5,0)*5,1),"&gt;"&amp;1,INDEX($G$3:$G$77,ROW(A29),0):INDEX($G$3:$G$77,ROUNDUP(ROW(A29)/5,0)*5,1))</f>
        <v>0</v>
      </c>
    </row>
    <row r="32" spans="2:9" x14ac:dyDescent="0.35">
      <c r="B32" t="str">
        <f>Service!B35</f>
        <v>Caseload 6</v>
      </c>
      <c r="C32">
        <f>Service!D35</f>
        <v>0</v>
      </c>
      <c r="D32">
        <f>Service!E35</f>
        <v>0</v>
      </c>
      <c r="E32" t="e">
        <f>Service!G35</f>
        <v>#N/A</v>
      </c>
      <c r="F32">
        <f>IF($D32&gt;1,($C32*(ROUNDUP(INDEX('Required Capacity (Hide)'!$B$5:$C$19,MATCH('Service Backing (H)'!$B32,'Required Capacity (Hide)'!$A$5:$A$19,0),1)/$D32,0))/INDEX('Required Capacity (Hide)'!$B$5:$C$19,MATCH('Service Backing (H)'!$B32,'Required Capacity (Hide)'!$A$5:$A$19,0),1))*E32,0)</f>
        <v>0</v>
      </c>
      <c r="G32">
        <f>IF($D32&gt;1,($C32*(ROUNDUP(INDEX('Required Capacity (Hide)'!$B$5:$C$19,MATCH('Service Backing (H)'!$B32,'Required Capacity (Hide)'!$A$5:$A$19,0),2)/$D32,0))/INDEX('Required Capacity (Hide)'!$B$5:$C$19,MATCH('Service Backing (H)'!$B32,'Required Capacity (Hide)'!$A$5:$A$19,0),2))*E32,0)</f>
        <v>0</v>
      </c>
      <c r="H32">
        <f>SUMIF(INDEX($D$3:$D$77,ROW(A30),0):INDEX($D$3:$D$77,ROUNDUP(ROW(A30)/5,0)*5,1),"&gt;"&amp;1,INDEX($F$3:$F$77,ROW(A30),0):INDEX($F$3:$F$77,ROUNDUP(ROW(A30)/5,0)*5,1))</f>
        <v>0</v>
      </c>
      <c r="I32">
        <f>SUMIF(INDEX($D$3:$D$77,ROW(A30),0):INDEX($D$3:$D$77,ROUNDUP(ROW(A30)/5,0)*5,1),"&gt;"&amp;1,INDEX($G$3:$G$77,ROW(A30),0):INDEX($G$3:$G$77,ROUNDUP(ROW(A30)/5,0)*5,1))</f>
        <v>0</v>
      </c>
    </row>
    <row r="33" spans="2:9" x14ac:dyDescent="0.35">
      <c r="B33" t="str">
        <f>Service!B36</f>
        <v>Caseload 7</v>
      </c>
      <c r="C33">
        <f>Service!D36</f>
        <v>0</v>
      </c>
      <c r="D33">
        <f>Service!E36</f>
        <v>0</v>
      </c>
      <c r="E33" t="e">
        <f>Service!G36</f>
        <v>#N/A</v>
      </c>
      <c r="F33">
        <f>IF($D33&gt;1,($C33*(ROUNDUP(INDEX('Required Capacity (Hide)'!$B$5:$C$19,MATCH('Service Backing (H)'!$B33,'Required Capacity (Hide)'!$A$5:$A$19,0),1)/$D33,0))/INDEX('Required Capacity (Hide)'!$B$5:$C$19,MATCH('Service Backing (H)'!$B33,'Required Capacity (Hide)'!$A$5:$A$19,0),1))*E33,0)</f>
        <v>0</v>
      </c>
      <c r="G33">
        <f>IF($D33&gt;1,($C33*(ROUNDUP(INDEX('Required Capacity (Hide)'!$B$5:$C$19,MATCH('Service Backing (H)'!$B33,'Required Capacity (Hide)'!$A$5:$A$19,0),2)/$D33,0))/INDEX('Required Capacity (Hide)'!$B$5:$C$19,MATCH('Service Backing (H)'!$B33,'Required Capacity (Hide)'!$A$5:$A$19,0),2))*E33,0)</f>
        <v>0</v>
      </c>
      <c r="H33">
        <f>SUMIF(INDEX($D$3:$D$77,ROW(A31),0):INDEX($D$3:$D$77,ROUNDUP(ROW(A31)/5,0)*5,1),"&gt;"&amp;1,INDEX($F$3:$F$77,ROW(A31),0):INDEX($F$3:$F$77,ROUNDUP(ROW(A31)/5,0)*5,1))</f>
        <v>0</v>
      </c>
      <c r="I33">
        <f>SUMIF(INDEX($D$3:$D$77,ROW(A31),0):INDEX($D$3:$D$77,ROUNDUP(ROW(A31)/5,0)*5,1),"&gt;"&amp;1,INDEX($G$3:$G$77,ROW(A31),0):INDEX($G$3:$G$77,ROUNDUP(ROW(A31)/5,0)*5,1))</f>
        <v>0</v>
      </c>
    </row>
    <row r="34" spans="2:9" x14ac:dyDescent="0.35">
      <c r="B34" t="str">
        <f>Service!B37</f>
        <v>Caseload 7</v>
      </c>
      <c r="C34">
        <f>Service!D37</f>
        <v>0</v>
      </c>
      <c r="D34">
        <f>Service!E37</f>
        <v>0</v>
      </c>
      <c r="E34" t="e">
        <f>Service!G37</f>
        <v>#N/A</v>
      </c>
      <c r="F34">
        <f>IF($D34&gt;1,($C34*(ROUNDUP(INDEX('Required Capacity (Hide)'!$B$5:$C$19,MATCH('Service Backing (H)'!$B34,'Required Capacity (Hide)'!$A$5:$A$19,0),1)/$D34,0))/INDEX('Required Capacity (Hide)'!$B$5:$C$19,MATCH('Service Backing (H)'!$B34,'Required Capacity (Hide)'!$A$5:$A$19,0),1))*E34,0)</f>
        <v>0</v>
      </c>
      <c r="G34">
        <f>IF($D34&gt;1,($C34*(ROUNDUP(INDEX('Required Capacity (Hide)'!$B$5:$C$19,MATCH('Service Backing (H)'!$B34,'Required Capacity (Hide)'!$A$5:$A$19,0),2)/$D34,0))/INDEX('Required Capacity (Hide)'!$B$5:$C$19,MATCH('Service Backing (H)'!$B34,'Required Capacity (Hide)'!$A$5:$A$19,0),2))*E34,0)</f>
        <v>0</v>
      </c>
      <c r="H34">
        <f>SUMIF(INDEX($D$3:$D$77,ROW(A32),0):INDEX($D$3:$D$77,ROUNDUP(ROW(A32)/5,0)*5,1),"&gt;"&amp;1,INDEX($F$3:$F$77,ROW(A32),0):INDEX($F$3:$F$77,ROUNDUP(ROW(A32)/5,0)*5,1))</f>
        <v>0</v>
      </c>
      <c r="I34">
        <f>SUMIF(INDEX($D$3:$D$77,ROW(A32),0):INDEX($D$3:$D$77,ROUNDUP(ROW(A32)/5,0)*5,1),"&gt;"&amp;1,INDEX($G$3:$G$77,ROW(A32),0):INDEX($G$3:$G$77,ROUNDUP(ROW(A32)/5,0)*5,1))</f>
        <v>0</v>
      </c>
    </row>
    <row r="35" spans="2:9" x14ac:dyDescent="0.35">
      <c r="B35" t="str">
        <f>Service!B38</f>
        <v>Caseload 7</v>
      </c>
      <c r="C35">
        <f>Service!D38</f>
        <v>0</v>
      </c>
      <c r="D35">
        <f>Service!E38</f>
        <v>0</v>
      </c>
      <c r="E35" t="e">
        <f>Service!G38</f>
        <v>#N/A</v>
      </c>
      <c r="F35">
        <f>IF($D35&gt;1,($C35*(ROUNDUP(INDEX('Required Capacity (Hide)'!$B$5:$C$19,MATCH('Service Backing (H)'!$B35,'Required Capacity (Hide)'!$A$5:$A$19,0),1)/$D35,0))/INDEX('Required Capacity (Hide)'!$B$5:$C$19,MATCH('Service Backing (H)'!$B35,'Required Capacity (Hide)'!$A$5:$A$19,0),1))*E35,0)</f>
        <v>0</v>
      </c>
      <c r="G35">
        <f>IF($D35&gt;1,($C35*(ROUNDUP(INDEX('Required Capacity (Hide)'!$B$5:$C$19,MATCH('Service Backing (H)'!$B35,'Required Capacity (Hide)'!$A$5:$A$19,0),2)/$D35,0))/INDEX('Required Capacity (Hide)'!$B$5:$C$19,MATCH('Service Backing (H)'!$B35,'Required Capacity (Hide)'!$A$5:$A$19,0),2))*E35,0)</f>
        <v>0</v>
      </c>
      <c r="H35">
        <f>SUMIF(INDEX($D$3:$D$77,ROW(A33),0):INDEX($D$3:$D$77,ROUNDUP(ROW(A33)/5,0)*5,1),"&gt;"&amp;1,INDEX($F$3:$F$77,ROW(A33),0):INDEX($F$3:$F$77,ROUNDUP(ROW(A33)/5,0)*5,1))</f>
        <v>0</v>
      </c>
      <c r="I35">
        <f>SUMIF(INDEX($D$3:$D$77,ROW(A33),0):INDEX($D$3:$D$77,ROUNDUP(ROW(A33)/5,0)*5,1),"&gt;"&amp;1,INDEX($G$3:$G$77,ROW(A33),0):INDEX($G$3:$G$77,ROUNDUP(ROW(A33)/5,0)*5,1))</f>
        <v>0</v>
      </c>
    </row>
    <row r="36" spans="2:9" x14ac:dyDescent="0.35">
      <c r="B36" t="str">
        <f>Service!B39</f>
        <v>Caseload 7</v>
      </c>
      <c r="C36">
        <f>Service!D39</f>
        <v>0</v>
      </c>
      <c r="D36">
        <f>Service!E39</f>
        <v>0</v>
      </c>
      <c r="E36" t="e">
        <f>Service!G39</f>
        <v>#N/A</v>
      </c>
      <c r="F36">
        <f>IF($D36&gt;1,($C36*(ROUNDUP(INDEX('Required Capacity (Hide)'!$B$5:$C$19,MATCH('Service Backing (H)'!$B36,'Required Capacity (Hide)'!$A$5:$A$19,0),1)/$D36,0))/INDEX('Required Capacity (Hide)'!$B$5:$C$19,MATCH('Service Backing (H)'!$B36,'Required Capacity (Hide)'!$A$5:$A$19,0),1))*E36,0)</f>
        <v>0</v>
      </c>
      <c r="G36">
        <f>IF($D36&gt;1,($C36*(ROUNDUP(INDEX('Required Capacity (Hide)'!$B$5:$C$19,MATCH('Service Backing (H)'!$B36,'Required Capacity (Hide)'!$A$5:$A$19,0),2)/$D36,0))/INDEX('Required Capacity (Hide)'!$B$5:$C$19,MATCH('Service Backing (H)'!$B36,'Required Capacity (Hide)'!$A$5:$A$19,0),2))*E36,0)</f>
        <v>0</v>
      </c>
      <c r="H36">
        <f>SUMIF(INDEX($D$3:$D$77,ROW(A34),0):INDEX($D$3:$D$77,ROUNDUP(ROW(A34)/5,0)*5,1),"&gt;"&amp;1,INDEX($F$3:$F$77,ROW(A34),0):INDEX($F$3:$F$77,ROUNDUP(ROW(A34)/5,0)*5,1))</f>
        <v>0</v>
      </c>
      <c r="I36">
        <f>SUMIF(INDEX($D$3:$D$77,ROW(A34),0):INDEX($D$3:$D$77,ROUNDUP(ROW(A34)/5,0)*5,1),"&gt;"&amp;1,INDEX($G$3:$G$77,ROW(A34),0):INDEX($G$3:$G$77,ROUNDUP(ROW(A34)/5,0)*5,1))</f>
        <v>0</v>
      </c>
    </row>
    <row r="37" spans="2:9" x14ac:dyDescent="0.35">
      <c r="B37" t="str">
        <f>Service!B40</f>
        <v>Caseload 7</v>
      </c>
      <c r="C37">
        <f>Service!D40</f>
        <v>0</v>
      </c>
      <c r="D37">
        <f>Service!E40</f>
        <v>0</v>
      </c>
      <c r="E37" t="e">
        <f>Service!G40</f>
        <v>#N/A</v>
      </c>
      <c r="F37">
        <f>IF($D37&gt;1,($C37*(ROUNDUP(INDEX('Required Capacity (Hide)'!$B$5:$C$19,MATCH('Service Backing (H)'!$B37,'Required Capacity (Hide)'!$A$5:$A$19,0),1)/$D37,0))/INDEX('Required Capacity (Hide)'!$B$5:$C$19,MATCH('Service Backing (H)'!$B37,'Required Capacity (Hide)'!$A$5:$A$19,0),1))*E37,0)</f>
        <v>0</v>
      </c>
      <c r="G37">
        <f>IF($D37&gt;1,($C37*(ROUNDUP(INDEX('Required Capacity (Hide)'!$B$5:$C$19,MATCH('Service Backing (H)'!$B37,'Required Capacity (Hide)'!$A$5:$A$19,0),2)/$D37,0))/INDEX('Required Capacity (Hide)'!$B$5:$C$19,MATCH('Service Backing (H)'!$B37,'Required Capacity (Hide)'!$A$5:$A$19,0),2))*E37,0)</f>
        <v>0</v>
      </c>
      <c r="H37">
        <f>SUMIF(INDEX($D$3:$D$77,ROW(A35),0):INDEX($D$3:$D$77,ROUNDUP(ROW(A35)/5,0)*5,1),"&gt;"&amp;1,INDEX($F$3:$F$77,ROW(A35),0):INDEX($F$3:$F$77,ROUNDUP(ROW(A35)/5,0)*5,1))</f>
        <v>0</v>
      </c>
      <c r="I37">
        <f>SUMIF(INDEX($D$3:$D$77,ROW(A35),0):INDEX($D$3:$D$77,ROUNDUP(ROW(A35)/5,0)*5,1),"&gt;"&amp;1,INDEX($G$3:$G$77,ROW(A35),0):INDEX($G$3:$G$77,ROUNDUP(ROW(A35)/5,0)*5,1))</f>
        <v>0</v>
      </c>
    </row>
    <row r="38" spans="2:9" x14ac:dyDescent="0.35">
      <c r="B38" t="str">
        <f>Service!B41</f>
        <v>Caseload 8</v>
      </c>
      <c r="C38">
        <f>Service!D41</f>
        <v>0</v>
      </c>
      <c r="D38">
        <f>Service!E41</f>
        <v>0</v>
      </c>
      <c r="E38" t="e">
        <f>Service!G41</f>
        <v>#N/A</v>
      </c>
      <c r="F38">
        <f>IF($D38&gt;1,($C38*(ROUNDUP(INDEX('Required Capacity (Hide)'!$B$5:$C$19,MATCH('Service Backing (H)'!$B38,'Required Capacity (Hide)'!$A$5:$A$19,0),1)/$D38,0))/INDEX('Required Capacity (Hide)'!$B$5:$C$19,MATCH('Service Backing (H)'!$B38,'Required Capacity (Hide)'!$A$5:$A$19,0),1))*E38,0)</f>
        <v>0</v>
      </c>
      <c r="G38">
        <f>IF($D38&gt;1,($C38*(ROUNDUP(INDEX('Required Capacity (Hide)'!$B$5:$C$19,MATCH('Service Backing (H)'!$B38,'Required Capacity (Hide)'!$A$5:$A$19,0),2)/$D38,0))/INDEX('Required Capacity (Hide)'!$B$5:$C$19,MATCH('Service Backing (H)'!$B38,'Required Capacity (Hide)'!$A$5:$A$19,0),2))*E38,0)</f>
        <v>0</v>
      </c>
      <c r="H38">
        <f>SUMIF(INDEX($D$3:$D$77,ROW(A36),0):INDEX($D$3:$D$77,ROUNDUP(ROW(A36)/5,0)*5,1),"&gt;"&amp;1,INDEX($F$3:$F$77,ROW(A36),0):INDEX($F$3:$F$77,ROUNDUP(ROW(A36)/5,0)*5,1))</f>
        <v>0</v>
      </c>
      <c r="I38">
        <f>SUMIF(INDEX($D$3:$D$77,ROW(A36),0):INDEX($D$3:$D$77,ROUNDUP(ROW(A36)/5,0)*5,1),"&gt;"&amp;1,INDEX($G$3:$G$77,ROW(A36),0):INDEX($G$3:$G$77,ROUNDUP(ROW(A36)/5,0)*5,1))</f>
        <v>0</v>
      </c>
    </row>
    <row r="39" spans="2:9" x14ac:dyDescent="0.35">
      <c r="B39" t="str">
        <f>Service!B42</f>
        <v>Caseload 8</v>
      </c>
      <c r="C39">
        <f>Service!D42</f>
        <v>0</v>
      </c>
      <c r="D39">
        <f>Service!E42</f>
        <v>0</v>
      </c>
      <c r="E39" t="e">
        <f>Service!G42</f>
        <v>#N/A</v>
      </c>
      <c r="F39">
        <f>IF($D39&gt;1,($C39*(ROUNDUP(INDEX('Required Capacity (Hide)'!$B$5:$C$19,MATCH('Service Backing (H)'!$B39,'Required Capacity (Hide)'!$A$5:$A$19,0),1)/$D39,0))/INDEX('Required Capacity (Hide)'!$B$5:$C$19,MATCH('Service Backing (H)'!$B39,'Required Capacity (Hide)'!$A$5:$A$19,0),1))*E39,0)</f>
        <v>0</v>
      </c>
      <c r="G39">
        <f>IF($D39&gt;1,($C39*(ROUNDUP(INDEX('Required Capacity (Hide)'!$B$5:$C$19,MATCH('Service Backing (H)'!$B39,'Required Capacity (Hide)'!$A$5:$A$19,0),2)/$D39,0))/INDEX('Required Capacity (Hide)'!$B$5:$C$19,MATCH('Service Backing (H)'!$B39,'Required Capacity (Hide)'!$A$5:$A$19,0),2))*E39,0)</f>
        <v>0</v>
      </c>
      <c r="H39">
        <f>SUMIF(INDEX($D$3:$D$77,ROW(A37),0):INDEX($D$3:$D$77,ROUNDUP(ROW(A37)/5,0)*5,1),"&gt;"&amp;1,INDEX($F$3:$F$77,ROW(A37),0):INDEX($F$3:$F$77,ROUNDUP(ROW(A37)/5,0)*5,1))</f>
        <v>0</v>
      </c>
      <c r="I39">
        <f>SUMIF(INDEX($D$3:$D$77,ROW(A37),0):INDEX($D$3:$D$77,ROUNDUP(ROW(A37)/5,0)*5,1),"&gt;"&amp;1,INDEX($G$3:$G$77,ROW(A37),0):INDEX($G$3:$G$77,ROUNDUP(ROW(A37)/5,0)*5,1))</f>
        <v>0</v>
      </c>
    </row>
    <row r="40" spans="2:9" x14ac:dyDescent="0.35">
      <c r="B40" t="str">
        <f>Service!B43</f>
        <v>Caseload 8</v>
      </c>
      <c r="C40">
        <f>Service!D43</f>
        <v>0</v>
      </c>
      <c r="D40">
        <f>Service!E43</f>
        <v>0</v>
      </c>
      <c r="E40" t="e">
        <f>Service!G43</f>
        <v>#N/A</v>
      </c>
      <c r="F40">
        <f>IF($D40&gt;1,($C40*(ROUNDUP(INDEX('Required Capacity (Hide)'!$B$5:$C$19,MATCH('Service Backing (H)'!$B40,'Required Capacity (Hide)'!$A$5:$A$19,0),1)/$D40,0))/INDEX('Required Capacity (Hide)'!$B$5:$C$19,MATCH('Service Backing (H)'!$B40,'Required Capacity (Hide)'!$A$5:$A$19,0),1))*E40,0)</f>
        <v>0</v>
      </c>
      <c r="G40">
        <f>IF($D40&gt;1,($C40*(ROUNDUP(INDEX('Required Capacity (Hide)'!$B$5:$C$19,MATCH('Service Backing (H)'!$B40,'Required Capacity (Hide)'!$A$5:$A$19,0),2)/$D40,0))/INDEX('Required Capacity (Hide)'!$B$5:$C$19,MATCH('Service Backing (H)'!$B40,'Required Capacity (Hide)'!$A$5:$A$19,0),2))*E40,0)</f>
        <v>0</v>
      </c>
      <c r="H40">
        <f>SUMIF(INDEX($D$3:$D$77,ROW(A38),0):INDEX($D$3:$D$77,ROUNDUP(ROW(A38)/5,0)*5,1),"&gt;"&amp;1,INDEX($F$3:$F$77,ROW(A38),0):INDEX($F$3:$F$77,ROUNDUP(ROW(A38)/5,0)*5,1))</f>
        <v>0</v>
      </c>
      <c r="I40">
        <f>SUMIF(INDEX($D$3:$D$77,ROW(A38),0):INDEX($D$3:$D$77,ROUNDUP(ROW(A38)/5,0)*5,1),"&gt;"&amp;1,INDEX($G$3:$G$77,ROW(A38),0):INDEX($G$3:$G$77,ROUNDUP(ROW(A38)/5,0)*5,1))</f>
        <v>0</v>
      </c>
    </row>
    <row r="41" spans="2:9" x14ac:dyDescent="0.35">
      <c r="B41" t="str">
        <f>Service!B44</f>
        <v>Caseload 8</v>
      </c>
      <c r="C41">
        <f>Service!D44</f>
        <v>0</v>
      </c>
      <c r="D41">
        <f>Service!E44</f>
        <v>0</v>
      </c>
      <c r="E41" t="e">
        <f>Service!G44</f>
        <v>#N/A</v>
      </c>
      <c r="F41">
        <f>IF($D41&gt;1,($C41*(ROUNDUP(INDEX('Required Capacity (Hide)'!$B$5:$C$19,MATCH('Service Backing (H)'!$B41,'Required Capacity (Hide)'!$A$5:$A$19,0),1)/$D41,0))/INDEX('Required Capacity (Hide)'!$B$5:$C$19,MATCH('Service Backing (H)'!$B41,'Required Capacity (Hide)'!$A$5:$A$19,0),1))*E41,0)</f>
        <v>0</v>
      </c>
      <c r="G41">
        <f>IF($D41&gt;1,($C41*(ROUNDUP(INDEX('Required Capacity (Hide)'!$B$5:$C$19,MATCH('Service Backing (H)'!$B41,'Required Capacity (Hide)'!$A$5:$A$19,0),2)/$D41,0))/INDEX('Required Capacity (Hide)'!$B$5:$C$19,MATCH('Service Backing (H)'!$B41,'Required Capacity (Hide)'!$A$5:$A$19,0),2))*E41,0)</f>
        <v>0</v>
      </c>
      <c r="H41">
        <f>SUMIF(INDEX($D$3:$D$77,ROW(A39),0):INDEX($D$3:$D$77,ROUNDUP(ROW(A39)/5,0)*5,1),"&gt;"&amp;1,INDEX($F$3:$F$77,ROW(A39),0):INDEX($F$3:$F$77,ROUNDUP(ROW(A39)/5,0)*5,1))</f>
        <v>0</v>
      </c>
      <c r="I41">
        <f>SUMIF(INDEX($D$3:$D$77,ROW(A39),0):INDEX($D$3:$D$77,ROUNDUP(ROW(A39)/5,0)*5,1),"&gt;"&amp;1,INDEX($G$3:$G$77,ROW(A39),0):INDEX($G$3:$G$77,ROUNDUP(ROW(A39)/5,0)*5,1))</f>
        <v>0</v>
      </c>
    </row>
    <row r="42" spans="2:9" x14ac:dyDescent="0.35">
      <c r="B42" t="str">
        <f>Service!B45</f>
        <v>Caseload 8</v>
      </c>
      <c r="C42">
        <f>Service!D45</f>
        <v>0</v>
      </c>
      <c r="D42">
        <f>Service!E45</f>
        <v>0</v>
      </c>
      <c r="E42" t="e">
        <f>Service!G45</f>
        <v>#N/A</v>
      </c>
      <c r="F42">
        <f>IF($D42&gt;1,($C42*(ROUNDUP(INDEX('Required Capacity (Hide)'!$B$5:$C$19,MATCH('Service Backing (H)'!$B42,'Required Capacity (Hide)'!$A$5:$A$19,0),1)/$D42,0))/INDEX('Required Capacity (Hide)'!$B$5:$C$19,MATCH('Service Backing (H)'!$B42,'Required Capacity (Hide)'!$A$5:$A$19,0),1))*E42,0)</f>
        <v>0</v>
      </c>
      <c r="G42">
        <f>IF($D42&gt;1,($C42*(ROUNDUP(INDEX('Required Capacity (Hide)'!$B$5:$C$19,MATCH('Service Backing (H)'!$B42,'Required Capacity (Hide)'!$A$5:$A$19,0),2)/$D42,0))/INDEX('Required Capacity (Hide)'!$B$5:$C$19,MATCH('Service Backing (H)'!$B42,'Required Capacity (Hide)'!$A$5:$A$19,0),2))*E42,0)</f>
        <v>0</v>
      </c>
      <c r="H42">
        <f>SUMIF(INDEX($D$3:$D$77,ROW(A40),0):INDEX($D$3:$D$77,ROUNDUP(ROW(A40)/5,0)*5,1),"&gt;"&amp;1,INDEX($F$3:$F$77,ROW(A40),0):INDEX($F$3:$F$77,ROUNDUP(ROW(A40)/5,0)*5,1))</f>
        <v>0</v>
      </c>
      <c r="I42">
        <f>SUMIF(INDEX($D$3:$D$77,ROW(A40),0):INDEX($D$3:$D$77,ROUNDUP(ROW(A40)/5,0)*5,1),"&gt;"&amp;1,INDEX($G$3:$G$77,ROW(A40),0):INDEX($G$3:$G$77,ROUNDUP(ROW(A40)/5,0)*5,1))</f>
        <v>0</v>
      </c>
    </row>
    <row r="43" spans="2:9" x14ac:dyDescent="0.35">
      <c r="B43" t="str">
        <f>Service!B46</f>
        <v>Caseload 9</v>
      </c>
      <c r="C43">
        <f>Service!D46</f>
        <v>0</v>
      </c>
      <c r="D43">
        <f>Service!E46</f>
        <v>0</v>
      </c>
      <c r="E43" t="e">
        <f>Service!G46</f>
        <v>#N/A</v>
      </c>
      <c r="F43">
        <f>IF($D43&gt;1,($C43*(ROUNDUP(INDEX('Required Capacity (Hide)'!$B$5:$C$19,MATCH('Service Backing (H)'!$B43,'Required Capacity (Hide)'!$A$5:$A$19,0),1)/$D43,0))/INDEX('Required Capacity (Hide)'!$B$5:$C$19,MATCH('Service Backing (H)'!$B43,'Required Capacity (Hide)'!$A$5:$A$19,0),1))*E43,0)</f>
        <v>0</v>
      </c>
      <c r="G43">
        <f>IF($D43&gt;1,($C43*(ROUNDUP(INDEX('Required Capacity (Hide)'!$B$5:$C$19,MATCH('Service Backing (H)'!$B43,'Required Capacity (Hide)'!$A$5:$A$19,0),2)/$D43,0))/INDEX('Required Capacity (Hide)'!$B$5:$C$19,MATCH('Service Backing (H)'!$B43,'Required Capacity (Hide)'!$A$5:$A$19,0),2))*E43,0)</f>
        <v>0</v>
      </c>
      <c r="H43">
        <f>SUMIF(INDEX($D$3:$D$77,ROW(A41),0):INDEX($D$3:$D$77,ROUNDUP(ROW(A41)/5,0)*5,1),"&gt;"&amp;1,INDEX($F$3:$F$77,ROW(A41),0):INDEX($F$3:$F$77,ROUNDUP(ROW(A41)/5,0)*5,1))</f>
        <v>0</v>
      </c>
      <c r="I43">
        <f>SUMIF(INDEX($D$3:$D$77,ROW(A41),0):INDEX($D$3:$D$77,ROUNDUP(ROW(A41)/5,0)*5,1),"&gt;"&amp;1,INDEX($G$3:$G$77,ROW(A41),0):INDEX($G$3:$G$77,ROUNDUP(ROW(A41)/5,0)*5,1))</f>
        <v>0</v>
      </c>
    </row>
    <row r="44" spans="2:9" x14ac:dyDescent="0.35">
      <c r="B44" t="str">
        <f>Service!B47</f>
        <v>Caseload 9</v>
      </c>
      <c r="C44">
        <f>Service!D47</f>
        <v>0</v>
      </c>
      <c r="D44">
        <f>Service!E47</f>
        <v>0</v>
      </c>
      <c r="E44" t="e">
        <f>Service!G47</f>
        <v>#N/A</v>
      </c>
      <c r="F44">
        <f>IF($D44&gt;1,($C44*(ROUNDUP(INDEX('Required Capacity (Hide)'!$B$5:$C$19,MATCH('Service Backing (H)'!$B44,'Required Capacity (Hide)'!$A$5:$A$19,0),1)/$D44,0))/INDEX('Required Capacity (Hide)'!$B$5:$C$19,MATCH('Service Backing (H)'!$B44,'Required Capacity (Hide)'!$A$5:$A$19,0),1))*E44,0)</f>
        <v>0</v>
      </c>
      <c r="G44">
        <f>IF($D44&gt;1,($C44*(ROUNDUP(INDEX('Required Capacity (Hide)'!$B$5:$C$19,MATCH('Service Backing (H)'!$B44,'Required Capacity (Hide)'!$A$5:$A$19,0),2)/$D44,0))/INDEX('Required Capacity (Hide)'!$B$5:$C$19,MATCH('Service Backing (H)'!$B44,'Required Capacity (Hide)'!$A$5:$A$19,0),2))*E44,0)</f>
        <v>0</v>
      </c>
      <c r="H44">
        <f>SUMIF(INDEX($D$3:$D$77,ROW(A42),0):INDEX($D$3:$D$77,ROUNDUP(ROW(A42)/5,0)*5,1),"&gt;"&amp;1,INDEX($F$3:$F$77,ROW(A42),0):INDEX($F$3:$F$77,ROUNDUP(ROW(A42)/5,0)*5,1))</f>
        <v>0</v>
      </c>
      <c r="I44">
        <f>SUMIF(INDEX($D$3:$D$77,ROW(A42),0):INDEX($D$3:$D$77,ROUNDUP(ROW(A42)/5,0)*5,1),"&gt;"&amp;1,INDEX($G$3:$G$77,ROW(A42),0):INDEX($G$3:$G$77,ROUNDUP(ROW(A42)/5,0)*5,1))</f>
        <v>0</v>
      </c>
    </row>
    <row r="45" spans="2:9" x14ac:dyDescent="0.35">
      <c r="B45" t="str">
        <f>Service!B48</f>
        <v>Caseload 9</v>
      </c>
      <c r="C45">
        <f>Service!D48</f>
        <v>0</v>
      </c>
      <c r="D45">
        <f>Service!E48</f>
        <v>0</v>
      </c>
      <c r="E45" t="e">
        <f>Service!G48</f>
        <v>#N/A</v>
      </c>
      <c r="F45">
        <f>IF($D45&gt;1,($C45*(ROUNDUP(INDEX('Required Capacity (Hide)'!$B$5:$C$19,MATCH('Service Backing (H)'!$B45,'Required Capacity (Hide)'!$A$5:$A$19,0),1)/$D45,0))/INDEX('Required Capacity (Hide)'!$B$5:$C$19,MATCH('Service Backing (H)'!$B45,'Required Capacity (Hide)'!$A$5:$A$19,0),1))*E45,0)</f>
        <v>0</v>
      </c>
      <c r="G45">
        <f>IF($D45&gt;1,($C45*(ROUNDUP(INDEX('Required Capacity (Hide)'!$B$5:$C$19,MATCH('Service Backing (H)'!$B45,'Required Capacity (Hide)'!$A$5:$A$19,0),2)/$D45,0))/INDEX('Required Capacity (Hide)'!$B$5:$C$19,MATCH('Service Backing (H)'!$B45,'Required Capacity (Hide)'!$A$5:$A$19,0),2))*E45,0)</f>
        <v>0</v>
      </c>
      <c r="H45">
        <f>SUMIF(INDEX($D$3:$D$77,ROW(A43),0):INDEX($D$3:$D$77,ROUNDUP(ROW(A43)/5,0)*5,1),"&gt;"&amp;1,INDEX($F$3:$F$77,ROW(A43),0):INDEX($F$3:$F$77,ROUNDUP(ROW(A43)/5,0)*5,1))</f>
        <v>0</v>
      </c>
      <c r="I45">
        <f>SUMIF(INDEX($D$3:$D$77,ROW(A43),0):INDEX($D$3:$D$77,ROUNDUP(ROW(A43)/5,0)*5,1),"&gt;"&amp;1,INDEX($G$3:$G$77,ROW(A43),0):INDEX($G$3:$G$77,ROUNDUP(ROW(A43)/5,0)*5,1))</f>
        <v>0</v>
      </c>
    </row>
    <row r="46" spans="2:9" x14ac:dyDescent="0.35">
      <c r="B46" t="str">
        <f>Service!B49</f>
        <v>Caseload 9</v>
      </c>
      <c r="C46">
        <f>Service!D49</f>
        <v>0</v>
      </c>
      <c r="D46">
        <f>Service!E49</f>
        <v>0</v>
      </c>
      <c r="E46" t="e">
        <f>Service!G49</f>
        <v>#N/A</v>
      </c>
      <c r="F46">
        <f>IF($D46&gt;1,($C46*(ROUNDUP(INDEX('Required Capacity (Hide)'!$B$5:$C$19,MATCH('Service Backing (H)'!$B46,'Required Capacity (Hide)'!$A$5:$A$19,0),1)/$D46,0))/INDEX('Required Capacity (Hide)'!$B$5:$C$19,MATCH('Service Backing (H)'!$B46,'Required Capacity (Hide)'!$A$5:$A$19,0),1))*E46,0)</f>
        <v>0</v>
      </c>
      <c r="G46">
        <f>IF($D46&gt;1,($C46*(ROUNDUP(INDEX('Required Capacity (Hide)'!$B$5:$C$19,MATCH('Service Backing (H)'!$B46,'Required Capacity (Hide)'!$A$5:$A$19,0),2)/$D46,0))/INDEX('Required Capacity (Hide)'!$B$5:$C$19,MATCH('Service Backing (H)'!$B46,'Required Capacity (Hide)'!$A$5:$A$19,0),2))*E46,0)</f>
        <v>0</v>
      </c>
      <c r="H46">
        <f>SUMIF(INDEX($D$3:$D$77,ROW(A44),0):INDEX($D$3:$D$77,ROUNDUP(ROW(A44)/5,0)*5,1),"&gt;"&amp;1,INDEX($F$3:$F$77,ROW(A44),0):INDEX($F$3:$F$77,ROUNDUP(ROW(A44)/5,0)*5,1))</f>
        <v>0</v>
      </c>
      <c r="I46">
        <f>SUMIF(INDEX($D$3:$D$77,ROW(A44),0):INDEX($D$3:$D$77,ROUNDUP(ROW(A44)/5,0)*5,1),"&gt;"&amp;1,INDEX($G$3:$G$77,ROW(A44),0):INDEX($G$3:$G$77,ROUNDUP(ROW(A44)/5,0)*5,1))</f>
        <v>0</v>
      </c>
    </row>
    <row r="47" spans="2:9" x14ac:dyDescent="0.35">
      <c r="B47" t="str">
        <f>Service!B50</f>
        <v>Caseload 9</v>
      </c>
      <c r="C47">
        <f>Service!D50</f>
        <v>0</v>
      </c>
      <c r="D47">
        <f>Service!E50</f>
        <v>0</v>
      </c>
      <c r="E47" t="e">
        <f>Service!G50</f>
        <v>#N/A</v>
      </c>
      <c r="F47">
        <f>IF($D47&gt;1,($C47*(ROUNDUP(INDEX('Required Capacity (Hide)'!$B$5:$C$19,MATCH('Service Backing (H)'!$B47,'Required Capacity (Hide)'!$A$5:$A$19,0),1)/$D47,0))/INDEX('Required Capacity (Hide)'!$B$5:$C$19,MATCH('Service Backing (H)'!$B47,'Required Capacity (Hide)'!$A$5:$A$19,0),1))*E47,0)</f>
        <v>0</v>
      </c>
      <c r="G47">
        <f>IF($D47&gt;1,($C47*(ROUNDUP(INDEX('Required Capacity (Hide)'!$B$5:$C$19,MATCH('Service Backing (H)'!$B47,'Required Capacity (Hide)'!$A$5:$A$19,0),2)/$D47,0))/INDEX('Required Capacity (Hide)'!$B$5:$C$19,MATCH('Service Backing (H)'!$B47,'Required Capacity (Hide)'!$A$5:$A$19,0),2))*E47,0)</f>
        <v>0</v>
      </c>
      <c r="H47">
        <f>SUMIF(INDEX($D$3:$D$77,ROW(A45),0):INDEX($D$3:$D$77,ROUNDUP(ROW(A45)/5,0)*5,1),"&gt;"&amp;1,INDEX($F$3:$F$77,ROW(A45),0):INDEX($F$3:$F$77,ROUNDUP(ROW(A45)/5,0)*5,1))</f>
        <v>0</v>
      </c>
      <c r="I47">
        <f>SUMIF(INDEX($D$3:$D$77,ROW(A45),0):INDEX($D$3:$D$77,ROUNDUP(ROW(A45)/5,0)*5,1),"&gt;"&amp;1,INDEX($G$3:$G$77,ROW(A45),0):INDEX($G$3:$G$77,ROUNDUP(ROW(A45)/5,0)*5,1))</f>
        <v>0</v>
      </c>
    </row>
    <row r="48" spans="2:9" x14ac:dyDescent="0.35">
      <c r="B48" t="str">
        <f>Service!B51</f>
        <v>Caseload 10</v>
      </c>
      <c r="C48">
        <f>Service!D51</f>
        <v>0</v>
      </c>
      <c r="D48">
        <f>Service!E51</f>
        <v>0</v>
      </c>
      <c r="E48" t="e">
        <f>Service!G51</f>
        <v>#N/A</v>
      </c>
      <c r="F48">
        <f>IF($D48&gt;1,($C48*(ROUNDUP(INDEX('Required Capacity (Hide)'!$B$5:$C$19,MATCH('Service Backing (H)'!$B48,'Required Capacity (Hide)'!$A$5:$A$19,0),1)/$D48,0))/INDEX('Required Capacity (Hide)'!$B$5:$C$19,MATCH('Service Backing (H)'!$B48,'Required Capacity (Hide)'!$A$5:$A$19,0),1))*E48,0)</f>
        <v>0</v>
      </c>
      <c r="G48">
        <f>IF($D48&gt;1,($C48*(ROUNDUP(INDEX('Required Capacity (Hide)'!$B$5:$C$19,MATCH('Service Backing (H)'!$B48,'Required Capacity (Hide)'!$A$5:$A$19,0),2)/$D48,0))/INDEX('Required Capacity (Hide)'!$B$5:$C$19,MATCH('Service Backing (H)'!$B48,'Required Capacity (Hide)'!$A$5:$A$19,0),2))*E48,0)</f>
        <v>0</v>
      </c>
      <c r="H48">
        <f>SUMIF(INDEX($D$3:$D$77,ROW(A46),0):INDEX($D$3:$D$77,ROUNDUP(ROW(A46)/5,0)*5,1),"&gt;"&amp;1,INDEX($F$3:$F$77,ROW(A46),0):INDEX($F$3:$F$77,ROUNDUP(ROW(A46)/5,0)*5,1))</f>
        <v>0</v>
      </c>
      <c r="I48">
        <f>SUMIF(INDEX($D$3:$D$77,ROW(A46),0):INDEX($D$3:$D$77,ROUNDUP(ROW(A46)/5,0)*5,1),"&gt;"&amp;1,INDEX($G$3:$G$77,ROW(A46),0):INDEX($G$3:$G$77,ROUNDUP(ROW(A46)/5,0)*5,1))</f>
        <v>0</v>
      </c>
    </row>
    <row r="49" spans="2:9" x14ac:dyDescent="0.35">
      <c r="B49" t="str">
        <f>Service!B52</f>
        <v>Caseload 10</v>
      </c>
      <c r="C49">
        <f>Service!D52</f>
        <v>0</v>
      </c>
      <c r="D49">
        <f>Service!E52</f>
        <v>0</v>
      </c>
      <c r="E49" t="e">
        <f>Service!G52</f>
        <v>#N/A</v>
      </c>
      <c r="F49">
        <f>IF($D49&gt;1,($C49*(ROUNDUP(INDEX('Required Capacity (Hide)'!$B$5:$C$19,MATCH('Service Backing (H)'!$B49,'Required Capacity (Hide)'!$A$5:$A$19,0),1)/$D49,0))/INDEX('Required Capacity (Hide)'!$B$5:$C$19,MATCH('Service Backing (H)'!$B49,'Required Capacity (Hide)'!$A$5:$A$19,0),1))*E49,0)</f>
        <v>0</v>
      </c>
      <c r="G49">
        <f>IF($D49&gt;1,($C49*(ROUNDUP(INDEX('Required Capacity (Hide)'!$B$5:$C$19,MATCH('Service Backing (H)'!$B49,'Required Capacity (Hide)'!$A$5:$A$19,0),2)/$D49,0))/INDEX('Required Capacity (Hide)'!$B$5:$C$19,MATCH('Service Backing (H)'!$B49,'Required Capacity (Hide)'!$A$5:$A$19,0),2))*E49,0)</f>
        <v>0</v>
      </c>
      <c r="H49">
        <f>SUMIF(INDEX($D$3:$D$77,ROW(A47),0):INDEX($D$3:$D$77,ROUNDUP(ROW(A47)/5,0)*5,1),"&gt;"&amp;1,INDEX($F$3:$F$77,ROW(A47),0):INDEX($F$3:$F$77,ROUNDUP(ROW(A47)/5,0)*5,1))</f>
        <v>0</v>
      </c>
      <c r="I49">
        <f>SUMIF(INDEX($D$3:$D$77,ROW(A47),0):INDEX($D$3:$D$77,ROUNDUP(ROW(A47)/5,0)*5,1),"&gt;"&amp;1,INDEX($G$3:$G$77,ROW(A47),0):INDEX($G$3:$G$77,ROUNDUP(ROW(A47)/5,0)*5,1))</f>
        <v>0</v>
      </c>
    </row>
    <row r="50" spans="2:9" x14ac:dyDescent="0.35">
      <c r="B50" t="str">
        <f>Service!B53</f>
        <v>Caseload 10</v>
      </c>
      <c r="C50">
        <f>Service!D53</f>
        <v>0</v>
      </c>
      <c r="D50">
        <f>Service!E53</f>
        <v>0</v>
      </c>
      <c r="E50" t="e">
        <f>Service!G53</f>
        <v>#N/A</v>
      </c>
      <c r="F50">
        <f>IF($D50&gt;1,($C50*(ROUNDUP(INDEX('Required Capacity (Hide)'!$B$5:$C$19,MATCH('Service Backing (H)'!$B50,'Required Capacity (Hide)'!$A$5:$A$19,0),1)/$D50,0))/INDEX('Required Capacity (Hide)'!$B$5:$C$19,MATCH('Service Backing (H)'!$B50,'Required Capacity (Hide)'!$A$5:$A$19,0),1))*E50,0)</f>
        <v>0</v>
      </c>
      <c r="G50">
        <f>IF($D50&gt;1,($C50*(ROUNDUP(INDEX('Required Capacity (Hide)'!$B$5:$C$19,MATCH('Service Backing (H)'!$B50,'Required Capacity (Hide)'!$A$5:$A$19,0),2)/$D50,0))/INDEX('Required Capacity (Hide)'!$B$5:$C$19,MATCH('Service Backing (H)'!$B50,'Required Capacity (Hide)'!$A$5:$A$19,0),2))*E50,0)</f>
        <v>0</v>
      </c>
      <c r="H50">
        <f>SUMIF(INDEX($D$3:$D$77,ROW(A48),0):INDEX($D$3:$D$77,ROUNDUP(ROW(A48)/5,0)*5,1),"&gt;"&amp;1,INDEX($F$3:$F$77,ROW(A48),0):INDEX($F$3:$F$77,ROUNDUP(ROW(A48)/5,0)*5,1))</f>
        <v>0</v>
      </c>
      <c r="I50">
        <f>SUMIF(INDEX($D$3:$D$77,ROW(A48),0):INDEX($D$3:$D$77,ROUNDUP(ROW(A48)/5,0)*5,1),"&gt;"&amp;1,INDEX($G$3:$G$77,ROW(A48),0):INDEX($G$3:$G$77,ROUNDUP(ROW(A48)/5,0)*5,1))</f>
        <v>0</v>
      </c>
    </row>
    <row r="51" spans="2:9" x14ac:dyDescent="0.35">
      <c r="B51" t="str">
        <f>Service!B54</f>
        <v>Caseload 10</v>
      </c>
      <c r="C51">
        <f>Service!D54</f>
        <v>0</v>
      </c>
      <c r="D51">
        <f>Service!E54</f>
        <v>0</v>
      </c>
      <c r="E51" t="e">
        <f>Service!G54</f>
        <v>#N/A</v>
      </c>
      <c r="F51">
        <f>IF($D51&gt;1,($C51*(ROUNDUP(INDEX('Required Capacity (Hide)'!$B$5:$C$19,MATCH('Service Backing (H)'!$B51,'Required Capacity (Hide)'!$A$5:$A$19,0),1)/$D51,0))/INDEX('Required Capacity (Hide)'!$B$5:$C$19,MATCH('Service Backing (H)'!$B51,'Required Capacity (Hide)'!$A$5:$A$19,0),1))*E51,0)</f>
        <v>0</v>
      </c>
      <c r="G51">
        <f>IF($D51&gt;1,($C51*(ROUNDUP(INDEX('Required Capacity (Hide)'!$B$5:$C$19,MATCH('Service Backing (H)'!$B51,'Required Capacity (Hide)'!$A$5:$A$19,0),2)/$D51,0))/INDEX('Required Capacity (Hide)'!$B$5:$C$19,MATCH('Service Backing (H)'!$B51,'Required Capacity (Hide)'!$A$5:$A$19,0),2))*E51,0)</f>
        <v>0</v>
      </c>
      <c r="H51">
        <f>SUMIF(INDEX($D$3:$D$77,ROW(A49),0):INDEX($D$3:$D$77,ROUNDUP(ROW(A49)/5,0)*5,1),"&gt;"&amp;1,INDEX($F$3:$F$77,ROW(A49),0):INDEX($F$3:$F$77,ROUNDUP(ROW(A49)/5,0)*5,1))</f>
        <v>0</v>
      </c>
      <c r="I51">
        <f>SUMIF(INDEX($D$3:$D$77,ROW(A49),0):INDEX($D$3:$D$77,ROUNDUP(ROW(A49)/5,0)*5,1),"&gt;"&amp;1,INDEX($G$3:$G$77,ROW(A49),0):INDEX($G$3:$G$77,ROUNDUP(ROW(A49)/5,0)*5,1))</f>
        <v>0</v>
      </c>
    </row>
    <row r="52" spans="2:9" x14ac:dyDescent="0.35">
      <c r="B52" t="str">
        <f>Service!B55</f>
        <v>Caseload 10</v>
      </c>
      <c r="C52">
        <f>Service!D55</f>
        <v>0</v>
      </c>
      <c r="D52">
        <f>Service!E55</f>
        <v>0</v>
      </c>
      <c r="E52" t="e">
        <f>Service!G55</f>
        <v>#N/A</v>
      </c>
      <c r="F52">
        <f>IF($D52&gt;1,($C52*(ROUNDUP(INDEX('Required Capacity (Hide)'!$B$5:$C$19,MATCH('Service Backing (H)'!$B52,'Required Capacity (Hide)'!$A$5:$A$19,0),1)/$D52,0))/INDEX('Required Capacity (Hide)'!$B$5:$C$19,MATCH('Service Backing (H)'!$B52,'Required Capacity (Hide)'!$A$5:$A$19,0),1))*E52,0)</f>
        <v>0</v>
      </c>
      <c r="G52">
        <f>IF($D52&gt;1,($C52*(ROUNDUP(INDEX('Required Capacity (Hide)'!$B$5:$C$19,MATCH('Service Backing (H)'!$B52,'Required Capacity (Hide)'!$A$5:$A$19,0),2)/$D52,0))/INDEX('Required Capacity (Hide)'!$B$5:$C$19,MATCH('Service Backing (H)'!$B52,'Required Capacity (Hide)'!$A$5:$A$19,0),2))*E52,0)</f>
        <v>0</v>
      </c>
      <c r="H52">
        <f>SUMIF(INDEX($D$3:$D$77,ROW(A50),0):INDEX($D$3:$D$77,ROUNDUP(ROW(A50)/5,0)*5,1),"&gt;"&amp;1,INDEX($F$3:$F$77,ROW(A50),0):INDEX($F$3:$F$77,ROUNDUP(ROW(A50)/5,0)*5,1))</f>
        <v>0</v>
      </c>
      <c r="I52">
        <f>SUMIF(INDEX($D$3:$D$77,ROW(A50),0):INDEX($D$3:$D$77,ROUNDUP(ROW(A50)/5,0)*5,1),"&gt;"&amp;1,INDEX($G$3:$G$77,ROW(A50),0):INDEX($G$3:$G$77,ROUNDUP(ROW(A50)/5,0)*5,1))</f>
        <v>0</v>
      </c>
    </row>
    <row r="53" spans="2:9" x14ac:dyDescent="0.35">
      <c r="B53" t="str">
        <f>Service!B56</f>
        <v>Caseload 11</v>
      </c>
      <c r="C53">
        <f>Service!D56</f>
        <v>0</v>
      </c>
      <c r="D53">
        <f>Service!E56</f>
        <v>0</v>
      </c>
      <c r="E53" t="e">
        <f>Service!G56</f>
        <v>#N/A</v>
      </c>
      <c r="F53">
        <f>IF($D53&gt;1,($C53*(ROUNDUP(INDEX('Required Capacity (Hide)'!$B$5:$C$19,MATCH('Service Backing (H)'!$B53,'Required Capacity (Hide)'!$A$5:$A$19,0),1)/$D53,0))/INDEX('Required Capacity (Hide)'!$B$5:$C$19,MATCH('Service Backing (H)'!$B53,'Required Capacity (Hide)'!$A$5:$A$19,0),1))*E53,0)</f>
        <v>0</v>
      </c>
      <c r="G53">
        <f>IF($D53&gt;1,($C53*(ROUNDUP(INDEX('Required Capacity (Hide)'!$B$5:$C$19,MATCH('Service Backing (H)'!$B53,'Required Capacity (Hide)'!$A$5:$A$19,0),2)/$D53,0))/INDEX('Required Capacity (Hide)'!$B$5:$C$19,MATCH('Service Backing (H)'!$B53,'Required Capacity (Hide)'!$A$5:$A$19,0),2))*E53,0)</f>
        <v>0</v>
      </c>
      <c r="H53">
        <f>SUMIF(INDEX($D$3:$D$77,ROW(A51),0):INDEX($D$3:$D$77,ROUNDUP(ROW(A51)/5,0)*5,1),"&gt;"&amp;1,INDEX($F$3:$F$77,ROW(A51),0):INDEX($F$3:$F$77,ROUNDUP(ROW(A51)/5,0)*5,1))</f>
        <v>0</v>
      </c>
      <c r="I53">
        <f>SUMIF(INDEX($D$3:$D$77,ROW(A51),0):INDEX($D$3:$D$77,ROUNDUP(ROW(A51)/5,0)*5,1),"&gt;"&amp;1,INDEX($G$3:$G$77,ROW(A51),0):INDEX($G$3:$G$77,ROUNDUP(ROW(A51)/5,0)*5,1))</f>
        <v>0</v>
      </c>
    </row>
    <row r="54" spans="2:9" x14ac:dyDescent="0.35">
      <c r="B54" t="str">
        <f>Service!B57</f>
        <v>Caseload 11</v>
      </c>
      <c r="C54">
        <f>Service!D57</f>
        <v>0</v>
      </c>
      <c r="D54">
        <f>Service!E57</f>
        <v>0</v>
      </c>
      <c r="E54" t="e">
        <f>Service!G57</f>
        <v>#N/A</v>
      </c>
      <c r="F54">
        <f>IF($D54&gt;1,($C54*(ROUNDUP(INDEX('Required Capacity (Hide)'!$B$5:$C$19,MATCH('Service Backing (H)'!$B54,'Required Capacity (Hide)'!$A$5:$A$19,0),1)/$D54,0))/INDEX('Required Capacity (Hide)'!$B$5:$C$19,MATCH('Service Backing (H)'!$B54,'Required Capacity (Hide)'!$A$5:$A$19,0),1))*E54,0)</f>
        <v>0</v>
      </c>
      <c r="G54">
        <f>IF($D54&gt;1,($C54*(ROUNDUP(INDEX('Required Capacity (Hide)'!$B$5:$C$19,MATCH('Service Backing (H)'!$B54,'Required Capacity (Hide)'!$A$5:$A$19,0),2)/$D54,0))/INDEX('Required Capacity (Hide)'!$B$5:$C$19,MATCH('Service Backing (H)'!$B54,'Required Capacity (Hide)'!$A$5:$A$19,0),2))*E54,0)</f>
        <v>0</v>
      </c>
      <c r="H54">
        <f>SUMIF(INDEX($D$3:$D$77,ROW(A52),0):INDEX($D$3:$D$77,ROUNDUP(ROW(A52)/5,0)*5,1),"&gt;"&amp;1,INDEX($F$3:$F$77,ROW(A52),0):INDEX($F$3:$F$77,ROUNDUP(ROW(A52)/5,0)*5,1))</f>
        <v>0</v>
      </c>
      <c r="I54">
        <f>SUMIF(INDEX($D$3:$D$77,ROW(A52),0):INDEX($D$3:$D$77,ROUNDUP(ROW(A52)/5,0)*5,1),"&gt;"&amp;1,INDEX($G$3:$G$77,ROW(A52),0):INDEX($G$3:$G$77,ROUNDUP(ROW(A52)/5,0)*5,1))</f>
        <v>0</v>
      </c>
    </row>
    <row r="55" spans="2:9" x14ac:dyDescent="0.35">
      <c r="B55" t="str">
        <f>Service!B58</f>
        <v>Caseload 11</v>
      </c>
      <c r="C55">
        <f>Service!D58</f>
        <v>0</v>
      </c>
      <c r="D55">
        <f>Service!E58</f>
        <v>0</v>
      </c>
      <c r="E55" t="e">
        <f>Service!G58</f>
        <v>#N/A</v>
      </c>
      <c r="F55">
        <f>IF($D55&gt;1,($C55*(ROUNDUP(INDEX('Required Capacity (Hide)'!$B$5:$C$19,MATCH('Service Backing (H)'!$B55,'Required Capacity (Hide)'!$A$5:$A$19,0),1)/$D55,0))/INDEX('Required Capacity (Hide)'!$B$5:$C$19,MATCH('Service Backing (H)'!$B55,'Required Capacity (Hide)'!$A$5:$A$19,0),1))*E55,0)</f>
        <v>0</v>
      </c>
      <c r="G55">
        <f>IF($D55&gt;1,($C55*(ROUNDUP(INDEX('Required Capacity (Hide)'!$B$5:$C$19,MATCH('Service Backing (H)'!$B55,'Required Capacity (Hide)'!$A$5:$A$19,0),2)/$D55,0))/INDEX('Required Capacity (Hide)'!$B$5:$C$19,MATCH('Service Backing (H)'!$B55,'Required Capacity (Hide)'!$A$5:$A$19,0),2))*E55,0)</f>
        <v>0</v>
      </c>
      <c r="H55">
        <f>SUMIF(INDEX($D$3:$D$77,ROW(A53),0):INDEX($D$3:$D$77,ROUNDUP(ROW(A53)/5,0)*5,1),"&gt;"&amp;1,INDEX($F$3:$F$77,ROW(A53),0):INDEX($F$3:$F$77,ROUNDUP(ROW(A53)/5,0)*5,1))</f>
        <v>0</v>
      </c>
      <c r="I55">
        <f>SUMIF(INDEX($D$3:$D$77,ROW(A53),0):INDEX($D$3:$D$77,ROUNDUP(ROW(A53)/5,0)*5,1),"&gt;"&amp;1,INDEX($G$3:$G$77,ROW(A53),0):INDEX($G$3:$G$77,ROUNDUP(ROW(A53)/5,0)*5,1))</f>
        <v>0</v>
      </c>
    </row>
    <row r="56" spans="2:9" x14ac:dyDescent="0.35">
      <c r="B56" t="str">
        <f>Service!B59</f>
        <v>Caseload 11</v>
      </c>
      <c r="C56">
        <f>Service!D59</f>
        <v>0</v>
      </c>
      <c r="D56">
        <f>Service!E59</f>
        <v>0</v>
      </c>
      <c r="E56" t="e">
        <f>Service!G59</f>
        <v>#N/A</v>
      </c>
      <c r="F56">
        <f>IF($D56&gt;1,($C56*(ROUNDUP(INDEX('Required Capacity (Hide)'!$B$5:$C$19,MATCH('Service Backing (H)'!$B56,'Required Capacity (Hide)'!$A$5:$A$19,0),1)/$D56,0))/INDEX('Required Capacity (Hide)'!$B$5:$C$19,MATCH('Service Backing (H)'!$B56,'Required Capacity (Hide)'!$A$5:$A$19,0),1))*E56,0)</f>
        <v>0</v>
      </c>
      <c r="G56">
        <f>IF($D56&gt;1,($C56*(ROUNDUP(INDEX('Required Capacity (Hide)'!$B$5:$C$19,MATCH('Service Backing (H)'!$B56,'Required Capacity (Hide)'!$A$5:$A$19,0),2)/$D56,0))/INDEX('Required Capacity (Hide)'!$B$5:$C$19,MATCH('Service Backing (H)'!$B56,'Required Capacity (Hide)'!$A$5:$A$19,0),2))*E56,0)</f>
        <v>0</v>
      </c>
      <c r="H56">
        <f>SUMIF(INDEX($D$3:$D$77,ROW(A54),0):INDEX($D$3:$D$77,ROUNDUP(ROW(A54)/5,0)*5,1),"&gt;"&amp;1,INDEX($F$3:$F$77,ROW(A54),0):INDEX($F$3:$F$77,ROUNDUP(ROW(A54)/5,0)*5,1))</f>
        <v>0</v>
      </c>
      <c r="I56">
        <f>SUMIF(INDEX($D$3:$D$77,ROW(A54),0):INDEX($D$3:$D$77,ROUNDUP(ROW(A54)/5,0)*5,1),"&gt;"&amp;1,INDEX($G$3:$G$77,ROW(A54),0):INDEX($G$3:$G$77,ROUNDUP(ROW(A54)/5,0)*5,1))</f>
        <v>0</v>
      </c>
    </row>
    <row r="57" spans="2:9" x14ac:dyDescent="0.35">
      <c r="B57" t="str">
        <f>Service!B60</f>
        <v>Caseload 11</v>
      </c>
      <c r="C57">
        <f>Service!D60</f>
        <v>0</v>
      </c>
      <c r="D57">
        <f>Service!E60</f>
        <v>0</v>
      </c>
      <c r="E57" t="e">
        <f>Service!G60</f>
        <v>#N/A</v>
      </c>
      <c r="F57">
        <f>IF($D57&gt;1,($C57*(ROUNDUP(INDEX('Required Capacity (Hide)'!$B$5:$C$19,MATCH('Service Backing (H)'!$B57,'Required Capacity (Hide)'!$A$5:$A$19,0),1)/$D57,0))/INDEX('Required Capacity (Hide)'!$B$5:$C$19,MATCH('Service Backing (H)'!$B57,'Required Capacity (Hide)'!$A$5:$A$19,0),1))*E57,0)</f>
        <v>0</v>
      </c>
      <c r="G57">
        <f>IF($D57&gt;1,($C57*(ROUNDUP(INDEX('Required Capacity (Hide)'!$B$5:$C$19,MATCH('Service Backing (H)'!$B57,'Required Capacity (Hide)'!$A$5:$A$19,0),2)/$D57,0))/INDEX('Required Capacity (Hide)'!$B$5:$C$19,MATCH('Service Backing (H)'!$B57,'Required Capacity (Hide)'!$A$5:$A$19,0),2))*E57,0)</f>
        <v>0</v>
      </c>
      <c r="H57">
        <f>SUMIF(INDEX($D$3:$D$77,ROW(A55),0):INDEX($D$3:$D$77,ROUNDUP(ROW(A55)/5,0)*5,1),"&gt;"&amp;1,INDEX($F$3:$F$77,ROW(A55),0):INDEX($F$3:$F$77,ROUNDUP(ROW(A55)/5,0)*5,1))</f>
        <v>0</v>
      </c>
      <c r="I57">
        <f>SUMIF(INDEX($D$3:$D$77,ROW(A55),0):INDEX($D$3:$D$77,ROUNDUP(ROW(A55)/5,0)*5,1),"&gt;"&amp;1,INDEX($G$3:$G$77,ROW(A55),0):INDEX($G$3:$G$77,ROUNDUP(ROW(A55)/5,0)*5,1))</f>
        <v>0</v>
      </c>
    </row>
    <row r="58" spans="2:9" x14ac:dyDescent="0.35">
      <c r="B58" t="str">
        <f>Service!B61</f>
        <v>Caseload 12</v>
      </c>
      <c r="C58">
        <f>Service!D61</f>
        <v>0</v>
      </c>
      <c r="D58">
        <f>Service!E61</f>
        <v>0</v>
      </c>
      <c r="E58" t="e">
        <f>Service!G61</f>
        <v>#N/A</v>
      </c>
      <c r="F58">
        <f>IF($D58&gt;1,($C58*(ROUNDUP(INDEX('Required Capacity (Hide)'!$B$5:$C$19,MATCH('Service Backing (H)'!$B58,'Required Capacity (Hide)'!$A$5:$A$19,0),1)/$D58,0))/INDEX('Required Capacity (Hide)'!$B$5:$C$19,MATCH('Service Backing (H)'!$B58,'Required Capacity (Hide)'!$A$5:$A$19,0),1))*E58,0)</f>
        <v>0</v>
      </c>
      <c r="G58">
        <f>IF($D58&gt;1,($C58*(ROUNDUP(INDEX('Required Capacity (Hide)'!$B$5:$C$19,MATCH('Service Backing (H)'!$B58,'Required Capacity (Hide)'!$A$5:$A$19,0),2)/$D58,0))/INDEX('Required Capacity (Hide)'!$B$5:$C$19,MATCH('Service Backing (H)'!$B58,'Required Capacity (Hide)'!$A$5:$A$19,0),2))*E58,0)</f>
        <v>0</v>
      </c>
      <c r="H58">
        <f>SUMIF(INDEX($D$3:$D$77,ROW(A56),0):INDEX($D$3:$D$77,ROUNDUP(ROW(A56)/5,0)*5,1),"&gt;"&amp;1,INDEX($F$3:$F$77,ROW(A56),0):INDEX($F$3:$F$77,ROUNDUP(ROW(A56)/5,0)*5,1))</f>
        <v>0</v>
      </c>
      <c r="I58">
        <f>SUMIF(INDEX($D$3:$D$77,ROW(A56),0):INDEX($D$3:$D$77,ROUNDUP(ROW(A56)/5,0)*5,1),"&gt;"&amp;1,INDEX($G$3:$G$77,ROW(A56),0):INDEX($G$3:$G$77,ROUNDUP(ROW(A56)/5,0)*5,1))</f>
        <v>0</v>
      </c>
    </row>
    <row r="59" spans="2:9" x14ac:dyDescent="0.35">
      <c r="B59" t="str">
        <f>Service!B62</f>
        <v>Caseload 12</v>
      </c>
      <c r="C59">
        <f>Service!D62</f>
        <v>0</v>
      </c>
      <c r="D59">
        <f>Service!E62</f>
        <v>0</v>
      </c>
      <c r="E59" t="e">
        <f>Service!G62</f>
        <v>#N/A</v>
      </c>
      <c r="F59">
        <f>IF($D59&gt;1,($C59*(ROUNDUP(INDEX('Required Capacity (Hide)'!$B$5:$C$19,MATCH('Service Backing (H)'!$B59,'Required Capacity (Hide)'!$A$5:$A$19,0),1)/$D59,0))/INDEX('Required Capacity (Hide)'!$B$5:$C$19,MATCH('Service Backing (H)'!$B59,'Required Capacity (Hide)'!$A$5:$A$19,0),1))*E59,0)</f>
        <v>0</v>
      </c>
      <c r="G59">
        <f>IF($D59&gt;1,($C59*(ROUNDUP(INDEX('Required Capacity (Hide)'!$B$5:$C$19,MATCH('Service Backing (H)'!$B59,'Required Capacity (Hide)'!$A$5:$A$19,0),2)/$D59,0))/INDEX('Required Capacity (Hide)'!$B$5:$C$19,MATCH('Service Backing (H)'!$B59,'Required Capacity (Hide)'!$A$5:$A$19,0),2))*E59,0)</f>
        <v>0</v>
      </c>
      <c r="H59">
        <f>SUMIF(INDEX($D$3:$D$77,ROW(A57),0):INDEX($D$3:$D$77,ROUNDUP(ROW(A57)/5,0)*5,1),"&gt;"&amp;1,INDEX($F$3:$F$77,ROW(A57),0):INDEX($F$3:$F$77,ROUNDUP(ROW(A57)/5,0)*5,1))</f>
        <v>0</v>
      </c>
      <c r="I59">
        <f>SUMIF(INDEX($D$3:$D$77,ROW(A57),0):INDEX($D$3:$D$77,ROUNDUP(ROW(A57)/5,0)*5,1),"&gt;"&amp;1,INDEX($G$3:$G$77,ROW(A57),0):INDEX($G$3:$G$77,ROUNDUP(ROW(A57)/5,0)*5,1))</f>
        <v>0</v>
      </c>
    </row>
    <row r="60" spans="2:9" x14ac:dyDescent="0.35">
      <c r="B60" t="str">
        <f>Service!B63</f>
        <v>Caseload 12</v>
      </c>
      <c r="C60">
        <f>Service!D63</f>
        <v>0</v>
      </c>
      <c r="D60">
        <f>Service!E63</f>
        <v>0</v>
      </c>
      <c r="E60" t="e">
        <f>Service!G63</f>
        <v>#N/A</v>
      </c>
      <c r="F60">
        <f>IF($D60&gt;1,($C60*(ROUNDUP(INDEX('Required Capacity (Hide)'!$B$5:$C$19,MATCH('Service Backing (H)'!$B60,'Required Capacity (Hide)'!$A$5:$A$19,0),1)/$D60,0))/INDEX('Required Capacity (Hide)'!$B$5:$C$19,MATCH('Service Backing (H)'!$B60,'Required Capacity (Hide)'!$A$5:$A$19,0),1))*E60,0)</f>
        <v>0</v>
      </c>
      <c r="G60">
        <f>IF($D60&gt;1,($C60*(ROUNDUP(INDEX('Required Capacity (Hide)'!$B$5:$C$19,MATCH('Service Backing (H)'!$B60,'Required Capacity (Hide)'!$A$5:$A$19,0),2)/$D60,0))/INDEX('Required Capacity (Hide)'!$B$5:$C$19,MATCH('Service Backing (H)'!$B60,'Required Capacity (Hide)'!$A$5:$A$19,0),2))*E60,0)</f>
        <v>0</v>
      </c>
      <c r="H60">
        <f>SUMIF(INDEX($D$3:$D$77,ROW(A58),0):INDEX($D$3:$D$77,ROUNDUP(ROW(A58)/5,0)*5,1),"&gt;"&amp;1,INDEX($F$3:$F$77,ROW(A58),0):INDEX($F$3:$F$77,ROUNDUP(ROW(A58)/5,0)*5,1))</f>
        <v>0</v>
      </c>
      <c r="I60">
        <f>SUMIF(INDEX($D$3:$D$77,ROW(A58),0):INDEX($D$3:$D$77,ROUNDUP(ROW(A58)/5,0)*5,1),"&gt;"&amp;1,INDEX($G$3:$G$77,ROW(A58),0):INDEX($G$3:$G$77,ROUNDUP(ROW(A58)/5,0)*5,1))</f>
        <v>0</v>
      </c>
    </row>
    <row r="61" spans="2:9" x14ac:dyDescent="0.35">
      <c r="B61" t="str">
        <f>Service!B64</f>
        <v>Caseload 12</v>
      </c>
      <c r="C61">
        <f>Service!D64</f>
        <v>0</v>
      </c>
      <c r="D61">
        <f>Service!E64</f>
        <v>0</v>
      </c>
      <c r="E61" t="e">
        <f>Service!G64</f>
        <v>#N/A</v>
      </c>
      <c r="F61">
        <f>IF($D61&gt;1,($C61*(ROUNDUP(INDEX('Required Capacity (Hide)'!$B$5:$C$19,MATCH('Service Backing (H)'!$B61,'Required Capacity (Hide)'!$A$5:$A$19,0),1)/$D61,0))/INDEX('Required Capacity (Hide)'!$B$5:$C$19,MATCH('Service Backing (H)'!$B61,'Required Capacity (Hide)'!$A$5:$A$19,0),1))*E61,0)</f>
        <v>0</v>
      </c>
      <c r="G61">
        <f>IF($D61&gt;1,($C61*(ROUNDUP(INDEX('Required Capacity (Hide)'!$B$5:$C$19,MATCH('Service Backing (H)'!$B61,'Required Capacity (Hide)'!$A$5:$A$19,0),2)/$D61,0))/INDEX('Required Capacity (Hide)'!$B$5:$C$19,MATCH('Service Backing (H)'!$B61,'Required Capacity (Hide)'!$A$5:$A$19,0),2))*E61,0)</f>
        <v>0</v>
      </c>
      <c r="H61">
        <f>SUMIF(INDEX($D$3:$D$77,ROW(A59),0):INDEX($D$3:$D$77,ROUNDUP(ROW(A59)/5,0)*5,1),"&gt;"&amp;1,INDEX($F$3:$F$77,ROW(A59),0):INDEX($F$3:$F$77,ROUNDUP(ROW(A59)/5,0)*5,1))</f>
        <v>0</v>
      </c>
      <c r="I61">
        <f>SUMIF(INDEX($D$3:$D$77,ROW(A59),0):INDEX($D$3:$D$77,ROUNDUP(ROW(A59)/5,0)*5,1),"&gt;"&amp;1,INDEX($G$3:$G$77,ROW(A59),0):INDEX($G$3:$G$77,ROUNDUP(ROW(A59)/5,0)*5,1))</f>
        <v>0</v>
      </c>
    </row>
    <row r="62" spans="2:9" x14ac:dyDescent="0.35">
      <c r="B62" t="str">
        <f>Service!B65</f>
        <v>Caseload 12</v>
      </c>
      <c r="C62">
        <f>Service!D65</f>
        <v>0</v>
      </c>
      <c r="D62">
        <f>Service!E65</f>
        <v>0</v>
      </c>
      <c r="E62" t="e">
        <f>Service!G65</f>
        <v>#N/A</v>
      </c>
      <c r="F62">
        <f>IF($D62&gt;1,($C62*(ROUNDUP(INDEX('Required Capacity (Hide)'!$B$5:$C$19,MATCH('Service Backing (H)'!$B62,'Required Capacity (Hide)'!$A$5:$A$19,0),1)/$D62,0))/INDEX('Required Capacity (Hide)'!$B$5:$C$19,MATCH('Service Backing (H)'!$B62,'Required Capacity (Hide)'!$A$5:$A$19,0),1))*E62,0)</f>
        <v>0</v>
      </c>
      <c r="G62">
        <f>IF($D62&gt;1,($C62*(ROUNDUP(INDEX('Required Capacity (Hide)'!$B$5:$C$19,MATCH('Service Backing (H)'!$B62,'Required Capacity (Hide)'!$A$5:$A$19,0),2)/$D62,0))/INDEX('Required Capacity (Hide)'!$B$5:$C$19,MATCH('Service Backing (H)'!$B62,'Required Capacity (Hide)'!$A$5:$A$19,0),2))*E62,0)</f>
        <v>0</v>
      </c>
      <c r="H62">
        <f>SUMIF(INDEX($D$3:$D$77,ROW(A60),0):INDEX($D$3:$D$77,ROUNDUP(ROW(A60)/5,0)*5,1),"&gt;"&amp;1,INDEX($F$3:$F$77,ROW(A60),0):INDEX($F$3:$F$77,ROUNDUP(ROW(A60)/5,0)*5,1))</f>
        <v>0</v>
      </c>
      <c r="I62">
        <f>SUMIF(INDEX($D$3:$D$77,ROW(A60),0):INDEX($D$3:$D$77,ROUNDUP(ROW(A60)/5,0)*5,1),"&gt;"&amp;1,INDEX($G$3:$G$77,ROW(A60),0):INDEX($G$3:$G$77,ROUNDUP(ROW(A60)/5,0)*5,1))</f>
        <v>0</v>
      </c>
    </row>
    <row r="63" spans="2:9" x14ac:dyDescent="0.35">
      <c r="B63" t="str">
        <f>Service!B66</f>
        <v>Caseload 13</v>
      </c>
      <c r="C63">
        <f>Service!D66</f>
        <v>0</v>
      </c>
      <c r="D63">
        <f>Service!E66</f>
        <v>0</v>
      </c>
      <c r="E63" t="e">
        <f>Service!G66</f>
        <v>#N/A</v>
      </c>
      <c r="F63">
        <f>IF($D63&gt;1,($C63*(ROUNDUP(INDEX('Required Capacity (Hide)'!$B$5:$C$19,MATCH('Service Backing (H)'!$B63,'Required Capacity (Hide)'!$A$5:$A$19,0),1)/$D63,0))/INDEX('Required Capacity (Hide)'!$B$5:$C$19,MATCH('Service Backing (H)'!$B63,'Required Capacity (Hide)'!$A$5:$A$19,0),1))*E63,0)</f>
        <v>0</v>
      </c>
      <c r="G63">
        <f>IF($D63&gt;1,($C63*(ROUNDUP(INDEX('Required Capacity (Hide)'!$B$5:$C$19,MATCH('Service Backing (H)'!$B63,'Required Capacity (Hide)'!$A$5:$A$19,0),2)/$D63,0))/INDEX('Required Capacity (Hide)'!$B$5:$C$19,MATCH('Service Backing (H)'!$B63,'Required Capacity (Hide)'!$A$5:$A$19,0),2))*E63,0)</f>
        <v>0</v>
      </c>
      <c r="H63">
        <f>SUMIF(INDEX($D$3:$D$77,ROW(A61),0):INDEX($D$3:$D$77,ROUNDUP(ROW(A61)/5,0)*5,1),"&gt;"&amp;1,INDEX($F$3:$F$77,ROW(A61),0):INDEX($F$3:$F$77,ROUNDUP(ROW(A61)/5,0)*5,1))</f>
        <v>0</v>
      </c>
      <c r="I63">
        <f>SUMIF(INDEX($D$3:$D$77,ROW(A61),0):INDEX($D$3:$D$77,ROUNDUP(ROW(A61)/5,0)*5,1),"&gt;"&amp;1,INDEX($G$3:$G$77,ROW(A61),0):INDEX($G$3:$G$77,ROUNDUP(ROW(A61)/5,0)*5,1))</f>
        <v>0</v>
      </c>
    </row>
    <row r="64" spans="2:9" x14ac:dyDescent="0.35">
      <c r="B64" t="str">
        <f>Service!B67</f>
        <v>Caseload 13</v>
      </c>
      <c r="C64">
        <f>Service!D67</f>
        <v>0</v>
      </c>
      <c r="D64">
        <f>Service!E67</f>
        <v>0</v>
      </c>
      <c r="E64" t="e">
        <f>Service!G67</f>
        <v>#N/A</v>
      </c>
      <c r="F64">
        <f>IF($D64&gt;1,($C64*(ROUNDUP(INDEX('Required Capacity (Hide)'!$B$5:$C$19,MATCH('Service Backing (H)'!$B64,'Required Capacity (Hide)'!$A$5:$A$19,0),1)/$D64,0))/INDEX('Required Capacity (Hide)'!$B$5:$C$19,MATCH('Service Backing (H)'!$B64,'Required Capacity (Hide)'!$A$5:$A$19,0),1))*E64,0)</f>
        <v>0</v>
      </c>
      <c r="G64">
        <f>IF($D64&gt;1,($C64*(ROUNDUP(INDEX('Required Capacity (Hide)'!$B$5:$C$19,MATCH('Service Backing (H)'!$B64,'Required Capacity (Hide)'!$A$5:$A$19,0),2)/$D64,0))/INDEX('Required Capacity (Hide)'!$B$5:$C$19,MATCH('Service Backing (H)'!$B64,'Required Capacity (Hide)'!$A$5:$A$19,0),2))*E64,0)</f>
        <v>0</v>
      </c>
      <c r="H64">
        <f>SUMIF(INDEX($D$3:$D$77,ROW(A62),0):INDEX($D$3:$D$77,ROUNDUP(ROW(A62)/5,0)*5,1),"&gt;"&amp;1,INDEX($F$3:$F$77,ROW(A62),0):INDEX($F$3:$F$77,ROUNDUP(ROW(A62)/5,0)*5,1))</f>
        <v>0</v>
      </c>
      <c r="I64">
        <f>SUMIF(INDEX($D$3:$D$77,ROW(A62),0):INDEX($D$3:$D$77,ROUNDUP(ROW(A62)/5,0)*5,1),"&gt;"&amp;1,INDEX($G$3:$G$77,ROW(A62),0):INDEX($G$3:$G$77,ROUNDUP(ROW(A62)/5,0)*5,1))</f>
        <v>0</v>
      </c>
    </row>
    <row r="65" spans="2:9" x14ac:dyDescent="0.35">
      <c r="B65" t="str">
        <f>Service!B68</f>
        <v>Caseload 13</v>
      </c>
      <c r="C65">
        <f>Service!D68</f>
        <v>0</v>
      </c>
      <c r="D65">
        <f>Service!E68</f>
        <v>0</v>
      </c>
      <c r="E65" t="e">
        <f>Service!G68</f>
        <v>#N/A</v>
      </c>
      <c r="F65">
        <f>IF($D65&gt;1,($C65*(ROUNDUP(INDEX('Required Capacity (Hide)'!$B$5:$C$19,MATCH('Service Backing (H)'!$B65,'Required Capacity (Hide)'!$A$5:$A$19,0),1)/$D65,0))/INDEX('Required Capacity (Hide)'!$B$5:$C$19,MATCH('Service Backing (H)'!$B65,'Required Capacity (Hide)'!$A$5:$A$19,0),1))*E65,0)</f>
        <v>0</v>
      </c>
      <c r="G65">
        <f>IF($D65&gt;1,($C65*(ROUNDUP(INDEX('Required Capacity (Hide)'!$B$5:$C$19,MATCH('Service Backing (H)'!$B65,'Required Capacity (Hide)'!$A$5:$A$19,0),2)/$D65,0))/INDEX('Required Capacity (Hide)'!$B$5:$C$19,MATCH('Service Backing (H)'!$B65,'Required Capacity (Hide)'!$A$5:$A$19,0),2))*E65,0)</f>
        <v>0</v>
      </c>
      <c r="H65">
        <f>SUMIF(INDEX($D$3:$D$77,ROW(A63),0):INDEX($D$3:$D$77,ROUNDUP(ROW(A63)/5,0)*5,1),"&gt;"&amp;1,INDEX($F$3:$F$77,ROW(A63),0):INDEX($F$3:$F$77,ROUNDUP(ROW(A63)/5,0)*5,1))</f>
        <v>0</v>
      </c>
      <c r="I65">
        <f>SUMIF(INDEX($D$3:$D$77,ROW(A63),0):INDEX($D$3:$D$77,ROUNDUP(ROW(A63)/5,0)*5,1),"&gt;"&amp;1,INDEX($G$3:$G$77,ROW(A63),0):INDEX($G$3:$G$77,ROUNDUP(ROW(A63)/5,0)*5,1))</f>
        <v>0</v>
      </c>
    </row>
    <row r="66" spans="2:9" x14ac:dyDescent="0.35">
      <c r="B66" t="str">
        <f>Service!B69</f>
        <v>Caseload 13</v>
      </c>
      <c r="C66">
        <f>Service!D69</f>
        <v>0</v>
      </c>
      <c r="D66">
        <f>Service!E69</f>
        <v>0</v>
      </c>
      <c r="E66" t="e">
        <f>Service!G69</f>
        <v>#N/A</v>
      </c>
      <c r="F66">
        <f>IF($D66&gt;1,($C66*(ROUNDUP(INDEX('Required Capacity (Hide)'!$B$5:$C$19,MATCH('Service Backing (H)'!$B66,'Required Capacity (Hide)'!$A$5:$A$19,0),1)/$D66,0))/INDEX('Required Capacity (Hide)'!$B$5:$C$19,MATCH('Service Backing (H)'!$B66,'Required Capacity (Hide)'!$A$5:$A$19,0),1))*E66,0)</f>
        <v>0</v>
      </c>
      <c r="G66">
        <f>IF($D66&gt;1,($C66*(ROUNDUP(INDEX('Required Capacity (Hide)'!$B$5:$C$19,MATCH('Service Backing (H)'!$B66,'Required Capacity (Hide)'!$A$5:$A$19,0),2)/$D66,0))/INDEX('Required Capacity (Hide)'!$B$5:$C$19,MATCH('Service Backing (H)'!$B66,'Required Capacity (Hide)'!$A$5:$A$19,0),2))*E66,0)</f>
        <v>0</v>
      </c>
      <c r="H66">
        <f>SUMIF(INDEX($D$3:$D$77,ROW(A64),0):INDEX($D$3:$D$77,ROUNDUP(ROW(A64)/5,0)*5,1),"&gt;"&amp;1,INDEX($F$3:$F$77,ROW(A64),0):INDEX($F$3:$F$77,ROUNDUP(ROW(A64)/5,0)*5,1))</f>
        <v>0</v>
      </c>
      <c r="I66">
        <f>SUMIF(INDEX($D$3:$D$77,ROW(A64),0):INDEX($D$3:$D$77,ROUNDUP(ROW(A64)/5,0)*5,1),"&gt;"&amp;1,INDEX($G$3:$G$77,ROW(A64),0):INDEX($G$3:$G$77,ROUNDUP(ROW(A64)/5,0)*5,1))</f>
        <v>0</v>
      </c>
    </row>
    <row r="67" spans="2:9" x14ac:dyDescent="0.35">
      <c r="B67" t="str">
        <f>Service!B70</f>
        <v>Caseload 13</v>
      </c>
      <c r="C67">
        <f>Service!D70</f>
        <v>0</v>
      </c>
      <c r="D67">
        <f>Service!E70</f>
        <v>0</v>
      </c>
      <c r="E67" t="e">
        <f>Service!G70</f>
        <v>#N/A</v>
      </c>
      <c r="F67">
        <f>IF($D67&gt;1,($C67*(ROUNDUP(INDEX('Required Capacity (Hide)'!$B$5:$C$19,MATCH('Service Backing (H)'!$B67,'Required Capacity (Hide)'!$A$5:$A$19,0),1)/$D67,0))/INDEX('Required Capacity (Hide)'!$B$5:$C$19,MATCH('Service Backing (H)'!$B67,'Required Capacity (Hide)'!$A$5:$A$19,0),1))*E67,0)</f>
        <v>0</v>
      </c>
      <c r="G67">
        <f>IF($D67&gt;1,($C67*(ROUNDUP(INDEX('Required Capacity (Hide)'!$B$5:$C$19,MATCH('Service Backing (H)'!$B67,'Required Capacity (Hide)'!$A$5:$A$19,0),2)/$D67,0))/INDEX('Required Capacity (Hide)'!$B$5:$C$19,MATCH('Service Backing (H)'!$B67,'Required Capacity (Hide)'!$A$5:$A$19,0),2))*E67,0)</f>
        <v>0</v>
      </c>
      <c r="H67">
        <f>SUMIF(INDEX($D$3:$D$77,ROW(A65),0):INDEX($D$3:$D$77,ROUNDUP(ROW(A65)/5,0)*5,1),"&gt;"&amp;1,INDEX($F$3:$F$77,ROW(A65),0):INDEX($F$3:$F$77,ROUNDUP(ROW(A65)/5,0)*5,1))</f>
        <v>0</v>
      </c>
      <c r="I67">
        <f>SUMIF(INDEX($D$3:$D$77,ROW(A65),0):INDEX($D$3:$D$77,ROUNDUP(ROW(A65)/5,0)*5,1),"&gt;"&amp;1,INDEX($G$3:$G$77,ROW(A65),0):INDEX($G$3:$G$77,ROUNDUP(ROW(A65)/5,0)*5,1))</f>
        <v>0</v>
      </c>
    </row>
    <row r="68" spans="2:9" x14ac:dyDescent="0.35">
      <c r="B68" t="str">
        <f>Service!B71</f>
        <v>Caseload 14</v>
      </c>
      <c r="C68">
        <f>Service!D71</f>
        <v>0</v>
      </c>
      <c r="D68">
        <f>Service!E71</f>
        <v>0</v>
      </c>
      <c r="E68" t="e">
        <f>Service!G71</f>
        <v>#N/A</v>
      </c>
      <c r="F68">
        <f>IF($D68&gt;1,($C68*(ROUNDUP(INDEX('Required Capacity (Hide)'!$B$5:$C$19,MATCH('Service Backing (H)'!$B68,'Required Capacity (Hide)'!$A$5:$A$19,0),1)/$D68,0))/INDEX('Required Capacity (Hide)'!$B$5:$C$19,MATCH('Service Backing (H)'!$B68,'Required Capacity (Hide)'!$A$5:$A$19,0),1))*E68,0)</f>
        <v>0</v>
      </c>
      <c r="G68">
        <f>IF($D68&gt;1,($C68*(ROUNDUP(INDEX('Required Capacity (Hide)'!$B$5:$C$19,MATCH('Service Backing (H)'!$B68,'Required Capacity (Hide)'!$A$5:$A$19,0),2)/$D68,0))/INDEX('Required Capacity (Hide)'!$B$5:$C$19,MATCH('Service Backing (H)'!$B68,'Required Capacity (Hide)'!$A$5:$A$19,0),2))*E68,0)</f>
        <v>0</v>
      </c>
      <c r="H68">
        <f>SUMIF(INDEX($D$3:$D$77,ROW(A66),0):INDEX($D$3:$D$77,ROUNDUP(ROW(A66)/5,0)*5,1),"&gt;"&amp;1,INDEX($F$3:$F$77,ROW(A66),0):INDEX($F$3:$F$77,ROUNDUP(ROW(A66)/5,0)*5,1))</f>
        <v>0</v>
      </c>
      <c r="I68">
        <f>SUMIF(INDEX($D$3:$D$77,ROW(A66),0):INDEX($D$3:$D$77,ROUNDUP(ROW(A66)/5,0)*5,1),"&gt;"&amp;1,INDEX($G$3:$G$77,ROW(A66),0):INDEX($G$3:$G$77,ROUNDUP(ROW(A66)/5,0)*5,1))</f>
        <v>0</v>
      </c>
    </row>
    <row r="69" spans="2:9" x14ac:dyDescent="0.35">
      <c r="B69" t="str">
        <f>Service!B72</f>
        <v>Caseload 14</v>
      </c>
      <c r="C69">
        <f>Service!D72</f>
        <v>0</v>
      </c>
      <c r="D69">
        <f>Service!E72</f>
        <v>0</v>
      </c>
      <c r="E69" t="e">
        <f>Service!G72</f>
        <v>#N/A</v>
      </c>
      <c r="F69">
        <f>IF($D69&gt;1,($C69*(ROUNDUP(INDEX('Required Capacity (Hide)'!$B$5:$C$19,MATCH('Service Backing (H)'!$B69,'Required Capacity (Hide)'!$A$5:$A$19,0),1)/$D69,0))/INDEX('Required Capacity (Hide)'!$B$5:$C$19,MATCH('Service Backing (H)'!$B69,'Required Capacity (Hide)'!$A$5:$A$19,0),1))*E69,0)</f>
        <v>0</v>
      </c>
      <c r="G69">
        <f>IF($D69&gt;1,($C69*(ROUNDUP(INDEX('Required Capacity (Hide)'!$B$5:$C$19,MATCH('Service Backing (H)'!$B69,'Required Capacity (Hide)'!$A$5:$A$19,0),2)/$D69,0))/INDEX('Required Capacity (Hide)'!$B$5:$C$19,MATCH('Service Backing (H)'!$B69,'Required Capacity (Hide)'!$A$5:$A$19,0),2))*E69,0)</f>
        <v>0</v>
      </c>
      <c r="H69">
        <f>SUMIF(INDEX($D$3:$D$77,ROW(A67),0):INDEX($D$3:$D$77,ROUNDUP(ROW(A67)/5,0)*5,1),"&gt;"&amp;1,INDEX($F$3:$F$77,ROW(A67),0):INDEX($F$3:$F$77,ROUNDUP(ROW(A67)/5,0)*5,1))</f>
        <v>0</v>
      </c>
      <c r="I69">
        <f>SUMIF(INDEX($D$3:$D$77,ROW(A67),0):INDEX($D$3:$D$77,ROUNDUP(ROW(A67)/5,0)*5,1),"&gt;"&amp;1,INDEX($G$3:$G$77,ROW(A67),0):INDEX($G$3:$G$77,ROUNDUP(ROW(A67)/5,0)*5,1))</f>
        <v>0</v>
      </c>
    </row>
    <row r="70" spans="2:9" x14ac:dyDescent="0.35">
      <c r="B70" t="str">
        <f>Service!B73</f>
        <v>Caseload 14</v>
      </c>
      <c r="C70">
        <f>Service!D73</f>
        <v>0</v>
      </c>
      <c r="D70">
        <f>Service!E73</f>
        <v>0</v>
      </c>
      <c r="E70" t="e">
        <f>Service!G73</f>
        <v>#N/A</v>
      </c>
      <c r="F70">
        <f>IF($D70&gt;1,($C70*(ROUNDUP(INDEX('Required Capacity (Hide)'!$B$5:$C$19,MATCH('Service Backing (H)'!$B70,'Required Capacity (Hide)'!$A$5:$A$19,0),1)/$D70,0))/INDEX('Required Capacity (Hide)'!$B$5:$C$19,MATCH('Service Backing (H)'!$B70,'Required Capacity (Hide)'!$A$5:$A$19,0),1))*E70,0)</f>
        <v>0</v>
      </c>
      <c r="G70">
        <f>IF($D70&gt;1,($C70*(ROUNDUP(INDEX('Required Capacity (Hide)'!$B$5:$C$19,MATCH('Service Backing (H)'!$B70,'Required Capacity (Hide)'!$A$5:$A$19,0),2)/$D70,0))/INDEX('Required Capacity (Hide)'!$B$5:$C$19,MATCH('Service Backing (H)'!$B70,'Required Capacity (Hide)'!$A$5:$A$19,0),2))*E70,0)</f>
        <v>0</v>
      </c>
      <c r="H70">
        <f>SUMIF(INDEX($D$3:$D$77,ROW(A68),0):INDEX($D$3:$D$77,ROUNDUP(ROW(A68)/5,0)*5,1),"&gt;"&amp;1,INDEX($F$3:$F$77,ROW(A68),0):INDEX($F$3:$F$77,ROUNDUP(ROW(A68)/5,0)*5,1))</f>
        <v>0</v>
      </c>
      <c r="I70">
        <f>SUMIF(INDEX($D$3:$D$77,ROW(A68),0):INDEX($D$3:$D$77,ROUNDUP(ROW(A68)/5,0)*5,1),"&gt;"&amp;1,INDEX($G$3:$G$77,ROW(A68),0):INDEX($G$3:$G$77,ROUNDUP(ROW(A68)/5,0)*5,1))</f>
        <v>0</v>
      </c>
    </row>
    <row r="71" spans="2:9" x14ac:dyDescent="0.35">
      <c r="B71" t="str">
        <f>Service!B74</f>
        <v>Caseload 14</v>
      </c>
      <c r="C71">
        <f>Service!D74</f>
        <v>0</v>
      </c>
      <c r="D71">
        <f>Service!E74</f>
        <v>0</v>
      </c>
      <c r="E71" t="e">
        <f>Service!G74</f>
        <v>#N/A</v>
      </c>
      <c r="F71">
        <f>IF($D71&gt;1,($C71*(ROUNDUP(INDEX('Required Capacity (Hide)'!$B$5:$C$19,MATCH('Service Backing (H)'!$B71,'Required Capacity (Hide)'!$A$5:$A$19,0),1)/$D71,0))/INDEX('Required Capacity (Hide)'!$B$5:$C$19,MATCH('Service Backing (H)'!$B71,'Required Capacity (Hide)'!$A$5:$A$19,0),1))*E71,0)</f>
        <v>0</v>
      </c>
      <c r="G71">
        <f>IF($D71&gt;1,($C71*(ROUNDUP(INDEX('Required Capacity (Hide)'!$B$5:$C$19,MATCH('Service Backing (H)'!$B71,'Required Capacity (Hide)'!$A$5:$A$19,0),2)/$D71,0))/INDEX('Required Capacity (Hide)'!$B$5:$C$19,MATCH('Service Backing (H)'!$B71,'Required Capacity (Hide)'!$A$5:$A$19,0),2))*E71,0)</f>
        <v>0</v>
      </c>
      <c r="H71">
        <f>SUMIF(INDEX($D$3:$D$77,ROW(A69),0):INDEX($D$3:$D$77,ROUNDUP(ROW(A69)/5,0)*5,1),"&gt;"&amp;1,INDEX($F$3:$F$77,ROW(A69),0):INDEX($F$3:$F$77,ROUNDUP(ROW(A69)/5,0)*5,1))</f>
        <v>0</v>
      </c>
      <c r="I71">
        <f>SUMIF(INDEX($D$3:$D$77,ROW(A69),0):INDEX($D$3:$D$77,ROUNDUP(ROW(A69)/5,0)*5,1),"&gt;"&amp;1,INDEX($G$3:$G$77,ROW(A69),0):INDEX($G$3:$G$77,ROUNDUP(ROW(A69)/5,0)*5,1))</f>
        <v>0</v>
      </c>
    </row>
    <row r="72" spans="2:9" x14ac:dyDescent="0.35">
      <c r="B72" t="str">
        <f>Service!B75</f>
        <v>Caseload 14</v>
      </c>
      <c r="C72">
        <f>Service!D75</f>
        <v>0</v>
      </c>
      <c r="D72">
        <f>Service!E75</f>
        <v>0</v>
      </c>
      <c r="E72" t="e">
        <f>Service!G75</f>
        <v>#N/A</v>
      </c>
      <c r="F72">
        <f>IF($D72&gt;1,($C72*(ROUNDUP(INDEX('Required Capacity (Hide)'!$B$5:$C$19,MATCH('Service Backing (H)'!$B72,'Required Capacity (Hide)'!$A$5:$A$19,0),1)/$D72,0))/INDEX('Required Capacity (Hide)'!$B$5:$C$19,MATCH('Service Backing (H)'!$B72,'Required Capacity (Hide)'!$A$5:$A$19,0),1))*E72,0)</f>
        <v>0</v>
      </c>
      <c r="G72">
        <f>IF($D72&gt;1,($C72*(ROUNDUP(INDEX('Required Capacity (Hide)'!$B$5:$C$19,MATCH('Service Backing (H)'!$B72,'Required Capacity (Hide)'!$A$5:$A$19,0),2)/$D72,0))/INDEX('Required Capacity (Hide)'!$B$5:$C$19,MATCH('Service Backing (H)'!$B72,'Required Capacity (Hide)'!$A$5:$A$19,0),2))*E72,0)</f>
        <v>0</v>
      </c>
      <c r="H72">
        <f>SUMIF(INDEX($D$3:$D$77,ROW(A70),0):INDEX($D$3:$D$77,ROUNDUP(ROW(A70)/5,0)*5,1),"&gt;"&amp;1,INDEX($F$3:$F$77,ROW(A70),0):INDEX($F$3:$F$77,ROUNDUP(ROW(A70)/5,0)*5,1))</f>
        <v>0</v>
      </c>
      <c r="I72">
        <f>SUMIF(INDEX($D$3:$D$77,ROW(A70),0):INDEX($D$3:$D$77,ROUNDUP(ROW(A70)/5,0)*5,1),"&gt;"&amp;1,INDEX($G$3:$G$77,ROW(A70),0):INDEX($G$3:$G$77,ROUNDUP(ROW(A70)/5,0)*5,1))</f>
        <v>0</v>
      </c>
    </row>
    <row r="73" spans="2:9" x14ac:dyDescent="0.35">
      <c r="B73" t="str">
        <f>Service!B76</f>
        <v>Caseload 15</v>
      </c>
      <c r="C73">
        <f>Service!D76</f>
        <v>0</v>
      </c>
      <c r="D73">
        <f>Service!E76</f>
        <v>0</v>
      </c>
      <c r="E73" t="e">
        <f>Service!G76</f>
        <v>#N/A</v>
      </c>
      <c r="F73">
        <f>IF($D73&gt;1,($C73*(ROUNDUP(INDEX('Required Capacity (Hide)'!$B$5:$C$19,MATCH('Service Backing (H)'!$B73,'Required Capacity (Hide)'!$A$5:$A$19,0),1)/$D73,0))/INDEX('Required Capacity (Hide)'!$B$5:$C$19,MATCH('Service Backing (H)'!$B73,'Required Capacity (Hide)'!$A$5:$A$19,0),1))*E73,0)</f>
        <v>0</v>
      </c>
      <c r="G73">
        <f>IF($D73&gt;1,($C73*(ROUNDUP(INDEX('Required Capacity (Hide)'!$B$5:$C$19,MATCH('Service Backing (H)'!$B73,'Required Capacity (Hide)'!$A$5:$A$19,0),2)/$D73,0))/INDEX('Required Capacity (Hide)'!$B$5:$C$19,MATCH('Service Backing (H)'!$B73,'Required Capacity (Hide)'!$A$5:$A$19,0),2))*E73,0)</f>
        <v>0</v>
      </c>
      <c r="H73">
        <f>SUMIF(INDEX($D$3:$D$77,ROW(A71),0):INDEX($D$3:$D$77,ROUNDUP(ROW(A71)/5,0)*5,1),"&gt;"&amp;1,INDEX($F$3:$F$77,ROW(A71),0):INDEX($F$3:$F$77,ROUNDUP(ROW(A71)/5,0)*5,1))</f>
        <v>0</v>
      </c>
      <c r="I73">
        <f>SUMIF(INDEX($D$3:$D$77,ROW(A71),0):INDEX($D$3:$D$77,ROUNDUP(ROW(A71)/5,0)*5,1),"&gt;"&amp;1,INDEX($G$3:$G$77,ROW(A71),0):INDEX($G$3:$G$77,ROUNDUP(ROW(A71)/5,0)*5,1))</f>
        <v>0</v>
      </c>
    </row>
    <row r="74" spans="2:9" x14ac:dyDescent="0.35">
      <c r="B74" t="str">
        <f>Service!B77</f>
        <v>Caseload 15</v>
      </c>
      <c r="C74">
        <f>Service!D77</f>
        <v>0</v>
      </c>
      <c r="D74">
        <f>Service!E77</f>
        <v>0</v>
      </c>
      <c r="E74" t="e">
        <f>Service!G77</f>
        <v>#N/A</v>
      </c>
      <c r="F74">
        <f>IF($D74&gt;1,($C74*(ROUNDUP(INDEX('Required Capacity (Hide)'!$B$5:$C$19,MATCH('Service Backing (H)'!$B74,'Required Capacity (Hide)'!$A$5:$A$19,0),1)/$D74,0))/INDEX('Required Capacity (Hide)'!$B$5:$C$19,MATCH('Service Backing (H)'!$B74,'Required Capacity (Hide)'!$A$5:$A$19,0),1))*E74,0)</f>
        <v>0</v>
      </c>
      <c r="G74">
        <f>IF($D74&gt;1,($C74*(ROUNDUP(INDEX('Required Capacity (Hide)'!$B$5:$C$19,MATCH('Service Backing (H)'!$B74,'Required Capacity (Hide)'!$A$5:$A$19,0),2)/$D74,0))/INDEX('Required Capacity (Hide)'!$B$5:$C$19,MATCH('Service Backing (H)'!$B74,'Required Capacity (Hide)'!$A$5:$A$19,0),2))*E74,0)</f>
        <v>0</v>
      </c>
      <c r="H74">
        <f>SUMIF(INDEX($D$3:$D$77,ROW(A72),0):INDEX($D$3:$D$77,ROUNDUP(ROW(A72)/5,0)*5,1),"&gt;"&amp;1,INDEX($F$3:$F$77,ROW(A72),0):INDEX($F$3:$F$77,ROUNDUP(ROW(A72)/5,0)*5,1))</f>
        <v>0</v>
      </c>
      <c r="I74">
        <f>SUMIF(INDEX($D$3:$D$77,ROW(A72),0):INDEX($D$3:$D$77,ROUNDUP(ROW(A72)/5,0)*5,1),"&gt;"&amp;1,INDEX($G$3:$G$77,ROW(A72),0):INDEX($G$3:$G$77,ROUNDUP(ROW(A72)/5,0)*5,1))</f>
        <v>0</v>
      </c>
    </row>
    <row r="75" spans="2:9" x14ac:dyDescent="0.35">
      <c r="B75" t="str">
        <f>Service!B78</f>
        <v>Caseload 15</v>
      </c>
      <c r="C75">
        <f>Service!D78</f>
        <v>0</v>
      </c>
      <c r="D75">
        <f>Service!E78</f>
        <v>0</v>
      </c>
      <c r="E75" t="e">
        <f>Service!G78</f>
        <v>#N/A</v>
      </c>
      <c r="F75">
        <f>IF($D75&gt;1,($C75*(ROUNDUP(INDEX('Required Capacity (Hide)'!$B$5:$C$19,MATCH('Service Backing (H)'!$B75,'Required Capacity (Hide)'!$A$5:$A$19,0),1)/$D75,0))/INDEX('Required Capacity (Hide)'!$B$5:$C$19,MATCH('Service Backing (H)'!$B75,'Required Capacity (Hide)'!$A$5:$A$19,0),1))*E75,0)</f>
        <v>0</v>
      </c>
      <c r="G75">
        <f>IF($D75&gt;1,($C75*(ROUNDUP(INDEX('Required Capacity (Hide)'!$B$5:$C$19,MATCH('Service Backing (H)'!$B75,'Required Capacity (Hide)'!$A$5:$A$19,0),2)/$D75,0))/INDEX('Required Capacity (Hide)'!$B$5:$C$19,MATCH('Service Backing (H)'!$B75,'Required Capacity (Hide)'!$A$5:$A$19,0),2))*E75,0)</f>
        <v>0</v>
      </c>
      <c r="H75">
        <f>SUMIF(INDEX($D$3:$D$77,ROW(A73),0):INDEX($D$3:$D$77,ROUNDUP(ROW(A73)/5,0)*5,1),"&gt;"&amp;1,INDEX($F$3:$F$77,ROW(A73),0):INDEX($F$3:$F$77,ROUNDUP(ROW(A73)/5,0)*5,1))</f>
        <v>0</v>
      </c>
      <c r="I75">
        <f>SUMIF(INDEX($D$3:$D$77,ROW(A73),0):INDEX($D$3:$D$77,ROUNDUP(ROW(A73)/5,0)*5,1),"&gt;"&amp;1,INDEX($G$3:$G$77,ROW(A73),0):INDEX($G$3:$G$77,ROUNDUP(ROW(A73)/5,0)*5,1))</f>
        <v>0</v>
      </c>
    </row>
    <row r="76" spans="2:9" x14ac:dyDescent="0.35">
      <c r="B76" t="str">
        <f>Service!B79</f>
        <v>Caseload 15</v>
      </c>
      <c r="C76">
        <f>Service!D79</f>
        <v>0</v>
      </c>
      <c r="D76">
        <f>Service!E79</f>
        <v>0</v>
      </c>
      <c r="E76" t="e">
        <f>Service!G79</f>
        <v>#N/A</v>
      </c>
      <c r="F76">
        <f>IF($D76&gt;1,($C76*(ROUNDUP(INDEX('Required Capacity (Hide)'!$B$5:$C$19,MATCH('Service Backing (H)'!$B76,'Required Capacity (Hide)'!$A$5:$A$19,0),1)/$D76,0))/INDEX('Required Capacity (Hide)'!$B$5:$C$19,MATCH('Service Backing (H)'!$B76,'Required Capacity (Hide)'!$A$5:$A$19,0),1))*E76,0)</f>
        <v>0</v>
      </c>
      <c r="G76">
        <f>IF($D76&gt;1,($C76*(ROUNDUP(INDEX('Required Capacity (Hide)'!$B$5:$C$19,MATCH('Service Backing (H)'!$B76,'Required Capacity (Hide)'!$A$5:$A$19,0),2)/$D76,0))/INDEX('Required Capacity (Hide)'!$B$5:$C$19,MATCH('Service Backing (H)'!$B76,'Required Capacity (Hide)'!$A$5:$A$19,0),2))*E76,0)</f>
        <v>0</v>
      </c>
      <c r="H76">
        <f>SUMIF(INDEX($D$3:$D$77,ROW(A74),0):INDEX($D$3:$D$77,ROUNDUP(ROW(A74)/5,0)*5,1),"&gt;"&amp;1,INDEX($F$3:$F$77,ROW(A74),0):INDEX($F$3:$F$77,ROUNDUP(ROW(A74)/5,0)*5,1))</f>
        <v>0</v>
      </c>
      <c r="I76">
        <f>SUMIF(INDEX($D$3:$D$77,ROW(A74),0):INDEX($D$3:$D$77,ROUNDUP(ROW(A74)/5,0)*5,1),"&gt;"&amp;1,INDEX($G$3:$G$77,ROW(A74),0):INDEX($G$3:$G$77,ROUNDUP(ROW(A74)/5,0)*5,1))</f>
        <v>0</v>
      </c>
    </row>
    <row r="77" spans="2:9" x14ac:dyDescent="0.35">
      <c r="B77" t="str">
        <f>Service!B80</f>
        <v>Caseload 15</v>
      </c>
      <c r="C77">
        <f>Service!D80</f>
        <v>0</v>
      </c>
      <c r="D77">
        <f>Service!E80</f>
        <v>0</v>
      </c>
      <c r="E77" t="e">
        <f>Service!G80</f>
        <v>#N/A</v>
      </c>
      <c r="F77">
        <f>IF($D77&gt;1,($C77*(ROUNDUP(INDEX('Required Capacity (Hide)'!$B$5:$C$19,MATCH('Service Backing (H)'!$B77,'Required Capacity (Hide)'!$A$5:$A$19,0),1)/$D77,0))/INDEX('Required Capacity (Hide)'!$B$5:$C$19,MATCH('Service Backing (H)'!$B77,'Required Capacity (Hide)'!$A$5:$A$19,0),1))*E77,0)</f>
        <v>0</v>
      </c>
      <c r="G77">
        <f>IF($D77&gt;1,($C77*(ROUNDUP(INDEX('Required Capacity (Hide)'!$B$5:$C$19,MATCH('Service Backing (H)'!$B77,'Required Capacity (Hide)'!$A$5:$A$19,0),2)/$D77,0))/INDEX('Required Capacity (Hide)'!$B$5:$C$19,MATCH('Service Backing (H)'!$B77,'Required Capacity (Hide)'!$A$5:$A$19,0),2))*E77,0)</f>
        <v>0</v>
      </c>
      <c r="H77">
        <f>SUMIF(INDEX($D$3:$D$77,ROW(A75),0):INDEX($D$3:$D$77,ROUNDUP(ROW(A75)/5,0)*5,1),"&gt;"&amp;1,INDEX($F$3:$F$77,ROW(A75),0):INDEX($F$3:$F$77,ROUNDUP(ROW(A75)/5,0)*5,1))</f>
        <v>0</v>
      </c>
      <c r="I77">
        <f>SUMIF(INDEX($D$3:$D$77,ROW(A75),0):INDEX($D$3:$D$77,ROUNDUP(ROW(A75)/5,0)*5,1),"&gt;"&amp;1,INDEX($G$3:$G$77,ROW(A75),0):INDEX($G$3:$G$77,ROUNDUP(ROW(A75)/5,0)*5,1))</f>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36726-2245-45DE-8F56-988E501B4782}">
  <sheetPr codeName="Sheet7"/>
  <dimension ref="A1:DA391"/>
  <sheetViews>
    <sheetView workbookViewId="0">
      <selection activeCell="I3" sqref="I3"/>
    </sheetView>
  </sheetViews>
  <sheetFormatPr defaultRowHeight="14.5" x14ac:dyDescent="0.35"/>
  <cols>
    <col min="1" max="1" width="14.81640625" style="5" bestFit="1" customWidth="1"/>
    <col min="2" max="2" width="17.81640625" style="5" bestFit="1" customWidth="1"/>
    <col min="3" max="3" width="17.54296875" style="5" bestFit="1" customWidth="1"/>
    <col min="5" max="5" width="12.08984375" bestFit="1" customWidth="1"/>
    <col min="6" max="9" width="12" bestFit="1" customWidth="1"/>
    <col min="10" max="11" width="12" customWidth="1"/>
    <col min="12" max="15" width="12" bestFit="1" customWidth="1"/>
    <col min="16" max="17" width="12" customWidth="1"/>
    <col min="18" max="21" width="12" bestFit="1" customWidth="1"/>
    <col min="22" max="23" width="12" customWidth="1"/>
    <col min="24" max="27" width="12" bestFit="1" customWidth="1"/>
    <col min="28" max="29" width="12" customWidth="1"/>
    <col min="30" max="33" width="12" bestFit="1" customWidth="1"/>
    <col min="34" max="35" width="12" customWidth="1"/>
    <col min="36" max="39" width="12" bestFit="1" customWidth="1"/>
    <col min="40" max="41" width="12" customWidth="1"/>
    <col min="42" max="45" width="12" bestFit="1" customWidth="1"/>
    <col min="46" max="47" width="12" customWidth="1"/>
    <col min="48" max="51" width="12" bestFit="1" customWidth="1"/>
    <col min="52" max="53" width="12" customWidth="1"/>
    <col min="54" max="57" width="12" bestFit="1" customWidth="1"/>
    <col min="58" max="59" width="12" customWidth="1"/>
    <col min="60" max="63" width="12" bestFit="1" customWidth="1"/>
    <col min="64" max="65" width="12" customWidth="1"/>
    <col min="66" max="69" width="12" bestFit="1" customWidth="1"/>
    <col min="70" max="71" width="12" customWidth="1"/>
    <col min="72" max="75" width="12" bestFit="1" customWidth="1"/>
    <col min="76" max="77" width="12" customWidth="1"/>
    <col min="78" max="81" width="12" bestFit="1" customWidth="1"/>
    <col min="82" max="83" width="12" customWidth="1"/>
    <col min="84" max="87" width="12" bestFit="1" customWidth="1"/>
    <col min="88" max="89" width="12" customWidth="1"/>
    <col min="90" max="93" width="12" bestFit="1" customWidth="1"/>
    <col min="94" max="95" width="12" customWidth="1"/>
    <col min="96" max="101" width="12" bestFit="1" customWidth="1"/>
    <col min="103" max="104" width="12" bestFit="1" customWidth="1"/>
    <col min="105" max="105" width="10" customWidth="1"/>
  </cols>
  <sheetData>
    <row r="1" spans="1:105" x14ac:dyDescent="0.35">
      <c r="A1" s="5" t="s">
        <v>50</v>
      </c>
      <c r="E1" s="3" t="s">
        <v>53</v>
      </c>
      <c r="F1" s="3" t="str" cm="1">
        <f t="array" ref="F1">INDEX($A$5:$A$19,ROUNDUP(COLUMN(A1)/6,0),1)</f>
        <v>Caseload 1</v>
      </c>
      <c r="G1" s="15" t="str" cm="1">
        <f t="array" ref="G1">INDEX($A$5:$A$19,ROUNDUP(COLUMN(B1)/6,0),1)</f>
        <v>Caseload 1</v>
      </c>
      <c r="H1" s="3" t="str" cm="1">
        <f t="array" ref="H1">INDEX($A$5:$A$19,ROUNDUP(COLUMN(C1)/6,0),1)</f>
        <v>Caseload 1</v>
      </c>
      <c r="I1" s="15" t="str" cm="1">
        <f t="array" ref="I1">INDEX($A$5:$A$19,ROUNDUP(COLUMN(D1)/6,0),1)</f>
        <v>Caseload 1</v>
      </c>
      <c r="J1" s="4" t="str" cm="1">
        <f t="array" ref="J1">INDEX($A$5:$A$19,ROUNDUP(COLUMN(E1)/6,0),1)</f>
        <v>Caseload 1</v>
      </c>
      <c r="K1" s="15" t="str" cm="1">
        <f t="array" ref="K1">INDEX($A$5:$A$19,ROUNDUP(COLUMN(F1)/6,0),1)</f>
        <v>Caseload 1</v>
      </c>
      <c r="L1" s="3" t="str" cm="1">
        <f t="array" ref="L1">INDEX($A$5:$A$19,ROUNDUP(COLUMN(G1)/6,0),1)</f>
        <v>Caseload 2</v>
      </c>
      <c r="M1" s="15" t="str" cm="1">
        <f t="array" ref="M1">INDEX($A$5:$A$19,ROUNDUP(COLUMN(H1)/6,0),1)</f>
        <v>Caseload 2</v>
      </c>
      <c r="N1" s="3" t="str" cm="1">
        <f t="array" ref="N1">INDEX($A$5:$A$19,ROUNDUP(COLUMN(I1)/6,0),1)</f>
        <v>Caseload 2</v>
      </c>
      <c r="O1" s="15" t="str" cm="1">
        <f t="array" ref="O1">INDEX($A$5:$A$19,ROUNDUP(COLUMN(J1)/6,0),1)</f>
        <v>Caseload 2</v>
      </c>
      <c r="P1" s="4" t="str" cm="1">
        <f t="array" ref="P1">INDEX($A$5:$A$19,ROUNDUP(COLUMN(K1)/6,0),1)</f>
        <v>Caseload 2</v>
      </c>
      <c r="Q1" s="15" t="str" cm="1">
        <f t="array" ref="Q1">INDEX($A$5:$A$19,ROUNDUP(COLUMN(L1)/6,0),1)</f>
        <v>Caseload 2</v>
      </c>
      <c r="R1" s="3" t="str" cm="1">
        <f t="array" ref="R1">INDEX($A$5:$A$19,ROUNDUP(COLUMN(M1)/6,0),1)</f>
        <v>Caseload 3</v>
      </c>
      <c r="S1" s="15" t="str" cm="1">
        <f t="array" ref="S1">INDEX($A$5:$A$19,ROUNDUP(COLUMN(N1)/6,0),1)</f>
        <v>Caseload 3</v>
      </c>
      <c r="T1" s="3" t="str" cm="1">
        <f t="array" ref="T1">INDEX($A$5:$A$19,ROUNDUP(COLUMN(O1)/6,0),1)</f>
        <v>Caseload 3</v>
      </c>
      <c r="U1" s="15" t="str" cm="1">
        <f t="array" ref="U1">INDEX($A$5:$A$19,ROUNDUP(COLUMN(P1)/6,0),1)</f>
        <v>Caseload 3</v>
      </c>
      <c r="V1" s="4" t="str" cm="1">
        <f t="array" ref="V1">INDEX($A$5:$A$19,ROUNDUP(COLUMN(Q1)/6,0),1)</f>
        <v>Caseload 3</v>
      </c>
      <c r="W1" s="15" t="str" cm="1">
        <f t="array" ref="W1">INDEX($A$5:$A$19,ROUNDUP(COLUMN(R1)/6,0),1)</f>
        <v>Caseload 3</v>
      </c>
      <c r="X1" s="3" t="str" cm="1">
        <f t="array" ref="X1">INDEX($A$5:$A$19,ROUNDUP(COLUMN(S1)/6,0),1)</f>
        <v>Caseload 4</v>
      </c>
      <c r="Y1" s="15" t="str" cm="1">
        <f t="array" ref="Y1">INDEX($A$5:$A$19,ROUNDUP(COLUMN(T1)/6,0),1)</f>
        <v>Caseload 4</v>
      </c>
      <c r="Z1" s="3" t="str" cm="1">
        <f t="array" ref="Z1">INDEX($A$5:$A$19,ROUNDUP(COLUMN(U1)/6,0),1)</f>
        <v>Caseload 4</v>
      </c>
      <c r="AA1" s="15" t="str" cm="1">
        <f t="array" ref="AA1">INDEX($A$5:$A$19,ROUNDUP(COLUMN(V1)/6,0),1)</f>
        <v>Caseload 4</v>
      </c>
      <c r="AB1" s="4" t="str" cm="1">
        <f t="array" ref="AB1">INDEX($A$5:$A$19,ROUNDUP(COLUMN(W1)/6,0),1)</f>
        <v>Caseload 4</v>
      </c>
      <c r="AC1" s="15" t="str" cm="1">
        <f t="array" ref="AC1">INDEX($A$5:$A$19,ROUNDUP(COLUMN(X1)/6,0),1)</f>
        <v>Caseload 4</v>
      </c>
      <c r="AD1" s="3" t="str" cm="1">
        <f t="array" ref="AD1">INDEX($A$5:$A$19,ROUNDUP(COLUMN(Y1)/6,0),1)</f>
        <v>Caseload 5</v>
      </c>
      <c r="AE1" s="15" t="str" cm="1">
        <f t="array" ref="AE1">INDEX($A$5:$A$19,ROUNDUP(COLUMN(Z1)/6,0),1)</f>
        <v>Caseload 5</v>
      </c>
      <c r="AF1" s="3" t="str" cm="1">
        <f t="array" ref="AF1">INDEX($A$5:$A$19,ROUNDUP(COLUMN(AA1)/6,0),1)</f>
        <v>Caseload 5</v>
      </c>
      <c r="AG1" s="15" t="str" cm="1">
        <f t="array" ref="AG1">INDEX($A$5:$A$19,ROUNDUP(COLUMN(AB1)/6,0),1)</f>
        <v>Caseload 5</v>
      </c>
      <c r="AH1" s="4" t="str" cm="1">
        <f t="array" ref="AH1">INDEX($A$5:$A$19,ROUNDUP(COLUMN(AC1)/6,0),1)</f>
        <v>Caseload 5</v>
      </c>
      <c r="AI1" s="15" t="str" cm="1">
        <f t="array" ref="AI1">INDEX($A$5:$A$19,ROUNDUP(COLUMN(AD1)/6,0),1)</f>
        <v>Caseload 5</v>
      </c>
      <c r="AJ1" s="3" t="str" cm="1">
        <f t="array" ref="AJ1">INDEX($A$5:$A$19,ROUNDUP(COLUMN(AE1)/6,0),1)</f>
        <v>Caseload 6</v>
      </c>
      <c r="AK1" s="15" t="str" cm="1">
        <f t="array" ref="AK1">INDEX($A$5:$A$19,ROUNDUP(COLUMN(AF1)/6,0),1)</f>
        <v>Caseload 6</v>
      </c>
      <c r="AL1" s="3" t="str" cm="1">
        <f t="array" ref="AL1">INDEX($A$5:$A$19,ROUNDUP(COLUMN(AG1)/6,0),1)</f>
        <v>Caseload 6</v>
      </c>
      <c r="AM1" s="15" t="str" cm="1">
        <f t="array" ref="AM1">INDEX($A$5:$A$19,ROUNDUP(COLUMN(AH1)/6,0),1)</f>
        <v>Caseload 6</v>
      </c>
      <c r="AN1" s="4" t="str" cm="1">
        <f t="array" ref="AN1">INDEX($A$5:$A$19,ROUNDUP(COLUMN(AI1)/6,0),1)</f>
        <v>Caseload 6</v>
      </c>
      <c r="AO1" s="15" t="str" cm="1">
        <f t="array" ref="AO1">INDEX($A$5:$A$19,ROUNDUP(COLUMN(AJ1)/6,0),1)</f>
        <v>Caseload 6</v>
      </c>
      <c r="AP1" s="3" t="str" cm="1">
        <f t="array" ref="AP1">INDEX($A$5:$A$19,ROUNDUP(COLUMN(AK1)/6,0),1)</f>
        <v>Caseload 7</v>
      </c>
      <c r="AQ1" s="15" t="str" cm="1">
        <f t="array" ref="AQ1">INDEX($A$5:$A$19,ROUNDUP(COLUMN(AL1)/6,0),1)</f>
        <v>Caseload 7</v>
      </c>
      <c r="AR1" s="3" t="str" cm="1">
        <f t="array" ref="AR1">INDEX($A$5:$A$19,ROUNDUP(COLUMN(AM1)/6,0),1)</f>
        <v>Caseload 7</v>
      </c>
      <c r="AS1" s="15" t="str" cm="1">
        <f t="array" ref="AS1">INDEX($A$5:$A$19,ROUNDUP(COLUMN(AN1)/6,0),1)</f>
        <v>Caseload 7</v>
      </c>
      <c r="AT1" s="4" t="str" cm="1">
        <f t="array" ref="AT1">INDEX($A$5:$A$19,ROUNDUP(COLUMN(AO1)/6,0),1)</f>
        <v>Caseload 7</v>
      </c>
      <c r="AU1" s="15" t="str" cm="1">
        <f t="array" ref="AU1">INDEX($A$5:$A$19,ROUNDUP(COLUMN(AP1)/6,0),1)</f>
        <v>Caseload 7</v>
      </c>
      <c r="AV1" s="3" t="str" cm="1">
        <f t="array" ref="AV1">INDEX($A$5:$A$19,ROUNDUP(COLUMN(AQ1)/6,0),1)</f>
        <v>Caseload 8</v>
      </c>
      <c r="AW1" s="15" t="str" cm="1">
        <f t="array" ref="AW1">INDEX($A$5:$A$19,ROUNDUP(COLUMN(AR1)/6,0),1)</f>
        <v>Caseload 8</v>
      </c>
      <c r="AX1" s="3" t="str" cm="1">
        <f t="array" ref="AX1">INDEX($A$5:$A$19,ROUNDUP(COLUMN(AS1)/6,0),1)</f>
        <v>Caseload 8</v>
      </c>
      <c r="AY1" s="15" t="str" cm="1">
        <f t="array" ref="AY1">INDEX($A$5:$A$19,ROUNDUP(COLUMN(AT1)/6,0),1)</f>
        <v>Caseload 8</v>
      </c>
      <c r="AZ1" s="4" t="str" cm="1">
        <f t="array" ref="AZ1">INDEX($A$5:$A$19,ROUNDUP(COLUMN(AU1)/6,0),1)</f>
        <v>Caseload 8</v>
      </c>
      <c r="BA1" s="15" t="str" cm="1">
        <f t="array" ref="BA1">INDEX($A$5:$A$19,ROUNDUP(COLUMN(AV1)/6,0),1)</f>
        <v>Caseload 8</v>
      </c>
      <c r="BB1" s="3" t="str" cm="1">
        <f t="array" ref="BB1">INDEX($A$5:$A$19,ROUNDUP(COLUMN(AW1)/6,0),1)</f>
        <v>Caseload 9</v>
      </c>
      <c r="BC1" s="15" t="str" cm="1">
        <f t="array" ref="BC1">INDEX($A$5:$A$19,ROUNDUP(COLUMN(AX1)/6,0),1)</f>
        <v>Caseload 9</v>
      </c>
      <c r="BD1" s="3" t="str" cm="1">
        <f t="array" ref="BD1">INDEX($A$5:$A$19,ROUNDUP(COLUMN(AY1)/6,0),1)</f>
        <v>Caseload 9</v>
      </c>
      <c r="BE1" s="15" t="str" cm="1">
        <f t="array" ref="BE1">INDEX($A$5:$A$19,ROUNDUP(COLUMN(AZ1)/6,0),1)</f>
        <v>Caseload 9</v>
      </c>
      <c r="BF1" s="4" t="str" cm="1">
        <f t="array" ref="BF1">INDEX($A$5:$A$19,ROUNDUP(COLUMN(BA1)/6,0),1)</f>
        <v>Caseload 9</v>
      </c>
      <c r="BG1" s="15" t="str" cm="1">
        <f t="array" ref="BG1">INDEX($A$5:$A$19,ROUNDUP(COLUMN(BB1)/6,0),1)</f>
        <v>Caseload 9</v>
      </c>
      <c r="BH1" s="3" t="str" cm="1">
        <f t="array" ref="BH1">INDEX($A$5:$A$19,ROUNDUP(COLUMN(BC1)/6,0),1)</f>
        <v>Caseload 10</v>
      </c>
      <c r="BI1" s="15" t="str" cm="1">
        <f t="array" ref="BI1">INDEX($A$5:$A$19,ROUNDUP(COLUMN(BD1)/6,0),1)</f>
        <v>Caseload 10</v>
      </c>
      <c r="BJ1" s="3" t="str" cm="1">
        <f t="array" ref="BJ1">INDEX($A$5:$A$19,ROUNDUP(COLUMN(BE1)/6,0),1)</f>
        <v>Caseload 10</v>
      </c>
      <c r="BK1" s="15" t="str" cm="1">
        <f t="array" ref="BK1">INDEX($A$5:$A$19,ROUNDUP(COLUMN(BF1)/6,0),1)</f>
        <v>Caseload 10</v>
      </c>
      <c r="BL1" s="4" t="str" cm="1">
        <f t="array" ref="BL1">INDEX($A$5:$A$19,ROUNDUP(COLUMN(BG1)/6,0),1)</f>
        <v>Caseload 10</v>
      </c>
      <c r="BM1" s="15" t="str" cm="1">
        <f t="array" ref="BM1">INDEX($A$5:$A$19,ROUNDUP(COLUMN(BH1)/6,0),1)</f>
        <v>Caseload 10</v>
      </c>
      <c r="BN1" s="3" t="str" cm="1">
        <f t="array" ref="BN1">INDEX($A$5:$A$19,ROUNDUP(COLUMN(BI1)/6,0),1)</f>
        <v>Caseload 11</v>
      </c>
      <c r="BO1" s="15" t="str" cm="1">
        <f t="array" ref="BO1">INDEX($A$5:$A$19,ROUNDUP(COLUMN(BJ1)/6,0),1)</f>
        <v>Caseload 11</v>
      </c>
      <c r="BP1" s="3" t="str" cm="1">
        <f t="array" ref="BP1">INDEX($A$5:$A$19,ROUNDUP(COLUMN(BK1)/6,0),1)</f>
        <v>Caseload 11</v>
      </c>
      <c r="BQ1" s="15" t="str" cm="1">
        <f t="array" ref="BQ1">INDEX($A$5:$A$19,ROUNDUP(COLUMN(BL1)/6,0),1)</f>
        <v>Caseload 11</v>
      </c>
      <c r="BR1" s="4" t="str" cm="1">
        <f t="array" ref="BR1">INDEX($A$5:$A$19,ROUNDUP(COLUMN(BM1)/6,0),1)</f>
        <v>Caseload 11</v>
      </c>
      <c r="BS1" s="15" t="str" cm="1">
        <f t="array" ref="BS1">INDEX($A$5:$A$19,ROUNDUP(COLUMN(BN1)/6,0),1)</f>
        <v>Caseload 11</v>
      </c>
      <c r="BT1" s="3" t="str" cm="1">
        <f t="array" ref="BT1">INDEX($A$5:$A$19,ROUNDUP(COLUMN(BO1)/6,0),1)</f>
        <v>Caseload 12</v>
      </c>
      <c r="BU1" s="15" t="str" cm="1">
        <f t="array" ref="BU1">INDEX($A$5:$A$19,ROUNDUP(COLUMN(BP1)/6,0),1)</f>
        <v>Caseload 12</v>
      </c>
      <c r="BV1" s="3" t="str" cm="1">
        <f t="array" ref="BV1">INDEX($A$5:$A$19,ROUNDUP(COLUMN(BQ1)/6,0),1)</f>
        <v>Caseload 12</v>
      </c>
      <c r="BW1" s="15" t="str" cm="1">
        <f t="array" ref="BW1">INDEX($A$5:$A$19,ROUNDUP(COLUMN(BR1)/6,0),1)</f>
        <v>Caseload 12</v>
      </c>
      <c r="BX1" s="4" t="str" cm="1">
        <f t="array" ref="BX1">INDEX($A$5:$A$19,ROUNDUP(COLUMN(BS1)/6,0),1)</f>
        <v>Caseload 12</v>
      </c>
      <c r="BY1" s="15" t="str" cm="1">
        <f t="array" ref="BY1">INDEX($A$5:$A$19,ROUNDUP(COLUMN(BT1)/6,0),1)</f>
        <v>Caseload 12</v>
      </c>
      <c r="BZ1" s="3" t="str" cm="1">
        <f t="array" ref="BZ1">INDEX($A$5:$A$19,ROUNDUP(COLUMN(BU1)/6,0),1)</f>
        <v>Caseload 13</v>
      </c>
      <c r="CA1" s="15" t="str" cm="1">
        <f t="array" ref="CA1">INDEX($A$5:$A$19,ROUNDUP(COLUMN(BV1)/6,0),1)</f>
        <v>Caseload 13</v>
      </c>
      <c r="CB1" s="3" t="str" cm="1">
        <f t="array" ref="CB1">INDEX($A$5:$A$19,ROUNDUP(COLUMN(BW1)/6,0),1)</f>
        <v>Caseload 13</v>
      </c>
      <c r="CC1" s="15" t="str" cm="1">
        <f t="array" ref="CC1">INDEX($A$5:$A$19,ROUNDUP(COLUMN(BX1)/6,0),1)</f>
        <v>Caseload 13</v>
      </c>
      <c r="CD1" s="4" t="str" cm="1">
        <f t="array" ref="CD1">INDEX($A$5:$A$19,ROUNDUP(COLUMN(BY1)/6,0),1)</f>
        <v>Caseload 13</v>
      </c>
      <c r="CE1" s="15" t="str" cm="1">
        <f t="array" ref="CE1">INDEX($A$5:$A$19,ROUNDUP(COLUMN(BZ1)/6,0),1)</f>
        <v>Caseload 13</v>
      </c>
      <c r="CF1" s="3" t="str" cm="1">
        <f t="array" ref="CF1">INDEX($A$5:$A$19,ROUNDUP(COLUMN(CA1)/6,0),1)</f>
        <v>Caseload 14</v>
      </c>
      <c r="CG1" s="15" t="str" cm="1">
        <f t="array" ref="CG1">INDEX($A$5:$A$19,ROUNDUP(COLUMN(CB1)/6,0),1)</f>
        <v>Caseload 14</v>
      </c>
      <c r="CH1" s="3" t="str" cm="1">
        <f t="array" ref="CH1">INDEX($A$5:$A$19,ROUNDUP(COLUMN(CC1)/6,0),1)</f>
        <v>Caseload 14</v>
      </c>
      <c r="CI1" s="15" t="str" cm="1">
        <f t="array" ref="CI1">INDEX($A$5:$A$19,ROUNDUP(COLUMN(CD1)/6,0),1)</f>
        <v>Caseload 14</v>
      </c>
      <c r="CJ1" s="4" t="str" cm="1">
        <f t="array" ref="CJ1">INDEX($A$5:$A$19,ROUNDUP(COLUMN(CE1)/6,0),1)</f>
        <v>Caseload 14</v>
      </c>
      <c r="CK1" s="15" t="str" cm="1">
        <f t="array" ref="CK1">INDEX($A$5:$A$19,ROUNDUP(COLUMN(CF1)/6,0),1)</f>
        <v>Caseload 14</v>
      </c>
      <c r="CL1" s="3" t="str" cm="1">
        <f t="array" ref="CL1">INDEX($A$5:$A$19,ROUNDUP(COLUMN(CG1)/6,0),1)</f>
        <v>Caseload 15</v>
      </c>
      <c r="CM1" s="15" t="str" cm="1">
        <f t="array" ref="CM1">INDEX($A$5:$A$19,ROUNDUP(COLUMN(CH1)/6,0),1)</f>
        <v>Caseload 15</v>
      </c>
      <c r="CN1" s="3" t="str" cm="1">
        <f t="array" ref="CN1">INDEX($A$5:$A$19,ROUNDUP(COLUMN(CI1)/6,0),1)</f>
        <v>Caseload 15</v>
      </c>
      <c r="CO1" s="15" t="str" cm="1">
        <f t="array" ref="CO1">INDEX($A$5:$A$19,ROUNDUP(COLUMN(CJ1)/6,0),1)</f>
        <v>Caseload 15</v>
      </c>
      <c r="CP1" s="4" t="str" cm="1">
        <f t="array" ref="CP1">INDEX($A$5:$A$19,ROUNDUP(COLUMN(CK1)/6,0),1)</f>
        <v>Caseload 15</v>
      </c>
      <c r="CQ1" s="15" t="str" cm="1">
        <f t="array" ref="CQ1">INDEX($A$5:$A$19,ROUNDUP(COLUMN(CL1)/6,0),1)</f>
        <v>Caseload 15</v>
      </c>
      <c r="CR1" s="3" t="str">
        <f>"All "&amp;Setup!$B$15</f>
        <v>All Clusters</v>
      </c>
      <c r="CS1" s="3" t="str">
        <f>"All "&amp;Setup!$B$15</f>
        <v>All Clusters</v>
      </c>
      <c r="CT1" s="3" t="str">
        <f>"All "&amp;Setup!$B$15</f>
        <v>All Clusters</v>
      </c>
      <c r="CU1" s="3" t="str">
        <f>"All "&amp;Setup!$B$15</f>
        <v>All Clusters</v>
      </c>
      <c r="CV1" s="3" t="str">
        <f>"All "&amp;Setup!$B$15</f>
        <v>All Clusters</v>
      </c>
      <c r="CW1" s="3" t="str">
        <f>"All "&amp;Setup!$B$15</f>
        <v>All Clusters</v>
      </c>
      <c r="CY1" s="3" t="s">
        <v>61</v>
      </c>
      <c r="CZ1" s="4"/>
      <c r="DA1" s="15"/>
    </row>
    <row r="2" spans="1:105" ht="15" thickBot="1" x14ac:dyDescent="0.4">
      <c r="E2" s="7"/>
      <c r="F2" s="7" t="s">
        <v>55</v>
      </c>
      <c r="G2" s="6" t="s">
        <v>55</v>
      </c>
      <c r="H2" s="7" t="s">
        <v>47</v>
      </c>
      <c r="I2" s="6" t="s">
        <v>47</v>
      </c>
      <c r="J2" s="18" t="s">
        <v>60</v>
      </c>
      <c r="K2" s="20" t="s">
        <v>60</v>
      </c>
      <c r="L2" s="7" t="s">
        <v>55</v>
      </c>
      <c r="M2" s="6" t="s">
        <v>55</v>
      </c>
      <c r="N2" s="7" t="s">
        <v>47</v>
      </c>
      <c r="O2" s="6" t="s">
        <v>47</v>
      </c>
      <c r="P2" s="18" t="s">
        <v>60</v>
      </c>
      <c r="Q2" s="20" t="s">
        <v>60</v>
      </c>
      <c r="R2" s="7" t="s">
        <v>55</v>
      </c>
      <c r="S2" s="6" t="s">
        <v>55</v>
      </c>
      <c r="T2" s="7" t="s">
        <v>47</v>
      </c>
      <c r="U2" s="6" t="s">
        <v>47</v>
      </c>
      <c r="V2" s="18" t="s">
        <v>60</v>
      </c>
      <c r="W2" s="20" t="s">
        <v>60</v>
      </c>
      <c r="X2" s="7" t="s">
        <v>55</v>
      </c>
      <c r="Y2" s="6" t="s">
        <v>55</v>
      </c>
      <c r="Z2" s="7" t="s">
        <v>47</v>
      </c>
      <c r="AA2" s="6" t="s">
        <v>47</v>
      </c>
      <c r="AB2" s="18" t="s">
        <v>60</v>
      </c>
      <c r="AC2" s="20" t="s">
        <v>60</v>
      </c>
      <c r="AD2" s="7" t="s">
        <v>55</v>
      </c>
      <c r="AE2" s="6" t="s">
        <v>55</v>
      </c>
      <c r="AF2" s="7" t="s">
        <v>47</v>
      </c>
      <c r="AG2" s="6" t="s">
        <v>47</v>
      </c>
      <c r="AH2" s="18" t="s">
        <v>60</v>
      </c>
      <c r="AI2" s="20" t="s">
        <v>60</v>
      </c>
      <c r="AJ2" s="7" t="s">
        <v>55</v>
      </c>
      <c r="AK2" s="6" t="s">
        <v>55</v>
      </c>
      <c r="AL2" s="7" t="s">
        <v>47</v>
      </c>
      <c r="AM2" s="6" t="s">
        <v>47</v>
      </c>
      <c r="AN2" s="18" t="s">
        <v>60</v>
      </c>
      <c r="AO2" s="20" t="s">
        <v>60</v>
      </c>
      <c r="AP2" s="7" t="s">
        <v>55</v>
      </c>
      <c r="AQ2" s="6" t="s">
        <v>55</v>
      </c>
      <c r="AR2" s="7" t="s">
        <v>47</v>
      </c>
      <c r="AS2" s="6" t="s">
        <v>47</v>
      </c>
      <c r="AT2" s="18" t="s">
        <v>60</v>
      </c>
      <c r="AU2" s="20" t="s">
        <v>60</v>
      </c>
      <c r="AV2" s="7" t="s">
        <v>55</v>
      </c>
      <c r="AW2" s="6" t="s">
        <v>55</v>
      </c>
      <c r="AX2" s="7" t="s">
        <v>47</v>
      </c>
      <c r="AY2" s="6" t="s">
        <v>47</v>
      </c>
      <c r="AZ2" s="18" t="s">
        <v>60</v>
      </c>
      <c r="BA2" s="20" t="s">
        <v>60</v>
      </c>
      <c r="BB2" s="7" t="s">
        <v>55</v>
      </c>
      <c r="BC2" s="6" t="s">
        <v>55</v>
      </c>
      <c r="BD2" s="7" t="s">
        <v>47</v>
      </c>
      <c r="BE2" s="6" t="s">
        <v>47</v>
      </c>
      <c r="BF2" s="18" t="s">
        <v>60</v>
      </c>
      <c r="BG2" s="20" t="s">
        <v>60</v>
      </c>
      <c r="BH2" s="7" t="s">
        <v>55</v>
      </c>
      <c r="BI2" s="6" t="s">
        <v>55</v>
      </c>
      <c r="BJ2" s="7" t="s">
        <v>47</v>
      </c>
      <c r="BK2" s="6" t="s">
        <v>47</v>
      </c>
      <c r="BL2" s="18" t="s">
        <v>60</v>
      </c>
      <c r="BM2" s="20" t="s">
        <v>60</v>
      </c>
      <c r="BN2" s="7" t="s">
        <v>55</v>
      </c>
      <c r="BO2" s="6" t="s">
        <v>55</v>
      </c>
      <c r="BP2" s="7" t="s">
        <v>47</v>
      </c>
      <c r="BQ2" s="6" t="s">
        <v>47</v>
      </c>
      <c r="BR2" s="18" t="s">
        <v>60</v>
      </c>
      <c r="BS2" s="20" t="s">
        <v>60</v>
      </c>
      <c r="BT2" s="7" t="s">
        <v>55</v>
      </c>
      <c r="BU2" s="6" t="s">
        <v>55</v>
      </c>
      <c r="BV2" s="7" t="s">
        <v>47</v>
      </c>
      <c r="BW2" s="6" t="s">
        <v>47</v>
      </c>
      <c r="BX2" s="18" t="s">
        <v>60</v>
      </c>
      <c r="BY2" s="20" t="s">
        <v>60</v>
      </c>
      <c r="BZ2" s="7" t="s">
        <v>55</v>
      </c>
      <c r="CA2" s="6" t="s">
        <v>55</v>
      </c>
      <c r="CB2" s="7" t="s">
        <v>47</v>
      </c>
      <c r="CC2" s="6" t="s">
        <v>47</v>
      </c>
      <c r="CD2" s="18" t="s">
        <v>60</v>
      </c>
      <c r="CE2" s="20" t="s">
        <v>60</v>
      </c>
      <c r="CF2" s="7" t="s">
        <v>55</v>
      </c>
      <c r="CG2" s="6" t="s">
        <v>55</v>
      </c>
      <c r="CH2" s="7" t="s">
        <v>47</v>
      </c>
      <c r="CI2" s="6" t="s">
        <v>47</v>
      </c>
      <c r="CJ2" s="18" t="s">
        <v>60</v>
      </c>
      <c r="CK2" s="20" t="s">
        <v>60</v>
      </c>
      <c r="CL2" s="7" t="s">
        <v>55</v>
      </c>
      <c r="CM2" s="6" t="s">
        <v>55</v>
      </c>
      <c r="CN2" s="7" t="s">
        <v>47</v>
      </c>
      <c r="CO2" s="6" t="s">
        <v>47</v>
      </c>
      <c r="CP2" s="18" t="s">
        <v>60</v>
      </c>
      <c r="CQ2" s="20" t="s">
        <v>60</v>
      </c>
      <c r="CR2" s="7" t="s">
        <v>55</v>
      </c>
      <c r="CS2" s="6" t="s">
        <v>55</v>
      </c>
      <c r="CT2" s="7" t="s">
        <v>47</v>
      </c>
      <c r="CU2" s="6" t="s">
        <v>47</v>
      </c>
      <c r="CV2" s="18" t="s">
        <v>60</v>
      </c>
      <c r="CW2" s="20" t="s">
        <v>60</v>
      </c>
      <c r="CY2" s="7"/>
      <c r="CZ2" s="5"/>
      <c r="DA2" s="6"/>
    </row>
    <row r="3" spans="1:105" ht="15" thickBot="1" x14ac:dyDescent="0.4">
      <c r="E3" s="7"/>
      <c r="F3" s="26">
        <f>INDEX(Service!$I$6:$J$80,MATCH('Required Capacity (Hide)'!F$1,Service!$B$6:$B$80,0),1)/IF(Summary!$B$7="Minutes",1,60)</f>
        <v>0</v>
      </c>
      <c r="G3" s="28"/>
      <c r="H3" s="26">
        <f>IF(Service!$C$3="Yes",INDEX(Service!$I$6:$J$80,MATCH('Required Capacity (Hide)'!H$1,Service!$B$6:$B$80,0),2)/IF(Summary!$B$7="Minutes",1,60),INDEX('Service Backing (H)'!$H$3:$I$77,MATCH('Required Capacity (Hide)'!H$1,'Service Backing (H)'!$B$3:$B$75,0),1)/IF(Summary!$B$7="Minutes",1,60))</f>
        <v>0</v>
      </c>
      <c r="I3" s="28">
        <f>IF(Service!$C$3="Yes",INDEX(Service!$I$6:$J$80,MATCH('Required Capacity (Hide)'!I$1,Service!$B$6:$B$80,0),2)/IF(Summary!$B$7="Minutes",1,60),INDEX('Service Backing (H)'!$H$3:$I$77,MATCH('Required Capacity (Hide)'!I$1,'Service Backing (H)'!$B$3:$B$75,0),2)/IF(Summary!$B$7="Minutes",1,60))</f>
        <v>0</v>
      </c>
      <c r="J3" s="27"/>
      <c r="K3" s="28"/>
      <c r="L3" s="26">
        <f>INDEX(Service!$I$6:$J$80,MATCH('Required Capacity (Hide)'!L$1,Service!$B$6:$B$80,0),1)/IF(Summary!$B$7="Minutes",1,60)</f>
        <v>0</v>
      </c>
      <c r="M3" s="28"/>
      <c r="N3" s="26">
        <f>IF(Service!$C$3="Yes",INDEX(Service!$I$6:$J$80,MATCH('Required Capacity (Hide)'!N$1,Service!$B$6:$B$80,0),2)/IF(Summary!$B$7="Minutes",1,60),INDEX('Service Backing (H)'!$H$3:$I$77,MATCH('Required Capacity (Hide)'!N$1,'Service Backing (H)'!$B$3:$B$75,0),1)/IF(Summary!$B$7="Minutes",1,60))</f>
        <v>0</v>
      </c>
      <c r="O3" s="28">
        <f>IF(Service!$C$3="Yes",INDEX(Service!$I$6:$J$80,MATCH('Required Capacity (Hide)'!O$1,Service!$B$6:$B$80,0),2)/IF(Summary!$B$7="Minutes",1,60),INDEX('Service Backing (H)'!$H$3:$I$77,MATCH('Required Capacity (Hide)'!O$1,'Service Backing (H)'!$B$3:$B$75,0),2)/IF(Summary!$B$7="Minutes",1,60))</f>
        <v>0</v>
      </c>
      <c r="P3" s="27"/>
      <c r="Q3" s="28"/>
      <c r="R3" s="26">
        <f>INDEX(Service!$I$6:$J$80,MATCH('Required Capacity (Hide)'!R$1,Service!$B$6:$B$80,0),1)/IF(Summary!$B$7="Minutes",1,60)</f>
        <v>0</v>
      </c>
      <c r="S3" s="28"/>
      <c r="T3" s="26">
        <f>IF(Service!$C$3="Yes",INDEX(Service!$I$6:$J$80,MATCH('Required Capacity (Hide)'!T$1,Service!$B$6:$B$80,0),2)/IF(Summary!$B$7="Minutes",1,60),INDEX('Service Backing (H)'!$H$3:$I$77,MATCH('Required Capacity (Hide)'!T$1,'Service Backing (H)'!$B$3:$B$75,0),1)/IF(Summary!$B$7="Minutes",1,60))</f>
        <v>0</v>
      </c>
      <c r="U3" s="28">
        <f>IF(Service!$C$3="Yes",INDEX(Service!$I$6:$J$80,MATCH('Required Capacity (Hide)'!U$1,Service!$B$6:$B$80,0),2)/IF(Summary!$B$7="Minutes",1,60),INDEX('Service Backing (H)'!$H$3:$I$77,MATCH('Required Capacity (Hide)'!U$1,'Service Backing (H)'!$B$3:$B$75,0),2)/IF(Summary!$B$7="Minutes",1,60))</f>
        <v>0</v>
      </c>
      <c r="V3" s="27"/>
      <c r="W3" s="28"/>
      <c r="X3" s="26">
        <f>INDEX(Service!$I$6:$J$80,MATCH('Required Capacity (Hide)'!X$1,Service!$B$6:$B$80,0),1)/IF(Summary!$B$7="Minutes",1,60)</f>
        <v>0</v>
      </c>
      <c r="Y3" s="28"/>
      <c r="Z3" s="26">
        <f>IF(Service!$C$3="Yes",INDEX(Service!$I$6:$J$80,MATCH('Required Capacity (Hide)'!Z$1,Service!$B$6:$B$80,0),2)/IF(Summary!$B$7="Minutes",1,60),INDEX('Service Backing (H)'!$H$3:$I$77,MATCH('Required Capacity (Hide)'!Z$1,'Service Backing (H)'!$B$3:$B$75,0),1)/IF(Summary!$B$7="Minutes",1,60))</f>
        <v>0</v>
      </c>
      <c r="AA3" s="28">
        <f>IF(Service!$C$3="Yes",INDEX(Service!$I$6:$J$80,MATCH('Required Capacity (Hide)'!AA$1,Service!$B$6:$B$80,0),2)/IF(Summary!$B$7="Minutes",1,60),INDEX('Service Backing (H)'!$H$3:$I$77,MATCH('Required Capacity (Hide)'!AA$1,'Service Backing (H)'!$B$3:$B$75,0),2)/IF(Summary!$B$7="Minutes",1,60))</f>
        <v>0</v>
      </c>
      <c r="AB3" s="27"/>
      <c r="AC3" s="28"/>
      <c r="AD3" s="26">
        <f>INDEX(Service!$I$6:$J$80,MATCH('Required Capacity (Hide)'!AD$1,Service!$B$6:$B$80,0),1)/IF(Summary!$B$7="Minutes",1,60)</f>
        <v>0</v>
      </c>
      <c r="AE3" s="28"/>
      <c r="AF3" s="26">
        <f>IF(Service!$C$3="Yes",INDEX(Service!$I$6:$J$80,MATCH('Required Capacity (Hide)'!AF$1,Service!$B$6:$B$80,0),2)/IF(Summary!$B$7="Minutes",1,60),INDEX('Service Backing (H)'!$H$3:$I$77,MATCH('Required Capacity (Hide)'!AF$1,'Service Backing (H)'!$B$3:$B$75,0),1)/IF(Summary!$B$7="Minutes",1,60))</f>
        <v>0</v>
      </c>
      <c r="AG3" s="28">
        <f>IF(Service!$C$3="Yes",INDEX(Service!$I$6:$J$80,MATCH('Required Capacity (Hide)'!AG$1,Service!$B$6:$B$80,0),2)/IF(Summary!$B$7="Minutes",1,60),INDEX('Service Backing (H)'!$H$3:$I$77,MATCH('Required Capacity (Hide)'!AG$1,'Service Backing (H)'!$B$3:$B$75,0),2)/IF(Summary!$B$7="Minutes",1,60))</f>
        <v>0</v>
      </c>
      <c r="AH3" s="27"/>
      <c r="AI3" s="28"/>
      <c r="AJ3" s="26">
        <f>INDEX(Service!$I$6:$J$80,MATCH('Required Capacity (Hide)'!AJ$1,Service!$B$6:$B$80,0),1)/IF(Summary!$B$7="Minutes",1,60)</f>
        <v>0</v>
      </c>
      <c r="AK3" s="28"/>
      <c r="AL3" s="26">
        <f>IF(Service!$C$3="Yes",INDEX(Service!$I$6:$J$80,MATCH('Required Capacity (Hide)'!AL$1,Service!$B$6:$B$80,0),2)/IF(Summary!$B$7="Minutes",1,60),INDEX('Service Backing (H)'!$H$3:$I$77,MATCH('Required Capacity (Hide)'!AL$1,'Service Backing (H)'!$B$3:$B$75,0),1)/IF(Summary!$B$7="Minutes",1,60))</f>
        <v>0</v>
      </c>
      <c r="AM3" s="28">
        <f>IF(Service!$C$3="Yes",INDEX(Service!$I$6:$J$80,MATCH('Required Capacity (Hide)'!AM$1,Service!$B$6:$B$80,0),2)/IF(Summary!$B$7="Minutes",1,60),INDEX('Service Backing (H)'!$H$3:$I$77,MATCH('Required Capacity (Hide)'!AM$1,'Service Backing (H)'!$B$3:$B$75,0),2)/IF(Summary!$B$7="Minutes",1,60))</f>
        <v>0</v>
      </c>
      <c r="AN3" s="27"/>
      <c r="AO3" s="28"/>
      <c r="AP3" s="26">
        <f>INDEX(Service!$I$6:$J$80,MATCH('Required Capacity (Hide)'!AP$1,Service!$B$6:$B$80,0),1)/IF(Summary!$B$7="Minutes",1,60)</f>
        <v>0</v>
      </c>
      <c r="AQ3" s="28"/>
      <c r="AR3" s="26">
        <f>IF(Service!$C$3="Yes",INDEX(Service!$I$6:$J$80,MATCH('Required Capacity (Hide)'!AR$1,Service!$B$6:$B$80,0),2)/IF(Summary!$B$7="Minutes",1,60),INDEX('Service Backing (H)'!$H$3:$I$77,MATCH('Required Capacity (Hide)'!AR$1,'Service Backing (H)'!$B$3:$B$75,0),1)/IF(Summary!$B$7="Minutes",1,60))</f>
        <v>0</v>
      </c>
      <c r="AS3" s="28">
        <f>IF(Service!$C$3="Yes",INDEX(Service!$I$6:$J$80,MATCH('Required Capacity (Hide)'!AS$1,Service!$B$6:$B$80,0),2)/IF(Summary!$B$7="Minutes",1,60),INDEX('Service Backing (H)'!$H$3:$I$77,MATCH('Required Capacity (Hide)'!AS$1,'Service Backing (H)'!$B$3:$B$75,0),2)/IF(Summary!$B$7="Minutes",1,60))</f>
        <v>0</v>
      </c>
      <c r="AT3" s="27"/>
      <c r="AU3" s="28"/>
      <c r="AV3" s="26">
        <f>INDEX(Service!$I$6:$J$80,MATCH('Required Capacity (Hide)'!AV$1,Service!$B$6:$B$80,0),1)/IF(Summary!$B$7="Minutes",1,60)</f>
        <v>0</v>
      </c>
      <c r="AW3" s="28"/>
      <c r="AX3" s="26">
        <f>IF(Service!$C$3="Yes",INDEX(Service!$I$6:$J$80,MATCH('Required Capacity (Hide)'!AX$1,Service!$B$6:$B$80,0),2)/IF(Summary!$B$7="Minutes",1,60),INDEX('Service Backing (H)'!$H$3:$I$77,MATCH('Required Capacity (Hide)'!AX$1,'Service Backing (H)'!$B$3:$B$75,0),1)/IF(Summary!$B$7="Minutes",1,60))</f>
        <v>0</v>
      </c>
      <c r="AY3" s="28">
        <f>IF(Service!$C$3="Yes",INDEX(Service!$I$6:$J$80,MATCH('Required Capacity (Hide)'!AY$1,Service!$B$6:$B$80,0),2)/IF(Summary!$B$7="Minutes",1,60),INDEX('Service Backing (H)'!$H$3:$I$77,MATCH('Required Capacity (Hide)'!AY$1,'Service Backing (H)'!$B$3:$B$75,0),2)/IF(Summary!$B$7="Minutes",1,60))</f>
        <v>0</v>
      </c>
      <c r="AZ3" s="27"/>
      <c r="BA3" s="28"/>
      <c r="BB3" s="26">
        <f>INDEX(Service!$I$6:$J$80,MATCH('Required Capacity (Hide)'!BB$1,Service!$B$6:$B$80,0),1)/IF(Summary!$B$7="Minutes",1,60)</f>
        <v>0</v>
      </c>
      <c r="BC3" s="28"/>
      <c r="BD3" s="26">
        <f>IF(Service!$C$3="Yes",INDEX(Service!$I$6:$J$80,MATCH('Required Capacity (Hide)'!BD$1,Service!$B$6:$B$80,0),2)/IF(Summary!$B$7="Minutes",1,60),INDEX('Service Backing (H)'!$H$3:$I$77,MATCH('Required Capacity (Hide)'!BD$1,'Service Backing (H)'!$B$3:$B$75,0),1)/IF(Summary!$B$7="Minutes",1,60))</f>
        <v>0</v>
      </c>
      <c r="BE3" s="28">
        <f>IF(Service!$C$3="Yes",INDEX(Service!$I$6:$J$80,MATCH('Required Capacity (Hide)'!BE$1,Service!$B$6:$B$80,0),2)/IF(Summary!$B$7="Minutes",1,60),INDEX('Service Backing (H)'!$H$3:$I$77,MATCH('Required Capacity (Hide)'!BE$1,'Service Backing (H)'!$B$3:$B$75,0),2)/IF(Summary!$B$7="Minutes",1,60))</f>
        <v>0</v>
      </c>
      <c r="BF3" s="27"/>
      <c r="BG3" s="28"/>
      <c r="BH3" s="26">
        <f>INDEX(Service!$I$6:$J$80,MATCH('Required Capacity (Hide)'!BH$1,Service!$B$6:$B$80,0),1)/IF(Summary!$B$7="Minutes",1,60)</f>
        <v>0</v>
      </c>
      <c r="BI3" s="28"/>
      <c r="BJ3" s="26">
        <f>IF(Service!$C$3="Yes",INDEX(Service!$I$6:$J$80,MATCH('Required Capacity (Hide)'!BJ$1,Service!$B$6:$B$80,0),2)/IF(Summary!$B$7="Minutes",1,60),INDEX('Service Backing (H)'!$H$3:$I$77,MATCH('Required Capacity (Hide)'!BJ$1,'Service Backing (H)'!$B$3:$B$75,0),1)/IF(Summary!$B$7="Minutes",1,60))</f>
        <v>0</v>
      </c>
      <c r="BK3" s="28">
        <f>IF(Service!$C$3="Yes",INDEX(Service!$I$6:$J$80,MATCH('Required Capacity (Hide)'!BK$1,Service!$B$6:$B$80,0),2)/IF(Summary!$B$7="Minutes",1,60),INDEX('Service Backing (H)'!$H$3:$I$77,MATCH('Required Capacity (Hide)'!BK$1,'Service Backing (H)'!$B$3:$B$75,0),2)/IF(Summary!$B$7="Minutes",1,60))</f>
        <v>0</v>
      </c>
      <c r="BL3" s="27"/>
      <c r="BM3" s="28"/>
      <c r="BN3" s="26">
        <f>INDEX(Service!$I$6:$J$80,MATCH('Required Capacity (Hide)'!BN$1,Service!$B$6:$B$80,0),1)/IF(Summary!$B$7="Minutes",1,60)</f>
        <v>0</v>
      </c>
      <c r="BO3" s="28"/>
      <c r="BP3" s="26">
        <f>IF(Service!$C$3="Yes",INDEX(Service!$I$6:$J$80,MATCH('Required Capacity (Hide)'!BP$1,Service!$B$6:$B$80,0),2)/IF(Summary!$B$7="Minutes",1,60),INDEX('Service Backing (H)'!$H$3:$I$77,MATCH('Required Capacity (Hide)'!BP$1,'Service Backing (H)'!$B$3:$B$75,0),1)/IF(Summary!$B$7="Minutes",1,60))</f>
        <v>0</v>
      </c>
      <c r="BQ3" s="28">
        <f>IF(Service!$C$3="Yes",INDEX(Service!$I$6:$J$80,MATCH('Required Capacity (Hide)'!BQ$1,Service!$B$6:$B$80,0),2)/IF(Summary!$B$7="Minutes",1,60),INDEX('Service Backing (H)'!$H$3:$I$77,MATCH('Required Capacity (Hide)'!BQ$1,'Service Backing (H)'!$B$3:$B$75,0),2)/IF(Summary!$B$7="Minutes",1,60))</f>
        <v>0</v>
      </c>
      <c r="BR3" s="27"/>
      <c r="BS3" s="28"/>
      <c r="BT3" s="26">
        <f>INDEX(Service!$I$6:$J$80,MATCH('Required Capacity (Hide)'!BT$1,Service!$B$6:$B$80,0),1)/IF(Summary!$B$7="Minutes",1,60)</f>
        <v>0</v>
      </c>
      <c r="BU3" s="28"/>
      <c r="BV3" s="26">
        <f>IF(Service!$C$3="Yes",INDEX(Service!$I$6:$J$80,MATCH('Required Capacity (Hide)'!BV$1,Service!$B$6:$B$80,0),2)/IF(Summary!$B$7="Minutes",1,60),INDEX('Service Backing (H)'!$H$3:$I$77,MATCH('Required Capacity (Hide)'!BV$1,'Service Backing (H)'!$B$3:$B$75,0),1)/IF(Summary!$B$7="Minutes",1,60))</f>
        <v>0</v>
      </c>
      <c r="BW3" s="28">
        <f>IF(Service!$C$3="Yes",INDEX(Service!$I$6:$J$80,MATCH('Required Capacity (Hide)'!BW$1,Service!$B$6:$B$80,0),2)/IF(Summary!$B$7="Minutes",1,60),INDEX('Service Backing (H)'!$H$3:$I$77,MATCH('Required Capacity (Hide)'!BW$1,'Service Backing (H)'!$B$3:$B$75,0),2)/IF(Summary!$B$7="Minutes",1,60))</f>
        <v>0</v>
      </c>
      <c r="BX3" s="27"/>
      <c r="BY3" s="28"/>
      <c r="BZ3" s="26">
        <f>INDEX(Service!$I$6:$J$80,MATCH('Required Capacity (Hide)'!BZ$1,Service!$B$6:$B$80,0),1)/IF(Summary!$B$7="Minutes",1,60)</f>
        <v>0</v>
      </c>
      <c r="CA3" s="28"/>
      <c r="CB3" s="26">
        <f>IF(Service!$C$3="Yes",INDEX(Service!$I$6:$J$80,MATCH('Required Capacity (Hide)'!CB$1,Service!$B$6:$B$80,0),2)/IF(Summary!$B$7="Minutes",1,60),INDEX('Service Backing (H)'!$H$3:$I$77,MATCH('Required Capacity (Hide)'!CB$1,'Service Backing (H)'!$B$3:$B$75,0),1)/IF(Summary!$B$7="Minutes",1,60))</f>
        <v>0</v>
      </c>
      <c r="CC3" s="28">
        <f>IF(Service!$C$3="Yes",INDEX(Service!$I$6:$J$80,MATCH('Required Capacity (Hide)'!CC$1,Service!$B$6:$B$80,0),2)/IF(Summary!$B$7="Minutes",1,60),INDEX('Service Backing (H)'!$H$3:$I$77,MATCH('Required Capacity (Hide)'!CC$1,'Service Backing (H)'!$B$3:$B$75,0),2)/IF(Summary!$B$7="Minutes",1,60))</f>
        <v>0</v>
      </c>
      <c r="CD3" s="27"/>
      <c r="CE3" s="28"/>
      <c r="CF3" s="26">
        <f>INDEX(Service!$I$6:$J$80,MATCH('Required Capacity (Hide)'!CF$1,Service!$B$6:$B$80,0),1)/IF(Summary!$B$7="Minutes",1,60)</f>
        <v>0</v>
      </c>
      <c r="CG3" s="28"/>
      <c r="CH3" s="26">
        <f>IF(Service!$C$3="Yes",INDEX(Service!$I$6:$J$80,MATCH('Required Capacity (Hide)'!CH$1,Service!$B$6:$B$80,0),2)/IF(Summary!$B$7="Minutes",1,60),INDEX('Service Backing (H)'!$H$3:$I$77,MATCH('Required Capacity (Hide)'!CH$1,'Service Backing (H)'!$B$3:$B$75,0),1)/IF(Summary!$B$7="Minutes",1,60))</f>
        <v>0</v>
      </c>
      <c r="CI3" s="28">
        <f>IF(Service!$C$3="Yes",INDEX(Service!$I$6:$J$80,MATCH('Required Capacity (Hide)'!CI$1,Service!$B$6:$B$80,0),2)/IF(Summary!$B$7="Minutes",1,60),INDEX('Service Backing (H)'!$H$3:$I$77,MATCH('Required Capacity (Hide)'!CI$1,'Service Backing (H)'!$B$3:$B$75,0),2)/IF(Summary!$B$7="Minutes",1,60))</f>
        <v>0</v>
      </c>
      <c r="CJ3" s="27"/>
      <c r="CK3" s="28"/>
      <c r="CL3" s="26">
        <f>INDEX(Service!$I$6:$J$80,MATCH('Required Capacity (Hide)'!CL$1,Service!$B$6:$B$80,0),1)/IF(Summary!$B$7="Minutes",1,60)</f>
        <v>0</v>
      </c>
      <c r="CM3" s="28"/>
      <c r="CN3" s="26">
        <f>IF(Service!$C$3="Yes",INDEX(Service!$I$6:$J$80,MATCH('Required Capacity (Hide)'!CN$1,Service!$B$6:$B$80,0),2)/IF(Summary!$B$7="Minutes",1,60),INDEX('Service Backing (H)'!$H$3:$I$77,MATCH('Required Capacity (Hide)'!CN$1,'Service Backing (H)'!$B$3:$B$75,0),1)/IF(Summary!$B$7="Minutes",1,60))</f>
        <v>0</v>
      </c>
      <c r="CO3" s="28">
        <f>IF(Service!$C$3="Yes",INDEX(Service!$I$6:$J$80,MATCH('Required Capacity (Hide)'!CO$1,Service!$B$6:$B$80,0),2)/IF(Summary!$B$7="Minutes",1,60),INDEX('Service Backing (H)'!$H$3:$I$77,MATCH('Required Capacity (Hide)'!CO$1,'Service Backing (H)'!$B$3:$B$75,0),2)/IF(Summary!$B$7="Minutes",1,60))</f>
        <v>0</v>
      </c>
      <c r="CP3" s="27"/>
      <c r="CQ3" s="28"/>
      <c r="CR3" s="26"/>
      <c r="CS3" s="28"/>
      <c r="CT3" s="26"/>
      <c r="CU3" s="28"/>
      <c r="CV3" s="27"/>
      <c r="CW3" s="28"/>
      <c r="CY3" s="7"/>
      <c r="CZ3" s="5"/>
      <c r="DA3" s="6"/>
    </row>
    <row r="4" spans="1:105" ht="15" thickBot="1" x14ac:dyDescent="0.4">
      <c r="A4" s="26" t="s">
        <v>13</v>
      </c>
      <c r="B4" s="33" t="s">
        <v>51</v>
      </c>
      <c r="C4" s="28" t="s">
        <v>52</v>
      </c>
      <c r="E4" s="17" t="s">
        <v>54</v>
      </c>
      <c r="F4" s="21" t="s">
        <v>56</v>
      </c>
      <c r="G4" s="23" t="s">
        <v>57</v>
      </c>
      <c r="H4" s="21" t="s">
        <v>56</v>
      </c>
      <c r="I4" s="23" t="s">
        <v>57</v>
      </c>
      <c r="J4" s="22" t="s">
        <v>48</v>
      </c>
      <c r="K4" s="23" t="s">
        <v>57</v>
      </c>
      <c r="L4" s="21" t="s">
        <v>56</v>
      </c>
      <c r="M4" s="23" t="s">
        <v>57</v>
      </c>
      <c r="N4" s="21" t="s">
        <v>56</v>
      </c>
      <c r="O4" s="23" t="s">
        <v>57</v>
      </c>
      <c r="P4" s="22" t="s">
        <v>48</v>
      </c>
      <c r="Q4" s="23" t="s">
        <v>57</v>
      </c>
      <c r="R4" s="21" t="s">
        <v>56</v>
      </c>
      <c r="S4" s="23" t="s">
        <v>57</v>
      </c>
      <c r="T4" s="21" t="s">
        <v>56</v>
      </c>
      <c r="U4" s="23" t="s">
        <v>57</v>
      </c>
      <c r="V4" s="22" t="s">
        <v>48</v>
      </c>
      <c r="W4" s="23" t="s">
        <v>57</v>
      </c>
      <c r="X4" s="21" t="s">
        <v>56</v>
      </c>
      <c r="Y4" s="23" t="s">
        <v>57</v>
      </c>
      <c r="Z4" s="21" t="s">
        <v>56</v>
      </c>
      <c r="AA4" s="23" t="s">
        <v>57</v>
      </c>
      <c r="AB4" s="22" t="s">
        <v>48</v>
      </c>
      <c r="AC4" s="23" t="s">
        <v>57</v>
      </c>
      <c r="AD4" s="21" t="s">
        <v>56</v>
      </c>
      <c r="AE4" s="23" t="s">
        <v>57</v>
      </c>
      <c r="AF4" s="21" t="s">
        <v>56</v>
      </c>
      <c r="AG4" s="23" t="s">
        <v>57</v>
      </c>
      <c r="AH4" s="22" t="s">
        <v>48</v>
      </c>
      <c r="AI4" s="23" t="s">
        <v>57</v>
      </c>
      <c r="AJ4" s="21" t="s">
        <v>56</v>
      </c>
      <c r="AK4" s="23" t="s">
        <v>57</v>
      </c>
      <c r="AL4" s="21" t="s">
        <v>56</v>
      </c>
      <c r="AM4" s="23" t="s">
        <v>57</v>
      </c>
      <c r="AN4" s="22" t="s">
        <v>48</v>
      </c>
      <c r="AO4" s="23" t="s">
        <v>57</v>
      </c>
      <c r="AP4" s="21" t="s">
        <v>56</v>
      </c>
      <c r="AQ4" s="23" t="s">
        <v>57</v>
      </c>
      <c r="AR4" s="21" t="s">
        <v>56</v>
      </c>
      <c r="AS4" s="23" t="s">
        <v>57</v>
      </c>
      <c r="AT4" s="22" t="s">
        <v>48</v>
      </c>
      <c r="AU4" s="23" t="s">
        <v>57</v>
      </c>
      <c r="AV4" s="21" t="s">
        <v>56</v>
      </c>
      <c r="AW4" s="23" t="s">
        <v>57</v>
      </c>
      <c r="AX4" s="21" t="s">
        <v>56</v>
      </c>
      <c r="AY4" s="23" t="s">
        <v>57</v>
      </c>
      <c r="AZ4" s="22" t="s">
        <v>48</v>
      </c>
      <c r="BA4" s="23" t="s">
        <v>57</v>
      </c>
      <c r="BB4" s="21" t="s">
        <v>56</v>
      </c>
      <c r="BC4" s="23" t="s">
        <v>57</v>
      </c>
      <c r="BD4" s="21" t="s">
        <v>56</v>
      </c>
      <c r="BE4" s="23" t="s">
        <v>57</v>
      </c>
      <c r="BF4" s="22" t="s">
        <v>48</v>
      </c>
      <c r="BG4" s="23" t="s">
        <v>57</v>
      </c>
      <c r="BH4" s="21" t="s">
        <v>56</v>
      </c>
      <c r="BI4" s="23" t="s">
        <v>57</v>
      </c>
      <c r="BJ4" s="21" t="s">
        <v>56</v>
      </c>
      <c r="BK4" s="23" t="s">
        <v>57</v>
      </c>
      <c r="BL4" s="22" t="s">
        <v>48</v>
      </c>
      <c r="BM4" s="23" t="s">
        <v>57</v>
      </c>
      <c r="BN4" s="21" t="s">
        <v>56</v>
      </c>
      <c r="BO4" s="23" t="s">
        <v>57</v>
      </c>
      <c r="BP4" s="21" t="s">
        <v>56</v>
      </c>
      <c r="BQ4" s="23" t="s">
        <v>57</v>
      </c>
      <c r="BR4" s="22" t="s">
        <v>48</v>
      </c>
      <c r="BS4" s="23" t="s">
        <v>57</v>
      </c>
      <c r="BT4" s="21" t="s">
        <v>56</v>
      </c>
      <c r="BU4" s="23" t="s">
        <v>57</v>
      </c>
      <c r="BV4" s="21" t="s">
        <v>56</v>
      </c>
      <c r="BW4" s="23" t="s">
        <v>57</v>
      </c>
      <c r="BX4" s="22" t="s">
        <v>48</v>
      </c>
      <c r="BY4" s="23" t="s">
        <v>57</v>
      </c>
      <c r="BZ4" s="21" t="s">
        <v>56</v>
      </c>
      <c r="CA4" s="23" t="s">
        <v>57</v>
      </c>
      <c r="CB4" s="21" t="s">
        <v>56</v>
      </c>
      <c r="CC4" s="23" t="s">
        <v>57</v>
      </c>
      <c r="CD4" s="22" t="s">
        <v>48</v>
      </c>
      <c r="CE4" s="23" t="s">
        <v>57</v>
      </c>
      <c r="CF4" s="21" t="s">
        <v>56</v>
      </c>
      <c r="CG4" s="23" t="s">
        <v>57</v>
      </c>
      <c r="CH4" s="21" t="s">
        <v>56</v>
      </c>
      <c r="CI4" s="23" t="s">
        <v>57</v>
      </c>
      <c r="CJ4" s="22" t="s">
        <v>48</v>
      </c>
      <c r="CK4" s="23" t="s">
        <v>57</v>
      </c>
      <c r="CL4" s="21" t="s">
        <v>56</v>
      </c>
      <c r="CM4" s="23" t="s">
        <v>57</v>
      </c>
      <c r="CN4" s="21" t="s">
        <v>56</v>
      </c>
      <c r="CO4" s="23" t="s">
        <v>57</v>
      </c>
      <c r="CP4" s="22" t="s">
        <v>48</v>
      </c>
      <c r="CQ4" s="23" t="s">
        <v>57</v>
      </c>
      <c r="CR4" s="21" t="s">
        <v>48</v>
      </c>
      <c r="CS4" s="23" t="s">
        <v>57</v>
      </c>
      <c r="CT4" s="21" t="s">
        <v>48</v>
      </c>
      <c r="CU4" s="23" t="s">
        <v>57</v>
      </c>
      <c r="CV4" s="22" t="s">
        <v>48</v>
      </c>
      <c r="CW4" s="23" t="s">
        <v>57</v>
      </c>
      <c r="CY4" s="26" t="s">
        <v>56</v>
      </c>
      <c r="CZ4" s="27" t="s">
        <v>57</v>
      </c>
      <c r="DA4" s="28" t="s">
        <v>41</v>
      </c>
    </row>
    <row r="5" spans="1:105" x14ac:dyDescent="0.35">
      <c r="A5" s="7" t="str">
        <f>'Data Validation (Hide)'!B2</f>
        <v>Caseload 1</v>
      </c>
      <c r="B5" s="19" t="e">
        <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(Hide)'!$F$3:$T$3,0)),'SPC Backing (Hide)'!$AO$3)</f>
        <v>#N/A</v>
      </c>
      <c r="C5" s="30" t="e">
        <f>IF(_xlfn.PERCENTILE.INC(INDEX('SPC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(Hide)'!$F$3:$T$3,0)),0.85)=B5,_xlfn.PERCENTILE.INC(INDEX('SPC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(Hide)'!$F$3:$T$3,0)),0.85)+1,_xlfn.PERCENTILE.INC(INDEX('SPC Backing (Hide)'!$F$4:$T$263,MATCH(SPC!$B$13,IF(Setup!$B$11="Weekly",'SPC Backing (Hide)'!$B$4:$B$263,'SPC Backing (Hide)'!$E$4:$E$263),0),MATCH('Required Capacity (Hide)'!$A5,'SPC Backing (Hide)'!$F$3:$T$3,0)):INDEX('SPC Backing (Hide)'!$F$4:$T$263,MATCH(SPC!$B$14,IF(Setup!$B$11="Weekly",'SPC Backing (Hide)'!$B$4:$B$263,'SPC Backing (Hide)'!$E$4:$E$263),0),MATCH('Required Capacity (Hide)'!$A5,'SPC Backing (Hide)'!$F$3:$T$3,0)),0.85))</f>
        <v>#N/A</v>
      </c>
      <c r="E5" s="12">
        <f ca="1">IF(Capacity!B4="",TODAY(),Capacity!B4)</f>
        <v>44228</v>
      </c>
      <c r="F5" s="7" t="e">
        <f>INDEX($B$5:$C$19,MATCH(F$1,$A$5:$A$19,0),1)*F$3</f>
        <v>#N/A</v>
      </c>
      <c r="G5" s="6" t="e">
        <f>INDEX($B$5:$C$19,MATCH(F$1,$A$5:$A$19,0),2)*F$3</f>
        <v>#N/A</v>
      </c>
      <c r="H5" s="3" t="e">
        <f>INDEX($B$5:$C$19,MATCH(F$1,$A$5:$A$19,0),1)*H$3</f>
        <v>#N/A</v>
      </c>
      <c r="I5" s="15" t="e">
        <f>INDEX($B$5:$C$19,MATCH(F$1,$A$5:$A$19,0),2)*I$3</f>
        <v>#N/A</v>
      </c>
      <c r="J5" s="5" t="e">
        <f>SUMIF(F$4:I$4,J$4,F5:I5)</f>
        <v>#N/A</v>
      </c>
      <c r="K5" s="6" t="e">
        <f>SUMIF(F$4:I$4,K$4,F5:I5)</f>
        <v>#N/A</v>
      </c>
      <c r="L5" s="7" t="e">
        <f>INDEX($B$5:$C$19,MATCH(L$1,$A$5:$A$19,0),1)*L$3</f>
        <v>#N/A</v>
      </c>
      <c r="M5" s="6" t="e">
        <f>INDEX($B$5:$C$19,MATCH(L$1,$A$5:$A$19,0),2)*L$3</f>
        <v>#N/A</v>
      </c>
      <c r="N5" s="3" t="e">
        <f>INDEX($B$5:$C$19,MATCH(L$1,$A$5:$A$19,0),1)*N$3</f>
        <v>#N/A</v>
      </c>
      <c r="O5" s="15" t="e">
        <f>INDEX($B$5:$C$19,MATCH(L$1,$A$5:$A$19,0),2)*O$3</f>
        <v>#N/A</v>
      </c>
      <c r="P5" s="5" t="e">
        <f>SUMIF(L$4:O$4,P$4,L5:O5)</f>
        <v>#N/A</v>
      </c>
      <c r="Q5" s="6" t="e">
        <f>SUMIF(L$4:O$4,Q$4,L5:O5)</f>
        <v>#N/A</v>
      </c>
      <c r="R5" s="7" t="e">
        <f>INDEX($B$5:$C$19,MATCH(R$1,$A$5:$A$19,0),1)*R$3</f>
        <v>#N/A</v>
      </c>
      <c r="S5" s="6" t="e">
        <f>INDEX($B$5:$C$19,MATCH(R$1,$A$5:$A$19,0),2)*R$3</f>
        <v>#N/A</v>
      </c>
      <c r="T5" s="3" t="e">
        <f>INDEX($B$5:$C$19,MATCH(R$1,$A$5:$A$19,0),1)*T$3</f>
        <v>#N/A</v>
      </c>
      <c r="U5" s="15" t="e">
        <f>INDEX($B$5:$C$19,MATCH(R$1,$A$5:$A$19,0),2)*U$3</f>
        <v>#N/A</v>
      </c>
      <c r="V5" s="5" t="e">
        <f>SUMIF(R$4:U$4,V$4,R5:U5)</f>
        <v>#N/A</v>
      </c>
      <c r="W5" s="6" t="e">
        <f>SUMIF(R$4:U$4,W$4,R5:U5)</f>
        <v>#N/A</v>
      </c>
      <c r="X5" s="7" t="e">
        <f>INDEX($B$5:$C$19,MATCH(X$1,$A$5:$A$19,0),1)*X$3</f>
        <v>#N/A</v>
      </c>
      <c r="Y5" s="6" t="e">
        <f>INDEX($B$5:$C$19,MATCH(X$1,$A$5:$A$19,0),2)*X$3</f>
        <v>#N/A</v>
      </c>
      <c r="Z5" s="3" t="e">
        <f>INDEX($B$5:$C$19,MATCH(X$1,$A$5:$A$19,0),1)*Z$3</f>
        <v>#N/A</v>
      </c>
      <c r="AA5" s="15" t="e">
        <f>INDEX($B$5:$C$19,MATCH(X$1,$A$5:$A$19,0),2)*AA$3</f>
        <v>#N/A</v>
      </c>
      <c r="AB5" s="5" t="e">
        <f>SUMIF(X$4:AA$4,AB$4,X5:AA5)</f>
        <v>#N/A</v>
      </c>
      <c r="AC5" s="6" t="e">
        <f>SUMIF(X$4:AA$4,AC$4,X5:AA5)</f>
        <v>#N/A</v>
      </c>
      <c r="AD5" s="7" t="e">
        <f>INDEX($B$5:$C$19,MATCH(AD$1,$A$5:$A$19,0),1)*AD$3</f>
        <v>#N/A</v>
      </c>
      <c r="AE5" s="6" t="e">
        <f>INDEX($B$5:$C$19,MATCH(AD$1,$A$5:$A$19,0),2)*AD$3</f>
        <v>#N/A</v>
      </c>
      <c r="AF5" s="3" t="e">
        <f>INDEX($B$5:$C$19,MATCH(AD$1,$A$5:$A$19,0),1)*AF$3</f>
        <v>#N/A</v>
      </c>
      <c r="AG5" s="15" t="e">
        <f>INDEX($B$5:$C$19,MATCH(AD$1,$A$5:$A$19,0),2)*AG$3</f>
        <v>#N/A</v>
      </c>
      <c r="AH5" s="5" t="e">
        <f>SUMIF(AD$4:AG$4,AH$4,AD5:AG5)</f>
        <v>#N/A</v>
      </c>
      <c r="AI5" s="6" t="e">
        <f>SUMIF(AD$4:AG$4,AI$4,AD5:AG5)</f>
        <v>#N/A</v>
      </c>
      <c r="AJ5" s="7" t="e">
        <f>INDEX($B$5:$C$19,MATCH(AJ$1,$A$5:$A$19,0),1)*AJ$3</f>
        <v>#N/A</v>
      </c>
      <c r="AK5" s="6" t="e">
        <f>INDEX($B$5:$C$19,MATCH(AJ$1,$A$5:$A$19,0),2)*AJ$3</f>
        <v>#N/A</v>
      </c>
      <c r="AL5" s="3" t="e">
        <f>INDEX($B$5:$C$19,MATCH(AJ$1,$A$5:$A$19,0),1)*AL$3</f>
        <v>#N/A</v>
      </c>
      <c r="AM5" s="15" t="e">
        <f>INDEX($B$5:$C$19,MATCH(AJ$1,$A$5:$A$19,0),2)*AM$3</f>
        <v>#N/A</v>
      </c>
      <c r="AN5" s="5" t="e">
        <f>SUMIF(AJ$4:AM$4,AN$4,AJ5:AM5)</f>
        <v>#N/A</v>
      </c>
      <c r="AO5" s="6" t="e">
        <f>SUMIF(AJ$4:AM$4,AO$4,AJ5:AM5)</f>
        <v>#N/A</v>
      </c>
      <c r="AP5" s="7" t="e">
        <f>INDEX($B$5:$C$19,MATCH(AP$1,$A$5:$A$19,0),1)*AP$3</f>
        <v>#N/A</v>
      </c>
      <c r="AQ5" s="6" t="e">
        <f>INDEX($B$5:$C$19,MATCH(AP$1,$A$5:$A$19,0),2)*AP$3</f>
        <v>#N/A</v>
      </c>
      <c r="AR5" s="3" t="e">
        <f>INDEX($B$5:$C$19,MATCH(AP$1,$A$5:$A$19,0),1)*AR$3</f>
        <v>#N/A</v>
      </c>
      <c r="AS5" s="15" t="e">
        <f>INDEX($B$5:$C$19,MATCH(AP$1,$A$5:$A$19,0),2)*AS$3</f>
        <v>#N/A</v>
      </c>
      <c r="AT5" s="5" t="e">
        <f>SUMIF(AP$4:AS$4,AT$4,AP5:AS5)</f>
        <v>#N/A</v>
      </c>
      <c r="AU5" s="6" t="e">
        <f>SUMIF(AP$4:AS$4,AU$4,AP5:AS5)</f>
        <v>#N/A</v>
      </c>
      <c r="AV5" s="7" t="e">
        <f>INDEX($B$5:$C$19,MATCH(AV$1,$A$5:$A$19,0),1)*AV$3</f>
        <v>#N/A</v>
      </c>
      <c r="AW5" s="6" t="e">
        <f>INDEX($B$5:$C$19,MATCH(AV$1,$A$5:$A$19,0),2)*AV$3</f>
        <v>#N/A</v>
      </c>
      <c r="AX5" s="3" t="e">
        <f>INDEX($B$5:$C$19,MATCH(AV$1,$A$5:$A$19,0),1)*AX$3</f>
        <v>#N/A</v>
      </c>
      <c r="AY5" s="15" t="e">
        <f>INDEX($B$5:$C$19,MATCH(AV$1,$A$5:$A$19,0),2)*AY$3</f>
        <v>#N/A</v>
      </c>
      <c r="AZ5" s="5" t="e">
        <f>SUMIF(AV$4:AY$4,AZ$4,AV5:AY5)</f>
        <v>#N/A</v>
      </c>
      <c r="BA5" s="6" t="e">
        <f>SUMIF(AV$4:AY$4,BA$4,AV5:AY5)</f>
        <v>#N/A</v>
      </c>
      <c r="BB5" s="7" t="e">
        <f>INDEX($B$5:$C$19,MATCH(BB$1,$A$5:$A$19,0),1)*BB$3</f>
        <v>#N/A</v>
      </c>
      <c r="BC5" s="6" t="e">
        <f>INDEX($B$5:$C$19,MATCH(BB$1,$A$5:$A$19,0),2)*BB$3</f>
        <v>#N/A</v>
      </c>
      <c r="BD5" s="3" t="e">
        <f>INDEX($B$5:$C$19,MATCH(BB$1,$A$5:$A$19,0),1)*BD$3</f>
        <v>#N/A</v>
      </c>
      <c r="BE5" s="15" t="e">
        <f>INDEX($B$5:$C$19,MATCH(BB$1,$A$5:$A$19,0),2)*BE$3</f>
        <v>#N/A</v>
      </c>
      <c r="BF5" s="5" t="e">
        <f>SUMIF(BB$4:BE$4,BF$4,BB5:BE5)</f>
        <v>#N/A</v>
      </c>
      <c r="BG5" s="6" t="e">
        <f>SUMIF(BB$4:BE$4,BG$4,BB5:BE5)</f>
        <v>#N/A</v>
      </c>
      <c r="BH5" s="7" t="e">
        <f>INDEX($B$5:$C$19,MATCH(BH$1,$A$5:$A$19,0),1)*BH$3</f>
        <v>#N/A</v>
      </c>
      <c r="BI5" s="6" t="e">
        <f>INDEX($B$5:$C$19,MATCH(BH$1,$A$5:$A$19,0),2)*BH$3</f>
        <v>#N/A</v>
      </c>
      <c r="BJ5" s="3" t="e">
        <f>INDEX($B$5:$C$19,MATCH(BH$1,$A$5:$A$19,0),1)*BJ$3</f>
        <v>#N/A</v>
      </c>
      <c r="BK5" s="15" t="e">
        <f>INDEX($B$5:$C$19,MATCH(BH$1,$A$5:$A$19,0),2)*BK$3</f>
        <v>#N/A</v>
      </c>
      <c r="BL5" s="5" t="e">
        <f>SUMIF(BH$4:BK$4,BL$4,BH5:BK5)</f>
        <v>#N/A</v>
      </c>
      <c r="BM5" s="6" t="e">
        <f>SUMIF(BH$4:BK$4,BM$4,BH5:BK5)</f>
        <v>#N/A</v>
      </c>
      <c r="BN5" s="7" t="e">
        <f>INDEX($B$5:$C$19,MATCH(BN$1,$A$5:$A$19,0),1)*BN$3</f>
        <v>#N/A</v>
      </c>
      <c r="BO5" s="6" t="e">
        <f>INDEX($B$5:$C$19,MATCH(BN$1,$A$5:$A$19,0),2)*BN$3</f>
        <v>#N/A</v>
      </c>
      <c r="BP5" s="3" t="e">
        <f>INDEX($B$5:$C$19,MATCH(BN$1,$A$5:$A$19,0),1)*BP$3</f>
        <v>#N/A</v>
      </c>
      <c r="BQ5" s="15" t="e">
        <f>INDEX($B$5:$C$19,MATCH(BN$1,$A$5:$A$19,0),2)*BQ$3</f>
        <v>#N/A</v>
      </c>
      <c r="BR5" s="5" t="e">
        <f>SUMIF(BN$4:BQ$4,BR$4,BN5:BQ5)</f>
        <v>#N/A</v>
      </c>
      <c r="BS5" s="6" t="e">
        <f>SUMIF(BN$4:BQ$4,BS$4,BN5:BQ5)</f>
        <v>#N/A</v>
      </c>
      <c r="BT5" s="7" t="e">
        <f>INDEX($B$5:$C$19,MATCH(BT$1,$A$5:$A$19,0),1)*BT$3</f>
        <v>#N/A</v>
      </c>
      <c r="BU5" s="6" t="e">
        <f>INDEX($B$5:$C$19,MATCH(BT$1,$A$5:$A$19,0),2)*BT$3</f>
        <v>#N/A</v>
      </c>
      <c r="BV5" s="3" t="e">
        <f>INDEX($B$5:$C$19,MATCH(BT$1,$A$5:$A$19,0),1)*BV$3</f>
        <v>#N/A</v>
      </c>
      <c r="BW5" s="15" t="e">
        <f>INDEX($B$5:$C$19,MATCH(BT$1,$A$5:$A$19,0),2)*BW$3</f>
        <v>#N/A</v>
      </c>
      <c r="BX5" s="5" t="e">
        <f>SUMIF(BT$4:BW$4,BX$4,BT5:BW5)</f>
        <v>#N/A</v>
      </c>
      <c r="BY5" s="6" t="e">
        <f>SUMIF(BT$4:BW$4,BY$4,BT5:BW5)</f>
        <v>#N/A</v>
      </c>
      <c r="BZ5" s="7" t="e">
        <f>INDEX($B$5:$C$19,MATCH(BZ$1,$A$5:$A$19,0),1)*BZ$3</f>
        <v>#N/A</v>
      </c>
      <c r="CA5" s="6" t="e">
        <f>INDEX($B$5:$C$19,MATCH(BZ$1,$A$5:$A$19,0),2)*BZ$3</f>
        <v>#N/A</v>
      </c>
      <c r="CB5" s="3" t="e">
        <f>INDEX($B$5:$C$19,MATCH(BZ$1,$A$5:$A$19,0),1)*CB$3</f>
        <v>#N/A</v>
      </c>
      <c r="CC5" s="15" t="e">
        <f>INDEX($B$5:$C$19,MATCH(BZ$1,$A$5:$A$19,0),2)*CC$3</f>
        <v>#N/A</v>
      </c>
      <c r="CD5" s="5" t="e">
        <f>SUMIF(BZ$4:CC$4,CD$4,BZ5:CC5)</f>
        <v>#N/A</v>
      </c>
      <c r="CE5" s="6" t="e">
        <f>SUMIF(BZ$4:CC$4,CE$4,BZ5:CC5)</f>
        <v>#N/A</v>
      </c>
      <c r="CF5" s="7" t="e">
        <f>INDEX($B$5:$C$19,MATCH(CF$1,$A$5:$A$19,0),1)*CF$3</f>
        <v>#N/A</v>
      </c>
      <c r="CG5" s="6" t="e">
        <f>INDEX($B$5:$C$19,MATCH(CF$1,$A$5:$A$19,0),2)*CF$3</f>
        <v>#N/A</v>
      </c>
      <c r="CH5" s="3" t="e">
        <f>INDEX($B$5:$C$19,MATCH(CF$1,$A$5:$A$19,0),1)*CH$3</f>
        <v>#N/A</v>
      </c>
      <c r="CI5" s="15" t="e">
        <f>INDEX($B$5:$C$19,MATCH(CF$1,$A$5:$A$19,0),2)*CI$3</f>
        <v>#N/A</v>
      </c>
      <c r="CJ5" s="5" t="e">
        <f>SUMIF(CF$4:CI$4,CJ$4,CF5:CI5)</f>
        <v>#N/A</v>
      </c>
      <c r="CK5" s="6" t="e">
        <f>SUMIF(CF$4:CI$4,CK$4,CF5:CI5)</f>
        <v>#N/A</v>
      </c>
      <c r="CL5" s="7" t="e">
        <f>INDEX($B$5:$C$19,MATCH(CL$1,$A$5:$A$19,0),1)*CL$3</f>
        <v>#N/A</v>
      </c>
      <c r="CM5" s="6" t="e">
        <f>INDEX($B$5:$C$19,MATCH(CL$1,$A$5:$A$19,0),2)*CL$3</f>
        <v>#N/A</v>
      </c>
      <c r="CN5" s="3" t="e">
        <f>INDEX($B$5:$C$19,MATCH(CL$1,$A$5:$A$19,0),1)*CN$3</f>
        <v>#N/A</v>
      </c>
      <c r="CO5" s="15" t="e">
        <f>INDEX($B$5:$C$19,MATCH(CL$1,$A$5:$A$19,0),2)*CO$3</f>
        <v>#N/A</v>
      </c>
      <c r="CP5" s="5" t="e">
        <f>SUMIF(CL$4:CO$4,CP$4,CL5:CO5)</f>
        <v>#N/A</v>
      </c>
      <c r="CQ5" s="6" t="e">
        <f>SUMIF(CL$4:CO$4,CQ$4,CL5:CO5)</f>
        <v>#N/A</v>
      </c>
      <c r="CR5" s="7" t="e">
        <f>SUMIFS($F5:$CQ5,$F$2:$CQ$2,CR$2,$F$4:$CQ$4,CR$4)</f>
        <v>#N/A</v>
      </c>
      <c r="CS5" s="7" t="e">
        <f>SUMIFS($F5:$CQ5,$F$2:$CQ$2,CS$2,$F$4:$CQ$4,CS$4)</f>
        <v>#N/A</v>
      </c>
      <c r="CT5" s="7" t="e">
        <f>SUMIFS($F5:$CQ5,$F$2:$CQ$2,CT$2,$F$4:$CQ$4,CT$4)</f>
        <v>#N/A</v>
      </c>
      <c r="CU5" s="7" t="e">
        <f>SUMIFS($F5:$CQ5,$F$2:$CQ$2,CU$2,$F$4:$CQ$4,CU$4)</f>
        <v>#N/A</v>
      </c>
      <c r="CV5" s="5" t="e">
        <f>SUM(CR5,CT5)</f>
        <v>#N/A</v>
      </c>
      <c r="CW5" s="6" t="e">
        <f>SUM(CS5,CU5)</f>
        <v>#N/A</v>
      </c>
      <c r="CY5" s="7" t="e">
        <f t="array" ref="CY5:CY56">Summary_LowerBound</f>
        <v>#N/A</v>
      </c>
      <c r="CZ5" s="5" t="e">
        <f t="array" ref="CZ5">Summary_UpperBound</f>
        <v>#N/A</v>
      </c>
      <c r="DA5" s="6" t="e">
        <f>IF(ROUND(CZ5-CY5,0)=0,1/IF(Summary!$B$7="minutes",1,60),CZ5-CY5)</f>
        <v>#N/A</v>
      </c>
    </row>
    <row r="6" spans="1:105" x14ac:dyDescent="0.35">
      <c r="A6" s="7" t="str">
        <f>'Data Validation (Hide)'!B3</f>
        <v>Caseload 2</v>
      </c>
      <c r="B6" s="19" t="e">
        <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(Hide)'!$F$3:$T$3,0)),'SPC Backing (Hide)'!$AO$3)</f>
        <v>#N/A</v>
      </c>
      <c r="C6" s="30" t="e">
        <f>IF(_xlfn.PERCENTILE.INC(INDEX('SPC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(Hide)'!$F$3:$T$3,0)),0.85)=B6,_xlfn.PERCENTILE.INC(INDEX('SPC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(Hide)'!$F$3:$T$3,0)),0.85)+1,_xlfn.PERCENTILE.INC(INDEX('SPC Backing (Hide)'!$F$4:$T$263,MATCH(SPC!$B$13,IF(Setup!$B$11="Weekly",'SPC Backing (Hide)'!$B$4:$B$263,'SPC Backing (Hide)'!$E$4:$E$263),0),MATCH('Required Capacity (Hide)'!$A6,'SPC Backing (Hide)'!$F$3:$T$3,0)):INDEX('SPC Backing (Hide)'!$F$4:$T$263,MATCH(SPC!$B$14,IF(Setup!$B$11="Weekly",'SPC Backing (Hide)'!$B$4:$B$263,'SPC Backing (Hide)'!$E$4:$E$263),0),MATCH('Required Capacity (Hide)'!$A6,'SPC Backing (Hide)'!$F$3:$T$3,0)),0.85))</f>
        <v>#N/A</v>
      </c>
      <c r="E6" s="12">
        <f ca="1">E5+7</f>
        <v>44235</v>
      </c>
      <c r="F6" s="7" t="e">
        <f t="shared" ref="F6:F56" si="0">INDEX($B$5:$C$19,MATCH(F$1,$A$5:$A$19,0),1)*F$3</f>
        <v>#N/A</v>
      </c>
      <c r="G6" s="6" t="e">
        <f t="shared" ref="G6:G56" si="1">INDEX($B$5:$C$19,MATCH(F$1,$A$5:$A$19,0),2)*F$3</f>
        <v>#N/A</v>
      </c>
      <c r="H6" s="7" t="e">
        <f t="shared" ref="H6:H56" si="2">INDEX($B$5:$C$19,MATCH(F$1,$A$5:$A$19,0),1)*H$3</f>
        <v>#N/A</v>
      </c>
      <c r="I6" s="6" t="e">
        <f t="shared" ref="I6:I56" si="3">INDEX($B$5:$C$19,MATCH(F$1,$A$5:$A$19,0),2)*I$3</f>
        <v>#N/A</v>
      </c>
      <c r="J6" s="5" t="e">
        <f t="shared" ref="J6:J56" si="4">SUMIF(F$4:I$4,J$4,F6:I6)</f>
        <v>#N/A</v>
      </c>
      <c r="K6" s="6" t="e">
        <f t="shared" ref="K6:K56" si="5">SUMIF(F$4:I$4,K$4,F6:I6)</f>
        <v>#N/A</v>
      </c>
      <c r="L6" s="7" t="e">
        <f t="shared" ref="L6:L56" si="6">INDEX($B$5:$C$19,MATCH(L$1,$A$5:$A$19,0),1)*L$3</f>
        <v>#N/A</v>
      </c>
      <c r="M6" s="6" t="e">
        <f t="shared" ref="M6:M56" si="7">INDEX($B$5:$C$19,MATCH(L$1,$A$5:$A$19,0),2)*L$3</f>
        <v>#N/A</v>
      </c>
      <c r="N6" s="7" t="e">
        <f t="shared" ref="N6:N56" si="8">INDEX($B$5:$C$19,MATCH(L$1,$A$5:$A$19,0),1)*N$3</f>
        <v>#N/A</v>
      </c>
      <c r="O6" s="6" t="e">
        <f t="shared" ref="O6:O56" si="9">INDEX($B$5:$C$19,MATCH(L$1,$A$5:$A$19,0),2)*O$3</f>
        <v>#N/A</v>
      </c>
      <c r="P6" s="5" t="e">
        <f t="shared" ref="P6:P56" si="10">SUMIF(L$4:O$4,P$4,L6:O6)</f>
        <v>#N/A</v>
      </c>
      <c r="Q6" s="6" t="e">
        <f t="shared" ref="Q6:Q56" si="11">SUMIF(L$4:O$4,Q$4,L6:O6)</f>
        <v>#N/A</v>
      </c>
      <c r="R6" s="7" t="e">
        <f t="shared" ref="R6:R56" si="12">INDEX($B$5:$C$19,MATCH(R$1,$A$5:$A$19,0),1)*R$3</f>
        <v>#N/A</v>
      </c>
      <c r="S6" s="6" t="e">
        <f t="shared" ref="S6:S56" si="13">INDEX($B$5:$C$19,MATCH(R$1,$A$5:$A$19,0),2)*R$3</f>
        <v>#N/A</v>
      </c>
      <c r="T6" s="7" t="e">
        <f t="shared" ref="T6:T56" si="14">INDEX($B$5:$C$19,MATCH(R$1,$A$5:$A$19,0),1)*T$3</f>
        <v>#N/A</v>
      </c>
      <c r="U6" s="6" t="e">
        <f t="shared" ref="U6:U56" si="15">INDEX($B$5:$C$19,MATCH(R$1,$A$5:$A$19,0),2)*U$3</f>
        <v>#N/A</v>
      </c>
      <c r="V6" s="5" t="e">
        <f t="shared" ref="V6:V56" si="16">SUMIF(R$4:U$4,V$4,R6:U6)</f>
        <v>#N/A</v>
      </c>
      <c r="W6" s="6" t="e">
        <f t="shared" ref="W6:W56" si="17">SUMIF(R$4:U$4,W$4,R6:U6)</f>
        <v>#N/A</v>
      </c>
      <c r="X6" s="7" t="e">
        <f t="shared" ref="X6:X56" si="18">INDEX($B$5:$C$19,MATCH(X$1,$A$5:$A$19,0),1)*X$3</f>
        <v>#N/A</v>
      </c>
      <c r="Y6" s="6" t="e">
        <f t="shared" ref="Y6:Y56" si="19">INDEX($B$5:$C$19,MATCH(X$1,$A$5:$A$19,0),2)*X$3</f>
        <v>#N/A</v>
      </c>
      <c r="Z6" s="7" t="e">
        <f t="shared" ref="Z6:Z56" si="20">INDEX($B$5:$C$19,MATCH(X$1,$A$5:$A$19,0),1)*Z$3</f>
        <v>#N/A</v>
      </c>
      <c r="AA6" s="6" t="e">
        <f t="shared" ref="AA6:AA56" si="21">INDEX($B$5:$C$19,MATCH(X$1,$A$5:$A$19,0),2)*AA$3</f>
        <v>#N/A</v>
      </c>
      <c r="AB6" s="5" t="e">
        <f t="shared" ref="AB6:AB56" si="22">SUMIF(X$4:AA$4,AB$4,X6:AA6)</f>
        <v>#N/A</v>
      </c>
      <c r="AC6" s="6" t="e">
        <f t="shared" ref="AC6:AC56" si="23">SUMIF(X$4:AA$4,AC$4,X6:AA6)</f>
        <v>#N/A</v>
      </c>
      <c r="AD6" s="7" t="e">
        <f t="shared" ref="AD6:AD56" si="24">INDEX($B$5:$C$19,MATCH(AD$1,$A$5:$A$19,0),1)*AD$3</f>
        <v>#N/A</v>
      </c>
      <c r="AE6" s="6" t="e">
        <f t="shared" ref="AE6:AE56" si="25">INDEX($B$5:$C$19,MATCH(AD$1,$A$5:$A$19,0),2)*AD$3</f>
        <v>#N/A</v>
      </c>
      <c r="AF6" s="7" t="e">
        <f t="shared" ref="AF6:AF56" si="26">INDEX($B$5:$C$19,MATCH(AD$1,$A$5:$A$19,0),1)*AF$3</f>
        <v>#N/A</v>
      </c>
      <c r="AG6" s="6" t="e">
        <f t="shared" ref="AG6:AG56" si="27">INDEX($B$5:$C$19,MATCH(AD$1,$A$5:$A$19,0),2)*AG$3</f>
        <v>#N/A</v>
      </c>
      <c r="AH6" s="5" t="e">
        <f t="shared" ref="AH6:AH56" si="28">SUMIF(AD$4:AG$4,AH$4,AD6:AG6)</f>
        <v>#N/A</v>
      </c>
      <c r="AI6" s="6" t="e">
        <f t="shared" ref="AI6:AI56" si="29">SUMIF(AD$4:AG$4,AI$4,AD6:AG6)</f>
        <v>#N/A</v>
      </c>
      <c r="AJ6" s="7" t="e">
        <f t="shared" ref="AJ6:AJ56" si="30">INDEX($B$5:$C$19,MATCH(AJ$1,$A$5:$A$19,0),1)*AJ$3</f>
        <v>#N/A</v>
      </c>
      <c r="AK6" s="6" t="e">
        <f t="shared" ref="AK6:AK56" si="31">INDEX($B$5:$C$19,MATCH(AJ$1,$A$5:$A$19,0),2)*AJ$3</f>
        <v>#N/A</v>
      </c>
      <c r="AL6" s="7" t="e">
        <f t="shared" ref="AL6:AL56" si="32">INDEX($B$5:$C$19,MATCH(AJ$1,$A$5:$A$19,0),1)*AL$3</f>
        <v>#N/A</v>
      </c>
      <c r="AM6" s="6" t="e">
        <f t="shared" ref="AM6:AM56" si="33">INDEX($B$5:$C$19,MATCH(AJ$1,$A$5:$A$19,0),2)*AM$3</f>
        <v>#N/A</v>
      </c>
      <c r="AN6" s="5" t="e">
        <f t="shared" ref="AN6:AN56" si="34">SUMIF(AJ$4:AM$4,AN$4,AJ6:AM6)</f>
        <v>#N/A</v>
      </c>
      <c r="AO6" s="6" t="e">
        <f t="shared" ref="AO6:AO56" si="35">SUMIF(AJ$4:AM$4,AO$4,AJ6:AM6)</f>
        <v>#N/A</v>
      </c>
      <c r="AP6" s="7" t="e">
        <f t="shared" ref="AP6:AP56" si="36">INDEX($B$5:$C$19,MATCH(AP$1,$A$5:$A$19,0),1)*AP$3</f>
        <v>#N/A</v>
      </c>
      <c r="AQ6" s="6" t="e">
        <f t="shared" ref="AQ6:AQ56" si="37">INDEX($B$5:$C$19,MATCH(AP$1,$A$5:$A$19,0),2)*AP$3</f>
        <v>#N/A</v>
      </c>
      <c r="AR6" s="7" t="e">
        <f t="shared" ref="AR6:AR56" si="38">INDEX($B$5:$C$19,MATCH(AP$1,$A$5:$A$19,0),1)*AR$3</f>
        <v>#N/A</v>
      </c>
      <c r="AS6" s="6" t="e">
        <f t="shared" ref="AS6:AS56" si="39">INDEX($B$5:$C$19,MATCH(AP$1,$A$5:$A$19,0),2)*AS$3</f>
        <v>#N/A</v>
      </c>
      <c r="AT6" s="5" t="e">
        <f t="shared" ref="AT6:AT56" si="40">SUMIF(AP$4:AS$4,AT$4,AP6:AS6)</f>
        <v>#N/A</v>
      </c>
      <c r="AU6" s="6" t="e">
        <f t="shared" ref="AU6:AU56" si="41">SUMIF(AP$4:AS$4,AU$4,AP6:AS6)</f>
        <v>#N/A</v>
      </c>
      <c r="AV6" s="7" t="e">
        <f t="shared" ref="AV6:AV56" si="42">INDEX($B$5:$C$19,MATCH(AV$1,$A$5:$A$19,0),1)*AV$3</f>
        <v>#N/A</v>
      </c>
      <c r="AW6" s="6" t="e">
        <f t="shared" ref="AW6:AW56" si="43">INDEX($B$5:$C$19,MATCH(AV$1,$A$5:$A$19,0),2)*AV$3</f>
        <v>#N/A</v>
      </c>
      <c r="AX6" s="7" t="e">
        <f t="shared" ref="AX6:AX56" si="44">INDEX($B$5:$C$19,MATCH(AV$1,$A$5:$A$19,0),1)*AX$3</f>
        <v>#N/A</v>
      </c>
      <c r="AY6" s="6" t="e">
        <f t="shared" ref="AY6:AY56" si="45">INDEX($B$5:$C$19,MATCH(AV$1,$A$5:$A$19,0),2)*AY$3</f>
        <v>#N/A</v>
      </c>
      <c r="AZ6" s="5" t="e">
        <f t="shared" ref="AZ6:AZ56" si="46">SUMIF(AV$4:AY$4,AZ$4,AV6:AY6)</f>
        <v>#N/A</v>
      </c>
      <c r="BA6" s="6" t="e">
        <f t="shared" ref="BA6:BA56" si="47">SUMIF(AV$4:AY$4,BA$4,AV6:AY6)</f>
        <v>#N/A</v>
      </c>
      <c r="BB6" s="7" t="e">
        <f t="shared" ref="BB6:BB56" si="48">INDEX($B$5:$C$19,MATCH(BB$1,$A$5:$A$19,0),1)*BB$3</f>
        <v>#N/A</v>
      </c>
      <c r="BC6" s="6" t="e">
        <f t="shared" ref="BC6:BC56" si="49">INDEX($B$5:$C$19,MATCH(BB$1,$A$5:$A$19,0),2)*BB$3</f>
        <v>#N/A</v>
      </c>
      <c r="BD6" s="7" t="e">
        <f t="shared" ref="BD6:BD56" si="50">INDEX($B$5:$C$19,MATCH(BB$1,$A$5:$A$19,0),1)*BD$3</f>
        <v>#N/A</v>
      </c>
      <c r="BE6" s="6" t="e">
        <f t="shared" ref="BE6:BE56" si="51">INDEX($B$5:$C$19,MATCH(BB$1,$A$5:$A$19,0),2)*BE$3</f>
        <v>#N/A</v>
      </c>
      <c r="BF6" s="5" t="e">
        <f t="shared" ref="BF6:BF56" si="52">SUMIF(BB$4:BE$4,BF$4,BB6:BE6)</f>
        <v>#N/A</v>
      </c>
      <c r="BG6" s="6" t="e">
        <f t="shared" ref="BG6:BG56" si="53">SUMIF(BB$4:BE$4,BG$4,BB6:BE6)</f>
        <v>#N/A</v>
      </c>
      <c r="BH6" s="7" t="e">
        <f t="shared" ref="BH6:BH56" si="54">INDEX($B$5:$C$19,MATCH(BH$1,$A$5:$A$19,0),1)*BH$3</f>
        <v>#N/A</v>
      </c>
      <c r="BI6" s="6" t="e">
        <f t="shared" ref="BI6:BI56" si="55">INDEX($B$5:$C$19,MATCH(BH$1,$A$5:$A$19,0),2)*BH$3</f>
        <v>#N/A</v>
      </c>
      <c r="BJ6" s="7" t="e">
        <f t="shared" ref="BJ6:BJ56" si="56">INDEX($B$5:$C$19,MATCH(BH$1,$A$5:$A$19,0),1)*BJ$3</f>
        <v>#N/A</v>
      </c>
      <c r="BK6" s="6" t="e">
        <f t="shared" ref="BK6:BK56" si="57">INDEX($B$5:$C$19,MATCH(BH$1,$A$5:$A$19,0),2)*BK$3</f>
        <v>#N/A</v>
      </c>
      <c r="BL6" s="5" t="e">
        <f t="shared" ref="BL6:BL56" si="58">SUMIF(BH$4:BK$4,BL$4,BH6:BK6)</f>
        <v>#N/A</v>
      </c>
      <c r="BM6" s="6" t="e">
        <f t="shared" ref="BM6:BM56" si="59">SUMIF(BH$4:BK$4,BM$4,BH6:BK6)</f>
        <v>#N/A</v>
      </c>
      <c r="BN6" s="7" t="e">
        <f t="shared" ref="BN6:BN56" si="60">INDEX($B$5:$C$19,MATCH(BN$1,$A$5:$A$19,0),1)*BN$3</f>
        <v>#N/A</v>
      </c>
      <c r="BO6" s="6" t="e">
        <f t="shared" ref="BO6:BO56" si="61">INDEX($B$5:$C$19,MATCH(BN$1,$A$5:$A$19,0),2)*BN$3</f>
        <v>#N/A</v>
      </c>
      <c r="BP6" s="7" t="e">
        <f t="shared" ref="BP6:BP56" si="62">INDEX($B$5:$C$19,MATCH(BN$1,$A$5:$A$19,0),1)*BP$3</f>
        <v>#N/A</v>
      </c>
      <c r="BQ6" s="6" t="e">
        <f t="shared" ref="BQ6:BQ56" si="63">INDEX($B$5:$C$19,MATCH(BN$1,$A$5:$A$19,0),2)*BQ$3</f>
        <v>#N/A</v>
      </c>
      <c r="BR6" s="5" t="e">
        <f t="shared" ref="BR6:BR56" si="64">SUMIF(BN$4:BQ$4,BR$4,BN6:BQ6)</f>
        <v>#N/A</v>
      </c>
      <c r="BS6" s="6" t="e">
        <f t="shared" ref="BS6:BS56" si="65">SUMIF(BN$4:BQ$4,BS$4,BN6:BQ6)</f>
        <v>#N/A</v>
      </c>
      <c r="BT6" s="7" t="e">
        <f t="shared" ref="BT6:BT56" si="66">INDEX($B$5:$C$19,MATCH(BT$1,$A$5:$A$19,0),1)*BT$3</f>
        <v>#N/A</v>
      </c>
      <c r="BU6" s="6" t="e">
        <f t="shared" ref="BU6:BU56" si="67">INDEX($B$5:$C$19,MATCH(BT$1,$A$5:$A$19,0),2)*BT$3</f>
        <v>#N/A</v>
      </c>
      <c r="BV6" s="7" t="e">
        <f t="shared" ref="BV6:BV56" si="68">INDEX($B$5:$C$19,MATCH(BT$1,$A$5:$A$19,0),1)*BV$3</f>
        <v>#N/A</v>
      </c>
      <c r="BW6" s="6" t="e">
        <f t="shared" ref="BW6:BW56" si="69">INDEX($B$5:$C$19,MATCH(BT$1,$A$5:$A$19,0),2)*BW$3</f>
        <v>#N/A</v>
      </c>
      <c r="BX6" s="5" t="e">
        <f t="shared" ref="BX6:BX56" si="70">SUMIF(BT$4:BW$4,BX$4,BT6:BW6)</f>
        <v>#N/A</v>
      </c>
      <c r="BY6" s="6" t="e">
        <f t="shared" ref="BY6:BY56" si="71">SUMIF(BT$4:BW$4,BY$4,BT6:BW6)</f>
        <v>#N/A</v>
      </c>
      <c r="BZ6" s="7" t="e">
        <f t="shared" ref="BZ6:BZ56" si="72">INDEX($B$5:$C$19,MATCH(BZ$1,$A$5:$A$19,0),1)*BZ$3</f>
        <v>#N/A</v>
      </c>
      <c r="CA6" s="6" t="e">
        <f t="shared" ref="CA6:CA56" si="73">INDEX($B$5:$C$19,MATCH(BZ$1,$A$5:$A$19,0),2)*BZ$3</f>
        <v>#N/A</v>
      </c>
      <c r="CB6" s="7" t="e">
        <f t="shared" ref="CB6:CB56" si="74">INDEX($B$5:$C$19,MATCH(BZ$1,$A$5:$A$19,0),1)*CB$3</f>
        <v>#N/A</v>
      </c>
      <c r="CC6" s="6" t="e">
        <f t="shared" ref="CC6:CC56" si="75">INDEX($B$5:$C$19,MATCH(BZ$1,$A$5:$A$19,0),2)*CC$3</f>
        <v>#N/A</v>
      </c>
      <c r="CD6" s="5" t="e">
        <f t="shared" ref="CD6:CD56" si="76">SUMIF(BZ$4:CC$4,CD$4,BZ6:CC6)</f>
        <v>#N/A</v>
      </c>
      <c r="CE6" s="6" t="e">
        <f t="shared" ref="CE6:CE56" si="77">SUMIF(BZ$4:CC$4,CE$4,BZ6:CC6)</f>
        <v>#N/A</v>
      </c>
      <c r="CF6" s="7" t="e">
        <f t="shared" ref="CF6:CF56" si="78">INDEX($B$5:$C$19,MATCH(CF$1,$A$5:$A$19,0),1)*CF$3</f>
        <v>#N/A</v>
      </c>
      <c r="CG6" s="6" t="e">
        <f t="shared" ref="CG6:CG56" si="79">INDEX($B$5:$C$19,MATCH(CF$1,$A$5:$A$19,0),2)*CF$3</f>
        <v>#N/A</v>
      </c>
      <c r="CH6" s="7" t="e">
        <f t="shared" ref="CH6:CH56" si="80">INDEX($B$5:$C$19,MATCH(CF$1,$A$5:$A$19,0),1)*CH$3</f>
        <v>#N/A</v>
      </c>
      <c r="CI6" s="6" t="e">
        <f t="shared" ref="CI6:CI56" si="81">INDEX($B$5:$C$19,MATCH(CF$1,$A$5:$A$19,0),2)*CI$3</f>
        <v>#N/A</v>
      </c>
      <c r="CJ6" s="5" t="e">
        <f t="shared" ref="CJ6:CJ56" si="82">SUMIF(CF$4:CI$4,CJ$4,CF6:CI6)</f>
        <v>#N/A</v>
      </c>
      <c r="CK6" s="6" t="e">
        <f t="shared" ref="CK6:CK56" si="83">SUMIF(CF$4:CI$4,CK$4,CF6:CI6)</f>
        <v>#N/A</v>
      </c>
      <c r="CL6" s="7" t="e">
        <f t="shared" ref="CL6:CL56" si="84">INDEX($B$5:$C$19,MATCH(CL$1,$A$5:$A$19,0),1)*CL$3</f>
        <v>#N/A</v>
      </c>
      <c r="CM6" s="6" t="e">
        <f t="shared" ref="CM6:CM56" si="85">INDEX($B$5:$C$19,MATCH(CL$1,$A$5:$A$19,0),2)*CL$3</f>
        <v>#N/A</v>
      </c>
      <c r="CN6" s="7" t="e">
        <f t="shared" ref="CN6:CN56" si="86">INDEX($B$5:$C$19,MATCH(CL$1,$A$5:$A$19,0),1)*CN$3</f>
        <v>#N/A</v>
      </c>
      <c r="CO6" s="6" t="e">
        <f t="shared" ref="CO6:CO56" si="87">INDEX($B$5:$C$19,MATCH(CL$1,$A$5:$A$19,0),2)*CO$3</f>
        <v>#N/A</v>
      </c>
      <c r="CP6" s="5" t="e">
        <f t="shared" ref="CP6:CP56" si="88">SUMIF(CL$4:CO$4,CP$4,CL6:CO6)</f>
        <v>#N/A</v>
      </c>
      <c r="CQ6" s="6" t="e">
        <f t="shared" ref="CQ6:CQ56" si="89">SUMIF(CL$4:CO$4,CQ$4,CL6:CO6)</f>
        <v>#N/A</v>
      </c>
      <c r="CR6" s="7" t="e">
        <f t="shared" ref="CR6:CU56" si="90">SUMIFS($F6:$CQ6,$F$2:$CQ$2,CR$2,$F$4:$CQ$4,CR$4)</f>
        <v>#N/A</v>
      </c>
      <c r="CS6" s="7" t="e">
        <f t="shared" si="90"/>
        <v>#N/A</v>
      </c>
      <c r="CT6" s="7" t="e">
        <f t="shared" si="90"/>
        <v>#N/A</v>
      </c>
      <c r="CU6" s="7" t="e">
        <f t="shared" si="90"/>
        <v>#N/A</v>
      </c>
      <c r="CV6" s="5" t="e">
        <f t="shared" ref="CV6:CV56" si="91">SUM(CR6,CT6)</f>
        <v>#N/A</v>
      </c>
      <c r="CW6" s="6" t="e">
        <f t="shared" ref="CW6:CW56" si="92">SUM(CS6,CU6)</f>
        <v>#N/A</v>
      </c>
      <c r="CY6" s="7" t="e">
        <v>#N/A</v>
      </c>
      <c r="CZ6" s="5" t="e">
        <f t="array" ref="CZ6">Summary_UpperBound</f>
        <v>#N/A</v>
      </c>
      <c r="DA6" s="6" t="e">
        <f>IF(ROUND(CZ6-CY6,0)=0,1/IF(Summary!$B$7="minutes",1,60),CZ6-CY6)</f>
        <v>#N/A</v>
      </c>
    </row>
    <row r="7" spans="1:105" x14ac:dyDescent="0.35">
      <c r="A7" s="7" t="str">
        <f>'Data Validation (Hide)'!B4</f>
        <v>Caseload 3</v>
      </c>
      <c r="B7" s="19" t="e">
        <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(Hide)'!$F$3:$T$3,0)),'SPC Backing (Hide)'!$AO$3)</f>
        <v>#N/A</v>
      </c>
      <c r="C7" s="30" t="e">
        <f>IF(_xlfn.PERCENTILE.INC(INDEX('SPC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(Hide)'!$F$3:$T$3,0)),0.85)=B7,_xlfn.PERCENTILE.INC(INDEX('SPC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(Hide)'!$F$3:$T$3,0)),0.85)+1,_xlfn.PERCENTILE.INC(INDEX('SPC Backing (Hide)'!$F$4:$T$263,MATCH(SPC!$B$13,IF(Setup!$B$11="Weekly",'SPC Backing (Hide)'!$B$4:$B$263,'SPC Backing (Hide)'!$E$4:$E$263),0),MATCH('Required Capacity (Hide)'!$A7,'SPC Backing (Hide)'!$F$3:$T$3,0)):INDEX('SPC Backing (Hide)'!$F$4:$T$263,MATCH(SPC!$B$14,IF(Setup!$B$11="Weekly",'SPC Backing (Hide)'!$B$4:$B$263,'SPC Backing (Hide)'!$E$4:$E$263),0),MATCH('Required Capacity (Hide)'!$A7,'SPC Backing (Hide)'!$F$3:$T$3,0)),0.85))</f>
        <v>#N/A</v>
      </c>
      <c r="E7" s="12">
        <f t="shared" ref="E7:E56" ca="1" si="93">E6+7</f>
        <v>44242</v>
      </c>
      <c r="F7" s="7" t="e">
        <f t="shared" si="0"/>
        <v>#N/A</v>
      </c>
      <c r="G7" s="6" t="e">
        <f t="shared" si="1"/>
        <v>#N/A</v>
      </c>
      <c r="H7" s="7" t="e">
        <f t="shared" si="2"/>
        <v>#N/A</v>
      </c>
      <c r="I7" s="6" t="e">
        <f t="shared" si="3"/>
        <v>#N/A</v>
      </c>
      <c r="J7" s="5" t="e">
        <f t="shared" si="4"/>
        <v>#N/A</v>
      </c>
      <c r="K7" s="6" t="e">
        <f t="shared" si="5"/>
        <v>#N/A</v>
      </c>
      <c r="L7" s="7" t="e">
        <f t="shared" si="6"/>
        <v>#N/A</v>
      </c>
      <c r="M7" s="6" t="e">
        <f t="shared" si="7"/>
        <v>#N/A</v>
      </c>
      <c r="N7" s="7" t="e">
        <f t="shared" si="8"/>
        <v>#N/A</v>
      </c>
      <c r="O7" s="6" t="e">
        <f t="shared" si="9"/>
        <v>#N/A</v>
      </c>
      <c r="P7" s="5" t="e">
        <f t="shared" si="10"/>
        <v>#N/A</v>
      </c>
      <c r="Q7" s="6" t="e">
        <f t="shared" si="11"/>
        <v>#N/A</v>
      </c>
      <c r="R7" s="7" t="e">
        <f t="shared" si="12"/>
        <v>#N/A</v>
      </c>
      <c r="S7" s="6" t="e">
        <f t="shared" si="13"/>
        <v>#N/A</v>
      </c>
      <c r="T7" s="7" t="e">
        <f t="shared" si="14"/>
        <v>#N/A</v>
      </c>
      <c r="U7" s="6" t="e">
        <f t="shared" si="15"/>
        <v>#N/A</v>
      </c>
      <c r="V7" s="5" t="e">
        <f t="shared" si="16"/>
        <v>#N/A</v>
      </c>
      <c r="W7" s="6" t="e">
        <f t="shared" si="17"/>
        <v>#N/A</v>
      </c>
      <c r="X7" s="7" t="e">
        <f t="shared" si="18"/>
        <v>#N/A</v>
      </c>
      <c r="Y7" s="6" t="e">
        <f t="shared" si="19"/>
        <v>#N/A</v>
      </c>
      <c r="Z7" s="7" t="e">
        <f t="shared" si="20"/>
        <v>#N/A</v>
      </c>
      <c r="AA7" s="6" t="e">
        <f t="shared" si="21"/>
        <v>#N/A</v>
      </c>
      <c r="AB7" s="5" t="e">
        <f t="shared" si="22"/>
        <v>#N/A</v>
      </c>
      <c r="AC7" s="6" t="e">
        <f t="shared" si="23"/>
        <v>#N/A</v>
      </c>
      <c r="AD7" s="7" t="e">
        <f t="shared" si="24"/>
        <v>#N/A</v>
      </c>
      <c r="AE7" s="6" t="e">
        <f t="shared" si="25"/>
        <v>#N/A</v>
      </c>
      <c r="AF7" s="7" t="e">
        <f t="shared" si="26"/>
        <v>#N/A</v>
      </c>
      <c r="AG7" s="6" t="e">
        <f t="shared" si="27"/>
        <v>#N/A</v>
      </c>
      <c r="AH7" s="5" t="e">
        <f t="shared" si="28"/>
        <v>#N/A</v>
      </c>
      <c r="AI7" s="6" t="e">
        <f t="shared" si="29"/>
        <v>#N/A</v>
      </c>
      <c r="AJ7" s="7" t="e">
        <f t="shared" si="30"/>
        <v>#N/A</v>
      </c>
      <c r="AK7" s="6" t="e">
        <f t="shared" si="31"/>
        <v>#N/A</v>
      </c>
      <c r="AL7" s="7" t="e">
        <f t="shared" si="32"/>
        <v>#N/A</v>
      </c>
      <c r="AM7" s="6" t="e">
        <f t="shared" si="33"/>
        <v>#N/A</v>
      </c>
      <c r="AN7" s="5" t="e">
        <f t="shared" si="34"/>
        <v>#N/A</v>
      </c>
      <c r="AO7" s="6" t="e">
        <f t="shared" si="35"/>
        <v>#N/A</v>
      </c>
      <c r="AP7" s="7" t="e">
        <f t="shared" si="36"/>
        <v>#N/A</v>
      </c>
      <c r="AQ7" s="6" t="e">
        <f t="shared" si="37"/>
        <v>#N/A</v>
      </c>
      <c r="AR7" s="7" t="e">
        <f t="shared" si="38"/>
        <v>#N/A</v>
      </c>
      <c r="AS7" s="6" t="e">
        <f t="shared" si="39"/>
        <v>#N/A</v>
      </c>
      <c r="AT7" s="5" t="e">
        <f t="shared" si="40"/>
        <v>#N/A</v>
      </c>
      <c r="AU7" s="6" t="e">
        <f t="shared" si="41"/>
        <v>#N/A</v>
      </c>
      <c r="AV7" s="7" t="e">
        <f t="shared" si="42"/>
        <v>#N/A</v>
      </c>
      <c r="AW7" s="6" t="e">
        <f t="shared" si="43"/>
        <v>#N/A</v>
      </c>
      <c r="AX7" s="7" t="e">
        <f t="shared" si="44"/>
        <v>#N/A</v>
      </c>
      <c r="AY7" s="6" t="e">
        <f t="shared" si="45"/>
        <v>#N/A</v>
      </c>
      <c r="AZ7" s="5" t="e">
        <f t="shared" si="46"/>
        <v>#N/A</v>
      </c>
      <c r="BA7" s="6" t="e">
        <f t="shared" si="47"/>
        <v>#N/A</v>
      </c>
      <c r="BB7" s="7" t="e">
        <f t="shared" si="48"/>
        <v>#N/A</v>
      </c>
      <c r="BC7" s="6" t="e">
        <f t="shared" si="49"/>
        <v>#N/A</v>
      </c>
      <c r="BD7" s="7" t="e">
        <f t="shared" si="50"/>
        <v>#N/A</v>
      </c>
      <c r="BE7" s="6" t="e">
        <f t="shared" si="51"/>
        <v>#N/A</v>
      </c>
      <c r="BF7" s="5" t="e">
        <f t="shared" si="52"/>
        <v>#N/A</v>
      </c>
      <c r="BG7" s="6" t="e">
        <f t="shared" si="53"/>
        <v>#N/A</v>
      </c>
      <c r="BH7" s="7" t="e">
        <f t="shared" si="54"/>
        <v>#N/A</v>
      </c>
      <c r="BI7" s="6" t="e">
        <f t="shared" si="55"/>
        <v>#N/A</v>
      </c>
      <c r="BJ7" s="7" t="e">
        <f t="shared" si="56"/>
        <v>#N/A</v>
      </c>
      <c r="BK7" s="6" t="e">
        <f t="shared" si="57"/>
        <v>#N/A</v>
      </c>
      <c r="BL7" s="5" t="e">
        <f t="shared" si="58"/>
        <v>#N/A</v>
      </c>
      <c r="BM7" s="6" t="e">
        <f t="shared" si="59"/>
        <v>#N/A</v>
      </c>
      <c r="BN7" s="7" t="e">
        <f t="shared" si="60"/>
        <v>#N/A</v>
      </c>
      <c r="BO7" s="6" t="e">
        <f t="shared" si="61"/>
        <v>#N/A</v>
      </c>
      <c r="BP7" s="7" t="e">
        <f t="shared" si="62"/>
        <v>#N/A</v>
      </c>
      <c r="BQ7" s="6" t="e">
        <f t="shared" si="63"/>
        <v>#N/A</v>
      </c>
      <c r="BR7" s="5" t="e">
        <f t="shared" si="64"/>
        <v>#N/A</v>
      </c>
      <c r="BS7" s="6" t="e">
        <f t="shared" si="65"/>
        <v>#N/A</v>
      </c>
      <c r="BT7" s="7" t="e">
        <f t="shared" si="66"/>
        <v>#N/A</v>
      </c>
      <c r="BU7" s="6" t="e">
        <f t="shared" si="67"/>
        <v>#N/A</v>
      </c>
      <c r="BV7" s="7" t="e">
        <f t="shared" si="68"/>
        <v>#N/A</v>
      </c>
      <c r="BW7" s="6" t="e">
        <f t="shared" si="69"/>
        <v>#N/A</v>
      </c>
      <c r="BX7" s="5" t="e">
        <f t="shared" si="70"/>
        <v>#N/A</v>
      </c>
      <c r="BY7" s="6" t="e">
        <f t="shared" si="71"/>
        <v>#N/A</v>
      </c>
      <c r="BZ7" s="7" t="e">
        <f t="shared" si="72"/>
        <v>#N/A</v>
      </c>
      <c r="CA7" s="6" t="e">
        <f t="shared" si="73"/>
        <v>#N/A</v>
      </c>
      <c r="CB7" s="7" t="e">
        <f t="shared" si="74"/>
        <v>#N/A</v>
      </c>
      <c r="CC7" s="6" t="e">
        <f t="shared" si="75"/>
        <v>#N/A</v>
      </c>
      <c r="CD7" s="5" t="e">
        <f t="shared" si="76"/>
        <v>#N/A</v>
      </c>
      <c r="CE7" s="6" t="e">
        <f t="shared" si="77"/>
        <v>#N/A</v>
      </c>
      <c r="CF7" s="7" t="e">
        <f t="shared" si="78"/>
        <v>#N/A</v>
      </c>
      <c r="CG7" s="6" t="e">
        <f t="shared" si="79"/>
        <v>#N/A</v>
      </c>
      <c r="CH7" s="7" t="e">
        <f t="shared" si="80"/>
        <v>#N/A</v>
      </c>
      <c r="CI7" s="6" t="e">
        <f t="shared" si="81"/>
        <v>#N/A</v>
      </c>
      <c r="CJ7" s="5" t="e">
        <f t="shared" si="82"/>
        <v>#N/A</v>
      </c>
      <c r="CK7" s="6" t="e">
        <f t="shared" si="83"/>
        <v>#N/A</v>
      </c>
      <c r="CL7" s="7" t="e">
        <f t="shared" si="84"/>
        <v>#N/A</v>
      </c>
      <c r="CM7" s="6" t="e">
        <f t="shared" si="85"/>
        <v>#N/A</v>
      </c>
      <c r="CN7" s="7" t="e">
        <f t="shared" si="86"/>
        <v>#N/A</v>
      </c>
      <c r="CO7" s="6" t="e">
        <f t="shared" si="87"/>
        <v>#N/A</v>
      </c>
      <c r="CP7" s="5" t="e">
        <f t="shared" si="88"/>
        <v>#N/A</v>
      </c>
      <c r="CQ7" s="6" t="e">
        <f t="shared" si="89"/>
        <v>#N/A</v>
      </c>
      <c r="CR7" s="7" t="e">
        <f t="shared" si="90"/>
        <v>#N/A</v>
      </c>
      <c r="CS7" s="7" t="e">
        <f t="shared" si="90"/>
        <v>#N/A</v>
      </c>
      <c r="CT7" s="7" t="e">
        <f t="shared" si="90"/>
        <v>#N/A</v>
      </c>
      <c r="CU7" s="7" t="e">
        <f t="shared" si="90"/>
        <v>#N/A</v>
      </c>
      <c r="CV7" s="5" t="e">
        <f t="shared" si="91"/>
        <v>#N/A</v>
      </c>
      <c r="CW7" s="6" t="e">
        <f t="shared" si="92"/>
        <v>#N/A</v>
      </c>
      <c r="CY7" s="7" t="e">
        <v>#N/A</v>
      </c>
      <c r="CZ7" s="5" t="e">
        <f t="array" ref="CZ7">Summary_UpperBound</f>
        <v>#N/A</v>
      </c>
      <c r="DA7" s="6" t="e">
        <f>IF(ROUND(CZ7-CY7,0)=0,1/IF(Summary!$B$7="minutes",1,60),CZ7-CY7)</f>
        <v>#N/A</v>
      </c>
    </row>
    <row r="8" spans="1:105" x14ac:dyDescent="0.35">
      <c r="A8" s="7" t="str">
        <f>'Data Validation (Hide)'!B5</f>
        <v>Caseload 4</v>
      </c>
      <c r="B8" s="19" t="e">
        <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(Hide)'!$F$3:$T$3,0)),'SPC Backing (Hide)'!$AO$3)</f>
        <v>#N/A</v>
      </c>
      <c r="C8" s="30" t="e">
        <f>IF(_xlfn.PERCENTILE.INC(INDEX('SPC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(Hide)'!$F$3:$T$3,0)),0.85)=B8,_xlfn.PERCENTILE.INC(INDEX('SPC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(Hide)'!$F$3:$T$3,0)),0.85)+1,_xlfn.PERCENTILE.INC(INDEX('SPC Backing (Hide)'!$F$4:$T$263,MATCH(SPC!$B$13,IF(Setup!$B$11="Weekly",'SPC Backing (Hide)'!$B$4:$B$263,'SPC Backing (Hide)'!$E$4:$E$263),0),MATCH('Required Capacity (Hide)'!$A8,'SPC Backing (Hide)'!$F$3:$T$3,0)):INDEX('SPC Backing (Hide)'!$F$4:$T$263,MATCH(SPC!$B$14,IF(Setup!$B$11="Weekly",'SPC Backing (Hide)'!$B$4:$B$263,'SPC Backing (Hide)'!$E$4:$E$263),0),MATCH('Required Capacity (Hide)'!$A8,'SPC Backing (Hide)'!$F$3:$T$3,0)),0.85))</f>
        <v>#N/A</v>
      </c>
      <c r="E8" s="12">
        <f t="shared" ca="1" si="93"/>
        <v>44249</v>
      </c>
      <c r="F8" s="7" t="e">
        <f t="shared" si="0"/>
        <v>#N/A</v>
      </c>
      <c r="G8" s="6" t="e">
        <f t="shared" si="1"/>
        <v>#N/A</v>
      </c>
      <c r="H8" s="7" t="e">
        <f t="shared" si="2"/>
        <v>#N/A</v>
      </c>
      <c r="I8" s="6" t="e">
        <f t="shared" si="3"/>
        <v>#N/A</v>
      </c>
      <c r="J8" s="5" t="e">
        <f t="shared" si="4"/>
        <v>#N/A</v>
      </c>
      <c r="K8" s="6" t="e">
        <f t="shared" si="5"/>
        <v>#N/A</v>
      </c>
      <c r="L8" s="7" t="e">
        <f t="shared" si="6"/>
        <v>#N/A</v>
      </c>
      <c r="M8" s="6" t="e">
        <f t="shared" si="7"/>
        <v>#N/A</v>
      </c>
      <c r="N8" s="7" t="e">
        <f t="shared" si="8"/>
        <v>#N/A</v>
      </c>
      <c r="O8" s="6" t="e">
        <f t="shared" si="9"/>
        <v>#N/A</v>
      </c>
      <c r="P8" s="5" t="e">
        <f t="shared" si="10"/>
        <v>#N/A</v>
      </c>
      <c r="Q8" s="6" t="e">
        <f t="shared" si="11"/>
        <v>#N/A</v>
      </c>
      <c r="R8" s="7" t="e">
        <f t="shared" si="12"/>
        <v>#N/A</v>
      </c>
      <c r="S8" s="6" t="e">
        <f t="shared" si="13"/>
        <v>#N/A</v>
      </c>
      <c r="T8" s="7" t="e">
        <f t="shared" si="14"/>
        <v>#N/A</v>
      </c>
      <c r="U8" s="6" t="e">
        <f t="shared" si="15"/>
        <v>#N/A</v>
      </c>
      <c r="V8" s="5" t="e">
        <f t="shared" si="16"/>
        <v>#N/A</v>
      </c>
      <c r="W8" s="6" t="e">
        <f t="shared" si="17"/>
        <v>#N/A</v>
      </c>
      <c r="X8" s="7" t="e">
        <f t="shared" si="18"/>
        <v>#N/A</v>
      </c>
      <c r="Y8" s="6" t="e">
        <f t="shared" si="19"/>
        <v>#N/A</v>
      </c>
      <c r="Z8" s="7" t="e">
        <f t="shared" si="20"/>
        <v>#N/A</v>
      </c>
      <c r="AA8" s="6" t="e">
        <f t="shared" si="21"/>
        <v>#N/A</v>
      </c>
      <c r="AB8" s="5" t="e">
        <f t="shared" si="22"/>
        <v>#N/A</v>
      </c>
      <c r="AC8" s="6" t="e">
        <f t="shared" si="23"/>
        <v>#N/A</v>
      </c>
      <c r="AD8" s="7" t="e">
        <f t="shared" si="24"/>
        <v>#N/A</v>
      </c>
      <c r="AE8" s="6" t="e">
        <f t="shared" si="25"/>
        <v>#N/A</v>
      </c>
      <c r="AF8" s="7" t="e">
        <f t="shared" si="26"/>
        <v>#N/A</v>
      </c>
      <c r="AG8" s="6" t="e">
        <f t="shared" si="27"/>
        <v>#N/A</v>
      </c>
      <c r="AH8" s="5" t="e">
        <f t="shared" si="28"/>
        <v>#N/A</v>
      </c>
      <c r="AI8" s="6" t="e">
        <f t="shared" si="29"/>
        <v>#N/A</v>
      </c>
      <c r="AJ8" s="7" t="e">
        <f t="shared" si="30"/>
        <v>#N/A</v>
      </c>
      <c r="AK8" s="6" t="e">
        <f t="shared" si="31"/>
        <v>#N/A</v>
      </c>
      <c r="AL8" s="7" t="e">
        <f t="shared" si="32"/>
        <v>#N/A</v>
      </c>
      <c r="AM8" s="6" t="e">
        <f t="shared" si="33"/>
        <v>#N/A</v>
      </c>
      <c r="AN8" s="5" t="e">
        <f t="shared" si="34"/>
        <v>#N/A</v>
      </c>
      <c r="AO8" s="6" t="e">
        <f t="shared" si="35"/>
        <v>#N/A</v>
      </c>
      <c r="AP8" s="7" t="e">
        <f t="shared" si="36"/>
        <v>#N/A</v>
      </c>
      <c r="AQ8" s="6" t="e">
        <f t="shared" si="37"/>
        <v>#N/A</v>
      </c>
      <c r="AR8" s="7" t="e">
        <f t="shared" si="38"/>
        <v>#N/A</v>
      </c>
      <c r="AS8" s="6" t="e">
        <f t="shared" si="39"/>
        <v>#N/A</v>
      </c>
      <c r="AT8" s="5" t="e">
        <f t="shared" si="40"/>
        <v>#N/A</v>
      </c>
      <c r="AU8" s="6" t="e">
        <f t="shared" si="41"/>
        <v>#N/A</v>
      </c>
      <c r="AV8" s="7" t="e">
        <f t="shared" si="42"/>
        <v>#N/A</v>
      </c>
      <c r="AW8" s="6" t="e">
        <f t="shared" si="43"/>
        <v>#N/A</v>
      </c>
      <c r="AX8" s="7" t="e">
        <f t="shared" si="44"/>
        <v>#N/A</v>
      </c>
      <c r="AY8" s="6" t="e">
        <f t="shared" si="45"/>
        <v>#N/A</v>
      </c>
      <c r="AZ8" s="5" t="e">
        <f t="shared" si="46"/>
        <v>#N/A</v>
      </c>
      <c r="BA8" s="6" t="e">
        <f t="shared" si="47"/>
        <v>#N/A</v>
      </c>
      <c r="BB8" s="7" t="e">
        <f t="shared" si="48"/>
        <v>#N/A</v>
      </c>
      <c r="BC8" s="6" t="e">
        <f t="shared" si="49"/>
        <v>#N/A</v>
      </c>
      <c r="BD8" s="7" t="e">
        <f t="shared" si="50"/>
        <v>#N/A</v>
      </c>
      <c r="BE8" s="6" t="e">
        <f t="shared" si="51"/>
        <v>#N/A</v>
      </c>
      <c r="BF8" s="5" t="e">
        <f t="shared" si="52"/>
        <v>#N/A</v>
      </c>
      <c r="BG8" s="6" t="e">
        <f t="shared" si="53"/>
        <v>#N/A</v>
      </c>
      <c r="BH8" s="7" t="e">
        <f t="shared" si="54"/>
        <v>#N/A</v>
      </c>
      <c r="BI8" s="6" t="e">
        <f t="shared" si="55"/>
        <v>#N/A</v>
      </c>
      <c r="BJ8" s="7" t="e">
        <f t="shared" si="56"/>
        <v>#N/A</v>
      </c>
      <c r="BK8" s="6" t="e">
        <f t="shared" si="57"/>
        <v>#N/A</v>
      </c>
      <c r="BL8" s="5" t="e">
        <f t="shared" si="58"/>
        <v>#N/A</v>
      </c>
      <c r="BM8" s="6" t="e">
        <f t="shared" si="59"/>
        <v>#N/A</v>
      </c>
      <c r="BN8" s="7" t="e">
        <f t="shared" si="60"/>
        <v>#N/A</v>
      </c>
      <c r="BO8" s="6" t="e">
        <f t="shared" si="61"/>
        <v>#N/A</v>
      </c>
      <c r="BP8" s="7" t="e">
        <f t="shared" si="62"/>
        <v>#N/A</v>
      </c>
      <c r="BQ8" s="6" t="e">
        <f t="shared" si="63"/>
        <v>#N/A</v>
      </c>
      <c r="BR8" s="5" t="e">
        <f t="shared" si="64"/>
        <v>#N/A</v>
      </c>
      <c r="BS8" s="6" t="e">
        <f t="shared" si="65"/>
        <v>#N/A</v>
      </c>
      <c r="BT8" s="7" t="e">
        <f t="shared" si="66"/>
        <v>#N/A</v>
      </c>
      <c r="BU8" s="6" t="e">
        <f t="shared" si="67"/>
        <v>#N/A</v>
      </c>
      <c r="BV8" s="7" t="e">
        <f t="shared" si="68"/>
        <v>#N/A</v>
      </c>
      <c r="BW8" s="6" t="e">
        <f t="shared" si="69"/>
        <v>#N/A</v>
      </c>
      <c r="BX8" s="5" t="e">
        <f t="shared" si="70"/>
        <v>#N/A</v>
      </c>
      <c r="BY8" s="6" t="e">
        <f t="shared" si="71"/>
        <v>#N/A</v>
      </c>
      <c r="BZ8" s="7" t="e">
        <f t="shared" si="72"/>
        <v>#N/A</v>
      </c>
      <c r="CA8" s="6" t="e">
        <f t="shared" si="73"/>
        <v>#N/A</v>
      </c>
      <c r="CB8" s="7" t="e">
        <f t="shared" si="74"/>
        <v>#N/A</v>
      </c>
      <c r="CC8" s="6" t="e">
        <f t="shared" si="75"/>
        <v>#N/A</v>
      </c>
      <c r="CD8" s="5" t="e">
        <f t="shared" si="76"/>
        <v>#N/A</v>
      </c>
      <c r="CE8" s="6" t="e">
        <f t="shared" si="77"/>
        <v>#N/A</v>
      </c>
      <c r="CF8" s="7" t="e">
        <f t="shared" si="78"/>
        <v>#N/A</v>
      </c>
      <c r="CG8" s="6" t="e">
        <f t="shared" si="79"/>
        <v>#N/A</v>
      </c>
      <c r="CH8" s="7" t="e">
        <f t="shared" si="80"/>
        <v>#N/A</v>
      </c>
      <c r="CI8" s="6" t="e">
        <f t="shared" si="81"/>
        <v>#N/A</v>
      </c>
      <c r="CJ8" s="5" t="e">
        <f t="shared" si="82"/>
        <v>#N/A</v>
      </c>
      <c r="CK8" s="6" t="e">
        <f t="shared" si="83"/>
        <v>#N/A</v>
      </c>
      <c r="CL8" s="7" t="e">
        <f t="shared" si="84"/>
        <v>#N/A</v>
      </c>
      <c r="CM8" s="6" t="e">
        <f t="shared" si="85"/>
        <v>#N/A</v>
      </c>
      <c r="CN8" s="7" t="e">
        <f t="shared" si="86"/>
        <v>#N/A</v>
      </c>
      <c r="CO8" s="6" t="e">
        <f t="shared" si="87"/>
        <v>#N/A</v>
      </c>
      <c r="CP8" s="5" t="e">
        <f t="shared" si="88"/>
        <v>#N/A</v>
      </c>
      <c r="CQ8" s="6" t="e">
        <f t="shared" si="89"/>
        <v>#N/A</v>
      </c>
      <c r="CR8" s="7" t="e">
        <f t="shared" si="90"/>
        <v>#N/A</v>
      </c>
      <c r="CS8" s="7" t="e">
        <f t="shared" si="90"/>
        <v>#N/A</v>
      </c>
      <c r="CT8" s="7" t="e">
        <f t="shared" si="90"/>
        <v>#N/A</v>
      </c>
      <c r="CU8" s="7" t="e">
        <f t="shared" si="90"/>
        <v>#N/A</v>
      </c>
      <c r="CV8" s="5" t="e">
        <f t="shared" si="91"/>
        <v>#N/A</v>
      </c>
      <c r="CW8" s="6" t="e">
        <f t="shared" si="92"/>
        <v>#N/A</v>
      </c>
      <c r="CY8" s="7" t="e">
        <v>#N/A</v>
      </c>
      <c r="CZ8" s="5" t="e">
        <f t="array" ref="CZ8">Summary_UpperBound</f>
        <v>#N/A</v>
      </c>
      <c r="DA8" s="6" t="e">
        <f>IF(ROUND(CZ8-CY8,0)=0,1/IF(Summary!$B$7="minutes",1,60),CZ8-CY8)</f>
        <v>#N/A</v>
      </c>
    </row>
    <row r="9" spans="1:105" x14ac:dyDescent="0.35">
      <c r="A9" s="7" t="str">
        <f>'Data Validation (Hide)'!B6</f>
        <v>Caseload 5</v>
      </c>
      <c r="B9" s="19" t="e">
        <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(Hide)'!$F$3:$T$3,0)),'SPC Backing (Hide)'!$AO$3)</f>
        <v>#N/A</v>
      </c>
      <c r="C9" s="30" t="e">
        <f>IF(_xlfn.PERCENTILE.INC(INDEX('SPC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(Hide)'!$F$3:$T$3,0)),0.85)=B9,_xlfn.PERCENTILE.INC(INDEX('SPC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(Hide)'!$F$3:$T$3,0)),0.85)+1,_xlfn.PERCENTILE.INC(INDEX('SPC Backing (Hide)'!$F$4:$T$263,MATCH(SPC!$B$13,IF(Setup!$B$11="Weekly",'SPC Backing (Hide)'!$B$4:$B$263,'SPC Backing (Hide)'!$E$4:$E$263),0),MATCH('Required Capacity (Hide)'!$A9,'SPC Backing (Hide)'!$F$3:$T$3,0)):INDEX('SPC Backing (Hide)'!$F$4:$T$263,MATCH(SPC!$B$14,IF(Setup!$B$11="Weekly",'SPC Backing (Hide)'!$B$4:$B$263,'SPC Backing (Hide)'!$E$4:$E$263),0),MATCH('Required Capacity (Hide)'!$A9,'SPC Backing (Hide)'!$F$3:$T$3,0)),0.85))</f>
        <v>#N/A</v>
      </c>
      <c r="E9" s="12">
        <f t="shared" ca="1" si="93"/>
        <v>44256</v>
      </c>
      <c r="F9" s="7" t="e">
        <f t="shared" si="0"/>
        <v>#N/A</v>
      </c>
      <c r="G9" s="6" t="e">
        <f t="shared" si="1"/>
        <v>#N/A</v>
      </c>
      <c r="H9" s="7" t="e">
        <f t="shared" si="2"/>
        <v>#N/A</v>
      </c>
      <c r="I9" s="6" t="e">
        <f t="shared" si="3"/>
        <v>#N/A</v>
      </c>
      <c r="J9" s="5" t="e">
        <f t="shared" si="4"/>
        <v>#N/A</v>
      </c>
      <c r="K9" s="6" t="e">
        <f t="shared" si="5"/>
        <v>#N/A</v>
      </c>
      <c r="L9" s="7" t="e">
        <f t="shared" si="6"/>
        <v>#N/A</v>
      </c>
      <c r="M9" s="6" t="e">
        <f t="shared" si="7"/>
        <v>#N/A</v>
      </c>
      <c r="N9" s="7" t="e">
        <f t="shared" si="8"/>
        <v>#N/A</v>
      </c>
      <c r="O9" s="6" t="e">
        <f t="shared" si="9"/>
        <v>#N/A</v>
      </c>
      <c r="P9" s="5" t="e">
        <f t="shared" si="10"/>
        <v>#N/A</v>
      </c>
      <c r="Q9" s="6" t="e">
        <f t="shared" si="11"/>
        <v>#N/A</v>
      </c>
      <c r="R9" s="7" t="e">
        <f t="shared" si="12"/>
        <v>#N/A</v>
      </c>
      <c r="S9" s="6" t="e">
        <f t="shared" si="13"/>
        <v>#N/A</v>
      </c>
      <c r="T9" s="7" t="e">
        <f t="shared" si="14"/>
        <v>#N/A</v>
      </c>
      <c r="U9" s="6" t="e">
        <f t="shared" si="15"/>
        <v>#N/A</v>
      </c>
      <c r="V9" s="5" t="e">
        <f t="shared" si="16"/>
        <v>#N/A</v>
      </c>
      <c r="W9" s="6" t="e">
        <f t="shared" si="17"/>
        <v>#N/A</v>
      </c>
      <c r="X9" s="7" t="e">
        <f t="shared" si="18"/>
        <v>#N/A</v>
      </c>
      <c r="Y9" s="6" t="e">
        <f t="shared" si="19"/>
        <v>#N/A</v>
      </c>
      <c r="Z9" s="7" t="e">
        <f t="shared" si="20"/>
        <v>#N/A</v>
      </c>
      <c r="AA9" s="6" t="e">
        <f t="shared" si="21"/>
        <v>#N/A</v>
      </c>
      <c r="AB9" s="5" t="e">
        <f t="shared" si="22"/>
        <v>#N/A</v>
      </c>
      <c r="AC9" s="6" t="e">
        <f t="shared" si="23"/>
        <v>#N/A</v>
      </c>
      <c r="AD9" s="7" t="e">
        <f t="shared" si="24"/>
        <v>#N/A</v>
      </c>
      <c r="AE9" s="6" t="e">
        <f t="shared" si="25"/>
        <v>#N/A</v>
      </c>
      <c r="AF9" s="7" t="e">
        <f t="shared" si="26"/>
        <v>#N/A</v>
      </c>
      <c r="AG9" s="6" t="e">
        <f t="shared" si="27"/>
        <v>#N/A</v>
      </c>
      <c r="AH9" s="5" t="e">
        <f t="shared" si="28"/>
        <v>#N/A</v>
      </c>
      <c r="AI9" s="6" t="e">
        <f t="shared" si="29"/>
        <v>#N/A</v>
      </c>
      <c r="AJ9" s="7" t="e">
        <f t="shared" si="30"/>
        <v>#N/A</v>
      </c>
      <c r="AK9" s="6" t="e">
        <f t="shared" si="31"/>
        <v>#N/A</v>
      </c>
      <c r="AL9" s="7" t="e">
        <f t="shared" si="32"/>
        <v>#N/A</v>
      </c>
      <c r="AM9" s="6" t="e">
        <f t="shared" si="33"/>
        <v>#N/A</v>
      </c>
      <c r="AN9" s="5" t="e">
        <f t="shared" si="34"/>
        <v>#N/A</v>
      </c>
      <c r="AO9" s="6" t="e">
        <f t="shared" si="35"/>
        <v>#N/A</v>
      </c>
      <c r="AP9" s="7" t="e">
        <f t="shared" si="36"/>
        <v>#N/A</v>
      </c>
      <c r="AQ9" s="6" t="e">
        <f t="shared" si="37"/>
        <v>#N/A</v>
      </c>
      <c r="AR9" s="7" t="e">
        <f t="shared" si="38"/>
        <v>#N/A</v>
      </c>
      <c r="AS9" s="6" t="e">
        <f t="shared" si="39"/>
        <v>#N/A</v>
      </c>
      <c r="AT9" s="5" t="e">
        <f t="shared" si="40"/>
        <v>#N/A</v>
      </c>
      <c r="AU9" s="6" t="e">
        <f t="shared" si="41"/>
        <v>#N/A</v>
      </c>
      <c r="AV9" s="7" t="e">
        <f t="shared" si="42"/>
        <v>#N/A</v>
      </c>
      <c r="AW9" s="6" t="e">
        <f t="shared" si="43"/>
        <v>#N/A</v>
      </c>
      <c r="AX9" s="7" t="e">
        <f t="shared" si="44"/>
        <v>#N/A</v>
      </c>
      <c r="AY9" s="6" t="e">
        <f t="shared" si="45"/>
        <v>#N/A</v>
      </c>
      <c r="AZ9" s="5" t="e">
        <f t="shared" si="46"/>
        <v>#N/A</v>
      </c>
      <c r="BA9" s="6" t="e">
        <f t="shared" si="47"/>
        <v>#N/A</v>
      </c>
      <c r="BB9" s="7" t="e">
        <f t="shared" si="48"/>
        <v>#N/A</v>
      </c>
      <c r="BC9" s="6" t="e">
        <f t="shared" si="49"/>
        <v>#N/A</v>
      </c>
      <c r="BD9" s="7" t="e">
        <f t="shared" si="50"/>
        <v>#N/A</v>
      </c>
      <c r="BE9" s="6" t="e">
        <f t="shared" si="51"/>
        <v>#N/A</v>
      </c>
      <c r="BF9" s="5" t="e">
        <f t="shared" si="52"/>
        <v>#N/A</v>
      </c>
      <c r="BG9" s="6" t="e">
        <f t="shared" si="53"/>
        <v>#N/A</v>
      </c>
      <c r="BH9" s="7" t="e">
        <f t="shared" si="54"/>
        <v>#N/A</v>
      </c>
      <c r="BI9" s="6" t="e">
        <f t="shared" si="55"/>
        <v>#N/A</v>
      </c>
      <c r="BJ9" s="7" t="e">
        <f t="shared" si="56"/>
        <v>#N/A</v>
      </c>
      <c r="BK9" s="6" t="e">
        <f t="shared" si="57"/>
        <v>#N/A</v>
      </c>
      <c r="BL9" s="5" t="e">
        <f t="shared" si="58"/>
        <v>#N/A</v>
      </c>
      <c r="BM9" s="6" t="e">
        <f t="shared" si="59"/>
        <v>#N/A</v>
      </c>
      <c r="BN9" s="7" t="e">
        <f t="shared" si="60"/>
        <v>#N/A</v>
      </c>
      <c r="BO9" s="6" t="e">
        <f t="shared" si="61"/>
        <v>#N/A</v>
      </c>
      <c r="BP9" s="7" t="e">
        <f t="shared" si="62"/>
        <v>#N/A</v>
      </c>
      <c r="BQ9" s="6" t="e">
        <f t="shared" si="63"/>
        <v>#N/A</v>
      </c>
      <c r="BR9" s="5" t="e">
        <f t="shared" si="64"/>
        <v>#N/A</v>
      </c>
      <c r="BS9" s="6" t="e">
        <f t="shared" si="65"/>
        <v>#N/A</v>
      </c>
      <c r="BT9" s="7" t="e">
        <f t="shared" si="66"/>
        <v>#N/A</v>
      </c>
      <c r="BU9" s="6" t="e">
        <f t="shared" si="67"/>
        <v>#N/A</v>
      </c>
      <c r="BV9" s="7" t="e">
        <f t="shared" si="68"/>
        <v>#N/A</v>
      </c>
      <c r="BW9" s="6" t="e">
        <f t="shared" si="69"/>
        <v>#N/A</v>
      </c>
      <c r="BX9" s="5" t="e">
        <f t="shared" si="70"/>
        <v>#N/A</v>
      </c>
      <c r="BY9" s="6" t="e">
        <f t="shared" si="71"/>
        <v>#N/A</v>
      </c>
      <c r="BZ9" s="7" t="e">
        <f t="shared" si="72"/>
        <v>#N/A</v>
      </c>
      <c r="CA9" s="6" t="e">
        <f t="shared" si="73"/>
        <v>#N/A</v>
      </c>
      <c r="CB9" s="7" t="e">
        <f t="shared" si="74"/>
        <v>#N/A</v>
      </c>
      <c r="CC9" s="6" t="e">
        <f t="shared" si="75"/>
        <v>#N/A</v>
      </c>
      <c r="CD9" s="5" t="e">
        <f t="shared" si="76"/>
        <v>#N/A</v>
      </c>
      <c r="CE9" s="6" t="e">
        <f t="shared" si="77"/>
        <v>#N/A</v>
      </c>
      <c r="CF9" s="7" t="e">
        <f t="shared" si="78"/>
        <v>#N/A</v>
      </c>
      <c r="CG9" s="6" t="e">
        <f t="shared" si="79"/>
        <v>#N/A</v>
      </c>
      <c r="CH9" s="7" t="e">
        <f t="shared" si="80"/>
        <v>#N/A</v>
      </c>
      <c r="CI9" s="6" t="e">
        <f t="shared" si="81"/>
        <v>#N/A</v>
      </c>
      <c r="CJ9" s="5" t="e">
        <f t="shared" si="82"/>
        <v>#N/A</v>
      </c>
      <c r="CK9" s="6" t="e">
        <f t="shared" si="83"/>
        <v>#N/A</v>
      </c>
      <c r="CL9" s="7" t="e">
        <f t="shared" si="84"/>
        <v>#N/A</v>
      </c>
      <c r="CM9" s="6" t="e">
        <f t="shared" si="85"/>
        <v>#N/A</v>
      </c>
      <c r="CN9" s="7" t="e">
        <f t="shared" si="86"/>
        <v>#N/A</v>
      </c>
      <c r="CO9" s="6" t="e">
        <f t="shared" si="87"/>
        <v>#N/A</v>
      </c>
      <c r="CP9" s="5" t="e">
        <f t="shared" si="88"/>
        <v>#N/A</v>
      </c>
      <c r="CQ9" s="6" t="e">
        <f t="shared" si="89"/>
        <v>#N/A</v>
      </c>
      <c r="CR9" s="7" t="e">
        <f t="shared" si="90"/>
        <v>#N/A</v>
      </c>
      <c r="CS9" s="7" t="e">
        <f t="shared" si="90"/>
        <v>#N/A</v>
      </c>
      <c r="CT9" s="7" t="e">
        <f t="shared" si="90"/>
        <v>#N/A</v>
      </c>
      <c r="CU9" s="7" t="e">
        <f t="shared" si="90"/>
        <v>#N/A</v>
      </c>
      <c r="CV9" s="5" t="e">
        <f t="shared" si="91"/>
        <v>#N/A</v>
      </c>
      <c r="CW9" s="6" t="e">
        <f t="shared" si="92"/>
        <v>#N/A</v>
      </c>
      <c r="CY9" s="7" t="e">
        <v>#N/A</v>
      </c>
      <c r="CZ9" s="5" t="e">
        <f t="array" ref="CZ9">Summary_UpperBound</f>
        <v>#N/A</v>
      </c>
      <c r="DA9" s="6" t="e">
        <f>IF(ROUND(CZ9-CY9,0)=0,1/IF(Summary!$B$7="minutes",1,60),CZ9-CY9)</f>
        <v>#N/A</v>
      </c>
    </row>
    <row r="10" spans="1:105" x14ac:dyDescent="0.35">
      <c r="A10" s="7" t="str">
        <f>'Data Validation (Hide)'!B7</f>
        <v>Caseload 6</v>
      </c>
      <c r="B10" s="19" t="e">
        <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(Hide)'!$F$3:$T$3,0)),'SPC Backing (Hide)'!$AO$3)</f>
        <v>#N/A</v>
      </c>
      <c r="C10" s="30" t="e">
        <f>IF(_xlfn.PERCENTILE.INC(INDEX('SPC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(Hide)'!$F$3:$T$3,0)),0.85)=B10,_xlfn.PERCENTILE.INC(INDEX('SPC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(Hide)'!$F$3:$T$3,0)),0.85)+1,_xlfn.PERCENTILE.INC(INDEX('SPC Backing (Hide)'!$F$4:$T$263,MATCH(SPC!$B$13,IF(Setup!$B$11="Weekly",'SPC Backing (Hide)'!$B$4:$B$263,'SPC Backing (Hide)'!$E$4:$E$263),0),MATCH('Required Capacity (Hide)'!$A10,'SPC Backing (Hide)'!$F$3:$T$3,0)):INDEX('SPC Backing (Hide)'!$F$4:$T$263,MATCH(SPC!$B$14,IF(Setup!$B$11="Weekly",'SPC Backing (Hide)'!$B$4:$B$263,'SPC Backing (Hide)'!$E$4:$E$263),0),MATCH('Required Capacity (Hide)'!$A10,'SPC Backing (Hide)'!$F$3:$T$3,0)),0.85))</f>
        <v>#N/A</v>
      </c>
      <c r="E10" s="12">
        <f t="shared" ca="1" si="93"/>
        <v>44263</v>
      </c>
      <c r="F10" s="7" t="e">
        <f t="shared" si="0"/>
        <v>#N/A</v>
      </c>
      <c r="G10" s="6" t="e">
        <f t="shared" si="1"/>
        <v>#N/A</v>
      </c>
      <c r="H10" s="7" t="e">
        <f t="shared" si="2"/>
        <v>#N/A</v>
      </c>
      <c r="I10" s="6" t="e">
        <f t="shared" si="3"/>
        <v>#N/A</v>
      </c>
      <c r="J10" s="5" t="e">
        <f t="shared" si="4"/>
        <v>#N/A</v>
      </c>
      <c r="K10" s="6" t="e">
        <f t="shared" si="5"/>
        <v>#N/A</v>
      </c>
      <c r="L10" s="7" t="e">
        <f t="shared" si="6"/>
        <v>#N/A</v>
      </c>
      <c r="M10" s="6" t="e">
        <f t="shared" si="7"/>
        <v>#N/A</v>
      </c>
      <c r="N10" s="7" t="e">
        <f t="shared" si="8"/>
        <v>#N/A</v>
      </c>
      <c r="O10" s="6" t="e">
        <f t="shared" si="9"/>
        <v>#N/A</v>
      </c>
      <c r="P10" s="5" t="e">
        <f t="shared" si="10"/>
        <v>#N/A</v>
      </c>
      <c r="Q10" s="6" t="e">
        <f t="shared" si="11"/>
        <v>#N/A</v>
      </c>
      <c r="R10" s="7" t="e">
        <f t="shared" si="12"/>
        <v>#N/A</v>
      </c>
      <c r="S10" s="6" t="e">
        <f t="shared" si="13"/>
        <v>#N/A</v>
      </c>
      <c r="T10" s="7" t="e">
        <f t="shared" si="14"/>
        <v>#N/A</v>
      </c>
      <c r="U10" s="6" t="e">
        <f t="shared" si="15"/>
        <v>#N/A</v>
      </c>
      <c r="V10" s="5" t="e">
        <f t="shared" si="16"/>
        <v>#N/A</v>
      </c>
      <c r="W10" s="6" t="e">
        <f t="shared" si="17"/>
        <v>#N/A</v>
      </c>
      <c r="X10" s="7" t="e">
        <f t="shared" si="18"/>
        <v>#N/A</v>
      </c>
      <c r="Y10" s="6" t="e">
        <f t="shared" si="19"/>
        <v>#N/A</v>
      </c>
      <c r="Z10" s="7" t="e">
        <f t="shared" si="20"/>
        <v>#N/A</v>
      </c>
      <c r="AA10" s="6" t="e">
        <f t="shared" si="21"/>
        <v>#N/A</v>
      </c>
      <c r="AB10" s="5" t="e">
        <f t="shared" si="22"/>
        <v>#N/A</v>
      </c>
      <c r="AC10" s="6" t="e">
        <f t="shared" si="23"/>
        <v>#N/A</v>
      </c>
      <c r="AD10" s="7" t="e">
        <f t="shared" si="24"/>
        <v>#N/A</v>
      </c>
      <c r="AE10" s="6" t="e">
        <f t="shared" si="25"/>
        <v>#N/A</v>
      </c>
      <c r="AF10" s="7" t="e">
        <f t="shared" si="26"/>
        <v>#N/A</v>
      </c>
      <c r="AG10" s="6" t="e">
        <f t="shared" si="27"/>
        <v>#N/A</v>
      </c>
      <c r="AH10" s="5" t="e">
        <f t="shared" si="28"/>
        <v>#N/A</v>
      </c>
      <c r="AI10" s="6" t="e">
        <f t="shared" si="29"/>
        <v>#N/A</v>
      </c>
      <c r="AJ10" s="7" t="e">
        <f t="shared" si="30"/>
        <v>#N/A</v>
      </c>
      <c r="AK10" s="6" t="e">
        <f t="shared" si="31"/>
        <v>#N/A</v>
      </c>
      <c r="AL10" s="7" t="e">
        <f t="shared" si="32"/>
        <v>#N/A</v>
      </c>
      <c r="AM10" s="6" t="e">
        <f t="shared" si="33"/>
        <v>#N/A</v>
      </c>
      <c r="AN10" s="5" t="e">
        <f t="shared" si="34"/>
        <v>#N/A</v>
      </c>
      <c r="AO10" s="6" t="e">
        <f t="shared" si="35"/>
        <v>#N/A</v>
      </c>
      <c r="AP10" s="7" t="e">
        <f t="shared" si="36"/>
        <v>#N/A</v>
      </c>
      <c r="AQ10" s="6" t="e">
        <f t="shared" si="37"/>
        <v>#N/A</v>
      </c>
      <c r="AR10" s="7" t="e">
        <f t="shared" si="38"/>
        <v>#N/A</v>
      </c>
      <c r="AS10" s="6" t="e">
        <f t="shared" si="39"/>
        <v>#N/A</v>
      </c>
      <c r="AT10" s="5" t="e">
        <f t="shared" si="40"/>
        <v>#N/A</v>
      </c>
      <c r="AU10" s="6" t="e">
        <f t="shared" si="41"/>
        <v>#N/A</v>
      </c>
      <c r="AV10" s="7" t="e">
        <f t="shared" si="42"/>
        <v>#N/A</v>
      </c>
      <c r="AW10" s="6" t="e">
        <f t="shared" si="43"/>
        <v>#N/A</v>
      </c>
      <c r="AX10" s="7" t="e">
        <f t="shared" si="44"/>
        <v>#N/A</v>
      </c>
      <c r="AY10" s="6" t="e">
        <f t="shared" si="45"/>
        <v>#N/A</v>
      </c>
      <c r="AZ10" s="5" t="e">
        <f t="shared" si="46"/>
        <v>#N/A</v>
      </c>
      <c r="BA10" s="6" t="e">
        <f t="shared" si="47"/>
        <v>#N/A</v>
      </c>
      <c r="BB10" s="7" t="e">
        <f t="shared" si="48"/>
        <v>#N/A</v>
      </c>
      <c r="BC10" s="6" t="e">
        <f t="shared" si="49"/>
        <v>#N/A</v>
      </c>
      <c r="BD10" s="7" t="e">
        <f t="shared" si="50"/>
        <v>#N/A</v>
      </c>
      <c r="BE10" s="6" t="e">
        <f t="shared" si="51"/>
        <v>#N/A</v>
      </c>
      <c r="BF10" s="5" t="e">
        <f t="shared" si="52"/>
        <v>#N/A</v>
      </c>
      <c r="BG10" s="6" t="e">
        <f t="shared" si="53"/>
        <v>#N/A</v>
      </c>
      <c r="BH10" s="7" t="e">
        <f t="shared" si="54"/>
        <v>#N/A</v>
      </c>
      <c r="BI10" s="6" t="e">
        <f t="shared" si="55"/>
        <v>#N/A</v>
      </c>
      <c r="BJ10" s="7" t="e">
        <f t="shared" si="56"/>
        <v>#N/A</v>
      </c>
      <c r="BK10" s="6" t="e">
        <f t="shared" si="57"/>
        <v>#N/A</v>
      </c>
      <c r="BL10" s="5" t="e">
        <f t="shared" si="58"/>
        <v>#N/A</v>
      </c>
      <c r="BM10" s="6" t="e">
        <f t="shared" si="59"/>
        <v>#N/A</v>
      </c>
      <c r="BN10" s="7" t="e">
        <f t="shared" si="60"/>
        <v>#N/A</v>
      </c>
      <c r="BO10" s="6" t="e">
        <f t="shared" si="61"/>
        <v>#N/A</v>
      </c>
      <c r="BP10" s="7" t="e">
        <f t="shared" si="62"/>
        <v>#N/A</v>
      </c>
      <c r="BQ10" s="6" t="e">
        <f t="shared" si="63"/>
        <v>#N/A</v>
      </c>
      <c r="BR10" s="5" t="e">
        <f t="shared" si="64"/>
        <v>#N/A</v>
      </c>
      <c r="BS10" s="6" t="e">
        <f t="shared" si="65"/>
        <v>#N/A</v>
      </c>
      <c r="BT10" s="7" t="e">
        <f t="shared" si="66"/>
        <v>#N/A</v>
      </c>
      <c r="BU10" s="6" t="e">
        <f t="shared" si="67"/>
        <v>#N/A</v>
      </c>
      <c r="BV10" s="7" t="e">
        <f t="shared" si="68"/>
        <v>#N/A</v>
      </c>
      <c r="BW10" s="6" t="e">
        <f t="shared" si="69"/>
        <v>#N/A</v>
      </c>
      <c r="BX10" s="5" t="e">
        <f t="shared" si="70"/>
        <v>#N/A</v>
      </c>
      <c r="BY10" s="6" t="e">
        <f t="shared" si="71"/>
        <v>#N/A</v>
      </c>
      <c r="BZ10" s="7" t="e">
        <f t="shared" si="72"/>
        <v>#N/A</v>
      </c>
      <c r="CA10" s="6" t="e">
        <f t="shared" si="73"/>
        <v>#N/A</v>
      </c>
      <c r="CB10" s="7" t="e">
        <f t="shared" si="74"/>
        <v>#N/A</v>
      </c>
      <c r="CC10" s="6" t="e">
        <f t="shared" si="75"/>
        <v>#N/A</v>
      </c>
      <c r="CD10" s="5" t="e">
        <f t="shared" si="76"/>
        <v>#N/A</v>
      </c>
      <c r="CE10" s="6" t="e">
        <f t="shared" si="77"/>
        <v>#N/A</v>
      </c>
      <c r="CF10" s="7" t="e">
        <f t="shared" si="78"/>
        <v>#N/A</v>
      </c>
      <c r="CG10" s="6" t="e">
        <f t="shared" si="79"/>
        <v>#N/A</v>
      </c>
      <c r="CH10" s="7" t="e">
        <f t="shared" si="80"/>
        <v>#N/A</v>
      </c>
      <c r="CI10" s="6" t="e">
        <f t="shared" si="81"/>
        <v>#N/A</v>
      </c>
      <c r="CJ10" s="5" t="e">
        <f t="shared" si="82"/>
        <v>#N/A</v>
      </c>
      <c r="CK10" s="6" t="e">
        <f t="shared" si="83"/>
        <v>#N/A</v>
      </c>
      <c r="CL10" s="7" t="e">
        <f t="shared" si="84"/>
        <v>#N/A</v>
      </c>
      <c r="CM10" s="6" t="e">
        <f t="shared" si="85"/>
        <v>#N/A</v>
      </c>
      <c r="CN10" s="7" t="e">
        <f t="shared" si="86"/>
        <v>#N/A</v>
      </c>
      <c r="CO10" s="6" t="e">
        <f t="shared" si="87"/>
        <v>#N/A</v>
      </c>
      <c r="CP10" s="5" t="e">
        <f t="shared" si="88"/>
        <v>#N/A</v>
      </c>
      <c r="CQ10" s="6" t="e">
        <f t="shared" si="89"/>
        <v>#N/A</v>
      </c>
      <c r="CR10" s="7" t="e">
        <f t="shared" si="90"/>
        <v>#N/A</v>
      </c>
      <c r="CS10" s="7" t="e">
        <f t="shared" si="90"/>
        <v>#N/A</v>
      </c>
      <c r="CT10" s="7" t="e">
        <f t="shared" si="90"/>
        <v>#N/A</v>
      </c>
      <c r="CU10" s="7" t="e">
        <f t="shared" si="90"/>
        <v>#N/A</v>
      </c>
      <c r="CV10" s="5" t="e">
        <f t="shared" si="91"/>
        <v>#N/A</v>
      </c>
      <c r="CW10" s="6" t="e">
        <f t="shared" si="92"/>
        <v>#N/A</v>
      </c>
      <c r="CY10" s="7" t="e">
        <v>#N/A</v>
      </c>
      <c r="CZ10" s="5" t="e">
        <f t="array" ref="CZ10">Summary_UpperBound</f>
        <v>#N/A</v>
      </c>
      <c r="DA10" s="6" t="e">
        <f>IF(ROUND(CZ10-CY10,0)=0,1/IF(Summary!$B$7="minutes",1,60),CZ10-CY10)</f>
        <v>#N/A</v>
      </c>
    </row>
    <row r="11" spans="1:105" x14ac:dyDescent="0.35">
      <c r="A11" s="7" t="str">
        <f>'Data Validation (Hide)'!B8</f>
        <v>Caseload 7</v>
      </c>
      <c r="B11" s="19" t="e">
        <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(Hide)'!$F$3:$T$3,0)),'SPC Backing (Hide)'!$AO$3)</f>
        <v>#N/A</v>
      </c>
      <c r="C11" s="30" t="e">
        <f>IF(_xlfn.PERCENTILE.INC(INDEX('SPC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(Hide)'!$F$3:$T$3,0)),0.85)=B11,_xlfn.PERCENTILE.INC(INDEX('SPC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(Hide)'!$F$3:$T$3,0)),0.85)+1,_xlfn.PERCENTILE.INC(INDEX('SPC Backing (Hide)'!$F$4:$T$263,MATCH(SPC!$B$13,IF(Setup!$B$11="Weekly",'SPC Backing (Hide)'!$B$4:$B$263,'SPC Backing (Hide)'!$E$4:$E$263),0),MATCH('Required Capacity (Hide)'!$A11,'SPC Backing (Hide)'!$F$3:$T$3,0)):INDEX('SPC Backing (Hide)'!$F$4:$T$263,MATCH(SPC!$B$14,IF(Setup!$B$11="Weekly",'SPC Backing (Hide)'!$B$4:$B$263,'SPC Backing (Hide)'!$E$4:$E$263),0),MATCH('Required Capacity (Hide)'!$A11,'SPC Backing (Hide)'!$F$3:$T$3,0)),0.85))</f>
        <v>#N/A</v>
      </c>
      <c r="E11" s="12">
        <f t="shared" ca="1" si="93"/>
        <v>44270</v>
      </c>
      <c r="F11" s="7" t="e">
        <f t="shared" si="0"/>
        <v>#N/A</v>
      </c>
      <c r="G11" s="6" t="e">
        <f t="shared" si="1"/>
        <v>#N/A</v>
      </c>
      <c r="H11" s="7" t="e">
        <f t="shared" si="2"/>
        <v>#N/A</v>
      </c>
      <c r="I11" s="6" t="e">
        <f t="shared" si="3"/>
        <v>#N/A</v>
      </c>
      <c r="J11" s="5" t="e">
        <f t="shared" si="4"/>
        <v>#N/A</v>
      </c>
      <c r="K11" s="6" t="e">
        <f t="shared" si="5"/>
        <v>#N/A</v>
      </c>
      <c r="L11" s="7" t="e">
        <f t="shared" si="6"/>
        <v>#N/A</v>
      </c>
      <c r="M11" s="6" t="e">
        <f t="shared" si="7"/>
        <v>#N/A</v>
      </c>
      <c r="N11" s="7" t="e">
        <f t="shared" si="8"/>
        <v>#N/A</v>
      </c>
      <c r="O11" s="6" t="e">
        <f t="shared" si="9"/>
        <v>#N/A</v>
      </c>
      <c r="P11" s="5" t="e">
        <f t="shared" si="10"/>
        <v>#N/A</v>
      </c>
      <c r="Q11" s="6" t="e">
        <f t="shared" si="11"/>
        <v>#N/A</v>
      </c>
      <c r="R11" s="7" t="e">
        <f t="shared" si="12"/>
        <v>#N/A</v>
      </c>
      <c r="S11" s="6" t="e">
        <f t="shared" si="13"/>
        <v>#N/A</v>
      </c>
      <c r="T11" s="7" t="e">
        <f t="shared" si="14"/>
        <v>#N/A</v>
      </c>
      <c r="U11" s="6" t="e">
        <f t="shared" si="15"/>
        <v>#N/A</v>
      </c>
      <c r="V11" s="5" t="e">
        <f t="shared" si="16"/>
        <v>#N/A</v>
      </c>
      <c r="W11" s="6" t="e">
        <f t="shared" si="17"/>
        <v>#N/A</v>
      </c>
      <c r="X11" s="7" t="e">
        <f t="shared" si="18"/>
        <v>#N/A</v>
      </c>
      <c r="Y11" s="6" t="e">
        <f t="shared" si="19"/>
        <v>#N/A</v>
      </c>
      <c r="Z11" s="7" t="e">
        <f t="shared" si="20"/>
        <v>#N/A</v>
      </c>
      <c r="AA11" s="6" t="e">
        <f t="shared" si="21"/>
        <v>#N/A</v>
      </c>
      <c r="AB11" s="5" t="e">
        <f t="shared" si="22"/>
        <v>#N/A</v>
      </c>
      <c r="AC11" s="6" t="e">
        <f t="shared" si="23"/>
        <v>#N/A</v>
      </c>
      <c r="AD11" s="7" t="e">
        <f t="shared" si="24"/>
        <v>#N/A</v>
      </c>
      <c r="AE11" s="6" t="e">
        <f t="shared" si="25"/>
        <v>#N/A</v>
      </c>
      <c r="AF11" s="7" t="e">
        <f t="shared" si="26"/>
        <v>#N/A</v>
      </c>
      <c r="AG11" s="6" t="e">
        <f t="shared" si="27"/>
        <v>#N/A</v>
      </c>
      <c r="AH11" s="5" t="e">
        <f t="shared" si="28"/>
        <v>#N/A</v>
      </c>
      <c r="AI11" s="6" t="e">
        <f t="shared" si="29"/>
        <v>#N/A</v>
      </c>
      <c r="AJ11" s="7" t="e">
        <f t="shared" si="30"/>
        <v>#N/A</v>
      </c>
      <c r="AK11" s="6" t="e">
        <f t="shared" si="31"/>
        <v>#N/A</v>
      </c>
      <c r="AL11" s="7" t="e">
        <f t="shared" si="32"/>
        <v>#N/A</v>
      </c>
      <c r="AM11" s="6" t="e">
        <f t="shared" si="33"/>
        <v>#N/A</v>
      </c>
      <c r="AN11" s="5" t="e">
        <f t="shared" si="34"/>
        <v>#N/A</v>
      </c>
      <c r="AO11" s="6" t="e">
        <f t="shared" si="35"/>
        <v>#N/A</v>
      </c>
      <c r="AP11" s="7" t="e">
        <f t="shared" si="36"/>
        <v>#N/A</v>
      </c>
      <c r="AQ11" s="6" t="e">
        <f t="shared" si="37"/>
        <v>#N/A</v>
      </c>
      <c r="AR11" s="7" t="e">
        <f t="shared" si="38"/>
        <v>#N/A</v>
      </c>
      <c r="AS11" s="6" t="e">
        <f t="shared" si="39"/>
        <v>#N/A</v>
      </c>
      <c r="AT11" s="5" t="e">
        <f t="shared" si="40"/>
        <v>#N/A</v>
      </c>
      <c r="AU11" s="6" t="e">
        <f t="shared" si="41"/>
        <v>#N/A</v>
      </c>
      <c r="AV11" s="7" t="e">
        <f t="shared" si="42"/>
        <v>#N/A</v>
      </c>
      <c r="AW11" s="6" t="e">
        <f t="shared" si="43"/>
        <v>#N/A</v>
      </c>
      <c r="AX11" s="7" t="e">
        <f t="shared" si="44"/>
        <v>#N/A</v>
      </c>
      <c r="AY11" s="6" t="e">
        <f t="shared" si="45"/>
        <v>#N/A</v>
      </c>
      <c r="AZ11" s="5" t="e">
        <f t="shared" si="46"/>
        <v>#N/A</v>
      </c>
      <c r="BA11" s="6" t="e">
        <f t="shared" si="47"/>
        <v>#N/A</v>
      </c>
      <c r="BB11" s="7" t="e">
        <f t="shared" si="48"/>
        <v>#N/A</v>
      </c>
      <c r="BC11" s="6" t="e">
        <f t="shared" si="49"/>
        <v>#N/A</v>
      </c>
      <c r="BD11" s="7" t="e">
        <f t="shared" si="50"/>
        <v>#N/A</v>
      </c>
      <c r="BE11" s="6" t="e">
        <f t="shared" si="51"/>
        <v>#N/A</v>
      </c>
      <c r="BF11" s="5" t="e">
        <f t="shared" si="52"/>
        <v>#N/A</v>
      </c>
      <c r="BG11" s="6" t="e">
        <f t="shared" si="53"/>
        <v>#N/A</v>
      </c>
      <c r="BH11" s="7" t="e">
        <f t="shared" si="54"/>
        <v>#N/A</v>
      </c>
      <c r="BI11" s="6" t="e">
        <f t="shared" si="55"/>
        <v>#N/A</v>
      </c>
      <c r="BJ11" s="7" t="e">
        <f t="shared" si="56"/>
        <v>#N/A</v>
      </c>
      <c r="BK11" s="6" t="e">
        <f t="shared" si="57"/>
        <v>#N/A</v>
      </c>
      <c r="BL11" s="5" t="e">
        <f t="shared" si="58"/>
        <v>#N/A</v>
      </c>
      <c r="BM11" s="6" t="e">
        <f t="shared" si="59"/>
        <v>#N/A</v>
      </c>
      <c r="BN11" s="7" t="e">
        <f t="shared" si="60"/>
        <v>#N/A</v>
      </c>
      <c r="BO11" s="6" t="e">
        <f t="shared" si="61"/>
        <v>#N/A</v>
      </c>
      <c r="BP11" s="7" t="e">
        <f t="shared" si="62"/>
        <v>#N/A</v>
      </c>
      <c r="BQ11" s="6" t="e">
        <f t="shared" si="63"/>
        <v>#N/A</v>
      </c>
      <c r="BR11" s="5" t="e">
        <f t="shared" si="64"/>
        <v>#N/A</v>
      </c>
      <c r="BS11" s="6" t="e">
        <f t="shared" si="65"/>
        <v>#N/A</v>
      </c>
      <c r="BT11" s="7" t="e">
        <f t="shared" si="66"/>
        <v>#N/A</v>
      </c>
      <c r="BU11" s="6" t="e">
        <f t="shared" si="67"/>
        <v>#N/A</v>
      </c>
      <c r="BV11" s="7" t="e">
        <f t="shared" si="68"/>
        <v>#N/A</v>
      </c>
      <c r="BW11" s="6" t="e">
        <f t="shared" si="69"/>
        <v>#N/A</v>
      </c>
      <c r="BX11" s="5" t="e">
        <f t="shared" si="70"/>
        <v>#N/A</v>
      </c>
      <c r="BY11" s="6" t="e">
        <f t="shared" si="71"/>
        <v>#N/A</v>
      </c>
      <c r="BZ11" s="7" t="e">
        <f t="shared" si="72"/>
        <v>#N/A</v>
      </c>
      <c r="CA11" s="6" t="e">
        <f t="shared" si="73"/>
        <v>#N/A</v>
      </c>
      <c r="CB11" s="7" t="e">
        <f t="shared" si="74"/>
        <v>#N/A</v>
      </c>
      <c r="CC11" s="6" t="e">
        <f t="shared" si="75"/>
        <v>#N/A</v>
      </c>
      <c r="CD11" s="5" t="e">
        <f t="shared" si="76"/>
        <v>#N/A</v>
      </c>
      <c r="CE11" s="6" t="e">
        <f t="shared" si="77"/>
        <v>#N/A</v>
      </c>
      <c r="CF11" s="7" t="e">
        <f t="shared" si="78"/>
        <v>#N/A</v>
      </c>
      <c r="CG11" s="6" t="e">
        <f t="shared" si="79"/>
        <v>#N/A</v>
      </c>
      <c r="CH11" s="7" t="e">
        <f t="shared" si="80"/>
        <v>#N/A</v>
      </c>
      <c r="CI11" s="6" t="e">
        <f t="shared" si="81"/>
        <v>#N/A</v>
      </c>
      <c r="CJ11" s="5" t="e">
        <f t="shared" si="82"/>
        <v>#N/A</v>
      </c>
      <c r="CK11" s="6" t="e">
        <f t="shared" si="83"/>
        <v>#N/A</v>
      </c>
      <c r="CL11" s="7" t="e">
        <f t="shared" si="84"/>
        <v>#N/A</v>
      </c>
      <c r="CM11" s="6" t="e">
        <f t="shared" si="85"/>
        <v>#N/A</v>
      </c>
      <c r="CN11" s="7" t="e">
        <f t="shared" si="86"/>
        <v>#N/A</v>
      </c>
      <c r="CO11" s="6" t="e">
        <f t="shared" si="87"/>
        <v>#N/A</v>
      </c>
      <c r="CP11" s="5" t="e">
        <f t="shared" si="88"/>
        <v>#N/A</v>
      </c>
      <c r="CQ11" s="6" t="e">
        <f t="shared" si="89"/>
        <v>#N/A</v>
      </c>
      <c r="CR11" s="7" t="e">
        <f t="shared" si="90"/>
        <v>#N/A</v>
      </c>
      <c r="CS11" s="7" t="e">
        <f t="shared" si="90"/>
        <v>#N/A</v>
      </c>
      <c r="CT11" s="7" t="e">
        <f t="shared" si="90"/>
        <v>#N/A</v>
      </c>
      <c r="CU11" s="7" t="e">
        <f t="shared" si="90"/>
        <v>#N/A</v>
      </c>
      <c r="CV11" s="5" t="e">
        <f t="shared" si="91"/>
        <v>#N/A</v>
      </c>
      <c r="CW11" s="6" t="e">
        <f t="shared" si="92"/>
        <v>#N/A</v>
      </c>
      <c r="CY11" s="7" t="e">
        <v>#N/A</v>
      </c>
      <c r="CZ11" s="5" t="e">
        <f t="array" ref="CZ11">Summary_UpperBound</f>
        <v>#N/A</v>
      </c>
      <c r="DA11" s="6" t="e">
        <f>IF(ROUND(CZ11-CY11,0)=0,1/IF(Summary!$B$7="minutes",1,60),CZ11-CY11)</f>
        <v>#N/A</v>
      </c>
    </row>
    <row r="12" spans="1:105" x14ac:dyDescent="0.35">
      <c r="A12" s="7" t="str">
        <f>'Data Validation (Hide)'!B9</f>
        <v>Caseload 8</v>
      </c>
      <c r="B12" s="19" t="e">
        <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(Hide)'!$F$3:$T$3,0)),'SPC Backing (Hide)'!$AO$3)</f>
        <v>#N/A</v>
      </c>
      <c r="C12" s="30" t="e">
        <f>IF(_xlfn.PERCENTILE.INC(INDEX('SPC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(Hide)'!$F$3:$T$3,0)),0.85)=B12,_xlfn.PERCENTILE.INC(INDEX('SPC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(Hide)'!$F$3:$T$3,0)),0.85)+1,_xlfn.PERCENTILE.INC(INDEX('SPC Backing (Hide)'!$F$4:$T$263,MATCH(SPC!$B$13,IF(Setup!$B$11="Weekly",'SPC Backing (Hide)'!$B$4:$B$263,'SPC Backing (Hide)'!$E$4:$E$263),0),MATCH('Required Capacity (Hide)'!$A12,'SPC Backing (Hide)'!$F$3:$T$3,0)):INDEX('SPC Backing (Hide)'!$F$4:$T$263,MATCH(SPC!$B$14,IF(Setup!$B$11="Weekly",'SPC Backing (Hide)'!$B$4:$B$263,'SPC Backing (Hide)'!$E$4:$E$263),0),MATCH('Required Capacity (Hide)'!$A12,'SPC Backing (Hide)'!$F$3:$T$3,0)),0.85))</f>
        <v>#N/A</v>
      </c>
      <c r="E12" s="12">
        <f t="shared" ca="1" si="93"/>
        <v>44277</v>
      </c>
      <c r="F12" s="7" t="e">
        <f t="shared" si="0"/>
        <v>#N/A</v>
      </c>
      <c r="G12" s="6" t="e">
        <f t="shared" si="1"/>
        <v>#N/A</v>
      </c>
      <c r="H12" s="7" t="e">
        <f t="shared" si="2"/>
        <v>#N/A</v>
      </c>
      <c r="I12" s="6" t="e">
        <f t="shared" si="3"/>
        <v>#N/A</v>
      </c>
      <c r="J12" s="5" t="e">
        <f t="shared" si="4"/>
        <v>#N/A</v>
      </c>
      <c r="K12" s="6" t="e">
        <f t="shared" si="5"/>
        <v>#N/A</v>
      </c>
      <c r="L12" s="7" t="e">
        <f t="shared" si="6"/>
        <v>#N/A</v>
      </c>
      <c r="M12" s="6" t="e">
        <f t="shared" si="7"/>
        <v>#N/A</v>
      </c>
      <c r="N12" s="7" t="e">
        <f t="shared" si="8"/>
        <v>#N/A</v>
      </c>
      <c r="O12" s="6" t="e">
        <f t="shared" si="9"/>
        <v>#N/A</v>
      </c>
      <c r="P12" s="5" t="e">
        <f t="shared" si="10"/>
        <v>#N/A</v>
      </c>
      <c r="Q12" s="6" t="e">
        <f t="shared" si="11"/>
        <v>#N/A</v>
      </c>
      <c r="R12" s="7" t="e">
        <f t="shared" si="12"/>
        <v>#N/A</v>
      </c>
      <c r="S12" s="6" t="e">
        <f t="shared" si="13"/>
        <v>#N/A</v>
      </c>
      <c r="T12" s="7" t="e">
        <f t="shared" si="14"/>
        <v>#N/A</v>
      </c>
      <c r="U12" s="6" t="e">
        <f t="shared" si="15"/>
        <v>#N/A</v>
      </c>
      <c r="V12" s="5" t="e">
        <f t="shared" si="16"/>
        <v>#N/A</v>
      </c>
      <c r="W12" s="6" t="e">
        <f t="shared" si="17"/>
        <v>#N/A</v>
      </c>
      <c r="X12" s="7" t="e">
        <f t="shared" si="18"/>
        <v>#N/A</v>
      </c>
      <c r="Y12" s="6" t="e">
        <f t="shared" si="19"/>
        <v>#N/A</v>
      </c>
      <c r="Z12" s="7" t="e">
        <f t="shared" si="20"/>
        <v>#N/A</v>
      </c>
      <c r="AA12" s="6" t="e">
        <f t="shared" si="21"/>
        <v>#N/A</v>
      </c>
      <c r="AB12" s="5" t="e">
        <f t="shared" si="22"/>
        <v>#N/A</v>
      </c>
      <c r="AC12" s="6" t="e">
        <f t="shared" si="23"/>
        <v>#N/A</v>
      </c>
      <c r="AD12" s="7" t="e">
        <f t="shared" si="24"/>
        <v>#N/A</v>
      </c>
      <c r="AE12" s="6" t="e">
        <f t="shared" si="25"/>
        <v>#N/A</v>
      </c>
      <c r="AF12" s="7" t="e">
        <f t="shared" si="26"/>
        <v>#N/A</v>
      </c>
      <c r="AG12" s="6" t="e">
        <f t="shared" si="27"/>
        <v>#N/A</v>
      </c>
      <c r="AH12" s="5" t="e">
        <f t="shared" si="28"/>
        <v>#N/A</v>
      </c>
      <c r="AI12" s="6" t="e">
        <f t="shared" si="29"/>
        <v>#N/A</v>
      </c>
      <c r="AJ12" s="7" t="e">
        <f t="shared" si="30"/>
        <v>#N/A</v>
      </c>
      <c r="AK12" s="6" t="e">
        <f t="shared" si="31"/>
        <v>#N/A</v>
      </c>
      <c r="AL12" s="7" t="e">
        <f t="shared" si="32"/>
        <v>#N/A</v>
      </c>
      <c r="AM12" s="6" t="e">
        <f t="shared" si="33"/>
        <v>#N/A</v>
      </c>
      <c r="AN12" s="5" t="e">
        <f t="shared" si="34"/>
        <v>#N/A</v>
      </c>
      <c r="AO12" s="6" t="e">
        <f t="shared" si="35"/>
        <v>#N/A</v>
      </c>
      <c r="AP12" s="7" t="e">
        <f t="shared" si="36"/>
        <v>#N/A</v>
      </c>
      <c r="AQ12" s="6" t="e">
        <f t="shared" si="37"/>
        <v>#N/A</v>
      </c>
      <c r="AR12" s="7" t="e">
        <f t="shared" si="38"/>
        <v>#N/A</v>
      </c>
      <c r="AS12" s="6" t="e">
        <f t="shared" si="39"/>
        <v>#N/A</v>
      </c>
      <c r="AT12" s="5" t="e">
        <f t="shared" si="40"/>
        <v>#N/A</v>
      </c>
      <c r="AU12" s="6" t="e">
        <f t="shared" si="41"/>
        <v>#N/A</v>
      </c>
      <c r="AV12" s="7" t="e">
        <f t="shared" si="42"/>
        <v>#N/A</v>
      </c>
      <c r="AW12" s="6" t="e">
        <f t="shared" si="43"/>
        <v>#N/A</v>
      </c>
      <c r="AX12" s="7" t="e">
        <f t="shared" si="44"/>
        <v>#N/A</v>
      </c>
      <c r="AY12" s="6" t="e">
        <f t="shared" si="45"/>
        <v>#N/A</v>
      </c>
      <c r="AZ12" s="5" t="e">
        <f t="shared" si="46"/>
        <v>#N/A</v>
      </c>
      <c r="BA12" s="6" t="e">
        <f t="shared" si="47"/>
        <v>#N/A</v>
      </c>
      <c r="BB12" s="7" t="e">
        <f t="shared" si="48"/>
        <v>#N/A</v>
      </c>
      <c r="BC12" s="6" t="e">
        <f t="shared" si="49"/>
        <v>#N/A</v>
      </c>
      <c r="BD12" s="7" t="e">
        <f t="shared" si="50"/>
        <v>#N/A</v>
      </c>
      <c r="BE12" s="6" t="e">
        <f t="shared" si="51"/>
        <v>#N/A</v>
      </c>
      <c r="BF12" s="5" t="e">
        <f t="shared" si="52"/>
        <v>#N/A</v>
      </c>
      <c r="BG12" s="6" t="e">
        <f t="shared" si="53"/>
        <v>#N/A</v>
      </c>
      <c r="BH12" s="7" t="e">
        <f t="shared" si="54"/>
        <v>#N/A</v>
      </c>
      <c r="BI12" s="6" t="e">
        <f t="shared" si="55"/>
        <v>#N/A</v>
      </c>
      <c r="BJ12" s="7" t="e">
        <f t="shared" si="56"/>
        <v>#N/A</v>
      </c>
      <c r="BK12" s="6" t="e">
        <f t="shared" si="57"/>
        <v>#N/A</v>
      </c>
      <c r="BL12" s="5" t="e">
        <f t="shared" si="58"/>
        <v>#N/A</v>
      </c>
      <c r="BM12" s="6" t="e">
        <f t="shared" si="59"/>
        <v>#N/A</v>
      </c>
      <c r="BN12" s="7" t="e">
        <f t="shared" si="60"/>
        <v>#N/A</v>
      </c>
      <c r="BO12" s="6" t="e">
        <f t="shared" si="61"/>
        <v>#N/A</v>
      </c>
      <c r="BP12" s="7" t="e">
        <f t="shared" si="62"/>
        <v>#N/A</v>
      </c>
      <c r="BQ12" s="6" t="e">
        <f t="shared" si="63"/>
        <v>#N/A</v>
      </c>
      <c r="BR12" s="5" t="e">
        <f t="shared" si="64"/>
        <v>#N/A</v>
      </c>
      <c r="BS12" s="6" t="e">
        <f t="shared" si="65"/>
        <v>#N/A</v>
      </c>
      <c r="BT12" s="7" t="e">
        <f t="shared" si="66"/>
        <v>#N/A</v>
      </c>
      <c r="BU12" s="6" t="e">
        <f t="shared" si="67"/>
        <v>#N/A</v>
      </c>
      <c r="BV12" s="7" t="e">
        <f t="shared" si="68"/>
        <v>#N/A</v>
      </c>
      <c r="BW12" s="6" t="e">
        <f t="shared" si="69"/>
        <v>#N/A</v>
      </c>
      <c r="BX12" s="5" t="e">
        <f t="shared" si="70"/>
        <v>#N/A</v>
      </c>
      <c r="BY12" s="6" t="e">
        <f t="shared" si="71"/>
        <v>#N/A</v>
      </c>
      <c r="BZ12" s="7" t="e">
        <f t="shared" si="72"/>
        <v>#N/A</v>
      </c>
      <c r="CA12" s="6" t="e">
        <f t="shared" si="73"/>
        <v>#N/A</v>
      </c>
      <c r="CB12" s="7" t="e">
        <f t="shared" si="74"/>
        <v>#N/A</v>
      </c>
      <c r="CC12" s="6" t="e">
        <f t="shared" si="75"/>
        <v>#N/A</v>
      </c>
      <c r="CD12" s="5" t="e">
        <f t="shared" si="76"/>
        <v>#N/A</v>
      </c>
      <c r="CE12" s="6" t="e">
        <f t="shared" si="77"/>
        <v>#N/A</v>
      </c>
      <c r="CF12" s="7" t="e">
        <f t="shared" si="78"/>
        <v>#N/A</v>
      </c>
      <c r="CG12" s="6" t="e">
        <f t="shared" si="79"/>
        <v>#N/A</v>
      </c>
      <c r="CH12" s="7" t="e">
        <f t="shared" si="80"/>
        <v>#N/A</v>
      </c>
      <c r="CI12" s="6" t="e">
        <f t="shared" si="81"/>
        <v>#N/A</v>
      </c>
      <c r="CJ12" s="5" t="e">
        <f t="shared" si="82"/>
        <v>#N/A</v>
      </c>
      <c r="CK12" s="6" t="e">
        <f t="shared" si="83"/>
        <v>#N/A</v>
      </c>
      <c r="CL12" s="7" t="e">
        <f t="shared" si="84"/>
        <v>#N/A</v>
      </c>
      <c r="CM12" s="6" t="e">
        <f t="shared" si="85"/>
        <v>#N/A</v>
      </c>
      <c r="CN12" s="7" t="e">
        <f t="shared" si="86"/>
        <v>#N/A</v>
      </c>
      <c r="CO12" s="6" t="e">
        <f t="shared" si="87"/>
        <v>#N/A</v>
      </c>
      <c r="CP12" s="5" t="e">
        <f t="shared" si="88"/>
        <v>#N/A</v>
      </c>
      <c r="CQ12" s="6" t="e">
        <f t="shared" si="89"/>
        <v>#N/A</v>
      </c>
      <c r="CR12" s="7" t="e">
        <f t="shared" si="90"/>
        <v>#N/A</v>
      </c>
      <c r="CS12" s="7" t="e">
        <f t="shared" si="90"/>
        <v>#N/A</v>
      </c>
      <c r="CT12" s="7" t="e">
        <f t="shared" si="90"/>
        <v>#N/A</v>
      </c>
      <c r="CU12" s="7" t="e">
        <f t="shared" si="90"/>
        <v>#N/A</v>
      </c>
      <c r="CV12" s="5" t="e">
        <f t="shared" si="91"/>
        <v>#N/A</v>
      </c>
      <c r="CW12" s="6" t="e">
        <f t="shared" si="92"/>
        <v>#N/A</v>
      </c>
      <c r="CY12" s="7" t="e">
        <v>#N/A</v>
      </c>
      <c r="CZ12" s="5" t="e">
        <f t="array" ref="CZ12">Summary_UpperBound</f>
        <v>#N/A</v>
      </c>
      <c r="DA12" s="6" t="e">
        <f>IF(ROUND(CZ12-CY12,0)=0,1/IF(Summary!$B$7="minutes",1,60),CZ12-CY12)</f>
        <v>#N/A</v>
      </c>
    </row>
    <row r="13" spans="1:105" x14ac:dyDescent="0.35">
      <c r="A13" s="7" t="str">
        <f>'Data Validation (Hide)'!B10</f>
        <v>Caseload 9</v>
      </c>
      <c r="B13" s="19" t="e">
        <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(Hide)'!$F$3:$T$3,0)),'SPC Backing (Hide)'!$AO$3)</f>
        <v>#N/A</v>
      </c>
      <c r="C13" s="30" t="e">
        <f>IF(_xlfn.PERCENTILE.INC(INDEX('SPC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(Hide)'!$F$3:$T$3,0)),0.85)=B13,_xlfn.PERCENTILE.INC(INDEX('SPC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(Hide)'!$F$3:$T$3,0)),0.85)+1,_xlfn.PERCENTILE.INC(INDEX('SPC Backing (Hide)'!$F$4:$T$263,MATCH(SPC!$B$13,IF(Setup!$B$11="Weekly",'SPC Backing (Hide)'!$B$4:$B$263,'SPC Backing (Hide)'!$E$4:$E$263),0),MATCH('Required Capacity (Hide)'!$A13,'SPC Backing (Hide)'!$F$3:$T$3,0)):INDEX('SPC Backing (Hide)'!$F$4:$T$263,MATCH(SPC!$B$14,IF(Setup!$B$11="Weekly",'SPC Backing (Hide)'!$B$4:$B$263,'SPC Backing (Hide)'!$E$4:$E$263),0),MATCH('Required Capacity (Hide)'!$A13,'SPC Backing (Hide)'!$F$3:$T$3,0)),0.85))</f>
        <v>#N/A</v>
      </c>
      <c r="E13" s="12">
        <f t="shared" ca="1" si="93"/>
        <v>44284</v>
      </c>
      <c r="F13" s="7" t="e">
        <f t="shared" si="0"/>
        <v>#N/A</v>
      </c>
      <c r="G13" s="6" t="e">
        <f t="shared" si="1"/>
        <v>#N/A</v>
      </c>
      <c r="H13" s="7" t="e">
        <f t="shared" si="2"/>
        <v>#N/A</v>
      </c>
      <c r="I13" s="6" t="e">
        <f t="shared" si="3"/>
        <v>#N/A</v>
      </c>
      <c r="J13" s="5" t="e">
        <f t="shared" si="4"/>
        <v>#N/A</v>
      </c>
      <c r="K13" s="6" t="e">
        <f t="shared" si="5"/>
        <v>#N/A</v>
      </c>
      <c r="L13" s="7" t="e">
        <f t="shared" si="6"/>
        <v>#N/A</v>
      </c>
      <c r="M13" s="6" t="e">
        <f t="shared" si="7"/>
        <v>#N/A</v>
      </c>
      <c r="N13" s="7" t="e">
        <f t="shared" si="8"/>
        <v>#N/A</v>
      </c>
      <c r="O13" s="6" t="e">
        <f t="shared" si="9"/>
        <v>#N/A</v>
      </c>
      <c r="P13" s="5" t="e">
        <f t="shared" si="10"/>
        <v>#N/A</v>
      </c>
      <c r="Q13" s="6" t="e">
        <f t="shared" si="11"/>
        <v>#N/A</v>
      </c>
      <c r="R13" s="7" t="e">
        <f t="shared" si="12"/>
        <v>#N/A</v>
      </c>
      <c r="S13" s="6" t="e">
        <f t="shared" si="13"/>
        <v>#N/A</v>
      </c>
      <c r="T13" s="7" t="e">
        <f t="shared" si="14"/>
        <v>#N/A</v>
      </c>
      <c r="U13" s="6" t="e">
        <f t="shared" si="15"/>
        <v>#N/A</v>
      </c>
      <c r="V13" s="5" t="e">
        <f t="shared" si="16"/>
        <v>#N/A</v>
      </c>
      <c r="W13" s="6" t="e">
        <f t="shared" si="17"/>
        <v>#N/A</v>
      </c>
      <c r="X13" s="7" t="e">
        <f t="shared" si="18"/>
        <v>#N/A</v>
      </c>
      <c r="Y13" s="6" t="e">
        <f t="shared" si="19"/>
        <v>#N/A</v>
      </c>
      <c r="Z13" s="7" t="e">
        <f t="shared" si="20"/>
        <v>#N/A</v>
      </c>
      <c r="AA13" s="6" t="e">
        <f t="shared" si="21"/>
        <v>#N/A</v>
      </c>
      <c r="AB13" s="5" t="e">
        <f t="shared" si="22"/>
        <v>#N/A</v>
      </c>
      <c r="AC13" s="6" t="e">
        <f t="shared" si="23"/>
        <v>#N/A</v>
      </c>
      <c r="AD13" s="7" t="e">
        <f t="shared" si="24"/>
        <v>#N/A</v>
      </c>
      <c r="AE13" s="6" t="e">
        <f t="shared" si="25"/>
        <v>#N/A</v>
      </c>
      <c r="AF13" s="7" t="e">
        <f t="shared" si="26"/>
        <v>#N/A</v>
      </c>
      <c r="AG13" s="6" t="e">
        <f t="shared" si="27"/>
        <v>#N/A</v>
      </c>
      <c r="AH13" s="5" t="e">
        <f t="shared" si="28"/>
        <v>#N/A</v>
      </c>
      <c r="AI13" s="6" t="e">
        <f t="shared" si="29"/>
        <v>#N/A</v>
      </c>
      <c r="AJ13" s="7" t="e">
        <f t="shared" si="30"/>
        <v>#N/A</v>
      </c>
      <c r="AK13" s="6" t="e">
        <f t="shared" si="31"/>
        <v>#N/A</v>
      </c>
      <c r="AL13" s="7" t="e">
        <f t="shared" si="32"/>
        <v>#N/A</v>
      </c>
      <c r="AM13" s="6" t="e">
        <f t="shared" si="33"/>
        <v>#N/A</v>
      </c>
      <c r="AN13" s="5" t="e">
        <f t="shared" si="34"/>
        <v>#N/A</v>
      </c>
      <c r="AO13" s="6" t="e">
        <f t="shared" si="35"/>
        <v>#N/A</v>
      </c>
      <c r="AP13" s="7" t="e">
        <f t="shared" si="36"/>
        <v>#N/A</v>
      </c>
      <c r="AQ13" s="6" t="e">
        <f t="shared" si="37"/>
        <v>#N/A</v>
      </c>
      <c r="AR13" s="7" t="e">
        <f t="shared" si="38"/>
        <v>#N/A</v>
      </c>
      <c r="AS13" s="6" t="e">
        <f t="shared" si="39"/>
        <v>#N/A</v>
      </c>
      <c r="AT13" s="5" t="e">
        <f t="shared" si="40"/>
        <v>#N/A</v>
      </c>
      <c r="AU13" s="6" t="e">
        <f t="shared" si="41"/>
        <v>#N/A</v>
      </c>
      <c r="AV13" s="7" t="e">
        <f t="shared" si="42"/>
        <v>#N/A</v>
      </c>
      <c r="AW13" s="6" t="e">
        <f t="shared" si="43"/>
        <v>#N/A</v>
      </c>
      <c r="AX13" s="7" t="e">
        <f t="shared" si="44"/>
        <v>#N/A</v>
      </c>
      <c r="AY13" s="6" t="e">
        <f t="shared" si="45"/>
        <v>#N/A</v>
      </c>
      <c r="AZ13" s="5" t="e">
        <f t="shared" si="46"/>
        <v>#N/A</v>
      </c>
      <c r="BA13" s="6" t="e">
        <f t="shared" si="47"/>
        <v>#N/A</v>
      </c>
      <c r="BB13" s="7" t="e">
        <f t="shared" si="48"/>
        <v>#N/A</v>
      </c>
      <c r="BC13" s="6" t="e">
        <f t="shared" si="49"/>
        <v>#N/A</v>
      </c>
      <c r="BD13" s="7" t="e">
        <f t="shared" si="50"/>
        <v>#N/A</v>
      </c>
      <c r="BE13" s="6" t="e">
        <f t="shared" si="51"/>
        <v>#N/A</v>
      </c>
      <c r="BF13" s="5" t="e">
        <f t="shared" si="52"/>
        <v>#N/A</v>
      </c>
      <c r="BG13" s="6" t="e">
        <f t="shared" si="53"/>
        <v>#N/A</v>
      </c>
      <c r="BH13" s="7" t="e">
        <f t="shared" si="54"/>
        <v>#N/A</v>
      </c>
      <c r="BI13" s="6" t="e">
        <f t="shared" si="55"/>
        <v>#N/A</v>
      </c>
      <c r="BJ13" s="7" t="e">
        <f t="shared" si="56"/>
        <v>#N/A</v>
      </c>
      <c r="BK13" s="6" t="e">
        <f t="shared" si="57"/>
        <v>#N/A</v>
      </c>
      <c r="BL13" s="5" t="e">
        <f t="shared" si="58"/>
        <v>#N/A</v>
      </c>
      <c r="BM13" s="6" t="e">
        <f t="shared" si="59"/>
        <v>#N/A</v>
      </c>
      <c r="BN13" s="7" t="e">
        <f t="shared" si="60"/>
        <v>#N/A</v>
      </c>
      <c r="BO13" s="6" t="e">
        <f t="shared" si="61"/>
        <v>#N/A</v>
      </c>
      <c r="BP13" s="7" t="e">
        <f t="shared" si="62"/>
        <v>#N/A</v>
      </c>
      <c r="BQ13" s="6" t="e">
        <f t="shared" si="63"/>
        <v>#N/A</v>
      </c>
      <c r="BR13" s="5" t="e">
        <f t="shared" si="64"/>
        <v>#N/A</v>
      </c>
      <c r="BS13" s="6" t="e">
        <f t="shared" si="65"/>
        <v>#N/A</v>
      </c>
      <c r="BT13" s="7" t="e">
        <f t="shared" si="66"/>
        <v>#N/A</v>
      </c>
      <c r="BU13" s="6" t="e">
        <f t="shared" si="67"/>
        <v>#N/A</v>
      </c>
      <c r="BV13" s="7" t="e">
        <f t="shared" si="68"/>
        <v>#N/A</v>
      </c>
      <c r="BW13" s="6" t="e">
        <f t="shared" si="69"/>
        <v>#N/A</v>
      </c>
      <c r="BX13" s="5" t="e">
        <f t="shared" si="70"/>
        <v>#N/A</v>
      </c>
      <c r="BY13" s="6" t="e">
        <f t="shared" si="71"/>
        <v>#N/A</v>
      </c>
      <c r="BZ13" s="7" t="e">
        <f t="shared" si="72"/>
        <v>#N/A</v>
      </c>
      <c r="CA13" s="6" t="e">
        <f t="shared" si="73"/>
        <v>#N/A</v>
      </c>
      <c r="CB13" s="7" t="e">
        <f t="shared" si="74"/>
        <v>#N/A</v>
      </c>
      <c r="CC13" s="6" t="e">
        <f t="shared" si="75"/>
        <v>#N/A</v>
      </c>
      <c r="CD13" s="5" t="e">
        <f t="shared" si="76"/>
        <v>#N/A</v>
      </c>
      <c r="CE13" s="6" t="e">
        <f t="shared" si="77"/>
        <v>#N/A</v>
      </c>
      <c r="CF13" s="7" t="e">
        <f t="shared" si="78"/>
        <v>#N/A</v>
      </c>
      <c r="CG13" s="6" t="e">
        <f t="shared" si="79"/>
        <v>#N/A</v>
      </c>
      <c r="CH13" s="7" t="e">
        <f t="shared" si="80"/>
        <v>#N/A</v>
      </c>
      <c r="CI13" s="6" t="e">
        <f t="shared" si="81"/>
        <v>#N/A</v>
      </c>
      <c r="CJ13" s="5" t="e">
        <f t="shared" si="82"/>
        <v>#N/A</v>
      </c>
      <c r="CK13" s="6" t="e">
        <f t="shared" si="83"/>
        <v>#N/A</v>
      </c>
      <c r="CL13" s="7" t="e">
        <f t="shared" si="84"/>
        <v>#N/A</v>
      </c>
      <c r="CM13" s="6" t="e">
        <f t="shared" si="85"/>
        <v>#N/A</v>
      </c>
      <c r="CN13" s="7" t="e">
        <f t="shared" si="86"/>
        <v>#N/A</v>
      </c>
      <c r="CO13" s="6" t="e">
        <f t="shared" si="87"/>
        <v>#N/A</v>
      </c>
      <c r="CP13" s="5" t="e">
        <f t="shared" si="88"/>
        <v>#N/A</v>
      </c>
      <c r="CQ13" s="6" t="e">
        <f t="shared" si="89"/>
        <v>#N/A</v>
      </c>
      <c r="CR13" s="7" t="e">
        <f t="shared" si="90"/>
        <v>#N/A</v>
      </c>
      <c r="CS13" s="7" t="e">
        <f t="shared" si="90"/>
        <v>#N/A</v>
      </c>
      <c r="CT13" s="7" t="e">
        <f t="shared" si="90"/>
        <v>#N/A</v>
      </c>
      <c r="CU13" s="7" t="e">
        <f t="shared" si="90"/>
        <v>#N/A</v>
      </c>
      <c r="CV13" s="5" t="e">
        <f t="shared" si="91"/>
        <v>#N/A</v>
      </c>
      <c r="CW13" s="6" t="e">
        <f t="shared" si="92"/>
        <v>#N/A</v>
      </c>
      <c r="CY13" s="7" t="e">
        <v>#N/A</v>
      </c>
      <c r="CZ13" s="5" t="e">
        <f t="array" ref="CZ13">Summary_UpperBound</f>
        <v>#N/A</v>
      </c>
      <c r="DA13" s="6" t="e">
        <f>IF(ROUND(CZ13-CY13,0)=0,1/IF(Summary!$B$7="minutes",1,60),CZ13-CY13)</f>
        <v>#N/A</v>
      </c>
    </row>
    <row r="14" spans="1:105" x14ac:dyDescent="0.35">
      <c r="A14" s="7" t="str">
        <f>'Data Validation (Hide)'!B11</f>
        <v>Caseload 10</v>
      </c>
      <c r="B14" s="19" t="e">
        <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(Hide)'!$F$3:$T$3,0)),'SPC Backing (Hide)'!$AO$3)</f>
        <v>#N/A</v>
      </c>
      <c r="C14" s="30" t="e">
        <f>IF(_xlfn.PERCENTILE.INC(INDEX('SPC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(Hide)'!$F$3:$T$3,0)),0.85)=B14,_xlfn.PERCENTILE.INC(INDEX('SPC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(Hide)'!$F$3:$T$3,0)),0.85)+1,_xlfn.PERCENTILE.INC(INDEX('SPC Backing (Hide)'!$F$4:$T$263,MATCH(SPC!$B$13,IF(Setup!$B$11="Weekly",'SPC Backing (Hide)'!$B$4:$B$263,'SPC Backing (Hide)'!$E$4:$E$263),0),MATCH('Required Capacity (Hide)'!$A14,'SPC Backing (Hide)'!$F$3:$T$3,0)):INDEX('SPC Backing (Hide)'!$F$4:$T$263,MATCH(SPC!$B$14,IF(Setup!$B$11="Weekly",'SPC Backing (Hide)'!$B$4:$B$263,'SPC Backing (Hide)'!$E$4:$E$263),0),MATCH('Required Capacity (Hide)'!$A14,'SPC Backing (Hide)'!$F$3:$T$3,0)),0.85))</f>
        <v>#N/A</v>
      </c>
      <c r="E14" s="12">
        <f t="shared" ca="1" si="93"/>
        <v>44291</v>
      </c>
      <c r="F14" s="7" t="e">
        <f t="shared" si="0"/>
        <v>#N/A</v>
      </c>
      <c r="G14" s="6" t="e">
        <f t="shared" si="1"/>
        <v>#N/A</v>
      </c>
      <c r="H14" s="7" t="e">
        <f t="shared" si="2"/>
        <v>#N/A</v>
      </c>
      <c r="I14" s="6" t="e">
        <f t="shared" si="3"/>
        <v>#N/A</v>
      </c>
      <c r="J14" s="5" t="e">
        <f t="shared" si="4"/>
        <v>#N/A</v>
      </c>
      <c r="K14" s="6" t="e">
        <f t="shared" si="5"/>
        <v>#N/A</v>
      </c>
      <c r="L14" s="7" t="e">
        <f t="shared" si="6"/>
        <v>#N/A</v>
      </c>
      <c r="M14" s="6" t="e">
        <f t="shared" si="7"/>
        <v>#N/A</v>
      </c>
      <c r="N14" s="7" t="e">
        <f t="shared" si="8"/>
        <v>#N/A</v>
      </c>
      <c r="O14" s="6" t="e">
        <f t="shared" si="9"/>
        <v>#N/A</v>
      </c>
      <c r="P14" s="5" t="e">
        <f t="shared" si="10"/>
        <v>#N/A</v>
      </c>
      <c r="Q14" s="6" t="e">
        <f t="shared" si="11"/>
        <v>#N/A</v>
      </c>
      <c r="R14" s="7" t="e">
        <f t="shared" si="12"/>
        <v>#N/A</v>
      </c>
      <c r="S14" s="6" t="e">
        <f t="shared" si="13"/>
        <v>#N/A</v>
      </c>
      <c r="T14" s="7" t="e">
        <f t="shared" si="14"/>
        <v>#N/A</v>
      </c>
      <c r="U14" s="6" t="e">
        <f t="shared" si="15"/>
        <v>#N/A</v>
      </c>
      <c r="V14" s="5" t="e">
        <f t="shared" si="16"/>
        <v>#N/A</v>
      </c>
      <c r="W14" s="6" t="e">
        <f t="shared" si="17"/>
        <v>#N/A</v>
      </c>
      <c r="X14" s="7" t="e">
        <f t="shared" si="18"/>
        <v>#N/A</v>
      </c>
      <c r="Y14" s="6" t="e">
        <f t="shared" si="19"/>
        <v>#N/A</v>
      </c>
      <c r="Z14" s="7" t="e">
        <f t="shared" si="20"/>
        <v>#N/A</v>
      </c>
      <c r="AA14" s="6" t="e">
        <f t="shared" si="21"/>
        <v>#N/A</v>
      </c>
      <c r="AB14" s="5" t="e">
        <f t="shared" si="22"/>
        <v>#N/A</v>
      </c>
      <c r="AC14" s="6" t="e">
        <f t="shared" si="23"/>
        <v>#N/A</v>
      </c>
      <c r="AD14" s="7" t="e">
        <f t="shared" si="24"/>
        <v>#N/A</v>
      </c>
      <c r="AE14" s="6" t="e">
        <f t="shared" si="25"/>
        <v>#N/A</v>
      </c>
      <c r="AF14" s="7" t="e">
        <f t="shared" si="26"/>
        <v>#N/A</v>
      </c>
      <c r="AG14" s="6" t="e">
        <f t="shared" si="27"/>
        <v>#N/A</v>
      </c>
      <c r="AH14" s="5" t="e">
        <f t="shared" si="28"/>
        <v>#N/A</v>
      </c>
      <c r="AI14" s="6" t="e">
        <f t="shared" si="29"/>
        <v>#N/A</v>
      </c>
      <c r="AJ14" s="7" t="e">
        <f t="shared" si="30"/>
        <v>#N/A</v>
      </c>
      <c r="AK14" s="6" t="e">
        <f t="shared" si="31"/>
        <v>#N/A</v>
      </c>
      <c r="AL14" s="7" t="e">
        <f t="shared" si="32"/>
        <v>#N/A</v>
      </c>
      <c r="AM14" s="6" t="e">
        <f t="shared" si="33"/>
        <v>#N/A</v>
      </c>
      <c r="AN14" s="5" t="e">
        <f t="shared" si="34"/>
        <v>#N/A</v>
      </c>
      <c r="AO14" s="6" t="e">
        <f t="shared" si="35"/>
        <v>#N/A</v>
      </c>
      <c r="AP14" s="7" t="e">
        <f t="shared" si="36"/>
        <v>#N/A</v>
      </c>
      <c r="AQ14" s="6" t="e">
        <f t="shared" si="37"/>
        <v>#N/A</v>
      </c>
      <c r="AR14" s="7" t="e">
        <f t="shared" si="38"/>
        <v>#N/A</v>
      </c>
      <c r="AS14" s="6" t="e">
        <f t="shared" si="39"/>
        <v>#N/A</v>
      </c>
      <c r="AT14" s="5" t="e">
        <f t="shared" si="40"/>
        <v>#N/A</v>
      </c>
      <c r="AU14" s="6" t="e">
        <f t="shared" si="41"/>
        <v>#N/A</v>
      </c>
      <c r="AV14" s="7" t="e">
        <f t="shared" si="42"/>
        <v>#N/A</v>
      </c>
      <c r="AW14" s="6" t="e">
        <f t="shared" si="43"/>
        <v>#N/A</v>
      </c>
      <c r="AX14" s="7" t="e">
        <f t="shared" si="44"/>
        <v>#N/A</v>
      </c>
      <c r="AY14" s="6" t="e">
        <f t="shared" si="45"/>
        <v>#N/A</v>
      </c>
      <c r="AZ14" s="5" t="e">
        <f t="shared" si="46"/>
        <v>#N/A</v>
      </c>
      <c r="BA14" s="6" t="e">
        <f t="shared" si="47"/>
        <v>#N/A</v>
      </c>
      <c r="BB14" s="7" t="e">
        <f t="shared" si="48"/>
        <v>#N/A</v>
      </c>
      <c r="BC14" s="6" t="e">
        <f t="shared" si="49"/>
        <v>#N/A</v>
      </c>
      <c r="BD14" s="7" t="e">
        <f t="shared" si="50"/>
        <v>#N/A</v>
      </c>
      <c r="BE14" s="6" t="e">
        <f t="shared" si="51"/>
        <v>#N/A</v>
      </c>
      <c r="BF14" s="5" t="e">
        <f t="shared" si="52"/>
        <v>#N/A</v>
      </c>
      <c r="BG14" s="6" t="e">
        <f t="shared" si="53"/>
        <v>#N/A</v>
      </c>
      <c r="BH14" s="7" t="e">
        <f t="shared" si="54"/>
        <v>#N/A</v>
      </c>
      <c r="BI14" s="6" t="e">
        <f t="shared" si="55"/>
        <v>#N/A</v>
      </c>
      <c r="BJ14" s="7" t="e">
        <f t="shared" si="56"/>
        <v>#N/A</v>
      </c>
      <c r="BK14" s="6" t="e">
        <f t="shared" si="57"/>
        <v>#N/A</v>
      </c>
      <c r="BL14" s="5" t="e">
        <f t="shared" si="58"/>
        <v>#N/A</v>
      </c>
      <c r="BM14" s="6" t="e">
        <f t="shared" si="59"/>
        <v>#N/A</v>
      </c>
      <c r="BN14" s="7" t="e">
        <f t="shared" si="60"/>
        <v>#N/A</v>
      </c>
      <c r="BO14" s="6" t="e">
        <f t="shared" si="61"/>
        <v>#N/A</v>
      </c>
      <c r="BP14" s="7" t="e">
        <f t="shared" si="62"/>
        <v>#N/A</v>
      </c>
      <c r="BQ14" s="6" t="e">
        <f t="shared" si="63"/>
        <v>#N/A</v>
      </c>
      <c r="BR14" s="5" t="e">
        <f t="shared" si="64"/>
        <v>#N/A</v>
      </c>
      <c r="BS14" s="6" t="e">
        <f t="shared" si="65"/>
        <v>#N/A</v>
      </c>
      <c r="BT14" s="7" t="e">
        <f t="shared" si="66"/>
        <v>#N/A</v>
      </c>
      <c r="BU14" s="6" t="e">
        <f t="shared" si="67"/>
        <v>#N/A</v>
      </c>
      <c r="BV14" s="7" t="e">
        <f t="shared" si="68"/>
        <v>#N/A</v>
      </c>
      <c r="BW14" s="6" t="e">
        <f t="shared" si="69"/>
        <v>#N/A</v>
      </c>
      <c r="BX14" s="5" t="e">
        <f t="shared" si="70"/>
        <v>#N/A</v>
      </c>
      <c r="BY14" s="6" t="e">
        <f t="shared" si="71"/>
        <v>#N/A</v>
      </c>
      <c r="BZ14" s="7" t="e">
        <f t="shared" si="72"/>
        <v>#N/A</v>
      </c>
      <c r="CA14" s="6" t="e">
        <f t="shared" si="73"/>
        <v>#N/A</v>
      </c>
      <c r="CB14" s="7" t="e">
        <f t="shared" si="74"/>
        <v>#N/A</v>
      </c>
      <c r="CC14" s="6" t="e">
        <f t="shared" si="75"/>
        <v>#N/A</v>
      </c>
      <c r="CD14" s="5" t="e">
        <f t="shared" si="76"/>
        <v>#N/A</v>
      </c>
      <c r="CE14" s="6" t="e">
        <f t="shared" si="77"/>
        <v>#N/A</v>
      </c>
      <c r="CF14" s="7" t="e">
        <f t="shared" si="78"/>
        <v>#N/A</v>
      </c>
      <c r="CG14" s="6" t="e">
        <f t="shared" si="79"/>
        <v>#N/A</v>
      </c>
      <c r="CH14" s="7" t="e">
        <f t="shared" si="80"/>
        <v>#N/A</v>
      </c>
      <c r="CI14" s="6" t="e">
        <f t="shared" si="81"/>
        <v>#N/A</v>
      </c>
      <c r="CJ14" s="5" t="e">
        <f t="shared" si="82"/>
        <v>#N/A</v>
      </c>
      <c r="CK14" s="6" t="e">
        <f t="shared" si="83"/>
        <v>#N/A</v>
      </c>
      <c r="CL14" s="7" t="e">
        <f t="shared" si="84"/>
        <v>#N/A</v>
      </c>
      <c r="CM14" s="6" t="e">
        <f t="shared" si="85"/>
        <v>#N/A</v>
      </c>
      <c r="CN14" s="7" t="e">
        <f t="shared" si="86"/>
        <v>#N/A</v>
      </c>
      <c r="CO14" s="6" t="e">
        <f t="shared" si="87"/>
        <v>#N/A</v>
      </c>
      <c r="CP14" s="5" t="e">
        <f t="shared" si="88"/>
        <v>#N/A</v>
      </c>
      <c r="CQ14" s="6" t="e">
        <f t="shared" si="89"/>
        <v>#N/A</v>
      </c>
      <c r="CR14" s="7" t="e">
        <f t="shared" si="90"/>
        <v>#N/A</v>
      </c>
      <c r="CS14" s="7" t="e">
        <f t="shared" si="90"/>
        <v>#N/A</v>
      </c>
      <c r="CT14" s="7" t="e">
        <f t="shared" si="90"/>
        <v>#N/A</v>
      </c>
      <c r="CU14" s="7" t="e">
        <f t="shared" si="90"/>
        <v>#N/A</v>
      </c>
      <c r="CV14" s="5" t="e">
        <f t="shared" si="91"/>
        <v>#N/A</v>
      </c>
      <c r="CW14" s="6" t="e">
        <f t="shared" si="92"/>
        <v>#N/A</v>
      </c>
      <c r="CY14" s="7" t="e">
        <v>#N/A</v>
      </c>
      <c r="CZ14" s="5" t="e">
        <f t="array" ref="CZ14">Summary_UpperBound</f>
        <v>#N/A</v>
      </c>
      <c r="DA14" s="6" t="e">
        <f>IF(ROUND(CZ14-CY14,0)=0,1/IF(Summary!$B$7="minutes",1,60),CZ14-CY14)</f>
        <v>#N/A</v>
      </c>
    </row>
    <row r="15" spans="1:105" x14ac:dyDescent="0.35">
      <c r="A15" s="7" t="str">
        <f>'Data Validation (Hide)'!B12</f>
        <v>Caseload 11</v>
      </c>
      <c r="B15" s="19" t="e">
        <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(Hide)'!$F$3:$T$3,0)),'SPC Backing (Hide)'!$AO$3)</f>
        <v>#N/A</v>
      </c>
      <c r="C15" s="30" t="e">
        <f>IF(_xlfn.PERCENTILE.INC(INDEX('SPC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(Hide)'!$F$3:$T$3,0)),0.85)=B15,_xlfn.PERCENTILE.INC(INDEX('SPC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(Hide)'!$F$3:$T$3,0)),0.85)+1,_xlfn.PERCENTILE.INC(INDEX('SPC Backing (Hide)'!$F$4:$T$263,MATCH(SPC!$B$13,IF(Setup!$B$11="Weekly",'SPC Backing (Hide)'!$B$4:$B$263,'SPC Backing (Hide)'!$E$4:$E$263),0),MATCH('Required Capacity (Hide)'!$A15,'SPC Backing (Hide)'!$F$3:$T$3,0)):INDEX('SPC Backing (Hide)'!$F$4:$T$263,MATCH(SPC!$B$14,IF(Setup!$B$11="Weekly",'SPC Backing (Hide)'!$B$4:$B$263,'SPC Backing (Hide)'!$E$4:$E$263),0),MATCH('Required Capacity (Hide)'!$A15,'SPC Backing (Hide)'!$F$3:$T$3,0)),0.85))</f>
        <v>#N/A</v>
      </c>
      <c r="E15" s="12">
        <f t="shared" ca="1" si="93"/>
        <v>44298</v>
      </c>
      <c r="F15" s="7" t="e">
        <f t="shared" si="0"/>
        <v>#N/A</v>
      </c>
      <c r="G15" s="6" t="e">
        <f t="shared" si="1"/>
        <v>#N/A</v>
      </c>
      <c r="H15" s="7" t="e">
        <f t="shared" si="2"/>
        <v>#N/A</v>
      </c>
      <c r="I15" s="6" t="e">
        <f t="shared" si="3"/>
        <v>#N/A</v>
      </c>
      <c r="J15" s="5" t="e">
        <f t="shared" si="4"/>
        <v>#N/A</v>
      </c>
      <c r="K15" s="6" t="e">
        <f t="shared" si="5"/>
        <v>#N/A</v>
      </c>
      <c r="L15" s="7" t="e">
        <f t="shared" si="6"/>
        <v>#N/A</v>
      </c>
      <c r="M15" s="6" t="e">
        <f t="shared" si="7"/>
        <v>#N/A</v>
      </c>
      <c r="N15" s="7" t="e">
        <f t="shared" si="8"/>
        <v>#N/A</v>
      </c>
      <c r="O15" s="6" t="e">
        <f t="shared" si="9"/>
        <v>#N/A</v>
      </c>
      <c r="P15" s="5" t="e">
        <f t="shared" si="10"/>
        <v>#N/A</v>
      </c>
      <c r="Q15" s="6" t="e">
        <f t="shared" si="11"/>
        <v>#N/A</v>
      </c>
      <c r="R15" s="7" t="e">
        <f t="shared" si="12"/>
        <v>#N/A</v>
      </c>
      <c r="S15" s="6" t="e">
        <f t="shared" si="13"/>
        <v>#N/A</v>
      </c>
      <c r="T15" s="7" t="e">
        <f t="shared" si="14"/>
        <v>#N/A</v>
      </c>
      <c r="U15" s="6" t="e">
        <f t="shared" si="15"/>
        <v>#N/A</v>
      </c>
      <c r="V15" s="5" t="e">
        <f t="shared" si="16"/>
        <v>#N/A</v>
      </c>
      <c r="W15" s="6" t="e">
        <f t="shared" si="17"/>
        <v>#N/A</v>
      </c>
      <c r="X15" s="7" t="e">
        <f t="shared" si="18"/>
        <v>#N/A</v>
      </c>
      <c r="Y15" s="6" t="e">
        <f t="shared" si="19"/>
        <v>#N/A</v>
      </c>
      <c r="Z15" s="7" t="e">
        <f t="shared" si="20"/>
        <v>#N/A</v>
      </c>
      <c r="AA15" s="6" t="e">
        <f t="shared" si="21"/>
        <v>#N/A</v>
      </c>
      <c r="AB15" s="5" t="e">
        <f t="shared" si="22"/>
        <v>#N/A</v>
      </c>
      <c r="AC15" s="6" t="e">
        <f t="shared" si="23"/>
        <v>#N/A</v>
      </c>
      <c r="AD15" s="7" t="e">
        <f t="shared" si="24"/>
        <v>#N/A</v>
      </c>
      <c r="AE15" s="6" t="e">
        <f t="shared" si="25"/>
        <v>#N/A</v>
      </c>
      <c r="AF15" s="7" t="e">
        <f t="shared" si="26"/>
        <v>#N/A</v>
      </c>
      <c r="AG15" s="6" t="e">
        <f t="shared" si="27"/>
        <v>#N/A</v>
      </c>
      <c r="AH15" s="5" t="e">
        <f t="shared" si="28"/>
        <v>#N/A</v>
      </c>
      <c r="AI15" s="6" t="e">
        <f t="shared" si="29"/>
        <v>#N/A</v>
      </c>
      <c r="AJ15" s="7" t="e">
        <f t="shared" si="30"/>
        <v>#N/A</v>
      </c>
      <c r="AK15" s="6" t="e">
        <f t="shared" si="31"/>
        <v>#N/A</v>
      </c>
      <c r="AL15" s="7" t="e">
        <f t="shared" si="32"/>
        <v>#N/A</v>
      </c>
      <c r="AM15" s="6" t="e">
        <f t="shared" si="33"/>
        <v>#N/A</v>
      </c>
      <c r="AN15" s="5" t="e">
        <f t="shared" si="34"/>
        <v>#N/A</v>
      </c>
      <c r="AO15" s="6" t="e">
        <f t="shared" si="35"/>
        <v>#N/A</v>
      </c>
      <c r="AP15" s="7" t="e">
        <f t="shared" si="36"/>
        <v>#N/A</v>
      </c>
      <c r="AQ15" s="6" t="e">
        <f t="shared" si="37"/>
        <v>#N/A</v>
      </c>
      <c r="AR15" s="7" t="e">
        <f t="shared" si="38"/>
        <v>#N/A</v>
      </c>
      <c r="AS15" s="6" t="e">
        <f t="shared" si="39"/>
        <v>#N/A</v>
      </c>
      <c r="AT15" s="5" t="e">
        <f t="shared" si="40"/>
        <v>#N/A</v>
      </c>
      <c r="AU15" s="6" t="e">
        <f t="shared" si="41"/>
        <v>#N/A</v>
      </c>
      <c r="AV15" s="7" t="e">
        <f t="shared" si="42"/>
        <v>#N/A</v>
      </c>
      <c r="AW15" s="6" t="e">
        <f t="shared" si="43"/>
        <v>#N/A</v>
      </c>
      <c r="AX15" s="7" t="e">
        <f t="shared" si="44"/>
        <v>#N/A</v>
      </c>
      <c r="AY15" s="6" t="e">
        <f t="shared" si="45"/>
        <v>#N/A</v>
      </c>
      <c r="AZ15" s="5" t="e">
        <f t="shared" si="46"/>
        <v>#N/A</v>
      </c>
      <c r="BA15" s="6" t="e">
        <f t="shared" si="47"/>
        <v>#N/A</v>
      </c>
      <c r="BB15" s="7" t="e">
        <f t="shared" si="48"/>
        <v>#N/A</v>
      </c>
      <c r="BC15" s="6" t="e">
        <f t="shared" si="49"/>
        <v>#N/A</v>
      </c>
      <c r="BD15" s="7" t="e">
        <f t="shared" si="50"/>
        <v>#N/A</v>
      </c>
      <c r="BE15" s="6" t="e">
        <f t="shared" si="51"/>
        <v>#N/A</v>
      </c>
      <c r="BF15" s="5" t="e">
        <f t="shared" si="52"/>
        <v>#N/A</v>
      </c>
      <c r="BG15" s="6" t="e">
        <f t="shared" si="53"/>
        <v>#N/A</v>
      </c>
      <c r="BH15" s="7" t="e">
        <f t="shared" si="54"/>
        <v>#N/A</v>
      </c>
      <c r="BI15" s="6" t="e">
        <f t="shared" si="55"/>
        <v>#N/A</v>
      </c>
      <c r="BJ15" s="7" t="e">
        <f t="shared" si="56"/>
        <v>#N/A</v>
      </c>
      <c r="BK15" s="6" t="e">
        <f t="shared" si="57"/>
        <v>#N/A</v>
      </c>
      <c r="BL15" s="5" t="e">
        <f t="shared" si="58"/>
        <v>#N/A</v>
      </c>
      <c r="BM15" s="6" t="e">
        <f t="shared" si="59"/>
        <v>#N/A</v>
      </c>
      <c r="BN15" s="7" t="e">
        <f t="shared" si="60"/>
        <v>#N/A</v>
      </c>
      <c r="BO15" s="6" t="e">
        <f t="shared" si="61"/>
        <v>#N/A</v>
      </c>
      <c r="BP15" s="7" t="e">
        <f t="shared" si="62"/>
        <v>#N/A</v>
      </c>
      <c r="BQ15" s="6" t="e">
        <f t="shared" si="63"/>
        <v>#N/A</v>
      </c>
      <c r="BR15" s="5" t="e">
        <f t="shared" si="64"/>
        <v>#N/A</v>
      </c>
      <c r="BS15" s="6" t="e">
        <f t="shared" si="65"/>
        <v>#N/A</v>
      </c>
      <c r="BT15" s="7" t="e">
        <f t="shared" si="66"/>
        <v>#N/A</v>
      </c>
      <c r="BU15" s="6" t="e">
        <f t="shared" si="67"/>
        <v>#N/A</v>
      </c>
      <c r="BV15" s="7" t="e">
        <f t="shared" si="68"/>
        <v>#N/A</v>
      </c>
      <c r="BW15" s="6" t="e">
        <f t="shared" si="69"/>
        <v>#N/A</v>
      </c>
      <c r="BX15" s="5" t="e">
        <f t="shared" si="70"/>
        <v>#N/A</v>
      </c>
      <c r="BY15" s="6" t="e">
        <f t="shared" si="71"/>
        <v>#N/A</v>
      </c>
      <c r="BZ15" s="7" t="e">
        <f t="shared" si="72"/>
        <v>#N/A</v>
      </c>
      <c r="CA15" s="6" t="e">
        <f t="shared" si="73"/>
        <v>#N/A</v>
      </c>
      <c r="CB15" s="7" t="e">
        <f t="shared" si="74"/>
        <v>#N/A</v>
      </c>
      <c r="CC15" s="6" t="e">
        <f t="shared" si="75"/>
        <v>#N/A</v>
      </c>
      <c r="CD15" s="5" t="e">
        <f t="shared" si="76"/>
        <v>#N/A</v>
      </c>
      <c r="CE15" s="6" t="e">
        <f t="shared" si="77"/>
        <v>#N/A</v>
      </c>
      <c r="CF15" s="7" t="e">
        <f t="shared" si="78"/>
        <v>#N/A</v>
      </c>
      <c r="CG15" s="6" t="e">
        <f t="shared" si="79"/>
        <v>#N/A</v>
      </c>
      <c r="CH15" s="7" t="e">
        <f t="shared" si="80"/>
        <v>#N/A</v>
      </c>
      <c r="CI15" s="6" t="e">
        <f t="shared" si="81"/>
        <v>#N/A</v>
      </c>
      <c r="CJ15" s="5" t="e">
        <f t="shared" si="82"/>
        <v>#N/A</v>
      </c>
      <c r="CK15" s="6" t="e">
        <f t="shared" si="83"/>
        <v>#N/A</v>
      </c>
      <c r="CL15" s="7" t="e">
        <f t="shared" si="84"/>
        <v>#N/A</v>
      </c>
      <c r="CM15" s="6" t="e">
        <f t="shared" si="85"/>
        <v>#N/A</v>
      </c>
      <c r="CN15" s="7" t="e">
        <f t="shared" si="86"/>
        <v>#N/A</v>
      </c>
      <c r="CO15" s="6" t="e">
        <f t="shared" si="87"/>
        <v>#N/A</v>
      </c>
      <c r="CP15" s="5" t="e">
        <f t="shared" si="88"/>
        <v>#N/A</v>
      </c>
      <c r="CQ15" s="6" t="e">
        <f t="shared" si="89"/>
        <v>#N/A</v>
      </c>
      <c r="CR15" s="7" t="e">
        <f t="shared" si="90"/>
        <v>#N/A</v>
      </c>
      <c r="CS15" s="7" t="e">
        <f t="shared" si="90"/>
        <v>#N/A</v>
      </c>
      <c r="CT15" s="7" t="e">
        <f t="shared" si="90"/>
        <v>#N/A</v>
      </c>
      <c r="CU15" s="7" t="e">
        <f t="shared" si="90"/>
        <v>#N/A</v>
      </c>
      <c r="CV15" s="5" t="e">
        <f t="shared" si="91"/>
        <v>#N/A</v>
      </c>
      <c r="CW15" s="6" t="e">
        <f t="shared" si="92"/>
        <v>#N/A</v>
      </c>
      <c r="CY15" s="7" t="e">
        <v>#N/A</v>
      </c>
      <c r="CZ15" s="5" t="e">
        <f t="array" ref="CZ15">Summary_UpperBound</f>
        <v>#N/A</v>
      </c>
      <c r="DA15" s="6" t="e">
        <f>IF(ROUND(CZ15-CY15,0)=0,1/IF(Summary!$B$7="minutes",1,60),CZ15-CY15)</f>
        <v>#N/A</v>
      </c>
    </row>
    <row r="16" spans="1:105" x14ac:dyDescent="0.35">
      <c r="A16" s="7" t="str">
        <f>'Data Validation (Hide)'!B13</f>
        <v>Caseload 12</v>
      </c>
      <c r="B16" s="19" t="e">
        <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(Hide)'!$F$3:$T$3,0)),'SPC Backing (Hide)'!$AO$3)</f>
        <v>#N/A</v>
      </c>
      <c r="C16" s="30" t="e">
        <f>IF(_xlfn.PERCENTILE.INC(INDEX('SPC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(Hide)'!$F$3:$T$3,0)),0.85)=B16,_xlfn.PERCENTILE.INC(INDEX('SPC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(Hide)'!$F$3:$T$3,0)),0.85)+1,_xlfn.PERCENTILE.INC(INDEX('SPC Backing (Hide)'!$F$4:$T$263,MATCH(SPC!$B$13,IF(Setup!$B$11="Weekly",'SPC Backing (Hide)'!$B$4:$B$263,'SPC Backing (Hide)'!$E$4:$E$263),0),MATCH('Required Capacity (Hide)'!$A16,'SPC Backing (Hide)'!$F$3:$T$3,0)):INDEX('SPC Backing (Hide)'!$F$4:$T$263,MATCH(SPC!$B$14,IF(Setup!$B$11="Weekly",'SPC Backing (Hide)'!$B$4:$B$263,'SPC Backing (Hide)'!$E$4:$E$263),0),MATCH('Required Capacity (Hide)'!$A16,'SPC Backing (Hide)'!$F$3:$T$3,0)),0.85))</f>
        <v>#N/A</v>
      </c>
      <c r="E16" s="12">
        <f t="shared" ca="1" si="93"/>
        <v>44305</v>
      </c>
      <c r="F16" s="7" t="e">
        <f t="shared" si="0"/>
        <v>#N/A</v>
      </c>
      <c r="G16" s="6" t="e">
        <f t="shared" si="1"/>
        <v>#N/A</v>
      </c>
      <c r="H16" s="7" t="e">
        <f t="shared" si="2"/>
        <v>#N/A</v>
      </c>
      <c r="I16" s="6" t="e">
        <f t="shared" si="3"/>
        <v>#N/A</v>
      </c>
      <c r="J16" s="5" t="e">
        <f t="shared" si="4"/>
        <v>#N/A</v>
      </c>
      <c r="K16" s="6" t="e">
        <f t="shared" si="5"/>
        <v>#N/A</v>
      </c>
      <c r="L16" s="7" t="e">
        <f t="shared" si="6"/>
        <v>#N/A</v>
      </c>
      <c r="M16" s="6" t="e">
        <f t="shared" si="7"/>
        <v>#N/A</v>
      </c>
      <c r="N16" s="7" t="e">
        <f t="shared" si="8"/>
        <v>#N/A</v>
      </c>
      <c r="O16" s="6" t="e">
        <f t="shared" si="9"/>
        <v>#N/A</v>
      </c>
      <c r="P16" s="5" t="e">
        <f t="shared" si="10"/>
        <v>#N/A</v>
      </c>
      <c r="Q16" s="6" t="e">
        <f t="shared" si="11"/>
        <v>#N/A</v>
      </c>
      <c r="R16" s="7" t="e">
        <f t="shared" si="12"/>
        <v>#N/A</v>
      </c>
      <c r="S16" s="6" t="e">
        <f t="shared" si="13"/>
        <v>#N/A</v>
      </c>
      <c r="T16" s="7" t="e">
        <f t="shared" si="14"/>
        <v>#N/A</v>
      </c>
      <c r="U16" s="6" t="e">
        <f t="shared" si="15"/>
        <v>#N/A</v>
      </c>
      <c r="V16" s="5" t="e">
        <f t="shared" si="16"/>
        <v>#N/A</v>
      </c>
      <c r="W16" s="6" t="e">
        <f t="shared" si="17"/>
        <v>#N/A</v>
      </c>
      <c r="X16" s="7" t="e">
        <f t="shared" si="18"/>
        <v>#N/A</v>
      </c>
      <c r="Y16" s="6" t="e">
        <f t="shared" si="19"/>
        <v>#N/A</v>
      </c>
      <c r="Z16" s="7" t="e">
        <f t="shared" si="20"/>
        <v>#N/A</v>
      </c>
      <c r="AA16" s="6" t="e">
        <f t="shared" si="21"/>
        <v>#N/A</v>
      </c>
      <c r="AB16" s="5" t="e">
        <f t="shared" si="22"/>
        <v>#N/A</v>
      </c>
      <c r="AC16" s="6" t="e">
        <f t="shared" si="23"/>
        <v>#N/A</v>
      </c>
      <c r="AD16" s="7" t="e">
        <f t="shared" si="24"/>
        <v>#N/A</v>
      </c>
      <c r="AE16" s="6" t="e">
        <f t="shared" si="25"/>
        <v>#N/A</v>
      </c>
      <c r="AF16" s="7" t="e">
        <f t="shared" si="26"/>
        <v>#N/A</v>
      </c>
      <c r="AG16" s="6" t="e">
        <f t="shared" si="27"/>
        <v>#N/A</v>
      </c>
      <c r="AH16" s="5" t="e">
        <f t="shared" si="28"/>
        <v>#N/A</v>
      </c>
      <c r="AI16" s="6" t="e">
        <f t="shared" si="29"/>
        <v>#N/A</v>
      </c>
      <c r="AJ16" s="7" t="e">
        <f t="shared" si="30"/>
        <v>#N/A</v>
      </c>
      <c r="AK16" s="6" t="e">
        <f t="shared" si="31"/>
        <v>#N/A</v>
      </c>
      <c r="AL16" s="7" t="e">
        <f t="shared" si="32"/>
        <v>#N/A</v>
      </c>
      <c r="AM16" s="6" t="e">
        <f t="shared" si="33"/>
        <v>#N/A</v>
      </c>
      <c r="AN16" s="5" t="e">
        <f t="shared" si="34"/>
        <v>#N/A</v>
      </c>
      <c r="AO16" s="6" t="e">
        <f t="shared" si="35"/>
        <v>#N/A</v>
      </c>
      <c r="AP16" s="7" t="e">
        <f t="shared" si="36"/>
        <v>#N/A</v>
      </c>
      <c r="AQ16" s="6" t="e">
        <f t="shared" si="37"/>
        <v>#N/A</v>
      </c>
      <c r="AR16" s="7" t="e">
        <f t="shared" si="38"/>
        <v>#N/A</v>
      </c>
      <c r="AS16" s="6" t="e">
        <f t="shared" si="39"/>
        <v>#N/A</v>
      </c>
      <c r="AT16" s="5" t="e">
        <f t="shared" si="40"/>
        <v>#N/A</v>
      </c>
      <c r="AU16" s="6" t="e">
        <f t="shared" si="41"/>
        <v>#N/A</v>
      </c>
      <c r="AV16" s="7" t="e">
        <f t="shared" si="42"/>
        <v>#N/A</v>
      </c>
      <c r="AW16" s="6" t="e">
        <f t="shared" si="43"/>
        <v>#N/A</v>
      </c>
      <c r="AX16" s="7" t="e">
        <f t="shared" si="44"/>
        <v>#N/A</v>
      </c>
      <c r="AY16" s="6" t="e">
        <f t="shared" si="45"/>
        <v>#N/A</v>
      </c>
      <c r="AZ16" s="5" t="e">
        <f t="shared" si="46"/>
        <v>#N/A</v>
      </c>
      <c r="BA16" s="6" t="e">
        <f t="shared" si="47"/>
        <v>#N/A</v>
      </c>
      <c r="BB16" s="7" t="e">
        <f t="shared" si="48"/>
        <v>#N/A</v>
      </c>
      <c r="BC16" s="6" t="e">
        <f t="shared" si="49"/>
        <v>#N/A</v>
      </c>
      <c r="BD16" s="7" t="e">
        <f t="shared" si="50"/>
        <v>#N/A</v>
      </c>
      <c r="BE16" s="6" t="e">
        <f t="shared" si="51"/>
        <v>#N/A</v>
      </c>
      <c r="BF16" s="5" t="e">
        <f t="shared" si="52"/>
        <v>#N/A</v>
      </c>
      <c r="BG16" s="6" t="e">
        <f t="shared" si="53"/>
        <v>#N/A</v>
      </c>
      <c r="BH16" s="7" t="e">
        <f t="shared" si="54"/>
        <v>#N/A</v>
      </c>
      <c r="BI16" s="6" t="e">
        <f t="shared" si="55"/>
        <v>#N/A</v>
      </c>
      <c r="BJ16" s="7" t="e">
        <f t="shared" si="56"/>
        <v>#N/A</v>
      </c>
      <c r="BK16" s="6" t="e">
        <f t="shared" si="57"/>
        <v>#N/A</v>
      </c>
      <c r="BL16" s="5" t="e">
        <f t="shared" si="58"/>
        <v>#N/A</v>
      </c>
      <c r="BM16" s="6" t="e">
        <f t="shared" si="59"/>
        <v>#N/A</v>
      </c>
      <c r="BN16" s="7" t="e">
        <f t="shared" si="60"/>
        <v>#N/A</v>
      </c>
      <c r="BO16" s="6" t="e">
        <f t="shared" si="61"/>
        <v>#N/A</v>
      </c>
      <c r="BP16" s="7" t="e">
        <f t="shared" si="62"/>
        <v>#N/A</v>
      </c>
      <c r="BQ16" s="6" t="e">
        <f t="shared" si="63"/>
        <v>#N/A</v>
      </c>
      <c r="BR16" s="5" t="e">
        <f t="shared" si="64"/>
        <v>#N/A</v>
      </c>
      <c r="BS16" s="6" t="e">
        <f t="shared" si="65"/>
        <v>#N/A</v>
      </c>
      <c r="BT16" s="7" t="e">
        <f t="shared" si="66"/>
        <v>#N/A</v>
      </c>
      <c r="BU16" s="6" t="e">
        <f t="shared" si="67"/>
        <v>#N/A</v>
      </c>
      <c r="BV16" s="7" t="e">
        <f t="shared" si="68"/>
        <v>#N/A</v>
      </c>
      <c r="BW16" s="6" t="e">
        <f t="shared" si="69"/>
        <v>#N/A</v>
      </c>
      <c r="BX16" s="5" t="e">
        <f t="shared" si="70"/>
        <v>#N/A</v>
      </c>
      <c r="BY16" s="6" t="e">
        <f t="shared" si="71"/>
        <v>#N/A</v>
      </c>
      <c r="BZ16" s="7" t="e">
        <f t="shared" si="72"/>
        <v>#N/A</v>
      </c>
      <c r="CA16" s="6" t="e">
        <f t="shared" si="73"/>
        <v>#N/A</v>
      </c>
      <c r="CB16" s="7" t="e">
        <f t="shared" si="74"/>
        <v>#N/A</v>
      </c>
      <c r="CC16" s="6" t="e">
        <f t="shared" si="75"/>
        <v>#N/A</v>
      </c>
      <c r="CD16" s="5" t="e">
        <f t="shared" si="76"/>
        <v>#N/A</v>
      </c>
      <c r="CE16" s="6" t="e">
        <f t="shared" si="77"/>
        <v>#N/A</v>
      </c>
      <c r="CF16" s="7" t="e">
        <f t="shared" si="78"/>
        <v>#N/A</v>
      </c>
      <c r="CG16" s="6" t="e">
        <f t="shared" si="79"/>
        <v>#N/A</v>
      </c>
      <c r="CH16" s="7" t="e">
        <f t="shared" si="80"/>
        <v>#N/A</v>
      </c>
      <c r="CI16" s="6" t="e">
        <f t="shared" si="81"/>
        <v>#N/A</v>
      </c>
      <c r="CJ16" s="5" t="e">
        <f t="shared" si="82"/>
        <v>#N/A</v>
      </c>
      <c r="CK16" s="6" t="e">
        <f t="shared" si="83"/>
        <v>#N/A</v>
      </c>
      <c r="CL16" s="7" t="e">
        <f t="shared" si="84"/>
        <v>#N/A</v>
      </c>
      <c r="CM16" s="6" t="e">
        <f t="shared" si="85"/>
        <v>#N/A</v>
      </c>
      <c r="CN16" s="7" t="e">
        <f t="shared" si="86"/>
        <v>#N/A</v>
      </c>
      <c r="CO16" s="6" t="e">
        <f t="shared" si="87"/>
        <v>#N/A</v>
      </c>
      <c r="CP16" s="5" t="e">
        <f t="shared" si="88"/>
        <v>#N/A</v>
      </c>
      <c r="CQ16" s="6" t="e">
        <f t="shared" si="89"/>
        <v>#N/A</v>
      </c>
      <c r="CR16" s="7" t="e">
        <f t="shared" si="90"/>
        <v>#N/A</v>
      </c>
      <c r="CS16" s="7" t="e">
        <f t="shared" si="90"/>
        <v>#N/A</v>
      </c>
      <c r="CT16" s="7" t="e">
        <f t="shared" si="90"/>
        <v>#N/A</v>
      </c>
      <c r="CU16" s="7" t="e">
        <f t="shared" si="90"/>
        <v>#N/A</v>
      </c>
      <c r="CV16" s="5" t="e">
        <f t="shared" si="91"/>
        <v>#N/A</v>
      </c>
      <c r="CW16" s="6" t="e">
        <f t="shared" si="92"/>
        <v>#N/A</v>
      </c>
      <c r="CY16" s="7" t="e">
        <v>#N/A</v>
      </c>
      <c r="CZ16" s="5" t="e">
        <f t="array" ref="CZ16">Summary_UpperBound</f>
        <v>#N/A</v>
      </c>
      <c r="DA16" s="6" t="e">
        <f>IF(ROUND(CZ16-CY16,0)=0,1/IF(Summary!$B$7="minutes",1,60),CZ16-CY16)</f>
        <v>#N/A</v>
      </c>
    </row>
    <row r="17" spans="1:105" x14ac:dyDescent="0.35">
      <c r="A17" s="7" t="str">
        <f>'Data Validation (Hide)'!B14</f>
        <v>Caseload 13</v>
      </c>
      <c r="B17" s="19" t="e">
        <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(Hide)'!$F$3:$T$3,0)),'SPC Backing (Hide)'!$AO$3)</f>
        <v>#N/A</v>
      </c>
      <c r="C17" s="30" t="e">
        <f>IF(_xlfn.PERCENTILE.INC(INDEX('SPC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(Hide)'!$F$3:$T$3,0)),0.85)=B17,_xlfn.PERCENTILE.INC(INDEX('SPC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(Hide)'!$F$3:$T$3,0)),0.85)+1,_xlfn.PERCENTILE.INC(INDEX('SPC Backing (Hide)'!$F$4:$T$263,MATCH(SPC!$B$13,IF(Setup!$B$11="Weekly",'SPC Backing (Hide)'!$B$4:$B$263,'SPC Backing (Hide)'!$E$4:$E$263),0),MATCH('Required Capacity (Hide)'!$A17,'SPC Backing (Hide)'!$F$3:$T$3,0)):INDEX('SPC Backing (Hide)'!$F$4:$T$263,MATCH(SPC!$B$14,IF(Setup!$B$11="Weekly",'SPC Backing (Hide)'!$B$4:$B$263,'SPC Backing (Hide)'!$E$4:$E$263),0),MATCH('Required Capacity (Hide)'!$A17,'SPC Backing (Hide)'!$F$3:$T$3,0)),0.85))</f>
        <v>#N/A</v>
      </c>
      <c r="E17" s="12">
        <f t="shared" ca="1" si="93"/>
        <v>44312</v>
      </c>
      <c r="F17" s="7" t="e">
        <f t="shared" si="0"/>
        <v>#N/A</v>
      </c>
      <c r="G17" s="6" t="e">
        <f t="shared" si="1"/>
        <v>#N/A</v>
      </c>
      <c r="H17" s="7" t="e">
        <f t="shared" si="2"/>
        <v>#N/A</v>
      </c>
      <c r="I17" s="6" t="e">
        <f t="shared" si="3"/>
        <v>#N/A</v>
      </c>
      <c r="J17" s="5" t="e">
        <f t="shared" si="4"/>
        <v>#N/A</v>
      </c>
      <c r="K17" s="6" t="e">
        <f t="shared" si="5"/>
        <v>#N/A</v>
      </c>
      <c r="L17" s="7" t="e">
        <f t="shared" si="6"/>
        <v>#N/A</v>
      </c>
      <c r="M17" s="6" t="e">
        <f t="shared" si="7"/>
        <v>#N/A</v>
      </c>
      <c r="N17" s="7" t="e">
        <f t="shared" si="8"/>
        <v>#N/A</v>
      </c>
      <c r="O17" s="6" t="e">
        <f t="shared" si="9"/>
        <v>#N/A</v>
      </c>
      <c r="P17" s="5" t="e">
        <f t="shared" si="10"/>
        <v>#N/A</v>
      </c>
      <c r="Q17" s="6" t="e">
        <f t="shared" si="11"/>
        <v>#N/A</v>
      </c>
      <c r="R17" s="7" t="e">
        <f t="shared" si="12"/>
        <v>#N/A</v>
      </c>
      <c r="S17" s="6" t="e">
        <f t="shared" si="13"/>
        <v>#N/A</v>
      </c>
      <c r="T17" s="7" t="e">
        <f t="shared" si="14"/>
        <v>#N/A</v>
      </c>
      <c r="U17" s="6" t="e">
        <f t="shared" si="15"/>
        <v>#N/A</v>
      </c>
      <c r="V17" s="5" t="e">
        <f t="shared" si="16"/>
        <v>#N/A</v>
      </c>
      <c r="W17" s="6" t="e">
        <f t="shared" si="17"/>
        <v>#N/A</v>
      </c>
      <c r="X17" s="7" t="e">
        <f t="shared" si="18"/>
        <v>#N/A</v>
      </c>
      <c r="Y17" s="6" t="e">
        <f t="shared" si="19"/>
        <v>#N/A</v>
      </c>
      <c r="Z17" s="7" t="e">
        <f t="shared" si="20"/>
        <v>#N/A</v>
      </c>
      <c r="AA17" s="6" t="e">
        <f t="shared" si="21"/>
        <v>#N/A</v>
      </c>
      <c r="AB17" s="5" t="e">
        <f t="shared" si="22"/>
        <v>#N/A</v>
      </c>
      <c r="AC17" s="6" t="e">
        <f t="shared" si="23"/>
        <v>#N/A</v>
      </c>
      <c r="AD17" s="7" t="e">
        <f t="shared" si="24"/>
        <v>#N/A</v>
      </c>
      <c r="AE17" s="6" t="e">
        <f t="shared" si="25"/>
        <v>#N/A</v>
      </c>
      <c r="AF17" s="7" t="e">
        <f t="shared" si="26"/>
        <v>#N/A</v>
      </c>
      <c r="AG17" s="6" t="e">
        <f t="shared" si="27"/>
        <v>#N/A</v>
      </c>
      <c r="AH17" s="5" t="e">
        <f t="shared" si="28"/>
        <v>#N/A</v>
      </c>
      <c r="AI17" s="6" t="e">
        <f t="shared" si="29"/>
        <v>#N/A</v>
      </c>
      <c r="AJ17" s="7" t="e">
        <f t="shared" si="30"/>
        <v>#N/A</v>
      </c>
      <c r="AK17" s="6" t="e">
        <f t="shared" si="31"/>
        <v>#N/A</v>
      </c>
      <c r="AL17" s="7" t="e">
        <f t="shared" si="32"/>
        <v>#N/A</v>
      </c>
      <c r="AM17" s="6" t="e">
        <f t="shared" si="33"/>
        <v>#N/A</v>
      </c>
      <c r="AN17" s="5" t="e">
        <f t="shared" si="34"/>
        <v>#N/A</v>
      </c>
      <c r="AO17" s="6" t="e">
        <f t="shared" si="35"/>
        <v>#N/A</v>
      </c>
      <c r="AP17" s="7" t="e">
        <f t="shared" si="36"/>
        <v>#N/A</v>
      </c>
      <c r="AQ17" s="6" t="e">
        <f t="shared" si="37"/>
        <v>#N/A</v>
      </c>
      <c r="AR17" s="7" t="e">
        <f t="shared" si="38"/>
        <v>#N/A</v>
      </c>
      <c r="AS17" s="6" t="e">
        <f t="shared" si="39"/>
        <v>#N/A</v>
      </c>
      <c r="AT17" s="5" t="e">
        <f t="shared" si="40"/>
        <v>#N/A</v>
      </c>
      <c r="AU17" s="6" t="e">
        <f t="shared" si="41"/>
        <v>#N/A</v>
      </c>
      <c r="AV17" s="7" t="e">
        <f t="shared" si="42"/>
        <v>#N/A</v>
      </c>
      <c r="AW17" s="6" t="e">
        <f t="shared" si="43"/>
        <v>#N/A</v>
      </c>
      <c r="AX17" s="7" t="e">
        <f t="shared" si="44"/>
        <v>#N/A</v>
      </c>
      <c r="AY17" s="6" t="e">
        <f t="shared" si="45"/>
        <v>#N/A</v>
      </c>
      <c r="AZ17" s="5" t="e">
        <f t="shared" si="46"/>
        <v>#N/A</v>
      </c>
      <c r="BA17" s="6" t="e">
        <f t="shared" si="47"/>
        <v>#N/A</v>
      </c>
      <c r="BB17" s="7" t="e">
        <f t="shared" si="48"/>
        <v>#N/A</v>
      </c>
      <c r="BC17" s="6" t="e">
        <f t="shared" si="49"/>
        <v>#N/A</v>
      </c>
      <c r="BD17" s="7" t="e">
        <f t="shared" si="50"/>
        <v>#N/A</v>
      </c>
      <c r="BE17" s="6" t="e">
        <f t="shared" si="51"/>
        <v>#N/A</v>
      </c>
      <c r="BF17" s="5" t="e">
        <f t="shared" si="52"/>
        <v>#N/A</v>
      </c>
      <c r="BG17" s="6" t="e">
        <f t="shared" si="53"/>
        <v>#N/A</v>
      </c>
      <c r="BH17" s="7" t="e">
        <f t="shared" si="54"/>
        <v>#N/A</v>
      </c>
      <c r="BI17" s="6" t="e">
        <f t="shared" si="55"/>
        <v>#N/A</v>
      </c>
      <c r="BJ17" s="7" t="e">
        <f t="shared" si="56"/>
        <v>#N/A</v>
      </c>
      <c r="BK17" s="6" t="e">
        <f t="shared" si="57"/>
        <v>#N/A</v>
      </c>
      <c r="BL17" s="5" t="e">
        <f t="shared" si="58"/>
        <v>#N/A</v>
      </c>
      <c r="BM17" s="6" t="e">
        <f t="shared" si="59"/>
        <v>#N/A</v>
      </c>
      <c r="BN17" s="7" t="e">
        <f t="shared" si="60"/>
        <v>#N/A</v>
      </c>
      <c r="BO17" s="6" t="e">
        <f t="shared" si="61"/>
        <v>#N/A</v>
      </c>
      <c r="BP17" s="7" t="e">
        <f t="shared" si="62"/>
        <v>#N/A</v>
      </c>
      <c r="BQ17" s="6" t="e">
        <f t="shared" si="63"/>
        <v>#N/A</v>
      </c>
      <c r="BR17" s="5" t="e">
        <f t="shared" si="64"/>
        <v>#N/A</v>
      </c>
      <c r="BS17" s="6" t="e">
        <f t="shared" si="65"/>
        <v>#N/A</v>
      </c>
      <c r="BT17" s="7" t="e">
        <f t="shared" si="66"/>
        <v>#N/A</v>
      </c>
      <c r="BU17" s="6" t="e">
        <f t="shared" si="67"/>
        <v>#N/A</v>
      </c>
      <c r="BV17" s="7" t="e">
        <f t="shared" si="68"/>
        <v>#N/A</v>
      </c>
      <c r="BW17" s="6" t="e">
        <f t="shared" si="69"/>
        <v>#N/A</v>
      </c>
      <c r="BX17" s="5" t="e">
        <f t="shared" si="70"/>
        <v>#N/A</v>
      </c>
      <c r="BY17" s="6" t="e">
        <f t="shared" si="71"/>
        <v>#N/A</v>
      </c>
      <c r="BZ17" s="7" t="e">
        <f t="shared" si="72"/>
        <v>#N/A</v>
      </c>
      <c r="CA17" s="6" t="e">
        <f t="shared" si="73"/>
        <v>#N/A</v>
      </c>
      <c r="CB17" s="7" t="e">
        <f t="shared" si="74"/>
        <v>#N/A</v>
      </c>
      <c r="CC17" s="6" t="e">
        <f t="shared" si="75"/>
        <v>#N/A</v>
      </c>
      <c r="CD17" s="5" t="e">
        <f t="shared" si="76"/>
        <v>#N/A</v>
      </c>
      <c r="CE17" s="6" t="e">
        <f t="shared" si="77"/>
        <v>#N/A</v>
      </c>
      <c r="CF17" s="7" t="e">
        <f t="shared" si="78"/>
        <v>#N/A</v>
      </c>
      <c r="CG17" s="6" t="e">
        <f t="shared" si="79"/>
        <v>#N/A</v>
      </c>
      <c r="CH17" s="7" t="e">
        <f t="shared" si="80"/>
        <v>#N/A</v>
      </c>
      <c r="CI17" s="6" t="e">
        <f t="shared" si="81"/>
        <v>#N/A</v>
      </c>
      <c r="CJ17" s="5" t="e">
        <f t="shared" si="82"/>
        <v>#N/A</v>
      </c>
      <c r="CK17" s="6" t="e">
        <f t="shared" si="83"/>
        <v>#N/A</v>
      </c>
      <c r="CL17" s="7" t="e">
        <f t="shared" si="84"/>
        <v>#N/A</v>
      </c>
      <c r="CM17" s="6" t="e">
        <f t="shared" si="85"/>
        <v>#N/A</v>
      </c>
      <c r="CN17" s="7" t="e">
        <f t="shared" si="86"/>
        <v>#N/A</v>
      </c>
      <c r="CO17" s="6" t="e">
        <f t="shared" si="87"/>
        <v>#N/A</v>
      </c>
      <c r="CP17" s="5" t="e">
        <f t="shared" si="88"/>
        <v>#N/A</v>
      </c>
      <c r="CQ17" s="6" t="e">
        <f t="shared" si="89"/>
        <v>#N/A</v>
      </c>
      <c r="CR17" s="7" t="e">
        <f t="shared" si="90"/>
        <v>#N/A</v>
      </c>
      <c r="CS17" s="7" t="e">
        <f t="shared" si="90"/>
        <v>#N/A</v>
      </c>
      <c r="CT17" s="7" t="e">
        <f t="shared" si="90"/>
        <v>#N/A</v>
      </c>
      <c r="CU17" s="7" t="e">
        <f t="shared" si="90"/>
        <v>#N/A</v>
      </c>
      <c r="CV17" s="5" t="e">
        <f t="shared" si="91"/>
        <v>#N/A</v>
      </c>
      <c r="CW17" s="6" t="e">
        <f t="shared" si="92"/>
        <v>#N/A</v>
      </c>
      <c r="CY17" s="7" t="e">
        <v>#N/A</v>
      </c>
      <c r="CZ17" s="5" t="e">
        <f t="array" ref="CZ17">Summary_UpperBound</f>
        <v>#N/A</v>
      </c>
      <c r="DA17" s="6" t="e">
        <f>IF(ROUND(CZ17-CY17,0)=0,1/IF(Summary!$B$7="minutes",1,60),CZ17-CY17)</f>
        <v>#N/A</v>
      </c>
    </row>
    <row r="18" spans="1:105" x14ac:dyDescent="0.35">
      <c r="A18" s="7" t="str">
        <f>'Data Validation (Hide)'!B15</f>
        <v>Caseload 14</v>
      </c>
      <c r="B18" s="19" t="e">
        <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(Hide)'!$F$3:$T$3,0)),'SPC Backing (Hide)'!$AO$3)</f>
        <v>#N/A</v>
      </c>
      <c r="C18" s="30" t="e">
        <f>IF(_xlfn.PERCENTILE.INC(INDEX('SPC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(Hide)'!$F$3:$T$3,0)),0.85)=B18,_xlfn.PERCENTILE.INC(INDEX('SPC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(Hide)'!$F$3:$T$3,0)),0.85)+1,_xlfn.PERCENTILE.INC(INDEX('SPC Backing (Hide)'!$F$4:$T$263,MATCH(SPC!$B$13,IF(Setup!$B$11="Weekly",'SPC Backing (Hide)'!$B$4:$B$263,'SPC Backing (Hide)'!$E$4:$E$263),0),MATCH('Required Capacity (Hide)'!$A18,'SPC Backing (Hide)'!$F$3:$T$3,0)):INDEX('SPC Backing (Hide)'!$F$4:$T$263,MATCH(SPC!$B$14,IF(Setup!$B$11="Weekly",'SPC Backing (Hide)'!$B$4:$B$263,'SPC Backing (Hide)'!$E$4:$E$263),0),MATCH('Required Capacity (Hide)'!$A18,'SPC Backing (Hide)'!$F$3:$T$3,0)),0.85))</f>
        <v>#N/A</v>
      </c>
      <c r="E18" s="12">
        <f t="shared" ca="1" si="93"/>
        <v>44319</v>
      </c>
      <c r="F18" s="7" t="e">
        <f t="shared" si="0"/>
        <v>#N/A</v>
      </c>
      <c r="G18" s="6" t="e">
        <f t="shared" si="1"/>
        <v>#N/A</v>
      </c>
      <c r="H18" s="7" t="e">
        <f t="shared" si="2"/>
        <v>#N/A</v>
      </c>
      <c r="I18" s="6" t="e">
        <f t="shared" si="3"/>
        <v>#N/A</v>
      </c>
      <c r="J18" s="5" t="e">
        <f t="shared" si="4"/>
        <v>#N/A</v>
      </c>
      <c r="K18" s="6" t="e">
        <f t="shared" si="5"/>
        <v>#N/A</v>
      </c>
      <c r="L18" s="7" t="e">
        <f t="shared" si="6"/>
        <v>#N/A</v>
      </c>
      <c r="M18" s="6" t="e">
        <f t="shared" si="7"/>
        <v>#N/A</v>
      </c>
      <c r="N18" s="7" t="e">
        <f t="shared" si="8"/>
        <v>#N/A</v>
      </c>
      <c r="O18" s="6" t="e">
        <f t="shared" si="9"/>
        <v>#N/A</v>
      </c>
      <c r="P18" s="5" t="e">
        <f t="shared" si="10"/>
        <v>#N/A</v>
      </c>
      <c r="Q18" s="6" t="e">
        <f t="shared" si="11"/>
        <v>#N/A</v>
      </c>
      <c r="R18" s="7" t="e">
        <f t="shared" si="12"/>
        <v>#N/A</v>
      </c>
      <c r="S18" s="6" t="e">
        <f t="shared" si="13"/>
        <v>#N/A</v>
      </c>
      <c r="T18" s="7" t="e">
        <f t="shared" si="14"/>
        <v>#N/A</v>
      </c>
      <c r="U18" s="6" t="e">
        <f t="shared" si="15"/>
        <v>#N/A</v>
      </c>
      <c r="V18" s="5" t="e">
        <f t="shared" si="16"/>
        <v>#N/A</v>
      </c>
      <c r="W18" s="6" t="e">
        <f t="shared" si="17"/>
        <v>#N/A</v>
      </c>
      <c r="X18" s="7" t="e">
        <f t="shared" si="18"/>
        <v>#N/A</v>
      </c>
      <c r="Y18" s="6" t="e">
        <f t="shared" si="19"/>
        <v>#N/A</v>
      </c>
      <c r="Z18" s="7" t="e">
        <f t="shared" si="20"/>
        <v>#N/A</v>
      </c>
      <c r="AA18" s="6" t="e">
        <f t="shared" si="21"/>
        <v>#N/A</v>
      </c>
      <c r="AB18" s="5" t="e">
        <f t="shared" si="22"/>
        <v>#N/A</v>
      </c>
      <c r="AC18" s="6" t="e">
        <f t="shared" si="23"/>
        <v>#N/A</v>
      </c>
      <c r="AD18" s="7" t="e">
        <f t="shared" si="24"/>
        <v>#N/A</v>
      </c>
      <c r="AE18" s="6" t="e">
        <f t="shared" si="25"/>
        <v>#N/A</v>
      </c>
      <c r="AF18" s="7" t="e">
        <f t="shared" si="26"/>
        <v>#N/A</v>
      </c>
      <c r="AG18" s="6" t="e">
        <f t="shared" si="27"/>
        <v>#N/A</v>
      </c>
      <c r="AH18" s="5" t="e">
        <f t="shared" si="28"/>
        <v>#N/A</v>
      </c>
      <c r="AI18" s="6" t="e">
        <f t="shared" si="29"/>
        <v>#N/A</v>
      </c>
      <c r="AJ18" s="7" t="e">
        <f t="shared" si="30"/>
        <v>#N/A</v>
      </c>
      <c r="AK18" s="6" t="e">
        <f t="shared" si="31"/>
        <v>#N/A</v>
      </c>
      <c r="AL18" s="7" t="e">
        <f t="shared" si="32"/>
        <v>#N/A</v>
      </c>
      <c r="AM18" s="6" t="e">
        <f t="shared" si="33"/>
        <v>#N/A</v>
      </c>
      <c r="AN18" s="5" t="e">
        <f t="shared" si="34"/>
        <v>#N/A</v>
      </c>
      <c r="AO18" s="6" t="e">
        <f t="shared" si="35"/>
        <v>#N/A</v>
      </c>
      <c r="AP18" s="7" t="e">
        <f t="shared" si="36"/>
        <v>#N/A</v>
      </c>
      <c r="AQ18" s="6" t="e">
        <f t="shared" si="37"/>
        <v>#N/A</v>
      </c>
      <c r="AR18" s="7" t="e">
        <f t="shared" si="38"/>
        <v>#N/A</v>
      </c>
      <c r="AS18" s="6" t="e">
        <f t="shared" si="39"/>
        <v>#N/A</v>
      </c>
      <c r="AT18" s="5" t="e">
        <f t="shared" si="40"/>
        <v>#N/A</v>
      </c>
      <c r="AU18" s="6" t="e">
        <f t="shared" si="41"/>
        <v>#N/A</v>
      </c>
      <c r="AV18" s="7" t="e">
        <f t="shared" si="42"/>
        <v>#N/A</v>
      </c>
      <c r="AW18" s="6" t="e">
        <f t="shared" si="43"/>
        <v>#N/A</v>
      </c>
      <c r="AX18" s="7" t="e">
        <f t="shared" si="44"/>
        <v>#N/A</v>
      </c>
      <c r="AY18" s="6" t="e">
        <f t="shared" si="45"/>
        <v>#N/A</v>
      </c>
      <c r="AZ18" s="5" t="e">
        <f t="shared" si="46"/>
        <v>#N/A</v>
      </c>
      <c r="BA18" s="6" t="e">
        <f t="shared" si="47"/>
        <v>#N/A</v>
      </c>
      <c r="BB18" s="7" t="e">
        <f t="shared" si="48"/>
        <v>#N/A</v>
      </c>
      <c r="BC18" s="6" t="e">
        <f t="shared" si="49"/>
        <v>#N/A</v>
      </c>
      <c r="BD18" s="7" t="e">
        <f t="shared" si="50"/>
        <v>#N/A</v>
      </c>
      <c r="BE18" s="6" t="e">
        <f t="shared" si="51"/>
        <v>#N/A</v>
      </c>
      <c r="BF18" s="5" t="e">
        <f t="shared" si="52"/>
        <v>#N/A</v>
      </c>
      <c r="BG18" s="6" t="e">
        <f t="shared" si="53"/>
        <v>#N/A</v>
      </c>
      <c r="BH18" s="7" t="e">
        <f t="shared" si="54"/>
        <v>#N/A</v>
      </c>
      <c r="BI18" s="6" t="e">
        <f t="shared" si="55"/>
        <v>#N/A</v>
      </c>
      <c r="BJ18" s="7" t="e">
        <f t="shared" si="56"/>
        <v>#N/A</v>
      </c>
      <c r="BK18" s="6" t="e">
        <f t="shared" si="57"/>
        <v>#N/A</v>
      </c>
      <c r="BL18" s="5" t="e">
        <f t="shared" si="58"/>
        <v>#N/A</v>
      </c>
      <c r="BM18" s="6" t="e">
        <f t="shared" si="59"/>
        <v>#N/A</v>
      </c>
      <c r="BN18" s="7" t="e">
        <f t="shared" si="60"/>
        <v>#N/A</v>
      </c>
      <c r="BO18" s="6" t="e">
        <f t="shared" si="61"/>
        <v>#N/A</v>
      </c>
      <c r="BP18" s="7" t="e">
        <f t="shared" si="62"/>
        <v>#N/A</v>
      </c>
      <c r="BQ18" s="6" t="e">
        <f t="shared" si="63"/>
        <v>#N/A</v>
      </c>
      <c r="BR18" s="5" t="e">
        <f t="shared" si="64"/>
        <v>#N/A</v>
      </c>
      <c r="BS18" s="6" t="e">
        <f t="shared" si="65"/>
        <v>#N/A</v>
      </c>
      <c r="BT18" s="7" t="e">
        <f t="shared" si="66"/>
        <v>#N/A</v>
      </c>
      <c r="BU18" s="6" t="e">
        <f t="shared" si="67"/>
        <v>#N/A</v>
      </c>
      <c r="BV18" s="7" t="e">
        <f t="shared" si="68"/>
        <v>#N/A</v>
      </c>
      <c r="BW18" s="6" t="e">
        <f t="shared" si="69"/>
        <v>#N/A</v>
      </c>
      <c r="BX18" s="5" t="e">
        <f t="shared" si="70"/>
        <v>#N/A</v>
      </c>
      <c r="BY18" s="6" t="e">
        <f t="shared" si="71"/>
        <v>#N/A</v>
      </c>
      <c r="BZ18" s="7" t="e">
        <f t="shared" si="72"/>
        <v>#N/A</v>
      </c>
      <c r="CA18" s="6" t="e">
        <f t="shared" si="73"/>
        <v>#N/A</v>
      </c>
      <c r="CB18" s="7" t="e">
        <f t="shared" si="74"/>
        <v>#N/A</v>
      </c>
      <c r="CC18" s="6" t="e">
        <f t="shared" si="75"/>
        <v>#N/A</v>
      </c>
      <c r="CD18" s="5" t="e">
        <f t="shared" si="76"/>
        <v>#N/A</v>
      </c>
      <c r="CE18" s="6" t="e">
        <f t="shared" si="77"/>
        <v>#N/A</v>
      </c>
      <c r="CF18" s="7" t="e">
        <f t="shared" si="78"/>
        <v>#N/A</v>
      </c>
      <c r="CG18" s="6" t="e">
        <f t="shared" si="79"/>
        <v>#N/A</v>
      </c>
      <c r="CH18" s="7" t="e">
        <f t="shared" si="80"/>
        <v>#N/A</v>
      </c>
      <c r="CI18" s="6" t="e">
        <f t="shared" si="81"/>
        <v>#N/A</v>
      </c>
      <c r="CJ18" s="5" t="e">
        <f t="shared" si="82"/>
        <v>#N/A</v>
      </c>
      <c r="CK18" s="6" t="e">
        <f t="shared" si="83"/>
        <v>#N/A</v>
      </c>
      <c r="CL18" s="7" t="e">
        <f t="shared" si="84"/>
        <v>#N/A</v>
      </c>
      <c r="CM18" s="6" t="e">
        <f t="shared" si="85"/>
        <v>#N/A</v>
      </c>
      <c r="CN18" s="7" t="e">
        <f t="shared" si="86"/>
        <v>#N/A</v>
      </c>
      <c r="CO18" s="6" t="e">
        <f t="shared" si="87"/>
        <v>#N/A</v>
      </c>
      <c r="CP18" s="5" t="e">
        <f t="shared" si="88"/>
        <v>#N/A</v>
      </c>
      <c r="CQ18" s="6" t="e">
        <f t="shared" si="89"/>
        <v>#N/A</v>
      </c>
      <c r="CR18" s="7" t="e">
        <f t="shared" si="90"/>
        <v>#N/A</v>
      </c>
      <c r="CS18" s="7" t="e">
        <f t="shared" si="90"/>
        <v>#N/A</v>
      </c>
      <c r="CT18" s="7" t="e">
        <f t="shared" si="90"/>
        <v>#N/A</v>
      </c>
      <c r="CU18" s="7" t="e">
        <f t="shared" si="90"/>
        <v>#N/A</v>
      </c>
      <c r="CV18" s="5" t="e">
        <f t="shared" si="91"/>
        <v>#N/A</v>
      </c>
      <c r="CW18" s="6" t="e">
        <f t="shared" si="92"/>
        <v>#N/A</v>
      </c>
      <c r="CY18" s="7" t="e">
        <v>#N/A</v>
      </c>
      <c r="CZ18" s="5" t="e">
        <f t="array" ref="CZ18">Summary_UpperBound</f>
        <v>#N/A</v>
      </c>
      <c r="DA18" s="6" t="e">
        <f>IF(ROUND(CZ18-CY18,0)=0,1/IF(Summary!$B$7="minutes",1,60),CZ18-CY18)</f>
        <v>#N/A</v>
      </c>
    </row>
    <row r="19" spans="1:105" ht="15" thickBot="1" x14ac:dyDescent="0.4">
      <c r="A19" s="8" t="str">
        <f>'Data Validation (Hide)'!B16</f>
        <v>Caseload 15</v>
      </c>
      <c r="B19" s="31" t="e">
        <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(Hide)'!$F$3:$T$3,0)),'SPC Backing (Hide)'!$AO$3)</f>
        <v>#N/A</v>
      </c>
      <c r="C19" s="32" t="e">
        <f>IF(_xlfn.PERCENTILE.INC(INDEX('SPC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(Hide)'!$F$3:$T$3,0)),0.85)=B19,_xlfn.PERCENTILE.INC(INDEX('SPC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(Hide)'!$F$3:$T$3,0)),0.85)+1,_xlfn.PERCENTILE.INC(INDEX('SPC Backing (Hide)'!$F$4:$T$263,MATCH(SPC!$B$13,IF(Setup!$B$11="Weekly",'SPC Backing (Hide)'!$B$4:$B$263,'SPC Backing (Hide)'!$E$4:$E$263),0),MATCH('Required Capacity (Hide)'!$A19,'SPC Backing (Hide)'!$F$3:$T$3,0)):INDEX('SPC Backing (Hide)'!$F$4:$T$263,MATCH(SPC!$B$14,IF(Setup!$B$11="Weekly",'SPC Backing (Hide)'!$B$4:$B$263,'SPC Backing (Hide)'!$E$4:$E$263),0),MATCH('Required Capacity (Hide)'!$A19,'SPC Backing (Hide)'!$F$3:$T$3,0)),0.85))</f>
        <v>#N/A</v>
      </c>
      <c r="E19" s="12">
        <f t="shared" ca="1" si="93"/>
        <v>44326</v>
      </c>
      <c r="F19" s="7" t="e">
        <f t="shared" si="0"/>
        <v>#N/A</v>
      </c>
      <c r="G19" s="6" t="e">
        <f t="shared" si="1"/>
        <v>#N/A</v>
      </c>
      <c r="H19" s="7" t="e">
        <f t="shared" si="2"/>
        <v>#N/A</v>
      </c>
      <c r="I19" s="6" t="e">
        <f t="shared" si="3"/>
        <v>#N/A</v>
      </c>
      <c r="J19" s="5" t="e">
        <f t="shared" si="4"/>
        <v>#N/A</v>
      </c>
      <c r="K19" s="6" t="e">
        <f t="shared" si="5"/>
        <v>#N/A</v>
      </c>
      <c r="L19" s="7" t="e">
        <f t="shared" si="6"/>
        <v>#N/A</v>
      </c>
      <c r="M19" s="6" t="e">
        <f t="shared" si="7"/>
        <v>#N/A</v>
      </c>
      <c r="N19" s="7" t="e">
        <f t="shared" si="8"/>
        <v>#N/A</v>
      </c>
      <c r="O19" s="6" t="e">
        <f t="shared" si="9"/>
        <v>#N/A</v>
      </c>
      <c r="P19" s="5" t="e">
        <f t="shared" si="10"/>
        <v>#N/A</v>
      </c>
      <c r="Q19" s="6" t="e">
        <f t="shared" si="11"/>
        <v>#N/A</v>
      </c>
      <c r="R19" s="7" t="e">
        <f t="shared" si="12"/>
        <v>#N/A</v>
      </c>
      <c r="S19" s="6" t="e">
        <f t="shared" si="13"/>
        <v>#N/A</v>
      </c>
      <c r="T19" s="7" t="e">
        <f t="shared" si="14"/>
        <v>#N/A</v>
      </c>
      <c r="U19" s="6" t="e">
        <f t="shared" si="15"/>
        <v>#N/A</v>
      </c>
      <c r="V19" s="5" t="e">
        <f t="shared" si="16"/>
        <v>#N/A</v>
      </c>
      <c r="W19" s="6" t="e">
        <f t="shared" si="17"/>
        <v>#N/A</v>
      </c>
      <c r="X19" s="7" t="e">
        <f t="shared" si="18"/>
        <v>#N/A</v>
      </c>
      <c r="Y19" s="6" t="e">
        <f t="shared" si="19"/>
        <v>#N/A</v>
      </c>
      <c r="Z19" s="7" t="e">
        <f t="shared" si="20"/>
        <v>#N/A</v>
      </c>
      <c r="AA19" s="6" t="e">
        <f t="shared" si="21"/>
        <v>#N/A</v>
      </c>
      <c r="AB19" s="5" t="e">
        <f t="shared" si="22"/>
        <v>#N/A</v>
      </c>
      <c r="AC19" s="6" t="e">
        <f t="shared" si="23"/>
        <v>#N/A</v>
      </c>
      <c r="AD19" s="7" t="e">
        <f t="shared" si="24"/>
        <v>#N/A</v>
      </c>
      <c r="AE19" s="6" t="e">
        <f t="shared" si="25"/>
        <v>#N/A</v>
      </c>
      <c r="AF19" s="7" t="e">
        <f t="shared" si="26"/>
        <v>#N/A</v>
      </c>
      <c r="AG19" s="6" t="e">
        <f t="shared" si="27"/>
        <v>#N/A</v>
      </c>
      <c r="AH19" s="5" t="e">
        <f t="shared" si="28"/>
        <v>#N/A</v>
      </c>
      <c r="AI19" s="6" t="e">
        <f t="shared" si="29"/>
        <v>#N/A</v>
      </c>
      <c r="AJ19" s="7" t="e">
        <f t="shared" si="30"/>
        <v>#N/A</v>
      </c>
      <c r="AK19" s="6" t="e">
        <f t="shared" si="31"/>
        <v>#N/A</v>
      </c>
      <c r="AL19" s="7" t="e">
        <f t="shared" si="32"/>
        <v>#N/A</v>
      </c>
      <c r="AM19" s="6" t="e">
        <f t="shared" si="33"/>
        <v>#N/A</v>
      </c>
      <c r="AN19" s="5" t="e">
        <f t="shared" si="34"/>
        <v>#N/A</v>
      </c>
      <c r="AO19" s="6" t="e">
        <f t="shared" si="35"/>
        <v>#N/A</v>
      </c>
      <c r="AP19" s="7" t="e">
        <f t="shared" si="36"/>
        <v>#N/A</v>
      </c>
      <c r="AQ19" s="6" t="e">
        <f t="shared" si="37"/>
        <v>#N/A</v>
      </c>
      <c r="AR19" s="7" t="e">
        <f t="shared" si="38"/>
        <v>#N/A</v>
      </c>
      <c r="AS19" s="6" t="e">
        <f t="shared" si="39"/>
        <v>#N/A</v>
      </c>
      <c r="AT19" s="5" t="e">
        <f t="shared" si="40"/>
        <v>#N/A</v>
      </c>
      <c r="AU19" s="6" t="e">
        <f t="shared" si="41"/>
        <v>#N/A</v>
      </c>
      <c r="AV19" s="7" t="e">
        <f t="shared" si="42"/>
        <v>#N/A</v>
      </c>
      <c r="AW19" s="6" t="e">
        <f t="shared" si="43"/>
        <v>#N/A</v>
      </c>
      <c r="AX19" s="7" t="e">
        <f t="shared" si="44"/>
        <v>#N/A</v>
      </c>
      <c r="AY19" s="6" t="e">
        <f t="shared" si="45"/>
        <v>#N/A</v>
      </c>
      <c r="AZ19" s="5" t="e">
        <f t="shared" si="46"/>
        <v>#N/A</v>
      </c>
      <c r="BA19" s="6" t="e">
        <f t="shared" si="47"/>
        <v>#N/A</v>
      </c>
      <c r="BB19" s="7" t="e">
        <f t="shared" si="48"/>
        <v>#N/A</v>
      </c>
      <c r="BC19" s="6" t="e">
        <f t="shared" si="49"/>
        <v>#N/A</v>
      </c>
      <c r="BD19" s="7" t="e">
        <f t="shared" si="50"/>
        <v>#N/A</v>
      </c>
      <c r="BE19" s="6" t="e">
        <f t="shared" si="51"/>
        <v>#N/A</v>
      </c>
      <c r="BF19" s="5" t="e">
        <f t="shared" si="52"/>
        <v>#N/A</v>
      </c>
      <c r="BG19" s="6" t="e">
        <f t="shared" si="53"/>
        <v>#N/A</v>
      </c>
      <c r="BH19" s="7" t="e">
        <f t="shared" si="54"/>
        <v>#N/A</v>
      </c>
      <c r="BI19" s="6" t="e">
        <f t="shared" si="55"/>
        <v>#N/A</v>
      </c>
      <c r="BJ19" s="7" t="e">
        <f t="shared" si="56"/>
        <v>#N/A</v>
      </c>
      <c r="BK19" s="6" t="e">
        <f t="shared" si="57"/>
        <v>#N/A</v>
      </c>
      <c r="BL19" s="5" t="e">
        <f t="shared" si="58"/>
        <v>#N/A</v>
      </c>
      <c r="BM19" s="6" t="e">
        <f t="shared" si="59"/>
        <v>#N/A</v>
      </c>
      <c r="BN19" s="7" t="e">
        <f t="shared" si="60"/>
        <v>#N/A</v>
      </c>
      <c r="BO19" s="6" t="e">
        <f t="shared" si="61"/>
        <v>#N/A</v>
      </c>
      <c r="BP19" s="7" t="e">
        <f t="shared" si="62"/>
        <v>#N/A</v>
      </c>
      <c r="BQ19" s="6" t="e">
        <f t="shared" si="63"/>
        <v>#N/A</v>
      </c>
      <c r="BR19" s="5" t="e">
        <f t="shared" si="64"/>
        <v>#N/A</v>
      </c>
      <c r="BS19" s="6" t="e">
        <f t="shared" si="65"/>
        <v>#N/A</v>
      </c>
      <c r="BT19" s="7" t="e">
        <f t="shared" si="66"/>
        <v>#N/A</v>
      </c>
      <c r="BU19" s="6" t="e">
        <f t="shared" si="67"/>
        <v>#N/A</v>
      </c>
      <c r="BV19" s="7" t="e">
        <f t="shared" si="68"/>
        <v>#N/A</v>
      </c>
      <c r="BW19" s="6" t="e">
        <f t="shared" si="69"/>
        <v>#N/A</v>
      </c>
      <c r="BX19" s="5" t="e">
        <f t="shared" si="70"/>
        <v>#N/A</v>
      </c>
      <c r="BY19" s="6" t="e">
        <f t="shared" si="71"/>
        <v>#N/A</v>
      </c>
      <c r="BZ19" s="7" t="e">
        <f t="shared" si="72"/>
        <v>#N/A</v>
      </c>
      <c r="CA19" s="6" t="e">
        <f t="shared" si="73"/>
        <v>#N/A</v>
      </c>
      <c r="CB19" s="7" t="e">
        <f t="shared" si="74"/>
        <v>#N/A</v>
      </c>
      <c r="CC19" s="6" t="e">
        <f t="shared" si="75"/>
        <v>#N/A</v>
      </c>
      <c r="CD19" s="5" t="e">
        <f t="shared" si="76"/>
        <v>#N/A</v>
      </c>
      <c r="CE19" s="6" t="e">
        <f t="shared" si="77"/>
        <v>#N/A</v>
      </c>
      <c r="CF19" s="7" t="e">
        <f t="shared" si="78"/>
        <v>#N/A</v>
      </c>
      <c r="CG19" s="6" t="e">
        <f t="shared" si="79"/>
        <v>#N/A</v>
      </c>
      <c r="CH19" s="7" t="e">
        <f t="shared" si="80"/>
        <v>#N/A</v>
      </c>
      <c r="CI19" s="6" t="e">
        <f t="shared" si="81"/>
        <v>#N/A</v>
      </c>
      <c r="CJ19" s="5" t="e">
        <f t="shared" si="82"/>
        <v>#N/A</v>
      </c>
      <c r="CK19" s="6" t="e">
        <f t="shared" si="83"/>
        <v>#N/A</v>
      </c>
      <c r="CL19" s="7" t="e">
        <f t="shared" si="84"/>
        <v>#N/A</v>
      </c>
      <c r="CM19" s="6" t="e">
        <f t="shared" si="85"/>
        <v>#N/A</v>
      </c>
      <c r="CN19" s="7" t="e">
        <f t="shared" si="86"/>
        <v>#N/A</v>
      </c>
      <c r="CO19" s="6" t="e">
        <f t="shared" si="87"/>
        <v>#N/A</v>
      </c>
      <c r="CP19" s="5" t="e">
        <f t="shared" si="88"/>
        <v>#N/A</v>
      </c>
      <c r="CQ19" s="6" t="e">
        <f t="shared" si="89"/>
        <v>#N/A</v>
      </c>
      <c r="CR19" s="7" t="e">
        <f t="shared" si="90"/>
        <v>#N/A</v>
      </c>
      <c r="CS19" s="7" t="e">
        <f t="shared" si="90"/>
        <v>#N/A</v>
      </c>
      <c r="CT19" s="7" t="e">
        <f t="shared" si="90"/>
        <v>#N/A</v>
      </c>
      <c r="CU19" s="7" t="e">
        <f t="shared" si="90"/>
        <v>#N/A</v>
      </c>
      <c r="CV19" s="5" t="e">
        <f t="shared" si="91"/>
        <v>#N/A</v>
      </c>
      <c r="CW19" s="6" t="e">
        <f t="shared" si="92"/>
        <v>#N/A</v>
      </c>
      <c r="CY19" s="7" t="e">
        <v>#N/A</v>
      </c>
      <c r="CZ19" s="5" t="e">
        <f t="array" ref="CZ19">Summary_UpperBound</f>
        <v>#N/A</v>
      </c>
      <c r="DA19" s="6" t="e">
        <f>IF(ROUND(CZ19-CY19,0)=0,1/IF(Summary!$B$7="minutes",1,60),CZ19-CY19)</f>
        <v>#N/A</v>
      </c>
    </row>
    <row r="20" spans="1:105" x14ac:dyDescent="0.35">
      <c r="B20" s="14"/>
      <c r="E20" s="12">
        <f t="shared" ca="1" si="93"/>
        <v>44333</v>
      </c>
      <c r="F20" s="7" t="e">
        <f t="shared" si="0"/>
        <v>#N/A</v>
      </c>
      <c r="G20" s="6" t="e">
        <f t="shared" si="1"/>
        <v>#N/A</v>
      </c>
      <c r="H20" s="7" t="e">
        <f t="shared" si="2"/>
        <v>#N/A</v>
      </c>
      <c r="I20" s="6" t="e">
        <f t="shared" si="3"/>
        <v>#N/A</v>
      </c>
      <c r="J20" s="5" t="e">
        <f t="shared" si="4"/>
        <v>#N/A</v>
      </c>
      <c r="K20" s="6" t="e">
        <f t="shared" si="5"/>
        <v>#N/A</v>
      </c>
      <c r="L20" s="7" t="e">
        <f t="shared" si="6"/>
        <v>#N/A</v>
      </c>
      <c r="M20" s="6" t="e">
        <f t="shared" si="7"/>
        <v>#N/A</v>
      </c>
      <c r="N20" s="7" t="e">
        <f t="shared" si="8"/>
        <v>#N/A</v>
      </c>
      <c r="O20" s="6" t="e">
        <f t="shared" si="9"/>
        <v>#N/A</v>
      </c>
      <c r="P20" s="5" t="e">
        <f t="shared" si="10"/>
        <v>#N/A</v>
      </c>
      <c r="Q20" s="6" t="e">
        <f t="shared" si="11"/>
        <v>#N/A</v>
      </c>
      <c r="R20" s="7" t="e">
        <f t="shared" si="12"/>
        <v>#N/A</v>
      </c>
      <c r="S20" s="6" t="e">
        <f t="shared" si="13"/>
        <v>#N/A</v>
      </c>
      <c r="T20" s="7" t="e">
        <f t="shared" si="14"/>
        <v>#N/A</v>
      </c>
      <c r="U20" s="6" t="e">
        <f t="shared" si="15"/>
        <v>#N/A</v>
      </c>
      <c r="V20" s="5" t="e">
        <f t="shared" si="16"/>
        <v>#N/A</v>
      </c>
      <c r="W20" s="6" t="e">
        <f t="shared" si="17"/>
        <v>#N/A</v>
      </c>
      <c r="X20" s="7" t="e">
        <f t="shared" si="18"/>
        <v>#N/A</v>
      </c>
      <c r="Y20" s="6" t="e">
        <f t="shared" si="19"/>
        <v>#N/A</v>
      </c>
      <c r="Z20" s="7" t="e">
        <f t="shared" si="20"/>
        <v>#N/A</v>
      </c>
      <c r="AA20" s="6" t="e">
        <f t="shared" si="21"/>
        <v>#N/A</v>
      </c>
      <c r="AB20" s="5" t="e">
        <f t="shared" si="22"/>
        <v>#N/A</v>
      </c>
      <c r="AC20" s="6" t="e">
        <f t="shared" si="23"/>
        <v>#N/A</v>
      </c>
      <c r="AD20" s="7" t="e">
        <f t="shared" si="24"/>
        <v>#N/A</v>
      </c>
      <c r="AE20" s="6" t="e">
        <f t="shared" si="25"/>
        <v>#N/A</v>
      </c>
      <c r="AF20" s="7" t="e">
        <f t="shared" si="26"/>
        <v>#N/A</v>
      </c>
      <c r="AG20" s="6" t="e">
        <f t="shared" si="27"/>
        <v>#N/A</v>
      </c>
      <c r="AH20" s="5" t="e">
        <f t="shared" si="28"/>
        <v>#N/A</v>
      </c>
      <c r="AI20" s="6" t="e">
        <f t="shared" si="29"/>
        <v>#N/A</v>
      </c>
      <c r="AJ20" s="7" t="e">
        <f t="shared" si="30"/>
        <v>#N/A</v>
      </c>
      <c r="AK20" s="6" t="e">
        <f t="shared" si="31"/>
        <v>#N/A</v>
      </c>
      <c r="AL20" s="7" t="e">
        <f t="shared" si="32"/>
        <v>#N/A</v>
      </c>
      <c r="AM20" s="6" t="e">
        <f t="shared" si="33"/>
        <v>#N/A</v>
      </c>
      <c r="AN20" s="5" t="e">
        <f t="shared" si="34"/>
        <v>#N/A</v>
      </c>
      <c r="AO20" s="6" t="e">
        <f t="shared" si="35"/>
        <v>#N/A</v>
      </c>
      <c r="AP20" s="7" t="e">
        <f t="shared" si="36"/>
        <v>#N/A</v>
      </c>
      <c r="AQ20" s="6" t="e">
        <f t="shared" si="37"/>
        <v>#N/A</v>
      </c>
      <c r="AR20" s="7" t="e">
        <f t="shared" si="38"/>
        <v>#N/A</v>
      </c>
      <c r="AS20" s="6" t="e">
        <f t="shared" si="39"/>
        <v>#N/A</v>
      </c>
      <c r="AT20" s="5" t="e">
        <f t="shared" si="40"/>
        <v>#N/A</v>
      </c>
      <c r="AU20" s="6" t="e">
        <f t="shared" si="41"/>
        <v>#N/A</v>
      </c>
      <c r="AV20" s="7" t="e">
        <f t="shared" si="42"/>
        <v>#N/A</v>
      </c>
      <c r="AW20" s="6" t="e">
        <f t="shared" si="43"/>
        <v>#N/A</v>
      </c>
      <c r="AX20" s="7" t="e">
        <f t="shared" si="44"/>
        <v>#N/A</v>
      </c>
      <c r="AY20" s="6" t="e">
        <f t="shared" si="45"/>
        <v>#N/A</v>
      </c>
      <c r="AZ20" s="5" t="e">
        <f t="shared" si="46"/>
        <v>#N/A</v>
      </c>
      <c r="BA20" s="6" t="e">
        <f t="shared" si="47"/>
        <v>#N/A</v>
      </c>
      <c r="BB20" s="7" t="e">
        <f t="shared" si="48"/>
        <v>#N/A</v>
      </c>
      <c r="BC20" s="6" t="e">
        <f t="shared" si="49"/>
        <v>#N/A</v>
      </c>
      <c r="BD20" s="7" t="e">
        <f t="shared" si="50"/>
        <v>#N/A</v>
      </c>
      <c r="BE20" s="6" t="e">
        <f t="shared" si="51"/>
        <v>#N/A</v>
      </c>
      <c r="BF20" s="5" t="e">
        <f t="shared" si="52"/>
        <v>#N/A</v>
      </c>
      <c r="BG20" s="6" t="e">
        <f t="shared" si="53"/>
        <v>#N/A</v>
      </c>
      <c r="BH20" s="7" t="e">
        <f t="shared" si="54"/>
        <v>#N/A</v>
      </c>
      <c r="BI20" s="6" t="e">
        <f t="shared" si="55"/>
        <v>#N/A</v>
      </c>
      <c r="BJ20" s="7" t="e">
        <f t="shared" si="56"/>
        <v>#N/A</v>
      </c>
      <c r="BK20" s="6" t="e">
        <f t="shared" si="57"/>
        <v>#N/A</v>
      </c>
      <c r="BL20" s="5" t="e">
        <f t="shared" si="58"/>
        <v>#N/A</v>
      </c>
      <c r="BM20" s="6" t="e">
        <f t="shared" si="59"/>
        <v>#N/A</v>
      </c>
      <c r="BN20" s="7" t="e">
        <f t="shared" si="60"/>
        <v>#N/A</v>
      </c>
      <c r="BO20" s="6" t="e">
        <f t="shared" si="61"/>
        <v>#N/A</v>
      </c>
      <c r="BP20" s="7" t="e">
        <f t="shared" si="62"/>
        <v>#N/A</v>
      </c>
      <c r="BQ20" s="6" t="e">
        <f t="shared" si="63"/>
        <v>#N/A</v>
      </c>
      <c r="BR20" s="5" t="e">
        <f t="shared" si="64"/>
        <v>#N/A</v>
      </c>
      <c r="BS20" s="6" t="e">
        <f t="shared" si="65"/>
        <v>#N/A</v>
      </c>
      <c r="BT20" s="7" t="e">
        <f t="shared" si="66"/>
        <v>#N/A</v>
      </c>
      <c r="BU20" s="6" t="e">
        <f t="shared" si="67"/>
        <v>#N/A</v>
      </c>
      <c r="BV20" s="7" t="e">
        <f t="shared" si="68"/>
        <v>#N/A</v>
      </c>
      <c r="BW20" s="6" t="e">
        <f t="shared" si="69"/>
        <v>#N/A</v>
      </c>
      <c r="BX20" s="5" t="e">
        <f t="shared" si="70"/>
        <v>#N/A</v>
      </c>
      <c r="BY20" s="6" t="e">
        <f t="shared" si="71"/>
        <v>#N/A</v>
      </c>
      <c r="BZ20" s="7" t="e">
        <f t="shared" si="72"/>
        <v>#N/A</v>
      </c>
      <c r="CA20" s="6" t="e">
        <f t="shared" si="73"/>
        <v>#N/A</v>
      </c>
      <c r="CB20" s="7" t="e">
        <f t="shared" si="74"/>
        <v>#N/A</v>
      </c>
      <c r="CC20" s="6" t="e">
        <f t="shared" si="75"/>
        <v>#N/A</v>
      </c>
      <c r="CD20" s="5" t="e">
        <f t="shared" si="76"/>
        <v>#N/A</v>
      </c>
      <c r="CE20" s="6" t="e">
        <f t="shared" si="77"/>
        <v>#N/A</v>
      </c>
      <c r="CF20" s="7" t="e">
        <f t="shared" si="78"/>
        <v>#N/A</v>
      </c>
      <c r="CG20" s="6" t="e">
        <f t="shared" si="79"/>
        <v>#N/A</v>
      </c>
      <c r="CH20" s="7" t="e">
        <f t="shared" si="80"/>
        <v>#N/A</v>
      </c>
      <c r="CI20" s="6" t="e">
        <f t="shared" si="81"/>
        <v>#N/A</v>
      </c>
      <c r="CJ20" s="5" t="e">
        <f t="shared" si="82"/>
        <v>#N/A</v>
      </c>
      <c r="CK20" s="6" t="e">
        <f t="shared" si="83"/>
        <v>#N/A</v>
      </c>
      <c r="CL20" s="7" t="e">
        <f t="shared" si="84"/>
        <v>#N/A</v>
      </c>
      <c r="CM20" s="6" t="e">
        <f t="shared" si="85"/>
        <v>#N/A</v>
      </c>
      <c r="CN20" s="7" t="e">
        <f t="shared" si="86"/>
        <v>#N/A</v>
      </c>
      <c r="CO20" s="6" t="e">
        <f t="shared" si="87"/>
        <v>#N/A</v>
      </c>
      <c r="CP20" s="5" t="e">
        <f t="shared" si="88"/>
        <v>#N/A</v>
      </c>
      <c r="CQ20" s="6" t="e">
        <f t="shared" si="89"/>
        <v>#N/A</v>
      </c>
      <c r="CR20" s="7" t="e">
        <f t="shared" si="90"/>
        <v>#N/A</v>
      </c>
      <c r="CS20" s="7" t="e">
        <f t="shared" si="90"/>
        <v>#N/A</v>
      </c>
      <c r="CT20" s="7" t="e">
        <f t="shared" si="90"/>
        <v>#N/A</v>
      </c>
      <c r="CU20" s="7" t="e">
        <f t="shared" si="90"/>
        <v>#N/A</v>
      </c>
      <c r="CV20" s="5" t="e">
        <f t="shared" si="91"/>
        <v>#N/A</v>
      </c>
      <c r="CW20" s="6" t="e">
        <f t="shared" si="92"/>
        <v>#N/A</v>
      </c>
      <c r="CY20" s="7" t="e">
        <v>#N/A</v>
      </c>
      <c r="CZ20" s="5" t="e">
        <f t="array" ref="CZ20">Summary_UpperBound</f>
        <v>#N/A</v>
      </c>
      <c r="DA20" s="6" t="e">
        <f>IF(ROUND(CZ20-CY20,0)=0,1/IF(Summary!$B$7="minutes",1,60),CZ20-CY20)</f>
        <v>#N/A</v>
      </c>
    </row>
    <row r="21" spans="1:105" x14ac:dyDescent="0.35">
      <c r="B21" s="14"/>
      <c r="E21" s="12">
        <f t="shared" ca="1" si="93"/>
        <v>44340</v>
      </c>
      <c r="F21" s="7" t="e">
        <f t="shared" si="0"/>
        <v>#N/A</v>
      </c>
      <c r="G21" s="6" t="e">
        <f t="shared" si="1"/>
        <v>#N/A</v>
      </c>
      <c r="H21" s="7" t="e">
        <f t="shared" si="2"/>
        <v>#N/A</v>
      </c>
      <c r="I21" s="6" t="e">
        <f t="shared" si="3"/>
        <v>#N/A</v>
      </c>
      <c r="J21" s="5" t="e">
        <f t="shared" si="4"/>
        <v>#N/A</v>
      </c>
      <c r="K21" s="6" t="e">
        <f t="shared" si="5"/>
        <v>#N/A</v>
      </c>
      <c r="L21" s="7" t="e">
        <f t="shared" si="6"/>
        <v>#N/A</v>
      </c>
      <c r="M21" s="6" t="e">
        <f t="shared" si="7"/>
        <v>#N/A</v>
      </c>
      <c r="N21" s="7" t="e">
        <f t="shared" si="8"/>
        <v>#N/A</v>
      </c>
      <c r="O21" s="6" t="e">
        <f t="shared" si="9"/>
        <v>#N/A</v>
      </c>
      <c r="P21" s="5" t="e">
        <f t="shared" si="10"/>
        <v>#N/A</v>
      </c>
      <c r="Q21" s="6" t="e">
        <f t="shared" si="11"/>
        <v>#N/A</v>
      </c>
      <c r="R21" s="7" t="e">
        <f t="shared" si="12"/>
        <v>#N/A</v>
      </c>
      <c r="S21" s="6" t="e">
        <f t="shared" si="13"/>
        <v>#N/A</v>
      </c>
      <c r="T21" s="7" t="e">
        <f t="shared" si="14"/>
        <v>#N/A</v>
      </c>
      <c r="U21" s="6" t="e">
        <f t="shared" si="15"/>
        <v>#N/A</v>
      </c>
      <c r="V21" s="5" t="e">
        <f t="shared" si="16"/>
        <v>#N/A</v>
      </c>
      <c r="W21" s="6" t="e">
        <f t="shared" si="17"/>
        <v>#N/A</v>
      </c>
      <c r="X21" s="7" t="e">
        <f t="shared" si="18"/>
        <v>#N/A</v>
      </c>
      <c r="Y21" s="6" t="e">
        <f t="shared" si="19"/>
        <v>#N/A</v>
      </c>
      <c r="Z21" s="7" t="e">
        <f t="shared" si="20"/>
        <v>#N/A</v>
      </c>
      <c r="AA21" s="6" t="e">
        <f t="shared" si="21"/>
        <v>#N/A</v>
      </c>
      <c r="AB21" s="5" t="e">
        <f t="shared" si="22"/>
        <v>#N/A</v>
      </c>
      <c r="AC21" s="6" t="e">
        <f t="shared" si="23"/>
        <v>#N/A</v>
      </c>
      <c r="AD21" s="7" t="e">
        <f t="shared" si="24"/>
        <v>#N/A</v>
      </c>
      <c r="AE21" s="6" t="e">
        <f t="shared" si="25"/>
        <v>#N/A</v>
      </c>
      <c r="AF21" s="7" t="e">
        <f t="shared" si="26"/>
        <v>#N/A</v>
      </c>
      <c r="AG21" s="6" t="e">
        <f t="shared" si="27"/>
        <v>#N/A</v>
      </c>
      <c r="AH21" s="5" t="e">
        <f t="shared" si="28"/>
        <v>#N/A</v>
      </c>
      <c r="AI21" s="6" t="e">
        <f t="shared" si="29"/>
        <v>#N/A</v>
      </c>
      <c r="AJ21" s="7" t="e">
        <f t="shared" si="30"/>
        <v>#N/A</v>
      </c>
      <c r="AK21" s="6" t="e">
        <f t="shared" si="31"/>
        <v>#N/A</v>
      </c>
      <c r="AL21" s="7" t="e">
        <f t="shared" si="32"/>
        <v>#N/A</v>
      </c>
      <c r="AM21" s="6" t="e">
        <f t="shared" si="33"/>
        <v>#N/A</v>
      </c>
      <c r="AN21" s="5" t="e">
        <f t="shared" si="34"/>
        <v>#N/A</v>
      </c>
      <c r="AO21" s="6" t="e">
        <f t="shared" si="35"/>
        <v>#N/A</v>
      </c>
      <c r="AP21" s="7" t="e">
        <f t="shared" si="36"/>
        <v>#N/A</v>
      </c>
      <c r="AQ21" s="6" t="e">
        <f t="shared" si="37"/>
        <v>#N/A</v>
      </c>
      <c r="AR21" s="7" t="e">
        <f t="shared" si="38"/>
        <v>#N/A</v>
      </c>
      <c r="AS21" s="6" t="e">
        <f t="shared" si="39"/>
        <v>#N/A</v>
      </c>
      <c r="AT21" s="5" t="e">
        <f t="shared" si="40"/>
        <v>#N/A</v>
      </c>
      <c r="AU21" s="6" t="e">
        <f t="shared" si="41"/>
        <v>#N/A</v>
      </c>
      <c r="AV21" s="7" t="e">
        <f t="shared" si="42"/>
        <v>#N/A</v>
      </c>
      <c r="AW21" s="6" t="e">
        <f t="shared" si="43"/>
        <v>#N/A</v>
      </c>
      <c r="AX21" s="7" t="e">
        <f t="shared" si="44"/>
        <v>#N/A</v>
      </c>
      <c r="AY21" s="6" t="e">
        <f t="shared" si="45"/>
        <v>#N/A</v>
      </c>
      <c r="AZ21" s="5" t="e">
        <f t="shared" si="46"/>
        <v>#N/A</v>
      </c>
      <c r="BA21" s="6" t="e">
        <f t="shared" si="47"/>
        <v>#N/A</v>
      </c>
      <c r="BB21" s="7" t="e">
        <f t="shared" si="48"/>
        <v>#N/A</v>
      </c>
      <c r="BC21" s="6" t="e">
        <f t="shared" si="49"/>
        <v>#N/A</v>
      </c>
      <c r="BD21" s="7" t="e">
        <f t="shared" si="50"/>
        <v>#N/A</v>
      </c>
      <c r="BE21" s="6" t="e">
        <f t="shared" si="51"/>
        <v>#N/A</v>
      </c>
      <c r="BF21" s="5" t="e">
        <f t="shared" si="52"/>
        <v>#N/A</v>
      </c>
      <c r="BG21" s="6" t="e">
        <f t="shared" si="53"/>
        <v>#N/A</v>
      </c>
      <c r="BH21" s="7" t="e">
        <f t="shared" si="54"/>
        <v>#N/A</v>
      </c>
      <c r="BI21" s="6" t="e">
        <f t="shared" si="55"/>
        <v>#N/A</v>
      </c>
      <c r="BJ21" s="7" t="e">
        <f t="shared" si="56"/>
        <v>#N/A</v>
      </c>
      <c r="BK21" s="6" t="e">
        <f t="shared" si="57"/>
        <v>#N/A</v>
      </c>
      <c r="BL21" s="5" t="e">
        <f t="shared" si="58"/>
        <v>#N/A</v>
      </c>
      <c r="BM21" s="6" t="e">
        <f t="shared" si="59"/>
        <v>#N/A</v>
      </c>
      <c r="BN21" s="7" t="e">
        <f t="shared" si="60"/>
        <v>#N/A</v>
      </c>
      <c r="BO21" s="6" t="e">
        <f t="shared" si="61"/>
        <v>#N/A</v>
      </c>
      <c r="BP21" s="7" t="e">
        <f t="shared" si="62"/>
        <v>#N/A</v>
      </c>
      <c r="BQ21" s="6" t="e">
        <f t="shared" si="63"/>
        <v>#N/A</v>
      </c>
      <c r="BR21" s="5" t="e">
        <f t="shared" si="64"/>
        <v>#N/A</v>
      </c>
      <c r="BS21" s="6" t="e">
        <f t="shared" si="65"/>
        <v>#N/A</v>
      </c>
      <c r="BT21" s="7" t="e">
        <f t="shared" si="66"/>
        <v>#N/A</v>
      </c>
      <c r="BU21" s="6" t="e">
        <f t="shared" si="67"/>
        <v>#N/A</v>
      </c>
      <c r="BV21" s="7" t="e">
        <f t="shared" si="68"/>
        <v>#N/A</v>
      </c>
      <c r="BW21" s="6" t="e">
        <f t="shared" si="69"/>
        <v>#N/A</v>
      </c>
      <c r="BX21" s="5" t="e">
        <f t="shared" si="70"/>
        <v>#N/A</v>
      </c>
      <c r="BY21" s="6" t="e">
        <f t="shared" si="71"/>
        <v>#N/A</v>
      </c>
      <c r="BZ21" s="7" t="e">
        <f t="shared" si="72"/>
        <v>#N/A</v>
      </c>
      <c r="CA21" s="6" t="e">
        <f t="shared" si="73"/>
        <v>#N/A</v>
      </c>
      <c r="CB21" s="7" t="e">
        <f t="shared" si="74"/>
        <v>#N/A</v>
      </c>
      <c r="CC21" s="6" t="e">
        <f t="shared" si="75"/>
        <v>#N/A</v>
      </c>
      <c r="CD21" s="5" t="e">
        <f t="shared" si="76"/>
        <v>#N/A</v>
      </c>
      <c r="CE21" s="6" t="e">
        <f t="shared" si="77"/>
        <v>#N/A</v>
      </c>
      <c r="CF21" s="7" t="e">
        <f t="shared" si="78"/>
        <v>#N/A</v>
      </c>
      <c r="CG21" s="6" t="e">
        <f t="shared" si="79"/>
        <v>#N/A</v>
      </c>
      <c r="CH21" s="7" t="e">
        <f t="shared" si="80"/>
        <v>#N/A</v>
      </c>
      <c r="CI21" s="6" t="e">
        <f t="shared" si="81"/>
        <v>#N/A</v>
      </c>
      <c r="CJ21" s="5" t="e">
        <f t="shared" si="82"/>
        <v>#N/A</v>
      </c>
      <c r="CK21" s="6" t="e">
        <f t="shared" si="83"/>
        <v>#N/A</v>
      </c>
      <c r="CL21" s="7" t="e">
        <f t="shared" si="84"/>
        <v>#N/A</v>
      </c>
      <c r="CM21" s="6" t="e">
        <f t="shared" si="85"/>
        <v>#N/A</v>
      </c>
      <c r="CN21" s="7" t="e">
        <f t="shared" si="86"/>
        <v>#N/A</v>
      </c>
      <c r="CO21" s="6" t="e">
        <f t="shared" si="87"/>
        <v>#N/A</v>
      </c>
      <c r="CP21" s="5" t="e">
        <f t="shared" si="88"/>
        <v>#N/A</v>
      </c>
      <c r="CQ21" s="6" t="e">
        <f t="shared" si="89"/>
        <v>#N/A</v>
      </c>
      <c r="CR21" s="7" t="e">
        <f t="shared" si="90"/>
        <v>#N/A</v>
      </c>
      <c r="CS21" s="7" t="e">
        <f t="shared" si="90"/>
        <v>#N/A</v>
      </c>
      <c r="CT21" s="7" t="e">
        <f t="shared" si="90"/>
        <v>#N/A</v>
      </c>
      <c r="CU21" s="7" t="e">
        <f t="shared" si="90"/>
        <v>#N/A</v>
      </c>
      <c r="CV21" s="5" t="e">
        <f t="shared" si="91"/>
        <v>#N/A</v>
      </c>
      <c r="CW21" s="6" t="e">
        <f t="shared" si="92"/>
        <v>#N/A</v>
      </c>
      <c r="CY21" s="7" t="e">
        <v>#N/A</v>
      </c>
      <c r="CZ21" s="5" t="e">
        <f t="array" ref="CZ21">Summary_UpperBound</f>
        <v>#N/A</v>
      </c>
      <c r="DA21" s="6" t="e">
        <f>IF(ROUND(CZ21-CY21,0)=0,1/IF(Summary!$B$7="minutes",1,60),CZ21-CY21)</f>
        <v>#N/A</v>
      </c>
    </row>
    <row r="22" spans="1:105" x14ac:dyDescent="0.35">
      <c r="B22" s="14"/>
      <c r="E22" s="12">
        <f t="shared" ca="1" si="93"/>
        <v>44347</v>
      </c>
      <c r="F22" s="7" t="e">
        <f t="shared" si="0"/>
        <v>#N/A</v>
      </c>
      <c r="G22" s="6" t="e">
        <f t="shared" si="1"/>
        <v>#N/A</v>
      </c>
      <c r="H22" s="7" t="e">
        <f t="shared" si="2"/>
        <v>#N/A</v>
      </c>
      <c r="I22" s="6" t="e">
        <f t="shared" si="3"/>
        <v>#N/A</v>
      </c>
      <c r="J22" s="5" t="e">
        <f t="shared" si="4"/>
        <v>#N/A</v>
      </c>
      <c r="K22" s="6" t="e">
        <f t="shared" si="5"/>
        <v>#N/A</v>
      </c>
      <c r="L22" s="7" t="e">
        <f t="shared" si="6"/>
        <v>#N/A</v>
      </c>
      <c r="M22" s="6" t="e">
        <f t="shared" si="7"/>
        <v>#N/A</v>
      </c>
      <c r="N22" s="7" t="e">
        <f t="shared" si="8"/>
        <v>#N/A</v>
      </c>
      <c r="O22" s="6" t="e">
        <f t="shared" si="9"/>
        <v>#N/A</v>
      </c>
      <c r="P22" s="5" t="e">
        <f t="shared" si="10"/>
        <v>#N/A</v>
      </c>
      <c r="Q22" s="6" t="e">
        <f t="shared" si="11"/>
        <v>#N/A</v>
      </c>
      <c r="R22" s="7" t="e">
        <f t="shared" si="12"/>
        <v>#N/A</v>
      </c>
      <c r="S22" s="6" t="e">
        <f t="shared" si="13"/>
        <v>#N/A</v>
      </c>
      <c r="T22" s="7" t="e">
        <f t="shared" si="14"/>
        <v>#N/A</v>
      </c>
      <c r="U22" s="6" t="e">
        <f t="shared" si="15"/>
        <v>#N/A</v>
      </c>
      <c r="V22" s="5" t="e">
        <f t="shared" si="16"/>
        <v>#N/A</v>
      </c>
      <c r="W22" s="6" t="e">
        <f t="shared" si="17"/>
        <v>#N/A</v>
      </c>
      <c r="X22" s="7" t="e">
        <f t="shared" si="18"/>
        <v>#N/A</v>
      </c>
      <c r="Y22" s="6" t="e">
        <f t="shared" si="19"/>
        <v>#N/A</v>
      </c>
      <c r="Z22" s="7" t="e">
        <f t="shared" si="20"/>
        <v>#N/A</v>
      </c>
      <c r="AA22" s="6" t="e">
        <f t="shared" si="21"/>
        <v>#N/A</v>
      </c>
      <c r="AB22" s="5" t="e">
        <f t="shared" si="22"/>
        <v>#N/A</v>
      </c>
      <c r="AC22" s="6" t="e">
        <f t="shared" si="23"/>
        <v>#N/A</v>
      </c>
      <c r="AD22" s="7" t="e">
        <f t="shared" si="24"/>
        <v>#N/A</v>
      </c>
      <c r="AE22" s="6" t="e">
        <f t="shared" si="25"/>
        <v>#N/A</v>
      </c>
      <c r="AF22" s="7" t="e">
        <f t="shared" si="26"/>
        <v>#N/A</v>
      </c>
      <c r="AG22" s="6" t="e">
        <f t="shared" si="27"/>
        <v>#N/A</v>
      </c>
      <c r="AH22" s="5" t="e">
        <f t="shared" si="28"/>
        <v>#N/A</v>
      </c>
      <c r="AI22" s="6" t="e">
        <f t="shared" si="29"/>
        <v>#N/A</v>
      </c>
      <c r="AJ22" s="7" t="e">
        <f t="shared" si="30"/>
        <v>#N/A</v>
      </c>
      <c r="AK22" s="6" t="e">
        <f t="shared" si="31"/>
        <v>#N/A</v>
      </c>
      <c r="AL22" s="7" t="e">
        <f t="shared" si="32"/>
        <v>#N/A</v>
      </c>
      <c r="AM22" s="6" t="e">
        <f t="shared" si="33"/>
        <v>#N/A</v>
      </c>
      <c r="AN22" s="5" t="e">
        <f t="shared" si="34"/>
        <v>#N/A</v>
      </c>
      <c r="AO22" s="6" t="e">
        <f t="shared" si="35"/>
        <v>#N/A</v>
      </c>
      <c r="AP22" s="7" t="e">
        <f t="shared" si="36"/>
        <v>#N/A</v>
      </c>
      <c r="AQ22" s="6" t="e">
        <f t="shared" si="37"/>
        <v>#N/A</v>
      </c>
      <c r="AR22" s="7" t="e">
        <f t="shared" si="38"/>
        <v>#N/A</v>
      </c>
      <c r="AS22" s="6" t="e">
        <f t="shared" si="39"/>
        <v>#N/A</v>
      </c>
      <c r="AT22" s="5" t="e">
        <f t="shared" si="40"/>
        <v>#N/A</v>
      </c>
      <c r="AU22" s="6" t="e">
        <f t="shared" si="41"/>
        <v>#N/A</v>
      </c>
      <c r="AV22" s="7" t="e">
        <f t="shared" si="42"/>
        <v>#N/A</v>
      </c>
      <c r="AW22" s="6" t="e">
        <f t="shared" si="43"/>
        <v>#N/A</v>
      </c>
      <c r="AX22" s="7" t="e">
        <f t="shared" si="44"/>
        <v>#N/A</v>
      </c>
      <c r="AY22" s="6" t="e">
        <f t="shared" si="45"/>
        <v>#N/A</v>
      </c>
      <c r="AZ22" s="5" t="e">
        <f t="shared" si="46"/>
        <v>#N/A</v>
      </c>
      <c r="BA22" s="6" t="e">
        <f t="shared" si="47"/>
        <v>#N/A</v>
      </c>
      <c r="BB22" s="7" t="e">
        <f t="shared" si="48"/>
        <v>#N/A</v>
      </c>
      <c r="BC22" s="6" t="e">
        <f t="shared" si="49"/>
        <v>#N/A</v>
      </c>
      <c r="BD22" s="7" t="e">
        <f t="shared" si="50"/>
        <v>#N/A</v>
      </c>
      <c r="BE22" s="6" t="e">
        <f t="shared" si="51"/>
        <v>#N/A</v>
      </c>
      <c r="BF22" s="5" t="e">
        <f t="shared" si="52"/>
        <v>#N/A</v>
      </c>
      <c r="BG22" s="6" t="e">
        <f t="shared" si="53"/>
        <v>#N/A</v>
      </c>
      <c r="BH22" s="7" t="e">
        <f t="shared" si="54"/>
        <v>#N/A</v>
      </c>
      <c r="BI22" s="6" t="e">
        <f t="shared" si="55"/>
        <v>#N/A</v>
      </c>
      <c r="BJ22" s="7" t="e">
        <f t="shared" si="56"/>
        <v>#N/A</v>
      </c>
      <c r="BK22" s="6" t="e">
        <f t="shared" si="57"/>
        <v>#N/A</v>
      </c>
      <c r="BL22" s="5" t="e">
        <f t="shared" si="58"/>
        <v>#N/A</v>
      </c>
      <c r="BM22" s="6" t="e">
        <f t="shared" si="59"/>
        <v>#N/A</v>
      </c>
      <c r="BN22" s="7" t="e">
        <f t="shared" si="60"/>
        <v>#N/A</v>
      </c>
      <c r="BO22" s="6" t="e">
        <f t="shared" si="61"/>
        <v>#N/A</v>
      </c>
      <c r="BP22" s="7" t="e">
        <f t="shared" si="62"/>
        <v>#N/A</v>
      </c>
      <c r="BQ22" s="6" t="e">
        <f t="shared" si="63"/>
        <v>#N/A</v>
      </c>
      <c r="BR22" s="5" t="e">
        <f t="shared" si="64"/>
        <v>#N/A</v>
      </c>
      <c r="BS22" s="6" t="e">
        <f t="shared" si="65"/>
        <v>#N/A</v>
      </c>
      <c r="BT22" s="7" t="e">
        <f t="shared" si="66"/>
        <v>#N/A</v>
      </c>
      <c r="BU22" s="6" t="e">
        <f t="shared" si="67"/>
        <v>#N/A</v>
      </c>
      <c r="BV22" s="7" t="e">
        <f t="shared" si="68"/>
        <v>#N/A</v>
      </c>
      <c r="BW22" s="6" t="e">
        <f t="shared" si="69"/>
        <v>#N/A</v>
      </c>
      <c r="BX22" s="5" t="e">
        <f t="shared" si="70"/>
        <v>#N/A</v>
      </c>
      <c r="BY22" s="6" t="e">
        <f t="shared" si="71"/>
        <v>#N/A</v>
      </c>
      <c r="BZ22" s="7" t="e">
        <f t="shared" si="72"/>
        <v>#N/A</v>
      </c>
      <c r="CA22" s="6" t="e">
        <f t="shared" si="73"/>
        <v>#N/A</v>
      </c>
      <c r="CB22" s="7" t="e">
        <f t="shared" si="74"/>
        <v>#N/A</v>
      </c>
      <c r="CC22" s="6" t="e">
        <f t="shared" si="75"/>
        <v>#N/A</v>
      </c>
      <c r="CD22" s="5" t="e">
        <f t="shared" si="76"/>
        <v>#N/A</v>
      </c>
      <c r="CE22" s="6" t="e">
        <f t="shared" si="77"/>
        <v>#N/A</v>
      </c>
      <c r="CF22" s="7" t="e">
        <f t="shared" si="78"/>
        <v>#N/A</v>
      </c>
      <c r="CG22" s="6" t="e">
        <f t="shared" si="79"/>
        <v>#N/A</v>
      </c>
      <c r="CH22" s="7" t="e">
        <f t="shared" si="80"/>
        <v>#N/A</v>
      </c>
      <c r="CI22" s="6" t="e">
        <f t="shared" si="81"/>
        <v>#N/A</v>
      </c>
      <c r="CJ22" s="5" t="e">
        <f t="shared" si="82"/>
        <v>#N/A</v>
      </c>
      <c r="CK22" s="6" t="e">
        <f t="shared" si="83"/>
        <v>#N/A</v>
      </c>
      <c r="CL22" s="7" t="e">
        <f t="shared" si="84"/>
        <v>#N/A</v>
      </c>
      <c r="CM22" s="6" t="e">
        <f t="shared" si="85"/>
        <v>#N/A</v>
      </c>
      <c r="CN22" s="7" t="e">
        <f t="shared" si="86"/>
        <v>#N/A</v>
      </c>
      <c r="CO22" s="6" t="e">
        <f t="shared" si="87"/>
        <v>#N/A</v>
      </c>
      <c r="CP22" s="5" t="e">
        <f t="shared" si="88"/>
        <v>#N/A</v>
      </c>
      <c r="CQ22" s="6" t="e">
        <f t="shared" si="89"/>
        <v>#N/A</v>
      </c>
      <c r="CR22" s="7" t="e">
        <f t="shared" si="90"/>
        <v>#N/A</v>
      </c>
      <c r="CS22" s="7" t="e">
        <f t="shared" si="90"/>
        <v>#N/A</v>
      </c>
      <c r="CT22" s="7" t="e">
        <f t="shared" si="90"/>
        <v>#N/A</v>
      </c>
      <c r="CU22" s="7" t="e">
        <f t="shared" si="90"/>
        <v>#N/A</v>
      </c>
      <c r="CV22" s="5" t="e">
        <f t="shared" si="91"/>
        <v>#N/A</v>
      </c>
      <c r="CW22" s="6" t="e">
        <f t="shared" si="92"/>
        <v>#N/A</v>
      </c>
      <c r="CY22" s="7" t="e">
        <v>#N/A</v>
      </c>
      <c r="CZ22" s="5" t="e">
        <f t="array" ref="CZ22">Summary_UpperBound</f>
        <v>#N/A</v>
      </c>
      <c r="DA22" s="6" t="e">
        <f>IF(ROUND(CZ22-CY22,0)=0,1/IF(Summary!$B$7="minutes",1,60),CZ22-CY22)</f>
        <v>#N/A</v>
      </c>
    </row>
    <row r="23" spans="1:105" x14ac:dyDescent="0.35">
      <c r="B23" s="14"/>
      <c r="E23" s="12">
        <f t="shared" ca="1" si="93"/>
        <v>44354</v>
      </c>
      <c r="F23" s="7" t="e">
        <f t="shared" si="0"/>
        <v>#N/A</v>
      </c>
      <c r="G23" s="6" t="e">
        <f t="shared" si="1"/>
        <v>#N/A</v>
      </c>
      <c r="H23" s="7" t="e">
        <f t="shared" si="2"/>
        <v>#N/A</v>
      </c>
      <c r="I23" s="6" t="e">
        <f t="shared" si="3"/>
        <v>#N/A</v>
      </c>
      <c r="J23" s="5" t="e">
        <f t="shared" si="4"/>
        <v>#N/A</v>
      </c>
      <c r="K23" s="6" t="e">
        <f t="shared" si="5"/>
        <v>#N/A</v>
      </c>
      <c r="L23" s="7" t="e">
        <f t="shared" si="6"/>
        <v>#N/A</v>
      </c>
      <c r="M23" s="6" t="e">
        <f t="shared" si="7"/>
        <v>#N/A</v>
      </c>
      <c r="N23" s="7" t="e">
        <f t="shared" si="8"/>
        <v>#N/A</v>
      </c>
      <c r="O23" s="6" t="e">
        <f t="shared" si="9"/>
        <v>#N/A</v>
      </c>
      <c r="P23" s="5" t="e">
        <f t="shared" si="10"/>
        <v>#N/A</v>
      </c>
      <c r="Q23" s="6" t="e">
        <f t="shared" si="11"/>
        <v>#N/A</v>
      </c>
      <c r="R23" s="7" t="e">
        <f t="shared" si="12"/>
        <v>#N/A</v>
      </c>
      <c r="S23" s="6" t="e">
        <f t="shared" si="13"/>
        <v>#N/A</v>
      </c>
      <c r="T23" s="7" t="e">
        <f t="shared" si="14"/>
        <v>#N/A</v>
      </c>
      <c r="U23" s="6" t="e">
        <f t="shared" si="15"/>
        <v>#N/A</v>
      </c>
      <c r="V23" s="5" t="e">
        <f t="shared" si="16"/>
        <v>#N/A</v>
      </c>
      <c r="W23" s="6" t="e">
        <f t="shared" si="17"/>
        <v>#N/A</v>
      </c>
      <c r="X23" s="7" t="e">
        <f t="shared" si="18"/>
        <v>#N/A</v>
      </c>
      <c r="Y23" s="6" t="e">
        <f t="shared" si="19"/>
        <v>#N/A</v>
      </c>
      <c r="Z23" s="7" t="e">
        <f t="shared" si="20"/>
        <v>#N/A</v>
      </c>
      <c r="AA23" s="6" t="e">
        <f t="shared" si="21"/>
        <v>#N/A</v>
      </c>
      <c r="AB23" s="5" t="e">
        <f t="shared" si="22"/>
        <v>#N/A</v>
      </c>
      <c r="AC23" s="6" t="e">
        <f t="shared" si="23"/>
        <v>#N/A</v>
      </c>
      <c r="AD23" s="7" t="e">
        <f t="shared" si="24"/>
        <v>#N/A</v>
      </c>
      <c r="AE23" s="6" t="e">
        <f t="shared" si="25"/>
        <v>#N/A</v>
      </c>
      <c r="AF23" s="7" t="e">
        <f t="shared" si="26"/>
        <v>#N/A</v>
      </c>
      <c r="AG23" s="6" t="e">
        <f t="shared" si="27"/>
        <v>#N/A</v>
      </c>
      <c r="AH23" s="5" t="e">
        <f t="shared" si="28"/>
        <v>#N/A</v>
      </c>
      <c r="AI23" s="6" t="e">
        <f t="shared" si="29"/>
        <v>#N/A</v>
      </c>
      <c r="AJ23" s="7" t="e">
        <f t="shared" si="30"/>
        <v>#N/A</v>
      </c>
      <c r="AK23" s="6" t="e">
        <f t="shared" si="31"/>
        <v>#N/A</v>
      </c>
      <c r="AL23" s="7" t="e">
        <f t="shared" si="32"/>
        <v>#N/A</v>
      </c>
      <c r="AM23" s="6" t="e">
        <f t="shared" si="33"/>
        <v>#N/A</v>
      </c>
      <c r="AN23" s="5" t="e">
        <f t="shared" si="34"/>
        <v>#N/A</v>
      </c>
      <c r="AO23" s="6" t="e">
        <f t="shared" si="35"/>
        <v>#N/A</v>
      </c>
      <c r="AP23" s="7" t="e">
        <f t="shared" si="36"/>
        <v>#N/A</v>
      </c>
      <c r="AQ23" s="6" t="e">
        <f t="shared" si="37"/>
        <v>#N/A</v>
      </c>
      <c r="AR23" s="7" t="e">
        <f t="shared" si="38"/>
        <v>#N/A</v>
      </c>
      <c r="AS23" s="6" t="e">
        <f t="shared" si="39"/>
        <v>#N/A</v>
      </c>
      <c r="AT23" s="5" t="e">
        <f t="shared" si="40"/>
        <v>#N/A</v>
      </c>
      <c r="AU23" s="6" t="e">
        <f t="shared" si="41"/>
        <v>#N/A</v>
      </c>
      <c r="AV23" s="7" t="e">
        <f t="shared" si="42"/>
        <v>#N/A</v>
      </c>
      <c r="AW23" s="6" t="e">
        <f t="shared" si="43"/>
        <v>#N/A</v>
      </c>
      <c r="AX23" s="7" t="e">
        <f t="shared" si="44"/>
        <v>#N/A</v>
      </c>
      <c r="AY23" s="6" t="e">
        <f t="shared" si="45"/>
        <v>#N/A</v>
      </c>
      <c r="AZ23" s="5" t="e">
        <f t="shared" si="46"/>
        <v>#N/A</v>
      </c>
      <c r="BA23" s="6" t="e">
        <f t="shared" si="47"/>
        <v>#N/A</v>
      </c>
      <c r="BB23" s="7" t="e">
        <f t="shared" si="48"/>
        <v>#N/A</v>
      </c>
      <c r="BC23" s="6" t="e">
        <f t="shared" si="49"/>
        <v>#N/A</v>
      </c>
      <c r="BD23" s="7" t="e">
        <f t="shared" si="50"/>
        <v>#N/A</v>
      </c>
      <c r="BE23" s="6" t="e">
        <f t="shared" si="51"/>
        <v>#N/A</v>
      </c>
      <c r="BF23" s="5" t="e">
        <f t="shared" si="52"/>
        <v>#N/A</v>
      </c>
      <c r="BG23" s="6" t="e">
        <f t="shared" si="53"/>
        <v>#N/A</v>
      </c>
      <c r="BH23" s="7" t="e">
        <f t="shared" si="54"/>
        <v>#N/A</v>
      </c>
      <c r="BI23" s="6" t="e">
        <f t="shared" si="55"/>
        <v>#N/A</v>
      </c>
      <c r="BJ23" s="7" t="e">
        <f t="shared" si="56"/>
        <v>#N/A</v>
      </c>
      <c r="BK23" s="6" t="e">
        <f t="shared" si="57"/>
        <v>#N/A</v>
      </c>
      <c r="BL23" s="5" t="e">
        <f t="shared" si="58"/>
        <v>#N/A</v>
      </c>
      <c r="BM23" s="6" t="e">
        <f t="shared" si="59"/>
        <v>#N/A</v>
      </c>
      <c r="BN23" s="7" t="e">
        <f t="shared" si="60"/>
        <v>#N/A</v>
      </c>
      <c r="BO23" s="6" t="e">
        <f t="shared" si="61"/>
        <v>#N/A</v>
      </c>
      <c r="BP23" s="7" t="e">
        <f t="shared" si="62"/>
        <v>#N/A</v>
      </c>
      <c r="BQ23" s="6" t="e">
        <f t="shared" si="63"/>
        <v>#N/A</v>
      </c>
      <c r="BR23" s="5" t="e">
        <f t="shared" si="64"/>
        <v>#N/A</v>
      </c>
      <c r="BS23" s="6" t="e">
        <f t="shared" si="65"/>
        <v>#N/A</v>
      </c>
      <c r="BT23" s="7" t="e">
        <f t="shared" si="66"/>
        <v>#N/A</v>
      </c>
      <c r="BU23" s="6" t="e">
        <f t="shared" si="67"/>
        <v>#N/A</v>
      </c>
      <c r="BV23" s="7" t="e">
        <f t="shared" si="68"/>
        <v>#N/A</v>
      </c>
      <c r="BW23" s="6" t="e">
        <f t="shared" si="69"/>
        <v>#N/A</v>
      </c>
      <c r="BX23" s="5" t="e">
        <f t="shared" si="70"/>
        <v>#N/A</v>
      </c>
      <c r="BY23" s="6" t="e">
        <f t="shared" si="71"/>
        <v>#N/A</v>
      </c>
      <c r="BZ23" s="7" t="e">
        <f t="shared" si="72"/>
        <v>#N/A</v>
      </c>
      <c r="CA23" s="6" t="e">
        <f t="shared" si="73"/>
        <v>#N/A</v>
      </c>
      <c r="CB23" s="7" t="e">
        <f t="shared" si="74"/>
        <v>#N/A</v>
      </c>
      <c r="CC23" s="6" t="e">
        <f t="shared" si="75"/>
        <v>#N/A</v>
      </c>
      <c r="CD23" s="5" t="e">
        <f t="shared" si="76"/>
        <v>#N/A</v>
      </c>
      <c r="CE23" s="6" t="e">
        <f t="shared" si="77"/>
        <v>#N/A</v>
      </c>
      <c r="CF23" s="7" t="e">
        <f t="shared" si="78"/>
        <v>#N/A</v>
      </c>
      <c r="CG23" s="6" t="e">
        <f t="shared" si="79"/>
        <v>#N/A</v>
      </c>
      <c r="CH23" s="7" t="e">
        <f t="shared" si="80"/>
        <v>#N/A</v>
      </c>
      <c r="CI23" s="6" t="e">
        <f t="shared" si="81"/>
        <v>#N/A</v>
      </c>
      <c r="CJ23" s="5" t="e">
        <f t="shared" si="82"/>
        <v>#N/A</v>
      </c>
      <c r="CK23" s="6" t="e">
        <f t="shared" si="83"/>
        <v>#N/A</v>
      </c>
      <c r="CL23" s="7" t="e">
        <f t="shared" si="84"/>
        <v>#N/A</v>
      </c>
      <c r="CM23" s="6" t="e">
        <f t="shared" si="85"/>
        <v>#N/A</v>
      </c>
      <c r="CN23" s="7" t="e">
        <f t="shared" si="86"/>
        <v>#N/A</v>
      </c>
      <c r="CO23" s="6" t="e">
        <f t="shared" si="87"/>
        <v>#N/A</v>
      </c>
      <c r="CP23" s="5" t="e">
        <f t="shared" si="88"/>
        <v>#N/A</v>
      </c>
      <c r="CQ23" s="6" t="e">
        <f t="shared" si="89"/>
        <v>#N/A</v>
      </c>
      <c r="CR23" s="7" t="e">
        <f t="shared" si="90"/>
        <v>#N/A</v>
      </c>
      <c r="CS23" s="7" t="e">
        <f t="shared" si="90"/>
        <v>#N/A</v>
      </c>
      <c r="CT23" s="7" t="e">
        <f t="shared" si="90"/>
        <v>#N/A</v>
      </c>
      <c r="CU23" s="7" t="e">
        <f t="shared" si="90"/>
        <v>#N/A</v>
      </c>
      <c r="CV23" s="5" t="e">
        <f t="shared" si="91"/>
        <v>#N/A</v>
      </c>
      <c r="CW23" s="6" t="e">
        <f t="shared" si="92"/>
        <v>#N/A</v>
      </c>
      <c r="CY23" s="7" t="e">
        <v>#N/A</v>
      </c>
      <c r="CZ23" s="5" t="e">
        <f t="array" ref="CZ23">Summary_UpperBound</f>
        <v>#N/A</v>
      </c>
      <c r="DA23" s="6" t="e">
        <f>IF(ROUND(CZ23-CY23,0)=0,1/IF(Summary!$B$7="minutes",1,60),CZ23-CY23)</f>
        <v>#N/A</v>
      </c>
    </row>
    <row r="24" spans="1:105" x14ac:dyDescent="0.35">
      <c r="B24" s="14"/>
      <c r="E24" s="12">
        <f t="shared" ca="1" si="93"/>
        <v>44361</v>
      </c>
      <c r="F24" s="7" t="e">
        <f t="shared" si="0"/>
        <v>#N/A</v>
      </c>
      <c r="G24" s="6" t="e">
        <f t="shared" si="1"/>
        <v>#N/A</v>
      </c>
      <c r="H24" s="7" t="e">
        <f t="shared" si="2"/>
        <v>#N/A</v>
      </c>
      <c r="I24" s="6" t="e">
        <f t="shared" si="3"/>
        <v>#N/A</v>
      </c>
      <c r="J24" s="5" t="e">
        <f t="shared" si="4"/>
        <v>#N/A</v>
      </c>
      <c r="K24" s="6" t="e">
        <f t="shared" si="5"/>
        <v>#N/A</v>
      </c>
      <c r="L24" s="7" t="e">
        <f t="shared" si="6"/>
        <v>#N/A</v>
      </c>
      <c r="M24" s="6" t="e">
        <f t="shared" si="7"/>
        <v>#N/A</v>
      </c>
      <c r="N24" s="7" t="e">
        <f t="shared" si="8"/>
        <v>#N/A</v>
      </c>
      <c r="O24" s="6" t="e">
        <f t="shared" si="9"/>
        <v>#N/A</v>
      </c>
      <c r="P24" s="5" t="e">
        <f t="shared" si="10"/>
        <v>#N/A</v>
      </c>
      <c r="Q24" s="6" t="e">
        <f t="shared" si="11"/>
        <v>#N/A</v>
      </c>
      <c r="R24" s="7" t="e">
        <f t="shared" si="12"/>
        <v>#N/A</v>
      </c>
      <c r="S24" s="6" t="e">
        <f t="shared" si="13"/>
        <v>#N/A</v>
      </c>
      <c r="T24" s="7" t="e">
        <f t="shared" si="14"/>
        <v>#N/A</v>
      </c>
      <c r="U24" s="6" t="e">
        <f t="shared" si="15"/>
        <v>#N/A</v>
      </c>
      <c r="V24" s="5" t="e">
        <f t="shared" si="16"/>
        <v>#N/A</v>
      </c>
      <c r="W24" s="6" t="e">
        <f t="shared" si="17"/>
        <v>#N/A</v>
      </c>
      <c r="X24" s="7" t="e">
        <f t="shared" si="18"/>
        <v>#N/A</v>
      </c>
      <c r="Y24" s="6" t="e">
        <f t="shared" si="19"/>
        <v>#N/A</v>
      </c>
      <c r="Z24" s="7" t="e">
        <f t="shared" si="20"/>
        <v>#N/A</v>
      </c>
      <c r="AA24" s="6" t="e">
        <f t="shared" si="21"/>
        <v>#N/A</v>
      </c>
      <c r="AB24" s="5" t="e">
        <f t="shared" si="22"/>
        <v>#N/A</v>
      </c>
      <c r="AC24" s="6" t="e">
        <f t="shared" si="23"/>
        <v>#N/A</v>
      </c>
      <c r="AD24" s="7" t="e">
        <f t="shared" si="24"/>
        <v>#N/A</v>
      </c>
      <c r="AE24" s="6" t="e">
        <f t="shared" si="25"/>
        <v>#N/A</v>
      </c>
      <c r="AF24" s="7" t="e">
        <f t="shared" si="26"/>
        <v>#N/A</v>
      </c>
      <c r="AG24" s="6" t="e">
        <f t="shared" si="27"/>
        <v>#N/A</v>
      </c>
      <c r="AH24" s="5" t="e">
        <f t="shared" si="28"/>
        <v>#N/A</v>
      </c>
      <c r="AI24" s="6" t="e">
        <f t="shared" si="29"/>
        <v>#N/A</v>
      </c>
      <c r="AJ24" s="7" t="e">
        <f t="shared" si="30"/>
        <v>#N/A</v>
      </c>
      <c r="AK24" s="6" t="e">
        <f t="shared" si="31"/>
        <v>#N/A</v>
      </c>
      <c r="AL24" s="7" t="e">
        <f t="shared" si="32"/>
        <v>#N/A</v>
      </c>
      <c r="AM24" s="6" t="e">
        <f t="shared" si="33"/>
        <v>#N/A</v>
      </c>
      <c r="AN24" s="5" t="e">
        <f t="shared" si="34"/>
        <v>#N/A</v>
      </c>
      <c r="AO24" s="6" t="e">
        <f t="shared" si="35"/>
        <v>#N/A</v>
      </c>
      <c r="AP24" s="7" t="e">
        <f t="shared" si="36"/>
        <v>#N/A</v>
      </c>
      <c r="AQ24" s="6" t="e">
        <f t="shared" si="37"/>
        <v>#N/A</v>
      </c>
      <c r="AR24" s="7" t="e">
        <f t="shared" si="38"/>
        <v>#N/A</v>
      </c>
      <c r="AS24" s="6" t="e">
        <f t="shared" si="39"/>
        <v>#N/A</v>
      </c>
      <c r="AT24" s="5" t="e">
        <f t="shared" si="40"/>
        <v>#N/A</v>
      </c>
      <c r="AU24" s="6" t="e">
        <f t="shared" si="41"/>
        <v>#N/A</v>
      </c>
      <c r="AV24" s="7" t="e">
        <f t="shared" si="42"/>
        <v>#N/A</v>
      </c>
      <c r="AW24" s="6" t="e">
        <f t="shared" si="43"/>
        <v>#N/A</v>
      </c>
      <c r="AX24" s="7" t="e">
        <f t="shared" si="44"/>
        <v>#N/A</v>
      </c>
      <c r="AY24" s="6" t="e">
        <f t="shared" si="45"/>
        <v>#N/A</v>
      </c>
      <c r="AZ24" s="5" t="e">
        <f t="shared" si="46"/>
        <v>#N/A</v>
      </c>
      <c r="BA24" s="6" t="e">
        <f t="shared" si="47"/>
        <v>#N/A</v>
      </c>
      <c r="BB24" s="7" t="e">
        <f t="shared" si="48"/>
        <v>#N/A</v>
      </c>
      <c r="BC24" s="6" t="e">
        <f t="shared" si="49"/>
        <v>#N/A</v>
      </c>
      <c r="BD24" s="7" t="e">
        <f t="shared" si="50"/>
        <v>#N/A</v>
      </c>
      <c r="BE24" s="6" t="e">
        <f t="shared" si="51"/>
        <v>#N/A</v>
      </c>
      <c r="BF24" s="5" t="e">
        <f t="shared" si="52"/>
        <v>#N/A</v>
      </c>
      <c r="BG24" s="6" t="e">
        <f t="shared" si="53"/>
        <v>#N/A</v>
      </c>
      <c r="BH24" s="7" t="e">
        <f t="shared" si="54"/>
        <v>#N/A</v>
      </c>
      <c r="BI24" s="6" t="e">
        <f t="shared" si="55"/>
        <v>#N/A</v>
      </c>
      <c r="BJ24" s="7" t="e">
        <f t="shared" si="56"/>
        <v>#N/A</v>
      </c>
      <c r="BK24" s="6" t="e">
        <f t="shared" si="57"/>
        <v>#N/A</v>
      </c>
      <c r="BL24" s="5" t="e">
        <f t="shared" si="58"/>
        <v>#N/A</v>
      </c>
      <c r="BM24" s="6" t="e">
        <f t="shared" si="59"/>
        <v>#N/A</v>
      </c>
      <c r="BN24" s="7" t="e">
        <f t="shared" si="60"/>
        <v>#N/A</v>
      </c>
      <c r="BO24" s="6" t="e">
        <f t="shared" si="61"/>
        <v>#N/A</v>
      </c>
      <c r="BP24" s="7" t="e">
        <f t="shared" si="62"/>
        <v>#N/A</v>
      </c>
      <c r="BQ24" s="6" t="e">
        <f t="shared" si="63"/>
        <v>#N/A</v>
      </c>
      <c r="BR24" s="5" t="e">
        <f t="shared" si="64"/>
        <v>#N/A</v>
      </c>
      <c r="BS24" s="6" t="e">
        <f t="shared" si="65"/>
        <v>#N/A</v>
      </c>
      <c r="BT24" s="7" t="e">
        <f t="shared" si="66"/>
        <v>#N/A</v>
      </c>
      <c r="BU24" s="6" t="e">
        <f t="shared" si="67"/>
        <v>#N/A</v>
      </c>
      <c r="BV24" s="7" t="e">
        <f t="shared" si="68"/>
        <v>#N/A</v>
      </c>
      <c r="BW24" s="6" t="e">
        <f t="shared" si="69"/>
        <v>#N/A</v>
      </c>
      <c r="BX24" s="5" t="e">
        <f t="shared" si="70"/>
        <v>#N/A</v>
      </c>
      <c r="BY24" s="6" t="e">
        <f t="shared" si="71"/>
        <v>#N/A</v>
      </c>
      <c r="BZ24" s="7" t="e">
        <f t="shared" si="72"/>
        <v>#N/A</v>
      </c>
      <c r="CA24" s="6" t="e">
        <f t="shared" si="73"/>
        <v>#N/A</v>
      </c>
      <c r="CB24" s="7" t="e">
        <f t="shared" si="74"/>
        <v>#N/A</v>
      </c>
      <c r="CC24" s="6" t="e">
        <f t="shared" si="75"/>
        <v>#N/A</v>
      </c>
      <c r="CD24" s="5" t="e">
        <f t="shared" si="76"/>
        <v>#N/A</v>
      </c>
      <c r="CE24" s="6" t="e">
        <f t="shared" si="77"/>
        <v>#N/A</v>
      </c>
      <c r="CF24" s="7" t="e">
        <f t="shared" si="78"/>
        <v>#N/A</v>
      </c>
      <c r="CG24" s="6" t="e">
        <f t="shared" si="79"/>
        <v>#N/A</v>
      </c>
      <c r="CH24" s="7" t="e">
        <f t="shared" si="80"/>
        <v>#N/A</v>
      </c>
      <c r="CI24" s="6" t="e">
        <f t="shared" si="81"/>
        <v>#N/A</v>
      </c>
      <c r="CJ24" s="5" t="e">
        <f t="shared" si="82"/>
        <v>#N/A</v>
      </c>
      <c r="CK24" s="6" t="e">
        <f t="shared" si="83"/>
        <v>#N/A</v>
      </c>
      <c r="CL24" s="7" t="e">
        <f t="shared" si="84"/>
        <v>#N/A</v>
      </c>
      <c r="CM24" s="6" t="e">
        <f t="shared" si="85"/>
        <v>#N/A</v>
      </c>
      <c r="CN24" s="7" t="e">
        <f t="shared" si="86"/>
        <v>#N/A</v>
      </c>
      <c r="CO24" s="6" t="e">
        <f t="shared" si="87"/>
        <v>#N/A</v>
      </c>
      <c r="CP24" s="5" t="e">
        <f t="shared" si="88"/>
        <v>#N/A</v>
      </c>
      <c r="CQ24" s="6" t="e">
        <f t="shared" si="89"/>
        <v>#N/A</v>
      </c>
      <c r="CR24" s="7" t="e">
        <f t="shared" si="90"/>
        <v>#N/A</v>
      </c>
      <c r="CS24" s="7" t="e">
        <f t="shared" si="90"/>
        <v>#N/A</v>
      </c>
      <c r="CT24" s="7" t="e">
        <f t="shared" si="90"/>
        <v>#N/A</v>
      </c>
      <c r="CU24" s="7" t="e">
        <f t="shared" si="90"/>
        <v>#N/A</v>
      </c>
      <c r="CV24" s="5" t="e">
        <f t="shared" si="91"/>
        <v>#N/A</v>
      </c>
      <c r="CW24" s="6" t="e">
        <f t="shared" si="92"/>
        <v>#N/A</v>
      </c>
      <c r="CY24" s="7" t="e">
        <v>#N/A</v>
      </c>
      <c r="CZ24" s="5" t="e">
        <f t="array" ref="CZ24">Summary_UpperBound</f>
        <v>#N/A</v>
      </c>
      <c r="DA24" s="6" t="e">
        <f>IF(ROUND(CZ24-CY24,0)=0,1/IF(Summary!$B$7="minutes",1,60),CZ24-CY24)</f>
        <v>#N/A</v>
      </c>
    </row>
    <row r="25" spans="1:105" x14ac:dyDescent="0.35">
      <c r="B25" s="14"/>
      <c r="E25" s="12">
        <f t="shared" ca="1" si="93"/>
        <v>44368</v>
      </c>
      <c r="F25" s="7" t="e">
        <f t="shared" si="0"/>
        <v>#N/A</v>
      </c>
      <c r="G25" s="6" t="e">
        <f t="shared" si="1"/>
        <v>#N/A</v>
      </c>
      <c r="H25" s="7" t="e">
        <f t="shared" si="2"/>
        <v>#N/A</v>
      </c>
      <c r="I25" s="6" t="e">
        <f t="shared" si="3"/>
        <v>#N/A</v>
      </c>
      <c r="J25" s="5" t="e">
        <f t="shared" si="4"/>
        <v>#N/A</v>
      </c>
      <c r="K25" s="6" t="e">
        <f t="shared" si="5"/>
        <v>#N/A</v>
      </c>
      <c r="L25" s="7" t="e">
        <f t="shared" si="6"/>
        <v>#N/A</v>
      </c>
      <c r="M25" s="6" t="e">
        <f t="shared" si="7"/>
        <v>#N/A</v>
      </c>
      <c r="N25" s="7" t="e">
        <f t="shared" si="8"/>
        <v>#N/A</v>
      </c>
      <c r="O25" s="6" t="e">
        <f t="shared" si="9"/>
        <v>#N/A</v>
      </c>
      <c r="P25" s="5" t="e">
        <f t="shared" si="10"/>
        <v>#N/A</v>
      </c>
      <c r="Q25" s="6" t="e">
        <f t="shared" si="11"/>
        <v>#N/A</v>
      </c>
      <c r="R25" s="7" t="e">
        <f t="shared" si="12"/>
        <v>#N/A</v>
      </c>
      <c r="S25" s="6" t="e">
        <f t="shared" si="13"/>
        <v>#N/A</v>
      </c>
      <c r="T25" s="7" t="e">
        <f t="shared" si="14"/>
        <v>#N/A</v>
      </c>
      <c r="U25" s="6" t="e">
        <f t="shared" si="15"/>
        <v>#N/A</v>
      </c>
      <c r="V25" s="5" t="e">
        <f t="shared" si="16"/>
        <v>#N/A</v>
      </c>
      <c r="W25" s="6" t="e">
        <f t="shared" si="17"/>
        <v>#N/A</v>
      </c>
      <c r="X25" s="7" t="e">
        <f t="shared" si="18"/>
        <v>#N/A</v>
      </c>
      <c r="Y25" s="6" t="e">
        <f t="shared" si="19"/>
        <v>#N/A</v>
      </c>
      <c r="Z25" s="7" t="e">
        <f t="shared" si="20"/>
        <v>#N/A</v>
      </c>
      <c r="AA25" s="6" t="e">
        <f t="shared" si="21"/>
        <v>#N/A</v>
      </c>
      <c r="AB25" s="5" t="e">
        <f t="shared" si="22"/>
        <v>#N/A</v>
      </c>
      <c r="AC25" s="6" t="e">
        <f t="shared" si="23"/>
        <v>#N/A</v>
      </c>
      <c r="AD25" s="7" t="e">
        <f t="shared" si="24"/>
        <v>#N/A</v>
      </c>
      <c r="AE25" s="6" t="e">
        <f t="shared" si="25"/>
        <v>#N/A</v>
      </c>
      <c r="AF25" s="7" t="e">
        <f t="shared" si="26"/>
        <v>#N/A</v>
      </c>
      <c r="AG25" s="6" t="e">
        <f t="shared" si="27"/>
        <v>#N/A</v>
      </c>
      <c r="AH25" s="5" t="e">
        <f t="shared" si="28"/>
        <v>#N/A</v>
      </c>
      <c r="AI25" s="6" t="e">
        <f t="shared" si="29"/>
        <v>#N/A</v>
      </c>
      <c r="AJ25" s="7" t="e">
        <f t="shared" si="30"/>
        <v>#N/A</v>
      </c>
      <c r="AK25" s="6" t="e">
        <f t="shared" si="31"/>
        <v>#N/A</v>
      </c>
      <c r="AL25" s="7" t="e">
        <f t="shared" si="32"/>
        <v>#N/A</v>
      </c>
      <c r="AM25" s="6" t="e">
        <f t="shared" si="33"/>
        <v>#N/A</v>
      </c>
      <c r="AN25" s="5" t="e">
        <f t="shared" si="34"/>
        <v>#N/A</v>
      </c>
      <c r="AO25" s="6" t="e">
        <f t="shared" si="35"/>
        <v>#N/A</v>
      </c>
      <c r="AP25" s="7" t="e">
        <f t="shared" si="36"/>
        <v>#N/A</v>
      </c>
      <c r="AQ25" s="6" t="e">
        <f t="shared" si="37"/>
        <v>#N/A</v>
      </c>
      <c r="AR25" s="7" t="e">
        <f t="shared" si="38"/>
        <v>#N/A</v>
      </c>
      <c r="AS25" s="6" t="e">
        <f t="shared" si="39"/>
        <v>#N/A</v>
      </c>
      <c r="AT25" s="5" t="e">
        <f t="shared" si="40"/>
        <v>#N/A</v>
      </c>
      <c r="AU25" s="6" t="e">
        <f t="shared" si="41"/>
        <v>#N/A</v>
      </c>
      <c r="AV25" s="7" t="e">
        <f t="shared" si="42"/>
        <v>#N/A</v>
      </c>
      <c r="AW25" s="6" t="e">
        <f t="shared" si="43"/>
        <v>#N/A</v>
      </c>
      <c r="AX25" s="7" t="e">
        <f t="shared" si="44"/>
        <v>#N/A</v>
      </c>
      <c r="AY25" s="6" t="e">
        <f t="shared" si="45"/>
        <v>#N/A</v>
      </c>
      <c r="AZ25" s="5" t="e">
        <f t="shared" si="46"/>
        <v>#N/A</v>
      </c>
      <c r="BA25" s="6" t="e">
        <f t="shared" si="47"/>
        <v>#N/A</v>
      </c>
      <c r="BB25" s="7" t="e">
        <f t="shared" si="48"/>
        <v>#N/A</v>
      </c>
      <c r="BC25" s="6" t="e">
        <f t="shared" si="49"/>
        <v>#N/A</v>
      </c>
      <c r="BD25" s="7" t="e">
        <f t="shared" si="50"/>
        <v>#N/A</v>
      </c>
      <c r="BE25" s="6" t="e">
        <f t="shared" si="51"/>
        <v>#N/A</v>
      </c>
      <c r="BF25" s="5" t="e">
        <f t="shared" si="52"/>
        <v>#N/A</v>
      </c>
      <c r="BG25" s="6" t="e">
        <f t="shared" si="53"/>
        <v>#N/A</v>
      </c>
      <c r="BH25" s="7" t="e">
        <f t="shared" si="54"/>
        <v>#N/A</v>
      </c>
      <c r="BI25" s="6" t="e">
        <f t="shared" si="55"/>
        <v>#N/A</v>
      </c>
      <c r="BJ25" s="7" t="e">
        <f t="shared" si="56"/>
        <v>#N/A</v>
      </c>
      <c r="BK25" s="6" t="e">
        <f t="shared" si="57"/>
        <v>#N/A</v>
      </c>
      <c r="BL25" s="5" t="e">
        <f t="shared" si="58"/>
        <v>#N/A</v>
      </c>
      <c r="BM25" s="6" t="e">
        <f t="shared" si="59"/>
        <v>#N/A</v>
      </c>
      <c r="BN25" s="7" t="e">
        <f t="shared" si="60"/>
        <v>#N/A</v>
      </c>
      <c r="BO25" s="6" t="e">
        <f t="shared" si="61"/>
        <v>#N/A</v>
      </c>
      <c r="BP25" s="7" t="e">
        <f t="shared" si="62"/>
        <v>#N/A</v>
      </c>
      <c r="BQ25" s="6" t="e">
        <f t="shared" si="63"/>
        <v>#N/A</v>
      </c>
      <c r="BR25" s="5" t="e">
        <f t="shared" si="64"/>
        <v>#N/A</v>
      </c>
      <c r="BS25" s="6" t="e">
        <f t="shared" si="65"/>
        <v>#N/A</v>
      </c>
      <c r="BT25" s="7" t="e">
        <f t="shared" si="66"/>
        <v>#N/A</v>
      </c>
      <c r="BU25" s="6" t="e">
        <f t="shared" si="67"/>
        <v>#N/A</v>
      </c>
      <c r="BV25" s="7" t="e">
        <f t="shared" si="68"/>
        <v>#N/A</v>
      </c>
      <c r="BW25" s="6" t="e">
        <f t="shared" si="69"/>
        <v>#N/A</v>
      </c>
      <c r="BX25" s="5" t="e">
        <f t="shared" si="70"/>
        <v>#N/A</v>
      </c>
      <c r="BY25" s="6" t="e">
        <f t="shared" si="71"/>
        <v>#N/A</v>
      </c>
      <c r="BZ25" s="7" t="e">
        <f t="shared" si="72"/>
        <v>#N/A</v>
      </c>
      <c r="CA25" s="6" t="e">
        <f t="shared" si="73"/>
        <v>#N/A</v>
      </c>
      <c r="CB25" s="7" t="e">
        <f t="shared" si="74"/>
        <v>#N/A</v>
      </c>
      <c r="CC25" s="6" t="e">
        <f t="shared" si="75"/>
        <v>#N/A</v>
      </c>
      <c r="CD25" s="5" t="e">
        <f t="shared" si="76"/>
        <v>#N/A</v>
      </c>
      <c r="CE25" s="6" t="e">
        <f t="shared" si="77"/>
        <v>#N/A</v>
      </c>
      <c r="CF25" s="7" t="e">
        <f t="shared" si="78"/>
        <v>#N/A</v>
      </c>
      <c r="CG25" s="6" t="e">
        <f t="shared" si="79"/>
        <v>#N/A</v>
      </c>
      <c r="CH25" s="7" t="e">
        <f t="shared" si="80"/>
        <v>#N/A</v>
      </c>
      <c r="CI25" s="6" t="e">
        <f t="shared" si="81"/>
        <v>#N/A</v>
      </c>
      <c r="CJ25" s="5" t="e">
        <f t="shared" si="82"/>
        <v>#N/A</v>
      </c>
      <c r="CK25" s="6" t="e">
        <f t="shared" si="83"/>
        <v>#N/A</v>
      </c>
      <c r="CL25" s="7" t="e">
        <f t="shared" si="84"/>
        <v>#N/A</v>
      </c>
      <c r="CM25" s="6" t="e">
        <f t="shared" si="85"/>
        <v>#N/A</v>
      </c>
      <c r="CN25" s="7" t="e">
        <f t="shared" si="86"/>
        <v>#N/A</v>
      </c>
      <c r="CO25" s="6" t="e">
        <f t="shared" si="87"/>
        <v>#N/A</v>
      </c>
      <c r="CP25" s="5" t="e">
        <f t="shared" si="88"/>
        <v>#N/A</v>
      </c>
      <c r="CQ25" s="6" t="e">
        <f t="shared" si="89"/>
        <v>#N/A</v>
      </c>
      <c r="CR25" s="7" t="e">
        <f t="shared" si="90"/>
        <v>#N/A</v>
      </c>
      <c r="CS25" s="7" t="e">
        <f t="shared" si="90"/>
        <v>#N/A</v>
      </c>
      <c r="CT25" s="7" t="e">
        <f t="shared" si="90"/>
        <v>#N/A</v>
      </c>
      <c r="CU25" s="7" t="e">
        <f t="shared" si="90"/>
        <v>#N/A</v>
      </c>
      <c r="CV25" s="5" t="e">
        <f t="shared" si="91"/>
        <v>#N/A</v>
      </c>
      <c r="CW25" s="6" t="e">
        <f t="shared" si="92"/>
        <v>#N/A</v>
      </c>
      <c r="CY25" s="7" t="e">
        <v>#N/A</v>
      </c>
      <c r="CZ25" s="5" t="e">
        <f t="array" ref="CZ25">Summary_UpperBound</f>
        <v>#N/A</v>
      </c>
      <c r="DA25" s="6" t="e">
        <f>IF(ROUND(CZ25-CY25,0)=0,1/IF(Summary!$B$7="minutes",1,60),CZ25-CY25)</f>
        <v>#N/A</v>
      </c>
    </row>
    <row r="26" spans="1:105" x14ac:dyDescent="0.35">
      <c r="B26" s="14"/>
      <c r="E26" s="12">
        <f t="shared" ca="1" si="93"/>
        <v>44375</v>
      </c>
      <c r="F26" s="7" t="e">
        <f t="shared" si="0"/>
        <v>#N/A</v>
      </c>
      <c r="G26" s="6" t="e">
        <f t="shared" si="1"/>
        <v>#N/A</v>
      </c>
      <c r="H26" s="7" t="e">
        <f t="shared" si="2"/>
        <v>#N/A</v>
      </c>
      <c r="I26" s="6" t="e">
        <f t="shared" si="3"/>
        <v>#N/A</v>
      </c>
      <c r="J26" s="5" t="e">
        <f t="shared" si="4"/>
        <v>#N/A</v>
      </c>
      <c r="K26" s="6" t="e">
        <f t="shared" si="5"/>
        <v>#N/A</v>
      </c>
      <c r="L26" s="7" t="e">
        <f t="shared" si="6"/>
        <v>#N/A</v>
      </c>
      <c r="M26" s="6" t="e">
        <f t="shared" si="7"/>
        <v>#N/A</v>
      </c>
      <c r="N26" s="7" t="e">
        <f t="shared" si="8"/>
        <v>#N/A</v>
      </c>
      <c r="O26" s="6" t="e">
        <f t="shared" si="9"/>
        <v>#N/A</v>
      </c>
      <c r="P26" s="5" t="e">
        <f t="shared" si="10"/>
        <v>#N/A</v>
      </c>
      <c r="Q26" s="6" t="e">
        <f t="shared" si="11"/>
        <v>#N/A</v>
      </c>
      <c r="R26" s="7" t="e">
        <f t="shared" si="12"/>
        <v>#N/A</v>
      </c>
      <c r="S26" s="6" t="e">
        <f t="shared" si="13"/>
        <v>#N/A</v>
      </c>
      <c r="T26" s="7" t="e">
        <f t="shared" si="14"/>
        <v>#N/A</v>
      </c>
      <c r="U26" s="6" t="e">
        <f t="shared" si="15"/>
        <v>#N/A</v>
      </c>
      <c r="V26" s="5" t="e">
        <f t="shared" si="16"/>
        <v>#N/A</v>
      </c>
      <c r="W26" s="6" t="e">
        <f t="shared" si="17"/>
        <v>#N/A</v>
      </c>
      <c r="X26" s="7" t="e">
        <f t="shared" si="18"/>
        <v>#N/A</v>
      </c>
      <c r="Y26" s="6" t="e">
        <f t="shared" si="19"/>
        <v>#N/A</v>
      </c>
      <c r="Z26" s="7" t="e">
        <f t="shared" si="20"/>
        <v>#N/A</v>
      </c>
      <c r="AA26" s="6" t="e">
        <f t="shared" si="21"/>
        <v>#N/A</v>
      </c>
      <c r="AB26" s="5" t="e">
        <f t="shared" si="22"/>
        <v>#N/A</v>
      </c>
      <c r="AC26" s="6" t="e">
        <f t="shared" si="23"/>
        <v>#N/A</v>
      </c>
      <c r="AD26" s="7" t="e">
        <f t="shared" si="24"/>
        <v>#N/A</v>
      </c>
      <c r="AE26" s="6" t="e">
        <f t="shared" si="25"/>
        <v>#N/A</v>
      </c>
      <c r="AF26" s="7" t="e">
        <f t="shared" si="26"/>
        <v>#N/A</v>
      </c>
      <c r="AG26" s="6" t="e">
        <f t="shared" si="27"/>
        <v>#N/A</v>
      </c>
      <c r="AH26" s="5" t="e">
        <f t="shared" si="28"/>
        <v>#N/A</v>
      </c>
      <c r="AI26" s="6" t="e">
        <f t="shared" si="29"/>
        <v>#N/A</v>
      </c>
      <c r="AJ26" s="7" t="e">
        <f t="shared" si="30"/>
        <v>#N/A</v>
      </c>
      <c r="AK26" s="6" t="e">
        <f t="shared" si="31"/>
        <v>#N/A</v>
      </c>
      <c r="AL26" s="7" t="e">
        <f t="shared" si="32"/>
        <v>#N/A</v>
      </c>
      <c r="AM26" s="6" t="e">
        <f t="shared" si="33"/>
        <v>#N/A</v>
      </c>
      <c r="AN26" s="5" t="e">
        <f t="shared" si="34"/>
        <v>#N/A</v>
      </c>
      <c r="AO26" s="6" t="e">
        <f t="shared" si="35"/>
        <v>#N/A</v>
      </c>
      <c r="AP26" s="7" t="e">
        <f t="shared" si="36"/>
        <v>#N/A</v>
      </c>
      <c r="AQ26" s="6" t="e">
        <f t="shared" si="37"/>
        <v>#N/A</v>
      </c>
      <c r="AR26" s="7" t="e">
        <f t="shared" si="38"/>
        <v>#N/A</v>
      </c>
      <c r="AS26" s="6" t="e">
        <f t="shared" si="39"/>
        <v>#N/A</v>
      </c>
      <c r="AT26" s="5" t="e">
        <f t="shared" si="40"/>
        <v>#N/A</v>
      </c>
      <c r="AU26" s="6" t="e">
        <f t="shared" si="41"/>
        <v>#N/A</v>
      </c>
      <c r="AV26" s="7" t="e">
        <f t="shared" si="42"/>
        <v>#N/A</v>
      </c>
      <c r="AW26" s="6" t="e">
        <f t="shared" si="43"/>
        <v>#N/A</v>
      </c>
      <c r="AX26" s="7" t="e">
        <f t="shared" si="44"/>
        <v>#N/A</v>
      </c>
      <c r="AY26" s="6" t="e">
        <f t="shared" si="45"/>
        <v>#N/A</v>
      </c>
      <c r="AZ26" s="5" t="e">
        <f t="shared" si="46"/>
        <v>#N/A</v>
      </c>
      <c r="BA26" s="6" t="e">
        <f t="shared" si="47"/>
        <v>#N/A</v>
      </c>
      <c r="BB26" s="7" t="e">
        <f t="shared" si="48"/>
        <v>#N/A</v>
      </c>
      <c r="BC26" s="6" t="e">
        <f t="shared" si="49"/>
        <v>#N/A</v>
      </c>
      <c r="BD26" s="7" t="e">
        <f t="shared" si="50"/>
        <v>#N/A</v>
      </c>
      <c r="BE26" s="6" t="e">
        <f t="shared" si="51"/>
        <v>#N/A</v>
      </c>
      <c r="BF26" s="5" t="e">
        <f t="shared" si="52"/>
        <v>#N/A</v>
      </c>
      <c r="BG26" s="6" t="e">
        <f t="shared" si="53"/>
        <v>#N/A</v>
      </c>
      <c r="BH26" s="7" t="e">
        <f t="shared" si="54"/>
        <v>#N/A</v>
      </c>
      <c r="BI26" s="6" t="e">
        <f t="shared" si="55"/>
        <v>#N/A</v>
      </c>
      <c r="BJ26" s="7" t="e">
        <f t="shared" si="56"/>
        <v>#N/A</v>
      </c>
      <c r="BK26" s="6" t="e">
        <f t="shared" si="57"/>
        <v>#N/A</v>
      </c>
      <c r="BL26" s="5" t="e">
        <f t="shared" si="58"/>
        <v>#N/A</v>
      </c>
      <c r="BM26" s="6" t="e">
        <f t="shared" si="59"/>
        <v>#N/A</v>
      </c>
      <c r="BN26" s="7" t="e">
        <f t="shared" si="60"/>
        <v>#N/A</v>
      </c>
      <c r="BO26" s="6" t="e">
        <f t="shared" si="61"/>
        <v>#N/A</v>
      </c>
      <c r="BP26" s="7" t="e">
        <f t="shared" si="62"/>
        <v>#N/A</v>
      </c>
      <c r="BQ26" s="6" t="e">
        <f t="shared" si="63"/>
        <v>#N/A</v>
      </c>
      <c r="BR26" s="5" t="e">
        <f t="shared" si="64"/>
        <v>#N/A</v>
      </c>
      <c r="BS26" s="6" t="e">
        <f t="shared" si="65"/>
        <v>#N/A</v>
      </c>
      <c r="BT26" s="7" t="e">
        <f t="shared" si="66"/>
        <v>#N/A</v>
      </c>
      <c r="BU26" s="6" t="e">
        <f t="shared" si="67"/>
        <v>#N/A</v>
      </c>
      <c r="BV26" s="7" t="e">
        <f t="shared" si="68"/>
        <v>#N/A</v>
      </c>
      <c r="BW26" s="6" t="e">
        <f t="shared" si="69"/>
        <v>#N/A</v>
      </c>
      <c r="BX26" s="5" t="e">
        <f t="shared" si="70"/>
        <v>#N/A</v>
      </c>
      <c r="BY26" s="6" t="e">
        <f t="shared" si="71"/>
        <v>#N/A</v>
      </c>
      <c r="BZ26" s="7" t="e">
        <f t="shared" si="72"/>
        <v>#N/A</v>
      </c>
      <c r="CA26" s="6" t="e">
        <f t="shared" si="73"/>
        <v>#N/A</v>
      </c>
      <c r="CB26" s="7" t="e">
        <f t="shared" si="74"/>
        <v>#N/A</v>
      </c>
      <c r="CC26" s="6" t="e">
        <f t="shared" si="75"/>
        <v>#N/A</v>
      </c>
      <c r="CD26" s="5" t="e">
        <f t="shared" si="76"/>
        <v>#N/A</v>
      </c>
      <c r="CE26" s="6" t="e">
        <f t="shared" si="77"/>
        <v>#N/A</v>
      </c>
      <c r="CF26" s="7" t="e">
        <f t="shared" si="78"/>
        <v>#N/A</v>
      </c>
      <c r="CG26" s="6" t="e">
        <f t="shared" si="79"/>
        <v>#N/A</v>
      </c>
      <c r="CH26" s="7" t="e">
        <f t="shared" si="80"/>
        <v>#N/A</v>
      </c>
      <c r="CI26" s="6" t="e">
        <f t="shared" si="81"/>
        <v>#N/A</v>
      </c>
      <c r="CJ26" s="5" t="e">
        <f t="shared" si="82"/>
        <v>#N/A</v>
      </c>
      <c r="CK26" s="6" t="e">
        <f t="shared" si="83"/>
        <v>#N/A</v>
      </c>
      <c r="CL26" s="7" t="e">
        <f t="shared" si="84"/>
        <v>#N/A</v>
      </c>
      <c r="CM26" s="6" t="e">
        <f t="shared" si="85"/>
        <v>#N/A</v>
      </c>
      <c r="CN26" s="7" t="e">
        <f t="shared" si="86"/>
        <v>#N/A</v>
      </c>
      <c r="CO26" s="6" t="e">
        <f t="shared" si="87"/>
        <v>#N/A</v>
      </c>
      <c r="CP26" s="5" t="e">
        <f t="shared" si="88"/>
        <v>#N/A</v>
      </c>
      <c r="CQ26" s="6" t="e">
        <f t="shared" si="89"/>
        <v>#N/A</v>
      </c>
      <c r="CR26" s="7" t="e">
        <f t="shared" si="90"/>
        <v>#N/A</v>
      </c>
      <c r="CS26" s="7" t="e">
        <f t="shared" si="90"/>
        <v>#N/A</v>
      </c>
      <c r="CT26" s="7" t="e">
        <f t="shared" si="90"/>
        <v>#N/A</v>
      </c>
      <c r="CU26" s="7" t="e">
        <f t="shared" si="90"/>
        <v>#N/A</v>
      </c>
      <c r="CV26" s="5" t="e">
        <f t="shared" si="91"/>
        <v>#N/A</v>
      </c>
      <c r="CW26" s="6" t="e">
        <f t="shared" si="92"/>
        <v>#N/A</v>
      </c>
      <c r="CY26" s="7" t="e">
        <v>#N/A</v>
      </c>
      <c r="CZ26" s="5" t="e">
        <f t="array" ref="CZ26">Summary_UpperBound</f>
        <v>#N/A</v>
      </c>
      <c r="DA26" s="6" t="e">
        <f>IF(ROUND(CZ26-CY26,0)=0,1/IF(Summary!$B$7="minutes",1,60),CZ26-CY26)</f>
        <v>#N/A</v>
      </c>
    </row>
    <row r="27" spans="1:105" x14ac:dyDescent="0.35">
      <c r="B27" s="14"/>
      <c r="E27" s="12">
        <f t="shared" ca="1" si="93"/>
        <v>44382</v>
      </c>
      <c r="F27" s="7" t="e">
        <f t="shared" si="0"/>
        <v>#N/A</v>
      </c>
      <c r="G27" s="6" t="e">
        <f t="shared" si="1"/>
        <v>#N/A</v>
      </c>
      <c r="H27" s="7" t="e">
        <f t="shared" si="2"/>
        <v>#N/A</v>
      </c>
      <c r="I27" s="6" t="e">
        <f t="shared" si="3"/>
        <v>#N/A</v>
      </c>
      <c r="J27" s="5" t="e">
        <f t="shared" si="4"/>
        <v>#N/A</v>
      </c>
      <c r="K27" s="6" t="e">
        <f t="shared" si="5"/>
        <v>#N/A</v>
      </c>
      <c r="L27" s="7" t="e">
        <f t="shared" si="6"/>
        <v>#N/A</v>
      </c>
      <c r="M27" s="6" t="e">
        <f t="shared" si="7"/>
        <v>#N/A</v>
      </c>
      <c r="N27" s="7" t="e">
        <f t="shared" si="8"/>
        <v>#N/A</v>
      </c>
      <c r="O27" s="6" t="e">
        <f t="shared" si="9"/>
        <v>#N/A</v>
      </c>
      <c r="P27" s="5" t="e">
        <f t="shared" si="10"/>
        <v>#N/A</v>
      </c>
      <c r="Q27" s="6" t="e">
        <f t="shared" si="11"/>
        <v>#N/A</v>
      </c>
      <c r="R27" s="7" t="e">
        <f t="shared" si="12"/>
        <v>#N/A</v>
      </c>
      <c r="S27" s="6" t="e">
        <f t="shared" si="13"/>
        <v>#N/A</v>
      </c>
      <c r="T27" s="7" t="e">
        <f t="shared" si="14"/>
        <v>#N/A</v>
      </c>
      <c r="U27" s="6" t="e">
        <f t="shared" si="15"/>
        <v>#N/A</v>
      </c>
      <c r="V27" s="5" t="e">
        <f t="shared" si="16"/>
        <v>#N/A</v>
      </c>
      <c r="W27" s="6" t="e">
        <f t="shared" si="17"/>
        <v>#N/A</v>
      </c>
      <c r="X27" s="7" t="e">
        <f t="shared" si="18"/>
        <v>#N/A</v>
      </c>
      <c r="Y27" s="6" t="e">
        <f t="shared" si="19"/>
        <v>#N/A</v>
      </c>
      <c r="Z27" s="7" t="e">
        <f t="shared" si="20"/>
        <v>#N/A</v>
      </c>
      <c r="AA27" s="6" t="e">
        <f t="shared" si="21"/>
        <v>#N/A</v>
      </c>
      <c r="AB27" s="5" t="e">
        <f t="shared" si="22"/>
        <v>#N/A</v>
      </c>
      <c r="AC27" s="6" t="e">
        <f t="shared" si="23"/>
        <v>#N/A</v>
      </c>
      <c r="AD27" s="7" t="e">
        <f t="shared" si="24"/>
        <v>#N/A</v>
      </c>
      <c r="AE27" s="6" t="e">
        <f t="shared" si="25"/>
        <v>#N/A</v>
      </c>
      <c r="AF27" s="7" t="e">
        <f t="shared" si="26"/>
        <v>#N/A</v>
      </c>
      <c r="AG27" s="6" t="e">
        <f t="shared" si="27"/>
        <v>#N/A</v>
      </c>
      <c r="AH27" s="5" t="e">
        <f t="shared" si="28"/>
        <v>#N/A</v>
      </c>
      <c r="AI27" s="6" t="e">
        <f t="shared" si="29"/>
        <v>#N/A</v>
      </c>
      <c r="AJ27" s="7" t="e">
        <f t="shared" si="30"/>
        <v>#N/A</v>
      </c>
      <c r="AK27" s="6" t="e">
        <f t="shared" si="31"/>
        <v>#N/A</v>
      </c>
      <c r="AL27" s="7" t="e">
        <f t="shared" si="32"/>
        <v>#N/A</v>
      </c>
      <c r="AM27" s="6" t="e">
        <f t="shared" si="33"/>
        <v>#N/A</v>
      </c>
      <c r="AN27" s="5" t="e">
        <f t="shared" si="34"/>
        <v>#N/A</v>
      </c>
      <c r="AO27" s="6" t="e">
        <f t="shared" si="35"/>
        <v>#N/A</v>
      </c>
      <c r="AP27" s="7" t="e">
        <f t="shared" si="36"/>
        <v>#N/A</v>
      </c>
      <c r="AQ27" s="6" t="e">
        <f t="shared" si="37"/>
        <v>#N/A</v>
      </c>
      <c r="AR27" s="7" t="e">
        <f t="shared" si="38"/>
        <v>#N/A</v>
      </c>
      <c r="AS27" s="6" t="e">
        <f t="shared" si="39"/>
        <v>#N/A</v>
      </c>
      <c r="AT27" s="5" t="e">
        <f t="shared" si="40"/>
        <v>#N/A</v>
      </c>
      <c r="AU27" s="6" t="e">
        <f t="shared" si="41"/>
        <v>#N/A</v>
      </c>
      <c r="AV27" s="7" t="e">
        <f t="shared" si="42"/>
        <v>#N/A</v>
      </c>
      <c r="AW27" s="6" t="e">
        <f t="shared" si="43"/>
        <v>#N/A</v>
      </c>
      <c r="AX27" s="7" t="e">
        <f t="shared" si="44"/>
        <v>#N/A</v>
      </c>
      <c r="AY27" s="6" t="e">
        <f t="shared" si="45"/>
        <v>#N/A</v>
      </c>
      <c r="AZ27" s="5" t="e">
        <f t="shared" si="46"/>
        <v>#N/A</v>
      </c>
      <c r="BA27" s="6" t="e">
        <f t="shared" si="47"/>
        <v>#N/A</v>
      </c>
      <c r="BB27" s="7" t="e">
        <f t="shared" si="48"/>
        <v>#N/A</v>
      </c>
      <c r="BC27" s="6" t="e">
        <f t="shared" si="49"/>
        <v>#N/A</v>
      </c>
      <c r="BD27" s="7" t="e">
        <f t="shared" si="50"/>
        <v>#N/A</v>
      </c>
      <c r="BE27" s="6" t="e">
        <f t="shared" si="51"/>
        <v>#N/A</v>
      </c>
      <c r="BF27" s="5" t="e">
        <f t="shared" si="52"/>
        <v>#N/A</v>
      </c>
      <c r="BG27" s="6" t="e">
        <f t="shared" si="53"/>
        <v>#N/A</v>
      </c>
      <c r="BH27" s="7" t="e">
        <f t="shared" si="54"/>
        <v>#N/A</v>
      </c>
      <c r="BI27" s="6" t="e">
        <f t="shared" si="55"/>
        <v>#N/A</v>
      </c>
      <c r="BJ27" s="7" t="e">
        <f t="shared" si="56"/>
        <v>#N/A</v>
      </c>
      <c r="BK27" s="6" t="e">
        <f t="shared" si="57"/>
        <v>#N/A</v>
      </c>
      <c r="BL27" s="5" t="e">
        <f t="shared" si="58"/>
        <v>#N/A</v>
      </c>
      <c r="BM27" s="6" t="e">
        <f t="shared" si="59"/>
        <v>#N/A</v>
      </c>
      <c r="BN27" s="7" t="e">
        <f t="shared" si="60"/>
        <v>#N/A</v>
      </c>
      <c r="BO27" s="6" t="e">
        <f t="shared" si="61"/>
        <v>#N/A</v>
      </c>
      <c r="BP27" s="7" t="e">
        <f t="shared" si="62"/>
        <v>#N/A</v>
      </c>
      <c r="BQ27" s="6" t="e">
        <f t="shared" si="63"/>
        <v>#N/A</v>
      </c>
      <c r="BR27" s="5" t="e">
        <f t="shared" si="64"/>
        <v>#N/A</v>
      </c>
      <c r="BS27" s="6" t="e">
        <f t="shared" si="65"/>
        <v>#N/A</v>
      </c>
      <c r="BT27" s="7" t="e">
        <f t="shared" si="66"/>
        <v>#N/A</v>
      </c>
      <c r="BU27" s="6" t="e">
        <f t="shared" si="67"/>
        <v>#N/A</v>
      </c>
      <c r="BV27" s="7" t="e">
        <f t="shared" si="68"/>
        <v>#N/A</v>
      </c>
      <c r="BW27" s="6" t="e">
        <f t="shared" si="69"/>
        <v>#N/A</v>
      </c>
      <c r="BX27" s="5" t="e">
        <f t="shared" si="70"/>
        <v>#N/A</v>
      </c>
      <c r="BY27" s="6" t="e">
        <f t="shared" si="71"/>
        <v>#N/A</v>
      </c>
      <c r="BZ27" s="7" t="e">
        <f t="shared" si="72"/>
        <v>#N/A</v>
      </c>
      <c r="CA27" s="6" t="e">
        <f t="shared" si="73"/>
        <v>#N/A</v>
      </c>
      <c r="CB27" s="7" t="e">
        <f t="shared" si="74"/>
        <v>#N/A</v>
      </c>
      <c r="CC27" s="6" t="e">
        <f t="shared" si="75"/>
        <v>#N/A</v>
      </c>
      <c r="CD27" s="5" t="e">
        <f t="shared" si="76"/>
        <v>#N/A</v>
      </c>
      <c r="CE27" s="6" t="e">
        <f t="shared" si="77"/>
        <v>#N/A</v>
      </c>
      <c r="CF27" s="7" t="e">
        <f t="shared" si="78"/>
        <v>#N/A</v>
      </c>
      <c r="CG27" s="6" t="e">
        <f t="shared" si="79"/>
        <v>#N/A</v>
      </c>
      <c r="CH27" s="7" t="e">
        <f t="shared" si="80"/>
        <v>#N/A</v>
      </c>
      <c r="CI27" s="6" t="e">
        <f t="shared" si="81"/>
        <v>#N/A</v>
      </c>
      <c r="CJ27" s="5" t="e">
        <f t="shared" si="82"/>
        <v>#N/A</v>
      </c>
      <c r="CK27" s="6" t="e">
        <f t="shared" si="83"/>
        <v>#N/A</v>
      </c>
      <c r="CL27" s="7" t="e">
        <f t="shared" si="84"/>
        <v>#N/A</v>
      </c>
      <c r="CM27" s="6" t="e">
        <f t="shared" si="85"/>
        <v>#N/A</v>
      </c>
      <c r="CN27" s="7" t="e">
        <f t="shared" si="86"/>
        <v>#N/A</v>
      </c>
      <c r="CO27" s="6" t="e">
        <f t="shared" si="87"/>
        <v>#N/A</v>
      </c>
      <c r="CP27" s="5" t="e">
        <f t="shared" si="88"/>
        <v>#N/A</v>
      </c>
      <c r="CQ27" s="6" t="e">
        <f t="shared" si="89"/>
        <v>#N/A</v>
      </c>
      <c r="CR27" s="7" t="e">
        <f t="shared" si="90"/>
        <v>#N/A</v>
      </c>
      <c r="CS27" s="7" t="e">
        <f t="shared" si="90"/>
        <v>#N/A</v>
      </c>
      <c r="CT27" s="7" t="e">
        <f t="shared" si="90"/>
        <v>#N/A</v>
      </c>
      <c r="CU27" s="7" t="e">
        <f t="shared" si="90"/>
        <v>#N/A</v>
      </c>
      <c r="CV27" s="5" t="e">
        <f t="shared" si="91"/>
        <v>#N/A</v>
      </c>
      <c r="CW27" s="6" t="e">
        <f t="shared" si="92"/>
        <v>#N/A</v>
      </c>
      <c r="CY27" s="7" t="e">
        <v>#N/A</v>
      </c>
      <c r="CZ27" s="5" t="e">
        <f t="array" ref="CZ27">Summary_UpperBound</f>
        <v>#N/A</v>
      </c>
      <c r="DA27" s="6" t="e">
        <f>IF(ROUND(CZ27-CY27,0)=0,1/IF(Summary!$B$7="minutes",1,60),CZ27-CY27)</f>
        <v>#N/A</v>
      </c>
    </row>
    <row r="28" spans="1:105" x14ac:dyDescent="0.35">
      <c r="B28" s="14"/>
      <c r="E28" s="12">
        <f t="shared" ca="1" si="93"/>
        <v>44389</v>
      </c>
      <c r="F28" s="7" t="e">
        <f t="shared" si="0"/>
        <v>#N/A</v>
      </c>
      <c r="G28" s="6" t="e">
        <f t="shared" si="1"/>
        <v>#N/A</v>
      </c>
      <c r="H28" s="7" t="e">
        <f t="shared" si="2"/>
        <v>#N/A</v>
      </c>
      <c r="I28" s="6" t="e">
        <f t="shared" si="3"/>
        <v>#N/A</v>
      </c>
      <c r="J28" s="5" t="e">
        <f t="shared" si="4"/>
        <v>#N/A</v>
      </c>
      <c r="K28" s="6" t="e">
        <f t="shared" si="5"/>
        <v>#N/A</v>
      </c>
      <c r="L28" s="7" t="e">
        <f t="shared" si="6"/>
        <v>#N/A</v>
      </c>
      <c r="M28" s="6" t="e">
        <f t="shared" si="7"/>
        <v>#N/A</v>
      </c>
      <c r="N28" s="7" t="e">
        <f t="shared" si="8"/>
        <v>#N/A</v>
      </c>
      <c r="O28" s="6" t="e">
        <f t="shared" si="9"/>
        <v>#N/A</v>
      </c>
      <c r="P28" s="5" t="e">
        <f t="shared" si="10"/>
        <v>#N/A</v>
      </c>
      <c r="Q28" s="6" t="e">
        <f t="shared" si="11"/>
        <v>#N/A</v>
      </c>
      <c r="R28" s="7" t="e">
        <f t="shared" si="12"/>
        <v>#N/A</v>
      </c>
      <c r="S28" s="6" t="e">
        <f t="shared" si="13"/>
        <v>#N/A</v>
      </c>
      <c r="T28" s="7" t="e">
        <f t="shared" si="14"/>
        <v>#N/A</v>
      </c>
      <c r="U28" s="6" t="e">
        <f t="shared" si="15"/>
        <v>#N/A</v>
      </c>
      <c r="V28" s="5" t="e">
        <f t="shared" si="16"/>
        <v>#N/A</v>
      </c>
      <c r="W28" s="6" t="e">
        <f t="shared" si="17"/>
        <v>#N/A</v>
      </c>
      <c r="X28" s="7" t="e">
        <f t="shared" si="18"/>
        <v>#N/A</v>
      </c>
      <c r="Y28" s="6" t="e">
        <f t="shared" si="19"/>
        <v>#N/A</v>
      </c>
      <c r="Z28" s="7" t="e">
        <f t="shared" si="20"/>
        <v>#N/A</v>
      </c>
      <c r="AA28" s="6" t="e">
        <f t="shared" si="21"/>
        <v>#N/A</v>
      </c>
      <c r="AB28" s="5" t="e">
        <f t="shared" si="22"/>
        <v>#N/A</v>
      </c>
      <c r="AC28" s="6" t="e">
        <f t="shared" si="23"/>
        <v>#N/A</v>
      </c>
      <c r="AD28" s="7" t="e">
        <f t="shared" si="24"/>
        <v>#N/A</v>
      </c>
      <c r="AE28" s="6" t="e">
        <f t="shared" si="25"/>
        <v>#N/A</v>
      </c>
      <c r="AF28" s="7" t="e">
        <f t="shared" si="26"/>
        <v>#N/A</v>
      </c>
      <c r="AG28" s="6" t="e">
        <f t="shared" si="27"/>
        <v>#N/A</v>
      </c>
      <c r="AH28" s="5" t="e">
        <f t="shared" si="28"/>
        <v>#N/A</v>
      </c>
      <c r="AI28" s="6" t="e">
        <f t="shared" si="29"/>
        <v>#N/A</v>
      </c>
      <c r="AJ28" s="7" t="e">
        <f t="shared" si="30"/>
        <v>#N/A</v>
      </c>
      <c r="AK28" s="6" t="e">
        <f t="shared" si="31"/>
        <v>#N/A</v>
      </c>
      <c r="AL28" s="7" t="e">
        <f t="shared" si="32"/>
        <v>#N/A</v>
      </c>
      <c r="AM28" s="6" t="e">
        <f t="shared" si="33"/>
        <v>#N/A</v>
      </c>
      <c r="AN28" s="5" t="e">
        <f t="shared" si="34"/>
        <v>#N/A</v>
      </c>
      <c r="AO28" s="6" t="e">
        <f t="shared" si="35"/>
        <v>#N/A</v>
      </c>
      <c r="AP28" s="7" t="e">
        <f t="shared" si="36"/>
        <v>#N/A</v>
      </c>
      <c r="AQ28" s="6" t="e">
        <f t="shared" si="37"/>
        <v>#N/A</v>
      </c>
      <c r="AR28" s="7" t="e">
        <f t="shared" si="38"/>
        <v>#N/A</v>
      </c>
      <c r="AS28" s="6" t="e">
        <f t="shared" si="39"/>
        <v>#N/A</v>
      </c>
      <c r="AT28" s="5" t="e">
        <f t="shared" si="40"/>
        <v>#N/A</v>
      </c>
      <c r="AU28" s="6" t="e">
        <f t="shared" si="41"/>
        <v>#N/A</v>
      </c>
      <c r="AV28" s="7" t="e">
        <f t="shared" si="42"/>
        <v>#N/A</v>
      </c>
      <c r="AW28" s="6" t="e">
        <f t="shared" si="43"/>
        <v>#N/A</v>
      </c>
      <c r="AX28" s="7" t="e">
        <f t="shared" si="44"/>
        <v>#N/A</v>
      </c>
      <c r="AY28" s="6" t="e">
        <f t="shared" si="45"/>
        <v>#N/A</v>
      </c>
      <c r="AZ28" s="5" t="e">
        <f t="shared" si="46"/>
        <v>#N/A</v>
      </c>
      <c r="BA28" s="6" t="e">
        <f t="shared" si="47"/>
        <v>#N/A</v>
      </c>
      <c r="BB28" s="7" t="e">
        <f t="shared" si="48"/>
        <v>#N/A</v>
      </c>
      <c r="BC28" s="6" t="e">
        <f t="shared" si="49"/>
        <v>#N/A</v>
      </c>
      <c r="BD28" s="7" t="e">
        <f t="shared" si="50"/>
        <v>#N/A</v>
      </c>
      <c r="BE28" s="6" t="e">
        <f t="shared" si="51"/>
        <v>#N/A</v>
      </c>
      <c r="BF28" s="5" t="e">
        <f t="shared" si="52"/>
        <v>#N/A</v>
      </c>
      <c r="BG28" s="6" t="e">
        <f t="shared" si="53"/>
        <v>#N/A</v>
      </c>
      <c r="BH28" s="7" t="e">
        <f t="shared" si="54"/>
        <v>#N/A</v>
      </c>
      <c r="BI28" s="6" t="e">
        <f t="shared" si="55"/>
        <v>#N/A</v>
      </c>
      <c r="BJ28" s="7" t="e">
        <f t="shared" si="56"/>
        <v>#N/A</v>
      </c>
      <c r="BK28" s="6" t="e">
        <f t="shared" si="57"/>
        <v>#N/A</v>
      </c>
      <c r="BL28" s="5" t="e">
        <f t="shared" si="58"/>
        <v>#N/A</v>
      </c>
      <c r="BM28" s="6" t="e">
        <f t="shared" si="59"/>
        <v>#N/A</v>
      </c>
      <c r="BN28" s="7" t="e">
        <f t="shared" si="60"/>
        <v>#N/A</v>
      </c>
      <c r="BO28" s="6" t="e">
        <f t="shared" si="61"/>
        <v>#N/A</v>
      </c>
      <c r="BP28" s="7" t="e">
        <f t="shared" si="62"/>
        <v>#N/A</v>
      </c>
      <c r="BQ28" s="6" t="e">
        <f t="shared" si="63"/>
        <v>#N/A</v>
      </c>
      <c r="BR28" s="5" t="e">
        <f t="shared" si="64"/>
        <v>#N/A</v>
      </c>
      <c r="BS28" s="6" t="e">
        <f t="shared" si="65"/>
        <v>#N/A</v>
      </c>
      <c r="BT28" s="7" t="e">
        <f t="shared" si="66"/>
        <v>#N/A</v>
      </c>
      <c r="BU28" s="6" t="e">
        <f t="shared" si="67"/>
        <v>#N/A</v>
      </c>
      <c r="BV28" s="7" t="e">
        <f t="shared" si="68"/>
        <v>#N/A</v>
      </c>
      <c r="BW28" s="6" t="e">
        <f t="shared" si="69"/>
        <v>#N/A</v>
      </c>
      <c r="BX28" s="5" t="e">
        <f t="shared" si="70"/>
        <v>#N/A</v>
      </c>
      <c r="BY28" s="6" t="e">
        <f t="shared" si="71"/>
        <v>#N/A</v>
      </c>
      <c r="BZ28" s="7" t="e">
        <f t="shared" si="72"/>
        <v>#N/A</v>
      </c>
      <c r="CA28" s="6" t="e">
        <f t="shared" si="73"/>
        <v>#N/A</v>
      </c>
      <c r="CB28" s="7" t="e">
        <f t="shared" si="74"/>
        <v>#N/A</v>
      </c>
      <c r="CC28" s="6" t="e">
        <f t="shared" si="75"/>
        <v>#N/A</v>
      </c>
      <c r="CD28" s="5" t="e">
        <f t="shared" si="76"/>
        <v>#N/A</v>
      </c>
      <c r="CE28" s="6" t="e">
        <f t="shared" si="77"/>
        <v>#N/A</v>
      </c>
      <c r="CF28" s="7" t="e">
        <f t="shared" si="78"/>
        <v>#N/A</v>
      </c>
      <c r="CG28" s="6" t="e">
        <f t="shared" si="79"/>
        <v>#N/A</v>
      </c>
      <c r="CH28" s="7" t="e">
        <f t="shared" si="80"/>
        <v>#N/A</v>
      </c>
      <c r="CI28" s="6" t="e">
        <f t="shared" si="81"/>
        <v>#N/A</v>
      </c>
      <c r="CJ28" s="5" t="e">
        <f t="shared" si="82"/>
        <v>#N/A</v>
      </c>
      <c r="CK28" s="6" t="e">
        <f t="shared" si="83"/>
        <v>#N/A</v>
      </c>
      <c r="CL28" s="7" t="e">
        <f t="shared" si="84"/>
        <v>#N/A</v>
      </c>
      <c r="CM28" s="6" t="e">
        <f t="shared" si="85"/>
        <v>#N/A</v>
      </c>
      <c r="CN28" s="7" t="e">
        <f t="shared" si="86"/>
        <v>#N/A</v>
      </c>
      <c r="CO28" s="6" t="e">
        <f t="shared" si="87"/>
        <v>#N/A</v>
      </c>
      <c r="CP28" s="5" t="e">
        <f t="shared" si="88"/>
        <v>#N/A</v>
      </c>
      <c r="CQ28" s="6" t="e">
        <f t="shared" si="89"/>
        <v>#N/A</v>
      </c>
      <c r="CR28" s="7" t="e">
        <f t="shared" si="90"/>
        <v>#N/A</v>
      </c>
      <c r="CS28" s="7" t="e">
        <f t="shared" si="90"/>
        <v>#N/A</v>
      </c>
      <c r="CT28" s="7" t="e">
        <f t="shared" si="90"/>
        <v>#N/A</v>
      </c>
      <c r="CU28" s="7" t="e">
        <f t="shared" si="90"/>
        <v>#N/A</v>
      </c>
      <c r="CV28" s="5" t="e">
        <f t="shared" si="91"/>
        <v>#N/A</v>
      </c>
      <c r="CW28" s="6" t="e">
        <f t="shared" si="92"/>
        <v>#N/A</v>
      </c>
      <c r="CY28" s="7" t="e">
        <v>#N/A</v>
      </c>
      <c r="CZ28" s="5" t="e">
        <f t="array" ref="CZ28">Summary_UpperBound</f>
        <v>#N/A</v>
      </c>
      <c r="DA28" s="6" t="e">
        <f>IF(ROUND(CZ28-CY28,0)=0,1/IF(Summary!$B$7="minutes",1,60),CZ28-CY28)</f>
        <v>#N/A</v>
      </c>
    </row>
    <row r="29" spans="1:105" x14ac:dyDescent="0.35">
      <c r="B29" s="14"/>
      <c r="E29" s="12">
        <f t="shared" ca="1" si="93"/>
        <v>44396</v>
      </c>
      <c r="F29" s="7" t="e">
        <f t="shared" si="0"/>
        <v>#N/A</v>
      </c>
      <c r="G29" s="6" t="e">
        <f t="shared" si="1"/>
        <v>#N/A</v>
      </c>
      <c r="H29" s="7" t="e">
        <f t="shared" si="2"/>
        <v>#N/A</v>
      </c>
      <c r="I29" s="6" t="e">
        <f t="shared" si="3"/>
        <v>#N/A</v>
      </c>
      <c r="J29" s="5" t="e">
        <f t="shared" si="4"/>
        <v>#N/A</v>
      </c>
      <c r="K29" s="6" t="e">
        <f t="shared" si="5"/>
        <v>#N/A</v>
      </c>
      <c r="L29" s="7" t="e">
        <f t="shared" si="6"/>
        <v>#N/A</v>
      </c>
      <c r="M29" s="6" t="e">
        <f t="shared" si="7"/>
        <v>#N/A</v>
      </c>
      <c r="N29" s="7" t="e">
        <f t="shared" si="8"/>
        <v>#N/A</v>
      </c>
      <c r="O29" s="6" t="e">
        <f t="shared" si="9"/>
        <v>#N/A</v>
      </c>
      <c r="P29" s="5" t="e">
        <f t="shared" si="10"/>
        <v>#N/A</v>
      </c>
      <c r="Q29" s="6" t="e">
        <f t="shared" si="11"/>
        <v>#N/A</v>
      </c>
      <c r="R29" s="7" t="e">
        <f t="shared" si="12"/>
        <v>#N/A</v>
      </c>
      <c r="S29" s="6" t="e">
        <f t="shared" si="13"/>
        <v>#N/A</v>
      </c>
      <c r="T29" s="7" t="e">
        <f t="shared" si="14"/>
        <v>#N/A</v>
      </c>
      <c r="U29" s="6" t="e">
        <f t="shared" si="15"/>
        <v>#N/A</v>
      </c>
      <c r="V29" s="5" t="e">
        <f t="shared" si="16"/>
        <v>#N/A</v>
      </c>
      <c r="W29" s="6" t="e">
        <f t="shared" si="17"/>
        <v>#N/A</v>
      </c>
      <c r="X29" s="7" t="e">
        <f t="shared" si="18"/>
        <v>#N/A</v>
      </c>
      <c r="Y29" s="6" t="e">
        <f t="shared" si="19"/>
        <v>#N/A</v>
      </c>
      <c r="Z29" s="7" t="e">
        <f t="shared" si="20"/>
        <v>#N/A</v>
      </c>
      <c r="AA29" s="6" t="e">
        <f t="shared" si="21"/>
        <v>#N/A</v>
      </c>
      <c r="AB29" s="5" t="e">
        <f t="shared" si="22"/>
        <v>#N/A</v>
      </c>
      <c r="AC29" s="6" t="e">
        <f t="shared" si="23"/>
        <v>#N/A</v>
      </c>
      <c r="AD29" s="7" t="e">
        <f t="shared" si="24"/>
        <v>#N/A</v>
      </c>
      <c r="AE29" s="6" t="e">
        <f t="shared" si="25"/>
        <v>#N/A</v>
      </c>
      <c r="AF29" s="7" t="e">
        <f t="shared" si="26"/>
        <v>#N/A</v>
      </c>
      <c r="AG29" s="6" t="e">
        <f t="shared" si="27"/>
        <v>#N/A</v>
      </c>
      <c r="AH29" s="5" t="e">
        <f t="shared" si="28"/>
        <v>#N/A</v>
      </c>
      <c r="AI29" s="6" t="e">
        <f t="shared" si="29"/>
        <v>#N/A</v>
      </c>
      <c r="AJ29" s="7" t="e">
        <f t="shared" si="30"/>
        <v>#N/A</v>
      </c>
      <c r="AK29" s="6" t="e">
        <f t="shared" si="31"/>
        <v>#N/A</v>
      </c>
      <c r="AL29" s="7" t="e">
        <f t="shared" si="32"/>
        <v>#N/A</v>
      </c>
      <c r="AM29" s="6" t="e">
        <f t="shared" si="33"/>
        <v>#N/A</v>
      </c>
      <c r="AN29" s="5" t="e">
        <f t="shared" si="34"/>
        <v>#N/A</v>
      </c>
      <c r="AO29" s="6" t="e">
        <f t="shared" si="35"/>
        <v>#N/A</v>
      </c>
      <c r="AP29" s="7" t="e">
        <f t="shared" si="36"/>
        <v>#N/A</v>
      </c>
      <c r="AQ29" s="6" t="e">
        <f t="shared" si="37"/>
        <v>#N/A</v>
      </c>
      <c r="AR29" s="7" t="e">
        <f t="shared" si="38"/>
        <v>#N/A</v>
      </c>
      <c r="AS29" s="6" t="e">
        <f t="shared" si="39"/>
        <v>#N/A</v>
      </c>
      <c r="AT29" s="5" t="e">
        <f t="shared" si="40"/>
        <v>#N/A</v>
      </c>
      <c r="AU29" s="6" t="e">
        <f t="shared" si="41"/>
        <v>#N/A</v>
      </c>
      <c r="AV29" s="7" t="e">
        <f t="shared" si="42"/>
        <v>#N/A</v>
      </c>
      <c r="AW29" s="6" t="e">
        <f t="shared" si="43"/>
        <v>#N/A</v>
      </c>
      <c r="AX29" s="7" t="e">
        <f t="shared" si="44"/>
        <v>#N/A</v>
      </c>
      <c r="AY29" s="6" t="e">
        <f t="shared" si="45"/>
        <v>#N/A</v>
      </c>
      <c r="AZ29" s="5" t="e">
        <f t="shared" si="46"/>
        <v>#N/A</v>
      </c>
      <c r="BA29" s="6" t="e">
        <f t="shared" si="47"/>
        <v>#N/A</v>
      </c>
      <c r="BB29" s="7" t="e">
        <f t="shared" si="48"/>
        <v>#N/A</v>
      </c>
      <c r="BC29" s="6" t="e">
        <f t="shared" si="49"/>
        <v>#N/A</v>
      </c>
      <c r="BD29" s="7" t="e">
        <f t="shared" si="50"/>
        <v>#N/A</v>
      </c>
      <c r="BE29" s="6" t="e">
        <f t="shared" si="51"/>
        <v>#N/A</v>
      </c>
      <c r="BF29" s="5" t="e">
        <f t="shared" si="52"/>
        <v>#N/A</v>
      </c>
      <c r="BG29" s="6" t="e">
        <f t="shared" si="53"/>
        <v>#N/A</v>
      </c>
      <c r="BH29" s="7" t="e">
        <f t="shared" si="54"/>
        <v>#N/A</v>
      </c>
      <c r="BI29" s="6" t="e">
        <f t="shared" si="55"/>
        <v>#N/A</v>
      </c>
      <c r="BJ29" s="7" t="e">
        <f t="shared" si="56"/>
        <v>#N/A</v>
      </c>
      <c r="BK29" s="6" t="e">
        <f t="shared" si="57"/>
        <v>#N/A</v>
      </c>
      <c r="BL29" s="5" t="e">
        <f t="shared" si="58"/>
        <v>#N/A</v>
      </c>
      <c r="BM29" s="6" t="e">
        <f t="shared" si="59"/>
        <v>#N/A</v>
      </c>
      <c r="BN29" s="7" t="e">
        <f t="shared" si="60"/>
        <v>#N/A</v>
      </c>
      <c r="BO29" s="6" t="e">
        <f t="shared" si="61"/>
        <v>#N/A</v>
      </c>
      <c r="BP29" s="7" t="e">
        <f t="shared" si="62"/>
        <v>#N/A</v>
      </c>
      <c r="BQ29" s="6" t="e">
        <f t="shared" si="63"/>
        <v>#N/A</v>
      </c>
      <c r="BR29" s="5" t="e">
        <f t="shared" si="64"/>
        <v>#N/A</v>
      </c>
      <c r="BS29" s="6" t="e">
        <f t="shared" si="65"/>
        <v>#N/A</v>
      </c>
      <c r="BT29" s="7" t="e">
        <f t="shared" si="66"/>
        <v>#N/A</v>
      </c>
      <c r="BU29" s="6" t="e">
        <f t="shared" si="67"/>
        <v>#N/A</v>
      </c>
      <c r="BV29" s="7" t="e">
        <f t="shared" si="68"/>
        <v>#N/A</v>
      </c>
      <c r="BW29" s="6" t="e">
        <f t="shared" si="69"/>
        <v>#N/A</v>
      </c>
      <c r="BX29" s="5" t="e">
        <f t="shared" si="70"/>
        <v>#N/A</v>
      </c>
      <c r="BY29" s="6" t="e">
        <f t="shared" si="71"/>
        <v>#N/A</v>
      </c>
      <c r="BZ29" s="7" t="e">
        <f t="shared" si="72"/>
        <v>#N/A</v>
      </c>
      <c r="CA29" s="6" t="e">
        <f t="shared" si="73"/>
        <v>#N/A</v>
      </c>
      <c r="CB29" s="7" t="e">
        <f t="shared" si="74"/>
        <v>#N/A</v>
      </c>
      <c r="CC29" s="6" t="e">
        <f t="shared" si="75"/>
        <v>#N/A</v>
      </c>
      <c r="CD29" s="5" t="e">
        <f t="shared" si="76"/>
        <v>#N/A</v>
      </c>
      <c r="CE29" s="6" t="e">
        <f t="shared" si="77"/>
        <v>#N/A</v>
      </c>
      <c r="CF29" s="7" t="e">
        <f t="shared" si="78"/>
        <v>#N/A</v>
      </c>
      <c r="CG29" s="6" t="e">
        <f t="shared" si="79"/>
        <v>#N/A</v>
      </c>
      <c r="CH29" s="7" t="e">
        <f t="shared" si="80"/>
        <v>#N/A</v>
      </c>
      <c r="CI29" s="6" t="e">
        <f t="shared" si="81"/>
        <v>#N/A</v>
      </c>
      <c r="CJ29" s="5" t="e">
        <f t="shared" si="82"/>
        <v>#N/A</v>
      </c>
      <c r="CK29" s="6" t="e">
        <f t="shared" si="83"/>
        <v>#N/A</v>
      </c>
      <c r="CL29" s="7" t="e">
        <f t="shared" si="84"/>
        <v>#N/A</v>
      </c>
      <c r="CM29" s="6" t="e">
        <f t="shared" si="85"/>
        <v>#N/A</v>
      </c>
      <c r="CN29" s="7" t="e">
        <f t="shared" si="86"/>
        <v>#N/A</v>
      </c>
      <c r="CO29" s="6" t="e">
        <f t="shared" si="87"/>
        <v>#N/A</v>
      </c>
      <c r="CP29" s="5" t="e">
        <f t="shared" si="88"/>
        <v>#N/A</v>
      </c>
      <c r="CQ29" s="6" t="e">
        <f t="shared" si="89"/>
        <v>#N/A</v>
      </c>
      <c r="CR29" s="7" t="e">
        <f t="shared" si="90"/>
        <v>#N/A</v>
      </c>
      <c r="CS29" s="7" t="e">
        <f t="shared" si="90"/>
        <v>#N/A</v>
      </c>
      <c r="CT29" s="7" t="e">
        <f t="shared" si="90"/>
        <v>#N/A</v>
      </c>
      <c r="CU29" s="7" t="e">
        <f t="shared" si="90"/>
        <v>#N/A</v>
      </c>
      <c r="CV29" s="5" t="e">
        <f t="shared" si="91"/>
        <v>#N/A</v>
      </c>
      <c r="CW29" s="6" t="e">
        <f t="shared" si="92"/>
        <v>#N/A</v>
      </c>
      <c r="CY29" s="7" t="e">
        <v>#N/A</v>
      </c>
      <c r="CZ29" s="5" t="e">
        <f t="array" ref="CZ29">Summary_UpperBound</f>
        <v>#N/A</v>
      </c>
      <c r="DA29" s="6" t="e">
        <f>IF(ROUND(CZ29-CY29,0)=0,1/IF(Summary!$B$7="minutes",1,60),CZ29-CY29)</f>
        <v>#N/A</v>
      </c>
    </row>
    <row r="30" spans="1:105" x14ac:dyDescent="0.35">
      <c r="B30" s="14"/>
      <c r="E30" s="12">
        <f t="shared" ca="1" si="93"/>
        <v>44403</v>
      </c>
      <c r="F30" s="7" t="e">
        <f t="shared" si="0"/>
        <v>#N/A</v>
      </c>
      <c r="G30" s="6" t="e">
        <f t="shared" si="1"/>
        <v>#N/A</v>
      </c>
      <c r="H30" s="7" t="e">
        <f t="shared" si="2"/>
        <v>#N/A</v>
      </c>
      <c r="I30" s="6" t="e">
        <f t="shared" si="3"/>
        <v>#N/A</v>
      </c>
      <c r="J30" s="5" t="e">
        <f t="shared" si="4"/>
        <v>#N/A</v>
      </c>
      <c r="K30" s="6" t="e">
        <f t="shared" si="5"/>
        <v>#N/A</v>
      </c>
      <c r="L30" s="7" t="e">
        <f t="shared" si="6"/>
        <v>#N/A</v>
      </c>
      <c r="M30" s="6" t="e">
        <f t="shared" si="7"/>
        <v>#N/A</v>
      </c>
      <c r="N30" s="7" t="e">
        <f t="shared" si="8"/>
        <v>#N/A</v>
      </c>
      <c r="O30" s="6" t="e">
        <f t="shared" si="9"/>
        <v>#N/A</v>
      </c>
      <c r="P30" s="5" t="e">
        <f t="shared" si="10"/>
        <v>#N/A</v>
      </c>
      <c r="Q30" s="6" t="e">
        <f t="shared" si="11"/>
        <v>#N/A</v>
      </c>
      <c r="R30" s="7" t="e">
        <f t="shared" si="12"/>
        <v>#N/A</v>
      </c>
      <c r="S30" s="6" t="e">
        <f t="shared" si="13"/>
        <v>#N/A</v>
      </c>
      <c r="T30" s="7" t="e">
        <f t="shared" si="14"/>
        <v>#N/A</v>
      </c>
      <c r="U30" s="6" t="e">
        <f t="shared" si="15"/>
        <v>#N/A</v>
      </c>
      <c r="V30" s="5" t="e">
        <f t="shared" si="16"/>
        <v>#N/A</v>
      </c>
      <c r="W30" s="6" t="e">
        <f t="shared" si="17"/>
        <v>#N/A</v>
      </c>
      <c r="X30" s="7" t="e">
        <f t="shared" si="18"/>
        <v>#N/A</v>
      </c>
      <c r="Y30" s="6" t="e">
        <f t="shared" si="19"/>
        <v>#N/A</v>
      </c>
      <c r="Z30" s="7" t="e">
        <f t="shared" si="20"/>
        <v>#N/A</v>
      </c>
      <c r="AA30" s="6" t="e">
        <f t="shared" si="21"/>
        <v>#N/A</v>
      </c>
      <c r="AB30" s="5" t="e">
        <f t="shared" si="22"/>
        <v>#N/A</v>
      </c>
      <c r="AC30" s="6" t="e">
        <f t="shared" si="23"/>
        <v>#N/A</v>
      </c>
      <c r="AD30" s="7" t="e">
        <f t="shared" si="24"/>
        <v>#N/A</v>
      </c>
      <c r="AE30" s="6" t="e">
        <f t="shared" si="25"/>
        <v>#N/A</v>
      </c>
      <c r="AF30" s="7" t="e">
        <f t="shared" si="26"/>
        <v>#N/A</v>
      </c>
      <c r="AG30" s="6" t="e">
        <f t="shared" si="27"/>
        <v>#N/A</v>
      </c>
      <c r="AH30" s="5" t="e">
        <f t="shared" si="28"/>
        <v>#N/A</v>
      </c>
      <c r="AI30" s="6" t="e">
        <f t="shared" si="29"/>
        <v>#N/A</v>
      </c>
      <c r="AJ30" s="7" t="e">
        <f t="shared" si="30"/>
        <v>#N/A</v>
      </c>
      <c r="AK30" s="6" t="e">
        <f t="shared" si="31"/>
        <v>#N/A</v>
      </c>
      <c r="AL30" s="7" t="e">
        <f t="shared" si="32"/>
        <v>#N/A</v>
      </c>
      <c r="AM30" s="6" t="e">
        <f t="shared" si="33"/>
        <v>#N/A</v>
      </c>
      <c r="AN30" s="5" t="e">
        <f t="shared" si="34"/>
        <v>#N/A</v>
      </c>
      <c r="AO30" s="6" t="e">
        <f t="shared" si="35"/>
        <v>#N/A</v>
      </c>
      <c r="AP30" s="7" t="e">
        <f t="shared" si="36"/>
        <v>#N/A</v>
      </c>
      <c r="AQ30" s="6" t="e">
        <f t="shared" si="37"/>
        <v>#N/A</v>
      </c>
      <c r="AR30" s="7" t="e">
        <f t="shared" si="38"/>
        <v>#N/A</v>
      </c>
      <c r="AS30" s="6" t="e">
        <f t="shared" si="39"/>
        <v>#N/A</v>
      </c>
      <c r="AT30" s="5" t="e">
        <f t="shared" si="40"/>
        <v>#N/A</v>
      </c>
      <c r="AU30" s="6" t="e">
        <f t="shared" si="41"/>
        <v>#N/A</v>
      </c>
      <c r="AV30" s="7" t="e">
        <f t="shared" si="42"/>
        <v>#N/A</v>
      </c>
      <c r="AW30" s="6" t="e">
        <f t="shared" si="43"/>
        <v>#N/A</v>
      </c>
      <c r="AX30" s="7" t="e">
        <f t="shared" si="44"/>
        <v>#N/A</v>
      </c>
      <c r="AY30" s="6" t="e">
        <f t="shared" si="45"/>
        <v>#N/A</v>
      </c>
      <c r="AZ30" s="5" t="e">
        <f t="shared" si="46"/>
        <v>#N/A</v>
      </c>
      <c r="BA30" s="6" t="e">
        <f t="shared" si="47"/>
        <v>#N/A</v>
      </c>
      <c r="BB30" s="7" t="e">
        <f t="shared" si="48"/>
        <v>#N/A</v>
      </c>
      <c r="BC30" s="6" t="e">
        <f t="shared" si="49"/>
        <v>#N/A</v>
      </c>
      <c r="BD30" s="7" t="e">
        <f t="shared" si="50"/>
        <v>#N/A</v>
      </c>
      <c r="BE30" s="6" t="e">
        <f t="shared" si="51"/>
        <v>#N/A</v>
      </c>
      <c r="BF30" s="5" t="e">
        <f t="shared" si="52"/>
        <v>#N/A</v>
      </c>
      <c r="BG30" s="6" t="e">
        <f t="shared" si="53"/>
        <v>#N/A</v>
      </c>
      <c r="BH30" s="7" t="e">
        <f t="shared" si="54"/>
        <v>#N/A</v>
      </c>
      <c r="BI30" s="6" t="e">
        <f t="shared" si="55"/>
        <v>#N/A</v>
      </c>
      <c r="BJ30" s="7" t="e">
        <f t="shared" si="56"/>
        <v>#N/A</v>
      </c>
      <c r="BK30" s="6" t="e">
        <f t="shared" si="57"/>
        <v>#N/A</v>
      </c>
      <c r="BL30" s="5" t="e">
        <f t="shared" si="58"/>
        <v>#N/A</v>
      </c>
      <c r="BM30" s="6" t="e">
        <f t="shared" si="59"/>
        <v>#N/A</v>
      </c>
      <c r="BN30" s="7" t="e">
        <f t="shared" si="60"/>
        <v>#N/A</v>
      </c>
      <c r="BO30" s="6" t="e">
        <f t="shared" si="61"/>
        <v>#N/A</v>
      </c>
      <c r="BP30" s="7" t="e">
        <f t="shared" si="62"/>
        <v>#N/A</v>
      </c>
      <c r="BQ30" s="6" t="e">
        <f t="shared" si="63"/>
        <v>#N/A</v>
      </c>
      <c r="BR30" s="5" t="e">
        <f t="shared" si="64"/>
        <v>#N/A</v>
      </c>
      <c r="BS30" s="6" t="e">
        <f t="shared" si="65"/>
        <v>#N/A</v>
      </c>
      <c r="BT30" s="7" t="e">
        <f t="shared" si="66"/>
        <v>#N/A</v>
      </c>
      <c r="BU30" s="6" t="e">
        <f t="shared" si="67"/>
        <v>#N/A</v>
      </c>
      <c r="BV30" s="7" t="e">
        <f t="shared" si="68"/>
        <v>#N/A</v>
      </c>
      <c r="BW30" s="6" t="e">
        <f t="shared" si="69"/>
        <v>#N/A</v>
      </c>
      <c r="BX30" s="5" t="e">
        <f t="shared" si="70"/>
        <v>#N/A</v>
      </c>
      <c r="BY30" s="6" t="e">
        <f t="shared" si="71"/>
        <v>#N/A</v>
      </c>
      <c r="BZ30" s="7" t="e">
        <f t="shared" si="72"/>
        <v>#N/A</v>
      </c>
      <c r="CA30" s="6" t="e">
        <f t="shared" si="73"/>
        <v>#N/A</v>
      </c>
      <c r="CB30" s="7" t="e">
        <f t="shared" si="74"/>
        <v>#N/A</v>
      </c>
      <c r="CC30" s="6" t="e">
        <f t="shared" si="75"/>
        <v>#N/A</v>
      </c>
      <c r="CD30" s="5" t="e">
        <f t="shared" si="76"/>
        <v>#N/A</v>
      </c>
      <c r="CE30" s="6" t="e">
        <f t="shared" si="77"/>
        <v>#N/A</v>
      </c>
      <c r="CF30" s="7" t="e">
        <f t="shared" si="78"/>
        <v>#N/A</v>
      </c>
      <c r="CG30" s="6" t="e">
        <f t="shared" si="79"/>
        <v>#N/A</v>
      </c>
      <c r="CH30" s="7" t="e">
        <f t="shared" si="80"/>
        <v>#N/A</v>
      </c>
      <c r="CI30" s="6" t="e">
        <f t="shared" si="81"/>
        <v>#N/A</v>
      </c>
      <c r="CJ30" s="5" t="e">
        <f t="shared" si="82"/>
        <v>#N/A</v>
      </c>
      <c r="CK30" s="6" t="e">
        <f t="shared" si="83"/>
        <v>#N/A</v>
      </c>
      <c r="CL30" s="7" t="e">
        <f t="shared" si="84"/>
        <v>#N/A</v>
      </c>
      <c r="CM30" s="6" t="e">
        <f t="shared" si="85"/>
        <v>#N/A</v>
      </c>
      <c r="CN30" s="7" t="e">
        <f t="shared" si="86"/>
        <v>#N/A</v>
      </c>
      <c r="CO30" s="6" t="e">
        <f t="shared" si="87"/>
        <v>#N/A</v>
      </c>
      <c r="CP30" s="5" t="e">
        <f t="shared" si="88"/>
        <v>#N/A</v>
      </c>
      <c r="CQ30" s="6" t="e">
        <f t="shared" si="89"/>
        <v>#N/A</v>
      </c>
      <c r="CR30" s="7" t="e">
        <f t="shared" si="90"/>
        <v>#N/A</v>
      </c>
      <c r="CS30" s="7" t="e">
        <f t="shared" si="90"/>
        <v>#N/A</v>
      </c>
      <c r="CT30" s="7" t="e">
        <f t="shared" si="90"/>
        <v>#N/A</v>
      </c>
      <c r="CU30" s="7" t="e">
        <f t="shared" si="90"/>
        <v>#N/A</v>
      </c>
      <c r="CV30" s="5" t="e">
        <f t="shared" si="91"/>
        <v>#N/A</v>
      </c>
      <c r="CW30" s="6" t="e">
        <f t="shared" si="92"/>
        <v>#N/A</v>
      </c>
      <c r="CY30" s="7" t="e">
        <v>#N/A</v>
      </c>
      <c r="CZ30" s="5" t="e">
        <f t="array" ref="CZ30">Summary_UpperBound</f>
        <v>#N/A</v>
      </c>
      <c r="DA30" s="6" t="e">
        <f>IF(ROUND(CZ30-CY30,0)=0,1/IF(Summary!$B$7="minutes",1,60),CZ30-CY30)</f>
        <v>#N/A</v>
      </c>
    </row>
    <row r="31" spans="1:105" x14ac:dyDescent="0.35">
      <c r="B31" s="14"/>
      <c r="E31" s="12">
        <f t="shared" ca="1" si="93"/>
        <v>44410</v>
      </c>
      <c r="F31" s="7" t="e">
        <f t="shared" si="0"/>
        <v>#N/A</v>
      </c>
      <c r="G31" s="6" t="e">
        <f t="shared" si="1"/>
        <v>#N/A</v>
      </c>
      <c r="H31" s="7" t="e">
        <f t="shared" si="2"/>
        <v>#N/A</v>
      </c>
      <c r="I31" s="6" t="e">
        <f t="shared" si="3"/>
        <v>#N/A</v>
      </c>
      <c r="J31" s="5" t="e">
        <f t="shared" si="4"/>
        <v>#N/A</v>
      </c>
      <c r="K31" s="6" t="e">
        <f t="shared" si="5"/>
        <v>#N/A</v>
      </c>
      <c r="L31" s="7" t="e">
        <f t="shared" si="6"/>
        <v>#N/A</v>
      </c>
      <c r="M31" s="6" t="e">
        <f t="shared" si="7"/>
        <v>#N/A</v>
      </c>
      <c r="N31" s="7" t="e">
        <f t="shared" si="8"/>
        <v>#N/A</v>
      </c>
      <c r="O31" s="6" t="e">
        <f t="shared" si="9"/>
        <v>#N/A</v>
      </c>
      <c r="P31" s="5" t="e">
        <f t="shared" si="10"/>
        <v>#N/A</v>
      </c>
      <c r="Q31" s="6" t="e">
        <f t="shared" si="11"/>
        <v>#N/A</v>
      </c>
      <c r="R31" s="7" t="e">
        <f t="shared" si="12"/>
        <v>#N/A</v>
      </c>
      <c r="S31" s="6" t="e">
        <f t="shared" si="13"/>
        <v>#N/A</v>
      </c>
      <c r="T31" s="7" t="e">
        <f t="shared" si="14"/>
        <v>#N/A</v>
      </c>
      <c r="U31" s="6" t="e">
        <f t="shared" si="15"/>
        <v>#N/A</v>
      </c>
      <c r="V31" s="5" t="e">
        <f t="shared" si="16"/>
        <v>#N/A</v>
      </c>
      <c r="W31" s="6" t="e">
        <f t="shared" si="17"/>
        <v>#N/A</v>
      </c>
      <c r="X31" s="7" t="e">
        <f t="shared" si="18"/>
        <v>#N/A</v>
      </c>
      <c r="Y31" s="6" t="e">
        <f t="shared" si="19"/>
        <v>#N/A</v>
      </c>
      <c r="Z31" s="7" t="e">
        <f t="shared" si="20"/>
        <v>#N/A</v>
      </c>
      <c r="AA31" s="6" t="e">
        <f t="shared" si="21"/>
        <v>#N/A</v>
      </c>
      <c r="AB31" s="5" t="e">
        <f t="shared" si="22"/>
        <v>#N/A</v>
      </c>
      <c r="AC31" s="6" t="e">
        <f t="shared" si="23"/>
        <v>#N/A</v>
      </c>
      <c r="AD31" s="7" t="e">
        <f t="shared" si="24"/>
        <v>#N/A</v>
      </c>
      <c r="AE31" s="6" t="e">
        <f t="shared" si="25"/>
        <v>#N/A</v>
      </c>
      <c r="AF31" s="7" t="e">
        <f t="shared" si="26"/>
        <v>#N/A</v>
      </c>
      <c r="AG31" s="6" t="e">
        <f t="shared" si="27"/>
        <v>#N/A</v>
      </c>
      <c r="AH31" s="5" t="e">
        <f t="shared" si="28"/>
        <v>#N/A</v>
      </c>
      <c r="AI31" s="6" t="e">
        <f t="shared" si="29"/>
        <v>#N/A</v>
      </c>
      <c r="AJ31" s="7" t="e">
        <f t="shared" si="30"/>
        <v>#N/A</v>
      </c>
      <c r="AK31" s="6" t="e">
        <f t="shared" si="31"/>
        <v>#N/A</v>
      </c>
      <c r="AL31" s="7" t="e">
        <f t="shared" si="32"/>
        <v>#N/A</v>
      </c>
      <c r="AM31" s="6" t="e">
        <f t="shared" si="33"/>
        <v>#N/A</v>
      </c>
      <c r="AN31" s="5" t="e">
        <f t="shared" si="34"/>
        <v>#N/A</v>
      </c>
      <c r="AO31" s="6" t="e">
        <f t="shared" si="35"/>
        <v>#N/A</v>
      </c>
      <c r="AP31" s="7" t="e">
        <f t="shared" si="36"/>
        <v>#N/A</v>
      </c>
      <c r="AQ31" s="6" t="e">
        <f t="shared" si="37"/>
        <v>#N/A</v>
      </c>
      <c r="AR31" s="7" t="e">
        <f t="shared" si="38"/>
        <v>#N/A</v>
      </c>
      <c r="AS31" s="6" t="e">
        <f t="shared" si="39"/>
        <v>#N/A</v>
      </c>
      <c r="AT31" s="5" t="e">
        <f t="shared" si="40"/>
        <v>#N/A</v>
      </c>
      <c r="AU31" s="6" t="e">
        <f t="shared" si="41"/>
        <v>#N/A</v>
      </c>
      <c r="AV31" s="7" t="e">
        <f t="shared" si="42"/>
        <v>#N/A</v>
      </c>
      <c r="AW31" s="6" t="e">
        <f t="shared" si="43"/>
        <v>#N/A</v>
      </c>
      <c r="AX31" s="7" t="e">
        <f t="shared" si="44"/>
        <v>#N/A</v>
      </c>
      <c r="AY31" s="6" t="e">
        <f t="shared" si="45"/>
        <v>#N/A</v>
      </c>
      <c r="AZ31" s="5" t="e">
        <f t="shared" si="46"/>
        <v>#N/A</v>
      </c>
      <c r="BA31" s="6" t="e">
        <f t="shared" si="47"/>
        <v>#N/A</v>
      </c>
      <c r="BB31" s="7" t="e">
        <f t="shared" si="48"/>
        <v>#N/A</v>
      </c>
      <c r="BC31" s="6" t="e">
        <f t="shared" si="49"/>
        <v>#N/A</v>
      </c>
      <c r="BD31" s="7" t="e">
        <f t="shared" si="50"/>
        <v>#N/A</v>
      </c>
      <c r="BE31" s="6" t="e">
        <f t="shared" si="51"/>
        <v>#N/A</v>
      </c>
      <c r="BF31" s="5" t="e">
        <f t="shared" si="52"/>
        <v>#N/A</v>
      </c>
      <c r="BG31" s="6" t="e">
        <f t="shared" si="53"/>
        <v>#N/A</v>
      </c>
      <c r="BH31" s="7" t="e">
        <f t="shared" si="54"/>
        <v>#N/A</v>
      </c>
      <c r="BI31" s="6" t="e">
        <f t="shared" si="55"/>
        <v>#N/A</v>
      </c>
      <c r="BJ31" s="7" t="e">
        <f t="shared" si="56"/>
        <v>#N/A</v>
      </c>
      <c r="BK31" s="6" t="e">
        <f t="shared" si="57"/>
        <v>#N/A</v>
      </c>
      <c r="BL31" s="5" t="e">
        <f t="shared" si="58"/>
        <v>#N/A</v>
      </c>
      <c r="BM31" s="6" t="e">
        <f t="shared" si="59"/>
        <v>#N/A</v>
      </c>
      <c r="BN31" s="7" t="e">
        <f t="shared" si="60"/>
        <v>#N/A</v>
      </c>
      <c r="BO31" s="6" t="e">
        <f t="shared" si="61"/>
        <v>#N/A</v>
      </c>
      <c r="BP31" s="7" t="e">
        <f t="shared" si="62"/>
        <v>#N/A</v>
      </c>
      <c r="BQ31" s="6" t="e">
        <f t="shared" si="63"/>
        <v>#N/A</v>
      </c>
      <c r="BR31" s="5" t="e">
        <f t="shared" si="64"/>
        <v>#N/A</v>
      </c>
      <c r="BS31" s="6" t="e">
        <f t="shared" si="65"/>
        <v>#N/A</v>
      </c>
      <c r="BT31" s="7" t="e">
        <f t="shared" si="66"/>
        <v>#N/A</v>
      </c>
      <c r="BU31" s="6" t="e">
        <f t="shared" si="67"/>
        <v>#N/A</v>
      </c>
      <c r="BV31" s="7" t="e">
        <f t="shared" si="68"/>
        <v>#N/A</v>
      </c>
      <c r="BW31" s="6" t="e">
        <f t="shared" si="69"/>
        <v>#N/A</v>
      </c>
      <c r="BX31" s="5" t="e">
        <f t="shared" si="70"/>
        <v>#N/A</v>
      </c>
      <c r="BY31" s="6" t="e">
        <f t="shared" si="71"/>
        <v>#N/A</v>
      </c>
      <c r="BZ31" s="7" t="e">
        <f t="shared" si="72"/>
        <v>#N/A</v>
      </c>
      <c r="CA31" s="6" t="e">
        <f t="shared" si="73"/>
        <v>#N/A</v>
      </c>
      <c r="CB31" s="7" t="e">
        <f t="shared" si="74"/>
        <v>#N/A</v>
      </c>
      <c r="CC31" s="6" t="e">
        <f t="shared" si="75"/>
        <v>#N/A</v>
      </c>
      <c r="CD31" s="5" t="e">
        <f t="shared" si="76"/>
        <v>#N/A</v>
      </c>
      <c r="CE31" s="6" t="e">
        <f t="shared" si="77"/>
        <v>#N/A</v>
      </c>
      <c r="CF31" s="7" t="e">
        <f t="shared" si="78"/>
        <v>#N/A</v>
      </c>
      <c r="CG31" s="6" t="e">
        <f t="shared" si="79"/>
        <v>#N/A</v>
      </c>
      <c r="CH31" s="7" t="e">
        <f t="shared" si="80"/>
        <v>#N/A</v>
      </c>
      <c r="CI31" s="6" t="e">
        <f t="shared" si="81"/>
        <v>#N/A</v>
      </c>
      <c r="CJ31" s="5" t="e">
        <f t="shared" si="82"/>
        <v>#N/A</v>
      </c>
      <c r="CK31" s="6" t="e">
        <f t="shared" si="83"/>
        <v>#N/A</v>
      </c>
      <c r="CL31" s="7" t="e">
        <f t="shared" si="84"/>
        <v>#N/A</v>
      </c>
      <c r="CM31" s="6" t="e">
        <f t="shared" si="85"/>
        <v>#N/A</v>
      </c>
      <c r="CN31" s="7" t="e">
        <f t="shared" si="86"/>
        <v>#N/A</v>
      </c>
      <c r="CO31" s="6" t="e">
        <f t="shared" si="87"/>
        <v>#N/A</v>
      </c>
      <c r="CP31" s="5" t="e">
        <f t="shared" si="88"/>
        <v>#N/A</v>
      </c>
      <c r="CQ31" s="6" t="e">
        <f t="shared" si="89"/>
        <v>#N/A</v>
      </c>
      <c r="CR31" s="7" t="e">
        <f t="shared" si="90"/>
        <v>#N/A</v>
      </c>
      <c r="CS31" s="7" t="e">
        <f t="shared" si="90"/>
        <v>#N/A</v>
      </c>
      <c r="CT31" s="7" t="e">
        <f t="shared" si="90"/>
        <v>#N/A</v>
      </c>
      <c r="CU31" s="7" t="e">
        <f t="shared" si="90"/>
        <v>#N/A</v>
      </c>
      <c r="CV31" s="5" t="e">
        <f t="shared" si="91"/>
        <v>#N/A</v>
      </c>
      <c r="CW31" s="6" t="e">
        <f t="shared" si="92"/>
        <v>#N/A</v>
      </c>
      <c r="CY31" s="7" t="e">
        <v>#N/A</v>
      </c>
      <c r="CZ31" s="5" t="e">
        <f t="array" ref="CZ31">Summary_UpperBound</f>
        <v>#N/A</v>
      </c>
      <c r="DA31" s="6" t="e">
        <f>IF(ROUND(CZ31-CY31,0)=0,1/IF(Summary!$B$7="minutes",1,60),CZ31-CY31)</f>
        <v>#N/A</v>
      </c>
    </row>
    <row r="32" spans="1:105" x14ac:dyDescent="0.35">
      <c r="B32" s="14"/>
      <c r="E32" s="12">
        <f t="shared" ca="1" si="93"/>
        <v>44417</v>
      </c>
      <c r="F32" s="7" t="e">
        <f t="shared" si="0"/>
        <v>#N/A</v>
      </c>
      <c r="G32" s="6" t="e">
        <f t="shared" si="1"/>
        <v>#N/A</v>
      </c>
      <c r="H32" s="7" t="e">
        <f t="shared" si="2"/>
        <v>#N/A</v>
      </c>
      <c r="I32" s="6" t="e">
        <f t="shared" si="3"/>
        <v>#N/A</v>
      </c>
      <c r="J32" s="5" t="e">
        <f t="shared" si="4"/>
        <v>#N/A</v>
      </c>
      <c r="K32" s="6" t="e">
        <f t="shared" si="5"/>
        <v>#N/A</v>
      </c>
      <c r="L32" s="7" t="e">
        <f t="shared" si="6"/>
        <v>#N/A</v>
      </c>
      <c r="M32" s="6" t="e">
        <f t="shared" si="7"/>
        <v>#N/A</v>
      </c>
      <c r="N32" s="7" t="e">
        <f t="shared" si="8"/>
        <v>#N/A</v>
      </c>
      <c r="O32" s="6" t="e">
        <f t="shared" si="9"/>
        <v>#N/A</v>
      </c>
      <c r="P32" s="5" t="e">
        <f t="shared" si="10"/>
        <v>#N/A</v>
      </c>
      <c r="Q32" s="6" t="e">
        <f t="shared" si="11"/>
        <v>#N/A</v>
      </c>
      <c r="R32" s="7" t="e">
        <f t="shared" si="12"/>
        <v>#N/A</v>
      </c>
      <c r="S32" s="6" t="e">
        <f t="shared" si="13"/>
        <v>#N/A</v>
      </c>
      <c r="T32" s="7" t="e">
        <f t="shared" si="14"/>
        <v>#N/A</v>
      </c>
      <c r="U32" s="6" t="e">
        <f t="shared" si="15"/>
        <v>#N/A</v>
      </c>
      <c r="V32" s="5" t="e">
        <f t="shared" si="16"/>
        <v>#N/A</v>
      </c>
      <c r="W32" s="6" t="e">
        <f t="shared" si="17"/>
        <v>#N/A</v>
      </c>
      <c r="X32" s="7" t="e">
        <f t="shared" si="18"/>
        <v>#N/A</v>
      </c>
      <c r="Y32" s="6" t="e">
        <f t="shared" si="19"/>
        <v>#N/A</v>
      </c>
      <c r="Z32" s="7" t="e">
        <f t="shared" si="20"/>
        <v>#N/A</v>
      </c>
      <c r="AA32" s="6" t="e">
        <f t="shared" si="21"/>
        <v>#N/A</v>
      </c>
      <c r="AB32" s="5" t="e">
        <f t="shared" si="22"/>
        <v>#N/A</v>
      </c>
      <c r="AC32" s="6" t="e">
        <f t="shared" si="23"/>
        <v>#N/A</v>
      </c>
      <c r="AD32" s="7" t="e">
        <f t="shared" si="24"/>
        <v>#N/A</v>
      </c>
      <c r="AE32" s="6" t="e">
        <f t="shared" si="25"/>
        <v>#N/A</v>
      </c>
      <c r="AF32" s="7" t="e">
        <f t="shared" si="26"/>
        <v>#N/A</v>
      </c>
      <c r="AG32" s="6" t="e">
        <f t="shared" si="27"/>
        <v>#N/A</v>
      </c>
      <c r="AH32" s="5" t="e">
        <f t="shared" si="28"/>
        <v>#N/A</v>
      </c>
      <c r="AI32" s="6" t="e">
        <f t="shared" si="29"/>
        <v>#N/A</v>
      </c>
      <c r="AJ32" s="7" t="e">
        <f t="shared" si="30"/>
        <v>#N/A</v>
      </c>
      <c r="AK32" s="6" t="e">
        <f t="shared" si="31"/>
        <v>#N/A</v>
      </c>
      <c r="AL32" s="7" t="e">
        <f t="shared" si="32"/>
        <v>#N/A</v>
      </c>
      <c r="AM32" s="6" t="e">
        <f t="shared" si="33"/>
        <v>#N/A</v>
      </c>
      <c r="AN32" s="5" t="e">
        <f t="shared" si="34"/>
        <v>#N/A</v>
      </c>
      <c r="AO32" s="6" t="e">
        <f t="shared" si="35"/>
        <v>#N/A</v>
      </c>
      <c r="AP32" s="7" t="e">
        <f t="shared" si="36"/>
        <v>#N/A</v>
      </c>
      <c r="AQ32" s="6" t="e">
        <f t="shared" si="37"/>
        <v>#N/A</v>
      </c>
      <c r="AR32" s="7" t="e">
        <f t="shared" si="38"/>
        <v>#N/A</v>
      </c>
      <c r="AS32" s="6" t="e">
        <f t="shared" si="39"/>
        <v>#N/A</v>
      </c>
      <c r="AT32" s="5" t="e">
        <f t="shared" si="40"/>
        <v>#N/A</v>
      </c>
      <c r="AU32" s="6" t="e">
        <f t="shared" si="41"/>
        <v>#N/A</v>
      </c>
      <c r="AV32" s="7" t="e">
        <f t="shared" si="42"/>
        <v>#N/A</v>
      </c>
      <c r="AW32" s="6" t="e">
        <f t="shared" si="43"/>
        <v>#N/A</v>
      </c>
      <c r="AX32" s="7" t="e">
        <f t="shared" si="44"/>
        <v>#N/A</v>
      </c>
      <c r="AY32" s="6" t="e">
        <f t="shared" si="45"/>
        <v>#N/A</v>
      </c>
      <c r="AZ32" s="5" t="e">
        <f t="shared" si="46"/>
        <v>#N/A</v>
      </c>
      <c r="BA32" s="6" t="e">
        <f t="shared" si="47"/>
        <v>#N/A</v>
      </c>
      <c r="BB32" s="7" t="e">
        <f t="shared" si="48"/>
        <v>#N/A</v>
      </c>
      <c r="BC32" s="6" t="e">
        <f t="shared" si="49"/>
        <v>#N/A</v>
      </c>
      <c r="BD32" s="7" t="e">
        <f t="shared" si="50"/>
        <v>#N/A</v>
      </c>
      <c r="BE32" s="6" t="e">
        <f t="shared" si="51"/>
        <v>#N/A</v>
      </c>
      <c r="BF32" s="5" t="e">
        <f t="shared" si="52"/>
        <v>#N/A</v>
      </c>
      <c r="BG32" s="6" t="e">
        <f t="shared" si="53"/>
        <v>#N/A</v>
      </c>
      <c r="BH32" s="7" t="e">
        <f t="shared" si="54"/>
        <v>#N/A</v>
      </c>
      <c r="BI32" s="6" t="e">
        <f t="shared" si="55"/>
        <v>#N/A</v>
      </c>
      <c r="BJ32" s="7" t="e">
        <f t="shared" si="56"/>
        <v>#N/A</v>
      </c>
      <c r="BK32" s="6" t="e">
        <f t="shared" si="57"/>
        <v>#N/A</v>
      </c>
      <c r="BL32" s="5" t="e">
        <f t="shared" si="58"/>
        <v>#N/A</v>
      </c>
      <c r="BM32" s="6" t="e">
        <f t="shared" si="59"/>
        <v>#N/A</v>
      </c>
      <c r="BN32" s="7" t="e">
        <f t="shared" si="60"/>
        <v>#N/A</v>
      </c>
      <c r="BO32" s="6" t="e">
        <f t="shared" si="61"/>
        <v>#N/A</v>
      </c>
      <c r="BP32" s="7" t="e">
        <f t="shared" si="62"/>
        <v>#N/A</v>
      </c>
      <c r="BQ32" s="6" t="e">
        <f t="shared" si="63"/>
        <v>#N/A</v>
      </c>
      <c r="BR32" s="5" t="e">
        <f t="shared" si="64"/>
        <v>#N/A</v>
      </c>
      <c r="BS32" s="6" t="e">
        <f t="shared" si="65"/>
        <v>#N/A</v>
      </c>
      <c r="BT32" s="7" t="e">
        <f t="shared" si="66"/>
        <v>#N/A</v>
      </c>
      <c r="BU32" s="6" t="e">
        <f t="shared" si="67"/>
        <v>#N/A</v>
      </c>
      <c r="BV32" s="7" t="e">
        <f t="shared" si="68"/>
        <v>#N/A</v>
      </c>
      <c r="BW32" s="6" t="e">
        <f t="shared" si="69"/>
        <v>#N/A</v>
      </c>
      <c r="BX32" s="5" t="e">
        <f t="shared" si="70"/>
        <v>#N/A</v>
      </c>
      <c r="BY32" s="6" t="e">
        <f t="shared" si="71"/>
        <v>#N/A</v>
      </c>
      <c r="BZ32" s="7" t="e">
        <f t="shared" si="72"/>
        <v>#N/A</v>
      </c>
      <c r="CA32" s="6" t="e">
        <f t="shared" si="73"/>
        <v>#N/A</v>
      </c>
      <c r="CB32" s="7" t="e">
        <f t="shared" si="74"/>
        <v>#N/A</v>
      </c>
      <c r="CC32" s="6" t="e">
        <f t="shared" si="75"/>
        <v>#N/A</v>
      </c>
      <c r="CD32" s="5" t="e">
        <f t="shared" si="76"/>
        <v>#N/A</v>
      </c>
      <c r="CE32" s="6" t="e">
        <f t="shared" si="77"/>
        <v>#N/A</v>
      </c>
      <c r="CF32" s="7" t="e">
        <f t="shared" si="78"/>
        <v>#N/A</v>
      </c>
      <c r="CG32" s="6" t="e">
        <f t="shared" si="79"/>
        <v>#N/A</v>
      </c>
      <c r="CH32" s="7" t="e">
        <f t="shared" si="80"/>
        <v>#N/A</v>
      </c>
      <c r="CI32" s="6" t="e">
        <f t="shared" si="81"/>
        <v>#N/A</v>
      </c>
      <c r="CJ32" s="5" t="e">
        <f t="shared" si="82"/>
        <v>#N/A</v>
      </c>
      <c r="CK32" s="6" t="e">
        <f t="shared" si="83"/>
        <v>#N/A</v>
      </c>
      <c r="CL32" s="7" t="e">
        <f t="shared" si="84"/>
        <v>#N/A</v>
      </c>
      <c r="CM32" s="6" t="e">
        <f t="shared" si="85"/>
        <v>#N/A</v>
      </c>
      <c r="CN32" s="7" t="e">
        <f t="shared" si="86"/>
        <v>#N/A</v>
      </c>
      <c r="CO32" s="6" t="e">
        <f t="shared" si="87"/>
        <v>#N/A</v>
      </c>
      <c r="CP32" s="5" t="e">
        <f t="shared" si="88"/>
        <v>#N/A</v>
      </c>
      <c r="CQ32" s="6" t="e">
        <f t="shared" si="89"/>
        <v>#N/A</v>
      </c>
      <c r="CR32" s="7" t="e">
        <f t="shared" si="90"/>
        <v>#N/A</v>
      </c>
      <c r="CS32" s="7" t="e">
        <f t="shared" si="90"/>
        <v>#N/A</v>
      </c>
      <c r="CT32" s="7" t="e">
        <f t="shared" si="90"/>
        <v>#N/A</v>
      </c>
      <c r="CU32" s="7" t="e">
        <f t="shared" si="90"/>
        <v>#N/A</v>
      </c>
      <c r="CV32" s="5" t="e">
        <f t="shared" si="91"/>
        <v>#N/A</v>
      </c>
      <c r="CW32" s="6" t="e">
        <f t="shared" si="92"/>
        <v>#N/A</v>
      </c>
      <c r="CY32" s="7" t="e">
        <v>#N/A</v>
      </c>
      <c r="CZ32" s="5" t="e">
        <f t="array" ref="CZ32">Summary_UpperBound</f>
        <v>#N/A</v>
      </c>
      <c r="DA32" s="6" t="e">
        <f>IF(ROUND(CZ32-CY32,0)=0,1/IF(Summary!$B$7="minutes",1,60),CZ32-CY32)</f>
        <v>#N/A</v>
      </c>
    </row>
    <row r="33" spans="2:105" x14ac:dyDescent="0.35">
      <c r="B33" s="14"/>
      <c r="E33" s="12">
        <f t="shared" ca="1" si="93"/>
        <v>44424</v>
      </c>
      <c r="F33" s="7" t="e">
        <f t="shared" si="0"/>
        <v>#N/A</v>
      </c>
      <c r="G33" s="6" t="e">
        <f t="shared" si="1"/>
        <v>#N/A</v>
      </c>
      <c r="H33" s="7" t="e">
        <f t="shared" si="2"/>
        <v>#N/A</v>
      </c>
      <c r="I33" s="6" t="e">
        <f t="shared" si="3"/>
        <v>#N/A</v>
      </c>
      <c r="J33" s="5" t="e">
        <f t="shared" si="4"/>
        <v>#N/A</v>
      </c>
      <c r="K33" s="6" t="e">
        <f t="shared" si="5"/>
        <v>#N/A</v>
      </c>
      <c r="L33" s="7" t="e">
        <f t="shared" si="6"/>
        <v>#N/A</v>
      </c>
      <c r="M33" s="6" t="e">
        <f t="shared" si="7"/>
        <v>#N/A</v>
      </c>
      <c r="N33" s="7" t="e">
        <f t="shared" si="8"/>
        <v>#N/A</v>
      </c>
      <c r="O33" s="6" t="e">
        <f t="shared" si="9"/>
        <v>#N/A</v>
      </c>
      <c r="P33" s="5" t="e">
        <f t="shared" si="10"/>
        <v>#N/A</v>
      </c>
      <c r="Q33" s="6" t="e">
        <f t="shared" si="11"/>
        <v>#N/A</v>
      </c>
      <c r="R33" s="7" t="e">
        <f t="shared" si="12"/>
        <v>#N/A</v>
      </c>
      <c r="S33" s="6" t="e">
        <f t="shared" si="13"/>
        <v>#N/A</v>
      </c>
      <c r="T33" s="7" t="e">
        <f t="shared" si="14"/>
        <v>#N/A</v>
      </c>
      <c r="U33" s="6" t="e">
        <f t="shared" si="15"/>
        <v>#N/A</v>
      </c>
      <c r="V33" s="5" t="e">
        <f t="shared" si="16"/>
        <v>#N/A</v>
      </c>
      <c r="W33" s="6" t="e">
        <f t="shared" si="17"/>
        <v>#N/A</v>
      </c>
      <c r="X33" s="7" t="e">
        <f t="shared" si="18"/>
        <v>#N/A</v>
      </c>
      <c r="Y33" s="6" t="e">
        <f t="shared" si="19"/>
        <v>#N/A</v>
      </c>
      <c r="Z33" s="7" t="e">
        <f t="shared" si="20"/>
        <v>#N/A</v>
      </c>
      <c r="AA33" s="6" t="e">
        <f t="shared" si="21"/>
        <v>#N/A</v>
      </c>
      <c r="AB33" s="5" t="e">
        <f t="shared" si="22"/>
        <v>#N/A</v>
      </c>
      <c r="AC33" s="6" t="e">
        <f t="shared" si="23"/>
        <v>#N/A</v>
      </c>
      <c r="AD33" s="7" t="e">
        <f t="shared" si="24"/>
        <v>#N/A</v>
      </c>
      <c r="AE33" s="6" t="e">
        <f t="shared" si="25"/>
        <v>#N/A</v>
      </c>
      <c r="AF33" s="7" t="e">
        <f t="shared" si="26"/>
        <v>#N/A</v>
      </c>
      <c r="AG33" s="6" t="e">
        <f t="shared" si="27"/>
        <v>#N/A</v>
      </c>
      <c r="AH33" s="5" t="e">
        <f t="shared" si="28"/>
        <v>#N/A</v>
      </c>
      <c r="AI33" s="6" t="e">
        <f t="shared" si="29"/>
        <v>#N/A</v>
      </c>
      <c r="AJ33" s="7" t="e">
        <f t="shared" si="30"/>
        <v>#N/A</v>
      </c>
      <c r="AK33" s="6" t="e">
        <f t="shared" si="31"/>
        <v>#N/A</v>
      </c>
      <c r="AL33" s="7" t="e">
        <f t="shared" si="32"/>
        <v>#N/A</v>
      </c>
      <c r="AM33" s="6" t="e">
        <f t="shared" si="33"/>
        <v>#N/A</v>
      </c>
      <c r="AN33" s="5" t="e">
        <f t="shared" si="34"/>
        <v>#N/A</v>
      </c>
      <c r="AO33" s="6" t="e">
        <f t="shared" si="35"/>
        <v>#N/A</v>
      </c>
      <c r="AP33" s="7" t="e">
        <f t="shared" si="36"/>
        <v>#N/A</v>
      </c>
      <c r="AQ33" s="6" t="e">
        <f t="shared" si="37"/>
        <v>#N/A</v>
      </c>
      <c r="AR33" s="7" t="e">
        <f t="shared" si="38"/>
        <v>#N/A</v>
      </c>
      <c r="AS33" s="6" t="e">
        <f t="shared" si="39"/>
        <v>#N/A</v>
      </c>
      <c r="AT33" s="5" t="e">
        <f t="shared" si="40"/>
        <v>#N/A</v>
      </c>
      <c r="AU33" s="6" t="e">
        <f t="shared" si="41"/>
        <v>#N/A</v>
      </c>
      <c r="AV33" s="7" t="e">
        <f t="shared" si="42"/>
        <v>#N/A</v>
      </c>
      <c r="AW33" s="6" t="e">
        <f t="shared" si="43"/>
        <v>#N/A</v>
      </c>
      <c r="AX33" s="7" t="e">
        <f t="shared" si="44"/>
        <v>#N/A</v>
      </c>
      <c r="AY33" s="6" t="e">
        <f t="shared" si="45"/>
        <v>#N/A</v>
      </c>
      <c r="AZ33" s="5" t="e">
        <f t="shared" si="46"/>
        <v>#N/A</v>
      </c>
      <c r="BA33" s="6" t="e">
        <f t="shared" si="47"/>
        <v>#N/A</v>
      </c>
      <c r="BB33" s="7" t="e">
        <f t="shared" si="48"/>
        <v>#N/A</v>
      </c>
      <c r="BC33" s="6" t="e">
        <f t="shared" si="49"/>
        <v>#N/A</v>
      </c>
      <c r="BD33" s="7" t="e">
        <f t="shared" si="50"/>
        <v>#N/A</v>
      </c>
      <c r="BE33" s="6" t="e">
        <f t="shared" si="51"/>
        <v>#N/A</v>
      </c>
      <c r="BF33" s="5" t="e">
        <f t="shared" si="52"/>
        <v>#N/A</v>
      </c>
      <c r="BG33" s="6" t="e">
        <f t="shared" si="53"/>
        <v>#N/A</v>
      </c>
      <c r="BH33" s="7" t="e">
        <f t="shared" si="54"/>
        <v>#N/A</v>
      </c>
      <c r="BI33" s="6" t="e">
        <f t="shared" si="55"/>
        <v>#N/A</v>
      </c>
      <c r="BJ33" s="7" t="e">
        <f t="shared" si="56"/>
        <v>#N/A</v>
      </c>
      <c r="BK33" s="6" t="e">
        <f t="shared" si="57"/>
        <v>#N/A</v>
      </c>
      <c r="BL33" s="5" t="e">
        <f t="shared" si="58"/>
        <v>#N/A</v>
      </c>
      <c r="BM33" s="6" t="e">
        <f t="shared" si="59"/>
        <v>#N/A</v>
      </c>
      <c r="BN33" s="7" t="e">
        <f t="shared" si="60"/>
        <v>#N/A</v>
      </c>
      <c r="BO33" s="6" t="e">
        <f t="shared" si="61"/>
        <v>#N/A</v>
      </c>
      <c r="BP33" s="7" t="e">
        <f t="shared" si="62"/>
        <v>#N/A</v>
      </c>
      <c r="BQ33" s="6" t="e">
        <f t="shared" si="63"/>
        <v>#N/A</v>
      </c>
      <c r="BR33" s="5" t="e">
        <f t="shared" si="64"/>
        <v>#N/A</v>
      </c>
      <c r="BS33" s="6" t="e">
        <f t="shared" si="65"/>
        <v>#N/A</v>
      </c>
      <c r="BT33" s="7" t="e">
        <f t="shared" si="66"/>
        <v>#N/A</v>
      </c>
      <c r="BU33" s="6" t="e">
        <f t="shared" si="67"/>
        <v>#N/A</v>
      </c>
      <c r="BV33" s="7" t="e">
        <f t="shared" si="68"/>
        <v>#N/A</v>
      </c>
      <c r="BW33" s="6" t="e">
        <f t="shared" si="69"/>
        <v>#N/A</v>
      </c>
      <c r="BX33" s="5" t="e">
        <f t="shared" si="70"/>
        <v>#N/A</v>
      </c>
      <c r="BY33" s="6" t="e">
        <f t="shared" si="71"/>
        <v>#N/A</v>
      </c>
      <c r="BZ33" s="7" t="e">
        <f t="shared" si="72"/>
        <v>#N/A</v>
      </c>
      <c r="CA33" s="6" t="e">
        <f t="shared" si="73"/>
        <v>#N/A</v>
      </c>
      <c r="CB33" s="7" t="e">
        <f t="shared" si="74"/>
        <v>#N/A</v>
      </c>
      <c r="CC33" s="6" t="e">
        <f t="shared" si="75"/>
        <v>#N/A</v>
      </c>
      <c r="CD33" s="5" t="e">
        <f t="shared" si="76"/>
        <v>#N/A</v>
      </c>
      <c r="CE33" s="6" t="e">
        <f t="shared" si="77"/>
        <v>#N/A</v>
      </c>
      <c r="CF33" s="7" t="e">
        <f t="shared" si="78"/>
        <v>#N/A</v>
      </c>
      <c r="CG33" s="6" t="e">
        <f t="shared" si="79"/>
        <v>#N/A</v>
      </c>
      <c r="CH33" s="7" t="e">
        <f t="shared" si="80"/>
        <v>#N/A</v>
      </c>
      <c r="CI33" s="6" t="e">
        <f t="shared" si="81"/>
        <v>#N/A</v>
      </c>
      <c r="CJ33" s="5" t="e">
        <f t="shared" si="82"/>
        <v>#N/A</v>
      </c>
      <c r="CK33" s="6" t="e">
        <f t="shared" si="83"/>
        <v>#N/A</v>
      </c>
      <c r="CL33" s="7" t="e">
        <f t="shared" si="84"/>
        <v>#N/A</v>
      </c>
      <c r="CM33" s="6" t="e">
        <f t="shared" si="85"/>
        <v>#N/A</v>
      </c>
      <c r="CN33" s="7" t="e">
        <f t="shared" si="86"/>
        <v>#N/A</v>
      </c>
      <c r="CO33" s="6" t="e">
        <f t="shared" si="87"/>
        <v>#N/A</v>
      </c>
      <c r="CP33" s="5" t="e">
        <f t="shared" si="88"/>
        <v>#N/A</v>
      </c>
      <c r="CQ33" s="6" t="e">
        <f t="shared" si="89"/>
        <v>#N/A</v>
      </c>
      <c r="CR33" s="7" t="e">
        <f t="shared" si="90"/>
        <v>#N/A</v>
      </c>
      <c r="CS33" s="7" t="e">
        <f t="shared" si="90"/>
        <v>#N/A</v>
      </c>
      <c r="CT33" s="7" t="e">
        <f t="shared" si="90"/>
        <v>#N/A</v>
      </c>
      <c r="CU33" s="7" t="e">
        <f t="shared" si="90"/>
        <v>#N/A</v>
      </c>
      <c r="CV33" s="5" t="e">
        <f t="shared" si="91"/>
        <v>#N/A</v>
      </c>
      <c r="CW33" s="6" t="e">
        <f t="shared" si="92"/>
        <v>#N/A</v>
      </c>
      <c r="CY33" s="7" t="e">
        <v>#N/A</v>
      </c>
      <c r="CZ33" s="5" t="e">
        <f t="array" ref="CZ33">Summary_UpperBound</f>
        <v>#N/A</v>
      </c>
      <c r="DA33" s="6" t="e">
        <f>IF(ROUND(CZ33-CY33,0)=0,1/IF(Summary!$B$7="minutes",1,60),CZ33-CY33)</f>
        <v>#N/A</v>
      </c>
    </row>
    <row r="34" spans="2:105" x14ac:dyDescent="0.35">
      <c r="B34" s="14"/>
      <c r="E34" s="12">
        <f t="shared" ca="1" si="93"/>
        <v>44431</v>
      </c>
      <c r="F34" s="7" t="e">
        <f t="shared" si="0"/>
        <v>#N/A</v>
      </c>
      <c r="G34" s="6" t="e">
        <f t="shared" si="1"/>
        <v>#N/A</v>
      </c>
      <c r="H34" s="7" t="e">
        <f t="shared" si="2"/>
        <v>#N/A</v>
      </c>
      <c r="I34" s="6" t="e">
        <f t="shared" si="3"/>
        <v>#N/A</v>
      </c>
      <c r="J34" s="5" t="e">
        <f t="shared" si="4"/>
        <v>#N/A</v>
      </c>
      <c r="K34" s="6" t="e">
        <f t="shared" si="5"/>
        <v>#N/A</v>
      </c>
      <c r="L34" s="7" t="e">
        <f t="shared" si="6"/>
        <v>#N/A</v>
      </c>
      <c r="M34" s="6" t="e">
        <f t="shared" si="7"/>
        <v>#N/A</v>
      </c>
      <c r="N34" s="7" t="e">
        <f t="shared" si="8"/>
        <v>#N/A</v>
      </c>
      <c r="O34" s="6" t="e">
        <f t="shared" si="9"/>
        <v>#N/A</v>
      </c>
      <c r="P34" s="5" t="e">
        <f t="shared" si="10"/>
        <v>#N/A</v>
      </c>
      <c r="Q34" s="6" t="e">
        <f t="shared" si="11"/>
        <v>#N/A</v>
      </c>
      <c r="R34" s="7" t="e">
        <f t="shared" si="12"/>
        <v>#N/A</v>
      </c>
      <c r="S34" s="6" t="e">
        <f t="shared" si="13"/>
        <v>#N/A</v>
      </c>
      <c r="T34" s="7" t="e">
        <f t="shared" si="14"/>
        <v>#N/A</v>
      </c>
      <c r="U34" s="6" t="e">
        <f t="shared" si="15"/>
        <v>#N/A</v>
      </c>
      <c r="V34" s="5" t="e">
        <f t="shared" si="16"/>
        <v>#N/A</v>
      </c>
      <c r="W34" s="6" t="e">
        <f t="shared" si="17"/>
        <v>#N/A</v>
      </c>
      <c r="X34" s="7" t="e">
        <f t="shared" si="18"/>
        <v>#N/A</v>
      </c>
      <c r="Y34" s="6" t="e">
        <f t="shared" si="19"/>
        <v>#N/A</v>
      </c>
      <c r="Z34" s="7" t="e">
        <f t="shared" si="20"/>
        <v>#N/A</v>
      </c>
      <c r="AA34" s="6" t="e">
        <f t="shared" si="21"/>
        <v>#N/A</v>
      </c>
      <c r="AB34" s="5" t="e">
        <f t="shared" si="22"/>
        <v>#N/A</v>
      </c>
      <c r="AC34" s="6" t="e">
        <f t="shared" si="23"/>
        <v>#N/A</v>
      </c>
      <c r="AD34" s="7" t="e">
        <f t="shared" si="24"/>
        <v>#N/A</v>
      </c>
      <c r="AE34" s="6" t="e">
        <f t="shared" si="25"/>
        <v>#N/A</v>
      </c>
      <c r="AF34" s="7" t="e">
        <f t="shared" si="26"/>
        <v>#N/A</v>
      </c>
      <c r="AG34" s="6" t="e">
        <f t="shared" si="27"/>
        <v>#N/A</v>
      </c>
      <c r="AH34" s="5" t="e">
        <f t="shared" si="28"/>
        <v>#N/A</v>
      </c>
      <c r="AI34" s="6" t="e">
        <f t="shared" si="29"/>
        <v>#N/A</v>
      </c>
      <c r="AJ34" s="7" t="e">
        <f t="shared" si="30"/>
        <v>#N/A</v>
      </c>
      <c r="AK34" s="6" t="e">
        <f t="shared" si="31"/>
        <v>#N/A</v>
      </c>
      <c r="AL34" s="7" t="e">
        <f t="shared" si="32"/>
        <v>#N/A</v>
      </c>
      <c r="AM34" s="6" t="e">
        <f t="shared" si="33"/>
        <v>#N/A</v>
      </c>
      <c r="AN34" s="5" t="e">
        <f t="shared" si="34"/>
        <v>#N/A</v>
      </c>
      <c r="AO34" s="6" t="e">
        <f t="shared" si="35"/>
        <v>#N/A</v>
      </c>
      <c r="AP34" s="7" t="e">
        <f t="shared" si="36"/>
        <v>#N/A</v>
      </c>
      <c r="AQ34" s="6" t="e">
        <f t="shared" si="37"/>
        <v>#N/A</v>
      </c>
      <c r="AR34" s="7" t="e">
        <f t="shared" si="38"/>
        <v>#N/A</v>
      </c>
      <c r="AS34" s="6" t="e">
        <f t="shared" si="39"/>
        <v>#N/A</v>
      </c>
      <c r="AT34" s="5" t="e">
        <f t="shared" si="40"/>
        <v>#N/A</v>
      </c>
      <c r="AU34" s="6" t="e">
        <f t="shared" si="41"/>
        <v>#N/A</v>
      </c>
      <c r="AV34" s="7" t="e">
        <f t="shared" si="42"/>
        <v>#N/A</v>
      </c>
      <c r="AW34" s="6" t="e">
        <f t="shared" si="43"/>
        <v>#N/A</v>
      </c>
      <c r="AX34" s="7" t="e">
        <f t="shared" si="44"/>
        <v>#N/A</v>
      </c>
      <c r="AY34" s="6" t="e">
        <f t="shared" si="45"/>
        <v>#N/A</v>
      </c>
      <c r="AZ34" s="5" t="e">
        <f t="shared" si="46"/>
        <v>#N/A</v>
      </c>
      <c r="BA34" s="6" t="e">
        <f t="shared" si="47"/>
        <v>#N/A</v>
      </c>
      <c r="BB34" s="7" t="e">
        <f t="shared" si="48"/>
        <v>#N/A</v>
      </c>
      <c r="BC34" s="6" t="e">
        <f t="shared" si="49"/>
        <v>#N/A</v>
      </c>
      <c r="BD34" s="7" t="e">
        <f t="shared" si="50"/>
        <v>#N/A</v>
      </c>
      <c r="BE34" s="6" t="e">
        <f t="shared" si="51"/>
        <v>#N/A</v>
      </c>
      <c r="BF34" s="5" t="e">
        <f t="shared" si="52"/>
        <v>#N/A</v>
      </c>
      <c r="BG34" s="6" t="e">
        <f t="shared" si="53"/>
        <v>#N/A</v>
      </c>
      <c r="BH34" s="7" t="e">
        <f t="shared" si="54"/>
        <v>#N/A</v>
      </c>
      <c r="BI34" s="6" t="e">
        <f t="shared" si="55"/>
        <v>#N/A</v>
      </c>
      <c r="BJ34" s="7" t="e">
        <f t="shared" si="56"/>
        <v>#N/A</v>
      </c>
      <c r="BK34" s="6" t="e">
        <f t="shared" si="57"/>
        <v>#N/A</v>
      </c>
      <c r="BL34" s="5" t="e">
        <f t="shared" si="58"/>
        <v>#N/A</v>
      </c>
      <c r="BM34" s="6" t="e">
        <f t="shared" si="59"/>
        <v>#N/A</v>
      </c>
      <c r="BN34" s="7" t="e">
        <f t="shared" si="60"/>
        <v>#N/A</v>
      </c>
      <c r="BO34" s="6" t="e">
        <f t="shared" si="61"/>
        <v>#N/A</v>
      </c>
      <c r="BP34" s="7" t="e">
        <f t="shared" si="62"/>
        <v>#N/A</v>
      </c>
      <c r="BQ34" s="6" t="e">
        <f t="shared" si="63"/>
        <v>#N/A</v>
      </c>
      <c r="BR34" s="5" t="e">
        <f t="shared" si="64"/>
        <v>#N/A</v>
      </c>
      <c r="BS34" s="6" t="e">
        <f t="shared" si="65"/>
        <v>#N/A</v>
      </c>
      <c r="BT34" s="7" t="e">
        <f t="shared" si="66"/>
        <v>#N/A</v>
      </c>
      <c r="BU34" s="6" t="e">
        <f t="shared" si="67"/>
        <v>#N/A</v>
      </c>
      <c r="BV34" s="7" t="e">
        <f t="shared" si="68"/>
        <v>#N/A</v>
      </c>
      <c r="BW34" s="6" t="e">
        <f t="shared" si="69"/>
        <v>#N/A</v>
      </c>
      <c r="BX34" s="5" t="e">
        <f t="shared" si="70"/>
        <v>#N/A</v>
      </c>
      <c r="BY34" s="6" t="e">
        <f t="shared" si="71"/>
        <v>#N/A</v>
      </c>
      <c r="BZ34" s="7" t="e">
        <f t="shared" si="72"/>
        <v>#N/A</v>
      </c>
      <c r="CA34" s="6" t="e">
        <f t="shared" si="73"/>
        <v>#N/A</v>
      </c>
      <c r="CB34" s="7" t="e">
        <f t="shared" si="74"/>
        <v>#N/A</v>
      </c>
      <c r="CC34" s="6" t="e">
        <f t="shared" si="75"/>
        <v>#N/A</v>
      </c>
      <c r="CD34" s="5" t="e">
        <f t="shared" si="76"/>
        <v>#N/A</v>
      </c>
      <c r="CE34" s="6" t="e">
        <f t="shared" si="77"/>
        <v>#N/A</v>
      </c>
      <c r="CF34" s="7" t="e">
        <f t="shared" si="78"/>
        <v>#N/A</v>
      </c>
      <c r="CG34" s="6" t="e">
        <f t="shared" si="79"/>
        <v>#N/A</v>
      </c>
      <c r="CH34" s="7" t="e">
        <f t="shared" si="80"/>
        <v>#N/A</v>
      </c>
      <c r="CI34" s="6" t="e">
        <f t="shared" si="81"/>
        <v>#N/A</v>
      </c>
      <c r="CJ34" s="5" t="e">
        <f t="shared" si="82"/>
        <v>#N/A</v>
      </c>
      <c r="CK34" s="6" t="e">
        <f t="shared" si="83"/>
        <v>#N/A</v>
      </c>
      <c r="CL34" s="7" t="e">
        <f t="shared" si="84"/>
        <v>#N/A</v>
      </c>
      <c r="CM34" s="6" t="e">
        <f t="shared" si="85"/>
        <v>#N/A</v>
      </c>
      <c r="CN34" s="7" t="e">
        <f t="shared" si="86"/>
        <v>#N/A</v>
      </c>
      <c r="CO34" s="6" t="e">
        <f t="shared" si="87"/>
        <v>#N/A</v>
      </c>
      <c r="CP34" s="5" t="e">
        <f t="shared" si="88"/>
        <v>#N/A</v>
      </c>
      <c r="CQ34" s="6" t="e">
        <f t="shared" si="89"/>
        <v>#N/A</v>
      </c>
      <c r="CR34" s="7" t="e">
        <f t="shared" si="90"/>
        <v>#N/A</v>
      </c>
      <c r="CS34" s="7" t="e">
        <f t="shared" si="90"/>
        <v>#N/A</v>
      </c>
      <c r="CT34" s="7" t="e">
        <f t="shared" si="90"/>
        <v>#N/A</v>
      </c>
      <c r="CU34" s="7" t="e">
        <f t="shared" si="90"/>
        <v>#N/A</v>
      </c>
      <c r="CV34" s="5" t="e">
        <f t="shared" si="91"/>
        <v>#N/A</v>
      </c>
      <c r="CW34" s="6" t="e">
        <f t="shared" si="92"/>
        <v>#N/A</v>
      </c>
      <c r="CY34" s="7" t="e">
        <v>#N/A</v>
      </c>
      <c r="CZ34" s="5" t="e">
        <f t="array" ref="CZ34">Summary_UpperBound</f>
        <v>#N/A</v>
      </c>
      <c r="DA34" s="6" t="e">
        <f>IF(ROUND(CZ34-CY34,0)=0,1/IF(Summary!$B$7="minutes",1,60),CZ34-CY34)</f>
        <v>#N/A</v>
      </c>
    </row>
    <row r="35" spans="2:105" x14ac:dyDescent="0.35">
      <c r="B35" s="14"/>
      <c r="E35" s="12">
        <f t="shared" ca="1" si="93"/>
        <v>44438</v>
      </c>
      <c r="F35" s="7" t="e">
        <f t="shared" si="0"/>
        <v>#N/A</v>
      </c>
      <c r="G35" s="6" t="e">
        <f t="shared" si="1"/>
        <v>#N/A</v>
      </c>
      <c r="H35" s="7" t="e">
        <f t="shared" si="2"/>
        <v>#N/A</v>
      </c>
      <c r="I35" s="6" t="e">
        <f t="shared" si="3"/>
        <v>#N/A</v>
      </c>
      <c r="J35" s="5" t="e">
        <f t="shared" si="4"/>
        <v>#N/A</v>
      </c>
      <c r="K35" s="6" t="e">
        <f t="shared" si="5"/>
        <v>#N/A</v>
      </c>
      <c r="L35" s="7" t="e">
        <f t="shared" si="6"/>
        <v>#N/A</v>
      </c>
      <c r="M35" s="6" t="e">
        <f t="shared" si="7"/>
        <v>#N/A</v>
      </c>
      <c r="N35" s="7" t="e">
        <f t="shared" si="8"/>
        <v>#N/A</v>
      </c>
      <c r="O35" s="6" t="e">
        <f t="shared" si="9"/>
        <v>#N/A</v>
      </c>
      <c r="P35" s="5" t="e">
        <f t="shared" si="10"/>
        <v>#N/A</v>
      </c>
      <c r="Q35" s="6" t="e">
        <f t="shared" si="11"/>
        <v>#N/A</v>
      </c>
      <c r="R35" s="7" t="e">
        <f t="shared" si="12"/>
        <v>#N/A</v>
      </c>
      <c r="S35" s="6" t="e">
        <f t="shared" si="13"/>
        <v>#N/A</v>
      </c>
      <c r="T35" s="7" t="e">
        <f t="shared" si="14"/>
        <v>#N/A</v>
      </c>
      <c r="U35" s="6" t="e">
        <f t="shared" si="15"/>
        <v>#N/A</v>
      </c>
      <c r="V35" s="5" t="e">
        <f t="shared" si="16"/>
        <v>#N/A</v>
      </c>
      <c r="W35" s="6" t="e">
        <f t="shared" si="17"/>
        <v>#N/A</v>
      </c>
      <c r="X35" s="7" t="e">
        <f t="shared" si="18"/>
        <v>#N/A</v>
      </c>
      <c r="Y35" s="6" t="e">
        <f t="shared" si="19"/>
        <v>#N/A</v>
      </c>
      <c r="Z35" s="7" t="e">
        <f t="shared" si="20"/>
        <v>#N/A</v>
      </c>
      <c r="AA35" s="6" t="e">
        <f t="shared" si="21"/>
        <v>#N/A</v>
      </c>
      <c r="AB35" s="5" t="e">
        <f t="shared" si="22"/>
        <v>#N/A</v>
      </c>
      <c r="AC35" s="6" t="e">
        <f t="shared" si="23"/>
        <v>#N/A</v>
      </c>
      <c r="AD35" s="7" t="e">
        <f t="shared" si="24"/>
        <v>#N/A</v>
      </c>
      <c r="AE35" s="6" t="e">
        <f t="shared" si="25"/>
        <v>#N/A</v>
      </c>
      <c r="AF35" s="7" t="e">
        <f t="shared" si="26"/>
        <v>#N/A</v>
      </c>
      <c r="AG35" s="6" t="e">
        <f t="shared" si="27"/>
        <v>#N/A</v>
      </c>
      <c r="AH35" s="5" t="e">
        <f t="shared" si="28"/>
        <v>#N/A</v>
      </c>
      <c r="AI35" s="6" t="e">
        <f t="shared" si="29"/>
        <v>#N/A</v>
      </c>
      <c r="AJ35" s="7" t="e">
        <f t="shared" si="30"/>
        <v>#N/A</v>
      </c>
      <c r="AK35" s="6" t="e">
        <f t="shared" si="31"/>
        <v>#N/A</v>
      </c>
      <c r="AL35" s="7" t="e">
        <f t="shared" si="32"/>
        <v>#N/A</v>
      </c>
      <c r="AM35" s="6" t="e">
        <f t="shared" si="33"/>
        <v>#N/A</v>
      </c>
      <c r="AN35" s="5" t="e">
        <f t="shared" si="34"/>
        <v>#N/A</v>
      </c>
      <c r="AO35" s="6" t="e">
        <f t="shared" si="35"/>
        <v>#N/A</v>
      </c>
      <c r="AP35" s="7" t="e">
        <f t="shared" si="36"/>
        <v>#N/A</v>
      </c>
      <c r="AQ35" s="6" t="e">
        <f t="shared" si="37"/>
        <v>#N/A</v>
      </c>
      <c r="AR35" s="7" t="e">
        <f t="shared" si="38"/>
        <v>#N/A</v>
      </c>
      <c r="AS35" s="6" t="e">
        <f t="shared" si="39"/>
        <v>#N/A</v>
      </c>
      <c r="AT35" s="5" t="e">
        <f t="shared" si="40"/>
        <v>#N/A</v>
      </c>
      <c r="AU35" s="6" t="e">
        <f t="shared" si="41"/>
        <v>#N/A</v>
      </c>
      <c r="AV35" s="7" t="e">
        <f t="shared" si="42"/>
        <v>#N/A</v>
      </c>
      <c r="AW35" s="6" t="e">
        <f t="shared" si="43"/>
        <v>#N/A</v>
      </c>
      <c r="AX35" s="7" t="e">
        <f t="shared" si="44"/>
        <v>#N/A</v>
      </c>
      <c r="AY35" s="6" t="e">
        <f t="shared" si="45"/>
        <v>#N/A</v>
      </c>
      <c r="AZ35" s="5" t="e">
        <f t="shared" si="46"/>
        <v>#N/A</v>
      </c>
      <c r="BA35" s="6" t="e">
        <f t="shared" si="47"/>
        <v>#N/A</v>
      </c>
      <c r="BB35" s="7" t="e">
        <f t="shared" si="48"/>
        <v>#N/A</v>
      </c>
      <c r="BC35" s="6" t="e">
        <f t="shared" si="49"/>
        <v>#N/A</v>
      </c>
      <c r="BD35" s="7" t="e">
        <f t="shared" si="50"/>
        <v>#N/A</v>
      </c>
      <c r="BE35" s="6" t="e">
        <f t="shared" si="51"/>
        <v>#N/A</v>
      </c>
      <c r="BF35" s="5" t="e">
        <f t="shared" si="52"/>
        <v>#N/A</v>
      </c>
      <c r="BG35" s="6" t="e">
        <f t="shared" si="53"/>
        <v>#N/A</v>
      </c>
      <c r="BH35" s="7" t="e">
        <f t="shared" si="54"/>
        <v>#N/A</v>
      </c>
      <c r="BI35" s="6" t="e">
        <f t="shared" si="55"/>
        <v>#N/A</v>
      </c>
      <c r="BJ35" s="7" t="e">
        <f t="shared" si="56"/>
        <v>#N/A</v>
      </c>
      <c r="BK35" s="6" t="e">
        <f t="shared" si="57"/>
        <v>#N/A</v>
      </c>
      <c r="BL35" s="5" t="e">
        <f t="shared" si="58"/>
        <v>#N/A</v>
      </c>
      <c r="BM35" s="6" t="e">
        <f t="shared" si="59"/>
        <v>#N/A</v>
      </c>
      <c r="BN35" s="7" t="e">
        <f t="shared" si="60"/>
        <v>#N/A</v>
      </c>
      <c r="BO35" s="6" t="e">
        <f t="shared" si="61"/>
        <v>#N/A</v>
      </c>
      <c r="BP35" s="7" t="e">
        <f t="shared" si="62"/>
        <v>#N/A</v>
      </c>
      <c r="BQ35" s="6" t="e">
        <f t="shared" si="63"/>
        <v>#N/A</v>
      </c>
      <c r="BR35" s="5" t="e">
        <f t="shared" si="64"/>
        <v>#N/A</v>
      </c>
      <c r="BS35" s="6" t="e">
        <f t="shared" si="65"/>
        <v>#N/A</v>
      </c>
      <c r="BT35" s="7" t="e">
        <f t="shared" si="66"/>
        <v>#N/A</v>
      </c>
      <c r="BU35" s="6" t="e">
        <f t="shared" si="67"/>
        <v>#N/A</v>
      </c>
      <c r="BV35" s="7" t="e">
        <f t="shared" si="68"/>
        <v>#N/A</v>
      </c>
      <c r="BW35" s="6" t="e">
        <f t="shared" si="69"/>
        <v>#N/A</v>
      </c>
      <c r="BX35" s="5" t="e">
        <f t="shared" si="70"/>
        <v>#N/A</v>
      </c>
      <c r="BY35" s="6" t="e">
        <f t="shared" si="71"/>
        <v>#N/A</v>
      </c>
      <c r="BZ35" s="7" t="e">
        <f t="shared" si="72"/>
        <v>#N/A</v>
      </c>
      <c r="CA35" s="6" t="e">
        <f t="shared" si="73"/>
        <v>#N/A</v>
      </c>
      <c r="CB35" s="7" t="e">
        <f t="shared" si="74"/>
        <v>#N/A</v>
      </c>
      <c r="CC35" s="6" t="e">
        <f t="shared" si="75"/>
        <v>#N/A</v>
      </c>
      <c r="CD35" s="5" t="e">
        <f t="shared" si="76"/>
        <v>#N/A</v>
      </c>
      <c r="CE35" s="6" t="e">
        <f t="shared" si="77"/>
        <v>#N/A</v>
      </c>
      <c r="CF35" s="7" t="e">
        <f t="shared" si="78"/>
        <v>#N/A</v>
      </c>
      <c r="CG35" s="6" t="e">
        <f t="shared" si="79"/>
        <v>#N/A</v>
      </c>
      <c r="CH35" s="7" t="e">
        <f t="shared" si="80"/>
        <v>#N/A</v>
      </c>
      <c r="CI35" s="6" t="e">
        <f t="shared" si="81"/>
        <v>#N/A</v>
      </c>
      <c r="CJ35" s="5" t="e">
        <f t="shared" si="82"/>
        <v>#N/A</v>
      </c>
      <c r="CK35" s="6" t="e">
        <f t="shared" si="83"/>
        <v>#N/A</v>
      </c>
      <c r="CL35" s="7" t="e">
        <f t="shared" si="84"/>
        <v>#N/A</v>
      </c>
      <c r="CM35" s="6" t="e">
        <f t="shared" si="85"/>
        <v>#N/A</v>
      </c>
      <c r="CN35" s="7" t="e">
        <f t="shared" si="86"/>
        <v>#N/A</v>
      </c>
      <c r="CO35" s="6" t="e">
        <f t="shared" si="87"/>
        <v>#N/A</v>
      </c>
      <c r="CP35" s="5" t="e">
        <f t="shared" si="88"/>
        <v>#N/A</v>
      </c>
      <c r="CQ35" s="6" t="e">
        <f t="shared" si="89"/>
        <v>#N/A</v>
      </c>
      <c r="CR35" s="7" t="e">
        <f t="shared" si="90"/>
        <v>#N/A</v>
      </c>
      <c r="CS35" s="7" t="e">
        <f t="shared" si="90"/>
        <v>#N/A</v>
      </c>
      <c r="CT35" s="7" t="e">
        <f t="shared" si="90"/>
        <v>#N/A</v>
      </c>
      <c r="CU35" s="7" t="e">
        <f t="shared" si="90"/>
        <v>#N/A</v>
      </c>
      <c r="CV35" s="5" t="e">
        <f t="shared" si="91"/>
        <v>#N/A</v>
      </c>
      <c r="CW35" s="6" t="e">
        <f t="shared" si="92"/>
        <v>#N/A</v>
      </c>
      <c r="CY35" s="7" t="e">
        <v>#N/A</v>
      </c>
      <c r="CZ35" s="5" t="e">
        <f t="array" ref="CZ35">Summary_UpperBound</f>
        <v>#N/A</v>
      </c>
      <c r="DA35" s="6" t="e">
        <f>IF(ROUND(CZ35-CY35,0)=0,1/IF(Summary!$B$7="minutes",1,60),CZ35-CY35)</f>
        <v>#N/A</v>
      </c>
    </row>
    <row r="36" spans="2:105" x14ac:dyDescent="0.35">
      <c r="B36" s="14"/>
      <c r="E36" s="12">
        <f t="shared" ca="1" si="93"/>
        <v>44445</v>
      </c>
      <c r="F36" s="7" t="e">
        <f t="shared" si="0"/>
        <v>#N/A</v>
      </c>
      <c r="G36" s="6" t="e">
        <f t="shared" si="1"/>
        <v>#N/A</v>
      </c>
      <c r="H36" s="7" t="e">
        <f t="shared" si="2"/>
        <v>#N/A</v>
      </c>
      <c r="I36" s="6" t="e">
        <f t="shared" si="3"/>
        <v>#N/A</v>
      </c>
      <c r="J36" s="5" t="e">
        <f t="shared" si="4"/>
        <v>#N/A</v>
      </c>
      <c r="K36" s="6" t="e">
        <f t="shared" si="5"/>
        <v>#N/A</v>
      </c>
      <c r="L36" s="7" t="e">
        <f t="shared" si="6"/>
        <v>#N/A</v>
      </c>
      <c r="M36" s="6" t="e">
        <f t="shared" si="7"/>
        <v>#N/A</v>
      </c>
      <c r="N36" s="7" t="e">
        <f t="shared" si="8"/>
        <v>#N/A</v>
      </c>
      <c r="O36" s="6" t="e">
        <f t="shared" si="9"/>
        <v>#N/A</v>
      </c>
      <c r="P36" s="5" t="e">
        <f t="shared" si="10"/>
        <v>#N/A</v>
      </c>
      <c r="Q36" s="6" t="e">
        <f t="shared" si="11"/>
        <v>#N/A</v>
      </c>
      <c r="R36" s="7" t="e">
        <f t="shared" si="12"/>
        <v>#N/A</v>
      </c>
      <c r="S36" s="6" t="e">
        <f t="shared" si="13"/>
        <v>#N/A</v>
      </c>
      <c r="T36" s="7" t="e">
        <f t="shared" si="14"/>
        <v>#N/A</v>
      </c>
      <c r="U36" s="6" t="e">
        <f t="shared" si="15"/>
        <v>#N/A</v>
      </c>
      <c r="V36" s="5" t="e">
        <f t="shared" si="16"/>
        <v>#N/A</v>
      </c>
      <c r="W36" s="6" t="e">
        <f t="shared" si="17"/>
        <v>#N/A</v>
      </c>
      <c r="X36" s="7" t="e">
        <f t="shared" si="18"/>
        <v>#N/A</v>
      </c>
      <c r="Y36" s="6" t="e">
        <f t="shared" si="19"/>
        <v>#N/A</v>
      </c>
      <c r="Z36" s="7" t="e">
        <f t="shared" si="20"/>
        <v>#N/A</v>
      </c>
      <c r="AA36" s="6" t="e">
        <f t="shared" si="21"/>
        <v>#N/A</v>
      </c>
      <c r="AB36" s="5" t="e">
        <f t="shared" si="22"/>
        <v>#N/A</v>
      </c>
      <c r="AC36" s="6" t="e">
        <f t="shared" si="23"/>
        <v>#N/A</v>
      </c>
      <c r="AD36" s="7" t="e">
        <f t="shared" si="24"/>
        <v>#N/A</v>
      </c>
      <c r="AE36" s="6" t="e">
        <f t="shared" si="25"/>
        <v>#N/A</v>
      </c>
      <c r="AF36" s="7" t="e">
        <f t="shared" si="26"/>
        <v>#N/A</v>
      </c>
      <c r="AG36" s="6" t="e">
        <f t="shared" si="27"/>
        <v>#N/A</v>
      </c>
      <c r="AH36" s="5" t="e">
        <f t="shared" si="28"/>
        <v>#N/A</v>
      </c>
      <c r="AI36" s="6" t="e">
        <f t="shared" si="29"/>
        <v>#N/A</v>
      </c>
      <c r="AJ36" s="7" t="e">
        <f t="shared" si="30"/>
        <v>#N/A</v>
      </c>
      <c r="AK36" s="6" t="e">
        <f t="shared" si="31"/>
        <v>#N/A</v>
      </c>
      <c r="AL36" s="7" t="e">
        <f t="shared" si="32"/>
        <v>#N/A</v>
      </c>
      <c r="AM36" s="6" t="e">
        <f t="shared" si="33"/>
        <v>#N/A</v>
      </c>
      <c r="AN36" s="5" t="e">
        <f t="shared" si="34"/>
        <v>#N/A</v>
      </c>
      <c r="AO36" s="6" t="e">
        <f t="shared" si="35"/>
        <v>#N/A</v>
      </c>
      <c r="AP36" s="7" t="e">
        <f t="shared" si="36"/>
        <v>#N/A</v>
      </c>
      <c r="AQ36" s="6" t="e">
        <f t="shared" si="37"/>
        <v>#N/A</v>
      </c>
      <c r="AR36" s="7" t="e">
        <f t="shared" si="38"/>
        <v>#N/A</v>
      </c>
      <c r="AS36" s="6" t="e">
        <f t="shared" si="39"/>
        <v>#N/A</v>
      </c>
      <c r="AT36" s="5" t="e">
        <f t="shared" si="40"/>
        <v>#N/A</v>
      </c>
      <c r="AU36" s="6" t="e">
        <f t="shared" si="41"/>
        <v>#N/A</v>
      </c>
      <c r="AV36" s="7" t="e">
        <f t="shared" si="42"/>
        <v>#N/A</v>
      </c>
      <c r="AW36" s="6" t="e">
        <f t="shared" si="43"/>
        <v>#N/A</v>
      </c>
      <c r="AX36" s="7" t="e">
        <f t="shared" si="44"/>
        <v>#N/A</v>
      </c>
      <c r="AY36" s="6" t="e">
        <f t="shared" si="45"/>
        <v>#N/A</v>
      </c>
      <c r="AZ36" s="5" t="e">
        <f t="shared" si="46"/>
        <v>#N/A</v>
      </c>
      <c r="BA36" s="6" t="e">
        <f t="shared" si="47"/>
        <v>#N/A</v>
      </c>
      <c r="BB36" s="7" t="e">
        <f t="shared" si="48"/>
        <v>#N/A</v>
      </c>
      <c r="BC36" s="6" t="e">
        <f t="shared" si="49"/>
        <v>#N/A</v>
      </c>
      <c r="BD36" s="7" t="e">
        <f t="shared" si="50"/>
        <v>#N/A</v>
      </c>
      <c r="BE36" s="6" t="e">
        <f t="shared" si="51"/>
        <v>#N/A</v>
      </c>
      <c r="BF36" s="5" t="e">
        <f t="shared" si="52"/>
        <v>#N/A</v>
      </c>
      <c r="BG36" s="6" t="e">
        <f t="shared" si="53"/>
        <v>#N/A</v>
      </c>
      <c r="BH36" s="7" t="e">
        <f t="shared" si="54"/>
        <v>#N/A</v>
      </c>
      <c r="BI36" s="6" t="e">
        <f t="shared" si="55"/>
        <v>#N/A</v>
      </c>
      <c r="BJ36" s="7" t="e">
        <f t="shared" si="56"/>
        <v>#N/A</v>
      </c>
      <c r="BK36" s="6" t="e">
        <f t="shared" si="57"/>
        <v>#N/A</v>
      </c>
      <c r="BL36" s="5" t="e">
        <f t="shared" si="58"/>
        <v>#N/A</v>
      </c>
      <c r="BM36" s="6" t="e">
        <f t="shared" si="59"/>
        <v>#N/A</v>
      </c>
      <c r="BN36" s="7" t="e">
        <f t="shared" si="60"/>
        <v>#N/A</v>
      </c>
      <c r="BO36" s="6" t="e">
        <f t="shared" si="61"/>
        <v>#N/A</v>
      </c>
      <c r="BP36" s="7" t="e">
        <f t="shared" si="62"/>
        <v>#N/A</v>
      </c>
      <c r="BQ36" s="6" t="e">
        <f t="shared" si="63"/>
        <v>#N/A</v>
      </c>
      <c r="BR36" s="5" t="e">
        <f t="shared" si="64"/>
        <v>#N/A</v>
      </c>
      <c r="BS36" s="6" t="e">
        <f t="shared" si="65"/>
        <v>#N/A</v>
      </c>
      <c r="BT36" s="7" t="e">
        <f t="shared" si="66"/>
        <v>#N/A</v>
      </c>
      <c r="BU36" s="6" t="e">
        <f t="shared" si="67"/>
        <v>#N/A</v>
      </c>
      <c r="BV36" s="7" t="e">
        <f t="shared" si="68"/>
        <v>#N/A</v>
      </c>
      <c r="BW36" s="6" t="e">
        <f t="shared" si="69"/>
        <v>#N/A</v>
      </c>
      <c r="BX36" s="5" t="e">
        <f t="shared" si="70"/>
        <v>#N/A</v>
      </c>
      <c r="BY36" s="6" t="e">
        <f t="shared" si="71"/>
        <v>#N/A</v>
      </c>
      <c r="BZ36" s="7" t="e">
        <f t="shared" si="72"/>
        <v>#N/A</v>
      </c>
      <c r="CA36" s="6" t="e">
        <f t="shared" si="73"/>
        <v>#N/A</v>
      </c>
      <c r="CB36" s="7" t="e">
        <f t="shared" si="74"/>
        <v>#N/A</v>
      </c>
      <c r="CC36" s="6" t="e">
        <f t="shared" si="75"/>
        <v>#N/A</v>
      </c>
      <c r="CD36" s="5" t="e">
        <f t="shared" si="76"/>
        <v>#N/A</v>
      </c>
      <c r="CE36" s="6" t="e">
        <f t="shared" si="77"/>
        <v>#N/A</v>
      </c>
      <c r="CF36" s="7" t="e">
        <f t="shared" si="78"/>
        <v>#N/A</v>
      </c>
      <c r="CG36" s="6" t="e">
        <f t="shared" si="79"/>
        <v>#N/A</v>
      </c>
      <c r="CH36" s="7" t="e">
        <f t="shared" si="80"/>
        <v>#N/A</v>
      </c>
      <c r="CI36" s="6" t="e">
        <f t="shared" si="81"/>
        <v>#N/A</v>
      </c>
      <c r="CJ36" s="5" t="e">
        <f t="shared" si="82"/>
        <v>#N/A</v>
      </c>
      <c r="CK36" s="6" t="e">
        <f t="shared" si="83"/>
        <v>#N/A</v>
      </c>
      <c r="CL36" s="7" t="e">
        <f t="shared" si="84"/>
        <v>#N/A</v>
      </c>
      <c r="CM36" s="6" t="e">
        <f t="shared" si="85"/>
        <v>#N/A</v>
      </c>
      <c r="CN36" s="7" t="e">
        <f t="shared" si="86"/>
        <v>#N/A</v>
      </c>
      <c r="CO36" s="6" t="e">
        <f t="shared" si="87"/>
        <v>#N/A</v>
      </c>
      <c r="CP36" s="5" t="e">
        <f t="shared" si="88"/>
        <v>#N/A</v>
      </c>
      <c r="CQ36" s="6" t="e">
        <f t="shared" si="89"/>
        <v>#N/A</v>
      </c>
      <c r="CR36" s="7" t="e">
        <f t="shared" si="90"/>
        <v>#N/A</v>
      </c>
      <c r="CS36" s="7" t="e">
        <f t="shared" si="90"/>
        <v>#N/A</v>
      </c>
      <c r="CT36" s="7" t="e">
        <f t="shared" si="90"/>
        <v>#N/A</v>
      </c>
      <c r="CU36" s="7" t="e">
        <f t="shared" si="90"/>
        <v>#N/A</v>
      </c>
      <c r="CV36" s="5" t="e">
        <f t="shared" si="91"/>
        <v>#N/A</v>
      </c>
      <c r="CW36" s="6" t="e">
        <f t="shared" si="92"/>
        <v>#N/A</v>
      </c>
      <c r="CY36" s="7" t="e">
        <v>#N/A</v>
      </c>
      <c r="CZ36" s="5" t="e">
        <f t="array" ref="CZ36">Summary_UpperBound</f>
        <v>#N/A</v>
      </c>
      <c r="DA36" s="6" t="e">
        <f>IF(ROUND(CZ36-CY36,0)=0,1/IF(Summary!$B$7="minutes",1,60),CZ36-CY36)</f>
        <v>#N/A</v>
      </c>
    </row>
    <row r="37" spans="2:105" x14ac:dyDescent="0.35">
      <c r="B37" s="14"/>
      <c r="E37" s="12">
        <f t="shared" ca="1" si="93"/>
        <v>44452</v>
      </c>
      <c r="F37" s="7" t="e">
        <f t="shared" si="0"/>
        <v>#N/A</v>
      </c>
      <c r="G37" s="6" t="e">
        <f t="shared" si="1"/>
        <v>#N/A</v>
      </c>
      <c r="H37" s="7" t="e">
        <f t="shared" si="2"/>
        <v>#N/A</v>
      </c>
      <c r="I37" s="6" t="e">
        <f t="shared" si="3"/>
        <v>#N/A</v>
      </c>
      <c r="J37" s="5" t="e">
        <f t="shared" si="4"/>
        <v>#N/A</v>
      </c>
      <c r="K37" s="6" t="e">
        <f t="shared" si="5"/>
        <v>#N/A</v>
      </c>
      <c r="L37" s="7" t="e">
        <f t="shared" si="6"/>
        <v>#N/A</v>
      </c>
      <c r="M37" s="6" t="e">
        <f t="shared" si="7"/>
        <v>#N/A</v>
      </c>
      <c r="N37" s="7" t="e">
        <f t="shared" si="8"/>
        <v>#N/A</v>
      </c>
      <c r="O37" s="6" t="e">
        <f t="shared" si="9"/>
        <v>#N/A</v>
      </c>
      <c r="P37" s="5" t="e">
        <f t="shared" si="10"/>
        <v>#N/A</v>
      </c>
      <c r="Q37" s="6" t="e">
        <f t="shared" si="11"/>
        <v>#N/A</v>
      </c>
      <c r="R37" s="7" t="e">
        <f t="shared" si="12"/>
        <v>#N/A</v>
      </c>
      <c r="S37" s="6" t="e">
        <f t="shared" si="13"/>
        <v>#N/A</v>
      </c>
      <c r="T37" s="7" t="e">
        <f t="shared" si="14"/>
        <v>#N/A</v>
      </c>
      <c r="U37" s="6" t="e">
        <f t="shared" si="15"/>
        <v>#N/A</v>
      </c>
      <c r="V37" s="5" t="e">
        <f t="shared" si="16"/>
        <v>#N/A</v>
      </c>
      <c r="W37" s="6" t="e">
        <f t="shared" si="17"/>
        <v>#N/A</v>
      </c>
      <c r="X37" s="7" t="e">
        <f t="shared" si="18"/>
        <v>#N/A</v>
      </c>
      <c r="Y37" s="6" t="e">
        <f t="shared" si="19"/>
        <v>#N/A</v>
      </c>
      <c r="Z37" s="7" t="e">
        <f t="shared" si="20"/>
        <v>#N/A</v>
      </c>
      <c r="AA37" s="6" t="e">
        <f t="shared" si="21"/>
        <v>#N/A</v>
      </c>
      <c r="AB37" s="5" t="e">
        <f t="shared" si="22"/>
        <v>#N/A</v>
      </c>
      <c r="AC37" s="6" t="e">
        <f t="shared" si="23"/>
        <v>#N/A</v>
      </c>
      <c r="AD37" s="7" t="e">
        <f t="shared" si="24"/>
        <v>#N/A</v>
      </c>
      <c r="AE37" s="6" t="e">
        <f t="shared" si="25"/>
        <v>#N/A</v>
      </c>
      <c r="AF37" s="7" t="e">
        <f t="shared" si="26"/>
        <v>#N/A</v>
      </c>
      <c r="AG37" s="6" t="e">
        <f t="shared" si="27"/>
        <v>#N/A</v>
      </c>
      <c r="AH37" s="5" t="e">
        <f t="shared" si="28"/>
        <v>#N/A</v>
      </c>
      <c r="AI37" s="6" t="e">
        <f t="shared" si="29"/>
        <v>#N/A</v>
      </c>
      <c r="AJ37" s="7" t="e">
        <f t="shared" si="30"/>
        <v>#N/A</v>
      </c>
      <c r="AK37" s="6" t="e">
        <f t="shared" si="31"/>
        <v>#N/A</v>
      </c>
      <c r="AL37" s="7" t="e">
        <f t="shared" si="32"/>
        <v>#N/A</v>
      </c>
      <c r="AM37" s="6" t="e">
        <f t="shared" si="33"/>
        <v>#N/A</v>
      </c>
      <c r="AN37" s="5" t="e">
        <f t="shared" si="34"/>
        <v>#N/A</v>
      </c>
      <c r="AO37" s="6" t="e">
        <f t="shared" si="35"/>
        <v>#N/A</v>
      </c>
      <c r="AP37" s="7" t="e">
        <f t="shared" si="36"/>
        <v>#N/A</v>
      </c>
      <c r="AQ37" s="6" t="e">
        <f t="shared" si="37"/>
        <v>#N/A</v>
      </c>
      <c r="AR37" s="7" t="e">
        <f t="shared" si="38"/>
        <v>#N/A</v>
      </c>
      <c r="AS37" s="6" t="e">
        <f t="shared" si="39"/>
        <v>#N/A</v>
      </c>
      <c r="AT37" s="5" t="e">
        <f t="shared" si="40"/>
        <v>#N/A</v>
      </c>
      <c r="AU37" s="6" t="e">
        <f t="shared" si="41"/>
        <v>#N/A</v>
      </c>
      <c r="AV37" s="7" t="e">
        <f t="shared" si="42"/>
        <v>#N/A</v>
      </c>
      <c r="AW37" s="6" t="e">
        <f t="shared" si="43"/>
        <v>#N/A</v>
      </c>
      <c r="AX37" s="7" t="e">
        <f t="shared" si="44"/>
        <v>#N/A</v>
      </c>
      <c r="AY37" s="6" t="e">
        <f t="shared" si="45"/>
        <v>#N/A</v>
      </c>
      <c r="AZ37" s="5" t="e">
        <f t="shared" si="46"/>
        <v>#N/A</v>
      </c>
      <c r="BA37" s="6" t="e">
        <f t="shared" si="47"/>
        <v>#N/A</v>
      </c>
      <c r="BB37" s="7" t="e">
        <f t="shared" si="48"/>
        <v>#N/A</v>
      </c>
      <c r="BC37" s="6" t="e">
        <f t="shared" si="49"/>
        <v>#N/A</v>
      </c>
      <c r="BD37" s="7" t="e">
        <f t="shared" si="50"/>
        <v>#N/A</v>
      </c>
      <c r="BE37" s="6" t="e">
        <f t="shared" si="51"/>
        <v>#N/A</v>
      </c>
      <c r="BF37" s="5" t="e">
        <f t="shared" si="52"/>
        <v>#N/A</v>
      </c>
      <c r="BG37" s="6" t="e">
        <f t="shared" si="53"/>
        <v>#N/A</v>
      </c>
      <c r="BH37" s="7" t="e">
        <f t="shared" si="54"/>
        <v>#N/A</v>
      </c>
      <c r="BI37" s="6" t="e">
        <f t="shared" si="55"/>
        <v>#N/A</v>
      </c>
      <c r="BJ37" s="7" t="e">
        <f t="shared" si="56"/>
        <v>#N/A</v>
      </c>
      <c r="BK37" s="6" t="e">
        <f t="shared" si="57"/>
        <v>#N/A</v>
      </c>
      <c r="BL37" s="5" t="e">
        <f t="shared" si="58"/>
        <v>#N/A</v>
      </c>
      <c r="BM37" s="6" t="e">
        <f t="shared" si="59"/>
        <v>#N/A</v>
      </c>
      <c r="BN37" s="7" t="e">
        <f t="shared" si="60"/>
        <v>#N/A</v>
      </c>
      <c r="BO37" s="6" t="e">
        <f t="shared" si="61"/>
        <v>#N/A</v>
      </c>
      <c r="BP37" s="7" t="e">
        <f t="shared" si="62"/>
        <v>#N/A</v>
      </c>
      <c r="BQ37" s="6" t="e">
        <f t="shared" si="63"/>
        <v>#N/A</v>
      </c>
      <c r="BR37" s="5" t="e">
        <f t="shared" si="64"/>
        <v>#N/A</v>
      </c>
      <c r="BS37" s="6" t="e">
        <f t="shared" si="65"/>
        <v>#N/A</v>
      </c>
      <c r="BT37" s="7" t="e">
        <f t="shared" si="66"/>
        <v>#N/A</v>
      </c>
      <c r="BU37" s="6" t="e">
        <f t="shared" si="67"/>
        <v>#N/A</v>
      </c>
      <c r="BV37" s="7" t="e">
        <f t="shared" si="68"/>
        <v>#N/A</v>
      </c>
      <c r="BW37" s="6" t="e">
        <f t="shared" si="69"/>
        <v>#N/A</v>
      </c>
      <c r="BX37" s="5" t="e">
        <f t="shared" si="70"/>
        <v>#N/A</v>
      </c>
      <c r="BY37" s="6" t="e">
        <f t="shared" si="71"/>
        <v>#N/A</v>
      </c>
      <c r="BZ37" s="7" t="e">
        <f t="shared" si="72"/>
        <v>#N/A</v>
      </c>
      <c r="CA37" s="6" t="e">
        <f t="shared" si="73"/>
        <v>#N/A</v>
      </c>
      <c r="CB37" s="7" t="e">
        <f t="shared" si="74"/>
        <v>#N/A</v>
      </c>
      <c r="CC37" s="6" t="e">
        <f t="shared" si="75"/>
        <v>#N/A</v>
      </c>
      <c r="CD37" s="5" t="e">
        <f t="shared" si="76"/>
        <v>#N/A</v>
      </c>
      <c r="CE37" s="6" t="e">
        <f t="shared" si="77"/>
        <v>#N/A</v>
      </c>
      <c r="CF37" s="7" t="e">
        <f t="shared" si="78"/>
        <v>#N/A</v>
      </c>
      <c r="CG37" s="6" t="e">
        <f t="shared" si="79"/>
        <v>#N/A</v>
      </c>
      <c r="CH37" s="7" t="e">
        <f t="shared" si="80"/>
        <v>#N/A</v>
      </c>
      <c r="CI37" s="6" t="e">
        <f t="shared" si="81"/>
        <v>#N/A</v>
      </c>
      <c r="CJ37" s="5" t="e">
        <f t="shared" si="82"/>
        <v>#N/A</v>
      </c>
      <c r="CK37" s="6" t="e">
        <f t="shared" si="83"/>
        <v>#N/A</v>
      </c>
      <c r="CL37" s="7" t="e">
        <f t="shared" si="84"/>
        <v>#N/A</v>
      </c>
      <c r="CM37" s="6" t="e">
        <f t="shared" si="85"/>
        <v>#N/A</v>
      </c>
      <c r="CN37" s="7" t="e">
        <f t="shared" si="86"/>
        <v>#N/A</v>
      </c>
      <c r="CO37" s="6" t="e">
        <f t="shared" si="87"/>
        <v>#N/A</v>
      </c>
      <c r="CP37" s="5" t="e">
        <f t="shared" si="88"/>
        <v>#N/A</v>
      </c>
      <c r="CQ37" s="6" t="e">
        <f t="shared" si="89"/>
        <v>#N/A</v>
      </c>
      <c r="CR37" s="7" t="e">
        <f t="shared" si="90"/>
        <v>#N/A</v>
      </c>
      <c r="CS37" s="7" t="e">
        <f t="shared" si="90"/>
        <v>#N/A</v>
      </c>
      <c r="CT37" s="7" t="e">
        <f t="shared" si="90"/>
        <v>#N/A</v>
      </c>
      <c r="CU37" s="7" t="e">
        <f t="shared" si="90"/>
        <v>#N/A</v>
      </c>
      <c r="CV37" s="5" t="e">
        <f t="shared" si="91"/>
        <v>#N/A</v>
      </c>
      <c r="CW37" s="6" t="e">
        <f t="shared" si="92"/>
        <v>#N/A</v>
      </c>
      <c r="CY37" s="7" t="e">
        <v>#N/A</v>
      </c>
      <c r="CZ37" s="5" t="e">
        <f t="array" ref="CZ37">Summary_UpperBound</f>
        <v>#N/A</v>
      </c>
      <c r="DA37" s="6" t="e">
        <f>IF(ROUND(CZ37-CY37,0)=0,1/IF(Summary!$B$7="minutes",1,60),CZ37-CY37)</f>
        <v>#N/A</v>
      </c>
    </row>
    <row r="38" spans="2:105" x14ac:dyDescent="0.35">
      <c r="B38" s="14"/>
      <c r="E38" s="12">
        <f t="shared" ca="1" si="93"/>
        <v>44459</v>
      </c>
      <c r="F38" s="7" t="e">
        <f t="shared" si="0"/>
        <v>#N/A</v>
      </c>
      <c r="G38" s="6" t="e">
        <f t="shared" si="1"/>
        <v>#N/A</v>
      </c>
      <c r="H38" s="7" t="e">
        <f t="shared" si="2"/>
        <v>#N/A</v>
      </c>
      <c r="I38" s="6" t="e">
        <f t="shared" si="3"/>
        <v>#N/A</v>
      </c>
      <c r="J38" s="5" t="e">
        <f t="shared" si="4"/>
        <v>#N/A</v>
      </c>
      <c r="K38" s="6" t="e">
        <f t="shared" si="5"/>
        <v>#N/A</v>
      </c>
      <c r="L38" s="7" t="e">
        <f t="shared" si="6"/>
        <v>#N/A</v>
      </c>
      <c r="M38" s="6" t="e">
        <f t="shared" si="7"/>
        <v>#N/A</v>
      </c>
      <c r="N38" s="7" t="e">
        <f t="shared" si="8"/>
        <v>#N/A</v>
      </c>
      <c r="O38" s="6" t="e">
        <f t="shared" si="9"/>
        <v>#N/A</v>
      </c>
      <c r="P38" s="5" t="e">
        <f t="shared" si="10"/>
        <v>#N/A</v>
      </c>
      <c r="Q38" s="6" t="e">
        <f t="shared" si="11"/>
        <v>#N/A</v>
      </c>
      <c r="R38" s="7" t="e">
        <f t="shared" si="12"/>
        <v>#N/A</v>
      </c>
      <c r="S38" s="6" t="e">
        <f t="shared" si="13"/>
        <v>#N/A</v>
      </c>
      <c r="T38" s="7" t="e">
        <f t="shared" si="14"/>
        <v>#N/A</v>
      </c>
      <c r="U38" s="6" t="e">
        <f t="shared" si="15"/>
        <v>#N/A</v>
      </c>
      <c r="V38" s="5" t="e">
        <f t="shared" si="16"/>
        <v>#N/A</v>
      </c>
      <c r="W38" s="6" t="e">
        <f t="shared" si="17"/>
        <v>#N/A</v>
      </c>
      <c r="X38" s="7" t="e">
        <f t="shared" si="18"/>
        <v>#N/A</v>
      </c>
      <c r="Y38" s="6" t="e">
        <f t="shared" si="19"/>
        <v>#N/A</v>
      </c>
      <c r="Z38" s="7" t="e">
        <f t="shared" si="20"/>
        <v>#N/A</v>
      </c>
      <c r="AA38" s="6" t="e">
        <f t="shared" si="21"/>
        <v>#N/A</v>
      </c>
      <c r="AB38" s="5" t="e">
        <f t="shared" si="22"/>
        <v>#N/A</v>
      </c>
      <c r="AC38" s="6" t="e">
        <f t="shared" si="23"/>
        <v>#N/A</v>
      </c>
      <c r="AD38" s="7" t="e">
        <f t="shared" si="24"/>
        <v>#N/A</v>
      </c>
      <c r="AE38" s="6" t="e">
        <f t="shared" si="25"/>
        <v>#N/A</v>
      </c>
      <c r="AF38" s="7" t="e">
        <f t="shared" si="26"/>
        <v>#N/A</v>
      </c>
      <c r="AG38" s="6" t="e">
        <f t="shared" si="27"/>
        <v>#N/A</v>
      </c>
      <c r="AH38" s="5" t="e">
        <f t="shared" si="28"/>
        <v>#N/A</v>
      </c>
      <c r="AI38" s="6" t="e">
        <f t="shared" si="29"/>
        <v>#N/A</v>
      </c>
      <c r="AJ38" s="7" t="e">
        <f t="shared" si="30"/>
        <v>#N/A</v>
      </c>
      <c r="AK38" s="6" t="e">
        <f t="shared" si="31"/>
        <v>#N/A</v>
      </c>
      <c r="AL38" s="7" t="e">
        <f t="shared" si="32"/>
        <v>#N/A</v>
      </c>
      <c r="AM38" s="6" t="e">
        <f t="shared" si="33"/>
        <v>#N/A</v>
      </c>
      <c r="AN38" s="5" t="e">
        <f t="shared" si="34"/>
        <v>#N/A</v>
      </c>
      <c r="AO38" s="6" t="e">
        <f t="shared" si="35"/>
        <v>#N/A</v>
      </c>
      <c r="AP38" s="7" t="e">
        <f t="shared" si="36"/>
        <v>#N/A</v>
      </c>
      <c r="AQ38" s="6" t="e">
        <f t="shared" si="37"/>
        <v>#N/A</v>
      </c>
      <c r="AR38" s="7" t="e">
        <f t="shared" si="38"/>
        <v>#N/A</v>
      </c>
      <c r="AS38" s="6" t="e">
        <f t="shared" si="39"/>
        <v>#N/A</v>
      </c>
      <c r="AT38" s="5" t="e">
        <f t="shared" si="40"/>
        <v>#N/A</v>
      </c>
      <c r="AU38" s="6" t="e">
        <f t="shared" si="41"/>
        <v>#N/A</v>
      </c>
      <c r="AV38" s="7" t="e">
        <f t="shared" si="42"/>
        <v>#N/A</v>
      </c>
      <c r="AW38" s="6" t="e">
        <f t="shared" si="43"/>
        <v>#N/A</v>
      </c>
      <c r="AX38" s="7" t="e">
        <f t="shared" si="44"/>
        <v>#N/A</v>
      </c>
      <c r="AY38" s="6" t="e">
        <f t="shared" si="45"/>
        <v>#N/A</v>
      </c>
      <c r="AZ38" s="5" t="e">
        <f t="shared" si="46"/>
        <v>#N/A</v>
      </c>
      <c r="BA38" s="6" t="e">
        <f t="shared" si="47"/>
        <v>#N/A</v>
      </c>
      <c r="BB38" s="7" t="e">
        <f t="shared" si="48"/>
        <v>#N/A</v>
      </c>
      <c r="BC38" s="6" t="e">
        <f t="shared" si="49"/>
        <v>#N/A</v>
      </c>
      <c r="BD38" s="7" t="e">
        <f t="shared" si="50"/>
        <v>#N/A</v>
      </c>
      <c r="BE38" s="6" t="e">
        <f t="shared" si="51"/>
        <v>#N/A</v>
      </c>
      <c r="BF38" s="5" t="e">
        <f t="shared" si="52"/>
        <v>#N/A</v>
      </c>
      <c r="BG38" s="6" t="e">
        <f t="shared" si="53"/>
        <v>#N/A</v>
      </c>
      <c r="BH38" s="7" t="e">
        <f t="shared" si="54"/>
        <v>#N/A</v>
      </c>
      <c r="BI38" s="6" t="e">
        <f t="shared" si="55"/>
        <v>#N/A</v>
      </c>
      <c r="BJ38" s="7" t="e">
        <f t="shared" si="56"/>
        <v>#N/A</v>
      </c>
      <c r="BK38" s="6" t="e">
        <f t="shared" si="57"/>
        <v>#N/A</v>
      </c>
      <c r="BL38" s="5" t="e">
        <f t="shared" si="58"/>
        <v>#N/A</v>
      </c>
      <c r="BM38" s="6" t="e">
        <f t="shared" si="59"/>
        <v>#N/A</v>
      </c>
      <c r="BN38" s="7" t="e">
        <f t="shared" si="60"/>
        <v>#N/A</v>
      </c>
      <c r="BO38" s="6" t="e">
        <f t="shared" si="61"/>
        <v>#N/A</v>
      </c>
      <c r="BP38" s="7" t="e">
        <f t="shared" si="62"/>
        <v>#N/A</v>
      </c>
      <c r="BQ38" s="6" t="e">
        <f t="shared" si="63"/>
        <v>#N/A</v>
      </c>
      <c r="BR38" s="5" t="e">
        <f t="shared" si="64"/>
        <v>#N/A</v>
      </c>
      <c r="BS38" s="6" t="e">
        <f t="shared" si="65"/>
        <v>#N/A</v>
      </c>
      <c r="BT38" s="7" t="e">
        <f t="shared" si="66"/>
        <v>#N/A</v>
      </c>
      <c r="BU38" s="6" t="e">
        <f t="shared" si="67"/>
        <v>#N/A</v>
      </c>
      <c r="BV38" s="7" t="e">
        <f t="shared" si="68"/>
        <v>#N/A</v>
      </c>
      <c r="BW38" s="6" t="e">
        <f t="shared" si="69"/>
        <v>#N/A</v>
      </c>
      <c r="BX38" s="5" t="e">
        <f t="shared" si="70"/>
        <v>#N/A</v>
      </c>
      <c r="BY38" s="6" t="e">
        <f t="shared" si="71"/>
        <v>#N/A</v>
      </c>
      <c r="BZ38" s="7" t="e">
        <f t="shared" si="72"/>
        <v>#N/A</v>
      </c>
      <c r="CA38" s="6" t="e">
        <f t="shared" si="73"/>
        <v>#N/A</v>
      </c>
      <c r="CB38" s="7" t="e">
        <f t="shared" si="74"/>
        <v>#N/A</v>
      </c>
      <c r="CC38" s="6" t="e">
        <f t="shared" si="75"/>
        <v>#N/A</v>
      </c>
      <c r="CD38" s="5" t="e">
        <f t="shared" si="76"/>
        <v>#N/A</v>
      </c>
      <c r="CE38" s="6" t="e">
        <f t="shared" si="77"/>
        <v>#N/A</v>
      </c>
      <c r="CF38" s="7" t="e">
        <f t="shared" si="78"/>
        <v>#N/A</v>
      </c>
      <c r="CG38" s="6" t="e">
        <f t="shared" si="79"/>
        <v>#N/A</v>
      </c>
      <c r="CH38" s="7" t="e">
        <f t="shared" si="80"/>
        <v>#N/A</v>
      </c>
      <c r="CI38" s="6" t="e">
        <f t="shared" si="81"/>
        <v>#N/A</v>
      </c>
      <c r="CJ38" s="5" t="e">
        <f t="shared" si="82"/>
        <v>#N/A</v>
      </c>
      <c r="CK38" s="6" t="e">
        <f t="shared" si="83"/>
        <v>#N/A</v>
      </c>
      <c r="CL38" s="7" t="e">
        <f t="shared" si="84"/>
        <v>#N/A</v>
      </c>
      <c r="CM38" s="6" t="e">
        <f t="shared" si="85"/>
        <v>#N/A</v>
      </c>
      <c r="CN38" s="7" t="e">
        <f t="shared" si="86"/>
        <v>#N/A</v>
      </c>
      <c r="CO38" s="6" t="e">
        <f t="shared" si="87"/>
        <v>#N/A</v>
      </c>
      <c r="CP38" s="5" t="e">
        <f t="shared" si="88"/>
        <v>#N/A</v>
      </c>
      <c r="CQ38" s="6" t="e">
        <f t="shared" si="89"/>
        <v>#N/A</v>
      </c>
      <c r="CR38" s="7" t="e">
        <f t="shared" si="90"/>
        <v>#N/A</v>
      </c>
      <c r="CS38" s="7" t="e">
        <f t="shared" si="90"/>
        <v>#N/A</v>
      </c>
      <c r="CT38" s="7" t="e">
        <f t="shared" si="90"/>
        <v>#N/A</v>
      </c>
      <c r="CU38" s="7" t="e">
        <f t="shared" si="90"/>
        <v>#N/A</v>
      </c>
      <c r="CV38" s="5" t="e">
        <f t="shared" si="91"/>
        <v>#N/A</v>
      </c>
      <c r="CW38" s="6" t="e">
        <f t="shared" si="92"/>
        <v>#N/A</v>
      </c>
      <c r="CY38" s="7" t="e">
        <v>#N/A</v>
      </c>
      <c r="CZ38" s="5" t="e">
        <f t="array" ref="CZ38">Summary_UpperBound</f>
        <v>#N/A</v>
      </c>
      <c r="DA38" s="6" t="e">
        <f>IF(ROUND(CZ38-CY38,0)=0,1/IF(Summary!$B$7="minutes",1,60),CZ38-CY38)</f>
        <v>#N/A</v>
      </c>
    </row>
    <row r="39" spans="2:105" x14ac:dyDescent="0.35">
      <c r="B39" s="14"/>
      <c r="E39" s="12">
        <f t="shared" ca="1" si="93"/>
        <v>44466</v>
      </c>
      <c r="F39" s="7" t="e">
        <f t="shared" si="0"/>
        <v>#N/A</v>
      </c>
      <c r="G39" s="6" t="e">
        <f t="shared" si="1"/>
        <v>#N/A</v>
      </c>
      <c r="H39" s="7" t="e">
        <f t="shared" si="2"/>
        <v>#N/A</v>
      </c>
      <c r="I39" s="6" t="e">
        <f t="shared" si="3"/>
        <v>#N/A</v>
      </c>
      <c r="J39" s="5" t="e">
        <f t="shared" si="4"/>
        <v>#N/A</v>
      </c>
      <c r="K39" s="6" t="e">
        <f t="shared" si="5"/>
        <v>#N/A</v>
      </c>
      <c r="L39" s="7" t="e">
        <f t="shared" si="6"/>
        <v>#N/A</v>
      </c>
      <c r="M39" s="6" t="e">
        <f t="shared" si="7"/>
        <v>#N/A</v>
      </c>
      <c r="N39" s="7" t="e">
        <f t="shared" si="8"/>
        <v>#N/A</v>
      </c>
      <c r="O39" s="6" t="e">
        <f t="shared" si="9"/>
        <v>#N/A</v>
      </c>
      <c r="P39" s="5" t="e">
        <f t="shared" si="10"/>
        <v>#N/A</v>
      </c>
      <c r="Q39" s="6" t="e">
        <f t="shared" si="11"/>
        <v>#N/A</v>
      </c>
      <c r="R39" s="7" t="e">
        <f t="shared" si="12"/>
        <v>#N/A</v>
      </c>
      <c r="S39" s="6" t="e">
        <f t="shared" si="13"/>
        <v>#N/A</v>
      </c>
      <c r="T39" s="7" t="e">
        <f t="shared" si="14"/>
        <v>#N/A</v>
      </c>
      <c r="U39" s="6" t="e">
        <f t="shared" si="15"/>
        <v>#N/A</v>
      </c>
      <c r="V39" s="5" t="e">
        <f t="shared" si="16"/>
        <v>#N/A</v>
      </c>
      <c r="W39" s="6" t="e">
        <f t="shared" si="17"/>
        <v>#N/A</v>
      </c>
      <c r="X39" s="7" t="e">
        <f t="shared" si="18"/>
        <v>#N/A</v>
      </c>
      <c r="Y39" s="6" t="e">
        <f t="shared" si="19"/>
        <v>#N/A</v>
      </c>
      <c r="Z39" s="7" t="e">
        <f t="shared" si="20"/>
        <v>#N/A</v>
      </c>
      <c r="AA39" s="6" t="e">
        <f t="shared" si="21"/>
        <v>#N/A</v>
      </c>
      <c r="AB39" s="5" t="e">
        <f t="shared" si="22"/>
        <v>#N/A</v>
      </c>
      <c r="AC39" s="6" t="e">
        <f t="shared" si="23"/>
        <v>#N/A</v>
      </c>
      <c r="AD39" s="7" t="e">
        <f t="shared" si="24"/>
        <v>#N/A</v>
      </c>
      <c r="AE39" s="6" t="e">
        <f t="shared" si="25"/>
        <v>#N/A</v>
      </c>
      <c r="AF39" s="7" t="e">
        <f t="shared" si="26"/>
        <v>#N/A</v>
      </c>
      <c r="AG39" s="6" t="e">
        <f t="shared" si="27"/>
        <v>#N/A</v>
      </c>
      <c r="AH39" s="5" t="e">
        <f t="shared" si="28"/>
        <v>#N/A</v>
      </c>
      <c r="AI39" s="6" t="e">
        <f t="shared" si="29"/>
        <v>#N/A</v>
      </c>
      <c r="AJ39" s="7" t="e">
        <f t="shared" si="30"/>
        <v>#N/A</v>
      </c>
      <c r="AK39" s="6" t="e">
        <f t="shared" si="31"/>
        <v>#N/A</v>
      </c>
      <c r="AL39" s="7" t="e">
        <f t="shared" si="32"/>
        <v>#N/A</v>
      </c>
      <c r="AM39" s="6" t="e">
        <f t="shared" si="33"/>
        <v>#N/A</v>
      </c>
      <c r="AN39" s="5" t="e">
        <f t="shared" si="34"/>
        <v>#N/A</v>
      </c>
      <c r="AO39" s="6" t="e">
        <f t="shared" si="35"/>
        <v>#N/A</v>
      </c>
      <c r="AP39" s="7" t="e">
        <f t="shared" si="36"/>
        <v>#N/A</v>
      </c>
      <c r="AQ39" s="6" t="e">
        <f t="shared" si="37"/>
        <v>#N/A</v>
      </c>
      <c r="AR39" s="7" t="e">
        <f t="shared" si="38"/>
        <v>#N/A</v>
      </c>
      <c r="AS39" s="6" t="e">
        <f t="shared" si="39"/>
        <v>#N/A</v>
      </c>
      <c r="AT39" s="5" t="e">
        <f t="shared" si="40"/>
        <v>#N/A</v>
      </c>
      <c r="AU39" s="6" t="e">
        <f t="shared" si="41"/>
        <v>#N/A</v>
      </c>
      <c r="AV39" s="7" t="e">
        <f t="shared" si="42"/>
        <v>#N/A</v>
      </c>
      <c r="AW39" s="6" t="e">
        <f t="shared" si="43"/>
        <v>#N/A</v>
      </c>
      <c r="AX39" s="7" t="e">
        <f t="shared" si="44"/>
        <v>#N/A</v>
      </c>
      <c r="AY39" s="6" t="e">
        <f t="shared" si="45"/>
        <v>#N/A</v>
      </c>
      <c r="AZ39" s="5" t="e">
        <f t="shared" si="46"/>
        <v>#N/A</v>
      </c>
      <c r="BA39" s="6" t="e">
        <f t="shared" si="47"/>
        <v>#N/A</v>
      </c>
      <c r="BB39" s="7" t="e">
        <f t="shared" si="48"/>
        <v>#N/A</v>
      </c>
      <c r="BC39" s="6" t="e">
        <f t="shared" si="49"/>
        <v>#N/A</v>
      </c>
      <c r="BD39" s="7" t="e">
        <f t="shared" si="50"/>
        <v>#N/A</v>
      </c>
      <c r="BE39" s="6" t="e">
        <f t="shared" si="51"/>
        <v>#N/A</v>
      </c>
      <c r="BF39" s="5" t="e">
        <f t="shared" si="52"/>
        <v>#N/A</v>
      </c>
      <c r="BG39" s="6" t="e">
        <f t="shared" si="53"/>
        <v>#N/A</v>
      </c>
      <c r="BH39" s="7" t="e">
        <f t="shared" si="54"/>
        <v>#N/A</v>
      </c>
      <c r="BI39" s="6" t="e">
        <f t="shared" si="55"/>
        <v>#N/A</v>
      </c>
      <c r="BJ39" s="7" t="e">
        <f t="shared" si="56"/>
        <v>#N/A</v>
      </c>
      <c r="BK39" s="6" t="e">
        <f t="shared" si="57"/>
        <v>#N/A</v>
      </c>
      <c r="BL39" s="5" t="e">
        <f t="shared" si="58"/>
        <v>#N/A</v>
      </c>
      <c r="BM39" s="6" t="e">
        <f t="shared" si="59"/>
        <v>#N/A</v>
      </c>
      <c r="BN39" s="7" t="e">
        <f t="shared" si="60"/>
        <v>#N/A</v>
      </c>
      <c r="BO39" s="6" t="e">
        <f t="shared" si="61"/>
        <v>#N/A</v>
      </c>
      <c r="BP39" s="7" t="e">
        <f t="shared" si="62"/>
        <v>#N/A</v>
      </c>
      <c r="BQ39" s="6" t="e">
        <f t="shared" si="63"/>
        <v>#N/A</v>
      </c>
      <c r="BR39" s="5" t="e">
        <f t="shared" si="64"/>
        <v>#N/A</v>
      </c>
      <c r="BS39" s="6" t="e">
        <f t="shared" si="65"/>
        <v>#N/A</v>
      </c>
      <c r="BT39" s="7" t="e">
        <f t="shared" si="66"/>
        <v>#N/A</v>
      </c>
      <c r="BU39" s="6" t="e">
        <f t="shared" si="67"/>
        <v>#N/A</v>
      </c>
      <c r="BV39" s="7" t="e">
        <f t="shared" si="68"/>
        <v>#N/A</v>
      </c>
      <c r="BW39" s="6" t="e">
        <f t="shared" si="69"/>
        <v>#N/A</v>
      </c>
      <c r="BX39" s="5" t="e">
        <f t="shared" si="70"/>
        <v>#N/A</v>
      </c>
      <c r="BY39" s="6" t="e">
        <f t="shared" si="71"/>
        <v>#N/A</v>
      </c>
      <c r="BZ39" s="7" t="e">
        <f t="shared" si="72"/>
        <v>#N/A</v>
      </c>
      <c r="CA39" s="6" t="e">
        <f t="shared" si="73"/>
        <v>#N/A</v>
      </c>
      <c r="CB39" s="7" t="e">
        <f t="shared" si="74"/>
        <v>#N/A</v>
      </c>
      <c r="CC39" s="6" t="e">
        <f t="shared" si="75"/>
        <v>#N/A</v>
      </c>
      <c r="CD39" s="5" t="e">
        <f t="shared" si="76"/>
        <v>#N/A</v>
      </c>
      <c r="CE39" s="6" t="e">
        <f t="shared" si="77"/>
        <v>#N/A</v>
      </c>
      <c r="CF39" s="7" t="e">
        <f t="shared" si="78"/>
        <v>#N/A</v>
      </c>
      <c r="CG39" s="6" t="e">
        <f t="shared" si="79"/>
        <v>#N/A</v>
      </c>
      <c r="CH39" s="7" t="e">
        <f t="shared" si="80"/>
        <v>#N/A</v>
      </c>
      <c r="CI39" s="6" t="e">
        <f t="shared" si="81"/>
        <v>#N/A</v>
      </c>
      <c r="CJ39" s="5" t="e">
        <f t="shared" si="82"/>
        <v>#N/A</v>
      </c>
      <c r="CK39" s="6" t="e">
        <f t="shared" si="83"/>
        <v>#N/A</v>
      </c>
      <c r="CL39" s="7" t="e">
        <f t="shared" si="84"/>
        <v>#N/A</v>
      </c>
      <c r="CM39" s="6" t="e">
        <f t="shared" si="85"/>
        <v>#N/A</v>
      </c>
      <c r="CN39" s="7" t="e">
        <f t="shared" si="86"/>
        <v>#N/A</v>
      </c>
      <c r="CO39" s="6" t="e">
        <f t="shared" si="87"/>
        <v>#N/A</v>
      </c>
      <c r="CP39" s="5" t="e">
        <f t="shared" si="88"/>
        <v>#N/A</v>
      </c>
      <c r="CQ39" s="6" t="e">
        <f t="shared" si="89"/>
        <v>#N/A</v>
      </c>
      <c r="CR39" s="7" t="e">
        <f t="shared" si="90"/>
        <v>#N/A</v>
      </c>
      <c r="CS39" s="7" t="e">
        <f t="shared" si="90"/>
        <v>#N/A</v>
      </c>
      <c r="CT39" s="7" t="e">
        <f t="shared" si="90"/>
        <v>#N/A</v>
      </c>
      <c r="CU39" s="7" t="e">
        <f t="shared" si="90"/>
        <v>#N/A</v>
      </c>
      <c r="CV39" s="5" t="e">
        <f t="shared" si="91"/>
        <v>#N/A</v>
      </c>
      <c r="CW39" s="6" t="e">
        <f t="shared" si="92"/>
        <v>#N/A</v>
      </c>
      <c r="CY39" s="7" t="e">
        <v>#N/A</v>
      </c>
      <c r="CZ39" s="5" t="e">
        <f t="array" ref="CZ39">Summary_UpperBound</f>
        <v>#N/A</v>
      </c>
      <c r="DA39" s="6" t="e">
        <f>IF(ROUND(CZ39-CY39,0)=0,1/IF(Summary!$B$7="minutes",1,60),CZ39-CY39)</f>
        <v>#N/A</v>
      </c>
    </row>
    <row r="40" spans="2:105" x14ac:dyDescent="0.35">
      <c r="B40" s="14"/>
      <c r="E40" s="12">
        <f t="shared" ca="1" si="93"/>
        <v>44473</v>
      </c>
      <c r="F40" s="7" t="e">
        <f t="shared" si="0"/>
        <v>#N/A</v>
      </c>
      <c r="G40" s="6" t="e">
        <f t="shared" si="1"/>
        <v>#N/A</v>
      </c>
      <c r="H40" s="7" t="e">
        <f t="shared" si="2"/>
        <v>#N/A</v>
      </c>
      <c r="I40" s="6" t="e">
        <f t="shared" si="3"/>
        <v>#N/A</v>
      </c>
      <c r="J40" s="5" t="e">
        <f t="shared" si="4"/>
        <v>#N/A</v>
      </c>
      <c r="K40" s="6" t="e">
        <f t="shared" si="5"/>
        <v>#N/A</v>
      </c>
      <c r="L40" s="7" t="e">
        <f t="shared" si="6"/>
        <v>#N/A</v>
      </c>
      <c r="M40" s="6" t="e">
        <f t="shared" si="7"/>
        <v>#N/A</v>
      </c>
      <c r="N40" s="7" t="e">
        <f t="shared" si="8"/>
        <v>#N/A</v>
      </c>
      <c r="O40" s="6" t="e">
        <f t="shared" si="9"/>
        <v>#N/A</v>
      </c>
      <c r="P40" s="5" t="e">
        <f t="shared" si="10"/>
        <v>#N/A</v>
      </c>
      <c r="Q40" s="6" t="e">
        <f t="shared" si="11"/>
        <v>#N/A</v>
      </c>
      <c r="R40" s="7" t="e">
        <f t="shared" si="12"/>
        <v>#N/A</v>
      </c>
      <c r="S40" s="6" t="e">
        <f t="shared" si="13"/>
        <v>#N/A</v>
      </c>
      <c r="T40" s="7" t="e">
        <f t="shared" si="14"/>
        <v>#N/A</v>
      </c>
      <c r="U40" s="6" t="e">
        <f t="shared" si="15"/>
        <v>#N/A</v>
      </c>
      <c r="V40" s="5" t="e">
        <f t="shared" si="16"/>
        <v>#N/A</v>
      </c>
      <c r="W40" s="6" t="e">
        <f t="shared" si="17"/>
        <v>#N/A</v>
      </c>
      <c r="X40" s="7" t="e">
        <f t="shared" si="18"/>
        <v>#N/A</v>
      </c>
      <c r="Y40" s="6" t="e">
        <f t="shared" si="19"/>
        <v>#N/A</v>
      </c>
      <c r="Z40" s="7" t="e">
        <f t="shared" si="20"/>
        <v>#N/A</v>
      </c>
      <c r="AA40" s="6" t="e">
        <f t="shared" si="21"/>
        <v>#N/A</v>
      </c>
      <c r="AB40" s="5" t="e">
        <f t="shared" si="22"/>
        <v>#N/A</v>
      </c>
      <c r="AC40" s="6" t="e">
        <f t="shared" si="23"/>
        <v>#N/A</v>
      </c>
      <c r="AD40" s="7" t="e">
        <f t="shared" si="24"/>
        <v>#N/A</v>
      </c>
      <c r="AE40" s="6" t="e">
        <f t="shared" si="25"/>
        <v>#N/A</v>
      </c>
      <c r="AF40" s="7" t="e">
        <f t="shared" si="26"/>
        <v>#N/A</v>
      </c>
      <c r="AG40" s="6" t="e">
        <f t="shared" si="27"/>
        <v>#N/A</v>
      </c>
      <c r="AH40" s="5" t="e">
        <f t="shared" si="28"/>
        <v>#N/A</v>
      </c>
      <c r="AI40" s="6" t="e">
        <f t="shared" si="29"/>
        <v>#N/A</v>
      </c>
      <c r="AJ40" s="7" t="e">
        <f t="shared" si="30"/>
        <v>#N/A</v>
      </c>
      <c r="AK40" s="6" t="e">
        <f t="shared" si="31"/>
        <v>#N/A</v>
      </c>
      <c r="AL40" s="7" t="e">
        <f t="shared" si="32"/>
        <v>#N/A</v>
      </c>
      <c r="AM40" s="6" t="e">
        <f t="shared" si="33"/>
        <v>#N/A</v>
      </c>
      <c r="AN40" s="5" t="e">
        <f t="shared" si="34"/>
        <v>#N/A</v>
      </c>
      <c r="AO40" s="6" t="e">
        <f t="shared" si="35"/>
        <v>#N/A</v>
      </c>
      <c r="AP40" s="7" t="e">
        <f t="shared" si="36"/>
        <v>#N/A</v>
      </c>
      <c r="AQ40" s="6" t="e">
        <f t="shared" si="37"/>
        <v>#N/A</v>
      </c>
      <c r="AR40" s="7" t="e">
        <f t="shared" si="38"/>
        <v>#N/A</v>
      </c>
      <c r="AS40" s="6" t="e">
        <f t="shared" si="39"/>
        <v>#N/A</v>
      </c>
      <c r="AT40" s="5" t="e">
        <f t="shared" si="40"/>
        <v>#N/A</v>
      </c>
      <c r="AU40" s="6" t="e">
        <f t="shared" si="41"/>
        <v>#N/A</v>
      </c>
      <c r="AV40" s="7" t="e">
        <f t="shared" si="42"/>
        <v>#N/A</v>
      </c>
      <c r="AW40" s="6" t="e">
        <f t="shared" si="43"/>
        <v>#N/A</v>
      </c>
      <c r="AX40" s="7" t="e">
        <f t="shared" si="44"/>
        <v>#N/A</v>
      </c>
      <c r="AY40" s="6" t="e">
        <f t="shared" si="45"/>
        <v>#N/A</v>
      </c>
      <c r="AZ40" s="5" t="e">
        <f t="shared" si="46"/>
        <v>#N/A</v>
      </c>
      <c r="BA40" s="6" t="e">
        <f t="shared" si="47"/>
        <v>#N/A</v>
      </c>
      <c r="BB40" s="7" t="e">
        <f t="shared" si="48"/>
        <v>#N/A</v>
      </c>
      <c r="BC40" s="6" t="e">
        <f t="shared" si="49"/>
        <v>#N/A</v>
      </c>
      <c r="BD40" s="7" t="e">
        <f t="shared" si="50"/>
        <v>#N/A</v>
      </c>
      <c r="BE40" s="6" t="e">
        <f t="shared" si="51"/>
        <v>#N/A</v>
      </c>
      <c r="BF40" s="5" t="e">
        <f t="shared" si="52"/>
        <v>#N/A</v>
      </c>
      <c r="BG40" s="6" t="e">
        <f t="shared" si="53"/>
        <v>#N/A</v>
      </c>
      <c r="BH40" s="7" t="e">
        <f t="shared" si="54"/>
        <v>#N/A</v>
      </c>
      <c r="BI40" s="6" t="e">
        <f t="shared" si="55"/>
        <v>#N/A</v>
      </c>
      <c r="BJ40" s="7" t="e">
        <f t="shared" si="56"/>
        <v>#N/A</v>
      </c>
      <c r="BK40" s="6" t="e">
        <f t="shared" si="57"/>
        <v>#N/A</v>
      </c>
      <c r="BL40" s="5" t="e">
        <f t="shared" si="58"/>
        <v>#N/A</v>
      </c>
      <c r="BM40" s="6" t="e">
        <f t="shared" si="59"/>
        <v>#N/A</v>
      </c>
      <c r="BN40" s="7" t="e">
        <f t="shared" si="60"/>
        <v>#N/A</v>
      </c>
      <c r="BO40" s="6" t="e">
        <f t="shared" si="61"/>
        <v>#N/A</v>
      </c>
      <c r="BP40" s="7" t="e">
        <f t="shared" si="62"/>
        <v>#N/A</v>
      </c>
      <c r="BQ40" s="6" t="e">
        <f t="shared" si="63"/>
        <v>#N/A</v>
      </c>
      <c r="BR40" s="5" t="e">
        <f t="shared" si="64"/>
        <v>#N/A</v>
      </c>
      <c r="BS40" s="6" t="e">
        <f t="shared" si="65"/>
        <v>#N/A</v>
      </c>
      <c r="BT40" s="7" t="e">
        <f t="shared" si="66"/>
        <v>#N/A</v>
      </c>
      <c r="BU40" s="6" t="e">
        <f t="shared" si="67"/>
        <v>#N/A</v>
      </c>
      <c r="BV40" s="7" t="e">
        <f t="shared" si="68"/>
        <v>#N/A</v>
      </c>
      <c r="BW40" s="6" t="e">
        <f t="shared" si="69"/>
        <v>#N/A</v>
      </c>
      <c r="BX40" s="5" t="e">
        <f t="shared" si="70"/>
        <v>#N/A</v>
      </c>
      <c r="BY40" s="6" t="e">
        <f t="shared" si="71"/>
        <v>#N/A</v>
      </c>
      <c r="BZ40" s="7" t="e">
        <f t="shared" si="72"/>
        <v>#N/A</v>
      </c>
      <c r="CA40" s="6" t="e">
        <f t="shared" si="73"/>
        <v>#N/A</v>
      </c>
      <c r="CB40" s="7" t="e">
        <f t="shared" si="74"/>
        <v>#N/A</v>
      </c>
      <c r="CC40" s="6" t="e">
        <f t="shared" si="75"/>
        <v>#N/A</v>
      </c>
      <c r="CD40" s="5" t="e">
        <f t="shared" si="76"/>
        <v>#N/A</v>
      </c>
      <c r="CE40" s="6" t="e">
        <f t="shared" si="77"/>
        <v>#N/A</v>
      </c>
      <c r="CF40" s="7" t="e">
        <f t="shared" si="78"/>
        <v>#N/A</v>
      </c>
      <c r="CG40" s="6" t="e">
        <f t="shared" si="79"/>
        <v>#N/A</v>
      </c>
      <c r="CH40" s="7" t="e">
        <f t="shared" si="80"/>
        <v>#N/A</v>
      </c>
      <c r="CI40" s="6" t="e">
        <f t="shared" si="81"/>
        <v>#N/A</v>
      </c>
      <c r="CJ40" s="5" t="e">
        <f t="shared" si="82"/>
        <v>#N/A</v>
      </c>
      <c r="CK40" s="6" t="e">
        <f t="shared" si="83"/>
        <v>#N/A</v>
      </c>
      <c r="CL40" s="7" t="e">
        <f t="shared" si="84"/>
        <v>#N/A</v>
      </c>
      <c r="CM40" s="6" t="e">
        <f t="shared" si="85"/>
        <v>#N/A</v>
      </c>
      <c r="CN40" s="7" t="e">
        <f t="shared" si="86"/>
        <v>#N/A</v>
      </c>
      <c r="CO40" s="6" t="e">
        <f t="shared" si="87"/>
        <v>#N/A</v>
      </c>
      <c r="CP40" s="5" t="e">
        <f t="shared" si="88"/>
        <v>#N/A</v>
      </c>
      <c r="CQ40" s="6" t="e">
        <f t="shared" si="89"/>
        <v>#N/A</v>
      </c>
      <c r="CR40" s="7" t="e">
        <f t="shared" si="90"/>
        <v>#N/A</v>
      </c>
      <c r="CS40" s="7" t="e">
        <f t="shared" si="90"/>
        <v>#N/A</v>
      </c>
      <c r="CT40" s="7" t="e">
        <f t="shared" si="90"/>
        <v>#N/A</v>
      </c>
      <c r="CU40" s="7" t="e">
        <f t="shared" si="90"/>
        <v>#N/A</v>
      </c>
      <c r="CV40" s="5" t="e">
        <f t="shared" si="91"/>
        <v>#N/A</v>
      </c>
      <c r="CW40" s="6" t="e">
        <f t="shared" si="92"/>
        <v>#N/A</v>
      </c>
      <c r="CY40" s="7" t="e">
        <v>#N/A</v>
      </c>
      <c r="CZ40" s="5" t="e">
        <f t="array" ref="CZ40">Summary_UpperBound</f>
        <v>#N/A</v>
      </c>
      <c r="DA40" s="6" t="e">
        <f>IF(ROUND(CZ40-CY40,0)=0,1/IF(Summary!$B$7="minutes",1,60),CZ40-CY40)</f>
        <v>#N/A</v>
      </c>
    </row>
    <row r="41" spans="2:105" x14ac:dyDescent="0.35">
      <c r="B41" s="14"/>
      <c r="E41" s="12">
        <f t="shared" ca="1" si="93"/>
        <v>44480</v>
      </c>
      <c r="F41" s="7" t="e">
        <f t="shared" si="0"/>
        <v>#N/A</v>
      </c>
      <c r="G41" s="6" t="e">
        <f t="shared" si="1"/>
        <v>#N/A</v>
      </c>
      <c r="H41" s="7" t="e">
        <f t="shared" si="2"/>
        <v>#N/A</v>
      </c>
      <c r="I41" s="6" t="e">
        <f t="shared" si="3"/>
        <v>#N/A</v>
      </c>
      <c r="J41" s="5" t="e">
        <f t="shared" si="4"/>
        <v>#N/A</v>
      </c>
      <c r="K41" s="6" t="e">
        <f t="shared" si="5"/>
        <v>#N/A</v>
      </c>
      <c r="L41" s="7" t="e">
        <f t="shared" si="6"/>
        <v>#N/A</v>
      </c>
      <c r="M41" s="6" t="e">
        <f t="shared" si="7"/>
        <v>#N/A</v>
      </c>
      <c r="N41" s="7" t="e">
        <f t="shared" si="8"/>
        <v>#N/A</v>
      </c>
      <c r="O41" s="6" t="e">
        <f t="shared" si="9"/>
        <v>#N/A</v>
      </c>
      <c r="P41" s="5" t="e">
        <f t="shared" si="10"/>
        <v>#N/A</v>
      </c>
      <c r="Q41" s="6" t="e">
        <f t="shared" si="11"/>
        <v>#N/A</v>
      </c>
      <c r="R41" s="7" t="e">
        <f t="shared" si="12"/>
        <v>#N/A</v>
      </c>
      <c r="S41" s="6" t="e">
        <f t="shared" si="13"/>
        <v>#N/A</v>
      </c>
      <c r="T41" s="7" t="e">
        <f t="shared" si="14"/>
        <v>#N/A</v>
      </c>
      <c r="U41" s="6" t="e">
        <f t="shared" si="15"/>
        <v>#N/A</v>
      </c>
      <c r="V41" s="5" t="e">
        <f t="shared" si="16"/>
        <v>#N/A</v>
      </c>
      <c r="W41" s="6" t="e">
        <f t="shared" si="17"/>
        <v>#N/A</v>
      </c>
      <c r="X41" s="7" t="e">
        <f t="shared" si="18"/>
        <v>#N/A</v>
      </c>
      <c r="Y41" s="6" t="e">
        <f t="shared" si="19"/>
        <v>#N/A</v>
      </c>
      <c r="Z41" s="7" t="e">
        <f t="shared" si="20"/>
        <v>#N/A</v>
      </c>
      <c r="AA41" s="6" t="e">
        <f t="shared" si="21"/>
        <v>#N/A</v>
      </c>
      <c r="AB41" s="5" t="e">
        <f t="shared" si="22"/>
        <v>#N/A</v>
      </c>
      <c r="AC41" s="6" t="e">
        <f t="shared" si="23"/>
        <v>#N/A</v>
      </c>
      <c r="AD41" s="7" t="e">
        <f t="shared" si="24"/>
        <v>#N/A</v>
      </c>
      <c r="AE41" s="6" t="e">
        <f t="shared" si="25"/>
        <v>#N/A</v>
      </c>
      <c r="AF41" s="7" t="e">
        <f t="shared" si="26"/>
        <v>#N/A</v>
      </c>
      <c r="AG41" s="6" t="e">
        <f t="shared" si="27"/>
        <v>#N/A</v>
      </c>
      <c r="AH41" s="5" t="e">
        <f t="shared" si="28"/>
        <v>#N/A</v>
      </c>
      <c r="AI41" s="6" t="e">
        <f t="shared" si="29"/>
        <v>#N/A</v>
      </c>
      <c r="AJ41" s="7" t="e">
        <f t="shared" si="30"/>
        <v>#N/A</v>
      </c>
      <c r="AK41" s="6" t="e">
        <f t="shared" si="31"/>
        <v>#N/A</v>
      </c>
      <c r="AL41" s="7" t="e">
        <f t="shared" si="32"/>
        <v>#N/A</v>
      </c>
      <c r="AM41" s="6" t="e">
        <f t="shared" si="33"/>
        <v>#N/A</v>
      </c>
      <c r="AN41" s="5" t="e">
        <f t="shared" si="34"/>
        <v>#N/A</v>
      </c>
      <c r="AO41" s="6" t="e">
        <f t="shared" si="35"/>
        <v>#N/A</v>
      </c>
      <c r="AP41" s="7" t="e">
        <f t="shared" si="36"/>
        <v>#N/A</v>
      </c>
      <c r="AQ41" s="6" t="e">
        <f t="shared" si="37"/>
        <v>#N/A</v>
      </c>
      <c r="AR41" s="7" t="e">
        <f t="shared" si="38"/>
        <v>#N/A</v>
      </c>
      <c r="AS41" s="6" t="e">
        <f t="shared" si="39"/>
        <v>#N/A</v>
      </c>
      <c r="AT41" s="5" t="e">
        <f t="shared" si="40"/>
        <v>#N/A</v>
      </c>
      <c r="AU41" s="6" t="e">
        <f t="shared" si="41"/>
        <v>#N/A</v>
      </c>
      <c r="AV41" s="7" t="e">
        <f t="shared" si="42"/>
        <v>#N/A</v>
      </c>
      <c r="AW41" s="6" t="e">
        <f t="shared" si="43"/>
        <v>#N/A</v>
      </c>
      <c r="AX41" s="7" t="e">
        <f t="shared" si="44"/>
        <v>#N/A</v>
      </c>
      <c r="AY41" s="6" t="e">
        <f t="shared" si="45"/>
        <v>#N/A</v>
      </c>
      <c r="AZ41" s="5" t="e">
        <f t="shared" si="46"/>
        <v>#N/A</v>
      </c>
      <c r="BA41" s="6" t="e">
        <f t="shared" si="47"/>
        <v>#N/A</v>
      </c>
      <c r="BB41" s="7" t="e">
        <f t="shared" si="48"/>
        <v>#N/A</v>
      </c>
      <c r="BC41" s="6" t="e">
        <f t="shared" si="49"/>
        <v>#N/A</v>
      </c>
      <c r="BD41" s="7" t="e">
        <f t="shared" si="50"/>
        <v>#N/A</v>
      </c>
      <c r="BE41" s="6" t="e">
        <f t="shared" si="51"/>
        <v>#N/A</v>
      </c>
      <c r="BF41" s="5" t="e">
        <f t="shared" si="52"/>
        <v>#N/A</v>
      </c>
      <c r="BG41" s="6" t="e">
        <f t="shared" si="53"/>
        <v>#N/A</v>
      </c>
      <c r="BH41" s="7" t="e">
        <f t="shared" si="54"/>
        <v>#N/A</v>
      </c>
      <c r="BI41" s="6" t="e">
        <f t="shared" si="55"/>
        <v>#N/A</v>
      </c>
      <c r="BJ41" s="7" t="e">
        <f t="shared" si="56"/>
        <v>#N/A</v>
      </c>
      <c r="BK41" s="6" t="e">
        <f t="shared" si="57"/>
        <v>#N/A</v>
      </c>
      <c r="BL41" s="5" t="e">
        <f t="shared" si="58"/>
        <v>#N/A</v>
      </c>
      <c r="BM41" s="6" t="e">
        <f t="shared" si="59"/>
        <v>#N/A</v>
      </c>
      <c r="BN41" s="7" t="e">
        <f t="shared" si="60"/>
        <v>#N/A</v>
      </c>
      <c r="BO41" s="6" t="e">
        <f t="shared" si="61"/>
        <v>#N/A</v>
      </c>
      <c r="BP41" s="7" t="e">
        <f t="shared" si="62"/>
        <v>#N/A</v>
      </c>
      <c r="BQ41" s="6" t="e">
        <f t="shared" si="63"/>
        <v>#N/A</v>
      </c>
      <c r="BR41" s="5" t="e">
        <f t="shared" si="64"/>
        <v>#N/A</v>
      </c>
      <c r="BS41" s="6" t="e">
        <f t="shared" si="65"/>
        <v>#N/A</v>
      </c>
      <c r="BT41" s="7" t="e">
        <f t="shared" si="66"/>
        <v>#N/A</v>
      </c>
      <c r="BU41" s="6" t="e">
        <f t="shared" si="67"/>
        <v>#N/A</v>
      </c>
      <c r="BV41" s="7" t="e">
        <f t="shared" si="68"/>
        <v>#N/A</v>
      </c>
      <c r="BW41" s="6" t="e">
        <f t="shared" si="69"/>
        <v>#N/A</v>
      </c>
      <c r="BX41" s="5" t="e">
        <f t="shared" si="70"/>
        <v>#N/A</v>
      </c>
      <c r="BY41" s="6" t="e">
        <f t="shared" si="71"/>
        <v>#N/A</v>
      </c>
      <c r="BZ41" s="7" t="e">
        <f t="shared" si="72"/>
        <v>#N/A</v>
      </c>
      <c r="CA41" s="6" t="e">
        <f t="shared" si="73"/>
        <v>#N/A</v>
      </c>
      <c r="CB41" s="7" t="e">
        <f t="shared" si="74"/>
        <v>#N/A</v>
      </c>
      <c r="CC41" s="6" t="e">
        <f t="shared" si="75"/>
        <v>#N/A</v>
      </c>
      <c r="CD41" s="5" t="e">
        <f t="shared" si="76"/>
        <v>#N/A</v>
      </c>
      <c r="CE41" s="6" t="e">
        <f t="shared" si="77"/>
        <v>#N/A</v>
      </c>
      <c r="CF41" s="7" t="e">
        <f t="shared" si="78"/>
        <v>#N/A</v>
      </c>
      <c r="CG41" s="6" t="e">
        <f t="shared" si="79"/>
        <v>#N/A</v>
      </c>
      <c r="CH41" s="7" t="e">
        <f t="shared" si="80"/>
        <v>#N/A</v>
      </c>
      <c r="CI41" s="6" t="e">
        <f t="shared" si="81"/>
        <v>#N/A</v>
      </c>
      <c r="CJ41" s="5" t="e">
        <f t="shared" si="82"/>
        <v>#N/A</v>
      </c>
      <c r="CK41" s="6" t="e">
        <f t="shared" si="83"/>
        <v>#N/A</v>
      </c>
      <c r="CL41" s="7" t="e">
        <f t="shared" si="84"/>
        <v>#N/A</v>
      </c>
      <c r="CM41" s="6" t="e">
        <f t="shared" si="85"/>
        <v>#N/A</v>
      </c>
      <c r="CN41" s="7" t="e">
        <f t="shared" si="86"/>
        <v>#N/A</v>
      </c>
      <c r="CO41" s="6" t="e">
        <f t="shared" si="87"/>
        <v>#N/A</v>
      </c>
      <c r="CP41" s="5" t="e">
        <f t="shared" si="88"/>
        <v>#N/A</v>
      </c>
      <c r="CQ41" s="6" t="e">
        <f t="shared" si="89"/>
        <v>#N/A</v>
      </c>
      <c r="CR41" s="7" t="e">
        <f t="shared" si="90"/>
        <v>#N/A</v>
      </c>
      <c r="CS41" s="7" t="e">
        <f t="shared" si="90"/>
        <v>#N/A</v>
      </c>
      <c r="CT41" s="7" t="e">
        <f t="shared" si="90"/>
        <v>#N/A</v>
      </c>
      <c r="CU41" s="7" t="e">
        <f t="shared" si="90"/>
        <v>#N/A</v>
      </c>
      <c r="CV41" s="5" t="e">
        <f t="shared" si="91"/>
        <v>#N/A</v>
      </c>
      <c r="CW41" s="6" t="e">
        <f t="shared" si="92"/>
        <v>#N/A</v>
      </c>
      <c r="CY41" s="7" t="e">
        <v>#N/A</v>
      </c>
      <c r="CZ41" s="5" t="e">
        <f t="array" ref="CZ41">Summary_UpperBound</f>
        <v>#N/A</v>
      </c>
      <c r="DA41" s="6" t="e">
        <f>IF(ROUND(CZ41-CY41,0)=0,1/IF(Summary!$B$7="minutes",1,60),CZ41-CY41)</f>
        <v>#N/A</v>
      </c>
    </row>
    <row r="42" spans="2:105" x14ac:dyDescent="0.35">
      <c r="B42" s="14"/>
      <c r="E42" s="12">
        <f t="shared" ca="1" si="93"/>
        <v>44487</v>
      </c>
      <c r="F42" s="7" t="e">
        <f t="shared" si="0"/>
        <v>#N/A</v>
      </c>
      <c r="G42" s="6" t="e">
        <f t="shared" si="1"/>
        <v>#N/A</v>
      </c>
      <c r="H42" s="7" t="e">
        <f t="shared" si="2"/>
        <v>#N/A</v>
      </c>
      <c r="I42" s="6" t="e">
        <f t="shared" si="3"/>
        <v>#N/A</v>
      </c>
      <c r="J42" s="5" t="e">
        <f t="shared" si="4"/>
        <v>#N/A</v>
      </c>
      <c r="K42" s="6" t="e">
        <f t="shared" si="5"/>
        <v>#N/A</v>
      </c>
      <c r="L42" s="7" t="e">
        <f t="shared" si="6"/>
        <v>#N/A</v>
      </c>
      <c r="M42" s="6" t="e">
        <f t="shared" si="7"/>
        <v>#N/A</v>
      </c>
      <c r="N42" s="7" t="e">
        <f t="shared" si="8"/>
        <v>#N/A</v>
      </c>
      <c r="O42" s="6" t="e">
        <f t="shared" si="9"/>
        <v>#N/A</v>
      </c>
      <c r="P42" s="5" t="e">
        <f t="shared" si="10"/>
        <v>#N/A</v>
      </c>
      <c r="Q42" s="6" t="e">
        <f t="shared" si="11"/>
        <v>#N/A</v>
      </c>
      <c r="R42" s="7" t="e">
        <f t="shared" si="12"/>
        <v>#N/A</v>
      </c>
      <c r="S42" s="6" t="e">
        <f t="shared" si="13"/>
        <v>#N/A</v>
      </c>
      <c r="T42" s="7" t="e">
        <f t="shared" si="14"/>
        <v>#N/A</v>
      </c>
      <c r="U42" s="6" t="e">
        <f t="shared" si="15"/>
        <v>#N/A</v>
      </c>
      <c r="V42" s="5" t="e">
        <f t="shared" si="16"/>
        <v>#N/A</v>
      </c>
      <c r="W42" s="6" t="e">
        <f t="shared" si="17"/>
        <v>#N/A</v>
      </c>
      <c r="X42" s="7" t="e">
        <f t="shared" si="18"/>
        <v>#N/A</v>
      </c>
      <c r="Y42" s="6" t="e">
        <f t="shared" si="19"/>
        <v>#N/A</v>
      </c>
      <c r="Z42" s="7" t="e">
        <f t="shared" si="20"/>
        <v>#N/A</v>
      </c>
      <c r="AA42" s="6" t="e">
        <f t="shared" si="21"/>
        <v>#N/A</v>
      </c>
      <c r="AB42" s="5" t="e">
        <f t="shared" si="22"/>
        <v>#N/A</v>
      </c>
      <c r="AC42" s="6" t="e">
        <f t="shared" si="23"/>
        <v>#N/A</v>
      </c>
      <c r="AD42" s="7" t="e">
        <f t="shared" si="24"/>
        <v>#N/A</v>
      </c>
      <c r="AE42" s="6" t="e">
        <f t="shared" si="25"/>
        <v>#N/A</v>
      </c>
      <c r="AF42" s="7" t="e">
        <f t="shared" si="26"/>
        <v>#N/A</v>
      </c>
      <c r="AG42" s="6" t="e">
        <f t="shared" si="27"/>
        <v>#N/A</v>
      </c>
      <c r="AH42" s="5" t="e">
        <f t="shared" si="28"/>
        <v>#N/A</v>
      </c>
      <c r="AI42" s="6" t="e">
        <f t="shared" si="29"/>
        <v>#N/A</v>
      </c>
      <c r="AJ42" s="7" t="e">
        <f t="shared" si="30"/>
        <v>#N/A</v>
      </c>
      <c r="AK42" s="6" t="e">
        <f t="shared" si="31"/>
        <v>#N/A</v>
      </c>
      <c r="AL42" s="7" t="e">
        <f t="shared" si="32"/>
        <v>#N/A</v>
      </c>
      <c r="AM42" s="6" t="e">
        <f t="shared" si="33"/>
        <v>#N/A</v>
      </c>
      <c r="AN42" s="5" t="e">
        <f t="shared" si="34"/>
        <v>#N/A</v>
      </c>
      <c r="AO42" s="6" t="e">
        <f t="shared" si="35"/>
        <v>#N/A</v>
      </c>
      <c r="AP42" s="7" t="e">
        <f t="shared" si="36"/>
        <v>#N/A</v>
      </c>
      <c r="AQ42" s="6" t="e">
        <f t="shared" si="37"/>
        <v>#N/A</v>
      </c>
      <c r="AR42" s="7" t="e">
        <f t="shared" si="38"/>
        <v>#N/A</v>
      </c>
      <c r="AS42" s="6" t="e">
        <f t="shared" si="39"/>
        <v>#N/A</v>
      </c>
      <c r="AT42" s="5" t="e">
        <f t="shared" si="40"/>
        <v>#N/A</v>
      </c>
      <c r="AU42" s="6" t="e">
        <f t="shared" si="41"/>
        <v>#N/A</v>
      </c>
      <c r="AV42" s="7" t="e">
        <f t="shared" si="42"/>
        <v>#N/A</v>
      </c>
      <c r="AW42" s="6" t="e">
        <f t="shared" si="43"/>
        <v>#N/A</v>
      </c>
      <c r="AX42" s="7" t="e">
        <f t="shared" si="44"/>
        <v>#N/A</v>
      </c>
      <c r="AY42" s="6" t="e">
        <f t="shared" si="45"/>
        <v>#N/A</v>
      </c>
      <c r="AZ42" s="5" t="e">
        <f t="shared" si="46"/>
        <v>#N/A</v>
      </c>
      <c r="BA42" s="6" t="e">
        <f t="shared" si="47"/>
        <v>#N/A</v>
      </c>
      <c r="BB42" s="7" t="e">
        <f t="shared" si="48"/>
        <v>#N/A</v>
      </c>
      <c r="BC42" s="6" t="e">
        <f t="shared" si="49"/>
        <v>#N/A</v>
      </c>
      <c r="BD42" s="7" t="e">
        <f t="shared" si="50"/>
        <v>#N/A</v>
      </c>
      <c r="BE42" s="6" t="e">
        <f t="shared" si="51"/>
        <v>#N/A</v>
      </c>
      <c r="BF42" s="5" t="e">
        <f t="shared" si="52"/>
        <v>#N/A</v>
      </c>
      <c r="BG42" s="6" t="e">
        <f t="shared" si="53"/>
        <v>#N/A</v>
      </c>
      <c r="BH42" s="7" t="e">
        <f t="shared" si="54"/>
        <v>#N/A</v>
      </c>
      <c r="BI42" s="6" t="e">
        <f t="shared" si="55"/>
        <v>#N/A</v>
      </c>
      <c r="BJ42" s="7" t="e">
        <f t="shared" si="56"/>
        <v>#N/A</v>
      </c>
      <c r="BK42" s="6" t="e">
        <f t="shared" si="57"/>
        <v>#N/A</v>
      </c>
      <c r="BL42" s="5" t="e">
        <f t="shared" si="58"/>
        <v>#N/A</v>
      </c>
      <c r="BM42" s="6" t="e">
        <f t="shared" si="59"/>
        <v>#N/A</v>
      </c>
      <c r="BN42" s="7" t="e">
        <f t="shared" si="60"/>
        <v>#N/A</v>
      </c>
      <c r="BO42" s="6" t="e">
        <f t="shared" si="61"/>
        <v>#N/A</v>
      </c>
      <c r="BP42" s="7" t="e">
        <f t="shared" si="62"/>
        <v>#N/A</v>
      </c>
      <c r="BQ42" s="6" t="e">
        <f t="shared" si="63"/>
        <v>#N/A</v>
      </c>
      <c r="BR42" s="5" t="e">
        <f t="shared" si="64"/>
        <v>#N/A</v>
      </c>
      <c r="BS42" s="6" t="e">
        <f t="shared" si="65"/>
        <v>#N/A</v>
      </c>
      <c r="BT42" s="7" t="e">
        <f t="shared" si="66"/>
        <v>#N/A</v>
      </c>
      <c r="BU42" s="6" t="e">
        <f t="shared" si="67"/>
        <v>#N/A</v>
      </c>
      <c r="BV42" s="7" t="e">
        <f t="shared" si="68"/>
        <v>#N/A</v>
      </c>
      <c r="BW42" s="6" t="e">
        <f t="shared" si="69"/>
        <v>#N/A</v>
      </c>
      <c r="BX42" s="5" t="e">
        <f t="shared" si="70"/>
        <v>#N/A</v>
      </c>
      <c r="BY42" s="6" t="e">
        <f t="shared" si="71"/>
        <v>#N/A</v>
      </c>
      <c r="BZ42" s="7" t="e">
        <f t="shared" si="72"/>
        <v>#N/A</v>
      </c>
      <c r="CA42" s="6" t="e">
        <f t="shared" si="73"/>
        <v>#N/A</v>
      </c>
      <c r="CB42" s="7" t="e">
        <f t="shared" si="74"/>
        <v>#N/A</v>
      </c>
      <c r="CC42" s="6" t="e">
        <f t="shared" si="75"/>
        <v>#N/A</v>
      </c>
      <c r="CD42" s="5" t="e">
        <f t="shared" si="76"/>
        <v>#N/A</v>
      </c>
      <c r="CE42" s="6" t="e">
        <f t="shared" si="77"/>
        <v>#N/A</v>
      </c>
      <c r="CF42" s="7" t="e">
        <f t="shared" si="78"/>
        <v>#N/A</v>
      </c>
      <c r="CG42" s="6" t="e">
        <f t="shared" si="79"/>
        <v>#N/A</v>
      </c>
      <c r="CH42" s="7" t="e">
        <f t="shared" si="80"/>
        <v>#N/A</v>
      </c>
      <c r="CI42" s="6" t="e">
        <f t="shared" si="81"/>
        <v>#N/A</v>
      </c>
      <c r="CJ42" s="5" t="e">
        <f t="shared" si="82"/>
        <v>#N/A</v>
      </c>
      <c r="CK42" s="6" t="e">
        <f t="shared" si="83"/>
        <v>#N/A</v>
      </c>
      <c r="CL42" s="7" t="e">
        <f t="shared" si="84"/>
        <v>#N/A</v>
      </c>
      <c r="CM42" s="6" t="e">
        <f t="shared" si="85"/>
        <v>#N/A</v>
      </c>
      <c r="CN42" s="7" t="e">
        <f t="shared" si="86"/>
        <v>#N/A</v>
      </c>
      <c r="CO42" s="6" t="e">
        <f t="shared" si="87"/>
        <v>#N/A</v>
      </c>
      <c r="CP42" s="5" t="e">
        <f t="shared" si="88"/>
        <v>#N/A</v>
      </c>
      <c r="CQ42" s="6" t="e">
        <f t="shared" si="89"/>
        <v>#N/A</v>
      </c>
      <c r="CR42" s="7" t="e">
        <f t="shared" si="90"/>
        <v>#N/A</v>
      </c>
      <c r="CS42" s="7" t="e">
        <f t="shared" si="90"/>
        <v>#N/A</v>
      </c>
      <c r="CT42" s="7" t="e">
        <f t="shared" si="90"/>
        <v>#N/A</v>
      </c>
      <c r="CU42" s="7" t="e">
        <f t="shared" si="90"/>
        <v>#N/A</v>
      </c>
      <c r="CV42" s="5" t="e">
        <f t="shared" si="91"/>
        <v>#N/A</v>
      </c>
      <c r="CW42" s="6" t="e">
        <f t="shared" si="92"/>
        <v>#N/A</v>
      </c>
      <c r="CY42" s="7" t="e">
        <v>#N/A</v>
      </c>
      <c r="CZ42" s="5" t="e">
        <f t="array" ref="CZ42">Summary_UpperBound</f>
        <v>#N/A</v>
      </c>
      <c r="DA42" s="6" t="e">
        <f>IF(ROUND(CZ42-CY42,0)=0,1/IF(Summary!$B$7="minutes",1,60),CZ42-CY42)</f>
        <v>#N/A</v>
      </c>
    </row>
    <row r="43" spans="2:105" x14ac:dyDescent="0.35">
      <c r="B43" s="14"/>
      <c r="E43" s="12">
        <f t="shared" ca="1" si="93"/>
        <v>44494</v>
      </c>
      <c r="F43" s="7" t="e">
        <f t="shared" si="0"/>
        <v>#N/A</v>
      </c>
      <c r="G43" s="6" t="e">
        <f t="shared" si="1"/>
        <v>#N/A</v>
      </c>
      <c r="H43" s="7" t="e">
        <f t="shared" si="2"/>
        <v>#N/A</v>
      </c>
      <c r="I43" s="6" t="e">
        <f t="shared" si="3"/>
        <v>#N/A</v>
      </c>
      <c r="J43" s="5" t="e">
        <f t="shared" si="4"/>
        <v>#N/A</v>
      </c>
      <c r="K43" s="6" t="e">
        <f t="shared" si="5"/>
        <v>#N/A</v>
      </c>
      <c r="L43" s="7" t="e">
        <f t="shared" si="6"/>
        <v>#N/A</v>
      </c>
      <c r="M43" s="6" t="e">
        <f t="shared" si="7"/>
        <v>#N/A</v>
      </c>
      <c r="N43" s="7" t="e">
        <f t="shared" si="8"/>
        <v>#N/A</v>
      </c>
      <c r="O43" s="6" t="e">
        <f t="shared" si="9"/>
        <v>#N/A</v>
      </c>
      <c r="P43" s="5" t="e">
        <f t="shared" si="10"/>
        <v>#N/A</v>
      </c>
      <c r="Q43" s="6" t="e">
        <f t="shared" si="11"/>
        <v>#N/A</v>
      </c>
      <c r="R43" s="7" t="e">
        <f t="shared" si="12"/>
        <v>#N/A</v>
      </c>
      <c r="S43" s="6" t="e">
        <f t="shared" si="13"/>
        <v>#N/A</v>
      </c>
      <c r="T43" s="7" t="e">
        <f t="shared" si="14"/>
        <v>#N/A</v>
      </c>
      <c r="U43" s="6" t="e">
        <f t="shared" si="15"/>
        <v>#N/A</v>
      </c>
      <c r="V43" s="5" t="e">
        <f t="shared" si="16"/>
        <v>#N/A</v>
      </c>
      <c r="W43" s="6" t="e">
        <f t="shared" si="17"/>
        <v>#N/A</v>
      </c>
      <c r="X43" s="7" t="e">
        <f t="shared" si="18"/>
        <v>#N/A</v>
      </c>
      <c r="Y43" s="6" t="e">
        <f t="shared" si="19"/>
        <v>#N/A</v>
      </c>
      <c r="Z43" s="7" t="e">
        <f t="shared" si="20"/>
        <v>#N/A</v>
      </c>
      <c r="AA43" s="6" t="e">
        <f t="shared" si="21"/>
        <v>#N/A</v>
      </c>
      <c r="AB43" s="5" t="e">
        <f t="shared" si="22"/>
        <v>#N/A</v>
      </c>
      <c r="AC43" s="6" t="e">
        <f t="shared" si="23"/>
        <v>#N/A</v>
      </c>
      <c r="AD43" s="7" t="e">
        <f t="shared" si="24"/>
        <v>#N/A</v>
      </c>
      <c r="AE43" s="6" t="e">
        <f t="shared" si="25"/>
        <v>#N/A</v>
      </c>
      <c r="AF43" s="7" t="e">
        <f t="shared" si="26"/>
        <v>#N/A</v>
      </c>
      <c r="AG43" s="6" t="e">
        <f t="shared" si="27"/>
        <v>#N/A</v>
      </c>
      <c r="AH43" s="5" t="e">
        <f t="shared" si="28"/>
        <v>#N/A</v>
      </c>
      <c r="AI43" s="6" t="e">
        <f t="shared" si="29"/>
        <v>#N/A</v>
      </c>
      <c r="AJ43" s="7" t="e">
        <f t="shared" si="30"/>
        <v>#N/A</v>
      </c>
      <c r="AK43" s="6" t="e">
        <f t="shared" si="31"/>
        <v>#N/A</v>
      </c>
      <c r="AL43" s="7" t="e">
        <f t="shared" si="32"/>
        <v>#N/A</v>
      </c>
      <c r="AM43" s="6" t="e">
        <f t="shared" si="33"/>
        <v>#N/A</v>
      </c>
      <c r="AN43" s="5" t="e">
        <f t="shared" si="34"/>
        <v>#N/A</v>
      </c>
      <c r="AO43" s="6" t="e">
        <f t="shared" si="35"/>
        <v>#N/A</v>
      </c>
      <c r="AP43" s="7" t="e">
        <f t="shared" si="36"/>
        <v>#N/A</v>
      </c>
      <c r="AQ43" s="6" t="e">
        <f t="shared" si="37"/>
        <v>#N/A</v>
      </c>
      <c r="AR43" s="7" t="e">
        <f t="shared" si="38"/>
        <v>#N/A</v>
      </c>
      <c r="AS43" s="6" t="e">
        <f t="shared" si="39"/>
        <v>#N/A</v>
      </c>
      <c r="AT43" s="5" t="e">
        <f t="shared" si="40"/>
        <v>#N/A</v>
      </c>
      <c r="AU43" s="6" t="e">
        <f t="shared" si="41"/>
        <v>#N/A</v>
      </c>
      <c r="AV43" s="7" t="e">
        <f t="shared" si="42"/>
        <v>#N/A</v>
      </c>
      <c r="AW43" s="6" t="e">
        <f t="shared" si="43"/>
        <v>#N/A</v>
      </c>
      <c r="AX43" s="7" t="e">
        <f t="shared" si="44"/>
        <v>#N/A</v>
      </c>
      <c r="AY43" s="6" t="e">
        <f t="shared" si="45"/>
        <v>#N/A</v>
      </c>
      <c r="AZ43" s="5" t="e">
        <f t="shared" si="46"/>
        <v>#N/A</v>
      </c>
      <c r="BA43" s="6" t="e">
        <f t="shared" si="47"/>
        <v>#N/A</v>
      </c>
      <c r="BB43" s="7" t="e">
        <f t="shared" si="48"/>
        <v>#N/A</v>
      </c>
      <c r="BC43" s="6" t="e">
        <f t="shared" si="49"/>
        <v>#N/A</v>
      </c>
      <c r="BD43" s="7" t="e">
        <f t="shared" si="50"/>
        <v>#N/A</v>
      </c>
      <c r="BE43" s="6" t="e">
        <f t="shared" si="51"/>
        <v>#N/A</v>
      </c>
      <c r="BF43" s="5" t="e">
        <f t="shared" si="52"/>
        <v>#N/A</v>
      </c>
      <c r="BG43" s="6" t="e">
        <f t="shared" si="53"/>
        <v>#N/A</v>
      </c>
      <c r="BH43" s="7" t="e">
        <f t="shared" si="54"/>
        <v>#N/A</v>
      </c>
      <c r="BI43" s="6" t="e">
        <f t="shared" si="55"/>
        <v>#N/A</v>
      </c>
      <c r="BJ43" s="7" t="e">
        <f t="shared" si="56"/>
        <v>#N/A</v>
      </c>
      <c r="BK43" s="6" t="e">
        <f t="shared" si="57"/>
        <v>#N/A</v>
      </c>
      <c r="BL43" s="5" t="e">
        <f t="shared" si="58"/>
        <v>#N/A</v>
      </c>
      <c r="BM43" s="6" t="e">
        <f t="shared" si="59"/>
        <v>#N/A</v>
      </c>
      <c r="BN43" s="7" t="e">
        <f t="shared" si="60"/>
        <v>#N/A</v>
      </c>
      <c r="BO43" s="6" t="e">
        <f t="shared" si="61"/>
        <v>#N/A</v>
      </c>
      <c r="BP43" s="7" t="e">
        <f t="shared" si="62"/>
        <v>#N/A</v>
      </c>
      <c r="BQ43" s="6" t="e">
        <f t="shared" si="63"/>
        <v>#N/A</v>
      </c>
      <c r="BR43" s="5" t="e">
        <f t="shared" si="64"/>
        <v>#N/A</v>
      </c>
      <c r="BS43" s="6" t="e">
        <f t="shared" si="65"/>
        <v>#N/A</v>
      </c>
      <c r="BT43" s="7" t="e">
        <f t="shared" si="66"/>
        <v>#N/A</v>
      </c>
      <c r="BU43" s="6" t="e">
        <f t="shared" si="67"/>
        <v>#N/A</v>
      </c>
      <c r="BV43" s="7" t="e">
        <f t="shared" si="68"/>
        <v>#N/A</v>
      </c>
      <c r="BW43" s="6" t="e">
        <f t="shared" si="69"/>
        <v>#N/A</v>
      </c>
      <c r="BX43" s="5" t="e">
        <f t="shared" si="70"/>
        <v>#N/A</v>
      </c>
      <c r="BY43" s="6" t="e">
        <f t="shared" si="71"/>
        <v>#N/A</v>
      </c>
      <c r="BZ43" s="7" t="e">
        <f t="shared" si="72"/>
        <v>#N/A</v>
      </c>
      <c r="CA43" s="6" t="e">
        <f t="shared" si="73"/>
        <v>#N/A</v>
      </c>
      <c r="CB43" s="7" t="e">
        <f t="shared" si="74"/>
        <v>#N/A</v>
      </c>
      <c r="CC43" s="6" t="e">
        <f t="shared" si="75"/>
        <v>#N/A</v>
      </c>
      <c r="CD43" s="5" t="e">
        <f t="shared" si="76"/>
        <v>#N/A</v>
      </c>
      <c r="CE43" s="6" t="e">
        <f t="shared" si="77"/>
        <v>#N/A</v>
      </c>
      <c r="CF43" s="7" t="e">
        <f t="shared" si="78"/>
        <v>#N/A</v>
      </c>
      <c r="CG43" s="6" t="e">
        <f t="shared" si="79"/>
        <v>#N/A</v>
      </c>
      <c r="CH43" s="7" t="e">
        <f t="shared" si="80"/>
        <v>#N/A</v>
      </c>
      <c r="CI43" s="6" t="e">
        <f t="shared" si="81"/>
        <v>#N/A</v>
      </c>
      <c r="CJ43" s="5" t="e">
        <f t="shared" si="82"/>
        <v>#N/A</v>
      </c>
      <c r="CK43" s="6" t="e">
        <f t="shared" si="83"/>
        <v>#N/A</v>
      </c>
      <c r="CL43" s="7" t="e">
        <f t="shared" si="84"/>
        <v>#N/A</v>
      </c>
      <c r="CM43" s="6" t="e">
        <f t="shared" si="85"/>
        <v>#N/A</v>
      </c>
      <c r="CN43" s="7" t="e">
        <f t="shared" si="86"/>
        <v>#N/A</v>
      </c>
      <c r="CO43" s="6" t="e">
        <f t="shared" si="87"/>
        <v>#N/A</v>
      </c>
      <c r="CP43" s="5" t="e">
        <f t="shared" si="88"/>
        <v>#N/A</v>
      </c>
      <c r="CQ43" s="6" t="e">
        <f t="shared" si="89"/>
        <v>#N/A</v>
      </c>
      <c r="CR43" s="7" t="e">
        <f t="shared" si="90"/>
        <v>#N/A</v>
      </c>
      <c r="CS43" s="7" t="e">
        <f t="shared" si="90"/>
        <v>#N/A</v>
      </c>
      <c r="CT43" s="7" t="e">
        <f t="shared" si="90"/>
        <v>#N/A</v>
      </c>
      <c r="CU43" s="7" t="e">
        <f t="shared" si="90"/>
        <v>#N/A</v>
      </c>
      <c r="CV43" s="5" t="e">
        <f t="shared" si="91"/>
        <v>#N/A</v>
      </c>
      <c r="CW43" s="6" t="e">
        <f t="shared" si="92"/>
        <v>#N/A</v>
      </c>
      <c r="CY43" s="7" t="e">
        <v>#N/A</v>
      </c>
      <c r="CZ43" s="5" t="e">
        <f t="array" ref="CZ43">Summary_UpperBound</f>
        <v>#N/A</v>
      </c>
      <c r="DA43" s="6" t="e">
        <f>IF(ROUND(CZ43-CY43,0)=0,1/IF(Summary!$B$7="minutes",1,60),CZ43-CY43)</f>
        <v>#N/A</v>
      </c>
    </row>
    <row r="44" spans="2:105" x14ac:dyDescent="0.35">
      <c r="B44" s="14"/>
      <c r="E44" s="12">
        <f t="shared" ca="1" si="93"/>
        <v>44501</v>
      </c>
      <c r="F44" s="7" t="e">
        <f t="shared" si="0"/>
        <v>#N/A</v>
      </c>
      <c r="G44" s="6" t="e">
        <f t="shared" si="1"/>
        <v>#N/A</v>
      </c>
      <c r="H44" s="7" t="e">
        <f t="shared" si="2"/>
        <v>#N/A</v>
      </c>
      <c r="I44" s="6" t="e">
        <f t="shared" si="3"/>
        <v>#N/A</v>
      </c>
      <c r="J44" s="5" t="e">
        <f t="shared" si="4"/>
        <v>#N/A</v>
      </c>
      <c r="K44" s="6" t="e">
        <f t="shared" si="5"/>
        <v>#N/A</v>
      </c>
      <c r="L44" s="7" t="e">
        <f t="shared" si="6"/>
        <v>#N/A</v>
      </c>
      <c r="M44" s="6" t="e">
        <f t="shared" si="7"/>
        <v>#N/A</v>
      </c>
      <c r="N44" s="7" t="e">
        <f t="shared" si="8"/>
        <v>#N/A</v>
      </c>
      <c r="O44" s="6" t="e">
        <f t="shared" si="9"/>
        <v>#N/A</v>
      </c>
      <c r="P44" s="5" t="e">
        <f t="shared" si="10"/>
        <v>#N/A</v>
      </c>
      <c r="Q44" s="6" t="e">
        <f t="shared" si="11"/>
        <v>#N/A</v>
      </c>
      <c r="R44" s="7" t="e">
        <f t="shared" si="12"/>
        <v>#N/A</v>
      </c>
      <c r="S44" s="6" t="e">
        <f t="shared" si="13"/>
        <v>#N/A</v>
      </c>
      <c r="T44" s="7" t="e">
        <f t="shared" si="14"/>
        <v>#N/A</v>
      </c>
      <c r="U44" s="6" t="e">
        <f t="shared" si="15"/>
        <v>#N/A</v>
      </c>
      <c r="V44" s="5" t="e">
        <f t="shared" si="16"/>
        <v>#N/A</v>
      </c>
      <c r="W44" s="6" t="e">
        <f t="shared" si="17"/>
        <v>#N/A</v>
      </c>
      <c r="X44" s="7" t="e">
        <f t="shared" si="18"/>
        <v>#N/A</v>
      </c>
      <c r="Y44" s="6" t="e">
        <f t="shared" si="19"/>
        <v>#N/A</v>
      </c>
      <c r="Z44" s="7" t="e">
        <f t="shared" si="20"/>
        <v>#N/A</v>
      </c>
      <c r="AA44" s="6" t="e">
        <f t="shared" si="21"/>
        <v>#N/A</v>
      </c>
      <c r="AB44" s="5" t="e">
        <f t="shared" si="22"/>
        <v>#N/A</v>
      </c>
      <c r="AC44" s="6" t="e">
        <f t="shared" si="23"/>
        <v>#N/A</v>
      </c>
      <c r="AD44" s="7" t="e">
        <f t="shared" si="24"/>
        <v>#N/A</v>
      </c>
      <c r="AE44" s="6" t="e">
        <f t="shared" si="25"/>
        <v>#N/A</v>
      </c>
      <c r="AF44" s="7" t="e">
        <f t="shared" si="26"/>
        <v>#N/A</v>
      </c>
      <c r="AG44" s="6" t="e">
        <f t="shared" si="27"/>
        <v>#N/A</v>
      </c>
      <c r="AH44" s="5" t="e">
        <f t="shared" si="28"/>
        <v>#N/A</v>
      </c>
      <c r="AI44" s="6" t="e">
        <f t="shared" si="29"/>
        <v>#N/A</v>
      </c>
      <c r="AJ44" s="7" t="e">
        <f t="shared" si="30"/>
        <v>#N/A</v>
      </c>
      <c r="AK44" s="6" t="e">
        <f t="shared" si="31"/>
        <v>#N/A</v>
      </c>
      <c r="AL44" s="7" t="e">
        <f t="shared" si="32"/>
        <v>#N/A</v>
      </c>
      <c r="AM44" s="6" t="e">
        <f t="shared" si="33"/>
        <v>#N/A</v>
      </c>
      <c r="AN44" s="5" t="e">
        <f t="shared" si="34"/>
        <v>#N/A</v>
      </c>
      <c r="AO44" s="6" t="e">
        <f t="shared" si="35"/>
        <v>#N/A</v>
      </c>
      <c r="AP44" s="7" t="e">
        <f t="shared" si="36"/>
        <v>#N/A</v>
      </c>
      <c r="AQ44" s="6" t="e">
        <f t="shared" si="37"/>
        <v>#N/A</v>
      </c>
      <c r="AR44" s="7" t="e">
        <f t="shared" si="38"/>
        <v>#N/A</v>
      </c>
      <c r="AS44" s="6" t="e">
        <f t="shared" si="39"/>
        <v>#N/A</v>
      </c>
      <c r="AT44" s="5" t="e">
        <f t="shared" si="40"/>
        <v>#N/A</v>
      </c>
      <c r="AU44" s="6" t="e">
        <f t="shared" si="41"/>
        <v>#N/A</v>
      </c>
      <c r="AV44" s="7" t="e">
        <f t="shared" si="42"/>
        <v>#N/A</v>
      </c>
      <c r="AW44" s="6" t="e">
        <f t="shared" si="43"/>
        <v>#N/A</v>
      </c>
      <c r="AX44" s="7" t="e">
        <f t="shared" si="44"/>
        <v>#N/A</v>
      </c>
      <c r="AY44" s="6" t="e">
        <f t="shared" si="45"/>
        <v>#N/A</v>
      </c>
      <c r="AZ44" s="5" t="e">
        <f t="shared" si="46"/>
        <v>#N/A</v>
      </c>
      <c r="BA44" s="6" t="e">
        <f t="shared" si="47"/>
        <v>#N/A</v>
      </c>
      <c r="BB44" s="7" t="e">
        <f t="shared" si="48"/>
        <v>#N/A</v>
      </c>
      <c r="BC44" s="6" t="e">
        <f t="shared" si="49"/>
        <v>#N/A</v>
      </c>
      <c r="BD44" s="7" t="e">
        <f t="shared" si="50"/>
        <v>#N/A</v>
      </c>
      <c r="BE44" s="6" t="e">
        <f t="shared" si="51"/>
        <v>#N/A</v>
      </c>
      <c r="BF44" s="5" t="e">
        <f t="shared" si="52"/>
        <v>#N/A</v>
      </c>
      <c r="BG44" s="6" t="e">
        <f t="shared" si="53"/>
        <v>#N/A</v>
      </c>
      <c r="BH44" s="7" t="e">
        <f t="shared" si="54"/>
        <v>#N/A</v>
      </c>
      <c r="BI44" s="6" t="e">
        <f t="shared" si="55"/>
        <v>#N/A</v>
      </c>
      <c r="BJ44" s="7" t="e">
        <f t="shared" si="56"/>
        <v>#N/A</v>
      </c>
      <c r="BK44" s="6" t="e">
        <f t="shared" si="57"/>
        <v>#N/A</v>
      </c>
      <c r="BL44" s="5" t="e">
        <f t="shared" si="58"/>
        <v>#N/A</v>
      </c>
      <c r="BM44" s="6" t="e">
        <f t="shared" si="59"/>
        <v>#N/A</v>
      </c>
      <c r="BN44" s="7" t="e">
        <f t="shared" si="60"/>
        <v>#N/A</v>
      </c>
      <c r="BO44" s="6" t="e">
        <f t="shared" si="61"/>
        <v>#N/A</v>
      </c>
      <c r="BP44" s="7" t="e">
        <f t="shared" si="62"/>
        <v>#N/A</v>
      </c>
      <c r="BQ44" s="6" t="e">
        <f t="shared" si="63"/>
        <v>#N/A</v>
      </c>
      <c r="BR44" s="5" t="e">
        <f t="shared" si="64"/>
        <v>#N/A</v>
      </c>
      <c r="BS44" s="6" t="e">
        <f t="shared" si="65"/>
        <v>#N/A</v>
      </c>
      <c r="BT44" s="7" t="e">
        <f t="shared" si="66"/>
        <v>#N/A</v>
      </c>
      <c r="BU44" s="6" t="e">
        <f t="shared" si="67"/>
        <v>#N/A</v>
      </c>
      <c r="BV44" s="7" t="e">
        <f t="shared" si="68"/>
        <v>#N/A</v>
      </c>
      <c r="BW44" s="6" t="e">
        <f t="shared" si="69"/>
        <v>#N/A</v>
      </c>
      <c r="BX44" s="5" t="e">
        <f t="shared" si="70"/>
        <v>#N/A</v>
      </c>
      <c r="BY44" s="6" t="e">
        <f t="shared" si="71"/>
        <v>#N/A</v>
      </c>
      <c r="BZ44" s="7" t="e">
        <f t="shared" si="72"/>
        <v>#N/A</v>
      </c>
      <c r="CA44" s="6" t="e">
        <f t="shared" si="73"/>
        <v>#N/A</v>
      </c>
      <c r="CB44" s="7" t="e">
        <f t="shared" si="74"/>
        <v>#N/A</v>
      </c>
      <c r="CC44" s="6" t="e">
        <f t="shared" si="75"/>
        <v>#N/A</v>
      </c>
      <c r="CD44" s="5" t="e">
        <f t="shared" si="76"/>
        <v>#N/A</v>
      </c>
      <c r="CE44" s="6" t="e">
        <f t="shared" si="77"/>
        <v>#N/A</v>
      </c>
      <c r="CF44" s="7" t="e">
        <f t="shared" si="78"/>
        <v>#N/A</v>
      </c>
      <c r="CG44" s="6" t="e">
        <f t="shared" si="79"/>
        <v>#N/A</v>
      </c>
      <c r="CH44" s="7" t="e">
        <f t="shared" si="80"/>
        <v>#N/A</v>
      </c>
      <c r="CI44" s="6" t="e">
        <f t="shared" si="81"/>
        <v>#N/A</v>
      </c>
      <c r="CJ44" s="5" t="e">
        <f t="shared" si="82"/>
        <v>#N/A</v>
      </c>
      <c r="CK44" s="6" t="e">
        <f t="shared" si="83"/>
        <v>#N/A</v>
      </c>
      <c r="CL44" s="7" t="e">
        <f t="shared" si="84"/>
        <v>#N/A</v>
      </c>
      <c r="CM44" s="6" t="e">
        <f t="shared" si="85"/>
        <v>#N/A</v>
      </c>
      <c r="CN44" s="7" t="e">
        <f t="shared" si="86"/>
        <v>#N/A</v>
      </c>
      <c r="CO44" s="6" t="e">
        <f t="shared" si="87"/>
        <v>#N/A</v>
      </c>
      <c r="CP44" s="5" t="e">
        <f t="shared" si="88"/>
        <v>#N/A</v>
      </c>
      <c r="CQ44" s="6" t="e">
        <f t="shared" si="89"/>
        <v>#N/A</v>
      </c>
      <c r="CR44" s="7" t="e">
        <f t="shared" si="90"/>
        <v>#N/A</v>
      </c>
      <c r="CS44" s="7" t="e">
        <f t="shared" si="90"/>
        <v>#N/A</v>
      </c>
      <c r="CT44" s="7" t="e">
        <f t="shared" si="90"/>
        <v>#N/A</v>
      </c>
      <c r="CU44" s="7" t="e">
        <f t="shared" si="90"/>
        <v>#N/A</v>
      </c>
      <c r="CV44" s="5" t="e">
        <f t="shared" si="91"/>
        <v>#N/A</v>
      </c>
      <c r="CW44" s="6" t="e">
        <f t="shared" si="92"/>
        <v>#N/A</v>
      </c>
      <c r="CY44" s="7" t="e">
        <v>#N/A</v>
      </c>
      <c r="CZ44" s="5" t="e">
        <f t="array" ref="CZ44">Summary_UpperBound</f>
        <v>#N/A</v>
      </c>
      <c r="DA44" s="6" t="e">
        <f>IF(ROUND(CZ44-CY44,0)=0,1/IF(Summary!$B$7="minutes",1,60),CZ44-CY44)</f>
        <v>#N/A</v>
      </c>
    </row>
    <row r="45" spans="2:105" x14ac:dyDescent="0.35">
      <c r="B45" s="14"/>
      <c r="E45" s="12">
        <f t="shared" ca="1" si="93"/>
        <v>44508</v>
      </c>
      <c r="F45" s="7" t="e">
        <f t="shared" si="0"/>
        <v>#N/A</v>
      </c>
      <c r="G45" s="6" t="e">
        <f t="shared" si="1"/>
        <v>#N/A</v>
      </c>
      <c r="H45" s="7" t="e">
        <f t="shared" si="2"/>
        <v>#N/A</v>
      </c>
      <c r="I45" s="6" t="e">
        <f t="shared" si="3"/>
        <v>#N/A</v>
      </c>
      <c r="J45" s="5" t="e">
        <f t="shared" si="4"/>
        <v>#N/A</v>
      </c>
      <c r="K45" s="6" t="e">
        <f t="shared" si="5"/>
        <v>#N/A</v>
      </c>
      <c r="L45" s="7" t="e">
        <f t="shared" si="6"/>
        <v>#N/A</v>
      </c>
      <c r="M45" s="6" t="e">
        <f t="shared" si="7"/>
        <v>#N/A</v>
      </c>
      <c r="N45" s="7" t="e">
        <f t="shared" si="8"/>
        <v>#N/A</v>
      </c>
      <c r="O45" s="6" t="e">
        <f t="shared" si="9"/>
        <v>#N/A</v>
      </c>
      <c r="P45" s="5" t="e">
        <f t="shared" si="10"/>
        <v>#N/A</v>
      </c>
      <c r="Q45" s="6" t="e">
        <f t="shared" si="11"/>
        <v>#N/A</v>
      </c>
      <c r="R45" s="7" t="e">
        <f t="shared" si="12"/>
        <v>#N/A</v>
      </c>
      <c r="S45" s="6" t="e">
        <f t="shared" si="13"/>
        <v>#N/A</v>
      </c>
      <c r="T45" s="7" t="e">
        <f t="shared" si="14"/>
        <v>#N/A</v>
      </c>
      <c r="U45" s="6" t="e">
        <f t="shared" si="15"/>
        <v>#N/A</v>
      </c>
      <c r="V45" s="5" t="e">
        <f t="shared" si="16"/>
        <v>#N/A</v>
      </c>
      <c r="W45" s="6" t="e">
        <f t="shared" si="17"/>
        <v>#N/A</v>
      </c>
      <c r="X45" s="7" t="e">
        <f t="shared" si="18"/>
        <v>#N/A</v>
      </c>
      <c r="Y45" s="6" t="e">
        <f t="shared" si="19"/>
        <v>#N/A</v>
      </c>
      <c r="Z45" s="7" t="e">
        <f t="shared" si="20"/>
        <v>#N/A</v>
      </c>
      <c r="AA45" s="6" t="e">
        <f t="shared" si="21"/>
        <v>#N/A</v>
      </c>
      <c r="AB45" s="5" t="e">
        <f t="shared" si="22"/>
        <v>#N/A</v>
      </c>
      <c r="AC45" s="6" t="e">
        <f t="shared" si="23"/>
        <v>#N/A</v>
      </c>
      <c r="AD45" s="7" t="e">
        <f t="shared" si="24"/>
        <v>#N/A</v>
      </c>
      <c r="AE45" s="6" t="e">
        <f t="shared" si="25"/>
        <v>#N/A</v>
      </c>
      <c r="AF45" s="7" t="e">
        <f t="shared" si="26"/>
        <v>#N/A</v>
      </c>
      <c r="AG45" s="6" t="e">
        <f t="shared" si="27"/>
        <v>#N/A</v>
      </c>
      <c r="AH45" s="5" t="e">
        <f t="shared" si="28"/>
        <v>#N/A</v>
      </c>
      <c r="AI45" s="6" t="e">
        <f t="shared" si="29"/>
        <v>#N/A</v>
      </c>
      <c r="AJ45" s="7" t="e">
        <f t="shared" si="30"/>
        <v>#N/A</v>
      </c>
      <c r="AK45" s="6" t="e">
        <f t="shared" si="31"/>
        <v>#N/A</v>
      </c>
      <c r="AL45" s="7" t="e">
        <f t="shared" si="32"/>
        <v>#N/A</v>
      </c>
      <c r="AM45" s="6" t="e">
        <f t="shared" si="33"/>
        <v>#N/A</v>
      </c>
      <c r="AN45" s="5" t="e">
        <f t="shared" si="34"/>
        <v>#N/A</v>
      </c>
      <c r="AO45" s="6" t="e">
        <f t="shared" si="35"/>
        <v>#N/A</v>
      </c>
      <c r="AP45" s="7" t="e">
        <f t="shared" si="36"/>
        <v>#N/A</v>
      </c>
      <c r="AQ45" s="6" t="e">
        <f t="shared" si="37"/>
        <v>#N/A</v>
      </c>
      <c r="AR45" s="7" t="e">
        <f t="shared" si="38"/>
        <v>#N/A</v>
      </c>
      <c r="AS45" s="6" t="e">
        <f t="shared" si="39"/>
        <v>#N/A</v>
      </c>
      <c r="AT45" s="5" t="e">
        <f t="shared" si="40"/>
        <v>#N/A</v>
      </c>
      <c r="AU45" s="6" t="e">
        <f t="shared" si="41"/>
        <v>#N/A</v>
      </c>
      <c r="AV45" s="7" t="e">
        <f t="shared" si="42"/>
        <v>#N/A</v>
      </c>
      <c r="AW45" s="6" t="e">
        <f t="shared" si="43"/>
        <v>#N/A</v>
      </c>
      <c r="AX45" s="7" t="e">
        <f t="shared" si="44"/>
        <v>#N/A</v>
      </c>
      <c r="AY45" s="6" t="e">
        <f t="shared" si="45"/>
        <v>#N/A</v>
      </c>
      <c r="AZ45" s="5" t="e">
        <f t="shared" si="46"/>
        <v>#N/A</v>
      </c>
      <c r="BA45" s="6" t="e">
        <f t="shared" si="47"/>
        <v>#N/A</v>
      </c>
      <c r="BB45" s="7" t="e">
        <f t="shared" si="48"/>
        <v>#N/A</v>
      </c>
      <c r="BC45" s="6" t="e">
        <f t="shared" si="49"/>
        <v>#N/A</v>
      </c>
      <c r="BD45" s="7" t="e">
        <f t="shared" si="50"/>
        <v>#N/A</v>
      </c>
      <c r="BE45" s="6" t="e">
        <f t="shared" si="51"/>
        <v>#N/A</v>
      </c>
      <c r="BF45" s="5" t="e">
        <f t="shared" si="52"/>
        <v>#N/A</v>
      </c>
      <c r="BG45" s="6" t="e">
        <f t="shared" si="53"/>
        <v>#N/A</v>
      </c>
      <c r="BH45" s="7" t="e">
        <f t="shared" si="54"/>
        <v>#N/A</v>
      </c>
      <c r="BI45" s="6" t="e">
        <f t="shared" si="55"/>
        <v>#N/A</v>
      </c>
      <c r="BJ45" s="7" t="e">
        <f t="shared" si="56"/>
        <v>#N/A</v>
      </c>
      <c r="BK45" s="6" t="e">
        <f t="shared" si="57"/>
        <v>#N/A</v>
      </c>
      <c r="BL45" s="5" t="e">
        <f t="shared" si="58"/>
        <v>#N/A</v>
      </c>
      <c r="BM45" s="6" t="e">
        <f t="shared" si="59"/>
        <v>#N/A</v>
      </c>
      <c r="BN45" s="7" t="e">
        <f t="shared" si="60"/>
        <v>#N/A</v>
      </c>
      <c r="BO45" s="6" t="e">
        <f t="shared" si="61"/>
        <v>#N/A</v>
      </c>
      <c r="BP45" s="7" t="e">
        <f t="shared" si="62"/>
        <v>#N/A</v>
      </c>
      <c r="BQ45" s="6" t="e">
        <f t="shared" si="63"/>
        <v>#N/A</v>
      </c>
      <c r="BR45" s="5" t="e">
        <f t="shared" si="64"/>
        <v>#N/A</v>
      </c>
      <c r="BS45" s="6" t="e">
        <f t="shared" si="65"/>
        <v>#N/A</v>
      </c>
      <c r="BT45" s="7" t="e">
        <f t="shared" si="66"/>
        <v>#N/A</v>
      </c>
      <c r="BU45" s="6" t="e">
        <f t="shared" si="67"/>
        <v>#N/A</v>
      </c>
      <c r="BV45" s="7" t="e">
        <f t="shared" si="68"/>
        <v>#N/A</v>
      </c>
      <c r="BW45" s="6" t="e">
        <f t="shared" si="69"/>
        <v>#N/A</v>
      </c>
      <c r="BX45" s="5" t="e">
        <f t="shared" si="70"/>
        <v>#N/A</v>
      </c>
      <c r="BY45" s="6" t="e">
        <f t="shared" si="71"/>
        <v>#N/A</v>
      </c>
      <c r="BZ45" s="7" t="e">
        <f t="shared" si="72"/>
        <v>#N/A</v>
      </c>
      <c r="CA45" s="6" t="e">
        <f t="shared" si="73"/>
        <v>#N/A</v>
      </c>
      <c r="CB45" s="7" t="e">
        <f t="shared" si="74"/>
        <v>#N/A</v>
      </c>
      <c r="CC45" s="6" t="e">
        <f t="shared" si="75"/>
        <v>#N/A</v>
      </c>
      <c r="CD45" s="5" t="e">
        <f t="shared" si="76"/>
        <v>#N/A</v>
      </c>
      <c r="CE45" s="6" t="e">
        <f t="shared" si="77"/>
        <v>#N/A</v>
      </c>
      <c r="CF45" s="7" t="e">
        <f t="shared" si="78"/>
        <v>#N/A</v>
      </c>
      <c r="CG45" s="6" t="e">
        <f t="shared" si="79"/>
        <v>#N/A</v>
      </c>
      <c r="CH45" s="7" t="e">
        <f t="shared" si="80"/>
        <v>#N/A</v>
      </c>
      <c r="CI45" s="6" t="e">
        <f t="shared" si="81"/>
        <v>#N/A</v>
      </c>
      <c r="CJ45" s="5" t="e">
        <f t="shared" si="82"/>
        <v>#N/A</v>
      </c>
      <c r="CK45" s="6" t="e">
        <f t="shared" si="83"/>
        <v>#N/A</v>
      </c>
      <c r="CL45" s="7" t="e">
        <f t="shared" si="84"/>
        <v>#N/A</v>
      </c>
      <c r="CM45" s="6" t="e">
        <f t="shared" si="85"/>
        <v>#N/A</v>
      </c>
      <c r="CN45" s="7" t="e">
        <f t="shared" si="86"/>
        <v>#N/A</v>
      </c>
      <c r="CO45" s="6" t="e">
        <f t="shared" si="87"/>
        <v>#N/A</v>
      </c>
      <c r="CP45" s="5" t="e">
        <f t="shared" si="88"/>
        <v>#N/A</v>
      </c>
      <c r="CQ45" s="6" t="e">
        <f t="shared" si="89"/>
        <v>#N/A</v>
      </c>
      <c r="CR45" s="7" t="e">
        <f t="shared" si="90"/>
        <v>#N/A</v>
      </c>
      <c r="CS45" s="7" t="e">
        <f t="shared" si="90"/>
        <v>#N/A</v>
      </c>
      <c r="CT45" s="7" t="e">
        <f t="shared" si="90"/>
        <v>#N/A</v>
      </c>
      <c r="CU45" s="7" t="e">
        <f t="shared" si="90"/>
        <v>#N/A</v>
      </c>
      <c r="CV45" s="5" t="e">
        <f t="shared" si="91"/>
        <v>#N/A</v>
      </c>
      <c r="CW45" s="6" t="e">
        <f t="shared" si="92"/>
        <v>#N/A</v>
      </c>
      <c r="CY45" s="7" t="e">
        <v>#N/A</v>
      </c>
      <c r="CZ45" s="5" t="e">
        <f t="array" ref="CZ45">Summary_UpperBound</f>
        <v>#N/A</v>
      </c>
      <c r="DA45" s="6" t="e">
        <f>IF(ROUND(CZ45-CY45,0)=0,1/IF(Summary!$B$7="minutes",1,60),CZ45-CY45)</f>
        <v>#N/A</v>
      </c>
    </row>
    <row r="46" spans="2:105" x14ac:dyDescent="0.35">
      <c r="B46" s="14"/>
      <c r="E46" s="12">
        <f t="shared" ca="1" si="93"/>
        <v>44515</v>
      </c>
      <c r="F46" s="7" t="e">
        <f t="shared" si="0"/>
        <v>#N/A</v>
      </c>
      <c r="G46" s="6" t="e">
        <f t="shared" si="1"/>
        <v>#N/A</v>
      </c>
      <c r="H46" s="7" t="e">
        <f t="shared" si="2"/>
        <v>#N/A</v>
      </c>
      <c r="I46" s="6" t="e">
        <f t="shared" si="3"/>
        <v>#N/A</v>
      </c>
      <c r="J46" s="5" t="e">
        <f t="shared" si="4"/>
        <v>#N/A</v>
      </c>
      <c r="K46" s="6" t="e">
        <f t="shared" si="5"/>
        <v>#N/A</v>
      </c>
      <c r="L46" s="7" t="e">
        <f t="shared" si="6"/>
        <v>#N/A</v>
      </c>
      <c r="M46" s="6" t="e">
        <f t="shared" si="7"/>
        <v>#N/A</v>
      </c>
      <c r="N46" s="7" t="e">
        <f t="shared" si="8"/>
        <v>#N/A</v>
      </c>
      <c r="O46" s="6" t="e">
        <f t="shared" si="9"/>
        <v>#N/A</v>
      </c>
      <c r="P46" s="5" t="e">
        <f t="shared" si="10"/>
        <v>#N/A</v>
      </c>
      <c r="Q46" s="6" t="e">
        <f t="shared" si="11"/>
        <v>#N/A</v>
      </c>
      <c r="R46" s="7" t="e">
        <f t="shared" si="12"/>
        <v>#N/A</v>
      </c>
      <c r="S46" s="6" t="e">
        <f t="shared" si="13"/>
        <v>#N/A</v>
      </c>
      <c r="T46" s="7" t="e">
        <f t="shared" si="14"/>
        <v>#N/A</v>
      </c>
      <c r="U46" s="6" t="e">
        <f t="shared" si="15"/>
        <v>#N/A</v>
      </c>
      <c r="V46" s="5" t="e">
        <f t="shared" si="16"/>
        <v>#N/A</v>
      </c>
      <c r="W46" s="6" t="e">
        <f t="shared" si="17"/>
        <v>#N/A</v>
      </c>
      <c r="X46" s="7" t="e">
        <f t="shared" si="18"/>
        <v>#N/A</v>
      </c>
      <c r="Y46" s="6" t="e">
        <f t="shared" si="19"/>
        <v>#N/A</v>
      </c>
      <c r="Z46" s="7" t="e">
        <f t="shared" si="20"/>
        <v>#N/A</v>
      </c>
      <c r="AA46" s="6" t="e">
        <f t="shared" si="21"/>
        <v>#N/A</v>
      </c>
      <c r="AB46" s="5" t="e">
        <f t="shared" si="22"/>
        <v>#N/A</v>
      </c>
      <c r="AC46" s="6" t="e">
        <f t="shared" si="23"/>
        <v>#N/A</v>
      </c>
      <c r="AD46" s="7" t="e">
        <f t="shared" si="24"/>
        <v>#N/A</v>
      </c>
      <c r="AE46" s="6" t="e">
        <f t="shared" si="25"/>
        <v>#N/A</v>
      </c>
      <c r="AF46" s="7" t="e">
        <f t="shared" si="26"/>
        <v>#N/A</v>
      </c>
      <c r="AG46" s="6" t="e">
        <f t="shared" si="27"/>
        <v>#N/A</v>
      </c>
      <c r="AH46" s="5" t="e">
        <f t="shared" si="28"/>
        <v>#N/A</v>
      </c>
      <c r="AI46" s="6" t="e">
        <f t="shared" si="29"/>
        <v>#N/A</v>
      </c>
      <c r="AJ46" s="7" t="e">
        <f t="shared" si="30"/>
        <v>#N/A</v>
      </c>
      <c r="AK46" s="6" t="e">
        <f t="shared" si="31"/>
        <v>#N/A</v>
      </c>
      <c r="AL46" s="7" t="e">
        <f t="shared" si="32"/>
        <v>#N/A</v>
      </c>
      <c r="AM46" s="6" t="e">
        <f t="shared" si="33"/>
        <v>#N/A</v>
      </c>
      <c r="AN46" s="5" t="e">
        <f t="shared" si="34"/>
        <v>#N/A</v>
      </c>
      <c r="AO46" s="6" t="e">
        <f t="shared" si="35"/>
        <v>#N/A</v>
      </c>
      <c r="AP46" s="7" t="e">
        <f t="shared" si="36"/>
        <v>#N/A</v>
      </c>
      <c r="AQ46" s="6" t="e">
        <f t="shared" si="37"/>
        <v>#N/A</v>
      </c>
      <c r="AR46" s="7" t="e">
        <f t="shared" si="38"/>
        <v>#N/A</v>
      </c>
      <c r="AS46" s="6" t="e">
        <f t="shared" si="39"/>
        <v>#N/A</v>
      </c>
      <c r="AT46" s="5" t="e">
        <f t="shared" si="40"/>
        <v>#N/A</v>
      </c>
      <c r="AU46" s="6" t="e">
        <f t="shared" si="41"/>
        <v>#N/A</v>
      </c>
      <c r="AV46" s="7" t="e">
        <f t="shared" si="42"/>
        <v>#N/A</v>
      </c>
      <c r="AW46" s="6" t="e">
        <f t="shared" si="43"/>
        <v>#N/A</v>
      </c>
      <c r="AX46" s="7" t="e">
        <f t="shared" si="44"/>
        <v>#N/A</v>
      </c>
      <c r="AY46" s="6" t="e">
        <f t="shared" si="45"/>
        <v>#N/A</v>
      </c>
      <c r="AZ46" s="5" t="e">
        <f t="shared" si="46"/>
        <v>#N/A</v>
      </c>
      <c r="BA46" s="6" t="e">
        <f t="shared" si="47"/>
        <v>#N/A</v>
      </c>
      <c r="BB46" s="7" t="e">
        <f t="shared" si="48"/>
        <v>#N/A</v>
      </c>
      <c r="BC46" s="6" t="e">
        <f t="shared" si="49"/>
        <v>#N/A</v>
      </c>
      <c r="BD46" s="7" t="e">
        <f t="shared" si="50"/>
        <v>#N/A</v>
      </c>
      <c r="BE46" s="6" t="e">
        <f t="shared" si="51"/>
        <v>#N/A</v>
      </c>
      <c r="BF46" s="5" t="e">
        <f t="shared" si="52"/>
        <v>#N/A</v>
      </c>
      <c r="BG46" s="6" t="e">
        <f t="shared" si="53"/>
        <v>#N/A</v>
      </c>
      <c r="BH46" s="7" t="e">
        <f t="shared" si="54"/>
        <v>#N/A</v>
      </c>
      <c r="BI46" s="6" t="e">
        <f t="shared" si="55"/>
        <v>#N/A</v>
      </c>
      <c r="BJ46" s="7" t="e">
        <f t="shared" si="56"/>
        <v>#N/A</v>
      </c>
      <c r="BK46" s="6" t="e">
        <f t="shared" si="57"/>
        <v>#N/A</v>
      </c>
      <c r="BL46" s="5" t="e">
        <f t="shared" si="58"/>
        <v>#N/A</v>
      </c>
      <c r="BM46" s="6" t="e">
        <f t="shared" si="59"/>
        <v>#N/A</v>
      </c>
      <c r="BN46" s="7" t="e">
        <f t="shared" si="60"/>
        <v>#N/A</v>
      </c>
      <c r="BO46" s="6" t="e">
        <f t="shared" si="61"/>
        <v>#N/A</v>
      </c>
      <c r="BP46" s="7" t="e">
        <f t="shared" si="62"/>
        <v>#N/A</v>
      </c>
      <c r="BQ46" s="6" t="e">
        <f t="shared" si="63"/>
        <v>#N/A</v>
      </c>
      <c r="BR46" s="5" t="e">
        <f t="shared" si="64"/>
        <v>#N/A</v>
      </c>
      <c r="BS46" s="6" t="e">
        <f t="shared" si="65"/>
        <v>#N/A</v>
      </c>
      <c r="BT46" s="7" t="e">
        <f t="shared" si="66"/>
        <v>#N/A</v>
      </c>
      <c r="BU46" s="6" t="e">
        <f t="shared" si="67"/>
        <v>#N/A</v>
      </c>
      <c r="BV46" s="7" t="e">
        <f t="shared" si="68"/>
        <v>#N/A</v>
      </c>
      <c r="BW46" s="6" t="e">
        <f t="shared" si="69"/>
        <v>#N/A</v>
      </c>
      <c r="BX46" s="5" t="e">
        <f t="shared" si="70"/>
        <v>#N/A</v>
      </c>
      <c r="BY46" s="6" t="e">
        <f t="shared" si="71"/>
        <v>#N/A</v>
      </c>
      <c r="BZ46" s="7" t="e">
        <f t="shared" si="72"/>
        <v>#N/A</v>
      </c>
      <c r="CA46" s="6" t="e">
        <f t="shared" si="73"/>
        <v>#N/A</v>
      </c>
      <c r="CB46" s="7" t="e">
        <f t="shared" si="74"/>
        <v>#N/A</v>
      </c>
      <c r="CC46" s="6" t="e">
        <f t="shared" si="75"/>
        <v>#N/A</v>
      </c>
      <c r="CD46" s="5" t="e">
        <f t="shared" si="76"/>
        <v>#N/A</v>
      </c>
      <c r="CE46" s="6" t="e">
        <f t="shared" si="77"/>
        <v>#N/A</v>
      </c>
      <c r="CF46" s="7" t="e">
        <f t="shared" si="78"/>
        <v>#N/A</v>
      </c>
      <c r="CG46" s="6" t="e">
        <f t="shared" si="79"/>
        <v>#N/A</v>
      </c>
      <c r="CH46" s="7" t="e">
        <f t="shared" si="80"/>
        <v>#N/A</v>
      </c>
      <c r="CI46" s="6" t="e">
        <f t="shared" si="81"/>
        <v>#N/A</v>
      </c>
      <c r="CJ46" s="5" t="e">
        <f t="shared" si="82"/>
        <v>#N/A</v>
      </c>
      <c r="CK46" s="6" t="e">
        <f t="shared" si="83"/>
        <v>#N/A</v>
      </c>
      <c r="CL46" s="7" t="e">
        <f t="shared" si="84"/>
        <v>#N/A</v>
      </c>
      <c r="CM46" s="6" t="e">
        <f t="shared" si="85"/>
        <v>#N/A</v>
      </c>
      <c r="CN46" s="7" t="e">
        <f t="shared" si="86"/>
        <v>#N/A</v>
      </c>
      <c r="CO46" s="6" t="e">
        <f t="shared" si="87"/>
        <v>#N/A</v>
      </c>
      <c r="CP46" s="5" t="e">
        <f t="shared" si="88"/>
        <v>#N/A</v>
      </c>
      <c r="CQ46" s="6" t="e">
        <f t="shared" si="89"/>
        <v>#N/A</v>
      </c>
      <c r="CR46" s="7" t="e">
        <f t="shared" si="90"/>
        <v>#N/A</v>
      </c>
      <c r="CS46" s="7" t="e">
        <f t="shared" si="90"/>
        <v>#N/A</v>
      </c>
      <c r="CT46" s="7" t="e">
        <f t="shared" si="90"/>
        <v>#N/A</v>
      </c>
      <c r="CU46" s="7" t="e">
        <f t="shared" si="90"/>
        <v>#N/A</v>
      </c>
      <c r="CV46" s="5" t="e">
        <f t="shared" si="91"/>
        <v>#N/A</v>
      </c>
      <c r="CW46" s="6" t="e">
        <f t="shared" si="92"/>
        <v>#N/A</v>
      </c>
      <c r="CY46" s="7" t="e">
        <v>#N/A</v>
      </c>
      <c r="CZ46" s="5" t="e">
        <f t="array" ref="CZ46">Summary_UpperBound</f>
        <v>#N/A</v>
      </c>
      <c r="DA46" s="6" t="e">
        <f>IF(ROUND(CZ46-CY46,0)=0,1/IF(Summary!$B$7="minutes",1,60),CZ46-CY46)</f>
        <v>#N/A</v>
      </c>
    </row>
    <row r="47" spans="2:105" x14ac:dyDescent="0.35">
      <c r="B47" s="14"/>
      <c r="E47" s="12">
        <f t="shared" ca="1" si="93"/>
        <v>44522</v>
      </c>
      <c r="F47" s="7" t="e">
        <f t="shared" si="0"/>
        <v>#N/A</v>
      </c>
      <c r="G47" s="6" t="e">
        <f t="shared" si="1"/>
        <v>#N/A</v>
      </c>
      <c r="H47" s="7" t="e">
        <f t="shared" si="2"/>
        <v>#N/A</v>
      </c>
      <c r="I47" s="6" t="e">
        <f t="shared" si="3"/>
        <v>#N/A</v>
      </c>
      <c r="J47" s="5" t="e">
        <f t="shared" si="4"/>
        <v>#N/A</v>
      </c>
      <c r="K47" s="6" t="e">
        <f t="shared" si="5"/>
        <v>#N/A</v>
      </c>
      <c r="L47" s="7" t="e">
        <f t="shared" si="6"/>
        <v>#N/A</v>
      </c>
      <c r="M47" s="6" t="e">
        <f t="shared" si="7"/>
        <v>#N/A</v>
      </c>
      <c r="N47" s="7" t="e">
        <f t="shared" si="8"/>
        <v>#N/A</v>
      </c>
      <c r="O47" s="6" t="e">
        <f t="shared" si="9"/>
        <v>#N/A</v>
      </c>
      <c r="P47" s="5" t="e">
        <f t="shared" si="10"/>
        <v>#N/A</v>
      </c>
      <c r="Q47" s="6" t="e">
        <f t="shared" si="11"/>
        <v>#N/A</v>
      </c>
      <c r="R47" s="7" t="e">
        <f t="shared" si="12"/>
        <v>#N/A</v>
      </c>
      <c r="S47" s="6" t="e">
        <f t="shared" si="13"/>
        <v>#N/A</v>
      </c>
      <c r="T47" s="7" t="e">
        <f t="shared" si="14"/>
        <v>#N/A</v>
      </c>
      <c r="U47" s="6" t="e">
        <f t="shared" si="15"/>
        <v>#N/A</v>
      </c>
      <c r="V47" s="5" t="e">
        <f t="shared" si="16"/>
        <v>#N/A</v>
      </c>
      <c r="W47" s="6" t="e">
        <f t="shared" si="17"/>
        <v>#N/A</v>
      </c>
      <c r="X47" s="7" t="e">
        <f t="shared" si="18"/>
        <v>#N/A</v>
      </c>
      <c r="Y47" s="6" t="e">
        <f t="shared" si="19"/>
        <v>#N/A</v>
      </c>
      <c r="Z47" s="7" t="e">
        <f t="shared" si="20"/>
        <v>#N/A</v>
      </c>
      <c r="AA47" s="6" t="e">
        <f t="shared" si="21"/>
        <v>#N/A</v>
      </c>
      <c r="AB47" s="5" t="e">
        <f t="shared" si="22"/>
        <v>#N/A</v>
      </c>
      <c r="AC47" s="6" t="e">
        <f t="shared" si="23"/>
        <v>#N/A</v>
      </c>
      <c r="AD47" s="7" t="e">
        <f t="shared" si="24"/>
        <v>#N/A</v>
      </c>
      <c r="AE47" s="6" t="e">
        <f t="shared" si="25"/>
        <v>#N/A</v>
      </c>
      <c r="AF47" s="7" t="e">
        <f t="shared" si="26"/>
        <v>#N/A</v>
      </c>
      <c r="AG47" s="6" t="e">
        <f t="shared" si="27"/>
        <v>#N/A</v>
      </c>
      <c r="AH47" s="5" t="e">
        <f t="shared" si="28"/>
        <v>#N/A</v>
      </c>
      <c r="AI47" s="6" t="e">
        <f t="shared" si="29"/>
        <v>#N/A</v>
      </c>
      <c r="AJ47" s="7" t="e">
        <f t="shared" si="30"/>
        <v>#N/A</v>
      </c>
      <c r="AK47" s="6" t="e">
        <f t="shared" si="31"/>
        <v>#N/A</v>
      </c>
      <c r="AL47" s="7" t="e">
        <f t="shared" si="32"/>
        <v>#N/A</v>
      </c>
      <c r="AM47" s="6" t="e">
        <f t="shared" si="33"/>
        <v>#N/A</v>
      </c>
      <c r="AN47" s="5" t="e">
        <f t="shared" si="34"/>
        <v>#N/A</v>
      </c>
      <c r="AO47" s="6" t="e">
        <f t="shared" si="35"/>
        <v>#N/A</v>
      </c>
      <c r="AP47" s="7" t="e">
        <f t="shared" si="36"/>
        <v>#N/A</v>
      </c>
      <c r="AQ47" s="6" t="e">
        <f t="shared" si="37"/>
        <v>#N/A</v>
      </c>
      <c r="AR47" s="7" t="e">
        <f t="shared" si="38"/>
        <v>#N/A</v>
      </c>
      <c r="AS47" s="6" t="e">
        <f t="shared" si="39"/>
        <v>#N/A</v>
      </c>
      <c r="AT47" s="5" t="e">
        <f t="shared" si="40"/>
        <v>#N/A</v>
      </c>
      <c r="AU47" s="6" t="e">
        <f t="shared" si="41"/>
        <v>#N/A</v>
      </c>
      <c r="AV47" s="7" t="e">
        <f t="shared" si="42"/>
        <v>#N/A</v>
      </c>
      <c r="AW47" s="6" t="e">
        <f t="shared" si="43"/>
        <v>#N/A</v>
      </c>
      <c r="AX47" s="7" t="e">
        <f t="shared" si="44"/>
        <v>#N/A</v>
      </c>
      <c r="AY47" s="6" t="e">
        <f t="shared" si="45"/>
        <v>#N/A</v>
      </c>
      <c r="AZ47" s="5" t="e">
        <f t="shared" si="46"/>
        <v>#N/A</v>
      </c>
      <c r="BA47" s="6" t="e">
        <f t="shared" si="47"/>
        <v>#N/A</v>
      </c>
      <c r="BB47" s="7" t="e">
        <f t="shared" si="48"/>
        <v>#N/A</v>
      </c>
      <c r="BC47" s="6" t="e">
        <f t="shared" si="49"/>
        <v>#N/A</v>
      </c>
      <c r="BD47" s="7" t="e">
        <f t="shared" si="50"/>
        <v>#N/A</v>
      </c>
      <c r="BE47" s="6" t="e">
        <f t="shared" si="51"/>
        <v>#N/A</v>
      </c>
      <c r="BF47" s="5" t="e">
        <f t="shared" si="52"/>
        <v>#N/A</v>
      </c>
      <c r="BG47" s="6" t="e">
        <f t="shared" si="53"/>
        <v>#N/A</v>
      </c>
      <c r="BH47" s="7" t="e">
        <f t="shared" si="54"/>
        <v>#N/A</v>
      </c>
      <c r="BI47" s="6" t="e">
        <f t="shared" si="55"/>
        <v>#N/A</v>
      </c>
      <c r="BJ47" s="7" t="e">
        <f t="shared" si="56"/>
        <v>#N/A</v>
      </c>
      <c r="BK47" s="6" t="e">
        <f t="shared" si="57"/>
        <v>#N/A</v>
      </c>
      <c r="BL47" s="5" t="e">
        <f t="shared" si="58"/>
        <v>#N/A</v>
      </c>
      <c r="BM47" s="6" t="e">
        <f t="shared" si="59"/>
        <v>#N/A</v>
      </c>
      <c r="BN47" s="7" t="e">
        <f t="shared" si="60"/>
        <v>#N/A</v>
      </c>
      <c r="BO47" s="6" t="e">
        <f t="shared" si="61"/>
        <v>#N/A</v>
      </c>
      <c r="BP47" s="7" t="e">
        <f t="shared" si="62"/>
        <v>#N/A</v>
      </c>
      <c r="BQ47" s="6" t="e">
        <f t="shared" si="63"/>
        <v>#N/A</v>
      </c>
      <c r="BR47" s="5" t="e">
        <f t="shared" si="64"/>
        <v>#N/A</v>
      </c>
      <c r="BS47" s="6" t="e">
        <f t="shared" si="65"/>
        <v>#N/A</v>
      </c>
      <c r="BT47" s="7" t="e">
        <f t="shared" si="66"/>
        <v>#N/A</v>
      </c>
      <c r="BU47" s="6" t="e">
        <f t="shared" si="67"/>
        <v>#N/A</v>
      </c>
      <c r="BV47" s="7" t="e">
        <f t="shared" si="68"/>
        <v>#N/A</v>
      </c>
      <c r="BW47" s="6" t="e">
        <f t="shared" si="69"/>
        <v>#N/A</v>
      </c>
      <c r="BX47" s="5" t="e">
        <f t="shared" si="70"/>
        <v>#N/A</v>
      </c>
      <c r="BY47" s="6" t="e">
        <f t="shared" si="71"/>
        <v>#N/A</v>
      </c>
      <c r="BZ47" s="7" t="e">
        <f t="shared" si="72"/>
        <v>#N/A</v>
      </c>
      <c r="CA47" s="6" t="e">
        <f t="shared" si="73"/>
        <v>#N/A</v>
      </c>
      <c r="CB47" s="7" t="e">
        <f t="shared" si="74"/>
        <v>#N/A</v>
      </c>
      <c r="CC47" s="6" t="e">
        <f t="shared" si="75"/>
        <v>#N/A</v>
      </c>
      <c r="CD47" s="5" t="e">
        <f t="shared" si="76"/>
        <v>#N/A</v>
      </c>
      <c r="CE47" s="6" t="e">
        <f t="shared" si="77"/>
        <v>#N/A</v>
      </c>
      <c r="CF47" s="7" t="e">
        <f t="shared" si="78"/>
        <v>#N/A</v>
      </c>
      <c r="CG47" s="6" t="e">
        <f t="shared" si="79"/>
        <v>#N/A</v>
      </c>
      <c r="CH47" s="7" t="e">
        <f t="shared" si="80"/>
        <v>#N/A</v>
      </c>
      <c r="CI47" s="6" t="e">
        <f t="shared" si="81"/>
        <v>#N/A</v>
      </c>
      <c r="CJ47" s="5" t="e">
        <f t="shared" si="82"/>
        <v>#N/A</v>
      </c>
      <c r="CK47" s="6" t="e">
        <f t="shared" si="83"/>
        <v>#N/A</v>
      </c>
      <c r="CL47" s="7" t="e">
        <f t="shared" si="84"/>
        <v>#N/A</v>
      </c>
      <c r="CM47" s="6" t="e">
        <f t="shared" si="85"/>
        <v>#N/A</v>
      </c>
      <c r="CN47" s="7" t="e">
        <f t="shared" si="86"/>
        <v>#N/A</v>
      </c>
      <c r="CO47" s="6" t="e">
        <f t="shared" si="87"/>
        <v>#N/A</v>
      </c>
      <c r="CP47" s="5" t="e">
        <f t="shared" si="88"/>
        <v>#N/A</v>
      </c>
      <c r="CQ47" s="6" t="e">
        <f t="shared" si="89"/>
        <v>#N/A</v>
      </c>
      <c r="CR47" s="7" t="e">
        <f t="shared" si="90"/>
        <v>#N/A</v>
      </c>
      <c r="CS47" s="7" t="e">
        <f t="shared" si="90"/>
        <v>#N/A</v>
      </c>
      <c r="CT47" s="7" t="e">
        <f t="shared" si="90"/>
        <v>#N/A</v>
      </c>
      <c r="CU47" s="7" t="e">
        <f t="shared" si="90"/>
        <v>#N/A</v>
      </c>
      <c r="CV47" s="5" t="e">
        <f t="shared" si="91"/>
        <v>#N/A</v>
      </c>
      <c r="CW47" s="6" t="e">
        <f t="shared" si="92"/>
        <v>#N/A</v>
      </c>
      <c r="CY47" s="7" t="e">
        <v>#N/A</v>
      </c>
      <c r="CZ47" s="5" t="e">
        <f t="array" ref="CZ47">Summary_UpperBound</f>
        <v>#N/A</v>
      </c>
      <c r="DA47" s="6" t="e">
        <f>IF(ROUND(CZ47-CY47,0)=0,1/IF(Summary!$B$7="minutes",1,60),CZ47-CY47)</f>
        <v>#N/A</v>
      </c>
    </row>
    <row r="48" spans="2:105" x14ac:dyDescent="0.35">
      <c r="B48" s="14"/>
      <c r="E48" s="12">
        <f t="shared" ca="1" si="93"/>
        <v>44529</v>
      </c>
      <c r="F48" s="7" t="e">
        <f t="shared" si="0"/>
        <v>#N/A</v>
      </c>
      <c r="G48" s="6" t="e">
        <f t="shared" si="1"/>
        <v>#N/A</v>
      </c>
      <c r="H48" s="7" t="e">
        <f t="shared" si="2"/>
        <v>#N/A</v>
      </c>
      <c r="I48" s="6" t="e">
        <f t="shared" si="3"/>
        <v>#N/A</v>
      </c>
      <c r="J48" s="5" t="e">
        <f t="shared" si="4"/>
        <v>#N/A</v>
      </c>
      <c r="K48" s="6" t="e">
        <f t="shared" si="5"/>
        <v>#N/A</v>
      </c>
      <c r="L48" s="7" t="e">
        <f t="shared" si="6"/>
        <v>#N/A</v>
      </c>
      <c r="M48" s="6" t="e">
        <f t="shared" si="7"/>
        <v>#N/A</v>
      </c>
      <c r="N48" s="7" t="e">
        <f t="shared" si="8"/>
        <v>#N/A</v>
      </c>
      <c r="O48" s="6" t="e">
        <f t="shared" si="9"/>
        <v>#N/A</v>
      </c>
      <c r="P48" s="5" t="e">
        <f t="shared" si="10"/>
        <v>#N/A</v>
      </c>
      <c r="Q48" s="6" t="e">
        <f t="shared" si="11"/>
        <v>#N/A</v>
      </c>
      <c r="R48" s="7" t="e">
        <f t="shared" si="12"/>
        <v>#N/A</v>
      </c>
      <c r="S48" s="6" t="e">
        <f t="shared" si="13"/>
        <v>#N/A</v>
      </c>
      <c r="T48" s="7" t="e">
        <f t="shared" si="14"/>
        <v>#N/A</v>
      </c>
      <c r="U48" s="6" t="e">
        <f t="shared" si="15"/>
        <v>#N/A</v>
      </c>
      <c r="V48" s="5" t="e">
        <f t="shared" si="16"/>
        <v>#N/A</v>
      </c>
      <c r="W48" s="6" t="e">
        <f t="shared" si="17"/>
        <v>#N/A</v>
      </c>
      <c r="X48" s="7" t="e">
        <f t="shared" si="18"/>
        <v>#N/A</v>
      </c>
      <c r="Y48" s="6" t="e">
        <f t="shared" si="19"/>
        <v>#N/A</v>
      </c>
      <c r="Z48" s="7" t="e">
        <f t="shared" si="20"/>
        <v>#N/A</v>
      </c>
      <c r="AA48" s="6" t="e">
        <f t="shared" si="21"/>
        <v>#N/A</v>
      </c>
      <c r="AB48" s="5" t="e">
        <f t="shared" si="22"/>
        <v>#N/A</v>
      </c>
      <c r="AC48" s="6" t="e">
        <f t="shared" si="23"/>
        <v>#N/A</v>
      </c>
      <c r="AD48" s="7" t="e">
        <f t="shared" si="24"/>
        <v>#N/A</v>
      </c>
      <c r="AE48" s="6" t="e">
        <f t="shared" si="25"/>
        <v>#N/A</v>
      </c>
      <c r="AF48" s="7" t="e">
        <f t="shared" si="26"/>
        <v>#N/A</v>
      </c>
      <c r="AG48" s="6" t="e">
        <f t="shared" si="27"/>
        <v>#N/A</v>
      </c>
      <c r="AH48" s="5" t="e">
        <f t="shared" si="28"/>
        <v>#N/A</v>
      </c>
      <c r="AI48" s="6" t="e">
        <f t="shared" si="29"/>
        <v>#N/A</v>
      </c>
      <c r="AJ48" s="7" t="e">
        <f t="shared" si="30"/>
        <v>#N/A</v>
      </c>
      <c r="AK48" s="6" t="e">
        <f t="shared" si="31"/>
        <v>#N/A</v>
      </c>
      <c r="AL48" s="7" t="e">
        <f t="shared" si="32"/>
        <v>#N/A</v>
      </c>
      <c r="AM48" s="6" t="e">
        <f t="shared" si="33"/>
        <v>#N/A</v>
      </c>
      <c r="AN48" s="5" t="e">
        <f t="shared" si="34"/>
        <v>#N/A</v>
      </c>
      <c r="AO48" s="6" t="e">
        <f t="shared" si="35"/>
        <v>#N/A</v>
      </c>
      <c r="AP48" s="7" t="e">
        <f t="shared" si="36"/>
        <v>#N/A</v>
      </c>
      <c r="AQ48" s="6" t="e">
        <f t="shared" si="37"/>
        <v>#N/A</v>
      </c>
      <c r="AR48" s="7" t="e">
        <f t="shared" si="38"/>
        <v>#N/A</v>
      </c>
      <c r="AS48" s="6" t="e">
        <f t="shared" si="39"/>
        <v>#N/A</v>
      </c>
      <c r="AT48" s="5" t="e">
        <f t="shared" si="40"/>
        <v>#N/A</v>
      </c>
      <c r="AU48" s="6" t="e">
        <f t="shared" si="41"/>
        <v>#N/A</v>
      </c>
      <c r="AV48" s="7" t="e">
        <f t="shared" si="42"/>
        <v>#N/A</v>
      </c>
      <c r="AW48" s="6" t="e">
        <f t="shared" si="43"/>
        <v>#N/A</v>
      </c>
      <c r="AX48" s="7" t="e">
        <f t="shared" si="44"/>
        <v>#N/A</v>
      </c>
      <c r="AY48" s="6" t="e">
        <f t="shared" si="45"/>
        <v>#N/A</v>
      </c>
      <c r="AZ48" s="5" t="e">
        <f t="shared" si="46"/>
        <v>#N/A</v>
      </c>
      <c r="BA48" s="6" t="e">
        <f t="shared" si="47"/>
        <v>#N/A</v>
      </c>
      <c r="BB48" s="7" t="e">
        <f t="shared" si="48"/>
        <v>#N/A</v>
      </c>
      <c r="BC48" s="6" t="e">
        <f t="shared" si="49"/>
        <v>#N/A</v>
      </c>
      <c r="BD48" s="7" t="e">
        <f t="shared" si="50"/>
        <v>#N/A</v>
      </c>
      <c r="BE48" s="6" t="e">
        <f t="shared" si="51"/>
        <v>#N/A</v>
      </c>
      <c r="BF48" s="5" t="e">
        <f t="shared" si="52"/>
        <v>#N/A</v>
      </c>
      <c r="BG48" s="6" t="e">
        <f t="shared" si="53"/>
        <v>#N/A</v>
      </c>
      <c r="BH48" s="7" t="e">
        <f t="shared" si="54"/>
        <v>#N/A</v>
      </c>
      <c r="BI48" s="6" t="e">
        <f t="shared" si="55"/>
        <v>#N/A</v>
      </c>
      <c r="BJ48" s="7" t="e">
        <f t="shared" si="56"/>
        <v>#N/A</v>
      </c>
      <c r="BK48" s="6" t="e">
        <f t="shared" si="57"/>
        <v>#N/A</v>
      </c>
      <c r="BL48" s="5" t="e">
        <f t="shared" si="58"/>
        <v>#N/A</v>
      </c>
      <c r="BM48" s="6" t="e">
        <f t="shared" si="59"/>
        <v>#N/A</v>
      </c>
      <c r="BN48" s="7" t="e">
        <f t="shared" si="60"/>
        <v>#N/A</v>
      </c>
      <c r="BO48" s="6" t="e">
        <f t="shared" si="61"/>
        <v>#N/A</v>
      </c>
      <c r="BP48" s="7" t="e">
        <f t="shared" si="62"/>
        <v>#N/A</v>
      </c>
      <c r="BQ48" s="6" t="e">
        <f t="shared" si="63"/>
        <v>#N/A</v>
      </c>
      <c r="BR48" s="5" t="e">
        <f t="shared" si="64"/>
        <v>#N/A</v>
      </c>
      <c r="BS48" s="6" t="e">
        <f t="shared" si="65"/>
        <v>#N/A</v>
      </c>
      <c r="BT48" s="7" t="e">
        <f t="shared" si="66"/>
        <v>#N/A</v>
      </c>
      <c r="BU48" s="6" t="e">
        <f t="shared" si="67"/>
        <v>#N/A</v>
      </c>
      <c r="BV48" s="7" t="e">
        <f t="shared" si="68"/>
        <v>#N/A</v>
      </c>
      <c r="BW48" s="6" t="e">
        <f t="shared" si="69"/>
        <v>#N/A</v>
      </c>
      <c r="BX48" s="5" t="e">
        <f t="shared" si="70"/>
        <v>#N/A</v>
      </c>
      <c r="BY48" s="6" t="e">
        <f t="shared" si="71"/>
        <v>#N/A</v>
      </c>
      <c r="BZ48" s="7" t="e">
        <f t="shared" si="72"/>
        <v>#N/A</v>
      </c>
      <c r="CA48" s="6" t="e">
        <f t="shared" si="73"/>
        <v>#N/A</v>
      </c>
      <c r="CB48" s="7" t="e">
        <f t="shared" si="74"/>
        <v>#N/A</v>
      </c>
      <c r="CC48" s="6" t="e">
        <f t="shared" si="75"/>
        <v>#N/A</v>
      </c>
      <c r="CD48" s="5" t="e">
        <f t="shared" si="76"/>
        <v>#N/A</v>
      </c>
      <c r="CE48" s="6" t="e">
        <f t="shared" si="77"/>
        <v>#N/A</v>
      </c>
      <c r="CF48" s="7" t="e">
        <f t="shared" si="78"/>
        <v>#N/A</v>
      </c>
      <c r="CG48" s="6" t="e">
        <f t="shared" si="79"/>
        <v>#N/A</v>
      </c>
      <c r="CH48" s="7" t="e">
        <f t="shared" si="80"/>
        <v>#N/A</v>
      </c>
      <c r="CI48" s="6" t="e">
        <f t="shared" si="81"/>
        <v>#N/A</v>
      </c>
      <c r="CJ48" s="5" t="e">
        <f t="shared" si="82"/>
        <v>#N/A</v>
      </c>
      <c r="CK48" s="6" t="e">
        <f t="shared" si="83"/>
        <v>#N/A</v>
      </c>
      <c r="CL48" s="7" t="e">
        <f t="shared" si="84"/>
        <v>#N/A</v>
      </c>
      <c r="CM48" s="6" t="e">
        <f t="shared" si="85"/>
        <v>#N/A</v>
      </c>
      <c r="CN48" s="7" t="e">
        <f t="shared" si="86"/>
        <v>#N/A</v>
      </c>
      <c r="CO48" s="6" t="e">
        <f t="shared" si="87"/>
        <v>#N/A</v>
      </c>
      <c r="CP48" s="5" t="e">
        <f t="shared" si="88"/>
        <v>#N/A</v>
      </c>
      <c r="CQ48" s="6" t="e">
        <f t="shared" si="89"/>
        <v>#N/A</v>
      </c>
      <c r="CR48" s="7" t="e">
        <f t="shared" si="90"/>
        <v>#N/A</v>
      </c>
      <c r="CS48" s="7" t="e">
        <f t="shared" si="90"/>
        <v>#N/A</v>
      </c>
      <c r="CT48" s="7" t="e">
        <f t="shared" si="90"/>
        <v>#N/A</v>
      </c>
      <c r="CU48" s="7" t="e">
        <f t="shared" si="90"/>
        <v>#N/A</v>
      </c>
      <c r="CV48" s="5" t="e">
        <f t="shared" si="91"/>
        <v>#N/A</v>
      </c>
      <c r="CW48" s="6" t="e">
        <f t="shared" si="92"/>
        <v>#N/A</v>
      </c>
      <c r="CY48" s="7" t="e">
        <v>#N/A</v>
      </c>
      <c r="CZ48" s="5" t="e">
        <f t="array" ref="CZ48">Summary_UpperBound</f>
        <v>#N/A</v>
      </c>
      <c r="DA48" s="6" t="e">
        <f>IF(ROUND(CZ48-CY48,0)=0,1/IF(Summary!$B$7="minutes",1,60),CZ48-CY48)</f>
        <v>#N/A</v>
      </c>
    </row>
    <row r="49" spans="2:105" x14ac:dyDescent="0.35">
      <c r="B49" s="14"/>
      <c r="E49" s="12">
        <f t="shared" ca="1" si="93"/>
        <v>44536</v>
      </c>
      <c r="F49" s="7" t="e">
        <f t="shared" si="0"/>
        <v>#N/A</v>
      </c>
      <c r="G49" s="6" t="e">
        <f t="shared" si="1"/>
        <v>#N/A</v>
      </c>
      <c r="H49" s="7" t="e">
        <f t="shared" si="2"/>
        <v>#N/A</v>
      </c>
      <c r="I49" s="6" t="e">
        <f t="shared" si="3"/>
        <v>#N/A</v>
      </c>
      <c r="J49" s="5" t="e">
        <f t="shared" si="4"/>
        <v>#N/A</v>
      </c>
      <c r="K49" s="6" t="e">
        <f t="shared" si="5"/>
        <v>#N/A</v>
      </c>
      <c r="L49" s="7" t="e">
        <f t="shared" si="6"/>
        <v>#N/A</v>
      </c>
      <c r="M49" s="6" t="e">
        <f t="shared" si="7"/>
        <v>#N/A</v>
      </c>
      <c r="N49" s="7" t="e">
        <f t="shared" si="8"/>
        <v>#N/A</v>
      </c>
      <c r="O49" s="6" t="e">
        <f t="shared" si="9"/>
        <v>#N/A</v>
      </c>
      <c r="P49" s="5" t="e">
        <f t="shared" si="10"/>
        <v>#N/A</v>
      </c>
      <c r="Q49" s="6" t="e">
        <f t="shared" si="11"/>
        <v>#N/A</v>
      </c>
      <c r="R49" s="7" t="e">
        <f t="shared" si="12"/>
        <v>#N/A</v>
      </c>
      <c r="S49" s="6" t="e">
        <f t="shared" si="13"/>
        <v>#N/A</v>
      </c>
      <c r="T49" s="7" t="e">
        <f t="shared" si="14"/>
        <v>#N/A</v>
      </c>
      <c r="U49" s="6" t="e">
        <f t="shared" si="15"/>
        <v>#N/A</v>
      </c>
      <c r="V49" s="5" t="e">
        <f t="shared" si="16"/>
        <v>#N/A</v>
      </c>
      <c r="W49" s="6" t="e">
        <f t="shared" si="17"/>
        <v>#N/A</v>
      </c>
      <c r="X49" s="7" t="e">
        <f t="shared" si="18"/>
        <v>#N/A</v>
      </c>
      <c r="Y49" s="6" t="e">
        <f t="shared" si="19"/>
        <v>#N/A</v>
      </c>
      <c r="Z49" s="7" t="e">
        <f t="shared" si="20"/>
        <v>#N/A</v>
      </c>
      <c r="AA49" s="6" t="e">
        <f t="shared" si="21"/>
        <v>#N/A</v>
      </c>
      <c r="AB49" s="5" t="e">
        <f t="shared" si="22"/>
        <v>#N/A</v>
      </c>
      <c r="AC49" s="6" t="e">
        <f t="shared" si="23"/>
        <v>#N/A</v>
      </c>
      <c r="AD49" s="7" t="e">
        <f t="shared" si="24"/>
        <v>#N/A</v>
      </c>
      <c r="AE49" s="6" t="e">
        <f t="shared" si="25"/>
        <v>#N/A</v>
      </c>
      <c r="AF49" s="7" t="e">
        <f t="shared" si="26"/>
        <v>#N/A</v>
      </c>
      <c r="AG49" s="6" t="e">
        <f t="shared" si="27"/>
        <v>#N/A</v>
      </c>
      <c r="AH49" s="5" t="e">
        <f t="shared" si="28"/>
        <v>#N/A</v>
      </c>
      <c r="AI49" s="6" t="e">
        <f t="shared" si="29"/>
        <v>#N/A</v>
      </c>
      <c r="AJ49" s="7" t="e">
        <f t="shared" si="30"/>
        <v>#N/A</v>
      </c>
      <c r="AK49" s="6" t="e">
        <f t="shared" si="31"/>
        <v>#N/A</v>
      </c>
      <c r="AL49" s="7" t="e">
        <f t="shared" si="32"/>
        <v>#N/A</v>
      </c>
      <c r="AM49" s="6" t="e">
        <f t="shared" si="33"/>
        <v>#N/A</v>
      </c>
      <c r="AN49" s="5" t="e">
        <f t="shared" si="34"/>
        <v>#N/A</v>
      </c>
      <c r="AO49" s="6" t="e">
        <f t="shared" si="35"/>
        <v>#N/A</v>
      </c>
      <c r="AP49" s="7" t="e">
        <f t="shared" si="36"/>
        <v>#N/A</v>
      </c>
      <c r="AQ49" s="6" t="e">
        <f t="shared" si="37"/>
        <v>#N/A</v>
      </c>
      <c r="AR49" s="7" t="e">
        <f t="shared" si="38"/>
        <v>#N/A</v>
      </c>
      <c r="AS49" s="6" t="e">
        <f t="shared" si="39"/>
        <v>#N/A</v>
      </c>
      <c r="AT49" s="5" t="e">
        <f t="shared" si="40"/>
        <v>#N/A</v>
      </c>
      <c r="AU49" s="6" t="e">
        <f t="shared" si="41"/>
        <v>#N/A</v>
      </c>
      <c r="AV49" s="7" t="e">
        <f t="shared" si="42"/>
        <v>#N/A</v>
      </c>
      <c r="AW49" s="6" t="e">
        <f t="shared" si="43"/>
        <v>#N/A</v>
      </c>
      <c r="AX49" s="7" t="e">
        <f t="shared" si="44"/>
        <v>#N/A</v>
      </c>
      <c r="AY49" s="6" t="e">
        <f t="shared" si="45"/>
        <v>#N/A</v>
      </c>
      <c r="AZ49" s="5" t="e">
        <f t="shared" si="46"/>
        <v>#N/A</v>
      </c>
      <c r="BA49" s="6" t="e">
        <f t="shared" si="47"/>
        <v>#N/A</v>
      </c>
      <c r="BB49" s="7" t="e">
        <f t="shared" si="48"/>
        <v>#N/A</v>
      </c>
      <c r="BC49" s="6" t="e">
        <f t="shared" si="49"/>
        <v>#N/A</v>
      </c>
      <c r="BD49" s="7" t="e">
        <f t="shared" si="50"/>
        <v>#N/A</v>
      </c>
      <c r="BE49" s="6" t="e">
        <f t="shared" si="51"/>
        <v>#N/A</v>
      </c>
      <c r="BF49" s="5" t="e">
        <f t="shared" si="52"/>
        <v>#N/A</v>
      </c>
      <c r="BG49" s="6" t="e">
        <f t="shared" si="53"/>
        <v>#N/A</v>
      </c>
      <c r="BH49" s="7" t="e">
        <f t="shared" si="54"/>
        <v>#N/A</v>
      </c>
      <c r="BI49" s="6" t="e">
        <f t="shared" si="55"/>
        <v>#N/A</v>
      </c>
      <c r="BJ49" s="7" t="e">
        <f t="shared" si="56"/>
        <v>#N/A</v>
      </c>
      <c r="BK49" s="6" t="e">
        <f t="shared" si="57"/>
        <v>#N/A</v>
      </c>
      <c r="BL49" s="5" t="e">
        <f t="shared" si="58"/>
        <v>#N/A</v>
      </c>
      <c r="BM49" s="6" t="e">
        <f t="shared" si="59"/>
        <v>#N/A</v>
      </c>
      <c r="BN49" s="7" t="e">
        <f t="shared" si="60"/>
        <v>#N/A</v>
      </c>
      <c r="BO49" s="6" t="e">
        <f t="shared" si="61"/>
        <v>#N/A</v>
      </c>
      <c r="BP49" s="7" t="e">
        <f t="shared" si="62"/>
        <v>#N/A</v>
      </c>
      <c r="BQ49" s="6" t="e">
        <f t="shared" si="63"/>
        <v>#N/A</v>
      </c>
      <c r="BR49" s="5" t="e">
        <f t="shared" si="64"/>
        <v>#N/A</v>
      </c>
      <c r="BS49" s="6" t="e">
        <f t="shared" si="65"/>
        <v>#N/A</v>
      </c>
      <c r="BT49" s="7" t="e">
        <f t="shared" si="66"/>
        <v>#N/A</v>
      </c>
      <c r="BU49" s="6" t="e">
        <f t="shared" si="67"/>
        <v>#N/A</v>
      </c>
      <c r="BV49" s="7" t="e">
        <f t="shared" si="68"/>
        <v>#N/A</v>
      </c>
      <c r="BW49" s="6" t="e">
        <f t="shared" si="69"/>
        <v>#N/A</v>
      </c>
      <c r="BX49" s="5" t="e">
        <f t="shared" si="70"/>
        <v>#N/A</v>
      </c>
      <c r="BY49" s="6" t="e">
        <f t="shared" si="71"/>
        <v>#N/A</v>
      </c>
      <c r="BZ49" s="7" t="e">
        <f t="shared" si="72"/>
        <v>#N/A</v>
      </c>
      <c r="CA49" s="6" t="e">
        <f t="shared" si="73"/>
        <v>#N/A</v>
      </c>
      <c r="CB49" s="7" t="e">
        <f t="shared" si="74"/>
        <v>#N/A</v>
      </c>
      <c r="CC49" s="6" t="e">
        <f t="shared" si="75"/>
        <v>#N/A</v>
      </c>
      <c r="CD49" s="5" t="e">
        <f t="shared" si="76"/>
        <v>#N/A</v>
      </c>
      <c r="CE49" s="6" t="e">
        <f t="shared" si="77"/>
        <v>#N/A</v>
      </c>
      <c r="CF49" s="7" t="e">
        <f t="shared" si="78"/>
        <v>#N/A</v>
      </c>
      <c r="CG49" s="6" t="e">
        <f t="shared" si="79"/>
        <v>#N/A</v>
      </c>
      <c r="CH49" s="7" t="e">
        <f t="shared" si="80"/>
        <v>#N/A</v>
      </c>
      <c r="CI49" s="6" t="e">
        <f t="shared" si="81"/>
        <v>#N/A</v>
      </c>
      <c r="CJ49" s="5" t="e">
        <f t="shared" si="82"/>
        <v>#N/A</v>
      </c>
      <c r="CK49" s="6" t="e">
        <f t="shared" si="83"/>
        <v>#N/A</v>
      </c>
      <c r="CL49" s="7" t="e">
        <f t="shared" si="84"/>
        <v>#N/A</v>
      </c>
      <c r="CM49" s="6" t="e">
        <f t="shared" si="85"/>
        <v>#N/A</v>
      </c>
      <c r="CN49" s="7" t="e">
        <f t="shared" si="86"/>
        <v>#N/A</v>
      </c>
      <c r="CO49" s="6" t="e">
        <f t="shared" si="87"/>
        <v>#N/A</v>
      </c>
      <c r="CP49" s="5" t="e">
        <f t="shared" si="88"/>
        <v>#N/A</v>
      </c>
      <c r="CQ49" s="6" t="e">
        <f t="shared" si="89"/>
        <v>#N/A</v>
      </c>
      <c r="CR49" s="7" t="e">
        <f t="shared" si="90"/>
        <v>#N/A</v>
      </c>
      <c r="CS49" s="7" t="e">
        <f t="shared" si="90"/>
        <v>#N/A</v>
      </c>
      <c r="CT49" s="7" t="e">
        <f t="shared" si="90"/>
        <v>#N/A</v>
      </c>
      <c r="CU49" s="7" t="e">
        <f t="shared" si="90"/>
        <v>#N/A</v>
      </c>
      <c r="CV49" s="5" t="e">
        <f t="shared" si="91"/>
        <v>#N/A</v>
      </c>
      <c r="CW49" s="6" t="e">
        <f t="shared" si="92"/>
        <v>#N/A</v>
      </c>
      <c r="CY49" s="7" t="e">
        <v>#N/A</v>
      </c>
      <c r="CZ49" s="5" t="e">
        <f t="array" ref="CZ49">Summary_UpperBound</f>
        <v>#N/A</v>
      </c>
      <c r="DA49" s="6" t="e">
        <f>IF(ROUND(CZ49-CY49,0)=0,1/IF(Summary!$B$7="minutes",1,60),CZ49-CY49)</f>
        <v>#N/A</v>
      </c>
    </row>
    <row r="50" spans="2:105" x14ac:dyDescent="0.35">
      <c r="B50" s="14"/>
      <c r="E50" s="12">
        <f t="shared" ca="1" si="93"/>
        <v>44543</v>
      </c>
      <c r="F50" s="7" t="e">
        <f t="shared" si="0"/>
        <v>#N/A</v>
      </c>
      <c r="G50" s="6" t="e">
        <f t="shared" si="1"/>
        <v>#N/A</v>
      </c>
      <c r="H50" s="7" t="e">
        <f t="shared" si="2"/>
        <v>#N/A</v>
      </c>
      <c r="I50" s="6" t="e">
        <f t="shared" si="3"/>
        <v>#N/A</v>
      </c>
      <c r="J50" s="5" t="e">
        <f t="shared" si="4"/>
        <v>#N/A</v>
      </c>
      <c r="K50" s="6" t="e">
        <f t="shared" si="5"/>
        <v>#N/A</v>
      </c>
      <c r="L50" s="7" t="e">
        <f t="shared" si="6"/>
        <v>#N/A</v>
      </c>
      <c r="M50" s="6" t="e">
        <f t="shared" si="7"/>
        <v>#N/A</v>
      </c>
      <c r="N50" s="7" t="e">
        <f t="shared" si="8"/>
        <v>#N/A</v>
      </c>
      <c r="O50" s="6" t="e">
        <f t="shared" si="9"/>
        <v>#N/A</v>
      </c>
      <c r="P50" s="5" t="e">
        <f t="shared" si="10"/>
        <v>#N/A</v>
      </c>
      <c r="Q50" s="6" t="e">
        <f t="shared" si="11"/>
        <v>#N/A</v>
      </c>
      <c r="R50" s="7" t="e">
        <f t="shared" si="12"/>
        <v>#N/A</v>
      </c>
      <c r="S50" s="6" t="e">
        <f t="shared" si="13"/>
        <v>#N/A</v>
      </c>
      <c r="T50" s="7" t="e">
        <f t="shared" si="14"/>
        <v>#N/A</v>
      </c>
      <c r="U50" s="6" t="e">
        <f t="shared" si="15"/>
        <v>#N/A</v>
      </c>
      <c r="V50" s="5" t="e">
        <f t="shared" si="16"/>
        <v>#N/A</v>
      </c>
      <c r="W50" s="6" t="e">
        <f t="shared" si="17"/>
        <v>#N/A</v>
      </c>
      <c r="X50" s="7" t="e">
        <f t="shared" si="18"/>
        <v>#N/A</v>
      </c>
      <c r="Y50" s="6" t="e">
        <f t="shared" si="19"/>
        <v>#N/A</v>
      </c>
      <c r="Z50" s="7" t="e">
        <f t="shared" si="20"/>
        <v>#N/A</v>
      </c>
      <c r="AA50" s="6" t="e">
        <f t="shared" si="21"/>
        <v>#N/A</v>
      </c>
      <c r="AB50" s="5" t="e">
        <f t="shared" si="22"/>
        <v>#N/A</v>
      </c>
      <c r="AC50" s="6" t="e">
        <f t="shared" si="23"/>
        <v>#N/A</v>
      </c>
      <c r="AD50" s="7" t="e">
        <f t="shared" si="24"/>
        <v>#N/A</v>
      </c>
      <c r="AE50" s="6" t="e">
        <f t="shared" si="25"/>
        <v>#N/A</v>
      </c>
      <c r="AF50" s="7" t="e">
        <f t="shared" si="26"/>
        <v>#N/A</v>
      </c>
      <c r="AG50" s="6" t="e">
        <f t="shared" si="27"/>
        <v>#N/A</v>
      </c>
      <c r="AH50" s="5" t="e">
        <f t="shared" si="28"/>
        <v>#N/A</v>
      </c>
      <c r="AI50" s="6" t="e">
        <f t="shared" si="29"/>
        <v>#N/A</v>
      </c>
      <c r="AJ50" s="7" t="e">
        <f t="shared" si="30"/>
        <v>#N/A</v>
      </c>
      <c r="AK50" s="6" t="e">
        <f t="shared" si="31"/>
        <v>#N/A</v>
      </c>
      <c r="AL50" s="7" t="e">
        <f t="shared" si="32"/>
        <v>#N/A</v>
      </c>
      <c r="AM50" s="6" t="e">
        <f t="shared" si="33"/>
        <v>#N/A</v>
      </c>
      <c r="AN50" s="5" t="e">
        <f t="shared" si="34"/>
        <v>#N/A</v>
      </c>
      <c r="AO50" s="6" t="e">
        <f t="shared" si="35"/>
        <v>#N/A</v>
      </c>
      <c r="AP50" s="7" t="e">
        <f t="shared" si="36"/>
        <v>#N/A</v>
      </c>
      <c r="AQ50" s="6" t="e">
        <f t="shared" si="37"/>
        <v>#N/A</v>
      </c>
      <c r="AR50" s="7" t="e">
        <f t="shared" si="38"/>
        <v>#N/A</v>
      </c>
      <c r="AS50" s="6" t="e">
        <f t="shared" si="39"/>
        <v>#N/A</v>
      </c>
      <c r="AT50" s="5" t="e">
        <f t="shared" si="40"/>
        <v>#N/A</v>
      </c>
      <c r="AU50" s="6" t="e">
        <f t="shared" si="41"/>
        <v>#N/A</v>
      </c>
      <c r="AV50" s="7" t="e">
        <f t="shared" si="42"/>
        <v>#N/A</v>
      </c>
      <c r="AW50" s="6" t="e">
        <f t="shared" si="43"/>
        <v>#N/A</v>
      </c>
      <c r="AX50" s="7" t="e">
        <f t="shared" si="44"/>
        <v>#N/A</v>
      </c>
      <c r="AY50" s="6" t="e">
        <f t="shared" si="45"/>
        <v>#N/A</v>
      </c>
      <c r="AZ50" s="5" t="e">
        <f t="shared" si="46"/>
        <v>#N/A</v>
      </c>
      <c r="BA50" s="6" t="e">
        <f t="shared" si="47"/>
        <v>#N/A</v>
      </c>
      <c r="BB50" s="7" t="e">
        <f t="shared" si="48"/>
        <v>#N/A</v>
      </c>
      <c r="BC50" s="6" t="e">
        <f t="shared" si="49"/>
        <v>#N/A</v>
      </c>
      <c r="BD50" s="7" t="e">
        <f t="shared" si="50"/>
        <v>#N/A</v>
      </c>
      <c r="BE50" s="6" t="e">
        <f t="shared" si="51"/>
        <v>#N/A</v>
      </c>
      <c r="BF50" s="5" t="e">
        <f t="shared" si="52"/>
        <v>#N/A</v>
      </c>
      <c r="BG50" s="6" t="e">
        <f t="shared" si="53"/>
        <v>#N/A</v>
      </c>
      <c r="BH50" s="7" t="e">
        <f t="shared" si="54"/>
        <v>#N/A</v>
      </c>
      <c r="BI50" s="6" t="e">
        <f t="shared" si="55"/>
        <v>#N/A</v>
      </c>
      <c r="BJ50" s="7" t="e">
        <f t="shared" si="56"/>
        <v>#N/A</v>
      </c>
      <c r="BK50" s="6" t="e">
        <f t="shared" si="57"/>
        <v>#N/A</v>
      </c>
      <c r="BL50" s="5" t="e">
        <f t="shared" si="58"/>
        <v>#N/A</v>
      </c>
      <c r="BM50" s="6" t="e">
        <f t="shared" si="59"/>
        <v>#N/A</v>
      </c>
      <c r="BN50" s="7" t="e">
        <f t="shared" si="60"/>
        <v>#N/A</v>
      </c>
      <c r="BO50" s="6" t="e">
        <f t="shared" si="61"/>
        <v>#N/A</v>
      </c>
      <c r="BP50" s="7" t="e">
        <f t="shared" si="62"/>
        <v>#N/A</v>
      </c>
      <c r="BQ50" s="6" t="e">
        <f t="shared" si="63"/>
        <v>#N/A</v>
      </c>
      <c r="BR50" s="5" t="e">
        <f t="shared" si="64"/>
        <v>#N/A</v>
      </c>
      <c r="BS50" s="6" t="e">
        <f t="shared" si="65"/>
        <v>#N/A</v>
      </c>
      <c r="BT50" s="7" t="e">
        <f t="shared" si="66"/>
        <v>#N/A</v>
      </c>
      <c r="BU50" s="6" t="e">
        <f t="shared" si="67"/>
        <v>#N/A</v>
      </c>
      <c r="BV50" s="7" t="e">
        <f t="shared" si="68"/>
        <v>#N/A</v>
      </c>
      <c r="BW50" s="6" t="e">
        <f t="shared" si="69"/>
        <v>#N/A</v>
      </c>
      <c r="BX50" s="5" t="e">
        <f t="shared" si="70"/>
        <v>#N/A</v>
      </c>
      <c r="BY50" s="6" t="e">
        <f t="shared" si="71"/>
        <v>#N/A</v>
      </c>
      <c r="BZ50" s="7" t="e">
        <f t="shared" si="72"/>
        <v>#N/A</v>
      </c>
      <c r="CA50" s="6" t="e">
        <f t="shared" si="73"/>
        <v>#N/A</v>
      </c>
      <c r="CB50" s="7" t="e">
        <f t="shared" si="74"/>
        <v>#N/A</v>
      </c>
      <c r="CC50" s="6" t="e">
        <f t="shared" si="75"/>
        <v>#N/A</v>
      </c>
      <c r="CD50" s="5" t="e">
        <f t="shared" si="76"/>
        <v>#N/A</v>
      </c>
      <c r="CE50" s="6" t="e">
        <f t="shared" si="77"/>
        <v>#N/A</v>
      </c>
      <c r="CF50" s="7" t="e">
        <f t="shared" si="78"/>
        <v>#N/A</v>
      </c>
      <c r="CG50" s="6" t="e">
        <f t="shared" si="79"/>
        <v>#N/A</v>
      </c>
      <c r="CH50" s="7" t="e">
        <f t="shared" si="80"/>
        <v>#N/A</v>
      </c>
      <c r="CI50" s="6" t="e">
        <f t="shared" si="81"/>
        <v>#N/A</v>
      </c>
      <c r="CJ50" s="5" t="e">
        <f t="shared" si="82"/>
        <v>#N/A</v>
      </c>
      <c r="CK50" s="6" t="e">
        <f t="shared" si="83"/>
        <v>#N/A</v>
      </c>
      <c r="CL50" s="7" t="e">
        <f t="shared" si="84"/>
        <v>#N/A</v>
      </c>
      <c r="CM50" s="6" t="e">
        <f t="shared" si="85"/>
        <v>#N/A</v>
      </c>
      <c r="CN50" s="7" t="e">
        <f t="shared" si="86"/>
        <v>#N/A</v>
      </c>
      <c r="CO50" s="6" t="e">
        <f t="shared" si="87"/>
        <v>#N/A</v>
      </c>
      <c r="CP50" s="5" t="e">
        <f t="shared" si="88"/>
        <v>#N/A</v>
      </c>
      <c r="CQ50" s="6" t="e">
        <f t="shared" si="89"/>
        <v>#N/A</v>
      </c>
      <c r="CR50" s="7" t="e">
        <f t="shared" si="90"/>
        <v>#N/A</v>
      </c>
      <c r="CS50" s="7" t="e">
        <f t="shared" si="90"/>
        <v>#N/A</v>
      </c>
      <c r="CT50" s="7" t="e">
        <f t="shared" si="90"/>
        <v>#N/A</v>
      </c>
      <c r="CU50" s="7" t="e">
        <f t="shared" si="90"/>
        <v>#N/A</v>
      </c>
      <c r="CV50" s="5" t="e">
        <f t="shared" si="91"/>
        <v>#N/A</v>
      </c>
      <c r="CW50" s="6" t="e">
        <f t="shared" si="92"/>
        <v>#N/A</v>
      </c>
      <c r="CY50" s="7" t="e">
        <v>#N/A</v>
      </c>
      <c r="CZ50" s="5" t="e">
        <f t="array" ref="CZ50">Summary_UpperBound</f>
        <v>#N/A</v>
      </c>
      <c r="DA50" s="6" t="e">
        <f>IF(ROUND(CZ50-CY50,0)=0,1/IF(Summary!$B$7="minutes",1,60),CZ50-CY50)</f>
        <v>#N/A</v>
      </c>
    </row>
    <row r="51" spans="2:105" x14ac:dyDescent="0.35">
      <c r="B51" s="14"/>
      <c r="E51" s="12">
        <f t="shared" ca="1" si="93"/>
        <v>44550</v>
      </c>
      <c r="F51" s="7" t="e">
        <f t="shared" si="0"/>
        <v>#N/A</v>
      </c>
      <c r="G51" s="6" t="e">
        <f t="shared" si="1"/>
        <v>#N/A</v>
      </c>
      <c r="H51" s="7" t="e">
        <f t="shared" si="2"/>
        <v>#N/A</v>
      </c>
      <c r="I51" s="6" t="e">
        <f t="shared" si="3"/>
        <v>#N/A</v>
      </c>
      <c r="J51" s="5" t="e">
        <f t="shared" si="4"/>
        <v>#N/A</v>
      </c>
      <c r="K51" s="6" t="e">
        <f t="shared" si="5"/>
        <v>#N/A</v>
      </c>
      <c r="L51" s="7" t="e">
        <f t="shared" si="6"/>
        <v>#N/A</v>
      </c>
      <c r="M51" s="6" t="e">
        <f t="shared" si="7"/>
        <v>#N/A</v>
      </c>
      <c r="N51" s="7" t="e">
        <f t="shared" si="8"/>
        <v>#N/A</v>
      </c>
      <c r="O51" s="6" t="e">
        <f t="shared" si="9"/>
        <v>#N/A</v>
      </c>
      <c r="P51" s="5" t="e">
        <f t="shared" si="10"/>
        <v>#N/A</v>
      </c>
      <c r="Q51" s="6" t="e">
        <f t="shared" si="11"/>
        <v>#N/A</v>
      </c>
      <c r="R51" s="7" t="e">
        <f t="shared" si="12"/>
        <v>#N/A</v>
      </c>
      <c r="S51" s="6" t="e">
        <f t="shared" si="13"/>
        <v>#N/A</v>
      </c>
      <c r="T51" s="7" t="e">
        <f t="shared" si="14"/>
        <v>#N/A</v>
      </c>
      <c r="U51" s="6" t="e">
        <f t="shared" si="15"/>
        <v>#N/A</v>
      </c>
      <c r="V51" s="5" t="e">
        <f t="shared" si="16"/>
        <v>#N/A</v>
      </c>
      <c r="W51" s="6" t="e">
        <f t="shared" si="17"/>
        <v>#N/A</v>
      </c>
      <c r="X51" s="7" t="e">
        <f t="shared" si="18"/>
        <v>#N/A</v>
      </c>
      <c r="Y51" s="6" t="e">
        <f t="shared" si="19"/>
        <v>#N/A</v>
      </c>
      <c r="Z51" s="7" t="e">
        <f t="shared" si="20"/>
        <v>#N/A</v>
      </c>
      <c r="AA51" s="6" t="e">
        <f t="shared" si="21"/>
        <v>#N/A</v>
      </c>
      <c r="AB51" s="5" t="e">
        <f t="shared" si="22"/>
        <v>#N/A</v>
      </c>
      <c r="AC51" s="6" t="e">
        <f t="shared" si="23"/>
        <v>#N/A</v>
      </c>
      <c r="AD51" s="7" t="e">
        <f t="shared" si="24"/>
        <v>#N/A</v>
      </c>
      <c r="AE51" s="6" t="e">
        <f t="shared" si="25"/>
        <v>#N/A</v>
      </c>
      <c r="AF51" s="7" t="e">
        <f t="shared" si="26"/>
        <v>#N/A</v>
      </c>
      <c r="AG51" s="6" t="e">
        <f t="shared" si="27"/>
        <v>#N/A</v>
      </c>
      <c r="AH51" s="5" t="e">
        <f t="shared" si="28"/>
        <v>#N/A</v>
      </c>
      <c r="AI51" s="6" t="e">
        <f t="shared" si="29"/>
        <v>#N/A</v>
      </c>
      <c r="AJ51" s="7" t="e">
        <f t="shared" si="30"/>
        <v>#N/A</v>
      </c>
      <c r="AK51" s="6" t="e">
        <f t="shared" si="31"/>
        <v>#N/A</v>
      </c>
      <c r="AL51" s="7" t="e">
        <f t="shared" si="32"/>
        <v>#N/A</v>
      </c>
      <c r="AM51" s="6" t="e">
        <f t="shared" si="33"/>
        <v>#N/A</v>
      </c>
      <c r="AN51" s="5" t="e">
        <f t="shared" si="34"/>
        <v>#N/A</v>
      </c>
      <c r="AO51" s="6" t="e">
        <f t="shared" si="35"/>
        <v>#N/A</v>
      </c>
      <c r="AP51" s="7" t="e">
        <f t="shared" si="36"/>
        <v>#N/A</v>
      </c>
      <c r="AQ51" s="6" t="e">
        <f t="shared" si="37"/>
        <v>#N/A</v>
      </c>
      <c r="AR51" s="7" t="e">
        <f t="shared" si="38"/>
        <v>#N/A</v>
      </c>
      <c r="AS51" s="6" t="e">
        <f t="shared" si="39"/>
        <v>#N/A</v>
      </c>
      <c r="AT51" s="5" t="e">
        <f t="shared" si="40"/>
        <v>#N/A</v>
      </c>
      <c r="AU51" s="6" t="e">
        <f t="shared" si="41"/>
        <v>#N/A</v>
      </c>
      <c r="AV51" s="7" t="e">
        <f t="shared" si="42"/>
        <v>#N/A</v>
      </c>
      <c r="AW51" s="6" t="e">
        <f t="shared" si="43"/>
        <v>#N/A</v>
      </c>
      <c r="AX51" s="7" t="e">
        <f t="shared" si="44"/>
        <v>#N/A</v>
      </c>
      <c r="AY51" s="6" t="e">
        <f t="shared" si="45"/>
        <v>#N/A</v>
      </c>
      <c r="AZ51" s="5" t="e">
        <f t="shared" si="46"/>
        <v>#N/A</v>
      </c>
      <c r="BA51" s="6" t="e">
        <f t="shared" si="47"/>
        <v>#N/A</v>
      </c>
      <c r="BB51" s="7" t="e">
        <f t="shared" si="48"/>
        <v>#N/A</v>
      </c>
      <c r="BC51" s="6" t="e">
        <f t="shared" si="49"/>
        <v>#N/A</v>
      </c>
      <c r="BD51" s="7" t="e">
        <f t="shared" si="50"/>
        <v>#N/A</v>
      </c>
      <c r="BE51" s="6" t="e">
        <f t="shared" si="51"/>
        <v>#N/A</v>
      </c>
      <c r="BF51" s="5" t="e">
        <f t="shared" si="52"/>
        <v>#N/A</v>
      </c>
      <c r="BG51" s="6" t="e">
        <f t="shared" si="53"/>
        <v>#N/A</v>
      </c>
      <c r="BH51" s="7" t="e">
        <f t="shared" si="54"/>
        <v>#N/A</v>
      </c>
      <c r="BI51" s="6" t="e">
        <f t="shared" si="55"/>
        <v>#N/A</v>
      </c>
      <c r="BJ51" s="7" t="e">
        <f t="shared" si="56"/>
        <v>#N/A</v>
      </c>
      <c r="BK51" s="6" t="e">
        <f t="shared" si="57"/>
        <v>#N/A</v>
      </c>
      <c r="BL51" s="5" t="e">
        <f t="shared" si="58"/>
        <v>#N/A</v>
      </c>
      <c r="BM51" s="6" t="e">
        <f t="shared" si="59"/>
        <v>#N/A</v>
      </c>
      <c r="BN51" s="7" t="e">
        <f t="shared" si="60"/>
        <v>#N/A</v>
      </c>
      <c r="BO51" s="6" t="e">
        <f t="shared" si="61"/>
        <v>#N/A</v>
      </c>
      <c r="BP51" s="7" t="e">
        <f t="shared" si="62"/>
        <v>#N/A</v>
      </c>
      <c r="BQ51" s="6" t="e">
        <f t="shared" si="63"/>
        <v>#N/A</v>
      </c>
      <c r="BR51" s="5" t="e">
        <f t="shared" si="64"/>
        <v>#N/A</v>
      </c>
      <c r="BS51" s="6" t="e">
        <f t="shared" si="65"/>
        <v>#N/A</v>
      </c>
      <c r="BT51" s="7" t="e">
        <f t="shared" si="66"/>
        <v>#N/A</v>
      </c>
      <c r="BU51" s="6" t="e">
        <f t="shared" si="67"/>
        <v>#N/A</v>
      </c>
      <c r="BV51" s="7" t="e">
        <f t="shared" si="68"/>
        <v>#N/A</v>
      </c>
      <c r="BW51" s="6" t="e">
        <f t="shared" si="69"/>
        <v>#N/A</v>
      </c>
      <c r="BX51" s="5" t="e">
        <f t="shared" si="70"/>
        <v>#N/A</v>
      </c>
      <c r="BY51" s="6" t="e">
        <f t="shared" si="71"/>
        <v>#N/A</v>
      </c>
      <c r="BZ51" s="7" t="e">
        <f t="shared" si="72"/>
        <v>#N/A</v>
      </c>
      <c r="CA51" s="6" t="e">
        <f t="shared" si="73"/>
        <v>#N/A</v>
      </c>
      <c r="CB51" s="7" t="e">
        <f t="shared" si="74"/>
        <v>#N/A</v>
      </c>
      <c r="CC51" s="6" t="e">
        <f t="shared" si="75"/>
        <v>#N/A</v>
      </c>
      <c r="CD51" s="5" t="e">
        <f t="shared" si="76"/>
        <v>#N/A</v>
      </c>
      <c r="CE51" s="6" t="e">
        <f t="shared" si="77"/>
        <v>#N/A</v>
      </c>
      <c r="CF51" s="7" t="e">
        <f t="shared" si="78"/>
        <v>#N/A</v>
      </c>
      <c r="CG51" s="6" t="e">
        <f t="shared" si="79"/>
        <v>#N/A</v>
      </c>
      <c r="CH51" s="7" t="e">
        <f t="shared" si="80"/>
        <v>#N/A</v>
      </c>
      <c r="CI51" s="6" t="e">
        <f t="shared" si="81"/>
        <v>#N/A</v>
      </c>
      <c r="CJ51" s="5" t="e">
        <f t="shared" si="82"/>
        <v>#N/A</v>
      </c>
      <c r="CK51" s="6" t="e">
        <f t="shared" si="83"/>
        <v>#N/A</v>
      </c>
      <c r="CL51" s="7" t="e">
        <f t="shared" si="84"/>
        <v>#N/A</v>
      </c>
      <c r="CM51" s="6" t="e">
        <f t="shared" si="85"/>
        <v>#N/A</v>
      </c>
      <c r="CN51" s="7" t="e">
        <f t="shared" si="86"/>
        <v>#N/A</v>
      </c>
      <c r="CO51" s="6" t="e">
        <f t="shared" si="87"/>
        <v>#N/A</v>
      </c>
      <c r="CP51" s="5" t="e">
        <f t="shared" si="88"/>
        <v>#N/A</v>
      </c>
      <c r="CQ51" s="6" t="e">
        <f t="shared" si="89"/>
        <v>#N/A</v>
      </c>
      <c r="CR51" s="7" t="e">
        <f t="shared" si="90"/>
        <v>#N/A</v>
      </c>
      <c r="CS51" s="7" t="e">
        <f t="shared" si="90"/>
        <v>#N/A</v>
      </c>
      <c r="CT51" s="7" t="e">
        <f t="shared" si="90"/>
        <v>#N/A</v>
      </c>
      <c r="CU51" s="7" t="e">
        <f t="shared" si="90"/>
        <v>#N/A</v>
      </c>
      <c r="CV51" s="5" t="e">
        <f t="shared" si="91"/>
        <v>#N/A</v>
      </c>
      <c r="CW51" s="6" t="e">
        <f t="shared" si="92"/>
        <v>#N/A</v>
      </c>
      <c r="CY51" s="7" t="e">
        <v>#N/A</v>
      </c>
      <c r="CZ51" s="5" t="e">
        <f t="array" ref="CZ51">Summary_UpperBound</f>
        <v>#N/A</v>
      </c>
      <c r="DA51" s="6" t="e">
        <f>IF(ROUND(CZ51-CY51,0)=0,1/IF(Summary!$B$7="minutes",1,60),CZ51-CY51)</f>
        <v>#N/A</v>
      </c>
    </row>
    <row r="52" spans="2:105" x14ac:dyDescent="0.35">
      <c r="B52" s="14"/>
      <c r="E52" s="12">
        <f t="shared" ca="1" si="93"/>
        <v>44557</v>
      </c>
      <c r="F52" s="7" t="e">
        <f t="shared" si="0"/>
        <v>#N/A</v>
      </c>
      <c r="G52" s="6" t="e">
        <f t="shared" si="1"/>
        <v>#N/A</v>
      </c>
      <c r="H52" s="7" t="e">
        <f t="shared" si="2"/>
        <v>#N/A</v>
      </c>
      <c r="I52" s="6" t="e">
        <f t="shared" si="3"/>
        <v>#N/A</v>
      </c>
      <c r="J52" s="5" t="e">
        <f t="shared" si="4"/>
        <v>#N/A</v>
      </c>
      <c r="K52" s="6" t="e">
        <f t="shared" si="5"/>
        <v>#N/A</v>
      </c>
      <c r="L52" s="7" t="e">
        <f t="shared" si="6"/>
        <v>#N/A</v>
      </c>
      <c r="M52" s="6" t="e">
        <f t="shared" si="7"/>
        <v>#N/A</v>
      </c>
      <c r="N52" s="7" t="e">
        <f t="shared" si="8"/>
        <v>#N/A</v>
      </c>
      <c r="O52" s="6" t="e">
        <f t="shared" si="9"/>
        <v>#N/A</v>
      </c>
      <c r="P52" s="5" t="e">
        <f t="shared" si="10"/>
        <v>#N/A</v>
      </c>
      <c r="Q52" s="6" t="e">
        <f t="shared" si="11"/>
        <v>#N/A</v>
      </c>
      <c r="R52" s="7" t="e">
        <f t="shared" si="12"/>
        <v>#N/A</v>
      </c>
      <c r="S52" s="6" t="e">
        <f t="shared" si="13"/>
        <v>#N/A</v>
      </c>
      <c r="T52" s="7" t="e">
        <f t="shared" si="14"/>
        <v>#N/A</v>
      </c>
      <c r="U52" s="6" t="e">
        <f t="shared" si="15"/>
        <v>#N/A</v>
      </c>
      <c r="V52" s="5" t="e">
        <f t="shared" si="16"/>
        <v>#N/A</v>
      </c>
      <c r="W52" s="6" t="e">
        <f t="shared" si="17"/>
        <v>#N/A</v>
      </c>
      <c r="X52" s="7" t="e">
        <f t="shared" si="18"/>
        <v>#N/A</v>
      </c>
      <c r="Y52" s="6" t="e">
        <f t="shared" si="19"/>
        <v>#N/A</v>
      </c>
      <c r="Z52" s="7" t="e">
        <f t="shared" si="20"/>
        <v>#N/A</v>
      </c>
      <c r="AA52" s="6" t="e">
        <f t="shared" si="21"/>
        <v>#N/A</v>
      </c>
      <c r="AB52" s="5" t="e">
        <f t="shared" si="22"/>
        <v>#N/A</v>
      </c>
      <c r="AC52" s="6" t="e">
        <f t="shared" si="23"/>
        <v>#N/A</v>
      </c>
      <c r="AD52" s="7" t="e">
        <f t="shared" si="24"/>
        <v>#N/A</v>
      </c>
      <c r="AE52" s="6" t="e">
        <f t="shared" si="25"/>
        <v>#N/A</v>
      </c>
      <c r="AF52" s="7" t="e">
        <f t="shared" si="26"/>
        <v>#N/A</v>
      </c>
      <c r="AG52" s="6" t="e">
        <f t="shared" si="27"/>
        <v>#N/A</v>
      </c>
      <c r="AH52" s="5" t="e">
        <f t="shared" si="28"/>
        <v>#N/A</v>
      </c>
      <c r="AI52" s="6" t="e">
        <f t="shared" si="29"/>
        <v>#N/A</v>
      </c>
      <c r="AJ52" s="7" t="e">
        <f t="shared" si="30"/>
        <v>#N/A</v>
      </c>
      <c r="AK52" s="6" t="e">
        <f t="shared" si="31"/>
        <v>#N/A</v>
      </c>
      <c r="AL52" s="7" t="e">
        <f t="shared" si="32"/>
        <v>#N/A</v>
      </c>
      <c r="AM52" s="6" t="e">
        <f t="shared" si="33"/>
        <v>#N/A</v>
      </c>
      <c r="AN52" s="5" t="e">
        <f t="shared" si="34"/>
        <v>#N/A</v>
      </c>
      <c r="AO52" s="6" t="e">
        <f t="shared" si="35"/>
        <v>#N/A</v>
      </c>
      <c r="AP52" s="7" t="e">
        <f t="shared" si="36"/>
        <v>#N/A</v>
      </c>
      <c r="AQ52" s="6" t="e">
        <f t="shared" si="37"/>
        <v>#N/A</v>
      </c>
      <c r="AR52" s="7" t="e">
        <f t="shared" si="38"/>
        <v>#N/A</v>
      </c>
      <c r="AS52" s="6" t="e">
        <f t="shared" si="39"/>
        <v>#N/A</v>
      </c>
      <c r="AT52" s="5" t="e">
        <f t="shared" si="40"/>
        <v>#N/A</v>
      </c>
      <c r="AU52" s="6" t="e">
        <f t="shared" si="41"/>
        <v>#N/A</v>
      </c>
      <c r="AV52" s="7" t="e">
        <f t="shared" si="42"/>
        <v>#N/A</v>
      </c>
      <c r="AW52" s="6" t="e">
        <f t="shared" si="43"/>
        <v>#N/A</v>
      </c>
      <c r="AX52" s="7" t="e">
        <f t="shared" si="44"/>
        <v>#N/A</v>
      </c>
      <c r="AY52" s="6" t="e">
        <f t="shared" si="45"/>
        <v>#N/A</v>
      </c>
      <c r="AZ52" s="5" t="e">
        <f t="shared" si="46"/>
        <v>#N/A</v>
      </c>
      <c r="BA52" s="6" t="e">
        <f t="shared" si="47"/>
        <v>#N/A</v>
      </c>
      <c r="BB52" s="7" t="e">
        <f t="shared" si="48"/>
        <v>#N/A</v>
      </c>
      <c r="BC52" s="6" t="e">
        <f t="shared" si="49"/>
        <v>#N/A</v>
      </c>
      <c r="BD52" s="7" t="e">
        <f t="shared" si="50"/>
        <v>#N/A</v>
      </c>
      <c r="BE52" s="6" t="e">
        <f t="shared" si="51"/>
        <v>#N/A</v>
      </c>
      <c r="BF52" s="5" t="e">
        <f t="shared" si="52"/>
        <v>#N/A</v>
      </c>
      <c r="BG52" s="6" t="e">
        <f t="shared" si="53"/>
        <v>#N/A</v>
      </c>
      <c r="BH52" s="7" t="e">
        <f t="shared" si="54"/>
        <v>#N/A</v>
      </c>
      <c r="BI52" s="6" t="e">
        <f t="shared" si="55"/>
        <v>#N/A</v>
      </c>
      <c r="BJ52" s="7" t="e">
        <f t="shared" si="56"/>
        <v>#N/A</v>
      </c>
      <c r="BK52" s="6" t="e">
        <f t="shared" si="57"/>
        <v>#N/A</v>
      </c>
      <c r="BL52" s="5" t="e">
        <f t="shared" si="58"/>
        <v>#N/A</v>
      </c>
      <c r="BM52" s="6" t="e">
        <f t="shared" si="59"/>
        <v>#N/A</v>
      </c>
      <c r="BN52" s="7" t="e">
        <f t="shared" si="60"/>
        <v>#N/A</v>
      </c>
      <c r="BO52" s="6" t="e">
        <f t="shared" si="61"/>
        <v>#N/A</v>
      </c>
      <c r="BP52" s="7" t="e">
        <f t="shared" si="62"/>
        <v>#N/A</v>
      </c>
      <c r="BQ52" s="6" t="e">
        <f t="shared" si="63"/>
        <v>#N/A</v>
      </c>
      <c r="BR52" s="5" t="e">
        <f t="shared" si="64"/>
        <v>#N/A</v>
      </c>
      <c r="BS52" s="6" t="e">
        <f t="shared" si="65"/>
        <v>#N/A</v>
      </c>
      <c r="BT52" s="7" t="e">
        <f t="shared" si="66"/>
        <v>#N/A</v>
      </c>
      <c r="BU52" s="6" t="e">
        <f t="shared" si="67"/>
        <v>#N/A</v>
      </c>
      <c r="BV52" s="7" t="e">
        <f t="shared" si="68"/>
        <v>#N/A</v>
      </c>
      <c r="BW52" s="6" t="e">
        <f t="shared" si="69"/>
        <v>#N/A</v>
      </c>
      <c r="BX52" s="5" t="e">
        <f t="shared" si="70"/>
        <v>#N/A</v>
      </c>
      <c r="BY52" s="6" t="e">
        <f t="shared" si="71"/>
        <v>#N/A</v>
      </c>
      <c r="BZ52" s="7" t="e">
        <f t="shared" si="72"/>
        <v>#N/A</v>
      </c>
      <c r="CA52" s="6" t="e">
        <f t="shared" si="73"/>
        <v>#N/A</v>
      </c>
      <c r="CB52" s="7" t="e">
        <f t="shared" si="74"/>
        <v>#N/A</v>
      </c>
      <c r="CC52" s="6" t="e">
        <f t="shared" si="75"/>
        <v>#N/A</v>
      </c>
      <c r="CD52" s="5" t="e">
        <f t="shared" si="76"/>
        <v>#N/A</v>
      </c>
      <c r="CE52" s="6" t="e">
        <f t="shared" si="77"/>
        <v>#N/A</v>
      </c>
      <c r="CF52" s="7" t="e">
        <f t="shared" si="78"/>
        <v>#N/A</v>
      </c>
      <c r="CG52" s="6" t="e">
        <f t="shared" si="79"/>
        <v>#N/A</v>
      </c>
      <c r="CH52" s="7" t="e">
        <f t="shared" si="80"/>
        <v>#N/A</v>
      </c>
      <c r="CI52" s="6" t="e">
        <f t="shared" si="81"/>
        <v>#N/A</v>
      </c>
      <c r="CJ52" s="5" t="e">
        <f t="shared" si="82"/>
        <v>#N/A</v>
      </c>
      <c r="CK52" s="6" t="e">
        <f t="shared" si="83"/>
        <v>#N/A</v>
      </c>
      <c r="CL52" s="7" t="e">
        <f t="shared" si="84"/>
        <v>#N/A</v>
      </c>
      <c r="CM52" s="6" t="e">
        <f t="shared" si="85"/>
        <v>#N/A</v>
      </c>
      <c r="CN52" s="7" t="e">
        <f t="shared" si="86"/>
        <v>#N/A</v>
      </c>
      <c r="CO52" s="6" t="e">
        <f t="shared" si="87"/>
        <v>#N/A</v>
      </c>
      <c r="CP52" s="5" t="e">
        <f t="shared" si="88"/>
        <v>#N/A</v>
      </c>
      <c r="CQ52" s="6" t="e">
        <f t="shared" si="89"/>
        <v>#N/A</v>
      </c>
      <c r="CR52" s="7" t="e">
        <f t="shared" si="90"/>
        <v>#N/A</v>
      </c>
      <c r="CS52" s="7" t="e">
        <f t="shared" si="90"/>
        <v>#N/A</v>
      </c>
      <c r="CT52" s="7" t="e">
        <f t="shared" si="90"/>
        <v>#N/A</v>
      </c>
      <c r="CU52" s="7" t="e">
        <f t="shared" si="90"/>
        <v>#N/A</v>
      </c>
      <c r="CV52" s="5" t="e">
        <f t="shared" si="91"/>
        <v>#N/A</v>
      </c>
      <c r="CW52" s="6" t="e">
        <f t="shared" si="92"/>
        <v>#N/A</v>
      </c>
      <c r="CY52" s="7" t="e">
        <v>#N/A</v>
      </c>
      <c r="CZ52" s="5" t="e">
        <f t="array" ref="CZ52">Summary_UpperBound</f>
        <v>#N/A</v>
      </c>
      <c r="DA52" s="6" t="e">
        <f>IF(ROUND(CZ52-CY52,0)=0,1/IF(Summary!$B$7="minutes",1,60),CZ52-CY52)</f>
        <v>#N/A</v>
      </c>
    </row>
    <row r="53" spans="2:105" x14ac:dyDescent="0.35">
      <c r="B53" s="14"/>
      <c r="E53" s="12">
        <f t="shared" ca="1" si="93"/>
        <v>44564</v>
      </c>
      <c r="F53" s="7" t="e">
        <f t="shared" si="0"/>
        <v>#N/A</v>
      </c>
      <c r="G53" s="6" t="e">
        <f t="shared" si="1"/>
        <v>#N/A</v>
      </c>
      <c r="H53" s="7" t="e">
        <f t="shared" si="2"/>
        <v>#N/A</v>
      </c>
      <c r="I53" s="6" t="e">
        <f t="shared" si="3"/>
        <v>#N/A</v>
      </c>
      <c r="J53" s="5" t="e">
        <f t="shared" si="4"/>
        <v>#N/A</v>
      </c>
      <c r="K53" s="6" t="e">
        <f t="shared" si="5"/>
        <v>#N/A</v>
      </c>
      <c r="L53" s="7" t="e">
        <f t="shared" si="6"/>
        <v>#N/A</v>
      </c>
      <c r="M53" s="6" t="e">
        <f t="shared" si="7"/>
        <v>#N/A</v>
      </c>
      <c r="N53" s="7" t="e">
        <f t="shared" si="8"/>
        <v>#N/A</v>
      </c>
      <c r="O53" s="6" t="e">
        <f t="shared" si="9"/>
        <v>#N/A</v>
      </c>
      <c r="P53" s="5" t="e">
        <f t="shared" si="10"/>
        <v>#N/A</v>
      </c>
      <c r="Q53" s="6" t="e">
        <f t="shared" si="11"/>
        <v>#N/A</v>
      </c>
      <c r="R53" s="7" t="e">
        <f t="shared" si="12"/>
        <v>#N/A</v>
      </c>
      <c r="S53" s="6" t="e">
        <f t="shared" si="13"/>
        <v>#N/A</v>
      </c>
      <c r="T53" s="7" t="e">
        <f t="shared" si="14"/>
        <v>#N/A</v>
      </c>
      <c r="U53" s="6" t="e">
        <f t="shared" si="15"/>
        <v>#N/A</v>
      </c>
      <c r="V53" s="5" t="e">
        <f t="shared" si="16"/>
        <v>#N/A</v>
      </c>
      <c r="W53" s="6" t="e">
        <f t="shared" si="17"/>
        <v>#N/A</v>
      </c>
      <c r="X53" s="7" t="e">
        <f t="shared" si="18"/>
        <v>#N/A</v>
      </c>
      <c r="Y53" s="6" t="e">
        <f t="shared" si="19"/>
        <v>#N/A</v>
      </c>
      <c r="Z53" s="7" t="e">
        <f t="shared" si="20"/>
        <v>#N/A</v>
      </c>
      <c r="AA53" s="6" t="e">
        <f t="shared" si="21"/>
        <v>#N/A</v>
      </c>
      <c r="AB53" s="5" t="e">
        <f t="shared" si="22"/>
        <v>#N/A</v>
      </c>
      <c r="AC53" s="6" t="e">
        <f t="shared" si="23"/>
        <v>#N/A</v>
      </c>
      <c r="AD53" s="7" t="e">
        <f t="shared" si="24"/>
        <v>#N/A</v>
      </c>
      <c r="AE53" s="6" t="e">
        <f t="shared" si="25"/>
        <v>#N/A</v>
      </c>
      <c r="AF53" s="7" t="e">
        <f t="shared" si="26"/>
        <v>#N/A</v>
      </c>
      <c r="AG53" s="6" t="e">
        <f t="shared" si="27"/>
        <v>#N/A</v>
      </c>
      <c r="AH53" s="5" t="e">
        <f t="shared" si="28"/>
        <v>#N/A</v>
      </c>
      <c r="AI53" s="6" t="e">
        <f t="shared" si="29"/>
        <v>#N/A</v>
      </c>
      <c r="AJ53" s="7" t="e">
        <f t="shared" si="30"/>
        <v>#N/A</v>
      </c>
      <c r="AK53" s="6" t="e">
        <f t="shared" si="31"/>
        <v>#N/A</v>
      </c>
      <c r="AL53" s="7" t="e">
        <f t="shared" si="32"/>
        <v>#N/A</v>
      </c>
      <c r="AM53" s="6" t="e">
        <f t="shared" si="33"/>
        <v>#N/A</v>
      </c>
      <c r="AN53" s="5" t="e">
        <f t="shared" si="34"/>
        <v>#N/A</v>
      </c>
      <c r="AO53" s="6" t="e">
        <f t="shared" si="35"/>
        <v>#N/A</v>
      </c>
      <c r="AP53" s="7" t="e">
        <f t="shared" si="36"/>
        <v>#N/A</v>
      </c>
      <c r="AQ53" s="6" t="e">
        <f t="shared" si="37"/>
        <v>#N/A</v>
      </c>
      <c r="AR53" s="7" t="e">
        <f t="shared" si="38"/>
        <v>#N/A</v>
      </c>
      <c r="AS53" s="6" t="e">
        <f t="shared" si="39"/>
        <v>#N/A</v>
      </c>
      <c r="AT53" s="5" t="e">
        <f t="shared" si="40"/>
        <v>#N/A</v>
      </c>
      <c r="AU53" s="6" t="e">
        <f t="shared" si="41"/>
        <v>#N/A</v>
      </c>
      <c r="AV53" s="7" t="e">
        <f t="shared" si="42"/>
        <v>#N/A</v>
      </c>
      <c r="AW53" s="6" t="e">
        <f t="shared" si="43"/>
        <v>#N/A</v>
      </c>
      <c r="AX53" s="7" t="e">
        <f t="shared" si="44"/>
        <v>#N/A</v>
      </c>
      <c r="AY53" s="6" t="e">
        <f t="shared" si="45"/>
        <v>#N/A</v>
      </c>
      <c r="AZ53" s="5" t="e">
        <f t="shared" si="46"/>
        <v>#N/A</v>
      </c>
      <c r="BA53" s="6" t="e">
        <f t="shared" si="47"/>
        <v>#N/A</v>
      </c>
      <c r="BB53" s="7" t="e">
        <f t="shared" si="48"/>
        <v>#N/A</v>
      </c>
      <c r="BC53" s="6" t="e">
        <f t="shared" si="49"/>
        <v>#N/A</v>
      </c>
      <c r="BD53" s="7" t="e">
        <f t="shared" si="50"/>
        <v>#N/A</v>
      </c>
      <c r="BE53" s="6" t="e">
        <f t="shared" si="51"/>
        <v>#N/A</v>
      </c>
      <c r="BF53" s="5" t="e">
        <f t="shared" si="52"/>
        <v>#N/A</v>
      </c>
      <c r="BG53" s="6" t="e">
        <f t="shared" si="53"/>
        <v>#N/A</v>
      </c>
      <c r="BH53" s="7" t="e">
        <f t="shared" si="54"/>
        <v>#N/A</v>
      </c>
      <c r="BI53" s="6" t="e">
        <f t="shared" si="55"/>
        <v>#N/A</v>
      </c>
      <c r="BJ53" s="7" t="e">
        <f t="shared" si="56"/>
        <v>#N/A</v>
      </c>
      <c r="BK53" s="6" t="e">
        <f t="shared" si="57"/>
        <v>#N/A</v>
      </c>
      <c r="BL53" s="5" t="e">
        <f t="shared" si="58"/>
        <v>#N/A</v>
      </c>
      <c r="BM53" s="6" t="e">
        <f t="shared" si="59"/>
        <v>#N/A</v>
      </c>
      <c r="BN53" s="7" t="e">
        <f t="shared" si="60"/>
        <v>#N/A</v>
      </c>
      <c r="BO53" s="6" t="e">
        <f t="shared" si="61"/>
        <v>#N/A</v>
      </c>
      <c r="BP53" s="7" t="e">
        <f t="shared" si="62"/>
        <v>#N/A</v>
      </c>
      <c r="BQ53" s="6" t="e">
        <f t="shared" si="63"/>
        <v>#N/A</v>
      </c>
      <c r="BR53" s="5" t="e">
        <f t="shared" si="64"/>
        <v>#N/A</v>
      </c>
      <c r="BS53" s="6" t="e">
        <f t="shared" si="65"/>
        <v>#N/A</v>
      </c>
      <c r="BT53" s="7" t="e">
        <f t="shared" si="66"/>
        <v>#N/A</v>
      </c>
      <c r="BU53" s="6" t="e">
        <f t="shared" si="67"/>
        <v>#N/A</v>
      </c>
      <c r="BV53" s="7" t="e">
        <f t="shared" si="68"/>
        <v>#N/A</v>
      </c>
      <c r="BW53" s="6" t="e">
        <f t="shared" si="69"/>
        <v>#N/A</v>
      </c>
      <c r="BX53" s="5" t="e">
        <f t="shared" si="70"/>
        <v>#N/A</v>
      </c>
      <c r="BY53" s="6" t="e">
        <f t="shared" si="71"/>
        <v>#N/A</v>
      </c>
      <c r="BZ53" s="7" t="e">
        <f t="shared" si="72"/>
        <v>#N/A</v>
      </c>
      <c r="CA53" s="6" t="e">
        <f t="shared" si="73"/>
        <v>#N/A</v>
      </c>
      <c r="CB53" s="7" t="e">
        <f t="shared" si="74"/>
        <v>#N/A</v>
      </c>
      <c r="CC53" s="6" t="e">
        <f t="shared" si="75"/>
        <v>#N/A</v>
      </c>
      <c r="CD53" s="5" t="e">
        <f t="shared" si="76"/>
        <v>#N/A</v>
      </c>
      <c r="CE53" s="6" t="e">
        <f t="shared" si="77"/>
        <v>#N/A</v>
      </c>
      <c r="CF53" s="7" t="e">
        <f t="shared" si="78"/>
        <v>#N/A</v>
      </c>
      <c r="CG53" s="6" t="e">
        <f t="shared" si="79"/>
        <v>#N/A</v>
      </c>
      <c r="CH53" s="7" t="e">
        <f t="shared" si="80"/>
        <v>#N/A</v>
      </c>
      <c r="CI53" s="6" t="e">
        <f t="shared" si="81"/>
        <v>#N/A</v>
      </c>
      <c r="CJ53" s="5" t="e">
        <f t="shared" si="82"/>
        <v>#N/A</v>
      </c>
      <c r="CK53" s="6" t="e">
        <f t="shared" si="83"/>
        <v>#N/A</v>
      </c>
      <c r="CL53" s="7" t="e">
        <f t="shared" si="84"/>
        <v>#N/A</v>
      </c>
      <c r="CM53" s="6" t="e">
        <f t="shared" si="85"/>
        <v>#N/A</v>
      </c>
      <c r="CN53" s="7" t="e">
        <f t="shared" si="86"/>
        <v>#N/A</v>
      </c>
      <c r="CO53" s="6" t="e">
        <f t="shared" si="87"/>
        <v>#N/A</v>
      </c>
      <c r="CP53" s="5" t="e">
        <f t="shared" si="88"/>
        <v>#N/A</v>
      </c>
      <c r="CQ53" s="6" t="e">
        <f t="shared" si="89"/>
        <v>#N/A</v>
      </c>
      <c r="CR53" s="7" t="e">
        <f t="shared" si="90"/>
        <v>#N/A</v>
      </c>
      <c r="CS53" s="7" t="e">
        <f t="shared" si="90"/>
        <v>#N/A</v>
      </c>
      <c r="CT53" s="7" t="e">
        <f t="shared" si="90"/>
        <v>#N/A</v>
      </c>
      <c r="CU53" s="7" t="e">
        <f t="shared" si="90"/>
        <v>#N/A</v>
      </c>
      <c r="CV53" s="5" t="e">
        <f t="shared" si="91"/>
        <v>#N/A</v>
      </c>
      <c r="CW53" s="6" t="e">
        <f t="shared" si="92"/>
        <v>#N/A</v>
      </c>
      <c r="CY53" s="7" t="e">
        <v>#N/A</v>
      </c>
      <c r="CZ53" s="5" t="e">
        <f t="array" ref="CZ53">Summary_UpperBound</f>
        <v>#N/A</v>
      </c>
      <c r="DA53" s="6" t="e">
        <f>IF(ROUND(CZ53-CY53,0)=0,1/IF(Summary!$B$7="minutes",1,60),CZ53-CY53)</f>
        <v>#N/A</v>
      </c>
    </row>
    <row r="54" spans="2:105" x14ac:dyDescent="0.35">
      <c r="B54" s="14"/>
      <c r="E54" s="12">
        <f t="shared" ca="1" si="93"/>
        <v>44571</v>
      </c>
      <c r="F54" s="7" t="e">
        <f t="shared" si="0"/>
        <v>#N/A</v>
      </c>
      <c r="G54" s="6" t="e">
        <f t="shared" si="1"/>
        <v>#N/A</v>
      </c>
      <c r="H54" s="7" t="e">
        <f t="shared" si="2"/>
        <v>#N/A</v>
      </c>
      <c r="I54" s="6" t="e">
        <f t="shared" si="3"/>
        <v>#N/A</v>
      </c>
      <c r="J54" s="5" t="e">
        <f t="shared" si="4"/>
        <v>#N/A</v>
      </c>
      <c r="K54" s="6" t="e">
        <f t="shared" si="5"/>
        <v>#N/A</v>
      </c>
      <c r="L54" s="7" t="e">
        <f t="shared" si="6"/>
        <v>#N/A</v>
      </c>
      <c r="M54" s="6" t="e">
        <f t="shared" si="7"/>
        <v>#N/A</v>
      </c>
      <c r="N54" s="7" t="e">
        <f t="shared" si="8"/>
        <v>#N/A</v>
      </c>
      <c r="O54" s="6" t="e">
        <f t="shared" si="9"/>
        <v>#N/A</v>
      </c>
      <c r="P54" s="5" t="e">
        <f t="shared" si="10"/>
        <v>#N/A</v>
      </c>
      <c r="Q54" s="6" t="e">
        <f t="shared" si="11"/>
        <v>#N/A</v>
      </c>
      <c r="R54" s="7" t="e">
        <f t="shared" si="12"/>
        <v>#N/A</v>
      </c>
      <c r="S54" s="6" t="e">
        <f t="shared" si="13"/>
        <v>#N/A</v>
      </c>
      <c r="T54" s="7" t="e">
        <f t="shared" si="14"/>
        <v>#N/A</v>
      </c>
      <c r="U54" s="6" t="e">
        <f t="shared" si="15"/>
        <v>#N/A</v>
      </c>
      <c r="V54" s="5" t="e">
        <f t="shared" si="16"/>
        <v>#N/A</v>
      </c>
      <c r="W54" s="6" t="e">
        <f t="shared" si="17"/>
        <v>#N/A</v>
      </c>
      <c r="X54" s="7" t="e">
        <f t="shared" si="18"/>
        <v>#N/A</v>
      </c>
      <c r="Y54" s="6" t="e">
        <f t="shared" si="19"/>
        <v>#N/A</v>
      </c>
      <c r="Z54" s="7" t="e">
        <f t="shared" si="20"/>
        <v>#N/A</v>
      </c>
      <c r="AA54" s="6" t="e">
        <f t="shared" si="21"/>
        <v>#N/A</v>
      </c>
      <c r="AB54" s="5" t="e">
        <f t="shared" si="22"/>
        <v>#N/A</v>
      </c>
      <c r="AC54" s="6" t="e">
        <f t="shared" si="23"/>
        <v>#N/A</v>
      </c>
      <c r="AD54" s="7" t="e">
        <f t="shared" si="24"/>
        <v>#N/A</v>
      </c>
      <c r="AE54" s="6" t="e">
        <f t="shared" si="25"/>
        <v>#N/A</v>
      </c>
      <c r="AF54" s="7" t="e">
        <f t="shared" si="26"/>
        <v>#N/A</v>
      </c>
      <c r="AG54" s="6" t="e">
        <f t="shared" si="27"/>
        <v>#N/A</v>
      </c>
      <c r="AH54" s="5" t="e">
        <f t="shared" si="28"/>
        <v>#N/A</v>
      </c>
      <c r="AI54" s="6" t="e">
        <f t="shared" si="29"/>
        <v>#N/A</v>
      </c>
      <c r="AJ54" s="7" t="e">
        <f t="shared" si="30"/>
        <v>#N/A</v>
      </c>
      <c r="AK54" s="6" t="e">
        <f t="shared" si="31"/>
        <v>#N/A</v>
      </c>
      <c r="AL54" s="7" t="e">
        <f t="shared" si="32"/>
        <v>#N/A</v>
      </c>
      <c r="AM54" s="6" t="e">
        <f t="shared" si="33"/>
        <v>#N/A</v>
      </c>
      <c r="AN54" s="5" t="e">
        <f t="shared" si="34"/>
        <v>#N/A</v>
      </c>
      <c r="AO54" s="6" t="e">
        <f t="shared" si="35"/>
        <v>#N/A</v>
      </c>
      <c r="AP54" s="7" t="e">
        <f t="shared" si="36"/>
        <v>#N/A</v>
      </c>
      <c r="AQ54" s="6" t="e">
        <f t="shared" si="37"/>
        <v>#N/A</v>
      </c>
      <c r="AR54" s="7" t="e">
        <f t="shared" si="38"/>
        <v>#N/A</v>
      </c>
      <c r="AS54" s="6" t="e">
        <f t="shared" si="39"/>
        <v>#N/A</v>
      </c>
      <c r="AT54" s="5" t="e">
        <f t="shared" si="40"/>
        <v>#N/A</v>
      </c>
      <c r="AU54" s="6" t="e">
        <f t="shared" si="41"/>
        <v>#N/A</v>
      </c>
      <c r="AV54" s="7" t="e">
        <f t="shared" si="42"/>
        <v>#N/A</v>
      </c>
      <c r="AW54" s="6" t="e">
        <f t="shared" si="43"/>
        <v>#N/A</v>
      </c>
      <c r="AX54" s="7" t="e">
        <f t="shared" si="44"/>
        <v>#N/A</v>
      </c>
      <c r="AY54" s="6" t="e">
        <f t="shared" si="45"/>
        <v>#N/A</v>
      </c>
      <c r="AZ54" s="5" t="e">
        <f t="shared" si="46"/>
        <v>#N/A</v>
      </c>
      <c r="BA54" s="6" t="e">
        <f t="shared" si="47"/>
        <v>#N/A</v>
      </c>
      <c r="BB54" s="7" t="e">
        <f t="shared" si="48"/>
        <v>#N/A</v>
      </c>
      <c r="BC54" s="6" t="e">
        <f t="shared" si="49"/>
        <v>#N/A</v>
      </c>
      <c r="BD54" s="7" t="e">
        <f t="shared" si="50"/>
        <v>#N/A</v>
      </c>
      <c r="BE54" s="6" t="e">
        <f t="shared" si="51"/>
        <v>#N/A</v>
      </c>
      <c r="BF54" s="5" t="e">
        <f t="shared" si="52"/>
        <v>#N/A</v>
      </c>
      <c r="BG54" s="6" t="e">
        <f t="shared" si="53"/>
        <v>#N/A</v>
      </c>
      <c r="BH54" s="7" t="e">
        <f t="shared" si="54"/>
        <v>#N/A</v>
      </c>
      <c r="BI54" s="6" t="e">
        <f t="shared" si="55"/>
        <v>#N/A</v>
      </c>
      <c r="BJ54" s="7" t="e">
        <f t="shared" si="56"/>
        <v>#N/A</v>
      </c>
      <c r="BK54" s="6" t="e">
        <f t="shared" si="57"/>
        <v>#N/A</v>
      </c>
      <c r="BL54" s="5" t="e">
        <f t="shared" si="58"/>
        <v>#N/A</v>
      </c>
      <c r="BM54" s="6" t="e">
        <f t="shared" si="59"/>
        <v>#N/A</v>
      </c>
      <c r="BN54" s="7" t="e">
        <f t="shared" si="60"/>
        <v>#N/A</v>
      </c>
      <c r="BO54" s="6" t="e">
        <f t="shared" si="61"/>
        <v>#N/A</v>
      </c>
      <c r="BP54" s="7" t="e">
        <f t="shared" si="62"/>
        <v>#N/A</v>
      </c>
      <c r="BQ54" s="6" t="e">
        <f t="shared" si="63"/>
        <v>#N/A</v>
      </c>
      <c r="BR54" s="5" t="e">
        <f t="shared" si="64"/>
        <v>#N/A</v>
      </c>
      <c r="BS54" s="6" t="e">
        <f t="shared" si="65"/>
        <v>#N/A</v>
      </c>
      <c r="BT54" s="7" t="e">
        <f t="shared" si="66"/>
        <v>#N/A</v>
      </c>
      <c r="BU54" s="6" t="e">
        <f t="shared" si="67"/>
        <v>#N/A</v>
      </c>
      <c r="BV54" s="7" t="e">
        <f t="shared" si="68"/>
        <v>#N/A</v>
      </c>
      <c r="BW54" s="6" t="e">
        <f t="shared" si="69"/>
        <v>#N/A</v>
      </c>
      <c r="BX54" s="5" t="e">
        <f t="shared" si="70"/>
        <v>#N/A</v>
      </c>
      <c r="BY54" s="6" t="e">
        <f t="shared" si="71"/>
        <v>#N/A</v>
      </c>
      <c r="BZ54" s="7" t="e">
        <f t="shared" si="72"/>
        <v>#N/A</v>
      </c>
      <c r="CA54" s="6" t="e">
        <f t="shared" si="73"/>
        <v>#N/A</v>
      </c>
      <c r="CB54" s="7" t="e">
        <f t="shared" si="74"/>
        <v>#N/A</v>
      </c>
      <c r="CC54" s="6" t="e">
        <f t="shared" si="75"/>
        <v>#N/A</v>
      </c>
      <c r="CD54" s="5" t="e">
        <f t="shared" si="76"/>
        <v>#N/A</v>
      </c>
      <c r="CE54" s="6" t="e">
        <f t="shared" si="77"/>
        <v>#N/A</v>
      </c>
      <c r="CF54" s="7" t="e">
        <f t="shared" si="78"/>
        <v>#N/A</v>
      </c>
      <c r="CG54" s="6" t="e">
        <f t="shared" si="79"/>
        <v>#N/A</v>
      </c>
      <c r="CH54" s="7" t="e">
        <f t="shared" si="80"/>
        <v>#N/A</v>
      </c>
      <c r="CI54" s="6" t="e">
        <f t="shared" si="81"/>
        <v>#N/A</v>
      </c>
      <c r="CJ54" s="5" t="e">
        <f t="shared" si="82"/>
        <v>#N/A</v>
      </c>
      <c r="CK54" s="6" t="e">
        <f t="shared" si="83"/>
        <v>#N/A</v>
      </c>
      <c r="CL54" s="7" t="e">
        <f t="shared" si="84"/>
        <v>#N/A</v>
      </c>
      <c r="CM54" s="6" t="e">
        <f t="shared" si="85"/>
        <v>#N/A</v>
      </c>
      <c r="CN54" s="7" t="e">
        <f t="shared" si="86"/>
        <v>#N/A</v>
      </c>
      <c r="CO54" s="6" t="e">
        <f t="shared" si="87"/>
        <v>#N/A</v>
      </c>
      <c r="CP54" s="5" t="e">
        <f t="shared" si="88"/>
        <v>#N/A</v>
      </c>
      <c r="CQ54" s="6" t="e">
        <f t="shared" si="89"/>
        <v>#N/A</v>
      </c>
      <c r="CR54" s="7" t="e">
        <f t="shared" si="90"/>
        <v>#N/A</v>
      </c>
      <c r="CS54" s="7" t="e">
        <f t="shared" si="90"/>
        <v>#N/A</v>
      </c>
      <c r="CT54" s="7" t="e">
        <f t="shared" si="90"/>
        <v>#N/A</v>
      </c>
      <c r="CU54" s="7" t="e">
        <f t="shared" si="90"/>
        <v>#N/A</v>
      </c>
      <c r="CV54" s="5" t="e">
        <f t="shared" si="91"/>
        <v>#N/A</v>
      </c>
      <c r="CW54" s="6" t="e">
        <f t="shared" si="92"/>
        <v>#N/A</v>
      </c>
      <c r="CY54" s="7" t="e">
        <v>#N/A</v>
      </c>
      <c r="CZ54" s="5" t="e">
        <f t="array" ref="CZ54">Summary_UpperBound</f>
        <v>#N/A</v>
      </c>
      <c r="DA54" s="6" t="e">
        <f>IF(ROUND(CZ54-CY54,0)=0,1/IF(Summary!$B$7="minutes",1,60),CZ54-CY54)</f>
        <v>#N/A</v>
      </c>
    </row>
    <row r="55" spans="2:105" x14ac:dyDescent="0.35">
      <c r="B55" s="14"/>
      <c r="E55" s="12">
        <f t="shared" ca="1" si="93"/>
        <v>44578</v>
      </c>
      <c r="F55" s="7" t="e">
        <f t="shared" si="0"/>
        <v>#N/A</v>
      </c>
      <c r="G55" s="6" t="e">
        <f t="shared" si="1"/>
        <v>#N/A</v>
      </c>
      <c r="H55" s="7" t="e">
        <f t="shared" si="2"/>
        <v>#N/A</v>
      </c>
      <c r="I55" s="6" t="e">
        <f t="shared" si="3"/>
        <v>#N/A</v>
      </c>
      <c r="J55" s="5" t="e">
        <f t="shared" si="4"/>
        <v>#N/A</v>
      </c>
      <c r="K55" s="6" t="e">
        <f t="shared" si="5"/>
        <v>#N/A</v>
      </c>
      <c r="L55" s="7" t="e">
        <f t="shared" si="6"/>
        <v>#N/A</v>
      </c>
      <c r="M55" s="6" t="e">
        <f t="shared" si="7"/>
        <v>#N/A</v>
      </c>
      <c r="N55" s="7" t="e">
        <f t="shared" si="8"/>
        <v>#N/A</v>
      </c>
      <c r="O55" s="6" t="e">
        <f t="shared" si="9"/>
        <v>#N/A</v>
      </c>
      <c r="P55" s="5" t="e">
        <f t="shared" si="10"/>
        <v>#N/A</v>
      </c>
      <c r="Q55" s="6" t="e">
        <f t="shared" si="11"/>
        <v>#N/A</v>
      </c>
      <c r="R55" s="7" t="e">
        <f t="shared" si="12"/>
        <v>#N/A</v>
      </c>
      <c r="S55" s="6" t="e">
        <f t="shared" si="13"/>
        <v>#N/A</v>
      </c>
      <c r="T55" s="7" t="e">
        <f t="shared" si="14"/>
        <v>#N/A</v>
      </c>
      <c r="U55" s="6" t="e">
        <f t="shared" si="15"/>
        <v>#N/A</v>
      </c>
      <c r="V55" s="5" t="e">
        <f t="shared" si="16"/>
        <v>#N/A</v>
      </c>
      <c r="W55" s="6" t="e">
        <f t="shared" si="17"/>
        <v>#N/A</v>
      </c>
      <c r="X55" s="7" t="e">
        <f t="shared" si="18"/>
        <v>#N/A</v>
      </c>
      <c r="Y55" s="6" t="e">
        <f t="shared" si="19"/>
        <v>#N/A</v>
      </c>
      <c r="Z55" s="7" t="e">
        <f t="shared" si="20"/>
        <v>#N/A</v>
      </c>
      <c r="AA55" s="6" t="e">
        <f t="shared" si="21"/>
        <v>#N/A</v>
      </c>
      <c r="AB55" s="5" t="e">
        <f t="shared" si="22"/>
        <v>#N/A</v>
      </c>
      <c r="AC55" s="6" t="e">
        <f t="shared" si="23"/>
        <v>#N/A</v>
      </c>
      <c r="AD55" s="7" t="e">
        <f t="shared" si="24"/>
        <v>#N/A</v>
      </c>
      <c r="AE55" s="6" t="e">
        <f t="shared" si="25"/>
        <v>#N/A</v>
      </c>
      <c r="AF55" s="7" t="e">
        <f t="shared" si="26"/>
        <v>#N/A</v>
      </c>
      <c r="AG55" s="6" t="e">
        <f t="shared" si="27"/>
        <v>#N/A</v>
      </c>
      <c r="AH55" s="5" t="e">
        <f t="shared" si="28"/>
        <v>#N/A</v>
      </c>
      <c r="AI55" s="6" t="e">
        <f t="shared" si="29"/>
        <v>#N/A</v>
      </c>
      <c r="AJ55" s="7" t="e">
        <f t="shared" si="30"/>
        <v>#N/A</v>
      </c>
      <c r="AK55" s="6" t="e">
        <f t="shared" si="31"/>
        <v>#N/A</v>
      </c>
      <c r="AL55" s="7" t="e">
        <f t="shared" si="32"/>
        <v>#N/A</v>
      </c>
      <c r="AM55" s="6" t="e">
        <f t="shared" si="33"/>
        <v>#N/A</v>
      </c>
      <c r="AN55" s="5" t="e">
        <f t="shared" si="34"/>
        <v>#N/A</v>
      </c>
      <c r="AO55" s="6" t="e">
        <f t="shared" si="35"/>
        <v>#N/A</v>
      </c>
      <c r="AP55" s="7" t="e">
        <f t="shared" si="36"/>
        <v>#N/A</v>
      </c>
      <c r="AQ55" s="6" t="e">
        <f t="shared" si="37"/>
        <v>#N/A</v>
      </c>
      <c r="AR55" s="7" t="e">
        <f t="shared" si="38"/>
        <v>#N/A</v>
      </c>
      <c r="AS55" s="6" t="e">
        <f t="shared" si="39"/>
        <v>#N/A</v>
      </c>
      <c r="AT55" s="5" t="e">
        <f t="shared" si="40"/>
        <v>#N/A</v>
      </c>
      <c r="AU55" s="6" t="e">
        <f t="shared" si="41"/>
        <v>#N/A</v>
      </c>
      <c r="AV55" s="7" t="e">
        <f t="shared" si="42"/>
        <v>#N/A</v>
      </c>
      <c r="AW55" s="6" t="e">
        <f t="shared" si="43"/>
        <v>#N/A</v>
      </c>
      <c r="AX55" s="7" t="e">
        <f t="shared" si="44"/>
        <v>#N/A</v>
      </c>
      <c r="AY55" s="6" t="e">
        <f t="shared" si="45"/>
        <v>#N/A</v>
      </c>
      <c r="AZ55" s="5" t="e">
        <f t="shared" si="46"/>
        <v>#N/A</v>
      </c>
      <c r="BA55" s="6" t="e">
        <f t="shared" si="47"/>
        <v>#N/A</v>
      </c>
      <c r="BB55" s="7" t="e">
        <f t="shared" si="48"/>
        <v>#N/A</v>
      </c>
      <c r="BC55" s="6" t="e">
        <f t="shared" si="49"/>
        <v>#N/A</v>
      </c>
      <c r="BD55" s="7" t="e">
        <f t="shared" si="50"/>
        <v>#N/A</v>
      </c>
      <c r="BE55" s="6" t="e">
        <f t="shared" si="51"/>
        <v>#N/A</v>
      </c>
      <c r="BF55" s="5" t="e">
        <f t="shared" si="52"/>
        <v>#N/A</v>
      </c>
      <c r="BG55" s="6" t="e">
        <f t="shared" si="53"/>
        <v>#N/A</v>
      </c>
      <c r="BH55" s="7" t="e">
        <f t="shared" si="54"/>
        <v>#N/A</v>
      </c>
      <c r="BI55" s="6" t="e">
        <f t="shared" si="55"/>
        <v>#N/A</v>
      </c>
      <c r="BJ55" s="7" t="e">
        <f t="shared" si="56"/>
        <v>#N/A</v>
      </c>
      <c r="BK55" s="6" t="e">
        <f t="shared" si="57"/>
        <v>#N/A</v>
      </c>
      <c r="BL55" s="5" t="e">
        <f t="shared" si="58"/>
        <v>#N/A</v>
      </c>
      <c r="BM55" s="6" t="e">
        <f t="shared" si="59"/>
        <v>#N/A</v>
      </c>
      <c r="BN55" s="7" t="e">
        <f t="shared" si="60"/>
        <v>#N/A</v>
      </c>
      <c r="BO55" s="6" t="e">
        <f t="shared" si="61"/>
        <v>#N/A</v>
      </c>
      <c r="BP55" s="7" t="e">
        <f t="shared" si="62"/>
        <v>#N/A</v>
      </c>
      <c r="BQ55" s="6" t="e">
        <f t="shared" si="63"/>
        <v>#N/A</v>
      </c>
      <c r="BR55" s="5" t="e">
        <f t="shared" si="64"/>
        <v>#N/A</v>
      </c>
      <c r="BS55" s="6" t="e">
        <f t="shared" si="65"/>
        <v>#N/A</v>
      </c>
      <c r="BT55" s="7" t="e">
        <f t="shared" si="66"/>
        <v>#N/A</v>
      </c>
      <c r="BU55" s="6" t="e">
        <f t="shared" si="67"/>
        <v>#N/A</v>
      </c>
      <c r="BV55" s="7" t="e">
        <f t="shared" si="68"/>
        <v>#N/A</v>
      </c>
      <c r="BW55" s="6" t="e">
        <f t="shared" si="69"/>
        <v>#N/A</v>
      </c>
      <c r="BX55" s="5" t="e">
        <f t="shared" si="70"/>
        <v>#N/A</v>
      </c>
      <c r="BY55" s="6" t="e">
        <f t="shared" si="71"/>
        <v>#N/A</v>
      </c>
      <c r="BZ55" s="7" t="e">
        <f t="shared" si="72"/>
        <v>#N/A</v>
      </c>
      <c r="CA55" s="6" t="e">
        <f t="shared" si="73"/>
        <v>#N/A</v>
      </c>
      <c r="CB55" s="7" t="e">
        <f t="shared" si="74"/>
        <v>#N/A</v>
      </c>
      <c r="CC55" s="6" t="e">
        <f t="shared" si="75"/>
        <v>#N/A</v>
      </c>
      <c r="CD55" s="5" t="e">
        <f t="shared" si="76"/>
        <v>#N/A</v>
      </c>
      <c r="CE55" s="6" t="e">
        <f t="shared" si="77"/>
        <v>#N/A</v>
      </c>
      <c r="CF55" s="7" t="e">
        <f t="shared" si="78"/>
        <v>#N/A</v>
      </c>
      <c r="CG55" s="6" t="e">
        <f t="shared" si="79"/>
        <v>#N/A</v>
      </c>
      <c r="CH55" s="7" t="e">
        <f t="shared" si="80"/>
        <v>#N/A</v>
      </c>
      <c r="CI55" s="6" t="e">
        <f t="shared" si="81"/>
        <v>#N/A</v>
      </c>
      <c r="CJ55" s="5" t="e">
        <f t="shared" si="82"/>
        <v>#N/A</v>
      </c>
      <c r="CK55" s="6" t="e">
        <f t="shared" si="83"/>
        <v>#N/A</v>
      </c>
      <c r="CL55" s="7" t="e">
        <f t="shared" si="84"/>
        <v>#N/A</v>
      </c>
      <c r="CM55" s="6" t="e">
        <f t="shared" si="85"/>
        <v>#N/A</v>
      </c>
      <c r="CN55" s="7" t="e">
        <f t="shared" si="86"/>
        <v>#N/A</v>
      </c>
      <c r="CO55" s="6" t="e">
        <f t="shared" si="87"/>
        <v>#N/A</v>
      </c>
      <c r="CP55" s="5" t="e">
        <f t="shared" si="88"/>
        <v>#N/A</v>
      </c>
      <c r="CQ55" s="6" t="e">
        <f t="shared" si="89"/>
        <v>#N/A</v>
      </c>
      <c r="CR55" s="7" t="e">
        <f t="shared" si="90"/>
        <v>#N/A</v>
      </c>
      <c r="CS55" s="7" t="e">
        <f t="shared" si="90"/>
        <v>#N/A</v>
      </c>
      <c r="CT55" s="7" t="e">
        <f t="shared" si="90"/>
        <v>#N/A</v>
      </c>
      <c r="CU55" s="7" t="e">
        <f t="shared" si="90"/>
        <v>#N/A</v>
      </c>
      <c r="CV55" s="5" t="e">
        <f t="shared" si="91"/>
        <v>#N/A</v>
      </c>
      <c r="CW55" s="6" t="e">
        <f t="shared" si="92"/>
        <v>#N/A</v>
      </c>
      <c r="CY55" s="7" t="e">
        <v>#N/A</v>
      </c>
      <c r="CZ55" s="5" t="e">
        <f t="array" ref="CZ55">Summary_UpperBound</f>
        <v>#N/A</v>
      </c>
      <c r="DA55" s="6" t="e">
        <f>IF(ROUND(CZ55-CY55,0)=0,1/IF(Summary!$B$7="minutes",1,60),CZ55-CY55)</f>
        <v>#N/A</v>
      </c>
    </row>
    <row r="56" spans="2:105" ht="15" thickBot="1" x14ac:dyDescent="0.4">
      <c r="B56" s="14"/>
      <c r="E56" s="13">
        <f t="shared" ca="1" si="93"/>
        <v>44585</v>
      </c>
      <c r="F56" s="8" t="e">
        <f t="shared" si="0"/>
        <v>#N/A</v>
      </c>
      <c r="G56" s="10" t="e">
        <f t="shared" si="1"/>
        <v>#N/A</v>
      </c>
      <c r="H56" s="8" t="e">
        <f t="shared" si="2"/>
        <v>#N/A</v>
      </c>
      <c r="I56" s="10" t="e">
        <f t="shared" si="3"/>
        <v>#N/A</v>
      </c>
      <c r="J56" s="9" t="e">
        <f t="shared" si="4"/>
        <v>#N/A</v>
      </c>
      <c r="K56" s="10" t="e">
        <f t="shared" si="5"/>
        <v>#N/A</v>
      </c>
      <c r="L56" s="8" t="e">
        <f t="shared" si="6"/>
        <v>#N/A</v>
      </c>
      <c r="M56" s="10" t="e">
        <f t="shared" si="7"/>
        <v>#N/A</v>
      </c>
      <c r="N56" s="8" t="e">
        <f t="shared" si="8"/>
        <v>#N/A</v>
      </c>
      <c r="O56" s="10" t="e">
        <f t="shared" si="9"/>
        <v>#N/A</v>
      </c>
      <c r="P56" s="9" t="e">
        <f t="shared" si="10"/>
        <v>#N/A</v>
      </c>
      <c r="Q56" s="10" t="e">
        <f t="shared" si="11"/>
        <v>#N/A</v>
      </c>
      <c r="R56" s="8" t="e">
        <f t="shared" si="12"/>
        <v>#N/A</v>
      </c>
      <c r="S56" s="10" t="e">
        <f t="shared" si="13"/>
        <v>#N/A</v>
      </c>
      <c r="T56" s="8" t="e">
        <f t="shared" si="14"/>
        <v>#N/A</v>
      </c>
      <c r="U56" s="10" t="e">
        <f t="shared" si="15"/>
        <v>#N/A</v>
      </c>
      <c r="V56" s="9" t="e">
        <f t="shared" si="16"/>
        <v>#N/A</v>
      </c>
      <c r="W56" s="10" t="e">
        <f t="shared" si="17"/>
        <v>#N/A</v>
      </c>
      <c r="X56" s="8" t="e">
        <f t="shared" si="18"/>
        <v>#N/A</v>
      </c>
      <c r="Y56" s="10" t="e">
        <f t="shared" si="19"/>
        <v>#N/A</v>
      </c>
      <c r="Z56" s="8" t="e">
        <f t="shared" si="20"/>
        <v>#N/A</v>
      </c>
      <c r="AA56" s="10" t="e">
        <f t="shared" si="21"/>
        <v>#N/A</v>
      </c>
      <c r="AB56" s="9" t="e">
        <f t="shared" si="22"/>
        <v>#N/A</v>
      </c>
      <c r="AC56" s="10" t="e">
        <f t="shared" si="23"/>
        <v>#N/A</v>
      </c>
      <c r="AD56" s="8" t="e">
        <f t="shared" si="24"/>
        <v>#N/A</v>
      </c>
      <c r="AE56" s="10" t="e">
        <f t="shared" si="25"/>
        <v>#N/A</v>
      </c>
      <c r="AF56" s="8" t="e">
        <f t="shared" si="26"/>
        <v>#N/A</v>
      </c>
      <c r="AG56" s="10" t="e">
        <f t="shared" si="27"/>
        <v>#N/A</v>
      </c>
      <c r="AH56" s="9" t="e">
        <f t="shared" si="28"/>
        <v>#N/A</v>
      </c>
      <c r="AI56" s="10" t="e">
        <f t="shared" si="29"/>
        <v>#N/A</v>
      </c>
      <c r="AJ56" s="8" t="e">
        <f t="shared" si="30"/>
        <v>#N/A</v>
      </c>
      <c r="AK56" s="10" t="e">
        <f t="shared" si="31"/>
        <v>#N/A</v>
      </c>
      <c r="AL56" s="8" t="e">
        <f t="shared" si="32"/>
        <v>#N/A</v>
      </c>
      <c r="AM56" s="10" t="e">
        <f t="shared" si="33"/>
        <v>#N/A</v>
      </c>
      <c r="AN56" s="9" t="e">
        <f t="shared" si="34"/>
        <v>#N/A</v>
      </c>
      <c r="AO56" s="10" t="e">
        <f t="shared" si="35"/>
        <v>#N/A</v>
      </c>
      <c r="AP56" s="8" t="e">
        <f t="shared" si="36"/>
        <v>#N/A</v>
      </c>
      <c r="AQ56" s="10" t="e">
        <f t="shared" si="37"/>
        <v>#N/A</v>
      </c>
      <c r="AR56" s="8" t="e">
        <f t="shared" si="38"/>
        <v>#N/A</v>
      </c>
      <c r="AS56" s="10" t="e">
        <f t="shared" si="39"/>
        <v>#N/A</v>
      </c>
      <c r="AT56" s="9" t="e">
        <f t="shared" si="40"/>
        <v>#N/A</v>
      </c>
      <c r="AU56" s="10" t="e">
        <f t="shared" si="41"/>
        <v>#N/A</v>
      </c>
      <c r="AV56" s="8" t="e">
        <f t="shared" si="42"/>
        <v>#N/A</v>
      </c>
      <c r="AW56" s="10" t="e">
        <f t="shared" si="43"/>
        <v>#N/A</v>
      </c>
      <c r="AX56" s="8" t="e">
        <f t="shared" si="44"/>
        <v>#N/A</v>
      </c>
      <c r="AY56" s="10" t="e">
        <f t="shared" si="45"/>
        <v>#N/A</v>
      </c>
      <c r="AZ56" s="9" t="e">
        <f t="shared" si="46"/>
        <v>#N/A</v>
      </c>
      <c r="BA56" s="10" t="e">
        <f t="shared" si="47"/>
        <v>#N/A</v>
      </c>
      <c r="BB56" s="8" t="e">
        <f t="shared" si="48"/>
        <v>#N/A</v>
      </c>
      <c r="BC56" s="10" t="e">
        <f t="shared" si="49"/>
        <v>#N/A</v>
      </c>
      <c r="BD56" s="8" t="e">
        <f t="shared" si="50"/>
        <v>#N/A</v>
      </c>
      <c r="BE56" s="10" t="e">
        <f t="shared" si="51"/>
        <v>#N/A</v>
      </c>
      <c r="BF56" s="9" t="e">
        <f t="shared" si="52"/>
        <v>#N/A</v>
      </c>
      <c r="BG56" s="10" t="e">
        <f t="shared" si="53"/>
        <v>#N/A</v>
      </c>
      <c r="BH56" s="8" t="e">
        <f t="shared" si="54"/>
        <v>#N/A</v>
      </c>
      <c r="BI56" s="10" t="e">
        <f t="shared" si="55"/>
        <v>#N/A</v>
      </c>
      <c r="BJ56" s="8" t="e">
        <f t="shared" si="56"/>
        <v>#N/A</v>
      </c>
      <c r="BK56" s="10" t="e">
        <f t="shared" si="57"/>
        <v>#N/A</v>
      </c>
      <c r="BL56" s="9" t="e">
        <f t="shared" si="58"/>
        <v>#N/A</v>
      </c>
      <c r="BM56" s="10" t="e">
        <f t="shared" si="59"/>
        <v>#N/A</v>
      </c>
      <c r="BN56" s="8" t="e">
        <f t="shared" si="60"/>
        <v>#N/A</v>
      </c>
      <c r="BO56" s="10" t="e">
        <f t="shared" si="61"/>
        <v>#N/A</v>
      </c>
      <c r="BP56" s="8" t="e">
        <f t="shared" si="62"/>
        <v>#N/A</v>
      </c>
      <c r="BQ56" s="10" t="e">
        <f t="shared" si="63"/>
        <v>#N/A</v>
      </c>
      <c r="BR56" s="9" t="e">
        <f t="shared" si="64"/>
        <v>#N/A</v>
      </c>
      <c r="BS56" s="10" t="e">
        <f t="shared" si="65"/>
        <v>#N/A</v>
      </c>
      <c r="BT56" s="8" t="e">
        <f t="shared" si="66"/>
        <v>#N/A</v>
      </c>
      <c r="BU56" s="10" t="e">
        <f t="shared" si="67"/>
        <v>#N/A</v>
      </c>
      <c r="BV56" s="8" t="e">
        <f t="shared" si="68"/>
        <v>#N/A</v>
      </c>
      <c r="BW56" s="10" t="e">
        <f t="shared" si="69"/>
        <v>#N/A</v>
      </c>
      <c r="BX56" s="9" t="e">
        <f t="shared" si="70"/>
        <v>#N/A</v>
      </c>
      <c r="BY56" s="10" t="e">
        <f t="shared" si="71"/>
        <v>#N/A</v>
      </c>
      <c r="BZ56" s="8" t="e">
        <f t="shared" si="72"/>
        <v>#N/A</v>
      </c>
      <c r="CA56" s="10" t="e">
        <f t="shared" si="73"/>
        <v>#N/A</v>
      </c>
      <c r="CB56" s="8" t="e">
        <f t="shared" si="74"/>
        <v>#N/A</v>
      </c>
      <c r="CC56" s="10" t="e">
        <f t="shared" si="75"/>
        <v>#N/A</v>
      </c>
      <c r="CD56" s="9" t="e">
        <f t="shared" si="76"/>
        <v>#N/A</v>
      </c>
      <c r="CE56" s="10" t="e">
        <f t="shared" si="77"/>
        <v>#N/A</v>
      </c>
      <c r="CF56" s="8" t="e">
        <f t="shared" si="78"/>
        <v>#N/A</v>
      </c>
      <c r="CG56" s="10" t="e">
        <f t="shared" si="79"/>
        <v>#N/A</v>
      </c>
      <c r="CH56" s="8" t="e">
        <f t="shared" si="80"/>
        <v>#N/A</v>
      </c>
      <c r="CI56" s="10" t="e">
        <f t="shared" si="81"/>
        <v>#N/A</v>
      </c>
      <c r="CJ56" s="9" t="e">
        <f t="shared" si="82"/>
        <v>#N/A</v>
      </c>
      <c r="CK56" s="10" t="e">
        <f t="shared" si="83"/>
        <v>#N/A</v>
      </c>
      <c r="CL56" s="8" t="e">
        <f t="shared" si="84"/>
        <v>#N/A</v>
      </c>
      <c r="CM56" s="10" t="e">
        <f t="shared" si="85"/>
        <v>#N/A</v>
      </c>
      <c r="CN56" s="8" t="e">
        <f t="shared" si="86"/>
        <v>#N/A</v>
      </c>
      <c r="CO56" s="10" t="e">
        <f t="shared" si="87"/>
        <v>#N/A</v>
      </c>
      <c r="CP56" s="9" t="e">
        <f t="shared" si="88"/>
        <v>#N/A</v>
      </c>
      <c r="CQ56" s="10" t="e">
        <f t="shared" si="89"/>
        <v>#N/A</v>
      </c>
      <c r="CR56" s="7" t="e">
        <f t="shared" si="90"/>
        <v>#N/A</v>
      </c>
      <c r="CS56" s="7" t="e">
        <f t="shared" si="90"/>
        <v>#N/A</v>
      </c>
      <c r="CT56" s="7" t="e">
        <f t="shared" si="90"/>
        <v>#N/A</v>
      </c>
      <c r="CU56" s="7" t="e">
        <f t="shared" si="90"/>
        <v>#N/A</v>
      </c>
      <c r="CV56" s="9" t="e">
        <f t="shared" si="91"/>
        <v>#N/A</v>
      </c>
      <c r="CW56" s="10" t="e">
        <f t="shared" si="92"/>
        <v>#N/A</v>
      </c>
      <c r="CY56" s="8" t="e">
        <v>#N/A</v>
      </c>
      <c r="CZ56" s="9" t="e">
        <f t="array" ref="CZ56">Summary_UpperBound</f>
        <v>#N/A</v>
      </c>
      <c r="DA56" s="6" t="e">
        <f>IF(ROUND(CZ56-CY56,0)=0,1/IF(Summary!$B$7="minutes",1,60),CZ56-CY56)</f>
        <v>#N/A</v>
      </c>
    </row>
    <row r="57" spans="2:105" x14ac:dyDescent="0.35">
      <c r="B57" s="14"/>
      <c r="E57" s="14"/>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row>
    <row r="58" spans="2:105" x14ac:dyDescent="0.35">
      <c r="B58" s="14"/>
      <c r="D58" t="s">
        <v>118</v>
      </c>
      <c r="E58" s="14"/>
      <c r="F58" s="5"/>
      <c r="G58" s="14" t="s">
        <v>41</v>
      </c>
      <c r="H58" s="5"/>
      <c r="I58" s="14" t="s">
        <v>41</v>
      </c>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18" t="s">
        <v>121</v>
      </c>
      <c r="CS58" s="18" t="s">
        <v>121</v>
      </c>
      <c r="CT58" s="18" t="s">
        <v>121</v>
      </c>
      <c r="CU58" s="18" t="s">
        <v>121</v>
      </c>
      <c r="CV58" s="18" t="s">
        <v>121</v>
      </c>
      <c r="CW58" s="18" t="s">
        <v>121</v>
      </c>
    </row>
    <row r="59" spans="2:105" x14ac:dyDescent="0.35">
      <c r="B59" s="14"/>
      <c r="E59" s="14" t="s">
        <v>119</v>
      </c>
      <c r="F59" s="5" t="e">
        <f>AVERAGE(F5:F56)</f>
        <v>#N/A</v>
      </c>
      <c r="G59" s="5" t="e">
        <f>AVERAGE(G5:G56)-F59</f>
        <v>#N/A</v>
      </c>
      <c r="H59" s="5" t="e">
        <f t="shared" ref="H59:BR59" si="94">AVERAGE(H5:H56)</f>
        <v>#N/A</v>
      </c>
      <c r="I59" s="5" t="e">
        <f>AVERAGE(I5:I56)-H59</f>
        <v>#N/A</v>
      </c>
      <c r="J59" s="5" t="e">
        <f t="shared" si="94"/>
        <v>#N/A</v>
      </c>
      <c r="K59" s="5" t="e">
        <f>AVERAGE(K5:K56)-J59</f>
        <v>#N/A</v>
      </c>
      <c r="L59" s="5" t="e">
        <f t="shared" si="94"/>
        <v>#N/A</v>
      </c>
      <c r="M59" s="5" t="e">
        <f>AVERAGE(M5:M56)-L59</f>
        <v>#N/A</v>
      </c>
      <c r="N59" s="5" t="e">
        <f t="shared" si="94"/>
        <v>#N/A</v>
      </c>
      <c r="O59" s="5" t="e">
        <f>AVERAGE(O5:O56)-N59</f>
        <v>#N/A</v>
      </c>
      <c r="P59" s="5" t="e">
        <f t="shared" si="94"/>
        <v>#N/A</v>
      </c>
      <c r="Q59" s="5" t="e">
        <f>AVERAGE(Q5:Q56)-P59</f>
        <v>#N/A</v>
      </c>
      <c r="R59" s="5" t="e">
        <f t="shared" si="94"/>
        <v>#N/A</v>
      </c>
      <c r="S59" s="5" t="e">
        <f>AVERAGE(S5:S56)-R59</f>
        <v>#N/A</v>
      </c>
      <c r="T59" s="5" t="e">
        <f t="shared" si="94"/>
        <v>#N/A</v>
      </c>
      <c r="U59" s="5" t="e">
        <f>AVERAGE(U5:U56)-T59</f>
        <v>#N/A</v>
      </c>
      <c r="V59" s="5" t="e">
        <f t="shared" si="94"/>
        <v>#N/A</v>
      </c>
      <c r="W59" s="5" t="e">
        <f>AVERAGE(W5:W56)-V59</f>
        <v>#N/A</v>
      </c>
      <c r="X59" s="5" t="e">
        <f t="shared" si="94"/>
        <v>#N/A</v>
      </c>
      <c r="Y59" s="5" t="e">
        <f>AVERAGE(Y5:Y56)-X59</f>
        <v>#N/A</v>
      </c>
      <c r="Z59" s="5" t="e">
        <f t="shared" si="94"/>
        <v>#N/A</v>
      </c>
      <c r="AA59" s="5" t="e">
        <f>AVERAGE(AA5:AA56)-Z59</f>
        <v>#N/A</v>
      </c>
      <c r="AB59" s="5" t="e">
        <f t="shared" si="94"/>
        <v>#N/A</v>
      </c>
      <c r="AC59" s="5" t="e">
        <f>AVERAGE(AC5:AC56)-AB59</f>
        <v>#N/A</v>
      </c>
      <c r="AD59" s="5" t="e">
        <f t="shared" si="94"/>
        <v>#N/A</v>
      </c>
      <c r="AE59" s="5" t="e">
        <f>AVERAGE(AE5:AE56)-AD59</f>
        <v>#N/A</v>
      </c>
      <c r="AF59" s="5" t="e">
        <f t="shared" si="94"/>
        <v>#N/A</v>
      </c>
      <c r="AG59" s="5" t="e">
        <f>AVERAGE(AG5:AG56)-AF59</f>
        <v>#N/A</v>
      </c>
      <c r="AH59" s="5" t="e">
        <f t="shared" si="94"/>
        <v>#N/A</v>
      </c>
      <c r="AI59" s="5" t="e">
        <f>AVERAGE(AI5:AI56)-AH59</f>
        <v>#N/A</v>
      </c>
      <c r="AJ59" s="5" t="e">
        <f t="shared" si="94"/>
        <v>#N/A</v>
      </c>
      <c r="AK59" s="5" t="e">
        <f>AVERAGE(AK5:AK56)-AJ59</f>
        <v>#N/A</v>
      </c>
      <c r="AL59" s="5" t="e">
        <f t="shared" si="94"/>
        <v>#N/A</v>
      </c>
      <c r="AM59" s="5" t="e">
        <f>AVERAGE(AM5:AM56)-AL59</f>
        <v>#N/A</v>
      </c>
      <c r="AN59" s="5" t="e">
        <f t="shared" si="94"/>
        <v>#N/A</v>
      </c>
      <c r="AO59" s="5" t="e">
        <f>AVERAGE(AO5:AO56)-AN59</f>
        <v>#N/A</v>
      </c>
      <c r="AP59" s="5" t="e">
        <f t="shared" si="94"/>
        <v>#N/A</v>
      </c>
      <c r="AQ59" s="5" t="e">
        <f>AVERAGE(AQ5:AQ56)-AP59</f>
        <v>#N/A</v>
      </c>
      <c r="AR59" s="5" t="e">
        <f t="shared" si="94"/>
        <v>#N/A</v>
      </c>
      <c r="AS59" s="5" t="e">
        <f>AVERAGE(AS5:AS56)-AR59</f>
        <v>#N/A</v>
      </c>
      <c r="AT59" s="5" t="e">
        <f t="shared" si="94"/>
        <v>#N/A</v>
      </c>
      <c r="AU59" s="5" t="e">
        <f>AVERAGE(AU5:AU56)-AT59</f>
        <v>#N/A</v>
      </c>
      <c r="AV59" s="5" t="e">
        <f t="shared" si="94"/>
        <v>#N/A</v>
      </c>
      <c r="AW59" s="5" t="e">
        <f>AVERAGE(AW5:AW56)-AV59</f>
        <v>#N/A</v>
      </c>
      <c r="AX59" s="5" t="e">
        <f t="shared" si="94"/>
        <v>#N/A</v>
      </c>
      <c r="AY59" s="5" t="e">
        <f>AVERAGE(AY5:AY56)-AX59</f>
        <v>#N/A</v>
      </c>
      <c r="AZ59" s="5" t="e">
        <f t="shared" si="94"/>
        <v>#N/A</v>
      </c>
      <c r="BA59" s="5" t="e">
        <f>AVERAGE(BA5:BA56)-AZ59</f>
        <v>#N/A</v>
      </c>
      <c r="BB59" s="5" t="e">
        <f t="shared" si="94"/>
        <v>#N/A</v>
      </c>
      <c r="BC59" s="5" t="e">
        <f>AVERAGE(BC5:BC56)-BB59</f>
        <v>#N/A</v>
      </c>
      <c r="BD59" s="5" t="e">
        <f t="shared" si="94"/>
        <v>#N/A</v>
      </c>
      <c r="BE59" s="5" t="e">
        <f>AVERAGE(BE5:BE56)-BD59</f>
        <v>#N/A</v>
      </c>
      <c r="BF59" s="5" t="e">
        <f t="shared" si="94"/>
        <v>#N/A</v>
      </c>
      <c r="BG59" s="5" t="e">
        <f>AVERAGE(BG5:BG56)-BF59</f>
        <v>#N/A</v>
      </c>
      <c r="BH59" s="5" t="e">
        <f t="shared" si="94"/>
        <v>#N/A</v>
      </c>
      <c r="BI59" s="5" t="e">
        <f>AVERAGE(BI5:BI56)-BH59</f>
        <v>#N/A</v>
      </c>
      <c r="BJ59" s="5" t="e">
        <f t="shared" si="94"/>
        <v>#N/A</v>
      </c>
      <c r="BK59" s="5" t="e">
        <f>AVERAGE(BK5:BK56)-BJ59</f>
        <v>#N/A</v>
      </c>
      <c r="BL59" s="5" t="e">
        <f t="shared" si="94"/>
        <v>#N/A</v>
      </c>
      <c r="BM59" s="5" t="e">
        <f>AVERAGE(BM5:BM56)-BL59</f>
        <v>#N/A</v>
      </c>
      <c r="BN59" s="5" t="e">
        <f t="shared" si="94"/>
        <v>#N/A</v>
      </c>
      <c r="BO59" s="5" t="e">
        <f>AVERAGE(BO5:BO56)-BN59</f>
        <v>#N/A</v>
      </c>
      <c r="BP59" s="5" t="e">
        <f t="shared" si="94"/>
        <v>#N/A</v>
      </c>
      <c r="BQ59" s="5" t="e">
        <f>AVERAGE(BQ5:BQ56)-BP59</f>
        <v>#N/A</v>
      </c>
      <c r="BR59" s="5" t="e">
        <f t="shared" si="94"/>
        <v>#N/A</v>
      </c>
      <c r="BS59" s="5" t="e">
        <f>AVERAGE(BS5:BS56)-BR59</f>
        <v>#N/A</v>
      </c>
      <c r="BT59" s="5" t="e">
        <f t="shared" ref="BT59:CP59" si="95">AVERAGE(BT5:BT56)</f>
        <v>#N/A</v>
      </c>
      <c r="BU59" s="5" t="e">
        <f>AVERAGE(BU5:BU56)-BT59</f>
        <v>#N/A</v>
      </c>
      <c r="BV59" s="5" t="e">
        <f t="shared" si="95"/>
        <v>#N/A</v>
      </c>
      <c r="BW59" s="5" t="e">
        <f>AVERAGE(BW5:BW56)-BV59</f>
        <v>#N/A</v>
      </c>
      <c r="BX59" s="5" t="e">
        <f t="shared" si="95"/>
        <v>#N/A</v>
      </c>
      <c r="BY59" s="5" t="e">
        <f>AVERAGE(BY5:BY56)-BX59</f>
        <v>#N/A</v>
      </c>
      <c r="BZ59" s="5" t="e">
        <f t="shared" si="95"/>
        <v>#N/A</v>
      </c>
      <c r="CA59" s="5" t="e">
        <f>AVERAGE(CA5:CA56)-BZ59</f>
        <v>#N/A</v>
      </c>
      <c r="CB59" s="5" t="e">
        <f t="shared" si="95"/>
        <v>#N/A</v>
      </c>
      <c r="CC59" s="5" t="e">
        <f>AVERAGE(CC5:CC56)-CB59</f>
        <v>#N/A</v>
      </c>
      <c r="CD59" s="5" t="e">
        <f t="shared" si="95"/>
        <v>#N/A</v>
      </c>
      <c r="CE59" s="5" t="e">
        <f>AVERAGE(CE5:CE56)-CD59</f>
        <v>#N/A</v>
      </c>
      <c r="CF59" s="5" t="e">
        <f t="shared" si="95"/>
        <v>#N/A</v>
      </c>
      <c r="CG59" s="5" t="e">
        <f>AVERAGE(CG5:CG56)-CF59</f>
        <v>#N/A</v>
      </c>
      <c r="CH59" s="5" t="e">
        <f t="shared" si="95"/>
        <v>#N/A</v>
      </c>
      <c r="CI59" s="5" t="e">
        <f>AVERAGE(CI5:CI56)-CH59</f>
        <v>#N/A</v>
      </c>
      <c r="CJ59" s="5" t="e">
        <f t="shared" si="95"/>
        <v>#N/A</v>
      </c>
      <c r="CK59" s="5" t="e">
        <f>AVERAGE(CK5:CK56)-CJ59</f>
        <v>#N/A</v>
      </c>
      <c r="CL59" s="5" t="e">
        <f t="shared" si="95"/>
        <v>#N/A</v>
      </c>
      <c r="CM59" s="5" t="e">
        <f>AVERAGE(CM5:CM56)-CL59</f>
        <v>#N/A</v>
      </c>
      <c r="CN59" s="5" t="e">
        <f t="shared" si="95"/>
        <v>#N/A</v>
      </c>
      <c r="CO59" s="5" t="e">
        <f>AVERAGE(CO5:CO56)-CN59</f>
        <v>#N/A</v>
      </c>
      <c r="CP59" s="5" t="e">
        <f t="shared" si="95"/>
        <v>#N/A</v>
      </c>
      <c r="CQ59" s="5" t="e">
        <f>AVERAGE(CQ5:CQ56)-CP59</f>
        <v>#N/A</v>
      </c>
      <c r="CR59" s="5"/>
      <c r="CS59" s="5"/>
      <c r="CT59" s="5"/>
      <c r="CU59" s="5"/>
      <c r="CV59" s="5"/>
      <c r="CW59" s="5"/>
      <c r="CY59" t="s">
        <v>125</v>
      </c>
      <c r="CZ59" t="s">
        <v>126</v>
      </c>
      <c r="DA59" t="s">
        <v>127</v>
      </c>
    </row>
    <row r="60" spans="2:105" x14ac:dyDescent="0.35">
      <c r="B60" s="14"/>
      <c r="E60" s="14"/>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row>
    <row r="61" spans="2:105" x14ac:dyDescent="0.35">
      <c r="B61" s="14"/>
      <c r="E61" s="14"/>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row>
    <row r="62" spans="2:105" x14ac:dyDescent="0.35">
      <c r="B62" s="14"/>
      <c r="D62" t="s">
        <v>120</v>
      </c>
      <c r="E62" s="14"/>
      <c r="F62" s="5" t="s">
        <v>56</v>
      </c>
      <c r="G62" s="5" t="s">
        <v>41</v>
      </c>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row>
    <row r="63" spans="2:105" x14ac:dyDescent="0.35">
      <c r="B63" s="14"/>
      <c r="E63" s="14" t="str">
        <f>'Data Validation (Hide)'!B2</f>
        <v>Caseload 1</v>
      </c>
      <c r="F63" s="5" t="e" cm="1">
        <f t="array" ref="F63">INDEX($F$59:$CW$60,1,MATCH(1,($E63=$F$1:$CQ$1)*($F$62=$F$4:$CQ$4)*(Summary!$B$5='Required Capacity (Hide)'!$F$2:$CQ$2),0))</f>
        <v>#N/A</v>
      </c>
      <c r="G63" s="5" t="e" cm="1">
        <f t="array" ref="G63">IF(AND(INDEX($F$59:$CW$60,1,MATCH(1,($E63=$F$1:$CQ$1)*($G$62=$F$58:$CQ$58)*(Summary!$B$5='Required Capacity (Hide)'!$F$2:$CQ$2),0))=0,F63&gt;0),IF(Summary!$B$7="minutes",1,1/60),INDEX($F$59:$CW$60,1,MATCH(1,($E63=$F$1:$CQ$1)*($G$62=$F$58:$CQ$58)*(Summary!$B$5='Required Capacity (Hide)'!$F$2:$CQ$2),0)))</f>
        <v>#N/A</v>
      </c>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row>
    <row r="64" spans="2:105" x14ac:dyDescent="0.35">
      <c r="B64" s="14"/>
      <c r="E64" s="14" t="str">
        <f>'Data Validation (Hide)'!B3</f>
        <v>Caseload 2</v>
      </c>
      <c r="F64" s="5" t="e">
        <f t="array" ref="F64">INDEX($F$59:$CW$60,1,MATCH(1,($E64=$F$1:$CQ$1)*($F$62=$F$4:$CQ$4)*(Summary!$B$5='Required Capacity (Hide)'!$F$2:$CQ$2),0))</f>
        <v>#N/A</v>
      </c>
      <c r="G64" s="5" t="e" cm="1">
        <f t="array" ref="G64">IF(AND(INDEX($F$59:$CW$60,1,MATCH(1,($E64=$F$1:$CQ$1)*($G$62=$F$58:$CQ$58)*(Summary!$B$5='Required Capacity (Hide)'!$F$2:$CQ$2),0))=0,F64&gt;0),IF(Summary!$B$7="minutes",1,1/60),INDEX($F$59:$CW$60,1,MATCH(1,($E64=$F$1:$CQ$1)*($G$62=$F$58:$CQ$58)*(Summary!$B$5='Required Capacity (Hide)'!$F$2:$CQ$2),0)))</f>
        <v>#N/A</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row>
    <row r="65" spans="2:101" x14ac:dyDescent="0.35">
      <c r="B65" s="14"/>
      <c r="E65" s="14" t="str">
        <f>'Data Validation (Hide)'!B4</f>
        <v>Caseload 3</v>
      </c>
      <c r="F65" s="5" t="e">
        <f t="array" ref="F65">INDEX($F$59:$CW$60,1,MATCH(1,($E65=$F$1:$CQ$1)*($F$62=$F$4:$CQ$4)*(Summary!$B$5='Required Capacity (Hide)'!$F$2:$CQ$2),0))</f>
        <v>#N/A</v>
      </c>
      <c r="G65" s="5" t="e" cm="1">
        <f t="array" ref="G65">IF(AND(INDEX($F$59:$CW$60,1,MATCH(1,($E65=$F$1:$CQ$1)*($G$62=$F$58:$CQ$58)*(Summary!$B$5='Required Capacity (Hide)'!$F$2:$CQ$2),0))=0,F65&gt;0),IF(Summary!$B$7="minutes",1,1/60),INDEX($F$59:$CW$60,1,MATCH(1,($E65=$F$1:$CQ$1)*($G$62=$F$58:$CQ$58)*(Summary!$B$5='Required Capacity (Hide)'!$F$2:$CQ$2),0)))</f>
        <v>#N/A</v>
      </c>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row>
    <row r="66" spans="2:101" x14ac:dyDescent="0.35">
      <c r="B66" s="14"/>
      <c r="E66" s="14" t="str">
        <f>'Data Validation (Hide)'!B5</f>
        <v>Caseload 4</v>
      </c>
      <c r="F66" s="5" t="e">
        <f t="array" ref="F66">INDEX($F$59:$CW$60,1,MATCH(1,($E66=$F$1:$CQ$1)*($F$62=$F$4:$CQ$4)*(Summary!$B$5='Required Capacity (Hide)'!$F$2:$CQ$2),0))</f>
        <v>#N/A</v>
      </c>
      <c r="G66" s="5" t="e" cm="1">
        <f t="array" ref="G66">IF(AND(INDEX($F$59:$CW$60,1,MATCH(1,($E66=$F$1:$CQ$1)*($G$62=$F$58:$CQ$58)*(Summary!$B$5='Required Capacity (Hide)'!$F$2:$CQ$2),0))=0,F66&gt;0),IF(Summary!$B$7="minutes",1,1/60),INDEX($F$59:$CW$60,1,MATCH(1,($E66=$F$1:$CQ$1)*($G$62=$F$58:$CQ$58)*(Summary!$B$5='Required Capacity (Hide)'!$F$2:$CQ$2),0)))</f>
        <v>#N/A</v>
      </c>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row>
    <row r="67" spans="2:101" x14ac:dyDescent="0.35">
      <c r="B67" s="14"/>
      <c r="E67" s="14" t="str">
        <f>'Data Validation (Hide)'!B6</f>
        <v>Caseload 5</v>
      </c>
      <c r="F67" s="5" t="e">
        <f t="array" ref="F67">INDEX($F$59:$CW$60,1,MATCH(1,($E67=$F$1:$CQ$1)*($F$62=$F$4:$CQ$4)*(Summary!$B$5='Required Capacity (Hide)'!$F$2:$CQ$2),0))</f>
        <v>#N/A</v>
      </c>
      <c r="G67" s="5" t="e" cm="1">
        <f t="array" ref="G67">IF(AND(INDEX($F$59:$CW$60,1,MATCH(1,($E67=$F$1:$CQ$1)*($G$62=$F$58:$CQ$58)*(Summary!$B$5='Required Capacity (Hide)'!$F$2:$CQ$2),0))=0,F67&gt;0),IF(Summary!$B$7="minutes",1,1/60),INDEX($F$59:$CW$60,1,MATCH(1,($E67=$F$1:$CQ$1)*($G$62=$F$58:$CQ$58)*(Summary!$B$5='Required Capacity (Hide)'!$F$2:$CQ$2),0)))</f>
        <v>#N/A</v>
      </c>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row>
    <row r="68" spans="2:101" x14ac:dyDescent="0.35">
      <c r="B68" s="14"/>
      <c r="E68" s="14" t="str">
        <f>'Data Validation (Hide)'!B7</f>
        <v>Caseload 6</v>
      </c>
      <c r="F68" s="5" t="e">
        <f t="array" ref="F68">INDEX($F$59:$CW$60,1,MATCH(1,($E68=$F$1:$CQ$1)*($F$62=$F$4:$CQ$4)*(Summary!$B$5='Required Capacity (Hide)'!$F$2:$CQ$2),0))</f>
        <v>#N/A</v>
      </c>
      <c r="G68" s="5" t="e" cm="1">
        <f t="array" ref="G68">IF(AND(INDEX($F$59:$CW$60,1,MATCH(1,($E68=$F$1:$CQ$1)*($G$62=$F$58:$CQ$58)*(Summary!$B$5='Required Capacity (Hide)'!$F$2:$CQ$2),0))=0,F68&gt;0),IF(Summary!$B$7="minutes",1,1/60),INDEX($F$59:$CW$60,1,MATCH(1,($E68=$F$1:$CQ$1)*($G$62=$F$58:$CQ$58)*(Summary!$B$5='Required Capacity (Hide)'!$F$2:$CQ$2),0)))</f>
        <v>#N/A</v>
      </c>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row>
    <row r="69" spans="2:101" x14ac:dyDescent="0.35">
      <c r="B69" s="14"/>
      <c r="E69" s="14" t="str">
        <f>'Data Validation (Hide)'!B8</f>
        <v>Caseload 7</v>
      </c>
      <c r="F69" s="5" t="e">
        <f t="array" ref="F69">INDEX($F$59:$CW$60,1,MATCH(1,($E69=$F$1:$CQ$1)*($F$62=$F$4:$CQ$4)*(Summary!$B$5='Required Capacity (Hide)'!$F$2:$CQ$2),0))</f>
        <v>#N/A</v>
      </c>
      <c r="G69" s="5" t="e" cm="1">
        <f t="array" ref="G69">IF(AND(INDEX($F$59:$CW$60,1,MATCH(1,($E69=$F$1:$CQ$1)*($G$62=$F$58:$CQ$58)*(Summary!$B$5='Required Capacity (Hide)'!$F$2:$CQ$2),0))=0,F69&gt;0),IF(Summary!$B$7="minutes",1,1/60),INDEX($F$59:$CW$60,1,MATCH(1,($E69=$F$1:$CQ$1)*($G$62=$F$58:$CQ$58)*(Summary!$B$5='Required Capacity (Hide)'!$F$2:$CQ$2),0)))</f>
        <v>#N/A</v>
      </c>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row>
    <row r="70" spans="2:101" x14ac:dyDescent="0.35">
      <c r="B70" s="14"/>
      <c r="E70" s="14" t="str">
        <f>'Data Validation (Hide)'!B9</f>
        <v>Caseload 8</v>
      </c>
      <c r="F70" s="5" t="e">
        <f t="array" ref="F70">INDEX($F$59:$CW$60,1,MATCH(1,($E70=$F$1:$CQ$1)*($F$62=$F$4:$CQ$4)*(Summary!$B$5='Required Capacity (Hide)'!$F$2:$CQ$2),0))</f>
        <v>#N/A</v>
      </c>
      <c r="G70" s="5" t="e" cm="1">
        <f t="array" ref="G70">IF(AND(INDEX($F$59:$CW$60,1,MATCH(1,($E70=$F$1:$CQ$1)*($G$62=$F$58:$CQ$58)*(Summary!$B$5='Required Capacity (Hide)'!$F$2:$CQ$2),0))=0,F70&gt;0),IF(Summary!$B$7="minutes",1,1/60),INDEX($F$59:$CW$60,1,MATCH(1,($E70=$F$1:$CQ$1)*($G$62=$F$58:$CQ$58)*(Summary!$B$5='Required Capacity (Hide)'!$F$2:$CQ$2),0)))</f>
        <v>#N/A</v>
      </c>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row>
    <row r="71" spans="2:101" x14ac:dyDescent="0.35">
      <c r="B71" s="14"/>
      <c r="E71" s="14" t="str">
        <f>'Data Validation (Hide)'!B10</f>
        <v>Caseload 9</v>
      </c>
      <c r="F71" s="5" t="e">
        <f t="array" ref="F71">INDEX($F$59:$CW$60,1,MATCH(1,($E71=$F$1:$CQ$1)*($F$62=$F$4:$CQ$4)*(Summary!$B$5='Required Capacity (Hide)'!$F$2:$CQ$2),0))</f>
        <v>#N/A</v>
      </c>
      <c r="G71" s="5" t="e" cm="1">
        <f t="array" ref="G71">IF(AND(INDEX($F$59:$CW$60,1,MATCH(1,($E71=$F$1:$CQ$1)*($G$62=$F$58:$CQ$58)*(Summary!$B$5='Required Capacity (Hide)'!$F$2:$CQ$2),0))=0,F71&gt;0),IF(Summary!$B$7="minutes",1,1/60),INDEX($F$59:$CW$60,1,MATCH(1,($E71=$F$1:$CQ$1)*($G$62=$F$58:$CQ$58)*(Summary!$B$5='Required Capacity (Hide)'!$F$2:$CQ$2),0)))</f>
        <v>#N/A</v>
      </c>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row>
    <row r="72" spans="2:101" x14ac:dyDescent="0.35">
      <c r="B72" s="14"/>
      <c r="E72" s="14" t="str">
        <f>'Data Validation (Hide)'!B11</f>
        <v>Caseload 10</v>
      </c>
      <c r="F72" s="5" t="e">
        <f t="array" ref="F72">INDEX($F$59:$CW$60,1,MATCH(1,($E72=$F$1:$CQ$1)*($F$62=$F$4:$CQ$4)*(Summary!$B$5='Required Capacity (Hide)'!$F$2:$CQ$2),0))</f>
        <v>#N/A</v>
      </c>
      <c r="G72" s="5" t="e" cm="1">
        <f t="array" ref="G72">IF(AND(INDEX($F$59:$CW$60,1,MATCH(1,($E72=$F$1:$CQ$1)*($G$62=$F$58:$CQ$58)*(Summary!$B$5='Required Capacity (Hide)'!$F$2:$CQ$2),0))=0,F72&gt;0),IF(Summary!$B$7="minutes",1,1/60),INDEX($F$59:$CW$60,1,MATCH(1,($E72=$F$1:$CQ$1)*($G$62=$F$58:$CQ$58)*(Summary!$B$5='Required Capacity (Hide)'!$F$2:$CQ$2),0)))</f>
        <v>#N/A</v>
      </c>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row>
    <row r="73" spans="2:101" x14ac:dyDescent="0.35">
      <c r="B73" s="14"/>
      <c r="E73" s="14" t="str">
        <f>'Data Validation (Hide)'!B12</f>
        <v>Caseload 11</v>
      </c>
      <c r="F73" s="5" t="e">
        <f t="array" ref="F73">INDEX($F$59:$CW$60,1,MATCH(1,($E73=$F$1:$CQ$1)*($F$62=$F$4:$CQ$4)*(Summary!$B$5='Required Capacity (Hide)'!$F$2:$CQ$2),0))</f>
        <v>#N/A</v>
      </c>
      <c r="G73" s="5" t="e" cm="1">
        <f t="array" ref="G73">IF(AND(INDEX($F$59:$CW$60,1,MATCH(1,($E73=$F$1:$CQ$1)*($G$62=$F$58:$CQ$58)*(Summary!$B$5='Required Capacity (Hide)'!$F$2:$CQ$2),0))=0,F73&gt;0),IF(Summary!$B$7="minutes",1,1/60),INDEX($F$59:$CW$60,1,MATCH(1,($E73=$F$1:$CQ$1)*($G$62=$F$58:$CQ$58)*(Summary!$B$5='Required Capacity (Hide)'!$F$2:$CQ$2),0)))</f>
        <v>#N/A</v>
      </c>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row>
    <row r="74" spans="2:101" x14ac:dyDescent="0.35">
      <c r="B74" s="14"/>
      <c r="E74" s="14" t="str">
        <f>'Data Validation (Hide)'!B13</f>
        <v>Caseload 12</v>
      </c>
      <c r="F74" s="5" t="e">
        <f t="array" ref="F74">INDEX($F$59:$CW$60,1,MATCH(1,($E74=$F$1:$CQ$1)*($F$62=$F$4:$CQ$4)*(Summary!$B$5='Required Capacity (Hide)'!$F$2:$CQ$2),0))</f>
        <v>#N/A</v>
      </c>
      <c r="G74" s="5" t="e" cm="1">
        <f t="array" ref="G74">IF(AND(INDEX($F$59:$CW$60,1,MATCH(1,($E74=$F$1:$CQ$1)*($G$62=$F$58:$CQ$58)*(Summary!$B$5='Required Capacity (Hide)'!$F$2:$CQ$2),0))=0,F74&gt;0),IF(Summary!$B$7="minutes",1,1/60),INDEX($F$59:$CW$60,1,MATCH(1,($E74=$F$1:$CQ$1)*($G$62=$F$58:$CQ$58)*(Summary!$B$5='Required Capacity (Hide)'!$F$2:$CQ$2),0)))</f>
        <v>#N/A</v>
      </c>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row>
    <row r="75" spans="2:101" x14ac:dyDescent="0.35">
      <c r="B75" s="14"/>
      <c r="E75" s="14" t="str">
        <f>'Data Validation (Hide)'!B14</f>
        <v>Caseload 13</v>
      </c>
      <c r="F75" s="5" t="e">
        <f t="array" ref="F75">INDEX($F$59:$CW$60,1,MATCH(1,($E75=$F$1:$CQ$1)*($F$62=$F$4:$CQ$4)*(Summary!$B$5='Required Capacity (Hide)'!$F$2:$CQ$2),0))</f>
        <v>#N/A</v>
      </c>
      <c r="G75" s="5" t="e" cm="1">
        <f t="array" ref="G75">IF(AND(INDEX($F$59:$CW$60,1,MATCH(1,($E75=$F$1:$CQ$1)*($G$62=$F$58:$CQ$58)*(Summary!$B$5='Required Capacity (Hide)'!$F$2:$CQ$2),0))=0,F75&gt;0),IF(Summary!$B$7="minutes",1,1/60),INDEX($F$59:$CW$60,1,MATCH(1,($E75=$F$1:$CQ$1)*($G$62=$F$58:$CQ$58)*(Summary!$B$5='Required Capacity (Hide)'!$F$2:$CQ$2),0)))</f>
        <v>#N/A</v>
      </c>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row>
    <row r="76" spans="2:101" x14ac:dyDescent="0.35">
      <c r="B76" s="14"/>
      <c r="E76" s="14" t="str">
        <f>'Data Validation (Hide)'!B15</f>
        <v>Caseload 14</v>
      </c>
      <c r="F76" s="5" t="e">
        <f t="array" ref="F76">INDEX($F$59:$CW$60,1,MATCH(1,($E76=$F$1:$CQ$1)*($F$62=$F$4:$CQ$4)*(Summary!$B$5='Required Capacity (Hide)'!$F$2:$CQ$2),0))</f>
        <v>#N/A</v>
      </c>
      <c r="G76" s="5" t="e" cm="1">
        <f t="array" ref="G76">IF(AND(INDEX($F$59:$CW$60,1,MATCH(1,($E76=$F$1:$CQ$1)*($G$62=$F$58:$CQ$58)*(Summary!$B$5='Required Capacity (Hide)'!$F$2:$CQ$2),0))=0,F76&gt;0),IF(Summary!$B$7="minutes",1,1/60),INDEX($F$59:$CW$60,1,MATCH(1,($E76=$F$1:$CQ$1)*($G$62=$F$58:$CQ$58)*(Summary!$B$5='Required Capacity (Hide)'!$F$2:$CQ$2),0)))</f>
        <v>#N/A</v>
      </c>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row>
    <row r="77" spans="2:101" x14ac:dyDescent="0.35">
      <c r="B77" s="14"/>
      <c r="E77" s="14" t="str">
        <f>'Data Validation (Hide)'!B16</f>
        <v>Caseload 15</v>
      </c>
      <c r="F77" s="5" t="e">
        <f t="array" ref="F77">INDEX($F$59:$CW$60,1,MATCH(1,($E77=$F$1:$CQ$1)*($F$62=$F$4:$CQ$4)*(Summary!$B$5='Required Capacity (Hide)'!$F$2:$CQ$2),0))</f>
        <v>#N/A</v>
      </c>
      <c r="G77" s="5" t="e" cm="1">
        <f t="array" ref="G77">IF(AND(INDEX($F$59:$CW$60,1,MATCH(1,($E77=$F$1:$CQ$1)*($G$62=$F$58:$CQ$58)*(Summary!$B$5='Required Capacity (Hide)'!$F$2:$CQ$2),0))=0,F77&gt;0),IF(Summary!$B$7="minutes",1,1/60),INDEX($F$59:$CW$60,1,MATCH(1,($E77=$F$1:$CQ$1)*($G$62=$F$58:$CQ$58)*(Summary!$B$5='Required Capacity (Hide)'!$F$2:$CQ$2),0)))</f>
        <v>#N/A</v>
      </c>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row>
    <row r="78" spans="2:101" x14ac:dyDescent="0.35">
      <c r="B78" s="14"/>
      <c r="E78" s="14" t="str">
        <f>"All "&amp;GroupName</f>
        <v>All Clusters</v>
      </c>
      <c r="F78" s="18" t="e">
        <f>SUM(F63:F77)</f>
        <v>#N/A</v>
      </c>
      <c r="G78" s="18" t="e">
        <f>SUM(G63:G77)</f>
        <v>#N/A</v>
      </c>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row>
    <row r="79" spans="2:101" x14ac:dyDescent="0.35">
      <c r="B79" s="14"/>
      <c r="E79" s="14"/>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row>
    <row r="80" spans="2:101" x14ac:dyDescent="0.35">
      <c r="B80" s="14"/>
      <c r="E80" s="14"/>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row>
    <row r="81" spans="2:101" x14ac:dyDescent="0.35">
      <c r="B81" s="14"/>
      <c r="E81" s="14"/>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row>
    <row r="82" spans="2:101" x14ac:dyDescent="0.35">
      <c r="B82" s="14"/>
      <c r="E82" s="14"/>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row>
    <row r="83" spans="2:101" x14ac:dyDescent="0.35">
      <c r="B83" s="14"/>
      <c r="E83" s="14"/>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row>
    <row r="84" spans="2:101" x14ac:dyDescent="0.35">
      <c r="B84" s="14"/>
      <c r="E84" s="14"/>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row>
    <row r="85" spans="2:101" x14ac:dyDescent="0.35">
      <c r="B85" s="14"/>
      <c r="E85" s="14"/>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row>
    <row r="86" spans="2:101" x14ac:dyDescent="0.35">
      <c r="B86" s="14"/>
      <c r="E86" s="14"/>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row>
    <row r="87" spans="2:101" x14ac:dyDescent="0.35">
      <c r="B87" s="14"/>
      <c r="E87" s="14"/>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row>
    <row r="88" spans="2:101" x14ac:dyDescent="0.35">
      <c r="B88" s="14"/>
      <c r="E88" s="14"/>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row>
    <row r="89" spans="2:101" x14ac:dyDescent="0.35">
      <c r="B89" s="14"/>
      <c r="E89" s="14"/>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row>
    <row r="90" spans="2:101" x14ac:dyDescent="0.35">
      <c r="B90" s="14"/>
      <c r="E90" s="14"/>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row>
    <row r="91" spans="2:101" x14ac:dyDescent="0.35">
      <c r="B91" s="14"/>
      <c r="E91" s="14"/>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row>
    <row r="92" spans="2:101" x14ac:dyDescent="0.35">
      <c r="B92" s="14"/>
      <c r="E92" s="14"/>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row>
    <row r="93" spans="2:101" x14ac:dyDescent="0.35">
      <c r="B93" s="14"/>
      <c r="E93" s="14"/>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row>
    <row r="94" spans="2:101" x14ac:dyDescent="0.35">
      <c r="B94" s="14"/>
      <c r="E94" s="14"/>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row>
    <row r="95" spans="2:101" x14ac:dyDescent="0.35">
      <c r="B95" s="14"/>
      <c r="E95" s="14"/>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row>
    <row r="96" spans="2:101" x14ac:dyDescent="0.35">
      <c r="B96" s="14"/>
      <c r="E96" s="14"/>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row>
    <row r="97" spans="2:101" x14ac:dyDescent="0.35">
      <c r="B97" s="14"/>
      <c r="E97" s="14"/>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row>
    <row r="98" spans="2:101" x14ac:dyDescent="0.35">
      <c r="B98" s="14"/>
      <c r="E98" s="14"/>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row>
    <row r="99" spans="2:101" x14ac:dyDescent="0.35">
      <c r="B99" s="14"/>
      <c r="E99" s="14"/>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row>
    <row r="100" spans="2:101" x14ac:dyDescent="0.35">
      <c r="B100" s="14"/>
      <c r="E100" s="14"/>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row>
    <row r="101" spans="2:101" x14ac:dyDescent="0.35">
      <c r="B101" s="14"/>
      <c r="E101" s="14"/>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row>
    <row r="102" spans="2:101" x14ac:dyDescent="0.35">
      <c r="B102" s="14"/>
      <c r="E102" s="14"/>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row>
    <row r="103" spans="2:101" x14ac:dyDescent="0.35">
      <c r="B103" s="14"/>
      <c r="E103" s="14"/>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row>
    <row r="104" spans="2:101" x14ac:dyDescent="0.35">
      <c r="B104" s="14"/>
      <c r="E104" s="14"/>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row>
    <row r="105" spans="2:101" x14ac:dyDescent="0.35">
      <c r="B105" s="14"/>
      <c r="E105" s="14"/>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row>
    <row r="106" spans="2:101" x14ac:dyDescent="0.35">
      <c r="B106" s="14"/>
      <c r="E106" s="14"/>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row>
    <row r="107" spans="2:101" x14ac:dyDescent="0.35">
      <c r="B107" s="14"/>
      <c r="E107" s="14"/>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row>
    <row r="108" spans="2:101" x14ac:dyDescent="0.35">
      <c r="B108" s="14"/>
      <c r="E108" s="14"/>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row>
    <row r="109" spans="2:101" x14ac:dyDescent="0.35">
      <c r="B109" s="14"/>
      <c r="E109" s="14"/>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row>
    <row r="110" spans="2:101" x14ac:dyDescent="0.35">
      <c r="B110" s="14"/>
      <c r="E110" s="14"/>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row>
    <row r="111" spans="2:101" x14ac:dyDescent="0.35">
      <c r="B111" s="14"/>
      <c r="E111" s="14"/>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row>
    <row r="112" spans="2:101" x14ac:dyDescent="0.35">
      <c r="B112" s="14"/>
      <c r="E112" s="14"/>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row>
    <row r="113" spans="2:101" x14ac:dyDescent="0.35">
      <c r="B113" s="14"/>
      <c r="E113" s="14"/>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row>
    <row r="114" spans="2:101" x14ac:dyDescent="0.35">
      <c r="B114" s="14"/>
      <c r="E114" s="14"/>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row>
    <row r="115" spans="2:101" x14ac:dyDescent="0.35">
      <c r="B115" s="14"/>
      <c r="E115" s="14"/>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row>
    <row r="116" spans="2:101" x14ac:dyDescent="0.35">
      <c r="B116" s="14"/>
      <c r="E116" s="14"/>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row>
    <row r="117" spans="2:101" x14ac:dyDescent="0.35">
      <c r="B117" s="14"/>
      <c r="E117" s="14"/>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row>
    <row r="118" spans="2:101" x14ac:dyDescent="0.35">
      <c r="B118" s="14"/>
      <c r="E118" s="14"/>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row>
    <row r="119" spans="2:101" x14ac:dyDescent="0.35">
      <c r="B119" s="14"/>
      <c r="E119" s="14"/>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row>
    <row r="120" spans="2:101" x14ac:dyDescent="0.35">
      <c r="B120" s="14"/>
      <c r="E120" s="14"/>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row>
    <row r="121" spans="2:101" x14ac:dyDescent="0.35">
      <c r="B121" s="14"/>
      <c r="E121" s="14"/>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row>
    <row r="122" spans="2:101" x14ac:dyDescent="0.35">
      <c r="B122" s="14"/>
      <c r="E122" s="14"/>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row>
    <row r="123" spans="2:101" x14ac:dyDescent="0.35">
      <c r="B123" s="14"/>
      <c r="E123" s="14"/>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row>
    <row r="124" spans="2:101" x14ac:dyDescent="0.35">
      <c r="B124" s="14"/>
      <c r="E124" s="14"/>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row>
    <row r="125" spans="2:101" x14ac:dyDescent="0.35">
      <c r="B125" s="14"/>
      <c r="E125" s="14"/>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row>
    <row r="126" spans="2:101" x14ac:dyDescent="0.35">
      <c r="B126" s="14"/>
      <c r="E126" s="14"/>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row>
    <row r="127" spans="2:101" x14ac:dyDescent="0.35">
      <c r="B127" s="14"/>
      <c r="E127" s="14"/>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row>
    <row r="128" spans="2:101" x14ac:dyDescent="0.35">
      <c r="B128" s="14"/>
      <c r="E128" s="14"/>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row>
    <row r="129" spans="2:101" x14ac:dyDescent="0.35">
      <c r="B129" s="14"/>
      <c r="E129" s="14"/>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row>
    <row r="130" spans="2:101" x14ac:dyDescent="0.35">
      <c r="B130" s="14"/>
      <c r="E130" s="14"/>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row>
    <row r="131" spans="2:101" x14ac:dyDescent="0.35">
      <c r="B131" s="14"/>
      <c r="E131" s="14"/>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row>
    <row r="132" spans="2:101" x14ac:dyDescent="0.35">
      <c r="B132" s="14"/>
      <c r="E132" s="14"/>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row>
    <row r="133" spans="2:101" x14ac:dyDescent="0.35">
      <c r="B133" s="14"/>
      <c r="E133" s="14"/>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row>
    <row r="134" spans="2:101" x14ac:dyDescent="0.35">
      <c r="B134" s="14"/>
      <c r="E134" s="14"/>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row>
    <row r="135" spans="2:101" x14ac:dyDescent="0.35">
      <c r="B135" s="14"/>
      <c r="E135" s="14"/>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row>
    <row r="136" spans="2:101" x14ac:dyDescent="0.35">
      <c r="B136" s="14"/>
      <c r="E136" s="14"/>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row>
    <row r="137" spans="2:101" x14ac:dyDescent="0.35">
      <c r="B137" s="14"/>
      <c r="E137" s="14"/>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row>
    <row r="138" spans="2:101" x14ac:dyDescent="0.35">
      <c r="B138" s="14"/>
      <c r="E138" s="14"/>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row>
    <row r="139" spans="2:101" x14ac:dyDescent="0.35">
      <c r="B139" s="14"/>
      <c r="E139" s="14"/>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row>
    <row r="140" spans="2:101" x14ac:dyDescent="0.35">
      <c r="B140" s="14"/>
      <c r="E140" s="14"/>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row>
    <row r="141" spans="2:101" x14ac:dyDescent="0.35">
      <c r="B141" s="14"/>
      <c r="E141" s="14"/>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row>
    <row r="142" spans="2:101" x14ac:dyDescent="0.35">
      <c r="B142" s="14"/>
      <c r="E142" s="14"/>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row>
    <row r="143" spans="2:101" x14ac:dyDescent="0.35">
      <c r="B143" s="14"/>
      <c r="E143" s="14"/>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row>
    <row r="144" spans="2:101" x14ac:dyDescent="0.35">
      <c r="B144" s="14"/>
      <c r="E144" s="14"/>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row>
    <row r="145" spans="2:101" x14ac:dyDescent="0.35">
      <c r="B145" s="14"/>
      <c r="E145" s="14"/>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row>
    <row r="146" spans="2:101" x14ac:dyDescent="0.35">
      <c r="B146" s="14"/>
      <c r="E146" s="14"/>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row>
    <row r="147" spans="2:101" x14ac:dyDescent="0.35">
      <c r="B147" s="14"/>
      <c r="E147" s="14"/>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row>
    <row r="148" spans="2:101" x14ac:dyDescent="0.35">
      <c r="B148" s="14"/>
      <c r="E148" s="14"/>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row>
    <row r="149" spans="2:101" x14ac:dyDescent="0.35">
      <c r="B149" s="14"/>
      <c r="E149" s="14"/>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row>
    <row r="150" spans="2:101" x14ac:dyDescent="0.35">
      <c r="B150" s="14"/>
      <c r="E150" s="14"/>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row>
    <row r="151" spans="2:101" x14ac:dyDescent="0.35">
      <c r="B151" s="14"/>
      <c r="E151" s="14"/>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row>
    <row r="152" spans="2:101" x14ac:dyDescent="0.35">
      <c r="B152" s="14"/>
      <c r="E152" s="14"/>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row>
    <row r="153" spans="2:101" x14ac:dyDescent="0.35">
      <c r="B153" s="14"/>
      <c r="E153" s="14"/>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row>
    <row r="154" spans="2:101" x14ac:dyDescent="0.35">
      <c r="B154" s="14"/>
      <c r="E154" s="14"/>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row>
    <row r="155" spans="2:101" x14ac:dyDescent="0.35">
      <c r="B155" s="14"/>
      <c r="E155" s="14"/>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row>
    <row r="156" spans="2:101" x14ac:dyDescent="0.35">
      <c r="B156" s="14"/>
      <c r="E156" s="14"/>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row>
    <row r="157" spans="2:101" x14ac:dyDescent="0.35">
      <c r="B157" s="14"/>
      <c r="E157" s="14"/>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row>
    <row r="158" spans="2:101" x14ac:dyDescent="0.35">
      <c r="B158" s="14"/>
      <c r="E158" s="14"/>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row>
    <row r="159" spans="2:101" x14ac:dyDescent="0.35">
      <c r="B159" s="14"/>
      <c r="E159" s="14"/>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row>
    <row r="160" spans="2:101" x14ac:dyDescent="0.35">
      <c r="B160" s="14"/>
      <c r="E160" s="14"/>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row>
    <row r="161" spans="2:101" x14ac:dyDescent="0.35">
      <c r="B161" s="14"/>
      <c r="E161" s="14"/>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row>
    <row r="162" spans="2:101" x14ac:dyDescent="0.35">
      <c r="B162" s="14"/>
      <c r="E162" s="14"/>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row>
    <row r="163" spans="2:101" x14ac:dyDescent="0.35">
      <c r="B163" s="14"/>
      <c r="E163" s="14"/>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row>
    <row r="164" spans="2:101" x14ac:dyDescent="0.35">
      <c r="B164" s="14"/>
      <c r="E164" s="14"/>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row>
    <row r="165" spans="2:101" x14ac:dyDescent="0.35">
      <c r="B165" s="14"/>
      <c r="E165" s="14"/>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row>
    <row r="166" spans="2:101" x14ac:dyDescent="0.35">
      <c r="B166" s="14"/>
      <c r="E166" s="14"/>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row>
    <row r="167" spans="2:101" x14ac:dyDescent="0.35">
      <c r="B167" s="14"/>
      <c r="E167" s="14"/>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row>
    <row r="168" spans="2:101" x14ac:dyDescent="0.35">
      <c r="B168" s="14"/>
      <c r="E168" s="14"/>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row>
    <row r="169" spans="2:101" x14ac:dyDescent="0.35">
      <c r="B169" s="14"/>
      <c r="E169" s="14"/>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row>
    <row r="170" spans="2:101" x14ac:dyDescent="0.35">
      <c r="B170" s="14"/>
      <c r="E170" s="14"/>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row>
    <row r="171" spans="2:101" x14ac:dyDescent="0.35">
      <c r="B171" s="14"/>
      <c r="E171" s="14"/>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row>
    <row r="172" spans="2:101" x14ac:dyDescent="0.35">
      <c r="B172" s="14"/>
      <c r="E172" s="14"/>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row>
    <row r="173" spans="2:101" x14ac:dyDescent="0.35">
      <c r="B173" s="14"/>
      <c r="E173" s="14"/>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row>
    <row r="174" spans="2:101" x14ac:dyDescent="0.35">
      <c r="B174" s="14"/>
      <c r="E174" s="14"/>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row>
    <row r="175" spans="2:101" x14ac:dyDescent="0.35">
      <c r="B175" s="14"/>
      <c r="E175" s="14"/>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row>
    <row r="176" spans="2:101" x14ac:dyDescent="0.35">
      <c r="B176" s="14"/>
      <c r="E176" s="14"/>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row>
    <row r="177" spans="2:101" x14ac:dyDescent="0.35">
      <c r="B177" s="14"/>
      <c r="E177" s="14"/>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row>
    <row r="178" spans="2:101" x14ac:dyDescent="0.35">
      <c r="B178" s="14"/>
      <c r="E178" s="14"/>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row>
    <row r="179" spans="2:101" x14ac:dyDescent="0.35">
      <c r="B179" s="14"/>
      <c r="E179" s="14"/>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row>
    <row r="180" spans="2:101" x14ac:dyDescent="0.35">
      <c r="B180" s="14"/>
      <c r="E180" s="14"/>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row>
    <row r="181" spans="2:101" x14ac:dyDescent="0.35">
      <c r="B181" s="14"/>
      <c r="E181" s="14"/>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row>
    <row r="182" spans="2:101" x14ac:dyDescent="0.35">
      <c r="B182" s="14"/>
      <c r="E182" s="14"/>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row>
    <row r="183" spans="2:101" x14ac:dyDescent="0.35">
      <c r="B183" s="14"/>
      <c r="E183" s="14"/>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row>
    <row r="184" spans="2:101" x14ac:dyDescent="0.35">
      <c r="B184" s="14"/>
      <c r="E184" s="14"/>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row>
    <row r="185" spans="2:101" x14ac:dyDescent="0.35">
      <c r="B185" s="14"/>
      <c r="E185" s="14"/>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row>
    <row r="186" spans="2:101" x14ac:dyDescent="0.35">
      <c r="B186" s="14"/>
      <c r="E186" s="14"/>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row>
    <row r="187" spans="2:101" x14ac:dyDescent="0.35">
      <c r="B187" s="14"/>
      <c r="E187" s="14"/>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row>
    <row r="188" spans="2:101" x14ac:dyDescent="0.35">
      <c r="B188" s="14"/>
      <c r="E188" s="14"/>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row>
    <row r="189" spans="2:101" x14ac:dyDescent="0.35">
      <c r="B189" s="14"/>
      <c r="E189" s="14"/>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row>
    <row r="190" spans="2:101" x14ac:dyDescent="0.35">
      <c r="B190" s="14"/>
      <c r="E190" s="14"/>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row>
    <row r="191" spans="2:101" x14ac:dyDescent="0.35">
      <c r="B191" s="14"/>
      <c r="E191" s="14"/>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row>
    <row r="192" spans="2:101" x14ac:dyDescent="0.35">
      <c r="B192" s="14"/>
      <c r="E192" s="14"/>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row>
    <row r="193" spans="2:101" x14ac:dyDescent="0.35">
      <c r="B193" s="14"/>
      <c r="E193" s="14"/>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row>
    <row r="194" spans="2:101" x14ac:dyDescent="0.35">
      <c r="B194" s="14"/>
      <c r="E194" s="14"/>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row>
    <row r="195" spans="2:101" x14ac:dyDescent="0.35">
      <c r="B195" s="14"/>
      <c r="E195" s="14"/>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row>
    <row r="196" spans="2:101" x14ac:dyDescent="0.35">
      <c r="B196" s="14"/>
      <c r="E196" s="14"/>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row>
    <row r="197" spans="2:101" x14ac:dyDescent="0.35">
      <c r="B197" s="14"/>
      <c r="E197" s="14"/>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row>
    <row r="198" spans="2:101" x14ac:dyDescent="0.35">
      <c r="B198" s="14"/>
      <c r="E198" s="14"/>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row>
    <row r="199" spans="2:101" x14ac:dyDescent="0.35">
      <c r="B199" s="14"/>
      <c r="E199" s="14"/>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row>
    <row r="200" spans="2:101" x14ac:dyDescent="0.35">
      <c r="B200" s="14"/>
      <c r="E200" s="14"/>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row>
    <row r="201" spans="2:101" x14ac:dyDescent="0.35">
      <c r="B201" s="14"/>
      <c r="E201" s="14"/>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row>
    <row r="202" spans="2:101" x14ac:dyDescent="0.35">
      <c r="B202" s="14"/>
      <c r="E202" s="14"/>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row>
    <row r="203" spans="2:101" x14ac:dyDescent="0.35">
      <c r="B203" s="14"/>
      <c r="E203" s="14"/>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row>
    <row r="204" spans="2:101" x14ac:dyDescent="0.35">
      <c r="B204" s="14"/>
      <c r="E204" s="14"/>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row>
    <row r="205" spans="2:101" x14ac:dyDescent="0.35">
      <c r="B205" s="14"/>
      <c r="E205" s="14"/>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row>
    <row r="206" spans="2:101" x14ac:dyDescent="0.35">
      <c r="B206" s="14"/>
      <c r="E206" s="14"/>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row>
    <row r="207" spans="2:101" x14ac:dyDescent="0.35">
      <c r="B207" s="14"/>
      <c r="E207" s="14"/>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row>
    <row r="208" spans="2:101" x14ac:dyDescent="0.35">
      <c r="B208" s="14"/>
      <c r="E208" s="14"/>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row>
    <row r="209" spans="2:101" x14ac:dyDescent="0.35">
      <c r="B209" s="14"/>
      <c r="E209" s="14"/>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row>
    <row r="210" spans="2:101" x14ac:dyDescent="0.35">
      <c r="B210" s="14"/>
      <c r="E210" s="14"/>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row>
    <row r="211" spans="2:101" x14ac:dyDescent="0.35">
      <c r="B211" s="14"/>
      <c r="E211" s="14"/>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row>
    <row r="212" spans="2:101" x14ac:dyDescent="0.35">
      <c r="B212" s="14"/>
      <c r="E212" s="14"/>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row>
    <row r="213" spans="2:101" x14ac:dyDescent="0.35">
      <c r="B213" s="14"/>
      <c r="E213" s="14"/>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row>
    <row r="214" spans="2:101" x14ac:dyDescent="0.35">
      <c r="B214" s="14"/>
      <c r="E214" s="14"/>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row>
    <row r="215" spans="2:101" x14ac:dyDescent="0.35">
      <c r="B215" s="14"/>
      <c r="E215" s="14"/>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row>
    <row r="216" spans="2:101" x14ac:dyDescent="0.35">
      <c r="B216" s="14"/>
      <c r="E216" s="14"/>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row>
    <row r="217" spans="2:101" x14ac:dyDescent="0.35">
      <c r="B217" s="14"/>
      <c r="E217" s="14"/>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row>
    <row r="218" spans="2:101" x14ac:dyDescent="0.35">
      <c r="B218" s="14"/>
      <c r="E218" s="14"/>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row>
    <row r="219" spans="2:101" x14ac:dyDescent="0.35">
      <c r="B219" s="14"/>
      <c r="E219" s="14"/>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row>
    <row r="220" spans="2:101" x14ac:dyDescent="0.35">
      <c r="B220" s="14"/>
      <c r="E220" s="14"/>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row>
    <row r="221" spans="2:101" x14ac:dyDescent="0.35">
      <c r="B221" s="14"/>
      <c r="E221" s="14"/>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row>
    <row r="222" spans="2:101" x14ac:dyDescent="0.35">
      <c r="B222" s="14"/>
      <c r="E222" s="14"/>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row>
    <row r="223" spans="2:101" x14ac:dyDescent="0.35">
      <c r="B223" s="14"/>
      <c r="E223" s="14"/>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row>
    <row r="224" spans="2:101" x14ac:dyDescent="0.35">
      <c r="B224" s="14"/>
      <c r="E224" s="14"/>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row>
    <row r="225" spans="2:101" x14ac:dyDescent="0.35">
      <c r="B225" s="14"/>
      <c r="E225" s="14"/>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row>
    <row r="226" spans="2:101" x14ac:dyDescent="0.35">
      <c r="B226" s="14"/>
      <c r="E226" s="14"/>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row>
    <row r="227" spans="2:101" x14ac:dyDescent="0.35">
      <c r="B227" s="14"/>
      <c r="E227" s="14"/>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row>
    <row r="228" spans="2:101" x14ac:dyDescent="0.35">
      <c r="B228" s="14"/>
      <c r="E228" s="14"/>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row>
    <row r="229" spans="2:101" x14ac:dyDescent="0.35">
      <c r="B229" s="14"/>
      <c r="E229" s="14"/>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row>
    <row r="230" spans="2:101" x14ac:dyDescent="0.35">
      <c r="B230" s="14"/>
      <c r="E230" s="14"/>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row>
    <row r="231" spans="2:101" x14ac:dyDescent="0.35">
      <c r="B231" s="14"/>
      <c r="E231" s="14"/>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row>
    <row r="232" spans="2:101" x14ac:dyDescent="0.35">
      <c r="B232" s="14"/>
      <c r="E232" s="14"/>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row>
    <row r="233" spans="2:101" x14ac:dyDescent="0.35">
      <c r="B233" s="14"/>
      <c r="E233" s="14"/>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row>
    <row r="234" spans="2:101" x14ac:dyDescent="0.35">
      <c r="B234" s="14"/>
      <c r="E234" s="14"/>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row>
    <row r="235" spans="2:101" x14ac:dyDescent="0.35">
      <c r="B235" s="14"/>
      <c r="E235" s="14"/>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row>
    <row r="236" spans="2:101" x14ac:dyDescent="0.35">
      <c r="B236" s="14"/>
      <c r="E236" s="14"/>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row>
    <row r="237" spans="2:101" x14ac:dyDescent="0.35">
      <c r="B237" s="14"/>
      <c r="E237" s="14"/>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row>
    <row r="238" spans="2:101" x14ac:dyDescent="0.35">
      <c r="B238" s="14"/>
      <c r="E238" s="14"/>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row>
    <row r="239" spans="2:101" x14ac:dyDescent="0.35">
      <c r="B239" s="14"/>
      <c r="E239" s="14"/>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row>
    <row r="240" spans="2:101" x14ac:dyDescent="0.35">
      <c r="B240" s="14"/>
      <c r="E240" s="14"/>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row>
    <row r="241" spans="2:101" x14ac:dyDescent="0.35">
      <c r="B241" s="14"/>
      <c r="E241" s="14"/>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row>
    <row r="242" spans="2:101" x14ac:dyDescent="0.35">
      <c r="B242" s="14"/>
      <c r="E242" s="14"/>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row>
    <row r="243" spans="2:101" x14ac:dyDescent="0.35">
      <c r="B243" s="14"/>
      <c r="E243" s="14"/>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row>
    <row r="244" spans="2:101" x14ac:dyDescent="0.35">
      <c r="B244" s="14"/>
      <c r="E244" s="14"/>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row>
    <row r="245" spans="2:101" x14ac:dyDescent="0.35">
      <c r="B245" s="14"/>
      <c r="E245" s="14"/>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row>
    <row r="246" spans="2:101" x14ac:dyDescent="0.35">
      <c r="B246" s="14"/>
      <c r="E246" s="14"/>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row>
    <row r="247" spans="2:101" x14ac:dyDescent="0.35">
      <c r="B247" s="14"/>
      <c r="E247" s="14"/>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row>
    <row r="248" spans="2:101" x14ac:dyDescent="0.35">
      <c r="B248" s="14"/>
      <c r="E248" s="14"/>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row>
    <row r="249" spans="2:101" x14ac:dyDescent="0.35">
      <c r="B249" s="14"/>
      <c r="E249" s="14"/>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row>
    <row r="250" spans="2:101" x14ac:dyDescent="0.35">
      <c r="B250" s="14"/>
      <c r="E250" s="14"/>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row>
    <row r="251" spans="2:101" x14ac:dyDescent="0.35">
      <c r="B251" s="14"/>
      <c r="E251" s="14"/>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row>
    <row r="252" spans="2:101" x14ac:dyDescent="0.35">
      <c r="B252" s="14"/>
      <c r="E252" s="14"/>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row>
    <row r="253" spans="2:101" x14ac:dyDescent="0.35">
      <c r="B253" s="14"/>
      <c r="E253" s="14"/>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row>
    <row r="254" spans="2:101" x14ac:dyDescent="0.35">
      <c r="B254" s="14"/>
      <c r="E254" s="14"/>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row>
    <row r="255" spans="2:101" x14ac:dyDescent="0.35">
      <c r="B255" s="14"/>
      <c r="E255" s="14"/>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row>
    <row r="256" spans="2:101" x14ac:dyDescent="0.35">
      <c r="B256" s="14"/>
      <c r="E256" s="14"/>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row>
    <row r="257" spans="2:101" x14ac:dyDescent="0.35">
      <c r="B257" s="14"/>
      <c r="E257" s="14"/>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row>
    <row r="258" spans="2:101" x14ac:dyDescent="0.35">
      <c r="B258" s="14"/>
      <c r="E258" s="14"/>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row>
    <row r="259" spans="2:101" x14ac:dyDescent="0.35">
      <c r="B259" s="14"/>
      <c r="E259" s="14"/>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row>
    <row r="260" spans="2:101" x14ac:dyDescent="0.35">
      <c r="B260" s="14"/>
      <c r="E260" s="14"/>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row>
    <row r="261" spans="2:101" x14ac:dyDescent="0.35">
      <c r="B261" s="14"/>
      <c r="E261" s="14"/>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row>
    <row r="262" spans="2:101" x14ac:dyDescent="0.35">
      <c r="B262" s="14"/>
      <c r="E262" s="14"/>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row>
    <row r="263" spans="2:101" x14ac:dyDescent="0.35">
      <c r="B263" s="14"/>
      <c r="E263" s="14"/>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row>
    <row r="264" spans="2:101" x14ac:dyDescent="0.35">
      <c r="B264" s="14"/>
      <c r="E264" s="14"/>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row>
    <row r="265" spans="2:101" x14ac:dyDescent="0.35">
      <c r="B265" s="14"/>
      <c r="E265" s="2"/>
    </row>
    <row r="266" spans="2:101" x14ac:dyDescent="0.35">
      <c r="B266" s="14"/>
      <c r="E266" s="2"/>
    </row>
    <row r="267" spans="2:101" x14ac:dyDescent="0.35">
      <c r="B267" s="14"/>
      <c r="E267" s="2"/>
    </row>
    <row r="268" spans="2:101" x14ac:dyDescent="0.35">
      <c r="B268" s="14"/>
      <c r="E268" s="2"/>
    </row>
    <row r="269" spans="2:101" x14ac:dyDescent="0.35">
      <c r="B269" s="14"/>
      <c r="E269" s="2"/>
    </row>
    <row r="270" spans="2:101" x14ac:dyDescent="0.35">
      <c r="B270" s="14"/>
      <c r="E270" s="2"/>
    </row>
    <row r="271" spans="2:101" x14ac:dyDescent="0.35">
      <c r="B271" s="14"/>
      <c r="E271" s="2"/>
    </row>
    <row r="272" spans="2:101" x14ac:dyDescent="0.35">
      <c r="B272" s="14"/>
      <c r="E272" s="2"/>
    </row>
    <row r="273" spans="2:5" x14ac:dyDescent="0.35">
      <c r="B273" s="14"/>
      <c r="E273" s="2"/>
    </row>
    <row r="274" spans="2:5" x14ac:dyDescent="0.35">
      <c r="B274" s="14"/>
      <c r="E274" s="2"/>
    </row>
    <row r="275" spans="2:5" x14ac:dyDescent="0.35">
      <c r="B275" s="14"/>
      <c r="E275" s="2"/>
    </row>
    <row r="276" spans="2:5" x14ac:dyDescent="0.35">
      <c r="B276" s="14"/>
      <c r="E276" s="2"/>
    </row>
    <row r="277" spans="2:5" x14ac:dyDescent="0.35">
      <c r="B277" s="14"/>
      <c r="E277" s="2"/>
    </row>
    <row r="278" spans="2:5" x14ac:dyDescent="0.35">
      <c r="B278" s="14"/>
      <c r="E278" s="2"/>
    </row>
    <row r="279" spans="2:5" x14ac:dyDescent="0.35">
      <c r="B279" s="14"/>
      <c r="E279" s="2"/>
    </row>
    <row r="280" spans="2:5" x14ac:dyDescent="0.35">
      <c r="B280" s="14"/>
      <c r="E280" s="2"/>
    </row>
    <row r="281" spans="2:5" x14ac:dyDescent="0.35">
      <c r="B281" s="14"/>
      <c r="E281" s="2"/>
    </row>
    <row r="282" spans="2:5" x14ac:dyDescent="0.35">
      <c r="B282" s="14"/>
      <c r="E282" s="2"/>
    </row>
    <row r="283" spans="2:5" x14ac:dyDescent="0.35">
      <c r="B283" s="14"/>
      <c r="E283" s="2"/>
    </row>
    <row r="284" spans="2:5" x14ac:dyDescent="0.35">
      <c r="B284" s="14"/>
      <c r="E284" s="2"/>
    </row>
    <row r="285" spans="2:5" x14ac:dyDescent="0.35">
      <c r="B285" s="14"/>
      <c r="E285" s="2"/>
    </row>
    <row r="286" spans="2:5" x14ac:dyDescent="0.35">
      <c r="B286" s="14"/>
      <c r="E286" s="2"/>
    </row>
    <row r="287" spans="2:5" x14ac:dyDescent="0.35">
      <c r="B287" s="14"/>
      <c r="E287" s="2"/>
    </row>
    <row r="288" spans="2:5" x14ac:dyDescent="0.35">
      <c r="B288" s="14"/>
      <c r="E288" s="2"/>
    </row>
    <row r="289" spans="2:5" x14ac:dyDescent="0.35">
      <c r="B289" s="14"/>
      <c r="E289" s="2"/>
    </row>
    <row r="290" spans="2:5" x14ac:dyDescent="0.35">
      <c r="B290" s="14"/>
      <c r="E290" s="2"/>
    </row>
    <row r="291" spans="2:5" x14ac:dyDescent="0.35">
      <c r="B291" s="14"/>
      <c r="E291" s="2"/>
    </row>
    <row r="292" spans="2:5" x14ac:dyDescent="0.35">
      <c r="B292" s="14"/>
      <c r="E292" s="2"/>
    </row>
    <row r="293" spans="2:5" x14ac:dyDescent="0.35">
      <c r="B293" s="14"/>
      <c r="E293" s="2"/>
    </row>
    <row r="294" spans="2:5" x14ac:dyDescent="0.35">
      <c r="B294" s="14"/>
      <c r="E294" s="2"/>
    </row>
    <row r="295" spans="2:5" x14ac:dyDescent="0.35">
      <c r="B295" s="14"/>
      <c r="E295" s="2"/>
    </row>
    <row r="296" spans="2:5" x14ac:dyDescent="0.35">
      <c r="B296" s="14"/>
      <c r="E296" s="2"/>
    </row>
    <row r="297" spans="2:5" x14ac:dyDescent="0.35">
      <c r="B297" s="14"/>
      <c r="E297" s="2"/>
    </row>
    <row r="298" spans="2:5" x14ac:dyDescent="0.35">
      <c r="B298" s="14"/>
      <c r="E298" s="2"/>
    </row>
    <row r="299" spans="2:5" x14ac:dyDescent="0.35">
      <c r="B299" s="14"/>
      <c r="E299" s="2"/>
    </row>
    <row r="300" spans="2:5" x14ac:dyDescent="0.35">
      <c r="B300" s="14"/>
      <c r="E300" s="2"/>
    </row>
    <row r="301" spans="2:5" x14ac:dyDescent="0.35">
      <c r="B301" s="14"/>
      <c r="E301" s="2"/>
    </row>
    <row r="302" spans="2:5" x14ac:dyDescent="0.35">
      <c r="B302" s="14"/>
      <c r="E302" s="2"/>
    </row>
    <row r="303" spans="2:5" x14ac:dyDescent="0.35">
      <c r="B303" s="14"/>
      <c r="E303" s="2"/>
    </row>
    <row r="304" spans="2:5" x14ac:dyDescent="0.35">
      <c r="B304" s="14"/>
      <c r="E304" s="2"/>
    </row>
    <row r="305" spans="2:5" x14ac:dyDescent="0.35">
      <c r="B305" s="14"/>
      <c r="E305" s="2"/>
    </row>
    <row r="306" spans="2:5" x14ac:dyDescent="0.35">
      <c r="B306" s="14"/>
      <c r="E306" s="2"/>
    </row>
    <row r="307" spans="2:5" x14ac:dyDescent="0.35">
      <c r="B307" s="14"/>
      <c r="E307" s="2"/>
    </row>
    <row r="308" spans="2:5" x14ac:dyDescent="0.35">
      <c r="B308" s="14"/>
      <c r="E308" s="2"/>
    </row>
    <row r="309" spans="2:5" x14ac:dyDescent="0.35">
      <c r="B309" s="14"/>
      <c r="E309" s="2"/>
    </row>
    <row r="310" spans="2:5" x14ac:dyDescent="0.35">
      <c r="B310" s="14"/>
      <c r="E310" s="2"/>
    </row>
    <row r="311" spans="2:5" x14ac:dyDescent="0.35">
      <c r="B311" s="14"/>
      <c r="E311" s="2"/>
    </row>
    <row r="312" spans="2:5" x14ac:dyDescent="0.35">
      <c r="B312" s="14"/>
      <c r="E312" s="2"/>
    </row>
    <row r="313" spans="2:5" x14ac:dyDescent="0.35">
      <c r="B313" s="14"/>
      <c r="E313" s="2"/>
    </row>
    <row r="314" spans="2:5" x14ac:dyDescent="0.35">
      <c r="B314" s="14"/>
      <c r="E314" s="2"/>
    </row>
    <row r="315" spans="2:5" x14ac:dyDescent="0.35">
      <c r="B315" s="14"/>
      <c r="E315" s="2"/>
    </row>
    <row r="316" spans="2:5" x14ac:dyDescent="0.35">
      <c r="B316" s="14"/>
      <c r="E316" s="2"/>
    </row>
    <row r="317" spans="2:5" x14ac:dyDescent="0.35">
      <c r="B317" s="14"/>
      <c r="E317" s="2"/>
    </row>
    <row r="318" spans="2:5" x14ac:dyDescent="0.35">
      <c r="B318" s="14"/>
      <c r="E318" s="2"/>
    </row>
    <row r="319" spans="2:5" x14ac:dyDescent="0.35">
      <c r="B319" s="14"/>
      <c r="E319" s="2"/>
    </row>
    <row r="320" spans="2:5" x14ac:dyDescent="0.35">
      <c r="B320" s="14"/>
      <c r="E320" s="2"/>
    </row>
    <row r="321" spans="2:5" x14ac:dyDescent="0.35">
      <c r="B321" s="14"/>
      <c r="E321" s="2"/>
    </row>
    <row r="322" spans="2:5" x14ac:dyDescent="0.35">
      <c r="B322" s="14"/>
      <c r="E322" s="2"/>
    </row>
    <row r="323" spans="2:5" x14ac:dyDescent="0.35">
      <c r="B323" s="14"/>
      <c r="E323" s="2"/>
    </row>
    <row r="324" spans="2:5" x14ac:dyDescent="0.35">
      <c r="B324" s="14"/>
      <c r="E324" s="2"/>
    </row>
    <row r="325" spans="2:5" x14ac:dyDescent="0.35">
      <c r="B325" s="14"/>
      <c r="E325" s="2"/>
    </row>
    <row r="326" spans="2:5" x14ac:dyDescent="0.35">
      <c r="B326" s="14"/>
      <c r="E326" s="2"/>
    </row>
    <row r="327" spans="2:5" x14ac:dyDescent="0.35">
      <c r="B327" s="14"/>
      <c r="E327" s="2"/>
    </row>
    <row r="328" spans="2:5" x14ac:dyDescent="0.35">
      <c r="B328" s="14"/>
      <c r="E328" s="2"/>
    </row>
    <row r="329" spans="2:5" x14ac:dyDescent="0.35">
      <c r="B329" s="14"/>
      <c r="E329" s="2"/>
    </row>
    <row r="330" spans="2:5" x14ac:dyDescent="0.35">
      <c r="B330" s="14"/>
      <c r="E330" s="2"/>
    </row>
    <row r="331" spans="2:5" x14ac:dyDescent="0.35">
      <c r="B331" s="14"/>
      <c r="E331" s="2"/>
    </row>
    <row r="332" spans="2:5" x14ac:dyDescent="0.35">
      <c r="B332" s="14"/>
      <c r="E332" s="2"/>
    </row>
    <row r="333" spans="2:5" x14ac:dyDescent="0.35">
      <c r="B333" s="14"/>
      <c r="E333" s="2"/>
    </row>
    <row r="334" spans="2:5" x14ac:dyDescent="0.35">
      <c r="B334" s="14"/>
      <c r="E334" s="2"/>
    </row>
    <row r="335" spans="2:5" x14ac:dyDescent="0.35">
      <c r="B335" s="14"/>
      <c r="E335" s="2"/>
    </row>
    <row r="336" spans="2:5" x14ac:dyDescent="0.35">
      <c r="B336" s="14"/>
      <c r="E336" s="2"/>
    </row>
    <row r="337" spans="2:5" x14ac:dyDescent="0.35">
      <c r="B337" s="14"/>
      <c r="E337" s="2"/>
    </row>
    <row r="338" spans="2:5" x14ac:dyDescent="0.35">
      <c r="B338" s="14"/>
      <c r="E338" s="2"/>
    </row>
    <row r="339" spans="2:5" x14ac:dyDescent="0.35">
      <c r="B339" s="14"/>
      <c r="E339" s="2"/>
    </row>
    <row r="340" spans="2:5" x14ac:dyDescent="0.35">
      <c r="B340" s="14"/>
      <c r="E340" s="2"/>
    </row>
    <row r="341" spans="2:5" x14ac:dyDescent="0.35">
      <c r="B341" s="14"/>
      <c r="E341" s="2"/>
    </row>
    <row r="342" spans="2:5" x14ac:dyDescent="0.35">
      <c r="B342" s="14"/>
      <c r="E342" s="2"/>
    </row>
    <row r="343" spans="2:5" x14ac:dyDescent="0.35">
      <c r="B343" s="14"/>
      <c r="E343" s="2"/>
    </row>
    <row r="344" spans="2:5" x14ac:dyDescent="0.35">
      <c r="B344" s="14"/>
      <c r="E344" s="2"/>
    </row>
    <row r="345" spans="2:5" x14ac:dyDescent="0.35">
      <c r="B345" s="14"/>
      <c r="E345" s="2"/>
    </row>
    <row r="346" spans="2:5" x14ac:dyDescent="0.35">
      <c r="B346" s="14"/>
      <c r="E346" s="2"/>
    </row>
    <row r="347" spans="2:5" x14ac:dyDescent="0.35">
      <c r="B347" s="14"/>
      <c r="E347" s="2"/>
    </row>
    <row r="348" spans="2:5" x14ac:dyDescent="0.35">
      <c r="B348" s="14"/>
      <c r="E348" s="2"/>
    </row>
    <row r="349" spans="2:5" x14ac:dyDescent="0.35">
      <c r="B349" s="14"/>
      <c r="E349" s="2"/>
    </row>
    <row r="350" spans="2:5" x14ac:dyDescent="0.35">
      <c r="B350" s="14"/>
      <c r="E350" s="2"/>
    </row>
    <row r="351" spans="2:5" x14ac:dyDescent="0.35">
      <c r="B351" s="14"/>
      <c r="E351" s="2"/>
    </row>
    <row r="352" spans="2:5" x14ac:dyDescent="0.35">
      <c r="B352" s="14"/>
      <c r="E352" s="2"/>
    </row>
    <row r="353" spans="2:5" x14ac:dyDescent="0.35">
      <c r="B353" s="14"/>
      <c r="E353" s="2"/>
    </row>
    <row r="354" spans="2:5" x14ac:dyDescent="0.35">
      <c r="B354" s="14"/>
      <c r="E354" s="2"/>
    </row>
    <row r="355" spans="2:5" x14ac:dyDescent="0.35">
      <c r="B355" s="14"/>
      <c r="E355" s="2"/>
    </row>
    <row r="356" spans="2:5" x14ac:dyDescent="0.35">
      <c r="B356" s="14"/>
      <c r="E356" s="2"/>
    </row>
    <row r="357" spans="2:5" x14ac:dyDescent="0.35">
      <c r="B357" s="14"/>
      <c r="E357" s="2"/>
    </row>
    <row r="358" spans="2:5" x14ac:dyDescent="0.35">
      <c r="B358" s="14"/>
      <c r="E358" s="2"/>
    </row>
    <row r="359" spans="2:5" x14ac:dyDescent="0.35">
      <c r="B359" s="14"/>
      <c r="E359" s="2"/>
    </row>
    <row r="360" spans="2:5" x14ac:dyDescent="0.35">
      <c r="B360" s="14"/>
      <c r="E360" s="2"/>
    </row>
    <row r="361" spans="2:5" x14ac:dyDescent="0.35">
      <c r="B361" s="14"/>
      <c r="E361" s="2"/>
    </row>
    <row r="362" spans="2:5" x14ac:dyDescent="0.35">
      <c r="B362" s="14"/>
      <c r="E362" s="2"/>
    </row>
    <row r="363" spans="2:5" x14ac:dyDescent="0.35">
      <c r="B363" s="14"/>
      <c r="E363" s="2"/>
    </row>
    <row r="364" spans="2:5" x14ac:dyDescent="0.35">
      <c r="B364" s="14"/>
      <c r="E364" s="2"/>
    </row>
    <row r="365" spans="2:5" x14ac:dyDescent="0.35">
      <c r="B365" s="14"/>
      <c r="E365" s="2"/>
    </row>
    <row r="366" spans="2:5" x14ac:dyDescent="0.35">
      <c r="B366" s="14"/>
      <c r="E366" s="2"/>
    </row>
    <row r="367" spans="2:5" x14ac:dyDescent="0.35">
      <c r="B367" s="14"/>
      <c r="E367" s="2"/>
    </row>
    <row r="368" spans="2:5" x14ac:dyDescent="0.35">
      <c r="B368" s="14"/>
      <c r="E368" s="2"/>
    </row>
    <row r="369" spans="2:5" x14ac:dyDescent="0.35">
      <c r="B369" s="14"/>
      <c r="E369" s="2"/>
    </row>
    <row r="370" spans="2:5" x14ac:dyDescent="0.35">
      <c r="B370" s="14"/>
      <c r="E370" s="2"/>
    </row>
    <row r="371" spans="2:5" x14ac:dyDescent="0.35">
      <c r="B371" s="14"/>
      <c r="E371" s="2"/>
    </row>
    <row r="372" spans="2:5" x14ac:dyDescent="0.35">
      <c r="B372" s="14"/>
      <c r="E372" s="2"/>
    </row>
    <row r="373" spans="2:5" x14ac:dyDescent="0.35">
      <c r="B373" s="14"/>
      <c r="E373" s="2"/>
    </row>
    <row r="374" spans="2:5" x14ac:dyDescent="0.35">
      <c r="B374" s="14"/>
      <c r="E374" s="2"/>
    </row>
    <row r="375" spans="2:5" x14ac:dyDescent="0.35">
      <c r="B375" s="14"/>
      <c r="E375" s="2"/>
    </row>
    <row r="376" spans="2:5" x14ac:dyDescent="0.35">
      <c r="B376" s="14"/>
      <c r="E376" s="2"/>
    </row>
    <row r="377" spans="2:5" x14ac:dyDescent="0.35">
      <c r="B377" s="14"/>
      <c r="E377" s="2"/>
    </row>
    <row r="378" spans="2:5" x14ac:dyDescent="0.35">
      <c r="B378" s="14"/>
      <c r="E378" s="2"/>
    </row>
    <row r="379" spans="2:5" x14ac:dyDescent="0.35">
      <c r="B379" s="14"/>
      <c r="E379" s="2"/>
    </row>
    <row r="380" spans="2:5" x14ac:dyDescent="0.35">
      <c r="B380" s="14"/>
      <c r="E380" s="2"/>
    </row>
    <row r="381" spans="2:5" x14ac:dyDescent="0.35">
      <c r="B381" s="14"/>
      <c r="E381" s="2"/>
    </row>
    <row r="382" spans="2:5" x14ac:dyDescent="0.35">
      <c r="B382" s="14"/>
      <c r="E382" s="2"/>
    </row>
    <row r="383" spans="2:5" x14ac:dyDescent="0.35">
      <c r="B383" s="14"/>
      <c r="E383" s="2"/>
    </row>
    <row r="384" spans="2:5" x14ac:dyDescent="0.35">
      <c r="B384" s="14"/>
      <c r="E384" s="2"/>
    </row>
    <row r="385" spans="2:5" x14ac:dyDescent="0.35">
      <c r="B385" s="14"/>
      <c r="E385" s="2"/>
    </row>
    <row r="386" spans="2:5" x14ac:dyDescent="0.35">
      <c r="B386" s="14"/>
    </row>
    <row r="387" spans="2:5" x14ac:dyDescent="0.35">
      <c r="B387" s="14"/>
    </row>
    <row r="388" spans="2:5" x14ac:dyDescent="0.35">
      <c r="B388" s="14"/>
    </row>
    <row r="389" spans="2:5" x14ac:dyDescent="0.35">
      <c r="B389" s="14"/>
    </row>
    <row r="390" spans="2:5" x14ac:dyDescent="0.35">
      <c r="B390" s="14"/>
    </row>
    <row r="391" spans="2:5" x14ac:dyDescent="0.35">
      <c r="B391" s="14"/>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EAE8-45F5-4E1C-B5F0-90B86B82D3D3}">
  <sheetPr codeName="Sheet8"/>
  <dimension ref="A1:AU121"/>
  <sheetViews>
    <sheetView showGridLines="0" showRowColHeaders="0" tabSelected="1" workbookViewId="0">
      <selection activeCell="B10" sqref="B10:B11"/>
    </sheetView>
  </sheetViews>
  <sheetFormatPr defaultColWidth="0" defaultRowHeight="14.5" zeroHeight="1" x14ac:dyDescent="0.35"/>
  <cols>
    <col min="1" max="1" width="8.7265625" customWidth="1"/>
    <col min="2" max="2" width="17.6328125" bestFit="1" customWidth="1"/>
    <col min="3" max="17" width="3.36328125" customWidth="1"/>
    <col min="18" max="18" width="13.7265625" bestFit="1" customWidth="1"/>
    <col min="19" max="22" width="8.7265625" customWidth="1"/>
    <col min="23" max="23" width="12" customWidth="1"/>
    <col min="24" max="24" width="8.7265625" customWidth="1"/>
    <col min="25" max="25" width="18.36328125" customWidth="1"/>
    <col min="26" max="40" width="3.36328125" customWidth="1"/>
    <col min="41" max="41" width="13.7265625" bestFit="1" customWidth="1"/>
    <col min="42" max="45" width="8.7265625" customWidth="1"/>
    <col min="46" max="46" width="12.1796875" customWidth="1"/>
    <col min="47" max="47" width="8.7265625" customWidth="1"/>
    <col min="48" max="16384" width="8.7265625" hidden="1"/>
  </cols>
  <sheetData>
    <row r="1" spans="1:46" ht="23.5" x14ac:dyDescent="0.55000000000000004">
      <c r="A1" s="25" t="s">
        <v>131</v>
      </c>
    </row>
    <row r="2" spans="1:46" ht="24" thickBot="1" x14ac:dyDescent="0.6">
      <c r="A2" s="25"/>
    </row>
    <row r="3" spans="1:46" ht="20" customHeight="1" thickBot="1" x14ac:dyDescent="0.6">
      <c r="A3" s="25"/>
      <c r="B3" s="89" t="s">
        <v>207</v>
      </c>
    </row>
    <row r="4" spans="1:46" ht="16.5" customHeight="1" thickBot="1" x14ac:dyDescent="0.6">
      <c r="A4" s="25"/>
      <c r="B4" s="167">
        <v>44228</v>
      </c>
    </row>
    <row r="5" spans="1:46" ht="17.5" customHeight="1" thickBot="1" x14ac:dyDescent="0.6">
      <c r="A5" s="25"/>
    </row>
    <row r="6" spans="1:46" ht="15" thickBot="1" x14ac:dyDescent="0.4">
      <c r="B6" s="56" t="s">
        <v>114</v>
      </c>
      <c r="Y6" s="56" t="s">
        <v>115</v>
      </c>
    </row>
    <row r="7" spans="1:46" x14ac:dyDescent="0.35"/>
    <row r="8" spans="1:46" ht="15" thickBot="1" x14ac:dyDescent="0.4"/>
    <row r="9" spans="1:46" ht="89" thickBot="1" x14ac:dyDescent="0.4">
      <c r="B9" s="77" t="s">
        <v>97</v>
      </c>
      <c r="C9" s="78" t="str" cm="1">
        <f t="array" ref="C9">INDEX('Data Validation (Hide)'!$B$2:$B$16,COLUMN(A1),1)</f>
        <v>Caseload 1</v>
      </c>
      <c r="D9" s="79" t="str" cm="1">
        <f t="array" ref="D9">INDEX('Data Validation (Hide)'!$B$2:$B$16,COLUMN(B1),1)</f>
        <v>Caseload 2</v>
      </c>
      <c r="E9" s="79" t="str" cm="1">
        <f t="array" ref="E9">INDEX('Data Validation (Hide)'!$B$2:$B$16,COLUMN(C1),1)</f>
        <v>Caseload 3</v>
      </c>
      <c r="F9" s="79" t="str" cm="1">
        <f t="array" ref="F9">INDEX('Data Validation (Hide)'!$B$2:$B$16,COLUMN(D1),1)</f>
        <v>Caseload 4</v>
      </c>
      <c r="G9" s="79" t="str" cm="1">
        <f t="array" ref="G9">INDEX('Data Validation (Hide)'!$B$2:$B$16,COLUMN(E1),1)</f>
        <v>Caseload 5</v>
      </c>
      <c r="H9" s="79" t="str" cm="1">
        <f t="array" ref="H9">INDEX('Data Validation (Hide)'!$B$2:$B$16,COLUMN(F1),1)</f>
        <v>Caseload 6</v>
      </c>
      <c r="I9" s="79" t="str" cm="1">
        <f t="array" ref="I9">INDEX('Data Validation (Hide)'!$B$2:$B$16,COLUMN(G1),1)</f>
        <v>Caseload 7</v>
      </c>
      <c r="J9" s="79" t="str" cm="1">
        <f t="array" ref="J9">INDEX('Data Validation (Hide)'!$B$2:$B$16,COLUMN(H1),1)</f>
        <v>Caseload 8</v>
      </c>
      <c r="K9" s="79" t="str" cm="1">
        <f t="array" ref="K9">INDEX('Data Validation (Hide)'!$B$2:$B$16,COLUMN(I1),1)</f>
        <v>Caseload 9</v>
      </c>
      <c r="L9" s="79" t="str" cm="1">
        <f t="array" ref="L9">INDEX('Data Validation (Hide)'!$B$2:$B$16,COLUMN(J1),1)</f>
        <v>Caseload 10</v>
      </c>
      <c r="M9" s="79" t="str" cm="1">
        <f t="array" ref="M9">INDEX('Data Validation (Hide)'!$B$2:$B$16,COLUMN(K1),1)</f>
        <v>Caseload 11</v>
      </c>
      <c r="N9" s="79" t="str" cm="1">
        <f t="array" ref="N9">INDEX('Data Validation (Hide)'!$B$2:$B$16,COLUMN(L1),1)</f>
        <v>Caseload 12</v>
      </c>
      <c r="O9" s="79" t="str" cm="1">
        <f t="array" ref="O9">INDEX('Data Validation (Hide)'!$B$2:$B$16,COLUMN(M1),1)</f>
        <v>Caseload 13</v>
      </c>
      <c r="P9" s="79" t="str" cm="1">
        <f t="array" ref="P9">INDEX('Data Validation (Hide)'!$B$2:$B$16,COLUMN(N1),1)</f>
        <v>Caseload 14</v>
      </c>
      <c r="Q9" s="80" t="str" cm="1">
        <f t="array" ref="Q9">INDEX('Data Validation (Hide)'!$B$2:$B$16,COLUMN(O1),1)</f>
        <v>Caseload 15</v>
      </c>
      <c r="R9" s="56" t="s">
        <v>62</v>
      </c>
      <c r="S9" s="77" t="s">
        <v>63</v>
      </c>
      <c r="T9" s="77" t="s">
        <v>64</v>
      </c>
      <c r="U9" s="77" t="s">
        <v>65</v>
      </c>
      <c r="V9" s="77" t="s">
        <v>206</v>
      </c>
      <c r="W9" s="77" t="str">
        <f>"Avg. mins per week (52 weeks) per "&amp;LEFT(LOWER(GroupName),LEN(GroupName)-1)</f>
        <v>Avg. mins per week (52 weeks) per cluster</v>
      </c>
      <c r="X9" s="5"/>
      <c r="Y9" s="77" t="s">
        <v>97</v>
      </c>
      <c r="Z9" s="81" t="str" cm="1">
        <f t="array" ref="Z9">INDEX('Data Validation (Hide)'!$B$2:$B$16,COLUMN(A1),1)</f>
        <v>Caseload 1</v>
      </c>
      <c r="AA9" s="82" t="str" cm="1">
        <f t="array" ref="AA9">INDEX('Data Validation (Hide)'!$B$2:$B$16,COLUMN(B1),1)</f>
        <v>Caseload 2</v>
      </c>
      <c r="AB9" s="82" t="str" cm="1">
        <f t="array" ref="AB9">INDEX('Data Validation (Hide)'!$B$2:$B$16,COLUMN(C1),1)</f>
        <v>Caseload 3</v>
      </c>
      <c r="AC9" s="82" t="str" cm="1">
        <f t="array" ref="AC9">INDEX('Data Validation (Hide)'!$B$2:$B$16,COLUMN(D1),1)</f>
        <v>Caseload 4</v>
      </c>
      <c r="AD9" s="82" t="str" cm="1">
        <f t="array" ref="AD9">INDEX('Data Validation (Hide)'!$B$2:$B$16,COLUMN(E1),1)</f>
        <v>Caseload 5</v>
      </c>
      <c r="AE9" s="82" t="str" cm="1">
        <f t="array" ref="AE9">INDEX('Data Validation (Hide)'!$B$2:$B$16,COLUMN(F1),1)</f>
        <v>Caseload 6</v>
      </c>
      <c r="AF9" s="82" t="str" cm="1">
        <f t="array" ref="AF9">INDEX('Data Validation (Hide)'!$B$2:$B$16,COLUMN(G1),1)</f>
        <v>Caseload 7</v>
      </c>
      <c r="AG9" s="82" t="str" cm="1">
        <f t="array" ref="AG9">INDEX('Data Validation (Hide)'!$B$2:$B$16,COLUMN(H1),1)</f>
        <v>Caseload 8</v>
      </c>
      <c r="AH9" s="82" t="str" cm="1">
        <f t="array" ref="AH9">INDEX('Data Validation (Hide)'!$B$2:$B$16,COLUMN(I1),1)</f>
        <v>Caseload 9</v>
      </c>
      <c r="AI9" s="82" t="str" cm="1">
        <f t="array" ref="AI9">INDEX('Data Validation (Hide)'!$B$2:$B$16,COLUMN(J1),1)</f>
        <v>Caseload 10</v>
      </c>
      <c r="AJ9" s="82" t="str" cm="1">
        <f t="array" ref="AJ9">INDEX('Data Validation (Hide)'!$B$2:$B$16,COLUMN(K1),1)</f>
        <v>Caseload 11</v>
      </c>
      <c r="AK9" s="82" t="str" cm="1">
        <f t="array" ref="AK9">INDEX('Data Validation (Hide)'!$B$2:$B$16,COLUMN(L1),1)</f>
        <v>Caseload 12</v>
      </c>
      <c r="AL9" s="82" t="str" cm="1">
        <f t="array" ref="AL9">INDEX('Data Validation (Hide)'!$B$2:$B$16,COLUMN(M1),1)</f>
        <v>Caseload 13</v>
      </c>
      <c r="AM9" s="82" t="str" cm="1">
        <f t="array" ref="AM9">INDEX('Data Validation (Hide)'!$B$2:$B$16,COLUMN(N1),1)</f>
        <v>Caseload 14</v>
      </c>
      <c r="AN9" s="83" t="str" cm="1">
        <f t="array" ref="AN9">INDEX('Data Validation (Hide)'!$B$2:$B$16,COLUMN(O1),1)</f>
        <v>Caseload 15</v>
      </c>
      <c r="AO9" s="56" t="s">
        <v>62</v>
      </c>
      <c r="AP9" s="77" t="s">
        <v>63</v>
      </c>
      <c r="AQ9" s="77" t="s">
        <v>64</v>
      </c>
      <c r="AR9" s="77" t="s">
        <v>65</v>
      </c>
      <c r="AS9" s="77" t="s">
        <v>206</v>
      </c>
      <c r="AT9" s="77" t="str">
        <f>"Avg. mins per week (52 weeks) per "&amp;LEFT(LOWER(GroupName),LEN(GroupName)-1)</f>
        <v>Avg. mins per week (52 weeks) per cluster</v>
      </c>
    </row>
    <row r="10" spans="1:46" x14ac:dyDescent="0.35">
      <c r="B10" s="121"/>
      <c r="C10" s="136"/>
      <c r="D10" s="145"/>
      <c r="E10" s="145"/>
      <c r="F10" s="145"/>
      <c r="G10" s="145"/>
      <c r="H10" s="145"/>
      <c r="I10" s="145"/>
      <c r="J10" s="145"/>
      <c r="K10" s="145"/>
      <c r="L10" s="145"/>
      <c r="M10" s="145"/>
      <c r="N10" s="145"/>
      <c r="O10" s="145"/>
      <c r="P10" s="145"/>
      <c r="Q10" s="138"/>
      <c r="R10" s="121"/>
      <c r="S10" s="121"/>
      <c r="T10" s="121"/>
      <c r="U10" s="37" t="str">
        <f>IF(T10*S10=0,"",T10*S10)</f>
        <v/>
      </c>
      <c r="V10" s="161" t="str">
        <f>IFERROR(U10/52,"")</f>
        <v/>
      </c>
      <c r="W10" s="161" t="str">
        <f>IFERROR(V10/COUNTIF(C10:Q10,"="&amp;"x"),"")</f>
        <v/>
      </c>
      <c r="X10" s="5"/>
      <c r="Y10" s="121"/>
      <c r="Z10" s="136"/>
      <c r="AA10" s="145"/>
      <c r="AB10" s="145"/>
      <c r="AC10" s="145"/>
      <c r="AD10" s="145"/>
      <c r="AE10" s="145"/>
      <c r="AF10" s="145"/>
      <c r="AG10" s="145"/>
      <c r="AH10" s="145"/>
      <c r="AI10" s="145"/>
      <c r="AJ10" s="145"/>
      <c r="AK10" s="145"/>
      <c r="AL10" s="145"/>
      <c r="AM10" s="145"/>
      <c r="AN10" s="138"/>
      <c r="AO10" s="121"/>
      <c r="AP10" s="121"/>
      <c r="AQ10" s="121"/>
      <c r="AR10" s="37" t="str">
        <f>IF(AQ10*AP10=0,"",AQ10*AP10)</f>
        <v/>
      </c>
      <c r="AS10" s="161" t="str">
        <f t="shared" ref="AS10:AS73" si="0">IFERROR(AR10/52,"")</f>
        <v/>
      </c>
      <c r="AT10" s="161" t="str">
        <f>IFERROR(AS10/COUNTIF(Z10:AN10,"="&amp;"x"),"")</f>
        <v/>
      </c>
    </row>
    <row r="11" spans="1:46" x14ac:dyDescent="0.35">
      <c r="B11" s="122"/>
      <c r="C11" s="139"/>
      <c r="D11" s="124"/>
      <c r="E11" s="124"/>
      <c r="F11" s="124"/>
      <c r="G11" s="124"/>
      <c r="H11" s="124"/>
      <c r="I11" s="124"/>
      <c r="J11" s="124"/>
      <c r="K11" s="124"/>
      <c r="L11" s="124"/>
      <c r="M11" s="124"/>
      <c r="N11" s="124"/>
      <c r="O11" s="124"/>
      <c r="P11" s="124"/>
      <c r="Q11" s="141"/>
      <c r="R11" s="122"/>
      <c r="S11" s="122"/>
      <c r="T11" s="122"/>
      <c r="U11" s="47" t="str">
        <f t="shared" ref="U11:U74" si="1">IF(T11*S11=0,"",T11*S11)</f>
        <v/>
      </c>
      <c r="V11" s="162" t="str">
        <f t="shared" ref="V11:V73" si="2">IFERROR(U11/52,"")</f>
        <v/>
      </c>
      <c r="W11" s="162" t="str">
        <f t="shared" ref="W11:W74" si="3">IFERROR(V11/COUNTIF(C11:Q11,"="&amp;"x"),"")</f>
        <v/>
      </c>
      <c r="X11" s="5"/>
      <c r="Y11" s="122"/>
      <c r="Z11" s="139"/>
      <c r="AA11" s="124"/>
      <c r="AB11" s="124"/>
      <c r="AC11" s="124"/>
      <c r="AD11" s="124"/>
      <c r="AE11" s="124"/>
      <c r="AF11" s="124"/>
      <c r="AG11" s="124"/>
      <c r="AH11" s="124"/>
      <c r="AI11" s="124"/>
      <c r="AJ11" s="124"/>
      <c r="AK11" s="124"/>
      <c r="AL11" s="124"/>
      <c r="AM11" s="124"/>
      <c r="AN11" s="141"/>
      <c r="AO11" s="122"/>
      <c r="AP11" s="122"/>
      <c r="AQ11" s="122"/>
      <c r="AR11" s="47" t="str">
        <f t="shared" ref="AR11:AR74" si="4">IF(AQ11*AP11=0,"",AQ11*AP11)</f>
        <v/>
      </c>
      <c r="AS11" s="162" t="str">
        <f t="shared" si="0"/>
        <v/>
      </c>
      <c r="AT11" s="162" t="str">
        <f t="shared" ref="AT11:AT74" si="5">IFERROR(AS11/COUNTIF(Z11:AN11,"="&amp;"x"),"")</f>
        <v/>
      </c>
    </row>
    <row r="12" spans="1:46" x14ac:dyDescent="0.35">
      <c r="B12" s="122"/>
      <c r="C12" s="139"/>
      <c r="D12" s="124"/>
      <c r="E12" s="124"/>
      <c r="F12" s="124"/>
      <c r="G12" s="124"/>
      <c r="H12" s="124"/>
      <c r="I12" s="124"/>
      <c r="J12" s="124"/>
      <c r="K12" s="124"/>
      <c r="L12" s="124"/>
      <c r="M12" s="124"/>
      <c r="N12" s="124"/>
      <c r="O12" s="124"/>
      <c r="P12" s="124"/>
      <c r="Q12" s="141"/>
      <c r="R12" s="122"/>
      <c r="S12" s="122"/>
      <c r="T12" s="122"/>
      <c r="U12" s="47" t="str">
        <f t="shared" si="1"/>
        <v/>
      </c>
      <c r="V12" s="162" t="str">
        <f t="shared" si="2"/>
        <v/>
      </c>
      <c r="W12" s="162" t="str">
        <f t="shared" si="3"/>
        <v/>
      </c>
      <c r="X12" s="5"/>
      <c r="Y12" s="122"/>
      <c r="Z12" s="139"/>
      <c r="AA12" s="124"/>
      <c r="AB12" s="124"/>
      <c r="AC12" s="124"/>
      <c r="AD12" s="124"/>
      <c r="AE12" s="124"/>
      <c r="AF12" s="124"/>
      <c r="AG12" s="124"/>
      <c r="AH12" s="124"/>
      <c r="AI12" s="124"/>
      <c r="AJ12" s="124"/>
      <c r="AK12" s="124"/>
      <c r="AL12" s="124"/>
      <c r="AM12" s="124"/>
      <c r="AN12" s="141"/>
      <c r="AO12" s="122"/>
      <c r="AP12" s="122"/>
      <c r="AQ12" s="122"/>
      <c r="AR12" s="47" t="str">
        <f t="shared" si="4"/>
        <v/>
      </c>
      <c r="AS12" s="162" t="str">
        <f t="shared" si="0"/>
        <v/>
      </c>
      <c r="AT12" s="162" t="str">
        <f t="shared" si="5"/>
        <v/>
      </c>
    </row>
    <row r="13" spans="1:46" x14ac:dyDescent="0.35">
      <c r="B13" s="122"/>
      <c r="C13" s="139"/>
      <c r="D13" s="124"/>
      <c r="E13" s="124"/>
      <c r="F13" s="124"/>
      <c r="G13" s="124"/>
      <c r="H13" s="124"/>
      <c r="I13" s="124"/>
      <c r="J13" s="124"/>
      <c r="K13" s="124"/>
      <c r="L13" s="124"/>
      <c r="M13" s="124"/>
      <c r="N13" s="124"/>
      <c r="O13" s="124"/>
      <c r="P13" s="124"/>
      <c r="Q13" s="141"/>
      <c r="R13" s="122"/>
      <c r="S13" s="122"/>
      <c r="T13" s="122"/>
      <c r="U13" s="47" t="str">
        <f t="shared" si="1"/>
        <v/>
      </c>
      <c r="V13" s="162" t="str">
        <f t="shared" si="2"/>
        <v/>
      </c>
      <c r="W13" s="162" t="str">
        <f t="shared" si="3"/>
        <v/>
      </c>
      <c r="X13" s="5"/>
      <c r="Y13" s="122"/>
      <c r="Z13" s="139"/>
      <c r="AA13" s="124"/>
      <c r="AB13" s="124"/>
      <c r="AC13" s="124"/>
      <c r="AD13" s="124"/>
      <c r="AE13" s="124"/>
      <c r="AF13" s="124"/>
      <c r="AG13" s="124"/>
      <c r="AH13" s="124"/>
      <c r="AI13" s="124"/>
      <c r="AJ13" s="124"/>
      <c r="AK13" s="124"/>
      <c r="AL13" s="124"/>
      <c r="AM13" s="124"/>
      <c r="AN13" s="141"/>
      <c r="AO13" s="122"/>
      <c r="AP13" s="122"/>
      <c r="AQ13" s="122"/>
      <c r="AR13" s="47" t="str">
        <f t="shared" si="4"/>
        <v/>
      </c>
      <c r="AS13" s="162" t="str">
        <f t="shared" si="0"/>
        <v/>
      </c>
      <c r="AT13" s="162" t="str">
        <f t="shared" si="5"/>
        <v/>
      </c>
    </row>
    <row r="14" spans="1:46" x14ac:dyDescent="0.35">
      <c r="B14" s="122"/>
      <c r="C14" s="139"/>
      <c r="D14" s="124"/>
      <c r="E14" s="124"/>
      <c r="F14" s="124"/>
      <c r="G14" s="124"/>
      <c r="H14" s="124"/>
      <c r="I14" s="124"/>
      <c r="J14" s="124"/>
      <c r="K14" s="124"/>
      <c r="L14" s="124"/>
      <c r="M14" s="124"/>
      <c r="N14" s="124"/>
      <c r="O14" s="124"/>
      <c r="P14" s="124"/>
      <c r="Q14" s="141"/>
      <c r="R14" s="122"/>
      <c r="S14" s="122"/>
      <c r="T14" s="122"/>
      <c r="U14" s="47" t="str">
        <f t="shared" si="1"/>
        <v/>
      </c>
      <c r="V14" s="162" t="str">
        <f t="shared" si="2"/>
        <v/>
      </c>
      <c r="W14" s="162" t="str">
        <f t="shared" si="3"/>
        <v/>
      </c>
      <c r="X14" s="5"/>
      <c r="Y14" s="122"/>
      <c r="Z14" s="139"/>
      <c r="AA14" s="124"/>
      <c r="AB14" s="124"/>
      <c r="AC14" s="124"/>
      <c r="AD14" s="124"/>
      <c r="AE14" s="124"/>
      <c r="AF14" s="124"/>
      <c r="AG14" s="124"/>
      <c r="AH14" s="124"/>
      <c r="AI14" s="124"/>
      <c r="AJ14" s="124"/>
      <c r="AK14" s="124"/>
      <c r="AL14" s="124"/>
      <c r="AM14" s="124"/>
      <c r="AN14" s="141"/>
      <c r="AO14" s="122"/>
      <c r="AP14" s="122"/>
      <c r="AQ14" s="122"/>
      <c r="AR14" s="47" t="str">
        <f t="shared" si="4"/>
        <v/>
      </c>
      <c r="AS14" s="162" t="str">
        <f t="shared" si="0"/>
        <v/>
      </c>
      <c r="AT14" s="162" t="str">
        <f t="shared" si="5"/>
        <v/>
      </c>
    </row>
    <row r="15" spans="1:46" x14ac:dyDescent="0.35">
      <c r="B15" s="122"/>
      <c r="C15" s="139"/>
      <c r="D15" s="124"/>
      <c r="E15" s="124"/>
      <c r="F15" s="124"/>
      <c r="G15" s="124"/>
      <c r="H15" s="124"/>
      <c r="I15" s="124"/>
      <c r="J15" s="124"/>
      <c r="K15" s="124"/>
      <c r="L15" s="124"/>
      <c r="M15" s="124"/>
      <c r="N15" s="124"/>
      <c r="O15" s="124"/>
      <c r="P15" s="124"/>
      <c r="Q15" s="141"/>
      <c r="R15" s="122"/>
      <c r="S15" s="122"/>
      <c r="T15" s="122"/>
      <c r="U15" s="47" t="str">
        <f t="shared" si="1"/>
        <v/>
      </c>
      <c r="V15" s="162" t="str">
        <f t="shared" si="2"/>
        <v/>
      </c>
      <c r="W15" s="162" t="str">
        <f t="shared" si="3"/>
        <v/>
      </c>
      <c r="X15" s="5"/>
      <c r="Y15" s="122"/>
      <c r="Z15" s="139"/>
      <c r="AA15" s="124"/>
      <c r="AB15" s="124"/>
      <c r="AC15" s="124"/>
      <c r="AD15" s="124"/>
      <c r="AE15" s="124"/>
      <c r="AF15" s="124"/>
      <c r="AG15" s="124"/>
      <c r="AH15" s="124"/>
      <c r="AI15" s="124"/>
      <c r="AJ15" s="124"/>
      <c r="AK15" s="124"/>
      <c r="AL15" s="124"/>
      <c r="AM15" s="124"/>
      <c r="AN15" s="141"/>
      <c r="AO15" s="122"/>
      <c r="AP15" s="122"/>
      <c r="AQ15" s="122"/>
      <c r="AR15" s="47" t="str">
        <f t="shared" si="4"/>
        <v/>
      </c>
      <c r="AS15" s="162" t="str">
        <f t="shared" si="0"/>
        <v/>
      </c>
      <c r="AT15" s="162" t="str">
        <f t="shared" si="5"/>
        <v/>
      </c>
    </row>
    <row r="16" spans="1:46" x14ac:dyDescent="0.35">
      <c r="B16" s="122"/>
      <c r="C16" s="139"/>
      <c r="D16" s="124"/>
      <c r="E16" s="124"/>
      <c r="F16" s="124"/>
      <c r="G16" s="124"/>
      <c r="H16" s="124"/>
      <c r="I16" s="124"/>
      <c r="J16" s="124"/>
      <c r="K16" s="124"/>
      <c r="L16" s="124"/>
      <c r="M16" s="124"/>
      <c r="N16" s="124"/>
      <c r="O16" s="124"/>
      <c r="P16" s="124"/>
      <c r="Q16" s="141"/>
      <c r="R16" s="122"/>
      <c r="S16" s="122"/>
      <c r="T16" s="122"/>
      <c r="U16" s="47" t="str">
        <f t="shared" si="1"/>
        <v/>
      </c>
      <c r="V16" s="162" t="str">
        <f t="shared" si="2"/>
        <v/>
      </c>
      <c r="W16" s="162" t="str">
        <f t="shared" si="3"/>
        <v/>
      </c>
      <c r="X16" s="5"/>
      <c r="Y16" s="122"/>
      <c r="Z16" s="139"/>
      <c r="AA16" s="124"/>
      <c r="AB16" s="124"/>
      <c r="AC16" s="124"/>
      <c r="AD16" s="124"/>
      <c r="AE16" s="124"/>
      <c r="AF16" s="124"/>
      <c r="AG16" s="124"/>
      <c r="AH16" s="124"/>
      <c r="AI16" s="124"/>
      <c r="AJ16" s="124"/>
      <c r="AK16" s="124"/>
      <c r="AL16" s="124"/>
      <c r="AM16" s="124"/>
      <c r="AN16" s="141"/>
      <c r="AO16" s="122"/>
      <c r="AP16" s="122"/>
      <c r="AQ16" s="122"/>
      <c r="AR16" s="47" t="str">
        <f t="shared" si="4"/>
        <v/>
      </c>
      <c r="AS16" s="162" t="str">
        <f t="shared" si="0"/>
        <v/>
      </c>
      <c r="AT16" s="162" t="str">
        <f t="shared" si="5"/>
        <v/>
      </c>
    </row>
    <row r="17" spans="2:46" x14ac:dyDescent="0.35">
      <c r="B17" s="122"/>
      <c r="C17" s="139"/>
      <c r="D17" s="124"/>
      <c r="E17" s="124"/>
      <c r="F17" s="124"/>
      <c r="G17" s="124"/>
      <c r="H17" s="124"/>
      <c r="I17" s="124"/>
      <c r="J17" s="124"/>
      <c r="K17" s="124"/>
      <c r="L17" s="124"/>
      <c r="M17" s="124"/>
      <c r="N17" s="124"/>
      <c r="O17" s="124"/>
      <c r="P17" s="124"/>
      <c r="Q17" s="141"/>
      <c r="R17" s="122"/>
      <c r="S17" s="122"/>
      <c r="T17" s="122"/>
      <c r="U17" s="47" t="str">
        <f t="shared" si="1"/>
        <v/>
      </c>
      <c r="V17" s="162" t="str">
        <f t="shared" si="2"/>
        <v/>
      </c>
      <c r="W17" s="162" t="str">
        <f t="shared" si="3"/>
        <v/>
      </c>
      <c r="X17" s="5"/>
      <c r="Y17" s="122"/>
      <c r="Z17" s="139"/>
      <c r="AA17" s="124"/>
      <c r="AB17" s="124"/>
      <c r="AC17" s="124"/>
      <c r="AD17" s="124"/>
      <c r="AE17" s="124"/>
      <c r="AF17" s="124"/>
      <c r="AG17" s="124"/>
      <c r="AH17" s="124"/>
      <c r="AI17" s="124"/>
      <c r="AJ17" s="124"/>
      <c r="AK17" s="124"/>
      <c r="AL17" s="124"/>
      <c r="AM17" s="124"/>
      <c r="AN17" s="141"/>
      <c r="AO17" s="122"/>
      <c r="AP17" s="122"/>
      <c r="AQ17" s="122"/>
      <c r="AR17" s="47" t="str">
        <f t="shared" si="4"/>
        <v/>
      </c>
      <c r="AS17" s="162" t="str">
        <f t="shared" si="0"/>
        <v/>
      </c>
      <c r="AT17" s="162" t="str">
        <f t="shared" si="5"/>
        <v/>
      </c>
    </row>
    <row r="18" spans="2:46" x14ac:dyDescent="0.35">
      <c r="B18" s="122"/>
      <c r="C18" s="139"/>
      <c r="D18" s="124"/>
      <c r="E18" s="124"/>
      <c r="F18" s="124"/>
      <c r="G18" s="124"/>
      <c r="H18" s="124"/>
      <c r="I18" s="124"/>
      <c r="J18" s="124"/>
      <c r="K18" s="124"/>
      <c r="L18" s="124"/>
      <c r="M18" s="124"/>
      <c r="N18" s="124"/>
      <c r="O18" s="124"/>
      <c r="P18" s="124"/>
      <c r="Q18" s="141"/>
      <c r="R18" s="122"/>
      <c r="S18" s="122"/>
      <c r="T18" s="122"/>
      <c r="U18" s="47" t="str">
        <f t="shared" si="1"/>
        <v/>
      </c>
      <c r="V18" s="162" t="str">
        <f t="shared" si="2"/>
        <v/>
      </c>
      <c r="W18" s="162" t="str">
        <f t="shared" si="3"/>
        <v/>
      </c>
      <c r="X18" s="5"/>
      <c r="Y18" s="122"/>
      <c r="Z18" s="139"/>
      <c r="AA18" s="124"/>
      <c r="AB18" s="124"/>
      <c r="AC18" s="124"/>
      <c r="AD18" s="124"/>
      <c r="AE18" s="124"/>
      <c r="AF18" s="124"/>
      <c r="AG18" s="124"/>
      <c r="AH18" s="124"/>
      <c r="AI18" s="124"/>
      <c r="AJ18" s="124"/>
      <c r="AK18" s="124"/>
      <c r="AL18" s="124"/>
      <c r="AM18" s="124"/>
      <c r="AN18" s="141"/>
      <c r="AO18" s="122"/>
      <c r="AP18" s="122"/>
      <c r="AQ18" s="122"/>
      <c r="AR18" s="47" t="str">
        <f t="shared" si="4"/>
        <v/>
      </c>
      <c r="AS18" s="162" t="str">
        <f t="shared" si="0"/>
        <v/>
      </c>
      <c r="AT18" s="162" t="str">
        <f t="shared" si="5"/>
        <v/>
      </c>
    </row>
    <row r="19" spans="2:46" x14ac:dyDescent="0.35">
      <c r="B19" s="122"/>
      <c r="C19" s="139"/>
      <c r="D19" s="124"/>
      <c r="E19" s="124"/>
      <c r="F19" s="124"/>
      <c r="G19" s="124"/>
      <c r="H19" s="124"/>
      <c r="I19" s="124"/>
      <c r="J19" s="124"/>
      <c r="K19" s="124"/>
      <c r="L19" s="124"/>
      <c r="M19" s="124"/>
      <c r="N19" s="124"/>
      <c r="O19" s="124"/>
      <c r="P19" s="124"/>
      <c r="Q19" s="141"/>
      <c r="R19" s="122"/>
      <c r="S19" s="122"/>
      <c r="T19" s="122"/>
      <c r="U19" s="47" t="str">
        <f t="shared" si="1"/>
        <v/>
      </c>
      <c r="V19" s="162" t="str">
        <f t="shared" si="2"/>
        <v/>
      </c>
      <c r="W19" s="162" t="str">
        <f t="shared" si="3"/>
        <v/>
      </c>
      <c r="Y19" s="122"/>
      <c r="Z19" s="139"/>
      <c r="AA19" s="124"/>
      <c r="AB19" s="124"/>
      <c r="AC19" s="124"/>
      <c r="AD19" s="124"/>
      <c r="AE19" s="124"/>
      <c r="AF19" s="124"/>
      <c r="AG19" s="124"/>
      <c r="AH19" s="124"/>
      <c r="AI19" s="124"/>
      <c r="AJ19" s="124"/>
      <c r="AK19" s="124"/>
      <c r="AL19" s="124"/>
      <c r="AM19" s="124"/>
      <c r="AN19" s="141"/>
      <c r="AO19" s="122"/>
      <c r="AP19" s="122"/>
      <c r="AQ19" s="122"/>
      <c r="AR19" s="47" t="str">
        <f t="shared" si="4"/>
        <v/>
      </c>
      <c r="AS19" s="162" t="str">
        <f t="shared" si="0"/>
        <v/>
      </c>
      <c r="AT19" s="162" t="str">
        <f t="shared" si="5"/>
        <v/>
      </c>
    </row>
    <row r="20" spans="2:46" x14ac:dyDescent="0.35">
      <c r="B20" s="122"/>
      <c r="C20" s="139"/>
      <c r="D20" s="124"/>
      <c r="E20" s="124"/>
      <c r="F20" s="124"/>
      <c r="G20" s="124"/>
      <c r="H20" s="124"/>
      <c r="I20" s="124"/>
      <c r="J20" s="124"/>
      <c r="K20" s="124"/>
      <c r="L20" s="124"/>
      <c r="M20" s="124"/>
      <c r="N20" s="124"/>
      <c r="O20" s="124"/>
      <c r="P20" s="124"/>
      <c r="Q20" s="141"/>
      <c r="R20" s="122"/>
      <c r="S20" s="122"/>
      <c r="T20" s="122"/>
      <c r="U20" s="47" t="str">
        <f t="shared" si="1"/>
        <v/>
      </c>
      <c r="V20" s="162" t="str">
        <f t="shared" si="2"/>
        <v/>
      </c>
      <c r="W20" s="162" t="str">
        <f t="shared" si="3"/>
        <v/>
      </c>
      <c r="Y20" s="122"/>
      <c r="Z20" s="139"/>
      <c r="AA20" s="124"/>
      <c r="AB20" s="124"/>
      <c r="AC20" s="124"/>
      <c r="AD20" s="124"/>
      <c r="AE20" s="124"/>
      <c r="AF20" s="124"/>
      <c r="AG20" s="124"/>
      <c r="AH20" s="124"/>
      <c r="AI20" s="124"/>
      <c r="AJ20" s="124"/>
      <c r="AK20" s="124"/>
      <c r="AL20" s="124"/>
      <c r="AM20" s="124"/>
      <c r="AN20" s="141"/>
      <c r="AO20" s="122"/>
      <c r="AP20" s="122"/>
      <c r="AQ20" s="122"/>
      <c r="AR20" s="47" t="str">
        <f t="shared" si="4"/>
        <v/>
      </c>
      <c r="AS20" s="162" t="str">
        <f t="shared" si="0"/>
        <v/>
      </c>
      <c r="AT20" s="162" t="str">
        <f t="shared" si="5"/>
        <v/>
      </c>
    </row>
    <row r="21" spans="2:46" x14ac:dyDescent="0.35">
      <c r="B21" s="122"/>
      <c r="C21" s="139"/>
      <c r="D21" s="124"/>
      <c r="E21" s="124"/>
      <c r="F21" s="124"/>
      <c r="G21" s="124"/>
      <c r="H21" s="124"/>
      <c r="I21" s="124"/>
      <c r="J21" s="124"/>
      <c r="K21" s="124"/>
      <c r="L21" s="124"/>
      <c r="M21" s="124"/>
      <c r="N21" s="124"/>
      <c r="O21" s="124"/>
      <c r="P21" s="124"/>
      <c r="Q21" s="141"/>
      <c r="R21" s="122"/>
      <c r="S21" s="122"/>
      <c r="T21" s="122"/>
      <c r="U21" s="47" t="str">
        <f t="shared" si="1"/>
        <v/>
      </c>
      <c r="V21" s="162" t="str">
        <f t="shared" si="2"/>
        <v/>
      </c>
      <c r="W21" s="162" t="str">
        <f t="shared" si="3"/>
        <v/>
      </c>
      <c r="Y21" s="122"/>
      <c r="Z21" s="139"/>
      <c r="AA21" s="124"/>
      <c r="AB21" s="124"/>
      <c r="AC21" s="124"/>
      <c r="AD21" s="124"/>
      <c r="AE21" s="124"/>
      <c r="AF21" s="124"/>
      <c r="AG21" s="124"/>
      <c r="AH21" s="124"/>
      <c r="AI21" s="124"/>
      <c r="AJ21" s="124"/>
      <c r="AK21" s="124"/>
      <c r="AL21" s="124"/>
      <c r="AM21" s="124"/>
      <c r="AN21" s="141"/>
      <c r="AO21" s="122"/>
      <c r="AP21" s="122"/>
      <c r="AQ21" s="122"/>
      <c r="AR21" s="47" t="str">
        <f t="shared" si="4"/>
        <v/>
      </c>
      <c r="AS21" s="162" t="str">
        <f t="shared" si="0"/>
        <v/>
      </c>
      <c r="AT21" s="162" t="str">
        <f t="shared" si="5"/>
        <v/>
      </c>
    </row>
    <row r="22" spans="2:46" x14ac:dyDescent="0.35">
      <c r="B22" s="122"/>
      <c r="C22" s="139"/>
      <c r="D22" s="124"/>
      <c r="E22" s="124"/>
      <c r="F22" s="124"/>
      <c r="G22" s="124"/>
      <c r="H22" s="124"/>
      <c r="I22" s="124"/>
      <c r="J22" s="124"/>
      <c r="K22" s="124"/>
      <c r="L22" s="124"/>
      <c r="M22" s="124"/>
      <c r="N22" s="124"/>
      <c r="O22" s="124"/>
      <c r="P22" s="124"/>
      <c r="Q22" s="141"/>
      <c r="R22" s="122"/>
      <c r="S22" s="122"/>
      <c r="T22" s="122"/>
      <c r="U22" s="47" t="str">
        <f t="shared" si="1"/>
        <v/>
      </c>
      <c r="V22" s="162" t="str">
        <f t="shared" si="2"/>
        <v/>
      </c>
      <c r="W22" s="162" t="str">
        <f t="shared" si="3"/>
        <v/>
      </c>
      <c r="Y22" s="122"/>
      <c r="Z22" s="139"/>
      <c r="AA22" s="124"/>
      <c r="AB22" s="124"/>
      <c r="AC22" s="124"/>
      <c r="AD22" s="124"/>
      <c r="AE22" s="124"/>
      <c r="AF22" s="124"/>
      <c r="AG22" s="124"/>
      <c r="AH22" s="124"/>
      <c r="AI22" s="124"/>
      <c r="AJ22" s="124"/>
      <c r="AK22" s="124"/>
      <c r="AL22" s="124"/>
      <c r="AM22" s="124"/>
      <c r="AN22" s="141"/>
      <c r="AO22" s="122"/>
      <c r="AP22" s="122"/>
      <c r="AQ22" s="122"/>
      <c r="AR22" s="47" t="str">
        <f t="shared" si="4"/>
        <v/>
      </c>
      <c r="AS22" s="162" t="str">
        <f t="shared" si="0"/>
        <v/>
      </c>
      <c r="AT22" s="162" t="str">
        <f t="shared" si="5"/>
        <v/>
      </c>
    </row>
    <row r="23" spans="2:46" x14ac:dyDescent="0.35">
      <c r="B23" s="122"/>
      <c r="C23" s="139"/>
      <c r="D23" s="124"/>
      <c r="E23" s="124"/>
      <c r="F23" s="124"/>
      <c r="G23" s="124"/>
      <c r="H23" s="124"/>
      <c r="I23" s="124"/>
      <c r="J23" s="124"/>
      <c r="K23" s="124"/>
      <c r="L23" s="124"/>
      <c r="M23" s="124"/>
      <c r="N23" s="124"/>
      <c r="O23" s="124"/>
      <c r="P23" s="124"/>
      <c r="Q23" s="141"/>
      <c r="R23" s="122"/>
      <c r="S23" s="122"/>
      <c r="T23" s="122"/>
      <c r="U23" s="47" t="str">
        <f t="shared" si="1"/>
        <v/>
      </c>
      <c r="V23" s="162" t="str">
        <f t="shared" si="2"/>
        <v/>
      </c>
      <c r="W23" s="162" t="str">
        <f t="shared" si="3"/>
        <v/>
      </c>
      <c r="Y23" s="122"/>
      <c r="Z23" s="139"/>
      <c r="AA23" s="124"/>
      <c r="AB23" s="124"/>
      <c r="AC23" s="124"/>
      <c r="AD23" s="124"/>
      <c r="AE23" s="124"/>
      <c r="AF23" s="124"/>
      <c r="AG23" s="124"/>
      <c r="AH23" s="124"/>
      <c r="AI23" s="124"/>
      <c r="AJ23" s="124"/>
      <c r="AK23" s="124"/>
      <c r="AL23" s="124"/>
      <c r="AM23" s="124"/>
      <c r="AN23" s="141"/>
      <c r="AO23" s="122"/>
      <c r="AP23" s="122"/>
      <c r="AQ23" s="122"/>
      <c r="AR23" s="47" t="str">
        <f t="shared" si="4"/>
        <v/>
      </c>
      <c r="AS23" s="162" t="str">
        <f t="shared" si="0"/>
        <v/>
      </c>
      <c r="AT23" s="162" t="str">
        <f t="shared" si="5"/>
        <v/>
      </c>
    </row>
    <row r="24" spans="2:46" x14ac:dyDescent="0.35">
      <c r="B24" s="122"/>
      <c r="C24" s="139"/>
      <c r="D24" s="124"/>
      <c r="E24" s="124"/>
      <c r="F24" s="124"/>
      <c r="G24" s="124"/>
      <c r="H24" s="124"/>
      <c r="I24" s="124"/>
      <c r="J24" s="124"/>
      <c r="K24" s="124"/>
      <c r="L24" s="124"/>
      <c r="M24" s="124"/>
      <c r="N24" s="124"/>
      <c r="O24" s="124"/>
      <c r="P24" s="124"/>
      <c r="Q24" s="141"/>
      <c r="R24" s="122"/>
      <c r="S24" s="122"/>
      <c r="T24" s="122"/>
      <c r="U24" s="47" t="str">
        <f t="shared" si="1"/>
        <v/>
      </c>
      <c r="V24" s="162" t="str">
        <f t="shared" si="2"/>
        <v/>
      </c>
      <c r="W24" s="162" t="str">
        <f t="shared" si="3"/>
        <v/>
      </c>
      <c r="Y24" s="122"/>
      <c r="Z24" s="139"/>
      <c r="AA24" s="124"/>
      <c r="AB24" s="124"/>
      <c r="AC24" s="124"/>
      <c r="AD24" s="124"/>
      <c r="AE24" s="124"/>
      <c r="AF24" s="124"/>
      <c r="AG24" s="124"/>
      <c r="AH24" s="124"/>
      <c r="AI24" s="124"/>
      <c r="AJ24" s="124"/>
      <c r="AK24" s="124"/>
      <c r="AL24" s="124"/>
      <c r="AM24" s="124"/>
      <c r="AN24" s="141"/>
      <c r="AO24" s="122"/>
      <c r="AP24" s="122"/>
      <c r="AQ24" s="122"/>
      <c r="AR24" s="47" t="str">
        <f t="shared" si="4"/>
        <v/>
      </c>
      <c r="AS24" s="162" t="str">
        <f t="shared" si="0"/>
        <v/>
      </c>
      <c r="AT24" s="162" t="str">
        <f t="shared" si="5"/>
        <v/>
      </c>
    </row>
    <row r="25" spans="2:46" x14ac:dyDescent="0.35">
      <c r="B25" s="122"/>
      <c r="C25" s="139"/>
      <c r="D25" s="124"/>
      <c r="E25" s="124"/>
      <c r="F25" s="124"/>
      <c r="G25" s="124"/>
      <c r="H25" s="124"/>
      <c r="I25" s="124"/>
      <c r="J25" s="124"/>
      <c r="K25" s="124"/>
      <c r="L25" s="124"/>
      <c r="M25" s="124"/>
      <c r="N25" s="124"/>
      <c r="O25" s="124"/>
      <c r="P25" s="124"/>
      <c r="Q25" s="141"/>
      <c r="R25" s="122"/>
      <c r="S25" s="122"/>
      <c r="T25" s="122"/>
      <c r="U25" s="47" t="str">
        <f t="shared" si="1"/>
        <v/>
      </c>
      <c r="V25" s="162" t="str">
        <f t="shared" si="2"/>
        <v/>
      </c>
      <c r="W25" s="162" t="str">
        <f t="shared" si="3"/>
        <v/>
      </c>
      <c r="Y25" s="122"/>
      <c r="Z25" s="139"/>
      <c r="AA25" s="124"/>
      <c r="AB25" s="124"/>
      <c r="AC25" s="124"/>
      <c r="AD25" s="124"/>
      <c r="AE25" s="124"/>
      <c r="AF25" s="124"/>
      <c r="AG25" s="124"/>
      <c r="AH25" s="124"/>
      <c r="AI25" s="124"/>
      <c r="AJ25" s="124"/>
      <c r="AK25" s="124"/>
      <c r="AL25" s="124"/>
      <c r="AM25" s="124"/>
      <c r="AN25" s="141"/>
      <c r="AO25" s="122"/>
      <c r="AP25" s="122"/>
      <c r="AQ25" s="122"/>
      <c r="AR25" s="47" t="str">
        <f t="shared" si="4"/>
        <v/>
      </c>
      <c r="AS25" s="162" t="str">
        <f t="shared" si="0"/>
        <v/>
      </c>
      <c r="AT25" s="162" t="str">
        <f t="shared" si="5"/>
        <v/>
      </c>
    </row>
    <row r="26" spans="2:46" x14ac:dyDescent="0.35">
      <c r="B26" s="122"/>
      <c r="C26" s="139"/>
      <c r="D26" s="124"/>
      <c r="E26" s="124"/>
      <c r="F26" s="124"/>
      <c r="G26" s="124"/>
      <c r="H26" s="124"/>
      <c r="I26" s="124"/>
      <c r="J26" s="124"/>
      <c r="K26" s="124"/>
      <c r="L26" s="124"/>
      <c r="M26" s="124"/>
      <c r="N26" s="124"/>
      <c r="O26" s="124"/>
      <c r="P26" s="124"/>
      <c r="Q26" s="141"/>
      <c r="R26" s="122"/>
      <c r="S26" s="122"/>
      <c r="T26" s="122"/>
      <c r="U26" s="47" t="str">
        <f t="shared" si="1"/>
        <v/>
      </c>
      <c r="V26" s="162" t="str">
        <f t="shared" si="2"/>
        <v/>
      </c>
      <c r="W26" s="162" t="str">
        <f t="shared" si="3"/>
        <v/>
      </c>
      <c r="Y26" s="122"/>
      <c r="Z26" s="139"/>
      <c r="AA26" s="124"/>
      <c r="AB26" s="124"/>
      <c r="AC26" s="124"/>
      <c r="AD26" s="124"/>
      <c r="AE26" s="124"/>
      <c r="AF26" s="124"/>
      <c r="AG26" s="124"/>
      <c r="AH26" s="124"/>
      <c r="AI26" s="124"/>
      <c r="AJ26" s="124"/>
      <c r="AK26" s="124"/>
      <c r="AL26" s="124"/>
      <c r="AM26" s="124"/>
      <c r="AN26" s="141"/>
      <c r="AO26" s="122"/>
      <c r="AP26" s="122"/>
      <c r="AQ26" s="122"/>
      <c r="AR26" s="47" t="str">
        <f t="shared" si="4"/>
        <v/>
      </c>
      <c r="AS26" s="162" t="str">
        <f t="shared" si="0"/>
        <v/>
      </c>
      <c r="AT26" s="162" t="str">
        <f t="shared" si="5"/>
        <v/>
      </c>
    </row>
    <row r="27" spans="2:46" x14ac:dyDescent="0.35">
      <c r="B27" s="122"/>
      <c r="C27" s="139"/>
      <c r="D27" s="124"/>
      <c r="E27" s="124"/>
      <c r="F27" s="124"/>
      <c r="G27" s="124"/>
      <c r="H27" s="124"/>
      <c r="I27" s="124"/>
      <c r="J27" s="124"/>
      <c r="K27" s="124"/>
      <c r="L27" s="124"/>
      <c r="M27" s="124"/>
      <c r="N27" s="124"/>
      <c r="O27" s="124"/>
      <c r="P27" s="124"/>
      <c r="Q27" s="141"/>
      <c r="R27" s="122"/>
      <c r="S27" s="122"/>
      <c r="T27" s="122"/>
      <c r="U27" s="47" t="str">
        <f t="shared" si="1"/>
        <v/>
      </c>
      <c r="V27" s="162" t="str">
        <f t="shared" si="2"/>
        <v/>
      </c>
      <c r="W27" s="162" t="str">
        <f t="shared" si="3"/>
        <v/>
      </c>
      <c r="Y27" s="122"/>
      <c r="Z27" s="139"/>
      <c r="AA27" s="124"/>
      <c r="AB27" s="124"/>
      <c r="AC27" s="124"/>
      <c r="AD27" s="124"/>
      <c r="AE27" s="124"/>
      <c r="AF27" s="124"/>
      <c r="AG27" s="124"/>
      <c r="AH27" s="124"/>
      <c r="AI27" s="124"/>
      <c r="AJ27" s="124"/>
      <c r="AK27" s="124"/>
      <c r="AL27" s="124"/>
      <c r="AM27" s="124"/>
      <c r="AN27" s="141"/>
      <c r="AO27" s="122"/>
      <c r="AP27" s="122"/>
      <c r="AQ27" s="122"/>
      <c r="AR27" s="47" t="str">
        <f t="shared" si="4"/>
        <v/>
      </c>
      <c r="AS27" s="162" t="str">
        <f t="shared" si="0"/>
        <v/>
      </c>
      <c r="AT27" s="162" t="str">
        <f t="shared" si="5"/>
        <v/>
      </c>
    </row>
    <row r="28" spans="2:46" x14ac:dyDescent="0.35">
      <c r="B28" s="122"/>
      <c r="C28" s="139"/>
      <c r="D28" s="124"/>
      <c r="E28" s="124"/>
      <c r="F28" s="124"/>
      <c r="G28" s="124"/>
      <c r="H28" s="124"/>
      <c r="I28" s="124"/>
      <c r="J28" s="124"/>
      <c r="K28" s="124"/>
      <c r="L28" s="124"/>
      <c r="M28" s="124"/>
      <c r="N28" s="124"/>
      <c r="O28" s="124"/>
      <c r="P28" s="124"/>
      <c r="Q28" s="141"/>
      <c r="R28" s="122"/>
      <c r="S28" s="122"/>
      <c r="T28" s="122"/>
      <c r="U28" s="47" t="str">
        <f t="shared" si="1"/>
        <v/>
      </c>
      <c r="V28" s="162" t="str">
        <f t="shared" si="2"/>
        <v/>
      </c>
      <c r="W28" s="162" t="str">
        <f t="shared" si="3"/>
        <v/>
      </c>
      <c r="Y28" s="122"/>
      <c r="Z28" s="139"/>
      <c r="AA28" s="124"/>
      <c r="AB28" s="124"/>
      <c r="AC28" s="124"/>
      <c r="AD28" s="124"/>
      <c r="AE28" s="124"/>
      <c r="AF28" s="124"/>
      <c r="AG28" s="124"/>
      <c r="AH28" s="124"/>
      <c r="AI28" s="124"/>
      <c r="AJ28" s="124"/>
      <c r="AK28" s="124"/>
      <c r="AL28" s="124"/>
      <c r="AM28" s="124"/>
      <c r="AN28" s="141"/>
      <c r="AO28" s="122"/>
      <c r="AP28" s="122"/>
      <c r="AQ28" s="122"/>
      <c r="AR28" s="47" t="str">
        <f t="shared" si="4"/>
        <v/>
      </c>
      <c r="AS28" s="162" t="str">
        <f t="shared" si="0"/>
        <v/>
      </c>
      <c r="AT28" s="162" t="str">
        <f t="shared" si="5"/>
        <v/>
      </c>
    </row>
    <row r="29" spans="2:46" x14ac:dyDescent="0.35">
      <c r="B29" s="122"/>
      <c r="C29" s="139"/>
      <c r="D29" s="124"/>
      <c r="E29" s="124"/>
      <c r="F29" s="124"/>
      <c r="G29" s="124"/>
      <c r="H29" s="124"/>
      <c r="I29" s="124"/>
      <c r="J29" s="124"/>
      <c r="K29" s="124"/>
      <c r="L29" s="124"/>
      <c r="M29" s="124"/>
      <c r="N29" s="124"/>
      <c r="O29" s="124"/>
      <c r="P29" s="124"/>
      <c r="Q29" s="141"/>
      <c r="R29" s="122"/>
      <c r="S29" s="122"/>
      <c r="T29" s="122"/>
      <c r="U29" s="47" t="str">
        <f t="shared" si="1"/>
        <v/>
      </c>
      <c r="V29" s="162" t="str">
        <f t="shared" si="2"/>
        <v/>
      </c>
      <c r="W29" s="162" t="str">
        <f t="shared" si="3"/>
        <v/>
      </c>
      <c r="Y29" s="122"/>
      <c r="Z29" s="139"/>
      <c r="AA29" s="124"/>
      <c r="AB29" s="124"/>
      <c r="AC29" s="124"/>
      <c r="AD29" s="124"/>
      <c r="AE29" s="124"/>
      <c r="AF29" s="124"/>
      <c r="AG29" s="124"/>
      <c r="AH29" s="124"/>
      <c r="AI29" s="124"/>
      <c r="AJ29" s="124"/>
      <c r="AK29" s="124"/>
      <c r="AL29" s="124"/>
      <c r="AM29" s="124"/>
      <c r="AN29" s="141"/>
      <c r="AO29" s="122"/>
      <c r="AP29" s="122"/>
      <c r="AQ29" s="122"/>
      <c r="AR29" s="47" t="str">
        <f t="shared" si="4"/>
        <v/>
      </c>
      <c r="AS29" s="162" t="str">
        <f t="shared" si="0"/>
        <v/>
      </c>
      <c r="AT29" s="162" t="str">
        <f t="shared" si="5"/>
        <v/>
      </c>
    </row>
    <row r="30" spans="2:46" x14ac:dyDescent="0.35">
      <c r="B30" s="122"/>
      <c r="C30" s="139"/>
      <c r="D30" s="124"/>
      <c r="E30" s="124"/>
      <c r="F30" s="124"/>
      <c r="G30" s="124"/>
      <c r="H30" s="124"/>
      <c r="I30" s="124"/>
      <c r="J30" s="124"/>
      <c r="K30" s="124"/>
      <c r="L30" s="124"/>
      <c r="M30" s="124"/>
      <c r="N30" s="124"/>
      <c r="O30" s="124"/>
      <c r="P30" s="124"/>
      <c r="Q30" s="141"/>
      <c r="R30" s="122"/>
      <c r="S30" s="122"/>
      <c r="T30" s="122"/>
      <c r="U30" s="47" t="str">
        <f t="shared" si="1"/>
        <v/>
      </c>
      <c r="V30" s="162" t="str">
        <f t="shared" si="2"/>
        <v/>
      </c>
      <c r="W30" s="162" t="str">
        <f t="shared" si="3"/>
        <v/>
      </c>
      <c r="Y30" s="122"/>
      <c r="Z30" s="139"/>
      <c r="AA30" s="124"/>
      <c r="AB30" s="124"/>
      <c r="AC30" s="124"/>
      <c r="AD30" s="124"/>
      <c r="AE30" s="124"/>
      <c r="AF30" s="124"/>
      <c r="AG30" s="124"/>
      <c r="AH30" s="124"/>
      <c r="AI30" s="124"/>
      <c r="AJ30" s="124"/>
      <c r="AK30" s="124"/>
      <c r="AL30" s="124"/>
      <c r="AM30" s="124"/>
      <c r="AN30" s="141"/>
      <c r="AO30" s="122"/>
      <c r="AP30" s="122"/>
      <c r="AQ30" s="122"/>
      <c r="AR30" s="47" t="str">
        <f t="shared" si="4"/>
        <v/>
      </c>
      <c r="AS30" s="162" t="str">
        <f t="shared" si="0"/>
        <v/>
      </c>
      <c r="AT30" s="162" t="str">
        <f t="shared" si="5"/>
        <v/>
      </c>
    </row>
    <row r="31" spans="2:46" x14ac:dyDescent="0.35">
      <c r="B31" s="122"/>
      <c r="C31" s="139"/>
      <c r="D31" s="124"/>
      <c r="E31" s="124"/>
      <c r="F31" s="124"/>
      <c r="G31" s="124"/>
      <c r="H31" s="124"/>
      <c r="I31" s="124"/>
      <c r="J31" s="124"/>
      <c r="K31" s="124"/>
      <c r="L31" s="124"/>
      <c r="M31" s="124"/>
      <c r="N31" s="124"/>
      <c r="O31" s="124"/>
      <c r="P31" s="124"/>
      <c r="Q31" s="141"/>
      <c r="R31" s="122"/>
      <c r="S31" s="122"/>
      <c r="T31" s="122"/>
      <c r="U31" s="47" t="str">
        <f t="shared" si="1"/>
        <v/>
      </c>
      <c r="V31" s="162" t="str">
        <f t="shared" si="2"/>
        <v/>
      </c>
      <c r="W31" s="162" t="str">
        <f t="shared" si="3"/>
        <v/>
      </c>
      <c r="Y31" s="122"/>
      <c r="Z31" s="139"/>
      <c r="AA31" s="124"/>
      <c r="AB31" s="124"/>
      <c r="AC31" s="124"/>
      <c r="AD31" s="124"/>
      <c r="AE31" s="124"/>
      <c r="AF31" s="124"/>
      <c r="AG31" s="124"/>
      <c r="AH31" s="124"/>
      <c r="AI31" s="124"/>
      <c r="AJ31" s="124"/>
      <c r="AK31" s="124"/>
      <c r="AL31" s="124"/>
      <c r="AM31" s="124"/>
      <c r="AN31" s="141"/>
      <c r="AO31" s="122"/>
      <c r="AP31" s="122"/>
      <c r="AQ31" s="122"/>
      <c r="AR31" s="47" t="str">
        <f t="shared" si="4"/>
        <v/>
      </c>
      <c r="AS31" s="162" t="str">
        <f t="shared" si="0"/>
        <v/>
      </c>
      <c r="AT31" s="162" t="str">
        <f t="shared" si="5"/>
        <v/>
      </c>
    </row>
    <row r="32" spans="2:46" x14ac:dyDescent="0.35">
      <c r="B32" s="122"/>
      <c r="C32" s="139"/>
      <c r="D32" s="124"/>
      <c r="E32" s="124"/>
      <c r="F32" s="124"/>
      <c r="G32" s="124"/>
      <c r="H32" s="124"/>
      <c r="I32" s="124"/>
      <c r="J32" s="124"/>
      <c r="K32" s="124"/>
      <c r="L32" s="124"/>
      <c r="M32" s="124"/>
      <c r="N32" s="124"/>
      <c r="O32" s="124"/>
      <c r="P32" s="124"/>
      <c r="Q32" s="141"/>
      <c r="R32" s="122"/>
      <c r="S32" s="122"/>
      <c r="T32" s="122"/>
      <c r="U32" s="47" t="str">
        <f t="shared" si="1"/>
        <v/>
      </c>
      <c r="V32" s="162" t="str">
        <f t="shared" si="2"/>
        <v/>
      </c>
      <c r="W32" s="162" t="str">
        <f t="shared" si="3"/>
        <v/>
      </c>
      <c r="Y32" s="122"/>
      <c r="Z32" s="139"/>
      <c r="AA32" s="124"/>
      <c r="AB32" s="124"/>
      <c r="AC32" s="124"/>
      <c r="AD32" s="124"/>
      <c r="AE32" s="124"/>
      <c r="AF32" s="124"/>
      <c r="AG32" s="124"/>
      <c r="AH32" s="124"/>
      <c r="AI32" s="124"/>
      <c r="AJ32" s="124"/>
      <c r="AK32" s="124"/>
      <c r="AL32" s="124"/>
      <c r="AM32" s="124"/>
      <c r="AN32" s="141"/>
      <c r="AO32" s="122"/>
      <c r="AP32" s="122"/>
      <c r="AQ32" s="122"/>
      <c r="AR32" s="47" t="str">
        <f t="shared" si="4"/>
        <v/>
      </c>
      <c r="AS32" s="162" t="str">
        <f t="shared" si="0"/>
        <v/>
      </c>
      <c r="AT32" s="162" t="str">
        <f t="shared" si="5"/>
        <v/>
      </c>
    </row>
    <row r="33" spans="2:46" x14ac:dyDescent="0.35">
      <c r="B33" s="122"/>
      <c r="C33" s="139"/>
      <c r="D33" s="124"/>
      <c r="E33" s="124"/>
      <c r="F33" s="124"/>
      <c r="G33" s="124"/>
      <c r="H33" s="124"/>
      <c r="I33" s="124"/>
      <c r="J33" s="124"/>
      <c r="K33" s="124"/>
      <c r="L33" s="124"/>
      <c r="M33" s="124"/>
      <c r="N33" s="124"/>
      <c r="O33" s="124"/>
      <c r="P33" s="124"/>
      <c r="Q33" s="141"/>
      <c r="R33" s="122"/>
      <c r="S33" s="122"/>
      <c r="T33" s="122"/>
      <c r="U33" s="47" t="str">
        <f t="shared" si="1"/>
        <v/>
      </c>
      <c r="V33" s="162" t="str">
        <f t="shared" si="2"/>
        <v/>
      </c>
      <c r="W33" s="162" t="str">
        <f t="shared" si="3"/>
        <v/>
      </c>
      <c r="Y33" s="122"/>
      <c r="Z33" s="139"/>
      <c r="AA33" s="124"/>
      <c r="AB33" s="124"/>
      <c r="AC33" s="124"/>
      <c r="AD33" s="124"/>
      <c r="AE33" s="124"/>
      <c r="AF33" s="124"/>
      <c r="AG33" s="124"/>
      <c r="AH33" s="124"/>
      <c r="AI33" s="124"/>
      <c r="AJ33" s="124"/>
      <c r="AK33" s="124"/>
      <c r="AL33" s="124"/>
      <c r="AM33" s="124"/>
      <c r="AN33" s="141"/>
      <c r="AO33" s="122"/>
      <c r="AP33" s="122"/>
      <c r="AQ33" s="122"/>
      <c r="AR33" s="47" t="str">
        <f t="shared" si="4"/>
        <v/>
      </c>
      <c r="AS33" s="162" t="str">
        <f t="shared" si="0"/>
        <v/>
      </c>
      <c r="AT33" s="162" t="str">
        <f t="shared" si="5"/>
        <v/>
      </c>
    </row>
    <row r="34" spans="2:46" x14ac:dyDescent="0.35">
      <c r="B34" s="122"/>
      <c r="C34" s="139"/>
      <c r="D34" s="124"/>
      <c r="E34" s="124"/>
      <c r="F34" s="124"/>
      <c r="G34" s="124"/>
      <c r="H34" s="124"/>
      <c r="I34" s="124"/>
      <c r="J34" s="124"/>
      <c r="K34" s="124"/>
      <c r="L34" s="124"/>
      <c r="M34" s="124"/>
      <c r="N34" s="124"/>
      <c r="O34" s="124"/>
      <c r="P34" s="124"/>
      <c r="Q34" s="141"/>
      <c r="R34" s="122"/>
      <c r="S34" s="122"/>
      <c r="T34" s="122"/>
      <c r="U34" s="47" t="str">
        <f t="shared" si="1"/>
        <v/>
      </c>
      <c r="V34" s="162" t="str">
        <f t="shared" si="2"/>
        <v/>
      </c>
      <c r="W34" s="162" t="str">
        <f t="shared" si="3"/>
        <v/>
      </c>
      <c r="Y34" s="122"/>
      <c r="Z34" s="139"/>
      <c r="AA34" s="124"/>
      <c r="AB34" s="124"/>
      <c r="AC34" s="124"/>
      <c r="AD34" s="124"/>
      <c r="AE34" s="124"/>
      <c r="AF34" s="124"/>
      <c r="AG34" s="124"/>
      <c r="AH34" s="124"/>
      <c r="AI34" s="124"/>
      <c r="AJ34" s="124"/>
      <c r="AK34" s="124"/>
      <c r="AL34" s="124"/>
      <c r="AM34" s="124"/>
      <c r="AN34" s="141"/>
      <c r="AO34" s="122"/>
      <c r="AP34" s="122"/>
      <c r="AQ34" s="122"/>
      <c r="AR34" s="47" t="str">
        <f t="shared" si="4"/>
        <v/>
      </c>
      <c r="AS34" s="162" t="str">
        <f t="shared" si="0"/>
        <v/>
      </c>
      <c r="AT34" s="162" t="str">
        <f t="shared" si="5"/>
        <v/>
      </c>
    </row>
    <row r="35" spans="2:46" x14ac:dyDescent="0.35">
      <c r="B35" s="122"/>
      <c r="C35" s="139"/>
      <c r="D35" s="124"/>
      <c r="E35" s="124"/>
      <c r="F35" s="124"/>
      <c r="G35" s="124"/>
      <c r="H35" s="124"/>
      <c r="I35" s="124"/>
      <c r="J35" s="124"/>
      <c r="K35" s="124"/>
      <c r="L35" s="124"/>
      <c r="M35" s="124"/>
      <c r="N35" s="124"/>
      <c r="O35" s="124"/>
      <c r="P35" s="124"/>
      <c r="Q35" s="141"/>
      <c r="R35" s="122"/>
      <c r="S35" s="122"/>
      <c r="T35" s="122"/>
      <c r="U35" s="47" t="str">
        <f t="shared" si="1"/>
        <v/>
      </c>
      <c r="V35" s="162" t="str">
        <f t="shared" si="2"/>
        <v/>
      </c>
      <c r="W35" s="162" t="str">
        <f t="shared" si="3"/>
        <v/>
      </c>
      <c r="Y35" s="122"/>
      <c r="Z35" s="139"/>
      <c r="AA35" s="124"/>
      <c r="AB35" s="124"/>
      <c r="AC35" s="124"/>
      <c r="AD35" s="124"/>
      <c r="AE35" s="124"/>
      <c r="AF35" s="124"/>
      <c r="AG35" s="124"/>
      <c r="AH35" s="124"/>
      <c r="AI35" s="124"/>
      <c r="AJ35" s="124"/>
      <c r="AK35" s="124"/>
      <c r="AL35" s="124"/>
      <c r="AM35" s="124"/>
      <c r="AN35" s="141"/>
      <c r="AO35" s="122"/>
      <c r="AP35" s="122"/>
      <c r="AQ35" s="122"/>
      <c r="AR35" s="47" t="str">
        <f t="shared" si="4"/>
        <v/>
      </c>
      <c r="AS35" s="162" t="str">
        <f t="shared" si="0"/>
        <v/>
      </c>
      <c r="AT35" s="162" t="str">
        <f t="shared" si="5"/>
        <v/>
      </c>
    </row>
    <row r="36" spans="2:46" x14ac:dyDescent="0.35">
      <c r="B36" s="122"/>
      <c r="C36" s="139"/>
      <c r="D36" s="124"/>
      <c r="E36" s="124"/>
      <c r="F36" s="124"/>
      <c r="G36" s="124"/>
      <c r="H36" s="124"/>
      <c r="I36" s="124"/>
      <c r="J36" s="124"/>
      <c r="K36" s="124"/>
      <c r="L36" s="124"/>
      <c r="M36" s="124"/>
      <c r="N36" s="124"/>
      <c r="O36" s="124"/>
      <c r="P36" s="124"/>
      <c r="Q36" s="141"/>
      <c r="R36" s="122"/>
      <c r="S36" s="122"/>
      <c r="T36" s="122"/>
      <c r="U36" s="47" t="str">
        <f t="shared" si="1"/>
        <v/>
      </c>
      <c r="V36" s="162" t="str">
        <f t="shared" si="2"/>
        <v/>
      </c>
      <c r="W36" s="162" t="str">
        <f t="shared" si="3"/>
        <v/>
      </c>
      <c r="Y36" s="122"/>
      <c r="Z36" s="139"/>
      <c r="AA36" s="124"/>
      <c r="AB36" s="124"/>
      <c r="AC36" s="124"/>
      <c r="AD36" s="124"/>
      <c r="AE36" s="124"/>
      <c r="AF36" s="124"/>
      <c r="AG36" s="124"/>
      <c r="AH36" s="124"/>
      <c r="AI36" s="124"/>
      <c r="AJ36" s="124"/>
      <c r="AK36" s="124"/>
      <c r="AL36" s="124"/>
      <c r="AM36" s="124"/>
      <c r="AN36" s="141"/>
      <c r="AO36" s="122"/>
      <c r="AP36" s="122"/>
      <c r="AQ36" s="122"/>
      <c r="AR36" s="47" t="str">
        <f t="shared" si="4"/>
        <v/>
      </c>
      <c r="AS36" s="162" t="str">
        <f t="shared" si="0"/>
        <v/>
      </c>
      <c r="AT36" s="162" t="str">
        <f t="shared" si="5"/>
        <v/>
      </c>
    </row>
    <row r="37" spans="2:46" x14ac:dyDescent="0.35">
      <c r="B37" s="122"/>
      <c r="C37" s="139"/>
      <c r="D37" s="124"/>
      <c r="E37" s="124"/>
      <c r="F37" s="124"/>
      <c r="G37" s="124"/>
      <c r="H37" s="124"/>
      <c r="I37" s="124"/>
      <c r="J37" s="124"/>
      <c r="K37" s="124"/>
      <c r="L37" s="124"/>
      <c r="M37" s="124"/>
      <c r="N37" s="124"/>
      <c r="O37" s="124"/>
      <c r="P37" s="124"/>
      <c r="Q37" s="141"/>
      <c r="R37" s="122"/>
      <c r="S37" s="122"/>
      <c r="T37" s="122"/>
      <c r="U37" s="47" t="str">
        <f t="shared" si="1"/>
        <v/>
      </c>
      <c r="V37" s="162" t="str">
        <f t="shared" si="2"/>
        <v/>
      </c>
      <c r="W37" s="162" t="str">
        <f t="shared" si="3"/>
        <v/>
      </c>
      <c r="Y37" s="122"/>
      <c r="Z37" s="139"/>
      <c r="AA37" s="124"/>
      <c r="AB37" s="124"/>
      <c r="AC37" s="124"/>
      <c r="AD37" s="124"/>
      <c r="AE37" s="124"/>
      <c r="AF37" s="124"/>
      <c r="AG37" s="124"/>
      <c r="AH37" s="124"/>
      <c r="AI37" s="124"/>
      <c r="AJ37" s="124"/>
      <c r="AK37" s="124"/>
      <c r="AL37" s="124"/>
      <c r="AM37" s="124"/>
      <c r="AN37" s="141"/>
      <c r="AO37" s="122"/>
      <c r="AP37" s="122"/>
      <c r="AQ37" s="122"/>
      <c r="AR37" s="47" t="str">
        <f t="shared" si="4"/>
        <v/>
      </c>
      <c r="AS37" s="162" t="str">
        <f t="shared" si="0"/>
        <v/>
      </c>
      <c r="AT37" s="162" t="str">
        <f t="shared" si="5"/>
        <v/>
      </c>
    </row>
    <row r="38" spans="2:46" x14ac:dyDescent="0.35">
      <c r="B38" s="122"/>
      <c r="C38" s="139"/>
      <c r="D38" s="124"/>
      <c r="E38" s="124"/>
      <c r="F38" s="124"/>
      <c r="G38" s="124"/>
      <c r="H38" s="124"/>
      <c r="I38" s="124"/>
      <c r="J38" s="124"/>
      <c r="K38" s="124"/>
      <c r="L38" s="124"/>
      <c r="M38" s="124"/>
      <c r="N38" s="124"/>
      <c r="O38" s="124"/>
      <c r="P38" s="124"/>
      <c r="Q38" s="141"/>
      <c r="R38" s="122"/>
      <c r="S38" s="122"/>
      <c r="T38" s="122"/>
      <c r="U38" s="47" t="str">
        <f t="shared" si="1"/>
        <v/>
      </c>
      <c r="V38" s="162" t="str">
        <f t="shared" si="2"/>
        <v/>
      </c>
      <c r="W38" s="162" t="str">
        <f t="shared" si="3"/>
        <v/>
      </c>
      <c r="Y38" s="122"/>
      <c r="Z38" s="139"/>
      <c r="AA38" s="124"/>
      <c r="AB38" s="124"/>
      <c r="AC38" s="124"/>
      <c r="AD38" s="124"/>
      <c r="AE38" s="124"/>
      <c r="AF38" s="124"/>
      <c r="AG38" s="124"/>
      <c r="AH38" s="124"/>
      <c r="AI38" s="124"/>
      <c r="AJ38" s="124"/>
      <c r="AK38" s="124"/>
      <c r="AL38" s="124"/>
      <c r="AM38" s="124"/>
      <c r="AN38" s="141"/>
      <c r="AO38" s="122"/>
      <c r="AP38" s="122"/>
      <c r="AQ38" s="122"/>
      <c r="AR38" s="47" t="str">
        <f t="shared" si="4"/>
        <v/>
      </c>
      <c r="AS38" s="162" t="str">
        <f t="shared" si="0"/>
        <v/>
      </c>
      <c r="AT38" s="162" t="str">
        <f t="shared" si="5"/>
        <v/>
      </c>
    </row>
    <row r="39" spans="2:46" x14ac:dyDescent="0.35">
      <c r="B39" s="122"/>
      <c r="C39" s="139"/>
      <c r="D39" s="124"/>
      <c r="E39" s="124"/>
      <c r="F39" s="124"/>
      <c r="G39" s="124"/>
      <c r="H39" s="124"/>
      <c r="I39" s="124"/>
      <c r="J39" s="124"/>
      <c r="K39" s="124"/>
      <c r="L39" s="124"/>
      <c r="M39" s="124"/>
      <c r="N39" s="124"/>
      <c r="O39" s="124"/>
      <c r="P39" s="124"/>
      <c r="Q39" s="141"/>
      <c r="R39" s="122"/>
      <c r="S39" s="122"/>
      <c r="T39" s="122"/>
      <c r="U39" s="47" t="str">
        <f t="shared" si="1"/>
        <v/>
      </c>
      <c r="V39" s="162" t="str">
        <f t="shared" si="2"/>
        <v/>
      </c>
      <c r="W39" s="162" t="str">
        <f t="shared" si="3"/>
        <v/>
      </c>
      <c r="Y39" s="122"/>
      <c r="Z39" s="139"/>
      <c r="AA39" s="124"/>
      <c r="AB39" s="124"/>
      <c r="AC39" s="124"/>
      <c r="AD39" s="124"/>
      <c r="AE39" s="124"/>
      <c r="AF39" s="124"/>
      <c r="AG39" s="124"/>
      <c r="AH39" s="124"/>
      <c r="AI39" s="124"/>
      <c r="AJ39" s="124"/>
      <c r="AK39" s="124"/>
      <c r="AL39" s="124"/>
      <c r="AM39" s="124"/>
      <c r="AN39" s="141"/>
      <c r="AO39" s="122"/>
      <c r="AP39" s="122"/>
      <c r="AQ39" s="122"/>
      <c r="AR39" s="47" t="str">
        <f t="shared" si="4"/>
        <v/>
      </c>
      <c r="AS39" s="162" t="str">
        <f t="shared" si="0"/>
        <v/>
      </c>
      <c r="AT39" s="162" t="str">
        <f t="shared" si="5"/>
        <v/>
      </c>
    </row>
    <row r="40" spans="2:46" x14ac:dyDescent="0.35">
      <c r="B40" s="122"/>
      <c r="C40" s="139"/>
      <c r="D40" s="124"/>
      <c r="E40" s="124"/>
      <c r="F40" s="124"/>
      <c r="G40" s="124"/>
      <c r="H40" s="124"/>
      <c r="I40" s="124"/>
      <c r="J40" s="124"/>
      <c r="K40" s="124"/>
      <c r="L40" s="124"/>
      <c r="M40" s="124"/>
      <c r="N40" s="124"/>
      <c r="O40" s="124"/>
      <c r="P40" s="124"/>
      <c r="Q40" s="141"/>
      <c r="R40" s="122"/>
      <c r="S40" s="122"/>
      <c r="T40" s="122"/>
      <c r="U40" s="47" t="str">
        <f t="shared" si="1"/>
        <v/>
      </c>
      <c r="V40" s="162" t="str">
        <f t="shared" si="2"/>
        <v/>
      </c>
      <c r="W40" s="162" t="str">
        <f t="shared" si="3"/>
        <v/>
      </c>
      <c r="Y40" s="122"/>
      <c r="Z40" s="139"/>
      <c r="AA40" s="124"/>
      <c r="AB40" s="124"/>
      <c r="AC40" s="124"/>
      <c r="AD40" s="124"/>
      <c r="AE40" s="124"/>
      <c r="AF40" s="124"/>
      <c r="AG40" s="124"/>
      <c r="AH40" s="124"/>
      <c r="AI40" s="124"/>
      <c r="AJ40" s="124"/>
      <c r="AK40" s="124"/>
      <c r="AL40" s="124"/>
      <c r="AM40" s="124"/>
      <c r="AN40" s="141"/>
      <c r="AO40" s="122"/>
      <c r="AP40" s="122"/>
      <c r="AQ40" s="122"/>
      <c r="AR40" s="47" t="str">
        <f t="shared" si="4"/>
        <v/>
      </c>
      <c r="AS40" s="162" t="str">
        <f t="shared" si="0"/>
        <v/>
      </c>
      <c r="AT40" s="162" t="str">
        <f t="shared" si="5"/>
        <v/>
      </c>
    </row>
    <row r="41" spans="2:46" x14ac:dyDescent="0.35">
      <c r="B41" s="122"/>
      <c r="C41" s="139"/>
      <c r="D41" s="124"/>
      <c r="E41" s="124"/>
      <c r="F41" s="124"/>
      <c r="G41" s="124"/>
      <c r="H41" s="124"/>
      <c r="I41" s="124"/>
      <c r="J41" s="124"/>
      <c r="K41" s="124"/>
      <c r="L41" s="124"/>
      <c r="M41" s="124"/>
      <c r="N41" s="124"/>
      <c r="O41" s="124"/>
      <c r="P41" s="124"/>
      <c r="Q41" s="141"/>
      <c r="R41" s="122"/>
      <c r="S41" s="122"/>
      <c r="T41" s="122"/>
      <c r="U41" s="47" t="str">
        <f t="shared" si="1"/>
        <v/>
      </c>
      <c r="V41" s="162" t="str">
        <f t="shared" si="2"/>
        <v/>
      </c>
      <c r="W41" s="162" t="str">
        <f t="shared" si="3"/>
        <v/>
      </c>
      <c r="Y41" s="122"/>
      <c r="Z41" s="139"/>
      <c r="AA41" s="124"/>
      <c r="AB41" s="124"/>
      <c r="AC41" s="124"/>
      <c r="AD41" s="124"/>
      <c r="AE41" s="124"/>
      <c r="AF41" s="124"/>
      <c r="AG41" s="124"/>
      <c r="AH41" s="124"/>
      <c r="AI41" s="124"/>
      <c r="AJ41" s="124"/>
      <c r="AK41" s="124"/>
      <c r="AL41" s="124"/>
      <c r="AM41" s="124"/>
      <c r="AN41" s="141"/>
      <c r="AO41" s="122"/>
      <c r="AP41" s="122"/>
      <c r="AQ41" s="122"/>
      <c r="AR41" s="47" t="str">
        <f t="shared" si="4"/>
        <v/>
      </c>
      <c r="AS41" s="162" t="str">
        <f t="shared" si="0"/>
        <v/>
      </c>
      <c r="AT41" s="162" t="str">
        <f t="shared" si="5"/>
        <v/>
      </c>
    </row>
    <row r="42" spans="2:46" x14ac:dyDescent="0.35">
      <c r="B42" s="122"/>
      <c r="C42" s="139"/>
      <c r="D42" s="124"/>
      <c r="E42" s="124"/>
      <c r="F42" s="124"/>
      <c r="G42" s="124"/>
      <c r="H42" s="124"/>
      <c r="I42" s="124"/>
      <c r="J42" s="124"/>
      <c r="K42" s="124"/>
      <c r="L42" s="124"/>
      <c r="M42" s="124"/>
      <c r="N42" s="124"/>
      <c r="O42" s="124"/>
      <c r="P42" s="124"/>
      <c r="Q42" s="141"/>
      <c r="R42" s="122"/>
      <c r="S42" s="122"/>
      <c r="T42" s="122"/>
      <c r="U42" s="47" t="str">
        <f t="shared" si="1"/>
        <v/>
      </c>
      <c r="V42" s="162" t="str">
        <f t="shared" si="2"/>
        <v/>
      </c>
      <c r="W42" s="162" t="str">
        <f t="shared" si="3"/>
        <v/>
      </c>
      <c r="Y42" s="122"/>
      <c r="Z42" s="139"/>
      <c r="AA42" s="124"/>
      <c r="AB42" s="124"/>
      <c r="AC42" s="124"/>
      <c r="AD42" s="124"/>
      <c r="AE42" s="124"/>
      <c r="AF42" s="124"/>
      <c r="AG42" s="124"/>
      <c r="AH42" s="124"/>
      <c r="AI42" s="124"/>
      <c r="AJ42" s="124"/>
      <c r="AK42" s="124"/>
      <c r="AL42" s="124"/>
      <c r="AM42" s="124"/>
      <c r="AN42" s="141"/>
      <c r="AO42" s="122"/>
      <c r="AP42" s="122"/>
      <c r="AQ42" s="122"/>
      <c r="AR42" s="47" t="str">
        <f t="shared" si="4"/>
        <v/>
      </c>
      <c r="AS42" s="162" t="str">
        <f t="shared" si="0"/>
        <v/>
      </c>
      <c r="AT42" s="162" t="str">
        <f t="shared" si="5"/>
        <v/>
      </c>
    </row>
    <row r="43" spans="2:46" x14ac:dyDescent="0.35">
      <c r="B43" s="122"/>
      <c r="C43" s="139"/>
      <c r="D43" s="124"/>
      <c r="E43" s="124"/>
      <c r="F43" s="124"/>
      <c r="G43" s="124"/>
      <c r="H43" s="124"/>
      <c r="I43" s="124"/>
      <c r="J43" s="124"/>
      <c r="K43" s="124"/>
      <c r="L43" s="124"/>
      <c r="M43" s="124"/>
      <c r="N43" s="124"/>
      <c r="O43" s="124"/>
      <c r="P43" s="124"/>
      <c r="Q43" s="141"/>
      <c r="R43" s="122"/>
      <c r="S43" s="122"/>
      <c r="T43" s="122"/>
      <c r="U43" s="47" t="str">
        <f t="shared" si="1"/>
        <v/>
      </c>
      <c r="V43" s="162" t="str">
        <f t="shared" si="2"/>
        <v/>
      </c>
      <c r="W43" s="162" t="str">
        <f t="shared" si="3"/>
        <v/>
      </c>
      <c r="Y43" s="122"/>
      <c r="Z43" s="139"/>
      <c r="AA43" s="124"/>
      <c r="AB43" s="124"/>
      <c r="AC43" s="124"/>
      <c r="AD43" s="124"/>
      <c r="AE43" s="124"/>
      <c r="AF43" s="124"/>
      <c r="AG43" s="124"/>
      <c r="AH43" s="124"/>
      <c r="AI43" s="124"/>
      <c r="AJ43" s="124"/>
      <c r="AK43" s="124"/>
      <c r="AL43" s="124"/>
      <c r="AM43" s="124"/>
      <c r="AN43" s="141"/>
      <c r="AO43" s="122"/>
      <c r="AP43" s="122"/>
      <c r="AQ43" s="122"/>
      <c r="AR43" s="47" t="str">
        <f t="shared" si="4"/>
        <v/>
      </c>
      <c r="AS43" s="162" t="str">
        <f t="shared" si="0"/>
        <v/>
      </c>
      <c r="AT43" s="162" t="str">
        <f t="shared" si="5"/>
        <v/>
      </c>
    </row>
    <row r="44" spans="2:46" x14ac:dyDescent="0.35">
      <c r="B44" s="122"/>
      <c r="C44" s="139"/>
      <c r="D44" s="124"/>
      <c r="E44" s="124"/>
      <c r="F44" s="124"/>
      <c r="G44" s="124"/>
      <c r="H44" s="124"/>
      <c r="I44" s="124"/>
      <c r="J44" s="124"/>
      <c r="K44" s="124"/>
      <c r="L44" s="124"/>
      <c r="M44" s="124"/>
      <c r="N44" s="124"/>
      <c r="O44" s="124"/>
      <c r="P44" s="124"/>
      <c r="Q44" s="141"/>
      <c r="R44" s="122"/>
      <c r="S44" s="122"/>
      <c r="T44" s="122"/>
      <c r="U44" s="47" t="str">
        <f t="shared" si="1"/>
        <v/>
      </c>
      <c r="V44" s="162" t="str">
        <f t="shared" si="2"/>
        <v/>
      </c>
      <c r="W44" s="162" t="str">
        <f t="shared" si="3"/>
        <v/>
      </c>
      <c r="Y44" s="122"/>
      <c r="Z44" s="139"/>
      <c r="AA44" s="124"/>
      <c r="AB44" s="124"/>
      <c r="AC44" s="124"/>
      <c r="AD44" s="124"/>
      <c r="AE44" s="124"/>
      <c r="AF44" s="124"/>
      <c r="AG44" s="124"/>
      <c r="AH44" s="124"/>
      <c r="AI44" s="124"/>
      <c r="AJ44" s="124"/>
      <c r="AK44" s="124"/>
      <c r="AL44" s="124"/>
      <c r="AM44" s="124"/>
      <c r="AN44" s="141"/>
      <c r="AO44" s="122"/>
      <c r="AP44" s="122"/>
      <c r="AQ44" s="122"/>
      <c r="AR44" s="47" t="str">
        <f t="shared" si="4"/>
        <v/>
      </c>
      <c r="AS44" s="162" t="str">
        <f t="shared" si="0"/>
        <v/>
      </c>
      <c r="AT44" s="162" t="str">
        <f t="shared" si="5"/>
        <v/>
      </c>
    </row>
    <row r="45" spans="2:46" x14ac:dyDescent="0.35">
      <c r="B45" s="122"/>
      <c r="C45" s="139"/>
      <c r="D45" s="124"/>
      <c r="E45" s="124"/>
      <c r="F45" s="124"/>
      <c r="G45" s="124"/>
      <c r="H45" s="124"/>
      <c r="I45" s="124"/>
      <c r="J45" s="124"/>
      <c r="K45" s="124"/>
      <c r="L45" s="124"/>
      <c r="M45" s="124"/>
      <c r="N45" s="124"/>
      <c r="O45" s="124"/>
      <c r="P45" s="124"/>
      <c r="Q45" s="141"/>
      <c r="R45" s="122"/>
      <c r="S45" s="122"/>
      <c r="T45" s="122"/>
      <c r="U45" s="47" t="str">
        <f t="shared" si="1"/>
        <v/>
      </c>
      <c r="V45" s="162" t="str">
        <f t="shared" si="2"/>
        <v/>
      </c>
      <c r="W45" s="162" t="str">
        <f t="shared" si="3"/>
        <v/>
      </c>
      <c r="Y45" s="122"/>
      <c r="Z45" s="139"/>
      <c r="AA45" s="124"/>
      <c r="AB45" s="124"/>
      <c r="AC45" s="124"/>
      <c r="AD45" s="124"/>
      <c r="AE45" s="124"/>
      <c r="AF45" s="124"/>
      <c r="AG45" s="124"/>
      <c r="AH45" s="124"/>
      <c r="AI45" s="124"/>
      <c r="AJ45" s="124"/>
      <c r="AK45" s="124"/>
      <c r="AL45" s="124"/>
      <c r="AM45" s="124"/>
      <c r="AN45" s="141"/>
      <c r="AO45" s="122"/>
      <c r="AP45" s="122"/>
      <c r="AQ45" s="122"/>
      <c r="AR45" s="47" t="str">
        <f t="shared" si="4"/>
        <v/>
      </c>
      <c r="AS45" s="162" t="str">
        <f t="shared" si="0"/>
        <v/>
      </c>
      <c r="AT45" s="162" t="str">
        <f t="shared" si="5"/>
        <v/>
      </c>
    </row>
    <row r="46" spans="2:46" x14ac:dyDescent="0.35">
      <c r="B46" s="122"/>
      <c r="C46" s="139"/>
      <c r="D46" s="124"/>
      <c r="E46" s="124"/>
      <c r="F46" s="124"/>
      <c r="G46" s="124"/>
      <c r="H46" s="124"/>
      <c r="I46" s="124"/>
      <c r="J46" s="124"/>
      <c r="K46" s="124"/>
      <c r="L46" s="124"/>
      <c r="M46" s="124"/>
      <c r="N46" s="124"/>
      <c r="O46" s="124"/>
      <c r="P46" s="124"/>
      <c r="Q46" s="141"/>
      <c r="R46" s="122"/>
      <c r="S46" s="122"/>
      <c r="T46" s="122"/>
      <c r="U46" s="47" t="str">
        <f t="shared" si="1"/>
        <v/>
      </c>
      <c r="V46" s="162" t="str">
        <f t="shared" si="2"/>
        <v/>
      </c>
      <c r="W46" s="162" t="str">
        <f t="shared" si="3"/>
        <v/>
      </c>
      <c r="Y46" s="122"/>
      <c r="Z46" s="139"/>
      <c r="AA46" s="124"/>
      <c r="AB46" s="124"/>
      <c r="AC46" s="124"/>
      <c r="AD46" s="124"/>
      <c r="AE46" s="124"/>
      <c r="AF46" s="124"/>
      <c r="AG46" s="124"/>
      <c r="AH46" s="124"/>
      <c r="AI46" s="124"/>
      <c r="AJ46" s="124"/>
      <c r="AK46" s="124"/>
      <c r="AL46" s="124"/>
      <c r="AM46" s="124"/>
      <c r="AN46" s="141"/>
      <c r="AO46" s="122"/>
      <c r="AP46" s="122"/>
      <c r="AQ46" s="122"/>
      <c r="AR46" s="47" t="str">
        <f t="shared" si="4"/>
        <v/>
      </c>
      <c r="AS46" s="162" t="str">
        <f t="shared" si="0"/>
        <v/>
      </c>
      <c r="AT46" s="162" t="str">
        <f t="shared" si="5"/>
        <v/>
      </c>
    </row>
    <row r="47" spans="2:46" x14ac:dyDescent="0.35">
      <c r="B47" s="122"/>
      <c r="C47" s="139"/>
      <c r="D47" s="124"/>
      <c r="E47" s="124"/>
      <c r="F47" s="124"/>
      <c r="G47" s="124"/>
      <c r="H47" s="124"/>
      <c r="I47" s="124"/>
      <c r="J47" s="124"/>
      <c r="K47" s="124"/>
      <c r="L47" s="124"/>
      <c r="M47" s="124"/>
      <c r="N47" s="124"/>
      <c r="O47" s="124"/>
      <c r="P47" s="124"/>
      <c r="Q47" s="141"/>
      <c r="R47" s="122"/>
      <c r="S47" s="122"/>
      <c r="T47" s="122"/>
      <c r="U47" s="47" t="str">
        <f t="shared" si="1"/>
        <v/>
      </c>
      <c r="V47" s="162" t="str">
        <f t="shared" si="2"/>
        <v/>
      </c>
      <c r="W47" s="162" t="str">
        <f t="shared" si="3"/>
        <v/>
      </c>
      <c r="Y47" s="122"/>
      <c r="Z47" s="139"/>
      <c r="AA47" s="124"/>
      <c r="AB47" s="124"/>
      <c r="AC47" s="124"/>
      <c r="AD47" s="124"/>
      <c r="AE47" s="124"/>
      <c r="AF47" s="124"/>
      <c r="AG47" s="124"/>
      <c r="AH47" s="124"/>
      <c r="AI47" s="124"/>
      <c r="AJ47" s="124"/>
      <c r="AK47" s="124"/>
      <c r="AL47" s="124"/>
      <c r="AM47" s="124"/>
      <c r="AN47" s="141"/>
      <c r="AO47" s="122"/>
      <c r="AP47" s="122"/>
      <c r="AQ47" s="122"/>
      <c r="AR47" s="47" t="str">
        <f t="shared" si="4"/>
        <v/>
      </c>
      <c r="AS47" s="162" t="str">
        <f t="shared" si="0"/>
        <v/>
      </c>
      <c r="AT47" s="162" t="str">
        <f t="shared" si="5"/>
        <v/>
      </c>
    </row>
    <row r="48" spans="2:46" x14ac:dyDescent="0.35">
      <c r="B48" s="122"/>
      <c r="C48" s="139"/>
      <c r="D48" s="124"/>
      <c r="E48" s="124"/>
      <c r="F48" s="124"/>
      <c r="G48" s="124"/>
      <c r="H48" s="124"/>
      <c r="I48" s="124"/>
      <c r="J48" s="124"/>
      <c r="K48" s="124"/>
      <c r="L48" s="124"/>
      <c r="M48" s="124"/>
      <c r="N48" s="124"/>
      <c r="O48" s="124"/>
      <c r="P48" s="124"/>
      <c r="Q48" s="141"/>
      <c r="R48" s="122"/>
      <c r="S48" s="122"/>
      <c r="T48" s="122"/>
      <c r="U48" s="47" t="str">
        <f t="shared" si="1"/>
        <v/>
      </c>
      <c r="V48" s="162" t="str">
        <f t="shared" si="2"/>
        <v/>
      </c>
      <c r="W48" s="162" t="str">
        <f t="shared" si="3"/>
        <v/>
      </c>
      <c r="Y48" s="122"/>
      <c r="Z48" s="139"/>
      <c r="AA48" s="124"/>
      <c r="AB48" s="124"/>
      <c r="AC48" s="124"/>
      <c r="AD48" s="124"/>
      <c r="AE48" s="124"/>
      <c r="AF48" s="124"/>
      <c r="AG48" s="124"/>
      <c r="AH48" s="124"/>
      <c r="AI48" s="124"/>
      <c r="AJ48" s="124"/>
      <c r="AK48" s="124"/>
      <c r="AL48" s="124"/>
      <c r="AM48" s="124"/>
      <c r="AN48" s="141"/>
      <c r="AO48" s="122"/>
      <c r="AP48" s="122"/>
      <c r="AQ48" s="122"/>
      <c r="AR48" s="47" t="str">
        <f t="shared" si="4"/>
        <v/>
      </c>
      <c r="AS48" s="162" t="str">
        <f t="shared" si="0"/>
        <v/>
      </c>
      <c r="AT48" s="162" t="str">
        <f t="shared" si="5"/>
        <v/>
      </c>
    </row>
    <row r="49" spans="2:46" x14ac:dyDescent="0.35">
      <c r="B49" s="122"/>
      <c r="C49" s="139"/>
      <c r="D49" s="124"/>
      <c r="E49" s="124"/>
      <c r="F49" s="124"/>
      <c r="G49" s="124"/>
      <c r="H49" s="124"/>
      <c r="I49" s="124"/>
      <c r="J49" s="124"/>
      <c r="K49" s="124"/>
      <c r="L49" s="124"/>
      <c r="M49" s="124"/>
      <c r="N49" s="124"/>
      <c r="O49" s="124"/>
      <c r="P49" s="124"/>
      <c r="Q49" s="141"/>
      <c r="R49" s="122"/>
      <c r="S49" s="122"/>
      <c r="T49" s="122"/>
      <c r="U49" s="47" t="str">
        <f t="shared" si="1"/>
        <v/>
      </c>
      <c r="V49" s="162" t="str">
        <f t="shared" si="2"/>
        <v/>
      </c>
      <c r="W49" s="162" t="str">
        <f t="shared" si="3"/>
        <v/>
      </c>
      <c r="Y49" s="122"/>
      <c r="Z49" s="139"/>
      <c r="AA49" s="124"/>
      <c r="AB49" s="124"/>
      <c r="AC49" s="124"/>
      <c r="AD49" s="124"/>
      <c r="AE49" s="124"/>
      <c r="AF49" s="124"/>
      <c r="AG49" s="124"/>
      <c r="AH49" s="124"/>
      <c r="AI49" s="124"/>
      <c r="AJ49" s="124"/>
      <c r="AK49" s="124"/>
      <c r="AL49" s="124"/>
      <c r="AM49" s="124"/>
      <c r="AN49" s="141"/>
      <c r="AO49" s="122"/>
      <c r="AP49" s="122"/>
      <c r="AQ49" s="122"/>
      <c r="AR49" s="47" t="str">
        <f t="shared" si="4"/>
        <v/>
      </c>
      <c r="AS49" s="162" t="str">
        <f t="shared" si="0"/>
        <v/>
      </c>
      <c r="AT49" s="162" t="str">
        <f t="shared" si="5"/>
        <v/>
      </c>
    </row>
    <row r="50" spans="2:46" x14ac:dyDescent="0.35">
      <c r="B50" s="122"/>
      <c r="C50" s="139"/>
      <c r="D50" s="124"/>
      <c r="E50" s="124"/>
      <c r="F50" s="124"/>
      <c r="G50" s="124"/>
      <c r="H50" s="124"/>
      <c r="I50" s="124"/>
      <c r="J50" s="124"/>
      <c r="K50" s="124"/>
      <c r="L50" s="124"/>
      <c r="M50" s="124"/>
      <c r="N50" s="124"/>
      <c r="O50" s="124"/>
      <c r="P50" s="124"/>
      <c r="Q50" s="141"/>
      <c r="R50" s="122"/>
      <c r="S50" s="122"/>
      <c r="T50" s="122"/>
      <c r="U50" s="47" t="str">
        <f t="shared" si="1"/>
        <v/>
      </c>
      <c r="V50" s="162" t="str">
        <f t="shared" si="2"/>
        <v/>
      </c>
      <c r="W50" s="162" t="str">
        <f t="shared" si="3"/>
        <v/>
      </c>
      <c r="Y50" s="122"/>
      <c r="Z50" s="139"/>
      <c r="AA50" s="124"/>
      <c r="AB50" s="124"/>
      <c r="AC50" s="124"/>
      <c r="AD50" s="124"/>
      <c r="AE50" s="124"/>
      <c r="AF50" s="124"/>
      <c r="AG50" s="124"/>
      <c r="AH50" s="124"/>
      <c r="AI50" s="124"/>
      <c r="AJ50" s="124"/>
      <c r="AK50" s="124"/>
      <c r="AL50" s="124"/>
      <c r="AM50" s="124"/>
      <c r="AN50" s="141"/>
      <c r="AO50" s="122"/>
      <c r="AP50" s="122"/>
      <c r="AQ50" s="122"/>
      <c r="AR50" s="47" t="str">
        <f t="shared" si="4"/>
        <v/>
      </c>
      <c r="AS50" s="162" t="str">
        <f t="shared" si="0"/>
        <v/>
      </c>
      <c r="AT50" s="162" t="str">
        <f t="shared" si="5"/>
        <v/>
      </c>
    </row>
    <row r="51" spans="2:46" x14ac:dyDescent="0.35">
      <c r="B51" s="122"/>
      <c r="C51" s="139"/>
      <c r="D51" s="124"/>
      <c r="E51" s="124"/>
      <c r="F51" s="124"/>
      <c r="G51" s="124"/>
      <c r="H51" s="124"/>
      <c r="I51" s="124"/>
      <c r="J51" s="124"/>
      <c r="K51" s="124"/>
      <c r="L51" s="124"/>
      <c r="M51" s="124"/>
      <c r="N51" s="124"/>
      <c r="O51" s="124"/>
      <c r="P51" s="124"/>
      <c r="Q51" s="141"/>
      <c r="R51" s="122"/>
      <c r="S51" s="122"/>
      <c r="T51" s="122"/>
      <c r="U51" s="47" t="str">
        <f t="shared" si="1"/>
        <v/>
      </c>
      <c r="V51" s="162" t="str">
        <f t="shared" si="2"/>
        <v/>
      </c>
      <c r="W51" s="162" t="str">
        <f t="shared" si="3"/>
        <v/>
      </c>
      <c r="Y51" s="122"/>
      <c r="Z51" s="139"/>
      <c r="AA51" s="124"/>
      <c r="AB51" s="124"/>
      <c r="AC51" s="124"/>
      <c r="AD51" s="124"/>
      <c r="AE51" s="124"/>
      <c r="AF51" s="124"/>
      <c r="AG51" s="124"/>
      <c r="AH51" s="124"/>
      <c r="AI51" s="124"/>
      <c r="AJ51" s="124"/>
      <c r="AK51" s="124"/>
      <c r="AL51" s="124"/>
      <c r="AM51" s="124"/>
      <c r="AN51" s="141"/>
      <c r="AO51" s="122"/>
      <c r="AP51" s="122"/>
      <c r="AQ51" s="122"/>
      <c r="AR51" s="47" t="str">
        <f t="shared" si="4"/>
        <v/>
      </c>
      <c r="AS51" s="162" t="str">
        <f t="shared" si="0"/>
        <v/>
      </c>
      <c r="AT51" s="162" t="str">
        <f t="shared" si="5"/>
        <v/>
      </c>
    </row>
    <row r="52" spans="2:46" x14ac:dyDescent="0.35">
      <c r="B52" s="122"/>
      <c r="C52" s="139"/>
      <c r="D52" s="124"/>
      <c r="E52" s="124"/>
      <c r="F52" s="124"/>
      <c r="G52" s="124"/>
      <c r="H52" s="124"/>
      <c r="I52" s="124"/>
      <c r="J52" s="124"/>
      <c r="K52" s="124"/>
      <c r="L52" s="124"/>
      <c r="M52" s="124"/>
      <c r="N52" s="124"/>
      <c r="O52" s="124"/>
      <c r="P52" s="124"/>
      <c r="Q52" s="141"/>
      <c r="R52" s="122"/>
      <c r="S52" s="122"/>
      <c r="T52" s="122"/>
      <c r="U52" s="47" t="str">
        <f t="shared" si="1"/>
        <v/>
      </c>
      <c r="V52" s="162" t="str">
        <f t="shared" si="2"/>
        <v/>
      </c>
      <c r="W52" s="162" t="str">
        <f t="shared" si="3"/>
        <v/>
      </c>
      <c r="Y52" s="122"/>
      <c r="Z52" s="139"/>
      <c r="AA52" s="124"/>
      <c r="AB52" s="124"/>
      <c r="AC52" s="124"/>
      <c r="AD52" s="124"/>
      <c r="AE52" s="124"/>
      <c r="AF52" s="124"/>
      <c r="AG52" s="124"/>
      <c r="AH52" s="124"/>
      <c r="AI52" s="124"/>
      <c r="AJ52" s="124"/>
      <c r="AK52" s="124"/>
      <c r="AL52" s="124"/>
      <c r="AM52" s="124"/>
      <c r="AN52" s="141"/>
      <c r="AO52" s="122"/>
      <c r="AP52" s="122"/>
      <c r="AQ52" s="122"/>
      <c r="AR52" s="47" t="str">
        <f t="shared" si="4"/>
        <v/>
      </c>
      <c r="AS52" s="162" t="str">
        <f t="shared" si="0"/>
        <v/>
      </c>
      <c r="AT52" s="162" t="str">
        <f t="shared" si="5"/>
        <v/>
      </c>
    </row>
    <row r="53" spans="2:46" x14ac:dyDescent="0.35">
      <c r="B53" s="122"/>
      <c r="C53" s="139"/>
      <c r="D53" s="124"/>
      <c r="E53" s="124"/>
      <c r="F53" s="124"/>
      <c r="G53" s="124"/>
      <c r="H53" s="124"/>
      <c r="I53" s="124"/>
      <c r="J53" s="124"/>
      <c r="K53" s="124"/>
      <c r="L53" s="124"/>
      <c r="M53" s="124"/>
      <c r="N53" s="124"/>
      <c r="O53" s="124"/>
      <c r="P53" s="124"/>
      <c r="Q53" s="141"/>
      <c r="R53" s="122"/>
      <c r="S53" s="122"/>
      <c r="T53" s="122"/>
      <c r="U53" s="47" t="str">
        <f t="shared" si="1"/>
        <v/>
      </c>
      <c r="V53" s="162" t="str">
        <f t="shared" si="2"/>
        <v/>
      </c>
      <c r="W53" s="162" t="str">
        <f t="shared" si="3"/>
        <v/>
      </c>
      <c r="Y53" s="122"/>
      <c r="Z53" s="139"/>
      <c r="AA53" s="124"/>
      <c r="AB53" s="124"/>
      <c r="AC53" s="124"/>
      <c r="AD53" s="124"/>
      <c r="AE53" s="124"/>
      <c r="AF53" s="124"/>
      <c r="AG53" s="124"/>
      <c r="AH53" s="124"/>
      <c r="AI53" s="124"/>
      <c r="AJ53" s="124"/>
      <c r="AK53" s="124"/>
      <c r="AL53" s="124"/>
      <c r="AM53" s="124"/>
      <c r="AN53" s="141"/>
      <c r="AO53" s="122"/>
      <c r="AP53" s="122"/>
      <c r="AQ53" s="122"/>
      <c r="AR53" s="47" t="str">
        <f t="shared" si="4"/>
        <v/>
      </c>
      <c r="AS53" s="162" t="str">
        <f t="shared" si="0"/>
        <v/>
      </c>
      <c r="AT53" s="162" t="str">
        <f t="shared" si="5"/>
        <v/>
      </c>
    </row>
    <row r="54" spans="2:46" x14ac:dyDescent="0.35">
      <c r="B54" s="122"/>
      <c r="C54" s="139"/>
      <c r="D54" s="124"/>
      <c r="E54" s="124"/>
      <c r="F54" s="124"/>
      <c r="G54" s="124"/>
      <c r="H54" s="124"/>
      <c r="I54" s="124"/>
      <c r="J54" s="124"/>
      <c r="K54" s="124"/>
      <c r="L54" s="124"/>
      <c r="M54" s="124"/>
      <c r="N54" s="124"/>
      <c r="O54" s="124"/>
      <c r="P54" s="124"/>
      <c r="Q54" s="141"/>
      <c r="R54" s="122"/>
      <c r="S54" s="122"/>
      <c r="T54" s="122"/>
      <c r="U54" s="47" t="str">
        <f t="shared" si="1"/>
        <v/>
      </c>
      <c r="V54" s="162" t="str">
        <f t="shared" si="2"/>
        <v/>
      </c>
      <c r="W54" s="162" t="str">
        <f t="shared" si="3"/>
        <v/>
      </c>
      <c r="Y54" s="122"/>
      <c r="Z54" s="139"/>
      <c r="AA54" s="124"/>
      <c r="AB54" s="124"/>
      <c r="AC54" s="124"/>
      <c r="AD54" s="124"/>
      <c r="AE54" s="124"/>
      <c r="AF54" s="124"/>
      <c r="AG54" s="124"/>
      <c r="AH54" s="124"/>
      <c r="AI54" s="124"/>
      <c r="AJ54" s="124"/>
      <c r="AK54" s="124"/>
      <c r="AL54" s="124"/>
      <c r="AM54" s="124"/>
      <c r="AN54" s="141"/>
      <c r="AO54" s="122"/>
      <c r="AP54" s="122"/>
      <c r="AQ54" s="122"/>
      <c r="AR54" s="47" t="str">
        <f t="shared" si="4"/>
        <v/>
      </c>
      <c r="AS54" s="162" t="str">
        <f t="shared" si="0"/>
        <v/>
      </c>
      <c r="AT54" s="162" t="str">
        <f t="shared" si="5"/>
        <v/>
      </c>
    </row>
    <row r="55" spans="2:46" x14ac:dyDescent="0.35">
      <c r="B55" s="122"/>
      <c r="C55" s="139"/>
      <c r="D55" s="124"/>
      <c r="E55" s="124"/>
      <c r="F55" s="124"/>
      <c r="G55" s="124"/>
      <c r="H55" s="124"/>
      <c r="I55" s="124"/>
      <c r="J55" s="124"/>
      <c r="K55" s="124"/>
      <c r="L55" s="124"/>
      <c r="M55" s="124"/>
      <c r="N55" s="124"/>
      <c r="O55" s="124"/>
      <c r="P55" s="124"/>
      <c r="Q55" s="141"/>
      <c r="R55" s="122"/>
      <c r="S55" s="122"/>
      <c r="T55" s="122"/>
      <c r="U55" s="47" t="str">
        <f t="shared" si="1"/>
        <v/>
      </c>
      <c r="V55" s="162" t="str">
        <f t="shared" si="2"/>
        <v/>
      </c>
      <c r="W55" s="162" t="str">
        <f t="shared" si="3"/>
        <v/>
      </c>
      <c r="Y55" s="122"/>
      <c r="Z55" s="139"/>
      <c r="AA55" s="124"/>
      <c r="AB55" s="124"/>
      <c r="AC55" s="124"/>
      <c r="AD55" s="124"/>
      <c r="AE55" s="124"/>
      <c r="AF55" s="124"/>
      <c r="AG55" s="124"/>
      <c r="AH55" s="124"/>
      <c r="AI55" s="124"/>
      <c r="AJ55" s="124"/>
      <c r="AK55" s="124"/>
      <c r="AL55" s="124"/>
      <c r="AM55" s="124"/>
      <c r="AN55" s="141"/>
      <c r="AO55" s="122"/>
      <c r="AP55" s="122"/>
      <c r="AQ55" s="122"/>
      <c r="AR55" s="47" t="str">
        <f t="shared" si="4"/>
        <v/>
      </c>
      <c r="AS55" s="162" t="str">
        <f t="shared" si="0"/>
        <v/>
      </c>
      <c r="AT55" s="162" t="str">
        <f t="shared" si="5"/>
        <v/>
      </c>
    </row>
    <row r="56" spans="2:46" x14ac:dyDescent="0.35">
      <c r="B56" s="122"/>
      <c r="C56" s="139"/>
      <c r="D56" s="124"/>
      <c r="E56" s="124"/>
      <c r="F56" s="124"/>
      <c r="G56" s="124"/>
      <c r="H56" s="124"/>
      <c r="I56" s="124"/>
      <c r="J56" s="124"/>
      <c r="K56" s="124"/>
      <c r="L56" s="124"/>
      <c r="M56" s="124"/>
      <c r="N56" s="124"/>
      <c r="O56" s="124"/>
      <c r="P56" s="124"/>
      <c r="Q56" s="141"/>
      <c r="R56" s="122"/>
      <c r="S56" s="122"/>
      <c r="T56" s="122"/>
      <c r="U56" s="47" t="str">
        <f t="shared" si="1"/>
        <v/>
      </c>
      <c r="V56" s="162" t="str">
        <f t="shared" si="2"/>
        <v/>
      </c>
      <c r="W56" s="162" t="str">
        <f t="shared" si="3"/>
        <v/>
      </c>
      <c r="Y56" s="122"/>
      <c r="Z56" s="139"/>
      <c r="AA56" s="124"/>
      <c r="AB56" s="124"/>
      <c r="AC56" s="124"/>
      <c r="AD56" s="124"/>
      <c r="AE56" s="124"/>
      <c r="AF56" s="124"/>
      <c r="AG56" s="124"/>
      <c r="AH56" s="124"/>
      <c r="AI56" s="124"/>
      <c r="AJ56" s="124"/>
      <c r="AK56" s="124"/>
      <c r="AL56" s="124"/>
      <c r="AM56" s="124"/>
      <c r="AN56" s="141"/>
      <c r="AO56" s="122"/>
      <c r="AP56" s="122"/>
      <c r="AQ56" s="122"/>
      <c r="AR56" s="47" t="str">
        <f t="shared" si="4"/>
        <v/>
      </c>
      <c r="AS56" s="162" t="str">
        <f t="shared" si="0"/>
        <v/>
      </c>
      <c r="AT56" s="162" t="str">
        <f t="shared" si="5"/>
        <v/>
      </c>
    </row>
    <row r="57" spans="2:46" x14ac:dyDescent="0.35">
      <c r="B57" s="122"/>
      <c r="C57" s="139"/>
      <c r="D57" s="124"/>
      <c r="E57" s="124"/>
      <c r="F57" s="124"/>
      <c r="G57" s="124"/>
      <c r="H57" s="124"/>
      <c r="I57" s="124"/>
      <c r="J57" s="124"/>
      <c r="K57" s="124"/>
      <c r="L57" s="124"/>
      <c r="M57" s="124"/>
      <c r="N57" s="124"/>
      <c r="O57" s="124"/>
      <c r="P57" s="124"/>
      <c r="Q57" s="141"/>
      <c r="R57" s="122"/>
      <c r="S57" s="122"/>
      <c r="T57" s="122"/>
      <c r="U57" s="47" t="str">
        <f t="shared" si="1"/>
        <v/>
      </c>
      <c r="V57" s="162" t="str">
        <f t="shared" si="2"/>
        <v/>
      </c>
      <c r="W57" s="162" t="str">
        <f t="shared" si="3"/>
        <v/>
      </c>
      <c r="Y57" s="122"/>
      <c r="Z57" s="139"/>
      <c r="AA57" s="124"/>
      <c r="AB57" s="124"/>
      <c r="AC57" s="124"/>
      <c r="AD57" s="124"/>
      <c r="AE57" s="124"/>
      <c r="AF57" s="124"/>
      <c r="AG57" s="124"/>
      <c r="AH57" s="124"/>
      <c r="AI57" s="124"/>
      <c r="AJ57" s="124"/>
      <c r="AK57" s="124"/>
      <c r="AL57" s="124"/>
      <c r="AM57" s="124"/>
      <c r="AN57" s="141"/>
      <c r="AO57" s="122"/>
      <c r="AP57" s="122"/>
      <c r="AQ57" s="122"/>
      <c r="AR57" s="47" t="str">
        <f t="shared" si="4"/>
        <v/>
      </c>
      <c r="AS57" s="162" t="str">
        <f t="shared" si="0"/>
        <v/>
      </c>
      <c r="AT57" s="162" t="str">
        <f t="shared" si="5"/>
        <v/>
      </c>
    </row>
    <row r="58" spans="2:46" x14ac:dyDescent="0.35">
      <c r="B58" s="122"/>
      <c r="C58" s="139"/>
      <c r="D58" s="124"/>
      <c r="E58" s="124"/>
      <c r="F58" s="124"/>
      <c r="G58" s="124"/>
      <c r="H58" s="124"/>
      <c r="I58" s="124"/>
      <c r="J58" s="124"/>
      <c r="K58" s="124"/>
      <c r="L58" s="124"/>
      <c r="M58" s="124"/>
      <c r="N58" s="124"/>
      <c r="O58" s="124"/>
      <c r="P58" s="124"/>
      <c r="Q58" s="141"/>
      <c r="R58" s="122"/>
      <c r="S58" s="122"/>
      <c r="T58" s="122"/>
      <c r="U58" s="47" t="str">
        <f t="shared" si="1"/>
        <v/>
      </c>
      <c r="V58" s="162" t="str">
        <f t="shared" si="2"/>
        <v/>
      </c>
      <c r="W58" s="162" t="str">
        <f t="shared" si="3"/>
        <v/>
      </c>
      <c r="Y58" s="122"/>
      <c r="Z58" s="139"/>
      <c r="AA58" s="124"/>
      <c r="AB58" s="124"/>
      <c r="AC58" s="124"/>
      <c r="AD58" s="124"/>
      <c r="AE58" s="124"/>
      <c r="AF58" s="124"/>
      <c r="AG58" s="124"/>
      <c r="AH58" s="124"/>
      <c r="AI58" s="124"/>
      <c r="AJ58" s="124"/>
      <c r="AK58" s="124"/>
      <c r="AL58" s="124"/>
      <c r="AM58" s="124"/>
      <c r="AN58" s="141"/>
      <c r="AO58" s="122"/>
      <c r="AP58" s="122"/>
      <c r="AQ58" s="122"/>
      <c r="AR58" s="47" t="str">
        <f t="shared" si="4"/>
        <v/>
      </c>
      <c r="AS58" s="162" t="str">
        <f t="shared" si="0"/>
        <v/>
      </c>
      <c r="AT58" s="162" t="str">
        <f t="shared" si="5"/>
        <v/>
      </c>
    </row>
    <row r="59" spans="2:46" x14ac:dyDescent="0.35">
      <c r="B59" s="122"/>
      <c r="C59" s="139"/>
      <c r="D59" s="124"/>
      <c r="E59" s="124"/>
      <c r="F59" s="124"/>
      <c r="G59" s="124"/>
      <c r="H59" s="124"/>
      <c r="I59" s="124"/>
      <c r="J59" s="124"/>
      <c r="K59" s="124"/>
      <c r="L59" s="124"/>
      <c r="M59" s="124"/>
      <c r="N59" s="124"/>
      <c r="O59" s="124"/>
      <c r="P59" s="124"/>
      <c r="Q59" s="141"/>
      <c r="R59" s="122"/>
      <c r="S59" s="122"/>
      <c r="T59" s="122"/>
      <c r="U59" s="47" t="str">
        <f t="shared" si="1"/>
        <v/>
      </c>
      <c r="V59" s="162" t="str">
        <f t="shared" si="2"/>
        <v/>
      </c>
      <c r="W59" s="162" t="str">
        <f t="shared" si="3"/>
        <v/>
      </c>
      <c r="Y59" s="122"/>
      <c r="Z59" s="139"/>
      <c r="AA59" s="124"/>
      <c r="AB59" s="124"/>
      <c r="AC59" s="124"/>
      <c r="AD59" s="124"/>
      <c r="AE59" s="124"/>
      <c r="AF59" s="124"/>
      <c r="AG59" s="124"/>
      <c r="AH59" s="124"/>
      <c r="AI59" s="124"/>
      <c r="AJ59" s="124"/>
      <c r="AK59" s="124"/>
      <c r="AL59" s="124"/>
      <c r="AM59" s="124"/>
      <c r="AN59" s="141"/>
      <c r="AO59" s="122"/>
      <c r="AP59" s="122"/>
      <c r="AQ59" s="122"/>
      <c r="AR59" s="47" t="str">
        <f t="shared" si="4"/>
        <v/>
      </c>
      <c r="AS59" s="162" t="str">
        <f t="shared" si="0"/>
        <v/>
      </c>
      <c r="AT59" s="162" t="str">
        <f t="shared" si="5"/>
        <v/>
      </c>
    </row>
    <row r="60" spans="2:46" x14ac:dyDescent="0.35">
      <c r="B60" s="122"/>
      <c r="C60" s="139"/>
      <c r="D60" s="124"/>
      <c r="E60" s="124"/>
      <c r="F60" s="124"/>
      <c r="G60" s="124"/>
      <c r="H60" s="124"/>
      <c r="I60" s="124"/>
      <c r="J60" s="124"/>
      <c r="K60" s="124"/>
      <c r="L60" s="124"/>
      <c r="M60" s="124"/>
      <c r="N60" s="124"/>
      <c r="O60" s="124"/>
      <c r="P60" s="124"/>
      <c r="Q60" s="141"/>
      <c r="R60" s="122"/>
      <c r="S60" s="122"/>
      <c r="T60" s="122"/>
      <c r="U60" s="47" t="str">
        <f t="shared" si="1"/>
        <v/>
      </c>
      <c r="V60" s="162" t="str">
        <f t="shared" si="2"/>
        <v/>
      </c>
      <c r="W60" s="162" t="str">
        <f t="shared" si="3"/>
        <v/>
      </c>
      <c r="Y60" s="122"/>
      <c r="Z60" s="139"/>
      <c r="AA60" s="124"/>
      <c r="AB60" s="124"/>
      <c r="AC60" s="124"/>
      <c r="AD60" s="124"/>
      <c r="AE60" s="124"/>
      <c r="AF60" s="124"/>
      <c r="AG60" s="124"/>
      <c r="AH60" s="124"/>
      <c r="AI60" s="124"/>
      <c r="AJ60" s="124"/>
      <c r="AK60" s="124"/>
      <c r="AL60" s="124"/>
      <c r="AM60" s="124"/>
      <c r="AN60" s="141"/>
      <c r="AO60" s="122"/>
      <c r="AP60" s="122"/>
      <c r="AQ60" s="122"/>
      <c r="AR60" s="47" t="str">
        <f t="shared" si="4"/>
        <v/>
      </c>
      <c r="AS60" s="162" t="str">
        <f t="shared" si="0"/>
        <v/>
      </c>
      <c r="AT60" s="162" t="str">
        <f t="shared" si="5"/>
        <v/>
      </c>
    </row>
    <row r="61" spans="2:46" x14ac:dyDescent="0.35">
      <c r="B61" s="122"/>
      <c r="C61" s="139"/>
      <c r="D61" s="124"/>
      <c r="E61" s="124"/>
      <c r="F61" s="124"/>
      <c r="G61" s="124"/>
      <c r="H61" s="124"/>
      <c r="I61" s="124"/>
      <c r="J61" s="124"/>
      <c r="K61" s="124"/>
      <c r="L61" s="124"/>
      <c r="M61" s="124"/>
      <c r="N61" s="124"/>
      <c r="O61" s="124"/>
      <c r="P61" s="124"/>
      <c r="Q61" s="141"/>
      <c r="R61" s="122"/>
      <c r="S61" s="122"/>
      <c r="T61" s="122"/>
      <c r="U61" s="47" t="str">
        <f t="shared" si="1"/>
        <v/>
      </c>
      <c r="V61" s="162" t="str">
        <f t="shared" si="2"/>
        <v/>
      </c>
      <c r="W61" s="162" t="str">
        <f t="shared" si="3"/>
        <v/>
      </c>
      <c r="Y61" s="122"/>
      <c r="Z61" s="139"/>
      <c r="AA61" s="124"/>
      <c r="AB61" s="124"/>
      <c r="AC61" s="124"/>
      <c r="AD61" s="124"/>
      <c r="AE61" s="124"/>
      <c r="AF61" s="124"/>
      <c r="AG61" s="124"/>
      <c r="AH61" s="124"/>
      <c r="AI61" s="124"/>
      <c r="AJ61" s="124"/>
      <c r="AK61" s="124"/>
      <c r="AL61" s="124"/>
      <c r="AM61" s="124"/>
      <c r="AN61" s="141"/>
      <c r="AO61" s="122"/>
      <c r="AP61" s="122"/>
      <c r="AQ61" s="122"/>
      <c r="AR61" s="47" t="str">
        <f t="shared" si="4"/>
        <v/>
      </c>
      <c r="AS61" s="162" t="str">
        <f t="shared" si="0"/>
        <v/>
      </c>
      <c r="AT61" s="162" t="str">
        <f t="shared" si="5"/>
        <v/>
      </c>
    </row>
    <row r="62" spans="2:46" x14ac:dyDescent="0.35">
      <c r="B62" s="122"/>
      <c r="C62" s="139"/>
      <c r="D62" s="124"/>
      <c r="E62" s="124"/>
      <c r="F62" s="124"/>
      <c r="G62" s="124"/>
      <c r="H62" s="124"/>
      <c r="I62" s="124"/>
      <c r="J62" s="124"/>
      <c r="K62" s="124"/>
      <c r="L62" s="124"/>
      <c r="M62" s="124"/>
      <c r="N62" s="124"/>
      <c r="O62" s="124"/>
      <c r="P62" s="124"/>
      <c r="Q62" s="141"/>
      <c r="R62" s="122"/>
      <c r="S62" s="122"/>
      <c r="T62" s="122"/>
      <c r="U62" s="47" t="str">
        <f t="shared" si="1"/>
        <v/>
      </c>
      <c r="V62" s="162" t="str">
        <f t="shared" si="2"/>
        <v/>
      </c>
      <c r="W62" s="162" t="str">
        <f t="shared" si="3"/>
        <v/>
      </c>
      <c r="Y62" s="122"/>
      <c r="Z62" s="139"/>
      <c r="AA62" s="124"/>
      <c r="AB62" s="124"/>
      <c r="AC62" s="124"/>
      <c r="AD62" s="124"/>
      <c r="AE62" s="124"/>
      <c r="AF62" s="124"/>
      <c r="AG62" s="124"/>
      <c r="AH62" s="124"/>
      <c r="AI62" s="124"/>
      <c r="AJ62" s="124"/>
      <c r="AK62" s="124"/>
      <c r="AL62" s="124"/>
      <c r="AM62" s="124"/>
      <c r="AN62" s="141"/>
      <c r="AO62" s="122"/>
      <c r="AP62" s="122"/>
      <c r="AQ62" s="122"/>
      <c r="AR62" s="47" t="str">
        <f t="shared" si="4"/>
        <v/>
      </c>
      <c r="AS62" s="162" t="str">
        <f t="shared" si="0"/>
        <v/>
      </c>
      <c r="AT62" s="162" t="str">
        <f t="shared" si="5"/>
        <v/>
      </c>
    </row>
    <row r="63" spans="2:46" x14ac:dyDescent="0.35">
      <c r="B63" s="122"/>
      <c r="C63" s="139"/>
      <c r="D63" s="124"/>
      <c r="E63" s="124"/>
      <c r="F63" s="124"/>
      <c r="G63" s="124"/>
      <c r="H63" s="124"/>
      <c r="I63" s="124"/>
      <c r="J63" s="124"/>
      <c r="K63" s="124"/>
      <c r="L63" s="124"/>
      <c r="M63" s="124"/>
      <c r="N63" s="124"/>
      <c r="O63" s="124"/>
      <c r="P63" s="124"/>
      <c r="Q63" s="141"/>
      <c r="R63" s="122"/>
      <c r="S63" s="122"/>
      <c r="T63" s="122"/>
      <c r="U63" s="47" t="str">
        <f t="shared" si="1"/>
        <v/>
      </c>
      <c r="V63" s="162" t="str">
        <f t="shared" si="2"/>
        <v/>
      </c>
      <c r="W63" s="162" t="str">
        <f t="shared" si="3"/>
        <v/>
      </c>
      <c r="Y63" s="122"/>
      <c r="Z63" s="139"/>
      <c r="AA63" s="124"/>
      <c r="AB63" s="124"/>
      <c r="AC63" s="124"/>
      <c r="AD63" s="124"/>
      <c r="AE63" s="124"/>
      <c r="AF63" s="124"/>
      <c r="AG63" s="124"/>
      <c r="AH63" s="124"/>
      <c r="AI63" s="124"/>
      <c r="AJ63" s="124"/>
      <c r="AK63" s="124"/>
      <c r="AL63" s="124"/>
      <c r="AM63" s="124"/>
      <c r="AN63" s="141"/>
      <c r="AO63" s="122"/>
      <c r="AP63" s="122"/>
      <c r="AQ63" s="122"/>
      <c r="AR63" s="47" t="str">
        <f t="shared" si="4"/>
        <v/>
      </c>
      <c r="AS63" s="162" t="str">
        <f t="shared" si="0"/>
        <v/>
      </c>
      <c r="AT63" s="162" t="str">
        <f t="shared" si="5"/>
        <v/>
      </c>
    </row>
    <row r="64" spans="2:46" x14ac:dyDescent="0.35">
      <c r="B64" s="122"/>
      <c r="C64" s="139"/>
      <c r="D64" s="124"/>
      <c r="E64" s="124"/>
      <c r="F64" s="124"/>
      <c r="G64" s="124"/>
      <c r="H64" s="124"/>
      <c r="I64" s="124"/>
      <c r="J64" s="124"/>
      <c r="K64" s="124"/>
      <c r="L64" s="124"/>
      <c r="M64" s="124"/>
      <c r="N64" s="124"/>
      <c r="O64" s="124"/>
      <c r="P64" s="124"/>
      <c r="Q64" s="141"/>
      <c r="R64" s="122"/>
      <c r="S64" s="122"/>
      <c r="T64" s="122"/>
      <c r="U64" s="47" t="str">
        <f t="shared" si="1"/>
        <v/>
      </c>
      <c r="V64" s="162" t="str">
        <f t="shared" si="2"/>
        <v/>
      </c>
      <c r="W64" s="162" t="str">
        <f t="shared" si="3"/>
        <v/>
      </c>
      <c r="Y64" s="122"/>
      <c r="Z64" s="139"/>
      <c r="AA64" s="124"/>
      <c r="AB64" s="124"/>
      <c r="AC64" s="124"/>
      <c r="AD64" s="124"/>
      <c r="AE64" s="124"/>
      <c r="AF64" s="124"/>
      <c r="AG64" s="124"/>
      <c r="AH64" s="124"/>
      <c r="AI64" s="124"/>
      <c r="AJ64" s="124"/>
      <c r="AK64" s="124"/>
      <c r="AL64" s="124"/>
      <c r="AM64" s="124"/>
      <c r="AN64" s="141"/>
      <c r="AO64" s="122"/>
      <c r="AP64" s="122"/>
      <c r="AQ64" s="122"/>
      <c r="AR64" s="47" t="str">
        <f t="shared" si="4"/>
        <v/>
      </c>
      <c r="AS64" s="162" t="str">
        <f t="shared" si="0"/>
        <v/>
      </c>
      <c r="AT64" s="162" t="str">
        <f t="shared" si="5"/>
        <v/>
      </c>
    </row>
    <row r="65" spans="2:46" x14ac:dyDescent="0.35">
      <c r="B65" s="122"/>
      <c r="C65" s="139"/>
      <c r="D65" s="124"/>
      <c r="E65" s="124"/>
      <c r="F65" s="124"/>
      <c r="G65" s="124"/>
      <c r="H65" s="124"/>
      <c r="I65" s="124"/>
      <c r="J65" s="124"/>
      <c r="K65" s="124"/>
      <c r="L65" s="124"/>
      <c r="M65" s="124"/>
      <c r="N65" s="124"/>
      <c r="O65" s="124"/>
      <c r="P65" s="124"/>
      <c r="Q65" s="141"/>
      <c r="R65" s="122"/>
      <c r="S65" s="122"/>
      <c r="T65" s="122"/>
      <c r="U65" s="47" t="str">
        <f t="shared" si="1"/>
        <v/>
      </c>
      <c r="V65" s="162" t="str">
        <f t="shared" si="2"/>
        <v/>
      </c>
      <c r="W65" s="162" t="str">
        <f t="shared" si="3"/>
        <v/>
      </c>
      <c r="Y65" s="122"/>
      <c r="Z65" s="139"/>
      <c r="AA65" s="124"/>
      <c r="AB65" s="124"/>
      <c r="AC65" s="124"/>
      <c r="AD65" s="124"/>
      <c r="AE65" s="124"/>
      <c r="AF65" s="124"/>
      <c r="AG65" s="124"/>
      <c r="AH65" s="124"/>
      <c r="AI65" s="124"/>
      <c r="AJ65" s="124"/>
      <c r="AK65" s="124"/>
      <c r="AL65" s="124"/>
      <c r="AM65" s="124"/>
      <c r="AN65" s="141"/>
      <c r="AO65" s="122"/>
      <c r="AP65" s="122"/>
      <c r="AQ65" s="122"/>
      <c r="AR65" s="47" t="str">
        <f t="shared" si="4"/>
        <v/>
      </c>
      <c r="AS65" s="162" t="str">
        <f t="shared" si="0"/>
        <v/>
      </c>
      <c r="AT65" s="162" t="str">
        <f t="shared" si="5"/>
        <v/>
      </c>
    </row>
    <row r="66" spans="2:46" x14ac:dyDescent="0.35">
      <c r="B66" s="122"/>
      <c r="C66" s="139"/>
      <c r="D66" s="124"/>
      <c r="E66" s="124"/>
      <c r="F66" s="124"/>
      <c r="G66" s="124"/>
      <c r="H66" s="124"/>
      <c r="I66" s="124"/>
      <c r="J66" s="124"/>
      <c r="K66" s="124"/>
      <c r="L66" s="124"/>
      <c r="M66" s="124"/>
      <c r="N66" s="124"/>
      <c r="O66" s="124"/>
      <c r="P66" s="124"/>
      <c r="Q66" s="141"/>
      <c r="R66" s="122"/>
      <c r="S66" s="122"/>
      <c r="T66" s="122"/>
      <c r="U66" s="47" t="str">
        <f t="shared" si="1"/>
        <v/>
      </c>
      <c r="V66" s="162" t="str">
        <f t="shared" si="2"/>
        <v/>
      </c>
      <c r="W66" s="162" t="str">
        <f t="shared" si="3"/>
        <v/>
      </c>
      <c r="Y66" s="122"/>
      <c r="Z66" s="139"/>
      <c r="AA66" s="124"/>
      <c r="AB66" s="124"/>
      <c r="AC66" s="124"/>
      <c r="AD66" s="124"/>
      <c r="AE66" s="124"/>
      <c r="AF66" s="124"/>
      <c r="AG66" s="124"/>
      <c r="AH66" s="124"/>
      <c r="AI66" s="124"/>
      <c r="AJ66" s="124"/>
      <c r="AK66" s="124"/>
      <c r="AL66" s="124"/>
      <c r="AM66" s="124"/>
      <c r="AN66" s="141"/>
      <c r="AO66" s="122"/>
      <c r="AP66" s="122"/>
      <c r="AQ66" s="122"/>
      <c r="AR66" s="47" t="str">
        <f t="shared" si="4"/>
        <v/>
      </c>
      <c r="AS66" s="162" t="str">
        <f t="shared" si="0"/>
        <v/>
      </c>
      <c r="AT66" s="162" t="str">
        <f t="shared" si="5"/>
        <v/>
      </c>
    </row>
    <row r="67" spans="2:46" x14ac:dyDescent="0.35">
      <c r="B67" s="122"/>
      <c r="C67" s="139"/>
      <c r="D67" s="124"/>
      <c r="E67" s="124"/>
      <c r="F67" s="124"/>
      <c r="G67" s="124"/>
      <c r="H67" s="124"/>
      <c r="I67" s="124"/>
      <c r="J67" s="124"/>
      <c r="K67" s="124"/>
      <c r="L67" s="124"/>
      <c r="M67" s="124"/>
      <c r="N67" s="124"/>
      <c r="O67" s="124"/>
      <c r="P67" s="124"/>
      <c r="Q67" s="141"/>
      <c r="R67" s="122"/>
      <c r="S67" s="122"/>
      <c r="T67" s="122"/>
      <c r="U67" s="47" t="str">
        <f t="shared" si="1"/>
        <v/>
      </c>
      <c r="V67" s="162" t="str">
        <f t="shared" si="2"/>
        <v/>
      </c>
      <c r="W67" s="162" t="str">
        <f t="shared" si="3"/>
        <v/>
      </c>
      <c r="Y67" s="122"/>
      <c r="Z67" s="139"/>
      <c r="AA67" s="124"/>
      <c r="AB67" s="124"/>
      <c r="AC67" s="124"/>
      <c r="AD67" s="124"/>
      <c r="AE67" s="124"/>
      <c r="AF67" s="124"/>
      <c r="AG67" s="124"/>
      <c r="AH67" s="124"/>
      <c r="AI67" s="124"/>
      <c r="AJ67" s="124"/>
      <c r="AK67" s="124"/>
      <c r="AL67" s="124"/>
      <c r="AM67" s="124"/>
      <c r="AN67" s="141"/>
      <c r="AO67" s="122"/>
      <c r="AP67" s="122"/>
      <c r="AQ67" s="122"/>
      <c r="AR67" s="47" t="str">
        <f t="shared" si="4"/>
        <v/>
      </c>
      <c r="AS67" s="162" t="str">
        <f t="shared" si="0"/>
        <v/>
      </c>
      <c r="AT67" s="162" t="str">
        <f t="shared" si="5"/>
        <v/>
      </c>
    </row>
    <row r="68" spans="2:46" x14ac:dyDescent="0.35">
      <c r="B68" s="122"/>
      <c r="C68" s="139"/>
      <c r="D68" s="124"/>
      <c r="E68" s="124"/>
      <c r="F68" s="124"/>
      <c r="G68" s="124"/>
      <c r="H68" s="124"/>
      <c r="I68" s="124"/>
      <c r="J68" s="124"/>
      <c r="K68" s="124"/>
      <c r="L68" s="124"/>
      <c r="M68" s="124"/>
      <c r="N68" s="124"/>
      <c r="O68" s="124"/>
      <c r="P68" s="124"/>
      <c r="Q68" s="141"/>
      <c r="R68" s="122"/>
      <c r="S68" s="122"/>
      <c r="T68" s="122"/>
      <c r="U68" s="47" t="str">
        <f t="shared" si="1"/>
        <v/>
      </c>
      <c r="V68" s="162" t="str">
        <f t="shared" si="2"/>
        <v/>
      </c>
      <c r="W68" s="162" t="str">
        <f t="shared" si="3"/>
        <v/>
      </c>
      <c r="Y68" s="122"/>
      <c r="Z68" s="139"/>
      <c r="AA68" s="124"/>
      <c r="AB68" s="124"/>
      <c r="AC68" s="124"/>
      <c r="AD68" s="124"/>
      <c r="AE68" s="124"/>
      <c r="AF68" s="124"/>
      <c r="AG68" s="124"/>
      <c r="AH68" s="124"/>
      <c r="AI68" s="124"/>
      <c r="AJ68" s="124"/>
      <c r="AK68" s="124"/>
      <c r="AL68" s="124"/>
      <c r="AM68" s="124"/>
      <c r="AN68" s="141"/>
      <c r="AO68" s="122"/>
      <c r="AP68" s="122"/>
      <c r="AQ68" s="122"/>
      <c r="AR68" s="47" t="str">
        <f t="shared" si="4"/>
        <v/>
      </c>
      <c r="AS68" s="162" t="str">
        <f t="shared" si="0"/>
        <v/>
      </c>
      <c r="AT68" s="162" t="str">
        <f t="shared" si="5"/>
        <v/>
      </c>
    </row>
    <row r="69" spans="2:46" x14ac:dyDescent="0.35">
      <c r="B69" s="122"/>
      <c r="C69" s="139"/>
      <c r="D69" s="124"/>
      <c r="E69" s="124"/>
      <c r="F69" s="124"/>
      <c r="G69" s="124"/>
      <c r="H69" s="124"/>
      <c r="I69" s="124"/>
      <c r="J69" s="124"/>
      <c r="K69" s="124"/>
      <c r="L69" s="124"/>
      <c r="M69" s="124"/>
      <c r="N69" s="124"/>
      <c r="O69" s="124"/>
      <c r="P69" s="124"/>
      <c r="Q69" s="141"/>
      <c r="R69" s="122"/>
      <c r="S69" s="122"/>
      <c r="T69" s="122"/>
      <c r="U69" s="47" t="str">
        <f t="shared" si="1"/>
        <v/>
      </c>
      <c r="V69" s="162" t="str">
        <f t="shared" si="2"/>
        <v/>
      </c>
      <c r="W69" s="162" t="str">
        <f t="shared" si="3"/>
        <v/>
      </c>
      <c r="Y69" s="122"/>
      <c r="Z69" s="139"/>
      <c r="AA69" s="124"/>
      <c r="AB69" s="124"/>
      <c r="AC69" s="124"/>
      <c r="AD69" s="124"/>
      <c r="AE69" s="124"/>
      <c r="AF69" s="124"/>
      <c r="AG69" s="124"/>
      <c r="AH69" s="124"/>
      <c r="AI69" s="124"/>
      <c r="AJ69" s="124"/>
      <c r="AK69" s="124"/>
      <c r="AL69" s="124"/>
      <c r="AM69" s="124"/>
      <c r="AN69" s="141"/>
      <c r="AO69" s="122"/>
      <c r="AP69" s="122"/>
      <c r="AQ69" s="122"/>
      <c r="AR69" s="47" t="str">
        <f t="shared" si="4"/>
        <v/>
      </c>
      <c r="AS69" s="162" t="str">
        <f t="shared" si="0"/>
        <v/>
      </c>
      <c r="AT69" s="162" t="str">
        <f t="shared" si="5"/>
        <v/>
      </c>
    </row>
    <row r="70" spans="2:46" x14ac:dyDescent="0.35">
      <c r="B70" s="122"/>
      <c r="C70" s="139"/>
      <c r="D70" s="124"/>
      <c r="E70" s="124"/>
      <c r="F70" s="124"/>
      <c r="G70" s="124"/>
      <c r="H70" s="124"/>
      <c r="I70" s="124"/>
      <c r="J70" s="124"/>
      <c r="K70" s="124"/>
      <c r="L70" s="124"/>
      <c r="M70" s="124"/>
      <c r="N70" s="124"/>
      <c r="O70" s="124"/>
      <c r="P70" s="124"/>
      <c r="Q70" s="141"/>
      <c r="R70" s="122"/>
      <c r="S70" s="122"/>
      <c r="T70" s="122"/>
      <c r="U70" s="47" t="str">
        <f t="shared" si="1"/>
        <v/>
      </c>
      <c r="V70" s="162" t="str">
        <f t="shared" si="2"/>
        <v/>
      </c>
      <c r="W70" s="162" t="str">
        <f t="shared" si="3"/>
        <v/>
      </c>
      <c r="Y70" s="122"/>
      <c r="Z70" s="139"/>
      <c r="AA70" s="124"/>
      <c r="AB70" s="124"/>
      <c r="AC70" s="124"/>
      <c r="AD70" s="124"/>
      <c r="AE70" s="124"/>
      <c r="AF70" s="124"/>
      <c r="AG70" s="124"/>
      <c r="AH70" s="124"/>
      <c r="AI70" s="124"/>
      <c r="AJ70" s="124"/>
      <c r="AK70" s="124"/>
      <c r="AL70" s="124"/>
      <c r="AM70" s="124"/>
      <c r="AN70" s="141"/>
      <c r="AO70" s="122"/>
      <c r="AP70" s="122"/>
      <c r="AQ70" s="122"/>
      <c r="AR70" s="47" t="str">
        <f t="shared" si="4"/>
        <v/>
      </c>
      <c r="AS70" s="162" t="str">
        <f t="shared" si="0"/>
        <v/>
      </c>
      <c r="AT70" s="162" t="str">
        <f t="shared" si="5"/>
        <v/>
      </c>
    </row>
    <row r="71" spans="2:46" x14ac:dyDescent="0.35">
      <c r="B71" s="122"/>
      <c r="C71" s="139"/>
      <c r="D71" s="124"/>
      <c r="E71" s="124"/>
      <c r="F71" s="124"/>
      <c r="G71" s="124"/>
      <c r="H71" s="124"/>
      <c r="I71" s="124"/>
      <c r="J71" s="124"/>
      <c r="K71" s="124"/>
      <c r="L71" s="124"/>
      <c r="M71" s="124"/>
      <c r="N71" s="124"/>
      <c r="O71" s="124"/>
      <c r="P71" s="124"/>
      <c r="Q71" s="141"/>
      <c r="R71" s="122"/>
      <c r="S71" s="122"/>
      <c r="T71" s="122"/>
      <c r="U71" s="47" t="str">
        <f t="shared" si="1"/>
        <v/>
      </c>
      <c r="V71" s="162" t="str">
        <f t="shared" si="2"/>
        <v/>
      </c>
      <c r="W71" s="162" t="str">
        <f t="shared" si="3"/>
        <v/>
      </c>
      <c r="Y71" s="122"/>
      <c r="Z71" s="139"/>
      <c r="AA71" s="124"/>
      <c r="AB71" s="124"/>
      <c r="AC71" s="124"/>
      <c r="AD71" s="124"/>
      <c r="AE71" s="124"/>
      <c r="AF71" s="124"/>
      <c r="AG71" s="124"/>
      <c r="AH71" s="124"/>
      <c r="AI71" s="124"/>
      <c r="AJ71" s="124"/>
      <c r="AK71" s="124"/>
      <c r="AL71" s="124"/>
      <c r="AM71" s="124"/>
      <c r="AN71" s="141"/>
      <c r="AO71" s="122"/>
      <c r="AP71" s="122"/>
      <c r="AQ71" s="122"/>
      <c r="AR71" s="47" t="str">
        <f t="shared" si="4"/>
        <v/>
      </c>
      <c r="AS71" s="162" t="str">
        <f t="shared" si="0"/>
        <v/>
      </c>
      <c r="AT71" s="162" t="str">
        <f t="shared" si="5"/>
        <v/>
      </c>
    </row>
    <row r="72" spans="2:46" x14ac:dyDescent="0.35">
      <c r="B72" s="122"/>
      <c r="C72" s="139"/>
      <c r="D72" s="124"/>
      <c r="E72" s="124"/>
      <c r="F72" s="124"/>
      <c r="G72" s="124"/>
      <c r="H72" s="124"/>
      <c r="I72" s="124"/>
      <c r="J72" s="124"/>
      <c r="K72" s="124"/>
      <c r="L72" s="124"/>
      <c r="M72" s="124"/>
      <c r="N72" s="124"/>
      <c r="O72" s="124"/>
      <c r="P72" s="124"/>
      <c r="Q72" s="141"/>
      <c r="R72" s="122"/>
      <c r="S72" s="122"/>
      <c r="T72" s="122"/>
      <c r="U72" s="47" t="str">
        <f t="shared" si="1"/>
        <v/>
      </c>
      <c r="V72" s="162" t="str">
        <f t="shared" si="2"/>
        <v/>
      </c>
      <c r="W72" s="162" t="str">
        <f t="shared" si="3"/>
        <v/>
      </c>
      <c r="Y72" s="122"/>
      <c r="Z72" s="139"/>
      <c r="AA72" s="124"/>
      <c r="AB72" s="124"/>
      <c r="AC72" s="124"/>
      <c r="AD72" s="124"/>
      <c r="AE72" s="124"/>
      <c r="AF72" s="124"/>
      <c r="AG72" s="124"/>
      <c r="AH72" s="124"/>
      <c r="AI72" s="124"/>
      <c r="AJ72" s="124"/>
      <c r="AK72" s="124"/>
      <c r="AL72" s="124"/>
      <c r="AM72" s="124"/>
      <c r="AN72" s="141"/>
      <c r="AO72" s="122"/>
      <c r="AP72" s="122"/>
      <c r="AQ72" s="122"/>
      <c r="AR72" s="47" t="str">
        <f t="shared" si="4"/>
        <v/>
      </c>
      <c r="AS72" s="162" t="str">
        <f t="shared" si="0"/>
        <v/>
      </c>
      <c r="AT72" s="162" t="str">
        <f t="shared" si="5"/>
        <v/>
      </c>
    </row>
    <row r="73" spans="2:46" x14ac:dyDescent="0.35">
      <c r="B73" s="122"/>
      <c r="C73" s="139"/>
      <c r="D73" s="124"/>
      <c r="E73" s="124"/>
      <c r="F73" s="124"/>
      <c r="G73" s="124"/>
      <c r="H73" s="124"/>
      <c r="I73" s="124"/>
      <c r="J73" s="124"/>
      <c r="K73" s="124"/>
      <c r="L73" s="124"/>
      <c r="M73" s="124"/>
      <c r="N73" s="124"/>
      <c r="O73" s="124"/>
      <c r="P73" s="124"/>
      <c r="Q73" s="141"/>
      <c r="R73" s="122"/>
      <c r="S73" s="122"/>
      <c r="T73" s="122"/>
      <c r="U73" s="47" t="str">
        <f t="shared" si="1"/>
        <v/>
      </c>
      <c r="V73" s="162" t="str">
        <f t="shared" si="2"/>
        <v/>
      </c>
      <c r="W73" s="162" t="str">
        <f t="shared" si="3"/>
        <v/>
      </c>
      <c r="Y73" s="122"/>
      <c r="Z73" s="139"/>
      <c r="AA73" s="124"/>
      <c r="AB73" s="124"/>
      <c r="AC73" s="124"/>
      <c r="AD73" s="124"/>
      <c r="AE73" s="124"/>
      <c r="AF73" s="124"/>
      <c r="AG73" s="124"/>
      <c r="AH73" s="124"/>
      <c r="AI73" s="124"/>
      <c r="AJ73" s="124"/>
      <c r="AK73" s="124"/>
      <c r="AL73" s="124"/>
      <c r="AM73" s="124"/>
      <c r="AN73" s="141"/>
      <c r="AO73" s="122"/>
      <c r="AP73" s="122"/>
      <c r="AQ73" s="122"/>
      <c r="AR73" s="47" t="str">
        <f t="shared" si="4"/>
        <v/>
      </c>
      <c r="AS73" s="162" t="str">
        <f t="shared" si="0"/>
        <v/>
      </c>
      <c r="AT73" s="162" t="str">
        <f t="shared" si="5"/>
        <v/>
      </c>
    </row>
    <row r="74" spans="2:46" x14ac:dyDescent="0.35">
      <c r="B74" s="122"/>
      <c r="C74" s="139"/>
      <c r="D74" s="124"/>
      <c r="E74" s="124"/>
      <c r="F74" s="124"/>
      <c r="G74" s="124"/>
      <c r="H74" s="124"/>
      <c r="I74" s="124"/>
      <c r="J74" s="124"/>
      <c r="K74" s="124"/>
      <c r="L74" s="124"/>
      <c r="M74" s="124"/>
      <c r="N74" s="124"/>
      <c r="O74" s="124"/>
      <c r="P74" s="124"/>
      <c r="Q74" s="141"/>
      <c r="R74" s="122"/>
      <c r="S74" s="122"/>
      <c r="T74" s="122"/>
      <c r="U74" s="47" t="str">
        <f t="shared" si="1"/>
        <v/>
      </c>
      <c r="V74" s="162" t="str">
        <f t="shared" ref="V74:V109" si="6">IFERROR(U74/52,"")</f>
        <v/>
      </c>
      <c r="W74" s="162" t="str">
        <f t="shared" si="3"/>
        <v/>
      </c>
      <c r="Y74" s="122"/>
      <c r="Z74" s="139"/>
      <c r="AA74" s="124"/>
      <c r="AB74" s="124"/>
      <c r="AC74" s="124"/>
      <c r="AD74" s="124"/>
      <c r="AE74" s="124"/>
      <c r="AF74" s="124"/>
      <c r="AG74" s="124"/>
      <c r="AH74" s="124"/>
      <c r="AI74" s="124"/>
      <c r="AJ74" s="124"/>
      <c r="AK74" s="124"/>
      <c r="AL74" s="124"/>
      <c r="AM74" s="124"/>
      <c r="AN74" s="141"/>
      <c r="AO74" s="122"/>
      <c r="AP74" s="122"/>
      <c r="AQ74" s="122"/>
      <c r="AR74" s="47" t="str">
        <f t="shared" si="4"/>
        <v/>
      </c>
      <c r="AS74" s="162" t="str">
        <f t="shared" ref="AS74:AS109" si="7">IFERROR(AR74/52,"")</f>
        <v/>
      </c>
      <c r="AT74" s="162" t="str">
        <f t="shared" si="5"/>
        <v/>
      </c>
    </row>
    <row r="75" spans="2:46" x14ac:dyDescent="0.35">
      <c r="B75" s="122"/>
      <c r="C75" s="139"/>
      <c r="D75" s="124"/>
      <c r="E75" s="124"/>
      <c r="F75" s="124"/>
      <c r="G75" s="124"/>
      <c r="H75" s="124"/>
      <c r="I75" s="124"/>
      <c r="J75" s="124"/>
      <c r="K75" s="124"/>
      <c r="L75" s="124"/>
      <c r="M75" s="124"/>
      <c r="N75" s="124"/>
      <c r="O75" s="124"/>
      <c r="P75" s="124"/>
      <c r="Q75" s="141"/>
      <c r="R75" s="122"/>
      <c r="S75" s="122"/>
      <c r="T75" s="122"/>
      <c r="U75" s="47" t="str">
        <f t="shared" ref="U75:U109" si="8">IF(T75*S75=0,"",T75*S75)</f>
        <v/>
      </c>
      <c r="V75" s="162" t="str">
        <f t="shared" si="6"/>
        <v/>
      </c>
      <c r="W75" s="162" t="str">
        <f t="shared" ref="W75:W109" si="9">IFERROR(V75/COUNTIF(C75:Q75,"="&amp;"x"),"")</f>
        <v/>
      </c>
      <c r="Y75" s="122"/>
      <c r="Z75" s="139"/>
      <c r="AA75" s="124"/>
      <c r="AB75" s="124"/>
      <c r="AC75" s="124"/>
      <c r="AD75" s="124"/>
      <c r="AE75" s="124"/>
      <c r="AF75" s="124"/>
      <c r="AG75" s="124"/>
      <c r="AH75" s="124"/>
      <c r="AI75" s="124"/>
      <c r="AJ75" s="124"/>
      <c r="AK75" s="124"/>
      <c r="AL75" s="124"/>
      <c r="AM75" s="124"/>
      <c r="AN75" s="141"/>
      <c r="AO75" s="122"/>
      <c r="AP75" s="122"/>
      <c r="AQ75" s="122"/>
      <c r="AR75" s="47" t="str">
        <f t="shared" ref="AR75:AR109" si="10">IF(AQ75*AP75=0,"",AQ75*AP75)</f>
        <v/>
      </c>
      <c r="AS75" s="162" t="str">
        <f t="shared" si="7"/>
        <v/>
      </c>
      <c r="AT75" s="162" t="str">
        <f t="shared" ref="AT75:AT109" si="11">IFERROR(AS75/COUNTIF(Z75:AN75,"="&amp;"x"),"")</f>
        <v/>
      </c>
    </row>
    <row r="76" spans="2:46" x14ac:dyDescent="0.35">
      <c r="B76" s="122"/>
      <c r="C76" s="139"/>
      <c r="D76" s="124"/>
      <c r="E76" s="124"/>
      <c r="F76" s="124"/>
      <c r="G76" s="124"/>
      <c r="H76" s="124"/>
      <c r="I76" s="124"/>
      <c r="J76" s="124"/>
      <c r="K76" s="124"/>
      <c r="L76" s="124"/>
      <c r="M76" s="124"/>
      <c r="N76" s="124"/>
      <c r="O76" s="124"/>
      <c r="P76" s="124"/>
      <c r="Q76" s="141"/>
      <c r="R76" s="122"/>
      <c r="S76" s="122"/>
      <c r="T76" s="122"/>
      <c r="U76" s="47" t="str">
        <f t="shared" si="8"/>
        <v/>
      </c>
      <c r="V76" s="162" t="str">
        <f t="shared" si="6"/>
        <v/>
      </c>
      <c r="W76" s="162" t="str">
        <f t="shared" si="9"/>
        <v/>
      </c>
      <c r="Y76" s="122"/>
      <c r="Z76" s="139"/>
      <c r="AA76" s="124"/>
      <c r="AB76" s="124"/>
      <c r="AC76" s="124"/>
      <c r="AD76" s="124"/>
      <c r="AE76" s="124"/>
      <c r="AF76" s="124"/>
      <c r="AG76" s="124"/>
      <c r="AH76" s="124"/>
      <c r="AI76" s="124"/>
      <c r="AJ76" s="124"/>
      <c r="AK76" s="124"/>
      <c r="AL76" s="124"/>
      <c r="AM76" s="124"/>
      <c r="AN76" s="141"/>
      <c r="AO76" s="122"/>
      <c r="AP76" s="122"/>
      <c r="AQ76" s="122"/>
      <c r="AR76" s="47" t="str">
        <f t="shared" si="10"/>
        <v/>
      </c>
      <c r="AS76" s="162" t="str">
        <f t="shared" si="7"/>
        <v/>
      </c>
      <c r="AT76" s="162" t="str">
        <f t="shared" si="11"/>
        <v/>
      </c>
    </row>
    <row r="77" spans="2:46" x14ac:dyDescent="0.35">
      <c r="B77" s="122"/>
      <c r="C77" s="139"/>
      <c r="D77" s="124"/>
      <c r="E77" s="124"/>
      <c r="F77" s="124"/>
      <c r="G77" s="124"/>
      <c r="H77" s="124"/>
      <c r="I77" s="124"/>
      <c r="J77" s="124"/>
      <c r="K77" s="124"/>
      <c r="L77" s="124"/>
      <c r="M77" s="124"/>
      <c r="N77" s="124"/>
      <c r="O77" s="124"/>
      <c r="P77" s="124"/>
      <c r="Q77" s="141"/>
      <c r="R77" s="122"/>
      <c r="S77" s="122"/>
      <c r="T77" s="122"/>
      <c r="U77" s="47" t="str">
        <f t="shared" si="8"/>
        <v/>
      </c>
      <c r="V77" s="162" t="str">
        <f t="shared" si="6"/>
        <v/>
      </c>
      <c r="W77" s="162" t="str">
        <f t="shared" si="9"/>
        <v/>
      </c>
      <c r="Y77" s="122"/>
      <c r="Z77" s="139"/>
      <c r="AA77" s="124"/>
      <c r="AB77" s="124"/>
      <c r="AC77" s="124"/>
      <c r="AD77" s="124"/>
      <c r="AE77" s="124"/>
      <c r="AF77" s="124"/>
      <c r="AG77" s="124"/>
      <c r="AH77" s="124"/>
      <c r="AI77" s="124"/>
      <c r="AJ77" s="124"/>
      <c r="AK77" s="124"/>
      <c r="AL77" s="124"/>
      <c r="AM77" s="124"/>
      <c r="AN77" s="141"/>
      <c r="AO77" s="122"/>
      <c r="AP77" s="122"/>
      <c r="AQ77" s="122"/>
      <c r="AR77" s="47" t="str">
        <f t="shared" si="10"/>
        <v/>
      </c>
      <c r="AS77" s="162" t="str">
        <f t="shared" si="7"/>
        <v/>
      </c>
      <c r="AT77" s="162" t="str">
        <f t="shared" si="11"/>
        <v/>
      </c>
    </row>
    <row r="78" spans="2:46" x14ac:dyDescent="0.35">
      <c r="B78" s="122"/>
      <c r="C78" s="139"/>
      <c r="D78" s="124"/>
      <c r="E78" s="124"/>
      <c r="F78" s="124"/>
      <c r="G78" s="124"/>
      <c r="H78" s="124"/>
      <c r="I78" s="124"/>
      <c r="J78" s="124"/>
      <c r="K78" s="124"/>
      <c r="L78" s="124"/>
      <c r="M78" s="124"/>
      <c r="N78" s="124"/>
      <c r="O78" s="124"/>
      <c r="P78" s="124"/>
      <c r="Q78" s="141"/>
      <c r="R78" s="122"/>
      <c r="S78" s="122"/>
      <c r="T78" s="122"/>
      <c r="U78" s="47" t="str">
        <f t="shared" si="8"/>
        <v/>
      </c>
      <c r="V78" s="162" t="str">
        <f t="shared" si="6"/>
        <v/>
      </c>
      <c r="W78" s="162" t="str">
        <f t="shared" si="9"/>
        <v/>
      </c>
      <c r="Y78" s="122"/>
      <c r="Z78" s="139"/>
      <c r="AA78" s="124"/>
      <c r="AB78" s="124"/>
      <c r="AC78" s="124"/>
      <c r="AD78" s="124"/>
      <c r="AE78" s="124"/>
      <c r="AF78" s="124"/>
      <c r="AG78" s="124"/>
      <c r="AH78" s="124"/>
      <c r="AI78" s="124"/>
      <c r="AJ78" s="124"/>
      <c r="AK78" s="124"/>
      <c r="AL78" s="124"/>
      <c r="AM78" s="124"/>
      <c r="AN78" s="141"/>
      <c r="AO78" s="122"/>
      <c r="AP78" s="122"/>
      <c r="AQ78" s="122"/>
      <c r="AR78" s="47" t="str">
        <f t="shared" si="10"/>
        <v/>
      </c>
      <c r="AS78" s="162" t="str">
        <f t="shared" si="7"/>
        <v/>
      </c>
      <c r="AT78" s="162" t="str">
        <f t="shared" si="11"/>
        <v/>
      </c>
    </row>
    <row r="79" spans="2:46" x14ac:dyDescent="0.35">
      <c r="B79" s="122"/>
      <c r="C79" s="139"/>
      <c r="D79" s="124"/>
      <c r="E79" s="124"/>
      <c r="F79" s="124"/>
      <c r="G79" s="124"/>
      <c r="H79" s="124"/>
      <c r="I79" s="124"/>
      <c r="J79" s="124"/>
      <c r="K79" s="124"/>
      <c r="L79" s="124"/>
      <c r="M79" s="124"/>
      <c r="N79" s="124"/>
      <c r="O79" s="124"/>
      <c r="P79" s="124"/>
      <c r="Q79" s="141"/>
      <c r="R79" s="122"/>
      <c r="S79" s="122"/>
      <c r="T79" s="122"/>
      <c r="U79" s="47" t="str">
        <f t="shared" si="8"/>
        <v/>
      </c>
      <c r="V79" s="162" t="str">
        <f t="shared" si="6"/>
        <v/>
      </c>
      <c r="W79" s="162" t="str">
        <f t="shared" si="9"/>
        <v/>
      </c>
      <c r="Y79" s="122"/>
      <c r="Z79" s="139"/>
      <c r="AA79" s="124"/>
      <c r="AB79" s="124"/>
      <c r="AC79" s="124"/>
      <c r="AD79" s="124"/>
      <c r="AE79" s="124"/>
      <c r="AF79" s="124"/>
      <c r="AG79" s="124"/>
      <c r="AH79" s="124"/>
      <c r="AI79" s="124"/>
      <c r="AJ79" s="124"/>
      <c r="AK79" s="124"/>
      <c r="AL79" s="124"/>
      <c r="AM79" s="124"/>
      <c r="AN79" s="141"/>
      <c r="AO79" s="122"/>
      <c r="AP79" s="122"/>
      <c r="AQ79" s="122"/>
      <c r="AR79" s="47" t="str">
        <f t="shared" si="10"/>
        <v/>
      </c>
      <c r="AS79" s="162" t="str">
        <f t="shared" si="7"/>
        <v/>
      </c>
      <c r="AT79" s="162" t="str">
        <f t="shared" si="11"/>
        <v/>
      </c>
    </row>
    <row r="80" spans="2:46" x14ac:dyDescent="0.35">
      <c r="B80" s="122"/>
      <c r="C80" s="139"/>
      <c r="D80" s="124"/>
      <c r="E80" s="124"/>
      <c r="F80" s="124"/>
      <c r="G80" s="124"/>
      <c r="H80" s="124"/>
      <c r="I80" s="124"/>
      <c r="J80" s="124"/>
      <c r="K80" s="124"/>
      <c r="L80" s="124"/>
      <c r="M80" s="124"/>
      <c r="N80" s="124"/>
      <c r="O80" s="124"/>
      <c r="P80" s="124"/>
      <c r="Q80" s="141"/>
      <c r="R80" s="122"/>
      <c r="S80" s="122"/>
      <c r="T80" s="122"/>
      <c r="U80" s="47" t="str">
        <f t="shared" si="8"/>
        <v/>
      </c>
      <c r="V80" s="162" t="str">
        <f t="shared" si="6"/>
        <v/>
      </c>
      <c r="W80" s="162" t="str">
        <f t="shared" si="9"/>
        <v/>
      </c>
      <c r="Y80" s="122"/>
      <c r="Z80" s="139"/>
      <c r="AA80" s="124"/>
      <c r="AB80" s="124"/>
      <c r="AC80" s="124"/>
      <c r="AD80" s="124"/>
      <c r="AE80" s="124"/>
      <c r="AF80" s="124"/>
      <c r="AG80" s="124"/>
      <c r="AH80" s="124"/>
      <c r="AI80" s="124"/>
      <c r="AJ80" s="124"/>
      <c r="AK80" s="124"/>
      <c r="AL80" s="124"/>
      <c r="AM80" s="124"/>
      <c r="AN80" s="141"/>
      <c r="AO80" s="122"/>
      <c r="AP80" s="122"/>
      <c r="AQ80" s="122"/>
      <c r="AR80" s="47" t="str">
        <f t="shared" si="10"/>
        <v/>
      </c>
      <c r="AS80" s="162" t="str">
        <f t="shared" si="7"/>
        <v/>
      </c>
      <c r="AT80" s="162" t="str">
        <f t="shared" si="11"/>
        <v/>
      </c>
    </row>
    <row r="81" spans="2:46" x14ac:dyDescent="0.35">
      <c r="B81" s="122"/>
      <c r="C81" s="139"/>
      <c r="D81" s="124"/>
      <c r="E81" s="124"/>
      <c r="F81" s="124"/>
      <c r="G81" s="124"/>
      <c r="H81" s="124"/>
      <c r="I81" s="124"/>
      <c r="J81" s="124"/>
      <c r="K81" s="124"/>
      <c r="L81" s="124"/>
      <c r="M81" s="124"/>
      <c r="N81" s="124"/>
      <c r="O81" s="124"/>
      <c r="P81" s="124"/>
      <c r="Q81" s="141"/>
      <c r="R81" s="122"/>
      <c r="S81" s="122"/>
      <c r="T81" s="122"/>
      <c r="U81" s="47" t="str">
        <f t="shared" si="8"/>
        <v/>
      </c>
      <c r="V81" s="162" t="str">
        <f t="shared" si="6"/>
        <v/>
      </c>
      <c r="W81" s="162" t="str">
        <f t="shared" si="9"/>
        <v/>
      </c>
      <c r="Y81" s="122"/>
      <c r="Z81" s="139"/>
      <c r="AA81" s="124"/>
      <c r="AB81" s="124"/>
      <c r="AC81" s="124"/>
      <c r="AD81" s="124"/>
      <c r="AE81" s="124"/>
      <c r="AF81" s="124"/>
      <c r="AG81" s="124"/>
      <c r="AH81" s="124"/>
      <c r="AI81" s="124"/>
      <c r="AJ81" s="124"/>
      <c r="AK81" s="124"/>
      <c r="AL81" s="124"/>
      <c r="AM81" s="124"/>
      <c r="AN81" s="141"/>
      <c r="AO81" s="122"/>
      <c r="AP81" s="122"/>
      <c r="AQ81" s="122"/>
      <c r="AR81" s="47" t="str">
        <f t="shared" si="10"/>
        <v/>
      </c>
      <c r="AS81" s="162" t="str">
        <f t="shared" si="7"/>
        <v/>
      </c>
      <c r="AT81" s="162" t="str">
        <f t="shared" si="11"/>
        <v/>
      </c>
    </row>
    <row r="82" spans="2:46" x14ac:dyDescent="0.35">
      <c r="B82" s="122"/>
      <c r="C82" s="139"/>
      <c r="D82" s="124"/>
      <c r="E82" s="124"/>
      <c r="F82" s="124"/>
      <c r="G82" s="124"/>
      <c r="H82" s="124"/>
      <c r="I82" s="124"/>
      <c r="J82" s="124"/>
      <c r="K82" s="124"/>
      <c r="L82" s="124"/>
      <c r="M82" s="124"/>
      <c r="N82" s="124"/>
      <c r="O82" s="124"/>
      <c r="P82" s="124"/>
      <c r="Q82" s="141"/>
      <c r="R82" s="122"/>
      <c r="S82" s="122"/>
      <c r="T82" s="122"/>
      <c r="U82" s="47" t="str">
        <f t="shared" si="8"/>
        <v/>
      </c>
      <c r="V82" s="162" t="str">
        <f t="shared" si="6"/>
        <v/>
      </c>
      <c r="W82" s="162" t="str">
        <f t="shared" si="9"/>
        <v/>
      </c>
      <c r="Y82" s="122"/>
      <c r="Z82" s="139"/>
      <c r="AA82" s="124"/>
      <c r="AB82" s="124"/>
      <c r="AC82" s="124"/>
      <c r="AD82" s="124"/>
      <c r="AE82" s="124"/>
      <c r="AF82" s="124"/>
      <c r="AG82" s="124"/>
      <c r="AH82" s="124"/>
      <c r="AI82" s="124"/>
      <c r="AJ82" s="124"/>
      <c r="AK82" s="124"/>
      <c r="AL82" s="124"/>
      <c r="AM82" s="124"/>
      <c r="AN82" s="141"/>
      <c r="AO82" s="122"/>
      <c r="AP82" s="122"/>
      <c r="AQ82" s="122"/>
      <c r="AR82" s="47" t="str">
        <f t="shared" si="10"/>
        <v/>
      </c>
      <c r="AS82" s="162" t="str">
        <f t="shared" si="7"/>
        <v/>
      </c>
      <c r="AT82" s="162" t="str">
        <f t="shared" si="11"/>
        <v/>
      </c>
    </row>
    <row r="83" spans="2:46" x14ac:dyDescent="0.35">
      <c r="B83" s="122"/>
      <c r="C83" s="139"/>
      <c r="D83" s="124"/>
      <c r="E83" s="124"/>
      <c r="F83" s="124"/>
      <c r="G83" s="124"/>
      <c r="H83" s="124"/>
      <c r="I83" s="124"/>
      <c r="J83" s="124"/>
      <c r="K83" s="124"/>
      <c r="L83" s="124"/>
      <c r="M83" s="124"/>
      <c r="N83" s="124"/>
      <c r="O83" s="124"/>
      <c r="P83" s="124"/>
      <c r="Q83" s="141"/>
      <c r="R83" s="122"/>
      <c r="S83" s="122"/>
      <c r="T83" s="122"/>
      <c r="U83" s="47" t="str">
        <f t="shared" si="8"/>
        <v/>
      </c>
      <c r="V83" s="162" t="str">
        <f t="shared" si="6"/>
        <v/>
      </c>
      <c r="W83" s="162" t="str">
        <f t="shared" si="9"/>
        <v/>
      </c>
      <c r="Y83" s="122"/>
      <c r="Z83" s="139"/>
      <c r="AA83" s="124"/>
      <c r="AB83" s="124"/>
      <c r="AC83" s="124"/>
      <c r="AD83" s="124"/>
      <c r="AE83" s="124"/>
      <c r="AF83" s="124"/>
      <c r="AG83" s="124"/>
      <c r="AH83" s="124"/>
      <c r="AI83" s="124"/>
      <c r="AJ83" s="124"/>
      <c r="AK83" s="124"/>
      <c r="AL83" s="124"/>
      <c r="AM83" s="124"/>
      <c r="AN83" s="141"/>
      <c r="AO83" s="122"/>
      <c r="AP83" s="122"/>
      <c r="AQ83" s="122"/>
      <c r="AR83" s="47" t="str">
        <f t="shared" si="10"/>
        <v/>
      </c>
      <c r="AS83" s="162" t="str">
        <f t="shared" si="7"/>
        <v/>
      </c>
      <c r="AT83" s="162" t="str">
        <f t="shared" si="11"/>
        <v/>
      </c>
    </row>
    <row r="84" spans="2:46" x14ac:dyDescent="0.35">
      <c r="B84" s="122"/>
      <c r="C84" s="139"/>
      <c r="D84" s="124"/>
      <c r="E84" s="124"/>
      <c r="F84" s="124"/>
      <c r="G84" s="124"/>
      <c r="H84" s="124"/>
      <c r="I84" s="124"/>
      <c r="J84" s="124"/>
      <c r="K84" s="124"/>
      <c r="L84" s="124"/>
      <c r="M84" s="124"/>
      <c r="N84" s="124"/>
      <c r="O84" s="124"/>
      <c r="P84" s="124"/>
      <c r="Q84" s="141"/>
      <c r="R84" s="122"/>
      <c r="S84" s="122"/>
      <c r="T84" s="122"/>
      <c r="U84" s="47" t="str">
        <f t="shared" si="8"/>
        <v/>
      </c>
      <c r="V84" s="162" t="str">
        <f t="shared" si="6"/>
        <v/>
      </c>
      <c r="W84" s="162" t="str">
        <f t="shared" si="9"/>
        <v/>
      </c>
      <c r="Y84" s="122"/>
      <c r="Z84" s="139"/>
      <c r="AA84" s="124"/>
      <c r="AB84" s="124"/>
      <c r="AC84" s="124"/>
      <c r="AD84" s="124"/>
      <c r="AE84" s="124"/>
      <c r="AF84" s="124"/>
      <c r="AG84" s="124"/>
      <c r="AH84" s="124"/>
      <c r="AI84" s="124"/>
      <c r="AJ84" s="124"/>
      <c r="AK84" s="124"/>
      <c r="AL84" s="124"/>
      <c r="AM84" s="124"/>
      <c r="AN84" s="141"/>
      <c r="AO84" s="122"/>
      <c r="AP84" s="122"/>
      <c r="AQ84" s="122"/>
      <c r="AR84" s="47" t="str">
        <f t="shared" si="10"/>
        <v/>
      </c>
      <c r="AS84" s="162" t="str">
        <f t="shared" si="7"/>
        <v/>
      </c>
      <c r="AT84" s="162" t="str">
        <f t="shared" si="11"/>
        <v/>
      </c>
    </row>
    <row r="85" spans="2:46" x14ac:dyDescent="0.35">
      <c r="B85" s="122"/>
      <c r="C85" s="139"/>
      <c r="D85" s="124"/>
      <c r="E85" s="124"/>
      <c r="F85" s="124"/>
      <c r="G85" s="124"/>
      <c r="H85" s="124"/>
      <c r="I85" s="124"/>
      <c r="J85" s="124"/>
      <c r="K85" s="124"/>
      <c r="L85" s="124"/>
      <c r="M85" s="124"/>
      <c r="N85" s="124"/>
      <c r="O85" s="124"/>
      <c r="P85" s="124"/>
      <c r="Q85" s="141"/>
      <c r="R85" s="122"/>
      <c r="S85" s="122"/>
      <c r="T85" s="122"/>
      <c r="U85" s="47" t="str">
        <f t="shared" si="8"/>
        <v/>
      </c>
      <c r="V85" s="162" t="str">
        <f t="shared" si="6"/>
        <v/>
      </c>
      <c r="W85" s="162" t="str">
        <f t="shared" si="9"/>
        <v/>
      </c>
      <c r="Y85" s="122"/>
      <c r="Z85" s="139"/>
      <c r="AA85" s="124"/>
      <c r="AB85" s="124"/>
      <c r="AC85" s="124"/>
      <c r="AD85" s="124"/>
      <c r="AE85" s="124"/>
      <c r="AF85" s="124"/>
      <c r="AG85" s="124"/>
      <c r="AH85" s="124"/>
      <c r="AI85" s="124"/>
      <c r="AJ85" s="124"/>
      <c r="AK85" s="124"/>
      <c r="AL85" s="124"/>
      <c r="AM85" s="124"/>
      <c r="AN85" s="141"/>
      <c r="AO85" s="122"/>
      <c r="AP85" s="122"/>
      <c r="AQ85" s="122"/>
      <c r="AR85" s="47" t="str">
        <f t="shared" si="10"/>
        <v/>
      </c>
      <c r="AS85" s="162" t="str">
        <f t="shared" si="7"/>
        <v/>
      </c>
      <c r="AT85" s="162" t="str">
        <f t="shared" si="11"/>
        <v/>
      </c>
    </row>
    <row r="86" spans="2:46" x14ac:dyDescent="0.35">
      <c r="B86" s="122"/>
      <c r="C86" s="139"/>
      <c r="D86" s="124"/>
      <c r="E86" s="124"/>
      <c r="F86" s="124"/>
      <c r="G86" s="124"/>
      <c r="H86" s="124"/>
      <c r="I86" s="124"/>
      <c r="J86" s="124"/>
      <c r="K86" s="124"/>
      <c r="L86" s="124"/>
      <c r="M86" s="124"/>
      <c r="N86" s="124"/>
      <c r="O86" s="124"/>
      <c r="P86" s="124"/>
      <c r="Q86" s="141"/>
      <c r="R86" s="122"/>
      <c r="S86" s="122"/>
      <c r="T86" s="122"/>
      <c r="U86" s="47" t="str">
        <f t="shared" si="8"/>
        <v/>
      </c>
      <c r="V86" s="162" t="str">
        <f t="shared" si="6"/>
        <v/>
      </c>
      <c r="W86" s="162" t="str">
        <f t="shared" si="9"/>
        <v/>
      </c>
      <c r="Y86" s="122"/>
      <c r="Z86" s="139"/>
      <c r="AA86" s="124"/>
      <c r="AB86" s="124"/>
      <c r="AC86" s="124"/>
      <c r="AD86" s="124"/>
      <c r="AE86" s="124"/>
      <c r="AF86" s="124"/>
      <c r="AG86" s="124"/>
      <c r="AH86" s="124"/>
      <c r="AI86" s="124"/>
      <c r="AJ86" s="124"/>
      <c r="AK86" s="124"/>
      <c r="AL86" s="124"/>
      <c r="AM86" s="124"/>
      <c r="AN86" s="141"/>
      <c r="AO86" s="122"/>
      <c r="AP86" s="122"/>
      <c r="AQ86" s="122"/>
      <c r="AR86" s="47" t="str">
        <f t="shared" si="10"/>
        <v/>
      </c>
      <c r="AS86" s="162" t="str">
        <f t="shared" si="7"/>
        <v/>
      </c>
      <c r="AT86" s="162" t="str">
        <f t="shared" si="11"/>
        <v/>
      </c>
    </row>
    <row r="87" spans="2:46" x14ac:dyDescent="0.35">
      <c r="B87" s="122"/>
      <c r="C87" s="139"/>
      <c r="D87" s="124"/>
      <c r="E87" s="124"/>
      <c r="F87" s="124"/>
      <c r="G87" s="124"/>
      <c r="H87" s="124"/>
      <c r="I87" s="124"/>
      <c r="J87" s="124"/>
      <c r="K87" s="124"/>
      <c r="L87" s="124"/>
      <c r="M87" s="124"/>
      <c r="N87" s="124"/>
      <c r="O87" s="124"/>
      <c r="P87" s="124"/>
      <c r="Q87" s="141"/>
      <c r="R87" s="122"/>
      <c r="S87" s="122"/>
      <c r="T87" s="122"/>
      <c r="U87" s="47" t="str">
        <f t="shared" si="8"/>
        <v/>
      </c>
      <c r="V87" s="162" t="str">
        <f t="shared" si="6"/>
        <v/>
      </c>
      <c r="W87" s="162" t="str">
        <f t="shared" si="9"/>
        <v/>
      </c>
      <c r="Y87" s="122"/>
      <c r="Z87" s="139"/>
      <c r="AA87" s="124"/>
      <c r="AB87" s="124"/>
      <c r="AC87" s="124"/>
      <c r="AD87" s="124"/>
      <c r="AE87" s="124"/>
      <c r="AF87" s="124"/>
      <c r="AG87" s="124"/>
      <c r="AH87" s="124"/>
      <c r="AI87" s="124"/>
      <c r="AJ87" s="124"/>
      <c r="AK87" s="124"/>
      <c r="AL87" s="124"/>
      <c r="AM87" s="124"/>
      <c r="AN87" s="141"/>
      <c r="AO87" s="122"/>
      <c r="AP87" s="122"/>
      <c r="AQ87" s="122"/>
      <c r="AR87" s="47" t="str">
        <f t="shared" si="10"/>
        <v/>
      </c>
      <c r="AS87" s="162" t="str">
        <f t="shared" si="7"/>
        <v/>
      </c>
      <c r="AT87" s="162" t="str">
        <f t="shared" si="11"/>
        <v/>
      </c>
    </row>
    <row r="88" spans="2:46" x14ac:dyDescent="0.35">
      <c r="B88" s="122"/>
      <c r="C88" s="139"/>
      <c r="D88" s="124"/>
      <c r="E88" s="124"/>
      <c r="F88" s="124"/>
      <c r="G88" s="124"/>
      <c r="H88" s="124"/>
      <c r="I88" s="124"/>
      <c r="J88" s="124"/>
      <c r="K88" s="124"/>
      <c r="L88" s="124"/>
      <c r="M88" s="124"/>
      <c r="N88" s="124"/>
      <c r="O88" s="124"/>
      <c r="P88" s="124"/>
      <c r="Q88" s="141"/>
      <c r="R88" s="122"/>
      <c r="S88" s="122"/>
      <c r="T88" s="122"/>
      <c r="U88" s="47" t="str">
        <f t="shared" si="8"/>
        <v/>
      </c>
      <c r="V88" s="162" t="str">
        <f t="shared" si="6"/>
        <v/>
      </c>
      <c r="W88" s="162" t="str">
        <f t="shared" si="9"/>
        <v/>
      </c>
      <c r="Y88" s="122"/>
      <c r="Z88" s="139"/>
      <c r="AA88" s="124"/>
      <c r="AB88" s="124"/>
      <c r="AC88" s="124"/>
      <c r="AD88" s="124"/>
      <c r="AE88" s="124"/>
      <c r="AF88" s="124"/>
      <c r="AG88" s="124"/>
      <c r="AH88" s="124"/>
      <c r="AI88" s="124"/>
      <c r="AJ88" s="124"/>
      <c r="AK88" s="124"/>
      <c r="AL88" s="124"/>
      <c r="AM88" s="124"/>
      <c r="AN88" s="141"/>
      <c r="AO88" s="122"/>
      <c r="AP88" s="122"/>
      <c r="AQ88" s="122"/>
      <c r="AR88" s="47" t="str">
        <f t="shared" si="10"/>
        <v/>
      </c>
      <c r="AS88" s="162" t="str">
        <f t="shared" si="7"/>
        <v/>
      </c>
      <c r="AT88" s="162" t="str">
        <f t="shared" si="11"/>
        <v/>
      </c>
    </row>
    <row r="89" spans="2:46" x14ac:dyDescent="0.35">
      <c r="B89" s="122"/>
      <c r="C89" s="139"/>
      <c r="D89" s="124"/>
      <c r="E89" s="124"/>
      <c r="F89" s="124"/>
      <c r="G89" s="124"/>
      <c r="H89" s="124"/>
      <c r="I89" s="124"/>
      <c r="J89" s="124"/>
      <c r="K89" s="124"/>
      <c r="L89" s="124"/>
      <c r="M89" s="124"/>
      <c r="N89" s="124"/>
      <c r="O89" s="124"/>
      <c r="P89" s="124"/>
      <c r="Q89" s="141"/>
      <c r="R89" s="122"/>
      <c r="S89" s="122"/>
      <c r="T89" s="122"/>
      <c r="U89" s="47" t="str">
        <f t="shared" si="8"/>
        <v/>
      </c>
      <c r="V89" s="162" t="str">
        <f t="shared" si="6"/>
        <v/>
      </c>
      <c r="W89" s="162" t="str">
        <f t="shared" si="9"/>
        <v/>
      </c>
      <c r="Y89" s="122"/>
      <c r="Z89" s="139"/>
      <c r="AA89" s="124"/>
      <c r="AB89" s="124"/>
      <c r="AC89" s="124"/>
      <c r="AD89" s="124"/>
      <c r="AE89" s="124"/>
      <c r="AF89" s="124"/>
      <c r="AG89" s="124"/>
      <c r="AH89" s="124"/>
      <c r="AI89" s="124"/>
      <c r="AJ89" s="124"/>
      <c r="AK89" s="124"/>
      <c r="AL89" s="124"/>
      <c r="AM89" s="124"/>
      <c r="AN89" s="141"/>
      <c r="AO89" s="122"/>
      <c r="AP89" s="122"/>
      <c r="AQ89" s="122"/>
      <c r="AR89" s="47" t="str">
        <f t="shared" si="10"/>
        <v/>
      </c>
      <c r="AS89" s="162" t="str">
        <f t="shared" si="7"/>
        <v/>
      </c>
      <c r="AT89" s="162" t="str">
        <f t="shared" si="11"/>
        <v/>
      </c>
    </row>
    <row r="90" spans="2:46" x14ac:dyDescent="0.35">
      <c r="B90" s="122"/>
      <c r="C90" s="139"/>
      <c r="D90" s="124"/>
      <c r="E90" s="124"/>
      <c r="F90" s="124"/>
      <c r="G90" s="124"/>
      <c r="H90" s="124"/>
      <c r="I90" s="124"/>
      <c r="J90" s="124"/>
      <c r="K90" s="124"/>
      <c r="L90" s="124"/>
      <c r="M90" s="124"/>
      <c r="N90" s="124"/>
      <c r="O90" s="124"/>
      <c r="P90" s="124"/>
      <c r="Q90" s="141"/>
      <c r="R90" s="122"/>
      <c r="S90" s="122"/>
      <c r="T90" s="122"/>
      <c r="U90" s="47" t="str">
        <f t="shared" si="8"/>
        <v/>
      </c>
      <c r="V90" s="162" t="str">
        <f t="shared" si="6"/>
        <v/>
      </c>
      <c r="W90" s="162" t="str">
        <f t="shared" si="9"/>
        <v/>
      </c>
      <c r="Y90" s="122"/>
      <c r="Z90" s="139"/>
      <c r="AA90" s="124"/>
      <c r="AB90" s="124"/>
      <c r="AC90" s="124"/>
      <c r="AD90" s="124"/>
      <c r="AE90" s="124"/>
      <c r="AF90" s="124"/>
      <c r="AG90" s="124"/>
      <c r="AH90" s="124"/>
      <c r="AI90" s="124"/>
      <c r="AJ90" s="124"/>
      <c r="AK90" s="124"/>
      <c r="AL90" s="124"/>
      <c r="AM90" s="124"/>
      <c r="AN90" s="141"/>
      <c r="AO90" s="122"/>
      <c r="AP90" s="122"/>
      <c r="AQ90" s="122"/>
      <c r="AR90" s="47" t="str">
        <f t="shared" si="10"/>
        <v/>
      </c>
      <c r="AS90" s="162" t="str">
        <f t="shared" si="7"/>
        <v/>
      </c>
      <c r="AT90" s="162" t="str">
        <f t="shared" si="11"/>
        <v/>
      </c>
    </row>
    <row r="91" spans="2:46" x14ac:dyDescent="0.35">
      <c r="B91" s="122"/>
      <c r="C91" s="139"/>
      <c r="D91" s="124"/>
      <c r="E91" s="124"/>
      <c r="F91" s="124"/>
      <c r="G91" s="124"/>
      <c r="H91" s="124"/>
      <c r="I91" s="124"/>
      <c r="J91" s="124"/>
      <c r="K91" s="124"/>
      <c r="L91" s="124"/>
      <c r="M91" s="124"/>
      <c r="N91" s="124"/>
      <c r="O91" s="124"/>
      <c r="P91" s="124"/>
      <c r="Q91" s="141"/>
      <c r="R91" s="122"/>
      <c r="S91" s="122"/>
      <c r="T91" s="122"/>
      <c r="U91" s="47" t="str">
        <f t="shared" si="8"/>
        <v/>
      </c>
      <c r="V91" s="162" t="str">
        <f t="shared" si="6"/>
        <v/>
      </c>
      <c r="W91" s="162" t="str">
        <f t="shared" si="9"/>
        <v/>
      </c>
      <c r="Y91" s="122"/>
      <c r="Z91" s="139"/>
      <c r="AA91" s="124"/>
      <c r="AB91" s="124"/>
      <c r="AC91" s="124"/>
      <c r="AD91" s="124"/>
      <c r="AE91" s="124"/>
      <c r="AF91" s="124"/>
      <c r="AG91" s="124"/>
      <c r="AH91" s="124"/>
      <c r="AI91" s="124"/>
      <c r="AJ91" s="124"/>
      <c r="AK91" s="124"/>
      <c r="AL91" s="124"/>
      <c r="AM91" s="124"/>
      <c r="AN91" s="141"/>
      <c r="AO91" s="122"/>
      <c r="AP91" s="122"/>
      <c r="AQ91" s="122"/>
      <c r="AR91" s="47" t="str">
        <f t="shared" si="10"/>
        <v/>
      </c>
      <c r="AS91" s="162" t="str">
        <f t="shared" si="7"/>
        <v/>
      </c>
      <c r="AT91" s="162" t="str">
        <f t="shared" si="11"/>
        <v/>
      </c>
    </row>
    <row r="92" spans="2:46" x14ac:dyDescent="0.35">
      <c r="B92" s="122"/>
      <c r="C92" s="139"/>
      <c r="D92" s="124"/>
      <c r="E92" s="124"/>
      <c r="F92" s="124"/>
      <c r="G92" s="124"/>
      <c r="H92" s="124"/>
      <c r="I92" s="124"/>
      <c r="J92" s="124"/>
      <c r="K92" s="124"/>
      <c r="L92" s="124"/>
      <c r="M92" s="124"/>
      <c r="N92" s="124"/>
      <c r="O92" s="124"/>
      <c r="P92" s="124"/>
      <c r="Q92" s="141"/>
      <c r="R92" s="122"/>
      <c r="S92" s="122"/>
      <c r="T92" s="122"/>
      <c r="U92" s="47" t="str">
        <f t="shared" si="8"/>
        <v/>
      </c>
      <c r="V92" s="162" t="str">
        <f t="shared" si="6"/>
        <v/>
      </c>
      <c r="W92" s="162" t="str">
        <f t="shared" si="9"/>
        <v/>
      </c>
      <c r="Y92" s="122"/>
      <c r="Z92" s="139"/>
      <c r="AA92" s="124"/>
      <c r="AB92" s="124"/>
      <c r="AC92" s="124"/>
      <c r="AD92" s="124"/>
      <c r="AE92" s="124"/>
      <c r="AF92" s="124"/>
      <c r="AG92" s="124"/>
      <c r="AH92" s="124"/>
      <c r="AI92" s="124"/>
      <c r="AJ92" s="124"/>
      <c r="AK92" s="124"/>
      <c r="AL92" s="124"/>
      <c r="AM92" s="124"/>
      <c r="AN92" s="141"/>
      <c r="AO92" s="122"/>
      <c r="AP92" s="122"/>
      <c r="AQ92" s="122"/>
      <c r="AR92" s="47" t="str">
        <f t="shared" si="10"/>
        <v/>
      </c>
      <c r="AS92" s="162" t="str">
        <f t="shared" si="7"/>
        <v/>
      </c>
      <c r="AT92" s="162" t="str">
        <f t="shared" si="11"/>
        <v/>
      </c>
    </row>
    <row r="93" spans="2:46" x14ac:dyDescent="0.35">
      <c r="B93" s="122"/>
      <c r="C93" s="139"/>
      <c r="D93" s="124"/>
      <c r="E93" s="124"/>
      <c r="F93" s="124"/>
      <c r="G93" s="124"/>
      <c r="H93" s="124"/>
      <c r="I93" s="124"/>
      <c r="J93" s="124"/>
      <c r="K93" s="124"/>
      <c r="L93" s="124"/>
      <c r="M93" s="124"/>
      <c r="N93" s="124"/>
      <c r="O93" s="124"/>
      <c r="P93" s="124"/>
      <c r="Q93" s="141"/>
      <c r="R93" s="122"/>
      <c r="S93" s="122"/>
      <c r="T93" s="122"/>
      <c r="U93" s="47" t="str">
        <f t="shared" si="8"/>
        <v/>
      </c>
      <c r="V93" s="162" t="str">
        <f t="shared" si="6"/>
        <v/>
      </c>
      <c r="W93" s="162" t="str">
        <f t="shared" si="9"/>
        <v/>
      </c>
      <c r="Y93" s="122"/>
      <c r="Z93" s="139"/>
      <c r="AA93" s="124"/>
      <c r="AB93" s="124"/>
      <c r="AC93" s="124"/>
      <c r="AD93" s="124"/>
      <c r="AE93" s="124"/>
      <c r="AF93" s="124"/>
      <c r="AG93" s="124"/>
      <c r="AH93" s="124"/>
      <c r="AI93" s="124"/>
      <c r="AJ93" s="124"/>
      <c r="AK93" s="124"/>
      <c r="AL93" s="124"/>
      <c r="AM93" s="124"/>
      <c r="AN93" s="141"/>
      <c r="AO93" s="122"/>
      <c r="AP93" s="122"/>
      <c r="AQ93" s="122"/>
      <c r="AR93" s="47" t="str">
        <f t="shared" si="10"/>
        <v/>
      </c>
      <c r="AS93" s="162" t="str">
        <f t="shared" si="7"/>
        <v/>
      </c>
      <c r="AT93" s="162" t="str">
        <f t="shared" si="11"/>
        <v/>
      </c>
    </row>
    <row r="94" spans="2:46" x14ac:dyDescent="0.35">
      <c r="B94" s="122"/>
      <c r="C94" s="139"/>
      <c r="D94" s="124"/>
      <c r="E94" s="124"/>
      <c r="F94" s="124"/>
      <c r="G94" s="124"/>
      <c r="H94" s="124"/>
      <c r="I94" s="124"/>
      <c r="J94" s="124"/>
      <c r="K94" s="124"/>
      <c r="L94" s="124"/>
      <c r="M94" s="124"/>
      <c r="N94" s="124"/>
      <c r="O94" s="124"/>
      <c r="P94" s="124"/>
      <c r="Q94" s="141"/>
      <c r="R94" s="122"/>
      <c r="S94" s="122"/>
      <c r="T94" s="122"/>
      <c r="U94" s="47" t="str">
        <f t="shared" si="8"/>
        <v/>
      </c>
      <c r="V94" s="162" t="str">
        <f t="shared" si="6"/>
        <v/>
      </c>
      <c r="W94" s="162" t="str">
        <f t="shared" si="9"/>
        <v/>
      </c>
      <c r="Y94" s="122"/>
      <c r="Z94" s="139"/>
      <c r="AA94" s="124"/>
      <c r="AB94" s="124"/>
      <c r="AC94" s="124"/>
      <c r="AD94" s="124"/>
      <c r="AE94" s="124"/>
      <c r="AF94" s="124"/>
      <c r="AG94" s="124"/>
      <c r="AH94" s="124"/>
      <c r="AI94" s="124"/>
      <c r="AJ94" s="124"/>
      <c r="AK94" s="124"/>
      <c r="AL94" s="124"/>
      <c r="AM94" s="124"/>
      <c r="AN94" s="141"/>
      <c r="AO94" s="122"/>
      <c r="AP94" s="122"/>
      <c r="AQ94" s="122"/>
      <c r="AR94" s="47" t="str">
        <f t="shared" si="10"/>
        <v/>
      </c>
      <c r="AS94" s="162" t="str">
        <f t="shared" si="7"/>
        <v/>
      </c>
      <c r="AT94" s="162" t="str">
        <f t="shared" si="11"/>
        <v/>
      </c>
    </row>
    <row r="95" spans="2:46" x14ac:dyDescent="0.35">
      <c r="B95" s="122"/>
      <c r="C95" s="139"/>
      <c r="D95" s="124"/>
      <c r="E95" s="124"/>
      <c r="F95" s="124"/>
      <c r="G95" s="124"/>
      <c r="H95" s="124"/>
      <c r="I95" s="124"/>
      <c r="J95" s="124"/>
      <c r="K95" s="124"/>
      <c r="L95" s="124"/>
      <c r="M95" s="124"/>
      <c r="N95" s="124"/>
      <c r="O95" s="124"/>
      <c r="P95" s="124"/>
      <c r="Q95" s="141"/>
      <c r="R95" s="122"/>
      <c r="S95" s="122"/>
      <c r="T95" s="122"/>
      <c r="U95" s="47" t="str">
        <f t="shared" si="8"/>
        <v/>
      </c>
      <c r="V95" s="162" t="str">
        <f t="shared" si="6"/>
        <v/>
      </c>
      <c r="W95" s="162" t="str">
        <f t="shared" si="9"/>
        <v/>
      </c>
      <c r="Y95" s="122"/>
      <c r="Z95" s="139"/>
      <c r="AA95" s="124"/>
      <c r="AB95" s="124"/>
      <c r="AC95" s="124"/>
      <c r="AD95" s="124"/>
      <c r="AE95" s="124"/>
      <c r="AF95" s="124"/>
      <c r="AG95" s="124"/>
      <c r="AH95" s="124"/>
      <c r="AI95" s="124"/>
      <c r="AJ95" s="124"/>
      <c r="AK95" s="124"/>
      <c r="AL95" s="124"/>
      <c r="AM95" s="124"/>
      <c r="AN95" s="141"/>
      <c r="AO95" s="122"/>
      <c r="AP95" s="122"/>
      <c r="AQ95" s="122"/>
      <c r="AR95" s="47" t="str">
        <f t="shared" si="10"/>
        <v/>
      </c>
      <c r="AS95" s="162" t="str">
        <f t="shared" si="7"/>
        <v/>
      </c>
      <c r="AT95" s="162" t="str">
        <f t="shared" si="11"/>
        <v/>
      </c>
    </row>
    <row r="96" spans="2:46" x14ac:dyDescent="0.35">
      <c r="B96" s="122"/>
      <c r="C96" s="139"/>
      <c r="D96" s="124"/>
      <c r="E96" s="124"/>
      <c r="F96" s="124"/>
      <c r="G96" s="124"/>
      <c r="H96" s="124"/>
      <c r="I96" s="124"/>
      <c r="J96" s="124"/>
      <c r="K96" s="124"/>
      <c r="L96" s="124"/>
      <c r="M96" s="124"/>
      <c r="N96" s="124"/>
      <c r="O96" s="124"/>
      <c r="P96" s="124"/>
      <c r="Q96" s="141"/>
      <c r="R96" s="122"/>
      <c r="S96" s="122"/>
      <c r="T96" s="122"/>
      <c r="U96" s="47" t="str">
        <f t="shared" si="8"/>
        <v/>
      </c>
      <c r="V96" s="162" t="str">
        <f t="shared" si="6"/>
        <v/>
      </c>
      <c r="W96" s="162" t="str">
        <f t="shared" si="9"/>
        <v/>
      </c>
      <c r="Y96" s="122"/>
      <c r="Z96" s="139"/>
      <c r="AA96" s="124"/>
      <c r="AB96" s="124"/>
      <c r="AC96" s="124"/>
      <c r="AD96" s="124"/>
      <c r="AE96" s="124"/>
      <c r="AF96" s="124"/>
      <c r="AG96" s="124"/>
      <c r="AH96" s="124"/>
      <c r="AI96" s="124"/>
      <c r="AJ96" s="124"/>
      <c r="AK96" s="124"/>
      <c r="AL96" s="124"/>
      <c r="AM96" s="124"/>
      <c r="AN96" s="141"/>
      <c r="AO96" s="122"/>
      <c r="AP96" s="122"/>
      <c r="AQ96" s="122"/>
      <c r="AR96" s="47" t="str">
        <f t="shared" si="10"/>
        <v/>
      </c>
      <c r="AS96" s="162" t="str">
        <f t="shared" si="7"/>
        <v/>
      </c>
      <c r="AT96" s="162" t="str">
        <f t="shared" si="11"/>
        <v/>
      </c>
    </row>
    <row r="97" spans="2:46" x14ac:dyDescent="0.35">
      <c r="B97" s="122"/>
      <c r="C97" s="139"/>
      <c r="D97" s="124"/>
      <c r="E97" s="124"/>
      <c r="F97" s="124"/>
      <c r="G97" s="124"/>
      <c r="H97" s="124"/>
      <c r="I97" s="124"/>
      <c r="J97" s="124"/>
      <c r="K97" s="124"/>
      <c r="L97" s="124"/>
      <c r="M97" s="124"/>
      <c r="N97" s="124"/>
      <c r="O97" s="124"/>
      <c r="P97" s="124"/>
      <c r="Q97" s="141"/>
      <c r="R97" s="122"/>
      <c r="S97" s="122"/>
      <c r="T97" s="122"/>
      <c r="U97" s="47" t="str">
        <f t="shared" si="8"/>
        <v/>
      </c>
      <c r="V97" s="162" t="str">
        <f t="shared" si="6"/>
        <v/>
      </c>
      <c r="W97" s="162" t="str">
        <f t="shared" si="9"/>
        <v/>
      </c>
      <c r="Y97" s="122"/>
      <c r="Z97" s="139"/>
      <c r="AA97" s="124"/>
      <c r="AB97" s="124"/>
      <c r="AC97" s="124"/>
      <c r="AD97" s="124"/>
      <c r="AE97" s="124"/>
      <c r="AF97" s="124"/>
      <c r="AG97" s="124"/>
      <c r="AH97" s="124"/>
      <c r="AI97" s="124"/>
      <c r="AJ97" s="124"/>
      <c r="AK97" s="124"/>
      <c r="AL97" s="124"/>
      <c r="AM97" s="124"/>
      <c r="AN97" s="141"/>
      <c r="AO97" s="122"/>
      <c r="AP97" s="122"/>
      <c r="AQ97" s="122"/>
      <c r="AR97" s="47" t="str">
        <f t="shared" si="10"/>
        <v/>
      </c>
      <c r="AS97" s="162" t="str">
        <f t="shared" si="7"/>
        <v/>
      </c>
      <c r="AT97" s="162" t="str">
        <f t="shared" si="11"/>
        <v/>
      </c>
    </row>
    <row r="98" spans="2:46" x14ac:dyDescent="0.35">
      <c r="B98" s="122"/>
      <c r="C98" s="139"/>
      <c r="D98" s="124"/>
      <c r="E98" s="124"/>
      <c r="F98" s="124"/>
      <c r="G98" s="124"/>
      <c r="H98" s="124"/>
      <c r="I98" s="124"/>
      <c r="J98" s="124"/>
      <c r="K98" s="124"/>
      <c r="L98" s="124"/>
      <c r="M98" s="124"/>
      <c r="N98" s="124"/>
      <c r="O98" s="124"/>
      <c r="P98" s="124"/>
      <c r="Q98" s="141"/>
      <c r="R98" s="122"/>
      <c r="S98" s="122"/>
      <c r="T98" s="122"/>
      <c r="U98" s="47" t="str">
        <f t="shared" si="8"/>
        <v/>
      </c>
      <c r="V98" s="162" t="str">
        <f t="shared" si="6"/>
        <v/>
      </c>
      <c r="W98" s="162" t="str">
        <f t="shared" si="9"/>
        <v/>
      </c>
      <c r="Y98" s="122"/>
      <c r="Z98" s="139"/>
      <c r="AA98" s="124"/>
      <c r="AB98" s="124"/>
      <c r="AC98" s="124"/>
      <c r="AD98" s="124"/>
      <c r="AE98" s="124"/>
      <c r="AF98" s="124"/>
      <c r="AG98" s="124"/>
      <c r="AH98" s="124"/>
      <c r="AI98" s="124"/>
      <c r="AJ98" s="124"/>
      <c r="AK98" s="124"/>
      <c r="AL98" s="124"/>
      <c r="AM98" s="124"/>
      <c r="AN98" s="141"/>
      <c r="AO98" s="122"/>
      <c r="AP98" s="122"/>
      <c r="AQ98" s="122"/>
      <c r="AR98" s="47" t="str">
        <f t="shared" si="10"/>
        <v/>
      </c>
      <c r="AS98" s="162" t="str">
        <f t="shared" si="7"/>
        <v/>
      </c>
      <c r="AT98" s="162" t="str">
        <f t="shared" si="11"/>
        <v/>
      </c>
    </row>
    <row r="99" spans="2:46" x14ac:dyDescent="0.35">
      <c r="B99" s="122"/>
      <c r="C99" s="139"/>
      <c r="D99" s="124"/>
      <c r="E99" s="124"/>
      <c r="F99" s="124"/>
      <c r="G99" s="124"/>
      <c r="H99" s="124"/>
      <c r="I99" s="124"/>
      <c r="J99" s="124"/>
      <c r="K99" s="124"/>
      <c r="L99" s="124"/>
      <c r="M99" s="124"/>
      <c r="N99" s="124"/>
      <c r="O99" s="124"/>
      <c r="P99" s="124"/>
      <c r="Q99" s="141"/>
      <c r="R99" s="122"/>
      <c r="S99" s="122"/>
      <c r="T99" s="122"/>
      <c r="U99" s="47" t="str">
        <f t="shared" si="8"/>
        <v/>
      </c>
      <c r="V99" s="162" t="str">
        <f t="shared" si="6"/>
        <v/>
      </c>
      <c r="W99" s="162" t="str">
        <f t="shared" si="9"/>
        <v/>
      </c>
      <c r="Y99" s="122"/>
      <c r="Z99" s="139"/>
      <c r="AA99" s="124"/>
      <c r="AB99" s="124"/>
      <c r="AC99" s="124"/>
      <c r="AD99" s="124"/>
      <c r="AE99" s="124"/>
      <c r="AF99" s="124"/>
      <c r="AG99" s="124"/>
      <c r="AH99" s="124"/>
      <c r="AI99" s="124"/>
      <c r="AJ99" s="124"/>
      <c r="AK99" s="124"/>
      <c r="AL99" s="124"/>
      <c r="AM99" s="124"/>
      <c r="AN99" s="141"/>
      <c r="AO99" s="122"/>
      <c r="AP99" s="122"/>
      <c r="AQ99" s="122"/>
      <c r="AR99" s="47" t="str">
        <f t="shared" si="10"/>
        <v/>
      </c>
      <c r="AS99" s="162" t="str">
        <f t="shared" si="7"/>
        <v/>
      </c>
      <c r="AT99" s="162" t="str">
        <f t="shared" si="11"/>
        <v/>
      </c>
    </row>
    <row r="100" spans="2:46" x14ac:dyDescent="0.35">
      <c r="B100" s="122"/>
      <c r="C100" s="139"/>
      <c r="D100" s="124"/>
      <c r="E100" s="124"/>
      <c r="F100" s="124"/>
      <c r="G100" s="124"/>
      <c r="H100" s="124"/>
      <c r="I100" s="124"/>
      <c r="J100" s="124"/>
      <c r="K100" s="124"/>
      <c r="L100" s="124"/>
      <c r="M100" s="124"/>
      <c r="N100" s="124"/>
      <c r="O100" s="124"/>
      <c r="P100" s="124"/>
      <c r="Q100" s="141"/>
      <c r="R100" s="122"/>
      <c r="S100" s="122"/>
      <c r="T100" s="122"/>
      <c r="U100" s="47" t="str">
        <f t="shared" si="8"/>
        <v/>
      </c>
      <c r="V100" s="162" t="str">
        <f t="shared" si="6"/>
        <v/>
      </c>
      <c r="W100" s="162" t="str">
        <f t="shared" si="9"/>
        <v/>
      </c>
      <c r="Y100" s="122"/>
      <c r="Z100" s="139"/>
      <c r="AA100" s="124"/>
      <c r="AB100" s="124"/>
      <c r="AC100" s="124"/>
      <c r="AD100" s="124"/>
      <c r="AE100" s="124"/>
      <c r="AF100" s="124"/>
      <c r="AG100" s="124"/>
      <c r="AH100" s="124"/>
      <c r="AI100" s="124"/>
      <c r="AJ100" s="124"/>
      <c r="AK100" s="124"/>
      <c r="AL100" s="124"/>
      <c r="AM100" s="124"/>
      <c r="AN100" s="141"/>
      <c r="AO100" s="122"/>
      <c r="AP100" s="122"/>
      <c r="AQ100" s="122"/>
      <c r="AR100" s="47" t="str">
        <f t="shared" si="10"/>
        <v/>
      </c>
      <c r="AS100" s="162" t="str">
        <f t="shared" si="7"/>
        <v/>
      </c>
      <c r="AT100" s="162" t="str">
        <f t="shared" si="11"/>
        <v/>
      </c>
    </row>
    <row r="101" spans="2:46" x14ac:dyDescent="0.35">
      <c r="B101" s="122"/>
      <c r="C101" s="139"/>
      <c r="D101" s="124"/>
      <c r="E101" s="124"/>
      <c r="F101" s="124"/>
      <c r="G101" s="124"/>
      <c r="H101" s="124"/>
      <c r="I101" s="124"/>
      <c r="J101" s="124"/>
      <c r="K101" s="124"/>
      <c r="L101" s="124"/>
      <c r="M101" s="124"/>
      <c r="N101" s="124"/>
      <c r="O101" s="124"/>
      <c r="P101" s="124"/>
      <c r="Q101" s="141"/>
      <c r="R101" s="122"/>
      <c r="S101" s="122"/>
      <c r="T101" s="122"/>
      <c r="U101" s="47" t="str">
        <f t="shared" si="8"/>
        <v/>
      </c>
      <c r="V101" s="162" t="str">
        <f t="shared" si="6"/>
        <v/>
      </c>
      <c r="W101" s="162" t="str">
        <f t="shared" si="9"/>
        <v/>
      </c>
      <c r="Y101" s="122"/>
      <c r="Z101" s="139"/>
      <c r="AA101" s="124"/>
      <c r="AB101" s="124"/>
      <c r="AC101" s="124"/>
      <c r="AD101" s="124"/>
      <c r="AE101" s="124"/>
      <c r="AF101" s="124"/>
      <c r="AG101" s="124"/>
      <c r="AH101" s="124"/>
      <c r="AI101" s="124"/>
      <c r="AJ101" s="124"/>
      <c r="AK101" s="124"/>
      <c r="AL101" s="124"/>
      <c r="AM101" s="124"/>
      <c r="AN101" s="141"/>
      <c r="AO101" s="122"/>
      <c r="AP101" s="122"/>
      <c r="AQ101" s="122"/>
      <c r="AR101" s="47" t="str">
        <f t="shared" si="10"/>
        <v/>
      </c>
      <c r="AS101" s="162" t="str">
        <f t="shared" si="7"/>
        <v/>
      </c>
      <c r="AT101" s="162" t="str">
        <f t="shared" si="11"/>
        <v/>
      </c>
    </row>
    <row r="102" spans="2:46" x14ac:dyDescent="0.35">
      <c r="B102" s="122"/>
      <c r="C102" s="139"/>
      <c r="D102" s="124"/>
      <c r="E102" s="124"/>
      <c r="F102" s="124"/>
      <c r="G102" s="124"/>
      <c r="H102" s="124"/>
      <c r="I102" s="124"/>
      <c r="J102" s="124"/>
      <c r="K102" s="124"/>
      <c r="L102" s="124"/>
      <c r="M102" s="124"/>
      <c r="N102" s="124"/>
      <c r="O102" s="124"/>
      <c r="P102" s="124"/>
      <c r="Q102" s="141"/>
      <c r="R102" s="122"/>
      <c r="S102" s="122"/>
      <c r="T102" s="122"/>
      <c r="U102" s="47" t="str">
        <f t="shared" si="8"/>
        <v/>
      </c>
      <c r="V102" s="162" t="str">
        <f t="shared" si="6"/>
        <v/>
      </c>
      <c r="W102" s="162" t="str">
        <f t="shared" si="9"/>
        <v/>
      </c>
      <c r="Y102" s="122"/>
      <c r="Z102" s="139"/>
      <c r="AA102" s="124"/>
      <c r="AB102" s="124"/>
      <c r="AC102" s="124"/>
      <c r="AD102" s="124"/>
      <c r="AE102" s="124"/>
      <c r="AF102" s="124"/>
      <c r="AG102" s="124"/>
      <c r="AH102" s="124"/>
      <c r="AI102" s="124"/>
      <c r="AJ102" s="124"/>
      <c r="AK102" s="124"/>
      <c r="AL102" s="124"/>
      <c r="AM102" s="124"/>
      <c r="AN102" s="141"/>
      <c r="AO102" s="122"/>
      <c r="AP102" s="122"/>
      <c r="AQ102" s="122"/>
      <c r="AR102" s="47" t="str">
        <f t="shared" si="10"/>
        <v/>
      </c>
      <c r="AS102" s="162" t="str">
        <f t="shared" si="7"/>
        <v/>
      </c>
      <c r="AT102" s="162" t="str">
        <f t="shared" si="11"/>
        <v/>
      </c>
    </row>
    <row r="103" spans="2:46" x14ac:dyDescent="0.35">
      <c r="B103" s="122"/>
      <c r="C103" s="139"/>
      <c r="D103" s="124"/>
      <c r="E103" s="124"/>
      <c r="F103" s="124"/>
      <c r="G103" s="124"/>
      <c r="H103" s="124"/>
      <c r="I103" s="124"/>
      <c r="J103" s="124"/>
      <c r="K103" s="124"/>
      <c r="L103" s="124"/>
      <c r="M103" s="124"/>
      <c r="N103" s="124"/>
      <c r="O103" s="124"/>
      <c r="P103" s="124"/>
      <c r="Q103" s="141"/>
      <c r="R103" s="122"/>
      <c r="S103" s="122"/>
      <c r="T103" s="122"/>
      <c r="U103" s="47" t="str">
        <f t="shared" si="8"/>
        <v/>
      </c>
      <c r="V103" s="162" t="str">
        <f t="shared" si="6"/>
        <v/>
      </c>
      <c r="W103" s="162" t="str">
        <f t="shared" si="9"/>
        <v/>
      </c>
      <c r="Y103" s="122"/>
      <c r="Z103" s="139"/>
      <c r="AA103" s="124"/>
      <c r="AB103" s="124"/>
      <c r="AC103" s="124"/>
      <c r="AD103" s="124"/>
      <c r="AE103" s="124"/>
      <c r="AF103" s="124"/>
      <c r="AG103" s="124"/>
      <c r="AH103" s="124"/>
      <c r="AI103" s="124"/>
      <c r="AJ103" s="124"/>
      <c r="AK103" s="124"/>
      <c r="AL103" s="124"/>
      <c r="AM103" s="124"/>
      <c r="AN103" s="141"/>
      <c r="AO103" s="122"/>
      <c r="AP103" s="122"/>
      <c r="AQ103" s="122"/>
      <c r="AR103" s="47" t="str">
        <f t="shared" si="10"/>
        <v/>
      </c>
      <c r="AS103" s="162" t="str">
        <f t="shared" si="7"/>
        <v/>
      </c>
      <c r="AT103" s="162" t="str">
        <f t="shared" si="11"/>
        <v/>
      </c>
    </row>
    <row r="104" spans="2:46" x14ac:dyDescent="0.35">
      <c r="B104" s="122"/>
      <c r="C104" s="139"/>
      <c r="D104" s="124"/>
      <c r="E104" s="124"/>
      <c r="F104" s="124"/>
      <c r="G104" s="124"/>
      <c r="H104" s="124"/>
      <c r="I104" s="124"/>
      <c r="J104" s="124"/>
      <c r="K104" s="124"/>
      <c r="L104" s="124"/>
      <c r="M104" s="124"/>
      <c r="N104" s="124"/>
      <c r="O104" s="124"/>
      <c r="P104" s="124"/>
      <c r="Q104" s="141"/>
      <c r="R104" s="122"/>
      <c r="S104" s="122"/>
      <c r="T104" s="122"/>
      <c r="U104" s="47" t="str">
        <f t="shared" si="8"/>
        <v/>
      </c>
      <c r="V104" s="162" t="str">
        <f t="shared" si="6"/>
        <v/>
      </c>
      <c r="W104" s="162" t="str">
        <f t="shared" si="9"/>
        <v/>
      </c>
      <c r="Y104" s="122"/>
      <c r="Z104" s="139"/>
      <c r="AA104" s="124"/>
      <c r="AB104" s="124"/>
      <c r="AC104" s="124"/>
      <c r="AD104" s="124"/>
      <c r="AE104" s="124"/>
      <c r="AF104" s="124"/>
      <c r="AG104" s="124"/>
      <c r="AH104" s="124"/>
      <c r="AI104" s="124"/>
      <c r="AJ104" s="124"/>
      <c r="AK104" s="124"/>
      <c r="AL104" s="124"/>
      <c r="AM104" s="124"/>
      <c r="AN104" s="141"/>
      <c r="AO104" s="122"/>
      <c r="AP104" s="122"/>
      <c r="AQ104" s="122"/>
      <c r="AR104" s="47" t="str">
        <f t="shared" si="10"/>
        <v/>
      </c>
      <c r="AS104" s="162" t="str">
        <f t="shared" si="7"/>
        <v/>
      </c>
      <c r="AT104" s="162" t="str">
        <f t="shared" si="11"/>
        <v/>
      </c>
    </row>
    <row r="105" spans="2:46" x14ac:dyDescent="0.35">
      <c r="B105" s="122"/>
      <c r="C105" s="139"/>
      <c r="D105" s="124"/>
      <c r="E105" s="124"/>
      <c r="F105" s="124"/>
      <c r="G105" s="124"/>
      <c r="H105" s="124"/>
      <c r="I105" s="124"/>
      <c r="J105" s="124"/>
      <c r="K105" s="124"/>
      <c r="L105" s="124"/>
      <c r="M105" s="124"/>
      <c r="N105" s="124"/>
      <c r="O105" s="124"/>
      <c r="P105" s="124"/>
      <c r="Q105" s="141"/>
      <c r="R105" s="122"/>
      <c r="S105" s="122"/>
      <c r="T105" s="122"/>
      <c r="U105" s="47" t="str">
        <f t="shared" si="8"/>
        <v/>
      </c>
      <c r="V105" s="162" t="str">
        <f t="shared" si="6"/>
        <v/>
      </c>
      <c r="W105" s="162" t="str">
        <f t="shared" si="9"/>
        <v/>
      </c>
      <c r="Y105" s="122"/>
      <c r="Z105" s="139"/>
      <c r="AA105" s="124"/>
      <c r="AB105" s="124"/>
      <c r="AC105" s="124"/>
      <c r="AD105" s="124"/>
      <c r="AE105" s="124"/>
      <c r="AF105" s="124"/>
      <c r="AG105" s="124"/>
      <c r="AH105" s="124"/>
      <c r="AI105" s="124"/>
      <c r="AJ105" s="124"/>
      <c r="AK105" s="124"/>
      <c r="AL105" s="124"/>
      <c r="AM105" s="124"/>
      <c r="AN105" s="141"/>
      <c r="AO105" s="122"/>
      <c r="AP105" s="122"/>
      <c r="AQ105" s="122"/>
      <c r="AR105" s="47" t="str">
        <f t="shared" si="10"/>
        <v/>
      </c>
      <c r="AS105" s="162" t="str">
        <f t="shared" si="7"/>
        <v/>
      </c>
      <c r="AT105" s="162" t="str">
        <f t="shared" si="11"/>
        <v/>
      </c>
    </row>
    <row r="106" spans="2:46" x14ac:dyDescent="0.35">
      <c r="B106" s="122"/>
      <c r="C106" s="139"/>
      <c r="D106" s="124"/>
      <c r="E106" s="124"/>
      <c r="F106" s="124"/>
      <c r="G106" s="124"/>
      <c r="H106" s="124"/>
      <c r="I106" s="124"/>
      <c r="J106" s="124"/>
      <c r="K106" s="124"/>
      <c r="L106" s="124"/>
      <c r="M106" s="124"/>
      <c r="N106" s="124"/>
      <c r="O106" s="124"/>
      <c r="P106" s="124"/>
      <c r="Q106" s="141"/>
      <c r="R106" s="122"/>
      <c r="S106" s="122"/>
      <c r="T106" s="122"/>
      <c r="U106" s="47" t="str">
        <f t="shared" si="8"/>
        <v/>
      </c>
      <c r="V106" s="162" t="str">
        <f t="shared" si="6"/>
        <v/>
      </c>
      <c r="W106" s="162" t="str">
        <f t="shared" si="9"/>
        <v/>
      </c>
      <c r="Y106" s="122"/>
      <c r="Z106" s="139"/>
      <c r="AA106" s="124"/>
      <c r="AB106" s="124"/>
      <c r="AC106" s="124"/>
      <c r="AD106" s="124"/>
      <c r="AE106" s="124"/>
      <c r="AF106" s="124"/>
      <c r="AG106" s="124"/>
      <c r="AH106" s="124"/>
      <c r="AI106" s="124"/>
      <c r="AJ106" s="124"/>
      <c r="AK106" s="124"/>
      <c r="AL106" s="124"/>
      <c r="AM106" s="124"/>
      <c r="AN106" s="141"/>
      <c r="AO106" s="122"/>
      <c r="AP106" s="122"/>
      <c r="AQ106" s="122"/>
      <c r="AR106" s="47" t="str">
        <f t="shared" si="10"/>
        <v/>
      </c>
      <c r="AS106" s="162" t="str">
        <f t="shared" si="7"/>
        <v/>
      </c>
      <c r="AT106" s="162" t="str">
        <f t="shared" si="11"/>
        <v/>
      </c>
    </row>
    <row r="107" spans="2:46" x14ac:dyDescent="0.35">
      <c r="B107" s="122"/>
      <c r="C107" s="139"/>
      <c r="D107" s="124"/>
      <c r="E107" s="124"/>
      <c r="F107" s="124"/>
      <c r="G107" s="124"/>
      <c r="H107" s="124"/>
      <c r="I107" s="124"/>
      <c r="J107" s="124"/>
      <c r="K107" s="124"/>
      <c r="L107" s="124"/>
      <c r="M107" s="124"/>
      <c r="N107" s="124"/>
      <c r="O107" s="124"/>
      <c r="P107" s="124"/>
      <c r="Q107" s="141"/>
      <c r="R107" s="122"/>
      <c r="S107" s="122"/>
      <c r="T107" s="122"/>
      <c r="U107" s="47" t="str">
        <f t="shared" si="8"/>
        <v/>
      </c>
      <c r="V107" s="162" t="str">
        <f t="shared" si="6"/>
        <v/>
      </c>
      <c r="W107" s="162" t="str">
        <f t="shared" si="9"/>
        <v/>
      </c>
      <c r="Y107" s="122"/>
      <c r="Z107" s="139"/>
      <c r="AA107" s="124"/>
      <c r="AB107" s="124"/>
      <c r="AC107" s="124"/>
      <c r="AD107" s="124"/>
      <c r="AE107" s="124"/>
      <c r="AF107" s="124"/>
      <c r="AG107" s="124"/>
      <c r="AH107" s="124"/>
      <c r="AI107" s="124"/>
      <c r="AJ107" s="124"/>
      <c r="AK107" s="124"/>
      <c r="AL107" s="124"/>
      <c r="AM107" s="124"/>
      <c r="AN107" s="141"/>
      <c r="AO107" s="122"/>
      <c r="AP107" s="122"/>
      <c r="AQ107" s="122"/>
      <c r="AR107" s="47" t="str">
        <f t="shared" si="10"/>
        <v/>
      </c>
      <c r="AS107" s="162" t="str">
        <f t="shared" si="7"/>
        <v/>
      </c>
      <c r="AT107" s="162" t="str">
        <f t="shared" si="11"/>
        <v/>
      </c>
    </row>
    <row r="108" spans="2:46" x14ac:dyDescent="0.35">
      <c r="B108" s="122"/>
      <c r="C108" s="139"/>
      <c r="D108" s="124"/>
      <c r="E108" s="124"/>
      <c r="F108" s="124"/>
      <c r="G108" s="124"/>
      <c r="H108" s="124"/>
      <c r="I108" s="124"/>
      <c r="J108" s="124"/>
      <c r="K108" s="124"/>
      <c r="L108" s="124"/>
      <c r="M108" s="124"/>
      <c r="N108" s="124"/>
      <c r="O108" s="124"/>
      <c r="P108" s="124"/>
      <c r="Q108" s="141"/>
      <c r="R108" s="122"/>
      <c r="S108" s="122"/>
      <c r="T108" s="122"/>
      <c r="U108" s="47" t="str">
        <f t="shared" si="8"/>
        <v/>
      </c>
      <c r="V108" s="162" t="str">
        <f t="shared" si="6"/>
        <v/>
      </c>
      <c r="W108" s="162" t="str">
        <f t="shared" si="9"/>
        <v/>
      </c>
      <c r="Y108" s="122"/>
      <c r="Z108" s="139"/>
      <c r="AA108" s="124"/>
      <c r="AB108" s="124"/>
      <c r="AC108" s="124"/>
      <c r="AD108" s="124"/>
      <c r="AE108" s="124"/>
      <c r="AF108" s="124"/>
      <c r="AG108" s="124"/>
      <c r="AH108" s="124"/>
      <c r="AI108" s="124"/>
      <c r="AJ108" s="124"/>
      <c r="AK108" s="124"/>
      <c r="AL108" s="124"/>
      <c r="AM108" s="124"/>
      <c r="AN108" s="141"/>
      <c r="AO108" s="122"/>
      <c r="AP108" s="122"/>
      <c r="AQ108" s="122"/>
      <c r="AR108" s="47" t="str">
        <f t="shared" si="10"/>
        <v/>
      </c>
      <c r="AS108" s="162" t="str">
        <f t="shared" si="7"/>
        <v/>
      </c>
      <c r="AT108" s="162" t="str">
        <f t="shared" si="11"/>
        <v/>
      </c>
    </row>
    <row r="109" spans="2:46" ht="15" thickBot="1" x14ac:dyDescent="0.4">
      <c r="B109" s="127"/>
      <c r="C109" s="142"/>
      <c r="D109" s="125"/>
      <c r="E109" s="125"/>
      <c r="F109" s="125"/>
      <c r="G109" s="125"/>
      <c r="H109" s="125"/>
      <c r="I109" s="125"/>
      <c r="J109" s="125"/>
      <c r="K109" s="125"/>
      <c r="L109" s="125"/>
      <c r="M109" s="125"/>
      <c r="N109" s="125"/>
      <c r="O109" s="125"/>
      <c r="P109" s="125"/>
      <c r="Q109" s="144"/>
      <c r="R109" s="127"/>
      <c r="S109" s="127"/>
      <c r="T109" s="127"/>
      <c r="U109" s="48" t="str">
        <f t="shared" si="8"/>
        <v/>
      </c>
      <c r="V109" s="163" t="str">
        <f t="shared" si="6"/>
        <v/>
      </c>
      <c r="W109" s="163" t="str">
        <f t="shared" si="9"/>
        <v/>
      </c>
      <c r="Y109" s="127"/>
      <c r="Z109" s="142"/>
      <c r="AA109" s="125"/>
      <c r="AB109" s="125"/>
      <c r="AC109" s="125"/>
      <c r="AD109" s="125"/>
      <c r="AE109" s="125"/>
      <c r="AF109" s="125"/>
      <c r="AG109" s="125"/>
      <c r="AH109" s="125"/>
      <c r="AI109" s="125"/>
      <c r="AJ109" s="125"/>
      <c r="AK109" s="125"/>
      <c r="AL109" s="125"/>
      <c r="AM109" s="125"/>
      <c r="AN109" s="144"/>
      <c r="AO109" s="127"/>
      <c r="AP109" s="127"/>
      <c r="AQ109" s="127"/>
      <c r="AR109" s="48" t="str">
        <f t="shared" si="10"/>
        <v/>
      </c>
      <c r="AS109" s="163" t="str">
        <f t="shared" si="7"/>
        <v/>
      </c>
      <c r="AT109" s="163" t="str">
        <f t="shared" si="11"/>
        <v/>
      </c>
    </row>
    <row r="110" spans="2:46" x14ac:dyDescent="0.35">
      <c r="Y110" s="5"/>
      <c r="Z110" s="5"/>
      <c r="AA110" s="5"/>
      <c r="AB110" s="5"/>
      <c r="AC110" s="5"/>
      <c r="AD110" s="5"/>
      <c r="AE110" s="5"/>
      <c r="AF110" s="5"/>
      <c r="AG110" s="5"/>
      <c r="AH110" s="5"/>
      <c r="AI110" s="5"/>
      <c r="AJ110" s="5"/>
      <c r="AK110" s="5"/>
      <c r="AL110" s="5"/>
      <c r="AM110" s="5"/>
      <c r="AN110" s="5"/>
      <c r="AO110" s="5"/>
      <c r="AP110" s="5"/>
      <c r="AQ110" s="5"/>
      <c r="AR110" s="5"/>
      <c r="AS110" s="5"/>
      <c r="AT110" s="5"/>
    </row>
    <row r="111" spans="2:46" hidden="1" x14ac:dyDescent="0.35">
      <c r="Y111" s="5"/>
      <c r="Z111" s="5"/>
      <c r="AA111" s="5"/>
      <c r="AB111" s="5"/>
      <c r="AC111" s="5"/>
      <c r="AD111" s="5"/>
      <c r="AE111" s="5"/>
      <c r="AF111" s="5"/>
      <c r="AG111" s="5"/>
      <c r="AH111" s="5"/>
      <c r="AI111" s="5"/>
      <c r="AJ111" s="5"/>
      <c r="AK111" s="5"/>
      <c r="AL111" s="5"/>
      <c r="AM111" s="5"/>
      <c r="AN111" s="5"/>
      <c r="AO111" s="5"/>
      <c r="AP111" s="5"/>
      <c r="AQ111" s="5"/>
      <c r="AR111" s="5"/>
      <c r="AS111" s="5"/>
      <c r="AT111" s="5"/>
    </row>
    <row r="112" spans="2:46" hidden="1" x14ac:dyDescent="0.35">
      <c r="Y112" s="5"/>
      <c r="Z112" s="5"/>
      <c r="AA112" s="5"/>
      <c r="AB112" s="5"/>
      <c r="AC112" s="5"/>
      <c r="AD112" s="5"/>
      <c r="AE112" s="5"/>
      <c r="AF112" s="5"/>
      <c r="AG112" s="5"/>
      <c r="AH112" s="5"/>
      <c r="AI112" s="5"/>
      <c r="AJ112" s="5"/>
      <c r="AK112" s="5"/>
      <c r="AL112" s="5"/>
      <c r="AM112" s="5"/>
      <c r="AN112" s="5"/>
      <c r="AO112" s="5"/>
      <c r="AP112" s="5"/>
      <c r="AQ112" s="5"/>
      <c r="AR112" s="5"/>
      <c r="AS112" s="5"/>
      <c r="AT112" s="5"/>
    </row>
    <row r="113" spans="25:46" hidden="1" x14ac:dyDescent="0.35">
      <c r="Y113" s="5"/>
      <c r="Z113" s="5"/>
      <c r="AA113" s="5"/>
      <c r="AB113" s="5"/>
      <c r="AC113" s="5"/>
      <c r="AD113" s="5"/>
      <c r="AE113" s="5"/>
      <c r="AF113" s="5"/>
      <c r="AG113" s="5"/>
      <c r="AH113" s="5"/>
      <c r="AI113" s="5"/>
      <c r="AJ113" s="5"/>
      <c r="AK113" s="5"/>
      <c r="AL113" s="5"/>
      <c r="AM113" s="5"/>
      <c r="AN113" s="5"/>
      <c r="AO113" s="5"/>
      <c r="AP113" s="5"/>
      <c r="AQ113" s="5"/>
      <c r="AR113" s="5"/>
      <c r="AS113" s="5"/>
      <c r="AT113" s="5"/>
    </row>
    <row r="114" spans="25:46" hidden="1" x14ac:dyDescent="0.35">
      <c r="Y114" s="5"/>
      <c r="Z114" s="5"/>
      <c r="AA114" s="5"/>
      <c r="AB114" s="5"/>
      <c r="AC114" s="5"/>
      <c r="AD114" s="5"/>
      <c r="AE114" s="5"/>
      <c r="AF114" s="5"/>
      <c r="AG114" s="5"/>
      <c r="AH114" s="5"/>
      <c r="AI114" s="5"/>
      <c r="AJ114" s="5"/>
      <c r="AK114" s="5"/>
      <c r="AL114" s="5"/>
      <c r="AM114" s="5"/>
      <c r="AN114" s="5"/>
      <c r="AO114" s="5"/>
      <c r="AP114" s="5"/>
      <c r="AQ114" s="5"/>
      <c r="AR114" s="5"/>
      <c r="AS114" s="5"/>
      <c r="AT114" s="5"/>
    </row>
    <row r="115" spans="25:46" hidden="1" x14ac:dyDescent="0.35">
      <c r="Y115" s="5"/>
      <c r="Z115" s="5"/>
      <c r="AA115" s="5"/>
      <c r="AB115" s="5"/>
      <c r="AC115" s="5"/>
      <c r="AD115" s="5"/>
      <c r="AE115" s="5"/>
      <c r="AF115" s="5"/>
      <c r="AG115" s="5"/>
      <c r="AH115" s="5"/>
      <c r="AI115" s="5"/>
      <c r="AJ115" s="5"/>
      <c r="AK115" s="5"/>
      <c r="AL115" s="5"/>
      <c r="AM115" s="5"/>
      <c r="AN115" s="5"/>
      <c r="AO115" s="5"/>
      <c r="AP115" s="5"/>
      <c r="AQ115" s="5"/>
      <c r="AR115" s="5"/>
      <c r="AS115" s="5"/>
      <c r="AT115" s="5"/>
    </row>
    <row r="116" spans="25:46" hidden="1" x14ac:dyDescent="0.35"/>
    <row r="117" spans="25:46" hidden="1" x14ac:dyDescent="0.35"/>
    <row r="118" spans="25:46" hidden="1" x14ac:dyDescent="0.35"/>
    <row r="119" spans="25:46" hidden="1" x14ac:dyDescent="0.35"/>
    <row r="120" spans="25:46" hidden="1" x14ac:dyDescent="0.35"/>
    <row r="121" spans="25:46" hidden="1" x14ac:dyDescent="0.35"/>
  </sheetData>
  <sheetProtection algorithmName="SHA-512" hashValue="+AfkNPvsZUaLrwczv0x4RfREoCbl4Or1XuPbKG36augZuLiyo03u0Z/Knv7r/+2iRbk4fGLtc9TTg/JB9OkgKA==" saltValue="cvxtvCSU2Ap/n5RyAejuSg==" spinCount="100000" sheet="1" formatColumns="0" formatRows="0"/>
  <phoneticPr fontId="3" type="noConversion"/>
  <dataValidations count="1">
    <dataValidation type="list" allowBlank="1" showInputMessage="1" showErrorMessage="1" sqref="AO10:AO109 R10:R109" xr:uid="{8815E1F3-AF42-4B7C-903B-33B791D22CA5}">
      <formula1>"Y,N"</formula1>
    </dataValidation>
  </dataValidation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1255B-B2F6-4DDC-A882-89814CF977C9}">
  <sheetPr codeName="Sheet10"/>
  <dimension ref="A1:BU239"/>
  <sheetViews>
    <sheetView showGridLines="0" topLeftCell="A13" zoomScaleNormal="100" workbookViewId="0">
      <selection activeCell="AB37" sqref="AB37"/>
    </sheetView>
  </sheetViews>
  <sheetFormatPr defaultColWidth="0" defaultRowHeight="14.5" zeroHeight="1" x14ac:dyDescent="0.35"/>
  <cols>
    <col min="1" max="1" width="12.54296875" bestFit="1" customWidth="1"/>
    <col min="2" max="2" width="17.81640625" customWidth="1"/>
    <col min="3" max="3" width="9.7265625" bestFit="1" customWidth="1"/>
    <col min="4" max="4" width="11.36328125" bestFit="1" customWidth="1"/>
    <col min="5" max="5" width="9.7265625" bestFit="1" customWidth="1"/>
    <col min="6" max="6" width="10.08984375" customWidth="1"/>
    <col min="7" max="7" width="11.36328125" customWidth="1"/>
    <col min="8" max="59" width="2.6328125" customWidth="1"/>
    <col min="60" max="62" width="2.36328125" customWidth="1"/>
    <col min="63" max="67" width="3.1796875" customWidth="1"/>
    <col min="68" max="68" width="3.1796875" hidden="1" customWidth="1"/>
    <col min="69" max="69" width="2.90625" hidden="1" customWidth="1"/>
    <col min="70" max="70" width="2.54296875" hidden="1" customWidth="1"/>
    <col min="71" max="71" width="12.08984375" hidden="1" customWidth="1"/>
    <col min="72" max="73" width="2.90625" hidden="1" customWidth="1"/>
    <col min="74" max="16384" width="8.7265625" hidden="1"/>
  </cols>
  <sheetData>
    <row r="1" spans="1:8" ht="23.5" x14ac:dyDescent="0.55000000000000004">
      <c r="A1" s="25" t="s">
        <v>132</v>
      </c>
    </row>
    <row r="2" spans="1:8" ht="15" thickBot="1" x14ac:dyDescent="0.4"/>
    <row r="3" spans="1:8" ht="15" thickBot="1" x14ac:dyDescent="0.4">
      <c r="A3" s="56" t="s">
        <v>58</v>
      </c>
      <c r="B3" s="126" t="s">
        <v>281</v>
      </c>
      <c r="C3" s="5"/>
      <c r="D3" s="5"/>
      <c r="E3" s="5"/>
      <c r="F3" s="5"/>
      <c r="G3" s="5"/>
      <c r="H3" t="str">
        <f>"Capacity summary ("&amp;LOWER(B5)&amp;") for "&amp;LOWER(B3)&amp;", "&amp;IF(B4="Total","all types of session", LOWER(B4)&amp;" sessions")</f>
        <v>Capacity summary (hours) for caseload 1, all types of session</v>
      </c>
    </row>
    <row r="4" spans="1:8" ht="15" thickBot="1" x14ac:dyDescent="0.4">
      <c r="A4" s="56" t="s">
        <v>59</v>
      </c>
      <c r="B4" s="126" t="s">
        <v>60</v>
      </c>
      <c r="C4" s="5"/>
      <c r="D4" s="5"/>
      <c r="E4" s="5"/>
      <c r="F4" s="5"/>
      <c r="G4" s="5"/>
      <c r="H4" t="str">
        <f>B5&amp;" per week"</f>
        <v>Hours per week</v>
      </c>
    </row>
    <row r="5" spans="1:8" ht="15" thickBot="1" x14ac:dyDescent="0.4">
      <c r="A5" s="56" t="s">
        <v>262</v>
      </c>
      <c r="B5" s="17" t="s">
        <v>87</v>
      </c>
    </row>
    <row r="6" spans="1:8" x14ac:dyDescent="0.35"/>
    <row r="7" spans="1:8" x14ac:dyDescent="0.35"/>
    <row r="8" spans="1:8" x14ac:dyDescent="0.35"/>
    <row r="9" spans="1:8" x14ac:dyDescent="0.35"/>
    <row r="10" spans="1:8" x14ac:dyDescent="0.35"/>
    <row r="11" spans="1:8" x14ac:dyDescent="0.35"/>
    <row r="12" spans="1:8" x14ac:dyDescent="0.35"/>
    <row r="13" spans="1:8" x14ac:dyDescent="0.35"/>
    <row r="14" spans="1:8" x14ac:dyDescent="0.35"/>
    <row r="15" spans="1:8" x14ac:dyDescent="0.35"/>
    <row r="16" spans="1:8" x14ac:dyDescent="0.35"/>
    <row r="17" spans="1:2" x14ac:dyDescent="0.35"/>
    <row r="18" spans="1:2" x14ac:dyDescent="0.35"/>
    <row r="19" spans="1:2" x14ac:dyDescent="0.35"/>
    <row r="20" spans="1:2" x14ac:dyDescent="0.35"/>
    <row r="21" spans="1:2" x14ac:dyDescent="0.35"/>
    <row r="22" spans="1:2" x14ac:dyDescent="0.35"/>
    <row r="23" spans="1:2" x14ac:dyDescent="0.35"/>
    <row r="24" spans="1:2" x14ac:dyDescent="0.35"/>
    <row r="25" spans="1:2" x14ac:dyDescent="0.35"/>
    <row r="26" spans="1:2" x14ac:dyDescent="0.35"/>
    <row r="27" spans="1:2" x14ac:dyDescent="0.35"/>
    <row r="28" spans="1:2" x14ac:dyDescent="0.35"/>
    <row r="29" spans="1:2" x14ac:dyDescent="0.35"/>
    <row r="30" spans="1:2" x14ac:dyDescent="0.35"/>
    <row r="31" spans="1:2" ht="15" thickBot="1" x14ac:dyDescent="0.4"/>
    <row r="32" spans="1:2" ht="15" thickBot="1" x14ac:dyDescent="0.4">
      <c r="A32" s="109" t="s">
        <v>117</v>
      </c>
      <c r="B32" s="146" t="s">
        <v>197</v>
      </c>
    </row>
    <row r="33" spans="1:70" ht="15" thickBot="1" x14ac:dyDescent="0.4"/>
    <row r="34" spans="1:70" ht="15" thickBot="1" x14ac:dyDescent="0.4">
      <c r="C34" s="196" t="s">
        <v>192</v>
      </c>
      <c r="D34" s="197"/>
      <c r="E34" s="196" t="s">
        <v>193</v>
      </c>
      <c r="F34" s="197"/>
      <c r="H34"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35" spans="1:70" ht="57" customHeight="1" thickBot="1" x14ac:dyDescent="0.4">
      <c r="A35" s="118" t="s">
        <v>197</v>
      </c>
      <c r="B35" s="88" t="s">
        <v>190</v>
      </c>
      <c r="C35" s="89" t="s">
        <v>191</v>
      </c>
      <c r="D35" s="89" t="s">
        <v>263</v>
      </c>
      <c r="E35" s="168" t="s">
        <v>191</v>
      </c>
      <c r="F35" s="89" t="s">
        <v>264</v>
      </c>
      <c r="H35" s="110" cm="1">
        <f t="array" aca="1" ref="H35" ca="1">IFERROR(INDEX('Capacity Backing (Hide)2'!$A$13:$A$64,COLUMN(A1),1),"")</f>
        <v>44228</v>
      </c>
      <c r="I35" s="111" cm="1">
        <f t="array" aca="1" ref="I35" ca="1">IFERROR(INDEX('Capacity Backing (Hide)2'!$A$13:$A$64,COLUMN(B1),1),"")</f>
        <v>44235</v>
      </c>
      <c r="J35" s="111" cm="1">
        <f t="array" aca="1" ref="J35" ca="1">IFERROR(INDEX('Capacity Backing (Hide)2'!$A$13:$A$64,COLUMN(C1),1),"")</f>
        <v>44242</v>
      </c>
      <c r="K35" s="111" cm="1">
        <f t="array" aca="1" ref="K35" ca="1">IFERROR(INDEX('Capacity Backing (Hide)2'!$A$13:$A$64,COLUMN(D1),1),"")</f>
        <v>44249</v>
      </c>
      <c r="L35" s="111" cm="1">
        <f t="array" aca="1" ref="L35" ca="1">IFERROR(INDEX('Capacity Backing (Hide)2'!$A$13:$A$64,COLUMN(E1),1),"")</f>
        <v>44256</v>
      </c>
      <c r="M35" s="111" cm="1">
        <f t="array" aca="1" ref="M35" ca="1">IFERROR(INDEX('Capacity Backing (Hide)2'!$A$13:$A$64,COLUMN(F1),1),"")</f>
        <v>44263</v>
      </c>
      <c r="N35" s="111" cm="1">
        <f t="array" aca="1" ref="N35" ca="1">IFERROR(INDEX('Capacity Backing (Hide)2'!$A$13:$A$64,COLUMN(G1),1),"")</f>
        <v>44270</v>
      </c>
      <c r="O35" s="111" cm="1">
        <f t="array" aca="1" ref="O35" ca="1">IFERROR(INDEX('Capacity Backing (Hide)2'!$A$13:$A$64,COLUMN(H1),1),"")</f>
        <v>44277</v>
      </c>
      <c r="P35" s="111" cm="1">
        <f t="array" aca="1" ref="P35" ca="1">IFERROR(INDEX('Capacity Backing (Hide)2'!$A$13:$A$64,COLUMN(I1),1),"")</f>
        <v>44284</v>
      </c>
      <c r="Q35" s="111" cm="1">
        <f t="array" aca="1" ref="Q35" ca="1">IFERROR(INDEX('Capacity Backing (Hide)2'!$A$13:$A$64,COLUMN(J1),1),"")</f>
        <v>44291</v>
      </c>
      <c r="R35" s="111" cm="1">
        <f t="array" aca="1" ref="R35" ca="1">IFERROR(INDEX('Capacity Backing (Hide)2'!$A$13:$A$64,COLUMN(K1),1),"")</f>
        <v>44298</v>
      </c>
      <c r="S35" s="111" cm="1">
        <f t="array" aca="1" ref="S35" ca="1">IFERROR(INDEX('Capacity Backing (Hide)2'!$A$13:$A$64,COLUMN(L1),1),"")</f>
        <v>44305</v>
      </c>
      <c r="T35" s="111" cm="1">
        <f t="array" aca="1" ref="T35" ca="1">IFERROR(INDEX('Capacity Backing (Hide)2'!$A$13:$A$64,COLUMN(M1),1),"")</f>
        <v>44312</v>
      </c>
      <c r="U35" s="111" cm="1">
        <f t="array" aca="1" ref="U35" ca="1">IFERROR(INDEX('Capacity Backing (Hide)2'!$A$13:$A$64,COLUMN(N1),1),"")</f>
        <v>44319</v>
      </c>
      <c r="V35" s="111" cm="1">
        <f t="array" aca="1" ref="V35" ca="1">IFERROR(INDEX('Capacity Backing (Hide)2'!$A$13:$A$64,COLUMN(O1),1),"")</f>
        <v>44326</v>
      </c>
      <c r="W35" s="111" cm="1">
        <f t="array" aca="1" ref="W35" ca="1">IFERROR(INDEX('Capacity Backing (Hide)2'!$A$13:$A$64,COLUMN(P1),1),"")</f>
        <v>44333</v>
      </c>
      <c r="X35" s="111" cm="1">
        <f t="array" aca="1" ref="X35" ca="1">IFERROR(INDEX('Capacity Backing (Hide)2'!$A$13:$A$64,COLUMN(Q1),1),"")</f>
        <v>44340</v>
      </c>
      <c r="Y35" s="111" cm="1">
        <f t="array" aca="1" ref="Y35" ca="1">IFERROR(INDEX('Capacity Backing (Hide)2'!$A$13:$A$64,COLUMN(R1),1),"")</f>
        <v>44347</v>
      </c>
      <c r="Z35" s="111" cm="1">
        <f t="array" aca="1" ref="Z35" ca="1">IFERROR(INDEX('Capacity Backing (Hide)2'!$A$13:$A$64,COLUMN(S1),1),"")</f>
        <v>44354</v>
      </c>
      <c r="AA35" s="111" cm="1">
        <f t="array" aca="1" ref="AA35" ca="1">IFERROR(INDEX('Capacity Backing (Hide)2'!$A$13:$A$64,COLUMN(T1),1),"")</f>
        <v>44361</v>
      </c>
      <c r="AB35" s="111" cm="1">
        <f t="array" aca="1" ref="AB35" ca="1">IFERROR(INDEX('Capacity Backing (Hide)2'!$A$13:$A$64,COLUMN(U1),1),"")</f>
        <v>44368</v>
      </c>
      <c r="AC35" s="111" cm="1">
        <f t="array" aca="1" ref="AC35" ca="1">IFERROR(INDEX('Capacity Backing (Hide)2'!$A$13:$A$64,COLUMN(V1),1),"")</f>
        <v>44375</v>
      </c>
      <c r="AD35" s="111" cm="1">
        <f t="array" aca="1" ref="AD35" ca="1">IFERROR(INDEX('Capacity Backing (Hide)2'!$A$13:$A$64,COLUMN(W1),1),"")</f>
        <v>44382</v>
      </c>
      <c r="AE35" s="111" cm="1">
        <f t="array" aca="1" ref="AE35" ca="1">IFERROR(INDEX('Capacity Backing (Hide)2'!$A$13:$A$64,COLUMN(X1),1),"")</f>
        <v>44389</v>
      </c>
      <c r="AF35" s="111" cm="1">
        <f t="array" aca="1" ref="AF35" ca="1">IFERROR(INDEX('Capacity Backing (Hide)2'!$A$13:$A$64,COLUMN(Y1),1),"")</f>
        <v>44396</v>
      </c>
      <c r="AG35" s="111" cm="1">
        <f t="array" aca="1" ref="AG35" ca="1">IFERROR(INDEX('Capacity Backing (Hide)2'!$A$13:$A$64,COLUMN(Z1),1),"")</f>
        <v>44403</v>
      </c>
      <c r="AH35" s="111" cm="1">
        <f t="array" aca="1" ref="AH35" ca="1">IFERROR(INDEX('Capacity Backing (Hide)2'!$A$13:$A$64,COLUMN(AA1),1),"")</f>
        <v>44410</v>
      </c>
      <c r="AI35" s="111" cm="1">
        <f t="array" aca="1" ref="AI35" ca="1">IFERROR(INDEX('Capacity Backing (Hide)2'!$A$13:$A$64,COLUMN(AB1),1),"")</f>
        <v>44417</v>
      </c>
      <c r="AJ35" s="111" cm="1">
        <f t="array" aca="1" ref="AJ35" ca="1">IFERROR(INDEX('Capacity Backing (Hide)2'!$A$13:$A$64,COLUMN(AC1),1),"")</f>
        <v>44424</v>
      </c>
      <c r="AK35" s="111" cm="1">
        <f t="array" aca="1" ref="AK35" ca="1">IFERROR(INDEX('Capacity Backing (Hide)2'!$A$13:$A$64,COLUMN(AD1),1),"")</f>
        <v>44431</v>
      </c>
      <c r="AL35" s="111" cm="1">
        <f t="array" aca="1" ref="AL35" ca="1">IFERROR(INDEX('Capacity Backing (Hide)2'!$A$13:$A$64,COLUMN(AE1),1),"")</f>
        <v>44438</v>
      </c>
      <c r="AM35" s="111" cm="1">
        <f t="array" aca="1" ref="AM35" ca="1">IFERROR(INDEX('Capacity Backing (Hide)2'!$A$13:$A$64,COLUMN(AF1),1),"")</f>
        <v>44445</v>
      </c>
      <c r="AN35" s="111" cm="1">
        <f t="array" aca="1" ref="AN35" ca="1">IFERROR(INDEX('Capacity Backing (Hide)2'!$A$13:$A$64,COLUMN(AG1),1),"")</f>
        <v>44452</v>
      </c>
      <c r="AO35" s="111" cm="1">
        <f t="array" aca="1" ref="AO35" ca="1">IFERROR(INDEX('Capacity Backing (Hide)2'!$A$13:$A$64,COLUMN(AH1),1),"")</f>
        <v>44459</v>
      </c>
      <c r="AP35" s="111" cm="1">
        <f t="array" aca="1" ref="AP35" ca="1">IFERROR(INDEX('Capacity Backing (Hide)2'!$A$13:$A$64,COLUMN(AI1),1),"")</f>
        <v>44466</v>
      </c>
      <c r="AQ35" s="111" cm="1">
        <f t="array" aca="1" ref="AQ35" ca="1">IFERROR(INDEX('Capacity Backing (Hide)2'!$A$13:$A$64,COLUMN(AJ1),1),"")</f>
        <v>44473</v>
      </c>
      <c r="AR35" s="111" cm="1">
        <f t="array" aca="1" ref="AR35" ca="1">IFERROR(INDEX('Capacity Backing (Hide)2'!$A$13:$A$64,COLUMN(AK1),1),"")</f>
        <v>44480</v>
      </c>
      <c r="AS35" s="111" cm="1">
        <f t="array" aca="1" ref="AS35" ca="1">IFERROR(INDEX('Capacity Backing (Hide)2'!$A$13:$A$64,COLUMN(AL1),1),"")</f>
        <v>44487</v>
      </c>
      <c r="AT35" s="111" cm="1">
        <f t="array" aca="1" ref="AT35" ca="1">IFERROR(INDEX('Capacity Backing (Hide)2'!$A$13:$A$64,COLUMN(AM1),1),"")</f>
        <v>44494</v>
      </c>
      <c r="AU35" s="111" cm="1">
        <f t="array" aca="1" ref="AU35" ca="1">IFERROR(INDEX('Capacity Backing (Hide)2'!$A$13:$A$64,COLUMN(AN1),1),"")</f>
        <v>44501</v>
      </c>
      <c r="AV35" s="111" cm="1">
        <f t="array" aca="1" ref="AV35" ca="1">IFERROR(INDEX('Capacity Backing (Hide)2'!$A$13:$A$64,COLUMN(AO1),1),"")</f>
        <v>44508</v>
      </c>
      <c r="AW35" s="111" cm="1">
        <f t="array" aca="1" ref="AW35" ca="1">IFERROR(INDEX('Capacity Backing (Hide)2'!$A$13:$A$64,COLUMN(AP1),1),"")</f>
        <v>44515</v>
      </c>
      <c r="AX35" s="111" cm="1">
        <f t="array" aca="1" ref="AX35" ca="1">IFERROR(INDEX('Capacity Backing (Hide)2'!$A$13:$A$64,COLUMN(AQ1),1),"")</f>
        <v>44522</v>
      </c>
      <c r="AY35" s="111" cm="1">
        <f t="array" aca="1" ref="AY35" ca="1">IFERROR(INDEX('Capacity Backing (Hide)2'!$A$13:$A$64,COLUMN(AR1),1),"")</f>
        <v>44529</v>
      </c>
      <c r="AZ35" s="111" cm="1">
        <f t="array" aca="1" ref="AZ35" ca="1">IFERROR(INDEX('Capacity Backing (Hide)2'!$A$13:$A$64,COLUMN(AS1),1),"")</f>
        <v>44536</v>
      </c>
      <c r="BA35" s="111" cm="1">
        <f t="array" aca="1" ref="BA35" ca="1">IFERROR(INDEX('Capacity Backing (Hide)2'!$A$13:$A$64,COLUMN(AT1),1),"")</f>
        <v>44543</v>
      </c>
      <c r="BB35" s="111" cm="1">
        <f t="array" aca="1" ref="BB35" ca="1">IFERROR(INDEX('Capacity Backing (Hide)2'!$A$13:$A$64,COLUMN(AU1),1),"")</f>
        <v>44550</v>
      </c>
      <c r="BC35" s="111" cm="1">
        <f t="array" aca="1" ref="BC35" ca="1">IFERROR(INDEX('Capacity Backing (Hide)2'!$A$13:$A$64,COLUMN(AV1),1),"")</f>
        <v>44557</v>
      </c>
      <c r="BD35" s="111" cm="1">
        <f t="array" aca="1" ref="BD35" ca="1">IFERROR(INDEX('Capacity Backing (Hide)2'!$A$13:$A$64,COLUMN(AW1),1),"")</f>
        <v>44564</v>
      </c>
      <c r="BE35" s="111" cm="1">
        <f t="array" aca="1" ref="BE35" ca="1">IFERROR(INDEX('Capacity Backing (Hide)2'!$A$13:$A$64,COLUMN(AX1),1),"")</f>
        <v>44571</v>
      </c>
      <c r="BF35" s="111" cm="1">
        <f t="array" aca="1" ref="BF35" ca="1">IFERROR(INDEX('Capacity Backing (Hide)2'!$A$13:$A$64,COLUMN(AY1),1),"")</f>
        <v>44578</v>
      </c>
      <c r="BG35" s="112" cm="1">
        <f t="array" aca="1" ref="BG35" ca="1">IFERROR(INDEX('Capacity Backing (Hide)2'!$A$13:$A$64,COLUMN(AZ1),1),"")</f>
        <v>44585</v>
      </c>
      <c r="BH35" s="108"/>
      <c r="BI35" s="108"/>
      <c r="BJ35" s="108"/>
      <c r="BK35" s="108"/>
      <c r="BL35" s="108"/>
      <c r="BM35" s="108"/>
      <c r="BN35" s="108"/>
      <c r="BO35" s="108"/>
      <c r="BP35" s="108"/>
      <c r="BQ35" s="108"/>
      <c r="BR35" s="108"/>
    </row>
    <row r="36" spans="1:70" x14ac:dyDescent="0.35">
      <c r="B36" t="str">
        <f>IF(Capacity!B10="","",Capacity!B10)</f>
        <v/>
      </c>
      <c r="C36" s="29" t="str">
        <f>IF(Capacity!S10="","",Capacity!S10)</f>
        <v/>
      </c>
      <c r="D36" s="113" t="str">
        <f>IF(C36="","",Capacity!T10/IF($B$5="minutes",1,60))</f>
        <v/>
      </c>
      <c r="E36" s="29" t="str">
        <f>IF(B36="","",IF(COUNTBLANK($H36:$BG36)=52,52,COUNTA($H$36:$BG$36)))</f>
        <v/>
      </c>
      <c r="F36" s="113" t="str" cm="1">
        <f t="array" ref="F36">IFERROR(INDEX('Capacity Backing (Hide)2'!$B$8:$M$8,1,ROW(A1))/IF($B$5="Minutes",1,60),"")</f>
        <v/>
      </c>
      <c r="H36" s="147" t="s">
        <v>286</v>
      </c>
      <c r="I36" s="147" t="s">
        <v>286</v>
      </c>
      <c r="J36" s="147" t="s">
        <v>286</v>
      </c>
      <c r="K36" s="147" t="s">
        <v>286</v>
      </c>
      <c r="L36" s="147" t="s">
        <v>286</v>
      </c>
      <c r="M36" s="147" t="s">
        <v>286</v>
      </c>
      <c r="N36" s="147" t="s">
        <v>286</v>
      </c>
      <c r="O36" s="147" t="s">
        <v>286</v>
      </c>
      <c r="P36" s="147" t="s">
        <v>286</v>
      </c>
      <c r="Q36" s="147" t="s">
        <v>286</v>
      </c>
      <c r="R36" s="147" t="s">
        <v>286</v>
      </c>
      <c r="S36" s="147" t="s">
        <v>286</v>
      </c>
      <c r="T36" s="147" t="s">
        <v>286</v>
      </c>
      <c r="U36" s="147" t="s">
        <v>286</v>
      </c>
      <c r="V36" s="147" t="s">
        <v>286</v>
      </c>
      <c r="W36" s="147" t="s">
        <v>286</v>
      </c>
      <c r="X36" s="147" t="s">
        <v>286</v>
      </c>
      <c r="Y36" s="147" t="s">
        <v>286</v>
      </c>
      <c r="Z36" s="147" t="s">
        <v>286</v>
      </c>
      <c r="AA36" s="147" t="s">
        <v>286</v>
      </c>
      <c r="AB36" s="147" t="s">
        <v>286</v>
      </c>
      <c r="AC36" s="147" t="s">
        <v>286</v>
      </c>
      <c r="AD36" s="147" t="s">
        <v>286</v>
      </c>
      <c r="AE36" s="147" t="s">
        <v>286</v>
      </c>
      <c r="AF36" s="147" t="s">
        <v>286</v>
      </c>
      <c r="AG36" s="147" t="s">
        <v>286</v>
      </c>
      <c r="AH36" s="147" t="s">
        <v>286</v>
      </c>
      <c r="AI36" s="147" t="s">
        <v>286</v>
      </c>
      <c r="AJ36" s="147" t="s">
        <v>286</v>
      </c>
      <c r="AK36" s="147" t="s">
        <v>286</v>
      </c>
      <c r="AL36" s="147" t="s">
        <v>286</v>
      </c>
      <c r="AM36" s="147" t="s">
        <v>286</v>
      </c>
      <c r="AN36" s="147" t="s">
        <v>286</v>
      </c>
      <c r="AO36" s="147" t="s">
        <v>286</v>
      </c>
      <c r="AP36" s="147" t="s">
        <v>286</v>
      </c>
      <c r="AQ36" s="147" t="s">
        <v>286</v>
      </c>
      <c r="AR36" s="147" t="s">
        <v>286</v>
      </c>
      <c r="AS36" s="147" t="s">
        <v>286</v>
      </c>
      <c r="AT36" s="147" t="s">
        <v>286</v>
      </c>
      <c r="AU36" s="147" t="s">
        <v>286</v>
      </c>
      <c r="AV36" s="147" t="s">
        <v>286</v>
      </c>
      <c r="AW36" s="147" t="s">
        <v>286</v>
      </c>
      <c r="AX36" s="147" t="s">
        <v>286</v>
      </c>
      <c r="AY36" s="147" t="s">
        <v>286</v>
      </c>
      <c r="AZ36" s="147" t="s">
        <v>286</v>
      </c>
      <c r="BA36" s="147" t="s">
        <v>286</v>
      </c>
      <c r="BB36" s="147" t="s">
        <v>286</v>
      </c>
      <c r="BC36" s="147" t="s">
        <v>286</v>
      </c>
      <c r="BD36" s="147" t="s">
        <v>286</v>
      </c>
      <c r="BE36" s="147" t="s">
        <v>286</v>
      </c>
      <c r="BF36" s="147" t="s">
        <v>286</v>
      </c>
      <c r="BG36" s="147" t="s">
        <v>286</v>
      </c>
    </row>
    <row r="37" spans="1:70" x14ac:dyDescent="0.35">
      <c r="B37" t="str">
        <f>IF(Capacity!B11="","",Capacity!B11)</f>
        <v/>
      </c>
      <c r="C37" s="29" t="str">
        <f>IF(Capacity!S11="","",Capacity!S11)</f>
        <v/>
      </c>
      <c r="D37" s="113" t="str">
        <f>IF(C37="","",Capacity!T11/IF($B$5="minutes",1,60))</f>
        <v/>
      </c>
      <c r="E37" s="29" t="str">
        <f t="shared" ref="E37:E68" si="0">IF(B37="","",IF(COUNTBLANK($H37:$BG37)=52,52,COUNTA(H37:BG37)))</f>
        <v/>
      </c>
      <c r="F37" s="113" t="str" cm="1">
        <f t="array" ref="F37">IFERROR(INDEX('Capacity Backing (Hide)2'!$B$8:$M$8,1,ROW(A2))/IF($B$5="Minutes",1,60),"")</f>
        <v/>
      </c>
      <c r="H37" s="147" t="s">
        <v>286</v>
      </c>
      <c r="I37" s="147" t="s">
        <v>286</v>
      </c>
      <c r="J37" s="147" t="s">
        <v>286</v>
      </c>
      <c r="K37" s="147" t="s">
        <v>286</v>
      </c>
      <c r="L37" s="147" t="s">
        <v>286</v>
      </c>
      <c r="M37" s="147" t="s">
        <v>286</v>
      </c>
      <c r="N37" s="147" t="s">
        <v>286</v>
      </c>
      <c r="O37" s="147" t="s">
        <v>286</v>
      </c>
      <c r="P37" s="147" t="s">
        <v>286</v>
      </c>
      <c r="Q37" s="147" t="s">
        <v>286</v>
      </c>
      <c r="R37" s="147" t="s">
        <v>286</v>
      </c>
      <c r="S37" s="147" t="s">
        <v>286</v>
      </c>
      <c r="T37" s="147" t="s">
        <v>286</v>
      </c>
      <c r="U37" s="147" t="s">
        <v>286</v>
      </c>
      <c r="V37" s="147" t="s">
        <v>286</v>
      </c>
      <c r="W37" s="147" t="s">
        <v>286</v>
      </c>
      <c r="X37" s="147" t="s">
        <v>286</v>
      </c>
      <c r="Y37" s="147" t="s">
        <v>286</v>
      </c>
      <c r="Z37" s="147" t="s">
        <v>286</v>
      </c>
      <c r="AA37" s="147" t="s">
        <v>286</v>
      </c>
      <c r="AB37" s="147" t="s">
        <v>286</v>
      </c>
      <c r="AC37" s="147" t="s">
        <v>286</v>
      </c>
      <c r="AD37" s="147" t="s">
        <v>286</v>
      </c>
      <c r="AE37" s="147" t="s">
        <v>286</v>
      </c>
      <c r="AF37" s="147" t="s">
        <v>286</v>
      </c>
      <c r="AG37" s="147" t="s">
        <v>286</v>
      </c>
      <c r="AH37" s="147" t="s">
        <v>286</v>
      </c>
      <c r="AI37" s="147" t="s">
        <v>286</v>
      </c>
      <c r="AJ37" s="147" t="s">
        <v>286</v>
      </c>
      <c r="AK37" s="147" t="s">
        <v>286</v>
      </c>
      <c r="AL37" s="147" t="s">
        <v>286</v>
      </c>
      <c r="AM37" s="147" t="s">
        <v>286</v>
      </c>
      <c r="AN37" s="147" t="s">
        <v>286</v>
      </c>
      <c r="AO37" s="147" t="s">
        <v>286</v>
      </c>
      <c r="AP37" s="147" t="s">
        <v>286</v>
      </c>
      <c r="AQ37" s="147" t="s">
        <v>286</v>
      </c>
      <c r="AR37" s="147" t="s">
        <v>286</v>
      </c>
      <c r="AS37" s="147" t="s">
        <v>286</v>
      </c>
      <c r="AT37" s="147" t="s">
        <v>286</v>
      </c>
      <c r="AU37" s="147" t="s">
        <v>286</v>
      </c>
      <c r="AV37" s="147" t="s">
        <v>286</v>
      </c>
      <c r="AW37" s="147" t="s">
        <v>286</v>
      </c>
      <c r="AX37" s="147" t="s">
        <v>286</v>
      </c>
      <c r="AY37" s="147" t="s">
        <v>286</v>
      </c>
      <c r="AZ37" s="147" t="s">
        <v>286</v>
      </c>
      <c r="BA37" s="147" t="s">
        <v>286</v>
      </c>
      <c r="BB37" s="147" t="s">
        <v>286</v>
      </c>
      <c r="BC37" s="147" t="s">
        <v>286</v>
      </c>
      <c r="BD37" s="147" t="s">
        <v>286</v>
      </c>
      <c r="BE37" s="147" t="s">
        <v>286</v>
      </c>
      <c r="BF37" s="147" t="s">
        <v>286</v>
      </c>
      <c r="BG37" s="147" t="s">
        <v>286</v>
      </c>
    </row>
    <row r="38" spans="1:70" x14ac:dyDescent="0.35">
      <c r="B38" t="str">
        <f>IF(Capacity!B12="","",Capacity!B12)</f>
        <v/>
      </c>
      <c r="C38" s="29" t="str">
        <f>IF(Capacity!S12="","",Capacity!S12)</f>
        <v/>
      </c>
      <c r="D38" s="113" t="str">
        <f>IF(C38="","",Capacity!T12/IF($B$5="minutes",1,60))</f>
        <v/>
      </c>
      <c r="E38" s="29" t="str">
        <f t="shared" si="0"/>
        <v/>
      </c>
      <c r="F38" s="113" t="str" cm="1">
        <f t="array" ref="F38">IFERROR(INDEX('Capacity Backing (Hide)2'!$B$8:$M$8,1,ROW(A3))/IF($B$5="Minutes",1,60),"")</f>
        <v/>
      </c>
      <c r="H38" s="147"/>
      <c r="I38" s="147"/>
      <c r="J38" s="147"/>
      <c r="K38" s="147"/>
      <c r="L38" s="147"/>
      <c r="M38" s="147"/>
      <c r="N38" s="147"/>
      <c r="O38" s="147"/>
      <c r="P38" s="147"/>
      <c r="Q38" s="147"/>
      <c r="R38" s="147"/>
      <c r="S38" s="147"/>
      <c r="T38" s="147"/>
      <c r="U38" s="147"/>
      <c r="V38" s="147"/>
      <c r="W38" s="147"/>
      <c r="X38" s="147"/>
      <c r="Y38" s="147"/>
      <c r="Z38" s="147"/>
      <c r="AA38" s="147"/>
      <c r="AB38" s="147"/>
      <c r="AC38" s="147"/>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row>
    <row r="39" spans="1:70" x14ac:dyDescent="0.35">
      <c r="B39" t="str">
        <f>IF(Capacity!B13="","",Capacity!B13)</f>
        <v/>
      </c>
      <c r="C39" s="29" t="str">
        <f>IF(Capacity!S13="","",Capacity!S13)</f>
        <v/>
      </c>
      <c r="D39" s="113" t="str">
        <f>IF(C39="","",Capacity!T13/IF($B$5="minutes",1,60))</f>
        <v/>
      </c>
      <c r="E39" s="29" t="str">
        <f t="shared" si="0"/>
        <v/>
      </c>
      <c r="F39" s="113" t="str" cm="1">
        <f t="array" ref="F39">IFERROR(INDEX('Capacity Backing (Hide)2'!$B$8:$M$8,1,ROW(A4))/IF($B$5="Minutes",1,60),"")</f>
        <v/>
      </c>
      <c r="H39" s="147"/>
      <c r="I39" s="147"/>
      <c r="J39" s="147"/>
      <c r="K39" s="147"/>
      <c r="L39" s="147"/>
      <c r="M39" s="147"/>
      <c r="N39" s="147"/>
      <c r="O39" s="147"/>
      <c r="P39" s="147"/>
      <c r="Q39" s="147"/>
      <c r="R39" s="147"/>
      <c r="S39" s="147"/>
      <c r="T39" s="147"/>
      <c r="U39" s="147"/>
      <c r="V39" s="147"/>
      <c r="W39" s="147"/>
      <c r="X39" s="147"/>
      <c r="Y39" s="147"/>
      <c r="Z39" s="147"/>
      <c r="AA39" s="147"/>
      <c r="AB39" s="147"/>
      <c r="AC39" s="147"/>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row>
    <row r="40" spans="1:70" x14ac:dyDescent="0.35">
      <c r="B40" t="str">
        <f>IF(Capacity!B14="","",Capacity!B14)</f>
        <v/>
      </c>
      <c r="C40" s="29" t="str">
        <f>IF(Capacity!S14="","",Capacity!S14)</f>
        <v/>
      </c>
      <c r="D40" s="113" t="str">
        <f>IF(C40="","",Capacity!T14/IF($B$5="minutes",1,60))</f>
        <v/>
      </c>
      <c r="E40" s="29" t="str">
        <f t="shared" si="0"/>
        <v/>
      </c>
      <c r="F40" s="113" t="str" cm="1">
        <f t="array" ref="F40">IFERROR(INDEX('Capacity Backing (Hide)2'!$B$8:$M$8,1,ROW(A5))/IF($B$5="Minutes",1,60),"")</f>
        <v/>
      </c>
      <c r="H40" s="147"/>
      <c r="I40" s="147"/>
      <c r="J40" s="147"/>
      <c r="K40" s="147"/>
      <c r="L40" s="147"/>
      <c r="M40" s="147"/>
      <c r="N40" s="147"/>
      <c r="O40" s="147"/>
      <c r="P40" s="147"/>
      <c r="Q40" s="147"/>
      <c r="R40" s="147"/>
      <c r="S40" s="147"/>
      <c r="T40" s="147"/>
      <c r="U40" s="147"/>
      <c r="V40" s="147"/>
      <c r="W40" s="147"/>
      <c r="X40" s="147"/>
      <c r="Y40" s="147"/>
      <c r="Z40" s="147"/>
      <c r="AA40" s="147"/>
      <c r="AB40" s="147"/>
      <c r="AC40" s="147"/>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row>
    <row r="41" spans="1:70" x14ac:dyDescent="0.35">
      <c r="B41" t="str">
        <f>IF(Capacity!B15="","",Capacity!B15)</f>
        <v/>
      </c>
      <c r="C41" s="29" t="str">
        <f>IF(Capacity!S15="","",Capacity!S15)</f>
        <v/>
      </c>
      <c r="D41" s="113" t="str">
        <f>IF(C41="","",Capacity!T15/IF($B$5="minutes",1,60))</f>
        <v/>
      </c>
      <c r="E41" s="29" t="str">
        <f t="shared" si="0"/>
        <v/>
      </c>
      <c r="F41" s="113" t="str" cm="1">
        <f t="array" ref="F41">IFERROR(INDEX('Capacity Backing (Hide)2'!$B$8:$M$8,1,ROW(A6))/IF($B$5="Minutes",1,60),"")</f>
        <v/>
      </c>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row>
    <row r="42" spans="1:70" x14ac:dyDescent="0.35">
      <c r="B42" t="str">
        <f>IF(Capacity!B16="","",Capacity!B16)</f>
        <v/>
      </c>
      <c r="C42" s="29" t="str">
        <f>IF(Capacity!S16="","",Capacity!S16)</f>
        <v/>
      </c>
      <c r="D42" s="113" t="str">
        <f>IF(C42="","",Capacity!T16/IF($B$5="minutes",1,60))</f>
        <v/>
      </c>
      <c r="E42" s="29" t="str">
        <f t="shared" si="0"/>
        <v/>
      </c>
      <c r="F42" s="113" t="str" cm="1">
        <f t="array" ref="F42">IFERROR(INDEX('Capacity Backing (Hide)2'!$B$8:$M$8,1,ROW(A7))/IF($B$5="Minutes",1,60),"")</f>
        <v/>
      </c>
      <c r="H42" s="147"/>
      <c r="I42" s="147"/>
      <c r="J42" s="147"/>
      <c r="K42" s="147"/>
      <c r="L42" s="147"/>
      <c r="M42" s="147"/>
      <c r="N42" s="147"/>
      <c r="O42" s="147"/>
      <c r="P42" s="147"/>
      <c r="Q42" s="147"/>
      <c r="R42" s="147"/>
      <c r="S42" s="147"/>
      <c r="T42" s="147"/>
      <c r="U42" s="147"/>
      <c r="V42" s="147"/>
      <c r="W42" s="147"/>
      <c r="X42" s="147"/>
      <c r="Y42" s="147"/>
      <c r="Z42" s="147"/>
      <c r="AA42" s="147"/>
      <c r="AB42" s="147"/>
      <c r="AC42" s="147"/>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row>
    <row r="43" spans="1:70" x14ac:dyDescent="0.35">
      <c r="B43" t="str">
        <f>IF(Capacity!B17="","",Capacity!B17)</f>
        <v/>
      </c>
      <c r="C43" s="29" t="str">
        <f>IF(Capacity!S17="","",Capacity!S17)</f>
        <v/>
      </c>
      <c r="D43" s="113" t="str">
        <f>IF(C43="","",Capacity!T17/IF($B$5="minutes",1,60))</f>
        <v/>
      </c>
      <c r="E43" s="29" t="str">
        <f t="shared" si="0"/>
        <v/>
      </c>
      <c r="F43" s="113" t="str" cm="1">
        <f t="array" ref="F43">IFERROR(INDEX('Capacity Backing (Hide)2'!$B$8:$M$8,1,ROW(A8))/IF($B$5="Minutes",1,60),"")</f>
        <v/>
      </c>
      <c r="H43" s="147"/>
      <c r="I43" s="147"/>
      <c r="J43" s="147"/>
      <c r="K43" s="147"/>
      <c r="L43" s="147"/>
      <c r="M43" s="147"/>
      <c r="N43" s="147"/>
      <c r="O43" s="147"/>
      <c r="P43" s="147"/>
      <c r="Q43" s="147"/>
      <c r="R43" s="147"/>
      <c r="S43" s="147"/>
      <c r="T43" s="147"/>
      <c r="U43" s="147"/>
      <c r="V43" s="147"/>
      <c r="W43" s="147"/>
      <c r="X43" s="147"/>
      <c r="Y43" s="147"/>
      <c r="Z43" s="147"/>
      <c r="AA43" s="147"/>
      <c r="AB43" s="147"/>
      <c r="AC43" s="147"/>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row>
    <row r="44" spans="1:70" x14ac:dyDescent="0.35">
      <c r="B44" t="str">
        <f>IF(Capacity!B18="","",Capacity!B18)</f>
        <v/>
      </c>
      <c r="C44" s="29" t="str">
        <f>IF(Capacity!S18="","",Capacity!S18)</f>
        <v/>
      </c>
      <c r="D44" s="113" t="str">
        <f>IF(C44="","",Capacity!T18/IF($B$5="minutes",1,60))</f>
        <v/>
      </c>
      <c r="E44" s="29" t="str">
        <f t="shared" si="0"/>
        <v/>
      </c>
      <c r="F44" s="113" t="str" cm="1">
        <f t="array" ref="F44">IFERROR(INDEX('Capacity Backing (Hide)2'!$B$8:$M$8,1,ROW(A9))/IF($B$5="Minutes",1,60),"")</f>
        <v/>
      </c>
      <c r="H44" s="147"/>
      <c r="I44" s="147"/>
      <c r="J44" s="147"/>
      <c r="K44" s="147"/>
      <c r="L44" s="147"/>
      <c r="M44" s="147"/>
      <c r="N44" s="147"/>
      <c r="O44" s="147"/>
      <c r="P44" s="147"/>
      <c r="Q44" s="147"/>
      <c r="R44" s="147"/>
      <c r="S44" s="147"/>
      <c r="T44" s="147"/>
      <c r="U44" s="147"/>
      <c r="V44" s="147"/>
      <c r="W44" s="147"/>
      <c r="X44" s="147"/>
      <c r="Y44" s="147"/>
      <c r="Z44" s="147"/>
      <c r="AA44" s="147"/>
      <c r="AB44" s="147"/>
      <c r="AC44" s="147"/>
      <c r="AD44" s="147"/>
      <c r="AE44" s="147"/>
      <c r="AF44" s="147"/>
      <c r="AG44" s="14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row>
    <row r="45" spans="1:70" x14ac:dyDescent="0.35">
      <c r="B45" t="str">
        <f>IF(Capacity!B19="","",Capacity!B19)</f>
        <v/>
      </c>
      <c r="C45" s="29" t="str">
        <f>IF(Capacity!S19="","",Capacity!S19)</f>
        <v/>
      </c>
      <c r="D45" s="113" t="str">
        <f>IF(C45="","",Capacity!T19/IF($B$5="minutes",1,60))</f>
        <v/>
      </c>
      <c r="E45" s="29" t="str">
        <f t="shared" si="0"/>
        <v/>
      </c>
      <c r="F45" s="113" t="str" cm="1">
        <f t="array" ref="F45">IFERROR(INDEX('Capacity Backing (Hide)2'!$B$8:$M$8,1,ROW(A10))/IF($B$5="Minutes",1,60),"")</f>
        <v/>
      </c>
      <c r="H45" s="147"/>
      <c r="I45" s="147"/>
      <c r="J45" s="147"/>
      <c r="K45" s="147"/>
      <c r="L45" s="147"/>
      <c r="M45" s="147"/>
      <c r="N45" s="147"/>
      <c r="O45" s="147"/>
      <c r="P45" s="147"/>
      <c r="Q45" s="147"/>
      <c r="R45" s="147"/>
      <c r="S45" s="147"/>
      <c r="T45" s="147"/>
      <c r="U45" s="147"/>
      <c r="V45" s="147"/>
      <c r="W45" s="147"/>
      <c r="X45" s="147"/>
      <c r="Y45" s="147"/>
      <c r="Z45" s="147"/>
      <c r="AA45" s="147"/>
      <c r="AB45" s="147"/>
      <c r="AC45" s="147"/>
      <c r="AD45" s="147"/>
      <c r="AE45" s="147"/>
      <c r="AF45" s="147"/>
      <c r="AG45" s="14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row>
    <row r="46" spans="1:70" x14ac:dyDescent="0.35">
      <c r="B46" t="str">
        <f>IF(Capacity!B20="","",Capacity!B20)</f>
        <v/>
      </c>
      <c r="C46" s="29" t="str">
        <f>IF(Capacity!S20="","",Capacity!S20)</f>
        <v/>
      </c>
      <c r="D46" s="113" t="str">
        <f>IF(C46="","",Capacity!T20/IF($B$5="minutes",1,60))</f>
        <v/>
      </c>
      <c r="E46" s="29" t="str">
        <f t="shared" si="0"/>
        <v/>
      </c>
      <c r="F46" s="113" t="str" cm="1">
        <f t="array" ref="F46">IFERROR(INDEX('Capacity Backing (Hide)2'!$B$8:$M$8,1,ROW(A11))/IF($B$5="Minutes",1,60),"")</f>
        <v/>
      </c>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47"/>
      <c r="AK46" s="147"/>
      <c r="AL46" s="147"/>
      <c r="AM46" s="147"/>
      <c r="AN46" s="147"/>
      <c r="AO46" s="147"/>
      <c r="AP46" s="147"/>
      <c r="AQ46" s="147"/>
      <c r="AR46" s="147"/>
      <c r="AS46" s="147"/>
      <c r="AT46" s="147"/>
      <c r="AU46" s="147"/>
      <c r="AV46" s="147"/>
      <c r="AW46" s="147"/>
      <c r="AX46" s="147"/>
      <c r="AY46" s="147"/>
      <c r="AZ46" s="147"/>
      <c r="BA46" s="147"/>
      <c r="BB46" s="147"/>
      <c r="BC46" s="147"/>
      <c r="BD46" s="147"/>
      <c r="BE46" s="147"/>
      <c r="BF46" s="147"/>
      <c r="BG46" s="147"/>
    </row>
    <row r="47" spans="1:70" x14ac:dyDescent="0.35">
      <c r="B47" t="str">
        <f>IF(Capacity!B21="","",Capacity!B21)</f>
        <v/>
      </c>
      <c r="C47" s="29" t="str">
        <f>IF(Capacity!S21="","",Capacity!S21)</f>
        <v/>
      </c>
      <c r="D47" s="113" t="str">
        <f>IF(C47="","",Capacity!T21/IF($B$5="minutes",1,60))</f>
        <v/>
      </c>
      <c r="E47" s="29" t="str">
        <f t="shared" si="0"/>
        <v/>
      </c>
      <c r="F47" s="113" t="str" cm="1">
        <f t="array" ref="F47">IFERROR(INDEX('Capacity Backing (Hide)2'!$B$8:$M$8,1,ROW(A12))/IF($B$5="Minutes",1,60),"")</f>
        <v/>
      </c>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c r="AY47" s="147"/>
      <c r="AZ47" s="147"/>
      <c r="BA47" s="147"/>
      <c r="BB47" s="147"/>
      <c r="BC47" s="147"/>
      <c r="BD47" s="147"/>
      <c r="BE47" s="147"/>
      <c r="BF47" s="147"/>
      <c r="BG47" s="147"/>
    </row>
    <row r="48" spans="1:70" x14ac:dyDescent="0.35">
      <c r="B48" t="str">
        <f>IF(Capacity!B22="","",Capacity!B22)</f>
        <v/>
      </c>
      <c r="C48" s="29" t="str">
        <f>IF(Capacity!S22="","",Capacity!S22)</f>
        <v/>
      </c>
      <c r="D48" s="113" t="str">
        <f>IF(C48="","",Capacity!T22/IF($B$5="minutes",1,60))</f>
        <v/>
      </c>
      <c r="E48" s="29" t="str">
        <f t="shared" si="0"/>
        <v/>
      </c>
      <c r="F48" s="113" t="str" cm="1">
        <f t="array" ref="F48">IFERROR(INDEX('Capacity Backing (Hide)2'!$B$8:$M$8,1,ROW(A13))/IF($B$5="Minutes",1,60),"")</f>
        <v/>
      </c>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row>
    <row r="49" spans="2:59" x14ac:dyDescent="0.35">
      <c r="B49" t="str">
        <f>IF(Capacity!B23="","",Capacity!B23)</f>
        <v/>
      </c>
      <c r="C49" s="29" t="str">
        <f>IF(Capacity!S23="","",Capacity!S23)</f>
        <v/>
      </c>
      <c r="D49" s="113" t="str">
        <f>IF(C49="","",Capacity!T23/IF($B$5="minutes",1,60))</f>
        <v/>
      </c>
      <c r="E49" s="29" t="str">
        <f t="shared" si="0"/>
        <v/>
      </c>
      <c r="F49" s="113" t="str" cm="1">
        <f t="array" ref="F49">IFERROR(INDEX('Capacity Backing (Hide)2'!$B$8:$M$8,1,ROW(A14))/IF($B$5="Minutes",1,60),"")</f>
        <v/>
      </c>
      <c r="H49" s="147"/>
      <c r="I49" s="147"/>
      <c r="J49" s="147"/>
      <c r="K49" s="147"/>
      <c r="L49" s="147"/>
      <c r="M49" s="147"/>
      <c r="N49" s="147"/>
      <c r="O49" s="147"/>
      <c r="P49" s="147"/>
      <c r="Q49" s="147"/>
      <c r="R49" s="147"/>
      <c r="S49" s="147"/>
      <c r="T49" s="147"/>
      <c r="U49" s="147"/>
      <c r="V49" s="147"/>
      <c r="W49" s="147"/>
      <c r="X49" s="147"/>
      <c r="Y49" s="147"/>
      <c r="Z49" s="147"/>
      <c r="AA49" s="147"/>
      <c r="AB49" s="147"/>
      <c r="AC49" s="147"/>
      <c r="AD49" s="147"/>
      <c r="AE49" s="147"/>
      <c r="AF49" s="147"/>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row>
    <row r="50" spans="2:59" x14ac:dyDescent="0.35">
      <c r="B50" t="str">
        <f>IF(Capacity!B24="","",Capacity!B24)</f>
        <v/>
      </c>
      <c r="C50" s="29" t="str">
        <f>IF(Capacity!S24="","",Capacity!S24)</f>
        <v/>
      </c>
      <c r="D50" s="113" t="str">
        <f>IF(C50="","",Capacity!T24/IF($B$5="minutes",1,60))</f>
        <v/>
      </c>
      <c r="E50" s="29" t="str">
        <f t="shared" si="0"/>
        <v/>
      </c>
      <c r="F50" s="113" t="str" cm="1">
        <f t="array" ref="F50">IFERROR(INDEX('Capacity Backing (Hide)2'!$B$8:$M$8,1,ROW(A15))/IF($B$5="Minutes",1,60),"")</f>
        <v/>
      </c>
      <c r="H50" s="147"/>
      <c r="I50" s="147"/>
      <c r="J50" s="147"/>
      <c r="K50" s="147"/>
      <c r="L50" s="147"/>
      <c r="M50" s="147"/>
      <c r="N50" s="147"/>
      <c r="O50" s="147"/>
      <c r="P50" s="147"/>
      <c r="Q50" s="147"/>
      <c r="R50" s="147"/>
      <c r="S50" s="147"/>
      <c r="T50" s="147"/>
      <c r="U50" s="147"/>
      <c r="V50" s="147"/>
      <c r="W50" s="147"/>
      <c r="X50" s="147"/>
      <c r="Y50" s="147"/>
      <c r="Z50" s="147"/>
      <c r="AA50" s="147"/>
      <c r="AB50" s="147"/>
      <c r="AC50" s="147"/>
      <c r="AD50" s="14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row>
    <row r="51" spans="2:59" x14ac:dyDescent="0.35">
      <c r="B51" t="str">
        <f>IF(Capacity!B25="","",Capacity!B25)</f>
        <v/>
      </c>
      <c r="C51" s="29" t="str">
        <f>IF(Capacity!S25="","",Capacity!S25)</f>
        <v/>
      </c>
      <c r="D51" s="113" t="str">
        <f>IF(C51="","",Capacity!T25/IF($B$5="minutes",1,60))</f>
        <v/>
      </c>
      <c r="E51" s="29" t="str">
        <f t="shared" si="0"/>
        <v/>
      </c>
      <c r="F51" s="113" t="str" cm="1">
        <f t="array" ref="F51">IFERROR(INDEX('Capacity Backing (Hide)2'!$B$8:$M$8,1,ROW(A16))/IF($B$5="Minutes",1,60),"")</f>
        <v/>
      </c>
      <c r="H51" s="147"/>
      <c r="I51" s="147"/>
      <c r="J51" s="147"/>
      <c r="K51" s="147"/>
      <c r="L51" s="147"/>
      <c r="M51" s="147"/>
      <c r="N51" s="147"/>
      <c r="O51" s="147"/>
      <c r="P51" s="147"/>
      <c r="Q51" s="147"/>
      <c r="R51" s="147"/>
      <c r="S51" s="147"/>
      <c r="T51" s="147"/>
      <c r="U51" s="147"/>
      <c r="V51" s="147"/>
      <c r="W51" s="147"/>
      <c r="X51" s="147"/>
      <c r="Y51" s="147"/>
      <c r="Z51" s="147"/>
      <c r="AA51" s="147"/>
      <c r="AB51" s="147"/>
      <c r="AC51" s="147"/>
      <c r="AD51" s="14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row>
    <row r="52" spans="2:59" x14ac:dyDescent="0.35">
      <c r="B52" t="str">
        <f>IF(Capacity!B26="","",Capacity!B26)</f>
        <v/>
      </c>
      <c r="C52" s="29" t="str">
        <f>IF(Capacity!S26="","",Capacity!S26)</f>
        <v/>
      </c>
      <c r="D52" s="113" t="str">
        <f>IF(C52="","",Capacity!T26/IF($B$5="minutes",1,60))</f>
        <v/>
      </c>
      <c r="E52" s="29" t="str">
        <f t="shared" si="0"/>
        <v/>
      </c>
      <c r="F52" s="113" t="str" cm="1">
        <f t="array" ref="F52">IFERROR(INDEX('Capacity Backing (Hide)2'!$B$8:$M$8,1,ROW(A17))/IF($B$5="Minutes",1,60),"")</f>
        <v/>
      </c>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row>
    <row r="53" spans="2:59" x14ac:dyDescent="0.35">
      <c r="B53" t="str">
        <f>IF(Capacity!B27="","",Capacity!B27)</f>
        <v/>
      </c>
      <c r="C53" s="29" t="str">
        <f>IF(Capacity!S27="","",Capacity!S27)</f>
        <v/>
      </c>
      <c r="D53" s="113" t="str">
        <f>IF(C53="","",Capacity!T27/IF($B$5="minutes",1,60))</f>
        <v/>
      </c>
      <c r="E53" s="29" t="str">
        <f t="shared" si="0"/>
        <v/>
      </c>
      <c r="F53" s="113" t="str" cm="1">
        <f t="array" ref="F53">IFERROR(INDEX('Capacity Backing (Hide)2'!$B$8:$M$8,1,ROW(A18))/IF($B$5="Minutes",1,60),"")</f>
        <v/>
      </c>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row>
    <row r="54" spans="2:59" x14ac:dyDescent="0.35">
      <c r="B54" t="str">
        <f>IF(Capacity!B28="","",Capacity!B28)</f>
        <v/>
      </c>
      <c r="C54" s="29" t="str">
        <f>IF(Capacity!S28="","",Capacity!S28)</f>
        <v/>
      </c>
      <c r="D54" s="113" t="str">
        <f>IF(C54="","",Capacity!T28/IF($B$5="minutes",1,60))</f>
        <v/>
      </c>
      <c r="E54" s="29" t="str">
        <f t="shared" si="0"/>
        <v/>
      </c>
      <c r="F54" s="113" t="str" cm="1">
        <f t="array" ref="F54">IFERROR(INDEX('Capacity Backing (Hide)2'!$B$8:$M$8,1,ROW(A19))/IF($B$5="Minutes",1,60),"")</f>
        <v/>
      </c>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row>
    <row r="55" spans="2:59" x14ac:dyDescent="0.35">
      <c r="B55" t="str">
        <f>IF(Capacity!B29="","",Capacity!B29)</f>
        <v/>
      </c>
      <c r="C55" s="29" t="str">
        <f>IF(Capacity!S29="","",Capacity!S29)</f>
        <v/>
      </c>
      <c r="D55" s="113" t="str">
        <f>IF(C55="","",Capacity!T29/IF($B$5="minutes",1,60))</f>
        <v/>
      </c>
      <c r="E55" s="29" t="str">
        <f t="shared" si="0"/>
        <v/>
      </c>
      <c r="F55" s="113" t="str" cm="1">
        <f t="array" ref="F55">IFERROR(INDEX('Capacity Backing (Hide)2'!$B$8:$M$8,1,ROW(A20))/IF($B$5="Minutes",1,60),"")</f>
        <v/>
      </c>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row>
    <row r="56" spans="2:59" x14ac:dyDescent="0.35">
      <c r="B56" t="str">
        <f>IF(Capacity!B30="","",Capacity!B30)</f>
        <v/>
      </c>
      <c r="C56" s="29" t="str">
        <f>IF(Capacity!S30="","",Capacity!S30)</f>
        <v/>
      </c>
      <c r="D56" s="113" t="str">
        <f>IF(C56="","",Capacity!T30/IF($B$5="minutes",1,60))</f>
        <v/>
      </c>
      <c r="E56" s="29" t="str">
        <f t="shared" si="0"/>
        <v/>
      </c>
      <c r="F56" s="113" t="str" cm="1">
        <f t="array" ref="F56">IFERROR(INDEX('Capacity Backing (Hide)2'!$B$8:$M$8,1,ROW(A21))/IF($B$5="Minutes",1,60),"")</f>
        <v/>
      </c>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row>
    <row r="57" spans="2:59" x14ac:dyDescent="0.35">
      <c r="B57" t="str">
        <f>IF(Capacity!B31="","",Capacity!B31)</f>
        <v/>
      </c>
      <c r="C57" s="29" t="str">
        <f>IF(Capacity!S31="","",Capacity!S31)</f>
        <v/>
      </c>
      <c r="D57" s="113" t="str">
        <f>IF(C57="","",Capacity!T31/IF($B$5="minutes",1,60))</f>
        <v/>
      </c>
      <c r="E57" s="29" t="str">
        <f t="shared" si="0"/>
        <v/>
      </c>
      <c r="F57" s="113" t="str" cm="1">
        <f t="array" ref="F57">IFERROR(INDEX('Capacity Backing (Hide)2'!$B$8:$M$8,1,ROW(A22))/IF($B$5="Minutes",1,60),"")</f>
        <v/>
      </c>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row>
    <row r="58" spans="2:59" x14ac:dyDescent="0.35">
      <c r="B58" t="str">
        <f>IF(Capacity!B32="","",Capacity!B32)</f>
        <v/>
      </c>
      <c r="C58" s="29" t="str">
        <f>IF(Capacity!S32="","",Capacity!S32)</f>
        <v/>
      </c>
      <c r="D58" s="113" t="str">
        <f>IF(C58="","",Capacity!T32/IF($B$5="minutes",1,60))</f>
        <v/>
      </c>
      <c r="E58" s="29" t="str">
        <f t="shared" si="0"/>
        <v/>
      </c>
      <c r="F58" s="113" t="str" cm="1">
        <f t="array" ref="F58">IFERROR(INDEX('Capacity Backing (Hide)2'!$B$8:$M$8,1,ROW(A23))/IF($B$5="Minutes",1,60),"")</f>
        <v/>
      </c>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row>
    <row r="59" spans="2:59" x14ac:dyDescent="0.35">
      <c r="B59" t="str">
        <f>IF(Capacity!B33="","",Capacity!B33)</f>
        <v/>
      </c>
      <c r="C59" s="29" t="str">
        <f>IF(Capacity!S33="","",Capacity!S33)</f>
        <v/>
      </c>
      <c r="D59" s="113" t="str">
        <f>IF(C59="","",Capacity!T33/IF($B$5="minutes",1,60))</f>
        <v/>
      </c>
      <c r="E59" s="29" t="str">
        <f t="shared" si="0"/>
        <v/>
      </c>
      <c r="F59" s="113" t="str" cm="1">
        <f t="array" ref="F59">IFERROR(INDEX('Capacity Backing (Hide)2'!$B$8:$M$8,1,ROW(A24))/IF($B$5="Minutes",1,60),"")</f>
        <v/>
      </c>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row>
    <row r="60" spans="2:59" x14ac:dyDescent="0.35">
      <c r="B60" t="str">
        <f>IF(Capacity!B34="","",Capacity!B34)</f>
        <v/>
      </c>
      <c r="C60" s="29" t="str">
        <f>IF(Capacity!S34="","",Capacity!S34)</f>
        <v/>
      </c>
      <c r="D60" s="113" t="str">
        <f>IF(C60="","",Capacity!T34/IF($B$5="minutes",1,60))</f>
        <v/>
      </c>
      <c r="E60" s="29" t="str">
        <f t="shared" si="0"/>
        <v/>
      </c>
      <c r="F60" s="113" t="str" cm="1">
        <f t="array" ref="F60">IFERROR(INDEX('Capacity Backing (Hide)2'!$B$8:$M$8,1,ROW(A25))/IF($B$5="Minutes",1,60),"")</f>
        <v/>
      </c>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row>
    <row r="61" spans="2:59" x14ac:dyDescent="0.35">
      <c r="B61" t="str">
        <f>IF(Capacity!B35="","",Capacity!B35)</f>
        <v/>
      </c>
      <c r="C61" s="29" t="str">
        <f>IF(Capacity!S35="","",Capacity!S35)</f>
        <v/>
      </c>
      <c r="D61" s="113" t="str">
        <f>IF(C61="","",Capacity!T35/IF($B$5="minutes",1,60))</f>
        <v/>
      </c>
      <c r="E61" s="29" t="str">
        <f t="shared" si="0"/>
        <v/>
      </c>
      <c r="F61" s="113" t="str" cm="1">
        <f t="array" ref="F61">IFERROR(INDEX('Capacity Backing (Hide)2'!$B$8:$M$8,1,ROW(A26))/IF($B$5="Minutes",1,60),"")</f>
        <v/>
      </c>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row>
    <row r="62" spans="2:59" x14ac:dyDescent="0.35">
      <c r="B62" t="str">
        <f>IF(Capacity!B36="","",Capacity!B36)</f>
        <v/>
      </c>
      <c r="C62" s="29" t="str">
        <f>IF(Capacity!S36="","",Capacity!S36)</f>
        <v/>
      </c>
      <c r="D62" s="113" t="str">
        <f>IF(C62="","",Capacity!T36/IF($B$5="minutes",1,60))</f>
        <v/>
      </c>
      <c r="E62" s="29" t="str">
        <f t="shared" si="0"/>
        <v/>
      </c>
      <c r="F62" s="113" t="str" cm="1">
        <f t="array" ref="F62">IFERROR(INDEX('Capacity Backing (Hide)2'!$B$8:$M$8,1,ROW(A27))/IF($B$5="Minutes",1,60),"")</f>
        <v/>
      </c>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row>
    <row r="63" spans="2:59" x14ac:dyDescent="0.35">
      <c r="B63" t="str">
        <f>IF(Capacity!B37="","",Capacity!B37)</f>
        <v/>
      </c>
      <c r="C63" s="29" t="str">
        <f>IF(Capacity!S37="","",Capacity!S37)</f>
        <v/>
      </c>
      <c r="D63" s="113" t="str">
        <f>IF(C63="","",Capacity!T37/IF($B$5="minutes",1,60))</f>
        <v/>
      </c>
      <c r="E63" s="29" t="str">
        <f t="shared" si="0"/>
        <v/>
      </c>
      <c r="F63" s="113" t="str" cm="1">
        <f t="array" ref="F63">IFERROR(INDEX('Capacity Backing (Hide)2'!$B$8:$M$8,1,ROW(A28))/IF($B$5="Minutes",1,60),"")</f>
        <v/>
      </c>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row>
    <row r="64" spans="2:59" x14ac:dyDescent="0.35">
      <c r="B64" t="str">
        <f>IF(Capacity!B38="","",Capacity!B38)</f>
        <v/>
      </c>
      <c r="C64" s="29" t="str">
        <f>IF(Capacity!S38="","",Capacity!S38)</f>
        <v/>
      </c>
      <c r="D64" s="113" t="str">
        <f>IF(C64="","",Capacity!T38/IF($B$5="minutes",1,60))</f>
        <v/>
      </c>
      <c r="E64" s="29" t="str">
        <f t="shared" si="0"/>
        <v/>
      </c>
      <c r="F64" s="113" t="str" cm="1">
        <f t="array" ref="F64">IFERROR(INDEX('Capacity Backing (Hide)2'!$B$8:$M$8,1,ROW(A29))/IF($B$5="Minutes",1,60),"")</f>
        <v/>
      </c>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row>
    <row r="65" spans="2:59" x14ac:dyDescent="0.35">
      <c r="B65" t="str">
        <f>IF(Capacity!B39="","",Capacity!B39)</f>
        <v/>
      </c>
      <c r="C65" s="29" t="str">
        <f>IF(Capacity!S39="","",Capacity!S39)</f>
        <v/>
      </c>
      <c r="D65" s="113" t="str">
        <f>IF(C65="","",Capacity!T39/IF($B$5="minutes",1,60))</f>
        <v/>
      </c>
      <c r="E65" s="29" t="str">
        <f t="shared" si="0"/>
        <v/>
      </c>
      <c r="F65" s="113" t="str" cm="1">
        <f t="array" ref="F65">IFERROR(INDEX('Capacity Backing (Hide)2'!$B$8:$M$8,1,ROW(A30))/IF($B$5="Minutes",1,60),"")</f>
        <v/>
      </c>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row>
    <row r="66" spans="2:59" x14ac:dyDescent="0.35">
      <c r="B66" t="str">
        <f>IF(Capacity!B40="","",Capacity!B40)</f>
        <v/>
      </c>
      <c r="C66" s="29" t="str">
        <f>IF(Capacity!S40="","",Capacity!S40)</f>
        <v/>
      </c>
      <c r="D66" s="113" t="str">
        <f>IF(C66="","",Capacity!T40/IF($B$5="minutes",1,60))</f>
        <v/>
      </c>
      <c r="E66" s="29" t="str">
        <f t="shared" si="0"/>
        <v/>
      </c>
      <c r="F66" s="113" t="str" cm="1">
        <f t="array" ref="F66">IFERROR(INDEX('Capacity Backing (Hide)2'!$B$8:$M$8,1,ROW(A31))/IF($B$5="Minutes",1,60),"")</f>
        <v/>
      </c>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row>
    <row r="67" spans="2:59" x14ac:dyDescent="0.35">
      <c r="B67" t="str">
        <f>IF(Capacity!B41="","",Capacity!B41)</f>
        <v/>
      </c>
      <c r="C67" s="29" t="str">
        <f>IF(Capacity!S41="","",Capacity!S41)</f>
        <v/>
      </c>
      <c r="D67" s="113" t="str">
        <f>IF(C67="","",Capacity!T41/IF($B$5="minutes",1,60))</f>
        <v/>
      </c>
      <c r="E67" s="29" t="str">
        <f t="shared" si="0"/>
        <v/>
      </c>
      <c r="F67" s="113" t="str" cm="1">
        <f t="array" ref="F67">IFERROR(INDEX('Capacity Backing (Hide)2'!$B$8:$M$8,1,ROW(A32))/IF($B$5="Minutes",1,60),"")</f>
        <v/>
      </c>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row>
    <row r="68" spans="2:59" x14ac:dyDescent="0.35">
      <c r="B68" t="str">
        <f>IF(Capacity!B42="","",Capacity!B42)</f>
        <v/>
      </c>
      <c r="C68" s="29" t="str">
        <f>IF(Capacity!S42="","",Capacity!S42)</f>
        <v/>
      </c>
      <c r="D68" s="113" t="str">
        <f>IF(C68="","",Capacity!T42/IF($B$5="minutes",1,60))</f>
        <v/>
      </c>
      <c r="E68" s="29" t="str">
        <f t="shared" si="0"/>
        <v/>
      </c>
      <c r="F68" s="113" t="str" cm="1">
        <f t="array" ref="F68">IFERROR(INDEX('Capacity Backing (Hide)2'!$B$8:$M$8,1,ROW(A33))/IF($B$5="Minutes",1,60),"")</f>
        <v/>
      </c>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row>
    <row r="69" spans="2:59" x14ac:dyDescent="0.35">
      <c r="B69" t="str">
        <f>IF(Capacity!B43="","",Capacity!B43)</f>
        <v/>
      </c>
      <c r="C69" s="29" t="str">
        <f>IF(Capacity!S43="","",Capacity!S43)</f>
        <v/>
      </c>
      <c r="D69" s="113" t="str">
        <f>IF(C69="","",Capacity!T43/IF($B$5="minutes",1,60))</f>
        <v/>
      </c>
      <c r="E69" s="29" t="str">
        <f t="shared" ref="E69:E100" si="1">IF(B69="","",IF(COUNTBLANK($H69:$BG69)=52,52,COUNTA(H69:BG69)))</f>
        <v/>
      </c>
      <c r="F69" s="113" t="str" cm="1">
        <f t="array" ref="F69">IFERROR(INDEX('Capacity Backing (Hide)2'!$B$8:$M$8,1,ROW(A34))/IF($B$5="Minutes",1,60),"")</f>
        <v/>
      </c>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row>
    <row r="70" spans="2:59" x14ac:dyDescent="0.35">
      <c r="B70" t="str">
        <f>IF(Capacity!B44="","",Capacity!B44)</f>
        <v/>
      </c>
      <c r="C70" s="29" t="str">
        <f>IF(Capacity!S44="","",Capacity!S44)</f>
        <v/>
      </c>
      <c r="D70" s="113" t="str">
        <f>IF(C70="","",Capacity!T44/IF($B$5="minutes",1,60))</f>
        <v/>
      </c>
      <c r="E70" s="29" t="str">
        <f t="shared" si="1"/>
        <v/>
      </c>
      <c r="F70" s="113" t="str" cm="1">
        <f t="array" ref="F70">IFERROR(INDEX('Capacity Backing (Hide)2'!$B$8:$M$8,1,ROW(A35))/IF($B$5="Minutes",1,60),"")</f>
        <v/>
      </c>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row>
    <row r="71" spans="2:59" x14ac:dyDescent="0.35">
      <c r="B71" t="str">
        <f>IF(Capacity!B45="","",Capacity!B45)</f>
        <v/>
      </c>
      <c r="C71" s="29" t="str">
        <f>IF(Capacity!S45="","",Capacity!S45)</f>
        <v/>
      </c>
      <c r="D71" s="113" t="str">
        <f>IF(C71="","",Capacity!T45/IF($B$5="minutes",1,60))</f>
        <v/>
      </c>
      <c r="E71" s="29" t="str">
        <f t="shared" si="1"/>
        <v/>
      </c>
      <c r="F71" s="113" t="str" cm="1">
        <f t="array" ref="F71">IFERROR(INDEX('Capacity Backing (Hide)2'!$B$8:$M$8,1,ROW(A36))/IF($B$5="Minutes",1,60),"")</f>
        <v/>
      </c>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row>
    <row r="72" spans="2:59" x14ac:dyDescent="0.35">
      <c r="B72" t="str">
        <f>IF(Capacity!B46="","",Capacity!B46)</f>
        <v/>
      </c>
      <c r="C72" s="29" t="str">
        <f>IF(Capacity!S46="","",Capacity!S46)</f>
        <v/>
      </c>
      <c r="D72" s="113" t="str">
        <f>IF(C72="","",Capacity!T46/IF($B$5="minutes",1,60))</f>
        <v/>
      </c>
      <c r="E72" s="29" t="str">
        <f t="shared" si="1"/>
        <v/>
      </c>
      <c r="F72" s="113" t="str" cm="1">
        <f t="array" ref="F72">IFERROR(INDEX('Capacity Backing (Hide)2'!$B$8:$M$8,1,ROW(A37))/IF($B$5="Minutes",1,60),"")</f>
        <v/>
      </c>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row>
    <row r="73" spans="2:59" x14ac:dyDescent="0.35">
      <c r="B73" t="str">
        <f>IF(Capacity!B47="","",Capacity!B47)</f>
        <v/>
      </c>
      <c r="C73" s="29" t="str">
        <f>IF(Capacity!S47="","",Capacity!S47)</f>
        <v/>
      </c>
      <c r="D73" s="113" t="str">
        <f>IF(C73="","",Capacity!T47/IF($B$5="minutes",1,60))</f>
        <v/>
      </c>
      <c r="E73" s="29" t="str">
        <f t="shared" si="1"/>
        <v/>
      </c>
      <c r="F73" s="113" t="str" cm="1">
        <f t="array" ref="F73">IFERROR(INDEX('Capacity Backing (Hide)2'!$B$8:$M$8,1,ROW(A38))/IF($B$5="Minutes",1,60),"")</f>
        <v/>
      </c>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row>
    <row r="74" spans="2:59" x14ac:dyDescent="0.35">
      <c r="B74" t="str">
        <f>IF(Capacity!B48="","",Capacity!B48)</f>
        <v/>
      </c>
      <c r="C74" s="29" t="str">
        <f>IF(Capacity!S48="","",Capacity!S48)</f>
        <v/>
      </c>
      <c r="D74" s="113" t="str">
        <f>IF(C74="","",Capacity!T48/IF($B$5="minutes",1,60))</f>
        <v/>
      </c>
      <c r="E74" s="29" t="str">
        <f t="shared" si="1"/>
        <v/>
      </c>
      <c r="F74" s="113" t="str" cm="1">
        <f t="array" ref="F74">IFERROR(INDEX('Capacity Backing (Hide)2'!$B$8:$M$8,1,ROW(A39))/IF($B$5="Minutes",1,60),"")</f>
        <v/>
      </c>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row>
    <row r="75" spans="2:59" x14ac:dyDescent="0.35">
      <c r="B75" t="str">
        <f>IF(Capacity!B49="","",Capacity!B49)</f>
        <v/>
      </c>
      <c r="C75" s="29" t="str">
        <f>IF(Capacity!S49="","",Capacity!S49)</f>
        <v/>
      </c>
      <c r="D75" s="113" t="str">
        <f>IF(C75="","",Capacity!T49/IF($B$5="minutes",1,60))</f>
        <v/>
      </c>
      <c r="E75" s="29" t="str">
        <f t="shared" si="1"/>
        <v/>
      </c>
      <c r="F75" s="113" t="str" cm="1">
        <f t="array" ref="F75">IFERROR(INDEX('Capacity Backing (Hide)2'!$B$8:$M$8,1,ROW(A40))/IF($B$5="Minutes",1,60),"")</f>
        <v/>
      </c>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row>
    <row r="76" spans="2:59" x14ac:dyDescent="0.35">
      <c r="B76" t="str">
        <f>IF(Capacity!B50="","",Capacity!B50)</f>
        <v/>
      </c>
      <c r="C76" s="29" t="str">
        <f>IF(Capacity!S50="","",Capacity!S50)</f>
        <v/>
      </c>
      <c r="D76" s="113" t="str">
        <f>IF(C76="","",Capacity!T50/IF($B$5="minutes",1,60))</f>
        <v/>
      </c>
      <c r="E76" s="29" t="str">
        <f t="shared" si="1"/>
        <v/>
      </c>
      <c r="F76" s="113" t="str" cm="1">
        <f t="array" ref="F76">IFERROR(INDEX('Capacity Backing (Hide)2'!$B$8:$M$8,1,ROW(A41))/IF($B$5="Minutes",1,60),"")</f>
        <v/>
      </c>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row>
    <row r="77" spans="2:59" x14ac:dyDescent="0.35">
      <c r="B77" t="str">
        <f>IF(Capacity!B51="","",Capacity!B51)</f>
        <v/>
      </c>
      <c r="C77" s="29" t="str">
        <f>IF(Capacity!S51="","",Capacity!S51)</f>
        <v/>
      </c>
      <c r="D77" s="113" t="str">
        <f>IF(C77="","",Capacity!T51/IF($B$5="minutes",1,60))</f>
        <v/>
      </c>
      <c r="E77" s="29" t="str">
        <f t="shared" si="1"/>
        <v/>
      </c>
      <c r="F77" s="113" t="str" cm="1">
        <f t="array" ref="F77">IFERROR(INDEX('Capacity Backing (Hide)2'!$B$8:$M$8,1,ROW(A42))/IF($B$5="Minutes",1,60),"")</f>
        <v/>
      </c>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row>
    <row r="78" spans="2:59" x14ac:dyDescent="0.35">
      <c r="B78" t="str">
        <f>IF(Capacity!B52="","",Capacity!B52)</f>
        <v/>
      </c>
      <c r="C78" s="29" t="str">
        <f>IF(Capacity!S52="","",Capacity!S52)</f>
        <v/>
      </c>
      <c r="D78" s="113" t="str">
        <f>IF(C78="","",Capacity!T52/IF($B$5="minutes",1,60))</f>
        <v/>
      </c>
      <c r="E78" s="29" t="str">
        <f t="shared" si="1"/>
        <v/>
      </c>
      <c r="F78" s="113" t="str" cm="1">
        <f t="array" ref="F78">IFERROR(INDEX('Capacity Backing (Hide)2'!$B$8:$M$8,1,ROW(A43))/IF($B$5="Minutes",1,60),"")</f>
        <v/>
      </c>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row>
    <row r="79" spans="2:59" x14ac:dyDescent="0.35">
      <c r="B79" t="str">
        <f>IF(Capacity!B53="","",Capacity!B53)</f>
        <v/>
      </c>
      <c r="C79" s="29" t="str">
        <f>IF(Capacity!S53="","",Capacity!S53)</f>
        <v/>
      </c>
      <c r="D79" s="113" t="str">
        <f>IF(C79="","",Capacity!T53/IF($B$5="minutes",1,60))</f>
        <v/>
      </c>
      <c r="E79" s="29" t="str">
        <f t="shared" si="1"/>
        <v/>
      </c>
      <c r="F79" s="113" t="str" cm="1">
        <f t="array" ref="F79">IFERROR(INDEX('Capacity Backing (Hide)2'!$B$8:$M$8,1,ROW(A44))/IF($B$5="Minutes",1,60),"")</f>
        <v/>
      </c>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row>
    <row r="80" spans="2:59" x14ac:dyDescent="0.35">
      <c r="B80" t="str">
        <f>IF(Capacity!B54="","",Capacity!B54)</f>
        <v/>
      </c>
      <c r="C80" s="29" t="str">
        <f>IF(Capacity!S54="","",Capacity!S54)</f>
        <v/>
      </c>
      <c r="D80" s="113" t="str">
        <f>IF(C80="","",Capacity!T54/IF($B$5="minutes",1,60))</f>
        <v/>
      </c>
      <c r="E80" s="29" t="str">
        <f t="shared" si="1"/>
        <v/>
      </c>
      <c r="F80" s="113" t="str" cm="1">
        <f t="array" ref="F80">IFERROR(INDEX('Capacity Backing (Hide)2'!$B$8:$M$8,1,ROW(A45))/IF($B$5="Minutes",1,60),"")</f>
        <v/>
      </c>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row>
    <row r="81" spans="2:59" x14ac:dyDescent="0.35">
      <c r="B81" t="str">
        <f>IF(Capacity!B55="","",Capacity!B55)</f>
        <v/>
      </c>
      <c r="C81" s="29" t="str">
        <f>IF(Capacity!S55="","",Capacity!S55)</f>
        <v/>
      </c>
      <c r="D81" s="113" t="str">
        <f>IF(C81="","",Capacity!T55/IF($B$5="minutes",1,60))</f>
        <v/>
      </c>
      <c r="E81" s="29" t="str">
        <f t="shared" si="1"/>
        <v/>
      </c>
      <c r="F81" s="113" t="str" cm="1">
        <f t="array" ref="F81">IFERROR(INDEX('Capacity Backing (Hide)2'!$B$8:$M$8,1,ROW(A46))/IF($B$5="Minutes",1,60),"")</f>
        <v/>
      </c>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row>
    <row r="82" spans="2:59" x14ac:dyDescent="0.35">
      <c r="B82" t="str">
        <f>IF(Capacity!B56="","",Capacity!B56)</f>
        <v/>
      </c>
      <c r="C82" s="29" t="str">
        <f>IF(Capacity!S56="","",Capacity!S56)</f>
        <v/>
      </c>
      <c r="D82" s="113" t="str">
        <f>IF(C82="","",Capacity!T56/IF($B$5="minutes",1,60))</f>
        <v/>
      </c>
      <c r="E82" s="29" t="str">
        <f t="shared" si="1"/>
        <v/>
      </c>
      <c r="F82" s="113" t="str" cm="1">
        <f t="array" ref="F82">IFERROR(INDEX('Capacity Backing (Hide)2'!$B$8:$M$8,1,ROW(A47))/IF($B$5="Minutes",1,60),"")</f>
        <v/>
      </c>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row>
    <row r="83" spans="2:59" x14ac:dyDescent="0.35">
      <c r="B83" t="str">
        <f>IF(Capacity!B57="","",Capacity!B57)</f>
        <v/>
      </c>
      <c r="C83" s="29" t="str">
        <f>IF(Capacity!S57="","",Capacity!S57)</f>
        <v/>
      </c>
      <c r="D83" s="113" t="str">
        <f>IF(C83="","",Capacity!T57/IF($B$5="minutes",1,60))</f>
        <v/>
      </c>
      <c r="E83" s="29" t="str">
        <f t="shared" si="1"/>
        <v/>
      </c>
      <c r="F83" s="113" t="str" cm="1">
        <f t="array" ref="F83">IFERROR(INDEX('Capacity Backing (Hide)2'!$B$8:$M$8,1,ROW(A48))/IF($B$5="Minutes",1,60),"")</f>
        <v/>
      </c>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row>
    <row r="84" spans="2:59" x14ac:dyDescent="0.35">
      <c r="B84" t="str">
        <f>IF(Capacity!B58="","",Capacity!B58)</f>
        <v/>
      </c>
      <c r="C84" s="29" t="str">
        <f>IF(Capacity!S58="","",Capacity!S58)</f>
        <v/>
      </c>
      <c r="D84" s="113" t="str">
        <f>IF(C84="","",Capacity!T58/IF($B$5="minutes",1,60))</f>
        <v/>
      </c>
      <c r="E84" s="29" t="str">
        <f t="shared" si="1"/>
        <v/>
      </c>
      <c r="F84" s="113" t="str" cm="1">
        <f t="array" ref="F84">IFERROR(INDEX('Capacity Backing (Hide)2'!$B$8:$M$8,1,ROW(A49))/IF($B$5="Minutes",1,60),"")</f>
        <v/>
      </c>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row>
    <row r="85" spans="2:59" x14ac:dyDescent="0.35">
      <c r="B85" t="str">
        <f>IF(Capacity!B59="","",Capacity!B59)</f>
        <v/>
      </c>
      <c r="C85" s="29" t="str">
        <f>IF(Capacity!S59="","",Capacity!S59)</f>
        <v/>
      </c>
      <c r="D85" s="113" t="str">
        <f>IF(C85="","",Capacity!T59/IF($B$5="minutes",1,60))</f>
        <v/>
      </c>
      <c r="E85" s="29" t="str">
        <f t="shared" si="1"/>
        <v/>
      </c>
      <c r="F85" s="113" t="str" cm="1">
        <f t="array" ref="F85">IFERROR(INDEX('Capacity Backing (Hide)2'!$B$8:$M$8,1,ROW(A50))/IF($B$5="Minutes",1,60),"")</f>
        <v/>
      </c>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row>
    <row r="86" spans="2:59" x14ac:dyDescent="0.35">
      <c r="B86" t="str">
        <f>IF(Capacity!B60="","",Capacity!B60)</f>
        <v/>
      </c>
      <c r="C86" s="29" t="str">
        <f>IF(Capacity!S60="","",Capacity!S60)</f>
        <v/>
      </c>
      <c r="D86" s="113" t="str">
        <f>IF(C86="","",Capacity!T60/IF($B$5="minutes",1,60))</f>
        <v/>
      </c>
      <c r="E86" s="29" t="str">
        <f t="shared" si="1"/>
        <v/>
      </c>
      <c r="F86" s="113" t="str" cm="1">
        <f t="array" ref="F86">IFERROR(INDEX('Capacity Backing (Hide)2'!$B$8:$M$8,1,ROW(A51))/IF($B$5="Minutes",1,60),"")</f>
        <v/>
      </c>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row>
    <row r="87" spans="2:59" x14ac:dyDescent="0.35">
      <c r="B87" t="str">
        <f>IF(Capacity!B61="","",Capacity!B61)</f>
        <v/>
      </c>
      <c r="C87" s="29" t="str">
        <f>IF(Capacity!S61="","",Capacity!S61)</f>
        <v/>
      </c>
      <c r="D87" s="113" t="str">
        <f>IF(C87="","",Capacity!T61/IF($B$5="minutes",1,60))</f>
        <v/>
      </c>
      <c r="E87" s="29" t="str">
        <f t="shared" si="1"/>
        <v/>
      </c>
      <c r="F87" s="113" t="str" cm="1">
        <f t="array" ref="F87">IFERROR(INDEX('Capacity Backing (Hide)2'!$B$8:$M$8,1,ROW(A52))/IF($B$5="Minutes",1,60),"")</f>
        <v/>
      </c>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row>
    <row r="88" spans="2:59" x14ac:dyDescent="0.35">
      <c r="B88" t="str">
        <f>IF(Capacity!B62="","",Capacity!B62)</f>
        <v/>
      </c>
      <c r="C88" s="29" t="str">
        <f>IF(Capacity!S62="","",Capacity!S62)</f>
        <v/>
      </c>
      <c r="D88" s="113" t="str">
        <f>IF(C88="","",Capacity!T62/IF($B$5="minutes",1,60))</f>
        <v/>
      </c>
      <c r="E88" s="29" t="str">
        <f t="shared" si="1"/>
        <v/>
      </c>
      <c r="F88" s="113" t="str" cm="1">
        <f t="array" ref="F88">IFERROR(INDEX('Capacity Backing (Hide)2'!$B$8:$M$8,1,ROW(A53))/IF($B$5="Minutes",1,60),"")</f>
        <v/>
      </c>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row>
    <row r="89" spans="2:59" x14ac:dyDescent="0.35">
      <c r="B89" t="str">
        <f>IF(Capacity!B63="","",Capacity!B63)</f>
        <v/>
      </c>
      <c r="C89" s="29" t="str">
        <f>IF(Capacity!S63="","",Capacity!S63)</f>
        <v/>
      </c>
      <c r="D89" s="113" t="str">
        <f>IF(C89="","",Capacity!T63/IF($B$5="minutes",1,60))</f>
        <v/>
      </c>
      <c r="E89" s="29" t="str">
        <f t="shared" si="1"/>
        <v/>
      </c>
      <c r="F89" s="113" t="str" cm="1">
        <f t="array" ref="F89">IFERROR(INDEX('Capacity Backing (Hide)2'!$B$8:$M$8,1,ROW(A54))/IF($B$5="Minutes",1,60),"")</f>
        <v/>
      </c>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row>
    <row r="90" spans="2:59" x14ac:dyDescent="0.35">
      <c r="B90" t="str">
        <f>IF(Capacity!B64="","",Capacity!B64)</f>
        <v/>
      </c>
      <c r="C90" s="29" t="str">
        <f>IF(Capacity!S64="","",Capacity!S64)</f>
        <v/>
      </c>
      <c r="D90" s="113" t="str">
        <f>IF(C90="","",Capacity!T64/IF($B$5="minutes",1,60))</f>
        <v/>
      </c>
      <c r="E90" s="29" t="str">
        <f t="shared" si="1"/>
        <v/>
      </c>
      <c r="F90" s="113" t="str" cm="1">
        <f t="array" ref="F90">IFERROR(INDEX('Capacity Backing (Hide)2'!$B$8:$M$8,1,ROW(A55))/IF($B$5="Minutes",1,60),"")</f>
        <v/>
      </c>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row>
    <row r="91" spans="2:59" x14ac:dyDescent="0.35">
      <c r="B91" t="str">
        <f>IF(Capacity!B65="","",Capacity!B65)</f>
        <v/>
      </c>
      <c r="C91" s="29" t="str">
        <f>IF(Capacity!S65="","",Capacity!S65)</f>
        <v/>
      </c>
      <c r="D91" s="113" t="str">
        <f>IF(C91="","",Capacity!T65/IF($B$5="minutes",1,60))</f>
        <v/>
      </c>
      <c r="E91" s="29" t="str">
        <f t="shared" si="1"/>
        <v/>
      </c>
      <c r="F91" s="113" t="str" cm="1">
        <f t="array" ref="F91">IFERROR(INDEX('Capacity Backing (Hide)2'!$B$8:$M$8,1,ROW(A56))/IF($B$5="Minutes",1,60),"")</f>
        <v/>
      </c>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row>
    <row r="92" spans="2:59" x14ac:dyDescent="0.35">
      <c r="B92" t="str">
        <f>IF(Capacity!B66="","",Capacity!B66)</f>
        <v/>
      </c>
      <c r="C92" s="29" t="str">
        <f>IF(Capacity!S66="","",Capacity!S66)</f>
        <v/>
      </c>
      <c r="D92" s="113" t="str">
        <f>IF(C92="","",Capacity!T66/IF($B$5="minutes",1,60))</f>
        <v/>
      </c>
      <c r="E92" s="29" t="str">
        <f t="shared" si="1"/>
        <v/>
      </c>
      <c r="F92" s="113" t="str" cm="1">
        <f t="array" ref="F92">IFERROR(INDEX('Capacity Backing (Hide)2'!$B$8:$M$8,1,ROW(A57))/IF($B$5="Minutes",1,60),"")</f>
        <v/>
      </c>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row>
    <row r="93" spans="2:59" x14ac:dyDescent="0.35">
      <c r="B93" t="str">
        <f>IF(Capacity!B67="","",Capacity!B67)</f>
        <v/>
      </c>
      <c r="C93" s="29" t="str">
        <f>IF(Capacity!S67="","",Capacity!S67)</f>
        <v/>
      </c>
      <c r="D93" s="113" t="str">
        <f>IF(C93="","",Capacity!T67/IF($B$5="minutes",1,60))</f>
        <v/>
      </c>
      <c r="E93" s="29" t="str">
        <f t="shared" si="1"/>
        <v/>
      </c>
      <c r="F93" s="113" t="str" cm="1">
        <f t="array" ref="F93">IFERROR(INDEX('Capacity Backing (Hide)2'!$B$8:$M$8,1,ROW(A58))/IF($B$5="Minutes",1,60),"")</f>
        <v/>
      </c>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row>
    <row r="94" spans="2:59" x14ac:dyDescent="0.35">
      <c r="B94" t="str">
        <f>IF(Capacity!B68="","",Capacity!B68)</f>
        <v/>
      </c>
      <c r="C94" s="29" t="str">
        <f>IF(Capacity!S68="","",Capacity!S68)</f>
        <v/>
      </c>
      <c r="D94" s="113" t="str">
        <f>IF(C94="","",Capacity!T68/IF($B$5="minutes",1,60))</f>
        <v/>
      </c>
      <c r="E94" s="29" t="str">
        <f t="shared" si="1"/>
        <v/>
      </c>
      <c r="F94" s="113" t="str" cm="1">
        <f t="array" ref="F94">IFERROR(INDEX('Capacity Backing (Hide)2'!$B$8:$M$8,1,ROW(A59))/IF($B$5="Minutes",1,60),"")</f>
        <v/>
      </c>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row>
    <row r="95" spans="2:59" x14ac:dyDescent="0.35">
      <c r="B95" t="str">
        <f>IF(Capacity!B69="","",Capacity!B69)</f>
        <v/>
      </c>
      <c r="C95" s="29" t="str">
        <f>IF(Capacity!S69="","",Capacity!S69)</f>
        <v/>
      </c>
      <c r="D95" s="113" t="str">
        <f>IF(C95="","",Capacity!T69/IF($B$5="minutes",1,60))</f>
        <v/>
      </c>
      <c r="E95" s="29" t="str">
        <f t="shared" si="1"/>
        <v/>
      </c>
      <c r="F95" s="113" t="str" cm="1">
        <f t="array" ref="F95">IFERROR(INDEX('Capacity Backing (Hide)2'!$B$8:$M$8,1,ROW(A60))/IF($B$5="Minutes",1,60),"")</f>
        <v/>
      </c>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row>
    <row r="96" spans="2:59" x14ac:dyDescent="0.35">
      <c r="B96" t="str">
        <f>IF(Capacity!B70="","",Capacity!B70)</f>
        <v/>
      </c>
      <c r="C96" s="29" t="str">
        <f>IF(Capacity!S70="","",Capacity!S70)</f>
        <v/>
      </c>
      <c r="D96" s="113" t="str">
        <f>IF(C96="","",Capacity!T70/IF($B$5="minutes",1,60))</f>
        <v/>
      </c>
      <c r="E96" s="29" t="str">
        <f t="shared" si="1"/>
        <v/>
      </c>
      <c r="F96" s="113" t="str" cm="1">
        <f t="array" ref="F96">IFERROR(INDEX('Capacity Backing (Hide)2'!$B$8:$M$8,1,ROW(A61))/IF($B$5="Minutes",1,60),"")</f>
        <v/>
      </c>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row>
    <row r="97" spans="2:59" x14ac:dyDescent="0.35">
      <c r="B97" t="str">
        <f>IF(Capacity!B71="","",Capacity!B71)</f>
        <v/>
      </c>
      <c r="C97" s="29" t="str">
        <f>IF(Capacity!S71="","",Capacity!S71)</f>
        <v/>
      </c>
      <c r="D97" s="113" t="str">
        <f>IF(C97="","",Capacity!T71/IF($B$5="minutes",1,60))</f>
        <v/>
      </c>
      <c r="E97" s="29" t="str">
        <f t="shared" si="1"/>
        <v/>
      </c>
      <c r="F97" s="113" t="str" cm="1">
        <f t="array" ref="F97">IFERROR(INDEX('Capacity Backing (Hide)2'!$B$8:$M$8,1,ROW(A62))/IF($B$5="Minutes",1,60),"")</f>
        <v/>
      </c>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row>
    <row r="98" spans="2:59" x14ac:dyDescent="0.35">
      <c r="B98" t="str">
        <f>IF(Capacity!B72="","",Capacity!B72)</f>
        <v/>
      </c>
      <c r="C98" s="29" t="str">
        <f>IF(Capacity!S72="","",Capacity!S72)</f>
        <v/>
      </c>
      <c r="D98" s="113" t="str">
        <f>IF(C98="","",Capacity!T72/IF($B$5="minutes",1,60))</f>
        <v/>
      </c>
      <c r="E98" s="29" t="str">
        <f t="shared" si="1"/>
        <v/>
      </c>
      <c r="F98" s="113" t="str" cm="1">
        <f t="array" ref="F98">IFERROR(INDEX('Capacity Backing (Hide)2'!$B$8:$M$8,1,ROW(A63))/IF($B$5="Minutes",1,60),"")</f>
        <v/>
      </c>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row>
    <row r="99" spans="2:59" x14ac:dyDescent="0.35">
      <c r="B99" t="str">
        <f>IF(Capacity!B73="","",Capacity!B73)</f>
        <v/>
      </c>
      <c r="C99" s="29" t="str">
        <f>IF(Capacity!S73="","",Capacity!S73)</f>
        <v/>
      </c>
      <c r="D99" s="113" t="str">
        <f>IF(C99="","",Capacity!T73/IF($B$5="minutes",1,60))</f>
        <v/>
      </c>
      <c r="E99" s="29" t="str">
        <f t="shared" si="1"/>
        <v/>
      </c>
      <c r="F99" s="113" t="str" cm="1">
        <f t="array" ref="F99">IFERROR(INDEX('Capacity Backing (Hide)2'!$B$8:$M$8,1,ROW(A64))/IF($B$5="Minutes",1,60),"")</f>
        <v/>
      </c>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row>
    <row r="100" spans="2:59" x14ac:dyDescent="0.35">
      <c r="B100" t="str">
        <f>IF(Capacity!B74="","",Capacity!B74)</f>
        <v/>
      </c>
      <c r="C100" s="29" t="str">
        <f>IF(Capacity!S74="","",Capacity!S74)</f>
        <v/>
      </c>
      <c r="D100" s="113" t="str">
        <f>IF(C100="","",Capacity!T74/IF($B$5="minutes",1,60))</f>
        <v/>
      </c>
      <c r="E100" s="29" t="str">
        <f t="shared" si="1"/>
        <v/>
      </c>
      <c r="F100" s="113" t="str" cm="1">
        <f t="array" ref="F100">IFERROR(INDEX('Capacity Backing (Hide)2'!$B$8:$M$8,1,ROW(A65))/IF($B$5="Minutes",1,60),"")</f>
        <v/>
      </c>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row>
    <row r="101" spans="2:59" x14ac:dyDescent="0.35">
      <c r="B101" t="str">
        <f>IF(Capacity!B75="","",Capacity!B75)</f>
        <v/>
      </c>
      <c r="C101" s="29" t="str">
        <f>IF(Capacity!S75="","",Capacity!S75)</f>
        <v/>
      </c>
      <c r="D101" s="113" t="str">
        <f>IF(C101="","",Capacity!T75/IF($B$5="minutes",1,60))</f>
        <v/>
      </c>
      <c r="E101" s="29" t="str">
        <f t="shared" ref="E101:E135" si="2">IF(B101="","",IF(COUNTBLANK($H101:$BG101)=52,52,COUNTA(H101:BG101)))</f>
        <v/>
      </c>
      <c r="F101" s="113" t="str" cm="1">
        <f t="array" ref="F101">IFERROR(INDEX('Capacity Backing (Hide)2'!$B$8:$M$8,1,ROW(A66))/IF($B$5="Minutes",1,60),"")</f>
        <v/>
      </c>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row>
    <row r="102" spans="2:59" x14ac:dyDescent="0.35">
      <c r="B102" t="str">
        <f>IF(Capacity!B76="","",Capacity!B76)</f>
        <v/>
      </c>
      <c r="C102" s="29" t="str">
        <f>IF(Capacity!S76="","",Capacity!S76)</f>
        <v/>
      </c>
      <c r="D102" s="113" t="str">
        <f>IF(C102="","",Capacity!T76/IF($B$5="minutes",1,60))</f>
        <v/>
      </c>
      <c r="E102" s="29" t="str">
        <f t="shared" si="2"/>
        <v/>
      </c>
      <c r="F102" s="113" t="str" cm="1">
        <f t="array" ref="F102">IFERROR(INDEX('Capacity Backing (Hide)2'!$B$8:$M$8,1,ROW(A67))/IF($B$5="Minutes",1,60),"")</f>
        <v/>
      </c>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row>
    <row r="103" spans="2:59" x14ac:dyDescent="0.35">
      <c r="B103" t="str">
        <f>IF(Capacity!B77="","",Capacity!B77)</f>
        <v/>
      </c>
      <c r="C103" s="29" t="str">
        <f>IF(Capacity!S77="","",Capacity!S77)</f>
        <v/>
      </c>
      <c r="D103" s="113" t="str">
        <f>IF(C103="","",Capacity!T77/IF($B$5="minutes",1,60))</f>
        <v/>
      </c>
      <c r="E103" s="29" t="str">
        <f t="shared" si="2"/>
        <v/>
      </c>
      <c r="F103" s="113" t="str" cm="1">
        <f t="array" ref="F103">IFERROR(INDEX('Capacity Backing (Hide)2'!$B$8:$M$8,1,ROW(A68))/IF($B$5="Minutes",1,60),"")</f>
        <v/>
      </c>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row>
    <row r="104" spans="2:59" x14ac:dyDescent="0.35">
      <c r="B104" t="str">
        <f>IF(Capacity!B78="","",Capacity!B78)</f>
        <v/>
      </c>
      <c r="C104" s="29" t="str">
        <f>IF(Capacity!S78="","",Capacity!S78)</f>
        <v/>
      </c>
      <c r="D104" s="113" t="str">
        <f>IF(C104="","",Capacity!T78/IF($B$5="minutes",1,60))</f>
        <v/>
      </c>
      <c r="E104" s="29" t="str">
        <f t="shared" si="2"/>
        <v/>
      </c>
      <c r="F104" s="113" t="str" cm="1">
        <f t="array" ref="F104">IFERROR(INDEX('Capacity Backing (Hide)2'!$B$8:$M$8,1,ROW(A69))/IF($B$5="Minutes",1,60),"")</f>
        <v/>
      </c>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row>
    <row r="105" spans="2:59" x14ac:dyDescent="0.35">
      <c r="B105" t="str">
        <f>IF(Capacity!B79="","",Capacity!B79)</f>
        <v/>
      </c>
      <c r="C105" s="29" t="str">
        <f>IF(Capacity!S79="","",Capacity!S79)</f>
        <v/>
      </c>
      <c r="D105" s="113" t="str">
        <f>IF(C105="","",Capacity!T79/IF($B$5="minutes",1,60))</f>
        <v/>
      </c>
      <c r="E105" s="29" t="str">
        <f t="shared" si="2"/>
        <v/>
      </c>
      <c r="F105" s="113" t="str" cm="1">
        <f t="array" ref="F105">IFERROR(INDEX('Capacity Backing (Hide)2'!$B$8:$M$8,1,ROW(A70))/IF($B$5="Minutes",1,60),"")</f>
        <v/>
      </c>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row>
    <row r="106" spans="2:59" x14ac:dyDescent="0.35">
      <c r="B106" t="str">
        <f>IF(Capacity!B80="","",Capacity!B80)</f>
        <v/>
      </c>
      <c r="C106" s="29" t="str">
        <f>IF(Capacity!S80="","",Capacity!S80)</f>
        <v/>
      </c>
      <c r="D106" s="113" t="str">
        <f>IF(C106="","",Capacity!T80/IF($B$5="minutes",1,60))</f>
        <v/>
      </c>
      <c r="E106" s="29" t="str">
        <f t="shared" si="2"/>
        <v/>
      </c>
      <c r="F106" s="113" t="str" cm="1">
        <f t="array" ref="F106">IFERROR(INDEX('Capacity Backing (Hide)2'!$B$8:$M$8,1,ROW(A71))/IF($B$5="Minutes",1,60),"")</f>
        <v/>
      </c>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row>
    <row r="107" spans="2:59" x14ac:dyDescent="0.35">
      <c r="B107" t="str">
        <f>IF(Capacity!B81="","",Capacity!B81)</f>
        <v/>
      </c>
      <c r="C107" s="29" t="str">
        <f>IF(Capacity!S81="","",Capacity!S81)</f>
        <v/>
      </c>
      <c r="D107" s="113" t="str">
        <f>IF(C107="","",Capacity!T81/IF($B$5="minutes",1,60))</f>
        <v/>
      </c>
      <c r="E107" s="29" t="str">
        <f t="shared" si="2"/>
        <v/>
      </c>
      <c r="F107" s="113" t="str" cm="1">
        <f t="array" ref="F107">IFERROR(INDEX('Capacity Backing (Hide)2'!$B$8:$M$8,1,ROW(A72))/IF($B$5="Minutes",1,60),"")</f>
        <v/>
      </c>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row>
    <row r="108" spans="2:59" x14ac:dyDescent="0.35">
      <c r="B108" t="str">
        <f>IF(Capacity!B82="","",Capacity!B82)</f>
        <v/>
      </c>
      <c r="C108" s="29" t="str">
        <f>IF(Capacity!S82="","",Capacity!S82)</f>
        <v/>
      </c>
      <c r="D108" s="113" t="str">
        <f>IF(C108="","",Capacity!T82/IF($B$5="minutes",1,60))</f>
        <v/>
      </c>
      <c r="E108" s="29" t="str">
        <f t="shared" si="2"/>
        <v/>
      </c>
      <c r="F108" s="113" t="str" cm="1">
        <f t="array" ref="F108">IFERROR(INDEX('Capacity Backing (Hide)2'!$B$8:$M$8,1,ROW(A73))/IF($B$5="Minutes",1,60),"")</f>
        <v/>
      </c>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row>
    <row r="109" spans="2:59" x14ac:dyDescent="0.35">
      <c r="B109" t="str">
        <f>IF(Capacity!B83="","",Capacity!B83)</f>
        <v/>
      </c>
      <c r="C109" s="29" t="str">
        <f>IF(Capacity!S83="","",Capacity!S83)</f>
        <v/>
      </c>
      <c r="D109" s="113" t="str">
        <f>IF(C109="","",Capacity!T83/IF($B$5="minutes",1,60))</f>
        <v/>
      </c>
      <c r="E109" s="29" t="str">
        <f t="shared" si="2"/>
        <v/>
      </c>
      <c r="F109" s="113" t="str" cm="1">
        <f t="array" ref="F109">IFERROR(INDEX('Capacity Backing (Hide)2'!$B$8:$M$8,1,ROW(A74))/IF($B$5="Minutes",1,60),"")</f>
        <v/>
      </c>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row>
    <row r="110" spans="2:59" x14ac:dyDescent="0.35">
      <c r="B110" t="str">
        <f>IF(Capacity!B84="","",Capacity!B84)</f>
        <v/>
      </c>
      <c r="C110" s="29" t="str">
        <f>IF(Capacity!S84="","",Capacity!S84)</f>
        <v/>
      </c>
      <c r="D110" s="113" t="str">
        <f>IF(C110="","",Capacity!T84/IF($B$5="minutes",1,60))</f>
        <v/>
      </c>
      <c r="E110" s="29" t="str">
        <f t="shared" si="2"/>
        <v/>
      </c>
      <c r="F110" s="113" t="str" cm="1">
        <f t="array" ref="F110">IFERROR(INDEX('Capacity Backing (Hide)2'!$B$8:$M$8,1,ROW(A75))/IF($B$5="Minutes",1,60),"")</f>
        <v/>
      </c>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row>
    <row r="111" spans="2:59" x14ac:dyDescent="0.35">
      <c r="B111" t="str">
        <f>IF(Capacity!B85="","",Capacity!B85)</f>
        <v/>
      </c>
      <c r="C111" s="29" t="str">
        <f>IF(Capacity!S85="","",Capacity!S85)</f>
        <v/>
      </c>
      <c r="D111" s="113" t="str">
        <f>IF(C111="","",Capacity!T85/IF($B$5="minutes",1,60))</f>
        <v/>
      </c>
      <c r="E111" s="29" t="str">
        <f t="shared" si="2"/>
        <v/>
      </c>
      <c r="F111" s="113" t="str" cm="1">
        <f t="array" ref="F111">IFERROR(INDEX('Capacity Backing (Hide)2'!$B$8:$M$8,1,ROW(A76))/IF($B$5="Minutes",1,60),"")</f>
        <v/>
      </c>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row>
    <row r="112" spans="2:59" x14ac:dyDescent="0.35">
      <c r="B112" t="str">
        <f>IF(Capacity!B86="","",Capacity!B86)</f>
        <v/>
      </c>
      <c r="C112" s="29" t="str">
        <f>IF(Capacity!S86="","",Capacity!S86)</f>
        <v/>
      </c>
      <c r="D112" s="113" t="str">
        <f>IF(C112="","",Capacity!T86/IF($B$5="minutes",1,60))</f>
        <v/>
      </c>
      <c r="E112" s="29" t="str">
        <f t="shared" si="2"/>
        <v/>
      </c>
      <c r="F112" s="113" t="str" cm="1">
        <f t="array" ref="F112">IFERROR(INDEX('Capacity Backing (Hide)2'!$B$8:$M$8,1,ROW(A77))/IF($B$5="Minutes",1,60),"")</f>
        <v/>
      </c>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row>
    <row r="113" spans="2:59" x14ac:dyDescent="0.35">
      <c r="B113" t="str">
        <f>IF(Capacity!B87="","",Capacity!B87)</f>
        <v/>
      </c>
      <c r="C113" s="29" t="str">
        <f>IF(Capacity!S87="","",Capacity!S87)</f>
        <v/>
      </c>
      <c r="D113" s="113" t="str">
        <f>IF(C113="","",Capacity!T87/IF($B$5="minutes",1,60))</f>
        <v/>
      </c>
      <c r="E113" s="29" t="str">
        <f t="shared" si="2"/>
        <v/>
      </c>
      <c r="F113" s="113" t="str" cm="1">
        <f t="array" ref="F113">IFERROR(INDEX('Capacity Backing (Hide)2'!$B$8:$M$8,1,ROW(A78))/IF($B$5="Minutes",1,60),"")</f>
        <v/>
      </c>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row>
    <row r="114" spans="2:59" x14ac:dyDescent="0.35">
      <c r="B114" t="str">
        <f>IF(Capacity!B88="","",Capacity!B88)</f>
        <v/>
      </c>
      <c r="C114" s="29" t="str">
        <f>IF(Capacity!S88="","",Capacity!S88)</f>
        <v/>
      </c>
      <c r="D114" s="113" t="str">
        <f>IF(C114="","",Capacity!T88/IF($B$5="minutes",1,60))</f>
        <v/>
      </c>
      <c r="E114" s="29" t="str">
        <f t="shared" si="2"/>
        <v/>
      </c>
      <c r="F114" s="113" t="str" cm="1">
        <f t="array" ref="F114">IFERROR(INDEX('Capacity Backing (Hide)2'!$B$8:$M$8,1,ROW(A79))/IF($B$5="Minutes",1,60),"")</f>
        <v/>
      </c>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row>
    <row r="115" spans="2:59" x14ac:dyDescent="0.35">
      <c r="B115" t="str">
        <f>IF(Capacity!B89="","",Capacity!B89)</f>
        <v/>
      </c>
      <c r="C115" s="29" t="str">
        <f>IF(Capacity!S89="","",Capacity!S89)</f>
        <v/>
      </c>
      <c r="D115" s="113" t="str">
        <f>IF(C115="","",Capacity!T89/IF($B$5="minutes",1,60))</f>
        <v/>
      </c>
      <c r="E115" s="29" t="str">
        <f t="shared" si="2"/>
        <v/>
      </c>
      <c r="F115" s="113" t="str" cm="1">
        <f t="array" ref="F115">IFERROR(INDEX('Capacity Backing (Hide)2'!$B$8:$M$8,1,ROW(A80))/IF($B$5="Minutes",1,60),"")</f>
        <v/>
      </c>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row>
    <row r="116" spans="2:59" x14ac:dyDescent="0.35">
      <c r="B116" t="str">
        <f>IF(Capacity!B90="","",Capacity!B90)</f>
        <v/>
      </c>
      <c r="C116" s="29" t="str">
        <f>IF(Capacity!S90="","",Capacity!S90)</f>
        <v/>
      </c>
      <c r="D116" s="113" t="str">
        <f>IF(C116="","",Capacity!T90/IF($B$5="minutes",1,60))</f>
        <v/>
      </c>
      <c r="E116" s="29" t="str">
        <f t="shared" si="2"/>
        <v/>
      </c>
      <c r="F116" s="113" t="str" cm="1">
        <f t="array" ref="F116">IFERROR(INDEX('Capacity Backing (Hide)2'!$B$8:$M$8,1,ROW(A81))/IF($B$5="Minutes",1,60),"")</f>
        <v/>
      </c>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row>
    <row r="117" spans="2:59" x14ac:dyDescent="0.35">
      <c r="B117" t="str">
        <f>IF(Capacity!B91="","",Capacity!B91)</f>
        <v/>
      </c>
      <c r="C117" s="29" t="str">
        <f>IF(Capacity!S91="","",Capacity!S91)</f>
        <v/>
      </c>
      <c r="D117" s="113" t="str">
        <f>IF(C117="","",Capacity!T91/IF($B$5="minutes",1,60))</f>
        <v/>
      </c>
      <c r="E117" s="29" t="str">
        <f t="shared" si="2"/>
        <v/>
      </c>
      <c r="F117" s="113" t="str" cm="1">
        <f t="array" ref="F117">IFERROR(INDEX('Capacity Backing (Hide)2'!$B$8:$M$8,1,ROW(A82))/IF($B$5="Minutes",1,60),"")</f>
        <v/>
      </c>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row>
    <row r="118" spans="2:59" x14ac:dyDescent="0.35">
      <c r="B118" t="str">
        <f>IF(Capacity!B92="","",Capacity!B92)</f>
        <v/>
      </c>
      <c r="C118" s="29" t="str">
        <f>IF(Capacity!S92="","",Capacity!S92)</f>
        <v/>
      </c>
      <c r="D118" s="113" t="str">
        <f>IF(C118="","",Capacity!T92/IF($B$5="minutes",1,60))</f>
        <v/>
      </c>
      <c r="E118" s="29" t="str">
        <f t="shared" si="2"/>
        <v/>
      </c>
      <c r="F118" s="113" t="str" cm="1">
        <f t="array" ref="F118">IFERROR(INDEX('Capacity Backing (Hide)2'!$B$8:$M$8,1,ROW(A83))/IF($B$5="Minutes",1,60),"")</f>
        <v/>
      </c>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row>
    <row r="119" spans="2:59" x14ac:dyDescent="0.35">
      <c r="B119" t="str">
        <f>IF(Capacity!B93="","",Capacity!B93)</f>
        <v/>
      </c>
      <c r="C119" s="29" t="str">
        <f>IF(Capacity!S93="","",Capacity!S93)</f>
        <v/>
      </c>
      <c r="D119" s="113" t="str">
        <f>IF(C119="","",Capacity!T93/IF($B$5="minutes",1,60))</f>
        <v/>
      </c>
      <c r="E119" s="29" t="str">
        <f t="shared" si="2"/>
        <v/>
      </c>
      <c r="F119" s="113" t="str" cm="1">
        <f t="array" ref="F119">IFERROR(INDEX('Capacity Backing (Hide)2'!$B$8:$M$8,1,ROW(A84))/IF($B$5="Minutes",1,60),"")</f>
        <v/>
      </c>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row>
    <row r="120" spans="2:59" x14ac:dyDescent="0.35">
      <c r="B120" t="str">
        <f>IF(Capacity!B94="","",Capacity!B94)</f>
        <v/>
      </c>
      <c r="C120" s="29" t="str">
        <f>IF(Capacity!S94="","",Capacity!S94)</f>
        <v/>
      </c>
      <c r="D120" s="113" t="str">
        <f>IF(C120="","",Capacity!T94/IF($B$5="minutes",1,60))</f>
        <v/>
      </c>
      <c r="E120" s="29" t="str">
        <f t="shared" si="2"/>
        <v/>
      </c>
      <c r="F120" s="113" t="str" cm="1">
        <f t="array" ref="F120">IFERROR(INDEX('Capacity Backing (Hide)2'!$B$8:$M$8,1,ROW(A85))/IF($B$5="Minutes",1,60),"")</f>
        <v/>
      </c>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row>
    <row r="121" spans="2:59" x14ac:dyDescent="0.35">
      <c r="B121" t="str">
        <f>IF(Capacity!B95="","",Capacity!B95)</f>
        <v/>
      </c>
      <c r="C121" s="29" t="str">
        <f>IF(Capacity!S95="","",Capacity!S95)</f>
        <v/>
      </c>
      <c r="D121" s="113" t="str">
        <f>IF(C121="","",Capacity!T95/IF($B$5="minutes",1,60))</f>
        <v/>
      </c>
      <c r="E121" s="29" t="str">
        <f t="shared" si="2"/>
        <v/>
      </c>
      <c r="F121" s="113" t="str" cm="1">
        <f t="array" ref="F121">IFERROR(INDEX('Capacity Backing (Hide)2'!$B$8:$M$8,1,ROW(A86))/IF($B$5="Minutes",1,60),"")</f>
        <v/>
      </c>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row>
    <row r="122" spans="2:59" x14ac:dyDescent="0.35">
      <c r="B122" t="str">
        <f>IF(Capacity!B96="","",Capacity!B96)</f>
        <v/>
      </c>
      <c r="C122" s="29" t="str">
        <f>IF(Capacity!S96="","",Capacity!S96)</f>
        <v/>
      </c>
      <c r="D122" s="113" t="str">
        <f>IF(C122="","",Capacity!T96/IF($B$5="minutes",1,60))</f>
        <v/>
      </c>
      <c r="E122" s="29" t="str">
        <f t="shared" si="2"/>
        <v/>
      </c>
      <c r="F122" s="113" t="str" cm="1">
        <f t="array" ref="F122">IFERROR(INDEX('Capacity Backing (Hide)2'!$B$8:$M$8,1,ROW(A87))/IF($B$5="Minutes",1,60),"")</f>
        <v/>
      </c>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row>
    <row r="123" spans="2:59" x14ac:dyDescent="0.35">
      <c r="B123" t="str">
        <f>IF(Capacity!B97="","",Capacity!B97)</f>
        <v/>
      </c>
      <c r="C123" s="29" t="str">
        <f>IF(Capacity!S97="","",Capacity!S97)</f>
        <v/>
      </c>
      <c r="D123" s="113" t="str">
        <f>IF(C123="","",Capacity!T97/IF($B$5="minutes",1,60))</f>
        <v/>
      </c>
      <c r="E123" s="29" t="str">
        <f t="shared" si="2"/>
        <v/>
      </c>
      <c r="F123" s="113" t="str" cm="1">
        <f t="array" ref="F123">IFERROR(INDEX('Capacity Backing (Hide)2'!$B$8:$M$8,1,ROW(A88))/IF($B$5="Minutes",1,60),"")</f>
        <v/>
      </c>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row>
    <row r="124" spans="2:59" x14ac:dyDescent="0.35">
      <c r="B124" t="str">
        <f>IF(Capacity!B98="","",Capacity!B98)</f>
        <v/>
      </c>
      <c r="C124" s="29" t="str">
        <f>IF(Capacity!S98="","",Capacity!S98)</f>
        <v/>
      </c>
      <c r="D124" s="113" t="str">
        <f>IF(C124="","",Capacity!T98/IF($B$5="minutes",1,60))</f>
        <v/>
      </c>
      <c r="E124" s="29" t="str">
        <f t="shared" si="2"/>
        <v/>
      </c>
      <c r="F124" s="113" t="str" cm="1">
        <f t="array" ref="F124">IFERROR(INDEX('Capacity Backing (Hide)2'!$B$8:$M$8,1,ROW(A89))/IF($B$5="Minutes",1,60),"")</f>
        <v/>
      </c>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row>
    <row r="125" spans="2:59" x14ac:dyDescent="0.35">
      <c r="B125" t="str">
        <f>IF(Capacity!B99="","",Capacity!B99)</f>
        <v/>
      </c>
      <c r="C125" s="29" t="str">
        <f>IF(Capacity!S99="","",Capacity!S99)</f>
        <v/>
      </c>
      <c r="D125" s="113" t="str">
        <f>IF(C125="","",Capacity!T99/IF($B$5="minutes",1,60))</f>
        <v/>
      </c>
      <c r="E125" s="29" t="str">
        <f t="shared" si="2"/>
        <v/>
      </c>
      <c r="F125" s="113" t="str" cm="1">
        <f t="array" ref="F125">IFERROR(INDEX('Capacity Backing (Hide)2'!$B$8:$M$8,1,ROW(A90))/IF($B$5="Minutes",1,60),"")</f>
        <v/>
      </c>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row>
    <row r="126" spans="2:59" x14ac:dyDescent="0.35">
      <c r="B126" t="str">
        <f>IF(Capacity!B100="","",Capacity!B100)</f>
        <v/>
      </c>
      <c r="C126" s="29" t="str">
        <f>IF(Capacity!S100="","",Capacity!S100)</f>
        <v/>
      </c>
      <c r="D126" s="113" t="str">
        <f>IF(C126="","",Capacity!T100/IF($B$5="minutes",1,60))</f>
        <v/>
      </c>
      <c r="E126" s="29" t="str">
        <f t="shared" si="2"/>
        <v/>
      </c>
      <c r="F126" s="113" t="str" cm="1">
        <f t="array" ref="F126">IFERROR(INDEX('Capacity Backing (Hide)2'!$B$8:$M$8,1,ROW(A91))/IF($B$5="Minutes",1,60),"")</f>
        <v/>
      </c>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row>
    <row r="127" spans="2:59" x14ac:dyDescent="0.35">
      <c r="B127" t="str">
        <f>IF(Capacity!B101="","",Capacity!B101)</f>
        <v/>
      </c>
      <c r="C127" s="29" t="str">
        <f>IF(Capacity!S101="","",Capacity!S101)</f>
        <v/>
      </c>
      <c r="D127" s="113" t="str">
        <f>IF(C127="","",Capacity!T101/IF($B$5="minutes",1,60))</f>
        <v/>
      </c>
      <c r="E127" s="29" t="str">
        <f t="shared" si="2"/>
        <v/>
      </c>
      <c r="F127" s="113" t="str" cm="1">
        <f t="array" ref="F127">IFERROR(INDEX('Capacity Backing (Hide)2'!$B$8:$M$8,1,ROW(A92))/IF($B$5="Minutes",1,60),"")</f>
        <v/>
      </c>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row>
    <row r="128" spans="2:59" x14ac:dyDescent="0.35">
      <c r="B128" t="str">
        <f>IF(Capacity!B102="","",Capacity!B102)</f>
        <v/>
      </c>
      <c r="C128" s="29" t="str">
        <f>IF(Capacity!S102="","",Capacity!S102)</f>
        <v/>
      </c>
      <c r="D128" s="113" t="str">
        <f>IF(C128="","",Capacity!T102/IF($B$5="minutes",1,60))</f>
        <v/>
      </c>
      <c r="E128" s="29" t="str">
        <f t="shared" si="2"/>
        <v/>
      </c>
      <c r="F128" s="113" t="str" cm="1">
        <f t="array" ref="F128">IFERROR(INDEX('Capacity Backing (Hide)2'!$B$8:$M$8,1,ROW(A93))/IF($B$5="Minutes",1,60),"")</f>
        <v/>
      </c>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row>
    <row r="129" spans="1:59" x14ac:dyDescent="0.35">
      <c r="B129" t="str">
        <f>IF(Capacity!B103="","",Capacity!B103)</f>
        <v/>
      </c>
      <c r="C129" s="29" t="str">
        <f>IF(Capacity!S103="","",Capacity!S103)</f>
        <v/>
      </c>
      <c r="D129" s="113" t="str">
        <f>IF(C129="","",Capacity!T103/IF($B$5="minutes",1,60))</f>
        <v/>
      </c>
      <c r="E129" s="29" t="str">
        <f t="shared" si="2"/>
        <v/>
      </c>
      <c r="F129" s="113" t="str" cm="1">
        <f t="array" ref="F129">IFERROR(INDEX('Capacity Backing (Hide)2'!$B$8:$M$8,1,ROW(A94))/IF($B$5="Minutes",1,60),"")</f>
        <v/>
      </c>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row>
    <row r="130" spans="1:59" x14ac:dyDescent="0.35">
      <c r="B130" t="str">
        <f>IF(Capacity!B104="","",Capacity!B104)</f>
        <v/>
      </c>
      <c r="C130" s="29" t="str">
        <f>IF(Capacity!S104="","",Capacity!S104)</f>
        <v/>
      </c>
      <c r="D130" s="113" t="str">
        <f>IF(C130="","",Capacity!T104/IF($B$5="minutes",1,60))</f>
        <v/>
      </c>
      <c r="E130" s="29" t="str">
        <f t="shared" si="2"/>
        <v/>
      </c>
      <c r="F130" s="113" t="str" cm="1">
        <f t="array" ref="F130">IFERROR(INDEX('Capacity Backing (Hide)2'!$B$8:$M$8,1,ROW(A95))/IF($B$5="Minutes",1,60),"")</f>
        <v/>
      </c>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row>
    <row r="131" spans="1:59" x14ac:dyDescent="0.35">
      <c r="B131" t="str">
        <f>IF(Capacity!B105="","",Capacity!B105)</f>
        <v/>
      </c>
      <c r="C131" s="29" t="str">
        <f>IF(Capacity!S105="","",Capacity!S105)</f>
        <v/>
      </c>
      <c r="D131" s="113" t="str">
        <f>IF(C131="","",Capacity!T105/IF($B$5="minutes",1,60))</f>
        <v/>
      </c>
      <c r="E131" s="29" t="str">
        <f t="shared" si="2"/>
        <v/>
      </c>
      <c r="F131" s="113" t="str" cm="1">
        <f t="array" ref="F131">IFERROR(INDEX('Capacity Backing (Hide)2'!$B$8:$M$8,1,ROW(A96))/IF($B$5="Minutes",1,60),"")</f>
        <v/>
      </c>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row>
    <row r="132" spans="1:59" x14ac:dyDescent="0.35">
      <c r="B132" t="str">
        <f>IF(Capacity!B106="","",Capacity!B106)</f>
        <v/>
      </c>
      <c r="C132" s="29" t="str">
        <f>IF(Capacity!S106="","",Capacity!S106)</f>
        <v/>
      </c>
      <c r="D132" s="113" t="str">
        <f>IF(C132="","",Capacity!T106/IF($B$5="minutes",1,60))</f>
        <v/>
      </c>
      <c r="E132" s="29" t="str">
        <f t="shared" si="2"/>
        <v/>
      </c>
      <c r="F132" s="113" t="str" cm="1">
        <f t="array" ref="F132">IFERROR(INDEX('Capacity Backing (Hide)2'!$B$8:$M$8,1,ROW(A97))/IF($B$5="Minutes",1,60),"")</f>
        <v/>
      </c>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row>
    <row r="133" spans="1:59" x14ac:dyDescent="0.35">
      <c r="B133" t="str">
        <f>IF(Capacity!B107="","",Capacity!B107)</f>
        <v/>
      </c>
      <c r="C133" s="29" t="str">
        <f>IF(Capacity!S107="","",Capacity!S107)</f>
        <v/>
      </c>
      <c r="D133" s="113" t="str">
        <f>IF(C133="","",Capacity!T107/IF($B$5="minutes",1,60))</f>
        <v/>
      </c>
      <c r="E133" s="29" t="str">
        <f t="shared" si="2"/>
        <v/>
      </c>
      <c r="F133" s="113" t="str" cm="1">
        <f t="array" ref="F133">IFERROR(INDEX('Capacity Backing (Hide)2'!$B$8:$M$8,1,ROW(A98))/IF($B$5="Minutes",1,60),"")</f>
        <v/>
      </c>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row>
    <row r="134" spans="1:59" x14ac:dyDescent="0.35">
      <c r="B134" t="str">
        <f>IF(Capacity!B108="","",Capacity!B108)</f>
        <v/>
      </c>
      <c r="C134" s="29" t="str">
        <f>IF(Capacity!S108="","",Capacity!S108)</f>
        <v/>
      </c>
      <c r="D134" s="113" t="str">
        <f>IF(C134="","",Capacity!T108/IF($B$5="minutes",1,60))</f>
        <v/>
      </c>
      <c r="E134" s="29" t="str">
        <f t="shared" si="2"/>
        <v/>
      </c>
      <c r="F134" s="113" t="str" cm="1">
        <f t="array" ref="F134">IFERROR(INDEX('Capacity Backing (Hide)2'!$B$8:$M$8,1,ROW(A99))/IF($B$5="Minutes",1,60),"")</f>
        <v/>
      </c>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row>
    <row r="135" spans="1:59" x14ac:dyDescent="0.35">
      <c r="B135" t="str">
        <f>IF(Capacity!B109="","",Capacity!B109)</f>
        <v/>
      </c>
      <c r="C135" s="29" t="str">
        <f>IF(Capacity!S109="","",Capacity!S109)</f>
        <v/>
      </c>
      <c r="D135" s="113" t="str">
        <f>IF(C135="","",Capacity!T109/IF($B$5="minutes",1,60))</f>
        <v/>
      </c>
      <c r="E135" s="29" t="str">
        <f t="shared" si="2"/>
        <v/>
      </c>
      <c r="F135" s="113" t="str" cm="1">
        <f t="array" ref="F135">IFERROR(INDEX('Capacity Backing (Hide)2'!$B$8:$M$8,1,ROW(A100))/IF($B$5="Minutes",1,60),"")</f>
        <v/>
      </c>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row>
    <row r="136" spans="1:59" x14ac:dyDescent="0.35">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49"/>
      <c r="AK136" s="149"/>
      <c r="AL136" s="149"/>
      <c r="AM136" s="149"/>
      <c r="AN136" s="149"/>
      <c r="AO136" s="149"/>
      <c r="AP136" s="149"/>
      <c r="AQ136" s="149"/>
      <c r="AR136" s="149"/>
      <c r="AS136" s="149"/>
      <c r="AT136" s="149"/>
      <c r="AU136" s="149"/>
      <c r="AV136" s="149"/>
      <c r="AW136" s="149"/>
      <c r="AX136" s="149"/>
      <c r="AY136" s="149"/>
      <c r="AZ136" s="149"/>
      <c r="BA136" s="149"/>
      <c r="BB136" s="149"/>
      <c r="BC136" s="149"/>
      <c r="BD136" s="149"/>
      <c r="BE136" s="149"/>
      <c r="BF136" s="149"/>
      <c r="BG136" s="149"/>
    </row>
    <row r="137" spans="1:59" ht="15" hidden="1" thickBot="1" x14ac:dyDescent="0.4">
      <c r="C137" s="196" t="s">
        <v>205</v>
      </c>
      <c r="D137" s="197"/>
      <c r="E137" s="196" t="s">
        <v>193</v>
      </c>
      <c r="F137" s="197"/>
      <c r="H137" s="55" t="str">
        <f>"Use the table below to set available weeks with an 'x'. Alternatively, enter the available capacity in minutes, per week, to overwrite the calculated weekly total."</f>
        <v>Use the table below to set available weeks with an 'x'. Alternatively, enter the available capacity in minutes, per week, to overwrite the calculated weekly total.</v>
      </c>
    </row>
    <row r="138" spans="1:59" ht="65.5" hidden="1" customHeight="1" thickBot="1" x14ac:dyDescent="0.4">
      <c r="A138" s="119" t="s">
        <v>198</v>
      </c>
      <c r="B138" s="56" t="s">
        <v>190</v>
      </c>
      <c r="C138" s="77" t="s">
        <v>191</v>
      </c>
      <c r="D138" s="77" t="s">
        <v>194</v>
      </c>
      <c r="E138" s="168" t="s">
        <v>191</v>
      </c>
      <c r="F138" s="89" t="s">
        <v>209</v>
      </c>
      <c r="H138" s="110" cm="1">
        <f t="array" aca="1" ref="H138" ca="1">IFERROR(INDEX('Capacity Backing (Hide)2'!$A$13:$A$64,COLUMN(A1),1),"")</f>
        <v>44228</v>
      </c>
      <c r="I138" s="111" cm="1">
        <f t="array" aca="1" ref="I138" ca="1">IFERROR(INDEX('Capacity Backing (Hide)2'!$A$13:$A$64,COLUMN(B1),1),"")</f>
        <v>44235</v>
      </c>
      <c r="J138" s="111" cm="1">
        <f t="array" aca="1" ref="J138" ca="1">IFERROR(INDEX('Capacity Backing (Hide)2'!$A$13:$A$64,COLUMN(C1),1),"")</f>
        <v>44242</v>
      </c>
      <c r="K138" s="111" cm="1">
        <f t="array" aca="1" ref="K138" ca="1">IFERROR(INDEX('Capacity Backing (Hide)2'!$A$13:$A$64,COLUMN(D1),1),"")</f>
        <v>44249</v>
      </c>
      <c r="L138" s="111" cm="1">
        <f t="array" aca="1" ref="L138" ca="1">IFERROR(INDEX('Capacity Backing (Hide)2'!$A$13:$A$64,COLUMN(E1),1),"")</f>
        <v>44256</v>
      </c>
      <c r="M138" s="111" cm="1">
        <f t="array" aca="1" ref="M138" ca="1">IFERROR(INDEX('Capacity Backing (Hide)2'!$A$13:$A$64,COLUMN(F1),1),"")</f>
        <v>44263</v>
      </c>
      <c r="N138" s="111" cm="1">
        <f t="array" aca="1" ref="N138" ca="1">IFERROR(INDEX('Capacity Backing (Hide)2'!$A$13:$A$64,COLUMN(G1),1),"")</f>
        <v>44270</v>
      </c>
      <c r="O138" s="111" cm="1">
        <f t="array" aca="1" ref="O138" ca="1">IFERROR(INDEX('Capacity Backing (Hide)2'!$A$13:$A$64,COLUMN(H1),1),"")</f>
        <v>44277</v>
      </c>
      <c r="P138" s="111" cm="1">
        <f t="array" aca="1" ref="P138" ca="1">IFERROR(INDEX('Capacity Backing (Hide)2'!$A$13:$A$64,COLUMN(I1),1),"")</f>
        <v>44284</v>
      </c>
      <c r="Q138" s="111" cm="1">
        <f t="array" aca="1" ref="Q138" ca="1">IFERROR(INDEX('Capacity Backing (Hide)2'!$A$13:$A$64,COLUMN(J1),1),"")</f>
        <v>44291</v>
      </c>
      <c r="R138" s="111" cm="1">
        <f t="array" aca="1" ref="R138" ca="1">IFERROR(INDEX('Capacity Backing (Hide)2'!$A$13:$A$64,COLUMN(K1),1),"")</f>
        <v>44298</v>
      </c>
      <c r="S138" s="111" cm="1">
        <f t="array" aca="1" ref="S138" ca="1">IFERROR(INDEX('Capacity Backing (Hide)2'!$A$13:$A$64,COLUMN(L1),1),"")</f>
        <v>44305</v>
      </c>
      <c r="T138" s="111" cm="1">
        <f t="array" aca="1" ref="T138" ca="1">IFERROR(INDEX('Capacity Backing (Hide)2'!$A$13:$A$64,COLUMN(M1),1),"")</f>
        <v>44312</v>
      </c>
      <c r="U138" s="111" cm="1">
        <f t="array" aca="1" ref="U138" ca="1">IFERROR(INDEX('Capacity Backing (Hide)2'!$A$13:$A$64,COLUMN(N1),1),"")</f>
        <v>44319</v>
      </c>
      <c r="V138" s="111" cm="1">
        <f t="array" aca="1" ref="V138" ca="1">IFERROR(INDEX('Capacity Backing (Hide)2'!$A$13:$A$64,COLUMN(O1),1),"")</f>
        <v>44326</v>
      </c>
      <c r="W138" s="111" cm="1">
        <f t="array" aca="1" ref="W138" ca="1">IFERROR(INDEX('Capacity Backing (Hide)2'!$A$13:$A$64,COLUMN(P1),1),"")</f>
        <v>44333</v>
      </c>
      <c r="X138" s="111" cm="1">
        <f t="array" aca="1" ref="X138" ca="1">IFERROR(INDEX('Capacity Backing (Hide)2'!$A$13:$A$64,COLUMN(Q1),1),"")</f>
        <v>44340</v>
      </c>
      <c r="Y138" s="111" cm="1">
        <f t="array" aca="1" ref="Y138" ca="1">IFERROR(INDEX('Capacity Backing (Hide)2'!$A$13:$A$64,COLUMN(R1),1),"")</f>
        <v>44347</v>
      </c>
      <c r="Z138" s="111" cm="1">
        <f t="array" aca="1" ref="Z138" ca="1">IFERROR(INDEX('Capacity Backing (Hide)2'!$A$13:$A$64,COLUMN(S1),1),"")</f>
        <v>44354</v>
      </c>
      <c r="AA138" s="111" cm="1">
        <f t="array" aca="1" ref="AA138" ca="1">IFERROR(INDEX('Capacity Backing (Hide)2'!$A$13:$A$64,COLUMN(T1),1),"")</f>
        <v>44361</v>
      </c>
      <c r="AB138" s="111" cm="1">
        <f t="array" aca="1" ref="AB138" ca="1">IFERROR(INDEX('Capacity Backing (Hide)2'!$A$13:$A$64,COLUMN(U1),1),"")</f>
        <v>44368</v>
      </c>
      <c r="AC138" s="111" cm="1">
        <f t="array" aca="1" ref="AC138" ca="1">IFERROR(INDEX('Capacity Backing (Hide)2'!$A$13:$A$64,COLUMN(V1),1),"")</f>
        <v>44375</v>
      </c>
      <c r="AD138" s="111" cm="1">
        <f t="array" aca="1" ref="AD138" ca="1">IFERROR(INDEX('Capacity Backing (Hide)2'!$A$13:$A$64,COLUMN(W1),1),"")</f>
        <v>44382</v>
      </c>
      <c r="AE138" s="111" cm="1">
        <f t="array" aca="1" ref="AE138" ca="1">IFERROR(INDEX('Capacity Backing (Hide)2'!$A$13:$A$64,COLUMN(X1),1),"")</f>
        <v>44389</v>
      </c>
      <c r="AF138" s="111" cm="1">
        <f t="array" aca="1" ref="AF138" ca="1">IFERROR(INDEX('Capacity Backing (Hide)2'!$A$13:$A$64,COLUMN(Y1),1),"")</f>
        <v>44396</v>
      </c>
      <c r="AG138" s="111" cm="1">
        <f t="array" aca="1" ref="AG138" ca="1">IFERROR(INDEX('Capacity Backing (Hide)2'!$A$13:$A$64,COLUMN(Z1),1),"")</f>
        <v>44403</v>
      </c>
      <c r="AH138" s="111" cm="1">
        <f t="array" aca="1" ref="AH138" ca="1">IFERROR(INDEX('Capacity Backing (Hide)2'!$A$13:$A$64,COLUMN(AA1),1),"")</f>
        <v>44410</v>
      </c>
      <c r="AI138" s="111" cm="1">
        <f t="array" aca="1" ref="AI138" ca="1">IFERROR(INDEX('Capacity Backing (Hide)2'!$A$13:$A$64,COLUMN(AB1),1),"")</f>
        <v>44417</v>
      </c>
      <c r="AJ138" s="111" cm="1">
        <f t="array" aca="1" ref="AJ138" ca="1">IFERROR(INDEX('Capacity Backing (Hide)2'!$A$13:$A$64,COLUMN(AC1),1),"")</f>
        <v>44424</v>
      </c>
      <c r="AK138" s="111" cm="1">
        <f t="array" aca="1" ref="AK138" ca="1">IFERROR(INDEX('Capacity Backing (Hide)2'!$A$13:$A$64,COLUMN(AD1),1),"")</f>
        <v>44431</v>
      </c>
      <c r="AL138" s="111" cm="1">
        <f t="array" aca="1" ref="AL138" ca="1">IFERROR(INDEX('Capacity Backing (Hide)2'!$A$13:$A$64,COLUMN(AE1),1),"")</f>
        <v>44438</v>
      </c>
      <c r="AM138" s="111" cm="1">
        <f t="array" aca="1" ref="AM138" ca="1">IFERROR(INDEX('Capacity Backing (Hide)2'!$A$13:$A$64,COLUMN(AF1),1),"")</f>
        <v>44445</v>
      </c>
      <c r="AN138" s="111" cm="1">
        <f t="array" aca="1" ref="AN138" ca="1">IFERROR(INDEX('Capacity Backing (Hide)2'!$A$13:$A$64,COLUMN(AG1),1),"")</f>
        <v>44452</v>
      </c>
      <c r="AO138" s="111" cm="1">
        <f t="array" aca="1" ref="AO138" ca="1">IFERROR(INDEX('Capacity Backing (Hide)2'!$A$13:$A$64,COLUMN(AH1),1),"")</f>
        <v>44459</v>
      </c>
      <c r="AP138" s="111" cm="1">
        <f t="array" aca="1" ref="AP138" ca="1">IFERROR(INDEX('Capacity Backing (Hide)2'!$A$13:$A$64,COLUMN(AI1),1),"")</f>
        <v>44466</v>
      </c>
      <c r="AQ138" s="111" cm="1">
        <f t="array" aca="1" ref="AQ138" ca="1">IFERROR(INDEX('Capacity Backing (Hide)2'!$A$13:$A$64,COLUMN(AJ1),1),"")</f>
        <v>44473</v>
      </c>
      <c r="AR138" s="111" cm="1">
        <f t="array" aca="1" ref="AR138" ca="1">IFERROR(INDEX('Capacity Backing (Hide)2'!$A$13:$A$64,COLUMN(AK1),1),"")</f>
        <v>44480</v>
      </c>
      <c r="AS138" s="111" cm="1">
        <f t="array" aca="1" ref="AS138" ca="1">IFERROR(INDEX('Capacity Backing (Hide)2'!$A$13:$A$64,COLUMN(AL1),1),"")</f>
        <v>44487</v>
      </c>
      <c r="AT138" s="111" cm="1">
        <f t="array" aca="1" ref="AT138" ca="1">IFERROR(INDEX('Capacity Backing (Hide)2'!$A$13:$A$64,COLUMN(AM1),1),"")</f>
        <v>44494</v>
      </c>
      <c r="AU138" s="111" cm="1">
        <f t="array" aca="1" ref="AU138" ca="1">IFERROR(INDEX('Capacity Backing (Hide)2'!$A$13:$A$64,COLUMN(AN1),1),"")</f>
        <v>44501</v>
      </c>
      <c r="AV138" s="111" cm="1">
        <f t="array" aca="1" ref="AV138" ca="1">IFERROR(INDEX('Capacity Backing (Hide)2'!$A$13:$A$64,COLUMN(AO1),1),"")</f>
        <v>44508</v>
      </c>
      <c r="AW138" s="111" cm="1">
        <f t="array" aca="1" ref="AW138" ca="1">IFERROR(INDEX('Capacity Backing (Hide)2'!$A$13:$A$64,COLUMN(AP1),1),"")</f>
        <v>44515</v>
      </c>
      <c r="AX138" s="111" cm="1">
        <f t="array" aca="1" ref="AX138" ca="1">IFERROR(INDEX('Capacity Backing (Hide)2'!$A$13:$A$64,COLUMN(AQ1),1),"")</f>
        <v>44522</v>
      </c>
      <c r="AY138" s="111" cm="1">
        <f t="array" aca="1" ref="AY138" ca="1">IFERROR(INDEX('Capacity Backing (Hide)2'!$A$13:$A$64,COLUMN(AR1),1),"")</f>
        <v>44529</v>
      </c>
      <c r="AZ138" s="111" cm="1">
        <f t="array" aca="1" ref="AZ138" ca="1">IFERROR(INDEX('Capacity Backing (Hide)2'!$A$13:$A$64,COLUMN(AS1),1),"")</f>
        <v>44536</v>
      </c>
      <c r="BA138" s="111" cm="1">
        <f t="array" aca="1" ref="BA138" ca="1">IFERROR(INDEX('Capacity Backing (Hide)2'!$A$13:$A$64,COLUMN(AT1),1),"")</f>
        <v>44543</v>
      </c>
      <c r="BB138" s="111" cm="1">
        <f t="array" aca="1" ref="BB138" ca="1">IFERROR(INDEX('Capacity Backing (Hide)2'!$A$13:$A$64,COLUMN(AU1),1),"")</f>
        <v>44550</v>
      </c>
      <c r="BC138" s="111" cm="1">
        <f t="array" aca="1" ref="BC138" ca="1">IFERROR(INDEX('Capacity Backing (Hide)2'!$A$13:$A$64,COLUMN(AV1),1),"")</f>
        <v>44557</v>
      </c>
      <c r="BD138" s="111" cm="1">
        <f t="array" aca="1" ref="BD138" ca="1">IFERROR(INDEX('Capacity Backing (Hide)2'!$A$13:$A$64,COLUMN(AW1),1),"")</f>
        <v>44564</v>
      </c>
      <c r="BE138" s="111" cm="1">
        <f t="array" aca="1" ref="BE138" ca="1">IFERROR(INDEX('Capacity Backing (Hide)2'!$A$13:$A$64,COLUMN(AX1),1),"")</f>
        <v>44571</v>
      </c>
      <c r="BF138" s="111" cm="1">
        <f t="array" aca="1" ref="BF138" ca="1">IFERROR(INDEX('Capacity Backing (Hide)2'!$A$13:$A$64,COLUMN(AY1),1),"")</f>
        <v>44578</v>
      </c>
      <c r="BG138" s="112" cm="1">
        <f t="array" aca="1" ref="BG138" ca="1">IFERROR(INDEX('Capacity Backing (Hide)2'!$A$13:$A$64,COLUMN(AZ1),1),"")</f>
        <v>44585</v>
      </c>
    </row>
    <row r="139" spans="1:59" hidden="1" x14ac:dyDescent="0.35">
      <c r="B139" t="str">
        <f>IF(Capacity!Y10="","",Capacity!Y10)</f>
        <v/>
      </c>
      <c r="C139" s="29" t="str">
        <f>IF(Capacity!AP10="","",Capacity!AP10)</f>
        <v/>
      </c>
      <c r="D139" s="113" t="str">
        <f>IF(C139="","",Capacity!AQ10/IF(B5="Minutes",1,60))</f>
        <v/>
      </c>
      <c r="E139" s="29" t="str">
        <f t="shared" ref="E139:E170" si="3">IF(B139="","",IF(COUNTBLANK($H139:$BG139)=52,52,COUNTA(H139:BG139)))</f>
        <v/>
      </c>
      <c r="F139" s="113" t="str" cm="1">
        <f t="array" ref="F139">IFERROR(INDEX('Capacity Backing (Hide)2'!$B$144:$M$144,1,ROW(A1))/IF($B$5="Minutes",1,60),"")</f>
        <v/>
      </c>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row>
    <row r="140" spans="1:59" hidden="1" x14ac:dyDescent="0.35">
      <c r="B140" t="str">
        <f>IF(Capacity!Y11="","",Capacity!Y11)</f>
        <v/>
      </c>
      <c r="C140" s="29" t="str">
        <f>IF(Capacity!AP11="","",Capacity!AP11)</f>
        <v/>
      </c>
      <c r="D140" s="113" t="str">
        <f>IF(C140="","",Capacity!AQ11/IF(B6="Minutes",1,60))</f>
        <v/>
      </c>
      <c r="E140" s="29" t="str">
        <f t="shared" si="3"/>
        <v/>
      </c>
      <c r="F140" s="113" t="str" cm="1">
        <f t="array" ref="F140">IFERROR(INDEX('Capacity Backing (Hide)2'!$B$144:$M$144,1,ROW(A2))/IF($B$5="Minutes",1,60),"")</f>
        <v/>
      </c>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row>
    <row r="141" spans="1:59" hidden="1" x14ac:dyDescent="0.35">
      <c r="B141" t="str">
        <f>IF(Capacity!Y12="","",Capacity!Y12)</f>
        <v/>
      </c>
      <c r="C141" s="29" t="str">
        <f>IF(Capacity!AP12="","",Capacity!AP12)</f>
        <v/>
      </c>
      <c r="D141" s="113" t="str">
        <f>IF(C141="","",Capacity!AQ12/IF(B7="Minutes",1,60))</f>
        <v/>
      </c>
      <c r="E141" s="29" t="str">
        <f t="shared" si="3"/>
        <v/>
      </c>
      <c r="F141" s="113" t="str" cm="1">
        <f t="array" ref="F141">IFERROR(INDEX('Capacity Backing (Hide)2'!$B$144:$M$144,1,ROW(A3))/IF($B$5="Minutes",1,60),"")</f>
        <v/>
      </c>
      <c r="H141" s="148"/>
      <c r="I141" s="148"/>
      <c r="J141" s="148"/>
      <c r="K141" s="148"/>
      <c r="L141" s="148"/>
      <c r="M141" s="148"/>
      <c r="N141" s="148"/>
      <c r="O141" s="148"/>
      <c r="P141" s="148"/>
      <c r="Q141" s="148"/>
      <c r="R141" s="148"/>
      <c r="S141" s="148"/>
      <c r="T141" s="148"/>
      <c r="U141" s="148"/>
      <c r="V141" s="148"/>
      <c r="W141" s="148"/>
      <c r="X141" s="148"/>
      <c r="Y141" s="148"/>
      <c r="Z141" s="148"/>
      <c r="AA141" s="148"/>
      <c r="AB141" s="148"/>
      <c r="AC141" s="148"/>
      <c r="AD141" s="148"/>
      <c r="AE141" s="148"/>
      <c r="AF141" s="148"/>
      <c r="AG141" s="148"/>
      <c r="AH141" s="148"/>
      <c r="AI141" s="148"/>
      <c r="AJ141" s="148"/>
      <c r="AK141" s="148"/>
      <c r="AL141" s="148"/>
      <c r="AM141" s="148"/>
      <c r="AN141" s="148"/>
      <c r="AO141" s="148"/>
      <c r="AP141" s="148"/>
      <c r="AQ141" s="148"/>
      <c r="AR141" s="148"/>
      <c r="AS141" s="148"/>
      <c r="AT141" s="148"/>
      <c r="AU141" s="148"/>
      <c r="AV141" s="148"/>
      <c r="AW141" s="148"/>
      <c r="AX141" s="148"/>
      <c r="AY141" s="148"/>
      <c r="AZ141" s="148"/>
      <c r="BA141" s="148"/>
      <c r="BB141" s="148"/>
      <c r="BC141" s="148"/>
      <c r="BD141" s="148"/>
      <c r="BE141" s="148"/>
      <c r="BF141" s="148"/>
      <c r="BG141" s="148"/>
    </row>
    <row r="142" spans="1:59" hidden="1" x14ac:dyDescent="0.35">
      <c r="B142" t="str">
        <f>IF(Capacity!Y13="","",Capacity!Y13)</f>
        <v/>
      </c>
      <c r="C142" s="29" t="str">
        <f>IF(Capacity!AP13="","",Capacity!AP13)</f>
        <v/>
      </c>
      <c r="D142" s="113" t="str">
        <f>IF(C142="","",Capacity!AQ13/IF(B8="Minutes",1,60))</f>
        <v/>
      </c>
      <c r="E142" s="29" t="str">
        <f t="shared" si="3"/>
        <v/>
      </c>
      <c r="F142" s="113" t="str" cm="1">
        <f t="array" ref="F142">IFERROR(INDEX('Capacity Backing (Hide)2'!$B$144:$M$144,1,ROW(A4))/IF($B$5="Minutes",1,60),"")</f>
        <v/>
      </c>
      <c r="H142" s="148"/>
      <c r="I142" s="148"/>
      <c r="J142" s="148"/>
      <c r="K142" s="148"/>
      <c r="L142" s="148"/>
      <c r="M142" s="148"/>
      <c r="N142" s="148"/>
      <c r="O142" s="148"/>
      <c r="P142" s="148"/>
      <c r="Q142" s="148"/>
      <c r="R142" s="148"/>
      <c r="S142" s="148"/>
      <c r="T142" s="148"/>
      <c r="U142" s="148"/>
      <c r="V142" s="148"/>
      <c r="W142" s="148"/>
      <c r="X142" s="148"/>
      <c r="Y142" s="148"/>
      <c r="Z142" s="148"/>
      <c r="AA142" s="148"/>
      <c r="AB142" s="148"/>
      <c r="AC142" s="148"/>
      <c r="AD142" s="148"/>
      <c r="AE142" s="148"/>
      <c r="AF142" s="148"/>
      <c r="AG142" s="148"/>
      <c r="AH142" s="148"/>
      <c r="AI142" s="148"/>
      <c r="AJ142" s="148"/>
      <c r="AK142" s="148"/>
      <c r="AL142" s="148"/>
      <c r="AM142" s="148"/>
      <c r="AN142" s="148"/>
      <c r="AO142" s="148"/>
      <c r="AP142" s="148"/>
      <c r="AQ142" s="148"/>
      <c r="AR142" s="148"/>
      <c r="AS142" s="148"/>
      <c r="AT142" s="148"/>
      <c r="AU142" s="148"/>
      <c r="AV142" s="148"/>
      <c r="AW142" s="148"/>
      <c r="AX142" s="148"/>
      <c r="AY142" s="148"/>
      <c r="AZ142" s="148"/>
      <c r="BA142" s="148"/>
      <c r="BB142" s="148"/>
      <c r="BC142" s="148"/>
      <c r="BD142" s="148"/>
      <c r="BE142" s="148"/>
      <c r="BF142" s="148"/>
      <c r="BG142" s="148"/>
    </row>
    <row r="143" spans="1:59" hidden="1" x14ac:dyDescent="0.35">
      <c r="B143" t="str">
        <f>IF(Capacity!Y14="","",Capacity!Y14)</f>
        <v/>
      </c>
      <c r="C143" s="29" t="str">
        <f>IF(Capacity!AP14="","",Capacity!AP14)</f>
        <v/>
      </c>
      <c r="D143" s="113" t="str">
        <f>IF(C143="","",Capacity!AQ14/IF(B9="Minutes",1,60))</f>
        <v/>
      </c>
      <c r="E143" s="29" t="str">
        <f t="shared" si="3"/>
        <v/>
      </c>
      <c r="F143" s="113" t="str" cm="1">
        <f t="array" ref="F143">IFERROR(INDEX('Capacity Backing (Hide)2'!$B$144:$M$144,1,ROW(A5))/IF($B$5="Minutes",1,60),"")</f>
        <v/>
      </c>
      <c r="H143" s="148"/>
      <c r="I143" s="148"/>
      <c r="J143" s="148"/>
      <c r="K143" s="148"/>
      <c r="L143" s="148"/>
      <c r="M143" s="148"/>
      <c r="N143" s="148"/>
      <c r="O143" s="148"/>
      <c r="P143" s="148"/>
      <c r="Q143" s="148"/>
      <c r="R143" s="148"/>
      <c r="S143" s="148"/>
      <c r="T143" s="148"/>
      <c r="U143" s="148"/>
      <c r="V143" s="148"/>
      <c r="W143" s="148"/>
      <c r="X143" s="148"/>
      <c r="Y143" s="148"/>
      <c r="Z143" s="148"/>
      <c r="AA143" s="148"/>
      <c r="AB143" s="148"/>
      <c r="AC143" s="148"/>
      <c r="AD143" s="148"/>
      <c r="AE143" s="148"/>
      <c r="AF143" s="148"/>
      <c r="AG143" s="148"/>
      <c r="AH143" s="148"/>
      <c r="AI143" s="148"/>
      <c r="AJ143" s="148"/>
      <c r="AK143" s="148"/>
      <c r="AL143" s="148"/>
      <c r="AM143" s="148"/>
      <c r="AN143" s="148"/>
      <c r="AO143" s="148"/>
      <c r="AP143" s="148"/>
      <c r="AQ143" s="148"/>
      <c r="AR143" s="148"/>
      <c r="AS143" s="148"/>
      <c r="AT143" s="148"/>
      <c r="AU143" s="148"/>
      <c r="AV143" s="148"/>
      <c r="AW143" s="148"/>
      <c r="AX143" s="148"/>
      <c r="AY143" s="148"/>
      <c r="AZ143" s="148"/>
      <c r="BA143" s="148"/>
      <c r="BB143" s="148"/>
      <c r="BC143" s="148"/>
      <c r="BD143" s="148"/>
      <c r="BE143" s="148"/>
      <c r="BF143" s="148"/>
      <c r="BG143" s="148"/>
    </row>
    <row r="144" spans="1:59" hidden="1" x14ac:dyDescent="0.35">
      <c r="B144" t="str">
        <f>IF(Capacity!Y15="","",Capacity!Y15)</f>
        <v/>
      </c>
      <c r="C144" s="29" t="str">
        <f>IF(Capacity!AP15="","",Capacity!AP15)</f>
        <v/>
      </c>
      <c r="D144" s="113" t="str">
        <f>IF(C144="","",Capacity!AQ15/IF(B10="Minutes",1,60))</f>
        <v/>
      </c>
      <c r="E144" s="29" t="str">
        <f t="shared" si="3"/>
        <v/>
      </c>
      <c r="F144" s="113" t="str" cm="1">
        <f t="array" ref="F144">IFERROR(INDEX('Capacity Backing (Hide)2'!$B$144:$M$144,1,ROW(A6))/IF($B$5="Minutes",1,60),"")</f>
        <v/>
      </c>
      <c r="H144" s="148"/>
      <c r="I144" s="148"/>
      <c r="J144" s="148"/>
      <c r="K144" s="148"/>
      <c r="L144" s="148"/>
      <c r="M144" s="148"/>
      <c r="N144" s="148"/>
      <c r="O144" s="148"/>
      <c r="P144" s="148"/>
      <c r="Q144" s="148"/>
      <c r="R144" s="148"/>
      <c r="S144" s="148"/>
      <c r="T144" s="148"/>
      <c r="U144" s="148"/>
      <c r="V144" s="148"/>
      <c r="W144" s="148"/>
      <c r="X144" s="148"/>
      <c r="Y144" s="148"/>
      <c r="Z144" s="148"/>
      <c r="AA144" s="148"/>
      <c r="AB144" s="148"/>
      <c r="AC144" s="148"/>
      <c r="AD144" s="148"/>
      <c r="AE144" s="148"/>
      <c r="AF144" s="148"/>
      <c r="AG144" s="148"/>
      <c r="AH144" s="148"/>
      <c r="AI144" s="148"/>
      <c r="AJ144" s="148"/>
      <c r="AK144" s="148"/>
      <c r="AL144" s="148"/>
      <c r="AM144" s="148"/>
      <c r="AN144" s="148"/>
      <c r="AO144" s="148"/>
      <c r="AP144" s="148"/>
      <c r="AQ144" s="148"/>
      <c r="AR144" s="148"/>
      <c r="AS144" s="148"/>
      <c r="AT144" s="148"/>
      <c r="AU144" s="148"/>
      <c r="AV144" s="148"/>
      <c r="AW144" s="148"/>
      <c r="AX144" s="148"/>
      <c r="AY144" s="148"/>
      <c r="AZ144" s="148"/>
      <c r="BA144" s="148"/>
      <c r="BB144" s="148"/>
      <c r="BC144" s="148"/>
      <c r="BD144" s="148"/>
      <c r="BE144" s="148"/>
      <c r="BF144" s="148"/>
      <c r="BG144" s="148"/>
    </row>
    <row r="145" spans="2:59" hidden="1" x14ac:dyDescent="0.35">
      <c r="B145" t="str">
        <f>IF(Capacity!Y16="","",Capacity!Y16)</f>
        <v/>
      </c>
      <c r="C145" s="29" t="str">
        <f>IF(Capacity!AP16="","",Capacity!AP16)</f>
        <v/>
      </c>
      <c r="D145" s="113" t="str">
        <f>IF(C145="","",Capacity!AQ16/IF(B11="Minutes",1,60))</f>
        <v/>
      </c>
      <c r="E145" s="29" t="str">
        <f t="shared" si="3"/>
        <v/>
      </c>
      <c r="F145" s="113" t="str" cm="1">
        <f t="array" ref="F145">IFERROR(INDEX('Capacity Backing (Hide)2'!$B$144:$M$144,1,ROW(A7))/IF($B$5="Minutes",1,60),"")</f>
        <v/>
      </c>
      <c r="H145" s="148"/>
      <c r="I145" s="148"/>
      <c r="J145" s="148"/>
      <c r="K145" s="148"/>
      <c r="L145" s="148"/>
      <c r="M145" s="148"/>
      <c r="N145" s="148"/>
      <c r="O145" s="148"/>
      <c r="P145" s="148"/>
      <c r="Q145" s="148"/>
      <c r="R145" s="148"/>
      <c r="S145" s="148"/>
      <c r="T145" s="148"/>
      <c r="U145" s="148"/>
      <c r="V145" s="148"/>
      <c r="W145" s="148"/>
      <c r="X145" s="148"/>
      <c r="Y145" s="148"/>
      <c r="Z145" s="148"/>
      <c r="AA145" s="148"/>
      <c r="AB145" s="148"/>
      <c r="AC145" s="148"/>
      <c r="AD145" s="148"/>
      <c r="AE145" s="148"/>
      <c r="AF145" s="148"/>
      <c r="AG145" s="148"/>
      <c r="AH145" s="148"/>
      <c r="AI145" s="148"/>
      <c r="AJ145" s="148"/>
      <c r="AK145" s="148"/>
      <c r="AL145" s="148"/>
      <c r="AM145" s="148"/>
      <c r="AN145" s="148"/>
      <c r="AO145" s="148"/>
      <c r="AP145" s="148"/>
      <c r="AQ145" s="148"/>
      <c r="AR145" s="148"/>
      <c r="AS145" s="148"/>
      <c r="AT145" s="148"/>
      <c r="AU145" s="148"/>
      <c r="AV145" s="148"/>
      <c r="AW145" s="148"/>
      <c r="AX145" s="148"/>
      <c r="AY145" s="148"/>
      <c r="AZ145" s="148"/>
      <c r="BA145" s="148"/>
      <c r="BB145" s="148"/>
      <c r="BC145" s="148"/>
      <c r="BD145" s="148"/>
      <c r="BE145" s="148"/>
      <c r="BF145" s="148"/>
      <c r="BG145" s="148"/>
    </row>
    <row r="146" spans="2:59" hidden="1" x14ac:dyDescent="0.35">
      <c r="B146" t="str">
        <f>IF(Capacity!Y17="","",Capacity!Y17)</f>
        <v/>
      </c>
      <c r="C146" s="29" t="str">
        <f>IF(Capacity!AP17="","",Capacity!AP17)</f>
        <v/>
      </c>
      <c r="D146" s="113" t="str">
        <f>IF(C146="","",Capacity!AQ17/IF(B12="Minutes",1,60))</f>
        <v/>
      </c>
      <c r="E146" s="29" t="str">
        <f t="shared" si="3"/>
        <v/>
      </c>
      <c r="F146" s="113" t="str" cm="1">
        <f t="array" ref="F146">IFERROR(INDEX('Capacity Backing (Hide)2'!$B$144:$M$144,1,ROW(A8))/IF($B$5="Minutes",1,60),"")</f>
        <v/>
      </c>
      <c r="H146" s="148"/>
      <c r="I146" s="148"/>
      <c r="J146" s="148"/>
      <c r="K146" s="148"/>
      <c r="L146" s="148"/>
      <c r="M146" s="148"/>
      <c r="N146" s="148"/>
      <c r="O146" s="148"/>
      <c r="P146" s="148"/>
      <c r="Q146" s="148"/>
      <c r="R146" s="148"/>
      <c r="S146" s="148"/>
      <c r="T146" s="148"/>
      <c r="U146" s="148"/>
      <c r="V146" s="148"/>
      <c r="W146" s="148"/>
      <c r="X146" s="148"/>
      <c r="Y146" s="148"/>
      <c r="Z146" s="148"/>
      <c r="AA146" s="148"/>
      <c r="AB146" s="148"/>
      <c r="AC146" s="148"/>
      <c r="AD146" s="148"/>
      <c r="AE146" s="148"/>
      <c r="AF146" s="148"/>
      <c r="AG146" s="148"/>
      <c r="AH146" s="148"/>
      <c r="AI146" s="148"/>
      <c r="AJ146" s="148"/>
      <c r="AK146" s="148"/>
      <c r="AL146" s="148"/>
      <c r="AM146" s="148"/>
      <c r="AN146" s="148"/>
      <c r="AO146" s="148"/>
      <c r="AP146" s="148"/>
      <c r="AQ146" s="148"/>
      <c r="AR146" s="148"/>
      <c r="AS146" s="148"/>
      <c r="AT146" s="148"/>
      <c r="AU146" s="148"/>
      <c r="AV146" s="148"/>
      <c r="AW146" s="148"/>
      <c r="AX146" s="148"/>
      <c r="AY146" s="148"/>
      <c r="AZ146" s="148"/>
      <c r="BA146" s="148"/>
      <c r="BB146" s="148"/>
      <c r="BC146" s="148"/>
      <c r="BD146" s="148"/>
      <c r="BE146" s="148"/>
      <c r="BF146" s="148"/>
      <c r="BG146" s="148"/>
    </row>
    <row r="147" spans="2:59" hidden="1" x14ac:dyDescent="0.35">
      <c r="B147" t="str">
        <f>IF(Capacity!Y18="","",Capacity!Y18)</f>
        <v/>
      </c>
      <c r="C147" s="29" t="str">
        <f>IF(Capacity!AP18="","",Capacity!AP18)</f>
        <v/>
      </c>
      <c r="D147" s="113" t="str">
        <f>IF(C147="","",Capacity!AQ18/IF(B13="Minutes",1,60))</f>
        <v/>
      </c>
      <c r="E147" s="29" t="str">
        <f t="shared" si="3"/>
        <v/>
      </c>
      <c r="F147" s="113" t="str" cm="1">
        <f t="array" ref="F147">IFERROR(INDEX('Capacity Backing (Hide)2'!$B$144:$M$144,1,ROW(A9))/IF($B$5="Minutes",1,60),"")</f>
        <v/>
      </c>
      <c r="H147" s="148"/>
      <c r="I147" s="148"/>
      <c r="J147" s="148"/>
      <c r="K147" s="148"/>
      <c r="L147" s="148"/>
      <c r="M147" s="148"/>
      <c r="N147" s="148"/>
      <c r="O147" s="148"/>
      <c r="P147" s="148"/>
      <c r="Q147" s="148"/>
      <c r="R147" s="148"/>
      <c r="S147" s="148"/>
      <c r="T147" s="148"/>
      <c r="U147" s="148"/>
      <c r="V147" s="148"/>
      <c r="W147" s="148"/>
      <c r="X147" s="148"/>
      <c r="Y147" s="148"/>
      <c r="Z147" s="148"/>
      <c r="AA147" s="148"/>
      <c r="AB147" s="148"/>
      <c r="AC147" s="148"/>
      <c r="AD147" s="148"/>
      <c r="AE147" s="148"/>
      <c r="AF147" s="148"/>
      <c r="AG147" s="148"/>
      <c r="AH147" s="148"/>
      <c r="AI147" s="148"/>
      <c r="AJ147" s="148"/>
      <c r="AK147" s="148"/>
      <c r="AL147" s="148"/>
      <c r="AM147" s="148"/>
      <c r="AN147" s="148"/>
      <c r="AO147" s="148"/>
      <c r="AP147" s="148"/>
      <c r="AQ147" s="148"/>
      <c r="AR147" s="148"/>
      <c r="AS147" s="148"/>
      <c r="AT147" s="148"/>
      <c r="AU147" s="148"/>
      <c r="AV147" s="148"/>
      <c r="AW147" s="148"/>
      <c r="AX147" s="148"/>
      <c r="AY147" s="148"/>
      <c r="AZ147" s="148"/>
      <c r="BA147" s="148"/>
      <c r="BB147" s="148"/>
      <c r="BC147" s="148"/>
      <c r="BD147" s="148"/>
      <c r="BE147" s="148"/>
      <c r="BF147" s="148"/>
      <c r="BG147" s="148"/>
    </row>
    <row r="148" spans="2:59" hidden="1" x14ac:dyDescent="0.35">
      <c r="B148" t="str">
        <f>IF(Capacity!Y19="","",Capacity!Y19)</f>
        <v/>
      </c>
      <c r="C148" s="29" t="str">
        <f>IF(Capacity!AP19="","",Capacity!AP19)</f>
        <v/>
      </c>
      <c r="D148" s="113" t="str">
        <f>IF(C148="","",Capacity!AQ19/IF(B14="Minutes",1,60))</f>
        <v/>
      </c>
      <c r="E148" s="29" t="str">
        <f t="shared" si="3"/>
        <v/>
      </c>
      <c r="F148" s="113" t="str" cm="1">
        <f t="array" ref="F148">IFERROR(INDEX('Capacity Backing (Hide)2'!$B$144:$M$144,1,ROW(A10))/IF($B$5="Minutes",1,60),"")</f>
        <v/>
      </c>
      <c r="H148" s="148"/>
      <c r="I148" s="148"/>
      <c r="J148" s="148"/>
      <c r="K148" s="148"/>
      <c r="L148" s="148"/>
      <c r="M148" s="148"/>
      <c r="N148" s="148"/>
      <c r="O148" s="148"/>
      <c r="P148" s="148"/>
      <c r="Q148" s="148"/>
      <c r="R148" s="148"/>
      <c r="S148" s="148"/>
      <c r="T148" s="148"/>
      <c r="U148" s="148"/>
      <c r="V148" s="148"/>
      <c r="W148" s="148"/>
      <c r="X148" s="148"/>
      <c r="Y148" s="148"/>
      <c r="Z148" s="148"/>
      <c r="AA148" s="148"/>
      <c r="AB148" s="148"/>
      <c r="AC148" s="148"/>
      <c r="AD148" s="148"/>
      <c r="AE148" s="148"/>
      <c r="AF148" s="148"/>
      <c r="AG148" s="148"/>
      <c r="AH148" s="148"/>
      <c r="AI148" s="148"/>
      <c r="AJ148" s="148"/>
      <c r="AK148" s="148"/>
      <c r="AL148" s="148"/>
      <c r="AM148" s="148"/>
      <c r="AN148" s="148"/>
      <c r="AO148" s="148"/>
      <c r="AP148" s="148"/>
      <c r="AQ148" s="148"/>
      <c r="AR148" s="148"/>
      <c r="AS148" s="148"/>
      <c r="AT148" s="148"/>
      <c r="AU148" s="148"/>
      <c r="AV148" s="148"/>
      <c r="AW148" s="148"/>
      <c r="AX148" s="148"/>
      <c r="AY148" s="148"/>
      <c r="AZ148" s="148"/>
      <c r="BA148" s="148"/>
      <c r="BB148" s="148"/>
      <c r="BC148" s="148"/>
      <c r="BD148" s="148"/>
      <c r="BE148" s="148"/>
      <c r="BF148" s="148"/>
      <c r="BG148" s="148"/>
    </row>
    <row r="149" spans="2:59" hidden="1" x14ac:dyDescent="0.35">
      <c r="B149" t="str">
        <f>IF(Capacity!Y20="","",Capacity!Y20)</f>
        <v/>
      </c>
      <c r="C149" s="29" t="str">
        <f>IF(Capacity!AP20="","",Capacity!AP20)</f>
        <v/>
      </c>
      <c r="D149" s="113" t="str">
        <f>IF(C149="","",Capacity!AQ20/IF(B15="Minutes",1,60))</f>
        <v/>
      </c>
      <c r="E149" s="29" t="str">
        <f t="shared" si="3"/>
        <v/>
      </c>
      <c r="F149" s="113" t="str" cm="1">
        <f t="array" ref="F149">IFERROR(INDEX('Capacity Backing (Hide)2'!$B$144:$M$144,1,ROW(A11))/IF($B$5="Minutes",1,60),"")</f>
        <v/>
      </c>
      <c r="H149" s="148"/>
      <c r="I149" s="148"/>
      <c r="J149" s="148"/>
      <c r="K149" s="148"/>
      <c r="L149" s="148"/>
      <c r="M149" s="148"/>
      <c r="N149" s="148"/>
      <c r="O149" s="148"/>
      <c r="P149" s="148"/>
      <c r="Q149" s="148"/>
      <c r="R149" s="148"/>
      <c r="S149" s="148"/>
      <c r="T149" s="148"/>
      <c r="U149" s="148"/>
      <c r="V149" s="148"/>
      <c r="W149" s="148"/>
      <c r="X149" s="148"/>
      <c r="Y149" s="148"/>
      <c r="Z149" s="148"/>
      <c r="AA149" s="148"/>
      <c r="AB149" s="148"/>
      <c r="AC149" s="148"/>
      <c r="AD149" s="148"/>
      <c r="AE149" s="148"/>
      <c r="AF149" s="148"/>
      <c r="AG149" s="148"/>
      <c r="AH149" s="148"/>
      <c r="AI149" s="148"/>
      <c r="AJ149" s="148"/>
      <c r="AK149" s="148"/>
      <c r="AL149" s="148"/>
      <c r="AM149" s="148"/>
      <c r="AN149" s="148"/>
      <c r="AO149" s="148"/>
      <c r="AP149" s="148"/>
      <c r="AQ149" s="148"/>
      <c r="AR149" s="148"/>
      <c r="AS149" s="148"/>
      <c r="AT149" s="148"/>
      <c r="AU149" s="148"/>
      <c r="AV149" s="148"/>
      <c r="AW149" s="148"/>
      <c r="AX149" s="148"/>
      <c r="AY149" s="148"/>
      <c r="AZ149" s="148"/>
      <c r="BA149" s="148"/>
      <c r="BB149" s="148"/>
      <c r="BC149" s="148"/>
      <c r="BD149" s="148"/>
      <c r="BE149" s="148"/>
      <c r="BF149" s="148"/>
      <c r="BG149" s="148"/>
    </row>
    <row r="150" spans="2:59" hidden="1" x14ac:dyDescent="0.35">
      <c r="B150" t="str">
        <f>IF(Capacity!Y21="","",Capacity!Y21)</f>
        <v/>
      </c>
      <c r="C150" s="29" t="str">
        <f>IF(Capacity!AP21="","",Capacity!AP21)</f>
        <v/>
      </c>
      <c r="D150" s="113" t="str">
        <f>IF(C150="","",Capacity!AQ21/IF(B16="Minutes",1,60))</f>
        <v/>
      </c>
      <c r="E150" s="29" t="str">
        <f t="shared" si="3"/>
        <v/>
      </c>
      <c r="F150" s="113" t="str" cm="1">
        <f t="array" ref="F150">IFERROR(INDEX('Capacity Backing (Hide)2'!$B$144:$M$144,1,ROW(A12))/IF($B$5="Minutes",1,60),"")</f>
        <v/>
      </c>
      <c r="H150" s="148"/>
      <c r="I150" s="148"/>
      <c r="J150" s="148"/>
      <c r="K150" s="148"/>
      <c r="L150" s="148"/>
      <c r="M150" s="148"/>
      <c r="N150" s="148"/>
      <c r="O150" s="148"/>
      <c r="P150" s="148"/>
      <c r="Q150" s="148"/>
      <c r="R150" s="148"/>
      <c r="S150" s="148"/>
      <c r="T150" s="148"/>
      <c r="U150" s="148"/>
      <c r="V150" s="148"/>
      <c r="W150" s="148"/>
      <c r="X150" s="148"/>
      <c r="Y150" s="148"/>
      <c r="Z150" s="148"/>
      <c r="AA150" s="148"/>
      <c r="AB150" s="148"/>
      <c r="AC150" s="148"/>
      <c r="AD150" s="148"/>
      <c r="AE150" s="148"/>
      <c r="AF150" s="148"/>
      <c r="AG150" s="148"/>
      <c r="AH150" s="148"/>
      <c r="AI150" s="148"/>
      <c r="AJ150" s="148"/>
      <c r="AK150" s="148"/>
      <c r="AL150" s="148"/>
      <c r="AM150" s="148"/>
      <c r="AN150" s="148"/>
      <c r="AO150" s="148"/>
      <c r="AP150" s="148"/>
      <c r="AQ150" s="148"/>
      <c r="AR150" s="148"/>
      <c r="AS150" s="148"/>
      <c r="AT150" s="148"/>
      <c r="AU150" s="148"/>
      <c r="AV150" s="148"/>
      <c r="AW150" s="148"/>
      <c r="AX150" s="148"/>
      <c r="AY150" s="148"/>
      <c r="AZ150" s="148"/>
      <c r="BA150" s="148"/>
      <c r="BB150" s="148"/>
      <c r="BC150" s="148"/>
      <c r="BD150" s="148"/>
      <c r="BE150" s="148"/>
      <c r="BF150" s="148"/>
      <c r="BG150" s="148"/>
    </row>
    <row r="151" spans="2:59" hidden="1" x14ac:dyDescent="0.35">
      <c r="B151" t="str">
        <f>IF(Capacity!Y22="","",Capacity!Y22)</f>
        <v/>
      </c>
      <c r="C151" s="29" t="str">
        <f>IF(Capacity!AP22="","",Capacity!AP22)</f>
        <v/>
      </c>
      <c r="D151" s="113" t="str">
        <f>IF(C151="","",Capacity!AQ22/IF(B17="Minutes",1,60))</f>
        <v/>
      </c>
      <c r="E151" s="29" t="str">
        <f t="shared" si="3"/>
        <v/>
      </c>
      <c r="F151" s="113" t="str" cm="1">
        <f t="array" ref="F151">IFERROR(INDEX('Capacity Backing (Hide)2'!$B$144:$M$144,1,ROW(A13))/IF($B$5="Minutes",1,60),"")</f>
        <v/>
      </c>
      <c r="H151" s="148"/>
      <c r="I151" s="148"/>
      <c r="J151" s="148"/>
      <c r="K151" s="148"/>
      <c r="L151" s="148"/>
      <c r="M151" s="148"/>
      <c r="N151" s="148"/>
      <c r="O151" s="148"/>
      <c r="P151" s="148"/>
      <c r="Q151" s="148"/>
      <c r="R151" s="148"/>
      <c r="S151" s="148"/>
      <c r="T151" s="148"/>
      <c r="U151" s="148"/>
      <c r="V151" s="148"/>
      <c r="W151" s="148"/>
      <c r="X151" s="148"/>
      <c r="Y151" s="148"/>
      <c r="Z151" s="148"/>
      <c r="AA151" s="148"/>
      <c r="AB151" s="148"/>
      <c r="AC151" s="148"/>
      <c r="AD151" s="148"/>
      <c r="AE151" s="148"/>
      <c r="AF151" s="148"/>
      <c r="AG151" s="148"/>
      <c r="AH151" s="148"/>
      <c r="AI151" s="148"/>
      <c r="AJ151" s="148"/>
      <c r="AK151" s="148"/>
      <c r="AL151" s="148"/>
      <c r="AM151" s="148"/>
      <c r="AN151" s="148"/>
      <c r="AO151" s="148"/>
      <c r="AP151" s="148"/>
      <c r="AQ151" s="148"/>
      <c r="AR151" s="148"/>
      <c r="AS151" s="148"/>
      <c r="AT151" s="148"/>
      <c r="AU151" s="148"/>
      <c r="AV151" s="148"/>
      <c r="AW151" s="148"/>
      <c r="AX151" s="148"/>
      <c r="AY151" s="148"/>
      <c r="AZ151" s="148"/>
      <c r="BA151" s="148"/>
      <c r="BB151" s="148"/>
      <c r="BC151" s="148"/>
      <c r="BD151" s="148"/>
      <c r="BE151" s="148"/>
      <c r="BF151" s="148"/>
      <c r="BG151" s="148"/>
    </row>
    <row r="152" spans="2:59" hidden="1" x14ac:dyDescent="0.35">
      <c r="B152" t="str">
        <f>IF(Capacity!Y23="","",Capacity!Y23)</f>
        <v/>
      </c>
      <c r="C152" s="29" t="str">
        <f>IF(Capacity!AP23="","",Capacity!AP23)</f>
        <v/>
      </c>
      <c r="D152" s="113" t="str">
        <f>IF(C152="","",Capacity!AQ23/IF(B18="Minutes",1,60))</f>
        <v/>
      </c>
      <c r="E152" s="29" t="str">
        <f t="shared" si="3"/>
        <v/>
      </c>
      <c r="F152" s="113" t="str" cm="1">
        <f t="array" ref="F152">IFERROR(INDEX('Capacity Backing (Hide)2'!$B$144:$M$144,1,ROW(A14))/IF($B$5="Minutes",1,60),"")</f>
        <v/>
      </c>
      <c r="H152" s="148"/>
      <c r="I152" s="148"/>
      <c r="J152" s="148"/>
      <c r="K152" s="148"/>
      <c r="L152" s="148"/>
      <c r="M152" s="148"/>
      <c r="N152" s="148"/>
      <c r="O152" s="148"/>
      <c r="P152" s="148"/>
      <c r="Q152" s="148"/>
      <c r="R152" s="148"/>
      <c r="S152" s="148"/>
      <c r="T152" s="148"/>
      <c r="U152" s="148"/>
      <c r="V152" s="148"/>
      <c r="W152" s="148"/>
      <c r="X152" s="148"/>
      <c r="Y152" s="148"/>
      <c r="Z152" s="148"/>
      <c r="AA152" s="148"/>
      <c r="AB152" s="148"/>
      <c r="AC152" s="148"/>
      <c r="AD152" s="148"/>
      <c r="AE152" s="148"/>
      <c r="AF152" s="148"/>
      <c r="AG152" s="148"/>
      <c r="AH152" s="148"/>
      <c r="AI152" s="148"/>
      <c r="AJ152" s="148"/>
      <c r="AK152" s="148"/>
      <c r="AL152" s="148"/>
      <c r="AM152" s="148"/>
      <c r="AN152" s="148"/>
      <c r="AO152" s="148"/>
      <c r="AP152" s="148"/>
      <c r="AQ152" s="148"/>
      <c r="AR152" s="148"/>
      <c r="AS152" s="148"/>
      <c r="AT152" s="148"/>
      <c r="AU152" s="148"/>
      <c r="AV152" s="148"/>
      <c r="AW152" s="148"/>
      <c r="AX152" s="148"/>
      <c r="AY152" s="148"/>
      <c r="AZ152" s="148"/>
      <c r="BA152" s="148"/>
      <c r="BB152" s="148"/>
      <c r="BC152" s="148"/>
      <c r="BD152" s="148"/>
      <c r="BE152" s="148"/>
      <c r="BF152" s="148"/>
      <c r="BG152" s="148"/>
    </row>
    <row r="153" spans="2:59" hidden="1" x14ac:dyDescent="0.35">
      <c r="B153" t="str">
        <f>IF(Capacity!Y24="","",Capacity!Y24)</f>
        <v/>
      </c>
      <c r="C153" s="29" t="str">
        <f>IF(Capacity!AP24="","",Capacity!AP24)</f>
        <v/>
      </c>
      <c r="D153" s="113" t="str">
        <f>IF(C153="","",Capacity!AQ24/IF(B19="Minutes",1,60))</f>
        <v/>
      </c>
      <c r="E153" s="29" t="str">
        <f t="shared" si="3"/>
        <v/>
      </c>
      <c r="F153" s="113" t="str" cm="1">
        <f t="array" ref="F153">IFERROR(INDEX('Capacity Backing (Hide)2'!$B$144:$M$144,1,ROW(A15))/IF($B$5="Minutes",1,60),"")</f>
        <v/>
      </c>
      <c r="H153" s="148"/>
      <c r="I153" s="148"/>
      <c r="J153" s="148"/>
      <c r="K153" s="148"/>
      <c r="L153" s="148"/>
      <c r="M153" s="148"/>
      <c r="N153" s="148"/>
      <c r="O153" s="148"/>
      <c r="P153" s="148"/>
      <c r="Q153" s="148"/>
      <c r="R153" s="148"/>
      <c r="S153" s="148"/>
      <c r="T153" s="148"/>
      <c r="U153" s="148"/>
      <c r="V153" s="148"/>
      <c r="W153" s="148"/>
      <c r="X153" s="148"/>
      <c r="Y153" s="148"/>
      <c r="Z153" s="148"/>
      <c r="AA153" s="148"/>
      <c r="AB153" s="148"/>
      <c r="AC153" s="148"/>
      <c r="AD153" s="148"/>
      <c r="AE153" s="148"/>
      <c r="AF153" s="148"/>
      <c r="AG153" s="148"/>
      <c r="AH153" s="148"/>
      <c r="AI153" s="148"/>
      <c r="AJ153" s="148"/>
      <c r="AK153" s="148"/>
      <c r="AL153" s="148"/>
      <c r="AM153" s="148"/>
      <c r="AN153" s="148"/>
      <c r="AO153" s="148"/>
      <c r="AP153" s="148"/>
      <c r="AQ153" s="148"/>
      <c r="AR153" s="148"/>
      <c r="AS153" s="148"/>
      <c r="AT153" s="148"/>
      <c r="AU153" s="148"/>
      <c r="AV153" s="148"/>
      <c r="AW153" s="148"/>
      <c r="AX153" s="148"/>
      <c r="AY153" s="148"/>
      <c r="AZ153" s="148"/>
      <c r="BA153" s="148"/>
      <c r="BB153" s="148"/>
      <c r="BC153" s="148"/>
      <c r="BD153" s="148"/>
      <c r="BE153" s="148"/>
      <c r="BF153" s="148"/>
      <c r="BG153" s="148"/>
    </row>
    <row r="154" spans="2:59" hidden="1" x14ac:dyDescent="0.35">
      <c r="B154" t="str">
        <f>IF(Capacity!Y25="","",Capacity!Y25)</f>
        <v/>
      </c>
      <c r="C154" s="29" t="str">
        <f>IF(Capacity!AP25="","",Capacity!AP25)</f>
        <v/>
      </c>
      <c r="D154" s="113" t="str">
        <f>IF(C154="","",Capacity!AQ25/IF(B20="Minutes",1,60))</f>
        <v/>
      </c>
      <c r="E154" s="29" t="str">
        <f t="shared" si="3"/>
        <v/>
      </c>
      <c r="F154" s="113" t="str" cm="1">
        <f t="array" ref="F154">IFERROR(INDEX('Capacity Backing (Hide)2'!$B$144:$M$144,1,ROW(A16))/IF($B$5="Minutes",1,60),"")</f>
        <v/>
      </c>
      <c r="H154" s="148"/>
      <c r="I154" s="148"/>
      <c r="J154" s="148"/>
      <c r="K154" s="148"/>
      <c r="L154" s="148"/>
      <c r="M154" s="148"/>
      <c r="N154" s="148"/>
      <c r="O154" s="148"/>
      <c r="P154" s="148"/>
      <c r="Q154" s="148"/>
      <c r="R154" s="148"/>
      <c r="S154" s="148"/>
      <c r="T154" s="148"/>
      <c r="U154" s="148"/>
      <c r="V154" s="148"/>
      <c r="W154" s="148"/>
      <c r="X154" s="148"/>
      <c r="Y154" s="148"/>
      <c r="Z154" s="148"/>
      <c r="AA154" s="148"/>
      <c r="AB154" s="148"/>
      <c r="AC154" s="148"/>
      <c r="AD154" s="148"/>
      <c r="AE154" s="148"/>
      <c r="AF154" s="148"/>
      <c r="AG154" s="148"/>
      <c r="AH154" s="148"/>
      <c r="AI154" s="148"/>
      <c r="AJ154" s="148"/>
      <c r="AK154" s="148"/>
      <c r="AL154" s="148"/>
      <c r="AM154" s="148"/>
      <c r="AN154" s="148"/>
      <c r="AO154" s="148"/>
      <c r="AP154" s="148"/>
      <c r="AQ154" s="148"/>
      <c r="AR154" s="148"/>
      <c r="AS154" s="148"/>
      <c r="AT154" s="148"/>
      <c r="AU154" s="148"/>
      <c r="AV154" s="148"/>
      <c r="AW154" s="148"/>
      <c r="AX154" s="148"/>
      <c r="AY154" s="148"/>
      <c r="AZ154" s="148"/>
      <c r="BA154" s="148"/>
      <c r="BB154" s="148"/>
      <c r="BC154" s="148"/>
      <c r="BD154" s="148"/>
      <c r="BE154" s="148"/>
      <c r="BF154" s="148"/>
      <c r="BG154" s="148"/>
    </row>
    <row r="155" spans="2:59" hidden="1" x14ac:dyDescent="0.35">
      <c r="B155" t="str">
        <f>IF(Capacity!Y26="","",Capacity!Y26)</f>
        <v/>
      </c>
      <c r="C155" s="29" t="str">
        <f>IF(Capacity!AP26="","",Capacity!AP26)</f>
        <v/>
      </c>
      <c r="D155" s="113" t="str">
        <f>IF(C155="","",Capacity!AQ26/IF(B21="Minutes",1,60))</f>
        <v/>
      </c>
      <c r="E155" s="29" t="str">
        <f t="shared" si="3"/>
        <v/>
      </c>
      <c r="F155" s="113" t="str" cm="1">
        <f t="array" ref="F155">IFERROR(INDEX('Capacity Backing (Hide)2'!$B$144:$M$144,1,ROW(A17))/IF($B$5="Minutes",1,60),"")</f>
        <v/>
      </c>
      <c r="H155" s="148"/>
      <c r="I155" s="148"/>
      <c r="J155" s="148"/>
      <c r="K155" s="148"/>
      <c r="L155" s="148"/>
      <c r="M155" s="148"/>
      <c r="N155" s="148"/>
      <c r="O155" s="148"/>
      <c r="P155" s="148"/>
      <c r="Q155" s="148"/>
      <c r="R155" s="148"/>
      <c r="S155" s="148"/>
      <c r="T155" s="148"/>
      <c r="U155" s="148"/>
      <c r="V155" s="148"/>
      <c r="W155" s="148"/>
      <c r="X155" s="148"/>
      <c r="Y155" s="148"/>
      <c r="Z155" s="148"/>
      <c r="AA155" s="148"/>
      <c r="AB155" s="148"/>
      <c r="AC155" s="148"/>
      <c r="AD155" s="148"/>
      <c r="AE155" s="148"/>
      <c r="AF155" s="148"/>
      <c r="AG155" s="148"/>
      <c r="AH155" s="148"/>
      <c r="AI155" s="148"/>
      <c r="AJ155" s="148"/>
      <c r="AK155" s="148"/>
      <c r="AL155" s="148"/>
      <c r="AM155" s="148"/>
      <c r="AN155" s="148"/>
      <c r="AO155" s="148"/>
      <c r="AP155" s="148"/>
      <c r="AQ155" s="148"/>
      <c r="AR155" s="148"/>
      <c r="AS155" s="148"/>
      <c r="AT155" s="148"/>
      <c r="AU155" s="148"/>
      <c r="AV155" s="148"/>
      <c r="AW155" s="148"/>
      <c r="AX155" s="148"/>
      <c r="AY155" s="148"/>
      <c r="AZ155" s="148"/>
      <c r="BA155" s="148"/>
      <c r="BB155" s="148"/>
      <c r="BC155" s="148"/>
      <c r="BD155" s="148"/>
      <c r="BE155" s="148"/>
      <c r="BF155" s="148"/>
      <c r="BG155" s="148"/>
    </row>
    <row r="156" spans="2:59" hidden="1" x14ac:dyDescent="0.35">
      <c r="B156" t="str">
        <f>IF(Capacity!Y27="","",Capacity!Y27)</f>
        <v/>
      </c>
      <c r="C156" s="29" t="str">
        <f>IF(Capacity!AP27="","",Capacity!AP27)</f>
        <v/>
      </c>
      <c r="D156" s="113" t="str">
        <f>IF(C156="","",Capacity!AQ27/IF(B22="Minutes",1,60))</f>
        <v/>
      </c>
      <c r="E156" s="29" t="str">
        <f t="shared" si="3"/>
        <v/>
      </c>
      <c r="F156" s="113" t="str" cm="1">
        <f t="array" ref="F156">IFERROR(INDEX('Capacity Backing (Hide)2'!$B$144:$M$144,1,ROW(A18))/IF($B$5="Minutes",1,60),"")</f>
        <v/>
      </c>
      <c r="H156" s="148"/>
      <c r="I156" s="148"/>
      <c r="J156" s="148"/>
      <c r="K156" s="148"/>
      <c r="L156" s="148"/>
      <c r="M156" s="148"/>
      <c r="N156" s="148"/>
      <c r="O156" s="148"/>
      <c r="P156" s="148"/>
      <c r="Q156" s="148"/>
      <c r="R156" s="148"/>
      <c r="S156" s="148"/>
      <c r="T156" s="148"/>
      <c r="U156" s="148"/>
      <c r="V156" s="148"/>
      <c r="W156" s="148"/>
      <c r="X156" s="148"/>
      <c r="Y156" s="148"/>
      <c r="Z156" s="148"/>
      <c r="AA156" s="148"/>
      <c r="AB156" s="148"/>
      <c r="AC156" s="148"/>
      <c r="AD156" s="148"/>
      <c r="AE156" s="148"/>
      <c r="AF156" s="148"/>
      <c r="AG156" s="148"/>
      <c r="AH156" s="148"/>
      <c r="AI156" s="148"/>
      <c r="AJ156" s="148"/>
      <c r="AK156" s="148"/>
      <c r="AL156" s="148"/>
      <c r="AM156" s="148"/>
      <c r="AN156" s="148"/>
      <c r="AO156" s="148"/>
      <c r="AP156" s="148"/>
      <c r="AQ156" s="148"/>
      <c r="AR156" s="148"/>
      <c r="AS156" s="148"/>
      <c r="AT156" s="148"/>
      <c r="AU156" s="148"/>
      <c r="AV156" s="148"/>
      <c r="AW156" s="148"/>
      <c r="AX156" s="148"/>
      <c r="AY156" s="148"/>
      <c r="AZ156" s="148"/>
      <c r="BA156" s="148"/>
      <c r="BB156" s="148"/>
      <c r="BC156" s="148"/>
      <c r="BD156" s="148"/>
      <c r="BE156" s="148"/>
      <c r="BF156" s="148"/>
      <c r="BG156" s="148"/>
    </row>
    <row r="157" spans="2:59" hidden="1" x14ac:dyDescent="0.35">
      <c r="B157" t="str">
        <f>IF(Capacity!Y28="","",Capacity!Y28)</f>
        <v/>
      </c>
      <c r="C157" s="29" t="str">
        <f>IF(Capacity!AP28="","",Capacity!AP28)</f>
        <v/>
      </c>
      <c r="D157" s="113" t="str">
        <f>IF(C157="","",Capacity!AQ28/IF(B23="Minutes",1,60))</f>
        <v/>
      </c>
      <c r="E157" s="29" t="str">
        <f t="shared" si="3"/>
        <v/>
      </c>
      <c r="F157" s="113" t="str" cm="1">
        <f t="array" ref="F157">IFERROR(INDEX('Capacity Backing (Hide)2'!$B$144:$M$144,1,ROW(A19))/IF($B$5="Minutes",1,60),"")</f>
        <v/>
      </c>
      <c r="H157" s="148"/>
      <c r="I157" s="148"/>
      <c r="J157" s="148"/>
      <c r="K157" s="148"/>
      <c r="L157" s="148"/>
      <c r="M157" s="148"/>
      <c r="N157" s="148"/>
      <c r="O157" s="148"/>
      <c r="P157" s="148"/>
      <c r="Q157" s="148"/>
      <c r="R157" s="148"/>
      <c r="S157" s="148"/>
      <c r="T157" s="148"/>
      <c r="U157" s="148"/>
      <c r="V157" s="148"/>
      <c r="W157" s="148"/>
      <c r="X157" s="148"/>
      <c r="Y157" s="148"/>
      <c r="Z157" s="148"/>
      <c r="AA157" s="148"/>
      <c r="AB157" s="148"/>
      <c r="AC157" s="148"/>
      <c r="AD157" s="148"/>
      <c r="AE157" s="148"/>
      <c r="AF157" s="148"/>
      <c r="AG157" s="148"/>
      <c r="AH157" s="148"/>
      <c r="AI157" s="148"/>
      <c r="AJ157" s="148"/>
      <c r="AK157" s="148"/>
      <c r="AL157" s="148"/>
      <c r="AM157" s="148"/>
      <c r="AN157" s="148"/>
      <c r="AO157" s="148"/>
      <c r="AP157" s="148"/>
      <c r="AQ157" s="148"/>
      <c r="AR157" s="148"/>
      <c r="AS157" s="148"/>
      <c r="AT157" s="148"/>
      <c r="AU157" s="148"/>
      <c r="AV157" s="148"/>
      <c r="AW157" s="148"/>
      <c r="AX157" s="148"/>
      <c r="AY157" s="148"/>
      <c r="AZ157" s="148"/>
      <c r="BA157" s="148"/>
      <c r="BB157" s="148"/>
      <c r="BC157" s="148"/>
      <c r="BD157" s="148"/>
      <c r="BE157" s="148"/>
      <c r="BF157" s="148"/>
      <c r="BG157" s="148"/>
    </row>
    <row r="158" spans="2:59" hidden="1" x14ac:dyDescent="0.35">
      <c r="B158" t="str">
        <f>IF(Capacity!Y29="","",Capacity!Y29)</f>
        <v/>
      </c>
      <c r="C158" s="29" t="str">
        <f>IF(Capacity!AP29="","",Capacity!AP29)</f>
        <v/>
      </c>
      <c r="D158" s="113" t="str">
        <f>IF(C158="","",Capacity!AQ29/IF(B24="Minutes",1,60))</f>
        <v/>
      </c>
      <c r="E158" s="29" t="str">
        <f t="shared" si="3"/>
        <v/>
      </c>
      <c r="F158" s="113" t="str" cm="1">
        <f t="array" ref="F158">IFERROR(INDEX('Capacity Backing (Hide)2'!$B$144:$M$144,1,ROW(A20))/IF($B$5="Minutes",1,60),"")</f>
        <v/>
      </c>
      <c r="H158" s="148"/>
      <c r="I158" s="148"/>
      <c r="J158" s="148"/>
      <c r="K158" s="148"/>
      <c r="L158" s="148"/>
      <c r="M158" s="148"/>
      <c r="N158" s="148"/>
      <c r="O158" s="148"/>
      <c r="P158" s="148"/>
      <c r="Q158" s="148"/>
      <c r="R158" s="148"/>
      <c r="S158" s="148"/>
      <c r="T158" s="148"/>
      <c r="U158" s="148"/>
      <c r="V158" s="148"/>
      <c r="W158" s="148"/>
      <c r="X158" s="148"/>
      <c r="Y158" s="148"/>
      <c r="Z158" s="148"/>
      <c r="AA158" s="148"/>
      <c r="AB158" s="148"/>
      <c r="AC158" s="148"/>
      <c r="AD158" s="148"/>
      <c r="AE158" s="148"/>
      <c r="AF158" s="148"/>
      <c r="AG158" s="148"/>
      <c r="AH158" s="148"/>
      <c r="AI158" s="148"/>
      <c r="AJ158" s="148"/>
      <c r="AK158" s="148"/>
      <c r="AL158" s="148"/>
      <c r="AM158" s="148"/>
      <c r="AN158" s="148"/>
      <c r="AO158" s="148"/>
      <c r="AP158" s="148"/>
      <c r="AQ158" s="148"/>
      <c r="AR158" s="148"/>
      <c r="AS158" s="148"/>
      <c r="AT158" s="148"/>
      <c r="AU158" s="148"/>
      <c r="AV158" s="148"/>
      <c r="AW158" s="148"/>
      <c r="AX158" s="148"/>
      <c r="AY158" s="148"/>
      <c r="AZ158" s="148"/>
      <c r="BA158" s="148"/>
      <c r="BB158" s="148"/>
      <c r="BC158" s="148"/>
      <c r="BD158" s="148"/>
      <c r="BE158" s="148"/>
      <c r="BF158" s="148"/>
      <c r="BG158" s="148"/>
    </row>
    <row r="159" spans="2:59" hidden="1" x14ac:dyDescent="0.35">
      <c r="B159" t="str">
        <f>IF(Capacity!Y30="","",Capacity!Y30)</f>
        <v/>
      </c>
      <c r="C159" s="29" t="str">
        <f>IF(Capacity!AP30="","",Capacity!AP30)</f>
        <v/>
      </c>
      <c r="D159" s="113" t="str">
        <f>IF(C159="","",Capacity!AQ30/IF(B25="Minutes",1,60))</f>
        <v/>
      </c>
      <c r="E159" s="29" t="str">
        <f t="shared" si="3"/>
        <v/>
      </c>
      <c r="F159" s="113" t="str" cm="1">
        <f t="array" ref="F159">IFERROR(INDEX('Capacity Backing (Hide)2'!$B$144:$M$144,1,ROW(A21))/IF($B$5="Minutes",1,60),"")</f>
        <v/>
      </c>
      <c r="H159" s="148"/>
      <c r="I159" s="148"/>
      <c r="J159" s="148"/>
      <c r="K159" s="148"/>
      <c r="L159" s="148"/>
      <c r="M159" s="148"/>
      <c r="N159" s="148"/>
      <c r="O159" s="148"/>
      <c r="P159" s="148"/>
      <c r="Q159" s="148"/>
      <c r="R159" s="148"/>
      <c r="S159" s="148"/>
      <c r="T159" s="148"/>
      <c r="U159" s="148"/>
      <c r="V159" s="148"/>
      <c r="W159" s="148"/>
      <c r="X159" s="148"/>
      <c r="Y159" s="148"/>
      <c r="Z159" s="148"/>
      <c r="AA159" s="148"/>
      <c r="AB159" s="148"/>
      <c r="AC159" s="148"/>
      <c r="AD159" s="148"/>
      <c r="AE159" s="148"/>
      <c r="AF159" s="148"/>
      <c r="AG159" s="148"/>
      <c r="AH159" s="148"/>
      <c r="AI159" s="148"/>
      <c r="AJ159" s="148"/>
      <c r="AK159" s="148"/>
      <c r="AL159" s="148"/>
      <c r="AM159" s="148"/>
      <c r="AN159" s="148"/>
      <c r="AO159" s="148"/>
      <c r="AP159" s="148"/>
      <c r="AQ159" s="148"/>
      <c r="AR159" s="148"/>
      <c r="AS159" s="148"/>
      <c r="AT159" s="148"/>
      <c r="AU159" s="148"/>
      <c r="AV159" s="148"/>
      <c r="AW159" s="148"/>
      <c r="AX159" s="148"/>
      <c r="AY159" s="148"/>
      <c r="AZ159" s="148"/>
      <c r="BA159" s="148"/>
      <c r="BB159" s="148"/>
      <c r="BC159" s="148"/>
      <c r="BD159" s="148"/>
      <c r="BE159" s="148"/>
      <c r="BF159" s="148"/>
      <c r="BG159" s="148"/>
    </row>
    <row r="160" spans="2:59" hidden="1" x14ac:dyDescent="0.35">
      <c r="B160" t="str">
        <f>IF(Capacity!Y31="","",Capacity!Y31)</f>
        <v/>
      </c>
      <c r="C160" s="29" t="str">
        <f>IF(Capacity!AP31="","",Capacity!AP31)</f>
        <v/>
      </c>
      <c r="D160" s="113" t="str">
        <f>IF(C160="","",Capacity!AQ31/IF(B26="Minutes",1,60))</f>
        <v/>
      </c>
      <c r="E160" s="29" t="str">
        <f t="shared" si="3"/>
        <v/>
      </c>
      <c r="F160" s="113" t="str" cm="1">
        <f t="array" ref="F160">IFERROR(INDEX('Capacity Backing (Hide)2'!$B$144:$M$144,1,ROW(A22))/IF($B$5="Minutes",1,60),"")</f>
        <v/>
      </c>
      <c r="H160" s="148"/>
      <c r="I160" s="148"/>
      <c r="J160" s="148"/>
      <c r="K160" s="148"/>
      <c r="L160" s="148"/>
      <c r="M160" s="148"/>
      <c r="N160" s="148"/>
      <c r="O160" s="148"/>
      <c r="P160" s="148"/>
      <c r="Q160" s="148"/>
      <c r="R160" s="148"/>
      <c r="S160" s="148"/>
      <c r="T160" s="148"/>
      <c r="U160" s="148"/>
      <c r="V160" s="148"/>
      <c r="W160" s="148"/>
      <c r="X160" s="148"/>
      <c r="Y160" s="148"/>
      <c r="Z160" s="148"/>
      <c r="AA160" s="148"/>
      <c r="AB160" s="148"/>
      <c r="AC160" s="148"/>
      <c r="AD160" s="148"/>
      <c r="AE160" s="148"/>
      <c r="AF160" s="148"/>
      <c r="AG160" s="148"/>
      <c r="AH160" s="148"/>
      <c r="AI160" s="148"/>
      <c r="AJ160" s="148"/>
      <c r="AK160" s="148"/>
      <c r="AL160" s="148"/>
      <c r="AM160" s="148"/>
      <c r="AN160" s="148"/>
      <c r="AO160" s="148"/>
      <c r="AP160" s="148"/>
      <c r="AQ160" s="148"/>
      <c r="AR160" s="148"/>
      <c r="AS160" s="148"/>
      <c r="AT160" s="148"/>
      <c r="AU160" s="148"/>
      <c r="AV160" s="148"/>
      <c r="AW160" s="148"/>
      <c r="AX160" s="148"/>
      <c r="AY160" s="148"/>
      <c r="AZ160" s="148"/>
      <c r="BA160" s="148"/>
      <c r="BB160" s="148"/>
      <c r="BC160" s="148"/>
      <c r="BD160" s="148"/>
      <c r="BE160" s="148"/>
      <c r="BF160" s="148"/>
      <c r="BG160" s="148"/>
    </row>
    <row r="161" spans="2:59" hidden="1" x14ac:dyDescent="0.35">
      <c r="B161" t="str">
        <f>IF(Capacity!Y32="","",Capacity!Y32)</f>
        <v/>
      </c>
      <c r="C161" s="29" t="str">
        <f>IF(Capacity!AP32="","",Capacity!AP32)</f>
        <v/>
      </c>
      <c r="D161" s="113" t="str">
        <f>IF(C161="","",Capacity!AQ32/IF(B27="Minutes",1,60))</f>
        <v/>
      </c>
      <c r="E161" s="29" t="str">
        <f t="shared" si="3"/>
        <v/>
      </c>
      <c r="F161" s="113" t="str" cm="1">
        <f t="array" ref="F161">IFERROR(INDEX('Capacity Backing (Hide)2'!$B$144:$M$144,1,ROW(A23))/IF($B$5="Minutes",1,60),"")</f>
        <v/>
      </c>
      <c r="H161" s="148"/>
      <c r="I161" s="148"/>
      <c r="J161" s="148"/>
      <c r="K161" s="148"/>
      <c r="L161" s="148"/>
      <c r="M161" s="148"/>
      <c r="N161" s="148"/>
      <c r="O161" s="148"/>
      <c r="P161" s="148"/>
      <c r="Q161" s="148"/>
      <c r="R161" s="148"/>
      <c r="S161" s="148"/>
      <c r="T161" s="148"/>
      <c r="U161" s="148"/>
      <c r="V161" s="148"/>
      <c r="W161" s="148"/>
      <c r="X161" s="148"/>
      <c r="Y161" s="148"/>
      <c r="Z161" s="148"/>
      <c r="AA161" s="148"/>
      <c r="AB161" s="148"/>
      <c r="AC161" s="148"/>
      <c r="AD161" s="148"/>
      <c r="AE161" s="148"/>
      <c r="AF161" s="148"/>
      <c r="AG161" s="148"/>
      <c r="AH161" s="148"/>
      <c r="AI161" s="148"/>
      <c r="AJ161" s="148"/>
      <c r="AK161" s="148"/>
      <c r="AL161" s="148"/>
      <c r="AM161" s="148"/>
      <c r="AN161" s="148"/>
      <c r="AO161" s="148"/>
      <c r="AP161" s="148"/>
      <c r="AQ161" s="148"/>
      <c r="AR161" s="148"/>
      <c r="AS161" s="148"/>
      <c r="AT161" s="148"/>
      <c r="AU161" s="148"/>
      <c r="AV161" s="148"/>
      <c r="AW161" s="148"/>
      <c r="AX161" s="148"/>
      <c r="AY161" s="148"/>
      <c r="AZ161" s="148"/>
      <c r="BA161" s="148"/>
      <c r="BB161" s="148"/>
      <c r="BC161" s="148"/>
      <c r="BD161" s="148"/>
      <c r="BE161" s="148"/>
      <c r="BF161" s="148"/>
      <c r="BG161" s="148"/>
    </row>
    <row r="162" spans="2:59" hidden="1" x14ac:dyDescent="0.35">
      <c r="B162" t="str">
        <f>IF(Capacity!Y33="","",Capacity!Y33)</f>
        <v/>
      </c>
      <c r="C162" s="29" t="str">
        <f>IF(Capacity!AP33="","",Capacity!AP33)</f>
        <v/>
      </c>
      <c r="D162" s="113" t="str">
        <f>IF(C162="","",Capacity!AQ33/IF(B28="Minutes",1,60))</f>
        <v/>
      </c>
      <c r="E162" s="29" t="str">
        <f t="shared" si="3"/>
        <v/>
      </c>
      <c r="F162" s="113" t="str" cm="1">
        <f t="array" ref="F162">IFERROR(INDEX('Capacity Backing (Hide)2'!$B$144:$M$144,1,ROW(A24))/IF($B$5="Minutes",1,60),"")</f>
        <v/>
      </c>
      <c r="H162" s="148"/>
      <c r="I162" s="148"/>
      <c r="J162" s="148"/>
      <c r="K162" s="148"/>
      <c r="L162" s="148"/>
      <c r="M162" s="148"/>
      <c r="N162" s="148"/>
      <c r="O162" s="148"/>
      <c r="P162" s="148"/>
      <c r="Q162" s="148"/>
      <c r="R162" s="148"/>
      <c r="S162" s="148"/>
      <c r="T162" s="148"/>
      <c r="U162" s="148"/>
      <c r="V162" s="148"/>
      <c r="W162" s="148"/>
      <c r="X162" s="148"/>
      <c r="Y162" s="148"/>
      <c r="Z162" s="148"/>
      <c r="AA162" s="148"/>
      <c r="AB162" s="148"/>
      <c r="AC162" s="148"/>
      <c r="AD162" s="148"/>
      <c r="AE162" s="148"/>
      <c r="AF162" s="148"/>
      <c r="AG162" s="148"/>
      <c r="AH162" s="148"/>
      <c r="AI162" s="148"/>
      <c r="AJ162" s="148"/>
      <c r="AK162" s="148"/>
      <c r="AL162" s="148"/>
      <c r="AM162" s="148"/>
      <c r="AN162" s="148"/>
      <c r="AO162" s="148"/>
      <c r="AP162" s="148"/>
      <c r="AQ162" s="148"/>
      <c r="AR162" s="148"/>
      <c r="AS162" s="148"/>
      <c r="AT162" s="148"/>
      <c r="AU162" s="148"/>
      <c r="AV162" s="148"/>
      <c r="AW162" s="148"/>
      <c r="AX162" s="148"/>
      <c r="AY162" s="148"/>
      <c r="AZ162" s="148"/>
      <c r="BA162" s="148"/>
      <c r="BB162" s="148"/>
      <c r="BC162" s="148"/>
      <c r="BD162" s="148"/>
      <c r="BE162" s="148"/>
      <c r="BF162" s="148"/>
      <c r="BG162" s="148"/>
    </row>
    <row r="163" spans="2:59" hidden="1" x14ac:dyDescent="0.35">
      <c r="B163" t="str">
        <f>IF(Capacity!Y34="","",Capacity!Y34)</f>
        <v/>
      </c>
      <c r="C163" s="29" t="str">
        <f>IF(Capacity!AP34="","",Capacity!AP34)</f>
        <v/>
      </c>
      <c r="D163" s="113" t="str">
        <f>IF(C163="","",Capacity!AQ34/IF(B29="Minutes",1,60))</f>
        <v/>
      </c>
      <c r="E163" s="29" t="str">
        <f t="shared" si="3"/>
        <v/>
      </c>
      <c r="F163" s="113" t="str" cm="1">
        <f t="array" ref="F163">IFERROR(INDEX('Capacity Backing (Hide)2'!$B$144:$M$144,1,ROW(A25))/IF($B$5="Minutes",1,60),"")</f>
        <v/>
      </c>
      <c r="H163" s="148"/>
      <c r="I163" s="148"/>
      <c r="J163" s="148"/>
      <c r="K163" s="148"/>
      <c r="L163" s="148"/>
      <c r="M163" s="148"/>
      <c r="N163" s="148"/>
      <c r="O163" s="148"/>
      <c r="P163" s="148"/>
      <c r="Q163" s="148"/>
      <c r="R163" s="148"/>
      <c r="S163" s="148"/>
      <c r="T163" s="148"/>
      <c r="U163" s="148"/>
      <c r="V163" s="148"/>
      <c r="W163" s="148"/>
      <c r="X163" s="148"/>
      <c r="Y163" s="148"/>
      <c r="Z163" s="148"/>
      <c r="AA163" s="148"/>
      <c r="AB163" s="148"/>
      <c r="AC163" s="148"/>
      <c r="AD163" s="148"/>
      <c r="AE163" s="148"/>
      <c r="AF163" s="148"/>
      <c r="AG163" s="148"/>
      <c r="AH163" s="148"/>
      <c r="AI163" s="148"/>
      <c r="AJ163" s="148"/>
      <c r="AK163" s="148"/>
      <c r="AL163" s="148"/>
      <c r="AM163" s="148"/>
      <c r="AN163" s="148"/>
      <c r="AO163" s="148"/>
      <c r="AP163" s="148"/>
      <c r="AQ163" s="148"/>
      <c r="AR163" s="148"/>
      <c r="AS163" s="148"/>
      <c r="AT163" s="148"/>
      <c r="AU163" s="148"/>
      <c r="AV163" s="148"/>
      <c r="AW163" s="148"/>
      <c r="AX163" s="148"/>
      <c r="AY163" s="148"/>
      <c r="AZ163" s="148"/>
      <c r="BA163" s="148"/>
      <c r="BB163" s="148"/>
      <c r="BC163" s="148"/>
      <c r="BD163" s="148"/>
      <c r="BE163" s="148"/>
      <c r="BF163" s="148"/>
      <c r="BG163" s="148"/>
    </row>
    <row r="164" spans="2:59" hidden="1" x14ac:dyDescent="0.35">
      <c r="B164" t="str">
        <f>IF(Capacity!Y35="","",Capacity!Y35)</f>
        <v/>
      </c>
      <c r="C164" s="29" t="str">
        <f>IF(Capacity!AP35="","",Capacity!AP35)</f>
        <v/>
      </c>
      <c r="D164" s="113" t="str">
        <f>IF(C164="","",Capacity!AQ35/IF(B30="Minutes",1,60))</f>
        <v/>
      </c>
      <c r="E164" s="29" t="str">
        <f t="shared" si="3"/>
        <v/>
      </c>
      <c r="F164" s="113" t="str" cm="1">
        <f t="array" ref="F164">IFERROR(INDEX('Capacity Backing (Hide)2'!$B$144:$M$144,1,ROW(A26))/IF($B$5="Minutes",1,60),"")</f>
        <v/>
      </c>
      <c r="H164" s="148"/>
      <c r="I164" s="148"/>
      <c r="J164" s="148"/>
      <c r="K164" s="148"/>
      <c r="L164" s="148"/>
      <c r="M164" s="148"/>
      <c r="N164" s="148"/>
      <c r="O164" s="148"/>
      <c r="P164" s="148"/>
      <c r="Q164" s="148"/>
      <c r="R164" s="148"/>
      <c r="S164" s="148"/>
      <c r="T164" s="148"/>
      <c r="U164" s="148"/>
      <c r="V164" s="148"/>
      <c r="W164" s="148"/>
      <c r="X164" s="148"/>
      <c r="Y164" s="148"/>
      <c r="Z164" s="148"/>
      <c r="AA164" s="148"/>
      <c r="AB164" s="148"/>
      <c r="AC164" s="148"/>
      <c r="AD164" s="148"/>
      <c r="AE164" s="148"/>
      <c r="AF164" s="148"/>
      <c r="AG164" s="148"/>
      <c r="AH164" s="148"/>
      <c r="AI164" s="148"/>
      <c r="AJ164" s="148"/>
      <c r="AK164" s="148"/>
      <c r="AL164" s="148"/>
      <c r="AM164" s="148"/>
      <c r="AN164" s="148"/>
      <c r="AO164" s="148"/>
      <c r="AP164" s="148"/>
      <c r="AQ164" s="148"/>
      <c r="AR164" s="148"/>
      <c r="AS164" s="148"/>
      <c r="AT164" s="148"/>
      <c r="AU164" s="148"/>
      <c r="AV164" s="148"/>
      <c r="AW164" s="148"/>
      <c r="AX164" s="148"/>
      <c r="AY164" s="148"/>
      <c r="AZ164" s="148"/>
      <c r="BA164" s="148"/>
      <c r="BB164" s="148"/>
      <c r="BC164" s="148"/>
      <c r="BD164" s="148"/>
      <c r="BE164" s="148"/>
      <c r="BF164" s="148"/>
      <c r="BG164" s="148"/>
    </row>
    <row r="165" spans="2:59" hidden="1" x14ac:dyDescent="0.35">
      <c r="B165" t="str">
        <f>IF(Capacity!Y36="","",Capacity!Y36)</f>
        <v/>
      </c>
      <c r="C165" s="29" t="str">
        <f>IF(Capacity!AP36="","",Capacity!AP36)</f>
        <v/>
      </c>
      <c r="D165" s="113" t="str">
        <f>IF(C165="","",Capacity!AQ36/IF(B31="Minutes",1,60))</f>
        <v/>
      </c>
      <c r="E165" s="29" t="str">
        <f t="shared" si="3"/>
        <v/>
      </c>
      <c r="F165" s="113" t="str" cm="1">
        <f t="array" ref="F165">IFERROR(INDEX('Capacity Backing (Hide)2'!$B$144:$M$144,1,ROW(A27))/IF($B$5="Minutes",1,60),"")</f>
        <v/>
      </c>
      <c r="H165" s="148"/>
      <c r="I165" s="148"/>
      <c r="J165" s="148"/>
      <c r="K165" s="148"/>
      <c r="L165" s="148"/>
      <c r="M165" s="148"/>
      <c r="N165" s="148"/>
      <c r="O165" s="148"/>
      <c r="P165" s="148"/>
      <c r="Q165" s="148"/>
      <c r="R165" s="148"/>
      <c r="S165" s="148"/>
      <c r="T165" s="148"/>
      <c r="U165" s="148"/>
      <c r="V165" s="148"/>
      <c r="W165" s="148"/>
      <c r="X165" s="148"/>
      <c r="Y165" s="148"/>
      <c r="Z165" s="148"/>
      <c r="AA165" s="148"/>
      <c r="AB165" s="148"/>
      <c r="AC165" s="148"/>
      <c r="AD165" s="148"/>
      <c r="AE165" s="148"/>
      <c r="AF165" s="148"/>
      <c r="AG165" s="148"/>
      <c r="AH165" s="148"/>
      <c r="AI165" s="148"/>
      <c r="AJ165" s="148"/>
      <c r="AK165" s="148"/>
      <c r="AL165" s="148"/>
      <c r="AM165" s="148"/>
      <c r="AN165" s="148"/>
      <c r="AO165" s="148"/>
      <c r="AP165" s="148"/>
      <c r="AQ165" s="148"/>
      <c r="AR165" s="148"/>
      <c r="AS165" s="148"/>
      <c r="AT165" s="148"/>
      <c r="AU165" s="148"/>
      <c r="AV165" s="148"/>
      <c r="AW165" s="148"/>
      <c r="AX165" s="148"/>
      <c r="AY165" s="148"/>
      <c r="AZ165" s="148"/>
      <c r="BA165" s="148"/>
      <c r="BB165" s="148"/>
      <c r="BC165" s="148"/>
      <c r="BD165" s="148"/>
      <c r="BE165" s="148"/>
      <c r="BF165" s="148"/>
      <c r="BG165" s="148"/>
    </row>
    <row r="166" spans="2:59" hidden="1" x14ac:dyDescent="0.35">
      <c r="B166" t="str">
        <f>IF(Capacity!Y37="","",Capacity!Y37)</f>
        <v/>
      </c>
      <c r="C166" s="29" t="str">
        <f>IF(Capacity!AP37="","",Capacity!AP37)</f>
        <v/>
      </c>
      <c r="D166" s="113" t="str">
        <f>IF(C166="","",Capacity!AQ37/IF(B32="Minutes",1,60))</f>
        <v/>
      </c>
      <c r="E166" s="29" t="str">
        <f t="shared" si="3"/>
        <v/>
      </c>
      <c r="F166" s="113" t="str" cm="1">
        <f t="array" ref="F166">IFERROR(INDEX('Capacity Backing (Hide)2'!$B$144:$M$144,1,ROW(A28))/IF($B$5="Minutes",1,60),"")</f>
        <v/>
      </c>
      <c r="H166" s="148"/>
      <c r="I166" s="148"/>
      <c r="J166" s="148"/>
      <c r="K166" s="148"/>
      <c r="L166" s="148"/>
      <c r="M166" s="148"/>
      <c r="N166" s="148"/>
      <c r="O166" s="148"/>
      <c r="P166" s="148"/>
      <c r="Q166" s="148"/>
      <c r="R166" s="148"/>
      <c r="S166" s="148"/>
      <c r="T166" s="148"/>
      <c r="U166" s="148"/>
      <c r="V166" s="148"/>
      <c r="W166" s="148"/>
      <c r="X166" s="148"/>
      <c r="Y166" s="148"/>
      <c r="Z166" s="148"/>
      <c r="AA166" s="148"/>
      <c r="AB166" s="148"/>
      <c r="AC166" s="148"/>
      <c r="AD166" s="148"/>
      <c r="AE166" s="148"/>
      <c r="AF166" s="148"/>
      <c r="AG166" s="148"/>
      <c r="AH166" s="148"/>
      <c r="AI166" s="148"/>
      <c r="AJ166" s="148"/>
      <c r="AK166" s="148"/>
      <c r="AL166" s="148"/>
      <c r="AM166" s="148"/>
      <c r="AN166" s="148"/>
      <c r="AO166" s="148"/>
      <c r="AP166" s="148"/>
      <c r="AQ166" s="148"/>
      <c r="AR166" s="148"/>
      <c r="AS166" s="148"/>
      <c r="AT166" s="148"/>
      <c r="AU166" s="148"/>
      <c r="AV166" s="148"/>
      <c r="AW166" s="148"/>
      <c r="AX166" s="148"/>
      <c r="AY166" s="148"/>
      <c r="AZ166" s="148"/>
      <c r="BA166" s="148"/>
      <c r="BB166" s="148"/>
      <c r="BC166" s="148"/>
      <c r="BD166" s="148"/>
      <c r="BE166" s="148"/>
      <c r="BF166" s="148"/>
      <c r="BG166" s="148"/>
    </row>
    <row r="167" spans="2:59" hidden="1" x14ac:dyDescent="0.35">
      <c r="B167" t="str">
        <f>IF(Capacity!Y38="","",Capacity!Y38)</f>
        <v/>
      </c>
      <c r="C167" s="29" t="str">
        <f>IF(Capacity!AP38="","",Capacity!AP38)</f>
        <v/>
      </c>
      <c r="D167" s="113" t="str">
        <f>IF(C167="","",Capacity!AQ38/IF(B33="Minutes",1,60))</f>
        <v/>
      </c>
      <c r="E167" s="29" t="str">
        <f t="shared" si="3"/>
        <v/>
      </c>
      <c r="F167" s="113" t="str" cm="1">
        <f t="array" ref="F167">IFERROR(INDEX('Capacity Backing (Hide)2'!$B$144:$M$144,1,ROW(A29))/IF($B$5="Minutes",1,60),"")</f>
        <v/>
      </c>
      <c r="H167" s="148"/>
      <c r="I167" s="148"/>
      <c r="J167" s="148"/>
      <c r="K167" s="148"/>
      <c r="L167" s="148"/>
      <c r="M167" s="148"/>
      <c r="N167" s="148"/>
      <c r="O167" s="148"/>
      <c r="P167" s="148"/>
      <c r="Q167" s="148"/>
      <c r="R167" s="148"/>
      <c r="S167" s="148"/>
      <c r="T167" s="148"/>
      <c r="U167" s="148"/>
      <c r="V167" s="148"/>
      <c r="W167" s="148"/>
      <c r="X167" s="148"/>
      <c r="Y167" s="148"/>
      <c r="Z167" s="148"/>
      <c r="AA167" s="148"/>
      <c r="AB167" s="148"/>
      <c r="AC167" s="148"/>
      <c r="AD167" s="148"/>
      <c r="AE167" s="148"/>
      <c r="AF167" s="148"/>
      <c r="AG167" s="148"/>
      <c r="AH167" s="148"/>
      <c r="AI167" s="148"/>
      <c r="AJ167" s="148"/>
      <c r="AK167" s="148"/>
      <c r="AL167" s="148"/>
      <c r="AM167" s="148"/>
      <c r="AN167" s="148"/>
      <c r="AO167" s="148"/>
      <c r="AP167" s="148"/>
      <c r="AQ167" s="148"/>
      <c r="AR167" s="148"/>
      <c r="AS167" s="148"/>
      <c r="AT167" s="148"/>
      <c r="AU167" s="148"/>
      <c r="AV167" s="148"/>
      <c r="AW167" s="148"/>
      <c r="AX167" s="148"/>
      <c r="AY167" s="148"/>
      <c r="AZ167" s="148"/>
      <c r="BA167" s="148"/>
      <c r="BB167" s="148"/>
      <c r="BC167" s="148"/>
      <c r="BD167" s="148"/>
      <c r="BE167" s="148"/>
      <c r="BF167" s="148"/>
      <c r="BG167" s="148"/>
    </row>
    <row r="168" spans="2:59" hidden="1" x14ac:dyDescent="0.35">
      <c r="B168" t="str">
        <f>IF(Capacity!Y39="","",Capacity!Y39)</f>
        <v/>
      </c>
      <c r="C168" s="29" t="str">
        <f>IF(Capacity!AP39="","",Capacity!AP39)</f>
        <v/>
      </c>
      <c r="D168" s="113" t="str">
        <f>IF(C168="","",Capacity!AQ39/IF(B34="Minutes",1,60))</f>
        <v/>
      </c>
      <c r="E168" s="29" t="str">
        <f t="shared" si="3"/>
        <v/>
      </c>
      <c r="F168" s="113" t="str" cm="1">
        <f t="array" ref="F168">IFERROR(INDEX('Capacity Backing (Hide)2'!$B$144:$M$144,1,ROW(A30))/IF($B$5="Minutes",1,60),"")</f>
        <v/>
      </c>
      <c r="H168" s="148"/>
      <c r="I168" s="148"/>
      <c r="J168" s="148"/>
      <c r="K168" s="148"/>
      <c r="L168" s="148"/>
      <c r="M168" s="148"/>
      <c r="N168" s="148"/>
      <c r="O168" s="148"/>
      <c r="P168" s="148"/>
      <c r="Q168" s="148"/>
      <c r="R168" s="148"/>
      <c r="S168" s="148"/>
      <c r="T168" s="148"/>
      <c r="U168" s="148"/>
      <c r="V168" s="148"/>
      <c r="W168" s="148"/>
      <c r="X168" s="148"/>
      <c r="Y168" s="148"/>
      <c r="Z168" s="148"/>
      <c r="AA168" s="148"/>
      <c r="AB168" s="148"/>
      <c r="AC168" s="148"/>
      <c r="AD168" s="148"/>
      <c r="AE168" s="148"/>
      <c r="AF168" s="148"/>
      <c r="AG168" s="148"/>
      <c r="AH168" s="148"/>
      <c r="AI168" s="148"/>
      <c r="AJ168" s="148"/>
      <c r="AK168" s="148"/>
      <c r="AL168" s="148"/>
      <c r="AM168" s="148"/>
      <c r="AN168" s="148"/>
      <c r="AO168" s="148"/>
      <c r="AP168" s="148"/>
      <c r="AQ168" s="148"/>
      <c r="AR168" s="148"/>
      <c r="AS168" s="148"/>
      <c r="AT168" s="148"/>
      <c r="AU168" s="148"/>
      <c r="AV168" s="148"/>
      <c r="AW168" s="148"/>
      <c r="AX168" s="148"/>
      <c r="AY168" s="148"/>
      <c r="AZ168" s="148"/>
      <c r="BA168" s="148"/>
      <c r="BB168" s="148"/>
      <c r="BC168" s="148"/>
      <c r="BD168" s="148"/>
      <c r="BE168" s="148"/>
      <c r="BF168" s="148"/>
      <c r="BG168" s="148"/>
    </row>
    <row r="169" spans="2:59" hidden="1" x14ac:dyDescent="0.35">
      <c r="B169" t="str">
        <f>IF(Capacity!Y40="","",Capacity!Y40)</f>
        <v/>
      </c>
      <c r="C169" s="29" t="str">
        <f>IF(Capacity!AP40="","",Capacity!AP40)</f>
        <v/>
      </c>
      <c r="D169" s="113" t="str">
        <f>IF(C169="","",Capacity!AQ40/IF(B35="Minutes",1,60))</f>
        <v/>
      </c>
      <c r="E169" s="29" t="str">
        <f t="shared" si="3"/>
        <v/>
      </c>
      <c r="F169" s="113" t="str" cm="1">
        <f t="array" ref="F169">IFERROR(INDEX('Capacity Backing (Hide)2'!$B$144:$M$144,1,ROW(A31))/IF($B$5="Minutes",1,60),"")</f>
        <v/>
      </c>
      <c r="H169" s="148"/>
      <c r="I169" s="148"/>
      <c r="J169" s="148"/>
      <c r="K169" s="148"/>
      <c r="L169" s="148"/>
      <c r="M169" s="148"/>
      <c r="N169" s="148"/>
      <c r="O169" s="148"/>
      <c r="P169" s="148"/>
      <c r="Q169" s="148"/>
      <c r="R169" s="148"/>
      <c r="S169" s="148"/>
      <c r="T169" s="148"/>
      <c r="U169" s="148"/>
      <c r="V169" s="148"/>
      <c r="W169" s="148"/>
      <c r="X169" s="148"/>
      <c r="Y169" s="148"/>
      <c r="Z169" s="148"/>
      <c r="AA169" s="148"/>
      <c r="AB169" s="148"/>
      <c r="AC169" s="148"/>
      <c r="AD169" s="148"/>
      <c r="AE169" s="148"/>
      <c r="AF169" s="148"/>
      <c r="AG169" s="148"/>
      <c r="AH169" s="148"/>
      <c r="AI169" s="148"/>
      <c r="AJ169" s="148"/>
      <c r="AK169" s="148"/>
      <c r="AL169" s="148"/>
      <c r="AM169" s="148"/>
      <c r="AN169" s="148"/>
      <c r="AO169" s="148"/>
      <c r="AP169" s="148"/>
      <c r="AQ169" s="148"/>
      <c r="AR169" s="148"/>
      <c r="AS169" s="148"/>
      <c r="AT169" s="148"/>
      <c r="AU169" s="148"/>
      <c r="AV169" s="148"/>
      <c r="AW169" s="148"/>
      <c r="AX169" s="148"/>
      <c r="AY169" s="148"/>
      <c r="AZ169" s="148"/>
      <c r="BA169" s="148"/>
      <c r="BB169" s="148"/>
      <c r="BC169" s="148"/>
      <c r="BD169" s="148"/>
      <c r="BE169" s="148"/>
      <c r="BF169" s="148"/>
      <c r="BG169" s="148"/>
    </row>
    <row r="170" spans="2:59" hidden="1" x14ac:dyDescent="0.35">
      <c r="B170" t="str">
        <f>IF(Capacity!Y41="","",Capacity!Y41)</f>
        <v/>
      </c>
      <c r="C170" s="29" t="str">
        <f>IF(Capacity!AP41="","",Capacity!AP41)</f>
        <v/>
      </c>
      <c r="D170" s="113" t="str">
        <f>IF(C170="","",Capacity!AQ41/IF(B36="Minutes",1,60))</f>
        <v/>
      </c>
      <c r="E170" s="29" t="str">
        <f t="shared" si="3"/>
        <v/>
      </c>
      <c r="F170" s="113" t="str" cm="1">
        <f t="array" ref="F170">IFERROR(INDEX('Capacity Backing (Hide)2'!$B$144:$M$144,1,ROW(A32))/IF($B$5="Minutes",1,60),"")</f>
        <v/>
      </c>
      <c r="H170" s="148"/>
      <c r="I170" s="148"/>
      <c r="J170" s="148"/>
      <c r="K170" s="148"/>
      <c r="L170" s="148"/>
      <c r="M170" s="148"/>
      <c r="N170" s="148"/>
      <c r="O170" s="148"/>
      <c r="P170" s="148"/>
      <c r="Q170" s="148"/>
      <c r="R170" s="148"/>
      <c r="S170" s="148"/>
      <c r="T170" s="148"/>
      <c r="U170" s="148"/>
      <c r="V170" s="148"/>
      <c r="W170" s="148"/>
      <c r="X170" s="148"/>
      <c r="Y170" s="148"/>
      <c r="Z170" s="148"/>
      <c r="AA170" s="148"/>
      <c r="AB170" s="148"/>
      <c r="AC170" s="148"/>
      <c r="AD170" s="148"/>
      <c r="AE170" s="148"/>
      <c r="AF170" s="148"/>
      <c r="AG170" s="148"/>
      <c r="AH170" s="148"/>
      <c r="AI170" s="148"/>
      <c r="AJ170" s="148"/>
      <c r="AK170" s="148"/>
      <c r="AL170" s="148"/>
      <c r="AM170" s="148"/>
      <c r="AN170" s="148"/>
      <c r="AO170" s="148"/>
      <c r="AP170" s="148"/>
      <c r="AQ170" s="148"/>
      <c r="AR170" s="148"/>
      <c r="AS170" s="148"/>
      <c r="AT170" s="148"/>
      <c r="AU170" s="148"/>
      <c r="AV170" s="148"/>
      <c r="AW170" s="148"/>
      <c r="AX170" s="148"/>
      <c r="AY170" s="148"/>
      <c r="AZ170" s="148"/>
      <c r="BA170" s="148"/>
      <c r="BB170" s="148"/>
      <c r="BC170" s="148"/>
      <c r="BD170" s="148"/>
      <c r="BE170" s="148"/>
      <c r="BF170" s="148"/>
      <c r="BG170" s="148"/>
    </row>
    <row r="171" spans="2:59" hidden="1" x14ac:dyDescent="0.35">
      <c r="B171" t="str">
        <f>IF(Capacity!Y42="","",Capacity!Y42)</f>
        <v/>
      </c>
      <c r="C171" s="29" t="str">
        <f>IF(Capacity!AP42="","",Capacity!AP42)</f>
        <v/>
      </c>
      <c r="D171" s="113" t="str">
        <f>IF(C171="","",Capacity!AQ42/IF(B37="Minutes",1,60))</f>
        <v/>
      </c>
      <c r="E171" s="29" t="str">
        <f t="shared" ref="E171:E202" si="4">IF(B171="","",IF(COUNTBLANK($H171:$BG171)=52,52,COUNTA(H171:BG171)))</f>
        <v/>
      </c>
      <c r="F171" s="113" t="str" cm="1">
        <f t="array" ref="F171">IFERROR(INDEX('Capacity Backing (Hide)2'!$B$144:$M$144,1,ROW(A33))/IF($B$5="Minutes",1,60),"")</f>
        <v/>
      </c>
      <c r="H171" s="148"/>
      <c r="I171" s="148"/>
      <c r="J171" s="148"/>
      <c r="K171" s="148"/>
      <c r="L171" s="148"/>
      <c r="M171" s="148"/>
      <c r="N171" s="148"/>
      <c r="O171" s="148"/>
      <c r="P171" s="148"/>
      <c r="Q171" s="148"/>
      <c r="R171" s="148"/>
      <c r="S171" s="148"/>
      <c r="T171" s="148"/>
      <c r="U171" s="148"/>
      <c r="V171" s="148"/>
      <c r="W171" s="148"/>
      <c r="X171" s="148"/>
      <c r="Y171" s="148"/>
      <c r="Z171" s="148"/>
      <c r="AA171" s="148"/>
      <c r="AB171" s="148"/>
      <c r="AC171" s="148"/>
      <c r="AD171" s="148"/>
      <c r="AE171" s="148"/>
      <c r="AF171" s="148"/>
      <c r="AG171" s="148"/>
      <c r="AH171" s="148"/>
      <c r="AI171" s="148"/>
      <c r="AJ171" s="148"/>
      <c r="AK171" s="148"/>
      <c r="AL171" s="148"/>
      <c r="AM171" s="148"/>
      <c r="AN171" s="148"/>
      <c r="AO171" s="148"/>
      <c r="AP171" s="148"/>
      <c r="AQ171" s="148"/>
      <c r="AR171" s="148"/>
      <c r="AS171" s="148"/>
      <c r="AT171" s="148"/>
      <c r="AU171" s="148"/>
      <c r="AV171" s="148"/>
      <c r="AW171" s="148"/>
      <c r="AX171" s="148"/>
      <c r="AY171" s="148"/>
      <c r="AZ171" s="148"/>
      <c r="BA171" s="148"/>
      <c r="BB171" s="148"/>
      <c r="BC171" s="148"/>
      <c r="BD171" s="148"/>
      <c r="BE171" s="148"/>
      <c r="BF171" s="148"/>
      <c r="BG171" s="148"/>
    </row>
    <row r="172" spans="2:59" hidden="1" x14ac:dyDescent="0.35">
      <c r="B172" t="str">
        <f>IF(Capacity!Y43="","",Capacity!Y43)</f>
        <v/>
      </c>
      <c r="C172" s="29" t="str">
        <f>IF(Capacity!AP43="","",Capacity!AP43)</f>
        <v/>
      </c>
      <c r="D172" s="113" t="str">
        <f>IF(C172="","",Capacity!AQ43/IF(B38="Minutes",1,60))</f>
        <v/>
      </c>
      <c r="E172" s="29" t="str">
        <f t="shared" si="4"/>
        <v/>
      </c>
      <c r="F172" s="113" t="str" cm="1">
        <f t="array" ref="F172">IFERROR(INDEX('Capacity Backing (Hide)2'!$B$144:$M$144,1,ROW(A34))/IF($B$5="Minutes",1,60),"")</f>
        <v/>
      </c>
      <c r="H172" s="148"/>
      <c r="I172" s="148"/>
      <c r="J172" s="148"/>
      <c r="K172" s="148"/>
      <c r="L172" s="148"/>
      <c r="M172" s="148"/>
      <c r="N172" s="148"/>
      <c r="O172" s="148"/>
      <c r="P172" s="148"/>
      <c r="Q172" s="148"/>
      <c r="R172" s="148"/>
      <c r="S172" s="148"/>
      <c r="T172" s="148"/>
      <c r="U172" s="148"/>
      <c r="V172" s="148"/>
      <c r="W172" s="148"/>
      <c r="X172" s="148"/>
      <c r="Y172" s="148"/>
      <c r="Z172" s="148"/>
      <c r="AA172" s="148"/>
      <c r="AB172" s="148"/>
      <c r="AC172" s="148"/>
      <c r="AD172" s="148"/>
      <c r="AE172" s="148"/>
      <c r="AF172" s="148"/>
      <c r="AG172" s="148"/>
      <c r="AH172" s="148"/>
      <c r="AI172" s="148"/>
      <c r="AJ172" s="148"/>
      <c r="AK172" s="148"/>
      <c r="AL172" s="148"/>
      <c r="AM172" s="148"/>
      <c r="AN172" s="148"/>
      <c r="AO172" s="148"/>
      <c r="AP172" s="148"/>
      <c r="AQ172" s="148"/>
      <c r="AR172" s="148"/>
      <c r="AS172" s="148"/>
      <c r="AT172" s="148"/>
      <c r="AU172" s="148"/>
      <c r="AV172" s="148"/>
      <c r="AW172" s="148"/>
      <c r="AX172" s="148"/>
      <c r="AY172" s="148"/>
      <c r="AZ172" s="148"/>
      <c r="BA172" s="148"/>
      <c r="BB172" s="148"/>
      <c r="BC172" s="148"/>
      <c r="BD172" s="148"/>
      <c r="BE172" s="148"/>
      <c r="BF172" s="148"/>
      <c r="BG172" s="148"/>
    </row>
    <row r="173" spans="2:59" hidden="1" x14ac:dyDescent="0.35">
      <c r="B173" t="str">
        <f>IF(Capacity!Y44="","",Capacity!Y44)</f>
        <v/>
      </c>
      <c r="C173" s="29" t="str">
        <f>IF(Capacity!AP44="","",Capacity!AP44)</f>
        <v/>
      </c>
      <c r="D173" s="113" t="str">
        <f>IF(C173="","",Capacity!AQ44/IF(B39="Minutes",1,60))</f>
        <v/>
      </c>
      <c r="E173" s="29" t="str">
        <f t="shared" si="4"/>
        <v/>
      </c>
      <c r="F173" s="113" t="str" cm="1">
        <f t="array" ref="F173">IFERROR(INDEX('Capacity Backing (Hide)2'!$B$144:$M$144,1,ROW(A35))/IF($B$5="Minutes",1,60),"")</f>
        <v/>
      </c>
      <c r="H173" s="148"/>
      <c r="I173" s="148"/>
      <c r="J173" s="148"/>
      <c r="K173" s="148"/>
      <c r="L173" s="148"/>
      <c r="M173" s="148"/>
      <c r="N173" s="148"/>
      <c r="O173" s="148"/>
      <c r="P173" s="148"/>
      <c r="Q173" s="148"/>
      <c r="R173" s="148"/>
      <c r="S173" s="148"/>
      <c r="T173" s="148"/>
      <c r="U173" s="148"/>
      <c r="V173" s="148"/>
      <c r="W173" s="148"/>
      <c r="X173" s="148"/>
      <c r="Y173" s="148"/>
      <c r="Z173" s="148"/>
      <c r="AA173" s="148"/>
      <c r="AB173" s="148"/>
      <c r="AC173" s="148"/>
      <c r="AD173" s="148"/>
      <c r="AE173" s="148"/>
      <c r="AF173" s="148"/>
      <c r="AG173" s="148"/>
      <c r="AH173" s="148"/>
      <c r="AI173" s="148"/>
      <c r="AJ173" s="148"/>
      <c r="AK173" s="148"/>
      <c r="AL173" s="148"/>
      <c r="AM173" s="148"/>
      <c r="AN173" s="148"/>
      <c r="AO173" s="148"/>
      <c r="AP173" s="148"/>
      <c r="AQ173" s="148"/>
      <c r="AR173" s="148"/>
      <c r="AS173" s="148"/>
      <c r="AT173" s="148"/>
      <c r="AU173" s="148"/>
      <c r="AV173" s="148"/>
      <c r="AW173" s="148"/>
      <c r="AX173" s="148"/>
      <c r="AY173" s="148"/>
      <c r="AZ173" s="148"/>
      <c r="BA173" s="148"/>
      <c r="BB173" s="148"/>
      <c r="BC173" s="148"/>
      <c r="BD173" s="148"/>
      <c r="BE173" s="148"/>
      <c r="BF173" s="148"/>
      <c r="BG173" s="148"/>
    </row>
    <row r="174" spans="2:59" hidden="1" x14ac:dyDescent="0.35">
      <c r="B174" t="str">
        <f>IF(Capacity!Y45="","",Capacity!Y45)</f>
        <v/>
      </c>
      <c r="C174" s="29" t="str">
        <f>IF(Capacity!AP45="","",Capacity!AP45)</f>
        <v/>
      </c>
      <c r="D174" s="113" t="str">
        <f>IF(C174="","",Capacity!AQ45/IF(B40="Minutes",1,60))</f>
        <v/>
      </c>
      <c r="E174" s="29" t="str">
        <f t="shared" si="4"/>
        <v/>
      </c>
      <c r="F174" s="113" t="str" cm="1">
        <f t="array" ref="F174">IFERROR(INDEX('Capacity Backing (Hide)2'!$B$144:$M$144,1,ROW(A36))/IF($B$5="Minutes",1,60),"")</f>
        <v/>
      </c>
      <c r="H174" s="148"/>
      <c r="I174" s="148"/>
      <c r="J174" s="148"/>
      <c r="K174" s="148"/>
      <c r="L174" s="148"/>
      <c r="M174" s="148"/>
      <c r="N174" s="148"/>
      <c r="O174" s="148"/>
      <c r="P174" s="148"/>
      <c r="Q174" s="148"/>
      <c r="R174" s="148"/>
      <c r="S174" s="148"/>
      <c r="T174" s="148"/>
      <c r="U174" s="148"/>
      <c r="V174" s="148"/>
      <c r="W174" s="148"/>
      <c r="X174" s="148"/>
      <c r="Y174" s="148"/>
      <c r="Z174" s="148"/>
      <c r="AA174" s="148"/>
      <c r="AB174" s="148"/>
      <c r="AC174" s="148"/>
      <c r="AD174" s="148"/>
      <c r="AE174" s="148"/>
      <c r="AF174" s="148"/>
      <c r="AG174" s="148"/>
      <c r="AH174" s="148"/>
      <c r="AI174" s="148"/>
      <c r="AJ174" s="148"/>
      <c r="AK174" s="148"/>
      <c r="AL174" s="148"/>
      <c r="AM174" s="148"/>
      <c r="AN174" s="148"/>
      <c r="AO174" s="148"/>
      <c r="AP174" s="148"/>
      <c r="AQ174" s="148"/>
      <c r="AR174" s="148"/>
      <c r="AS174" s="148"/>
      <c r="AT174" s="148"/>
      <c r="AU174" s="148"/>
      <c r="AV174" s="148"/>
      <c r="AW174" s="148"/>
      <c r="AX174" s="148"/>
      <c r="AY174" s="148"/>
      <c r="AZ174" s="148"/>
      <c r="BA174" s="148"/>
      <c r="BB174" s="148"/>
      <c r="BC174" s="148"/>
      <c r="BD174" s="148"/>
      <c r="BE174" s="148"/>
      <c r="BF174" s="148"/>
      <c r="BG174" s="148"/>
    </row>
    <row r="175" spans="2:59" hidden="1" x14ac:dyDescent="0.35">
      <c r="B175" t="str">
        <f>IF(Capacity!Y46="","",Capacity!Y46)</f>
        <v/>
      </c>
      <c r="C175" s="29" t="str">
        <f>IF(Capacity!AP46="","",Capacity!AP46)</f>
        <v/>
      </c>
      <c r="D175" s="113" t="str">
        <f>IF(C175="","",Capacity!AQ46/IF(B41="Minutes",1,60))</f>
        <v/>
      </c>
      <c r="E175" s="29" t="str">
        <f t="shared" si="4"/>
        <v/>
      </c>
      <c r="F175" s="113" t="str" cm="1">
        <f t="array" ref="F175">IFERROR(INDEX('Capacity Backing (Hide)2'!$B$144:$M$144,1,ROW(A37))/IF($B$5="Minutes",1,60),"")</f>
        <v/>
      </c>
      <c r="H175" s="148"/>
      <c r="I175" s="148"/>
      <c r="J175" s="148"/>
      <c r="K175" s="148"/>
      <c r="L175" s="148"/>
      <c r="M175" s="148"/>
      <c r="N175" s="148"/>
      <c r="O175" s="148"/>
      <c r="P175" s="148"/>
      <c r="Q175" s="148"/>
      <c r="R175" s="148"/>
      <c r="S175" s="148"/>
      <c r="T175" s="148"/>
      <c r="U175" s="148"/>
      <c r="V175" s="148"/>
      <c r="W175" s="148"/>
      <c r="X175" s="148"/>
      <c r="Y175" s="148"/>
      <c r="Z175" s="148"/>
      <c r="AA175" s="148"/>
      <c r="AB175" s="148"/>
      <c r="AC175" s="148"/>
      <c r="AD175" s="148"/>
      <c r="AE175" s="148"/>
      <c r="AF175" s="148"/>
      <c r="AG175" s="148"/>
      <c r="AH175" s="148"/>
      <c r="AI175" s="148"/>
      <c r="AJ175" s="148"/>
      <c r="AK175" s="148"/>
      <c r="AL175" s="148"/>
      <c r="AM175" s="148"/>
      <c r="AN175" s="148"/>
      <c r="AO175" s="148"/>
      <c r="AP175" s="148"/>
      <c r="AQ175" s="148"/>
      <c r="AR175" s="148"/>
      <c r="AS175" s="148"/>
      <c r="AT175" s="148"/>
      <c r="AU175" s="148"/>
      <c r="AV175" s="148"/>
      <c r="AW175" s="148"/>
      <c r="AX175" s="148"/>
      <c r="AY175" s="148"/>
      <c r="AZ175" s="148"/>
      <c r="BA175" s="148"/>
      <c r="BB175" s="148"/>
      <c r="BC175" s="148"/>
      <c r="BD175" s="148"/>
      <c r="BE175" s="148"/>
      <c r="BF175" s="148"/>
      <c r="BG175" s="148"/>
    </row>
    <row r="176" spans="2:59" hidden="1" x14ac:dyDescent="0.35">
      <c r="B176" t="str">
        <f>IF(Capacity!Y47="","",Capacity!Y47)</f>
        <v/>
      </c>
      <c r="C176" s="29" t="str">
        <f>IF(Capacity!AP47="","",Capacity!AP47)</f>
        <v/>
      </c>
      <c r="D176" s="113" t="str">
        <f>IF(C176="","",Capacity!AQ47/IF(B42="Minutes",1,60))</f>
        <v/>
      </c>
      <c r="E176" s="29" t="str">
        <f t="shared" si="4"/>
        <v/>
      </c>
      <c r="F176" s="113" t="str" cm="1">
        <f t="array" ref="F176">IFERROR(INDEX('Capacity Backing (Hide)2'!$B$144:$M$144,1,ROW(A38))/IF($B$5="Minutes",1,60),"")</f>
        <v/>
      </c>
      <c r="H176" s="148"/>
      <c r="I176" s="148"/>
      <c r="J176" s="148"/>
      <c r="K176" s="148"/>
      <c r="L176" s="148"/>
      <c r="M176" s="148"/>
      <c r="N176" s="148"/>
      <c r="O176" s="148"/>
      <c r="P176" s="148"/>
      <c r="Q176" s="148"/>
      <c r="R176" s="148"/>
      <c r="S176" s="148"/>
      <c r="T176" s="148"/>
      <c r="U176" s="148"/>
      <c r="V176" s="148"/>
      <c r="W176" s="148"/>
      <c r="X176" s="148"/>
      <c r="Y176" s="148"/>
      <c r="Z176" s="148"/>
      <c r="AA176" s="148"/>
      <c r="AB176" s="148"/>
      <c r="AC176" s="148"/>
      <c r="AD176" s="148"/>
      <c r="AE176" s="148"/>
      <c r="AF176" s="148"/>
      <c r="AG176" s="148"/>
      <c r="AH176" s="148"/>
      <c r="AI176" s="148"/>
      <c r="AJ176" s="148"/>
      <c r="AK176" s="148"/>
      <c r="AL176" s="148"/>
      <c r="AM176" s="148"/>
      <c r="AN176" s="148"/>
      <c r="AO176" s="148"/>
      <c r="AP176" s="148"/>
      <c r="AQ176" s="148"/>
      <c r="AR176" s="148"/>
      <c r="AS176" s="148"/>
      <c r="AT176" s="148"/>
      <c r="AU176" s="148"/>
      <c r="AV176" s="148"/>
      <c r="AW176" s="148"/>
      <c r="AX176" s="148"/>
      <c r="AY176" s="148"/>
      <c r="AZ176" s="148"/>
      <c r="BA176" s="148"/>
      <c r="BB176" s="148"/>
      <c r="BC176" s="148"/>
      <c r="BD176" s="148"/>
      <c r="BE176" s="148"/>
      <c r="BF176" s="148"/>
      <c r="BG176" s="148"/>
    </row>
    <row r="177" spans="2:59" hidden="1" x14ac:dyDescent="0.35">
      <c r="B177" t="str">
        <f>IF(Capacity!Y48="","",Capacity!Y48)</f>
        <v/>
      </c>
      <c r="C177" s="29" t="str">
        <f>IF(Capacity!AP48="","",Capacity!AP48)</f>
        <v/>
      </c>
      <c r="D177" s="113" t="str">
        <f>IF(C177="","",Capacity!AQ48/IF(B43="Minutes",1,60))</f>
        <v/>
      </c>
      <c r="E177" s="29" t="str">
        <f t="shared" si="4"/>
        <v/>
      </c>
      <c r="F177" s="113" t="str" cm="1">
        <f t="array" ref="F177">IFERROR(INDEX('Capacity Backing (Hide)2'!$B$144:$M$144,1,ROW(A39))/IF($B$5="Minutes",1,60),"")</f>
        <v/>
      </c>
      <c r="H177" s="148"/>
      <c r="I177" s="148"/>
      <c r="J177" s="148"/>
      <c r="K177" s="148"/>
      <c r="L177" s="148"/>
      <c r="M177" s="148"/>
      <c r="N177" s="148"/>
      <c r="O177" s="148"/>
      <c r="P177" s="148"/>
      <c r="Q177" s="148"/>
      <c r="R177" s="148"/>
      <c r="S177" s="148"/>
      <c r="T177" s="148"/>
      <c r="U177" s="148"/>
      <c r="V177" s="148"/>
      <c r="W177" s="148"/>
      <c r="X177" s="148"/>
      <c r="Y177" s="148"/>
      <c r="Z177" s="148"/>
      <c r="AA177" s="148"/>
      <c r="AB177" s="148"/>
      <c r="AC177" s="148"/>
      <c r="AD177" s="148"/>
      <c r="AE177" s="148"/>
      <c r="AF177" s="148"/>
      <c r="AG177" s="148"/>
      <c r="AH177" s="148"/>
      <c r="AI177" s="148"/>
      <c r="AJ177" s="148"/>
      <c r="AK177" s="148"/>
      <c r="AL177" s="148"/>
      <c r="AM177" s="148"/>
      <c r="AN177" s="148"/>
      <c r="AO177" s="148"/>
      <c r="AP177" s="148"/>
      <c r="AQ177" s="148"/>
      <c r="AR177" s="148"/>
      <c r="AS177" s="148"/>
      <c r="AT177" s="148"/>
      <c r="AU177" s="148"/>
      <c r="AV177" s="148"/>
      <c r="AW177" s="148"/>
      <c r="AX177" s="148"/>
      <c r="AY177" s="148"/>
      <c r="AZ177" s="148"/>
      <c r="BA177" s="148"/>
      <c r="BB177" s="148"/>
      <c r="BC177" s="148"/>
      <c r="BD177" s="148"/>
      <c r="BE177" s="148"/>
      <c r="BF177" s="148"/>
      <c r="BG177" s="148"/>
    </row>
    <row r="178" spans="2:59" hidden="1" x14ac:dyDescent="0.35">
      <c r="B178" t="str">
        <f>IF(Capacity!Y49="","",Capacity!Y49)</f>
        <v/>
      </c>
      <c r="C178" s="29" t="str">
        <f>IF(Capacity!AP49="","",Capacity!AP49)</f>
        <v/>
      </c>
      <c r="D178" s="113" t="str">
        <f>IF(C178="","",Capacity!AQ49/IF(B44="Minutes",1,60))</f>
        <v/>
      </c>
      <c r="E178" s="29" t="str">
        <f t="shared" si="4"/>
        <v/>
      </c>
      <c r="F178" s="113" t="str" cm="1">
        <f t="array" ref="F178">IFERROR(INDEX('Capacity Backing (Hide)2'!$B$144:$M$144,1,ROW(A40))/IF($B$5="Minutes",1,60),"")</f>
        <v/>
      </c>
      <c r="H178" s="148"/>
      <c r="I178" s="148"/>
      <c r="J178" s="148"/>
      <c r="K178" s="148"/>
      <c r="L178" s="148"/>
      <c r="M178" s="148"/>
      <c r="N178" s="148"/>
      <c r="O178" s="148"/>
      <c r="P178" s="148"/>
      <c r="Q178" s="148"/>
      <c r="R178" s="148"/>
      <c r="S178" s="148"/>
      <c r="T178" s="148"/>
      <c r="U178" s="148"/>
      <c r="V178" s="148"/>
      <c r="W178" s="148"/>
      <c r="X178" s="148"/>
      <c r="Y178" s="148"/>
      <c r="Z178" s="148"/>
      <c r="AA178" s="148"/>
      <c r="AB178" s="148"/>
      <c r="AC178" s="148"/>
      <c r="AD178" s="148"/>
      <c r="AE178" s="148"/>
      <c r="AF178" s="148"/>
      <c r="AG178" s="148"/>
      <c r="AH178" s="148"/>
      <c r="AI178" s="148"/>
      <c r="AJ178" s="148"/>
      <c r="AK178" s="148"/>
      <c r="AL178" s="148"/>
      <c r="AM178" s="148"/>
      <c r="AN178" s="148"/>
      <c r="AO178" s="148"/>
      <c r="AP178" s="148"/>
      <c r="AQ178" s="148"/>
      <c r="AR178" s="148"/>
      <c r="AS178" s="148"/>
      <c r="AT178" s="148"/>
      <c r="AU178" s="148"/>
      <c r="AV178" s="148"/>
      <c r="AW178" s="148"/>
      <c r="AX178" s="148"/>
      <c r="AY178" s="148"/>
      <c r="AZ178" s="148"/>
      <c r="BA178" s="148"/>
      <c r="BB178" s="148"/>
      <c r="BC178" s="148"/>
      <c r="BD178" s="148"/>
      <c r="BE178" s="148"/>
      <c r="BF178" s="148"/>
      <c r="BG178" s="148"/>
    </row>
    <row r="179" spans="2:59" hidden="1" x14ac:dyDescent="0.35">
      <c r="B179" t="str">
        <f>IF(Capacity!Y50="","",Capacity!Y50)</f>
        <v/>
      </c>
      <c r="C179" s="29" t="str">
        <f>IF(Capacity!AP50="","",Capacity!AP50)</f>
        <v/>
      </c>
      <c r="D179" s="113" t="str">
        <f>IF(C179="","",Capacity!AQ50/IF(B45="Minutes",1,60))</f>
        <v/>
      </c>
      <c r="E179" s="29" t="str">
        <f t="shared" si="4"/>
        <v/>
      </c>
      <c r="F179" s="113" t="str" cm="1">
        <f t="array" ref="F179">IFERROR(INDEX('Capacity Backing (Hide)2'!$B$144:$M$144,1,ROW(A41))/IF($B$5="Minutes",1,60),"")</f>
        <v/>
      </c>
      <c r="H179" s="148"/>
      <c r="I179" s="148"/>
      <c r="J179" s="148"/>
      <c r="K179" s="148"/>
      <c r="L179" s="148"/>
      <c r="M179" s="148"/>
      <c r="N179" s="148"/>
      <c r="O179" s="148"/>
      <c r="P179" s="148"/>
      <c r="Q179" s="148"/>
      <c r="R179" s="148"/>
      <c r="S179" s="148"/>
      <c r="T179" s="148"/>
      <c r="U179" s="148"/>
      <c r="V179" s="148"/>
      <c r="W179" s="148"/>
      <c r="X179" s="148"/>
      <c r="Y179" s="148"/>
      <c r="Z179" s="148"/>
      <c r="AA179" s="148"/>
      <c r="AB179" s="148"/>
      <c r="AC179" s="148"/>
      <c r="AD179" s="148"/>
      <c r="AE179" s="148"/>
      <c r="AF179" s="148"/>
      <c r="AG179" s="148"/>
      <c r="AH179" s="148"/>
      <c r="AI179" s="148"/>
      <c r="AJ179" s="148"/>
      <c r="AK179" s="148"/>
      <c r="AL179" s="148"/>
      <c r="AM179" s="148"/>
      <c r="AN179" s="148"/>
      <c r="AO179" s="148"/>
      <c r="AP179" s="148"/>
      <c r="AQ179" s="148"/>
      <c r="AR179" s="148"/>
      <c r="AS179" s="148"/>
      <c r="AT179" s="148"/>
      <c r="AU179" s="148"/>
      <c r="AV179" s="148"/>
      <c r="AW179" s="148"/>
      <c r="AX179" s="148"/>
      <c r="AY179" s="148"/>
      <c r="AZ179" s="148"/>
      <c r="BA179" s="148"/>
      <c r="BB179" s="148"/>
      <c r="BC179" s="148"/>
      <c r="BD179" s="148"/>
      <c r="BE179" s="148"/>
      <c r="BF179" s="148"/>
      <c r="BG179" s="148"/>
    </row>
    <row r="180" spans="2:59" hidden="1" x14ac:dyDescent="0.35">
      <c r="B180" t="str">
        <f>IF(Capacity!Y51="","",Capacity!Y51)</f>
        <v/>
      </c>
      <c r="C180" s="29" t="str">
        <f>IF(Capacity!AP51="","",Capacity!AP51)</f>
        <v/>
      </c>
      <c r="D180" s="113" t="str">
        <f>IF(C180="","",Capacity!AQ51/IF(B46="Minutes",1,60))</f>
        <v/>
      </c>
      <c r="E180" s="29" t="str">
        <f t="shared" si="4"/>
        <v/>
      </c>
      <c r="F180" s="113" t="str" cm="1">
        <f t="array" ref="F180">IFERROR(INDEX('Capacity Backing (Hide)2'!$B$144:$M$144,1,ROW(A42))/IF($B$5="Minutes",1,60),"")</f>
        <v/>
      </c>
      <c r="H180" s="148"/>
      <c r="I180" s="148"/>
      <c r="J180" s="148"/>
      <c r="K180" s="148"/>
      <c r="L180" s="148"/>
      <c r="M180" s="148"/>
      <c r="N180" s="148"/>
      <c r="O180" s="148"/>
      <c r="P180" s="148"/>
      <c r="Q180" s="148"/>
      <c r="R180" s="148"/>
      <c r="S180" s="148"/>
      <c r="T180" s="148"/>
      <c r="U180" s="148"/>
      <c r="V180" s="148"/>
      <c r="W180" s="148"/>
      <c r="X180" s="148"/>
      <c r="Y180" s="148"/>
      <c r="Z180" s="148"/>
      <c r="AA180" s="148"/>
      <c r="AB180" s="148"/>
      <c r="AC180" s="148"/>
      <c r="AD180" s="148"/>
      <c r="AE180" s="148"/>
      <c r="AF180" s="148"/>
      <c r="AG180" s="148"/>
      <c r="AH180" s="148"/>
      <c r="AI180" s="148"/>
      <c r="AJ180" s="148"/>
      <c r="AK180" s="148"/>
      <c r="AL180" s="148"/>
      <c r="AM180" s="148"/>
      <c r="AN180" s="148"/>
      <c r="AO180" s="148"/>
      <c r="AP180" s="148"/>
      <c r="AQ180" s="148"/>
      <c r="AR180" s="148"/>
      <c r="AS180" s="148"/>
      <c r="AT180" s="148"/>
      <c r="AU180" s="148"/>
      <c r="AV180" s="148"/>
      <c r="AW180" s="148"/>
      <c r="AX180" s="148"/>
      <c r="AY180" s="148"/>
      <c r="AZ180" s="148"/>
      <c r="BA180" s="148"/>
      <c r="BB180" s="148"/>
      <c r="BC180" s="148"/>
      <c r="BD180" s="148"/>
      <c r="BE180" s="148"/>
      <c r="BF180" s="148"/>
      <c r="BG180" s="148"/>
    </row>
    <row r="181" spans="2:59" hidden="1" x14ac:dyDescent="0.35">
      <c r="B181" t="str">
        <f>IF(Capacity!Y52="","",Capacity!Y52)</f>
        <v/>
      </c>
      <c r="C181" s="29" t="str">
        <f>IF(Capacity!AP52="","",Capacity!AP52)</f>
        <v/>
      </c>
      <c r="D181" s="113" t="str">
        <f>IF(C181="","",Capacity!AQ52/IF(B47="Minutes",1,60))</f>
        <v/>
      </c>
      <c r="E181" s="29" t="str">
        <f t="shared" si="4"/>
        <v/>
      </c>
      <c r="F181" s="113" t="str" cm="1">
        <f t="array" ref="F181">IFERROR(INDEX('Capacity Backing (Hide)2'!$B$144:$M$144,1,ROW(A43))/IF($B$5="Minutes",1,60),"")</f>
        <v/>
      </c>
      <c r="H181" s="148"/>
      <c r="I181" s="148"/>
      <c r="J181" s="148"/>
      <c r="K181" s="148"/>
      <c r="L181" s="148"/>
      <c r="M181" s="148"/>
      <c r="N181" s="148"/>
      <c r="O181" s="148"/>
      <c r="P181" s="148"/>
      <c r="Q181" s="148"/>
      <c r="R181" s="148"/>
      <c r="S181" s="148"/>
      <c r="T181" s="148"/>
      <c r="U181" s="148"/>
      <c r="V181" s="148"/>
      <c r="W181" s="148"/>
      <c r="X181" s="148"/>
      <c r="Y181" s="148"/>
      <c r="Z181" s="148"/>
      <c r="AA181" s="148"/>
      <c r="AB181" s="148"/>
      <c r="AC181" s="148"/>
      <c r="AD181" s="148"/>
      <c r="AE181" s="148"/>
      <c r="AF181" s="148"/>
      <c r="AG181" s="148"/>
      <c r="AH181" s="148"/>
      <c r="AI181" s="148"/>
      <c r="AJ181" s="148"/>
      <c r="AK181" s="148"/>
      <c r="AL181" s="148"/>
      <c r="AM181" s="148"/>
      <c r="AN181" s="148"/>
      <c r="AO181" s="148"/>
      <c r="AP181" s="148"/>
      <c r="AQ181" s="148"/>
      <c r="AR181" s="148"/>
      <c r="AS181" s="148"/>
      <c r="AT181" s="148"/>
      <c r="AU181" s="148"/>
      <c r="AV181" s="148"/>
      <c r="AW181" s="148"/>
      <c r="AX181" s="148"/>
      <c r="AY181" s="148"/>
      <c r="AZ181" s="148"/>
      <c r="BA181" s="148"/>
      <c r="BB181" s="148"/>
      <c r="BC181" s="148"/>
      <c r="BD181" s="148"/>
      <c r="BE181" s="148"/>
      <c r="BF181" s="148"/>
      <c r="BG181" s="148"/>
    </row>
    <row r="182" spans="2:59" hidden="1" x14ac:dyDescent="0.35">
      <c r="B182" t="str">
        <f>IF(Capacity!Y53="","",Capacity!Y53)</f>
        <v/>
      </c>
      <c r="C182" s="29" t="str">
        <f>IF(Capacity!AP53="","",Capacity!AP53)</f>
        <v/>
      </c>
      <c r="D182" s="113" t="str">
        <f>IF(C182="","",Capacity!AQ53/IF(B48="Minutes",1,60))</f>
        <v/>
      </c>
      <c r="E182" s="29" t="str">
        <f t="shared" si="4"/>
        <v/>
      </c>
      <c r="F182" s="113" t="str" cm="1">
        <f t="array" ref="F182">IFERROR(INDEX('Capacity Backing (Hide)2'!$B$144:$M$144,1,ROW(A44))/IF($B$5="Minutes",1,60),"")</f>
        <v/>
      </c>
      <c r="H182" s="148"/>
      <c r="I182" s="148"/>
      <c r="J182" s="148"/>
      <c r="K182" s="148"/>
      <c r="L182" s="148"/>
      <c r="M182" s="148"/>
      <c r="N182" s="148"/>
      <c r="O182" s="148"/>
      <c r="P182" s="148"/>
      <c r="Q182" s="148"/>
      <c r="R182" s="148"/>
      <c r="S182" s="148"/>
      <c r="T182" s="148"/>
      <c r="U182" s="148"/>
      <c r="V182" s="148"/>
      <c r="W182" s="148"/>
      <c r="X182" s="148"/>
      <c r="Y182" s="148"/>
      <c r="Z182" s="148"/>
      <c r="AA182" s="148"/>
      <c r="AB182" s="148"/>
      <c r="AC182" s="148"/>
      <c r="AD182" s="148"/>
      <c r="AE182" s="148"/>
      <c r="AF182" s="148"/>
      <c r="AG182" s="148"/>
      <c r="AH182" s="148"/>
      <c r="AI182" s="148"/>
      <c r="AJ182" s="148"/>
      <c r="AK182" s="148"/>
      <c r="AL182" s="148"/>
      <c r="AM182" s="148"/>
      <c r="AN182" s="148"/>
      <c r="AO182" s="148"/>
      <c r="AP182" s="148"/>
      <c r="AQ182" s="148"/>
      <c r="AR182" s="148"/>
      <c r="AS182" s="148"/>
      <c r="AT182" s="148"/>
      <c r="AU182" s="148"/>
      <c r="AV182" s="148"/>
      <c r="AW182" s="148"/>
      <c r="AX182" s="148"/>
      <c r="AY182" s="148"/>
      <c r="AZ182" s="148"/>
      <c r="BA182" s="148"/>
      <c r="BB182" s="148"/>
      <c r="BC182" s="148"/>
      <c r="BD182" s="148"/>
      <c r="BE182" s="148"/>
      <c r="BF182" s="148"/>
      <c r="BG182" s="148"/>
    </row>
    <row r="183" spans="2:59" hidden="1" x14ac:dyDescent="0.35">
      <c r="B183" t="str">
        <f>IF(Capacity!Y54="","",Capacity!Y54)</f>
        <v/>
      </c>
      <c r="C183" s="29" t="str">
        <f>IF(Capacity!AP54="","",Capacity!AP54)</f>
        <v/>
      </c>
      <c r="D183" s="113" t="str">
        <f>IF(C183="","",Capacity!AQ54/IF(B49="Minutes",1,60))</f>
        <v/>
      </c>
      <c r="E183" s="29" t="str">
        <f t="shared" si="4"/>
        <v/>
      </c>
      <c r="F183" s="113" t="str" cm="1">
        <f t="array" ref="F183">IFERROR(INDEX('Capacity Backing (Hide)2'!$B$144:$M$144,1,ROW(A45))/IF($B$5="Minutes",1,60),"")</f>
        <v/>
      </c>
      <c r="H183" s="148"/>
      <c r="I183" s="148"/>
      <c r="J183" s="148"/>
      <c r="K183" s="148"/>
      <c r="L183" s="148"/>
      <c r="M183" s="148"/>
      <c r="N183" s="148"/>
      <c r="O183" s="148"/>
      <c r="P183" s="148"/>
      <c r="Q183" s="148"/>
      <c r="R183" s="148"/>
      <c r="S183" s="148"/>
      <c r="T183" s="148"/>
      <c r="U183" s="148"/>
      <c r="V183" s="148"/>
      <c r="W183" s="148"/>
      <c r="X183" s="148"/>
      <c r="Y183" s="148"/>
      <c r="Z183" s="148"/>
      <c r="AA183" s="148"/>
      <c r="AB183" s="148"/>
      <c r="AC183" s="148"/>
      <c r="AD183" s="148"/>
      <c r="AE183" s="148"/>
      <c r="AF183" s="148"/>
      <c r="AG183" s="148"/>
      <c r="AH183" s="148"/>
      <c r="AI183" s="148"/>
      <c r="AJ183" s="148"/>
      <c r="AK183" s="148"/>
      <c r="AL183" s="148"/>
      <c r="AM183" s="148"/>
      <c r="AN183" s="148"/>
      <c r="AO183" s="148"/>
      <c r="AP183" s="148"/>
      <c r="AQ183" s="148"/>
      <c r="AR183" s="148"/>
      <c r="AS183" s="148"/>
      <c r="AT183" s="148"/>
      <c r="AU183" s="148"/>
      <c r="AV183" s="148"/>
      <c r="AW183" s="148"/>
      <c r="AX183" s="148"/>
      <c r="AY183" s="148"/>
      <c r="AZ183" s="148"/>
      <c r="BA183" s="148"/>
      <c r="BB183" s="148"/>
      <c r="BC183" s="148"/>
      <c r="BD183" s="148"/>
      <c r="BE183" s="148"/>
      <c r="BF183" s="148"/>
      <c r="BG183" s="148"/>
    </row>
    <row r="184" spans="2:59" hidden="1" x14ac:dyDescent="0.35">
      <c r="B184" t="str">
        <f>IF(Capacity!Y55="","",Capacity!Y55)</f>
        <v/>
      </c>
      <c r="C184" s="29" t="str">
        <f>IF(Capacity!AP55="","",Capacity!AP55)</f>
        <v/>
      </c>
      <c r="D184" s="113" t="str">
        <f>IF(C184="","",Capacity!AQ55/IF(B50="Minutes",1,60))</f>
        <v/>
      </c>
      <c r="E184" s="29" t="str">
        <f t="shared" si="4"/>
        <v/>
      </c>
      <c r="F184" s="113" t="str" cm="1">
        <f t="array" ref="F184">IFERROR(INDEX('Capacity Backing (Hide)2'!$B$144:$M$144,1,ROW(A46))/IF($B$5="Minutes",1,60),"")</f>
        <v/>
      </c>
      <c r="H184" s="148"/>
      <c r="I184" s="148"/>
      <c r="J184" s="148"/>
      <c r="K184" s="148"/>
      <c r="L184" s="148"/>
      <c r="M184" s="148"/>
      <c r="N184" s="148"/>
      <c r="O184" s="148"/>
      <c r="P184" s="148"/>
      <c r="Q184" s="148"/>
      <c r="R184" s="148"/>
      <c r="S184" s="148"/>
      <c r="T184" s="148"/>
      <c r="U184" s="148"/>
      <c r="V184" s="148"/>
      <c r="W184" s="148"/>
      <c r="X184" s="148"/>
      <c r="Y184" s="148"/>
      <c r="Z184" s="148"/>
      <c r="AA184" s="148"/>
      <c r="AB184" s="148"/>
      <c r="AC184" s="148"/>
      <c r="AD184" s="148"/>
      <c r="AE184" s="148"/>
      <c r="AF184" s="148"/>
      <c r="AG184" s="148"/>
      <c r="AH184" s="148"/>
      <c r="AI184" s="148"/>
      <c r="AJ184" s="148"/>
      <c r="AK184" s="148"/>
      <c r="AL184" s="148"/>
      <c r="AM184" s="148"/>
      <c r="AN184" s="148"/>
      <c r="AO184" s="148"/>
      <c r="AP184" s="148"/>
      <c r="AQ184" s="148"/>
      <c r="AR184" s="148"/>
      <c r="AS184" s="148"/>
      <c r="AT184" s="148"/>
      <c r="AU184" s="148"/>
      <c r="AV184" s="148"/>
      <c r="AW184" s="148"/>
      <c r="AX184" s="148"/>
      <c r="AY184" s="148"/>
      <c r="AZ184" s="148"/>
      <c r="BA184" s="148"/>
      <c r="BB184" s="148"/>
      <c r="BC184" s="148"/>
      <c r="BD184" s="148"/>
      <c r="BE184" s="148"/>
      <c r="BF184" s="148"/>
      <c r="BG184" s="148"/>
    </row>
    <row r="185" spans="2:59" hidden="1" x14ac:dyDescent="0.35">
      <c r="B185" t="str">
        <f>IF(Capacity!Y56="","",Capacity!Y56)</f>
        <v/>
      </c>
      <c r="C185" s="29" t="str">
        <f>IF(Capacity!AP56="","",Capacity!AP56)</f>
        <v/>
      </c>
      <c r="D185" s="113" t="str">
        <f>IF(C185="","",Capacity!AQ56/IF(B51="Minutes",1,60))</f>
        <v/>
      </c>
      <c r="E185" s="29" t="str">
        <f t="shared" si="4"/>
        <v/>
      </c>
      <c r="F185" s="113" t="str" cm="1">
        <f t="array" ref="F185">IFERROR(INDEX('Capacity Backing (Hide)2'!$B$144:$M$144,1,ROW(A47))/IF($B$5="Minutes",1,60),"")</f>
        <v/>
      </c>
      <c r="H185" s="148"/>
      <c r="I185" s="148"/>
      <c r="J185" s="148"/>
      <c r="K185" s="148"/>
      <c r="L185" s="148"/>
      <c r="M185" s="148"/>
      <c r="N185" s="148"/>
      <c r="O185" s="148"/>
      <c r="P185" s="148"/>
      <c r="Q185" s="148"/>
      <c r="R185" s="148"/>
      <c r="S185" s="148"/>
      <c r="T185" s="148"/>
      <c r="U185" s="148"/>
      <c r="V185" s="148"/>
      <c r="W185" s="148"/>
      <c r="X185" s="148"/>
      <c r="Y185" s="148"/>
      <c r="Z185" s="148"/>
      <c r="AA185" s="148"/>
      <c r="AB185" s="148"/>
      <c r="AC185" s="148"/>
      <c r="AD185" s="148"/>
      <c r="AE185" s="148"/>
      <c r="AF185" s="148"/>
      <c r="AG185" s="148"/>
      <c r="AH185" s="148"/>
      <c r="AI185" s="148"/>
      <c r="AJ185" s="148"/>
      <c r="AK185" s="148"/>
      <c r="AL185" s="148"/>
      <c r="AM185" s="148"/>
      <c r="AN185" s="148"/>
      <c r="AO185" s="148"/>
      <c r="AP185" s="148"/>
      <c r="AQ185" s="148"/>
      <c r="AR185" s="148"/>
      <c r="AS185" s="148"/>
      <c r="AT185" s="148"/>
      <c r="AU185" s="148"/>
      <c r="AV185" s="148"/>
      <c r="AW185" s="148"/>
      <c r="AX185" s="148"/>
      <c r="AY185" s="148"/>
      <c r="AZ185" s="148"/>
      <c r="BA185" s="148"/>
      <c r="BB185" s="148"/>
      <c r="BC185" s="148"/>
      <c r="BD185" s="148"/>
      <c r="BE185" s="148"/>
      <c r="BF185" s="148"/>
      <c r="BG185" s="148"/>
    </row>
    <row r="186" spans="2:59" hidden="1" x14ac:dyDescent="0.35">
      <c r="B186" t="str">
        <f>IF(Capacity!Y57="","",Capacity!Y57)</f>
        <v/>
      </c>
      <c r="C186" s="29" t="str">
        <f>IF(Capacity!AP57="","",Capacity!AP57)</f>
        <v/>
      </c>
      <c r="D186" s="113" t="str">
        <f>IF(C186="","",Capacity!AQ57/IF(B52="Minutes",1,60))</f>
        <v/>
      </c>
      <c r="E186" s="29" t="str">
        <f t="shared" si="4"/>
        <v/>
      </c>
      <c r="F186" s="113" t="str" cm="1">
        <f t="array" ref="F186">IFERROR(INDEX('Capacity Backing (Hide)2'!$B$144:$M$144,1,ROW(A48))/IF($B$5="Minutes",1,60),"")</f>
        <v/>
      </c>
      <c r="H186" s="148"/>
      <c r="I186" s="148"/>
      <c r="J186" s="148"/>
      <c r="K186" s="148"/>
      <c r="L186" s="148"/>
      <c r="M186" s="148"/>
      <c r="N186" s="148"/>
      <c r="O186" s="148"/>
      <c r="P186" s="148"/>
      <c r="Q186" s="148"/>
      <c r="R186" s="148"/>
      <c r="S186" s="148"/>
      <c r="T186" s="148"/>
      <c r="U186" s="148"/>
      <c r="V186" s="148"/>
      <c r="W186" s="148"/>
      <c r="X186" s="148"/>
      <c r="Y186" s="148"/>
      <c r="Z186" s="148"/>
      <c r="AA186" s="148"/>
      <c r="AB186" s="148"/>
      <c r="AC186" s="148"/>
      <c r="AD186" s="148"/>
      <c r="AE186" s="148"/>
      <c r="AF186" s="148"/>
      <c r="AG186" s="148"/>
      <c r="AH186" s="148"/>
      <c r="AI186" s="148"/>
      <c r="AJ186" s="148"/>
      <c r="AK186" s="148"/>
      <c r="AL186" s="148"/>
      <c r="AM186" s="148"/>
      <c r="AN186" s="148"/>
      <c r="AO186" s="148"/>
      <c r="AP186" s="148"/>
      <c r="AQ186" s="148"/>
      <c r="AR186" s="148"/>
      <c r="AS186" s="148"/>
      <c r="AT186" s="148"/>
      <c r="AU186" s="148"/>
      <c r="AV186" s="148"/>
      <c r="AW186" s="148"/>
      <c r="AX186" s="148"/>
      <c r="AY186" s="148"/>
      <c r="AZ186" s="148"/>
      <c r="BA186" s="148"/>
      <c r="BB186" s="148"/>
      <c r="BC186" s="148"/>
      <c r="BD186" s="148"/>
      <c r="BE186" s="148"/>
      <c r="BF186" s="148"/>
      <c r="BG186" s="148"/>
    </row>
    <row r="187" spans="2:59" hidden="1" x14ac:dyDescent="0.35">
      <c r="B187" t="str">
        <f>IF(Capacity!Y58="","",Capacity!Y58)</f>
        <v/>
      </c>
      <c r="C187" s="29" t="str">
        <f>IF(Capacity!AP58="","",Capacity!AP58)</f>
        <v/>
      </c>
      <c r="D187" s="113" t="str">
        <f>IF(C187="","",Capacity!AQ58/IF(B53="Minutes",1,60))</f>
        <v/>
      </c>
      <c r="E187" s="29" t="str">
        <f t="shared" si="4"/>
        <v/>
      </c>
      <c r="F187" s="113" t="str" cm="1">
        <f t="array" ref="F187">IFERROR(INDEX('Capacity Backing (Hide)2'!$B$144:$M$144,1,ROW(A49))/IF($B$5="Minutes",1,60),"")</f>
        <v/>
      </c>
      <c r="H187" s="148"/>
      <c r="I187" s="148"/>
      <c r="J187" s="148"/>
      <c r="K187" s="148"/>
      <c r="L187" s="148"/>
      <c r="M187" s="148"/>
      <c r="N187" s="148"/>
      <c r="O187" s="148"/>
      <c r="P187" s="148"/>
      <c r="Q187" s="148"/>
      <c r="R187" s="148"/>
      <c r="S187" s="148"/>
      <c r="T187" s="148"/>
      <c r="U187" s="148"/>
      <c r="V187" s="148"/>
      <c r="W187" s="148"/>
      <c r="X187" s="148"/>
      <c r="Y187" s="148"/>
      <c r="Z187" s="148"/>
      <c r="AA187" s="148"/>
      <c r="AB187" s="148"/>
      <c r="AC187" s="148"/>
      <c r="AD187" s="148"/>
      <c r="AE187" s="148"/>
      <c r="AF187" s="148"/>
      <c r="AG187" s="148"/>
      <c r="AH187" s="148"/>
      <c r="AI187" s="148"/>
      <c r="AJ187" s="148"/>
      <c r="AK187" s="148"/>
      <c r="AL187" s="148"/>
      <c r="AM187" s="148"/>
      <c r="AN187" s="148"/>
      <c r="AO187" s="148"/>
      <c r="AP187" s="148"/>
      <c r="AQ187" s="148"/>
      <c r="AR187" s="148"/>
      <c r="AS187" s="148"/>
      <c r="AT187" s="148"/>
      <c r="AU187" s="148"/>
      <c r="AV187" s="148"/>
      <c r="AW187" s="148"/>
      <c r="AX187" s="148"/>
      <c r="AY187" s="148"/>
      <c r="AZ187" s="148"/>
      <c r="BA187" s="148"/>
      <c r="BB187" s="148"/>
      <c r="BC187" s="148"/>
      <c r="BD187" s="148"/>
      <c r="BE187" s="148"/>
      <c r="BF187" s="148"/>
      <c r="BG187" s="148"/>
    </row>
    <row r="188" spans="2:59" hidden="1" x14ac:dyDescent="0.35">
      <c r="B188" t="str">
        <f>IF(Capacity!Y59="","",Capacity!Y59)</f>
        <v/>
      </c>
      <c r="C188" s="29" t="str">
        <f>IF(Capacity!AP59="","",Capacity!AP59)</f>
        <v/>
      </c>
      <c r="D188" s="113" t="str">
        <f>IF(C188="","",Capacity!AQ59/IF(B54="Minutes",1,60))</f>
        <v/>
      </c>
      <c r="E188" s="29" t="str">
        <f t="shared" si="4"/>
        <v/>
      </c>
      <c r="F188" s="113" t="str" cm="1">
        <f t="array" ref="F188">IFERROR(INDEX('Capacity Backing (Hide)2'!$B$144:$M$144,1,ROW(A50))/IF($B$5="Minutes",1,60),"")</f>
        <v/>
      </c>
      <c r="H188" s="148"/>
      <c r="I188" s="148"/>
      <c r="J188" s="148"/>
      <c r="K188" s="148"/>
      <c r="L188" s="148"/>
      <c r="M188" s="148"/>
      <c r="N188" s="148"/>
      <c r="O188" s="148"/>
      <c r="P188" s="148"/>
      <c r="Q188" s="148"/>
      <c r="R188" s="148"/>
      <c r="S188" s="148"/>
      <c r="T188" s="148"/>
      <c r="U188" s="148"/>
      <c r="V188" s="148"/>
      <c r="W188" s="148"/>
      <c r="X188" s="148"/>
      <c r="Y188" s="148"/>
      <c r="Z188" s="148"/>
      <c r="AA188" s="148"/>
      <c r="AB188" s="148"/>
      <c r="AC188" s="148"/>
      <c r="AD188" s="148"/>
      <c r="AE188" s="148"/>
      <c r="AF188" s="148"/>
      <c r="AG188" s="148"/>
      <c r="AH188" s="148"/>
      <c r="AI188" s="148"/>
      <c r="AJ188" s="148"/>
      <c r="AK188" s="148"/>
      <c r="AL188" s="148"/>
      <c r="AM188" s="148"/>
      <c r="AN188" s="148"/>
      <c r="AO188" s="148"/>
      <c r="AP188" s="148"/>
      <c r="AQ188" s="148"/>
      <c r="AR188" s="148"/>
      <c r="AS188" s="148"/>
      <c r="AT188" s="148"/>
      <c r="AU188" s="148"/>
      <c r="AV188" s="148"/>
      <c r="AW188" s="148"/>
      <c r="AX188" s="148"/>
      <c r="AY188" s="148"/>
      <c r="AZ188" s="148"/>
      <c r="BA188" s="148"/>
      <c r="BB188" s="148"/>
      <c r="BC188" s="148"/>
      <c r="BD188" s="148"/>
      <c r="BE188" s="148"/>
      <c r="BF188" s="148"/>
      <c r="BG188" s="148"/>
    </row>
    <row r="189" spans="2:59" hidden="1" x14ac:dyDescent="0.35">
      <c r="B189" t="str">
        <f>IF(Capacity!Y60="","",Capacity!Y60)</f>
        <v/>
      </c>
      <c r="C189" s="29" t="str">
        <f>IF(Capacity!AP60="","",Capacity!AP60)</f>
        <v/>
      </c>
      <c r="D189" s="113" t="str">
        <f>IF(C189="","",Capacity!AQ60/IF(B55="Minutes",1,60))</f>
        <v/>
      </c>
      <c r="E189" s="29" t="str">
        <f t="shared" si="4"/>
        <v/>
      </c>
      <c r="F189" s="113" t="str" cm="1">
        <f t="array" ref="F189">IFERROR(INDEX('Capacity Backing (Hide)2'!$B$144:$M$144,1,ROW(A51))/IF($B$5="Minutes",1,60),"")</f>
        <v/>
      </c>
      <c r="H189" s="148"/>
      <c r="I189" s="148"/>
      <c r="J189" s="148"/>
      <c r="K189" s="148"/>
      <c r="L189" s="148"/>
      <c r="M189" s="148"/>
      <c r="N189" s="148"/>
      <c r="O189" s="148"/>
      <c r="P189" s="148"/>
      <c r="Q189" s="148"/>
      <c r="R189" s="148"/>
      <c r="S189" s="148"/>
      <c r="T189" s="148"/>
      <c r="U189" s="148"/>
      <c r="V189" s="148"/>
      <c r="W189" s="148"/>
      <c r="X189" s="148"/>
      <c r="Y189" s="148"/>
      <c r="Z189" s="148"/>
      <c r="AA189" s="148"/>
      <c r="AB189" s="148"/>
      <c r="AC189" s="148"/>
      <c r="AD189" s="148"/>
      <c r="AE189" s="148"/>
      <c r="AF189" s="148"/>
      <c r="AG189" s="148"/>
      <c r="AH189" s="148"/>
      <c r="AI189" s="148"/>
      <c r="AJ189" s="148"/>
      <c r="AK189" s="148"/>
      <c r="AL189" s="148"/>
      <c r="AM189" s="148"/>
      <c r="AN189" s="148"/>
      <c r="AO189" s="148"/>
      <c r="AP189" s="148"/>
      <c r="AQ189" s="148"/>
      <c r="AR189" s="148"/>
      <c r="AS189" s="148"/>
      <c r="AT189" s="148"/>
      <c r="AU189" s="148"/>
      <c r="AV189" s="148"/>
      <c r="AW189" s="148"/>
      <c r="AX189" s="148"/>
      <c r="AY189" s="148"/>
      <c r="AZ189" s="148"/>
      <c r="BA189" s="148"/>
      <c r="BB189" s="148"/>
      <c r="BC189" s="148"/>
      <c r="BD189" s="148"/>
      <c r="BE189" s="148"/>
      <c r="BF189" s="148"/>
      <c r="BG189" s="148"/>
    </row>
    <row r="190" spans="2:59" hidden="1" x14ac:dyDescent="0.35">
      <c r="B190" t="str">
        <f>IF(Capacity!Y61="","",Capacity!Y61)</f>
        <v/>
      </c>
      <c r="C190" s="29" t="str">
        <f>IF(Capacity!AP61="","",Capacity!AP61)</f>
        <v/>
      </c>
      <c r="D190" s="113" t="str">
        <f>IF(C190="","",Capacity!AQ61/IF(B56="Minutes",1,60))</f>
        <v/>
      </c>
      <c r="E190" s="29" t="str">
        <f t="shared" si="4"/>
        <v/>
      </c>
      <c r="F190" s="113" t="str" cm="1">
        <f t="array" ref="F190">IFERROR(INDEX('Capacity Backing (Hide)2'!$B$144:$M$144,1,ROW(A52))/IF($B$5="Minutes",1,60),"")</f>
        <v/>
      </c>
      <c r="H190" s="148"/>
      <c r="I190" s="148"/>
      <c r="J190" s="148"/>
      <c r="K190" s="148"/>
      <c r="L190" s="148"/>
      <c r="M190" s="148"/>
      <c r="N190" s="148"/>
      <c r="O190" s="148"/>
      <c r="P190" s="148"/>
      <c r="Q190" s="148"/>
      <c r="R190" s="148"/>
      <c r="S190" s="148"/>
      <c r="T190" s="148"/>
      <c r="U190" s="148"/>
      <c r="V190" s="148"/>
      <c r="W190" s="148"/>
      <c r="X190" s="148"/>
      <c r="Y190" s="148"/>
      <c r="Z190" s="148"/>
      <c r="AA190" s="148"/>
      <c r="AB190" s="148"/>
      <c r="AC190" s="148"/>
      <c r="AD190" s="148"/>
      <c r="AE190" s="148"/>
      <c r="AF190" s="148"/>
      <c r="AG190" s="148"/>
      <c r="AH190" s="148"/>
      <c r="AI190" s="148"/>
      <c r="AJ190" s="148"/>
      <c r="AK190" s="148"/>
      <c r="AL190" s="148"/>
      <c r="AM190" s="148"/>
      <c r="AN190" s="148"/>
      <c r="AO190" s="148"/>
      <c r="AP190" s="148"/>
      <c r="AQ190" s="148"/>
      <c r="AR190" s="148"/>
      <c r="AS190" s="148"/>
      <c r="AT190" s="148"/>
      <c r="AU190" s="148"/>
      <c r="AV190" s="148"/>
      <c r="AW190" s="148"/>
      <c r="AX190" s="148"/>
      <c r="AY190" s="148"/>
      <c r="AZ190" s="148"/>
      <c r="BA190" s="148"/>
      <c r="BB190" s="148"/>
      <c r="BC190" s="148"/>
      <c r="BD190" s="148"/>
      <c r="BE190" s="148"/>
      <c r="BF190" s="148"/>
      <c r="BG190" s="148"/>
    </row>
    <row r="191" spans="2:59" hidden="1" x14ac:dyDescent="0.35">
      <c r="B191" t="str">
        <f>IF(Capacity!Y62="","",Capacity!Y62)</f>
        <v/>
      </c>
      <c r="C191" s="29" t="str">
        <f>IF(Capacity!AP62="","",Capacity!AP62)</f>
        <v/>
      </c>
      <c r="D191" s="113" t="str">
        <f>IF(C191="","",Capacity!AQ62/IF(B57="Minutes",1,60))</f>
        <v/>
      </c>
      <c r="E191" s="29" t="str">
        <f t="shared" si="4"/>
        <v/>
      </c>
      <c r="F191" s="113" t="str" cm="1">
        <f t="array" ref="F191">IFERROR(INDEX('Capacity Backing (Hide)2'!$B$144:$M$144,1,ROW(A53))/IF($B$5="Minutes",1,60),"")</f>
        <v/>
      </c>
      <c r="H191" s="148"/>
      <c r="I191" s="148"/>
      <c r="J191" s="148"/>
      <c r="K191" s="148"/>
      <c r="L191" s="148"/>
      <c r="M191" s="148"/>
      <c r="N191" s="148"/>
      <c r="O191" s="148"/>
      <c r="P191" s="148"/>
      <c r="Q191" s="148"/>
      <c r="R191" s="148"/>
      <c r="S191" s="148"/>
      <c r="T191" s="148"/>
      <c r="U191" s="148"/>
      <c r="V191" s="148"/>
      <c r="W191" s="148"/>
      <c r="X191" s="148"/>
      <c r="Y191" s="148"/>
      <c r="Z191" s="148"/>
      <c r="AA191" s="148"/>
      <c r="AB191" s="148"/>
      <c r="AC191" s="148"/>
      <c r="AD191" s="148"/>
      <c r="AE191" s="148"/>
      <c r="AF191" s="148"/>
      <c r="AG191" s="148"/>
      <c r="AH191" s="148"/>
      <c r="AI191" s="148"/>
      <c r="AJ191" s="148"/>
      <c r="AK191" s="148"/>
      <c r="AL191" s="148"/>
      <c r="AM191" s="148"/>
      <c r="AN191" s="148"/>
      <c r="AO191" s="148"/>
      <c r="AP191" s="148"/>
      <c r="AQ191" s="148"/>
      <c r="AR191" s="148"/>
      <c r="AS191" s="148"/>
      <c r="AT191" s="148"/>
      <c r="AU191" s="148"/>
      <c r="AV191" s="148"/>
      <c r="AW191" s="148"/>
      <c r="AX191" s="148"/>
      <c r="AY191" s="148"/>
      <c r="AZ191" s="148"/>
      <c r="BA191" s="148"/>
      <c r="BB191" s="148"/>
      <c r="BC191" s="148"/>
      <c r="BD191" s="148"/>
      <c r="BE191" s="148"/>
      <c r="BF191" s="148"/>
      <c r="BG191" s="148"/>
    </row>
    <row r="192" spans="2:59" hidden="1" x14ac:dyDescent="0.35">
      <c r="B192" t="str">
        <f>IF(Capacity!Y63="","",Capacity!Y63)</f>
        <v/>
      </c>
      <c r="C192" s="29" t="str">
        <f>IF(Capacity!AP63="","",Capacity!AP63)</f>
        <v/>
      </c>
      <c r="D192" s="113" t="str">
        <f>IF(C192="","",Capacity!AQ63/IF(B58="Minutes",1,60))</f>
        <v/>
      </c>
      <c r="E192" s="29" t="str">
        <f t="shared" si="4"/>
        <v/>
      </c>
      <c r="F192" s="113" t="str" cm="1">
        <f t="array" ref="F192">IFERROR(INDEX('Capacity Backing (Hide)2'!$B$144:$M$144,1,ROW(A54))/IF($B$5="Minutes",1,60),"")</f>
        <v/>
      </c>
      <c r="H192" s="148"/>
      <c r="I192" s="148"/>
      <c r="J192" s="148"/>
      <c r="K192" s="148"/>
      <c r="L192" s="148"/>
      <c r="M192" s="148"/>
      <c r="N192" s="148"/>
      <c r="O192" s="148"/>
      <c r="P192" s="148"/>
      <c r="Q192" s="148"/>
      <c r="R192" s="148"/>
      <c r="S192" s="148"/>
      <c r="T192" s="148"/>
      <c r="U192" s="148"/>
      <c r="V192" s="148"/>
      <c r="W192" s="148"/>
      <c r="X192" s="148"/>
      <c r="Y192" s="148"/>
      <c r="Z192" s="148"/>
      <c r="AA192" s="148"/>
      <c r="AB192" s="148"/>
      <c r="AC192" s="148"/>
      <c r="AD192" s="148"/>
      <c r="AE192" s="148"/>
      <c r="AF192" s="148"/>
      <c r="AG192" s="148"/>
      <c r="AH192" s="148"/>
      <c r="AI192" s="148"/>
      <c r="AJ192" s="148"/>
      <c r="AK192" s="148"/>
      <c r="AL192" s="148"/>
      <c r="AM192" s="148"/>
      <c r="AN192" s="148"/>
      <c r="AO192" s="148"/>
      <c r="AP192" s="148"/>
      <c r="AQ192" s="148"/>
      <c r="AR192" s="148"/>
      <c r="AS192" s="148"/>
      <c r="AT192" s="148"/>
      <c r="AU192" s="148"/>
      <c r="AV192" s="148"/>
      <c r="AW192" s="148"/>
      <c r="AX192" s="148"/>
      <c r="AY192" s="148"/>
      <c r="AZ192" s="148"/>
      <c r="BA192" s="148"/>
      <c r="BB192" s="148"/>
      <c r="BC192" s="148"/>
      <c r="BD192" s="148"/>
      <c r="BE192" s="148"/>
      <c r="BF192" s="148"/>
      <c r="BG192" s="148"/>
    </row>
    <row r="193" spans="2:59" hidden="1" x14ac:dyDescent="0.35">
      <c r="B193" t="str">
        <f>IF(Capacity!Y64="","",Capacity!Y64)</f>
        <v/>
      </c>
      <c r="C193" s="29" t="str">
        <f>IF(Capacity!AP64="","",Capacity!AP64)</f>
        <v/>
      </c>
      <c r="D193" s="113" t="str">
        <f>IF(C193="","",Capacity!AQ64/IF(B59="Minutes",1,60))</f>
        <v/>
      </c>
      <c r="E193" s="29" t="str">
        <f t="shared" si="4"/>
        <v/>
      </c>
      <c r="F193" s="113" t="str" cm="1">
        <f t="array" ref="F193">IFERROR(INDEX('Capacity Backing (Hide)2'!$B$144:$M$144,1,ROW(A55))/IF($B$5="Minutes",1,60),"")</f>
        <v/>
      </c>
      <c r="H193" s="148"/>
      <c r="I193" s="148"/>
      <c r="J193" s="148"/>
      <c r="K193" s="148"/>
      <c r="L193" s="148"/>
      <c r="M193" s="148"/>
      <c r="N193" s="148"/>
      <c r="O193" s="148"/>
      <c r="P193" s="148"/>
      <c r="Q193" s="148"/>
      <c r="R193" s="148"/>
      <c r="S193" s="148"/>
      <c r="T193" s="148"/>
      <c r="U193" s="148"/>
      <c r="V193" s="148"/>
      <c r="W193" s="148"/>
      <c r="X193" s="148"/>
      <c r="Y193" s="148"/>
      <c r="Z193" s="148"/>
      <c r="AA193" s="148"/>
      <c r="AB193" s="148"/>
      <c r="AC193" s="148"/>
      <c r="AD193" s="148"/>
      <c r="AE193" s="148"/>
      <c r="AF193" s="148"/>
      <c r="AG193" s="148"/>
      <c r="AH193" s="148"/>
      <c r="AI193" s="148"/>
      <c r="AJ193" s="148"/>
      <c r="AK193" s="148"/>
      <c r="AL193" s="148"/>
      <c r="AM193" s="148"/>
      <c r="AN193" s="148"/>
      <c r="AO193" s="148"/>
      <c r="AP193" s="148"/>
      <c r="AQ193" s="148"/>
      <c r="AR193" s="148"/>
      <c r="AS193" s="148"/>
      <c r="AT193" s="148"/>
      <c r="AU193" s="148"/>
      <c r="AV193" s="148"/>
      <c r="AW193" s="148"/>
      <c r="AX193" s="148"/>
      <c r="AY193" s="148"/>
      <c r="AZ193" s="148"/>
      <c r="BA193" s="148"/>
      <c r="BB193" s="148"/>
      <c r="BC193" s="148"/>
      <c r="BD193" s="148"/>
      <c r="BE193" s="148"/>
      <c r="BF193" s="148"/>
      <c r="BG193" s="148"/>
    </row>
    <row r="194" spans="2:59" hidden="1" x14ac:dyDescent="0.35">
      <c r="B194" t="str">
        <f>IF(Capacity!Y65="","",Capacity!Y65)</f>
        <v/>
      </c>
      <c r="C194" s="29" t="str">
        <f>IF(Capacity!AP65="","",Capacity!AP65)</f>
        <v/>
      </c>
      <c r="D194" s="113" t="str">
        <f>IF(C194="","",Capacity!AQ65/IF(B60="Minutes",1,60))</f>
        <v/>
      </c>
      <c r="E194" s="29" t="str">
        <f t="shared" si="4"/>
        <v/>
      </c>
      <c r="F194" s="113" t="str" cm="1">
        <f t="array" ref="F194">IFERROR(INDEX('Capacity Backing (Hide)2'!$B$144:$M$144,1,ROW(A56))/IF($B$5="Minutes",1,60),"")</f>
        <v/>
      </c>
      <c r="H194" s="148"/>
      <c r="I194" s="148"/>
      <c r="J194" s="148"/>
      <c r="K194" s="148"/>
      <c r="L194" s="148"/>
      <c r="M194" s="148"/>
      <c r="N194" s="148"/>
      <c r="O194" s="148"/>
      <c r="P194" s="148"/>
      <c r="Q194" s="148"/>
      <c r="R194" s="148"/>
      <c r="S194" s="148"/>
      <c r="T194" s="148"/>
      <c r="U194" s="148"/>
      <c r="V194" s="148"/>
      <c r="W194" s="148"/>
      <c r="X194" s="148"/>
      <c r="Y194" s="148"/>
      <c r="Z194" s="148"/>
      <c r="AA194" s="148"/>
      <c r="AB194" s="148"/>
      <c r="AC194" s="148"/>
      <c r="AD194" s="148"/>
      <c r="AE194" s="148"/>
      <c r="AF194" s="148"/>
      <c r="AG194" s="148"/>
      <c r="AH194" s="148"/>
      <c r="AI194" s="148"/>
      <c r="AJ194" s="148"/>
      <c r="AK194" s="148"/>
      <c r="AL194" s="148"/>
      <c r="AM194" s="148"/>
      <c r="AN194" s="148"/>
      <c r="AO194" s="148"/>
      <c r="AP194" s="148"/>
      <c r="AQ194" s="148"/>
      <c r="AR194" s="148"/>
      <c r="AS194" s="148"/>
      <c r="AT194" s="148"/>
      <c r="AU194" s="148"/>
      <c r="AV194" s="148"/>
      <c r="AW194" s="148"/>
      <c r="AX194" s="148"/>
      <c r="AY194" s="148"/>
      <c r="AZ194" s="148"/>
      <c r="BA194" s="148"/>
      <c r="BB194" s="148"/>
      <c r="BC194" s="148"/>
      <c r="BD194" s="148"/>
      <c r="BE194" s="148"/>
      <c r="BF194" s="148"/>
      <c r="BG194" s="148"/>
    </row>
    <row r="195" spans="2:59" hidden="1" x14ac:dyDescent="0.35">
      <c r="B195" t="str">
        <f>IF(Capacity!Y66="","",Capacity!Y66)</f>
        <v/>
      </c>
      <c r="C195" s="29" t="str">
        <f>IF(Capacity!AP66="","",Capacity!AP66)</f>
        <v/>
      </c>
      <c r="D195" s="113" t="str">
        <f>IF(C195="","",Capacity!AQ66/IF(B61="Minutes",1,60))</f>
        <v/>
      </c>
      <c r="E195" s="29" t="str">
        <f t="shared" si="4"/>
        <v/>
      </c>
      <c r="F195" s="113" t="str" cm="1">
        <f t="array" ref="F195">IFERROR(INDEX('Capacity Backing (Hide)2'!$B$144:$M$144,1,ROW(A57))/IF($B$5="Minutes",1,60),"")</f>
        <v/>
      </c>
      <c r="H195" s="148"/>
      <c r="I195" s="148"/>
      <c r="J195" s="148"/>
      <c r="K195" s="148"/>
      <c r="L195" s="148"/>
      <c r="M195" s="148"/>
      <c r="N195" s="148"/>
      <c r="O195" s="148"/>
      <c r="P195" s="148"/>
      <c r="Q195" s="148"/>
      <c r="R195" s="148"/>
      <c r="S195" s="148"/>
      <c r="T195" s="148"/>
      <c r="U195" s="148"/>
      <c r="V195" s="148"/>
      <c r="W195" s="148"/>
      <c r="X195" s="148"/>
      <c r="Y195" s="148"/>
      <c r="Z195" s="148"/>
      <c r="AA195" s="148"/>
      <c r="AB195" s="148"/>
      <c r="AC195" s="148"/>
      <c r="AD195" s="148"/>
      <c r="AE195" s="148"/>
      <c r="AF195" s="148"/>
      <c r="AG195" s="148"/>
      <c r="AH195" s="148"/>
      <c r="AI195" s="148"/>
      <c r="AJ195" s="148"/>
      <c r="AK195" s="148"/>
      <c r="AL195" s="148"/>
      <c r="AM195" s="148"/>
      <c r="AN195" s="148"/>
      <c r="AO195" s="148"/>
      <c r="AP195" s="148"/>
      <c r="AQ195" s="148"/>
      <c r="AR195" s="148"/>
      <c r="AS195" s="148"/>
      <c r="AT195" s="148"/>
      <c r="AU195" s="148"/>
      <c r="AV195" s="148"/>
      <c r="AW195" s="148"/>
      <c r="AX195" s="148"/>
      <c r="AY195" s="148"/>
      <c r="AZ195" s="148"/>
      <c r="BA195" s="148"/>
      <c r="BB195" s="148"/>
      <c r="BC195" s="148"/>
      <c r="BD195" s="148"/>
      <c r="BE195" s="148"/>
      <c r="BF195" s="148"/>
      <c r="BG195" s="148"/>
    </row>
    <row r="196" spans="2:59" hidden="1" x14ac:dyDescent="0.35">
      <c r="B196" t="str">
        <f>IF(Capacity!Y67="","",Capacity!Y67)</f>
        <v/>
      </c>
      <c r="C196" s="29" t="str">
        <f>IF(Capacity!AP67="","",Capacity!AP67)</f>
        <v/>
      </c>
      <c r="D196" s="113" t="str">
        <f>IF(C196="","",Capacity!AQ67/IF(B62="Minutes",1,60))</f>
        <v/>
      </c>
      <c r="E196" s="29" t="str">
        <f t="shared" si="4"/>
        <v/>
      </c>
      <c r="F196" s="113" t="str" cm="1">
        <f t="array" ref="F196">IFERROR(INDEX('Capacity Backing (Hide)2'!$B$144:$M$144,1,ROW(A58))/IF($B$5="Minutes",1,60),"")</f>
        <v/>
      </c>
      <c r="H196" s="148"/>
      <c r="I196" s="148"/>
      <c r="J196" s="148"/>
      <c r="K196" s="148"/>
      <c r="L196" s="148"/>
      <c r="M196" s="148"/>
      <c r="N196" s="148"/>
      <c r="O196" s="148"/>
      <c r="P196" s="148"/>
      <c r="Q196" s="148"/>
      <c r="R196" s="148"/>
      <c r="S196" s="148"/>
      <c r="T196" s="148"/>
      <c r="U196" s="148"/>
      <c r="V196" s="148"/>
      <c r="W196" s="148"/>
      <c r="X196" s="148"/>
      <c r="Y196" s="148"/>
      <c r="Z196" s="148"/>
      <c r="AA196" s="148"/>
      <c r="AB196" s="148"/>
      <c r="AC196" s="148"/>
      <c r="AD196" s="148"/>
      <c r="AE196" s="148"/>
      <c r="AF196" s="148"/>
      <c r="AG196" s="148"/>
      <c r="AH196" s="148"/>
      <c r="AI196" s="148"/>
      <c r="AJ196" s="148"/>
      <c r="AK196" s="148"/>
      <c r="AL196" s="148"/>
      <c r="AM196" s="148"/>
      <c r="AN196" s="148"/>
      <c r="AO196" s="148"/>
      <c r="AP196" s="148"/>
      <c r="AQ196" s="148"/>
      <c r="AR196" s="148"/>
      <c r="AS196" s="148"/>
      <c r="AT196" s="148"/>
      <c r="AU196" s="148"/>
      <c r="AV196" s="148"/>
      <c r="AW196" s="148"/>
      <c r="AX196" s="148"/>
      <c r="AY196" s="148"/>
      <c r="AZ196" s="148"/>
      <c r="BA196" s="148"/>
      <c r="BB196" s="148"/>
      <c r="BC196" s="148"/>
      <c r="BD196" s="148"/>
      <c r="BE196" s="148"/>
      <c r="BF196" s="148"/>
      <c r="BG196" s="148"/>
    </row>
    <row r="197" spans="2:59" hidden="1" x14ac:dyDescent="0.35">
      <c r="B197" t="str">
        <f>IF(Capacity!Y68="","",Capacity!Y68)</f>
        <v/>
      </c>
      <c r="C197" s="29" t="str">
        <f>IF(Capacity!AP68="","",Capacity!AP68)</f>
        <v/>
      </c>
      <c r="D197" s="113" t="str">
        <f>IF(C197="","",Capacity!AQ68/IF(B63="Minutes",1,60))</f>
        <v/>
      </c>
      <c r="E197" s="29" t="str">
        <f t="shared" si="4"/>
        <v/>
      </c>
      <c r="F197" s="113" t="str" cm="1">
        <f t="array" ref="F197">IFERROR(INDEX('Capacity Backing (Hide)2'!$B$144:$M$144,1,ROW(A59))/IF($B$5="Minutes",1,60),"")</f>
        <v/>
      </c>
      <c r="H197" s="148"/>
      <c r="I197" s="148"/>
      <c r="J197" s="148"/>
      <c r="K197" s="148"/>
      <c r="L197" s="148"/>
      <c r="M197" s="148"/>
      <c r="N197" s="148"/>
      <c r="O197" s="148"/>
      <c r="P197" s="148"/>
      <c r="Q197" s="148"/>
      <c r="R197" s="148"/>
      <c r="S197" s="148"/>
      <c r="T197" s="148"/>
      <c r="U197" s="148"/>
      <c r="V197" s="148"/>
      <c r="W197" s="148"/>
      <c r="X197" s="148"/>
      <c r="Y197" s="148"/>
      <c r="Z197" s="148"/>
      <c r="AA197" s="148"/>
      <c r="AB197" s="148"/>
      <c r="AC197" s="148"/>
      <c r="AD197" s="148"/>
      <c r="AE197" s="148"/>
      <c r="AF197" s="148"/>
      <c r="AG197" s="148"/>
      <c r="AH197" s="148"/>
      <c r="AI197" s="148"/>
      <c r="AJ197" s="148"/>
      <c r="AK197" s="148"/>
      <c r="AL197" s="148"/>
      <c r="AM197" s="148"/>
      <c r="AN197" s="148"/>
      <c r="AO197" s="148"/>
      <c r="AP197" s="148"/>
      <c r="AQ197" s="148"/>
      <c r="AR197" s="148"/>
      <c r="AS197" s="148"/>
      <c r="AT197" s="148"/>
      <c r="AU197" s="148"/>
      <c r="AV197" s="148"/>
      <c r="AW197" s="148"/>
      <c r="AX197" s="148"/>
      <c r="AY197" s="148"/>
      <c r="AZ197" s="148"/>
      <c r="BA197" s="148"/>
      <c r="BB197" s="148"/>
      <c r="BC197" s="148"/>
      <c r="BD197" s="148"/>
      <c r="BE197" s="148"/>
      <c r="BF197" s="148"/>
      <c r="BG197" s="148"/>
    </row>
    <row r="198" spans="2:59" hidden="1" x14ac:dyDescent="0.35">
      <c r="B198" t="str">
        <f>IF(Capacity!Y69="","",Capacity!Y69)</f>
        <v/>
      </c>
      <c r="C198" s="29" t="str">
        <f>IF(Capacity!AP69="","",Capacity!AP69)</f>
        <v/>
      </c>
      <c r="D198" s="113" t="str">
        <f>IF(C198="","",Capacity!AQ69/IF(B64="Minutes",1,60))</f>
        <v/>
      </c>
      <c r="E198" s="29" t="str">
        <f t="shared" si="4"/>
        <v/>
      </c>
      <c r="F198" s="113" t="str" cm="1">
        <f t="array" ref="F198">IFERROR(INDEX('Capacity Backing (Hide)2'!$B$144:$M$144,1,ROW(A60))/IF($B$5="Minutes",1,60),"")</f>
        <v/>
      </c>
      <c r="H198" s="148"/>
      <c r="I198" s="148"/>
      <c r="J198" s="148"/>
      <c r="K198" s="148"/>
      <c r="L198" s="148"/>
      <c r="M198" s="148"/>
      <c r="N198" s="148"/>
      <c r="O198" s="148"/>
      <c r="P198" s="148"/>
      <c r="Q198" s="148"/>
      <c r="R198" s="148"/>
      <c r="S198" s="148"/>
      <c r="T198" s="148"/>
      <c r="U198" s="148"/>
      <c r="V198" s="148"/>
      <c r="W198" s="148"/>
      <c r="X198" s="148"/>
      <c r="Y198" s="148"/>
      <c r="Z198" s="148"/>
      <c r="AA198" s="148"/>
      <c r="AB198" s="148"/>
      <c r="AC198" s="148"/>
      <c r="AD198" s="148"/>
      <c r="AE198" s="148"/>
      <c r="AF198" s="148"/>
      <c r="AG198" s="148"/>
      <c r="AH198" s="148"/>
      <c r="AI198" s="148"/>
      <c r="AJ198" s="148"/>
      <c r="AK198" s="148"/>
      <c r="AL198" s="148"/>
      <c r="AM198" s="148"/>
      <c r="AN198" s="148"/>
      <c r="AO198" s="148"/>
      <c r="AP198" s="148"/>
      <c r="AQ198" s="148"/>
      <c r="AR198" s="148"/>
      <c r="AS198" s="148"/>
      <c r="AT198" s="148"/>
      <c r="AU198" s="148"/>
      <c r="AV198" s="148"/>
      <c r="AW198" s="148"/>
      <c r="AX198" s="148"/>
      <c r="AY198" s="148"/>
      <c r="AZ198" s="148"/>
      <c r="BA198" s="148"/>
      <c r="BB198" s="148"/>
      <c r="BC198" s="148"/>
      <c r="BD198" s="148"/>
      <c r="BE198" s="148"/>
      <c r="BF198" s="148"/>
      <c r="BG198" s="148"/>
    </row>
    <row r="199" spans="2:59" hidden="1" x14ac:dyDescent="0.35">
      <c r="B199" t="str">
        <f>IF(Capacity!Y70="","",Capacity!Y70)</f>
        <v/>
      </c>
      <c r="C199" s="29" t="str">
        <f>IF(Capacity!AP70="","",Capacity!AP70)</f>
        <v/>
      </c>
      <c r="D199" s="113" t="str">
        <f>IF(C199="","",Capacity!AQ70/IF(B65="Minutes",1,60))</f>
        <v/>
      </c>
      <c r="E199" s="29" t="str">
        <f t="shared" si="4"/>
        <v/>
      </c>
      <c r="F199" s="113" t="str" cm="1">
        <f t="array" ref="F199">IFERROR(INDEX('Capacity Backing (Hide)2'!$B$144:$M$144,1,ROW(A61))/IF($B$5="Minutes",1,60),"")</f>
        <v/>
      </c>
      <c r="H199" s="148"/>
      <c r="I199" s="148"/>
      <c r="J199" s="148"/>
      <c r="K199" s="148"/>
      <c r="L199" s="148"/>
      <c r="M199" s="148"/>
      <c r="N199" s="148"/>
      <c r="O199" s="148"/>
      <c r="P199" s="148"/>
      <c r="Q199" s="148"/>
      <c r="R199" s="148"/>
      <c r="S199" s="148"/>
      <c r="T199" s="148"/>
      <c r="U199" s="148"/>
      <c r="V199" s="148"/>
      <c r="W199" s="148"/>
      <c r="X199" s="148"/>
      <c r="Y199" s="148"/>
      <c r="Z199" s="148"/>
      <c r="AA199" s="148"/>
      <c r="AB199" s="148"/>
      <c r="AC199" s="148"/>
      <c r="AD199" s="148"/>
      <c r="AE199" s="148"/>
      <c r="AF199" s="148"/>
      <c r="AG199" s="148"/>
      <c r="AH199" s="148"/>
      <c r="AI199" s="148"/>
      <c r="AJ199" s="148"/>
      <c r="AK199" s="148"/>
      <c r="AL199" s="148"/>
      <c r="AM199" s="148"/>
      <c r="AN199" s="148"/>
      <c r="AO199" s="148"/>
      <c r="AP199" s="148"/>
      <c r="AQ199" s="148"/>
      <c r="AR199" s="148"/>
      <c r="AS199" s="148"/>
      <c r="AT199" s="148"/>
      <c r="AU199" s="148"/>
      <c r="AV199" s="148"/>
      <c r="AW199" s="148"/>
      <c r="AX199" s="148"/>
      <c r="AY199" s="148"/>
      <c r="AZ199" s="148"/>
      <c r="BA199" s="148"/>
      <c r="BB199" s="148"/>
      <c r="BC199" s="148"/>
      <c r="BD199" s="148"/>
      <c r="BE199" s="148"/>
      <c r="BF199" s="148"/>
      <c r="BG199" s="148"/>
    </row>
    <row r="200" spans="2:59" hidden="1" x14ac:dyDescent="0.35">
      <c r="B200" t="str">
        <f>IF(Capacity!Y71="","",Capacity!Y71)</f>
        <v/>
      </c>
      <c r="C200" s="29" t="str">
        <f>IF(Capacity!AP71="","",Capacity!AP71)</f>
        <v/>
      </c>
      <c r="D200" s="113" t="str">
        <f>IF(C200="","",Capacity!AQ71/IF(B66="Minutes",1,60))</f>
        <v/>
      </c>
      <c r="E200" s="29" t="str">
        <f t="shared" si="4"/>
        <v/>
      </c>
      <c r="F200" s="113" t="str" cm="1">
        <f t="array" ref="F200">IFERROR(INDEX('Capacity Backing (Hide)2'!$B$144:$M$144,1,ROW(A62))/IF($B$5="Minutes",1,60),"")</f>
        <v/>
      </c>
      <c r="H200" s="148"/>
      <c r="I200" s="148"/>
      <c r="J200" s="148"/>
      <c r="K200" s="148"/>
      <c r="L200" s="148"/>
      <c r="M200" s="148"/>
      <c r="N200" s="148"/>
      <c r="O200" s="148"/>
      <c r="P200" s="148"/>
      <c r="Q200" s="148"/>
      <c r="R200" s="148"/>
      <c r="S200" s="148"/>
      <c r="T200" s="148"/>
      <c r="U200" s="148"/>
      <c r="V200" s="148"/>
      <c r="W200" s="148"/>
      <c r="X200" s="148"/>
      <c r="Y200" s="148"/>
      <c r="Z200" s="148"/>
      <c r="AA200" s="148"/>
      <c r="AB200" s="148"/>
      <c r="AC200" s="148"/>
      <c r="AD200" s="148"/>
      <c r="AE200" s="148"/>
      <c r="AF200" s="148"/>
      <c r="AG200" s="148"/>
      <c r="AH200" s="148"/>
      <c r="AI200" s="148"/>
      <c r="AJ200" s="148"/>
      <c r="AK200" s="148"/>
      <c r="AL200" s="148"/>
      <c r="AM200" s="148"/>
      <c r="AN200" s="148"/>
      <c r="AO200" s="148"/>
      <c r="AP200" s="148"/>
      <c r="AQ200" s="148"/>
      <c r="AR200" s="148"/>
      <c r="AS200" s="148"/>
      <c r="AT200" s="148"/>
      <c r="AU200" s="148"/>
      <c r="AV200" s="148"/>
      <c r="AW200" s="148"/>
      <c r="AX200" s="148"/>
      <c r="AY200" s="148"/>
      <c r="AZ200" s="148"/>
      <c r="BA200" s="148"/>
      <c r="BB200" s="148"/>
      <c r="BC200" s="148"/>
      <c r="BD200" s="148"/>
      <c r="BE200" s="148"/>
      <c r="BF200" s="148"/>
      <c r="BG200" s="148"/>
    </row>
    <row r="201" spans="2:59" hidden="1" x14ac:dyDescent="0.35">
      <c r="B201" t="str">
        <f>IF(Capacity!Y72="","",Capacity!Y72)</f>
        <v/>
      </c>
      <c r="C201" s="29" t="str">
        <f>IF(Capacity!AP72="","",Capacity!AP72)</f>
        <v/>
      </c>
      <c r="D201" s="113" t="str">
        <f>IF(C201="","",Capacity!AQ72/IF(B67="Minutes",1,60))</f>
        <v/>
      </c>
      <c r="E201" s="29" t="str">
        <f t="shared" si="4"/>
        <v/>
      </c>
      <c r="F201" s="113" t="str" cm="1">
        <f t="array" ref="F201">IFERROR(INDEX('Capacity Backing (Hide)2'!$B$144:$M$144,1,ROW(A63))/IF($B$5="Minutes",1,60),"")</f>
        <v/>
      </c>
      <c r="H201" s="148"/>
      <c r="I201" s="148"/>
      <c r="J201" s="148"/>
      <c r="K201" s="148"/>
      <c r="L201" s="148"/>
      <c r="M201" s="148"/>
      <c r="N201" s="148"/>
      <c r="O201" s="148"/>
      <c r="P201" s="148"/>
      <c r="Q201" s="148"/>
      <c r="R201" s="148"/>
      <c r="S201" s="148"/>
      <c r="T201" s="148"/>
      <c r="U201" s="148"/>
      <c r="V201" s="148"/>
      <c r="W201" s="148"/>
      <c r="X201" s="148"/>
      <c r="Y201" s="148"/>
      <c r="Z201" s="148"/>
      <c r="AA201" s="148"/>
      <c r="AB201" s="148"/>
      <c r="AC201" s="148"/>
      <c r="AD201" s="148"/>
      <c r="AE201" s="148"/>
      <c r="AF201" s="148"/>
      <c r="AG201" s="148"/>
      <c r="AH201" s="148"/>
      <c r="AI201" s="148"/>
      <c r="AJ201" s="148"/>
      <c r="AK201" s="148"/>
      <c r="AL201" s="148"/>
      <c r="AM201" s="148"/>
      <c r="AN201" s="148"/>
      <c r="AO201" s="148"/>
      <c r="AP201" s="148"/>
      <c r="AQ201" s="148"/>
      <c r="AR201" s="148"/>
      <c r="AS201" s="148"/>
      <c r="AT201" s="148"/>
      <c r="AU201" s="148"/>
      <c r="AV201" s="148"/>
      <c r="AW201" s="148"/>
      <c r="AX201" s="148"/>
      <c r="AY201" s="148"/>
      <c r="AZ201" s="148"/>
      <c r="BA201" s="148"/>
      <c r="BB201" s="148"/>
      <c r="BC201" s="148"/>
      <c r="BD201" s="148"/>
      <c r="BE201" s="148"/>
      <c r="BF201" s="148"/>
      <c r="BG201" s="148"/>
    </row>
    <row r="202" spans="2:59" hidden="1" x14ac:dyDescent="0.35">
      <c r="B202" t="str">
        <f>IF(Capacity!Y73="","",Capacity!Y73)</f>
        <v/>
      </c>
      <c r="C202" s="29" t="str">
        <f>IF(Capacity!AP73="","",Capacity!AP73)</f>
        <v/>
      </c>
      <c r="D202" s="113" t="str">
        <f>IF(C202="","",Capacity!AQ73/IF(B68="Minutes",1,60))</f>
        <v/>
      </c>
      <c r="E202" s="29" t="str">
        <f t="shared" si="4"/>
        <v/>
      </c>
      <c r="F202" s="113" t="str" cm="1">
        <f t="array" ref="F202">IFERROR(INDEX('Capacity Backing (Hide)2'!$B$144:$M$144,1,ROW(A64))/IF($B$5="Minutes",1,60),"")</f>
        <v/>
      </c>
      <c r="H202" s="148"/>
      <c r="I202" s="148"/>
      <c r="J202" s="148"/>
      <c r="K202" s="148"/>
      <c r="L202" s="148"/>
      <c r="M202" s="148"/>
      <c r="N202" s="148"/>
      <c r="O202" s="148"/>
      <c r="P202" s="148"/>
      <c r="Q202" s="148"/>
      <c r="R202" s="148"/>
      <c r="S202" s="148"/>
      <c r="T202" s="148"/>
      <c r="U202" s="148"/>
      <c r="V202" s="148"/>
      <c r="W202" s="148"/>
      <c r="X202" s="148"/>
      <c r="Y202" s="148"/>
      <c r="Z202" s="148"/>
      <c r="AA202" s="148"/>
      <c r="AB202" s="148"/>
      <c r="AC202" s="148"/>
      <c r="AD202" s="148"/>
      <c r="AE202" s="148"/>
      <c r="AF202" s="148"/>
      <c r="AG202" s="148"/>
      <c r="AH202" s="148"/>
      <c r="AI202" s="148"/>
      <c r="AJ202" s="148"/>
      <c r="AK202" s="148"/>
      <c r="AL202" s="148"/>
      <c r="AM202" s="148"/>
      <c r="AN202" s="148"/>
      <c r="AO202" s="148"/>
      <c r="AP202" s="148"/>
      <c r="AQ202" s="148"/>
      <c r="AR202" s="148"/>
      <c r="AS202" s="148"/>
      <c r="AT202" s="148"/>
      <c r="AU202" s="148"/>
      <c r="AV202" s="148"/>
      <c r="AW202" s="148"/>
      <c r="AX202" s="148"/>
      <c r="AY202" s="148"/>
      <c r="AZ202" s="148"/>
      <c r="BA202" s="148"/>
      <c r="BB202" s="148"/>
      <c r="BC202" s="148"/>
      <c r="BD202" s="148"/>
      <c r="BE202" s="148"/>
      <c r="BF202" s="148"/>
      <c r="BG202" s="148"/>
    </row>
    <row r="203" spans="2:59" hidden="1" x14ac:dyDescent="0.35">
      <c r="B203" t="str">
        <f>IF(Capacity!Y74="","",Capacity!Y74)</f>
        <v/>
      </c>
      <c r="C203" s="29" t="str">
        <f>IF(Capacity!AP74="","",Capacity!AP74)</f>
        <v/>
      </c>
      <c r="D203" s="113" t="str">
        <f>IF(C203="","",Capacity!AQ74/IF(B69="Minutes",1,60))</f>
        <v/>
      </c>
      <c r="E203" s="29" t="str">
        <f t="shared" ref="E203:E238" si="5">IF(B203="","",IF(COUNTBLANK($H203:$BG203)=52,52,COUNTA(H203:BG203)))</f>
        <v/>
      </c>
      <c r="F203" s="113" t="str" cm="1">
        <f t="array" ref="F203">IFERROR(INDEX('Capacity Backing (Hide)2'!$B$144:$M$144,1,ROW(A65))/IF($B$5="Minutes",1,60),"")</f>
        <v/>
      </c>
      <c r="H203" s="148"/>
      <c r="I203" s="148"/>
      <c r="J203" s="148"/>
      <c r="K203" s="148"/>
      <c r="L203" s="148"/>
      <c r="M203" s="148"/>
      <c r="N203" s="148"/>
      <c r="O203" s="148"/>
      <c r="P203" s="148"/>
      <c r="Q203" s="148"/>
      <c r="R203" s="148"/>
      <c r="S203" s="148"/>
      <c r="T203" s="148"/>
      <c r="U203" s="148"/>
      <c r="V203" s="148"/>
      <c r="W203" s="148"/>
      <c r="X203" s="148"/>
      <c r="Y203" s="148"/>
      <c r="Z203" s="148"/>
      <c r="AA203" s="148"/>
      <c r="AB203" s="148"/>
      <c r="AC203" s="148"/>
      <c r="AD203" s="148"/>
      <c r="AE203" s="148"/>
      <c r="AF203" s="148"/>
      <c r="AG203" s="148"/>
      <c r="AH203" s="148"/>
      <c r="AI203" s="148"/>
      <c r="AJ203" s="148"/>
      <c r="AK203" s="148"/>
      <c r="AL203" s="148"/>
      <c r="AM203" s="148"/>
      <c r="AN203" s="148"/>
      <c r="AO203" s="148"/>
      <c r="AP203" s="148"/>
      <c r="AQ203" s="148"/>
      <c r="AR203" s="148"/>
      <c r="AS203" s="148"/>
      <c r="AT203" s="148"/>
      <c r="AU203" s="148"/>
      <c r="AV203" s="148"/>
      <c r="AW203" s="148"/>
      <c r="AX203" s="148"/>
      <c r="AY203" s="148"/>
      <c r="AZ203" s="148"/>
      <c r="BA203" s="148"/>
      <c r="BB203" s="148"/>
      <c r="BC203" s="148"/>
      <c r="BD203" s="148"/>
      <c r="BE203" s="148"/>
      <c r="BF203" s="148"/>
      <c r="BG203" s="148"/>
    </row>
    <row r="204" spans="2:59" hidden="1" x14ac:dyDescent="0.35">
      <c r="B204" t="str">
        <f>IF(Capacity!Y75="","",Capacity!Y75)</f>
        <v/>
      </c>
      <c r="C204" s="29" t="str">
        <f>IF(Capacity!AP75="","",Capacity!AP75)</f>
        <v/>
      </c>
      <c r="D204" s="113" t="str">
        <f>IF(C204="","",Capacity!AQ75/IF(B70="Minutes",1,60))</f>
        <v/>
      </c>
      <c r="E204" s="29" t="str">
        <f t="shared" si="5"/>
        <v/>
      </c>
      <c r="F204" s="113" t="str" cm="1">
        <f t="array" ref="F204">IFERROR(INDEX('Capacity Backing (Hide)2'!$B$144:$M$144,1,ROW(A66))/IF($B$5="Minutes",1,60),"")</f>
        <v/>
      </c>
      <c r="H204" s="148"/>
      <c r="I204" s="148"/>
      <c r="J204" s="148"/>
      <c r="K204" s="148"/>
      <c r="L204" s="148"/>
      <c r="M204" s="148"/>
      <c r="N204" s="148"/>
      <c r="O204" s="148"/>
      <c r="P204" s="148"/>
      <c r="Q204" s="148"/>
      <c r="R204" s="148"/>
      <c r="S204" s="148"/>
      <c r="T204" s="148"/>
      <c r="U204" s="148"/>
      <c r="V204" s="148"/>
      <c r="W204" s="148"/>
      <c r="X204" s="148"/>
      <c r="Y204" s="148"/>
      <c r="Z204" s="148"/>
      <c r="AA204" s="148"/>
      <c r="AB204" s="148"/>
      <c r="AC204" s="148"/>
      <c r="AD204" s="148"/>
      <c r="AE204" s="148"/>
      <c r="AF204" s="148"/>
      <c r="AG204" s="148"/>
      <c r="AH204" s="148"/>
      <c r="AI204" s="148"/>
      <c r="AJ204" s="148"/>
      <c r="AK204" s="148"/>
      <c r="AL204" s="148"/>
      <c r="AM204" s="148"/>
      <c r="AN204" s="148"/>
      <c r="AO204" s="148"/>
      <c r="AP204" s="148"/>
      <c r="AQ204" s="148"/>
      <c r="AR204" s="148"/>
      <c r="AS204" s="148"/>
      <c r="AT204" s="148"/>
      <c r="AU204" s="148"/>
      <c r="AV204" s="148"/>
      <c r="AW204" s="148"/>
      <c r="AX204" s="148"/>
      <c r="AY204" s="148"/>
      <c r="AZ204" s="148"/>
      <c r="BA204" s="148"/>
      <c r="BB204" s="148"/>
      <c r="BC204" s="148"/>
      <c r="BD204" s="148"/>
      <c r="BE204" s="148"/>
      <c r="BF204" s="148"/>
      <c r="BG204" s="148"/>
    </row>
    <row r="205" spans="2:59" hidden="1" x14ac:dyDescent="0.35">
      <c r="B205" t="str">
        <f>IF(Capacity!Y76="","",Capacity!Y76)</f>
        <v/>
      </c>
      <c r="C205" s="29" t="str">
        <f>IF(Capacity!AP76="","",Capacity!AP76)</f>
        <v/>
      </c>
      <c r="D205" s="113" t="str">
        <f>IF(C205="","",Capacity!AQ76/IF(B71="Minutes",1,60))</f>
        <v/>
      </c>
      <c r="E205" s="29" t="str">
        <f t="shared" si="5"/>
        <v/>
      </c>
      <c r="F205" s="113" t="str" cm="1">
        <f t="array" ref="F205">IFERROR(INDEX('Capacity Backing (Hide)2'!$B$144:$M$144,1,ROW(A67))/IF($B$5="Minutes",1,60),"")</f>
        <v/>
      </c>
      <c r="H205" s="148"/>
      <c r="I205" s="148"/>
      <c r="J205" s="148"/>
      <c r="K205" s="148"/>
      <c r="L205" s="148"/>
      <c r="M205" s="148"/>
      <c r="N205" s="148"/>
      <c r="O205" s="148"/>
      <c r="P205" s="148"/>
      <c r="Q205" s="148"/>
      <c r="R205" s="148"/>
      <c r="S205" s="148"/>
      <c r="T205" s="148"/>
      <c r="U205" s="148"/>
      <c r="V205" s="148"/>
      <c r="W205" s="148"/>
      <c r="X205" s="148"/>
      <c r="Y205" s="148"/>
      <c r="Z205" s="148"/>
      <c r="AA205" s="148"/>
      <c r="AB205" s="148"/>
      <c r="AC205" s="148"/>
      <c r="AD205" s="148"/>
      <c r="AE205" s="148"/>
      <c r="AF205" s="148"/>
      <c r="AG205" s="148"/>
      <c r="AH205" s="148"/>
      <c r="AI205" s="148"/>
      <c r="AJ205" s="148"/>
      <c r="AK205" s="148"/>
      <c r="AL205" s="148"/>
      <c r="AM205" s="148"/>
      <c r="AN205" s="148"/>
      <c r="AO205" s="148"/>
      <c r="AP205" s="148"/>
      <c r="AQ205" s="148"/>
      <c r="AR205" s="148"/>
      <c r="AS205" s="148"/>
      <c r="AT205" s="148"/>
      <c r="AU205" s="148"/>
      <c r="AV205" s="148"/>
      <c r="AW205" s="148"/>
      <c r="AX205" s="148"/>
      <c r="AY205" s="148"/>
      <c r="AZ205" s="148"/>
      <c r="BA205" s="148"/>
      <c r="BB205" s="148"/>
      <c r="BC205" s="148"/>
      <c r="BD205" s="148"/>
      <c r="BE205" s="148"/>
      <c r="BF205" s="148"/>
      <c r="BG205" s="148"/>
    </row>
    <row r="206" spans="2:59" hidden="1" x14ac:dyDescent="0.35">
      <c r="B206" t="str">
        <f>IF(Capacity!Y77="","",Capacity!Y77)</f>
        <v/>
      </c>
      <c r="C206" s="29" t="str">
        <f>IF(Capacity!AP77="","",Capacity!AP77)</f>
        <v/>
      </c>
      <c r="D206" s="113" t="str">
        <f>IF(C206="","",Capacity!AQ77/IF(B72="Minutes",1,60))</f>
        <v/>
      </c>
      <c r="E206" s="29" t="str">
        <f t="shared" si="5"/>
        <v/>
      </c>
      <c r="F206" s="113" t="str" cm="1">
        <f t="array" ref="F206">IFERROR(INDEX('Capacity Backing (Hide)2'!$B$144:$M$144,1,ROW(A68))/IF($B$5="Minutes",1,60),"")</f>
        <v/>
      </c>
      <c r="H206" s="148"/>
      <c r="I206" s="148"/>
      <c r="J206" s="148"/>
      <c r="K206" s="148"/>
      <c r="L206" s="148"/>
      <c r="M206" s="148"/>
      <c r="N206" s="148"/>
      <c r="O206" s="148"/>
      <c r="P206" s="148"/>
      <c r="Q206" s="148"/>
      <c r="R206" s="148"/>
      <c r="S206" s="148"/>
      <c r="T206" s="148"/>
      <c r="U206" s="148"/>
      <c r="V206" s="148"/>
      <c r="W206" s="148"/>
      <c r="X206" s="148"/>
      <c r="Y206" s="148"/>
      <c r="Z206" s="148"/>
      <c r="AA206" s="148"/>
      <c r="AB206" s="148"/>
      <c r="AC206" s="148"/>
      <c r="AD206" s="148"/>
      <c r="AE206" s="148"/>
      <c r="AF206" s="148"/>
      <c r="AG206" s="148"/>
      <c r="AH206" s="148"/>
      <c r="AI206" s="148"/>
      <c r="AJ206" s="148"/>
      <c r="AK206" s="148"/>
      <c r="AL206" s="148"/>
      <c r="AM206" s="148"/>
      <c r="AN206" s="148"/>
      <c r="AO206" s="148"/>
      <c r="AP206" s="148"/>
      <c r="AQ206" s="148"/>
      <c r="AR206" s="148"/>
      <c r="AS206" s="148"/>
      <c r="AT206" s="148"/>
      <c r="AU206" s="148"/>
      <c r="AV206" s="148"/>
      <c r="AW206" s="148"/>
      <c r="AX206" s="148"/>
      <c r="AY206" s="148"/>
      <c r="AZ206" s="148"/>
      <c r="BA206" s="148"/>
      <c r="BB206" s="148"/>
      <c r="BC206" s="148"/>
      <c r="BD206" s="148"/>
      <c r="BE206" s="148"/>
      <c r="BF206" s="148"/>
      <c r="BG206" s="148"/>
    </row>
    <row r="207" spans="2:59" hidden="1" x14ac:dyDescent="0.35">
      <c r="B207" t="str">
        <f>IF(Capacity!Y78="","",Capacity!Y78)</f>
        <v/>
      </c>
      <c r="C207" s="29" t="str">
        <f>IF(Capacity!AP78="","",Capacity!AP78)</f>
        <v/>
      </c>
      <c r="D207" s="113" t="str">
        <f>IF(C207="","",Capacity!AQ78/IF(B73="Minutes",1,60))</f>
        <v/>
      </c>
      <c r="E207" s="29" t="str">
        <f t="shared" si="5"/>
        <v/>
      </c>
      <c r="F207" s="113" t="str" cm="1">
        <f t="array" ref="F207">IFERROR(INDEX('Capacity Backing (Hide)2'!$B$144:$M$144,1,ROW(A69))/IF($B$5="Minutes",1,60),"")</f>
        <v/>
      </c>
      <c r="H207" s="148"/>
      <c r="I207" s="148"/>
      <c r="J207" s="148"/>
      <c r="K207" s="148"/>
      <c r="L207" s="148"/>
      <c r="M207" s="148"/>
      <c r="N207" s="148"/>
      <c r="O207" s="148"/>
      <c r="P207" s="148"/>
      <c r="Q207" s="148"/>
      <c r="R207" s="148"/>
      <c r="S207" s="148"/>
      <c r="T207" s="148"/>
      <c r="U207" s="148"/>
      <c r="V207" s="148"/>
      <c r="W207" s="148"/>
      <c r="X207" s="148"/>
      <c r="Y207" s="148"/>
      <c r="Z207" s="148"/>
      <c r="AA207" s="148"/>
      <c r="AB207" s="148"/>
      <c r="AC207" s="148"/>
      <c r="AD207" s="148"/>
      <c r="AE207" s="148"/>
      <c r="AF207" s="148"/>
      <c r="AG207" s="148"/>
      <c r="AH207" s="148"/>
      <c r="AI207" s="148"/>
      <c r="AJ207" s="148"/>
      <c r="AK207" s="148"/>
      <c r="AL207" s="148"/>
      <c r="AM207" s="148"/>
      <c r="AN207" s="148"/>
      <c r="AO207" s="148"/>
      <c r="AP207" s="148"/>
      <c r="AQ207" s="148"/>
      <c r="AR207" s="148"/>
      <c r="AS207" s="148"/>
      <c r="AT207" s="148"/>
      <c r="AU207" s="148"/>
      <c r="AV207" s="148"/>
      <c r="AW207" s="148"/>
      <c r="AX207" s="148"/>
      <c r="AY207" s="148"/>
      <c r="AZ207" s="148"/>
      <c r="BA207" s="148"/>
      <c r="BB207" s="148"/>
      <c r="BC207" s="148"/>
      <c r="BD207" s="148"/>
      <c r="BE207" s="148"/>
      <c r="BF207" s="148"/>
      <c r="BG207" s="148"/>
    </row>
    <row r="208" spans="2:59" hidden="1" x14ac:dyDescent="0.35">
      <c r="B208" t="str">
        <f>IF(Capacity!Y79="","",Capacity!Y79)</f>
        <v/>
      </c>
      <c r="C208" s="29" t="str">
        <f>IF(Capacity!AP79="","",Capacity!AP79)</f>
        <v/>
      </c>
      <c r="D208" s="113" t="str">
        <f>IF(C208="","",Capacity!AQ79/IF(B74="Minutes",1,60))</f>
        <v/>
      </c>
      <c r="E208" s="29" t="str">
        <f t="shared" si="5"/>
        <v/>
      </c>
      <c r="F208" s="113" t="str" cm="1">
        <f t="array" ref="F208">IFERROR(INDEX('Capacity Backing (Hide)2'!$B$144:$M$144,1,ROW(A70))/IF($B$5="Minutes",1,60),"")</f>
        <v/>
      </c>
      <c r="H208" s="148"/>
      <c r="I208" s="148"/>
      <c r="J208" s="148"/>
      <c r="K208" s="148"/>
      <c r="L208" s="148"/>
      <c r="M208" s="148"/>
      <c r="N208" s="148"/>
      <c r="O208" s="148"/>
      <c r="P208" s="148"/>
      <c r="Q208" s="148"/>
      <c r="R208" s="148"/>
      <c r="S208" s="148"/>
      <c r="T208" s="148"/>
      <c r="U208" s="148"/>
      <c r="V208" s="148"/>
      <c r="W208" s="148"/>
      <c r="X208" s="148"/>
      <c r="Y208" s="148"/>
      <c r="Z208" s="148"/>
      <c r="AA208" s="148"/>
      <c r="AB208" s="148"/>
      <c r="AC208" s="148"/>
      <c r="AD208" s="148"/>
      <c r="AE208" s="148"/>
      <c r="AF208" s="148"/>
      <c r="AG208" s="148"/>
      <c r="AH208" s="148"/>
      <c r="AI208" s="148"/>
      <c r="AJ208" s="148"/>
      <c r="AK208" s="148"/>
      <c r="AL208" s="148"/>
      <c r="AM208" s="148"/>
      <c r="AN208" s="148"/>
      <c r="AO208" s="148"/>
      <c r="AP208" s="148"/>
      <c r="AQ208" s="148"/>
      <c r="AR208" s="148"/>
      <c r="AS208" s="148"/>
      <c r="AT208" s="148"/>
      <c r="AU208" s="148"/>
      <c r="AV208" s="148"/>
      <c r="AW208" s="148"/>
      <c r="AX208" s="148"/>
      <c r="AY208" s="148"/>
      <c r="AZ208" s="148"/>
      <c r="BA208" s="148"/>
      <c r="BB208" s="148"/>
      <c r="BC208" s="148"/>
      <c r="BD208" s="148"/>
      <c r="BE208" s="148"/>
      <c r="BF208" s="148"/>
      <c r="BG208" s="148"/>
    </row>
    <row r="209" spans="2:59" hidden="1" x14ac:dyDescent="0.35">
      <c r="B209" t="str">
        <f>IF(Capacity!Y80="","",Capacity!Y80)</f>
        <v/>
      </c>
      <c r="C209" s="29" t="str">
        <f>IF(Capacity!AP80="","",Capacity!AP80)</f>
        <v/>
      </c>
      <c r="D209" s="113" t="str">
        <f>IF(C209="","",Capacity!AQ80/IF(B75="Minutes",1,60))</f>
        <v/>
      </c>
      <c r="E209" s="29" t="str">
        <f t="shared" si="5"/>
        <v/>
      </c>
      <c r="F209" s="113" t="str" cm="1">
        <f t="array" ref="F209">IFERROR(INDEX('Capacity Backing (Hide)2'!$B$144:$M$144,1,ROW(A71))/IF($B$5="Minutes",1,60),"")</f>
        <v/>
      </c>
      <c r="H209" s="148"/>
      <c r="I209" s="148"/>
      <c r="J209" s="148"/>
      <c r="K209" s="148"/>
      <c r="L209" s="148"/>
      <c r="M209" s="148"/>
      <c r="N209" s="148"/>
      <c r="O209" s="148"/>
      <c r="P209" s="148"/>
      <c r="Q209" s="148"/>
      <c r="R209" s="148"/>
      <c r="S209" s="148"/>
      <c r="T209" s="148"/>
      <c r="U209" s="148"/>
      <c r="V209" s="148"/>
      <c r="W209" s="148"/>
      <c r="X209" s="148"/>
      <c r="Y209" s="148"/>
      <c r="Z209" s="148"/>
      <c r="AA209" s="148"/>
      <c r="AB209" s="148"/>
      <c r="AC209" s="148"/>
      <c r="AD209" s="148"/>
      <c r="AE209" s="148"/>
      <c r="AF209" s="148"/>
      <c r="AG209" s="148"/>
      <c r="AH209" s="148"/>
      <c r="AI209" s="148"/>
      <c r="AJ209" s="148"/>
      <c r="AK209" s="148"/>
      <c r="AL209" s="148"/>
      <c r="AM209" s="148"/>
      <c r="AN209" s="148"/>
      <c r="AO209" s="148"/>
      <c r="AP209" s="148"/>
      <c r="AQ209" s="148"/>
      <c r="AR209" s="148"/>
      <c r="AS209" s="148"/>
      <c r="AT209" s="148"/>
      <c r="AU209" s="148"/>
      <c r="AV209" s="148"/>
      <c r="AW209" s="148"/>
      <c r="AX209" s="148"/>
      <c r="AY209" s="148"/>
      <c r="AZ209" s="148"/>
      <c r="BA209" s="148"/>
      <c r="BB209" s="148"/>
      <c r="BC209" s="148"/>
      <c r="BD209" s="148"/>
      <c r="BE209" s="148"/>
      <c r="BF209" s="148"/>
      <c r="BG209" s="148"/>
    </row>
    <row r="210" spans="2:59" hidden="1" x14ac:dyDescent="0.35">
      <c r="B210" t="str">
        <f>IF(Capacity!Y81="","",Capacity!Y81)</f>
        <v/>
      </c>
      <c r="C210" s="29" t="str">
        <f>IF(Capacity!AP81="","",Capacity!AP81)</f>
        <v/>
      </c>
      <c r="D210" s="113" t="str">
        <f>IF(C210="","",Capacity!AQ81/IF(B76="Minutes",1,60))</f>
        <v/>
      </c>
      <c r="E210" s="29" t="str">
        <f t="shared" si="5"/>
        <v/>
      </c>
      <c r="F210" s="113" t="str" cm="1">
        <f t="array" ref="F210">IFERROR(INDEX('Capacity Backing (Hide)2'!$B$144:$M$144,1,ROW(A72))/IF($B$5="Minutes",1,60),"")</f>
        <v/>
      </c>
      <c r="H210" s="148"/>
      <c r="I210" s="148"/>
      <c r="J210" s="148"/>
      <c r="K210" s="148"/>
      <c r="L210" s="148"/>
      <c r="M210" s="148"/>
      <c r="N210" s="148"/>
      <c r="O210" s="148"/>
      <c r="P210" s="148"/>
      <c r="Q210" s="148"/>
      <c r="R210" s="148"/>
      <c r="S210" s="148"/>
      <c r="T210" s="148"/>
      <c r="U210" s="148"/>
      <c r="V210" s="148"/>
      <c r="W210" s="148"/>
      <c r="X210" s="148"/>
      <c r="Y210" s="148"/>
      <c r="Z210" s="148"/>
      <c r="AA210" s="148"/>
      <c r="AB210" s="148"/>
      <c r="AC210" s="148"/>
      <c r="AD210" s="148"/>
      <c r="AE210" s="148"/>
      <c r="AF210" s="148"/>
      <c r="AG210" s="148"/>
      <c r="AH210" s="148"/>
      <c r="AI210" s="148"/>
      <c r="AJ210" s="148"/>
      <c r="AK210" s="148"/>
      <c r="AL210" s="148"/>
      <c r="AM210" s="148"/>
      <c r="AN210" s="148"/>
      <c r="AO210" s="148"/>
      <c r="AP210" s="148"/>
      <c r="AQ210" s="148"/>
      <c r="AR210" s="148"/>
      <c r="AS210" s="148"/>
      <c r="AT210" s="148"/>
      <c r="AU210" s="148"/>
      <c r="AV210" s="148"/>
      <c r="AW210" s="148"/>
      <c r="AX210" s="148"/>
      <c r="AY210" s="148"/>
      <c r="AZ210" s="148"/>
      <c r="BA210" s="148"/>
      <c r="BB210" s="148"/>
      <c r="BC210" s="148"/>
      <c r="BD210" s="148"/>
      <c r="BE210" s="148"/>
      <c r="BF210" s="148"/>
      <c r="BG210" s="148"/>
    </row>
    <row r="211" spans="2:59" hidden="1" x14ac:dyDescent="0.35">
      <c r="B211" t="str">
        <f>IF(Capacity!Y82="","",Capacity!Y82)</f>
        <v/>
      </c>
      <c r="C211" s="29" t="str">
        <f>IF(Capacity!AP82="","",Capacity!AP82)</f>
        <v/>
      </c>
      <c r="D211" s="113" t="str">
        <f>IF(C211="","",Capacity!AQ82/IF(B77="Minutes",1,60))</f>
        <v/>
      </c>
      <c r="E211" s="29" t="str">
        <f t="shared" si="5"/>
        <v/>
      </c>
      <c r="F211" s="113" t="str" cm="1">
        <f t="array" ref="F211">IFERROR(INDEX('Capacity Backing (Hide)2'!$B$144:$M$144,1,ROW(A73))/IF($B$5="Minutes",1,60),"")</f>
        <v/>
      </c>
      <c r="H211" s="148"/>
      <c r="I211" s="148"/>
      <c r="J211" s="148"/>
      <c r="K211" s="148"/>
      <c r="L211" s="148"/>
      <c r="M211" s="148"/>
      <c r="N211" s="148"/>
      <c r="O211" s="148"/>
      <c r="P211" s="148"/>
      <c r="Q211" s="148"/>
      <c r="R211" s="148"/>
      <c r="S211" s="148"/>
      <c r="T211" s="148"/>
      <c r="U211" s="148"/>
      <c r="V211" s="148"/>
      <c r="W211" s="148"/>
      <c r="X211" s="148"/>
      <c r="Y211" s="148"/>
      <c r="Z211" s="148"/>
      <c r="AA211" s="148"/>
      <c r="AB211" s="148"/>
      <c r="AC211" s="148"/>
      <c r="AD211" s="148"/>
      <c r="AE211" s="148"/>
      <c r="AF211" s="148"/>
      <c r="AG211" s="148"/>
      <c r="AH211" s="148"/>
      <c r="AI211" s="148"/>
      <c r="AJ211" s="148"/>
      <c r="AK211" s="148"/>
      <c r="AL211" s="148"/>
      <c r="AM211" s="148"/>
      <c r="AN211" s="148"/>
      <c r="AO211" s="148"/>
      <c r="AP211" s="148"/>
      <c r="AQ211" s="148"/>
      <c r="AR211" s="148"/>
      <c r="AS211" s="148"/>
      <c r="AT211" s="148"/>
      <c r="AU211" s="148"/>
      <c r="AV211" s="148"/>
      <c r="AW211" s="148"/>
      <c r="AX211" s="148"/>
      <c r="AY211" s="148"/>
      <c r="AZ211" s="148"/>
      <c r="BA211" s="148"/>
      <c r="BB211" s="148"/>
      <c r="BC211" s="148"/>
      <c r="BD211" s="148"/>
      <c r="BE211" s="148"/>
      <c r="BF211" s="148"/>
      <c r="BG211" s="148"/>
    </row>
    <row r="212" spans="2:59" hidden="1" x14ac:dyDescent="0.35">
      <c r="B212" t="str">
        <f>IF(Capacity!Y83="","",Capacity!Y83)</f>
        <v/>
      </c>
      <c r="C212" s="29" t="str">
        <f>IF(Capacity!AP83="","",Capacity!AP83)</f>
        <v/>
      </c>
      <c r="D212" s="113" t="str">
        <f>IF(C212="","",Capacity!AQ83/IF(B78="Minutes",1,60))</f>
        <v/>
      </c>
      <c r="E212" s="29" t="str">
        <f t="shared" si="5"/>
        <v/>
      </c>
      <c r="F212" s="113" t="str" cm="1">
        <f t="array" ref="F212">IFERROR(INDEX('Capacity Backing (Hide)2'!$B$144:$M$144,1,ROW(A74))/IF($B$5="Minutes",1,60),"")</f>
        <v/>
      </c>
      <c r="H212" s="148"/>
      <c r="I212" s="148"/>
      <c r="J212" s="148"/>
      <c r="K212" s="148"/>
      <c r="L212" s="148"/>
      <c r="M212" s="148"/>
      <c r="N212" s="148"/>
      <c r="O212" s="148"/>
      <c r="P212" s="148"/>
      <c r="Q212" s="148"/>
      <c r="R212" s="148"/>
      <c r="S212" s="148"/>
      <c r="T212" s="148"/>
      <c r="U212" s="148"/>
      <c r="V212" s="148"/>
      <c r="W212" s="148"/>
      <c r="X212" s="148"/>
      <c r="Y212" s="148"/>
      <c r="Z212" s="148"/>
      <c r="AA212" s="148"/>
      <c r="AB212" s="148"/>
      <c r="AC212" s="148"/>
      <c r="AD212" s="148"/>
      <c r="AE212" s="148"/>
      <c r="AF212" s="148"/>
      <c r="AG212" s="148"/>
      <c r="AH212" s="148"/>
      <c r="AI212" s="148"/>
      <c r="AJ212" s="148"/>
      <c r="AK212" s="148"/>
      <c r="AL212" s="148"/>
      <c r="AM212" s="148"/>
      <c r="AN212" s="148"/>
      <c r="AO212" s="148"/>
      <c r="AP212" s="148"/>
      <c r="AQ212" s="148"/>
      <c r="AR212" s="148"/>
      <c r="AS212" s="148"/>
      <c r="AT212" s="148"/>
      <c r="AU212" s="148"/>
      <c r="AV212" s="148"/>
      <c r="AW212" s="148"/>
      <c r="AX212" s="148"/>
      <c r="AY212" s="148"/>
      <c r="AZ212" s="148"/>
      <c r="BA212" s="148"/>
      <c r="BB212" s="148"/>
      <c r="BC212" s="148"/>
      <c r="BD212" s="148"/>
      <c r="BE212" s="148"/>
      <c r="BF212" s="148"/>
      <c r="BG212" s="148"/>
    </row>
    <row r="213" spans="2:59" hidden="1" x14ac:dyDescent="0.35">
      <c r="B213" t="str">
        <f>IF(Capacity!Y84="","",Capacity!Y84)</f>
        <v/>
      </c>
      <c r="C213" s="29" t="str">
        <f>IF(Capacity!AP84="","",Capacity!AP84)</f>
        <v/>
      </c>
      <c r="D213" s="113" t="str">
        <f>IF(C213="","",Capacity!AQ84/IF(B79="Minutes",1,60))</f>
        <v/>
      </c>
      <c r="E213" s="29" t="str">
        <f t="shared" si="5"/>
        <v/>
      </c>
      <c r="F213" s="113" t="str" cm="1">
        <f t="array" ref="F213">IFERROR(INDEX('Capacity Backing (Hide)2'!$B$144:$M$144,1,ROW(A75))/IF($B$5="Minutes",1,60),"")</f>
        <v/>
      </c>
      <c r="H213" s="148"/>
      <c r="I213" s="148"/>
      <c r="J213" s="148"/>
      <c r="K213" s="148"/>
      <c r="L213" s="148"/>
      <c r="M213" s="148"/>
      <c r="N213" s="148"/>
      <c r="O213" s="148"/>
      <c r="P213" s="148"/>
      <c r="Q213" s="148"/>
      <c r="R213" s="148"/>
      <c r="S213" s="148"/>
      <c r="T213" s="148"/>
      <c r="U213" s="148"/>
      <c r="V213" s="148"/>
      <c r="W213" s="148"/>
      <c r="X213" s="148"/>
      <c r="Y213" s="148"/>
      <c r="Z213" s="148"/>
      <c r="AA213" s="148"/>
      <c r="AB213" s="148"/>
      <c r="AC213" s="148"/>
      <c r="AD213" s="148"/>
      <c r="AE213" s="148"/>
      <c r="AF213" s="148"/>
      <c r="AG213" s="148"/>
      <c r="AH213" s="148"/>
      <c r="AI213" s="148"/>
      <c r="AJ213" s="148"/>
      <c r="AK213" s="148"/>
      <c r="AL213" s="148"/>
      <c r="AM213" s="148"/>
      <c r="AN213" s="148"/>
      <c r="AO213" s="148"/>
      <c r="AP213" s="148"/>
      <c r="AQ213" s="148"/>
      <c r="AR213" s="148"/>
      <c r="AS213" s="148"/>
      <c r="AT213" s="148"/>
      <c r="AU213" s="148"/>
      <c r="AV213" s="148"/>
      <c r="AW213" s="148"/>
      <c r="AX213" s="148"/>
      <c r="AY213" s="148"/>
      <c r="AZ213" s="148"/>
      <c r="BA213" s="148"/>
      <c r="BB213" s="148"/>
      <c r="BC213" s="148"/>
      <c r="BD213" s="148"/>
      <c r="BE213" s="148"/>
      <c r="BF213" s="148"/>
      <c r="BG213" s="148"/>
    </row>
    <row r="214" spans="2:59" hidden="1" x14ac:dyDescent="0.35">
      <c r="B214" t="str">
        <f>IF(Capacity!Y85="","",Capacity!Y85)</f>
        <v/>
      </c>
      <c r="C214" s="29" t="str">
        <f>IF(Capacity!AP85="","",Capacity!AP85)</f>
        <v/>
      </c>
      <c r="D214" s="113" t="str">
        <f>IF(C214="","",Capacity!AQ85/IF(B80="Minutes",1,60))</f>
        <v/>
      </c>
      <c r="E214" s="29" t="str">
        <f t="shared" si="5"/>
        <v/>
      </c>
      <c r="F214" s="113" t="str" cm="1">
        <f t="array" ref="F214">IFERROR(INDEX('Capacity Backing (Hide)2'!$B$144:$M$144,1,ROW(A76))/IF($B$5="Minutes",1,60),"")</f>
        <v/>
      </c>
      <c r="H214" s="148"/>
      <c r="I214" s="148"/>
      <c r="J214" s="148"/>
      <c r="K214" s="148"/>
      <c r="L214" s="148"/>
      <c r="M214" s="148"/>
      <c r="N214" s="148"/>
      <c r="O214" s="148"/>
      <c r="P214" s="148"/>
      <c r="Q214" s="148"/>
      <c r="R214" s="148"/>
      <c r="S214" s="148"/>
      <c r="T214" s="148"/>
      <c r="U214" s="148"/>
      <c r="V214" s="148"/>
      <c r="W214" s="148"/>
      <c r="X214" s="148"/>
      <c r="Y214" s="148"/>
      <c r="Z214" s="148"/>
      <c r="AA214" s="148"/>
      <c r="AB214" s="148"/>
      <c r="AC214" s="148"/>
      <c r="AD214" s="148"/>
      <c r="AE214" s="148"/>
      <c r="AF214" s="148"/>
      <c r="AG214" s="148"/>
      <c r="AH214" s="148"/>
      <c r="AI214" s="148"/>
      <c r="AJ214" s="148"/>
      <c r="AK214" s="148"/>
      <c r="AL214" s="148"/>
      <c r="AM214" s="148"/>
      <c r="AN214" s="148"/>
      <c r="AO214" s="148"/>
      <c r="AP214" s="148"/>
      <c r="AQ214" s="148"/>
      <c r="AR214" s="148"/>
      <c r="AS214" s="148"/>
      <c r="AT214" s="148"/>
      <c r="AU214" s="148"/>
      <c r="AV214" s="148"/>
      <c r="AW214" s="148"/>
      <c r="AX214" s="148"/>
      <c r="AY214" s="148"/>
      <c r="AZ214" s="148"/>
      <c r="BA214" s="148"/>
      <c r="BB214" s="148"/>
      <c r="BC214" s="148"/>
      <c r="BD214" s="148"/>
      <c r="BE214" s="148"/>
      <c r="BF214" s="148"/>
      <c r="BG214" s="148"/>
    </row>
    <row r="215" spans="2:59" hidden="1" x14ac:dyDescent="0.35">
      <c r="B215" t="str">
        <f>IF(Capacity!Y86="","",Capacity!Y86)</f>
        <v/>
      </c>
      <c r="C215" s="29" t="str">
        <f>IF(Capacity!AP86="","",Capacity!AP86)</f>
        <v/>
      </c>
      <c r="D215" s="113" t="str">
        <f>IF(C215="","",Capacity!AQ86/IF(B81="Minutes",1,60))</f>
        <v/>
      </c>
      <c r="E215" s="29" t="str">
        <f t="shared" si="5"/>
        <v/>
      </c>
      <c r="F215" s="113" t="str" cm="1">
        <f t="array" ref="F215">IFERROR(INDEX('Capacity Backing (Hide)2'!$B$144:$M$144,1,ROW(A77))/IF($B$5="Minutes",1,60),"")</f>
        <v/>
      </c>
      <c r="H215" s="148"/>
      <c r="I215" s="148"/>
      <c r="J215" s="148"/>
      <c r="K215" s="148"/>
      <c r="L215" s="148"/>
      <c r="M215" s="148"/>
      <c r="N215" s="148"/>
      <c r="O215" s="148"/>
      <c r="P215" s="148"/>
      <c r="Q215" s="148"/>
      <c r="R215" s="148"/>
      <c r="S215" s="148"/>
      <c r="T215" s="148"/>
      <c r="U215" s="148"/>
      <c r="V215" s="148"/>
      <c r="W215" s="148"/>
      <c r="X215" s="148"/>
      <c r="Y215" s="148"/>
      <c r="Z215" s="148"/>
      <c r="AA215" s="148"/>
      <c r="AB215" s="148"/>
      <c r="AC215" s="148"/>
      <c r="AD215" s="148"/>
      <c r="AE215" s="148"/>
      <c r="AF215" s="148"/>
      <c r="AG215" s="148"/>
      <c r="AH215" s="148"/>
      <c r="AI215" s="148"/>
      <c r="AJ215" s="148"/>
      <c r="AK215" s="148"/>
      <c r="AL215" s="148"/>
      <c r="AM215" s="148"/>
      <c r="AN215" s="148"/>
      <c r="AO215" s="148"/>
      <c r="AP215" s="148"/>
      <c r="AQ215" s="148"/>
      <c r="AR215" s="148"/>
      <c r="AS215" s="148"/>
      <c r="AT215" s="148"/>
      <c r="AU215" s="148"/>
      <c r="AV215" s="148"/>
      <c r="AW215" s="148"/>
      <c r="AX215" s="148"/>
      <c r="AY215" s="148"/>
      <c r="AZ215" s="148"/>
      <c r="BA215" s="148"/>
      <c r="BB215" s="148"/>
      <c r="BC215" s="148"/>
      <c r="BD215" s="148"/>
      <c r="BE215" s="148"/>
      <c r="BF215" s="148"/>
      <c r="BG215" s="148"/>
    </row>
    <row r="216" spans="2:59" hidden="1" x14ac:dyDescent="0.35">
      <c r="B216" t="str">
        <f>IF(Capacity!Y87="","",Capacity!Y87)</f>
        <v/>
      </c>
      <c r="C216" s="29" t="str">
        <f>IF(Capacity!AP87="","",Capacity!AP87)</f>
        <v/>
      </c>
      <c r="D216" s="113" t="str">
        <f>IF(C216="","",Capacity!AQ87/IF(B82="Minutes",1,60))</f>
        <v/>
      </c>
      <c r="E216" s="29" t="str">
        <f t="shared" si="5"/>
        <v/>
      </c>
      <c r="F216" s="113" t="str" cm="1">
        <f t="array" ref="F216">IFERROR(INDEX('Capacity Backing (Hide)2'!$B$144:$M$144,1,ROW(A78))/IF($B$5="Minutes",1,60),"")</f>
        <v/>
      </c>
      <c r="H216" s="148"/>
      <c r="I216" s="148"/>
      <c r="J216" s="148"/>
      <c r="K216" s="148"/>
      <c r="L216" s="148"/>
      <c r="M216" s="148"/>
      <c r="N216" s="148"/>
      <c r="O216" s="148"/>
      <c r="P216" s="148"/>
      <c r="Q216" s="148"/>
      <c r="R216" s="148"/>
      <c r="S216" s="148"/>
      <c r="T216" s="148"/>
      <c r="U216" s="148"/>
      <c r="V216" s="148"/>
      <c r="W216" s="148"/>
      <c r="X216" s="148"/>
      <c r="Y216" s="148"/>
      <c r="Z216" s="148"/>
      <c r="AA216" s="148"/>
      <c r="AB216" s="148"/>
      <c r="AC216" s="148"/>
      <c r="AD216" s="148"/>
      <c r="AE216" s="148"/>
      <c r="AF216" s="148"/>
      <c r="AG216" s="148"/>
      <c r="AH216" s="148"/>
      <c r="AI216" s="148"/>
      <c r="AJ216" s="148"/>
      <c r="AK216" s="148"/>
      <c r="AL216" s="148"/>
      <c r="AM216" s="148"/>
      <c r="AN216" s="148"/>
      <c r="AO216" s="148"/>
      <c r="AP216" s="148"/>
      <c r="AQ216" s="148"/>
      <c r="AR216" s="148"/>
      <c r="AS216" s="148"/>
      <c r="AT216" s="148"/>
      <c r="AU216" s="148"/>
      <c r="AV216" s="148"/>
      <c r="AW216" s="148"/>
      <c r="AX216" s="148"/>
      <c r="AY216" s="148"/>
      <c r="AZ216" s="148"/>
      <c r="BA216" s="148"/>
      <c r="BB216" s="148"/>
      <c r="BC216" s="148"/>
      <c r="BD216" s="148"/>
      <c r="BE216" s="148"/>
      <c r="BF216" s="148"/>
      <c r="BG216" s="148"/>
    </row>
    <row r="217" spans="2:59" hidden="1" x14ac:dyDescent="0.35">
      <c r="B217" t="str">
        <f>IF(Capacity!Y88="","",Capacity!Y88)</f>
        <v/>
      </c>
      <c r="C217" s="29" t="str">
        <f>IF(Capacity!AP88="","",Capacity!AP88)</f>
        <v/>
      </c>
      <c r="D217" s="113" t="str">
        <f>IF(C217="","",Capacity!AQ88/IF(B83="Minutes",1,60))</f>
        <v/>
      </c>
      <c r="E217" s="29" t="str">
        <f t="shared" si="5"/>
        <v/>
      </c>
      <c r="F217" s="113" t="str" cm="1">
        <f t="array" ref="F217">IFERROR(INDEX('Capacity Backing (Hide)2'!$B$144:$M$144,1,ROW(A79))/IF($B$5="Minutes",1,60),"")</f>
        <v/>
      </c>
      <c r="H217" s="148"/>
      <c r="I217" s="148"/>
      <c r="J217" s="148"/>
      <c r="K217" s="148"/>
      <c r="L217" s="148"/>
      <c r="M217" s="148"/>
      <c r="N217" s="148"/>
      <c r="O217" s="148"/>
      <c r="P217" s="148"/>
      <c r="Q217" s="148"/>
      <c r="R217" s="148"/>
      <c r="S217" s="148"/>
      <c r="T217" s="148"/>
      <c r="U217" s="148"/>
      <c r="V217" s="148"/>
      <c r="W217" s="148"/>
      <c r="X217" s="148"/>
      <c r="Y217" s="148"/>
      <c r="Z217" s="148"/>
      <c r="AA217" s="148"/>
      <c r="AB217" s="148"/>
      <c r="AC217" s="148"/>
      <c r="AD217" s="148"/>
      <c r="AE217" s="148"/>
      <c r="AF217" s="148"/>
      <c r="AG217" s="148"/>
      <c r="AH217" s="148"/>
      <c r="AI217" s="148"/>
      <c r="AJ217" s="148"/>
      <c r="AK217" s="148"/>
      <c r="AL217" s="148"/>
      <c r="AM217" s="148"/>
      <c r="AN217" s="148"/>
      <c r="AO217" s="148"/>
      <c r="AP217" s="148"/>
      <c r="AQ217" s="148"/>
      <c r="AR217" s="148"/>
      <c r="AS217" s="148"/>
      <c r="AT217" s="148"/>
      <c r="AU217" s="148"/>
      <c r="AV217" s="148"/>
      <c r="AW217" s="148"/>
      <c r="AX217" s="148"/>
      <c r="AY217" s="148"/>
      <c r="AZ217" s="148"/>
      <c r="BA217" s="148"/>
      <c r="BB217" s="148"/>
      <c r="BC217" s="148"/>
      <c r="BD217" s="148"/>
      <c r="BE217" s="148"/>
      <c r="BF217" s="148"/>
      <c r="BG217" s="148"/>
    </row>
    <row r="218" spans="2:59" hidden="1" x14ac:dyDescent="0.35">
      <c r="B218" t="str">
        <f>IF(Capacity!Y89="","",Capacity!Y89)</f>
        <v/>
      </c>
      <c r="C218" s="29" t="str">
        <f>IF(Capacity!AP89="","",Capacity!AP89)</f>
        <v/>
      </c>
      <c r="D218" s="113" t="str">
        <f>IF(C218="","",Capacity!AQ89/IF(B84="Minutes",1,60))</f>
        <v/>
      </c>
      <c r="E218" s="29" t="str">
        <f t="shared" si="5"/>
        <v/>
      </c>
      <c r="F218" s="113" t="str" cm="1">
        <f t="array" ref="F218">IFERROR(INDEX('Capacity Backing (Hide)2'!$B$144:$M$144,1,ROW(A80))/IF($B$5="Minutes",1,60),"")</f>
        <v/>
      </c>
      <c r="H218" s="148"/>
      <c r="I218" s="148"/>
      <c r="J218" s="148"/>
      <c r="K218" s="148"/>
      <c r="L218" s="148"/>
      <c r="M218" s="148"/>
      <c r="N218" s="148"/>
      <c r="O218" s="148"/>
      <c r="P218" s="148"/>
      <c r="Q218" s="148"/>
      <c r="R218" s="148"/>
      <c r="S218" s="148"/>
      <c r="T218" s="148"/>
      <c r="U218" s="148"/>
      <c r="V218" s="148"/>
      <c r="W218" s="148"/>
      <c r="X218" s="148"/>
      <c r="Y218" s="148"/>
      <c r="Z218" s="148"/>
      <c r="AA218" s="148"/>
      <c r="AB218" s="148"/>
      <c r="AC218" s="148"/>
      <c r="AD218" s="148"/>
      <c r="AE218" s="148"/>
      <c r="AF218" s="148"/>
      <c r="AG218" s="148"/>
      <c r="AH218" s="148"/>
      <c r="AI218" s="148"/>
      <c r="AJ218" s="148"/>
      <c r="AK218" s="148"/>
      <c r="AL218" s="148"/>
      <c r="AM218" s="148"/>
      <c r="AN218" s="148"/>
      <c r="AO218" s="148"/>
      <c r="AP218" s="148"/>
      <c r="AQ218" s="148"/>
      <c r="AR218" s="148"/>
      <c r="AS218" s="148"/>
      <c r="AT218" s="148"/>
      <c r="AU218" s="148"/>
      <c r="AV218" s="148"/>
      <c r="AW218" s="148"/>
      <c r="AX218" s="148"/>
      <c r="AY218" s="148"/>
      <c r="AZ218" s="148"/>
      <c r="BA218" s="148"/>
      <c r="BB218" s="148"/>
      <c r="BC218" s="148"/>
      <c r="BD218" s="148"/>
      <c r="BE218" s="148"/>
      <c r="BF218" s="148"/>
      <c r="BG218" s="148"/>
    </row>
    <row r="219" spans="2:59" hidden="1" x14ac:dyDescent="0.35">
      <c r="B219" t="str">
        <f>IF(Capacity!Y90="","",Capacity!Y90)</f>
        <v/>
      </c>
      <c r="C219" s="29" t="str">
        <f>IF(Capacity!AP90="","",Capacity!AP90)</f>
        <v/>
      </c>
      <c r="D219" s="113" t="str">
        <f>IF(C219="","",Capacity!AQ90/IF(B85="Minutes",1,60))</f>
        <v/>
      </c>
      <c r="E219" s="29" t="str">
        <f t="shared" si="5"/>
        <v/>
      </c>
      <c r="F219" s="113" t="str" cm="1">
        <f t="array" ref="F219">IFERROR(INDEX('Capacity Backing (Hide)2'!$B$144:$M$144,1,ROW(A81))/IF($B$5="Minutes",1,60),"")</f>
        <v/>
      </c>
      <c r="H219" s="148"/>
      <c r="I219" s="148"/>
      <c r="J219" s="148"/>
      <c r="K219" s="148"/>
      <c r="L219" s="148"/>
      <c r="M219" s="148"/>
      <c r="N219" s="148"/>
      <c r="O219" s="148"/>
      <c r="P219" s="148"/>
      <c r="Q219" s="148"/>
      <c r="R219" s="148"/>
      <c r="S219" s="148"/>
      <c r="T219" s="148"/>
      <c r="U219" s="148"/>
      <c r="V219" s="148"/>
      <c r="W219" s="148"/>
      <c r="X219" s="148"/>
      <c r="Y219" s="148"/>
      <c r="Z219" s="148"/>
      <c r="AA219" s="148"/>
      <c r="AB219" s="148"/>
      <c r="AC219" s="148"/>
      <c r="AD219" s="148"/>
      <c r="AE219" s="148"/>
      <c r="AF219" s="148"/>
      <c r="AG219" s="148"/>
      <c r="AH219" s="148"/>
      <c r="AI219" s="148"/>
      <c r="AJ219" s="148"/>
      <c r="AK219" s="148"/>
      <c r="AL219" s="148"/>
      <c r="AM219" s="148"/>
      <c r="AN219" s="148"/>
      <c r="AO219" s="148"/>
      <c r="AP219" s="148"/>
      <c r="AQ219" s="148"/>
      <c r="AR219" s="148"/>
      <c r="AS219" s="148"/>
      <c r="AT219" s="148"/>
      <c r="AU219" s="148"/>
      <c r="AV219" s="148"/>
      <c r="AW219" s="148"/>
      <c r="AX219" s="148"/>
      <c r="AY219" s="148"/>
      <c r="AZ219" s="148"/>
      <c r="BA219" s="148"/>
      <c r="BB219" s="148"/>
      <c r="BC219" s="148"/>
      <c r="BD219" s="148"/>
      <c r="BE219" s="148"/>
      <c r="BF219" s="148"/>
      <c r="BG219" s="148"/>
    </row>
    <row r="220" spans="2:59" hidden="1" x14ac:dyDescent="0.35">
      <c r="B220" t="str">
        <f>IF(Capacity!Y91="","",Capacity!Y91)</f>
        <v/>
      </c>
      <c r="C220" s="29" t="str">
        <f>IF(Capacity!AP91="","",Capacity!AP91)</f>
        <v/>
      </c>
      <c r="D220" s="113" t="str">
        <f>IF(C220="","",Capacity!AQ91/IF(B86="Minutes",1,60))</f>
        <v/>
      </c>
      <c r="E220" s="29" t="str">
        <f t="shared" si="5"/>
        <v/>
      </c>
      <c r="F220" s="113" t="str" cm="1">
        <f t="array" ref="F220">IFERROR(INDEX('Capacity Backing (Hide)2'!$B$144:$M$144,1,ROW(A82))/IF($B$5="Minutes",1,60),"")</f>
        <v/>
      </c>
      <c r="H220" s="148"/>
      <c r="I220" s="148"/>
      <c r="J220" s="148"/>
      <c r="K220" s="148"/>
      <c r="L220" s="148"/>
      <c r="M220" s="148"/>
      <c r="N220" s="148"/>
      <c r="O220" s="148"/>
      <c r="P220" s="148"/>
      <c r="Q220" s="148"/>
      <c r="R220" s="148"/>
      <c r="S220" s="148"/>
      <c r="T220" s="148"/>
      <c r="U220" s="148"/>
      <c r="V220" s="148"/>
      <c r="W220" s="148"/>
      <c r="X220" s="148"/>
      <c r="Y220" s="148"/>
      <c r="Z220" s="148"/>
      <c r="AA220" s="148"/>
      <c r="AB220" s="148"/>
      <c r="AC220" s="148"/>
      <c r="AD220" s="148"/>
      <c r="AE220" s="148"/>
      <c r="AF220" s="148"/>
      <c r="AG220" s="148"/>
      <c r="AH220" s="148"/>
      <c r="AI220" s="148"/>
      <c r="AJ220" s="148"/>
      <c r="AK220" s="148"/>
      <c r="AL220" s="148"/>
      <c r="AM220" s="148"/>
      <c r="AN220" s="148"/>
      <c r="AO220" s="148"/>
      <c r="AP220" s="148"/>
      <c r="AQ220" s="148"/>
      <c r="AR220" s="148"/>
      <c r="AS220" s="148"/>
      <c r="AT220" s="148"/>
      <c r="AU220" s="148"/>
      <c r="AV220" s="148"/>
      <c r="AW220" s="148"/>
      <c r="AX220" s="148"/>
      <c r="AY220" s="148"/>
      <c r="AZ220" s="148"/>
      <c r="BA220" s="148"/>
      <c r="BB220" s="148"/>
      <c r="BC220" s="148"/>
      <c r="BD220" s="148"/>
      <c r="BE220" s="148"/>
      <c r="BF220" s="148"/>
      <c r="BG220" s="148"/>
    </row>
    <row r="221" spans="2:59" hidden="1" x14ac:dyDescent="0.35">
      <c r="B221" t="str">
        <f>IF(Capacity!Y92="","",Capacity!Y92)</f>
        <v/>
      </c>
      <c r="C221" s="29" t="str">
        <f>IF(Capacity!AP92="","",Capacity!AP92)</f>
        <v/>
      </c>
      <c r="D221" s="113" t="str">
        <f>IF(C221="","",Capacity!AQ92/IF(B87="Minutes",1,60))</f>
        <v/>
      </c>
      <c r="E221" s="29" t="str">
        <f t="shared" si="5"/>
        <v/>
      </c>
      <c r="F221" s="113" t="str" cm="1">
        <f t="array" ref="F221">IFERROR(INDEX('Capacity Backing (Hide)2'!$B$144:$M$144,1,ROW(A83))/IF($B$5="Minutes",1,60),"")</f>
        <v/>
      </c>
      <c r="H221" s="148"/>
      <c r="I221" s="148"/>
      <c r="J221" s="148"/>
      <c r="K221" s="148"/>
      <c r="L221" s="148"/>
      <c r="M221" s="148"/>
      <c r="N221" s="148"/>
      <c r="O221" s="148"/>
      <c r="P221" s="148"/>
      <c r="Q221" s="148"/>
      <c r="R221" s="148"/>
      <c r="S221" s="148"/>
      <c r="T221" s="148"/>
      <c r="U221" s="148"/>
      <c r="V221" s="148"/>
      <c r="W221" s="148"/>
      <c r="X221" s="148"/>
      <c r="Y221" s="148"/>
      <c r="Z221" s="148"/>
      <c r="AA221" s="148"/>
      <c r="AB221" s="148"/>
      <c r="AC221" s="148"/>
      <c r="AD221" s="148"/>
      <c r="AE221" s="148"/>
      <c r="AF221" s="148"/>
      <c r="AG221" s="148"/>
      <c r="AH221" s="148"/>
      <c r="AI221" s="148"/>
      <c r="AJ221" s="148"/>
      <c r="AK221" s="148"/>
      <c r="AL221" s="148"/>
      <c r="AM221" s="148"/>
      <c r="AN221" s="148"/>
      <c r="AO221" s="148"/>
      <c r="AP221" s="148"/>
      <c r="AQ221" s="148"/>
      <c r="AR221" s="148"/>
      <c r="AS221" s="148"/>
      <c r="AT221" s="148"/>
      <c r="AU221" s="148"/>
      <c r="AV221" s="148"/>
      <c r="AW221" s="148"/>
      <c r="AX221" s="148"/>
      <c r="AY221" s="148"/>
      <c r="AZ221" s="148"/>
      <c r="BA221" s="148"/>
      <c r="BB221" s="148"/>
      <c r="BC221" s="148"/>
      <c r="BD221" s="148"/>
      <c r="BE221" s="148"/>
      <c r="BF221" s="148"/>
      <c r="BG221" s="148"/>
    </row>
    <row r="222" spans="2:59" hidden="1" x14ac:dyDescent="0.35">
      <c r="B222" t="str">
        <f>IF(Capacity!Y93="","",Capacity!Y93)</f>
        <v/>
      </c>
      <c r="C222" s="29" t="str">
        <f>IF(Capacity!AP93="","",Capacity!AP93)</f>
        <v/>
      </c>
      <c r="D222" s="113" t="str">
        <f>IF(C222="","",Capacity!AQ93/IF(B88="Minutes",1,60))</f>
        <v/>
      </c>
      <c r="E222" s="29" t="str">
        <f t="shared" si="5"/>
        <v/>
      </c>
      <c r="F222" s="113" t="str" cm="1">
        <f t="array" ref="F222">IFERROR(INDEX('Capacity Backing (Hide)2'!$B$144:$M$144,1,ROW(A84))/IF($B$5="Minutes",1,60),"")</f>
        <v/>
      </c>
      <c r="H222" s="148"/>
      <c r="I222" s="148"/>
      <c r="J222" s="148"/>
      <c r="K222" s="148"/>
      <c r="L222" s="148"/>
      <c r="M222" s="148"/>
      <c r="N222" s="148"/>
      <c r="O222" s="148"/>
      <c r="P222" s="148"/>
      <c r="Q222" s="148"/>
      <c r="R222" s="148"/>
      <c r="S222" s="148"/>
      <c r="T222" s="148"/>
      <c r="U222" s="148"/>
      <c r="V222" s="148"/>
      <c r="W222" s="148"/>
      <c r="X222" s="148"/>
      <c r="Y222" s="148"/>
      <c r="Z222" s="148"/>
      <c r="AA222" s="148"/>
      <c r="AB222" s="148"/>
      <c r="AC222" s="148"/>
      <c r="AD222" s="148"/>
      <c r="AE222" s="148"/>
      <c r="AF222" s="148"/>
      <c r="AG222" s="148"/>
      <c r="AH222" s="148"/>
      <c r="AI222" s="148"/>
      <c r="AJ222" s="148"/>
      <c r="AK222" s="148"/>
      <c r="AL222" s="148"/>
      <c r="AM222" s="148"/>
      <c r="AN222" s="148"/>
      <c r="AO222" s="148"/>
      <c r="AP222" s="148"/>
      <c r="AQ222" s="148"/>
      <c r="AR222" s="148"/>
      <c r="AS222" s="148"/>
      <c r="AT222" s="148"/>
      <c r="AU222" s="148"/>
      <c r="AV222" s="148"/>
      <c r="AW222" s="148"/>
      <c r="AX222" s="148"/>
      <c r="AY222" s="148"/>
      <c r="AZ222" s="148"/>
      <c r="BA222" s="148"/>
      <c r="BB222" s="148"/>
      <c r="BC222" s="148"/>
      <c r="BD222" s="148"/>
      <c r="BE222" s="148"/>
      <c r="BF222" s="148"/>
      <c r="BG222" s="148"/>
    </row>
    <row r="223" spans="2:59" hidden="1" x14ac:dyDescent="0.35">
      <c r="B223" t="str">
        <f>IF(Capacity!Y94="","",Capacity!Y94)</f>
        <v/>
      </c>
      <c r="C223" s="29" t="str">
        <f>IF(Capacity!AP94="","",Capacity!AP94)</f>
        <v/>
      </c>
      <c r="D223" s="113" t="str">
        <f>IF(C223="","",Capacity!AQ94/IF(B89="Minutes",1,60))</f>
        <v/>
      </c>
      <c r="E223" s="29" t="str">
        <f t="shared" si="5"/>
        <v/>
      </c>
      <c r="F223" s="113" t="str" cm="1">
        <f t="array" ref="F223">IFERROR(INDEX('Capacity Backing (Hide)2'!$B$144:$M$144,1,ROW(A85))/IF($B$5="Minutes",1,60),"")</f>
        <v/>
      </c>
      <c r="H223" s="148"/>
      <c r="I223" s="148"/>
      <c r="J223" s="148"/>
      <c r="K223" s="148"/>
      <c r="L223" s="148"/>
      <c r="M223" s="148"/>
      <c r="N223" s="148"/>
      <c r="O223" s="148"/>
      <c r="P223" s="148"/>
      <c r="Q223" s="148"/>
      <c r="R223" s="148"/>
      <c r="S223" s="148"/>
      <c r="T223" s="148"/>
      <c r="U223" s="148"/>
      <c r="V223" s="148"/>
      <c r="W223" s="148"/>
      <c r="X223" s="148"/>
      <c r="Y223" s="148"/>
      <c r="Z223" s="148"/>
      <c r="AA223" s="148"/>
      <c r="AB223" s="148"/>
      <c r="AC223" s="148"/>
      <c r="AD223" s="148"/>
      <c r="AE223" s="148"/>
      <c r="AF223" s="148"/>
      <c r="AG223" s="148"/>
      <c r="AH223" s="148"/>
      <c r="AI223" s="148"/>
      <c r="AJ223" s="148"/>
      <c r="AK223" s="148"/>
      <c r="AL223" s="148"/>
      <c r="AM223" s="148"/>
      <c r="AN223" s="148"/>
      <c r="AO223" s="148"/>
      <c r="AP223" s="148"/>
      <c r="AQ223" s="148"/>
      <c r="AR223" s="148"/>
      <c r="AS223" s="148"/>
      <c r="AT223" s="148"/>
      <c r="AU223" s="148"/>
      <c r="AV223" s="148"/>
      <c r="AW223" s="148"/>
      <c r="AX223" s="148"/>
      <c r="AY223" s="148"/>
      <c r="AZ223" s="148"/>
      <c r="BA223" s="148"/>
      <c r="BB223" s="148"/>
      <c r="BC223" s="148"/>
      <c r="BD223" s="148"/>
      <c r="BE223" s="148"/>
      <c r="BF223" s="148"/>
      <c r="BG223" s="148"/>
    </row>
    <row r="224" spans="2:59" hidden="1" x14ac:dyDescent="0.35">
      <c r="B224" t="str">
        <f>IF(Capacity!Y95="","",Capacity!Y95)</f>
        <v/>
      </c>
      <c r="C224" s="29" t="str">
        <f>IF(Capacity!AP95="","",Capacity!AP95)</f>
        <v/>
      </c>
      <c r="D224" s="113" t="str">
        <f>IF(C224="","",Capacity!AQ95/IF(B90="Minutes",1,60))</f>
        <v/>
      </c>
      <c r="E224" s="29" t="str">
        <f t="shared" si="5"/>
        <v/>
      </c>
      <c r="F224" s="113" t="str" cm="1">
        <f t="array" ref="F224">IFERROR(INDEX('Capacity Backing (Hide)2'!$B$144:$M$144,1,ROW(A86))/IF($B$5="Minutes",1,60),"")</f>
        <v/>
      </c>
      <c r="H224" s="148"/>
      <c r="I224" s="148"/>
      <c r="J224" s="148"/>
      <c r="K224" s="148"/>
      <c r="L224" s="148"/>
      <c r="M224" s="148"/>
      <c r="N224" s="148"/>
      <c r="O224" s="148"/>
      <c r="P224" s="148"/>
      <c r="Q224" s="148"/>
      <c r="R224" s="148"/>
      <c r="S224" s="148"/>
      <c r="T224" s="148"/>
      <c r="U224" s="148"/>
      <c r="V224" s="148"/>
      <c r="W224" s="148"/>
      <c r="X224" s="148"/>
      <c r="Y224" s="148"/>
      <c r="Z224" s="148"/>
      <c r="AA224" s="148"/>
      <c r="AB224" s="148"/>
      <c r="AC224" s="148"/>
      <c r="AD224" s="148"/>
      <c r="AE224" s="148"/>
      <c r="AF224" s="148"/>
      <c r="AG224" s="148"/>
      <c r="AH224" s="148"/>
      <c r="AI224" s="148"/>
      <c r="AJ224" s="148"/>
      <c r="AK224" s="148"/>
      <c r="AL224" s="148"/>
      <c r="AM224" s="148"/>
      <c r="AN224" s="148"/>
      <c r="AO224" s="148"/>
      <c r="AP224" s="148"/>
      <c r="AQ224" s="148"/>
      <c r="AR224" s="148"/>
      <c r="AS224" s="148"/>
      <c r="AT224" s="148"/>
      <c r="AU224" s="148"/>
      <c r="AV224" s="148"/>
      <c r="AW224" s="148"/>
      <c r="AX224" s="148"/>
      <c r="AY224" s="148"/>
      <c r="AZ224" s="148"/>
      <c r="BA224" s="148"/>
      <c r="BB224" s="148"/>
      <c r="BC224" s="148"/>
      <c r="BD224" s="148"/>
      <c r="BE224" s="148"/>
      <c r="BF224" s="148"/>
      <c r="BG224" s="148"/>
    </row>
    <row r="225" spans="2:59" hidden="1" x14ac:dyDescent="0.35">
      <c r="B225" t="str">
        <f>IF(Capacity!Y96="","",Capacity!Y96)</f>
        <v/>
      </c>
      <c r="C225" s="29" t="str">
        <f>IF(Capacity!AP96="","",Capacity!AP96)</f>
        <v/>
      </c>
      <c r="D225" s="113" t="str">
        <f>IF(C225="","",Capacity!AQ96/IF(B91="Minutes",1,60))</f>
        <v/>
      </c>
      <c r="E225" s="29" t="str">
        <f t="shared" si="5"/>
        <v/>
      </c>
      <c r="F225" s="113" t="str" cm="1">
        <f t="array" ref="F225">IFERROR(INDEX('Capacity Backing (Hide)2'!$B$144:$M$144,1,ROW(A87))/IF($B$5="Minutes",1,60),"")</f>
        <v/>
      </c>
      <c r="H225" s="148"/>
      <c r="I225" s="148"/>
      <c r="J225" s="148"/>
      <c r="K225" s="148"/>
      <c r="L225" s="148"/>
      <c r="M225" s="148"/>
      <c r="N225" s="148"/>
      <c r="O225" s="148"/>
      <c r="P225" s="148"/>
      <c r="Q225" s="148"/>
      <c r="R225" s="148"/>
      <c r="S225" s="148"/>
      <c r="T225" s="148"/>
      <c r="U225" s="148"/>
      <c r="V225" s="148"/>
      <c r="W225" s="148"/>
      <c r="X225" s="148"/>
      <c r="Y225" s="148"/>
      <c r="Z225" s="148"/>
      <c r="AA225" s="148"/>
      <c r="AB225" s="148"/>
      <c r="AC225" s="148"/>
      <c r="AD225" s="148"/>
      <c r="AE225" s="148"/>
      <c r="AF225" s="148"/>
      <c r="AG225" s="148"/>
      <c r="AH225" s="148"/>
      <c r="AI225" s="148"/>
      <c r="AJ225" s="148"/>
      <c r="AK225" s="148"/>
      <c r="AL225" s="148"/>
      <c r="AM225" s="148"/>
      <c r="AN225" s="148"/>
      <c r="AO225" s="148"/>
      <c r="AP225" s="148"/>
      <c r="AQ225" s="148"/>
      <c r="AR225" s="148"/>
      <c r="AS225" s="148"/>
      <c r="AT225" s="148"/>
      <c r="AU225" s="148"/>
      <c r="AV225" s="148"/>
      <c r="AW225" s="148"/>
      <c r="AX225" s="148"/>
      <c r="AY225" s="148"/>
      <c r="AZ225" s="148"/>
      <c r="BA225" s="148"/>
      <c r="BB225" s="148"/>
      <c r="BC225" s="148"/>
      <c r="BD225" s="148"/>
      <c r="BE225" s="148"/>
      <c r="BF225" s="148"/>
      <c r="BG225" s="148"/>
    </row>
    <row r="226" spans="2:59" hidden="1" x14ac:dyDescent="0.35">
      <c r="B226" t="str">
        <f>IF(Capacity!Y97="","",Capacity!Y97)</f>
        <v/>
      </c>
      <c r="C226" s="29" t="str">
        <f>IF(Capacity!AP97="","",Capacity!AP97)</f>
        <v/>
      </c>
      <c r="D226" s="113" t="str">
        <f>IF(C226="","",Capacity!AQ97/IF(B92="Minutes",1,60))</f>
        <v/>
      </c>
      <c r="E226" s="29" t="str">
        <f t="shared" si="5"/>
        <v/>
      </c>
      <c r="F226" s="113" t="str" cm="1">
        <f t="array" ref="F226">IFERROR(INDEX('Capacity Backing (Hide)2'!$B$144:$M$144,1,ROW(A88))/IF($B$5="Minutes",1,60),"")</f>
        <v/>
      </c>
      <c r="H226" s="148"/>
      <c r="I226" s="148"/>
      <c r="J226" s="148"/>
      <c r="K226" s="148"/>
      <c r="L226" s="148"/>
      <c r="M226" s="148"/>
      <c r="N226" s="148"/>
      <c r="O226" s="148"/>
      <c r="P226" s="148"/>
      <c r="Q226" s="148"/>
      <c r="R226" s="148"/>
      <c r="S226" s="148"/>
      <c r="T226" s="148"/>
      <c r="U226" s="148"/>
      <c r="V226" s="148"/>
      <c r="W226" s="148"/>
      <c r="X226" s="148"/>
      <c r="Y226" s="148"/>
      <c r="Z226" s="148"/>
      <c r="AA226" s="148"/>
      <c r="AB226" s="148"/>
      <c r="AC226" s="148"/>
      <c r="AD226" s="148"/>
      <c r="AE226" s="148"/>
      <c r="AF226" s="148"/>
      <c r="AG226" s="148"/>
      <c r="AH226" s="148"/>
      <c r="AI226" s="148"/>
      <c r="AJ226" s="148"/>
      <c r="AK226" s="148"/>
      <c r="AL226" s="148"/>
      <c r="AM226" s="148"/>
      <c r="AN226" s="148"/>
      <c r="AO226" s="148"/>
      <c r="AP226" s="148"/>
      <c r="AQ226" s="148"/>
      <c r="AR226" s="148"/>
      <c r="AS226" s="148"/>
      <c r="AT226" s="148"/>
      <c r="AU226" s="148"/>
      <c r="AV226" s="148"/>
      <c r="AW226" s="148"/>
      <c r="AX226" s="148"/>
      <c r="AY226" s="148"/>
      <c r="AZ226" s="148"/>
      <c r="BA226" s="148"/>
      <c r="BB226" s="148"/>
      <c r="BC226" s="148"/>
      <c r="BD226" s="148"/>
      <c r="BE226" s="148"/>
      <c r="BF226" s="148"/>
      <c r="BG226" s="148"/>
    </row>
    <row r="227" spans="2:59" hidden="1" x14ac:dyDescent="0.35">
      <c r="B227" t="str">
        <f>IF(Capacity!Y98="","",Capacity!Y98)</f>
        <v/>
      </c>
      <c r="C227" s="29" t="str">
        <f>IF(Capacity!AP98="","",Capacity!AP98)</f>
        <v/>
      </c>
      <c r="D227" s="113" t="str">
        <f>IF(C227="","",Capacity!AQ98/IF(B93="Minutes",1,60))</f>
        <v/>
      </c>
      <c r="E227" s="29" t="str">
        <f t="shared" si="5"/>
        <v/>
      </c>
      <c r="F227" s="113" t="str" cm="1">
        <f t="array" ref="F227">IFERROR(INDEX('Capacity Backing (Hide)2'!$B$144:$M$144,1,ROW(A89))/IF($B$5="Minutes",1,60),"")</f>
        <v/>
      </c>
      <c r="H227" s="148"/>
      <c r="I227" s="148"/>
      <c r="J227" s="148"/>
      <c r="K227" s="148"/>
      <c r="L227" s="148"/>
      <c r="M227" s="148"/>
      <c r="N227" s="148"/>
      <c r="O227" s="148"/>
      <c r="P227" s="148"/>
      <c r="Q227" s="148"/>
      <c r="R227" s="148"/>
      <c r="S227" s="148"/>
      <c r="T227" s="148"/>
      <c r="U227" s="148"/>
      <c r="V227" s="148"/>
      <c r="W227" s="148"/>
      <c r="X227" s="148"/>
      <c r="Y227" s="148"/>
      <c r="Z227" s="148"/>
      <c r="AA227" s="148"/>
      <c r="AB227" s="148"/>
      <c r="AC227" s="148"/>
      <c r="AD227" s="148"/>
      <c r="AE227" s="148"/>
      <c r="AF227" s="148"/>
      <c r="AG227" s="148"/>
      <c r="AH227" s="148"/>
      <c r="AI227" s="148"/>
      <c r="AJ227" s="148"/>
      <c r="AK227" s="148"/>
      <c r="AL227" s="148"/>
      <c r="AM227" s="148"/>
      <c r="AN227" s="148"/>
      <c r="AO227" s="148"/>
      <c r="AP227" s="148"/>
      <c r="AQ227" s="148"/>
      <c r="AR227" s="148"/>
      <c r="AS227" s="148"/>
      <c r="AT227" s="148"/>
      <c r="AU227" s="148"/>
      <c r="AV227" s="148"/>
      <c r="AW227" s="148"/>
      <c r="AX227" s="148"/>
      <c r="AY227" s="148"/>
      <c r="AZ227" s="148"/>
      <c r="BA227" s="148"/>
      <c r="BB227" s="148"/>
      <c r="BC227" s="148"/>
      <c r="BD227" s="148"/>
      <c r="BE227" s="148"/>
      <c r="BF227" s="148"/>
      <c r="BG227" s="148"/>
    </row>
    <row r="228" spans="2:59" hidden="1" x14ac:dyDescent="0.35">
      <c r="B228" t="str">
        <f>IF(Capacity!Y99="","",Capacity!Y99)</f>
        <v/>
      </c>
      <c r="C228" s="29" t="str">
        <f>IF(Capacity!AP99="","",Capacity!AP99)</f>
        <v/>
      </c>
      <c r="D228" s="113" t="str">
        <f>IF(C228="","",Capacity!AQ99/IF(B94="Minutes",1,60))</f>
        <v/>
      </c>
      <c r="E228" s="29" t="str">
        <f t="shared" si="5"/>
        <v/>
      </c>
      <c r="F228" s="113" t="str" cm="1">
        <f t="array" ref="F228">IFERROR(INDEX('Capacity Backing (Hide)2'!$B$144:$M$144,1,ROW(A90))/IF($B$5="Minutes",1,60),"")</f>
        <v/>
      </c>
      <c r="H228" s="148"/>
      <c r="I228" s="148"/>
      <c r="J228" s="148"/>
      <c r="K228" s="148"/>
      <c r="L228" s="148"/>
      <c r="M228" s="148"/>
      <c r="N228" s="148"/>
      <c r="O228" s="148"/>
      <c r="P228" s="148"/>
      <c r="Q228" s="148"/>
      <c r="R228" s="148"/>
      <c r="S228" s="148"/>
      <c r="T228" s="148"/>
      <c r="U228" s="148"/>
      <c r="V228" s="148"/>
      <c r="W228" s="148"/>
      <c r="X228" s="148"/>
      <c r="Y228" s="148"/>
      <c r="Z228" s="148"/>
      <c r="AA228" s="148"/>
      <c r="AB228" s="148"/>
      <c r="AC228" s="148"/>
      <c r="AD228" s="148"/>
      <c r="AE228" s="148"/>
      <c r="AF228" s="148"/>
      <c r="AG228" s="148"/>
      <c r="AH228" s="148"/>
      <c r="AI228" s="148"/>
      <c r="AJ228" s="148"/>
      <c r="AK228" s="148"/>
      <c r="AL228" s="148"/>
      <c r="AM228" s="148"/>
      <c r="AN228" s="148"/>
      <c r="AO228" s="148"/>
      <c r="AP228" s="148"/>
      <c r="AQ228" s="148"/>
      <c r="AR228" s="148"/>
      <c r="AS228" s="148"/>
      <c r="AT228" s="148"/>
      <c r="AU228" s="148"/>
      <c r="AV228" s="148"/>
      <c r="AW228" s="148"/>
      <c r="AX228" s="148"/>
      <c r="AY228" s="148"/>
      <c r="AZ228" s="148"/>
      <c r="BA228" s="148"/>
      <c r="BB228" s="148"/>
      <c r="BC228" s="148"/>
      <c r="BD228" s="148"/>
      <c r="BE228" s="148"/>
      <c r="BF228" s="148"/>
      <c r="BG228" s="148"/>
    </row>
    <row r="229" spans="2:59" hidden="1" x14ac:dyDescent="0.35">
      <c r="B229" t="str">
        <f>IF(Capacity!Y100="","",Capacity!Y100)</f>
        <v/>
      </c>
      <c r="C229" s="29" t="str">
        <f>IF(Capacity!AP100="","",Capacity!AP100)</f>
        <v/>
      </c>
      <c r="D229" s="113" t="str">
        <f>IF(C229="","",Capacity!AQ100/IF(B95="Minutes",1,60))</f>
        <v/>
      </c>
      <c r="E229" s="29" t="str">
        <f t="shared" si="5"/>
        <v/>
      </c>
      <c r="F229" s="113" t="str" cm="1">
        <f t="array" ref="F229">IFERROR(INDEX('Capacity Backing (Hide)2'!$B$144:$M$144,1,ROW(A91))/IF($B$5="Minutes",1,60),"")</f>
        <v/>
      </c>
      <c r="H229" s="148"/>
      <c r="I229" s="148"/>
      <c r="J229" s="148"/>
      <c r="K229" s="148"/>
      <c r="L229" s="148"/>
      <c r="M229" s="148"/>
      <c r="N229" s="148"/>
      <c r="O229" s="148"/>
      <c r="P229" s="148"/>
      <c r="Q229" s="148"/>
      <c r="R229" s="148"/>
      <c r="S229" s="148"/>
      <c r="T229" s="148"/>
      <c r="U229" s="148"/>
      <c r="V229" s="148"/>
      <c r="W229" s="148"/>
      <c r="X229" s="148"/>
      <c r="Y229" s="148"/>
      <c r="Z229" s="148"/>
      <c r="AA229" s="148"/>
      <c r="AB229" s="148"/>
      <c r="AC229" s="148"/>
      <c r="AD229" s="148"/>
      <c r="AE229" s="148"/>
      <c r="AF229" s="148"/>
      <c r="AG229" s="148"/>
      <c r="AH229" s="148"/>
      <c r="AI229" s="148"/>
      <c r="AJ229" s="148"/>
      <c r="AK229" s="148"/>
      <c r="AL229" s="148"/>
      <c r="AM229" s="148"/>
      <c r="AN229" s="148"/>
      <c r="AO229" s="148"/>
      <c r="AP229" s="148"/>
      <c r="AQ229" s="148"/>
      <c r="AR229" s="148"/>
      <c r="AS229" s="148"/>
      <c r="AT229" s="148"/>
      <c r="AU229" s="148"/>
      <c r="AV229" s="148"/>
      <c r="AW229" s="148"/>
      <c r="AX229" s="148"/>
      <c r="AY229" s="148"/>
      <c r="AZ229" s="148"/>
      <c r="BA229" s="148"/>
      <c r="BB229" s="148"/>
      <c r="BC229" s="148"/>
      <c r="BD229" s="148"/>
      <c r="BE229" s="148"/>
      <c r="BF229" s="148"/>
      <c r="BG229" s="148"/>
    </row>
    <row r="230" spans="2:59" hidden="1" x14ac:dyDescent="0.35">
      <c r="B230" t="str">
        <f>IF(Capacity!Y101="","",Capacity!Y101)</f>
        <v/>
      </c>
      <c r="C230" s="29" t="str">
        <f>IF(Capacity!AP101="","",Capacity!AP101)</f>
        <v/>
      </c>
      <c r="D230" s="113" t="str">
        <f>IF(C230="","",Capacity!AQ101/IF(B96="Minutes",1,60))</f>
        <v/>
      </c>
      <c r="E230" s="29" t="str">
        <f t="shared" si="5"/>
        <v/>
      </c>
      <c r="F230" s="113" t="str" cm="1">
        <f t="array" ref="F230">IFERROR(INDEX('Capacity Backing (Hide)2'!$B$144:$M$144,1,ROW(A92))/IF($B$5="Minutes",1,60),"")</f>
        <v/>
      </c>
      <c r="H230" s="148"/>
      <c r="I230" s="148"/>
      <c r="J230" s="148"/>
      <c r="K230" s="148"/>
      <c r="L230" s="148"/>
      <c r="M230" s="148"/>
      <c r="N230" s="148"/>
      <c r="O230" s="148"/>
      <c r="P230" s="148"/>
      <c r="Q230" s="148"/>
      <c r="R230" s="148"/>
      <c r="S230" s="148"/>
      <c r="T230" s="148"/>
      <c r="U230" s="148"/>
      <c r="V230" s="148"/>
      <c r="W230" s="148"/>
      <c r="X230" s="148"/>
      <c r="Y230" s="148"/>
      <c r="Z230" s="148"/>
      <c r="AA230" s="148"/>
      <c r="AB230" s="148"/>
      <c r="AC230" s="148"/>
      <c r="AD230" s="148"/>
      <c r="AE230" s="148"/>
      <c r="AF230" s="148"/>
      <c r="AG230" s="148"/>
      <c r="AH230" s="148"/>
      <c r="AI230" s="148"/>
      <c r="AJ230" s="148"/>
      <c r="AK230" s="148"/>
      <c r="AL230" s="148"/>
      <c r="AM230" s="148"/>
      <c r="AN230" s="148"/>
      <c r="AO230" s="148"/>
      <c r="AP230" s="148"/>
      <c r="AQ230" s="148"/>
      <c r="AR230" s="148"/>
      <c r="AS230" s="148"/>
      <c r="AT230" s="148"/>
      <c r="AU230" s="148"/>
      <c r="AV230" s="148"/>
      <c r="AW230" s="148"/>
      <c r="AX230" s="148"/>
      <c r="AY230" s="148"/>
      <c r="AZ230" s="148"/>
      <c r="BA230" s="148"/>
      <c r="BB230" s="148"/>
      <c r="BC230" s="148"/>
      <c r="BD230" s="148"/>
      <c r="BE230" s="148"/>
      <c r="BF230" s="148"/>
      <c r="BG230" s="148"/>
    </row>
    <row r="231" spans="2:59" hidden="1" x14ac:dyDescent="0.35">
      <c r="B231" t="str">
        <f>IF(Capacity!Y102="","",Capacity!Y102)</f>
        <v/>
      </c>
      <c r="C231" s="29" t="str">
        <f>IF(Capacity!AP102="","",Capacity!AP102)</f>
        <v/>
      </c>
      <c r="D231" s="113" t="str">
        <f>IF(C231="","",Capacity!AQ102/IF(B97="Minutes",1,60))</f>
        <v/>
      </c>
      <c r="E231" s="29" t="str">
        <f t="shared" si="5"/>
        <v/>
      </c>
      <c r="F231" s="113" t="str" cm="1">
        <f t="array" ref="F231">IFERROR(INDEX('Capacity Backing (Hide)2'!$B$144:$M$144,1,ROW(A93))/IF($B$5="Minutes",1,60),"")</f>
        <v/>
      </c>
      <c r="H231" s="148"/>
      <c r="I231" s="148"/>
      <c r="J231" s="148"/>
      <c r="K231" s="148"/>
      <c r="L231" s="148"/>
      <c r="M231" s="148"/>
      <c r="N231" s="148"/>
      <c r="O231" s="148"/>
      <c r="P231" s="148"/>
      <c r="Q231" s="148"/>
      <c r="R231" s="148"/>
      <c r="S231" s="148"/>
      <c r="T231" s="148"/>
      <c r="U231" s="148"/>
      <c r="V231" s="148"/>
      <c r="W231" s="148"/>
      <c r="X231" s="148"/>
      <c r="Y231" s="148"/>
      <c r="Z231" s="148"/>
      <c r="AA231" s="148"/>
      <c r="AB231" s="148"/>
      <c r="AC231" s="148"/>
      <c r="AD231" s="148"/>
      <c r="AE231" s="148"/>
      <c r="AF231" s="148"/>
      <c r="AG231" s="148"/>
      <c r="AH231" s="148"/>
      <c r="AI231" s="148"/>
      <c r="AJ231" s="148"/>
      <c r="AK231" s="148"/>
      <c r="AL231" s="148"/>
      <c r="AM231" s="148"/>
      <c r="AN231" s="148"/>
      <c r="AO231" s="148"/>
      <c r="AP231" s="148"/>
      <c r="AQ231" s="148"/>
      <c r="AR231" s="148"/>
      <c r="AS231" s="148"/>
      <c r="AT231" s="148"/>
      <c r="AU231" s="148"/>
      <c r="AV231" s="148"/>
      <c r="AW231" s="148"/>
      <c r="AX231" s="148"/>
      <c r="AY231" s="148"/>
      <c r="AZ231" s="148"/>
      <c r="BA231" s="148"/>
      <c r="BB231" s="148"/>
      <c r="BC231" s="148"/>
      <c r="BD231" s="148"/>
      <c r="BE231" s="148"/>
      <c r="BF231" s="148"/>
      <c r="BG231" s="148"/>
    </row>
    <row r="232" spans="2:59" hidden="1" x14ac:dyDescent="0.35">
      <c r="B232" t="str">
        <f>IF(Capacity!Y103="","",Capacity!Y103)</f>
        <v/>
      </c>
      <c r="C232" s="29" t="str">
        <f>IF(Capacity!AP103="","",Capacity!AP103)</f>
        <v/>
      </c>
      <c r="D232" s="113" t="str">
        <f>IF(C232="","",Capacity!AQ103/IF(B98="Minutes",1,60))</f>
        <v/>
      </c>
      <c r="E232" s="29" t="str">
        <f t="shared" si="5"/>
        <v/>
      </c>
      <c r="F232" s="113" t="str" cm="1">
        <f t="array" ref="F232">IFERROR(INDEX('Capacity Backing (Hide)2'!$B$144:$M$144,1,ROW(A94))/IF($B$5="Minutes",1,60),"")</f>
        <v/>
      </c>
      <c r="H232" s="148"/>
      <c r="I232" s="148"/>
      <c r="J232" s="148"/>
      <c r="K232" s="148"/>
      <c r="L232" s="148"/>
      <c r="M232" s="148"/>
      <c r="N232" s="148"/>
      <c r="O232" s="148"/>
      <c r="P232" s="148"/>
      <c r="Q232" s="148"/>
      <c r="R232" s="148"/>
      <c r="S232" s="148"/>
      <c r="T232" s="148"/>
      <c r="U232" s="148"/>
      <c r="V232" s="148"/>
      <c r="W232" s="148"/>
      <c r="X232" s="148"/>
      <c r="Y232" s="148"/>
      <c r="Z232" s="148"/>
      <c r="AA232" s="148"/>
      <c r="AB232" s="148"/>
      <c r="AC232" s="148"/>
      <c r="AD232" s="148"/>
      <c r="AE232" s="148"/>
      <c r="AF232" s="148"/>
      <c r="AG232" s="148"/>
      <c r="AH232" s="148"/>
      <c r="AI232" s="148"/>
      <c r="AJ232" s="148"/>
      <c r="AK232" s="148"/>
      <c r="AL232" s="148"/>
      <c r="AM232" s="148"/>
      <c r="AN232" s="148"/>
      <c r="AO232" s="148"/>
      <c r="AP232" s="148"/>
      <c r="AQ232" s="148"/>
      <c r="AR232" s="148"/>
      <c r="AS232" s="148"/>
      <c r="AT232" s="148"/>
      <c r="AU232" s="148"/>
      <c r="AV232" s="148"/>
      <c r="AW232" s="148"/>
      <c r="AX232" s="148"/>
      <c r="AY232" s="148"/>
      <c r="AZ232" s="148"/>
      <c r="BA232" s="148"/>
      <c r="BB232" s="148"/>
      <c r="BC232" s="148"/>
      <c r="BD232" s="148"/>
      <c r="BE232" s="148"/>
      <c r="BF232" s="148"/>
      <c r="BG232" s="148"/>
    </row>
    <row r="233" spans="2:59" hidden="1" x14ac:dyDescent="0.35">
      <c r="B233" t="str">
        <f>IF(Capacity!Y104="","",Capacity!Y104)</f>
        <v/>
      </c>
      <c r="C233" s="29" t="str">
        <f>IF(Capacity!AP104="","",Capacity!AP104)</f>
        <v/>
      </c>
      <c r="D233" s="113" t="str">
        <f>IF(C233="","",Capacity!AQ104/IF(B99="Minutes",1,60))</f>
        <v/>
      </c>
      <c r="E233" s="29" t="str">
        <f t="shared" si="5"/>
        <v/>
      </c>
      <c r="F233" s="113" t="str" cm="1">
        <f t="array" ref="F233">IFERROR(INDEX('Capacity Backing (Hide)2'!$B$144:$M$144,1,ROW(A95))/IF($B$5="Minutes",1,60),"")</f>
        <v/>
      </c>
      <c r="H233" s="148"/>
      <c r="I233" s="148"/>
      <c r="J233" s="148"/>
      <c r="K233" s="148"/>
      <c r="L233" s="148"/>
      <c r="M233" s="148"/>
      <c r="N233" s="148"/>
      <c r="O233" s="148"/>
      <c r="P233" s="148"/>
      <c r="Q233" s="148"/>
      <c r="R233" s="148"/>
      <c r="S233" s="148"/>
      <c r="T233" s="148"/>
      <c r="U233" s="148"/>
      <c r="V233" s="148"/>
      <c r="W233" s="148"/>
      <c r="X233" s="148"/>
      <c r="Y233" s="148"/>
      <c r="Z233" s="148"/>
      <c r="AA233" s="148"/>
      <c r="AB233" s="148"/>
      <c r="AC233" s="148"/>
      <c r="AD233" s="148"/>
      <c r="AE233" s="148"/>
      <c r="AF233" s="148"/>
      <c r="AG233" s="148"/>
      <c r="AH233" s="148"/>
      <c r="AI233" s="148"/>
      <c r="AJ233" s="148"/>
      <c r="AK233" s="148"/>
      <c r="AL233" s="148"/>
      <c r="AM233" s="148"/>
      <c r="AN233" s="148"/>
      <c r="AO233" s="148"/>
      <c r="AP233" s="148"/>
      <c r="AQ233" s="148"/>
      <c r="AR233" s="148"/>
      <c r="AS233" s="148"/>
      <c r="AT233" s="148"/>
      <c r="AU233" s="148"/>
      <c r="AV233" s="148"/>
      <c r="AW233" s="148"/>
      <c r="AX233" s="148"/>
      <c r="AY233" s="148"/>
      <c r="AZ233" s="148"/>
      <c r="BA233" s="148"/>
      <c r="BB233" s="148"/>
      <c r="BC233" s="148"/>
      <c r="BD233" s="148"/>
      <c r="BE233" s="148"/>
      <c r="BF233" s="148"/>
      <c r="BG233" s="148"/>
    </row>
    <row r="234" spans="2:59" hidden="1" x14ac:dyDescent="0.35">
      <c r="B234" t="str">
        <f>IF(Capacity!Y105="","",Capacity!Y105)</f>
        <v/>
      </c>
      <c r="C234" s="29" t="str">
        <f>IF(Capacity!AP105="","",Capacity!AP105)</f>
        <v/>
      </c>
      <c r="D234" s="113" t="str">
        <f>IF(C234="","",Capacity!AQ105/IF(B100="Minutes",1,60))</f>
        <v/>
      </c>
      <c r="E234" s="29" t="str">
        <f t="shared" si="5"/>
        <v/>
      </c>
      <c r="F234" s="113" t="str" cm="1">
        <f t="array" ref="F234">IFERROR(INDEX('Capacity Backing (Hide)2'!$B$144:$M$144,1,ROW(A96))/IF($B$5="Minutes",1,60),"")</f>
        <v/>
      </c>
      <c r="H234" s="148"/>
      <c r="I234" s="148"/>
      <c r="J234" s="148"/>
      <c r="K234" s="148"/>
      <c r="L234" s="148"/>
      <c r="M234" s="148"/>
      <c r="N234" s="148"/>
      <c r="O234" s="148"/>
      <c r="P234" s="148"/>
      <c r="Q234" s="148"/>
      <c r="R234" s="148"/>
      <c r="S234" s="148"/>
      <c r="T234" s="148"/>
      <c r="U234" s="148"/>
      <c r="V234" s="148"/>
      <c r="W234" s="148"/>
      <c r="X234" s="148"/>
      <c r="Y234" s="148"/>
      <c r="Z234" s="148"/>
      <c r="AA234" s="148"/>
      <c r="AB234" s="148"/>
      <c r="AC234" s="148"/>
      <c r="AD234" s="148"/>
      <c r="AE234" s="148"/>
      <c r="AF234" s="148"/>
      <c r="AG234" s="148"/>
      <c r="AH234" s="148"/>
      <c r="AI234" s="148"/>
      <c r="AJ234" s="148"/>
      <c r="AK234" s="148"/>
      <c r="AL234" s="148"/>
      <c r="AM234" s="148"/>
      <c r="AN234" s="148"/>
      <c r="AO234" s="148"/>
      <c r="AP234" s="148"/>
      <c r="AQ234" s="148"/>
      <c r="AR234" s="148"/>
      <c r="AS234" s="148"/>
      <c r="AT234" s="148"/>
      <c r="AU234" s="148"/>
      <c r="AV234" s="148"/>
      <c r="AW234" s="148"/>
      <c r="AX234" s="148"/>
      <c r="AY234" s="148"/>
      <c r="AZ234" s="148"/>
      <c r="BA234" s="148"/>
      <c r="BB234" s="148"/>
      <c r="BC234" s="148"/>
      <c r="BD234" s="148"/>
      <c r="BE234" s="148"/>
      <c r="BF234" s="148"/>
      <c r="BG234" s="148"/>
    </row>
    <row r="235" spans="2:59" hidden="1" x14ac:dyDescent="0.35">
      <c r="B235" t="str">
        <f>IF(Capacity!Y106="","",Capacity!Y106)</f>
        <v/>
      </c>
      <c r="C235" s="29" t="str">
        <f>IF(Capacity!AP106="","",Capacity!AP106)</f>
        <v/>
      </c>
      <c r="D235" s="113" t="str">
        <f>IF(C235="","",Capacity!AQ106/IF(B101="Minutes",1,60))</f>
        <v/>
      </c>
      <c r="E235" s="29" t="str">
        <f t="shared" si="5"/>
        <v/>
      </c>
      <c r="F235" s="113" t="str" cm="1">
        <f t="array" ref="F235">IFERROR(INDEX('Capacity Backing (Hide)2'!$B$144:$M$144,1,ROW(A97))/IF($B$5="Minutes",1,60),"")</f>
        <v/>
      </c>
      <c r="H235" s="148"/>
      <c r="I235" s="148"/>
      <c r="J235" s="148"/>
      <c r="K235" s="148"/>
      <c r="L235" s="148"/>
      <c r="M235" s="148"/>
      <c r="N235" s="148"/>
      <c r="O235" s="148"/>
      <c r="P235" s="148"/>
      <c r="Q235" s="148"/>
      <c r="R235" s="148"/>
      <c r="S235" s="148"/>
      <c r="T235" s="148"/>
      <c r="U235" s="148"/>
      <c r="V235" s="148"/>
      <c r="W235" s="148"/>
      <c r="X235" s="148"/>
      <c r="Y235" s="148"/>
      <c r="Z235" s="148"/>
      <c r="AA235" s="148"/>
      <c r="AB235" s="148"/>
      <c r="AC235" s="148"/>
      <c r="AD235" s="148"/>
      <c r="AE235" s="148"/>
      <c r="AF235" s="148"/>
      <c r="AG235" s="148"/>
      <c r="AH235" s="148"/>
      <c r="AI235" s="148"/>
      <c r="AJ235" s="148"/>
      <c r="AK235" s="148"/>
      <c r="AL235" s="148"/>
      <c r="AM235" s="148"/>
      <c r="AN235" s="148"/>
      <c r="AO235" s="148"/>
      <c r="AP235" s="148"/>
      <c r="AQ235" s="148"/>
      <c r="AR235" s="148"/>
      <c r="AS235" s="148"/>
      <c r="AT235" s="148"/>
      <c r="AU235" s="148"/>
      <c r="AV235" s="148"/>
      <c r="AW235" s="148"/>
      <c r="AX235" s="148"/>
      <c r="AY235" s="148"/>
      <c r="AZ235" s="148"/>
      <c r="BA235" s="148"/>
      <c r="BB235" s="148"/>
      <c r="BC235" s="148"/>
      <c r="BD235" s="148"/>
      <c r="BE235" s="148"/>
      <c r="BF235" s="148"/>
      <c r="BG235" s="148"/>
    </row>
    <row r="236" spans="2:59" hidden="1" x14ac:dyDescent="0.35">
      <c r="B236" t="str">
        <f>IF(Capacity!Y107="","",Capacity!Y107)</f>
        <v/>
      </c>
      <c r="C236" s="29" t="str">
        <f>IF(Capacity!AP107="","",Capacity!AP107)</f>
        <v/>
      </c>
      <c r="D236" s="113" t="str">
        <f>IF(C236="","",Capacity!AQ107/IF(B102="Minutes",1,60))</f>
        <v/>
      </c>
      <c r="E236" s="29" t="str">
        <f t="shared" si="5"/>
        <v/>
      </c>
      <c r="F236" s="113" t="str" cm="1">
        <f t="array" ref="F236">IFERROR(INDEX('Capacity Backing (Hide)2'!$B$144:$M$144,1,ROW(A98))/IF($B$5="Minutes",1,60),"")</f>
        <v/>
      </c>
      <c r="H236" s="148"/>
      <c r="I236" s="148"/>
      <c r="J236" s="148"/>
      <c r="K236" s="148"/>
      <c r="L236" s="148"/>
      <c r="M236" s="148"/>
      <c r="N236" s="148"/>
      <c r="O236" s="148"/>
      <c r="P236" s="148"/>
      <c r="Q236" s="148"/>
      <c r="R236" s="148"/>
      <c r="S236" s="148"/>
      <c r="T236" s="148"/>
      <c r="U236" s="148"/>
      <c r="V236" s="148"/>
      <c r="W236" s="148"/>
      <c r="X236" s="148"/>
      <c r="Y236" s="148"/>
      <c r="Z236" s="148"/>
      <c r="AA236" s="148"/>
      <c r="AB236" s="148"/>
      <c r="AC236" s="148"/>
      <c r="AD236" s="148"/>
      <c r="AE236" s="148"/>
      <c r="AF236" s="148"/>
      <c r="AG236" s="148"/>
      <c r="AH236" s="148"/>
      <c r="AI236" s="148"/>
      <c r="AJ236" s="148"/>
      <c r="AK236" s="148"/>
      <c r="AL236" s="148"/>
      <c r="AM236" s="148"/>
      <c r="AN236" s="148"/>
      <c r="AO236" s="148"/>
      <c r="AP236" s="148"/>
      <c r="AQ236" s="148"/>
      <c r="AR236" s="148"/>
      <c r="AS236" s="148"/>
      <c r="AT236" s="148"/>
      <c r="AU236" s="148"/>
      <c r="AV236" s="148"/>
      <c r="AW236" s="148"/>
      <c r="AX236" s="148"/>
      <c r="AY236" s="148"/>
      <c r="AZ236" s="148"/>
      <c r="BA236" s="148"/>
      <c r="BB236" s="148"/>
      <c r="BC236" s="148"/>
      <c r="BD236" s="148"/>
      <c r="BE236" s="148"/>
      <c r="BF236" s="148"/>
      <c r="BG236" s="148"/>
    </row>
    <row r="237" spans="2:59" hidden="1" x14ac:dyDescent="0.35">
      <c r="B237" t="str">
        <f>IF(Capacity!Y108="","",Capacity!Y108)</f>
        <v/>
      </c>
      <c r="C237" s="29" t="str">
        <f>IF(Capacity!AP108="","",Capacity!AP108)</f>
        <v/>
      </c>
      <c r="D237" s="113" t="str">
        <f>IF(C237="","",Capacity!AQ108/IF(B103="Minutes",1,60))</f>
        <v/>
      </c>
      <c r="E237" s="29" t="str">
        <f t="shared" si="5"/>
        <v/>
      </c>
      <c r="F237" s="113" t="str" cm="1">
        <f t="array" ref="F237">IFERROR(INDEX('Capacity Backing (Hide)2'!$B$144:$M$144,1,ROW(A99))/IF($B$5="Minutes",1,60),"")</f>
        <v/>
      </c>
      <c r="H237" s="148"/>
      <c r="I237" s="148"/>
      <c r="J237" s="148"/>
      <c r="K237" s="148"/>
      <c r="L237" s="148"/>
      <c r="M237" s="148"/>
      <c r="N237" s="148"/>
      <c r="O237" s="148"/>
      <c r="P237" s="148"/>
      <c r="Q237" s="148"/>
      <c r="R237" s="148"/>
      <c r="S237" s="148"/>
      <c r="T237" s="148"/>
      <c r="U237" s="148"/>
      <c r="V237" s="148"/>
      <c r="W237" s="148"/>
      <c r="X237" s="148"/>
      <c r="Y237" s="148"/>
      <c r="Z237" s="148"/>
      <c r="AA237" s="148"/>
      <c r="AB237" s="148"/>
      <c r="AC237" s="148"/>
      <c r="AD237" s="148"/>
      <c r="AE237" s="148"/>
      <c r="AF237" s="148"/>
      <c r="AG237" s="148"/>
      <c r="AH237" s="148"/>
      <c r="AI237" s="148"/>
      <c r="AJ237" s="148"/>
      <c r="AK237" s="148"/>
      <c r="AL237" s="148"/>
      <c r="AM237" s="148"/>
      <c r="AN237" s="148"/>
      <c r="AO237" s="148"/>
      <c r="AP237" s="148"/>
      <c r="AQ237" s="148"/>
      <c r="AR237" s="148"/>
      <c r="AS237" s="148"/>
      <c r="AT237" s="148"/>
      <c r="AU237" s="148"/>
      <c r="AV237" s="148"/>
      <c r="AW237" s="148"/>
      <c r="AX237" s="148"/>
      <c r="AY237" s="148"/>
      <c r="AZ237" s="148"/>
      <c r="BA237" s="148"/>
      <c r="BB237" s="148"/>
      <c r="BC237" s="148"/>
      <c r="BD237" s="148"/>
      <c r="BE237" s="148"/>
      <c r="BF237" s="148"/>
      <c r="BG237" s="148"/>
    </row>
    <row r="238" spans="2:59" hidden="1" x14ac:dyDescent="0.35">
      <c r="B238" t="str">
        <f>IF(Capacity!Y109="","",Capacity!Y109)</f>
        <v/>
      </c>
      <c r="C238" s="29" t="str">
        <f>IF(Capacity!AP109="","",Capacity!AP109)</f>
        <v/>
      </c>
      <c r="D238" s="113" t="str">
        <f>IF(C238="","",Capacity!AQ109/IF(B104="Minutes",1,60))</f>
        <v/>
      </c>
      <c r="E238" s="29" t="str">
        <f t="shared" si="5"/>
        <v/>
      </c>
      <c r="F238" s="113" t="str" cm="1">
        <f t="array" ref="F238">IFERROR(INDEX('Capacity Backing (Hide)2'!$B$144:$M$144,1,ROW(A100))/IF($B$5="Minutes",1,60),"")</f>
        <v/>
      </c>
      <c r="H238" s="148"/>
      <c r="I238" s="148"/>
      <c r="J238" s="148"/>
      <c r="K238" s="148"/>
      <c r="L238" s="148"/>
      <c r="M238" s="148"/>
      <c r="N238" s="148"/>
      <c r="O238" s="148"/>
      <c r="P238" s="148"/>
      <c r="Q238" s="148"/>
      <c r="R238" s="148"/>
      <c r="S238" s="148"/>
      <c r="T238" s="148"/>
      <c r="U238" s="148"/>
      <c r="V238" s="148"/>
      <c r="W238" s="148"/>
      <c r="X238" s="148"/>
      <c r="Y238" s="148"/>
      <c r="Z238" s="148"/>
      <c r="AA238" s="148"/>
      <c r="AB238" s="148"/>
      <c r="AC238" s="148"/>
      <c r="AD238" s="148"/>
      <c r="AE238" s="148"/>
      <c r="AF238" s="148"/>
      <c r="AG238" s="148"/>
      <c r="AH238" s="148"/>
      <c r="AI238" s="148"/>
      <c r="AJ238" s="148"/>
      <c r="AK238" s="148"/>
      <c r="AL238" s="148"/>
      <c r="AM238" s="148"/>
      <c r="AN238" s="148"/>
      <c r="AO238" s="148"/>
      <c r="AP238" s="148"/>
      <c r="AQ238" s="148"/>
      <c r="AR238" s="148"/>
      <c r="AS238" s="148"/>
      <c r="AT238" s="148"/>
      <c r="AU238" s="148"/>
      <c r="AV238" s="148"/>
      <c r="AW238" s="148"/>
      <c r="AX238" s="148"/>
      <c r="AY238" s="148"/>
      <c r="AZ238" s="148"/>
      <c r="BA238" s="148"/>
      <c r="BB238" s="148"/>
      <c r="BC238" s="148"/>
      <c r="BD238" s="148"/>
      <c r="BE238" s="148"/>
      <c r="BF238" s="148"/>
      <c r="BG238" s="148"/>
    </row>
    <row r="239" spans="2:59" hidden="1" x14ac:dyDescent="0.35"/>
  </sheetData>
  <sheetProtection algorithmName="SHA-512" hashValue="sCk5l3QCGHfRVtKuoItkFaIutk/5pTsDoxTMsIu5lw+u5PQ1TzgYkxnuP8nSvrysfaUBvPg12ggH2/14iNjqIg==" saltValue="Xg/5+O4wkx9fk45cXgU/dA==" spinCount="100000" sheet="1" objects="1" formatColumns="0" formatRows="0"/>
  <mergeCells count="4">
    <mergeCell ref="C34:D34"/>
    <mergeCell ref="C137:D137"/>
    <mergeCell ref="E34:F34"/>
    <mergeCell ref="E137:F137"/>
  </mergeCells>
  <conditionalFormatting sqref="B36:F135 F139:F238">
    <cfRule type="expression" dxfId="8" priority="10">
      <formula>IF(B36&lt;&gt;"",TRUE,FALSE)</formula>
    </cfRule>
  </conditionalFormatting>
  <conditionalFormatting sqref="H36:BG135">
    <cfRule type="expression" dxfId="7" priority="9">
      <formula>IF($B36&lt;&gt;"",TRUE,FALSE)</formula>
    </cfRule>
  </conditionalFormatting>
  <conditionalFormatting sqref="B139:B238">
    <cfRule type="expression" dxfId="6" priority="8">
      <formula>IF(B139&lt;&gt;"",TRUE,FALSE)</formula>
    </cfRule>
  </conditionalFormatting>
  <conditionalFormatting sqref="C139:C238">
    <cfRule type="expression" dxfId="5" priority="7">
      <formula>IF(C139&lt;&gt;"",TRUE,FALSE)</formula>
    </cfRule>
  </conditionalFormatting>
  <conditionalFormatting sqref="D139:D238">
    <cfRule type="expression" dxfId="4" priority="6">
      <formula>IF(D139&lt;&gt;"",TRUE,FALSE)</formula>
    </cfRule>
  </conditionalFormatting>
  <conditionalFormatting sqref="E139:E238">
    <cfRule type="expression" dxfId="3" priority="5">
      <formula>IF(E139&lt;&gt;"",TRUE,FALSE)</formula>
    </cfRule>
  </conditionalFormatting>
  <conditionalFormatting sqref="AD139:BG139">
    <cfRule type="expression" dxfId="2" priority="3">
      <formula>IF($B139&lt;&gt;"",TRUE,FALSE)</formula>
    </cfRule>
  </conditionalFormatting>
  <conditionalFormatting sqref="H139:AC238">
    <cfRule type="expression" dxfId="1" priority="2">
      <formula>IF($B139&lt;&gt;"",TRUE,FALSE)</formula>
    </cfRule>
  </conditionalFormatting>
  <conditionalFormatting sqref="H140:BG140">
    <cfRule type="expression" dxfId="0" priority="1">
      <formula>IF($B140&lt;&gt;"",TRUE,FALSE)</formula>
    </cfRule>
  </conditionalFormatting>
  <dataValidations count="1">
    <dataValidation type="list" allowBlank="1" showInputMessage="1" showErrorMessage="1" sqref="B3" xr:uid="{D905F860-05E3-4EA1-BE83-1277C6751F77}">
      <formula1>Validation_CaseloadsTotal</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6B4D0A34-738E-4069-9963-C6FF7CEDED37}">
          <x14:formula1>
            <xm:f>'Data Validation (Hide)'!$AD$2:$AD$3</xm:f>
          </x14:formula1>
          <xm:sqref>B32</xm:sqref>
        </x14:dataValidation>
        <x14:dataValidation type="list" allowBlank="1" showInputMessage="1" showErrorMessage="1" xr:uid="{6951CBE4-993F-4E5E-AC68-60629CA02996}">
          <x14:formula1>
            <xm:f>'Data Validation (Hide)'!$F$2:$F$4</xm:f>
          </x14:formula1>
          <xm:sqref>B4</xm:sqref>
        </x14:dataValidation>
        <x14:dataValidation type="list" allowBlank="1" showInputMessage="1" showErrorMessage="1" xr:uid="{A2B88AB7-D08A-47DF-B667-9D43B26F6767}">
          <x14:formula1>
            <xm:f>'Data Validation (Hide)'!$N$2:$N$3</xm:f>
          </x14:formula1>
          <xm:sqref>B5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5E982-0136-41E8-80DB-1958ACDAC502}">
  <sheetPr codeName="Sheet9"/>
  <dimension ref="A1:CW292"/>
  <sheetViews>
    <sheetView topLeftCell="B75" workbookViewId="0">
      <selection activeCell="N21" sqref="N21"/>
    </sheetView>
  </sheetViews>
  <sheetFormatPr defaultRowHeight="14.5" x14ac:dyDescent="0.35"/>
  <cols>
    <col min="1" max="1" width="13.36328125" bestFit="1" customWidth="1"/>
    <col min="2" max="45" width="10.453125" bestFit="1" customWidth="1"/>
    <col min="46" max="46" width="10.453125" customWidth="1"/>
    <col min="47" max="53" width="10.453125" bestFit="1" customWidth="1"/>
  </cols>
  <sheetData>
    <row r="1" spans="1:101" x14ac:dyDescent="0.35">
      <c r="A1" t="s">
        <v>114</v>
      </c>
    </row>
    <row r="2" spans="1:101" x14ac:dyDescent="0.35">
      <c r="A2" t="s">
        <v>67</v>
      </c>
      <c r="B2" cm="1">
        <f t="array" ref="B2">INDEX(Capacity!$B$10:$B$109,COLUMN(A2),1)</f>
        <v>0</v>
      </c>
      <c r="C2" cm="1">
        <f t="array" ref="C2">INDEX(Capacity!$B$10:$B$109,COLUMN(B2),1)</f>
        <v>0</v>
      </c>
      <c r="D2" cm="1">
        <f t="array" ref="D2">INDEX(Capacity!$B$10:$B$109,COLUMN(C2),1)</f>
        <v>0</v>
      </c>
      <c r="E2" cm="1">
        <f t="array" ref="E2">INDEX(Capacity!$B$10:$B$109,COLUMN(D2),1)</f>
        <v>0</v>
      </c>
      <c r="F2" cm="1">
        <f t="array" ref="F2">INDEX(Capacity!$B$10:$B$109,COLUMN(E2),1)</f>
        <v>0</v>
      </c>
      <c r="G2" cm="1">
        <f t="array" ref="G2">INDEX(Capacity!$B$10:$B$109,COLUMN(F2),1)</f>
        <v>0</v>
      </c>
      <c r="H2" cm="1">
        <f t="array" ref="H2">INDEX(Capacity!$B$10:$B$109,COLUMN(G2),1)</f>
        <v>0</v>
      </c>
      <c r="I2" cm="1">
        <f t="array" ref="I2">INDEX(Capacity!$B$10:$B$109,COLUMN(H2),1)</f>
        <v>0</v>
      </c>
      <c r="J2" cm="1">
        <f t="array" ref="J2">INDEX(Capacity!$B$10:$B$109,COLUMN(I2),1)</f>
        <v>0</v>
      </c>
      <c r="K2" cm="1">
        <f t="array" ref="K2">INDEX(Capacity!$B$10:$B$109,COLUMN(J2),1)</f>
        <v>0</v>
      </c>
      <c r="L2" cm="1">
        <f t="array" ref="L2">INDEX(Capacity!$B$10:$B$109,COLUMN(K2),1)</f>
        <v>0</v>
      </c>
      <c r="M2" cm="1">
        <f t="array" ref="M2">INDEX(Capacity!$B$10:$B$109,COLUMN(L2),1)</f>
        <v>0</v>
      </c>
      <c r="N2" cm="1">
        <f t="array" ref="N2">INDEX(Capacity!$B$10:$B$109,COLUMN(M2),1)</f>
        <v>0</v>
      </c>
      <c r="O2" cm="1">
        <f t="array" ref="O2">INDEX(Capacity!$B$10:$B$109,COLUMN(N2),1)</f>
        <v>0</v>
      </c>
      <c r="P2" cm="1">
        <f t="array" ref="P2">INDEX(Capacity!$B$10:$B$109,COLUMN(O2),1)</f>
        <v>0</v>
      </c>
      <c r="Q2" cm="1">
        <f t="array" ref="Q2">INDEX(Capacity!$B$10:$B$109,COLUMN(P2),1)</f>
        <v>0</v>
      </c>
      <c r="R2" cm="1">
        <f t="array" ref="R2">INDEX(Capacity!$B$10:$B$109,COLUMN(Q2),1)</f>
        <v>0</v>
      </c>
      <c r="S2" cm="1">
        <f t="array" ref="S2">INDEX(Capacity!$B$10:$B$109,COLUMN(R2),1)</f>
        <v>0</v>
      </c>
      <c r="T2" cm="1">
        <f t="array" ref="T2">INDEX(Capacity!$B$10:$B$109,COLUMN(S2),1)</f>
        <v>0</v>
      </c>
      <c r="U2" cm="1">
        <f t="array" ref="U2">INDEX(Capacity!$B$10:$B$109,COLUMN(T2),1)</f>
        <v>0</v>
      </c>
      <c r="V2" cm="1">
        <f t="array" ref="V2">INDEX(Capacity!$B$10:$B$109,COLUMN(U2),1)</f>
        <v>0</v>
      </c>
      <c r="W2" cm="1">
        <f t="array" ref="W2">INDEX(Capacity!$B$10:$B$109,COLUMN(V2),1)</f>
        <v>0</v>
      </c>
      <c r="X2" cm="1">
        <f t="array" ref="X2">INDEX(Capacity!$B$10:$B$109,COLUMN(W2),1)</f>
        <v>0</v>
      </c>
      <c r="Y2" cm="1">
        <f t="array" ref="Y2">INDEX(Capacity!$B$10:$B$109,COLUMN(X2),1)</f>
        <v>0</v>
      </c>
      <c r="Z2" cm="1">
        <f t="array" ref="Z2">INDEX(Capacity!$B$10:$B$109,COLUMN(Y2),1)</f>
        <v>0</v>
      </c>
      <c r="AA2" cm="1">
        <f t="array" ref="AA2">INDEX(Capacity!$B$10:$B$109,COLUMN(Z2),1)</f>
        <v>0</v>
      </c>
      <c r="AB2" cm="1">
        <f t="array" ref="AB2">INDEX(Capacity!$B$10:$B$109,COLUMN(AA2),1)</f>
        <v>0</v>
      </c>
      <c r="AC2" cm="1">
        <f t="array" ref="AC2">INDEX(Capacity!$B$10:$B$109,COLUMN(AB2),1)</f>
        <v>0</v>
      </c>
      <c r="AD2" cm="1">
        <f t="array" ref="AD2">INDEX(Capacity!$B$10:$B$109,COLUMN(AC2),1)</f>
        <v>0</v>
      </c>
      <c r="AE2" cm="1">
        <f t="array" ref="AE2">INDEX(Capacity!$B$10:$B$109,COLUMN(AD2),1)</f>
        <v>0</v>
      </c>
      <c r="AF2" cm="1">
        <f t="array" ref="AF2">INDEX(Capacity!$B$10:$B$109,COLUMN(AE2),1)</f>
        <v>0</v>
      </c>
      <c r="AG2" cm="1">
        <f t="array" ref="AG2">INDEX(Capacity!$B$10:$B$109,COLUMN(AF2),1)</f>
        <v>0</v>
      </c>
      <c r="AH2" cm="1">
        <f t="array" ref="AH2">INDEX(Capacity!$B$10:$B$109,COLUMN(AG2),1)</f>
        <v>0</v>
      </c>
      <c r="AI2" cm="1">
        <f t="array" ref="AI2">INDEX(Capacity!$B$10:$B$109,COLUMN(AH2),1)</f>
        <v>0</v>
      </c>
      <c r="AJ2" cm="1">
        <f t="array" ref="AJ2">INDEX(Capacity!$B$10:$B$109,COLUMN(AI2),1)</f>
        <v>0</v>
      </c>
      <c r="AK2" cm="1">
        <f t="array" ref="AK2">INDEX(Capacity!$B$10:$B$109,COLUMN(AJ2),1)</f>
        <v>0</v>
      </c>
      <c r="AL2" cm="1">
        <f t="array" ref="AL2">INDEX(Capacity!$B$10:$B$109,COLUMN(AK2),1)</f>
        <v>0</v>
      </c>
      <c r="AM2" cm="1">
        <f t="array" ref="AM2">INDEX(Capacity!$B$10:$B$109,COLUMN(AL2),1)</f>
        <v>0</v>
      </c>
      <c r="AN2" cm="1">
        <f t="array" ref="AN2">INDEX(Capacity!$B$10:$B$109,COLUMN(AM2),1)</f>
        <v>0</v>
      </c>
      <c r="AO2" cm="1">
        <f t="array" ref="AO2">INDEX(Capacity!$B$10:$B$109,COLUMN(AN2),1)</f>
        <v>0</v>
      </c>
      <c r="AP2" cm="1">
        <f t="array" ref="AP2">INDEX(Capacity!$B$10:$B$109,COLUMN(AO2),1)</f>
        <v>0</v>
      </c>
      <c r="AQ2" cm="1">
        <f t="array" ref="AQ2">INDEX(Capacity!$B$10:$B$109,COLUMN(AP2),1)</f>
        <v>0</v>
      </c>
      <c r="AR2" cm="1">
        <f t="array" ref="AR2">INDEX(Capacity!$B$10:$B$109,COLUMN(AQ2),1)</f>
        <v>0</v>
      </c>
      <c r="AS2" cm="1">
        <f t="array" ref="AS2">INDEX(Capacity!$B$10:$B$109,COLUMN(AR2),1)</f>
        <v>0</v>
      </c>
      <c r="AT2" cm="1">
        <f t="array" ref="AT2">INDEX(Capacity!$B$10:$B$109,COLUMN(AS2),1)</f>
        <v>0</v>
      </c>
      <c r="AU2" cm="1">
        <f t="array" ref="AU2">INDEX(Capacity!$B$10:$B$109,COLUMN(AT2),1)</f>
        <v>0</v>
      </c>
      <c r="AV2" cm="1">
        <f t="array" ref="AV2">INDEX(Capacity!$B$10:$B$109,COLUMN(AU2),1)</f>
        <v>0</v>
      </c>
      <c r="AW2" cm="1">
        <f t="array" ref="AW2">INDEX(Capacity!$B$10:$B$109,COLUMN(AV2),1)</f>
        <v>0</v>
      </c>
      <c r="AX2" cm="1">
        <f t="array" ref="AX2">INDEX(Capacity!$B$10:$B$109,COLUMN(AW2),1)</f>
        <v>0</v>
      </c>
      <c r="AY2" cm="1">
        <f t="array" ref="AY2">INDEX(Capacity!$B$10:$B$109,COLUMN(AX2),1)</f>
        <v>0</v>
      </c>
      <c r="AZ2" cm="1">
        <f t="array" ref="AZ2">INDEX(Capacity!$B$10:$B$109,COLUMN(AY2),1)</f>
        <v>0</v>
      </c>
      <c r="BA2" cm="1">
        <f t="array" ref="BA2">INDEX(Capacity!$B$10:$B$109,COLUMN(AZ2),1)</f>
        <v>0</v>
      </c>
      <c r="BB2" cm="1">
        <f t="array" ref="BB2">INDEX(Capacity!$B$10:$B$109,COLUMN(BA2),1)</f>
        <v>0</v>
      </c>
      <c r="BC2" cm="1">
        <f t="array" ref="BC2">INDEX(Capacity!$B$10:$B$109,COLUMN(BB2),1)</f>
        <v>0</v>
      </c>
      <c r="BD2" cm="1">
        <f t="array" ref="BD2">INDEX(Capacity!$B$10:$B$109,COLUMN(BC2),1)</f>
        <v>0</v>
      </c>
      <c r="BE2" cm="1">
        <f t="array" ref="BE2">INDEX(Capacity!$B$10:$B$109,COLUMN(BD2),1)</f>
        <v>0</v>
      </c>
      <c r="BF2" cm="1">
        <f t="array" ref="BF2">INDEX(Capacity!$B$10:$B$109,COLUMN(BE2),1)</f>
        <v>0</v>
      </c>
      <c r="BG2" cm="1">
        <f t="array" ref="BG2">INDEX(Capacity!$B$10:$B$109,COLUMN(BF2),1)</f>
        <v>0</v>
      </c>
      <c r="BH2" cm="1">
        <f t="array" ref="BH2">INDEX(Capacity!$B$10:$B$109,COLUMN(BG2),1)</f>
        <v>0</v>
      </c>
      <c r="BI2" cm="1">
        <f t="array" ref="BI2">INDEX(Capacity!$B$10:$B$109,COLUMN(BH2),1)</f>
        <v>0</v>
      </c>
      <c r="BJ2" cm="1">
        <f t="array" ref="BJ2">INDEX(Capacity!$B$10:$B$109,COLUMN(BI2),1)</f>
        <v>0</v>
      </c>
      <c r="BK2" cm="1">
        <f t="array" ref="BK2">INDEX(Capacity!$B$10:$B$109,COLUMN(BJ2),1)</f>
        <v>0</v>
      </c>
      <c r="BL2" cm="1">
        <f t="array" ref="BL2">INDEX(Capacity!$B$10:$B$109,COLUMN(BK2),1)</f>
        <v>0</v>
      </c>
      <c r="BM2" cm="1">
        <f t="array" ref="BM2">INDEX(Capacity!$B$10:$B$109,COLUMN(BL2),1)</f>
        <v>0</v>
      </c>
      <c r="BN2" cm="1">
        <f t="array" ref="BN2">INDEX(Capacity!$B$10:$B$109,COLUMN(BM2),1)</f>
        <v>0</v>
      </c>
      <c r="BO2" cm="1">
        <f t="array" ref="BO2">INDEX(Capacity!$B$10:$B$109,COLUMN(BN2),1)</f>
        <v>0</v>
      </c>
      <c r="BP2" cm="1">
        <f t="array" ref="BP2">INDEX(Capacity!$B$10:$B$109,COLUMN(BO2),1)</f>
        <v>0</v>
      </c>
      <c r="BQ2" cm="1">
        <f t="array" ref="BQ2">INDEX(Capacity!$B$10:$B$109,COLUMN(BP2),1)</f>
        <v>0</v>
      </c>
      <c r="BR2" cm="1">
        <f t="array" ref="BR2">INDEX(Capacity!$B$10:$B$109,COLUMN(BQ2),1)</f>
        <v>0</v>
      </c>
      <c r="BS2" cm="1">
        <f t="array" ref="BS2">INDEX(Capacity!$B$10:$B$109,COLUMN(BR2),1)</f>
        <v>0</v>
      </c>
      <c r="BT2" cm="1">
        <f t="array" ref="BT2">INDEX(Capacity!$B$10:$B$109,COLUMN(BS2),1)</f>
        <v>0</v>
      </c>
      <c r="BU2" cm="1">
        <f t="array" ref="BU2">INDEX(Capacity!$B$10:$B$109,COLUMN(BT2),1)</f>
        <v>0</v>
      </c>
      <c r="BV2" cm="1">
        <f t="array" ref="BV2">INDEX(Capacity!$B$10:$B$109,COLUMN(BU2),1)</f>
        <v>0</v>
      </c>
      <c r="BW2" cm="1">
        <f t="array" ref="BW2">INDEX(Capacity!$B$10:$B$109,COLUMN(BV2),1)</f>
        <v>0</v>
      </c>
      <c r="BX2" cm="1">
        <f t="array" ref="BX2">INDEX(Capacity!$B$10:$B$109,COLUMN(BW2),1)</f>
        <v>0</v>
      </c>
      <c r="BY2" cm="1">
        <f t="array" ref="BY2">INDEX(Capacity!$B$10:$B$109,COLUMN(BX2),1)</f>
        <v>0</v>
      </c>
      <c r="BZ2" cm="1">
        <f t="array" ref="BZ2">INDEX(Capacity!$B$10:$B$109,COLUMN(BY2),1)</f>
        <v>0</v>
      </c>
      <c r="CA2" cm="1">
        <f t="array" ref="CA2">INDEX(Capacity!$B$10:$B$109,COLUMN(BZ2),1)</f>
        <v>0</v>
      </c>
      <c r="CB2" cm="1">
        <f t="array" ref="CB2">INDEX(Capacity!$B$10:$B$109,COLUMN(CA2),1)</f>
        <v>0</v>
      </c>
      <c r="CC2" cm="1">
        <f t="array" ref="CC2">INDEX(Capacity!$B$10:$B$109,COLUMN(CB2),1)</f>
        <v>0</v>
      </c>
      <c r="CD2" cm="1">
        <f t="array" ref="CD2">INDEX(Capacity!$B$10:$B$109,COLUMN(CC2),1)</f>
        <v>0</v>
      </c>
      <c r="CE2" cm="1">
        <f t="array" ref="CE2">INDEX(Capacity!$B$10:$B$109,COLUMN(CD2),1)</f>
        <v>0</v>
      </c>
      <c r="CF2" cm="1">
        <f t="array" ref="CF2">INDEX(Capacity!$B$10:$B$109,COLUMN(CE2),1)</f>
        <v>0</v>
      </c>
      <c r="CG2" cm="1">
        <f t="array" ref="CG2">INDEX(Capacity!$B$10:$B$109,COLUMN(CF2),1)</f>
        <v>0</v>
      </c>
      <c r="CH2" cm="1">
        <f t="array" ref="CH2">INDEX(Capacity!$B$10:$B$109,COLUMN(CG2),1)</f>
        <v>0</v>
      </c>
      <c r="CI2" cm="1">
        <f t="array" ref="CI2">INDEX(Capacity!$B$10:$B$109,COLUMN(CH2),1)</f>
        <v>0</v>
      </c>
      <c r="CJ2" cm="1">
        <f t="array" ref="CJ2">INDEX(Capacity!$B$10:$B$109,COLUMN(CI2),1)</f>
        <v>0</v>
      </c>
      <c r="CK2" cm="1">
        <f t="array" ref="CK2">INDEX(Capacity!$B$10:$B$109,COLUMN(CJ2),1)</f>
        <v>0</v>
      </c>
      <c r="CL2" cm="1">
        <f t="array" ref="CL2">INDEX(Capacity!$B$10:$B$109,COLUMN(CK2),1)</f>
        <v>0</v>
      </c>
      <c r="CM2" cm="1">
        <f t="array" ref="CM2">INDEX(Capacity!$B$10:$B$109,COLUMN(CL2),1)</f>
        <v>0</v>
      </c>
      <c r="CN2" cm="1">
        <f t="array" ref="CN2">INDEX(Capacity!$B$10:$B$109,COLUMN(CM2),1)</f>
        <v>0</v>
      </c>
      <c r="CO2" cm="1">
        <f t="array" ref="CO2">INDEX(Capacity!$B$10:$B$109,COLUMN(CN2),1)</f>
        <v>0</v>
      </c>
      <c r="CP2" cm="1">
        <f t="array" ref="CP2">INDEX(Capacity!$B$10:$B$109,COLUMN(CO2),1)</f>
        <v>0</v>
      </c>
      <c r="CQ2" cm="1">
        <f t="array" ref="CQ2">INDEX(Capacity!$B$10:$B$109,COLUMN(CP2),1)</f>
        <v>0</v>
      </c>
      <c r="CR2" cm="1">
        <f t="array" ref="CR2">INDEX(Capacity!$B$10:$B$109,COLUMN(CQ2),1)</f>
        <v>0</v>
      </c>
      <c r="CS2" cm="1">
        <f t="array" ref="CS2">INDEX(Capacity!$B$10:$B$109,COLUMN(CR2),1)</f>
        <v>0</v>
      </c>
      <c r="CT2" cm="1">
        <f t="array" ref="CT2">INDEX(Capacity!$B$10:$B$109,COLUMN(CS2),1)</f>
        <v>0</v>
      </c>
      <c r="CU2" cm="1">
        <f t="array" ref="CU2">INDEX(Capacity!$B$10:$B$109,COLUMN(CT2),1)</f>
        <v>0</v>
      </c>
      <c r="CV2" cm="1">
        <f t="array" ref="CV2">INDEX(Capacity!$B$10:$B$109,COLUMN(CU2),1)</f>
        <v>0</v>
      </c>
      <c r="CW2" cm="1">
        <f t="array" ref="CW2">INDEX(Capacity!$B$10:$B$109,COLUMN(CV2),1)</f>
        <v>0</v>
      </c>
    </row>
    <row r="3" spans="1:101" x14ac:dyDescent="0.35">
      <c r="A3" t="s">
        <v>66</v>
      </c>
      <c r="B3" cm="1">
        <f t="array" ref="B3">INDEX(Capacity!$R$10:$R$109,COLUMN(A2),1)</f>
        <v>0</v>
      </c>
      <c r="C3" cm="1">
        <f t="array" ref="C3">INDEX(Capacity!$R$10:$R$109,COLUMN(B2),1)</f>
        <v>0</v>
      </c>
      <c r="D3" cm="1">
        <f t="array" ref="D3">INDEX(Capacity!$R$10:$R$109,COLUMN(C2),1)</f>
        <v>0</v>
      </c>
      <c r="E3" cm="1">
        <f t="array" ref="E3">INDEX(Capacity!$R$10:$R$109,COLUMN(D2),1)</f>
        <v>0</v>
      </c>
      <c r="F3" cm="1">
        <f t="array" ref="F3">INDEX(Capacity!$R$10:$R$109,COLUMN(E2),1)</f>
        <v>0</v>
      </c>
      <c r="G3" cm="1">
        <f t="array" ref="G3">INDEX(Capacity!$R$10:$R$109,COLUMN(F2),1)</f>
        <v>0</v>
      </c>
      <c r="H3" cm="1">
        <f t="array" ref="H3">INDEX(Capacity!$R$10:$R$109,COLUMN(G2),1)</f>
        <v>0</v>
      </c>
      <c r="I3" cm="1">
        <f t="array" ref="I3">INDEX(Capacity!$R$10:$R$109,COLUMN(H2),1)</f>
        <v>0</v>
      </c>
      <c r="J3" cm="1">
        <f t="array" ref="J3">INDEX(Capacity!$R$10:$R$109,COLUMN(I2),1)</f>
        <v>0</v>
      </c>
      <c r="K3" cm="1">
        <f t="array" ref="K3">INDEX(Capacity!$R$10:$R$109,COLUMN(J2),1)</f>
        <v>0</v>
      </c>
      <c r="L3" cm="1">
        <f t="array" ref="L3">INDEX(Capacity!$R$10:$R$109,COLUMN(K2),1)</f>
        <v>0</v>
      </c>
      <c r="M3" cm="1">
        <f t="array" ref="M3">INDEX(Capacity!$R$10:$R$109,COLUMN(L2),1)</f>
        <v>0</v>
      </c>
      <c r="N3" cm="1">
        <f t="array" ref="N3">INDEX(Capacity!$R$10:$R$109,COLUMN(M2),1)</f>
        <v>0</v>
      </c>
      <c r="O3" cm="1">
        <f t="array" ref="O3">INDEX(Capacity!$R$10:$R$109,COLUMN(N2),1)</f>
        <v>0</v>
      </c>
      <c r="P3" cm="1">
        <f t="array" ref="P3">INDEX(Capacity!$R$10:$R$109,COLUMN(O2),1)</f>
        <v>0</v>
      </c>
      <c r="Q3" cm="1">
        <f t="array" ref="Q3">INDEX(Capacity!$R$10:$R$109,COLUMN(P2),1)</f>
        <v>0</v>
      </c>
      <c r="R3" cm="1">
        <f t="array" ref="R3">INDEX(Capacity!$R$10:$R$109,COLUMN(Q2),1)</f>
        <v>0</v>
      </c>
      <c r="S3" cm="1">
        <f t="array" ref="S3">INDEX(Capacity!$R$10:$R$109,COLUMN(R2),1)</f>
        <v>0</v>
      </c>
      <c r="T3" cm="1">
        <f t="array" ref="T3">INDEX(Capacity!$R$10:$R$109,COLUMN(S2),1)</f>
        <v>0</v>
      </c>
      <c r="U3" cm="1">
        <f t="array" ref="U3">INDEX(Capacity!$R$10:$R$109,COLUMN(T2),1)</f>
        <v>0</v>
      </c>
      <c r="V3" cm="1">
        <f t="array" ref="V3">INDEX(Capacity!$R$10:$R$109,COLUMN(U2),1)</f>
        <v>0</v>
      </c>
      <c r="W3" cm="1">
        <f t="array" ref="W3">INDEX(Capacity!$R$10:$R$109,COLUMN(V2),1)</f>
        <v>0</v>
      </c>
      <c r="X3" cm="1">
        <f t="array" ref="X3">INDEX(Capacity!$R$10:$R$109,COLUMN(W2),1)</f>
        <v>0</v>
      </c>
      <c r="Y3" cm="1">
        <f t="array" ref="Y3">INDEX(Capacity!$R$10:$R$109,COLUMN(X2),1)</f>
        <v>0</v>
      </c>
      <c r="Z3" cm="1">
        <f t="array" ref="Z3">INDEX(Capacity!$R$10:$R$109,COLUMN(Y2),1)</f>
        <v>0</v>
      </c>
      <c r="AA3" cm="1">
        <f t="array" ref="AA3">INDEX(Capacity!$R$10:$R$109,COLUMN(Z2),1)</f>
        <v>0</v>
      </c>
      <c r="AB3" cm="1">
        <f t="array" ref="AB3">INDEX(Capacity!$R$10:$R$109,COLUMN(AA2),1)</f>
        <v>0</v>
      </c>
      <c r="AC3" cm="1">
        <f t="array" ref="AC3">INDEX(Capacity!$R$10:$R$109,COLUMN(AB2),1)</f>
        <v>0</v>
      </c>
      <c r="AD3" cm="1">
        <f t="array" ref="AD3">INDEX(Capacity!$R$10:$R$109,COLUMN(AC2),1)</f>
        <v>0</v>
      </c>
      <c r="AE3" cm="1">
        <f t="array" ref="AE3">INDEX(Capacity!$R$10:$R$109,COLUMN(AD2),1)</f>
        <v>0</v>
      </c>
      <c r="AF3" cm="1">
        <f t="array" ref="AF3">INDEX(Capacity!$R$10:$R$109,COLUMN(AE2),1)</f>
        <v>0</v>
      </c>
      <c r="AG3" cm="1">
        <f t="array" ref="AG3">INDEX(Capacity!$R$10:$R$109,COLUMN(AF2),1)</f>
        <v>0</v>
      </c>
      <c r="AH3" cm="1">
        <f t="array" ref="AH3">INDEX(Capacity!$R$10:$R$109,COLUMN(AG2),1)</f>
        <v>0</v>
      </c>
      <c r="AI3" cm="1">
        <f t="array" ref="AI3">INDEX(Capacity!$R$10:$R$109,COLUMN(AH2),1)</f>
        <v>0</v>
      </c>
      <c r="AJ3" cm="1">
        <f t="array" ref="AJ3">INDEX(Capacity!$R$10:$R$109,COLUMN(AI2),1)</f>
        <v>0</v>
      </c>
      <c r="AK3" cm="1">
        <f t="array" ref="AK3">INDEX(Capacity!$R$10:$R$109,COLUMN(AJ2),1)</f>
        <v>0</v>
      </c>
      <c r="AL3" cm="1">
        <f t="array" ref="AL3">INDEX(Capacity!$R$10:$R$109,COLUMN(AK2),1)</f>
        <v>0</v>
      </c>
      <c r="AM3" cm="1">
        <f t="array" ref="AM3">INDEX(Capacity!$R$10:$R$109,COLUMN(AL2),1)</f>
        <v>0</v>
      </c>
      <c r="AN3" cm="1">
        <f t="array" ref="AN3">INDEX(Capacity!$R$10:$R$109,COLUMN(AM2),1)</f>
        <v>0</v>
      </c>
      <c r="AO3" cm="1">
        <f t="array" ref="AO3">INDEX(Capacity!$R$10:$R$109,COLUMN(AN2),1)</f>
        <v>0</v>
      </c>
      <c r="AP3" cm="1">
        <f t="array" ref="AP3">INDEX(Capacity!$R$10:$R$109,COLUMN(AO2),1)</f>
        <v>0</v>
      </c>
      <c r="AQ3" cm="1">
        <f t="array" ref="AQ3">INDEX(Capacity!$R$10:$R$109,COLUMN(AP2),1)</f>
        <v>0</v>
      </c>
      <c r="AR3" cm="1">
        <f t="array" ref="AR3">INDEX(Capacity!$R$10:$R$109,COLUMN(AQ2),1)</f>
        <v>0</v>
      </c>
      <c r="AS3" cm="1">
        <f t="array" ref="AS3">INDEX(Capacity!$R$10:$R$109,COLUMN(AR2),1)</f>
        <v>0</v>
      </c>
      <c r="AT3" cm="1">
        <f t="array" ref="AT3">INDEX(Capacity!$R$10:$R$109,COLUMN(AS2),1)</f>
        <v>0</v>
      </c>
      <c r="AU3" cm="1">
        <f t="array" ref="AU3">INDEX(Capacity!$R$10:$R$109,COLUMN(AT2),1)</f>
        <v>0</v>
      </c>
      <c r="AV3" cm="1">
        <f t="array" ref="AV3">INDEX(Capacity!$R$10:$R$109,COLUMN(AU2),1)</f>
        <v>0</v>
      </c>
      <c r="AW3" cm="1">
        <f t="array" ref="AW3">INDEX(Capacity!$R$10:$R$109,COLUMN(AV2),1)</f>
        <v>0</v>
      </c>
      <c r="AX3" cm="1">
        <f t="array" ref="AX3">INDEX(Capacity!$R$10:$R$109,COLUMN(AW2),1)</f>
        <v>0</v>
      </c>
      <c r="AY3" cm="1">
        <f t="array" ref="AY3">INDEX(Capacity!$R$10:$R$109,COLUMN(AX2),1)</f>
        <v>0</v>
      </c>
      <c r="AZ3" cm="1">
        <f t="array" ref="AZ3">INDEX(Capacity!$R$10:$R$109,COLUMN(AY2),1)</f>
        <v>0</v>
      </c>
      <c r="BA3" cm="1">
        <f t="array" ref="BA3">INDEX(Capacity!$R$10:$R$109,COLUMN(AZ2),1)</f>
        <v>0</v>
      </c>
      <c r="BB3" cm="1">
        <f t="array" ref="BB3">INDEX(Capacity!$R$10:$R$109,COLUMN(BA2),1)</f>
        <v>0</v>
      </c>
      <c r="BC3" cm="1">
        <f t="array" ref="BC3">INDEX(Capacity!$R$10:$R$109,COLUMN(BB2),1)</f>
        <v>0</v>
      </c>
      <c r="BD3" cm="1">
        <f t="array" ref="BD3">INDEX(Capacity!$R$10:$R$109,COLUMN(BC2),1)</f>
        <v>0</v>
      </c>
      <c r="BE3" cm="1">
        <f t="array" ref="BE3">INDEX(Capacity!$R$10:$R$109,COLUMN(BD2),1)</f>
        <v>0</v>
      </c>
      <c r="BF3" cm="1">
        <f t="array" ref="BF3">INDEX(Capacity!$R$10:$R$109,COLUMN(BE2),1)</f>
        <v>0</v>
      </c>
      <c r="BG3" cm="1">
        <f t="array" ref="BG3">INDEX(Capacity!$R$10:$R$109,COLUMN(BF2),1)</f>
        <v>0</v>
      </c>
      <c r="BH3" cm="1">
        <f t="array" ref="BH3">INDEX(Capacity!$R$10:$R$109,COLUMN(BG2),1)</f>
        <v>0</v>
      </c>
      <c r="BI3" cm="1">
        <f t="array" ref="BI3">INDEX(Capacity!$R$10:$R$109,COLUMN(BH2),1)</f>
        <v>0</v>
      </c>
      <c r="BJ3" cm="1">
        <f t="array" ref="BJ3">INDEX(Capacity!$R$10:$R$109,COLUMN(BI2),1)</f>
        <v>0</v>
      </c>
      <c r="BK3" cm="1">
        <f t="array" ref="BK3">INDEX(Capacity!$R$10:$R$109,COLUMN(BJ2),1)</f>
        <v>0</v>
      </c>
      <c r="BL3" cm="1">
        <f t="array" ref="BL3">INDEX(Capacity!$R$10:$R$109,COLUMN(BK2),1)</f>
        <v>0</v>
      </c>
      <c r="BM3" cm="1">
        <f t="array" ref="BM3">INDEX(Capacity!$R$10:$R$109,COLUMN(BL2),1)</f>
        <v>0</v>
      </c>
      <c r="BN3" cm="1">
        <f t="array" ref="BN3">INDEX(Capacity!$R$10:$R$109,COLUMN(BM2),1)</f>
        <v>0</v>
      </c>
      <c r="BO3" cm="1">
        <f t="array" ref="BO3">INDEX(Capacity!$R$10:$R$109,COLUMN(BN2),1)</f>
        <v>0</v>
      </c>
      <c r="BP3" cm="1">
        <f t="array" ref="BP3">INDEX(Capacity!$R$10:$R$109,COLUMN(BO2),1)</f>
        <v>0</v>
      </c>
      <c r="BQ3" cm="1">
        <f t="array" ref="BQ3">INDEX(Capacity!$R$10:$R$109,COLUMN(BP2),1)</f>
        <v>0</v>
      </c>
      <c r="BR3" cm="1">
        <f t="array" ref="BR3">INDEX(Capacity!$R$10:$R$109,COLUMN(BQ2),1)</f>
        <v>0</v>
      </c>
      <c r="BS3" cm="1">
        <f t="array" ref="BS3">INDEX(Capacity!$R$10:$R$109,COLUMN(BR2),1)</f>
        <v>0</v>
      </c>
      <c r="BT3" cm="1">
        <f t="array" ref="BT3">INDEX(Capacity!$R$10:$R$109,COLUMN(BS2),1)</f>
        <v>0</v>
      </c>
      <c r="BU3" cm="1">
        <f t="array" ref="BU3">INDEX(Capacity!$R$10:$R$109,COLUMN(BT2),1)</f>
        <v>0</v>
      </c>
      <c r="BV3" cm="1">
        <f t="array" ref="BV3">INDEX(Capacity!$R$10:$R$109,COLUMN(BU2),1)</f>
        <v>0</v>
      </c>
      <c r="BW3" cm="1">
        <f t="array" ref="BW3">INDEX(Capacity!$R$10:$R$109,COLUMN(BV2),1)</f>
        <v>0</v>
      </c>
      <c r="BX3" cm="1">
        <f t="array" ref="BX3">INDEX(Capacity!$R$10:$R$109,COLUMN(BW2),1)</f>
        <v>0</v>
      </c>
      <c r="BY3" cm="1">
        <f t="array" ref="BY3">INDEX(Capacity!$R$10:$R$109,COLUMN(BX2),1)</f>
        <v>0</v>
      </c>
      <c r="BZ3" cm="1">
        <f t="array" ref="BZ3">INDEX(Capacity!$R$10:$R$109,COLUMN(BY2),1)</f>
        <v>0</v>
      </c>
      <c r="CA3" cm="1">
        <f t="array" ref="CA3">INDEX(Capacity!$R$10:$R$109,COLUMN(BZ2),1)</f>
        <v>0</v>
      </c>
      <c r="CB3" cm="1">
        <f t="array" ref="CB3">INDEX(Capacity!$R$10:$R$109,COLUMN(CA2),1)</f>
        <v>0</v>
      </c>
      <c r="CC3" cm="1">
        <f t="array" ref="CC3">INDEX(Capacity!$R$10:$R$109,COLUMN(CB2),1)</f>
        <v>0</v>
      </c>
      <c r="CD3" cm="1">
        <f t="array" ref="CD3">INDEX(Capacity!$R$10:$R$109,COLUMN(CC2),1)</f>
        <v>0</v>
      </c>
      <c r="CE3" cm="1">
        <f t="array" ref="CE3">INDEX(Capacity!$R$10:$R$109,COLUMN(CD2),1)</f>
        <v>0</v>
      </c>
      <c r="CF3" cm="1">
        <f t="array" ref="CF3">INDEX(Capacity!$R$10:$R$109,COLUMN(CE2),1)</f>
        <v>0</v>
      </c>
      <c r="CG3" cm="1">
        <f t="array" ref="CG3">INDEX(Capacity!$R$10:$R$109,COLUMN(CF2),1)</f>
        <v>0</v>
      </c>
      <c r="CH3" cm="1">
        <f t="array" ref="CH3">INDEX(Capacity!$R$10:$R$109,COLUMN(CG2),1)</f>
        <v>0</v>
      </c>
      <c r="CI3" cm="1">
        <f t="array" ref="CI3">INDEX(Capacity!$R$10:$R$109,COLUMN(CH2),1)</f>
        <v>0</v>
      </c>
      <c r="CJ3" cm="1">
        <f t="array" ref="CJ3">INDEX(Capacity!$R$10:$R$109,COLUMN(CI2),1)</f>
        <v>0</v>
      </c>
      <c r="CK3" cm="1">
        <f t="array" ref="CK3">INDEX(Capacity!$R$10:$R$109,COLUMN(CJ2),1)</f>
        <v>0</v>
      </c>
      <c r="CL3" cm="1">
        <f t="array" ref="CL3">INDEX(Capacity!$R$10:$R$109,COLUMN(CK2),1)</f>
        <v>0</v>
      </c>
      <c r="CM3" cm="1">
        <f t="array" ref="CM3">INDEX(Capacity!$R$10:$R$109,COLUMN(CL2),1)</f>
        <v>0</v>
      </c>
      <c r="CN3" cm="1">
        <f t="array" ref="CN3">INDEX(Capacity!$R$10:$R$109,COLUMN(CM2),1)</f>
        <v>0</v>
      </c>
      <c r="CO3" cm="1">
        <f t="array" ref="CO3">INDEX(Capacity!$R$10:$R$109,COLUMN(CN2),1)</f>
        <v>0</v>
      </c>
      <c r="CP3" cm="1">
        <f t="array" ref="CP3">INDEX(Capacity!$R$10:$R$109,COLUMN(CO2),1)</f>
        <v>0</v>
      </c>
      <c r="CQ3" cm="1">
        <f t="array" ref="CQ3">INDEX(Capacity!$R$10:$R$109,COLUMN(CP2),1)</f>
        <v>0</v>
      </c>
      <c r="CR3" cm="1">
        <f t="array" ref="CR3">INDEX(Capacity!$R$10:$R$109,COLUMN(CQ2),1)</f>
        <v>0</v>
      </c>
      <c r="CS3" cm="1">
        <f t="array" ref="CS3">INDEX(Capacity!$R$10:$R$109,COLUMN(CR2),1)</f>
        <v>0</v>
      </c>
      <c r="CT3" cm="1">
        <f t="array" ref="CT3">INDEX(Capacity!$R$10:$R$109,COLUMN(CS2),1)</f>
        <v>0</v>
      </c>
      <c r="CU3" cm="1">
        <f t="array" ref="CU3">INDEX(Capacity!$R$10:$R$109,COLUMN(CT2),1)</f>
        <v>0</v>
      </c>
      <c r="CV3" cm="1">
        <f t="array" ref="CV3">INDEX(Capacity!$R$10:$R$109,COLUMN(CU2),1)</f>
        <v>0</v>
      </c>
      <c r="CW3" cm="1">
        <f t="array" ref="CW3">INDEX(Capacity!$R$10:$R$109,COLUMN(CV2),1)</f>
        <v>0</v>
      </c>
    </row>
    <row r="4" spans="1:101" x14ac:dyDescent="0.35">
      <c r="A4" t="s">
        <v>15</v>
      </c>
    </row>
    <row r="5" spans="1:101" x14ac:dyDescent="0.35">
      <c r="A5" s="2">
        <f ca="1">'Required Capacity (Hide)'!E5</f>
        <v>44228</v>
      </c>
      <c r="B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(Hide)'!$A5,'Capacity Summary'!$H$35:$BG$35,0))="x",INDEX('Capacity Summary'!$C$36:$E$135,MATCH('Capacity Backing (Hide)'!B$2,'Capacity Summary'!$B$36:$B$135,0),4),IF(INDEX('Capacity Summary'!$H$36:$BG$135,MATCH('Capacity Backing (Hide)'!B$2,'Capacity Summary'!$B$36:$B$135,0),MATCH('Capacity Backing (Hide)'!$A5,'Capacity Summary'!$H$35:$BG$35,0))&lt;&gt;0,INDEX('Capacity Summary'!$H$36:$BG$135,MATCH('Capacity Backing (Hide)'!B$2,'Capacity Summary'!$B$36:$B$135,0),MATCH('Capacity Backing (Hide)'!$A5,'Capacity Summary'!$H$35:$BG$35,0)),0)),INDEX('Capacity Summary'!$C$36:$E$135,MATCH('Capacity Backing (Hide)'!B$2,'Capacity Summary'!$B$36:$B$135,0),2)))/IF(Summary!$B$7="Minutes",1,60)/COUNTA(INDEX(Capacity!$C$10:$Q$109,MATCH('Capacity Backing (Hide)'!B$2,Capacity!$B$10:$B$109,0),1):INDEX(Capacity!$C$10:$Q$109,MATCH('Capacity Backing (Hide)'!B$2,Capacity!$B$10:$B$109,0),15))</f>
        <v>#N/A</v>
      </c>
      <c r="C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(Hide)'!$A5,'Capacity Summary'!$H$35:$BG$35,0))="x",INDEX('Capacity Summary'!$C$36:$E$135,MATCH('Capacity Backing (Hide)'!C$2,'Capacity Summary'!$B$36:$B$135,0),4),IF(INDEX('Capacity Summary'!$H$36:$BG$135,MATCH('Capacity Backing (Hide)'!C$2,'Capacity Summary'!$B$36:$B$135,0),MATCH('Capacity Backing (Hide)'!$A5,'Capacity Summary'!$H$35:$BG$35,0))&lt;&gt;0,INDEX('Capacity Summary'!$H$36:$BG$135,MATCH('Capacity Backing (Hide)'!C$2,'Capacity Summary'!$B$36:$B$135,0),MATCH('Capacity Backing (Hide)'!$A5,'Capacity Summary'!$H$35:$BG$35,0)),0)),INDEX('Capacity Summary'!$C$36:$E$135,MATCH('Capacity Backing (Hide)'!C$2,'Capacity Summary'!$B$36:$B$135,0),2)))/IF(Summary!$B$7="Minutes",1,60)/COUNTA(INDEX(Capacity!$C$10:$Q$109,MATCH('Capacity Backing (Hide)'!C$2,Capacity!$B$10:$B$109,0),1):INDEX(Capacity!$C$10:$Q$109,MATCH('Capacity Backing (Hide)'!C$2,Capacity!$B$10:$B$109,0),15))</f>
        <v>#N/A</v>
      </c>
      <c r="D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(Hide)'!$A5,'Capacity Summary'!$H$35:$BG$35,0))="x",INDEX('Capacity Summary'!$C$36:$E$135,MATCH('Capacity Backing (Hide)'!D$2,'Capacity Summary'!$B$36:$B$135,0),4),IF(INDEX('Capacity Summary'!$H$36:$BG$135,MATCH('Capacity Backing (Hide)'!D$2,'Capacity Summary'!$B$36:$B$135,0),MATCH('Capacity Backing (Hide)'!$A5,'Capacity Summary'!$H$35:$BG$35,0))&lt;&gt;0,INDEX('Capacity Summary'!$H$36:$BG$135,MATCH('Capacity Backing (Hide)'!D$2,'Capacity Summary'!$B$36:$B$135,0),MATCH('Capacity Backing (Hide)'!$A5,'Capacity Summary'!$H$35:$BG$35,0)),0)),INDEX('Capacity Summary'!$C$36:$E$135,MATCH('Capacity Backing (Hide)'!D$2,'Capacity Summary'!$B$36:$B$135,0),2)))/IF(Summary!$B$7="Minutes",1,60)/COUNTA(INDEX(Capacity!$C$10:$Q$109,MATCH('Capacity Backing (Hide)'!D$2,Capacity!$B$10:$B$109,0),1):INDEX(Capacity!$C$10:$Q$109,MATCH('Capacity Backing (Hide)'!D$2,Capacity!$B$10:$B$109,0),15))</f>
        <v>#N/A</v>
      </c>
      <c r="E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(Hide)'!$A5,'Capacity Summary'!$H$35:$BG$35,0))="x",INDEX('Capacity Summary'!$C$36:$E$135,MATCH('Capacity Backing (Hide)'!E$2,'Capacity Summary'!$B$36:$B$135,0),4),IF(INDEX('Capacity Summary'!$H$36:$BG$135,MATCH('Capacity Backing (Hide)'!E$2,'Capacity Summary'!$B$36:$B$135,0),MATCH('Capacity Backing (Hide)'!$A5,'Capacity Summary'!$H$35:$BG$35,0))&lt;&gt;0,INDEX('Capacity Summary'!$H$36:$BG$135,MATCH('Capacity Backing (Hide)'!E$2,'Capacity Summary'!$B$36:$B$135,0),MATCH('Capacity Backing (Hide)'!$A5,'Capacity Summary'!$H$35:$BG$35,0)),0)),INDEX('Capacity Summary'!$C$36:$E$135,MATCH('Capacity Backing (Hide)'!E$2,'Capacity Summary'!$B$36:$B$135,0),2)))/IF(Summary!$B$7="Minutes",1,60)/COUNTA(INDEX(Capacity!$C$10:$Q$109,MATCH('Capacity Backing (Hide)'!E$2,Capacity!$B$10:$B$109,0),1):INDEX(Capacity!$C$10:$Q$109,MATCH('Capacity Backing (Hide)'!E$2,Capacity!$B$10:$B$109,0),15))</f>
        <v>#N/A</v>
      </c>
      <c r="F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(Hide)'!$A5,'Capacity Summary'!$H$35:$BG$35,0))="x",INDEX('Capacity Summary'!$C$36:$E$135,MATCH('Capacity Backing (Hide)'!F$2,'Capacity Summary'!$B$36:$B$135,0),4),IF(INDEX('Capacity Summary'!$H$36:$BG$135,MATCH('Capacity Backing (Hide)'!F$2,'Capacity Summary'!$B$36:$B$135,0),MATCH('Capacity Backing (Hide)'!$A5,'Capacity Summary'!$H$35:$BG$35,0))&lt;&gt;0,INDEX('Capacity Summary'!$H$36:$BG$135,MATCH('Capacity Backing (Hide)'!F$2,'Capacity Summary'!$B$36:$B$135,0),MATCH('Capacity Backing (Hide)'!$A5,'Capacity Summary'!$H$35:$BG$35,0)),0)),INDEX('Capacity Summary'!$C$36:$E$135,MATCH('Capacity Backing (Hide)'!F$2,'Capacity Summary'!$B$36:$B$135,0),2)))/IF(Summary!$B$7="Minutes",1,60)/COUNTA(INDEX(Capacity!$C$10:$Q$109,MATCH('Capacity Backing (Hide)'!F$2,Capacity!$B$10:$B$109,0),1):INDEX(Capacity!$C$10:$Q$109,MATCH('Capacity Backing (Hide)'!F$2,Capacity!$B$10:$B$109,0),15))</f>
        <v>#N/A</v>
      </c>
      <c r="G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(Hide)'!$A5,'Capacity Summary'!$H$35:$BG$35,0))="x",INDEX('Capacity Summary'!$C$36:$E$135,MATCH('Capacity Backing (Hide)'!G$2,'Capacity Summary'!$B$36:$B$135,0),4),IF(INDEX('Capacity Summary'!$H$36:$BG$135,MATCH('Capacity Backing (Hide)'!G$2,'Capacity Summary'!$B$36:$B$135,0),MATCH('Capacity Backing (Hide)'!$A5,'Capacity Summary'!$H$35:$BG$35,0))&lt;&gt;0,INDEX('Capacity Summary'!$H$36:$BG$135,MATCH('Capacity Backing (Hide)'!G$2,'Capacity Summary'!$B$36:$B$135,0),MATCH('Capacity Backing (Hide)'!$A5,'Capacity Summary'!$H$35:$BG$35,0)),0)),INDEX('Capacity Summary'!$C$36:$E$135,MATCH('Capacity Backing (Hide)'!G$2,'Capacity Summary'!$B$36:$B$135,0),2)))/IF(Summary!$B$7="Minutes",1,60)/COUNTA(INDEX(Capacity!$C$10:$Q$109,MATCH('Capacity Backing (Hide)'!G$2,Capacity!$B$10:$B$109,0),1):INDEX(Capacity!$C$10:$Q$109,MATCH('Capacity Backing (Hide)'!G$2,Capacity!$B$10:$B$109,0),15))</f>
        <v>#N/A</v>
      </c>
      <c r="H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(Hide)'!$A5,'Capacity Summary'!$H$35:$BG$35,0))="x",INDEX('Capacity Summary'!$C$36:$E$135,MATCH('Capacity Backing (Hide)'!H$2,'Capacity Summary'!$B$36:$B$135,0),4),IF(INDEX('Capacity Summary'!$H$36:$BG$135,MATCH('Capacity Backing (Hide)'!H$2,'Capacity Summary'!$B$36:$B$135,0),MATCH('Capacity Backing (Hide)'!$A5,'Capacity Summary'!$H$35:$BG$35,0))&lt;&gt;0,INDEX('Capacity Summary'!$H$36:$BG$135,MATCH('Capacity Backing (Hide)'!H$2,'Capacity Summary'!$B$36:$B$135,0),MATCH('Capacity Backing (Hide)'!$A5,'Capacity Summary'!$H$35:$BG$35,0)),0)),INDEX('Capacity Summary'!$C$36:$E$135,MATCH('Capacity Backing (Hide)'!H$2,'Capacity Summary'!$B$36:$B$135,0),2)))/IF(Summary!$B$7="Minutes",1,60)/COUNTA(INDEX(Capacity!$C$10:$Q$109,MATCH('Capacity Backing (Hide)'!H$2,Capacity!$B$10:$B$109,0),1):INDEX(Capacity!$C$10:$Q$109,MATCH('Capacity Backing (Hide)'!H$2,Capacity!$B$10:$B$109,0),15))</f>
        <v>#N/A</v>
      </c>
      <c r="I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(Hide)'!$A5,'Capacity Summary'!$H$35:$BG$35,0))="x",INDEX('Capacity Summary'!$C$36:$E$135,MATCH('Capacity Backing (Hide)'!I$2,'Capacity Summary'!$B$36:$B$135,0),4),IF(INDEX('Capacity Summary'!$H$36:$BG$135,MATCH('Capacity Backing (Hide)'!I$2,'Capacity Summary'!$B$36:$B$135,0),MATCH('Capacity Backing (Hide)'!$A5,'Capacity Summary'!$H$35:$BG$35,0))&lt;&gt;0,INDEX('Capacity Summary'!$H$36:$BG$135,MATCH('Capacity Backing (Hide)'!I$2,'Capacity Summary'!$B$36:$B$135,0),MATCH('Capacity Backing (Hide)'!$A5,'Capacity Summary'!$H$35:$BG$35,0)),0)),INDEX('Capacity Summary'!$C$36:$E$135,MATCH('Capacity Backing (Hide)'!I$2,'Capacity Summary'!$B$36:$B$135,0),2)))/IF(Summary!$B$7="Minutes",1,60)/COUNTA(INDEX(Capacity!$C$10:$Q$109,MATCH('Capacity Backing (Hide)'!I$2,Capacity!$B$10:$B$109,0),1):INDEX(Capacity!$C$10:$Q$109,MATCH('Capacity Backing (Hide)'!I$2,Capacity!$B$10:$B$109,0),15))</f>
        <v>#N/A</v>
      </c>
      <c r="J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(Hide)'!$A5,'Capacity Summary'!$H$35:$BG$35,0))="x",INDEX('Capacity Summary'!$C$36:$E$135,MATCH('Capacity Backing (Hide)'!J$2,'Capacity Summary'!$B$36:$B$135,0),4),IF(INDEX('Capacity Summary'!$H$36:$BG$135,MATCH('Capacity Backing (Hide)'!J$2,'Capacity Summary'!$B$36:$B$135,0),MATCH('Capacity Backing (Hide)'!$A5,'Capacity Summary'!$H$35:$BG$35,0))&lt;&gt;0,INDEX('Capacity Summary'!$H$36:$BG$135,MATCH('Capacity Backing (Hide)'!J$2,'Capacity Summary'!$B$36:$B$135,0),MATCH('Capacity Backing (Hide)'!$A5,'Capacity Summary'!$H$35:$BG$35,0)),0)),INDEX('Capacity Summary'!$C$36:$E$135,MATCH('Capacity Backing (Hide)'!J$2,'Capacity Summary'!$B$36:$B$135,0),2)))/IF(Summary!$B$7="Minutes",1,60)/COUNTA(INDEX(Capacity!$C$10:$Q$109,MATCH('Capacity Backing (Hide)'!J$2,Capacity!$B$10:$B$109,0),1):INDEX(Capacity!$C$10:$Q$109,MATCH('Capacity Backing (Hide)'!J$2,Capacity!$B$10:$B$109,0),15))</f>
        <v>#N/A</v>
      </c>
      <c r="K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(Hide)'!$A5,'Capacity Summary'!$H$35:$BG$35,0))="x",INDEX('Capacity Summary'!$C$36:$E$135,MATCH('Capacity Backing (Hide)'!K$2,'Capacity Summary'!$B$36:$B$135,0),4),IF(INDEX('Capacity Summary'!$H$36:$BG$135,MATCH('Capacity Backing (Hide)'!K$2,'Capacity Summary'!$B$36:$B$135,0),MATCH('Capacity Backing (Hide)'!$A5,'Capacity Summary'!$H$35:$BG$35,0))&lt;&gt;0,INDEX('Capacity Summary'!$H$36:$BG$135,MATCH('Capacity Backing (Hide)'!K$2,'Capacity Summary'!$B$36:$B$135,0),MATCH('Capacity Backing (Hide)'!$A5,'Capacity Summary'!$H$35:$BG$35,0)),0)),INDEX('Capacity Summary'!$C$36:$E$135,MATCH('Capacity Backing (Hide)'!K$2,'Capacity Summary'!$B$36:$B$135,0),2)))/IF(Summary!$B$7="Minutes",1,60)/COUNTA(INDEX(Capacity!$C$10:$Q$109,MATCH('Capacity Backing (Hide)'!K$2,Capacity!$B$10:$B$109,0),1):INDEX(Capacity!$C$10:$Q$109,MATCH('Capacity Backing (Hide)'!K$2,Capacity!$B$10:$B$109,0),15))</f>
        <v>#N/A</v>
      </c>
      <c r="L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(Hide)'!$A5,'Capacity Summary'!$H$35:$BG$35,0))="x",INDEX('Capacity Summary'!$C$36:$E$135,MATCH('Capacity Backing (Hide)'!L$2,'Capacity Summary'!$B$36:$B$135,0),4),IF(INDEX('Capacity Summary'!$H$36:$BG$135,MATCH('Capacity Backing (Hide)'!L$2,'Capacity Summary'!$B$36:$B$135,0),MATCH('Capacity Backing (Hide)'!$A5,'Capacity Summary'!$H$35:$BG$35,0))&lt;&gt;0,INDEX('Capacity Summary'!$H$36:$BG$135,MATCH('Capacity Backing (Hide)'!L$2,'Capacity Summary'!$B$36:$B$135,0),MATCH('Capacity Backing (Hide)'!$A5,'Capacity Summary'!$H$35:$BG$35,0)),0)),INDEX('Capacity Summary'!$C$36:$E$135,MATCH('Capacity Backing (Hide)'!L$2,'Capacity Summary'!$B$36:$B$135,0),2)))/IF(Summary!$B$7="Minutes",1,60)/COUNTA(INDEX(Capacity!$C$10:$Q$109,MATCH('Capacity Backing (Hide)'!L$2,Capacity!$B$10:$B$109,0),1):INDEX(Capacity!$C$10:$Q$109,MATCH('Capacity Backing (Hide)'!L$2,Capacity!$B$10:$B$109,0),15))</f>
        <v>#N/A</v>
      </c>
      <c r="M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(Hide)'!$A5,'Capacity Summary'!$H$35:$BG$35,0))="x",INDEX('Capacity Summary'!$C$36:$E$135,MATCH('Capacity Backing (Hide)'!M$2,'Capacity Summary'!$B$36:$B$135,0),4),IF(INDEX('Capacity Summary'!$H$36:$BG$135,MATCH('Capacity Backing (Hide)'!M$2,'Capacity Summary'!$B$36:$B$135,0),MATCH('Capacity Backing (Hide)'!$A5,'Capacity Summary'!$H$35:$BG$35,0))&lt;&gt;0,INDEX('Capacity Summary'!$H$36:$BG$135,MATCH('Capacity Backing (Hide)'!M$2,'Capacity Summary'!$B$36:$B$135,0),MATCH('Capacity Backing (Hide)'!$A5,'Capacity Summary'!$H$35:$BG$35,0)),0)),INDEX('Capacity Summary'!$C$36:$E$135,MATCH('Capacity Backing (Hide)'!M$2,'Capacity Summary'!$B$36:$B$135,0),2)))/IF(Summary!$B$7="Minutes",1,60)/COUNTA(INDEX(Capacity!$C$10:$Q$109,MATCH('Capacity Backing (Hide)'!M$2,Capacity!$B$10:$B$109,0),1):INDEX(Capacity!$C$10:$Q$109,MATCH('Capacity Backing (Hide)'!M$2,Capacity!$B$10:$B$109,0),15))</f>
        <v>#N/A</v>
      </c>
      <c r="N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(Hide)'!$A5,'Capacity Summary'!$H$35:$BG$35,0))="x",INDEX('Capacity Summary'!$C$36:$E$135,MATCH('Capacity Backing (Hide)'!N$2,'Capacity Summary'!$B$36:$B$135,0),4),IF(INDEX('Capacity Summary'!$H$36:$BG$135,MATCH('Capacity Backing (Hide)'!N$2,'Capacity Summary'!$B$36:$B$135,0),MATCH('Capacity Backing (Hide)'!$A5,'Capacity Summary'!$H$35:$BG$35,0))&lt;&gt;0,INDEX('Capacity Summary'!$H$36:$BG$135,MATCH('Capacity Backing (Hide)'!N$2,'Capacity Summary'!$B$36:$B$135,0),MATCH('Capacity Backing (Hide)'!$A5,'Capacity Summary'!$H$35:$BG$35,0)),0)),INDEX('Capacity Summary'!$C$36:$E$135,MATCH('Capacity Backing (Hide)'!N$2,'Capacity Summary'!$B$36:$B$135,0),2)))/IF(Summary!$B$7="Minutes",1,60)/COUNTA(INDEX(Capacity!$C$10:$Q$109,MATCH('Capacity Backing (Hide)'!N$2,Capacity!$B$10:$B$109,0),1):INDEX(Capacity!$C$10:$Q$109,MATCH('Capacity Backing (Hide)'!N$2,Capacity!$B$10:$B$109,0),15))</f>
        <v>#N/A</v>
      </c>
      <c r="O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(Hide)'!$A5,'Capacity Summary'!$H$35:$BG$35,0))="x",INDEX('Capacity Summary'!$C$36:$E$135,MATCH('Capacity Backing (Hide)'!O$2,'Capacity Summary'!$B$36:$B$135,0),4),IF(INDEX('Capacity Summary'!$H$36:$BG$135,MATCH('Capacity Backing (Hide)'!O$2,'Capacity Summary'!$B$36:$B$135,0),MATCH('Capacity Backing (Hide)'!$A5,'Capacity Summary'!$H$35:$BG$35,0))&lt;&gt;0,INDEX('Capacity Summary'!$H$36:$BG$135,MATCH('Capacity Backing (Hide)'!O$2,'Capacity Summary'!$B$36:$B$135,0),MATCH('Capacity Backing (Hide)'!$A5,'Capacity Summary'!$H$35:$BG$35,0)),0)),INDEX('Capacity Summary'!$C$36:$E$135,MATCH('Capacity Backing (Hide)'!O$2,'Capacity Summary'!$B$36:$B$135,0),2)))/IF(Summary!$B$7="Minutes",1,60)/COUNTA(INDEX(Capacity!$C$10:$Q$109,MATCH('Capacity Backing (Hide)'!O$2,Capacity!$B$10:$B$109,0),1):INDEX(Capacity!$C$10:$Q$109,MATCH('Capacity Backing (Hide)'!O$2,Capacity!$B$10:$B$109,0),15))</f>
        <v>#N/A</v>
      </c>
      <c r="P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(Hide)'!$A5,'Capacity Summary'!$H$35:$BG$35,0))="x",INDEX('Capacity Summary'!$C$36:$E$135,MATCH('Capacity Backing (Hide)'!P$2,'Capacity Summary'!$B$36:$B$135,0),4),IF(INDEX('Capacity Summary'!$H$36:$BG$135,MATCH('Capacity Backing (Hide)'!P$2,'Capacity Summary'!$B$36:$B$135,0),MATCH('Capacity Backing (Hide)'!$A5,'Capacity Summary'!$H$35:$BG$35,0))&lt;&gt;0,INDEX('Capacity Summary'!$H$36:$BG$135,MATCH('Capacity Backing (Hide)'!P$2,'Capacity Summary'!$B$36:$B$135,0),MATCH('Capacity Backing (Hide)'!$A5,'Capacity Summary'!$H$35:$BG$35,0)),0)),INDEX('Capacity Summary'!$C$36:$E$135,MATCH('Capacity Backing (Hide)'!P$2,'Capacity Summary'!$B$36:$B$135,0),2)))/IF(Summary!$B$7="Minutes",1,60)/COUNTA(INDEX(Capacity!$C$10:$Q$109,MATCH('Capacity Backing (Hide)'!P$2,Capacity!$B$10:$B$109,0),1):INDEX(Capacity!$C$10:$Q$109,MATCH('Capacity Backing (Hide)'!P$2,Capacity!$B$10:$B$109,0),15))</f>
        <v>#N/A</v>
      </c>
      <c r="Q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(Hide)'!$A5,'Capacity Summary'!$H$35:$BG$35,0))="x",INDEX('Capacity Summary'!$C$36:$E$135,MATCH('Capacity Backing (Hide)'!Q$2,'Capacity Summary'!$B$36:$B$135,0),4),IF(INDEX('Capacity Summary'!$H$36:$BG$135,MATCH('Capacity Backing (Hide)'!Q$2,'Capacity Summary'!$B$36:$B$135,0),MATCH('Capacity Backing (Hide)'!$A5,'Capacity Summary'!$H$35:$BG$35,0))&lt;&gt;0,INDEX('Capacity Summary'!$H$36:$BG$135,MATCH('Capacity Backing (Hide)'!Q$2,'Capacity Summary'!$B$36:$B$135,0),MATCH('Capacity Backing (Hide)'!$A5,'Capacity Summary'!$H$35:$BG$35,0)),0)),INDEX('Capacity Summary'!$C$36:$E$135,MATCH('Capacity Backing (Hide)'!Q$2,'Capacity Summary'!$B$36:$B$135,0),2)))/IF(Summary!$B$7="Minutes",1,60)/COUNTA(INDEX(Capacity!$C$10:$Q$109,MATCH('Capacity Backing (Hide)'!Q$2,Capacity!$B$10:$B$109,0),1):INDEX(Capacity!$C$10:$Q$109,MATCH('Capacity Backing (Hide)'!Q$2,Capacity!$B$10:$B$109,0),15))</f>
        <v>#N/A</v>
      </c>
      <c r="R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(Hide)'!$A5,'Capacity Summary'!$H$35:$BG$35,0))="x",INDEX('Capacity Summary'!$C$36:$E$135,MATCH('Capacity Backing (Hide)'!R$2,'Capacity Summary'!$B$36:$B$135,0),4),IF(INDEX('Capacity Summary'!$H$36:$BG$135,MATCH('Capacity Backing (Hide)'!R$2,'Capacity Summary'!$B$36:$B$135,0),MATCH('Capacity Backing (Hide)'!$A5,'Capacity Summary'!$H$35:$BG$35,0))&lt;&gt;0,INDEX('Capacity Summary'!$H$36:$BG$135,MATCH('Capacity Backing (Hide)'!R$2,'Capacity Summary'!$B$36:$B$135,0),MATCH('Capacity Backing (Hide)'!$A5,'Capacity Summary'!$H$35:$BG$35,0)),0)),INDEX('Capacity Summary'!$C$36:$E$135,MATCH('Capacity Backing (Hide)'!R$2,'Capacity Summary'!$B$36:$B$135,0),2)))/IF(Summary!$B$7="Minutes",1,60)/COUNTA(INDEX(Capacity!$C$10:$Q$109,MATCH('Capacity Backing (Hide)'!R$2,Capacity!$B$10:$B$109,0),1):INDEX(Capacity!$C$10:$Q$109,MATCH('Capacity Backing (Hide)'!R$2,Capacity!$B$10:$B$109,0),15))</f>
        <v>#N/A</v>
      </c>
      <c r="S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(Hide)'!$A5,'Capacity Summary'!$H$35:$BG$35,0))="x",INDEX('Capacity Summary'!$C$36:$E$135,MATCH('Capacity Backing (Hide)'!S$2,'Capacity Summary'!$B$36:$B$135,0),4),IF(INDEX('Capacity Summary'!$H$36:$BG$135,MATCH('Capacity Backing (Hide)'!S$2,'Capacity Summary'!$B$36:$B$135,0),MATCH('Capacity Backing (Hide)'!$A5,'Capacity Summary'!$H$35:$BG$35,0))&lt;&gt;0,INDEX('Capacity Summary'!$H$36:$BG$135,MATCH('Capacity Backing (Hide)'!S$2,'Capacity Summary'!$B$36:$B$135,0),MATCH('Capacity Backing (Hide)'!$A5,'Capacity Summary'!$H$35:$BG$35,0)),0)),INDEX('Capacity Summary'!$C$36:$E$135,MATCH('Capacity Backing (Hide)'!S$2,'Capacity Summary'!$B$36:$B$135,0),2)))/IF(Summary!$B$7="Minutes",1,60)/COUNTA(INDEX(Capacity!$C$10:$Q$109,MATCH('Capacity Backing (Hide)'!S$2,Capacity!$B$10:$B$109,0),1):INDEX(Capacity!$C$10:$Q$109,MATCH('Capacity Backing (Hide)'!S$2,Capacity!$B$10:$B$109,0),15))</f>
        <v>#N/A</v>
      </c>
      <c r="T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(Hide)'!$A5,'Capacity Summary'!$H$35:$BG$35,0))="x",INDEX('Capacity Summary'!$C$36:$E$135,MATCH('Capacity Backing (Hide)'!T$2,'Capacity Summary'!$B$36:$B$135,0),4),IF(INDEX('Capacity Summary'!$H$36:$BG$135,MATCH('Capacity Backing (Hide)'!T$2,'Capacity Summary'!$B$36:$B$135,0),MATCH('Capacity Backing (Hide)'!$A5,'Capacity Summary'!$H$35:$BG$35,0))&lt;&gt;0,INDEX('Capacity Summary'!$H$36:$BG$135,MATCH('Capacity Backing (Hide)'!T$2,'Capacity Summary'!$B$36:$B$135,0),MATCH('Capacity Backing (Hide)'!$A5,'Capacity Summary'!$H$35:$BG$35,0)),0)),INDEX('Capacity Summary'!$C$36:$E$135,MATCH('Capacity Backing (Hide)'!T$2,'Capacity Summary'!$B$36:$B$135,0),2)))/IF(Summary!$B$7="Minutes",1,60)/COUNTA(INDEX(Capacity!$C$10:$Q$109,MATCH('Capacity Backing (Hide)'!T$2,Capacity!$B$10:$B$109,0),1):INDEX(Capacity!$C$10:$Q$109,MATCH('Capacity Backing (Hide)'!T$2,Capacity!$B$10:$B$109,0),15))</f>
        <v>#N/A</v>
      </c>
      <c r="U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(Hide)'!$A5,'Capacity Summary'!$H$35:$BG$35,0))="x",INDEX('Capacity Summary'!$C$36:$E$135,MATCH('Capacity Backing (Hide)'!U$2,'Capacity Summary'!$B$36:$B$135,0),4),IF(INDEX('Capacity Summary'!$H$36:$BG$135,MATCH('Capacity Backing (Hide)'!U$2,'Capacity Summary'!$B$36:$B$135,0),MATCH('Capacity Backing (Hide)'!$A5,'Capacity Summary'!$H$35:$BG$35,0))&lt;&gt;0,INDEX('Capacity Summary'!$H$36:$BG$135,MATCH('Capacity Backing (Hide)'!U$2,'Capacity Summary'!$B$36:$B$135,0),MATCH('Capacity Backing (Hide)'!$A5,'Capacity Summary'!$H$35:$BG$35,0)),0)),INDEX('Capacity Summary'!$C$36:$E$135,MATCH('Capacity Backing (Hide)'!U$2,'Capacity Summary'!$B$36:$B$135,0),2)))/IF(Summary!$B$7="Minutes",1,60)/COUNTA(INDEX(Capacity!$C$10:$Q$109,MATCH('Capacity Backing (Hide)'!U$2,Capacity!$B$10:$B$109,0),1):INDEX(Capacity!$C$10:$Q$109,MATCH('Capacity Backing (Hide)'!U$2,Capacity!$B$10:$B$109,0),15))</f>
        <v>#N/A</v>
      </c>
      <c r="V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(Hide)'!$A5,'Capacity Summary'!$H$35:$BG$35,0))="x",INDEX('Capacity Summary'!$C$36:$E$135,MATCH('Capacity Backing (Hide)'!V$2,'Capacity Summary'!$B$36:$B$135,0),4),IF(INDEX('Capacity Summary'!$H$36:$BG$135,MATCH('Capacity Backing (Hide)'!V$2,'Capacity Summary'!$B$36:$B$135,0),MATCH('Capacity Backing (Hide)'!$A5,'Capacity Summary'!$H$35:$BG$35,0))&lt;&gt;0,INDEX('Capacity Summary'!$H$36:$BG$135,MATCH('Capacity Backing (Hide)'!V$2,'Capacity Summary'!$B$36:$B$135,0),MATCH('Capacity Backing (Hide)'!$A5,'Capacity Summary'!$H$35:$BG$35,0)),0)),INDEX('Capacity Summary'!$C$36:$E$135,MATCH('Capacity Backing (Hide)'!V$2,'Capacity Summary'!$B$36:$B$135,0),2)))/IF(Summary!$B$7="Minutes",1,60)/COUNTA(INDEX(Capacity!$C$10:$Q$109,MATCH('Capacity Backing (Hide)'!V$2,Capacity!$B$10:$B$109,0),1):INDEX(Capacity!$C$10:$Q$109,MATCH('Capacity Backing (Hide)'!V$2,Capacity!$B$10:$B$109,0),15))</f>
        <v>#N/A</v>
      </c>
      <c r="W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(Hide)'!$A5,'Capacity Summary'!$H$35:$BG$35,0))="x",INDEX('Capacity Summary'!$C$36:$E$135,MATCH('Capacity Backing (Hide)'!W$2,'Capacity Summary'!$B$36:$B$135,0),4),IF(INDEX('Capacity Summary'!$H$36:$BG$135,MATCH('Capacity Backing (Hide)'!W$2,'Capacity Summary'!$B$36:$B$135,0),MATCH('Capacity Backing (Hide)'!$A5,'Capacity Summary'!$H$35:$BG$35,0))&lt;&gt;0,INDEX('Capacity Summary'!$H$36:$BG$135,MATCH('Capacity Backing (Hide)'!W$2,'Capacity Summary'!$B$36:$B$135,0),MATCH('Capacity Backing (Hide)'!$A5,'Capacity Summary'!$H$35:$BG$35,0)),0)),INDEX('Capacity Summary'!$C$36:$E$135,MATCH('Capacity Backing (Hide)'!W$2,'Capacity Summary'!$B$36:$B$135,0),2)))/IF(Summary!$B$7="Minutes",1,60)/COUNTA(INDEX(Capacity!$C$10:$Q$109,MATCH('Capacity Backing (Hide)'!W$2,Capacity!$B$10:$B$109,0),1):INDEX(Capacity!$C$10:$Q$109,MATCH('Capacity Backing (Hide)'!W$2,Capacity!$B$10:$B$109,0),15))</f>
        <v>#N/A</v>
      </c>
      <c r="X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(Hide)'!$A5,'Capacity Summary'!$H$35:$BG$35,0))="x",INDEX('Capacity Summary'!$C$36:$E$135,MATCH('Capacity Backing (Hide)'!X$2,'Capacity Summary'!$B$36:$B$135,0),4),IF(INDEX('Capacity Summary'!$H$36:$BG$135,MATCH('Capacity Backing (Hide)'!X$2,'Capacity Summary'!$B$36:$B$135,0),MATCH('Capacity Backing (Hide)'!$A5,'Capacity Summary'!$H$35:$BG$35,0))&lt;&gt;0,INDEX('Capacity Summary'!$H$36:$BG$135,MATCH('Capacity Backing (Hide)'!X$2,'Capacity Summary'!$B$36:$B$135,0),MATCH('Capacity Backing (Hide)'!$A5,'Capacity Summary'!$H$35:$BG$35,0)),0)),INDEX('Capacity Summary'!$C$36:$E$135,MATCH('Capacity Backing (Hide)'!X$2,'Capacity Summary'!$B$36:$B$135,0),2)))/IF(Summary!$B$7="Minutes",1,60)/COUNTA(INDEX(Capacity!$C$10:$Q$109,MATCH('Capacity Backing (Hide)'!X$2,Capacity!$B$10:$B$109,0),1):INDEX(Capacity!$C$10:$Q$109,MATCH('Capacity Backing (Hide)'!X$2,Capacity!$B$10:$B$109,0),15))</f>
        <v>#N/A</v>
      </c>
      <c r="Y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(Hide)'!$A5,'Capacity Summary'!$H$35:$BG$35,0))="x",INDEX('Capacity Summary'!$C$36:$E$135,MATCH('Capacity Backing (Hide)'!Y$2,'Capacity Summary'!$B$36:$B$135,0),4),IF(INDEX('Capacity Summary'!$H$36:$BG$135,MATCH('Capacity Backing (Hide)'!Y$2,'Capacity Summary'!$B$36:$B$135,0),MATCH('Capacity Backing (Hide)'!$A5,'Capacity Summary'!$H$35:$BG$35,0))&lt;&gt;0,INDEX('Capacity Summary'!$H$36:$BG$135,MATCH('Capacity Backing (Hide)'!Y$2,'Capacity Summary'!$B$36:$B$135,0),MATCH('Capacity Backing (Hide)'!$A5,'Capacity Summary'!$H$35:$BG$35,0)),0)),INDEX('Capacity Summary'!$C$36:$E$135,MATCH('Capacity Backing (Hide)'!Y$2,'Capacity Summary'!$B$36:$B$135,0),2)))/IF(Summary!$B$7="Minutes",1,60)/COUNTA(INDEX(Capacity!$C$10:$Q$109,MATCH('Capacity Backing (Hide)'!Y$2,Capacity!$B$10:$B$109,0),1):INDEX(Capacity!$C$10:$Q$109,MATCH('Capacity Backing (Hide)'!Y$2,Capacity!$B$10:$B$109,0),15))</f>
        <v>#N/A</v>
      </c>
      <c r="Z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(Hide)'!$A5,'Capacity Summary'!$H$35:$BG$35,0))="x",INDEX('Capacity Summary'!$C$36:$E$135,MATCH('Capacity Backing (Hide)'!Z$2,'Capacity Summary'!$B$36:$B$135,0),4),IF(INDEX('Capacity Summary'!$H$36:$BG$135,MATCH('Capacity Backing (Hide)'!Z$2,'Capacity Summary'!$B$36:$B$135,0),MATCH('Capacity Backing (Hide)'!$A5,'Capacity Summary'!$H$35:$BG$35,0))&lt;&gt;0,INDEX('Capacity Summary'!$H$36:$BG$135,MATCH('Capacity Backing (Hide)'!Z$2,'Capacity Summary'!$B$36:$B$135,0),MATCH('Capacity Backing (Hide)'!$A5,'Capacity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(Hide)'!$A5,'Capacity Summary'!$H$35:$BG$35,0))="x",INDEX('Capacity Summary'!$C$36:$E$135,MATCH('Capacity Backing (Hide)'!AA$2,'Capacity Summary'!$B$36:$B$135,0),4),IF(INDEX('Capacity Summary'!$H$36:$BG$135,MATCH('Capacity Backing (Hide)'!AA$2,'Capacity Summary'!$B$36:$B$135,0),MATCH('Capacity Backing (Hide)'!$A5,'Capacity Summary'!$H$35:$BG$35,0))&lt;&gt;0,INDEX('Capacity Summary'!$H$36:$BG$135,MATCH('Capacity Backing (Hide)'!AA$2,'Capacity Summary'!$B$36:$B$135,0),MATCH('Capacity Backing (Hide)'!$A5,'Capacity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(Hide)'!$A5,'Capacity Summary'!$H$35:$BG$35,0))="x",INDEX('Capacity Summary'!$C$36:$E$135,MATCH('Capacity Backing (Hide)'!AB$2,'Capacity Summary'!$B$36:$B$135,0),4),IF(INDEX('Capacity Summary'!$H$36:$BG$135,MATCH('Capacity Backing (Hide)'!AB$2,'Capacity Summary'!$B$36:$B$135,0),MATCH('Capacity Backing (Hide)'!$A5,'Capacity Summary'!$H$35:$BG$35,0))&lt;&gt;0,INDEX('Capacity Summary'!$H$36:$BG$135,MATCH('Capacity Backing (Hide)'!AB$2,'Capacity Summary'!$B$36:$B$135,0),MATCH('Capacity Backing (Hide)'!$A5,'Capacity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(Hide)'!$A5,'Capacity Summary'!$H$35:$BG$35,0))="x",INDEX('Capacity Summary'!$C$36:$E$135,MATCH('Capacity Backing (Hide)'!AC$2,'Capacity Summary'!$B$36:$B$135,0),4),IF(INDEX('Capacity Summary'!$H$36:$BG$135,MATCH('Capacity Backing (Hide)'!AC$2,'Capacity Summary'!$B$36:$B$135,0),MATCH('Capacity Backing (Hide)'!$A5,'Capacity Summary'!$H$35:$BG$35,0))&lt;&gt;0,INDEX('Capacity Summary'!$H$36:$BG$135,MATCH('Capacity Backing (Hide)'!AC$2,'Capacity Summary'!$B$36:$B$135,0),MATCH('Capacity Backing (Hide)'!$A5,'Capacity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(Hide)'!$A5,'Capacity Summary'!$H$35:$BG$35,0))="x",INDEX('Capacity Summary'!$C$36:$E$135,MATCH('Capacity Backing (Hide)'!AD$2,'Capacity Summary'!$B$36:$B$135,0),4),IF(INDEX('Capacity Summary'!$H$36:$BG$135,MATCH('Capacity Backing (Hide)'!AD$2,'Capacity Summary'!$B$36:$B$135,0),MATCH('Capacity Backing (Hide)'!$A5,'Capacity Summary'!$H$35:$BG$35,0))&lt;&gt;0,INDEX('Capacity Summary'!$H$36:$BG$135,MATCH('Capacity Backing (Hide)'!AD$2,'Capacity Summary'!$B$36:$B$135,0),MATCH('Capacity Backing (Hide)'!$A5,'Capacity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(Hide)'!$A5,'Capacity Summary'!$H$35:$BG$35,0))="x",INDEX('Capacity Summary'!$C$36:$E$135,MATCH('Capacity Backing (Hide)'!AE$2,'Capacity Summary'!$B$36:$B$135,0),4),IF(INDEX('Capacity Summary'!$H$36:$BG$135,MATCH('Capacity Backing (Hide)'!AE$2,'Capacity Summary'!$B$36:$B$135,0),MATCH('Capacity Backing (Hide)'!$A5,'Capacity Summary'!$H$35:$BG$35,0))&lt;&gt;0,INDEX('Capacity Summary'!$H$36:$BG$135,MATCH('Capacity Backing (Hide)'!AE$2,'Capacity Summary'!$B$36:$B$135,0),MATCH('Capacity Backing (Hide)'!$A5,'Capacity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(Hide)'!$A5,'Capacity Summary'!$H$35:$BG$35,0))="x",INDEX('Capacity Summary'!$C$36:$E$135,MATCH('Capacity Backing (Hide)'!AF$2,'Capacity Summary'!$B$36:$B$135,0),4),IF(INDEX('Capacity Summary'!$H$36:$BG$135,MATCH('Capacity Backing (Hide)'!AF$2,'Capacity Summary'!$B$36:$B$135,0),MATCH('Capacity Backing (Hide)'!$A5,'Capacity Summary'!$H$35:$BG$35,0))&lt;&gt;0,INDEX('Capacity Summary'!$H$36:$BG$135,MATCH('Capacity Backing (Hide)'!AF$2,'Capacity Summary'!$B$36:$B$135,0),MATCH('Capacity Backing (Hide)'!$A5,'Capacity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(Hide)'!$A5,'Capacity Summary'!$H$35:$BG$35,0))="x",INDEX('Capacity Summary'!$C$36:$E$135,MATCH('Capacity Backing (Hide)'!AG$2,'Capacity Summary'!$B$36:$B$135,0),4),IF(INDEX('Capacity Summary'!$H$36:$BG$135,MATCH('Capacity Backing (Hide)'!AG$2,'Capacity Summary'!$B$36:$B$135,0),MATCH('Capacity Backing (Hide)'!$A5,'Capacity Summary'!$H$35:$BG$35,0))&lt;&gt;0,INDEX('Capacity Summary'!$H$36:$BG$135,MATCH('Capacity Backing (Hide)'!AG$2,'Capacity Summary'!$B$36:$B$135,0),MATCH('Capacity Backing (Hide)'!$A5,'Capacity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(Hide)'!$A5,'Capacity Summary'!$H$35:$BG$35,0))="x",INDEX('Capacity Summary'!$C$36:$E$135,MATCH('Capacity Backing (Hide)'!AH$2,'Capacity Summary'!$B$36:$B$135,0),4),IF(INDEX('Capacity Summary'!$H$36:$BG$135,MATCH('Capacity Backing (Hide)'!AH$2,'Capacity Summary'!$B$36:$B$135,0),MATCH('Capacity Backing (Hide)'!$A5,'Capacity Summary'!$H$35:$BG$35,0))&lt;&gt;0,INDEX('Capacity Summary'!$H$36:$BG$135,MATCH('Capacity Backing (Hide)'!AH$2,'Capacity Summary'!$B$36:$B$135,0),MATCH('Capacity Backing (Hide)'!$A5,'Capacity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(Hide)'!$A5,'Capacity Summary'!$H$35:$BG$35,0))="x",INDEX('Capacity Summary'!$C$36:$E$135,MATCH('Capacity Backing (Hide)'!AI$2,'Capacity Summary'!$B$36:$B$135,0),4),IF(INDEX('Capacity Summary'!$H$36:$BG$135,MATCH('Capacity Backing (Hide)'!AI$2,'Capacity Summary'!$B$36:$B$135,0),MATCH('Capacity Backing (Hide)'!$A5,'Capacity Summary'!$H$35:$BG$35,0))&lt;&gt;0,INDEX('Capacity Summary'!$H$36:$BG$135,MATCH('Capacity Backing (Hide)'!AI$2,'Capacity Summary'!$B$36:$B$135,0),MATCH('Capacity Backing (Hide)'!$A5,'Capacity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(Hide)'!$A5,'Capacity Summary'!$H$35:$BG$35,0))="x",INDEX('Capacity Summary'!$C$36:$E$135,MATCH('Capacity Backing (Hide)'!AJ$2,'Capacity Summary'!$B$36:$B$135,0),4),IF(INDEX('Capacity Summary'!$H$36:$BG$135,MATCH('Capacity Backing (Hide)'!AJ$2,'Capacity Summary'!$B$36:$B$135,0),MATCH('Capacity Backing (Hide)'!$A5,'Capacity Summary'!$H$35:$BG$35,0))&lt;&gt;0,INDEX('Capacity Summary'!$H$36:$BG$135,MATCH('Capacity Backing (Hide)'!AJ$2,'Capacity Summary'!$B$36:$B$135,0),MATCH('Capacity Backing (Hide)'!$A5,'Capacity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(Hide)'!$A5,'Capacity Summary'!$H$35:$BG$35,0))="x",INDEX('Capacity Summary'!$C$36:$E$135,MATCH('Capacity Backing (Hide)'!AK$2,'Capacity Summary'!$B$36:$B$135,0),4),IF(INDEX('Capacity Summary'!$H$36:$BG$135,MATCH('Capacity Backing (Hide)'!AK$2,'Capacity Summary'!$B$36:$B$135,0),MATCH('Capacity Backing (Hide)'!$A5,'Capacity Summary'!$H$35:$BG$35,0))&lt;&gt;0,INDEX('Capacity Summary'!$H$36:$BG$135,MATCH('Capacity Backing (Hide)'!AK$2,'Capacity Summary'!$B$36:$B$135,0),MATCH('Capacity Backing (Hide)'!$A5,'Capacity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(Hide)'!$A5,'Capacity Summary'!$H$35:$BG$35,0))="x",INDEX('Capacity Summary'!$C$36:$E$135,MATCH('Capacity Backing (Hide)'!AL$2,'Capacity Summary'!$B$36:$B$135,0),4),IF(INDEX('Capacity Summary'!$H$36:$BG$135,MATCH('Capacity Backing (Hide)'!AL$2,'Capacity Summary'!$B$36:$B$135,0),MATCH('Capacity Backing (Hide)'!$A5,'Capacity Summary'!$H$35:$BG$35,0))&lt;&gt;0,INDEX('Capacity Summary'!$H$36:$BG$135,MATCH('Capacity Backing (Hide)'!AL$2,'Capacity Summary'!$B$36:$B$135,0),MATCH('Capacity Backing (Hide)'!$A5,'Capacity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(Hide)'!$A5,'Capacity Summary'!$H$35:$BG$35,0))="x",INDEX('Capacity Summary'!$C$36:$E$135,MATCH('Capacity Backing (Hide)'!AM$2,'Capacity Summary'!$B$36:$B$135,0),4),IF(INDEX('Capacity Summary'!$H$36:$BG$135,MATCH('Capacity Backing (Hide)'!AM$2,'Capacity Summary'!$B$36:$B$135,0),MATCH('Capacity Backing (Hide)'!$A5,'Capacity Summary'!$H$35:$BG$35,0))&lt;&gt;0,INDEX('Capacity Summary'!$H$36:$BG$135,MATCH('Capacity Backing (Hide)'!AM$2,'Capacity Summary'!$B$36:$B$135,0),MATCH('Capacity Backing (Hide)'!$A5,'Capacity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(Hide)'!$A5,'Capacity Summary'!$H$35:$BG$35,0))="x",INDEX('Capacity Summary'!$C$36:$E$135,MATCH('Capacity Backing (Hide)'!AN$2,'Capacity Summary'!$B$36:$B$135,0),4),IF(INDEX('Capacity Summary'!$H$36:$BG$135,MATCH('Capacity Backing (Hide)'!AN$2,'Capacity Summary'!$B$36:$B$135,0),MATCH('Capacity Backing (Hide)'!$A5,'Capacity Summary'!$H$35:$BG$35,0))&lt;&gt;0,INDEX('Capacity Summary'!$H$36:$BG$135,MATCH('Capacity Backing (Hide)'!AN$2,'Capacity Summary'!$B$36:$B$135,0),MATCH('Capacity Backing (Hide)'!$A5,'Capacity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(Hide)'!$A5,'Capacity Summary'!$H$35:$BG$35,0))="x",INDEX('Capacity Summary'!$C$36:$E$135,MATCH('Capacity Backing (Hide)'!AO$2,'Capacity Summary'!$B$36:$B$135,0),4),IF(INDEX('Capacity Summary'!$H$36:$BG$135,MATCH('Capacity Backing (Hide)'!AO$2,'Capacity Summary'!$B$36:$B$135,0),MATCH('Capacity Backing (Hide)'!$A5,'Capacity Summary'!$H$35:$BG$35,0))&lt;&gt;0,INDEX('Capacity Summary'!$H$36:$BG$135,MATCH('Capacity Backing (Hide)'!AO$2,'Capacity Summary'!$B$36:$B$135,0),MATCH('Capacity Backing (Hide)'!$A5,'Capacity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(Hide)'!$A5,'Capacity Summary'!$H$35:$BG$35,0))="x",INDEX('Capacity Summary'!$C$36:$E$135,MATCH('Capacity Backing (Hide)'!AP$2,'Capacity Summary'!$B$36:$B$135,0),4),IF(INDEX('Capacity Summary'!$H$36:$BG$135,MATCH('Capacity Backing (Hide)'!AP$2,'Capacity Summary'!$B$36:$B$135,0),MATCH('Capacity Backing (Hide)'!$A5,'Capacity Summary'!$H$35:$BG$35,0))&lt;&gt;0,INDEX('Capacity Summary'!$H$36:$BG$135,MATCH('Capacity Backing (Hide)'!AP$2,'Capacity Summary'!$B$36:$B$135,0),MATCH('Capacity Backing (Hide)'!$A5,'Capacity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(Hide)'!$A5,'Capacity Summary'!$H$35:$BG$35,0))="x",INDEX('Capacity Summary'!$C$36:$E$135,MATCH('Capacity Backing (Hide)'!AQ$2,'Capacity Summary'!$B$36:$B$135,0),4),IF(INDEX('Capacity Summary'!$H$36:$BG$135,MATCH('Capacity Backing (Hide)'!AQ$2,'Capacity Summary'!$B$36:$B$135,0),MATCH('Capacity Backing (Hide)'!$A5,'Capacity Summary'!$H$35:$BG$35,0))&lt;&gt;0,INDEX('Capacity Summary'!$H$36:$BG$135,MATCH('Capacity Backing (Hide)'!AQ$2,'Capacity Summary'!$B$36:$B$135,0),MATCH('Capacity Backing (Hide)'!$A5,'Capacity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(Hide)'!$A5,'Capacity Summary'!$H$35:$BG$35,0))="x",INDEX('Capacity Summary'!$C$36:$E$135,MATCH('Capacity Backing (Hide)'!AR$2,'Capacity Summary'!$B$36:$B$135,0),4),IF(INDEX('Capacity Summary'!$H$36:$BG$135,MATCH('Capacity Backing (Hide)'!AR$2,'Capacity Summary'!$B$36:$B$135,0),MATCH('Capacity Backing (Hide)'!$A5,'Capacity Summary'!$H$35:$BG$35,0))&lt;&gt;0,INDEX('Capacity Summary'!$H$36:$BG$135,MATCH('Capacity Backing (Hide)'!AR$2,'Capacity Summary'!$B$36:$B$135,0),MATCH('Capacity Backing (Hide)'!$A5,'Capacity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(Hide)'!$A5,'Capacity Summary'!$H$35:$BG$35,0))="x",INDEX('Capacity Summary'!$C$36:$E$135,MATCH('Capacity Backing (Hide)'!AS$2,'Capacity Summary'!$B$36:$B$135,0),4),IF(INDEX('Capacity Summary'!$H$36:$BG$135,MATCH('Capacity Backing (Hide)'!AS$2,'Capacity Summary'!$B$36:$B$135,0),MATCH('Capacity Backing (Hide)'!$A5,'Capacity Summary'!$H$35:$BG$35,0))&lt;&gt;0,INDEX('Capacity Summary'!$H$36:$BG$135,MATCH('Capacity Backing (Hide)'!AS$2,'Capacity Summary'!$B$36:$B$135,0),MATCH('Capacity Backing (Hide)'!$A5,'Capacity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(Hide)'!$A5,'Capacity Summary'!$H$35:$BG$35,0))="x",INDEX('Capacity Summary'!$C$36:$E$135,MATCH('Capacity Backing (Hide)'!AT$2,'Capacity Summary'!$B$36:$B$135,0),4),IF(INDEX('Capacity Summary'!$H$36:$BG$135,MATCH('Capacity Backing (Hide)'!AT$2,'Capacity Summary'!$B$36:$B$135,0),MATCH('Capacity Backing (Hide)'!$A5,'Capacity Summary'!$H$35:$BG$35,0))&lt;&gt;0,INDEX('Capacity Summary'!$H$36:$BG$135,MATCH('Capacity Backing (Hide)'!AT$2,'Capacity Summary'!$B$36:$B$135,0),MATCH('Capacity Backing (Hide)'!$A5,'Capacity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(Hide)'!$A5,'Capacity Summary'!$H$35:$BG$35,0))="x",INDEX('Capacity Summary'!$C$36:$E$135,MATCH('Capacity Backing (Hide)'!AU$2,'Capacity Summary'!$B$36:$B$135,0),4),IF(INDEX('Capacity Summary'!$H$36:$BG$135,MATCH('Capacity Backing (Hide)'!AU$2,'Capacity Summary'!$B$36:$B$135,0),MATCH('Capacity Backing (Hide)'!$A5,'Capacity Summary'!$H$35:$BG$35,0))&lt;&gt;0,INDEX('Capacity Summary'!$H$36:$BG$135,MATCH('Capacity Backing (Hide)'!AU$2,'Capacity Summary'!$B$36:$B$135,0),MATCH('Capacity Backing (Hide)'!$A5,'Capacity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(Hide)'!$A5,'Capacity Summary'!$H$35:$BG$35,0))="x",INDEX('Capacity Summary'!$C$36:$E$135,MATCH('Capacity Backing (Hide)'!AV$2,'Capacity Summary'!$B$36:$B$135,0),4),IF(INDEX('Capacity Summary'!$H$36:$BG$135,MATCH('Capacity Backing (Hide)'!AV$2,'Capacity Summary'!$B$36:$B$135,0),MATCH('Capacity Backing (Hide)'!$A5,'Capacity Summary'!$H$35:$BG$35,0))&lt;&gt;0,INDEX('Capacity Summary'!$H$36:$BG$135,MATCH('Capacity Backing (Hide)'!AV$2,'Capacity Summary'!$B$36:$B$135,0),MATCH('Capacity Backing (Hide)'!$A5,'Capacity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(Hide)'!$A5,'Capacity Summary'!$H$35:$BG$35,0))="x",INDEX('Capacity Summary'!$C$36:$E$135,MATCH('Capacity Backing (Hide)'!AW$2,'Capacity Summary'!$B$36:$B$135,0),4),IF(INDEX('Capacity Summary'!$H$36:$BG$135,MATCH('Capacity Backing (Hide)'!AW$2,'Capacity Summary'!$B$36:$B$135,0),MATCH('Capacity Backing (Hide)'!$A5,'Capacity Summary'!$H$35:$BG$35,0))&lt;&gt;0,INDEX('Capacity Summary'!$H$36:$BG$135,MATCH('Capacity Backing (Hide)'!AW$2,'Capacity Summary'!$B$36:$B$135,0),MATCH('Capacity Backing (Hide)'!$A5,'Capacity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(Hide)'!$A5,'Capacity Summary'!$H$35:$BG$35,0))="x",INDEX('Capacity Summary'!$C$36:$E$135,MATCH('Capacity Backing (Hide)'!AX$2,'Capacity Summary'!$B$36:$B$135,0),4),IF(INDEX('Capacity Summary'!$H$36:$BG$135,MATCH('Capacity Backing (Hide)'!AX$2,'Capacity Summary'!$B$36:$B$135,0),MATCH('Capacity Backing (Hide)'!$A5,'Capacity Summary'!$H$35:$BG$35,0))&lt;&gt;0,INDEX('Capacity Summary'!$H$36:$BG$135,MATCH('Capacity Backing (Hide)'!AX$2,'Capacity Summary'!$B$36:$B$135,0),MATCH('Capacity Backing (Hide)'!$A5,'Capacity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(Hide)'!$A5,'Capacity Summary'!$H$35:$BG$35,0))="x",INDEX('Capacity Summary'!$C$36:$E$135,MATCH('Capacity Backing (Hide)'!AY$2,'Capacity Summary'!$B$36:$B$135,0),4),IF(INDEX('Capacity Summary'!$H$36:$BG$135,MATCH('Capacity Backing (Hide)'!AY$2,'Capacity Summary'!$B$36:$B$135,0),MATCH('Capacity Backing (Hide)'!$A5,'Capacity Summary'!$H$35:$BG$35,0))&lt;&gt;0,INDEX('Capacity Summary'!$H$36:$BG$135,MATCH('Capacity Backing (Hide)'!AY$2,'Capacity Summary'!$B$36:$B$135,0),MATCH('Capacity Backing (Hide)'!$A5,'Capacity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(Hide)'!$A5,'Capacity Summary'!$H$35:$BG$35,0))="x",INDEX('Capacity Summary'!$C$36:$E$135,MATCH('Capacity Backing (Hide)'!AZ$2,'Capacity Summary'!$B$36:$B$135,0),4),IF(INDEX('Capacity Summary'!$H$36:$BG$135,MATCH('Capacity Backing (Hide)'!AZ$2,'Capacity Summary'!$B$36:$B$135,0),MATCH('Capacity Backing (Hide)'!$A5,'Capacity Summary'!$H$35:$BG$35,0))&lt;&gt;0,INDEX('Capacity Summary'!$H$36:$BG$135,MATCH('Capacity Backing (Hide)'!AZ$2,'Capacity Summary'!$B$36:$B$135,0),MATCH('Capacity Backing (Hide)'!$A5,'Capacity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(Hide)'!$A5,'Capacity Summary'!$H$35:$BG$35,0))="x",INDEX('Capacity Summary'!$C$36:$E$135,MATCH('Capacity Backing (Hide)'!BA$2,'Capacity Summary'!$B$36:$B$135,0),4),IF(INDEX('Capacity Summary'!$H$36:$BG$135,MATCH('Capacity Backing (Hide)'!BA$2,'Capacity Summary'!$B$36:$B$135,0),MATCH('Capacity Backing (Hide)'!$A5,'Capacity Summary'!$H$35:$BG$35,0))&lt;&gt;0,INDEX('Capacity Summary'!$H$36:$BG$135,MATCH('Capacity Backing (Hide)'!BA$2,'Capacity Summary'!$B$36:$B$135,0),MATCH('Capacity Backing (Hide)'!$A5,'Capacity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(Hide)'!$A5,'Capacity Summary'!$H$35:$BG$35,0))="x",INDEX('Capacity Summary'!$C$36:$E$135,MATCH('Capacity Backing (Hide)'!BB$2,'Capacity Summary'!$B$36:$B$135,0),4),IF(INDEX('Capacity Summary'!$H$36:$BG$135,MATCH('Capacity Backing (Hide)'!BB$2,'Capacity Summary'!$B$36:$B$135,0),MATCH('Capacity Backing (Hide)'!$A5,'Capacity Summary'!$H$35:$BG$35,0))&lt;&gt;0,INDEX('Capacity Summary'!$H$36:$BG$135,MATCH('Capacity Backing (Hide)'!BB$2,'Capacity Summary'!$B$36:$B$135,0),MATCH('Capacity Backing (Hide)'!$A5,'Capacity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(Hide)'!$A5,'Capacity Summary'!$H$35:$BG$35,0))="x",INDEX('Capacity Summary'!$C$36:$E$135,MATCH('Capacity Backing (Hide)'!BC$2,'Capacity Summary'!$B$36:$B$135,0),4),IF(INDEX('Capacity Summary'!$H$36:$BG$135,MATCH('Capacity Backing (Hide)'!BC$2,'Capacity Summary'!$B$36:$B$135,0),MATCH('Capacity Backing (Hide)'!$A5,'Capacity Summary'!$H$35:$BG$35,0))&lt;&gt;0,INDEX('Capacity Summary'!$H$36:$BG$135,MATCH('Capacity Backing (Hide)'!BC$2,'Capacity Summary'!$B$36:$B$135,0),MATCH('Capacity Backing (Hide)'!$A5,'Capacity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(Hide)'!$A5,'Capacity Summary'!$H$35:$BG$35,0))="x",INDEX('Capacity Summary'!$C$36:$E$135,MATCH('Capacity Backing (Hide)'!BD$2,'Capacity Summary'!$B$36:$B$135,0),4),IF(INDEX('Capacity Summary'!$H$36:$BG$135,MATCH('Capacity Backing (Hide)'!BD$2,'Capacity Summary'!$B$36:$B$135,0),MATCH('Capacity Backing (Hide)'!$A5,'Capacity Summary'!$H$35:$BG$35,0))&lt;&gt;0,INDEX('Capacity Summary'!$H$36:$BG$135,MATCH('Capacity Backing (Hide)'!BD$2,'Capacity Summary'!$B$36:$B$135,0),MATCH('Capacity Backing (Hide)'!$A5,'Capacity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(Hide)'!$A5,'Capacity Summary'!$H$35:$BG$35,0))="x",INDEX('Capacity Summary'!$C$36:$E$135,MATCH('Capacity Backing (Hide)'!BE$2,'Capacity Summary'!$B$36:$B$135,0),4),IF(INDEX('Capacity Summary'!$H$36:$BG$135,MATCH('Capacity Backing (Hide)'!BE$2,'Capacity Summary'!$B$36:$B$135,0),MATCH('Capacity Backing (Hide)'!$A5,'Capacity Summary'!$H$35:$BG$35,0))&lt;&gt;0,INDEX('Capacity Summary'!$H$36:$BG$135,MATCH('Capacity Backing (Hide)'!BE$2,'Capacity Summary'!$B$36:$B$135,0),MATCH('Capacity Backing (Hide)'!$A5,'Capacity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(Hide)'!$A5,'Capacity Summary'!$H$35:$BG$35,0))="x",INDEX('Capacity Summary'!$C$36:$E$135,MATCH('Capacity Backing (Hide)'!BF$2,'Capacity Summary'!$B$36:$B$135,0),4),IF(INDEX('Capacity Summary'!$H$36:$BG$135,MATCH('Capacity Backing (Hide)'!BF$2,'Capacity Summary'!$B$36:$B$135,0),MATCH('Capacity Backing (Hide)'!$A5,'Capacity Summary'!$H$35:$BG$35,0))&lt;&gt;0,INDEX('Capacity Summary'!$H$36:$BG$135,MATCH('Capacity Backing (Hide)'!BF$2,'Capacity Summary'!$B$36:$B$135,0),MATCH('Capacity Backing (Hide)'!$A5,'Capacity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(Hide)'!$A5,'Capacity Summary'!$H$35:$BG$35,0))="x",INDEX('Capacity Summary'!$C$36:$E$135,MATCH('Capacity Backing (Hide)'!BG$2,'Capacity Summary'!$B$36:$B$135,0),4),IF(INDEX('Capacity Summary'!$H$36:$BG$135,MATCH('Capacity Backing (Hide)'!BG$2,'Capacity Summary'!$B$36:$B$135,0),MATCH('Capacity Backing (Hide)'!$A5,'Capacity Summary'!$H$35:$BG$35,0))&lt;&gt;0,INDEX('Capacity Summary'!$H$36:$BG$135,MATCH('Capacity Backing (Hide)'!BG$2,'Capacity Summary'!$B$36:$B$135,0),MATCH('Capacity Backing (Hide)'!$A5,'Capacity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(Hide)'!$A5,'Capacity Summary'!$H$35:$BG$35,0))="x",INDEX('Capacity Summary'!$C$36:$E$135,MATCH('Capacity Backing (Hide)'!BH$2,'Capacity Summary'!$B$36:$B$135,0),4),IF(INDEX('Capacity Summary'!$H$36:$BG$135,MATCH('Capacity Backing (Hide)'!BH$2,'Capacity Summary'!$B$36:$B$135,0),MATCH('Capacity Backing (Hide)'!$A5,'Capacity Summary'!$H$35:$BG$35,0))&lt;&gt;0,INDEX('Capacity Summary'!$H$36:$BG$135,MATCH('Capacity Backing (Hide)'!BH$2,'Capacity Summary'!$B$36:$B$135,0),MATCH('Capacity Backing (Hide)'!$A5,'Capacity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(Hide)'!$A5,'Capacity Summary'!$H$35:$BG$35,0))="x",INDEX('Capacity Summary'!$C$36:$E$135,MATCH('Capacity Backing (Hide)'!BI$2,'Capacity Summary'!$B$36:$B$135,0),4),IF(INDEX('Capacity Summary'!$H$36:$BG$135,MATCH('Capacity Backing (Hide)'!BI$2,'Capacity Summary'!$B$36:$B$135,0),MATCH('Capacity Backing (Hide)'!$A5,'Capacity Summary'!$H$35:$BG$35,0))&lt;&gt;0,INDEX('Capacity Summary'!$H$36:$BG$135,MATCH('Capacity Backing (Hide)'!BI$2,'Capacity Summary'!$B$36:$B$135,0),MATCH('Capacity Backing (Hide)'!$A5,'Capacity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(Hide)'!$A5,'Capacity Summary'!$H$35:$BG$35,0))="x",INDEX('Capacity Summary'!$C$36:$E$135,MATCH('Capacity Backing (Hide)'!BJ$2,'Capacity Summary'!$B$36:$B$135,0),4),IF(INDEX('Capacity Summary'!$H$36:$BG$135,MATCH('Capacity Backing (Hide)'!BJ$2,'Capacity Summary'!$B$36:$B$135,0),MATCH('Capacity Backing (Hide)'!$A5,'Capacity Summary'!$H$35:$BG$35,0))&lt;&gt;0,INDEX('Capacity Summary'!$H$36:$BG$135,MATCH('Capacity Backing (Hide)'!BJ$2,'Capacity Summary'!$B$36:$B$135,0),MATCH('Capacity Backing (Hide)'!$A5,'Capacity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(Hide)'!$A5,'Capacity Summary'!$H$35:$BG$35,0))="x",INDEX('Capacity Summary'!$C$36:$E$135,MATCH('Capacity Backing (Hide)'!BK$2,'Capacity Summary'!$B$36:$B$135,0),4),IF(INDEX('Capacity Summary'!$H$36:$BG$135,MATCH('Capacity Backing (Hide)'!BK$2,'Capacity Summary'!$B$36:$B$135,0),MATCH('Capacity Backing (Hide)'!$A5,'Capacity Summary'!$H$35:$BG$35,0))&lt;&gt;0,INDEX('Capacity Summary'!$H$36:$BG$135,MATCH('Capacity Backing (Hide)'!BK$2,'Capacity Summary'!$B$36:$B$135,0),MATCH('Capacity Backing (Hide)'!$A5,'Capacity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(Hide)'!$A5,'Capacity Summary'!$H$35:$BG$35,0))="x",INDEX('Capacity Summary'!$C$36:$E$135,MATCH('Capacity Backing (Hide)'!BL$2,'Capacity Summary'!$B$36:$B$135,0),4),IF(INDEX('Capacity Summary'!$H$36:$BG$135,MATCH('Capacity Backing (Hide)'!BL$2,'Capacity Summary'!$B$36:$B$135,0),MATCH('Capacity Backing (Hide)'!$A5,'Capacity Summary'!$H$35:$BG$35,0))&lt;&gt;0,INDEX('Capacity Summary'!$H$36:$BG$135,MATCH('Capacity Backing (Hide)'!BL$2,'Capacity Summary'!$B$36:$B$135,0),MATCH('Capacity Backing (Hide)'!$A5,'Capacity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(Hide)'!$A5,'Capacity Summary'!$H$35:$BG$35,0))="x",INDEX('Capacity Summary'!$C$36:$E$135,MATCH('Capacity Backing (Hide)'!BM$2,'Capacity Summary'!$B$36:$B$135,0),4),IF(INDEX('Capacity Summary'!$H$36:$BG$135,MATCH('Capacity Backing (Hide)'!BM$2,'Capacity Summary'!$B$36:$B$135,0),MATCH('Capacity Backing (Hide)'!$A5,'Capacity Summary'!$H$35:$BG$35,0))&lt;&gt;0,INDEX('Capacity Summary'!$H$36:$BG$135,MATCH('Capacity Backing (Hide)'!BM$2,'Capacity Summary'!$B$36:$B$135,0),MATCH('Capacity Backing (Hide)'!$A5,'Capacity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(Hide)'!$A5,'Capacity Summary'!$H$35:$BG$35,0))="x",INDEX('Capacity Summary'!$C$36:$E$135,MATCH('Capacity Backing (Hide)'!BN$2,'Capacity Summary'!$B$36:$B$135,0),4),IF(INDEX('Capacity Summary'!$H$36:$BG$135,MATCH('Capacity Backing (Hide)'!BN$2,'Capacity Summary'!$B$36:$B$135,0),MATCH('Capacity Backing (Hide)'!$A5,'Capacity Summary'!$H$35:$BG$35,0))&lt;&gt;0,INDEX('Capacity Summary'!$H$36:$BG$135,MATCH('Capacity Backing (Hide)'!BN$2,'Capacity Summary'!$B$36:$B$135,0),MATCH('Capacity Backing (Hide)'!$A5,'Capacity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(Hide)'!$A5,'Capacity Summary'!$H$35:$BG$35,0))="x",INDEX('Capacity Summary'!$C$36:$E$135,MATCH('Capacity Backing (Hide)'!BO$2,'Capacity Summary'!$B$36:$B$135,0),4),IF(INDEX('Capacity Summary'!$H$36:$BG$135,MATCH('Capacity Backing (Hide)'!BO$2,'Capacity Summary'!$B$36:$B$135,0),MATCH('Capacity Backing (Hide)'!$A5,'Capacity Summary'!$H$35:$BG$35,0))&lt;&gt;0,INDEX('Capacity Summary'!$H$36:$BG$135,MATCH('Capacity Backing (Hide)'!BO$2,'Capacity Summary'!$B$36:$B$135,0),MATCH('Capacity Backing (Hide)'!$A5,'Capacity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(Hide)'!$A5,'Capacity Summary'!$H$35:$BG$35,0))="x",INDEX('Capacity Summary'!$C$36:$E$135,MATCH('Capacity Backing (Hide)'!BP$2,'Capacity Summary'!$B$36:$B$135,0),4),IF(INDEX('Capacity Summary'!$H$36:$BG$135,MATCH('Capacity Backing (Hide)'!BP$2,'Capacity Summary'!$B$36:$B$135,0),MATCH('Capacity Backing (Hide)'!$A5,'Capacity Summary'!$H$35:$BG$35,0))&lt;&gt;0,INDEX('Capacity Summary'!$H$36:$BG$135,MATCH('Capacity Backing (Hide)'!BP$2,'Capacity Summary'!$B$36:$B$135,0),MATCH('Capacity Backing (Hide)'!$A5,'Capacity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(Hide)'!$A5,'Capacity Summary'!$H$35:$BG$35,0))="x",INDEX('Capacity Summary'!$C$36:$E$135,MATCH('Capacity Backing (Hide)'!BQ$2,'Capacity Summary'!$B$36:$B$135,0),4),IF(INDEX('Capacity Summary'!$H$36:$BG$135,MATCH('Capacity Backing (Hide)'!BQ$2,'Capacity Summary'!$B$36:$B$135,0),MATCH('Capacity Backing (Hide)'!$A5,'Capacity Summary'!$H$35:$BG$35,0))&lt;&gt;0,INDEX('Capacity Summary'!$H$36:$BG$135,MATCH('Capacity Backing (Hide)'!BQ$2,'Capacity Summary'!$B$36:$B$135,0),MATCH('Capacity Backing (Hide)'!$A5,'Capacity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(Hide)'!$A5,'Capacity Summary'!$H$35:$BG$35,0))="x",INDEX('Capacity Summary'!$C$36:$E$135,MATCH('Capacity Backing (Hide)'!BR$2,'Capacity Summary'!$B$36:$B$135,0),4),IF(INDEX('Capacity Summary'!$H$36:$BG$135,MATCH('Capacity Backing (Hide)'!BR$2,'Capacity Summary'!$B$36:$B$135,0),MATCH('Capacity Backing (Hide)'!$A5,'Capacity Summary'!$H$35:$BG$35,0))&lt;&gt;0,INDEX('Capacity Summary'!$H$36:$BG$135,MATCH('Capacity Backing (Hide)'!BR$2,'Capacity Summary'!$B$36:$B$135,0),MATCH('Capacity Backing (Hide)'!$A5,'Capacity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(Hide)'!$A5,'Capacity Summary'!$H$35:$BG$35,0))="x",INDEX('Capacity Summary'!$C$36:$E$135,MATCH('Capacity Backing (Hide)'!BS$2,'Capacity Summary'!$B$36:$B$135,0),4),IF(INDEX('Capacity Summary'!$H$36:$BG$135,MATCH('Capacity Backing (Hide)'!BS$2,'Capacity Summary'!$B$36:$B$135,0),MATCH('Capacity Backing (Hide)'!$A5,'Capacity Summary'!$H$35:$BG$35,0))&lt;&gt;0,INDEX('Capacity Summary'!$H$36:$BG$135,MATCH('Capacity Backing (Hide)'!BS$2,'Capacity Summary'!$B$36:$B$135,0),MATCH('Capacity Backing (Hide)'!$A5,'Capacity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(Hide)'!$A5,'Capacity Summary'!$H$35:$BG$35,0))="x",INDEX('Capacity Summary'!$C$36:$E$135,MATCH('Capacity Backing (Hide)'!BT$2,'Capacity Summary'!$B$36:$B$135,0),4),IF(INDEX('Capacity Summary'!$H$36:$BG$135,MATCH('Capacity Backing (Hide)'!BT$2,'Capacity Summary'!$B$36:$B$135,0),MATCH('Capacity Backing (Hide)'!$A5,'Capacity Summary'!$H$35:$BG$35,0))&lt;&gt;0,INDEX('Capacity Summary'!$H$36:$BG$135,MATCH('Capacity Backing (Hide)'!BT$2,'Capacity Summary'!$B$36:$B$135,0),MATCH('Capacity Backing (Hide)'!$A5,'Capacity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(Hide)'!$A5,'Capacity Summary'!$H$35:$BG$35,0))="x",INDEX('Capacity Summary'!$C$36:$E$135,MATCH('Capacity Backing (Hide)'!BU$2,'Capacity Summary'!$B$36:$B$135,0),4),IF(INDEX('Capacity Summary'!$H$36:$BG$135,MATCH('Capacity Backing (Hide)'!BU$2,'Capacity Summary'!$B$36:$B$135,0),MATCH('Capacity Backing (Hide)'!$A5,'Capacity Summary'!$H$35:$BG$35,0))&lt;&gt;0,INDEX('Capacity Summary'!$H$36:$BG$135,MATCH('Capacity Backing (Hide)'!BU$2,'Capacity Summary'!$B$36:$B$135,0),MATCH('Capacity Backing (Hide)'!$A5,'Capacity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(Hide)'!$A5,'Capacity Summary'!$H$35:$BG$35,0))="x",INDEX('Capacity Summary'!$C$36:$E$135,MATCH('Capacity Backing (Hide)'!BV$2,'Capacity Summary'!$B$36:$B$135,0),4),IF(INDEX('Capacity Summary'!$H$36:$BG$135,MATCH('Capacity Backing (Hide)'!BV$2,'Capacity Summary'!$B$36:$B$135,0),MATCH('Capacity Backing (Hide)'!$A5,'Capacity Summary'!$H$35:$BG$35,0))&lt;&gt;0,INDEX('Capacity Summary'!$H$36:$BG$135,MATCH('Capacity Backing (Hide)'!BV$2,'Capacity Summary'!$B$36:$B$135,0),MATCH('Capacity Backing (Hide)'!$A5,'Capacity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(Hide)'!$A5,'Capacity Summary'!$H$35:$BG$35,0))="x",INDEX('Capacity Summary'!$C$36:$E$135,MATCH('Capacity Backing (Hide)'!BW$2,'Capacity Summary'!$B$36:$B$135,0),4),IF(INDEX('Capacity Summary'!$H$36:$BG$135,MATCH('Capacity Backing (Hide)'!BW$2,'Capacity Summary'!$B$36:$B$135,0),MATCH('Capacity Backing (Hide)'!$A5,'Capacity Summary'!$H$35:$BG$35,0))&lt;&gt;0,INDEX('Capacity Summary'!$H$36:$BG$135,MATCH('Capacity Backing (Hide)'!BW$2,'Capacity Summary'!$B$36:$B$135,0),MATCH('Capacity Backing (Hide)'!$A5,'Capacity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(Hide)'!$A5,'Capacity Summary'!$H$35:$BG$35,0))="x",INDEX('Capacity Summary'!$C$36:$E$135,MATCH('Capacity Backing (Hide)'!BX$2,'Capacity Summary'!$B$36:$B$135,0),4),IF(INDEX('Capacity Summary'!$H$36:$BG$135,MATCH('Capacity Backing (Hide)'!BX$2,'Capacity Summary'!$B$36:$B$135,0),MATCH('Capacity Backing (Hide)'!$A5,'Capacity Summary'!$H$35:$BG$35,0))&lt;&gt;0,INDEX('Capacity Summary'!$H$36:$BG$135,MATCH('Capacity Backing (Hide)'!BX$2,'Capacity Summary'!$B$36:$B$135,0),MATCH('Capacity Backing (Hide)'!$A5,'Capacity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(Hide)'!$A5,'Capacity Summary'!$H$35:$BG$35,0))="x",INDEX('Capacity Summary'!$C$36:$E$135,MATCH('Capacity Backing (Hide)'!BY$2,'Capacity Summary'!$B$36:$B$135,0),4),IF(INDEX('Capacity Summary'!$H$36:$BG$135,MATCH('Capacity Backing (Hide)'!BY$2,'Capacity Summary'!$B$36:$B$135,0),MATCH('Capacity Backing (Hide)'!$A5,'Capacity Summary'!$H$35:$BG$35,0))&lt;&gt;0,INDEX('Capacity Summary'!$H$36:$BG$135,MATCH('Capacity Backing (Hide)'!BY$2,'Capacity Summary'!$B$36:$B$135,0),MATCH('Capacity Backing (Hide)'!$A5,'Capacity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(Hide)'!$A5,'Capacity Summary'!$H$35:$BG$35,0))="x",INDEX('Capacity Summary'!$C$36:$E$135,MATCH('Capacity Backing (Hide)'!BZ$2,'Capacity Summary'!$B$36:$B$135,0),4),IF(INDEX('Capacity Summary'!$H$36:$BG$135,MATCH('Capacity Backing (Hide)'!BZ$2,'Capacity Summary'!$B$36:$B$135,0),MATCH('Capacity Backing (Hide)'!$A5,'Capacity Summary'!$H$35:$BG$35,0))&lt;&gt;0,INDEX('Capacity Summary'!$H$36:$BG$135,MATCH('Capacity Backing (Hide)'!BZ$2,'Capacity Summary'!$B$36:$B$135,0),MATCH('Capacity Backing (Hide)'!$A5,'Capacity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(Hide)'!$A5,'Capacity Summary'!$H$35:$BG$35,0))="x",INDEX('Capacity Summary'!$C$36:$E$135,MATCH('Capacity Backing (Hide)'!CA$2,'Capacity Summary'!$B$36:$B$135,0),4),IF(INDEX('Capacity Summary'!$H$36:$BG$135,MATCH('Capacity Backing (Hide)'!CA$2,'Capacity Summary'!$B$36:$B$135,0),MATCH('Capacity Backing (Hide)'!$A5,'Capacity Summary'!$H$35:$BG$35,0))&lt;&gt;0,INDEX('Capacity Summary'!$H$36:$BG$135,MATCH('Capacity Backing (Hide)'!CA$2,'Capacity Summary'!$B$36:$B$135,0),MATCH('Capacity Backing (Hide)'!$A5,'Capacity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(Hide)'!$A5,'Capacity Summary'!$H$35:$BG$35,0))="x",INDEX('Capacity Summary'!$C$36:$E$135,MATCH('Capacity Backing (Hide)'!CB$2,'Capacity Summary'!$B$36:$B$135,0),4),IF(INDEX('Capacity Summary'!$H$36:$BG$135,MATCH('Capacity Backing (Hide)'!CB$2,'Capacity Summary'!$B$36:$B$135,0),MATCH('Capacity Backing (Hide)'!$A5,'Capacity Summary'!$H$35:$BG$35,0))&lt;&gt;0,INDEX('Capacity Summary'!$H$36:$BG$135,MATCH('Capacity Backing (Hide)'!CB$2,'Capacity Summary'!$B$36:$B$135,0),MATCH('Capacity Backing (Hide)'!$A5,'Capacity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(Hide)'!$A5,'Capacity Summary'!$H$35:$BG$35,0))="x",INDEX('Capacity Summary'!$C$36:$E$135,MATCH('Capacity Backing (Hide)'!CC$2,'Capacity Summary'!$B$36:$B$135,0),4),IF(INDEX('Capacity Summary'!$H$36:$BG$135,MATCH('Capacity Backing (Hide)'!CC$2,'Capacity Summary'!$B$36:$B$135,0),MATCH('Capacity Backing (Hide)'!$A5,'Capacity Summary'!$H$35:$BG$35,0))&lt;&gt;0,INDEX('Capacity Summary'!$H$36:$BG$135,MATCH('Capacity Backing (Hide)'!CC$2,'Capacity Summary'!$B$36:$B$135,0),MATCH('Capacity Backing (Hide)'!$A5,'Capacity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(Hide)'!$A5,'Capacity Summary'!$H$35:$BG$35,0))="x",INDEX('Capacity Summary'!$C$36:$E$135,MATCH('Capacity Backing (Hide)'!CD$2,'Capacity Summary'!$B$36:$B$135,0),4),IF(INDEX('Capacity Summary'!$H$36:$BG$135,MATCH('Capacity Backing (Hide)'!CD$2,'Capacity Summary'!$B$36:$B$135,0),MATCH('Capacity Backing (Hide)'!$A5,'Capacity Summary'!$H$35:$BG$35,0))&lt;&gt;0,INDEX('Capacity Summary'!$H$36:$BG$135,MATCH('Capacity Backing (Hide)'!CD$2,'Capacity Summary'!$B$36:$B$135,0),MATCH('Capacity Backing (Hide)'!$A5,'Capacity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(Hide)'!$A5,'Capacity Summary'!$H$35:$BG$35,0))="x",INDEX('Capacity Summary'!$C$36:$E$135,MATCH('Capacity Backing (Hide)'!CE$2,'Capacity Summary'!$B$36:$B$135,0),4),IF(INDEX('Capacity Summary'!$H$36:$BG$135,MATCH('Capacity Backing (Hide)'!CE$2,'Capacity Summary'!$B$36:$B$135,0),MATCH('Capacity Backing (Hide)'!$A5,'Capacity Summary'!$H$35:$BG$35,0))&lt;&gt;0,INDEX('Capacity Summary'!$H$36:$BG$135,MATCH('Capacity Backing (Hide)'!CE$2,'Capacity Summary'!$B$36:$B$135,0),MATCH('Capacity Backing (Hide)'!$A5,'Capacity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(Hide)'!$A5,'Capacity Summary'!$H$35:$BG$35,0))="x",INDEX('Capacity Summary'!$C$36:$E$135,MATCH('Capacity Backing (Hide)'!CF$2,'Capacity Summary'!$B$36:$B$135,0),4),IF(INDEX('Capacity Summary'!$H$36:$BG$135,MATCH('Capacity Backing (Hide)'!CF$2,'Capacity Summary'!$B$36:$B$135,0),MATCH('Capacity Backing (Hide)'!$A5,'Capacity Summary'!$H$35:$BG$35,0))&lt;&gt;0,INDEX('Capacity Summary'!$H$36:$BG$135,MATCH('Capacity Backing (Hide)'!CF$2,'Capacity Summary'!$B$36:$B$135,0),MATCH('Capacity Backing (Hide)'!$A5,'Capacity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(Hide)'!$A5,'Capacity Summary'!$H$35:$BG$35,0))="x",INDEX('Capacity Summary'!$C$36:$E$135,MATCH('Capacity Backing (Hide)'!CG$2,'Capacity Summary'!$B$36:$B$135,0),4),IF(INDEX('Capacity Summary'!$H$36:$BG$135,MATCH('Capacity Backing (Hide)'!CG$2,'Capacity Summary'!$B$36:$B$135,0),MATCH('Capacity Backing (Hide)'!$A5,'Capacity Summary'!$H$35:$BG$35,0))&lt;&gt;0,INDEX('Capacity Summary'!$H$36:$BG$135,MATCH('Capacity Backing (Hide)'!CG$2,'Capacity Summary'!$B$36:$B$135,0),MATCH('Capacity Backing (Hide)'!$A5,'Capacity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(Hide)'!$A5,'Capacity Summary'!$H$35:$BG$35,0))="x",INDEX('Capacity Summary'!$C$36:$E$135,MATCH('Capacity Backing (Hide)'!CH$2,'Capacity Summary'!$B$36:$B$135,0),4),IF(INDEX('Capacity Summary'!$H$36:$BG$135,MATCH('Capacity Backing (Hide)'!CH$2,'Capacity Summary'!$B$36:$B$135,0),MATCH('Capacity Backing (Hide)'!$A5,'Capacity Summary'!$H$35:$BG$35,0))&lt;&gt;0,INDEX('Capacity Summary'!$H$36:$BG$135,MATCH('Capacity Backing (Hide)'!CH$2,'Capacity Summary'!$B$36:$B$135,0),MATCH('Capacity Backing (Hide)'!$A5,'Capacity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(Hide)'!$A5,'Capacity Summary'!$H$35:$BG$35,0))="x",INDEX('Capacity Summary'!$C$36:$E$135,MATCH('Capacity Backing (Hide)'!CI$2,'Capacity Summary'!$B$36:$B$135,0),4),IF(INDEX('Capacity Summary'!$H$36:$BG$135,MATCH('Capacity Backing (Hide)'!CI$2,'Capacity Summary'!$B$36:$B$135,0),MATCH('Capacity Backing (Hide)'!$A5,'Capacity Summary'!$H$35:$BG$35,0))&lt;&gt;0,INDEX('Capacity Summary'!$H$36:$BG$135,MATCH('Capacity Backing (Hide)'!CI$2,'Capacity Summary'!$B$36:$B$135,0),MATCH('Capacity Backing (Hide)'!$A5,'Capacity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(Hide)'!$A5,'Capacity Summary'!$H$35:$BG$35,0))="x",INDEX('Capacity Summary'!$C$36:$E$135,MATCH('Capacity Backing (Hide)'!CJ$2,'Capacity Summary'!$B$36:$B$135,0),4),IF(INDEX('Capacity Summary'!$H$36:$BG$135,MATCH('Capacity Backing (Hide)'!CJ$2,'Capacity Summary'!$B$36:$B$135,0),MATCH('Capacity Backing (Hide)'!$A5,'Capacity Summary'!$H$35:$BG$35,0))&lt;&gt;0,INDEX('Capacity Summary'!$H$36:$BG$135,MATCH('Capacity Backing (Hide)'!CJ$2,'Capacity Summary'!$B$36:$B$135,0),MATCH('Capacity Backing (Hide)'!$A5,'Capacity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(Hide)'!$A5,'Capacity Summary'!$H$35:$BG$35,0))="x",INDEX('Capacity Summary'!$C$36:$E$135,MATCH('Capacity Backing (Hide)'!CK$2,'Capacity Summary'!$B$36:$B$135,0),4),IF(INDEX('Capacity Summary'!$H$36:$BG$135,MATCH('Capacity Backing (Hide)'!CK$2,'Capacity Summary'!$B$36:$B$135,0),MATCH('Capacity Backing (Hide)'!$A5,'Capacity Summary'!$H$35:$BG$35,0))&lt;&gt;0,INDEX('Capacity Summary'!$H$36:$BG$135,MATCH('Capacity Backing (Hide)'!CK$2,'Capacity Summary'!$B$36:$B$135,0),MATCH('Capacity Backing (Hide)'!$A5,'Capacity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(Hide)'!$A5,'Capacity Summary'!$H$35:$BG$35,0))="x",INDEX('Capacity Summary'!$C$36:$E$135,MATCH('Capacity Backing (Hide)'!CL$2,'Capacity Summary'!$B$36:$B$135,0),4),IF(INDEX('Capacity Summary'!$H$36:$BG$135,MATCH('Capacity Backing (Hide)'!CL$2,'Capacity Summary'!$B$36:$B$135,0),MATCH('Capacity Backing (Hide)'!$A5,'Capacity Summary'!$H$35:$BG$35,0))&lt;&gt;0,INDEX('Capacity Summary'!$H$36:$BG$135,MATCH('Capacity Backing (Hide)'!CL$2,'Capacity Summary'!$B$36:$B$135,0),MATCH('Capacity Backing (Hide)'!$A5,'Capacity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(Hide)'!$A5,'Capacity Summary'!$H$35:$BG$35,0))="x",INDEX('Capacity Summary'!$C$36:$E$135,MATCH('Capacity Backing (Hide)'!CM$2,'Capacity Summary'!$B$36:$B$135,0),4),IF(INDEX('Capacity Summary'!$H$36:$BG$135,MATCH('Capacity Backing (Hide)'!CM$2,'Capacity Summary'!$B$36:$B$135,0),MATCH('Capacity Backing (Hide)'!$A5,'Capacity Summary'!$H$35:$BG$35,0))&lt;&gt;0,INDEX('Capacity Summary'!$H$36:$BG$135,MATCH('Capacity Backing (Hide)'!CM$2,'Capacity Summary'!$B$36:$B$135,0),MATCH('Capacity Backing (Hide)'!$A5,'Capacity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(Hide)'!$A5,'Capacity Summary'!$H$35:$BG$35,0))="x",INDEX('Capacity Summary'!$C$36:$E$135,MATCH('Capacity Backing (Hide)'!CN$2,'Capacity Summary'!$B$36:$B$135,0),4),IF(INDEX('Capacity Summary'!$H$36:$BG$135,MATCH('Capacity Backing (Hide)'!CN$2,'Capacity Summary'!$B$36:$B$135,0),MATCH('Capacity Backing (Hide)'!$A5,'Capacity Summary'!$H$35:$BG$35,0))&lt;&gt;0,INDEX('Capacity Summary'!$H$36:$BG$135,MATCH('Capacity Backing (Hide)'!CN$2,'Capacity Summary'!$B$36:$B$135,0),MATCH('Capacity Backing (Hide)'!$A5,'Capacity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(Hide)'!$A5,'Capacity Summary'!$H$35:$BG$35,0))="x",INDEX('Capacity Summary'!$C$36:$E$135,MATCH('Capacity Backing (Hide)'!CO$2,'Capacity Summary'!$B$36:$B$135,0),4),IF(INDEX('Capacity Summary'!$H$36:$BG$135,MATCH('Capacity Backing (Hide)'!CO$2,'Capacity Summary'!$B$36:$B$135,0),MATCH('Capacity Backing (Hide)'!$A5,'Capacity Summary'!$H$35:$BG$35,0))&lt;&gt;0,INDEX('Capacity Summary'!$H$36:$BG$135,MATCH('Capacity Backing (Hide)'!CO$2,'Capacity Summary'!$B$36:$B$135,0),MATCH('Capacity Backing (Hide)'!$A5,'Capacity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(Hide)'!$A5,'Capacity Summary'!$H$35:$BG$35,0))="x",INDEX('Capacity Summary'!$C$36:$E$135,MATCH('Capacity Backing (Hide)'!CP$2,'Capacity Summary'!$B$36:$B$135,0),4),IF(INDEX('Capacity Summary'!$H$36:$BG$135,MATCH('Capacity Backing (Hide)'!CP$2,'Capacity Summary'!$B$36:$B$135,0),MATCH('Capacity Backing (Hide)'!$A5,'Capacity Summary'!$H$35:$BG$35,0))&lt;&gt;0,INDEX('Capacity Summary'!$H$36:$BG$135,MATCH('Capacity Backing (Hide)'!CP$2,'Capacity Summary'!$B$36:$B$135,0),MATCH('Capacity Backing (Hide)'!$A5,'Capacity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(Hide)'!$A5,'Capacity Summary'!$H$35:$BG$35,0))="x",INDEX('Capacity Summary'!$C$36:$E$135,MATCH('Capacity Backing (Hide)'!CQ$2,'Capacity Summary'!$B$36:$B$135,0),4),IF(INDEX('Capacity Summary'!$H$36:$BG$135,MATCH('Capacity Backing (Hide)'!CQ$2,'Capacity Summary'!$B$36:$B$135,0),MATCH('Capacity Backing (Hide)'!$A5,'Capacity Summary'!$H$35:$BG$35,0))&lt;&gt;0,INDEX('Capacity Summary'!$H$36:$BG$135,MATCH('Capacity Backing (Hide)'!CQ$2,'Capacity Summary'!$B$36:$B$135,0),MATCH('Capacity Backing (Hide)'!$A5,'Capacity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(Hide)'!$A5,'Capacity Summary'!$H$35:$BG$35,0))="x",INDEX('Capacity Summary'!$C$36:$E$135,MATCH('Capacity Backing (Hide)'!CR$2,'Capacity Summary'!$B$36:$B$135,0),4),IF(INDEX('Capacity Summary'!$H$36:$BG$135,MATCH('Capacity Backing (Hide)'!CR$2,'Capacity Summary'!$B$36:$B$135,0),MATCH('Capacity Backing (Hide)'!$A5,'Capacity Summary'!$H$35:$BG$35,0))&lt;&gt;0,INDEX('Capacity Summary'!$H$36:$BG$135,MATCH('Capacity Backing (Hide)'!CR$2,'Capacity Summary'!$B$36:$B$135,0),MATCH('Capacity Backing (Hide)'!$A5,'Capacity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(Hide)'!$A5,'Capacity Summary'!$H$35:$BG$35,0))="x",INDEX('Capacity Summary'!$C$36:$E$135,MATCH('Capacity Backing (Hide)'!CS$2,'Capacity Summary'!$B$36:$B$135,0),4),IF(INDEX('Capacity Summary'!$H$36:$BG$135,MATCH('Capacity Backing (Hide)'!CS$2,'Capacity Summary'!$B$36:$B$135,0),MATCH('Capacity Backing (Hide)'!$A5,'Capacity Summary'!$H$35:$BG$35,0))&lt;&gt;0,INDEX('Capacity Summary'!$H$36:$BG$135,MATCH('Capacity Backing (Hide)'!CS$2,'Capacity Summary'!$B$36:$B$135,0),MATCH('Capacity Backing (Hide)'!$A5,'Capacity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(Hide)'!$A5,'Capacity Summary'!$H$35:$BG$35,0))="x",INDEX('Capacity Summary'!$C$36:$E$135,MATCH('Capacity Backing (Hide)'!CT$2,'Capacity Summary'!$B$36:$B$135,0),4),IF(INDEX('Capacity Summary'!$H$36:$BG$135,MATCH('Capacity Backing (Hide)'!CT$2,'Capacity Summary'!$B$36:$B$135,0),MATCH('Capacity Backing (Hide)'!$A5,'Capacity Summary'!$H$35:$BG$35,0))&lt;&gt;0,INDEX('Capacity Summary'!$H$36:$BG$135,MATCH('Capacity Backing (Hide)'!CT$2,'Capacity Summary'!$B$36:$B$135,0),MATCH('Capacity Backing (Hide)'!$A5,'Capacity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(Hide)'!$A5,'Capacity Summary'!$H$35:$BG$35,0))="x",INDEX('Capacity Summary'!$C$36:$E$135,MATCH('Capacity Backing (Hide)'!CU$2,'Capacity Summary'!$B$36:$B$135,0),4),IF(INDEX('Capacity Summary'!$H$36:$BG$135,MATCH('Capacity Backing (Hide)'!CU$2,'Capacity Summary'!$B$36:$B$135,0),MATCH('Capacity Backing (Hide)'!$A5,'Capacity Summary'!$H$35:$BG$35,0))&lt;&gt;0,INDEX('Capacity Summary'!$H$36:$BG$135,MATCH('Capacity Backing (Hide)'!CU$2,'Capacity Summary'!$B$36:$B$135,0),MATCH('Capacity Backing (Hide)'!$A5,'Capacity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(Hide)'!$A5,'Capacity Summary'!$H$35:$BG$35,0))="x",INDEX('Capacity Summary'!$C$36:$E$135,MATCH('Capacity Backing (Hide)'!CV$2,'Capacity Summary'!$B$36:$B$135,0),4),IF(INDEX('Capacity Summary'!$H$36:$BG$135,MATCH('Capacity Backing (Hide)'!CV$2,'Capacity Summary'!$B$36:$B$135,0),MATCH('Capacity Backing (Hide)'!$A5,'Capacity Summary'!$H$35:$BG$35,0))&lt;&gt;0,INDEX('Capacity Summary'!$H$36:$BG$135,MATCH('Capacity Backing (Hide)'!CV$2,'Capacity Summary'!$B$36:$B$135,0),MATCH('Capacity Backing (Hide)'!$A5,'Capacity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(Hide)'!$A5,'Capacity Summary'!$H$35:$BG$35,0))="x",INDEX('Capacity Summary'!$C$36:$E$135,MATCH('Capacity Backing (Hide)'!CW$2,'Capacity Summary'!$B$36:$B$135,0),4),IF(INDEX('Capacity Summary'!$H$36:$BG$135,MATCH('Capacity Backing (Hide)'!CW$2,'Capacity Summary'!$B$36:$B$135,0),MATCH('Capacity Backing (Hide)'!$A5,'Capacity Summary'!$H$35:$BG$35,0))&lt;&gt;0,INDEX('Capacity Summary'!$H$36:$BG$135,MATCH('Capacity Backing (Hide)'!CW$2,'Capacity Summary'!$B$36:$B$135,0),MATCH('Capacity Backing (Hide)'!$A5,'Capacity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6" spans="1:101" x14ac:dyDescent="0.35">
      <c r="A6" s="2">
        <f ca="1">'Required Capacity (Hide)'!E6</f>
        <v>44235</v>
      </c>
      <c r="B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(Hide)'!$A6,'Capacity Summary'!$H$35:$BG$35,0))="x",INDEX('Capacity Summary'!$C$36:$E$135,MATCH('Capacity Backing (Hide)'!B$2,'Capacity Summary'!$B$36:$B$135,0),4),IF(INDEX('Capacity Summary'!$H$36:$BG$135,MATCH('Capacity Backing (Hide)'!B$2,'Capacity Summary'!$B$36:$B$135,0),MATCH('Capacity Backing (Hide)'!$A6,'Capacity Summary'!$H$35:$BG$35,0))&lt;&gt;0,INDEX('Capacity Summary'!$H$36:$BG$135,MATCH('Capacity Backing (Hide)'!B$2,'Capacity Summary'!$B$36:$B$135,0),MATCH('Capacity Backing (Hide)'!$A6,'Capacity Summary'!$H$35:$BG$35,0)),0)),INDEX('Capacity Summary'!$C$36:$E$135,MATCH('Capacity Backing (Hide)'!B$2,'Capacity Summary'!$B$36:$B$135,0),2)))/IF(Summary!$B$7="Minutes",1,60)/COUNTA(INDEX(Capacity!$C$10:$Q$109,MATCH('Capacity Backing (Hide)'!B$2,Capacity!$B$10:$B$109,0),1):INDEX(Capacity!$C$10:$Q$109,MATCH('Capacity Backing (Hide)'!B$2,Capacity!$B$10:$B$109,0),15))</f>
        <v>#N/A</v>
      </c>
      <c r="C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(Hide)'!$A6,'Capacity Summary'!$H$35:$BG$35,0))="x",INDEX('Capacity Summary'!$C$36:$E$135,MATCH('Capacity Backing (Hide)'!C$2,'Capacity Summary'!$B$36:$B$135,0),4),IF(INDEX('Capacity Summary'!$H$36:$BG$135,MATCH('Capacity Backing (Hide)'!C$2,'Capacity Summary'!$B$36:$B$135,0),MATCH('Capacity Backing (Hide)'!$A6,'Capacity Summary'!$H$35:$BG$35,0))&lt;&gt;0,INDEX('Capacity Summary'!$H$36:$BG$135,MATCH('Capacity Backing (Hide)'!C$2,'Capacity Summary'!$B$36:$B$135,0),MATCH('Capacity Backing (Hide)'!$A6,'Capacity Summary'!$H$35:$BG$35,0)),0)),INDEX('Capacity Summary'!$C$36:$E$135,MATCH('Capacity Backing (Hide)'!C$2,'Capacity Summary'!$B$36:$B$135,0),2)))/IF(Summary!$B$7="Minutes",1,60)/COUNTA(INDEX(Capacity!$C$10:$Q$109,MATCH('Capacity Backing (Hide)'!C$2,Capacity!$B$10:$B$109,0),1):INDEX(Capacity!$C$10:$Q$109,MATCH('Capacity Backing (Hide)'!C$2,Capacity!$B$10:$B$109,0),15))</f>
        <v>#N/A</v>
      </c>
      <c r="D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(Hide)'!$A6,'Capacity Summary'!$H$35:$BG$35,0))="x",INDEX('Capacity Summary'!$C$36:$E$135,MATCH('Capacity Backing (Hide)'!D$2,'Capacity Summary'!$B$36:$B$135,0),4),IF(INDEX('Capacity Summary'!$H$36:$BG$135,MATCH('Capacity Backing (Hide)'!D$2,'Capacity Summary'!$B$36:$B$135,0),MATCH('Capacity Backing (Hide)'!$A6,'Capacity Summary'!$H$35:$BG$35,0))&lt;&gt;0,INDEX('Capacity Summary'!$H$36:$BG$135,MATCH('Capacity Backing (Hide)'!D$2,'Capacity Summary'!$B$36:$B$135,0),MATCH('Capacity Backing (Hide)'!$A6,'Capacity Summary'!$H$35:$BG$35,0)),0)),INDEX('Capacity Summary'!$C$36:$E$135,MATCH('Capacity Backing (Hide)'!D$2,'Capacity Summary'!$B$36:$B$135,0),2)))/IF(Summary!$B$7="Minutes",1,60)/COUNTA(INDEX(Capacity!$C$10:$Q$109,MATCH('Capacity Backing (Hide)'!D$2,Capacity!$B$10:$B$109,0),1):INDEX(Capacity!$C$10:$Q$109,MATCH('Capacity Backing (Hide)'!D$2,Capacity!$B$10:$B$109,0),15))</f>
        <v>#N/A</v>
      </c>
      <c r="E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(Hide)'!$A6,'Capacity Summary'!$H$35:$BG$35,0))="x",INDEX('Capacity Summary'!$C$36:$E$135,MATCH('Capacity Backing (Hide)'!E$2,'Capacity Summary'!$B$36:$B$135,0),4),IF(INDEX('Capacity Summary'!$H$36:$BG$135,MATCH('Capacity Backing (Hide)'!E$2,'Capacity Summary'!$B$36:$B$135,0),MATCH('Capacity Backing (Hide)'!$A6,'Capacity Summary'!$H$35:$BG$35,0))&lt;&gt;0,INDEX('Capacity Summary'!$H$36:$BG$135,MATCH('Capacity Backing (Hide)'!E$2,'Capacity Summary'!$B$36:$B$135,0),MATCH('Capacity Backing (Hide)'!$A6,'Capacity Summary'!$H$35:$BG$35,0)),0)),INDEX('Capacity Summary'!$C$36:$E$135,MATCH('Capacity Backing (Hide)'!E$2,'Capacity Summary'!$B$36:$B$135,0),2)))/IF(Summary!$B$7="Minutes",1,60)/COUNTA(INDEX(Capacity!$C$10:$Q$109,MATCH('Capacity Backing (Hide)'!E$2,Capacity!$B$10:$B$109,0),1):INDEX(Capacity!$C$10:$Q$109,MATCH('Capacity Backing (Hide)'!E$2,Capacity!$B$10:$B$109,0),15))</f>
        <v>#N/A</v>
      </c>
      <c r="F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(Hide)'!$A6,'Capacity Summary'!$H$35:$BG$35,0))="x",INDEX('Capacity Summary'!$C$36:$E$135,MATCH('Capacity Backing (Hide)'!F$2,'Capacity Summary'!$B$36:$B$135,0),4),IF(INDEX('Capacity Summary'!$H$36:$BG$135,MATCH('Capacity Backing (Hide)'!F$2,'Capacity Summary'!$B$36:$B$135,0),MATCH('Capacity Backing (Hide)'!$A6,'Capacity Summary'!$H$35:$BG$35,0))&lt;&gt;0,INDEX('Capacity Summary'!$H$36:$BG$135,MATCH('Capacity Backing (Hide)'!F$2,'Capacity Summary'!$B$36:$B$135,0),MATCH('Capacity Backing (Hide)'!$A6,'Capacity Summary'!$H$35:$BG$35,0)),0)),INDEX('Capacity Summary'!$C$36:$E$135,MATCH('Capacity Backing (Hide)'!F$2,'Capacity Summary'!$B$36:$B$135,0),2)))/IF(Summary!$B$7="Minutes",1,60)/COUNTA(INDEX(Capacity!$C$10:$Q$109,MATCH('Capacity Backing (Hide)'!F$2,Capacity!$B$10:$B$109,0),1):INDEX(Capacity!$C$10:$Q$109,MATCH('Capacity Backing (Hide)'!F$2,Capacity!$B$10:$B$109,0),15))</f>
        <v>#N/A</v>
      </c>
      <c r="G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(Hide)'!$A6,'Capacity Summary'!$H$35:$BG$35,0))="x",INDEX('Capacity Summary'!$C$36:$E$135,MATCH('Capacity Backing (Hide)'!G$2,'Capacity Summary'!$B$36:$B$135,0),4),IF(INDEX('Capacity Summary'!$H$36:$BG$135,MATCH('Capacity Backing (Hide)'!G$2,'Capacity Summary'!$B$36:$B$135,0),MATCH('Capacity Backing (Hide)'!$A6,'Capacity Summary'!$H$35:$BG$35,0))&lt;&gt;0,INDEX('Capacity Summary'!$H$36:$BG$135,MATCH('Capacity Backing (Hide)'!G$2,'Capacity Summary'!$B$36:$B$135,0),MATCH('Capacity Backing (Hide)'!$A6,'Capacity Summary'!$H$35:$BG$35,0)),0)),INDEX('Capacity Summary'!$C$36:$E$135,MATCH('Capacity Backing (Hide)'!G$2,'Capacity Summary'!$B$36:$B$135,0),2)))/IF(Summary!$B$7="Minutes",1,60)/COUNTA(INDEX(Capacity!$C$10:$Q$109,MATCH('Capacity Backing (Hide)'!G$2,Capacity!$B$10:$B$109,0),1):INDEX(Capacity!$C$10:$Q$109,MATCH('Capacity Backing (Hide)'!G$2,Capacity!$B$10:$B$109,0),15))</f>
        <v>#N/A</v>
      </c>
      <c r="H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(Hide)'!$A6,'Capacity Summary'!$H$35:$BG$35,0))="x",INDEX('Capacity Summary'!$C$36:$E$135,MATCH('Capacity Backing (Hide)'!H$2,'Capacity Summary'!$B$36:$B$135,0),4),IF(INDEX('Capacity Summary'!$H$36:$BG$135,MATCH('Capacity Backing (Hide)'!H$2,'Capacity Summary'!$B$36:$B$135,0),MATCH('Capacity Backing (Hide)'!$A6,'Capacity Summary'!$H$35:$BG$35,0))&lt;&gt;0,INDEX('Capacity Summary'!$H$36:$BG$135,MATCH('Capacity Backing (Hide)'!H$2,'Capacity Summary'!$B$36:$B$135,0),MATCH('Capacity Backing (Hide)'!$A6,'Capacity Summary'!$H$35:$BG$35,0)),0)),INDEX('Capacity Summary'!$C$36:$E$135,MATCH('Capacity Backing (Hide)'!H$2,'Capacity Summary'!$B$36:$B$135,0),2)))/IF(Summary!$B$7="Minutes",1,60)/COUNTA(INDEX(Capacity!$C$10:$Q$109,MATCH('Capacity Backing (Hide)'!H$2,Capacity!$B$10:$B$109,0),1):INDEX(Capacity!$C$10:$Q$109,MATCH('Capacity Backing (Hide)'!H$2,Capacity!$B$10:$B$109,0),15))</f>
        <v>#N/A</v>
      </c>
      <c r="I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(Hide)'!$A6,'Capacity Summary'!$H$35:$BG$35,0))="x",INDEX('Capacity Summary'!$C$36:$E$135,MATCH('Capacity Backing (Hide)'!I$2,'Capacity Summary'!$B$36:$B$135,0),4),IF(INDEX('Capacity Summary'!$H$36:$BG$135,MATCH('Capacity Backing (Hide)'!I$2,'Capacity Summary'!$B$36:$B$135,0),MATCH('Capacity Backing (Hide)'!$A6,'Capacity Summary'!$H$35:$BG$35,0))&lt;&gt;0,INDEX('Capacity Summary'!$H$36:$BG$135,MATCH('Capacity Backing (Hide)'!I$2,'Capacity Summary'!$B$36:$B$135,0),MATCH('Capacity Backing (Hide)'!$A6,'Capacity Summary'!$H$35:$BG$35,0)),0)),INDEX('Capacity Summary'!$C$36:$E$135,MATCH('Capacity Backing (Hide)'!I$2,'Capacity Summary'!$B$36:$B$135,0),2)))/IF(Summary!$B$7="Minutes",1,60)/COUNTA(INDEX(Capacity!$C$10:$Q$109,MATCH('Capacity Backing (Hide)'!I$2,Capacity!$B$10:$B$109,0),1):INDEX(Capacity!$C$10:$Q$109,MATCH('Capacity Backing (Hide)'!I$2,Capacity!$B$10:$B$109,0),15))</f>
        <v>#N/A</v>
      </c>
      <c r="J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(Hide)'!$A6,'Capacity Summary'!$H$35:$BG$35,0))="x",INDEX('Capacity Summary'!$C$36:$E$135,MATCH('Capacity Backing (Hide)'!J$2,'Capacity Summary'!$B$36:$B$135,0),4),IF(INDEX('Capacity Summary'!$H$36:$BG$135,MATCH('Capacity Backing (Hide)'!J$2,'Capacity Summary'!$B$36:$B$135,0),MATCH('Capacity Backing (Hide)'!$A6,'Capacity Summary'!$H$35:$BG$35,0))&lt;&gt;0,INDEX('Capacity Summary'!$H$36:$BG$135,MATCH('Capacity Backing (Hide)'!J$2,'Capacity Summary'!$B$36:$B$135,0),MATCH('Capacity Backing (Hide)'!$A6,'Capacity Summary'!$H$35:$BG$35,0)),0)),INDEX('Capacity Summary'!$C$36:$E$135,MATCH('Capacity Backing (Hide)'!J$2,'Capacity Summary'!$B$36:$B$135,0),2)))/IF(Summary!$B$7="Minutes",1,60)/COUNTA(INDEX(Capacity!$C$10:$Q$109,MATCH('Capacity Backing (Hide)'!J$2,Capacity!$B$10:$B$109,0),1):INDEX(Capacity!$C$10:$Q$109,MATCH('Capacity Backing (Hide)'!J$2,Capacity!$B$10:$B$109,0),15))</f>
        <v>#N/A</v>
      </c>
      <c r="K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(Hide)'!$A6,'Capacity Summary'!$H$35:$BG$35,0))="x",INDEX('Capacity Summary'!$C$36:$E$135,MATCH('Capacity Backing (Hide)'!K$2,'Capacity Summary'!$B$36:$B$135,0),4),IF(INDEX('Capacity Summary'!$H$36:$BG$135,MATCH('Capacity Backing (Hide)'!K$2,'Capacity Summary'!$B$36:$B$135,0),MATCH('Capacity Backing (Hide)'!$A6,'Capacity Summary'!$H$35:$BG$35,0))&lt;&gt;0,INDEX('Capacity Summary'!$H$36:$BG$135,MATCH('Capacity Backing (Hide)'!K$2,'Capacity Summary'!$B$36:$B$135,0),MATCH('Capacity Backing (Hide)'!$A6,'Capacity Summary'!$H$35:$BG$35,0)),0)),INDEX('Capacity Summary'!$C$36:$E$135,MATCH('Capacity Backing (Hide)'!K$2,'Capacity Summary'!$B$36:$B$135,0),2)))/IF(Summary!$B$7="Minutes",1,60)/COUNTA(INDEX(Capacity!$C$10:$Q$109,MATCH('Capacity Backing (Hide)'!K$2,Capacity!$B$10:$B$109,0),1):INDEX(Capacity!$C$10:$Q$109,MATCH('Capacity Backing (Hide)'!K$2,Capacity!$B$10:$B$109,0),15))</f>
        <v>#N/A</v>
      </c>
      <c r="L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(Hide)'!$A6,'Capacity Summary'!$H$35:$BG$35,0))="x",INDEX('Capacity Summary'!$C$36:$E$135,MATCH('Capacity Backing (Hide)'!L$2,'Capacity Summary'!$B$36:$B$135,0),4),IF(INDEX('Capacity Summary'!$H$36:$BG$135,MATCH('Capacity Backing (Hide)'!L$2,'Capacity Summary'!$B$36:$B$135,0),MATCH('Capacity Backing (Hide)'!$A6,'Capacity Summary'!$H$35:$BG$35,0))&lt;&gt;0,INDEX('Capacity Summary'!$H$36:$BG$135,MATCH('Capacity Backing (Hide)'!L$2,'Capacity Summary'!$B$36:$B$135,0),MATCH('Capacity Backing (Hide)'!$A6,'Capacity Summary'!$H$35:$BG$35,0)),0)),INDEX('Capacity Summary'!$C$36:$E$135,MATCH('Capacity Backing (Hide)'!L$2,'Capacity Summary'!$B$36:$B$135,0),2)))/IF(Summary!$B$7="Minutes",1,60)/COUNTA(INDEX(Capacity!$C$10:$Q$109,MATCH('Capacity Backing (Hide)'!L$2,Capacity!$B$10:$B$109,0),1):INDEX(Capacity!$C$10:$Q$109,MATCH('Capacity Backing (Hide)'!L$2,Capacity!$B$10:$B$109,0),15))</f>
        <v>#N/A</v>
      </c>
      <c r="M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(Hide)'!$A6,'Capacity Summary'!$H$35:$BG$35,0))="x",INDEX('Capacity Summary'!$C$36:$E$135,MATCH('Capacity Backing (Hide)'!M$2,'Capacity Summary'!$B$36:$B$135,0),4),IF(INDEX('Capacity Summary'!$H$36:$BG$135,MATCH('Capacity Backing (Hide)'!M$2,'Capacity Summary'!$B$36:$B$135,0),MATCH('Capacity Backing (Hide)'!$A6,'Capacity Summary'!$H$35:$BG$35,0))&lt;&gt;0,INDEX('Capacity Summary'!$H$36:$BG$135,MATCH('Capacity Backing (Hide)'!M$2,'Capacity Summary'!$B$36:$B$135,0),MATCH('Capacity Backing (Hide)'!$A6,'Capacity Summary'!$H$35:$BG$35,0)),0)),INDEX('Capacity Summary'!$C$36:$E$135,MATCH('Capacity Backing (Hide)'!M$2,'Capacity Summary'!$B$36:$B$135,0),2)))/IF(Summary!$B$7="Minutes",1,60)/COUNTA(INDEX(Capacity!$C$10:$Q$109,MATCH('Capacity Backing (Hide)'!M$2,Capacity!$B$10:$B$109,0),1):INDEX(Capacity!$C$10:$Q$109,MATCH('Capacity Backing (Hide)'!M$2,Capacity!$B$10:$B$109,0),15))</f>
        <v>#N/A</v>
      </c>
      <c r="N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(Hide)'!$A6,'Capacity Summary'!$H$35:$BG$35,0))="x",INDEX('Capacity Summary'!$C$36:$E$135,MATCH('Capacity Backing (Hide)'!N$2,'Capacity Summary'!$B$36:$B$135,0),4),IF(INDEX('Capacity Summary'!$H$36:$BG$135,MATCH('Capacity Backing (Hide)'!N$2,'Capacity Summary'!$B$36:$B$135,0),MATCH('Capacity Backing (Hide)'!$A6,'Capacity Summary'!$H$35:$BG$35,0))&lt;&gt;0,INDEX('Capacity Summary'!$H$36:$BG$135,MATCH('Capacity Backing (Hide)'!N$2,'Capacity Summary'!$B$36:$B$135,0),MATCH('Capacity Backing (Hide)'!$A6,'Capacity Summary'!$H$35:$BG$35,0)),0)),INDEX('Capacity Summary'!$C$36:$E$135,MATCH('Capacity Backing (Hide)'!N$2,'Capacity Summary'!$B$36:$B$135,0),2)))/IF(Summary!$B$7="Minutes",1,60)/COUNTA(INDEX(Capacity!$C$10:$Q$109,MATCH('Capacity Backing (Hide)'!N$2,Capacity!$B$10:$B$109,0),1):INDEX(Capacity!$C$10:$Q$109,MATCH('Capacity Backing (Hide)'!N$2,Capacity!$B$10:$B$109,0),15))</f>
        <v>#N/A</v>
      </c>
      <c r="O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(Hide)'!$A6,'Capacity Summary'!$H$35:$BG$35,0))="x",INDEX('Capacity Summary'!$C$36:$E$135,MATCH('Capacity Backing (Hide)'!O$2,'Capacity Summary'!$B$36:$B$135,0),4),IF(INDEX('Capacity Summary'!$H$36:$BG$135,MATCH('Capacity Backing (Hide)'!O$2,'Capacity Summary'!$B$36:$B$135,0),MATCH('Capacity Backing (Hide)'!$A6,'Capacity Summary'!$H$35:$BG$35,0))&lt;&gt;0,INDEX('Capacity Summary'!$H$36:$BG$135,MATCH('Capacity Backing (Hide)'!O$2,'Capacity Summary'!$B$36:$B$135,0),MATCH('Capacity Backing (Hide)'!$A6,'Capacity Summary'!$H$35:$BG$35,0)),0)),INDEX('Capacity Summary'!$C$36:$E$135,MATCH('Capacity Backing (Hide)'!O$2,'Capacity Summary'!$B$36:$B$135,0),2)))/IF(Summary!$B$7="Minutes",1,60)/COUNTA(INDEX(Capacity!$C$10:$Q$109,MATCH('Capacity Backing (Hide)'!O$2,Capacity!$B$10:$B$109,0),1):INDEX(Capacity!$C$10:$Q$109,MATCH('Capacity Backing (Hide)'!O$2,Capacity!$B$10:$B$109,0),15))</f>
        <v>#N/A</v>
      </c>
      <c r="P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(Hide)'!$A6,'Capacity Summary'!$H$35:$BG$35,0))="x",INDEX('Capacity Summary'!$C$36:$E$135,MATCH('Capacity Backing (Hide)'!P$2,'Capacity Summary'!$B$36:$B$135,0),4),IF(INDEX('Capacity Summary'!$H$36:$BG$135,MATCH('Capacity Backing (Hide)'!P$2,'Capacity Summary'!$B$36:$B$135,0),MATCH('Capacity Backing (Hide)'!$A6,'Capacity Summary'!$H$35:$BG$35,0))&lt;&gt;0,INDEX('Capacity Summary'!$H$36:$BG$135,MATCH('Capacity Backing (Hide)'!P$2,'Capacity Summary'!$B$36:$B$135,0),MATCH('Capacity Backing (Hide)'!$A6,'Capacity Summary'!$H$35:$BG$35,0)),0)),INDEX('Capacity Summary'!$C$36:$E$135,MATCH('Capacity Backing (Hide)'!P$2,'Capacity Summary'!$B$36:$B$135,0),2)))/IF(Summary!$B$7="Minutes",1,60)/COUNTA(INDEX(Capacity!$C$10:$Q$109,MATCH('Capacity Backing (Hide)'!P$2,Capacity!$B$10:$B$109,0),1):INDEX(Capacity!$C$10:$Q$109,MATCH('Capacity Backing (Hide)'!P$2,Capacity!$B$10:$B$109,0),15))</f>
        <v>#N/A</v>
      </c>
      <c r="Q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(Hide)'!$A6,'Capacity Summary'!$H$35:$BG$35,0))="x",INDEX('Capacity Summary'!$C$36:$E$135,MATCH('Capacity Backing (Hide)'!Q$2,'Capacity Summary'!$B$36:$B$135,0),4),IF(INDEX('Capacity Summary'!$H$36:$BG$135,MATCH('Capacity Backing (Hide)'!Q$2,'Capacity Summary'!$B$36:$B$135,0),MATCH('Capacity Backing (Hide)'!$A6,'Capacity Summary'!$H$35:$BG$35,0))&lt;&gt;0,INDEX('Capacity Summary'!$H$36:$BG$135,MATCH('Capacity Backing (Hide)'!Q$2,'Capacity Summary'!$B$36:$B$135,0),MATCH('Capacity Backing (Hide)'!$A6,'Capacity Summary'!$H$35:$BG$35,0)),0)),INDEX('Capacity Summary'!$C$36:$E$135,MATCH('Capacity Backing (Hide)'!Q$2,'Capacity Summary'!$B$36:$B$135,0),2)))/IF(Summary!$B$7="Minutes",1,60)/COUNTA(INDEX(Capacity!$C$10:$Q$109,MATCH('Capacity Backing (Hide)'!Q$2,Capacity!$B$10:$B$109,0),1):INDEX(Capacity!$C$10:$Q$109,MATCH('Capacity Backing (Hide)'!Q$2,Capacity!$B$10:$B$109,0),15))</f>
        <v>#N/A</v>
      </c>
      <c r="R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(Hide)'!$A6,'Capacity Summary'!$H$35:$BG$35,0))="x",INDEX('Capacity Summary'!$C$36:$E$135,MATCH('Capacity Backing (Hide)'!R$2,'Capacity Summary'!$B$36:$B$135,0),4),IF(INDEX('Capacity Summary'!$H$36:$BG$135,MATCH('Capacity Backing (Hide)'!R$2,'Capacity Summary'!$B$36:$B$135,0),MATCH('Capacity Backing (Hide)'!$A6,'Capacity Summary'!$H$35:$BG$35,0))&lt;&gt;0,INDEX('Capacity Summary'!$H$36:$BG$135,MATCH('Capacity Backing (Hide)'!R$2,'Capacity Summary'!$B$36:$B$135,0),MATCH('Capacity Backing (Hide)'!$A6,'Capacity Summary'!$H$35:$BG$35,0)),0)),INDEX('Capacity Summary'!$C$36:$E$135,MATCH('Capacity Backing (Hide)'!R$2,'Capacity Summary'!$B$36:$B$135,0),2)))/IF(Summary!$B$7="Minutes",1,60)/COUNTA(INDEX(Capacity!$C$10:$Q$109,MATCH('Capacity Backing (Hide)'!R$2,Capacity!$B$10:$B$109,0),1):INDEX(Capacity!$C$10:$Q$109,MATCH('Capacity Backing (Hide)'!R$2,Capacity!$B$10:$B$109,0),15))</f>
        <v>#N/A</v>
      </c>
      <c r="S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(Hide)'!$A6,'Capacity Summary'!$H$35:$BG$35,0))="x",INDEX('Capacity Summary'!$C$36:$E$135,MATCH('Capacity Backing (Hide)'!S$2,'Capacity Summary'!$B$36:$B$135,0),4),IF(INDEX('Capacity Summary'!$H$36:$BG$135,MATCH('Capacity Backing (Hide)'!S$2,'Capacity Summary'!$B$36:$B$135,0),MATCH('Capacity Backing (Hide)'!$A6,'Capacity Summary'!$H$35:$BG$35,0))&lt;&gt;0,INDEX('Capacity Summary'!$H$36:$BG$135,MATCH('Capacity Backing (Hide)'!S$2,'Capacity Summary'!$B$36:$B$135,0),MATCH('Capacity Backing (Hide)'!$A6,'Capacity Summary'!$H$35:$BG$35,0)),0)),INDEX('Capacity Summary'!$C$36:$E$135,MATCH('Capacity Backing (Hide)'!S$2,'Capacity Summary'!$B$36:$B$135,0),2)))/IF(Summary!$B$7="Minutes",1,60)/COUNTA(INDEX(Capacity!$C$10:$Q$109,MATCH('Capacity Backing (Hide)'!S$2,Capacity!$B$10:$B$109,0),1):INDEX(Capacity!$C$10:$Q$109,MATCH('Capacity Backing (Hide)'!S$2,Capacity!$B$10:$B$109,0),15))</f>
        <v>#N/A</v>
      </c>
      <c r="T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(Hide)'!$A6,'Capacity Summary'!$H$35:$BG$35,0))="x",INDEX('Capacity Summary'!$C$36:$E$135,MATCH('Capacity Backing (Hide)'!T$2,'Capacity Summary'!$B$36:$B$135,0),4),IF(INDEX('Capacity Summary'!$H$36:$BG$135,MATCH('Capacity Backing (Hide)'!T$2,'Capacity Summary'!$B$36:$B$135,0),MATCH('Capacity Backing (Hide)'!$A6,'Capacity Summary'!$H$35:$BG$35,0))&lt;&gt;0,INDEX('Capacity Summary'!$H$36:$BG$135,MATCH('Capacity Backing (Hide)'!T$2,'Capacity Summary'!$B$36:$B$135,0),MATCH('Capacity Backing (Hide)'!$A6,'Capacity Summary'!$H$35:$BG$35,0)),0)),INDEX('Capacity Summary'!$C$36:$E$135,MATCH('Capacity Backing (Hide)'!T$2,'Capacity Summary'!$B$36:$B$135,0),2)))/IF(Summary!$B$7="Minutes",1,60)/COUNTA(INDEX(Capacity!$C$10:$Q$109,MATCH('Capacity Backing (Hide)'!T$2,Capacity!$B$10:$B$109,0),1):INDEX(Capacity!$C$10:$Q$109,MATCH('Capacity Backing (Hide)'!T$2,Capacity!$B$10:$B$109,0),15))</f>
        <v>#N/A</v>
      </c>
      <c r="U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(Hide)'!$A6,'Capacity Summary'!$H$35:$BG$35,0))="x",INDEX('Capacity Summary'!$C$36:$E$135,MATCH('Capacity Backing (Hide)'!U$2,'Capacity Summary'!$B$36:$B$135,0),4),IF(INDEX('Capacity Summary'!$H$36:$BG$135,MATCH('Capacity Backing (Hide)'!U$2,'Capacity Summary'!$B$36:$B$135,0),MATCH('Capacity Backing (Hide)'!$A6,'Capacity Summary'!$H$35:$BG$35,0))&lt;&gt;0,INDEX('Capacity Summary'!$H$36:$BG$135,MATCH('Capacity Backing (Hide)'!U$2,'Capacity Summary'!$B$36:$B$135,0),MATCH('Capacity Backing (Hide)'!$A6,'Capacity Summary'!$H$35:$BG$35,0)),0)),INDEX('Capacity Summary'!$C$36:$E$135,MATCH('Capacity Backing (Hide)'!U$2,'Capacity Summary'!$B$36:$B$135,0),2)))/IF(Summary!$B$7="Minutes",1,60)/COUNTA(INDEX(Capacity!$C$10:$Q$109,MATCH('Capacity Backing (Hide)'!U$2,Capacity!$B$10:$B$109,0),1):INDEX(Capacity!$C$10:$Q$109,MATCH('Capacity Backing (Hide)'!U$2,Capacity!$B$10:$B$109,0),15))</f>
        <v>#N/A</v>
      </c>
      <c r="V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(Hide)'!$A6,'Capacity Summary'!$H$35:$BG$35,0))="x",INDEX('Capacity Summary'!$C$36:$E$135,MATCH('Capacity Backing (Hide)'!V$2,'Capacity Summary'!$B$36:$B$135,0),4),IF(INDEX('Capacity Summary'!$H$36:$BG$135,MATCH('Capacity Backing (Hide)'!V$2,'Capacity Summary'!$B$36:$B$135,0),MATCH('Capacity Backing (Hide)'!$A6,'Capacity Summary'!$H$35:$BG$35,0))&lt;&gt;0,INDEX('Capacity Summary'!$H$36:$BG$135,MATCH('Capacity Backing (Hide)'!V$2,'Capacity Summary'!$B$36:$B$135,0),MATCH('Capacity Backing (Hide)'!$A6,'Capacity Summary'!$H$35:$BG$35,0)),0)),INDEX('Capacity Summary'!$C$36:$E$135,MATCH('Capacity Backing (Hide)'!V$2,'Capacity Summary'!$B$36:$B$135,0),2)))/IF(Summary!$B$7="Minutes",1,60)/COUNTA(INDEX(Capacity!$C$10:$Q$109,MATCH('Capacity Backing (Hide)'!V$2,Capacity!$B$10:$B$109,0),1):INDEX(Capacity!$C$10:$Q$109,MATCH('Capacity Backing (Hide)'!V$2,Capacity!$B$10:$B$109,0),15))</f>
        <v>#N/A</v>
      </c>
      <c r="W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(Hide)'!$A6,'Capacity Summary'!$H$35:$BG$35,0))="x",INDEX('Capacity Summary'!$C$36:$E$135,MATCH('Capacity Backing (Hide)'!W$2,'Capacity Summary'!$B$36:$B$135,0),4),IF(INDEX('Capacity Summary'!$H$36:$BG$135,MATCH('Capacity Backing (Hide)'!W$2,'Capacity Summary'!$B$36:$B$135,0),MATCH('Capacity Backing (Hide)'!$A6,'Capacity Summary'!$H$35:$BG$35,0))&lt;&gt;0,INDEX('Capacity Summary'!$H$36:$BG$135,MATCH('Capacity Backing (Hide)'!W$2,'Capacity Summary'!$B$36:$B$135,0),MATCH('Capacity Backing (Hide)'!$A6,'Capacity Summary'!$H$35:$BG$35,0)),0)),INDEX('Capacity Summary'!$C$36:$E$135,MATCH('Capacity Backing (Hide)'!W$2,'Capacity Summary'!$B$36:$B$135,0),2)))/IF(Summary!$B$7="Minutes",1,60)/COUNTA(INDEX(Capacity!$C$10:$Q$109,MATCH('Capacity Backing (Hide)'!W$2,Capacity!$B$10:$B$109,0),1):INDEX(Capacity!$C$10:$Q$109,MATCH('Capacity Backing (Hide)'!W$2,Capacity!$B$10:$B$109,0),15))</f>
        <v>#N/A</v>
      </c>
      <c r="X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(Hide)'!$A6,'Capacity Summary'!$H$35:$BG$35,0))="x",INDEX('Capacity Summary'!$C$36:$E$135,MATCH('Capacity Backing (Hide)'!X$2,'Capacity Summary'!$B$36:$B$135,0),4),IF(INDEX('Capacity Summary'!$H$36:$BG$135,MATCH('Capacity Backing (Hide)'!X$2,'Capacity Summary'!$B$36:$B$135,0),MATCH('Capacity Backing (Hide)'!$A6,'Capacity Summary'!$H$35:$BG$35,0))&lt;&gt;0,INDEX('Capacity Summary'!$H$36:$BG$135,MATCH('Capacity Backing (Hide)'!X$2,'Capacity Summary'!$B$36:$B$135,0),MATCH('Capacity Backing (Hide)'!$A6,'Capacity Summary'!$H$35:$BG$35,0)),0)),INDEX('Capacity Summary'!$C$36:$E$135,MATCH('Capacity Backing (Hide)'!X$2,'Capacity Summary'!$B$36:$B$135,0),2)))/IF(Summary!$B$7="Minutes",1,60)/COUNTA(INDEX(Capacity!$C$10:$Q$109,MATCH('Capacity Backing (Hide)'!X$2,Capacity!$B$10:$B$109,0),1):INDEX(Capacity!$C$10:$Q$109,MATCH('Capacity Backing (Hide)'!X$2,Capacity!$B$10:$B$109,0),15))</f>
        <v>#N/A</v>
      </c>
      <c r="Y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(Hide)'!$A6,'Capacity Summary'!$H$35:$BG$35,0))="x",INDEX('Capacity Summary'!$C$36:$E$135,MATCH('Capacity Backing (Hide)'!Y$2,'Capacity Summary'!$B$36:$B$135,0),4),IF(INDEX('Capacity Summary'!$H$36:$BG$135,MATCH('Capacity Backing (Hide)'!Y$2,'Capacity Summary'!$B$36:$B$135,0),MATCH('Capacity Backing (Hide)'!$A6,'Capacity Summary'!$H$35:$BG$35,0))&lt;&gt;0,INDEX('Capacity Summary'!$H$36:$BG$135,MATCH('Capacity Backing (Hide)'!Y$2,'Capacity Summary'!$B$36:$B$135,0),MATCH('Capacity Backing (Hide)'!$A6,'Capacity Summary'!$H$35:$BG$35,0)),0)),INDEX('Capacity Summary'!$C$36:$E$135,MATCH('Capacity Backing (Hide)'!Y$2,'Capacity Summary'!$B$36:$B$135,0),2)))/IF(Summary!$B$7="Minutes",1,60)/COUNTA(INDEX(Capacity!$C$10:$Q$109,MATCH('Capacity Backing (Hide)'!Y$2,Capacity!$B$10:$B$109,0),1):INDEX(Capacity!$C$10:$Q$109,MATCH('Capacity Backing (Hide)'!Y$2,Capacity!$B$10:$B$109,0),15))</f>
        <v>#N/A</v>
      </c>
      <c r="Z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(Hide)'!$A6,'Capacity Summary'!$H$35:$BG$35,0))="x",INDEX('Capacity Summary'!$C$36:$E$135,MATCH('Capacity Backing (Hide)'!Z$2,'Capacity Summary'!$B$36:$B$135,0),4),IF(INDEX('Capacity Summary'!$H$36:$BG$135,MATCH('Capacity Backing (Hide)'!Z$2,'Capacity Summary'!$B$36:$B$135,0),MATCH('Capacity Backing (Hide)'!$A6,'Capacity Summary'!$H$35:$BG$35,0))&lt;&gt;0,INDEX('Capacity Summary'!$H$36:$BG$135,MATCH('Capacity Backing (Hide)'!Z$2,'Capacity Summary'!$B$36:$B$135,0),MATCH('Capacity Backing (Hide)'!$A6,'Capacity Summary'!$H$35:$BG$35,0)),0)),INDEX('Capacity Summary'!$C$36:$E$135,MATCH('Capacity Backing (Hide)'!Z$2,'Capacity Summary'!$B$36:$B$135,0),2)))/IF(Summary!$B$7="Minutes",1,60)/COUNTA(INDEX(Capacity!$C$10:$Q$109,MATCH('Capacity Backing (Hide)'!Z$2,Capacity!$B$10:$B$109,0),1):INDEX(Capacity!$C$10:$Q$109,MATCH('Capacity Backing (Hide)'!Z$2,Capacity!$B$10:$B$109,0),15))</f>
        <v>#N/A</v>
      </c>
      <c r="AA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(Hide)'!$A6,'Capacity Summary'!$H$35:$BG$35,0))="x",INDEX('Capacity Summary'!$C$36:$E$135,MATCH('Capacity Backing (Hide)'!AA$2,'Capacity Summary'!$B$36:$B$135,0),4),IF(INDEX('Capacity Summary'!$H$36:$BG$135,MATCH('Capacity Backing (Hide)'!AA$2,'Capacity Summary'!$B$36:$B$135,0),MATCH('Capacity Backing (Hide)'!$A6,'Capacity Summary'!$H$35:$BG$35,0))&lt;&gt;0,INDEX('Capacity Summary'!$H$36:$BG$135,MATCH('Capacity Backing (Hide)'!AA$2,'Capacity Summary'!$B$36:$B$135,0),MATCH('Capacity Backing (Hide)'!$A6,'Capacity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(Hide)'!$A6,'Capacity Summary'!$H$35:$BG$35,0))="x",INDEX('Capacity Summary'!$C$36:$E$135,MATCH('Capacity Backing (Hide)'!AB$2,'Capacity Summary'!$B$36:$B$135,0),4),IF(INDEX('Capacity Summary'!$H$36:$BG$135,MATCH('Capacity Backing (Hide)'!AB$2,'Capacity Summary'!$B$36:$B$135,0),MATCH('Capacity Backing (Hide)'!$A6,'Capacity Summary'!$H$35:$BG$35,0))&lt;&gt;0,INDEX('Capacity Summary'!$H$36:$BG$135,MATCH('Capacity Backing (Hide)'!AB$2,'Capacity Summary'!$B$36:$B$135,0),MATCH('Capacity Backing (Hide)'!$A6,'Capacity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(Hide)'!$A6,'Capacity Summary'!$H$35:$BG$35,0))="x",INDEX('Capacity Summary'!$C$36:$E$135,MATCH('Capacity Backing (Hide)'!AC$2,'Capacity Summary'!$B$36:$B$135,0),4),IF(INDEX('Capacity Summary'!$H$36:$BG$135,MATCH('Capacity Backing (Hide)'!AC$2,'Capacity Summary'!$B$36:$B$135,0),MATCH('Capacity Backing (Hide)'!$A6,'Capacity Summary'!$H$35:$BG$35,0))&lt;&gt;0,INDEX('Capacity Summary'!$H$36:$BG$135,MATCH('Capacity Backing (Hide)'!AC$2,'Capacity Summary'!$B$36:$B$135,0),MATCH('Capacity Backing (Hide)'!$A6,'Capacity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(Hide)'!$A6,'Capacity Summary'!$H$35:$BG$35,0))="x",INDEX('Capacity Summary'!$C$36:$E$135,MATCH('Capacity Backing (Hide)'!AD$2,'Capacity Summary'!$B$36:$B$135,0),4),IF(INDEX('Capacity Summary'!$H$36:$BG$135,MATCH('Capacity Backing (Hide)'!AD$2,'Capacity Summary'!$B$36:$B$135,0),MATCH('Capacity Backing (Hide)'!$A6,'Capacity Summary'!$H$35:$BG$35,0))&lt;&gt;0,INDEX('Capacity Summary'!$H$36:$BG$135,MATCH('Capacity Backing (Hide)'!AD$2,'Capacity Summary'!$B$36:$B$135,0),MATCH('Capacity Backing (Hide)'!$A6,'Capacity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(Hide)'!$A6,'Capacity Summary'!$H$35:$BG$35,0))="x",INDEX('Capacity Summary'!$C$36:$E$135,MATCH('Capacity Backing (Hide)'!AE$2,'Capacity Summary'!$B$36:$B$135,0),4),IF(INDEX('Capacity Summary'!$H$36:$BG$135,MATCH('Capacity Backing (Hide)'!AE$2,'Capacity Summary'!$B$36:$B$135,0),MATCH('Capacity Backing (Hide)'!$A6,'Capacity Summary'!$H$35:$BG$35,0))&lt;&gt;0,INDEX('Capacity Summary'!$H$36:$BG$135,MATCH('Capacity Backing (Hide)'!AE$2,'Capacity Summary'!$B$36:$B$135,0),MATCH('Capacity Backing (Hide)'!$A6,'Capacity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(Hide)'!$A6,'Capacity Summary'!$H$35:$BG$35,0))="x",INDEX('Capacity Summary'!$C$36:$E$135,MATCH('Capacity Backing (Hide)'!AF$2,'Capacity Summary'!$B$36:$B$135,0),4),IF(INDEX('Capacity Summary'!$H$36:$BG$135,MATCH('Capacity Backing (Hide)'!AF$2,'Capacity Summary'!$B$36:$B$135,0),MATCH('Capacity Backing (Hide)'!$A6,'Capacity Summary'!$H$35:$BG$35,0))&lt;&gt;0,INDEX('Capacity Summary'!$H$36:$BG$135,MATCH('Capacity Backing (Hide)'!AF$2,'Capacity Summary'!$B$36:$B$135,0),MATCH('Capacity Backing (Hide)'!$A6,'Capacity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(Hide)'!$A6,'Capacity Summary'!$H$35:$BG$35,0))="x",INDEX('Capacity Summary'!$C$36:$E$135,MATCH('Capacity Backing (Hide)'!AG$2,'Capacity Summary'!$B$36:$B$135,0),4),IF(INDEX('Capacity Summary'!$H$36:$BG$135,MATCH('Capacity Backing (Hide)'!AG$2,'Capacity Summary'!$B$36:$B$135,0),MATCH('Capacity Backing (Hide)'!$A6,'Capacity Summary'!$H$35:$BG$35,0))&lt;&gt;0,INDEX('Capacity Summary'!$H$36:$BG$135,MATCH('Capacity Backing (Hide)'!AG$2,'Capacity Summary'!$B$36:$B$135,0),MATCH('Capacity Backing (Hide)'!$A6,'Capacity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(Hide)'!$A6,'Capacity Summary'!$H$35:$BG$35,0))="x",INDEX('Capacity Summary'!$C$36:$E$135,MATCH('Capacity Backing (Hide)'!AH$2,'Capacity Summary'!$B$36:$B$135,0),4),IF(INDEX('Capacity Summary'!$H$36:$BG$135,MATCH('Capacity Backing (Hide)'!AH$2,'Capacity Summary'!$B$36:$B$135,0),MATCH('Capacity Backing (Hide)'!$A6,'Capacity Summary'!$H$35:$BG$35,0))&lt;&gt;0,INDEX('Capacity Summary'!$H$36:$BG$135,MATCH('Capacity Backing (Hide)'!AH$2,'Capacity Summary'!$B$36:$B$135,0),MATCH('Capacity Backing (Hide)'!$A6,'Capacity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(Hide)'!$A6,'Capacity Summary'!$H$35:$BG$35,0))="x",INDEX('Capacity Summary'!$C$36:$E$135,MATCH('Capacity Backing (Hide)'!AI$2,'Capacity Summary'!$B$36:$B$135,0),4),IF(INDEX('Capacity Summary'!$H$36:$BG$135,MATCH('Capacity Backing (Hide)'!AI$2,'Capacity Summary'!$B$36:$B$135,0),MATCH('Capacity Backing (Hide)'!$A6,'Capacity Summary'!$H$35:$BG$35,0))&lt;&gt;0,INDEX('Capacity Summary'!$H$36:$BG$135,MATCH('Capacity Backing (Hide)'!AI$2,'Capacity Summary'!$B$36:$B$135,0),MATCH('Capacity Backing (Hide)'!$A6,'Capacity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(Hide)'!$A6,'Capacity Summary'!$H$35:$BG$35,0))="x",INDEX('Capacity Summary'!$C$36:$E$135,MATCH('Capacity Backing (Hide)'!AJ$2,'Capacity Summary'!$B$36:$B$135,0),4),IF(INDEX('Capacity Summary'!$H$36:$BG$135,MATCH('Capacity Backing (Hide)'!AJ$2,'Capacity Summary'!$B$36:$B$135,0),MATCH('Capacity Backing (Hide)'!$A6,'Capacity Summary'!$H$35:$BG$35,0))&lt;&gt;0,INDEX('Capacity Summary'!$H$36:$BG$135,MATCH('Capacity Backing (Hide)'!AJ$2,'Capacity Summary'!$B$36:$B$135,0),MATCH('Capacity Backing (Hide)'!$A6,'Capacity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(Hide)'!$A6,'Capacity Summary'!$H$35:$BG$35,0))="x",INDEX('Capacity Summary'!$C$36:$E$135,MATCH('Capacity Backing (Hide)'!AK$2,'Capacity Summary'!$B$36:$B$135,0),4),IF(INDEX('Capacity Summary'!$H$36:$BG$135,MATCH('Capacity Backing (Hide)'!AK$2,'Capacity Summary'!$B$36:$B$135,0),MATCH('Capacity Backing (Hide)'!$A6,'Capacity Summary'!$H$35:$BG$35,0))&lt;&gt;0,INDEX('Capacity Summary'!$H$36:$BG$135,MATCH('Capacity Backing (Hide)'!AK$2,'Capacity Summary'!$B$36:$B$135,0),MATCH('Capacity Backing (Hide)'!$A6,'Capacity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(Hide)'!$A6,'Capacity Summary'!$H$35:$BG$35,0))="x",INDEX('Capacity Summary'!$C$36:$E$135,MATCH('Capacity Backing (Hide)'!AL$2,'Capacity Summary'!$B$36:$B$135,0),4),IF(INDEX('Capacity Summary'!$H$36:$BG$135,MATCH('Capacity Backing (Hide)'!AL$2,'Capacity Summary'!$B$36:$B$135,0),MATCH('Capacity Backing (Hide)'!$A6,'Capacity Summary'!$H$35:$BG$35,0))&lt;&gt;0,INDEX('Capacity Summary'!$H$36:$BG$135,MATCH('Capacity Backing (Hide)'!AL$2,'Capacity Summary'!$B$36:$B$135,0),MATCH('Capacity Backing (Hide)'!$A6,'Capacity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(Hide)'!$A6,'Capacity Summary'!$H$35:$BG$35,0))="x",INDEX('Capacity Summary'!$C$36:$E$135,MATCH('Capacity Backing (Hide)'!AM$2,'Capacity Summary'!$B$36:$B$135,0),4),IF(INDEX('Capacity Summary'!$H$36:$BG$135,MATCH('Capacity Backing (Hide)'!AM$2,'Capacity Summary'!$B$36:$B$135,0),MATCH('Capacity Backing (Hide)'!$A6,'Capacity Summary'!$H$35:$BG$35,0))&lt;&gt;0,INDEX('Capacity Summary'!$H$36:$BG$135,MATCH('Capacity Backing (Hide)'!AM$2,'Capacity Summary'!$B$36:$B$135,0),MATCH('Capacity Backing (Hide)'!$A6,'Capacity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(Hide)'!$A6,'Capacity Summary'!$H$35:$BG$35,0))="x",INDEX('Capacity Summary'!$C$36:$E$135,MATCH('Capacity Backing (Hide)'!AN$2,'Capacity Summary'!$B$36:$B$135,0),4),IF(INDEX('Capacity Summary'!$H$36:$BG$135,MATCH('Capacity Backing (Hide)'!AN$2,'Capacity Summary'!$B$36:$B$135,0),MATCH('Capacity Backing (Hide)'!$A6,'Capacity Summary'!$H$35:$BG$35,0))&lt;&gt;0,INDEX('Capacity Summary'!$H$36:$BG$135,MATCH('Capacity Backing (Hide)'!AN$2,'Capacity Summary'!$B$36:$B$135,0),MATCH('Capacity Backing (Hide)'!$A6,'Capacity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(Hide)'!$A6,'Capacity Summary'!$H$35:$BG$35,0))="x",INDEX('Capacity Summary'!$C$36:$E$135,MATCH('Capacity Backing (Hide)'!AO$2,'Capacity Summary'!$B$36:$B$135,0),4),IF(INDEX('Capacity Summary'!$H$36:$BG$135,MATCH('Capacity Backing (Hide)'!AO$2,'Capacity Summary'!$B$36:$B$135,0),MATCH('Capacity Backing (Hide)'!$A6,'Capacity Summary'!$H$35:$BG$35,0))&lt;&gt;0,INDEX('Capacity Summary'!$H$36:$BG$135,MATCH('Capacity Backing (Hide)'!AO$2,'Capacity Summary'!$B$36:$B$135,0),MATCH('Capacity Backing (Hide)'!$A6,'Capacity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(Hide)'!$A6,'Capacity Summary'!$H$35:$BG$35,0))="x",INDEX('Capacity Summary'!$C$36:$E$135,MATCH('Capacity Backing (Hide)'!AP$2,'Capacity Summary'!$B$36:$B$135,0),4),IF(INDEX('Capacity Summary'!$H$36:$BG$135,MATCH('Capacity Backing (Hide)'!AP$2,'Capacity Summary'!$B$36:$B$135,0),MATCH('Capacity Backing (Hide)'!$A6,'Capacity Summary'!$H$35:$BG$35,0))&lt;&gt;0,INDEX('Capacity Summary'!$H$36:$BG$135,MATCH('Capacity Backing (Hide)'!AP$2,'Capacity Summary'!$B$36:$B$135,0),MATCH('Capacity Backing (Hide)'!$A6,'Capacity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(Hide)'!$A6,'Capacity Summary'!$H$35:$BG$35,0))="x",INDEX('Capacity Summary'!$C$36:$E$135,MATCH('Capacity Backing (Hide)'!AQ$2,'Capacity Summary'!$B$36:$B$135,0),4),IF(INDEX('Capacity Summary'!$H$36:$BG$135,MATCH('Capacity Backing (Hide)'!AQ$2,'Capacity Summary'!$B$36:$B$135,0),MATCH('Capacity Backing (Hide)'!$A6,'Capacity Summary'!$H$35:$BG$35,0))&lt;&gt;0,INDEX('Capacity Summary'!$H$36:$BG$135,MATCH('Capacity Backing (Hide)'!AQ$2,'Capacity Summary'!$B$36:$B$135,0),MATCH('Capacity Backing (Hide)'!$A6,'Capacity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(Hide)'!$A6,'Capacity Summary'!$H$35:$BG$35,0))="x",INDEX('Capacity Summary'!$C$36:$E$135,MATCH('Capacity Backing (Hide)'!AR$2,'Capacity Summary'!$B$36:$B$135,0),4),IF(INDEX('Capacity Summary'!$H$36:$BG$135,MATCH('Capacity Backing (Hide)'!AR$2,'Capacity Summary'!$B$36:$B$135,0),MATCH('Capacity Backing (Hide)'!$A6,'Capacity Summary'!$H$35:$BG$35,0))&lt;&gt;0,INDEX('Capacity Summary'!$H$36:$BG$135,MATCH('Capacity Backing (Hide)'!AR$2,'Capacity Summary'!$B$36:$B$135,0),MATCH('Capacity Backing (Hide)'!$A6,'Capacity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(Hide)'!$A6,'Capacity Summary'!$H$35:$BG$35,0))="x",INDEX('Capacity Summary'!$C$36:$E$135,MATCH('Capacity Backing (Hide)'!AS$2,'Capacity Summary'!$B$36:$B$135,0),4),IF(INDEX('Capacity Summary'!$H$36:$BG$135,MATCH('Capacity Backing (Hide)'!AS$2,'Capacity Summary'!$B$36:$B$135,0),MATCH('Capacity Backing (Hide)'!$A6,'Capacity Summary'!$H$35:$BG$35,0))&lt;&gt;0,INDEX('Capacity Summary'!$H$36:$BG$135,MATCH('Capacity Backing (Hide)'!AS$2,'Capacity Summary'!$B$36:$B$135,0),MATCH('Capacity Backing (Hide)'!$A6,'Capacity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(Hide)'!$A6,'Capacity Summary'!$H$35:$BG$35,0))="x",INDEX('Capacity Summary'!$C$36:$E$135,MATCH('Capacity Backing (Hide)'!AT$2,'Capacity Summary'!$B$36:$B$135,0),4),IF(INDEX('Capacity Summary'!$H$36:$BG$135,MATCH('Capacity Backing (Hide)'!AT$2,'Capacity Summary'!$B$36:$B$135,0),MATCH('Capacity Backing (Hide)'!$A6,'Capacity Summary'!$H$35:$BG$35,0))&lt;&gt;0,INDEX('Capacity Summary'!$H$36:$BG$135,MATCH('Capacity Backing (Hide)'!AT$2,'Capacity Summary'!$B$36:$B$135,0),MATCH('Capacity Backing (Hide)'!$A6,'Capacity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(Hide)'!$A6,'Capacity Summary'!$H$35:$BG$35,0))="x",INDEX('Capacity Summary'!$C$36:$E$135,MATCH('Capacity Backing (Hide)'!AU$2,'Capacity Summary'!$B$36:$B$135,0),4),IF(INDEX('Capacity Summary'!$H$36:$BG$135,MATCH('Capacity Backing (Hide)'!AU$2,'Capacity Summary'!$B$36:$B$135,0),MATCH('Capacity Backing (Hide)'!$A6,'Capacity Summary'!$H$35:$BG$35,0))&lt;&gt;0,INDEX('Capacity Summary'!$H$36:$BG$135,MATCH('Capacity Backing (Hide)'!AU$2,'Capacity Summary'!$B$36:$B$135,0),MATCH('Capacity Backing (Hide)'!$A6,'Capacity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(Hide)'!$A6,'Capacity Summary'!$H$35:$BG$35,0))="x",INDEX('Capacity Summary'!$C$36:$E$135,MATCH('Capacity Backing (Hide)'!AV$2,'Capacity Summary'!$B$36:$B$135,0),4),IF(INDEX('Capacity Summary'!$H$36:$BG$135,MATCH('Capacity Backing (Hide)'!AV$2,'Capacity Summary'!$B$36:$B$135,0),MATCH('Capacity Backing (Hide)'!$A6,'Capacity Summary'!$H$35:$BG$35,0))&lt;&gt;0,INDEX('Capacity Summary'!$H$36:$BG$135,MATCH('Capacity Backing (Hide)'!AV$2,'Capacity Summary'!$B$36:$B$135,0),MATCH('Capacity Backing (Hide)'!$A6,'Capacity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(Hide)'!$A6,'Capacity Summary'!$H$35:$BG$35,0))="x",INDEX('Capacity Summary'!$C$36:$E$135,MATCH('Capacity Backing (Hide)'!AW$2,'Capacity Summary'!$B$36:$B$135,0),4),IF(INDEX('Capacity Summary'!$H$36:$BG$135,MATCH('Capacity Backing (Hide)'!AW$2,'Capacity Summary'!$B$36:$B$135,0),MATCH('Capacity Backing (Hide)'!$A6,'Capacity Summary'!$H$35:$BG$35,0))&lt;&gt;0,INDEX('Capacity Summary'!$H$36:$BG$135,MATCH('Capacity Backing (Hide)'!AW$2,'Capacity Summary'!$B$36:$B$135,0),MATCH('Capacity Backing (Hide)'!$A6,'Capacity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(Hide)'!$A6,'Capacity Summary'!$H$35:$BG$35,0))="x",INDEX('Capacity Summary'!$C$36:$E$135,MATCH('Capacity Backing (Hide)'!AX$2,'Capacity Summary'!$B$36:$B$135,0),4),IF(INDEX('Capacity Summary'!$H$36:$BG$135,MATCH('Capacity Backing (Hide)'!AX$2,'Capacity Summary'!$B$36:$B$135,0),MATCH('Capacity Backing (Hide)'!$A6,'Capacity Summary'!$H$35:$BG$35,0))&lt;&gt;0,INDEX('Capacity Summary'!$H$36:$BG$135,MATCH('Capacity Backing (Hide)'!AX$2,'Capacity Summary'!$B$36:$B$135,0),MATCH('Capacity Backing (Hide)'!$A6,'Capacity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(Hide)'!$A6,'Capacity Summary'!$H$35:$BG$35,0))="x",INDEX('Capacity Summary'!$C$36:$E$135,MATCH('Capacity Backing (Hide)'!AY$2,'Capacity Summary'!$B$36:$B$135,0),4),IF(INDEX('Capacity Summary'!$H$36:$BG$135,MATCH('Capacity Backing (Hide)'!AY$2,'Capacity Summary'!$B$36:$B$135,0),MATCH('Capacity Backing (Hide)'!$A6,'Capacity Summary'!$H$35:$BG$35,0))&lt;&gt;0,INDEX('Capacity Summary'!$H$36:$BG$135,MATCH('Capacity Backing (Hide)'!AY$2,'Capacity Summary'!$B$36:$B$135,0),MATCH('Capacity Backing (Hide)'!$A6,'Capacity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(Hide)'!$A6,'Capacity Summary'!$H$35:$BG$35,0))="x",INDEX('Capacity Summary'!$C$36:$E$135,MATCH('Capacity Backing (Hide)'!AZ$2,'Capacity Summary'!$B$36:$B$135,0),4),IF(INDEX('Capacity Summary'!$H$36:$BG$135,MATCH('Capacity Backing (Hide)'!AZ$2,'Capacity Summary'!$B$36:$B$135,0),MATCH('Capacity Backing (Hide)'!$A6,'Capacity Summary'!$H$35:$BG$35,0))&lt;&gt;0,INDEX('Capacity Summary'!$H$36:$BG$135,MATCH('Capacity Backing (Hide)'!AZ$2,'Capacity Summary'!$B$36:$B$135,0),MATCH('Capacity Backing (Hide)'!$A6,'Capacity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(Hide)'!$A6,'Capacity Summary'!$H$35:$BG$35,0))="x",INDEX('Capacity Summary'!$C$36:$E$135,MATCH('Capacity Backing (Hide)'!BA$2,'Capacity Summary'!$B$36:$B$135,0),4),IF(INDEX('Capacity Summary'!$H$36:$BG$135,MATCH('Capacity Backing (Hide)'!BA$2,'Capacity Summary'!$B$36:$B$135,0),MATCH('Capacity Backing (Hide)'!$A6,'Capacity Summary'!$H$35:$BG$35,0))&lt;&gt;0,INDEX('Capacity Summary'!$H$36:$BG$135,MATCH('Capacity Backing (Hide)'!BA$2,'Capacity Summary'!$B$36:$B$135,0),MATCH('Capacity Backing (Hide)'!$A6,'Capacity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(Hide)'!$A6,'Capacity Summary'!$H$35:$BG$35,0))="x",INDEX('Capacity Summary'!$C$36:$E$135,MATCH('Capacity Backing (Hide)'!BB$2,'Capacity Summary'!$B$36:$B$135,0),4),IF(INDEX('Capacity Summary'!$H$36:$BG$135,MATCH('Capacity Backing (Hide)'!BB$2,'Capacity Summary'!$B$36:$B$135,0),MATCH('Capacity Backing (Hide)'!$A6,'Capacity Summary'!$H$35:$BG$35,0))&lt;&gt;0,INDEX('Capacity Summary'!$H$36:$BG$135,MATCH('Capacity Backing (Hide)'!BB$2,'Capacity Summary'!$B$36:$B$135,0),MATCH('Capacity Backing (Hide)'!$A6,'Capacity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(Hide)'!$A6,'Capacity Summary'!$H$35:$BG$35,0))="x",INDEX('Capacity Summary'!$C$36:$E$135,MATCH('Capacity Backing (Hide)'!BC$2,'Capacity Summary'!$B$36:$B$135,0),4),IF(INDEX('Capacity Summary'!$H$36:$BG$135,MATCH('Capacity Backing (Hide)'!BC$2,'Capacity Summary'!$B$36:$B$135,0),MATCH('Capacity Backing (Hide)'!$A6,'Capacity Summary'!$H$35:$BG$35,0))&lt;&gt;0,INDEX('Capacity Summary'!$H$36:$BG$135,MATCH('Capacity Backing (Hide)'!BC$2,'Capacity Summary'!$B$36:$B$135,0),MATCH('Capacity Backing (Hide)'!$A6,'Capacity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(Hide)'!$A6,'Capacity Summary'!$H$35:$BG$35,0))="x",INDEX('Capacity Summary'!$C$36:$E$135,MATCH('Capacity Backing (Hide)'!BD$2,'Capacity Summary'!$B$36:$B$135,0),4),IF(INDEX('Capacity Summary'!$H$36:$BG$135,MATCH('Capacity Backing (Hide)'!BD$2,'Capacity Summary'!$B$36:$B$135,0),MATCH('Capacity Backing (Hide)'!$A6,'Capacity Summary'!$H$35:$BG$35,0))&lt;&gt;0,INDEX('Capacity Summary'!$H$36:$BG$135,MATCH('Capacity Backing (Hide)'!BD$2,'Capacity Summary'!$B$36:$B$135,0),MATCH('Capacity Backing (Hide)'!$A6,'Capacity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(Hide)'!$A6,'Capacity Summary'!$H$35:$BG$35,0))="x",INDEX('Capacity Summary'!$C$36:$E$135,MATCH('Capacity Backing (Hide)'!BE$2,'Capacity Summary'!$B$36:$B$135,0),4),IF(INDEX('Capacity Summary'!$H$36:$BG$135,MATCH('Capacity Backing (Hide)'!BE$2,'Capacity Summary'!$B$36:$B$135,0),MATCH('Capacity Backing (Hide)'!$A6,'Capacity Summary'!$H$35:$BG$35,0))&lt;&gt;0,INDEX('Capacity Summary'!$H$36:$BG$135,MATCH('Capacity Backing (Hide)'!BE$2,'Capacity Summary'!$B$36:$B$135,0),MATCH('Capacity Backing (Hide)'!$A6,'Capacity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(Hide)'!$A6,'Capacity Summary'!$H$35:$BG$35,0))="x",INDEX('Capacity Summary'!$C$36:$E$135,MATCH('Capacity Backing (Hide)'!BF$2,'Capacity Summary'!$B$36:$B$135,0),4),IF(INDEX('Capacity Summary'!$H$36:$BG$135,MATCH('Capacity Backing (Hide)'!BF$2,'Capacity Summary'!$B$36:$B$135,0),MATCH('Capacity Backing (Hide)'!$A6,'Capacity Summary'!$H$35:$BG$35,0))&lt;&gt;0,INDEX('Capacity Summary'!$H$36:$BG$135,MATCH('Capacity Backing (Hide)'!BF$2,'Capacity Summary'!$B$36:$B$135,0),MATCH('Capacity Backing (Hide)'!$A6,'Capacity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(Hide)'!$A6,'Capacity Summary'!$H$35:$BG$35,0))="x",INDEX('Capacity Summary'!$C$36:$E$135,MATCH('Capacity Backing (Hide)'!BG$2,'Capacity Summary'!$B$36:$B$135,0),4),IF(INDEX('Capacity Summary'!$H$36:$BG$135,MATCH('Capacity Backing (Hide)'!BG$2,'Capacity Summary'!$B$36:$B$135,0),MATCH('Capacity Backing (Hide)'!$A6,'Capacity Summary'!$H$35:$BG$35,0))&lt;&gt;0,INDEX('Capacity Summary'!$H$36:$BG$135,MATCH('Capacity Backing (Hide)'!BG$2,'Capacity Summary'!$B$36:$B$135,0),MATCH('Capacity Backing (Hide)'!$A6,'Capacity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(Hide)'!$A6,'Capacity Summary'!$H$35:$BG$35,0))="x",INDEX('Capacity Summary'!$C$36:$E$135,MATCH('Capacity Backing (Hide)'!BH$2,'Capacity Summary'!$B$36:$B$135,0),4),IF(INDEX('Capacity Summary'!$H$36:$BG$135,MATCH('Capacity Backing (Hide)'!BH$2,'Capacity Summary'!$B$36:$B$135,0),MATCH('Capacity Backing (Hide)'!$A6,'Capacity Summary'!$H$35:$BG$35,0))&lt;&gt;0,INDEX('Capacity Summary'!$H$36:$BG$135,MATCH('Capacity Backing (Hide)'!BH$2,'Capacity Summary'!$B$36:$B$135,0),MATCH('Capacity Backing (Hide)'!$A6,'Capacity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(Hide)'!$A6,'Capacity Summary'!$H$35:$BG$35,0))="x",INDEX('Capacity Summary'!$C$36:$E$135,MATCH('Capacity Backing (Hide)'!BI$2,'Capacity Summary'!$B$36:$B$135,0),4),IF(INDEX('Capacity Summary'!$H$36:$BG$135,MATCH('Capacity Backing (Hide)'!BI$2,'Capacity Summary'!$B$36:$B$135,0),MATCH('Capacity Backing (Hide)'!$A6,'Capacity Summary'!$H$35:$BG$35,0))&lt;&gt;0,INDEX('Capacity Summary'!$H$36:$BG$135,MATCH('Capacity Backing (Hide)'!BI$2,'Capacity Summary'!$B$36:$B$135,0),MATCH('Capacity Backing (Hide)'!$A6,'Capacity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(Hide)'!$A6,'Capacity Summary'!$H$35:$BG$35,0))="x",INDEX('Capacity Summary'!$C$36:$E$135,MATCH('Capacity Backing (Hide)'!BJ$2,'Capacity Summary'!$B$36:$B$135,0),4),IF(INDEX('Capacity Summary'!$H$36:$BG$135,MATCH('Capacity Backing (Hide)'!BJ$2,'Capacity Summary'!$B$36:$B$135,0),MATCH('Capacity Backing (Hide)'!$A6,'Capacity Summary'!$H$35:$BG$35,0))&lt;&gt;0,INDEX('Capacity Summary'!$H$36:$BG$135,MATCH('Capacity Backing (Hide)'!BJ$2,'Capacity Summary'!$B$36:$B$135,0),MATCH('Capacity Backing (Hide)'!$A6,'Capacity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(Hide)'!$A6,'Capacity Summary'!$H$35:$BG$35,0))="x",INDEX('Capacity Summary'!$C$36:$E$135,MATCH('Capacity Backing (Hide)'!BK$2,'Capacity Summary'!$B$36:$B$135,0),4),IF(INDEX('Capacity Summary'!$H$36:$BG$135,MATCH('Capacity Backing (Hide)'!BK$2,'Capacity Summary'!$B$36:$B$135,0),MATCH('Capacity Backing (Hide)'!$A6,'Capacity Summary'!$H$35:$BG$35,0))&lt;&gt;0,INDEX('Capacity Summary'!$H$36:$BG$135,MATCH('Capacity Backing (Hide)'!BK$2,'Capacity Summary'!$B$36:$B$135,0),MATCH('Capacity Backing (Hide)'!$A6,'Capacity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(Hide)'!$A6,'Capacity Summary'!$H$35:$BG$35,0))="x",INDEX('Capacity Summary'!$C$36:$E$135,MATCH('Capacity Backing (Hide)'!BL$2,'Capacity Summary'!$B$36:$B$135,0),4),IF(INDEX('Capacity Summary'!$H$36:$BG$135,MATCH('Capacity Backing (Hide)'!BL$2,'Capacity Summary'!$B$36:$B$135,0),MATCH('Capacity Backing (Hide)'!$A6,'Capacity Summary'!$H$35:$BG$35,0))&lt;&gt;0,INDEX('Capacity Summary'!$H$36:$BG$135,MATCH('Capacity Backing (Hide)'!BL$2,'Capacity Summary'!$B$36:$B$135,0),MATCH('Capacity Backing (Hide)'!$A6,'Capacity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(Hide)'!$A6,'Capacity Summary'!$H$35:$BG$35,0))="x",INDEX('Capacity Summary'!$C$36:$E$135,MATCH('Capacity Backing (Hide)'!BM$2,'Capacity Summary'!$B$36:$B$135,0),4),IF(INDEX('Capacity Summary'!$H$36:$BG$135,MATCH('Capacity Backing (Hide)'!BM$2,'Capacity Summary'!$B$36:$B$135,0),MATCH('Capacity Backing (Hide)'!$A6,'Capacity Summary'!$H$35:$BG$35,0))&lt;&gt;0,INDEX('Capacity Summary'!$H$36:$BG$135,MATCH('Capacity Backing (Hide)'!BM$2,'Capacity Summary'!$B$36:$B$135,0),MATCH('Capacity Backing (Hide)'!$A6,'Capacity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(Hide)'!$A6,'Capacity Summary'!$H$35:$BG$35,0))="x",INDEX('Capacity Summary'!$C$36:$E$135,MATCH('Capacity Backing (Hide)'!BN$2,'Capacity Summary'!$B$36:$B$135,0),4),IF(INDEX('Capacity Summary'!$H$36:$BG$135,MATCH('Capacity Backing (Hide)'!BN$2,'Capacity Summary'!$B$36:$B$135,0),MATCH('Capacity Backing (Hide)'!$A6,'Capacity Summary'!$H$35:$BG$35,0))&lt;&gt;0,INDEX('Capacity Summary'!$H$36:$BG$135,MATCH('Capacity Backing (Hide)'!BN$2,'Capacity Summary'!$B$36:$B$135,0),MATCH('Capacity Backing (Hide)'!$A6,'Capacity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(Hide)'!$A6,'Capacity Summary'!$H$35:$BG$35,0))="x",INDEX('Capacity Summary'!$C$36:$E$135,MATCH('Capacity Backing (Hide)'!BO$2,'Capacity Summary'!$B$36:$B$135,0),4),IF(INDEX('Capacity Summary'!$H$36:$BG$135,MATCH('Capacity Backing (Hide)'!BO$2,'Capacity Summary'!$B$36:$B$135,0),MATCH('Capacity Backing (Hide)'!$A6,'Capacity Summary'!$H$35:$BG$35,0))&lt;&gt;0,INDEX('Capacity Summary'!$H$36:$BG$135,MATCH('Capacity Backing (Hide)'!BO$2,'Capacity Summary'!$B$36:$B$135,0),MATCH('Capacity Backing (Hide)'!$A6,'Capacity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(Hide)'!$A6,'Capacity Summary'!$H$35:$BG$35,0))="x",INDEX('Capacity Summary'!$C$36:$E$135,MATCH('Capacity Backing (Hide)'!BP$2,'Capacity Summary'!$B$36:$B$135,0),4),IF(INDEX('Capacity Summary'!$H$36:$BG$135,MATCH('Capacity Backing (Hide)'!BP$2,'Capacity Summary'!$B$36:$B$135,0),MATCH('Capacity Backing (Hide)'!$A6,'Capacity Summary'!$H$35:$BG$35,0))&lt;&gt;0,INDEX('Capacity Summary'!$H$36:$BG$135,MATCH('Capacity Backing (Hide)'!BP$2,'Capacity Summary'!$B$36:$B$135,0),MATCH('Capacity Backing (Hide)'!$A6,'Capacity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(Hide)'!$A6,'Capacity Summary'!$H$35:$BG$35,0))="x",INDEX('Capacity Summary'!$C$36:$E$135,MATCH('Capacity Backing (Hide)'!BQ$2,'Capacity Summary'!$B$36:$B$135,0),4),IF(INDEX('Capacity Summary'!$H$36:$BG$135,MATCH('Capacity Backing (Hide)'!BQ$2,'Capacity Summary'!$B$36:$B$135,0),MATCH('Capacity Backing (Hide)'!$A6,'Capacity Summary'!$H$35:$BG$35,0))&lt;&gt;0,INDEX('Capacity Summary'!$H$36:$BG$135,MATCH('Capacity Backing (Hide)'!BQ$2,'Capacity Summary'!$B$36:$B$135,0),MATCH('Capacity Backing (Hide)'!$A6,'Capacity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(Hide)'!$A6,'Capacity Summary'!$H$35:$BG$35,0))="x",INDEX('Capacity Summary'!$C$36:$E$135,MATCH('Capacity Backing (Hide)'!BR$2,'Capacity Summary'!$B$36:$B$135,0),4),IF(INDEX('Capacity Summary'!$H$36:$BG$135,MATCH('Capacity Backing (Hide)'!BR$2,'Capacity Summary'!$B$36:$B$135,0),MATCH('Capacity Backing (Hide)'!$A6,'Capacity Summary'!$H$35:$BG$35,0))&lt;&gt;0,INDEX('Capacity Summary'!$H$36:$BG$135,MATCH('Capacity Backing (Hide)'!BR$2,'Capacity Summary'!$B$36:$B$135,0),MATCH('Capacity Backing (Hide)'!$A6,'Capacity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(Hide)'!$A6,'Capacity Summary'!$H$35:$BG$35,0))="x",INDEX('Capacity Summary'!$C$36:$E$135,MATCH('Capacity Backing (Hide)'!BS$2,'Capacity Summary'!$B$36:$B$135,0),4),IF(INDEX('Capacity Summary'!$H$36:$BG$135,MATCH('Capacity Backing (Hide)'!BS$2,'Capacity Summary'!$B$36:$B$135,0),MATCH('Capacity Backing (Hide)'!$A6,'Capacity Summary'!$H$35:$BG$35,0))&lt;&gt;0,INDEX('Capacity Summary'!$H$36:$BG$135,MATCH('Capacity Backing (Hide)'!BS$2,'Capacity Summary'!$B$36:$B$135,0),MATCH('Capacity Backing (Hide)'!$A6,'Capacity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(Hide)'!$A6,'Capacity Summary'!$H$35:$BG$35,0))="x",INDEX('Capacity Summary'!$C$36:$E$135,MATCH('Capacity Backing (Hide)'!BT$2,'Capacity Summary'!$B$36:$B$135,0),4),IF(INDEX('Capacity Summary'!$H$36:$BG$135,MATCH('Capacity Backing (Hide)'!BT$2,'Capacity Summary'!$B$36:$B$135,0),MATCH('Capacity Backing (Hide)'!$A6,'Capacity Summary'!$H$35:$BG$35,0))&lt;&gt;0,INDEX('Capacity Summary'!$H$36:$BG$135,MATCH('Capacity Backing (Hide)'!BT$2,'Capacity Summary'!$B$36:$B$135,0),MATCH('Capacity Backing (Hide)'!$A6,'Capacity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(Hide)'!$A6,'Capacity Summary'!$H$35:$BG$35,0))="x",INDEX('Capacity Summary'!$C$36:$E$135,MATCH('Capacity Backing (Hide)'!BU$2,'Capacity Summary'!$B$36:$B$135,0),4),IF(INDEX('Capacity Summary'!$H$36:$BG$135,MATCH('Capacity Backing (Hide)'!BU$2,'Capacity Summary'!$B$36:$B$135,0),MATCH('Capacity Backing (Hide)'!$A6,'Capacity Summary'!$H$35:$BG$35,0))&lt;&gt;0,INDEX('Capacity Summary'!$H$36:$BG$135,MATCH('Capacity Backing (Hide)'!BU$2,'Capacity Summary'!$B$36:$B$135,0),MATCH('Capacity Backing (Hide)'!$A6,'Capacity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(Hide)'!$A6,'Capacity Summary'!$H$35:$BG$35,0))="x",INDEX('Capacity Summary'!$C$36:$E$135,MATCH('Capacity Backing (Hide)'!BV$2,'Capacity Summary'!$B$36:$B$135,0),4),IF(INDEX('Capacity Summary'!$H$36:$BG$135,MATCH('Capacity Backing (Hide)'!BV$2,'Capacity Summary'!$B$36:$B$135,0),MATCH('Capacity Backing (Hide)'!$A6,'Capacity Summary'!$H$35:$BG$35,0))&lt;&gt;0,INDEX('Capacity Summary'!$H$36:$BG$135,MATCH('Capacity Backing (Hide)'!BV$2,'Capacity Summary'!$B$36:$B$135,0),MATCH('Capacity Backing (Hide)'!$A6,'Capacity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(Hide)'!$A6,'Capacity Summary'!$H$35:$BG$35,0))="x",INDEX('Capacity Summary'!$C$36:$E$135,MATCH('Capacity Backing (Hide)'!BW$2,'Capacity Summary'!$B$36:$B$135,0),4),IF(INDEX('Capacity Summary'!$H$36:$BG$135,MATCH('Capacity Backing (Hide)'!BW$2,'Capacity Summary'!$B$36:$B$135,0),MATCH('Capacity Backing (Hide)'!$A6,'Capacity Summary'!$H$35:$BG$35,0))&lt;&gt;0,INDEX('Capacity Summary'!$H$36:$BG$135,MATCH('Capacity Backing (Hide)'!BW$2,'Capacity Summary'!$B$36:$B$135,0),MATCH('Capacity Backing (Hide)'!$A6,'Capacity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(Hide)'!$A6,'Capacity Summary'!$H$35:$BG$35,0))="x",INDEX('Capacity Summary'!$C$36:$E$135,MATCH('Capacity Backing (Hide)'!BX$2,'Capacity Summary'!$B$36:$B$135,0),4),IF(INDEX('Capacity Summary'!$H$36:$BG$135,MATCH('Capacity Backing (Hide)'!BX$2,'Capacity Summary'!$B$36:$B$135,0),MATCH('Capacity Backing (Hide)'!$A6,'Capacity Summary'!$H$35:$BG$35,0))&lt;&gt;0,INDEX('Capacity Summary'!$H$36:$BG$135,MATCH('Capacity Backing (Hide)'!BX$2,'Capacity Summary'!$B$36:$B$135,0),MATCH('Capacity Backing (Hide)'!$A6,'Capacity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(Hide)'!$A6,'Capacity Summary'!$H$35:$BG$35,0))="x",INDEX('Capacity Summary'!$C$36:$E$135,MATCH('Capacity Backing (Hide)'!BY$2,'Capacity Summary'!$B$36:$B$135,0),4),IF(INDEX('Capacity Summary'!$H$36:$BG$135,MATCH('Capacity Backing (Hide)'!BY$2,'Capacity Summary'!$B$36:$B$135,0),MATCH('Capacity Backing (Hide)'!$A6,'Capacity Summary'!$H$35:$BG$35,0))&lt;&gt;0,INDEX('Capacity Summary'!$H$36:$BG$135,MATCH('Capacity Backing (Hide)'!BY$2,'Capacity Summary'!$B$36:$B$135,0),MATCH('Capacity Backing (Hide)'!$A6,'Capacity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(Hide)'!$A6,'Capacity Summary'!$H$35:$BG$35,0))="x",INDEX('Capacity Summary'!$C$36:$E$135,MATCH('Capacity Backing (Hide)'!BZ$2,'Capacity Summary'!$B$36:$B$135,0),4),IF(INDEX('Capacity Summary'!$H$36:$BG$135,MATCH('Capacity Backing (Hide)'!BZ$2,'Capacity Summary'!$B$36:$B$135,0),MATCH('Capacity Backing (Hide)'!$A6,'Capacity Summary'!$H$35:$BG$35,0))&lt;&gt;0,INDEX('Capacity Summary'!$H$36:$BG$135,MATCH('Capacity Backing (Hide)'!BZ$2,'Capacity Summary'!$B$36:$B$135,0),MATCH('Capacity Backing (Hide)'!$A6,'Capacity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(Hide)'!$A6,'Capacity Summary'!$H$35:$BG$35,0))="x",INDEX('Capacity Summary'!$C$36:$E$135,MATCH('Capacity Backing (Hide)'!CA$2,'Capacity Summary'!$B$36:$B$135,0),4),IF(INDEX('Capacity Summary'!$H$36:$BG$135,MATCH('Capacity Backing (Hide)'!CA$2,'Capacity Summary'!$B$36:$B$135,0),MATCH('Capacity Backing (Hide)'!$A6,'Capacity Summary'!$H$35:$BG$35,0))&lt;&gt;0,INDEX('Capacity Summary'!$H$36:$BG$135,MATCH('Capacity Backing (Hide)'!CA$2,'Capacity Summary'!$B$36:$B$135,0),MATCH('Capacity Backing (Hide)'!$A6,'Capacity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(Hide)'!$A6,'Capacity Summary'!$H$35:$BG$35,0))="x",INDEX('Capacity Summary'!$C$36:$E$135,MATCH('Capacity Backing (Hide)'!CB$2,'Capacity Summary'!$B$36:$B$135,0),4),IF(INDEX('Capacity Summary'!$H$36:$BG$135,MATCH('Capacity Backing (Hide)'!CB$2,'Capacity Summary'!$B$36:$B$135,0),MATCH('Capacity Backing (Hide)'!$A6,'Capacity Summary'!$H$35:$BG$35,0))&lt;&gt;0,INDEX('Capacity Summary'!$H$36:$BG$135,MATCH('Capacity Backing (Hide)'!CB$2,'Capacity Summary'!$B$36:$B$135,0),MATCH('Capacity Backing (Hide)'!$A6,'Capacity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(Hide)'!$A6,'Capacity Summary'!$H$35:$BG$35,0))="x",INDEX('Capacity Summary'!$C$36:$E$135,MATCH('Capacity Backing (Hide)'!CC$2,'Capacity Summary'!$B$36:$B$135,0),4),IF(INDEX('Capacity Summary'!$H$36:$BG$135,MATCH('Capacity Backing (Hide)'!CC$2,'Capacity Summary'!$B$36:$B$135,0),MATCH('Capacity Backing (Hide)'!$A6,'Capacity Summary'!$H$35:$BG$35,0))&lt;&gt;0,INDEX('Capacity Summary'!$H$36:$BG$135,MATCH('Capacity Backing (Hide)'!CC$2,'Capacity Summary'!$B$36:$B$135,0),MATCH('Capacity Backing (Hide)'!$A6,'Capacity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(Hide)'!$A6,'Capacity Summary'!$H$35:$BG$35,0))="x",INDEX('Capacity Summary'!$C$36:$E$135,MATCH('Capacity Backing (Hide)'!CD$2,'Capacity Summary'!$B$36:$B$135,0),4),IF(INDEX('Capacity Summary'!$H$36:$BG$135,MATCH('Capacity Backing (Hide)'!CD$2,'Capacity Summary'!$B$36:$B$135,0),MATCH('Capacity Backing (Hide)'!$A6,'Capacity Summary'!$H$35:$BG$35,0))&lt;&gt;0,INDEX('Capacity Summary'!$H$36:$BG$135,MATCH('Capacity Backing (Hide)'!CD$2,'Capacity Summary'!$B$36:$B$135,0),MATCH('Capacity Backing (Hide)'!$A6,'Capacity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(Hide)'!$A6,'Capacity Summary'!$H$35:$BG$35,0))="x",INDEX('Capacity Summary'!$C$36:$E$135,MATCH('Capacity Backing (Hide)'!CE$2,'Capacity Summary'!$B$36:$B$135,0),4),IF(INDEX('Capacity Summary'!$H$36:$BG$135,MATCH('Capacity Backing (Hide)'!CE$2,'Capacity Summary'!$B$36:$B$135,0),MATCH('Capacity Backing (Hide)'!$A6,'Capacity Summary'!$H$35:$BG$35,0))&lt;&gt;0,INDEX('Capacity Summary'!$H$36:$BG$135,MATCH('Capacity Backing (Hide)'!CE$2,'Capacity Summary'!$B$36:$B$135,0),MATCH('Capacity Backing (Hide)'!$A6,'Capacity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(Hide)'!$A6,'Capacity Summary'!$H$35:$BG$35,0))="x",INDEX('Capacity Summary'!$C$36:$E$135,MATCH('Capacity Backing (Hide)'!CF$2,'Capacity Summary'!$B$36:$B$135,0),4),IF(INDEX('Capacity Summary'!$H$36:$BG$135,MATCH('Capacity Backing (Hide)'!CF$2,'Capacity Summary'!$B$36:$B$135,0),MATCH('Capacity Backing (Hide)'!$A6,'Capacity Summary'!$H$35:$BG$35,0))&lt;&gt;0,INDEX('Capacity Summary'!$H$36:$BG$135,MATCH('Capacity Backing (Hide)'!CF$2,'Capacity Summary'!$B$36:$B$135,0),MATCH('Capacity Backing (Hide)'!$A6,'Capacity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(Hide)'!$A6,'Capacity Summary'!$H$35:$BG$35,0))="x",INDEX('Capacity Summary'!$C$36:$E$135,MATCH('Capacity Backing (Hide)'!CG$2,'Capacity Summary'!$B$36:$B$135,0),4),IF(INDEX('Capacity Summary'!$H$36:$BG$135,MATCH('Capacity Backing (Hide)'!CG$2,'Capacity Summary'!$B$36:$B$135,0),MATCH('Capacity Backing (Hide)'!$A6,'Capacity Summary'!$H$35:$BG$35,0))&lt;&gt;0,INDEX('Capacity Summary'!$H$36:$BG$135,MATCH('Capacity Backing (Hide)'!CG$2,'Capacity Summary'!$B$36:$B$135,0),MATCH('Capacity Backing (Hide)'!$A6,'Capacity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(Hide)'!$A6,'Capacity Summary'!$H$35:$BG$35,0))="x",INDEX('Capacity Summary'!$C$36:$E$135,MATCH('Capacity Backing (Hide)'!CH$2,'Capacity Summary'!$B$36:$B$135,0),4),IF(INDEX('Capacity Summary'!$H$36:$BG$135,MATCH('Capacity Backing (Hide)'!CH$2,'Capacity Summary'!$B$36:$B$135,0),MATCH('Capacity Backing (Hide)'!$A6,'Capacity Summary'!$H$35:$BG$35,0))&lt;&gt;0,INDEX('Capacity Summary'!$H$36:$BG$135,MATCH('Capacity Backing (Hide)'!CH$2,'Capacity Summary'!$B$36:$B$135,0),MATCH('Capacity Backing (Hide)'!$A6,'Capacity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(Hide)'!$A6,'Capacity Summary'!$H$35:$BG$35,0))="x",INDEX('Capacity Summary'!$C$36:$E$135,MATCH('Capacity Backing (Hide)'!CI$2,'Capacity Summary'!$B$36:$B$135,0),4),IF(INDEX('Capacity Summary'!$H$36:$BG$135,MATCH('Capacity Backing (Hide)'!CI$2,'Capacity Summary'!$B$36:$B$135,0),MATCH('Capacity Backing (Hide)'!$A6,'Capacity Summary'!$H$35:$BG$35,0))&lt;&gt;0,INDEX('Capacity Summary'!$H$36:$BG$135,MATCH('Capacity Backing (Hide)'!CI$2,'Capacity Summary'!$B$36:$B$135,0),MATCH('Capacity Backing (Hide)'!$A6,'Capacity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(Hide)'!$A6,'Capacity Summary'!$H$35:$BG$35,0))="x",INDEX('Capacity Summary'!$C$36:$E$135,MATCH('Capacity Backing (Hide)'!CJ$2,'Capacity Summary'!$B$36:$B$135,0),4),IF(INDEX('Capacity Summary'!$H$36:$BG$135,MATCH('Capacity Backing (Hide)'!CJ$2,'Capacity Summary'!$B$36:$B$135,0),MATCH('Capacity Backing (Hide)'!$A6,'Capacity Summary'!$H$35:$BG$35,0))&lt;&gt;0,INDEX('Capacity Summary'!$H$36:$BG$135,MATCH('Capacity Backing (Hide)'!CJ$2,'Capacity Summary'!$B$36:$B$135,0),MATCH('Capacity Backing (Hide)'!$A6,'Capacity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(Hide)'!$A6,'Capacity Summary'!$H$35:$BG$35,0))="x",INDEX('Capacity Summary'!$C$36:$E$135,MATCH('Capacity Backing (Hide)'!CK$2,'Capacity Summary'!$B$36:$B$135,0),4),IF(INDEX('Capacity Summary'!$H$36:$BG$135,MATCH('Capacity Backing (Hide)'!CK$2,'Capacity Summary'!$B$36:$B$135,0),MATCH('Capacity Backing (Hide)'!$A6,'Capacity Summary'!$H$35:$BG$35,0))&lt;&gt;0,INDEX('Capacity Summary'!$H$36:$BG$135,MATCH('Capacity Backing (Hide)'!CK$2,'Capacity Summary'!$B$36:$B$135,0),MATCH('Capacity Backing (Hide)'!$A6,'Capacity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(Hide)'!$A6,'Capacity Summary'!$H$35:$BG$35,0))="x",INDEX('Capacity Summary'!$C$36:$E$135,MATCH('Capacity Backing (Hide)'!CL$2,'Capacity Summary'!$B$36:$B$135,0),4),IF(INDEX('Capacity Summary'!$H$36:$BG$135,MATCH('Capacity Backing (Hide)'!CL$2,'Capacity Summary'!$B$36:$B$135,0),MATCH('Capacity Backing (Hide)'!$A6,'Capacity Summary'!$H$35:$BG$35,0))&lt;&gt;0,INDEX('Capacity Summary'!$H$36:$BG$135,MATCH('Capacity Backing (Hide)'!CL$2,'Capacity Summary'!$B$36:$B$135,0),MATCH('Capacity Backing (Hide)'!$A6,'Capacity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(Hide)'!$A6,'Capacity Summary'!$H$35:$BG$35,0))="x",INDEX('Capacity Summary'!$C$36:$E$135,MATCH('Capacity Backing (Hide)'!CM$2,'Capacity Summary'!$B$36:$B$135,0),4),IF(INDEX('Capacity Summary'!$H$36:$BG$135,MATCH('Capacity Backing (Hide)'!CM$2,'Capacity Summary'!$B$36:$B$135,0),MATCH('Capacity Backing (Hide)'!$A6,'Capacity Summary'!$H$35:$BG$35,0))&lt;&gt;0,INDEX('Capacity Summary'!$H$36:$BG$135,MATCH('Capacity Backing (Hide)'!CM$2,'Capacity Summary'!$B$36:$B$135,0),MATCH('Capacity Backing (Hide)'!$A6,'Capacity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(Hide)'!$A6,'Capacity Summary'!$H$35:$BG$35,0))="x",INDEX('Capacity Summary'!$C$36:$E$135,MATCH('Capacity Backing (Hide)'!CN$2,'Capacity Summary'!$B$36:$B$135,0),4),IF(INDEX('Capacity Summary'!$H$36:$BG$135,MATCH('Capacity Backing (Hide)'!CN$2,'Capacity Summary'!$B$36:$B$135,0),MATCH('Capacity Backing (Hide)'!$A6,'Capacity Summary'!$H$35:$BG$35,0))&lt;&gt;0,INDEX('Capacity Summary'!$H$36:$BG$135,MATCH('Capacity Backing (Hide)'!CN$2,'Capacity Summary'!$B$36:$B$135,0),MATCH('Capacity Backing (Hide)'!$A6,'Capacity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(Hide)'!$A6,'Capacity Summary'!$H$35:$BG$35,0))="x",INDEX('Capacity Summary'!$C$36:$E$135,MATCH('Capacity Backing (Hide)'!CO$2,'Capacity Summary'!$B$36:$B$135,0),4),IF(INDEX('Capacity Summary'!$H$36:$BG$135,MATCH('Capacity Backing (Hide)'!CO$2,'Capacity Summary'!$B$36:$B$135,0),MATCH('Capacity Backing (Hide)'!$A6,'Capacity Summary'!$H$35:$BG$35,0))&lt;&gt;0,INDEX('Capacity Summary'!$H$36:$BG$135,MATCH('Capacity Backing (Hide)'!CO$2,'Capacity Summary'!$B$36:$B$135,0),MATCH('Capacity Backing (Hide)'!$A6,'Capacity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(Hide)'!$A6,'Capacity Summary'!$H$35:$BG$35,0))="x",INDEX('Capacity Summary'!$C$36:$E$135,MATCH('Capacity Backing (Hide)'!CP$2,'Capacity Summary'!$B$36:$B$135,0),4),IF(INDEX('Capacity Summary'!$H$36:$BG$135,MATCH('Capacity Backing (Hide)'!CP$2,'Capacity Summary'!$B$36:$B$135,0),MATCH('Capacity Backing (Hide)'!$A6,'Capacity Summary'!$H$35:$BG$35,0))&lt;&gt;0,INDEX('Capacity Summary'!$H$36:$BG$135,MATCH('Capacity Backing (Hide)'!CP$2,'Capacity Summary'!$B$36:$B$135,0),MATCH('Capacity Backing (Hide)'!$A6,'Capacity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(Hide)'!$A6,'Capacity Summary'!$H$35:$BG$35,0))="x",INDEX('Capacity Summary'!$C$36:$E$135,MATCH('Capacity Backing (Hide)'!CQ$2,'Capacity Summary'!$B$36:$B$135,0),4),IF(INDEX('Capacity Summary'!$H$36:$BG$135,MATCH('Capacity Backing (Hide)'!CQ$2,'Capacity Summary'!$B$36:$B$135,0),MATCH('Capacity Backing (Hide)'!$A6,'Capacity Summary'!$H$35:$BG$35,0))&lt;&gt;0,INDEX('Capacity Summary'!$H$36:$BG$135,MATCH('Capacity Backing (Hide)'!CQ$2,'Capacity Summary'!$B$36:$B$135,0),MATCH('Capacity Backing (Hide)'!$A6,'Capacity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(Hide)'!$A6,'Capacity Summary'!$H$35:$BG$35,0))="x",INDEX('Capacity Summary'!$C$36:$E$135,MATCH('Capacity Backing (Hide)'!CR$2,'Capacity Summary'!$B$36:$B$135,0),4),IF(INDEX('Capacity Summary'!$H$36:$BG$135,MATCH('Capacity Backing (Hide)'!CR$2,'Capacity Summary'!$B$36:$B$135,0),MATCH('Capacity Backing (Hide)'!$A6,'Capacity Summary'!$H$35:$BG$35,0))&lt;&gt;0,INDEX('Capacity Summary'!$H$36:$BG$135,MATCH('Capacity Backing (Hide)'!CR$2,'Capacity Summary'!$B$36:$B$135,0),MATCH('Capacity Backing (Hide)'!$A6,'Capacity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(Hide)'!$A6,'Capacity Summary'!$H$35:$BG$35,0))="x",INDEX('Capacity Summary'!$C$36:$E$135,MATCH('Capacity Backing (Hide)'!CS$2,'Capacity Summary'!$B$36:$B$135,0),4),IF(INDEX('Capacity Summary'!$H$36:$BG$135,MATCH('Capacity Backing (Hide)'!CS$2,'Capacity Summary'!$B$36:$B$135,0),MATCH('Capacity Backing (Hide)'!$A6,'Capacity Summary'!$H$35:$BG$35,0))&lt;&gt;0,INDEX('Capacity Summary'!$H$36:$BG$135,MATCH('Capacity Backing (Hide)'!CS$2,'Capacity Summary'!$B$36:$B$135,0),MATCH('Capacity Backing (Hide)'!$A6,'Capacity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(Hide)'!$A6,'Capacity Summary'!$H$35:$BG$35,0))="x",INDEX('Capacity Summary'!$C$36:$E$135,MATCH('Capacity Backing (Hide)'!CT$2,'Capacity Summary'!$B$36:$B$135,0),4),IF(INDEX('Capacity Summary'!$H$36:$BG$135,MATCH('Capacity Backing (Hide)'!CT$2,'Capacity Summary'!$B$36:$B$135,0),MATCH('Capacity Backing (Hide)'!$A6,'Capacity Summary'!$H$35:$BG$35,0))&lt;&gt;0,INDEX('Capacity Summary'!$H$36:$BG$135,MATCH('Capacity Backing (Hide)'!CT$2,'Capacity Summary'!$B$36:$B$135,0),MATCH('Capacity Backing (Hide)'!$A6,'Capacity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(Hide)'!$A6,'Capacity Summary'!$H$35:$BG$35,0))="x",INDEX('Capacity Summary'!$C$36:$E$135,MATCH('Capacity Backing (Hide)'!CU$2,'Capacity Summary'!$B$36:$B$135,0),4),IF(INDEX('Capacity Summary'!$H$36:$BG$135,MATCH('Capacity Backing (Hide)'!CU$2,'Capacity Summary'!$B$36:$B$135,0),MATCH('Capacity Backing (Hide)'!$A6,'Capacity Summary'!$H$35:$BG$35,0))&lt;&gt;0,INDEX('Capacity Summary'!$H$36:$BG$135,MATCH('Capacity Backing (Hide)'!CU$2,'Capacity Summary'!$B$36:$B$135,0),MATCH('Capacity Backing (Hide)'!$A6,'Capacity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(Hide)'!$A6,'Capacity Summary'!$H$35:$BG$35,0))="x",INDEX('Capacity Summary'!$C$36:$E$135,MATCH('Capacity Backing (Hide)'!CV$2,'Capacity Summary'!$B$36:$B$135,0),4),IF(INDEX('Capacity Summary'!$H$36:$BG$135,MATCH('Capacity Backing (Hide)'!CV$2,'Capacity Summary'!$B$36:$B$135,0),MATCH('Capacity Backing (Hide)'!$A6,'Capacity Summary'!$H$35:$BG$35,0))&lt;&gt;0,INDEX('Capacity Summary'!$H$36:$BG$135,MATCH('Capacity Backing (Hide)'!CV$2,'Capacity Summary'!$B$36:$B$135,0),MATCH('Capacity Backing (Hide)'!$A6,'Capacity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(Hide)'!$A6,'Capacity Summary'!$H$35:$BG$35,0))="x",INDEX('Capacity Summary'!$C$36:$E$135,MATCH('Capacity Backing (Hide)'!CW$2,'Capacity Summary'!$B$36:$B$135,0),4),IF(INDEX('Capacity Summary'!$H$36:$BG$135,MATCH('Capacity Backing (Hide)'!CW$2,'Capacity Summary'!$B$36:$B$135,0),MATCH('Capacity Backing (Hide)'!$A6,'Capacity Summary'!$H$35:$BG$35,0))&lt;&gt;0,INDEX('Capacity Summary'!$H$36:$BG$135,MATCH('Capacity Backing (Hide)'!CW$2,'Capacity Summary'!$B$36:$B$135,0),MATCH('Capacity Backing (Hide)'!$A6,'Capacity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7" spans="1:101" x14ac:dyDescent="0.35">
      <c r="A7" s="2">
        <f ca="1">'Required Capacity (Hide)'!E7</f>
        <v>44242</v>
      </c>
      <c r="B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(Hide)'!$A7,'Capacity Summary'!$H$35:$BG$35,0))="x",INDEX('Capacity Summary'!$C$36:$E$135,MATCH('Capacity Backing (Hide)'!B$2,'Capacity Summary'!$B$36:$B$135,0),4),IF(INDEX('Capacity Summary'!$H$36:$BG$135,MATCH('Capacity Backing (Hide)'!B$2,'Capacity Summary'!$B$36:$B$135,0),MATCH('Capacity Backing (Hide)'!$A7,'Capacity Summary'!$H$35:$BG$35,0))&lt;&gt;0,INDEX('Capacity Summary'!$H$36:$BG$135,MATCH('Capacity Backing (Hide)'!B$2,'Capacity Summary'!$B$36:$B$135,0),MATCH('Capacity Backing (Hide)'!$A7,'Capacity Summary'!$H$35:$BG$35,0)),0)),INDEX('Capacity Summary'!$C$36:$E$135,MATCH('Capacity Backing (Hide)'!B$2,'Capacity Summary'!$B$36:$B$135,0),2)))/IF(Summary!$B$7="Minutes",1,60)/COUNTA(INDEX(Capacity!$C$10:$Q$109,MATCH('Capacity Backing (Hide)'!B$2,Capacity!$B$10:$B$109,0),1):INDEX(Capacity!$C$10:$Q$109,MATCH('Capacity Backing (Hide)'!B$2,Capacity!$B$10:$B$109,0),15))</f>
        <v>#N/A</v>
      </c>
      <c r="C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(Hide)'!$A7,'Capacity Summary'!$H$35:$BG$35,0))="x",INDEX('Capacity Summary'!$C$36:$E$135,MATCH('Capacity Backing (Hide)'!C$2,'Capacity Summary'!$B$36:$B$135,0),4),IF(INDEX('Capacity Summary'!$H$36:$BG$135,MATCH('Capacity Backing (Hide)'!C$2,'Capacity Summary'!$B$36:$B$135,0),MATCH('Capacity Backing (Hide)'!$A7,'Capacity Summary'!$H$35:$BG$35,0))&lt;&gt;0,INDEX('Capacity Summary'!$H$36:$BG$135,MATCH('Capacity Backing (Hide)'!C$2,'Capacity Summary'!$B$36:$B$135,0),MATCH('Capacity Backing (Hide)'!$A7,'Capacity Summary'!$H$35:$BG$35,0)),0)),INDEX('Capacity Summary'!$C$36:$E$135,MATCH('Capacity Backing (Hide)'!C$2,'Capacity Summary'!$B$36:$B$135,0),2)))/IF(Summary!$B$7="Minutes",1,60)/COUNTA(INDEX(Capacity!$C$10:$Q$109,MATCH('Capacity Backing (Hide)'!C$2,Capacity!$B$10:$B$109,0),1):INDEX(Capacity!$C$10:$Q$109,MATCH('Capacity Backing (Hide)'!C$2,Capacity!$B$10:$B$109,0),15))</f>
        <v>#N/A</v>
      </c>
      <c r="D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(Hide)'!$A7,'Capacity Summary'!$H$35:$BG$35,0))="x",INDEX('Capacity Summary'!$C$36:$E$135,MATCH('Capacity Backing (Hide)'!D$2,'Capacity Summary'!$B$36:$B$135,0),4),IF(INDEX('Capacity Summary'!$H$36:$BG$135,MATCH('Capacity Backing (Hide)'!D$2,'Capacity Summary'!$B$36:$B$135,0),MATCH('Capacity Backing (Hide)'!$A7,'Capacity Summary'!$H$35:$BG$35,0))&lt;&gt;0,INDEX('Capacity Summary'!$H$36:$BG$135,MATCH('Capacity Backing (Hide)'!D$2,'Capacity Summary'!$B$36:$B$135,0),MATCH('Capacity Backing (Hide)'!$A7,'Capacity Summary'!$H$35:$BG$35,0)),0)),INDEX('Capacity Summary'!$C$36:$E$135,MATCH('Capacity Backing (Hide)'!D$2,'Capacity Summary'!$B$36:$B$135,0),2)))/IF(Summary!$B$7="Minutes",1,60)/COUNTA(INDEX(Capacity!$C$10:$Q$109,MATCH('Capacity Backing (Hide)'!D$2,Capacity!$B$10:$B$109,0),1):INDEX(Capacity!$C$10:$Q$109,MATCH('Capacity Backing (Hide)'!D$2,Capacity!$B$10:$B$109,0),15))</f>
        <v>#N/A</v>
      </c>
      <c r="E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(Hide)'!$A7,'Capacity Summary'!$H$35:$BG$35,0))="x",INDEX('Capacity Summary'!$C$36:$E$135,MATCH('Capacity Backing (Hide)'!E$2,'Capacity Summary'!$B$36:$B$135,0),4),IF(INDEX('Capacity Summary'!$H$36:$BG$135,MATCH('Capacity Backing (Hide)'!E$2,'Capacity Summary'!$B$36:$B$135,0),MATCH('Capacity Backing (Hide)'!$A7,'Capacity Summary'!$H$35:$BG$35,0))&lt;&gt;0,INDEX('Capacity Summary'!$H$36:$BG$135,MATCH('Capacity Backing (Hide)'!E$2,'Capacity Summary'!$B$36:$B$135,0),MATCH('Capacity Backing (Hide)'!$A7,'Capacity Summary'!$H$35:$BG$35,0)),0)),INDEX('Capacity Summary'!$C$36:$E$135,MATCH('Capacity Backing (Hide)'!E$2,'Capacity Summary'!$B$36:$B$135,0),2)))/IF(Summary!$B$7="Minutes",1,60)/COUNTA(INDEX(Capacity!$C$10:$Q$109,MATCH('Capacity Backing (Hide)'!E$2,Capacity!$B$10:$B$109,0),1):INDEX(Capacity!$C$10:$Q$109,MATCH('Capacity Backing (Hide)'!E$2,Capacity!$B$10:$B$109,0),15))</f>
        <v>#N/A</v>
      </c>
      <c r="F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(Hide)'!$A7,'Capacity Summary'!$H$35:$BG$35,0))="x",INDEX('Capacity Summary'!$C$36:$E$135,MATCH('Capacity Backing (Hide)'!F$2,'Capacity Summary'!$B$36:$B$135,0),4),IF(INDEX('Capacity Summary'!$H$36:$BG$135,MATCH('Capacity Backing (Hide)'!F$2,'Capacity Summary'!$B$36:$B$135,0),MATCH('Capacity Backing (Hide)'!$A7,'Capacity Summary'!$H$35:$BG$35,0))&lt;&gt;0,INDEX('Capacity Summary'!$H$36:$BG$135,MATCH('Capacity Backing (Hide)'!F$2,'Capacity Summary'!$B$36:$B$135,0),MATCH('Capacity Backing (Hide)'!$A7,'Capacity Summary'!$H$35:$BG$35,0)),0)),INDEX('Capacity Summary'!$C$36:$E$135,MATCH('Capacity Backing (Hide)'!F$2,'Capacity Summary'!$B$36:$B$135,0),2)))/IF(Summary!$B$7="Minutes",1,60)/COUNTA(INDEX(Capacity!$C$10:$Q$109,MATCH('Capacity Backing (Hide)'!F$2,Capacity!$B$10:$B$109,0),1):INDEX(Capacity!$C$10:$Q$109,MATCH('Capacity Backing (Hide)'!F$2,Capacity!$B$10:$B$109,0),15))</f>
        <v>#N/A</v>
      </c>
      <c r="G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(Hide)'!$A7,'Capacity Summary'!$H$35:$BG$35,0))="x",INDEX('Capacity Summary'!$C$36:$E$135,MATCH('Capacity Backing (Hide)'!G$2,'Capacity Summary'!$B$36:$B$135,0),4),IF(INDEX('Capacity Summary'!$H$36:$BG$135,MATCH('Capacity Backing (Hide)'!G$2,'Capacity Summary'!$B$36:$B$135,0),MATCH('Capacity Backing (Hide)'!$A7,'Capacity Summary'!$H$35:$BG$35,0))&lt;&gt;0,INDEX('Capacity Summary'!$H$36:$BG$135,MATCH('Capacity Backing (Hide)'!G$2,'Capacity Summary'!$B$36:$B$135,0),MATCH('Capacity Backing (Hide)'!$A7,'Capacity Summary'!$H$35:$BG$35,0)),0)),INDEX('Capacity Summary'!$C$36:$E$135,MATCH('Capacity Backing (Hide)'!G$2,'Capacity Summary'!$B$36:$B$135,0),2)))/IF(Summary!$B$7="Minutes",1,60)/COUNTA(INDEX(Capacity!$C$10:$Q$109,MATCH('Capacity Backing (Hide)'!G$2,Capacity!$B$10:$B$109,0),1):INDEX(Capacity!$C$10:$Q$109,MATCH('Capacity Backing (Hide)'!G$2,Capacity!$B$10:$B$109,0),15))</f>
        <v>#N/A</v>
      </c>
      <c r="H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(Hide)'!$A7,'Capacity Summary'!$H$35:$BG$35,0))="x",INDEX('Capacity Summary'!$C$36:$E$135,MATCH('Capacity Backing (Hide)'!H$2,'Capacity Summary'!$B$36:$B$135,0),4),IF(INDEX('Capacity Summary'!$H$36:$BG$135,MATCH('Capacity Backing (Hide)'!H$2,'Capacity Summary'!$B$36:$B$135,0),MATCH('Capacity Backing (Hide)'!$A7,'Capacity Summary'!$H$35:$BG$35,0))&lt;&gt;0,INDEX('Capacity Summary'!$H$36:$BG$135,MATCH('Capacity Backing (Hide)'!H$2,'Capacity Summary'!$B$36:$B$135,0),MATCH('Capacity Backing (Hide)'!$A7,'Capacity Summary'!$H$35:$BG$35,0)),0)),INDEX('Capacity Summary'!$C$36:$E$135,MATCH('Capacity Backing (Hide)'!H$2,'Capacity Summary'!$B$36:$B$135,0),2)))/IF(Summary!$B$7="Minutes",1,60)/COUNTA(INDEX(Capacity!$C$10:$Q$109,MATCH('Capacity Backing (Hide)'!H$2,Capacity!$B$10:$B$109,0),1):INDEX(Capacity!$C$10:$Q$109,MATCH('Capacity Backing (Hide)'!H$2,Capacity!$B$10:$B$109,0),15))</f>
        <v>#N/A</v>
      </c>
      <c r="I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(Hide)'!$A7,'Capacity Summary'!$H$35:$BG$35,0))="x",INDEX('Capacity Summary'!$C$36:$E$135,MATCH('Capacity Backing (Hide)'!I$2,'Capacity Summary'!$B$36:$B$135,0),4),IF(INDEX('Capacity Summary'!$H$36:$BG$135,MATCH('Capacity Backing (Hide)'!I$2,'Capacity Summary'!$B$36:$B$135,0),MATCH('Capacity Backing (Hide)'!$A7,'Capacity Summary'!$H$35:$BG$35,0))&lt;&gt;0,INDEX('Capacity Summary'!$H$36:$BG$135,MATCH('Capacity Backing (Hide)'!I$2,'Capacity Summary'!$B$36:$B$135,0),MATCH('Capacity Backing (Hide)'!$A7,'Capacity Summary'!$H$35:$BG$35,0)),0)),INDEX('Capacity Summary'!$C$36:$E$135,MATCH('Capacity Backing (Hide)'!I$2,'Capacity Summary'!$B$36:$B$135,0),2)))/IF(Summary!$B$7="Minutes",1,60)/COUNTA(INDEX(Capacity!$C$10:$Q$109,MATCH('Capacity Backing (Hide)'!I$2,Capacity!$B$10:$B$109,0),1):INDEX(Capacity!$C$10:$Q$109,MATCH('Capacity Backing (Hide)'!I$2,Capacity!$B$10:$B$109,0),15))</f>
        <v>#N/A</v>
      </c>
      <c r="J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(Hide)'!$A7,'Capacity Summary'!$H$35:$BG$35,0))="x",INDEX('Capacity Summary'!$C$36:$E$135,MATCH('Capacity Backing (Hide)'!J$2,'Capacity Summary'!$B$36:$B$135,0),4),IF(INDEX('Capacity Summary'!$H$36:$BG$135,MATCH('Capacity Backing (Hide)'!J$2,'Capacity Summary'!$B$36:$B$135,0),MATCH('Capacity Backing (Hide)'!$A7,'Capacity Summary'!$H$35:$BG$35,0))&lt;&gt;0,INDEX('Capacity Summary'!$H$36:$BG$135,MATCH('Capacity Backing (Hide)'!J$2,'Capacity Summary'!$B$36:$B$135,0),MATCH('Capacity Backing (Hide)'!$A7,'Capacity Summary'!$H$35:$BG$35,0)),0)),INDEX('Capacity Summary'!$C$36:$E$135,MATCH('Capacity Backing (Hide)'!J$2,'Capacity Summary'!$B$36:$B$135,0),2)))/IF(Summary!$B$7="Minutes",1,60)/COUNTA(INDEX(Capacity!$C$10:$Q$109,MATCH('Capacity Backing (Hide)'!J$2,Capacity!$B$10:$B$109,0),1):INDEX(Capacity!$C$10:$Q$109,MATCH('Capacity Backing (Hide)'!J$2,Capacity!$B$10:$B$109,0),15))</f>
        <v>#N/A</v>
      </c>
      <c r="K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(Hide)'!$A7,'Capacity Summary'!$H$35:$BG$35,0))="x",INDEX('Capacity Summary'!$C$36:$E$135,MATCH('Capacity Backing (Hide)'!K$2,'Capacity Summary'!$B$36:$B$135,0),4),IF(INDEX('Capacity Summary'!$H$36:$BG$135,MATCH('Capacity Backing (Hide)'!K$2,'Capacity Summary'!$B$36:$B$135,0),MATCH('Capacity Backing (Hide)'!$A7,'Capacity Summary'!$H$35:$BG$35,0))&lt;&gt;0,INDEX('Capacity Summary'!$H$36:$BG$135,MATCH('Capacity Backing (Hide)'!K$2,'Capacity Summary'!$B$36:$B$135,0),MATCH('Capacity Backing (Hide)'!$A7,'Capacity Summary'!$H$35:$BG$35,0)),0)),INDEX('Capacity Summary'!$C$36:$E$135,MATCH('Capacity Backing (Hide)'!K$2,'Capacity Summary'!$B$36:$B$135,0),2)))/IF(Summary!$B$7="Minutes",1,60)/COUNTA(INDEX(Capacity!$C$10:$Q$109,MATCH('Capacity Backing (Hide)'!K$2,Capacity!$B$10:$B$109,0),1):INDEX(Capacity!$C$10:$Q$109,MATCH('Capacity Backing (Hide)'!K$2,Capacity!$B$10:$B$109,0),15))</f>
        <v>#N/A</v>
      </c>
      <c r="L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(Hide)'!$A7,'Capacity Summary'!$H$35:$BG$35,0))="x",INDEX('Capacity Summary'!$C$36:$E$135,MATCH('Capacity Backing (Hide)'!L$2,'Capacity Summary'!$B$36:$B$135,0),4),IF(INDEX('Capacity Summary'!$H$36:$BG$135,MATCH('Capacity Backing (Hide)'!L$2,'Capacity Summary'!$B$36:$B$135,0),MATCH('Capacity Backing (Hide)'!$A7,'Capacity Summary'!$H$35:$BG$35,0))&lt;&gt;0,INDEX('Capacity Summary'!$H$36:$BG$135,MATCH('Capacity Backing (Hide)'!L$2,'Capacity Summary'!$B$36:$B$135,0),MATCH('Capacity Backing (Hide)'!$A7,'Capacity Summary'!$H$35:$BG$35,0)),0)),INDEX('Capacity Summary'!$C$36:$E$135,MATCH('Capacity Backing (Hide)'!L$2,'Capacity Summary'!$B$36:$B$135,0),2)))/IF(Summary!$B$7="Minutes",1,60)/COUNTA(INDEX(Capacity!$C$10:$Q$109,MATCH('Capacity Backing (Hide)'!L$2,Capacity!$B$10:$B$109,0),1):INDEX(Capacity!$C$10:$Q$109,MATCH('Capacity Backing (Hide)'!L$2,Capacity!$B$10:$B$109,0),15))</f>
        <v>#N/A</v>
      </c>
      <c r="M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(Hide)'!$A7,'Capacity Summary'!$H$35:$BG$35,0))="x",INDEX('Capacity Summary'!$C$36:$E$135,MATCH('Capacity Backing (Hide)'!M$2,'Capacity Summary'!$B$36:$B$135,0),4),IF(INDEX('Capacity Summary'!$H$36:$BG$135,MATCH('Capacity Backing (Hide)'!M$2,'Capacity Summary'!$B$36:$B$135,0),MATCH('Capacity Backing (Hide)'!$A7,'Capacity Summary'!$H$35:$BG$35,0))&lt;&gt;0,INDEX('Capacity Summary'!$H$36:$BG$135,MATCH('Capacity Backing (Hide)'!M$2,'Capacity Summary'!$B$36:$B$135,0),MATCH('Capacity Backing (Hide)'!$A7,'Capacity Summary'!$H$35:$BG$35,0)),0)),INDEX('Capacity Summary'!$C$36:$E$135,MATCH('Capacity Backing (Hide)'!M$2,'Capacity Summary'!$B$36:$B$135,0),2)))/IF(Summary!$B$7="Minutes",1,60)/COUNTA(INDEX(Capacity!$C$10:$Q$109,MATCH('Capacity Backing (Hide)'!M$2,Capacity!$B$10:$B$109,0),1):INDEX(Capacity!$C$10:$Q$109,MATCH('Capacity Backing (Hide)'!M$2,Capacity!$B$10:$B$109,0),15))</f>
        <v>#N/A</v>
      </c>
      <c r="N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(Hide)'!$A7,'Capacity Summary'!$H$35:$BG$35,0))="x",INDEX('Capacity Summary'!$C$36:$E$135,MATCH('Capacity Backing (Hide)'!N$2,'Capacity Summary'!$B$36:$B$135,0),4),IF(INDEX('Capacity Summary'!$H$36:$BG$135,MATCH('Capacity Backing (Hide)'!N$2,'Capacity Summary'!$B$36:$B$135,0),MATCH('Capacity Backing (Hide)'!$A7,'Capacity Summary'!$H$35:$BG$35,0))&lt;&gt;0,INDEX('Capacity Summary'!$H$36:$BG$135,MATCH('Capacity Backing (Hide)'!N$2,'Capacity Summary'!$B$36:$B$135,0),MATCH('Capacity Backing (Hide)'!$A7,'Capacity Summary'!$H$35:$BG$35,0)),0)),INDEX('Capacity Summary'!$C$36:$E$135,MATCH('Capacity Backing (Hide)'!N$2,'Capacity Summary'!$B$36:$B$135,0),2)))/IF(Summary!$B$7="Minutes",1,60)/COUNTA(INDEX(Capacity!$C$10:$Q$109,MATCH('Capacity Backing (Hide)'!N$2,Capacity!$B$10:$B$109,0),1):INDEX(Capacity!$C$10:$Q$109,MATCH('Capacity Backing (Hide)'!N$2,Capacity!$B$10:$B$109,0),15))</f>
        <v>#N/A</v>
      </c>
      <c r="O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(Hide)'!$A7,'Capacity Summary'!$H$35:$BG$35,0))="x",INDEX('Capacity Summary'!$C$36:$E$135,MATCH('Capacity Backing (Hide)'!O$2,'Capacity Summary'!$B$36:$B$135,0),4),IF(INDEX('Capacity Summary'!$H$36:$BG$135,MATCH('Capacity Backing (Hide)'!O$2,'Capacity Summary'!$B$36:$B$135,0),MATCH('Capacity Backing (Hide)'!$A7,'Capacity Summary'!$H$35:$BG$35,0))&lt;&gt;0,INDEX('Capacity Summary'!$H$36:$BG$135,MATCH('Capacity Backing (Hide)'!O$2,'Capacity Summary'!$B$36:$B$135,0),MATCH('Capacity Backing (Hide)'!$A7,'Capacity Summary'!$H$35:$BG$35,0)),0)),INDEX('Capacity Summary'!$C$36:$E$135,MATCH('Capacity Backing (Hide)'!O$2,'Capacity Summary'!$B$36:$B$135,0),2)))/IF(Summary!$B$7="Minutes",1,60)/COUNTA(INDEX(Capacity!$C$10:$Q$109,MATCH('Capacity Backing (Hide)'!O$2,Capacity!$B$10:$B$109,0),1):INDEX(Capacity!$C$10:$Q$109,MATCH('Capacity Backing (Hide)'!O$2,Capacity!$B$10:$B$109,0),15))</f>
        <v>#N/A</v>
      </c>
      <c r="P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(Hide)'!$A7,'Capacity Summary'!$H$35:$BG$35,0))="x",INDEX('Capacity Summary'!$C$36:$E$135,MATCH('Capacity Backing (Hide)'!P$2,'Capacity Summary'!$B$36:$B$135,0),4),IF(INDEX('Capacity Summary'!$H$36:$BG$135,MATCH('Capacity Backing (Hide)'!P$2,'Capacity Summary'!$B$36:$B$135,0),MATCH('Capacity Backing (Hide)'!$A7,'Capacity Summary'!$H$35:$BG$35,0))&lt;&gt;0,INDEX('Capacity Summary'!$H$36:$BG$135,MATCH('Capacity Backing (Hide)'!P$2,'Capacity Summary'!$B$36:$B$135,0),MATCH('Capacity Backing (Hide)'!$A7,'Capacity Summary'!$H$35:$BG$35,0)),0)),INDEX('Capacity Summary'!$C$36:$E$135,MATCH('Capacity Backing (Hide)'!P$2,'Capacity Summary'!$B$36:$B$135,0),2)))/IF(Summary!$B$7="Minutes",1,60)/COUNTA(INDEX(Capacity!$C$10:$Q$109,MATCH('Capacity Backing (Hide)'!P$2,Capacity!$B$10:$B$109,0),1):INDEX(Capacity!$C$10:$Q$109,MATCH('Capacity Backing (Hide)'!P$2,Capacity!$B$10:$B$109,0),15))</f>
        <v>#N/A</v>
      </c>
      <c r="Q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(Hide)'!$A7,'Capacity Summary'!$H$35:$BG$35,0))="x",INDEX('Capacity Summary'!$C$36:$E$135,MATCH('Capacity Backing (Hide)'!Q$2,'Capacity Summary'!$B$36:$B$135,0),4),IF(INDEX('Capacity Summary'!$H$36:$BG$135,MATCH('Capacity Backing (Hide)'!Q$2,'Capacity Summary'!$B$36:$B$135,0),MATCH('Capacity Backing (Hide)'!$A7,'Capacity Summary'!$H$35:$BG$35,0))&lt;&gt;0,INDEX('Capacity Summary'!$H$36:$BG$135,MATCH('Capacity Backing (Hide)'!Q$2,'Capacity Summary'!$B$36:$B$135,0),MATCH('Capacity Backing (Hide)'!$A7,'Capacity Summary'!$H$35:$BG$35,0)),0)),INDEX('Capacity Summary'!$C$36:$E$135,MATCH('Capacity Backing (Hide)'!Q$2,'Capacity Summary'!$B$36:$B$135,0),2)))/IF(Summary!$B$7="Minutes",1,60)/COUNTA(INDEX(Capacity!$C$10:$Q$109,MATCH('Capacity Backing (Hide)'!Q$2,Capacity!$B$10:$B$109,0),1):INDEX(Capacity!$C$10:$Q$109,MATCH('Capacity Backing (Hide)'!Q$2,Capacity!$B$10:$B$109,0),15))</f>
        <v>#N/A</v>
      </c>
      <c r="R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(Hide)'!$A7,'Capacity Summary'!$H$35:$BG$35,0))="x",INDEX('Capacity Summary'!$C$36:$E$135,MATCH('Capacity Backing (Hide)'!R$2,'Capacity Summary'!$B$36:$B$135,0),4),IF(INDEX('Capacity Summary'!$H$36:$BG$135,MATCH('Capacity Backing (Hide)'!R$2,'Capacity Summary'!$B$36:$B$135,0),MATCH('Capacity Backing (Hide)'!$A7,'Capacity Summary'!$H$35:$BG$35,0))&lt;&gt;0,INDEX('Capacity Summary'!$H$36:$BG$135,MATCH('Capacity Backing (Hide)'!R$2,'Capacity Summary'!$B$36:$B$135,0),MATCH('Capacity Backing (Hide)'!$A7,'Capacity Summary'!$H$35:$BG$35,0)),0)),INDEX('Capacity Summary'!$C$36:$E$135,MATCH('Capacity Backing (Hide)'!R$2,'Capacity Summary'!$B$36:$B$135,0),2)))/IF(Summary!$B$7="Minutes",1,60)/COUNTA(INDEX(Capacity!$C$10:$Q$109,MATCH('Capacity Backing (Hide)'!R$2,Capacity!$B$10:$B$109,0),1):INDEX(Capacity!$C$10:$Q$109,MATCH('Capacity Backing (Hide)'!R$2,Capacity!$B$10:$B$109,0),15))</f>
        <v>#N/A</v>
      </c>
      <c r="S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(Hide)'!$A7,'Capacity Summary'!$H$35:$BG$35,0))="x",INDEX('Capacity Summary'!$C$36:$E$135,MATCH('Capacity Backing (Hide)'!S$2,'Capacity Summary'!$B$36:$B$135,0),4),IF(INDEX('Capacity Summary'!$H$36:$BG$135,MATCH('Capacity Backing (Hide)'!S$2,'Capacity Summary'!$B$36:$B$135,0),MATCH('Capacity Backing (Hide)'!$A7,'Capacity Summary'!$H$35:$BG$35,0))&lt;&gt;0,INDEX('Capacity Summary'!$H$36:$BG$135,MATCH('Capacity Backing (Hide)'!S$2,'Capacity Summary'!$B$36:$B$135,0),MATCH('Capacity Backing (Hide)'!$A7,'Capacity Summary'!$H$35:$BG$35,0)),0)),INDEX('Capacity Summary'!$C$36:$E$135,MATCH('Capacity Backing (Hide)'!S$2,'Capacity Summary'!$B$36:$B$135,0),2)))/IF(Summary!$B$7="Minutes",1,60)/COUNTA(INDEX(Capacity!$C$10:$Q$109,MATCH('Capacity Backing (Hide)'!S$2,Capacity!$B$10:$B$109,0),1):INDEX(Capacity!$C$10:$Q$109,MATCH('Capacity Backing (Hide)'!S$2,Capacity!$B$10:$B$109,0),15))</f>
        <v>#N/A</v>
      </c>
      <c r="T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(Hide)'!$A7,'Capacity Summary'!$H$35:$BG$35,0))="x",INDEX('Capacity Summary'!$C$36:$E$135,MATCH('Capacity Backing (Hide)'!T$2,'Capacity Summary'!$B$36:$B$135,0),4),IF(INDEX('Capacity Summary'!$H$36:$BG$135,MATCH('Capacity Backing (Hide)'!T$2,'Capacity Summary'!$B$36:$B$135,0),MATCH('Capacity Backing (Hide)'!$A7,'Capacity Summary'!$H$35:$BG$35,0))&lt;&gt;0,INDEX('Capacity Summary'!$H$36:$BG$135,MATCH('Capacity Backing (Hide)'!T$2,'Capacity Summary'!$B$36:$B$135,0),MATCH('Capacity Backing (Hide)'!$A7,'Capacity Summary'!$H$35:$BG$35,0)),0)),INDEX('Capacity Summary'!$C$36:$E$135,MATCH('Capacity Backing (Hide)'!T$2,'Capacity Summary'!$B$36:$B$135,0),2)))/IF(Summary!$B$7="Minutes",1,60)/COUNTA(INDEX(Capacity!$C$10:$Q$109,MATCH('Capacity Backing (Hide)'!T$2,Capacity!$B$10:$B$109,0),1):INDEX(Capacity!$C$10:$Q$109,MATCH('Capacity Backing (Hide)'!T$2,Capacity!$B$10:$B$109,0),15))</f>
        <v>#N/A</v>
      </c>
      <c r="U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(Hide)'!$A7,'Capacity Summary'!$H$35:$BG$35,0))="x",INDEX('Capacity Summary'!$C$36:$E$135,MATCH('Capacity Backing (Hide)'!U$2,'Capacity Summary'!$B$36:$B$135,0),4),IF(INDEX('Capacity Summary'!$H$36:$BG$135,MATCH('Capacity Backing (Hide)'!U$2,'Capacity Summary'!$B$36:$B$135,0),MATCH('Capacity Backing (Hide)'!$A7,'Capacity Summary'!$H$35:$BG$35,0))&lt;&gt;0,INDEX('Capacity Summary'!$H$36:$BG$135,MATCH('Capacity Backing (Hide)'!U$2,'Capacity Summary'!$B$36:$B$135,0),MATCH('Capacity Backing (Hide)'!$A7,'Capacity Summary'!$H$35:$BG$35,0)),0)),INDEX('Capacity Summary'!$C$36:$E$135,MATCH('Capacity Backing (Hide)'!U$2,'Capacity Summary'!$B$36:$B$135,0),2)))/IF(Summary!$B$7="Minutes",1,60)/COUNTA(INDEX(Capacity!$C$10:$Q$109,MATCH('Capacity Backing (Hide)'!U$2,Capacity!$B$10:$B$109,0),1):INDEX(Capacity!$C$10:$Q$109,MATCH('Capacity Backing (Hide)'!U$2,Capacity!$B$10:$B$109,0),15))</f>
        <v>#N/A</v>
      </c>
      <c r="V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(Hide)'!$A7,'Capacity Summary'!$H$35:$BG$35,0))="x",INDEX('Capacity Summary'!$C$36:$E$135,MATCH('Capacity Backing (Hide)'!V$2,'Capacity Summary'!$B$36:$B$135,0),4),IF(INDEX('Capacity Summary'!$H$36:$BG$135,MATCH('Capacity Backing (Hide)'!V$2,'Capacity Summary'!$B$36:$B$135,0),MATCH('Capacity Backing (Hide)'!$A7,'Capacity Summary'!$H$35:$BG$35,0))&lt;&gt;0,INDEX('Capacity Summary'!$H$36:$BG$135,MATCH('Capacity Backing (Hide)'!V$2,'Capacity Summary'!$B$36:$B$135,0),MATCH('Capacity Backing (Hide)'!$A7,'Capacity Summary'!$H$35:$BG$35,0)),0)),INDEX('Capacity Summary'!$C$36:$E$135,MATCH('Capacity Backing (Hide)'!V$2,'Capacity Summary'!$B$36:$B$135,0),2)))/IF(Summary!$B$7="Minutes",1,60)/COUNTA(INDEX(Capacity!$C$10:$Q$109,MATCH('Capacity Backing (Hide)'!V$2,Capacity!$B$10:$B$109,0),1):INDEX(Capacity!$C$10:$Q$109,MATCH('Capacity Backing (Hide)'!V$2,Capacity!$B$10:$B$109,0),15))</f>
        <v>#N/A</v>
      </c>
      <c r="W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(Hide)'!$A7,'Capacity Summary'!$H$35:$BG$35,0))="x",INDEX('Capacity Summary'!$C$36:$E$135,MATCH('Capacity Backing (Hide)'!W$2,'Capacity Summary'!$B$36:$B$135,0),4),IF(INDEX('Capacity Summary'!$H$36:$BG$135,MATCH('Capacity Backing (Hide)'!W$2,'Capacity Summary'!$B$36:$B$135,0),MATCH('Capacity Backing (Hide)'!$A7,'Capacity Summary'!$H$35:$BG$35,0))&lt;&gt;0,INDEX('Capacity Summary'!$H$36:$BG$135,MATCH('Capacity Backing (Hide)'!W$2,'Capacity Summary'!$B$36:$B$135,0),MATCH('Capacity Backing (Hide)'!$A7,'Capacity Summary'!$H$35:$BG$35,0)),0)),INDEX('Capacity Summary'!$C$36:$E$135,MATCH('Capacity Backing (Hide)'!W$2,'Capacity Summary'!$B$36:$B$135,0),2)))/IF(Summary!$B$7="Minutes",1,60)/COUNTA(INDEX(Capacity!$C$10:$Q$109,MATCH('Capacity Backing (Hide)'!W$2,Capacity!$B$10:$B$109,0),1):INDEX(Capacity!$C$10:$Q$109,MATCH('Capacity Backing (Hide)'!W$2,Capacity!$B$10:$B$109,0),15))</f>
        <v>#N/A</v>
      </c>
      <c r="X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(Hide)'!$A7,'Capacity Summary'!$H$35:$BG$35,0))="x",INDEX('Capacity Summary'!$C$36:$E$135,MATCH('Capacity Backing (Hide)'!X$2,'Capacity Summary'!$B$36:$B$135,0),4),IF(INDEX('Capacity Summary'!$H$36:$BG$135,MATCH('Capacity Backing (Hide)'!X$2,'Capacity Summary'!$B$36:$B$135,0),MATCH('Capacity Backing (Hide)'!$A7,'Capacity Summary'!$H$35:$BG$35,0))&lt;&gt;0,INDEX('Capacity Summary'!$H$36:$BG$135,MATCH('Capacity Backing (Hide)'!X$2,'Capacity Summary'!$B$36:$B$135,0),MATCH('Capacity Backing (Hide)'!$A7,'Capacity Summary'!$H$35:$BG$35,0)),0)),INDEX('Capacity Summary'!$C$36:$E$135,MATCH('Capacity Backing (Hide)'!X$2,'Capacity Summary'!$B$36:$B$135,0),2)))/IF(Summary!$B$7="Minutes",1,60)/COUNTA(INDEX(Capacity!$C$10:$Q$109,MATCH('Capacity Backing (Hide)'!X$2,Capacity!$B$10:$B$109,0),1):INDEX(Capacity!$C$10:$Q$109,MATCH('Capacity Backing (Hide)'!X$2,Capacity!$B$10:$B$109,0),15))</f>
        <v>#N/A</v>
      </c>
      <c r="Y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(Hide)'!$A7,'Capacity Summary'!$H$35:$BG$35,0))="x",INDEX('Capacity Summary'!$C$36:$E$135,MATCH('Capacity Backing (Hide)'!Y$2,'Capacity Summary'!$B$36:$B$135,0),4),IF(INDEX('Capacity Summary'!$H$36:$BG$135,MATCH('Capacity Backing (Hide)'!Y$2,'Capacity Summary'!$B$36:$B$135,0),MATCH('Capacity Backing (Hide)'!$A7,'Capacity Summary'!$H$35:$BG$35,0))&lt;&gt;0,INDEX('Capacity Summary'!$H$36:$BG$135,MATCH('Capacity Backing (Hide)'!Y$2,'Capacity Summary'!$B$36:$B$135,0),MATCH('Capacity Backing (Hide)'!$A7,'Capacity Summary'!$H$35:$BG$35,0)),0)),INDEX('Capacity Summary'!$C$36:$E$135,MATCH('Capacity Backing (Hide)'!Y$2,'Capacity Summary'!$B$36:$B$135,0),2)))/IF(Summary!$B$7="Minutes",1,60)/COUNTA(INDEX(Capacity!$C$10:$Q$109,MATCH('Capacity Backing (Hide)'!Y$2,Capacity!$B$10:$B$109,0),1):INDEX(Capacity!$C$10:$Q$109,MATCH('Capacity Backing (Hide)'!Y$2,Capacity!$B$10:$B$109,0),15))</f>
        <v>#N/A</v>
      </c>
      <c r="Z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(Hide)'!$A7,'Capacity Summary'!$H$35:$BG$35,0))="x",INDEX('Capacity Summary'!$C$36:$E$135,MATCH('Capacity Backing (Hide)'!Z$2,'Capacity Summary'!$B$36:$B$135,0),4),IF(INDEX('Capacity Summary'!$H$36:$BG$135,MATCH('Capacity Backing (Hide)'!Z$2,'Capacity Summary'!$B$36:$B$135,0),MATCH('Capacity Backing (Hide)'!$A7,'Capacity Summary'!$H$35:$BG$35,0))&lt;&gt;0,INDEX('Capacity Summary'!$H$36:$BG$135,MATCH('Capacity Backing (Hide)'!Z$2,'Capacity Summary'!$B$36:$B$135,0),MATCH('Capacity Backing (Hide)'!$A7,'Capacity Summary'!$H$35:$BG$35,0)),0)),INDEX('Capacity Summary'!$C$36:$E$135,MATCH('Capacity Backing (Hide)'!Z$2,'Capacity Summary'!$B$36:$B$135,0),2)))/IF(Summary!$B$7="Minutes",1,60)/COUNTA(INDEX(Capacity!$C$10:$Q$109,MATCH('Capacity Backing (Hide)'!Z$2,Capacity!$B$10:$B$109,0),1):INDEX(Capacity!$C$10:$Q$109,MATCH('Capacity Backing (Hide)'!Z$2,Capacity!$B$10:$B$109,0),15))</f>
        <v>#N/A</v>
      </c>
      <c r="AA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(Hide)'!$A7,'Capacity Summary'!$H$35:$BG$35,0))="x",INDEX('Capacity Summary'!$C$36:$E$135,MATCH('Capacity Backing (Hide)'!AA$2,'Capacity Summary'!$B$36:$B$135,0),4),IF(INDEX('Capacity Summary'!$H$36:$BG$135,MATCH('Capacity Backing (Hide)'!AA$2,'Capacity Summary'!$B$36:$B$135,0),MATCH('Capacity Backing (Hide)'!$A7,'Capacity Summary'!$H$35:$BG$35,0))&lt;&gt;0,INDEX('Capacity Summary'!$H$36:$BG$135,MATCH('Capacity Backing (Hide)'!AA$2,'Capacity Summary'!$B$36:$B$135,0),MATCH('Capacity Backing (Hide)'!$A7,'Capacity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(Hide)'!$A7,'Capacity Summary'!$H$35:$BG$35,0))="x",INDEX('Capacity Summary'!$C$36:$E$135,MATCH('Capacity Backing (Hide)'!AB$2,'Capacity Summary'!$B$36:$B$135,0),4),IF(INDEX('Capacity Summary'!$H$36:$BG$135,MATCH('Capacity Backing (Hide)'!AB$2,'Capacity Summary'!$B$36:$B$135,0),MATCH('Capacity Backing (Hide)'!$A7,'Capacity Summary'!$H$35:$BG$35,0))&lt;&gt;0,INDEX('Capacity Summary'!$H$36:$BG$135,MATCH('Capacity Backing (Hide)'!AB$2,'Capacity Summary'!$B$36:$B$135,0),MATCH('Capacity Backing (Hide)'!$A7,'Capacity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(Hide)'!$A7,'Capacity Summary'!$H$35:$BG$35,0))="x",INDEX('Capacity Summary'!$C$36:$E$135,MATCH('Capacity Backing (Hide)'!AC$2,'Capacity Summary'!$B$36:$B$135,0),4),IF(INDEX('Capacity Summary'!$H$36:$BG$135,MATCH('Capacity Backing (Hide)'!AC$2,'Capacity Summary'!$B$36:$B$135,0),MATCH('Capacity Backing (Hide)'!$A7,'Capacity Summary'!$H$35:$BG$35,0))&lt;&gt;0,INDEX('Capacity Summary'!$H$36:$BG$135,MATCH('Capacity Backing (Hide)'!AC$2,'Capacity Summary'!$B$36:$B$135,0),MATCH('Capacity Backing (Hide)'!$A7,'Capacity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(Hide)'!$A7,'Capacity Summary'!$H$35:$BG$35,0))="x",INDEX('Capacity Summary'!$C$36:$E$135,MATCH('Capacity Backing (Hide)'!AD$2,'Capacity Summary'!$B$36:$B$135,0),4),IF(INDEX('Capacity Summary'!$H$36:$BG$135,MATCH('Capacity Backing (Hide)'!AD$2,'Capacity Summary'!$B$36:$B$135,0),MATCH('Capacity Backing (Hide)'!$A7,'Capacity Summary'!$H$35:$BG$35,0))&lt;&gt;0,INDEX('Capacity Summary'!$H$36:$BG$135,MATCH('Capacity Backing (Hide)'!AD$2,'Capacity Summary'!$B$36:$B$135,0),MATCH('Capacity Backing (Hide)'!$A7,'Capacity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(Hide)'!$A7,'Capacity Summary'!$H$35:$BG$35,0))="x",INDEX('Capacity Summary'!$C$36:$E$135,MATCH('Capacity Backing (Hide)'!AE$2,'Capacity Summary'!$B$36:$B$135,0),4),IF(INDEX('Capacity Summary'!$H$36:$BG$135,MATCH('Capacity Backing (Hide)'!AE$2,'Capacity Summary'!$B$36:$B$135,0),MATCH('Capacity Backing (Hide)'!$A7,'Capacity Summary'!$H$35:$BG$35,0))&lt;&gt;0,INDEX('Capacity Summary'!$H$36:$BG$135,MATCH('Capacity Backing (Hide)'!AE$2,'Capacity Summary'!$B$36:$B$135,0),MATCH('Capacity Backing (Hide)'!$A7,'Capacity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(Hide)'!$A7,'Capacity Summary'!$H$35:$BG$35,0))="x",INDEX('Capacity Summary'!$C$36:$E$135,MATCH('Capacity Backing (Hide)'!AF$2,'Capacity Summary'!$B$36:$B$135,0),4),IF(INDEX('Capacity Summary'!$H$36:$BG$135,MATCH('Capacity Backing (Hide)'!AF$2,'Capacity Summary'!$B$36:$B$135,0),MATCH('Capacity Backing (Hide)'!$A7,'Capacity Summary'!$H$35:$BG$35,0))&lt;&gt;0,INDEX('Capacity Summary'!$H$36:$BG$135,MATCH('Capacity Backing (Hide)'!AF$2,'Capacity Summary'!$B$36:$B$135,0),MATCH('Capacity Backing (Hide)'!$A7,'Capacity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(Hide)'!$A7,'Capacity Summary'!$H$35:$BG$35,0))="x",INDEX('Capacity Summary'!$C$36:$E$135,MATCH('Capacity Backing (Hide)'!AG$2,'Capacity Summary'!$B$36:$B$135,0),4),IF(INDEX('Capacity Summary'!$H$36:$BG$135,MATCH('Capacity Backing (Hide)'!AG$2,'Capacity Summary'!$B$36:$B$135,0),MATCH('Capacity Backing (Hide)'!$A7,'Capacity Summary'!$H$35:$BG$35,0))&lt;&gt;0,INDEX('Capacity Summary'!$H$36:$BG$135,MATCH('Capacity Backing (Hide)'!AG$2,'Capacity Summary'!$B$36:$B$135,0),MATCH('Capacity Backing (Hide)'!$A7,'Capacity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(Hide)'!$A7,'Capacity Summary'!$H$35:$BG$35,0))="x",INDEX('Capacity Summary'!$C$36:$E$135,MATCH('Capacity Backing (Hide)'!AH$2,'Capacity Summary'!$B$36:$B$135,0),4),IF(INDEX('Capacity Summary'!$H$36:$BG$135,MATCH('Capacity Backing (Hide)'!AH$2,'Capacity Summary'!$B$36:$B$135,0),MATCH('Capacity Backing (Hide)'!$A7,'Capacity Summary'!$H$35:$BG$35,0))&lt;&gt;0,INDEX('Capacity Summary'!$H$36:$BG$135,MATCH('Capacity Backing (Hide)'!AH$2,'Capacity Summary'!$B$36:$B$135,0),MATCH('Capacity Backing (Hide)'!$A7,'Capacity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(Hide)'!$A7,'Capacity Summary'!$H$35:$BG$35,0))="x",INDEX('Capacity Summary'!$C$36:$E$135,MATCH('Capacity Backing (Hide)'!AI$2,'Capacity Summary'!$B$36:$B$135,0),4),IF(INDEX('Capacity Summary'!$H$36:$BG$135,MATCH('Capacity Backing (Hide)'!AI$2,'Capacity Summary'!$B$36:$B$135,0),MATCH('Capacity Backing (Hide)'!$A7,'Capacity Summary'!$H$35:$BG$35,0))&lt;&gt;0,INDEX('Capacity Summary'!$H$36:$BG$135,MATCH('Capacity Backing (Hide)'!AI$2,'Capacity Summary'!$B$36:$B$135,0),MATCH('Capacity Backing (Hide)'!$A7,'Capacity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(Hide)'!$A7,'Capacity Summary'!$H$35:$BG$35,0))="x",INDEX('Capacity Summary'!$C$36:$E$135,MATCH('Capacity Backing (Hide)'!AJ$2,'Capacity Summary'!$B$36:$B$135,0),4),IF(INDEX('Capacity Summary'!$H$36:$BG$135,MATCH('Capacity Backing (Hide)'!AJ$2,'Capacity Summary'!$B$36:$B$135,0),MATCH('Capacity Backing (Hide)'!$A7,'Capacity Summary'!$H$35:$BG$35,0))&lt;&gt;0,INDEX('Capacity Summary'!$H$36:$BG$135,MATCH('Capacity Backing (Hide)'!AJ$2,'Capacity Summary'!$B$36:$B$135,0),MATCH('Capacity Backing (Hide)'!$A7,'Capacity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(Hide)'!$A7,'Capacity Summary'!$H$35:$BG$35,0))="x",INDEX('Capacity Summary'!$C$36:$E$135,MATCH('Capacity Backing (Hide)'!AK$2,'Capacity Summary'!$B$36:$B$135,0),4),IF(INDEX('Capacity Summary'!$H$36:$BG$135,MATCH('Capacity Backing (Hide)'!AK$2,'Capacity Summary'!$B$36:$B$135,0),MATCH('Capacity Backing (Hide)'!$A7,'Capacity Summary'!$H$35:$BG$35,0))&lt;&gt;0,INDEX('Capacity Summary'!$H$36:$BG$135,MATCH('Capacity Backing (Hide)'!AK$2,'Capacity Summary'!$B$36:$B$135,0),MATCH('Capacity Backing (Hide)'!$A7,'Capacity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(Hide)'!$A7,'Capacity Summary'!$H$35:$BG$35,0))="x",INDEX('Capacity Summary'!$C$36:$E$135,MATCH('Capacity Backing (Hide)'!AL$2,'Capacity Summary'!$B$36:$B$135,0),4),IF(INDEX('Capacity Summary'!$H$36:$BG$135,MATCH('Capacity Backing (Hide)'!AL$2,'Capacity Summary'!$B$36:$B$135,0),MATCH('Capacity Backing (Hide)'!$A7,'Capacity Summary'!$H$35:$BG$35,0))&lt;&gt;0,INDEX('Capacity Summary'!$H$36:$BG$135,MATCH('Capacity Backing (Hide)'!AL$2,'Capacity Summary'!$B$36:$B$135,0),MATCH('Capacity Backing (Hide)'!$A7,'Capacity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(Hide)'!$A7,'Capacity Summary'!$H$35:$BG$35,0))="x",INDEX('Capacity Summary'!$C$36:$E$135,MATCH('Capacity Backing (Hide)'!AM$2,'Capacity Summary'!$B$36:$B$135,0),4),IF(INDEX('Capacity Summary'!$H$36:$BG$135,MATCH('Capacity Backing (Hide)'!AM$2,'Capacity Summary'!$B$36:$B$135,0),MATCH('Capacity Backing (Hide)'!$A7,'Capacity Summary'!$H$35:$BG$35,0))&lt;&gt;0,INDEX('Capacity Summary'!$H$36:$BG$135,MATCH('Capacity Backing (Hide)'!AM$2,'Capacity Summary'!$B$36:$B$135,0),MATCH('Capacity Backing (Hide)'!$A7,'Capacity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(Hide)'!$A7,'Capacity Summary'!$H$35:$BG$35,0))="x",INDEX('Capacity Summary'!$C$36:$E$135,MATCH('Capacity Backing (Hide)'!AN$2,'Capacity Summary'!$B$36:$B$135,0),4),IF(INDEX('Capacity Summary'!$H$36:$BG$135,MATCH('Capacity Backing (Hide)'!AN$2,'Capacity Summary'!$B$36:$B$135,0),MATCH('Capacity Backing (Hide)'!$A7,'Capacity Summary'!$H$35:$BG$35,0))&lt;&gt;0,INDEX('Capacity Summary'!$H$36:$BG$135,MATCH('Capacity Backing (Hide)'!AN$2,'Capacity Summary'!$B$36:$B$135,0),MATCH('Capacity Backing (Hide)'!$A7,'Capacity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(Hide)'!$A7,'Capacity Summary'!$H$35:$BG$35,0))="x",INDEX('Capacity Summary'!$C$36:$E$135,MATCH('Capacity Backing (Hide)'!AO$2,'Capacity Summary'!$B$36:$B$135,0),4),IF(INDEX('Capacity Summary'!$H$36:$BG$135,MATCH('Capacity Backing (Hide)'!AO$2,'Capacity Summary'!$B$36:$B$135,0),MATCH('Capacity Backing (Hide)'!$A7,'Capacity Summary'!$H$35:$BG$35,0))&lt;&gt;0,INDEX('Capacity Summary'!$H$36:$BG$135,MATCH('Capacity Backing (Hide)'!AO$2,'Capacity Summary'!$B$36:$B$135,0),MATCH('Capacity Backing (Hide)'!$A7,'Capacity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(Hide)'!$A7,'Capacity Summary'!$H$35:$BG$35,0))="x",INDEX('Capacity Summary'!$C$36:$E$135,MATCH('Capacity Backing (Hide)'!AP$2,'Capacity Summary'!$B$36:$B$135,0),4),IF(INDEX('Capacity Summary'!$H$36:$BG$135,MATCH('Capacity Backing (Hide)'!AP$2,'Capacity Summary'!$B$36:$B$135,0),MATCH('Capacity Backing (Hide)'!$A7,'Capacity Summary'!$H$35:$BG$35,0))&lt;&gt;0,INDEX('Capacity Summary'!$H$36:$BG$135,MATCH('Capacity Backing (Hide)'!AP$2,'Capacity Summary'!$B$36:$B$135,0),MATCH('Capacity Backing (Hide)'!$A7,'Capacity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(Hide)'!$A7,'Capacity Summary'!$H$35:$BG$35,0))="x",INDEX('Capacity Summary'!$C$36:$E$135,MATCH('Capacity Backing (Hide)'!AQ$2,'Capacity Summary'!$B$36:$B$135,0),4),IF(INDEX('Capacity Summary'!$H$36:$BG$135,MATCH('Capacity Backing (Hide)'!AQ$2,'Capacity Summary'!$B$36:$B$135,0),MATCH('Capacity Backing (Hide)'!$A7,'Capacity Summary'!$H$35:$BG$35,0))&lt;&gt;0,INDEX('Capacity Summary'!$H$36:$BG$135,MATCH('Capacity Backing (Hide)'!AQ$2,'Capacity Summary'!$B$36:$B$135,0),MATCH('Capacity Backing (Hide)'!$A7,'Capacity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(Hide)'!$A7,'Capacity Summary'!$H$35:$BG$35,0))="x",INDEX('Capacity Summary'!$C$36:$E$135,MATCH('Capacity Backing (Hide)'!AR$2,'Capacity Summary'!$B$36:$B$135,0),4),IF(INDEX('Capacity Summary'!$H$36:$BG$135,MATCH('Capacity Backing (Hide)'!AR$2,'Capacity Summary'!$B$36:$B$135,0),MATCH('Capacity Backing (Hide)'!$A7,'Capacity Summary'!$H$35:$BG$35,0))&lt;&gt;0,INDEX('Capacity Summary'!$H$36:$BG$135,MATCH('Capacity Backing (Hide)'!AR$2,'Capacity Summary'!$B$36:$B$135,0),MATCH('Capacity Backing (Hide)'!$A7,'Capacity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(Hide)'!$A7,'Capacity Summary'!$H$35:$BG$35,0))="x",INDEX('Capacity Summary'!$C$36:$E$135,MATCH('Capacity Backing (Hide)'!AS$2,'Capacity Summary'!$B$36:$B$135,0),4),IF(INDEX('Capacity Summary'!$H$36:$BG$135,MATCH('Capacity Backing (Hide)'!AS$2,'Capacity Summary'!$B$36:$B$135,0),MATCH('Capacity Backing (Hide)'!$A7,'Capacity Summary'!$H$35:$BG$35,0))&lt;&gt;0,INDEX('Capacity Summary'!$H$36:$BG$135,MATCH('Capacity Backing (Hide)'!AS$2,'Capacity Summary'!$B$36:$B$135,0),MATCH('Capacity Backing (Hide)'!$A7,'Capacity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(Hide)'!$A7,'Capacity Summary'!$H$35:$BG$35,0))="x",INDEX('Capacity Summary'!$C$36:$E$135,MATCH('Capacity Backing (Hide)'!AT$2,'Capacity Summary'!$B$36:$B$135,0),4),IF(INDEX('Capacity Summary'!$H$36:$BG$135,MATCH('Capacity Backing (Hide)'!AT$2,'Capacity Summary'!$B$36:$B$135,0),MATCH('Capacity Backing (Hide)'!$A7,'Capacity Summary'!$H$35:$BG$35,0))&lt;&gt;0,INDEX('Capacity Summary'!$H$36:$BG$135,MATCH('Capacity Backing (Hide)'!AT$2,'Capacity Summary'!$B$36:$B$135,0),MATCH('Capacity Backing (Hide)'!$A7,'Capacity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(Hide)'!$A7,'Capacity Summary'!$H$35:$BG$35,0))="x",INDEX('Capacity Summary'!$C$36:$E$135,MATCH('Capacity Backing (Hide)'!AU$2,'Capacity Summary'!$B$36:$B$135,0),4),IF(INDEX('Capacity Summary'!$H$36:$BG$135,MATCH('Capacity Backing (Hide)'!AU$2,'Capacity Summary'!$B$36:$B$135,0),MATCH('Capacity Backing (Hide)'!$A7,'Capacity Summary'!$H$35:$BG$35,0))&lt;&gt;0,INDEX('Capacity Summary'!$H$36:$BG$135,MATCH('Capacity Backing (Hide)'!AU$2,'Capacity Summary'!$B$36:$B$135,0),MATCH('Capacity Backing (Hide)'!$A7,'Capacity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(Hide)'!$A7,'Capacity Summary'!$H$35:$BG$35,0))="x",INDEX('Capacity Summary'!$C$36:$E$135,MATCH('Capacity Backing (Hide)'!AV$2,'Capacity Summary'!$B$36:$B$135,0),4),IF(INDEX('Capacity Summary'!$H$36:$BG$135,MATCH('Capacity Backing (Hide)'!AV$2,'Capacity Summary'!$B$36:$B$135,0),MATCH('Capacity Backing (Hide)'!$A7,'Capacity Summary'!$H$35:$BG$35,0))&lt;&gt;0,INDEX('Capacity Summary'!$H$36:$BG$135,MATCH('Capacity Backing (Hide)'!AV$2,'Capacity Summary'!$B$36:$B$135,0),MATCH('Capacity Backing (Hide)'!$A7,'Capacity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(Hide)'!$A7,'Capacity Summary'!$H$35:$BG$35,0))="x",INDEX('Capacity Summary'!$C$36:$E$135,MATCH('Capacity Backing (Hide)'!AW$2,'Capacity Summary'!$B$36:$B$135,0),4),IF(INDEX('Capacity Summary'!$H$36:$BG$135,MATCH('Capacity Backing (Hide)'!AW$2,'Capacity Summary'!$B$36:$B$135,0),MATCH('Capacity Backing (Hide)'!$A7,'Capacity Summary'!$H$35:$BG$35,0))&lt;&gt;0,INDEX('Capacity Summary'!$H$36:$BG$135,MATCH('Capacity Backing (Hide)'!AW$2,'Capacity Summary'!$B$36:$B$135,0),MATCH('Capacity Backing (Hide)'!$A7,'Capacity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(Hide)'!$A7,'Capacity Summary'!$H$35:$BG$35,0))="x",INDEX('Capacity Summary'!$C$36:$E$135,MATCH('Capacity Backing (Hide)'!AX$2,'Capacity Summary'!$B$36:$B$135,0),4),IF(INDEX('Capacity Summary'!$H$36:$BG$135,MATCH('Capacity Backing (Hide)'!AX$2,'Capacity Summary'!$B$36:$B$135,0),MATCH('Capacity Backing (Hide)'!$A7,'Capacity Summary'!$H$35:$BG$35,0))&lt;&gt;0,INDEX('Capacity Summary'!$H$36:$BG$135,MATCH('Capacity Backing (Hide)'!AX$2,'Capacity Summary'!$B$36:$B$135,0),MATCH('Capacity Backing (Hide)'!$A7,'Capacity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(Hide)'!$A7,'Capacity Summary'!$H$35:$BG$35,0))="x",INDEX('Capacity Summary'!$C$36:$E$135,MATCH('Capacity Backing (Hide)'!AY$2,'Capacity Summary'!$B$36:$B$135,0),4),IF(INDEX('Capacity Summary'!$H$36:$BG$135,MATCH('Capacity Backing (Hide)'!AY$2,'Capacity Summary'!$B$36:$B$135,0),MATCH('Capacity Backing (Hide)'!$A7,'Capacity Summary'!$H$35:$BG$35,0))&lt;&gt;0,INDEX('Capacity Summary'!$H$36:$BG$135,MATCH('Capacity Backing (Hide)'!AY$2,'Capacity Summary'!$B$36:$B$135,0),MATCH('Capacity Backing (Hide)'!$A7,'Capacity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(Hide)'!$A7,'Capacity Summary'!$H$35:$BG$35,0))="x",INDEX('Capacity Summary'!$C$36:$E$135,MATCH('Capacity Backing (Hide)'!AZ$2,'Capacity Summary'!$B$36:$B$135,0),4),IF(INDEX('Capacity Summary'!$H$36:$BG$135,MATCH('Capacity Backing (Hide)'!AZ$2,'Capacity Summary'!$B$36:$B$135,0),MATCH('Capacity Backing (Hide)'!$A7,'Capacity Summary'!$H$35:$BG$35,0))&lt;&gt;0,INDEX('Capacity Summary'!$H$36:$BG$135,MATCH('Capacity Backing (Hide)'!AZ$2,'Capacity Summary'!$B$36:$B$135,0),MATCH('Capacity Backing (Hide)'!$A7,'Capacity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(Hide)'!$A7,'Capacity Summary'!$H$35:$BG$35,0))="x",INDEX('Capacity Summary'!$C$36:$E$135,MATCH('Capacity Backing (Hide)'!BA$2,'Capacity Summary'!$B$36:$B$135,0),4),IF(INDEX('Capacity Summary'!$H$36:$BG$135,MATCH('Capacity Backing (Hide)'!BA$2,'Capacity Summary'!$B$36:$B$135,0),MATCH('Capacity Backing (Hide)'!$A7,'Capacity Summary'!$H$35:$BG$35,0))&lt;&gt;0,INDEX('Capacity Summary'!$H$36:$BG$135,MATCH('Capacity Backing (Hide)'!BA$2,'Capacity Summary'!$B$36:$B$135,0),MATCH('Capacity Backing (Hide)'!$A7,'Capacity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(Hide)'!$A7,'Capacity Summary'!$H$35:$BG$35,0))="x",INDEX('Capacity Summary'!$C$36:$E$135,MATCH('Capacity Backing (Hide)'!BB$2,'Capacity Summary'!$B$36:$B$135,0),4),IF(INDEX('Capacity Summary'!$H$36:$BG$135,MATCH('Capacity Backing (Hide)'!BB$2,'Capacity Summary'!$B$36:$B$135,0),MATCH('Capacity Backing (Hide)'!$A7,'Capacity Summary'!$H$35:$BG$35,0))&lt;&gt;0,INDEX('Capacity Summary'!$H$36:$BG$135,MATCH('Capacity Backing (Hide)'!BB$2,'Capacity Summary'!$B$36:$B$135,0),MATCH('Capacity Backing (Hide)'!$A7,'Capacity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(Hide)'!$A7,'Capacity Summary'!$H$35:$BG$35,0))="x",INDEX('Capacity Summary'!$C$36:$E$135,MATCH('Capacity Backing (Hide)'!BC$2,'Capacity Summary'!$B$36:$B$135,0),4),IF(INDEX('Capacity Summary'!$H$36:$BG$135,MATCH('Capacity Backing (Hide)'!BC$2,'Capacity Summary'!$B$36:$B$135,0),MATCH('Capacity Backing (Hide)'!$A7,'Capacity Summary'!$H$35:$BG$35,0))&lt;&gt;0,INDEX('Capacity Summary'!$H$36:$BG$135,MATCH('Capacity Backing (Hide)'!BC$2,'Capacity Summary'!$B$36:$B$135,0),MATCH('Capacity Backing (Hide)'!$A7,'Capacity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(Hide)'!$A7,'Capacity Summary'!$H$35:$BG$35,0))="x",INDEX('Capacity Summary'!$C$36:$E$135,MATCH('Capacity Backing (Hide)'!BD$2,'Capacity Summary'!$B$36:$B$135,0),4),IF(INDEX('Capacity Summary'!$H$36:$BG$135,MATCH('Capacity Backing (Hide)'!BD$2,'Capacity Summary'!$B$36:$B$135,0),MATCH('Capacity Backing (Hide)'!$A7,'Capacity Summary'!$H$35:$BG$35,0))&lt;&gt;0,INDEX('Capacity Summary'!$H$36:$BG$135,MATCH('Capacity Backing (Hide)'!BD$2,'Capacity Summary'!$B$36:$B$135,0),MATCH('Capacity Backing (Hide)'!$A7,'Capacity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(Hide)'!$A7,'Capacity Summary'!$H$35:$BG$35,0))="x",INDEX('Capacity Summary'!$C$36:$E$135,MATCH('Capacity Backing (Hide)'!BE$2,'Capacity Summary'!$B$36:$B$135,0),4),IF(INDEX('Capacity Summary'!$H$36:$BG$135,MATCH('Capacity Backing (Hide)'!BE$2,'Capacity Summary'!$B$36:$B$135,0),MATCH('Capacity Backing (Hide)'!$A7,'Capacity Summary'!$H$35:$BG$35,0))&lt;&gt;0,INDEX('Capacity Summary'!$H$36:$BG$135,MATCH('Capacity Backing (Hide)'!BE$2,'Capacity Summary'!$B$36:$B$135,0),MATCH('Capacity Backing (Hide)'!$A7,'Capacity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(Hide)'!$A7,'Capacity Summary'!$H$35:$BG$35,0))="x",INDEX('Capacity Summary'!$C$36:$E$135,MATCH('Capacity Backing (Hide)'!BF$2,'Capacity Summary'!$B$36:$B$135,0),4),IF(INDEX('Capacity Summary'!$H$36:$BG$135,MATCH('Capacity Backing (Hide)'!BF$2,'Capacity Summary'!$B$36:$B$135,0),MATCH('Capacity Backing (Hide)'!$A7,'Capacity Summary'!$H$35:$BG$35,0))&lt;&gt;0,INDEX('Capacity Summary'!$H$36:$BG$135,MATCH('Capacity Backing (Hide)'!BF$2,'Capacity Summary'!$B$36:$B$135,0),MATCH('Capacity Backing (Hide)'!$A7,'Capacity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(Hide)'!$A7,'Capacity Summary'!$H$35:$BG$35,0))="x",INDEX('Capacity Summary'!$C$36:$E$135,MATCH('Capacity Backing (Hide)'!BG$2,'Capacity Summary'!$B$36:$B$135,0),4),IF(INDEX('Capacity Summary'!$H$36:$BG$135,MATCH('Capacity Backing (Hide)'!BG$2,'Capacity Summary'!$B$36:$B$135,0),MATCH('Capacity Backing (Hide)'!$A7,'Capacity Summary'!$H$35:$BG$35,0))&lt;&gt;0,INDEX('Capacity Summary'!$H$36:$BG$135,MATCH('Capacity Backing (Hide)'!BG$2,'Capacity Summary'!$B$36:$B$135,0),MATCH('Capacity Backing (Hide)'!$A7,'Capacity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(Hide)'!$A7,'Capacity Summary'!$H$35:$BG$35,0))="x",INDEX('Capacity Summary'!$C$36:$E$135,MATCH('Capacity Backing (Hide)'!BH$2,'Capacity Summary'!$B$36:$B$135,0),4),IF(INDEX('Capacity Summary'!$H$36:$BG$135,MATCH('Capacity Backing (Hide)'!BH$2,'Capacity Summary'!$B$36:$B$135,0),MATCH('Capacity Backing (Hide)'!$A7,'Capacity Summary'!$H$35:$BG$35,0))&lt;&gt;0,INDEX('Capacity Summary'!$H$36:$BG$135,MATCH('Capacity Backing (Hide)'!BH$2,'Capacity Summary'!$B$36:$B$135,0),MATCH('Capacity Backing (Hide)'!$A7,'Capacity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(Hide)'!$A7,'Capacity Summary'!$H$35:$BG$35,0))="x",INDEX('Capacity Summary'!$C$36:$E$135,MATCH('Capacity Backing (Hide)'!BI$2,'Capacity Summary'!$B$36:$B$135,0),4),IF(INDEX('Capacity Summary'!$H$36:$BG$135,MATCH('Capacity Backing (Hide)'!BI$2,'Capacity Summary'!$B$36:$B$135,0),MATCH('Capacity Backing (Hide)'!$A7,'Capacity Summary'!$H$35:$BG$35,0))&lt;&gt;0,INDEX('Capacity Summary'!$H$36:$BG$135,MATCH('Capacity Backing (Hide)'!BI$2,'Capacity Summary'!$B$36:$B$135,0),MATCH('Capacity Backing (Hide)'!$A7,'Capacity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(Hide)'!$A7,'Capacity Summary'!$H$35:$BG$35,0))="x",INDEX('Capacity Summary'!$C$36:$E$135,MATCH('Capacity Backing (Hide)'!BJ$2,'Capacity Summary'!$B$36:$B$135,0),4),IF(INDEX('Capacity Summary'!$H$36:$BG$135,MATCH('Capacity Backing (Hide)'!BJ$2,'Capacity Summary'!$B$36:$B$135,0),MATCH('Capacity Backing (Hide)'!$A7,'Capacity Summary'!$H$35:$BG$35,0))&lt;&gt;0,INDEX('Capacity Summary'!$H$36:$BG$135,MATCH('Capacity Backing (Hide)'!BJ$2,'Capacity Summary'!$B$36:$B$135,0),MATCH('Capacity Backing (Hide)'!$A7,'Capacity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(Hide)'!$A7,'Capacity Summary'!$H$35:$BG$35,0))="x",INDEX('Capacity Summary'!$C$36:$E$135,MATCH('Capacity Backing (Hide)'!BK$2,'Capacity Summary'!$B$36:$B$135,0),4),IF(INDEX('Capacity Summary'!$H$36:$BG$135,MATCH('Capacity Backing (Hide)'!BK$2,'Capacity Summary'!$B$36:$B$135,0),MATCH('Capacity Backing (Hide)'!$A7,'Capacity Summary'!$H$35:$BG$35,0))&lt;&gt;0,INDEX('Capacity Summary'!$H$36:$BG$135,MATCH('Capacity Backing (Hide)'!BK$2,'Capacity Summary'!$B$36:$B$135,0),MATCH('Capacity Backing (Hide)'!$A7,'Capacity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(Hide)'!$A7,'Capacity Summary'!$H$35:$BG$35,0))="x",INDEX('Capacity Summary'!$C$36:$E$135,MATCH('Capacity Backing (Hide)'!BL$2,'Capacity Summary'!$B$36:$B$135,0),4),IF(INDEX('Capacity Summary'!$H$36:$BG$135,MATCH('Capacity Backing (Hide)'!BL$2,'Capacity Summary'!$B$36:$B$135,0),MATCH('Capacity Backing (Hide)'!$A7,'Capacity Summary'!$H$35:$BG$35,0))&lt;&gt;0,INDEX('Capacity Summary'!$H$36:$BG$135,MATCH('Capacity Backing (Hide)'!BL$2,'Capacity Summary'!$B$36:$B$135,0),MATCH('Capacity Backing (Hide)'!$A7,'Capacity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(Hide)'!$A7,'Capacity Summary'!$H$35:$BG$35,0))="x",INDEX('Capacity Summary'!$C$36:$E$135,MATCH('Capacity Backing (Hide)'!BM$2,'Capacity Summary'!$B$36:$B$135,0),4),IF(INDEX('Capacity Summary'!$H$36:$BG$135,MATCH('Capacity Backing (Hide)'!BM$2,'Capacity Summary'!$B$36:$B$135,0),MATCH('Capacity Backing (Hide)'!$A7,'Capacity Summary'!$H$35:$BG$35,0))&lt;&gt;0,INDEX('Capacity Summary'!$H$36:$BG$135,MATCH('Capacity Backing (Hide)'!BM$2,'Capacity Summary'!$B$36:$B$135,0),MATCH('Capacity Backing (Hide)'!$A7,'Capacity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(Hide)'!$A7,'Capacity Summary'!$H$35:$BG$35,0))="x",INDEX('Capacity Summary'!$C$36:$E$135,MATCH('Capacity Backing (Hide)'!BN$2,'Capacity Summary'!$B$36:$B$135,0),4),IF(INDEX('Capacity Summary'!$H$36:$BG$135,MATCH('Capacity Backing (Hide)'!BN$2,'Capacity Summary'!$B$36:$B$135,0),MATCH('Capacity Backing (Hide)'!$A7,'Capacity Summary'!$H$35:$BG$35,0))&lt;&gt;0,INDEX('Capacity Summary'!$H$36:$BG$135,MATCH('Capacity Backing (Hide)'!BN$2,'Capacity Summary'!$B$36:$B$135,0),MATCH('Capacity Backing (Hide)'!$A7,'Capacity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(Hide)'!$A7,'Capacity Summary'!$H$35:$BG$35,0))="x",INDEX('Capacity Summary'!$C$36:$E$135,MATCH('Capacity Backing (Hide)'!BO$2,'Capacity Summary'!$B$36:$B$135,0),4),IF(INDEX('Capacity Summary'!$H$36:$BG$135,MATCH('Capacity Backing (Hide)'!BO$2,'Capacity Summary'!$B$36:$B$135,0),MATCH('Capacity Backing (Hide)'!$A7,'Capacity Summary'!$H$35:$BG$35,0))&lt;&gt;0,INDEX('Capacity Summary'!$H$36:$BG$135,MATCH('Capacity Backing (Hide)'!BO$2,'Capacity Summary'!$B$36:$B$135,0),MATCH('Capacity Backing (Hide)'!$A7,'Capacity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(Hide)'!$A7,'Capacity Summary'!$H$35:$BG$35,0))="x",INDEX('Capacity Summary'!$C$36:$E$135,MATCH('Capacity Backing (Hide)'!BP$2,'Capacity Summary'!$B$36:$B$135,0),4),IF(INDEX('Capacity Summary'!$H$36:$BG$135,MATCH('Capacity Backing (Hide)'!BP$2,'Capacity Summary'!$B$36:$B$135,0),MATCH('Capacity Backing (Hide)'!$A7,'Capacity Summary'!$H$35:$BG$35,0))&lt;&gt;0,INDEX('Capacity Summary'!$H$36:$BG$135,MATCH('Capacity Backing (Hide)'!BP$2,'Capacity Summary'!$B$36:$B$135,0),MATCH('Capacity Backing (Hide)'!$A7,'Capacity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(Hide)'!$A7,'Capacity Summary'!$H$35:$BG$35,0))="x",INDEX('Capacity Summary'!$C$36:$E$135,MATCH('Capacity Backing (Hide)'!BQ$2,'Capacity Summary'!$B$36:$B$135,0),4),IF(INDEX('Capacity Summary'!$H$36:$BG$135,MATCH('Capacity Backing (Hide)'!BQ$2,'Capacity Summary'!$B$36:$B$135,0),MATCH('Capacity Backing (Hide)'!$A7,'Capacity Summary'!$H$35:$BG$35,0))&lt;&gt;0,INDEX('Capacity Summary'!$H$36:$BG$135,MATCH('Capacity Backing (Hide)'!BQ$2,'Capacity Summary'!$B$36:$B$135,0),MATCH('Capacity Backing (Hide)'!$A7,'Capacity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(Hide)'!$A7,'Capacity Summary'!$H$35:$BG$35,0))="x",INDEX('Capacity Summary'!$C$36:$E$135,MATCH('Capacity Backing (Hide)'!BR$2,'Capacity Summary'!$B$36:$B$135,0),4),IF(INDEX('Capacity Summary'!$H$36:$BG$135,MATCH('Capacity Backing (Hide)'!BR$2,'Capacity Summary'!$B$36:$B$135,0),MATCH('Capacity Backing (Hide)'!$A7,'Capacity Summary'!$H$35:$BG$35,0))&lt;&gt;0,INDEX('Capacity Summary'!$H$36:$BG$135,MATCH('Capacity Backing (Hide)'!BR$2,'Capacity Summary'!$B$36:$B$135,0),MATCH('Capacity Backing (Hide)'!$A7,'Capacity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(Hide)'!$A7,'Capacity Summary'!$H$35:$BG$35,0))="x",INDEX('Capacity Summary'!$C$36:$E$135,MATCH('Capacity Backing (Hide)'!BS$2,'Capacity Summary'!$B$36:$B$135,0),4),IF(INDEX('Capacity Summary'!$H$36:$BG$135,MATCH('Capacity Backing (Hide)'!BS$2,'Capacity Summary'!$B$36:$B$135,0),MATCH('Capacity Backing (Hide)'!$A7,'Capacity Summary'!$H$35:$BG$35,0))&lt;&gt;0,INDEX('Capacity Summary'!$H$36:$BG$135,MATCH('Capacity Backing (Hide)'!BS$2,'Capacity Summary'!$B$36:$B$135,0),MATCH('Capacity Backing (Hide)'!$A7,'Capacity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(Hide)'!$A7,'Capacity Summary'!$H$35:$BG$35,0))="x",INDEX('Capacity Summary'!$C$36:$E$135,MATCH('Capacity Backing (Hide)'!BT$2,'Capacity Summary'!$B$36:$B$135,0),4),IF(INDEX('Capacity Summary'!$H$36:$BG$135,MATCH('Capacity Backing (Hide)'!BT$2,'Capacity Summary'!$B$36:$B$135,0),MATCH('Capacity Backing (Hide)'!$A7,'Capacity Summary'!$H$35:$BG$35,0))&lt;&gt;0,INDEX('Capacity Summary'!$H$36:$BG$135,MATCH('Capacity Backing (Hide)'!BT$2,'Capacity Summary'!$B$36:$B$135,0),MATCH('Capacity Backing (Hide)'!$A7,'Capacity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(Hide)'!$A7,'Capacity Summary'!$H$35:$BG$35,0))="x",INDEX('Capacity Summary'!$C$36:$E$135,MATCH('Capacity Backing (Hide)'!BU$2,'Capacity Summary'!$B$36:$B$135,0),4),IF(INDEX('Capacity Summary'!$H$36:$BG$135,MATCH('Capacity Backing (Hide)'!BU$2,'Capacity Summary'!$B$36:$B$135,0),MATCH('Capacity Backing (Hide)'!$A7,'Capacity Summary'!$H$35:$BG$35,0))&lt;&gt;0,INDEX('Capacity Summary'!$H$36:$BG$135,MATCH('Capacity Backing (Hide)'!BU$2,'Capacity Summary'!$B$36:$B$135,0),MATCH('Capacity Backing (Hide)'!$A7,'Capacity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(Hide)'!$A7,'Capacity Summary'!$H$35:$BG$35,0))="x",INDEX('Capacity Summary'!$C$36:$E$135,MATCH('Capacity Backing (Hide)'!BV$2,'Capacity Summary'!$B$36:$B$135,0),4),IF(INDEX('Capacity Summary'!$H$36:$BG$135,MATCH('Capacity Backing (Hide)'!BV$2,'Capacity Summary'!$B$36:$B$135,0),MATCH('Capacity Backing (Hide)'!$A7,'Capacity Summary'!$H$35:$BG$35,0))&lt;&gt;0,INDEX('Capacity Summary'!$H$36:$BG$135,MATCH('Capacity Backing (Hide)'!BV$2,'Capacity Summary'!$B$36:$B$135,0),MATCH('Capacity Backing (Hide)'!$A7,'Capacity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(Hide)'!$A7,'Capacity Summary'!$H$35:$BG$35,0))="x",INDEX('Capacity Summary'!$C$36:$E$135,MATCH('Capacity Backing (Hide)'!BW$2,'Capacity Summary'!$B$36:$B$135,0),4),IF(INDEX('Capacity Summary'!$H$36:$BG$135,MATCH('Capacity Backing (Hide)'!BW$2,'Capacity Summary'!$B$36:$B$135,0),MATCH('Capacity Backing (Hide)'!$A7,'Capacity Summary'!$H$35:$BG$35,0))&lt;&gt;0,INDEX('Capacity Summary'!$H$36:$BG$135,MATCH('Capacity Backing (Hide)'!BW$2,'Capacity Summary'!$B$36:$B$135,0),MATCH('Capacity Backing (Hide)'!$A7,'Capacity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(Hide)'!$A7,'Capacity Summary'!$H$35:$BG$35,0))="x",INDEX('Capacity Summary'!$C$36:$E$135,MATCH('Capacity Backing (Hide)'!BX$2,'Capacity Summary'!$B$36:$B$135,0),4),IF(INDEX('Capacity Summary'!$H$36:$BG$135,MATCH('Capacity Backing (Hide)'!BX$2,'Capacity Summary'!$B$36:$B$135,0),MATCH('Capacity Backing (Hide)'!$A7,'Capacity Summary'!$H$35:$BG$35,0))&lt;&gt;0,INDEX('Capacity Summary'!$H$36:$BG$135,MATCH('Capacity Backing (Hide)'!BX$2,'Capacity Summary'!$B$36:$B$135,0),MATCH('Capacity Backing (Hide)'!$A7,'Capacity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(Hide)'!$A7,'Capacity Summary'!$H$35:$BG$35,0))="x",INDEX('Capacity Summary'!$C$36:$E$135,MATCH('Capacity Backing (Hide)'!BY$2,'Capacity Summary'!$B$36:$B$135,0),4),IF(INDEX('Capacity Summary'!$H$36:$BG$135,MATCH('Capacity Backing (Hide)'!BY$2,'Capacity Summary'!$B$36:$B$135,0),MATCH('Capacity Backing (Hide)'!$A7,'Capacity Summary'!$H$35:$BG$35,0))&lt;&gt;0,INDEX('Capacity Summary'!$H$36:$BG$135,MATCH('Capacity Backing (Hide)'!BY$2,'Capacity Summary'!$B$36:$B$135,0),MATCH('Capacity Backing (Hide)'!$A7,'Capacity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(Hide)'!$A7,'Capacity Summary'!$H$35:$BG$35,0))="x",INDEX('Capacity Summary'!$C$36:$E$135,MATCH('Capacity Backing (Hide)'!BZ$2,'Capacity Summary'!$B$36:$B$135,0),4),IF(INDEX('Capacity Summary'!$H$36:$BG$135,MATCH('Capacity Backing (Hide)'!BZ$2,'Capacity Summary'!$B$36:$B$135,0),MATCH('Capacity Backing (Hide)'!$A7,'Capacity Summary'!$H$35:$BG$35,0))&lt;&gt;0,INDEX('Capacity Summary'!$H$36:$BG$135,MATCH('Capacity Backing (Hide)'!BZ$2,'Capacity Summary'!$B$36:$B$135,0),MATCH('Capacity Backing (Hide)'!$A7,'Capacity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(Hide)'!$A7,'Capacity Summary'!$H$35:$BG$35,0))="x",INDEX('Capacity Summary'!$C$36:$E$135,MATCH('Capacity Backing (Hide)'!CA$2,'Capacity Summary'!$B$36:$B$135,0),4),IF(INDEX('Capacity Summary'!$H$36:$BG$135,MATCH('Capacity Backing (Hide)'!CA$2,'Capacity Summary'!$B$36:$B$135,0),MATCH('Capacity Backing (Hide)'!$A7,'Capacity Summary'!$H$35:$BG$35,0))&lt;&gt;0,INDEX('Capacity Summary'!$H$36:$BG$135,MATCH('Capacity Backing (Hide)'!CA$2,'Capacity Summary'!$B$36:$B$135,0),MATCH('Capacity Backing (Hide)'!$A7,'Capacity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(Hide)'!$A7,'Capacity Summary'!$H$35:$BG$35,0))="x",INDEX('Capacity Summary'!$C$36:$E$135,MATCH('Capacity Backing (Hide)'!CB$2,'Capacity Summary'!$B$36:$B$135,0),4),IF(INDEX('Capacity Summary'!$H$36:$BG$135,MATCH('Capacity Backing (Hide)'!CB$2,'Capacity Summary'!$B$36:$B$135,0),MATCH('Capacity Backing (Hide)'!$A7,'Capacity Summary'!$H$35:$BG$35,0))&lt;&gt;0,INDEX('Capacity Summary'!$H$36:$BG$135,MATCH('Capacity Backing (Hide)'!CB$2,'Capacity Summary'!$B$36:$B$135,0),MATCH('Capacity Backing (Hide)'!$A7,'Capacity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(Hide)'!$A7,'Capacity Summary'!$H$35:$BG$35,0))="x",INDEX('Capacity Summary'!$C$36:$E$135,MATCH('Capacity Backing (Hide)'!CC$2,'Capacity Summary'!$B$36:$B$135,0),4),IF(INDEX('Capacity Summary'!$H$36:$BG$135,MATCH('Capacity Backing (Hide)'!CC$2,'Capacity Summary'!$B$36:$B$135,0),MATCH('Capacity Backing (Hide)'!$A7,'Capacity Summary'!$H$35:$BG$35,0))&lt;&gt;0,INDEX('Capacity Summary'!$H$36:$BG$135,MATCH('Capacity Backing (Hide)'!CC$2,'Capacity Summary'!$B$36:$B$135,0),MATCH('Capacity Backing (Hide)'!$A7,'Capacity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(Hide)'!$A7,'Capacity Summary'!$H$35:$BG$35,0))="x",INDEX('Capacity Summary'!$C$36:$E$135,MATCH('Capacity Backing (Hide)'!CD$2,'Capacity Summary'!$B$36:$B$135,0),4),IF(INDEX('Capacity Summary'!$H$36:$BG$135,MATCH('Capacity Backing (Hide)'!CD$2,'Capacity Summary'!$B$36:$B$135,0),MATCH('Capacity Backing (Hide)'!$A7,'Capacity Summary'!$H$35:$BG$35,0))&lt;&gt;0,INDEX('Capacity Summary'!$H$36:$BG$135,MATCH('Capacity Backing (Hide)'!CD$2,'Capacity Summary'!$B$36:$B$135,0),MATCH('Capacity Backing (Hide)'!$A7,'Capacity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(Hide)'!$A7,'Capacity Summary'!$H$35:$BG$35,0))="x",INDEX('Capacity Summary'!$C$36:$E$135,MATCH('Capacity Backing (Hide)'!CE$2,'Capacity Summary'!$B$36:$B$135,0),4),IF(INDEX('Capacity Summary'!$H$36:$BG$135,MATCH('Capacity Backing (Hide)'!CE$2,'Capacity Summary'!$B$36:$B$135,0),MATCH('Capacity Backing (Hide)'!$A7,'Capacity Summary'!$H$35:$BG$35,0))&lt;&gt;0,INDEX('Capacity Summary'!$H$36:$BG$135,MATCH('Capacity Backing (Hide)'!CE$2,'Capacity Summary'!$B$36:$B$135,0),MATCH('Capacity Backing (Hide)'!$A7,'Capacity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(Hide)'!$A7,'Capacity Summary'!$H$35:$BG$35,0))="x",INDEX('Capacity Summary'!$C$36:$E$135,MATCH('Capacity Backing (Hide)'!CF$2,'Capacity Summary'!$B$36:$B$135,0),4),IF(INDEX('Capacity Summary'!$H$36:$BG$135,MATCH('Capacity Backing (Hide)'!CF$2,'Capacity Summary'!$B$36:$B$135,0),MATCH('Capacity Backing (Hide)'!$A7,'Capacity Summary'!$H$35:$BG$35,0))&lt;&gt;0,INDEX('Capacity Summary'!$H$36:$BG$135,MATCH('Capacity Backing (Hide)'!CF$2,'Capacity Summary'!$B$36:$B$135,0),MATCH('Capacity Backing (Hide)'!$A7,'Capacity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(Hide)'!$A7,'Capacity Summary'!$H$35:$BG$35,0))="x",INDEX('Capacity Summary'!$C$36:$E$135,MATCH('Capacity Backing (Hide)'!CG$2,'Capacity Summary'!$B$36:$B$135,0),4),IF(INDEX('Capacity Summary'!$H$36:$BG$135,MATCH('Capacity Backing (Hide)'!CG$2,'Capacity Summary'!$B$36:$B$135,0),MATCH('Capacity Backing (Hide)'!$A7,'Capacity Summary'!$H$35:$BG$35,0))&lt;&gt;0,INDEX('Capacity Summary'!$H$36:$BG$135,MATCH('Capacity Backing (Hide)'!CG$2,'Capacity Summary'!$B$36:$B$135,0),MATCH('Capacity Backing (Hide)'!$A7,'Capacity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(Hide)'!$A7,'Capacity Summary'!$H$35:$BG$35,0))="x",INDEX('Capacity Summary'!$C$36:$E$135,MATCH('Capacity Backing (Hide)'!CH$2,'Capacity Summary'!$B$36:$B$135,0),4),IF(INDEX('Capacity Summary'!$H$36:$BG$135,MATCH('Capacity Backing (Hide)'!CH$2,'Capacity Summary'!$B$36:$B$135,0),MATCH('Capacity Backing (Hide)'!$A7,'Capacity Summary'!$H$35:$BG$35,0))&lt;&gt;0,INDEX('Capacity Summary'!$H$36:$BG$135,MATCH('Capacity Backing (Hide)'!CH$2,'Capacity Summary'!$B$36:$B$135,0),MATCH('Capacity Backing (Hide)'!$A7,'Capacity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(Hide)'!$A7,'Capacity Summary'!$H$35:$BG$35,0))="x",INDEX('Capacity Summary'!$C$36:$E$135,MATCH('Capacity Backing (Hide)'!CI$2,'Capacity Summary'!$B$36:$B$135,0),4),IF(INDEX('Capacity Summary'!$H$36:$BG$135,MATCH('Capacity Backing (Hide)'!CI$2,'Capacity Summary'!$B$36:$B$135,0),MATCH('Capacity Backing (Hide)'!$A7,'Capacity Summary'!$H$35:$BG$35,0))&lt;&gt;0,INDEX('Capacity Summary'!$H$36:$BG$135,MATCH('Capacity Backing (Hide)'!CI$2,'Capacity Summary'!$B$36:$B$135,0),MATCH('Capacity Backing (Hide)'!$A7,'Capacity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(Hide)'!$A7,'Capacity Summary'!$H$35:$BG$35,0))="x",INDEX('Capacity Summary'!$C$36:$E$135,MATCH('Capacity Backing (Hide)'!CJ$2,'Capacity Summary'!$B$36:$B$135,0),4),IF(INDEX('Capacity Summary'!$H$36:$BG$135,MATCH('Capacity Backing (Hide)'!CJ$2,'Capacity Summary'!$B$36:$B$135,0),MATCH('Capacity Backing (Hide)'!$A7,'Capacity Summary'!$H$35:$BG$35,0))&lt;&gt;0,INDEX('Capacity Summary'!$H$36:$BG$135,MATCH('Capacity Backing (Hide)'!CJ$2,'Capacity Summary'!$B$36:$B$135,0),MATCH('Capacity Backing (Hide)'!$A7,'Capacity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(Hide)'!$A7,'Capacity Summary'!$H$35:$BG$35,0))="x",INDEX('Capacity Summary'!$C$36:$E$135,MATCH('Capacity Backing (Hide)'!CK$2,'Capacity Summary'!$B$36:$B$135,0),4),IF(INDEX('Capacity Summary'!$H$36:$BG$135,MATCH('Capacity Backing (Hide)'!CK$2,'Capacity Summary'!$B$36:$B$135,0),MATCH('Capacity Backing (Hide)'!$A7,'Capacity Summary'!$H$35:$BG$35,0))&lt;&gt;0,INDEX('Capacity Summary'!$H$36:$BG$135,MATCH('Capacity Backing (Hide)'!CK$2,'Capacity Summary'!$B$36:$B$135,0),MATCH('Capacity Backing (Hide)'!$A7,'Capacity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(Hide)'!$A7,'Capacity Summary'!$H$35:$BG$35,0))="x",INDEX('Capacity Summary'!$C$36:$E$135,MATCH('Capacity Backing (Hide)'!CL$2,'Capacity Summary'!$B$36:$B$135,0),4),IF(INDEX('Capacity Summary'!$H$36:$BG$135,MATCH('Capacity Backing (Hide)'!CL$2,'Capacity Summary'!$B$36:$B$135,0),MATCH('Capacity Backing (Hide)'!$A7,'Capacity Summary'!$H$35:$BG$35,0))&lt;&gt;0,INDEX('Capacity Summary'!$H$36:$BG$135,MATCH('Capacity Backing (Hide)'!CL$2,'Capacity Summary'!$B$36:$B$135,0),MATCH('Capacity Backing (Hide)'!$A7,'Capacity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(Hide)'!$A7,'Capacity Summary'!$H$35:$BG$35,0))="x",INDEX('Capacity Summary'!$C$36:$E$135,MATCH('Capacity Backing (Hide)'!CM$2,'Capacity Summary'!$B$36:$B$135,0),4),IF(INDEX('Capacity Summary'!$H$36:$BG$135,MATCH('Capacity Backing (Hide)'!CM$2,'Capacity Summary'!$B$36:$B$135,0),MATCH('Capacity Backing (Hide)'!$A7,'Capacity Summary'!$H$35:$BG$35,0))&lt;&gt;0,INDEX('Capacity Summary'!$H$36:$BG$135,MATCH('Capacity Backing (Hide)'!CM$2,'Capacity Summary'!$B$36:$B$135,0),MATCH('Capacity Backing (Hide)'!$A7,'Capacity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(Hide)'!$A7,'Capacity Summary'!$H$35:$BG$35,0))="x",INDEX('Capacity Summary'!$C$36:$E$135,MATCH('Capacity Backing (Hide)'!CN$2,'Capacity Summary'!$B$36:$B$135,0),4),IF(INDEX('Capacity Summary'!$H$36:$BG$135,MATCH('Capacity Backing (Hide)'!CN$2,'Capacity Summary'!$B$36:$B$135,0),MATCH('Capacity Backing (Hide)'!$A7,'Capacity Summary'!$H$35:$BG$35,0))&lt;&gt;0,INDEX('Capacity Summary'!$H$36:$BG$135,MATCH('Capacity Backing (Hide)'!CN$2,'Capacity Summary'!$B$36:$B$135,0),MATCH('Capacity Backing (Hide)'!$A7,'Capacity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(Hide)'!$A7,'Capacity Summary'!$H$35:$BG$35,0))="x",INDEX('Capacity Summary'!$C$36:$E$135,MATCH('Capacity Backing (Hide)'!CO$2,'Capacity Summary'!$B$36:$B$135,0),4),IF(INDEX('Capacity Summary'!$H$36:$BG$135,MATCH('Capacity Backing (Hide)'!CO$2,'Capacity Summary'!$B$36:$B$135,0),MATCH('Capacity Backing (Hide)'!$A7,'Capacity Summary'!$H$35:$BG$35,0))&lt;&gt;0,INDEX('Capacity Summary'!$H$36:$BG$135,MATCH('Capacity Backing (Hide)'!CO$2,'Capacity Summary'!$B$36:$B$135,0),MATCH('Capacity Backing (Hide)'!$A7,'Capacity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(Hide)'!$A7,'Capacity Summary'!$H$35:$BG$35,0))="x",INDEX('Capacity Summary'!$C$36:$E$135,MATCH('Capacity Backing (Hide)'!CP$2,'Capacity Summary'!$B$36:$B$135,0),4),IF(INDEX('Capacity Summary'!$H$36:$BG$135,MATCH('Capacity Backing (Hide)'!CP$2,'Capacity Summary'!$B$36:$B$135,0),MATCH('Capacity Backing (Hide)'!$A7,'Capacity Summary'!$H$35:$BG$35,0))&lt;&gt;0,INDEX('Capacity Summary'!$H$36:$BG$135,MATCH('Capacity Backing (Hide)'!CP$2,'Capacity Summary'!$B$36:$B$135,0),MATCH('Capacity Backing (Hide)'!$A7,'Capacity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(Hide)'!$A7,'Capacity Summary'!$H$35:$BG$35,0))="x",INDEX('Capacity Summary'!$C$36:$E$135,MATCH('Capacity Backing (Hide)'!CQ$2,'Capacity Summary'!$B$36:$B$135,0),4),IF(INDEX('Capacity Summary'!$H$36:$BG$135,MATCH('Capacity Backing (Hide)'!CQ$2,'Capacity Summary'!$B$36:$B$135,0),MATCH('Capacity Backing (Hide)'!$A7,'Capacity Summary'!$H$35:$BG$35,0))&lt;&gt;0,INDEX('Capacity Summary'!$H$36:$BG$135,MATCH('Capacity Backing (Hide)'!CQ$2,'Capacity Summary'!$B$36:$B$135,0),MATCH('Capacity Backing (Hide)'!$A7,'Capacity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(Hide)'!$A7,'Capacity Summary'!$H$35:$BG$35,0))="x",INDEX('Capacity Summary'!$C$36:$E$135,MATCH('Capacity Backing (Hide)'!CR$2,'Capacity Summary'!$B$36:$B$135,0),4),IF(INDEX('Capacity Summary'!$H$36:$BG$135,MATCH('Capacity Backing (Hide)'!CR$2,'Capacity Summary'!$B$36:$B$135,0),MATCH('Capacity Backing (Hide)'!$A7,'Capacity Summary'!$H$35:$BG$35,0))&lt;&gt;0,INDEX('Capacity Summary'!$H$36:$BG$135,MATCH('Capacity Backing (Hide)'!CR$2,'Capacity Summary'!$B$36:$B$135,0),MATCH('Capacity Backing (Hide)'!$A7,'Capacity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(Hide)'!$A7,'Capacity Summary'!$H$35:$BG$35,0))="x",INDEX('Capacity Summary'!$C$36:$E$135,MATCH('Capacity Backing (Hide)'!CS$2,'Capacity Summary'!$B$36:$B$135,0),4),IF(INDEX('Capacity Summary'!$H$36:$BG$135,MATCH('Capacity Backing (Hide)'!CS$2,'Capacity Summary'!$B$36:$B$135,0),MATCH('Capacity Backing (Hide)'!$A7,'Capacity Summary'!$H$35:$BG$35,0))&lt;&gt;0,INDEX('Capacity Summary'!$H$36:$BG$135,MATCH('Capacity Backing (Hide)'!CS$2,'Capacity Summary'!$B$36:$B$135,0),MATCH('Capacity Backing (Hide)'!$A7,'Capacity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(Hide)'!$A7,'Capacity Summary'!$H$35:$BG$35,0))="x",INDEX('Capacity Summary'!$C$36:$E$135,MATCH('Capacity Backing (Hide)'!CT$2,'Capacity Summary'!$B$36:$B$135,0),4),IF(INDEX('Capacity Summary'!$H$36:$BG$135,MATCH('Capacity Backing (Hide)'!CT$2,'Capacity Summary'!$B$36:$B$135,0),MATCH('Capacity Backing (Hide)'!$A7,'Capacity Summary'!$H$35:$BG$35,0))&lt;&gt;0,INDEX('Capacity Summary'!$H$36:$BG$135,MATCH('Capacity Backing (Hide)'!CT$2,'Capacity Summary'!$B$36:$B$135,0),MATCH('Capacity Backing (Hide)'!$A7,'Capacity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(Hide)'!$A7,'Capacity Summary'!$H$35:$BG$35,0))="x",INDEX('Capacity Summary'!$C$36:$E$135,MATCH('Capacity Backing (Hide)'!CU$2,'Capacity Summary'!$B$36:$B$135,0),4),IF(INDEX('Capacity Summary'!$H$36:$BG$135,MATCH('Capacity Backing (Hide)'!CU$2,'Capacity Summary'!$B$36:$B$135,0),MATCH('Capacity Backing (Hide)'!$A7,'Capacity Summary'!$H$35:$BG$35,0))&lt;&gt;0,INDEX('Capacity Summary'!$H$36:$BG$135,MATCH('Capacity Backing (Hide)'!CU$2,'Capacity Summary'!$B$36:$B$135,0),MATCH('Capacity Backing (Hide)'!$A7,'Capacity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(Hide)'!$A7,'Capacity Summary'!$H$35:$BG$35,0))="x",INDEX('Capacity Summary'!$C$36:$E$135,MATCH('Capacity Backing (Hide)'!CV$2,'Capacity Summary'!$B$36:$B$135,0),4),IF(INDEX('Capacity Summary'!$H$36:$BG$135,MATCH('Capacity Backing (Hide)'!CV$2,'Capacity Summary'!$B$36:$B$135,0),MATCH('Capacity Backing (Hide)'!$A7,'Capacity Summary'!$H$35:$BG$35,0))&lt;&gt;0,INDEX('Capacity Summary'!$H$36:$BG$135,MATCH('Capacity Backing (Hide)'!CV$2,'Capacity Summary'!$B$36:$B$135,0),MATCH('Capacity Backing (Hide)'!$A7,'Capacity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(Hide)'!$A7,'Capacity Summary'!$H$35:$BG$35,0))="x",INDEX('Capacity Summary'!$C$36:$E$135,MATCH('Capacity Backing (Hide)'!CW$2,'Capacity Summary'!$B$36:$B$135,0),4),IF(INDEX('Capacity Summary'!$H$36:$BG$135,MATCH('Capacity Backing (Hide)'!CW$2,'Capacity Summary'!$B$36:$B$135,0),MATCH('Capacity Backing (Hide)'!$A7,'Capacity Summary'!$H$35:$BG$35,0))&lt;&gt;0,INDEX('Capacity Summary'!$H$36:$BG$135,MATCH('Capacity Backing (Hide)'!CW$2,'Capacity Summary'!$B$36:$B$135,0),MATCH('Capacity Backing (Hide)'!$A7,'Capacity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8" spans="1:101" x14ac:dyDescent="0.35">
      <c r="A8" s="2">
        <f ca="1">'Required Capacity (Hide)'!E8</f>
        <v>44249</v>
      </c>
      <c r="B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(Hide)'!$A8,'Capacity Summary'!$H$35:$BG$35,0))="x",INDEX('Capacity Summary'!$C$36:$E$135,MATCH('Capacity Backing (Hide)'!B$2,'Capacity Summary'!$B$36:$B$135,0),4),IF(INDEX('Capacity Summary'!$H$36:$BG$135,MATCH('Capacity Backing (Hide)'!B$2,'Capacity Summary'!$B$36:$B$135,0),MATCH('Capacity Backing (Hide)'!$A8,'Capacity Summary'!$H$35:$BG$35,0))&lt;&gt;0,INDEX('Capacity Summary'!$H$36:$BG$135,MATCH('Capacity Backing (Hide)'!B$2,'Capacity Summary'!$B$36:$B$135,0),MATCH('Capacity Backing (Hide)'!$A8,'Capacity Summary'!$H$35:$BG$35,0)),0)),INDEX('Capacity Summary'!$C$36:$E$135,MATCH('Capacity Backing (Hide)'!B$2,'Capacity Summary'!$B$36:$B$135,0),2)))/IF(Summary!$B$7="Minutes",1,60)/COUNTA(INDEX(Capacity!$C$10:$Q$109,MATCH('Capacity Backing (Hide)'!B$2,Capacity!$B$10:$B$109,0),1):INDEX(Capacity!$C$10:$Q$109,MATCH('Capacity Backing (Hide)'!B$2,Capacity!$B$10:$B$109,0),15))</f>
        <v>#N/A</v>
      </c>
      <c r="C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(Hide)'!$A8,'Capacity Summary'!$H$35:$BG$35,0))="x",INDEX('Capacity Summary'!$C$36:$E$135,MATCH('Capacity Backing (Hide)'!C$2,'Capacity Summary'!$B$36:$B$135,0),4),IF(INDEX('Capacity Summary'!$H$36:$BG$135,MATCH('Capacity Backing (Hide)'!C$2,'Capacity Summary'!$B$36:$B$135,0),MATCH('Capacity Backing (Hide)'!$A8,'Capacity Summary'!$H$35:$BG$35,0))&lt;&gt;0,INDEX('Capacity Summary'!$H$36:$BG$135,MATCH('Capacity Backing (Hide)'!C$2,'Capacity Summary'!$B$36:$B$135,0),MATCH('Capacity Backing (Hide)'!$A8,'Capacity Summary'!$H$35:$BG$35,0)),0)),INDEX('Capacity Summary'!$C$36:$E$135,MATCH('Capacity Backing (Hide)'!C$2,'Capacity Summary'!$B$36:$B$135,0),2)))/IF(Summary!$B$7="Minutes",1,60)/COUNTA(INDEX(Capacity!$C$10:$Q$109,MATCH('Capacity Backing (Hide)'!C$2,Capacity!$B$10:$B$109,0),1):INDEX(Capacity!$C$10:$Q$109,MATCH('Capacity Backing (Hide)'!C$2,Capacity!$B$10:$B$109,0),15))</f>
        <v>#N/A</v>
      </c>
      <c r="D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(Hide)'!$A8,'Capacity Summary'!$H$35:$BG$35,0))="x",INDEX('Capacity Summary'!$C$36:$E$135,MATCH('Capacity Backing (Hide)'!D$2,'Capacity Summary'!$B$36:$B$135,0),4),IF(INDEX('Capacity Summary'!$H$36:$BG$135,MATCH('Capacity Backing (Hide)'!D$2,'Capacity Summary'!$B$36:$B$135,0),MATCH('Capacity Backing (Hide)'!$A8,'Capacity Summary'!$H$35:$BG$35,0))&lt;&gt;0,INDEX('Capacity Summary'!$H$36:$BG$135,MATCH('Capacity Backing (Hide)'!D$2,'Capacity Summary'!$B$36:$B$135,0),MATCH('Capacity Backing (Hide)'!$A8,'Capacity Summary'!$H$35:$BG$35,0)),0)),INDEX('Capacity Summary'!$C$36:$E$135,MATCH('Capacity Backing (Hide)'!D$2,'Capacity Summary'!$B$36:$B$135,0),2)))/IF(Summary!$B$7="Minutes",1,60)/COUNTA(INDEX(Capacity!$C$10:$Q$109,MATCH('Capacity Backing (Hide)'!D$2,Capacity!$B$10:$B$109,0),1):INDEX(Capacity!$C$10:$Q$109,MATCH('Capacity Backing (Hide)'!D$2,Capacity!$B$10:$B$109,0),15))</f>
        <v>#N/A</v>
      </c>
      <c r="E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(Hide)'!$A8,'Capacity Summary'!$H$35:$BG$35,0))="x",INDEX('Capacity Summary'!$C$36:$E$135,MATCH('Capacity Backing (Hide)'!E$2,'Capacity Summary'!$B$36:$B$135,0),4),IF(INDEX('Capacity Summary'!$H$36:$BG$135,MATCH('Capacity Backing (Hide)'!E$2,'Capacity Summary'!$B$36:$B$135,0),MATCH('Capacity Backing (Hide)'!$A8,'Capacity Summary'!$H$35:$BG$35,0))&lt;&gt;0,INDEX('Capacity Summary'!$H$36:$BG$135,MATCH('Capacity Backing (Hide)'!E$2,'Capacity Summary'!$B$36:$B$135,0),MATCH('Capacity Backing (Hide)'!$A8,'Capacity Summary'!$H$35:$BG$35,0)),0)),INDEX('Capacity Summary'!$C$36:$E$135,MATCH('Capacity Backing (Hide)'!E$2,'Capacity Summary'!$B$36:$B$135,0),2)))/IF(Summary!$B$7="Minutes",1,60)/COUNTA(INDEX(Capacity!$C$10:$Q$109,MATCH('Capacity Backing (Hide)'!E$2,Capacity!$B$10:$B$109,0),1):INDEX(Capacity!$C$10:$Q$109,MATCH('Capacity Backing (Hide)'!E$2,Capacity!$B$10:$B$109,0),15))</f>
        <v>#N/A</v>
      </c>
      <c r="F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(Hide)'!$A8,'Capacity Summary'!$H$35:$BG$35,0))="x",INDEX('Capacity Summary'!$C$36:$E$135,MATCH('Capacity Backing (Hide)'!F$2,'Capacity Summary'!$B$36:$B$135,0),4),IF(INDEX('Capacity Summary'!$H$36:$BG$135,MATCH('Capacity Backing (Hide)'!F$2,'Capacity Summary'!$B$36:$B$135,0),MATCH('Capacity Backing (Hide)'!$A8,'Capacity Summary'!$H$35:$BG$35,0))&lt;&gt;0,INDEX('Capacity Summary'!$H$36:$BG$135,MATCH('Capacity Backing (Hide)'!F$2,'Capacity Summary'!$B$36:$B$135,0),MATCH('Capacity Backing (Hide)'!$A8,'Capacity Summary'!$H$35:$BG$35,0)),0)),INDEX('Capacity Summary'!$C$36:$E$135,MATCH('Capacity Backing (Hide)'!F$2,'Capacity Summary'!$B$36:$B$135,0),2)))/IF(Summary!$B$7="Minutes",1,60)/COUNTA(INDEX(Capacity!$C$10:$Q$109,MATCH('Capacity Backing (Hide)'!F$2,Capacity!$B$10:$B$109,0),1):INDEX(Capacity!$C$10:$Q$109,MATCH('Capacity Backing (Hide)'!F$2,Capacity!$B$10:$B$109,0),15))</f>
        <v>#N/A</v>
      </c>
      <c r="G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(Hide)'!$A8,'Capacity Summary'!$H$35:$BG$35,0))="x",INDEX('Capacity Summary'!$C$36:$E$135,MATCH('Capacity Backing (Hide)'!G$2,'Capacity Summary'!$B$36:$B$135,0),4),IF(INDEX('Capacity Summary'!$H$36:$BG$135,MATCH('Capacity Backing (Hide)'!G$2,'Capacity Summary'!$B$36:$B$135,0),MATCH('Capacity Backing (Hide)'!$A8,'Capacity Summary'!$H$35:$BG$35,0))&lt;&gt;0,INDEX('Capacity Summary'!$H$36:$BG$135,MATCH('Capacity Backing (Hide)'!G$2,'Capacity Summary'!$B$36:$B$135,0),MATCH('Capacity Backing (Hide)'!$A8,'Capacity Summary'!$H$35:$BG$35,0)),0)),INDEX('Capacity Summary'!$C$36:$E$135,MATCH('Capacity Backing (Hide)'!G$2,'Capacity Summary'!$B$36:$B$135,0),2)))/IF(Summary!$B$7="Minutes",1,60)/COUNTA(INDEX(Capacity!$C$10:$Q$109,MATCH('Capacity Backing (Hide)'!G$2,Capacity!$B$10:$B$109,0),1):INDEX(Capacity!$C$10:$Q$109,MATCH('Capacity Backing (Hide)'!G$2,Capacity!$B$10:$B$109,0),15))</f>
        <v>#N/A</v>
      </c>
      <c r="H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(Hide)'!$A8,'Capacity Summary'!$H$35:$BG$35,0))="x",INDEX('Capacity Summary'!$C$36:$E$135,MATCH('Capacity Backing (Hide)'!H$2,'Capacity Summary'!$B$36:$B$135,0),4),IF(INDEX('Capacity Summary'!$H$36:$BG$135,MATCH('Capacity Backing (Hide)'!H$2,'Capacity Summary'!$B$36:$B$135,0),MATCH('Capacity Backing (Hide)'!$A8,'Capacity Summary'!$H$35:$BG$35,0))&lt;&gt;0,INDEX('Capacity Summary'!$H$36:$BG$135,MATCH('Capacity Backing (Hide)'!H$2,'Capacity Summary'!$B$36:$B$135,0),MATCH('Capacity Backing (Hide)'!$A8,'Capacity Summary'!$H$35:$BG$35,0)),0)),INDEX('Capacity Summary'!$C$36:$E$135,MATCH('Capacity Backing (Hide)'!H$2,'Capacity Summary'!$B$36:$B$135,0),2)))/IF(Summary!$B$7="Minutes",1,60)/COUNTA(INDEX(Capacity!$C$10:$Q$109,MATCH('Capacity Backing (Hide)'!H$2,Capacity!$B$10:$B$109,0),1):INDEX(Capacity!$C$10:$Q$109,MATCH('Capacity Backing (Hide)'!H$2,Capacity!$B$10:$B$109,0),15))</f>
        <v>#N/A</v>
      </c>
      <c r="I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(Hide)'!$A8,'Capacity Summary'!$H$35:$BG$35,0))="x",INDEX('Capacity Summary'!$C$36:$E$135,MATCH('Capacity Backing (Hide)'!I$2,'Capacity Summary'!$B$36:$B$135,0),4),IF(INDEX('Capacity Summary'!$H$36:$BG$135,MATCH('Capacity Backing (Hide)'!I$2,'Capacity Summary'!$B$36:$B$135,0),MATCH('Capacity Backing (Hide)'!$A8,'Capacity Summary'!$H$35:$BG$35,0))&lt;&gt;0,INDEX('Capacity Summary'!$H$36:$BG$135,MATCH('Capacity Backing (Hide)'!I$2,'Capacity Summary'!$B$36:$B$135,0),MATCH('Capacity Backing (Hide)'!$A8,'Capacity Summary'!$H$35:$BG$35,0)),0)),INDEX('Capacity Summary'!$C$36:$E$135,MATCH('Capacity Backing (Hide)'!I$2,'Capacity Summary'!$B$36:$B$135,0),2)))/IF(Summary!$B$7="Minutes",1,60)/COUNTA(INDEX(Capacity!$C$10:$Q$109,MATCH('Capacity Backing (Hide)'!I$2,Capacity!$B$10:$B$109,0),1):INDEX(Capacity!$C$10:$Q$109,MATCH('Capacity Backing (Hide)'!I$2,Capacity!$B$10:$B$109,0),15))</f>
        <v>#N/A</v>
      </c>
      <c r="J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(Hide)'!$A8,'Capacity Summary'!$H$35:$BG$35,0))="x",INDEX('Capacity Summary'!$C$36:$E$135,MATCH('Capacity Backing (Hide)'!J$2,'Capacity Summary'!$B$36:$B$135,0),4),IF(INDEX('Capacity Summary'!$H$36:$BG$135,MATCH('Capacity Backing (Hide)'!J$2,'Capacity Summary'!$B$36:$B$135,0),MATCH('Capacity Backing (Hide)'!$A8,'Capacity Summary'!$H$35:$BG$35,0))&lt;&gt;0,INDEX('Capacity Summary'!$H$36:$BG$135,MATCH('Capacity Backing (Hide)'!J$2,'Capacity Summary'!$B$36:$B$135,0),MATCH('Capacity Backing (Hide)'!$A8,'Capacity Summary'!$H$35:$BG$35,0)),0)),INDEX('Capacity Summary'!$C$36:$E$135,MATCH('Capacity Backing (Hide)'!J$2,'Capacity Summary'!$B$36:$B$135,0),2)))/IF(Summary!$B$7="Minutes",1,60)/COUNTA(INDEX(Capacity!$C$10:$Q$109,MATCH('Capacity Backing (Hide)'!J$2,Capacity!$B$10:$B$109,0),1):INDEX(Capacity!$C$10:$Q$109,MATCH('Capacity Backing (Hide)'!J$2,Capacity!$B$10:$B$109,0),15))</f>
        <v>#N/A</v>
      </c>
      <c r="K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(Hide)'!$A8,'Capacity Summary'!$H$35:$BG$35,0))="x",INDEX('Capacity Summary'!$C$36:$E$135,MATCH('Capacity Backing (Hide)'!K$2,'Capacity Summary'!$B$36:$B$135,0),4),IF(INDEX('Capacity Summary'!$H$36:$BG$135,MATCH('Capacity Backing (Hide)'!K$2,'Capacity Summary'!$B$36:$B$135,0),MATCH('Capacity Backing (Hide)'!$A8,'Capacity Summary'!$H$35:$BG$35,0))&lt;&gt;0,INDEX('Capacity Summary'!$H$36:$BG$135,MATCH('Capacity Backing (Hide)'!K$2,'Capacity Summary'!$B$36:$B$135,0),MATCH('Capacity Backing (Hide)'!$A8,'Capacity Summary'!$H$35:$BG$35,0)),0)),INDEX('Capacity Summary'!$C$36:$E$135,MATCH('Capacity Backing (Hide)'!K$2,'Capacity Summary'!$B$36:$B$135,0),2)))/IF(Summary!$B$7="Minutes",1,60)/COUNTA(INDEX(Capacity!$C$10:$Q$109,MATCH('Capacity Backing (Hide)'!K$2,Capacity!$B$10:$B$109,0),1):INDEX(Capacity!$C$10:$Q$109,MATCH('Capacity Backing (Hide)'!K$2,Capacity!$B$10:$B$109,0),15))</f>
        <v>#N/A</v>
      </c>
      <c r="L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(Hide)'!$A8,'Capacity Summary'!$H$35:$BG$35,0))="x",INDEX('Capacity Summary'!$C$36:$E$135,MATCH('Capacity Backing (Hide)'!L$2,'Capacity Summary'!$B$36:$B$135,0),4),IF(INDEX('Capacity Summary'!$H$36:$BG$135,MATCH('Capacity Backing (Hide)'!L$2,'Capacity Summary'!$B$36:$B$135,0),MATCH('Capacity Backing (Hide)'!$A8,'Capacity Summary'!$H$35:$BG$35,0))&lt;&gt;0,INDEX('Capacity Summary'!$H$36:$BG$135,MATCH('Capacity Backing (Hide)'!L$2,'Capacity Summary'!$B$36:$B$135,0),MATCH('Capacity Backing (Hide)'!$A8,'Capacity Summary'!$H$35:$BG$35,0)),0)),INDEX('Capacity Summary'!$C$36:$E$135,MATCH('Capacity Backing (Hide)'!L$2,'Capacity Summary'!$B$36:$B$135,0),2)))/IF(Summary!$B$7="Minutes",1,60)/COUNTA(INDEX(Capacity!$C$10:$Q$109,MATCH('Capacity Backing (Hide)'!L$2,Capacity!$B$10:$B$109,0),1):INDEX(Capacity!$C$10:$Q$109,MATCH('Capacity Backing (Hide)'!L$2,Capacity!$B$10:$B$109,0),15))</f>
        <v>#N/A</v>
      </c>
      <c r="M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(Hide)'!$A8,'Capacity Summary'!$H$35:$BG$35,0))="x",INDEX('Capacity Summary'!$C$36:$E$135,MATCH('Capacity Backing (Hide)'!M$2,'Capacity Summary'!$B$36:$B$135,0),4),IF(INDEX('Capacity Summary'!$H$36:$BG$135,MATCH('Capacity Backing (Hide)'!M$2,'Capacity Summary'!$B$36:$B$135,0),MATCH('Capacity Backing (Hide)'!$A8,'Capacity Summary'!$H$35:$BG$35,0))&lt;&gt;0,INDEX('Capacity Summary'!$H$36:$BG$135,MATCH('Capacity Backing (Hide)'!M$2,'Capacity Summary'!$B$36:$B$135,0),MATCH('Capacity Backing (Hide)'!$A8,'Capacity Summary'!$H$35:$BG$35,0)),0)),INDEX('Capacity Summary'!$C$36:$E$135,MATCH('Capacity Backing (Hide)'!M$2,'Capacity Summary'!$B$36:$B$135,0),2)))/IF(Summary!$B$7="Minutes",1,60)/COUNTA(INDEX(Capacity!$C$10:$Q$109,MATCH('Capacity Backing (Hide)'!M$2,Capacity!$B$10:$B$109,0),1):INDEX(Capacity!$C$10:$Q$109,MATCH('Capacity Backing (Hide)'!M$2,Capacity!$B$10:$B$109,0),15))</f>
        <v>#N/A</v>
      </c>
      <c r="N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(Hide)'!$A8,'Capacity Summary'!$H$35:$BG$35,0))="x",INDEX('Capacity Summary'!$C$36:$E$135,MATCH('Capacity Backing (Hide)'!N$2,'Capacity Summary'!$B$36:$B$135,0),4),IF(INDEX('Capacity Summary'!$H$36:$BG$135,MATCH('Capacity Backing (Hide)'!N$2,'Capacity Summary'!$B$36:$B$135,0),MATCH('Capacity Backing (Hide)'!$A8,'Capacity Summary'!$H$35:$BG$35,0))&lt;&gt;0,INDEX('Capacity Summary'!$H$36:$BG$135,MATCH('Capacity Backing (Hide)'!N$2,'Capacity Summary'!$B$36:$B$135,0),MATCH('Capacity Backing (Hide)'!$A8,'Capacity Summary'!$H$35:$BG$35,0)),0)),INDEX('Capacity Summary'!$C$36:$E$135,MATCH('Capacity Backing (Hide)'!N$2,'Capacity Summary'!$B$36:$B$135,0),2)))/IF(Summary!$B$7="Minutes",1,60)/COUNTA(INDEX(Capacity!$C$10:$Q$109,MATCH('Capacity Backing (Hide)'!N$2,Capacity!$B$10:$B$109,0),1):INDEX(Capacity!$C$10:$Q$109,MATCH('Capacity Backing (Hide)'!N$2,Capacity!$B$10:$B$109,0),15))</f>
        <v>#N/A</v>
      </c>
      <c r="O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(Hide)'!$A8,'Capacity Summary'!$H$35:$BG$35,0))="x",INDEX('Capacity Summary'!$C$36:$E$135,MATCH('Capacity Backing (Hide)'!O$2,'Capacity Summary'!$B$36:$B$135,0),4),IF(INDEX('Capacity Summary'!$H$36:$BG$135,MATCH('Capacity Backing (Hide)'!O$2,'Capacity Summary'!$B$36:$B$135,0),MATCH('Capacity Backing (Hide)'!$A8,'Capacity Summary'!$H$35:$BG$35,0))&lt;&gt;0,INDEX('Capacity Summary'!$H$36:$BG$135,MATCH('Capacity Backing (Hide)'!O$2,'Capacity Summary'!$B$36:$B$135,0),MATCH('Capacity Backing (Hide)'!$A8,'Capacity Summary'!$H$35:$BG$35,0)),0)),INDEX('Capacity Summary'!$C$36:$E$135,MATCH('Capacity Backing (Hide)'!O$2,'Capacity Summary'!$B$36:$B$135,0),2)))/IF(Summary!$B$7="Minutes",1,60)/COUNTA(INDEX(Capacity!$C$10:$Q$109,MATCH('Capacity Backing (Hide)'!O$2,Capacity!$B$10:$B$109,0),1):INDEX(Capacity!$C$10:$Q$109,MATCH('Capacity Backing (Hide)'!O$2,Capacity!$B$10:$B$109,0),15))</f>
        <v>#N/A</v>
      </c>
      <c r="P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(Hide)'!$A8,'Capacity Summary'!$H$35:$BG$35,0))="x",INDEX('Capacity Summary'!$C$36:$E$135,MATCH('Capacity Backing (Hide)'!P$2,'Capacity Summary'!$B$36:$B$135,0),4),IF(INDEX('Capacity Summary'!$H$36:$BG$135,MATCH('Capacity Backing (Hide)'!P$2,'Capacity Summary'!$B$36:$B$135,0),MATCH('Capacity Backing (Hide)'!$A8,'Capacity Summary'!$H$35:$BG$35,0))&lt;&gt;0,INDEX('Capacity Summary'!$H$36:$BG$135,MATCH('Capacity Backing (Hide)'!P$2,'Capacity Summary'!$B$36:$B$135,0),MATCH('Capacity Backing (Hide)'!$A8,'Capacity Summary'!$H$35:$BG$35,0)),0)),INDEX('Capacity Summary'!$C$36:$E$135,MATCH('Capacity Backing (Hide)'!P$2,'Capacity Summary'!$B$36:$B$135,0),2)))/IF(Summary!$B$7="Minutes",1,60)/COUNTA(INDEX(Capacity!$C$10:$Q$109,MATCH('Capacity Backing (Hide)'!P$2,Capacity!$B$10:$B$109,0),1):INDEX(Capacity!$C$10:$Q$109,MATCH('Capacity Backing (Hide)'!P$2,Capacity!$B$10:$B$109,0),15))</f>
        <v>#N/A</v>
      </c>
      <c r="Q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(Hide)'!$A8,'Capacity Summary'!$H$35:$BG$35,0))="x",INDEX('Capacity Summary'!$C$36:$E$135,MATCH('Capacity Backing (Hide)'!Q$2,'Capacity Summary'!$B$36:$B$135,0),4),IF(INDEX('Capacity Summary'!$H$36:$BG$135,MATCH('Capacity Backing (Hide)'!Q$2,'Capacity Summary'!$B$36:$B$135,0),MATCH('Capacity Backing (Hide)'!$A8,'Capacity Summary'!$H$35:$BG$35,0))&lt;&gt;0,INDEX('Capacity Summary'!$H$36:$BG$135,MATCH('Capacity Backing (Hide)'!Q$2,'Capacity Summary'!$B$36:$B$135,0),MATCH('Capacity Backing (Hide)'!$A8,'Capacity Summary'!$H$35:$BG$35,0)),0)),INDEX('Capacity Summary'!$C$36:$E$135,MATCH('Capacity Backing (Hide)'!Q$2,'Capacity Summary'!$B$36:$B$135,0),2)))/IF(Summary!$B$7="Minutes",1,60)/COUNTA(INDEX(Capacity!$C$10:$Q$109,MATCH('Capacity Backing (Hide)'!Q$2,Capacity!$B$10:$B$109,0),1):INDEX(Capacity!$C$10:$Q$109,MATCH('Capacity Backing (Hide)'!Q$2,Capacity!$B$10:$B$109,0),15))</f>
        <v>#N/A</v>
      </c>
      <c r="R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(Hide)'!$A8,'Capacity Summary'!$H$35:$BG$35,0))="x",INDEX('Capacity Summary'!$C$36:$E$135,MATCH('Capacity Backing (Hide)'!R$2,'Capacity Summary'!$B$36:$B$135,0),4),IF(INDEX('Capacity Summary'!$H$36:$BG$135,MATCH('Capacity Backing (Hide)'!R$2,'Capacity Summary'!$B$36:$B$135,0),MATCH('Capacity Backing (Hide)'!$A8,'Capacity Summary'!$H$35:$BG$35,0))&lt;&gt;0,INDEX('Capacity Summary'!$H$36:$BG$135,MATCH('Capacity Backing (Hide)'!R$2,'Capacity Summary'!$B$36:$B$135,0),MATCH('Capacity Backing (Hide)'!$A8,'Capacity Summary'!$H$35:$BG$35,0)),0)),INDEX('Capacity Summary'!$C$36:$E$135,MATCH('Capacity Backing (Hide)'!R$2,'Capacity Summary'!$B$36:$B$135,0),2)))/IF(Summary!$B$7="Minutes",1,60)/COUNTA(INDEX(Capacity!$C$10:$Q$109,MATCH('Capacity Backing (Hide)'!R$2,Capacity!$B$10:$B$109,0),1):INDEX(Capacity!$C$10:$Q$109,MATCH('Capacity Backing (Hide)'!R$2,Capacity!$B$10:$B$109,0),15))</f>
        <v>#N/A</v>
      </c>
      <c r="S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(Hide)'!$A8,'Capacity Summary'!$H$35:$BG$35,0))="x",INDEX('Capacity Summary'!$C$36:$E$135,MATCH('Capacity Backing (Hide)'!S$2,'Capacity Summary'!$B$36:$B$135,0),4),IF(INDEX('Capacity Summary'!$H$36:$BG$135,MATCH('Capacity Backing (Hide)'!S$2,'Capacity Summary'!$B$36:$B$135,0),MATCH('Capacity Backing (Hide)'!$A8,'Capacity Summary'!$H$35:$BG$35,0))&lt;&gt;0,INDEX('Capacity Summary'!$H$36:$BG$135,MATCH('Capacity Backing (Hide)'!S$2,'Capacity Summary'!$B$36:$B$135,0),MATCH('Capacity Backing (Hide)'!$A8,'Capacity Summary'!$H$35:$BG$35,0)),0)),INDEX('Capacity Summary'!$C$36:$E$135,MATCH('Capacity Backing (Hide)'!S$2,'Capacity Summary'!$B$36:$B$135,0),2)))/IF(Summary!$B$7="Minutes",1,60)/COUNTA(INDEX(Capacity!$C$10:$Q$109,MATCH('Capacity Backing (Hide)'!S$2,Capacity!$B$10:$B$109,0),1):INDEX(Capacity!$C$10:$Q$109,MATCH('Capacity Backing (Hide)'!S$2,Capacity!$B$10:$B$109,0),15))</f>
        <v>#N/A</v>
      </c>
      <c r="T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(Hide)'!$A8,'Capacity Summary'!$H$35:$BG$35,0))="x",INDEX('Capacity Summary'!$C$36:$E$135,MATCH('Capacity Backing (Hide)'!T$2,'Capacity Summary'!$B$36:$B$135,0),4),IF(INDEX('Capacity Summary'!$H$36:$BG$135,MATCH('Capacity Backing (Hide)'!T$2,'Capacity Summary'!$B$36:$B$135,0),MATCH('Capacity Backing (Hide)'!$A8,'Capacity Summary'!$H$35:$BG$35,0))&lt;&gt;0,INDEX('Capacity Summary'!$H$36:$BG$135,MATCH('Capacity Backing (Hide)'!T$2,'Capacity Summary'!$B$36:$B$135,0),MATCH('Capacity Backing (Hide)'!$A8,'Capacity Summary'!$H$35:$BG$35,0)),0)),INDEX('Capacity Summary'!$C$36:$E$135,MATCH('Capacity Backing (Hide)'!T$2,'Capacity Summary'!$B$36:$B$135,0),2)))/IF(Summary!$B$7="Minutes",1,60)/COUNTA(INDEX(Capacity!$C$10:$Q$109,MATCH('Capacity Backing (Hide)'!T$2,Capacity!$B$10:$B$109,0),1):INDEX(Capacity!$C$10:$Q$109,MATCH('Capacity Backing (Hide)'!T$2,Capacity!$B$10:$B$109,0),15))</f>
        <v>#N/A</v>
      </c>
      <c r="U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(Hide)'!$A8,'Capacity Summary'!$H$35:$BG$35,0))="x",INDEX('Capacity Summary'!$C$36:$E$135,MATCH('Capacity Backing (Hide)'!U$2,'Capacity Summary'!$B$36:$B$135,0),4),IF(INDEX('Capacity Summary'!$H$36:$BG$135,MATCH('Capacity Backing (Hide)'!U$2,'Capacity Summary'!$B$36:$B$135,0),MATCH('Capacity Backing (Hide)'!$A8,'Capacity Summary'!$H$35:$BG$35,0))&lt;&gt;0,INDEX('Capacity Summary'!$H$36:$BG$135,MATCH('Capacity Backing (Hide)'!U$2,'Capacity Summary'!$B$36:$B$135,0),MATCH('Capacity Backing (Hide)'!$A8,'Capacity Summary'!$H$35:$BG$35,0)),0)),INDEX('Capacity Summary'!$C$36:$E$135,MATCH('Capacity Backing (Hide)'!U$2,'Capacity Summary'!$B$36:$B$135,0),2)))/IF(Summary!$B$7="Minutes",1,60)/COUNTA(INDEX(Capacity!$C$10:$Q$109,MATCH('Capacity Backing (Hide)'!U$2,Capacity!$B$10:$B$109,0),1):INDEX(Capacity!$C$10:$Q$109,MATCH('Capacity Backing (Hide)'!U$2,Capacity!$B$10:$B$109,0),15))</f>
        <v>#N/A</v>
      </c>
      <c r="V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(Hide)'!$A8,'Capacity Summary'!$H$35:$BG$35,0))="x",INDEX('Capacity Summary'!$C$36:$E$135,MATCH('Capacity Backing (Hide)'!V$2,'Capacity Summary'!$B$36:$B$135,0),4),IF(INDEX('Capacity Summary'!$H$36:$BG$135,MATCH('Capacity Backing (Hide)'!V$2,'Capacity Summary'!$B$36:$B$135,0),MATCH('Capacity Backing (Hide)'!$A8,'Capacity Summary'!$H$35:$BG$35,0))&lt;&gt;0,INDEX('Capacity Summary'!$H$36:$BG$135,MATCH('Capacity Backing (Hide)'!V$2,'Capacity Summary'!$B$36:$B$135,0),MATCH('Capacity Backing (Hide)'!$A8,'Capacity Summary'!$H$35:$BG$35,0)),0)),INDEX('Capacity Summary'!$C$36:$E$135,MATCH('Capacity Backing (Hide)'!V$2,'Capacity Summary'!$B$36:$B$135,0),2)))/IF(Summary!$B$7="Minutes",1,60)/COUNTA(INDEX(Capacity!$C$10:$Q$109,MATCH('Capacity Backing (Hide)'!V$2,Capacity!$B$10:$B$109,0),1):INDEX(Capacity!$C$10:$Q$109,MATCH('Capacity Backing (Hide)'!V$2,Capacity!$B$10:$B$109,0),15))</f>
        <v>#N/A</v>
      </c>
      <c r="W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(Hide)'!$A8,'Capacity Summary'!$H$35:$BG$35,0))="x",INDEX('Capacity Summary'!$C$36:$E$135,MATCH('Capacity Backing (Hide)'!W$2,'Capacity Summary'!$B$36:$B$135,0),4),IF(INDEX('Capacity Summary'!$H$36:$BG$135,MATCH('Capacity Backing (Hide)'!W$2,'Capacity Summary'!$B$36:$B$135,0),MATCH('Capacity Backing (Hide)'!$A8,'Capacity Summary'!$H$35:$BG$35,0))&lt;&gt;0,INDEX('Capacity Summary'!$H$36:$BG$135,MATCH('Capacity Backing (Hide)'!W$2,'Capacity Summary'!$B$36:$B$135,0),MATCH('Capacity Backing (Hide)'!$A8,'Capacity Summary'!$H$35:$BG$35,0)),0)),INDEX('Capacity Summary'!$C$36:$E$135,MATCH('Capacity Backing (Hide)'!W$2,'Capacity Summary'!$B$36:$B$135,0),2)))/IF(Summary!$B$7="Minutes",1,60)/COUNTA(INDEX(Capacity!$C$10:$Q$109,MATCH('Capacity Backing (Hide)'!W$2,Capacity!$B$10:$B$109,0),1):INDEX(Capacity!$C$10:$Q$109,MATCH('Capacity Backing (Hide)'!W$2,Capacity!$B$10:$B$109,0),15))</f>
        <v>#N/A</v>
      </c>
      <c r="X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(Hide)'!$A8,'Capacity Summary'!$H$35:$BG$35,0))="x",INDEX('Capacity Summary'!$C$36:$E$135,MATCH('Capacity Backing (Hide)'!X$2,'Capacity Summary'!$B$36:$B$135,0),4),IF(INDEX('Capacity Summary'!$H$36:$BG$135,MATCH('Capacity Backing (Hide)'!X$2,'Capacity Summary'!$B$36:$B$135,0),MATCH('Capacity Backing (Hide)'!$A8,'Capacity Summary'!$H$35:$BG$35,0))&lt;&gt;0,INDEX('Capacity Summary'!$H$36:$BG$135,MATCH('Capacity Backing (Hide)'!X$2,'Capacity Summary'!$B$36:$B$135,0),MATCH('Capacity Backing (Hide)'!$A8,'Capacity Summary'!$H$35:$BG$35,0)),0)),INDEX('Capacity Summary'!$C$36:$E$135,MATCH('Capacity Backing (Hide)'!X$2,'Capacity Summary'!$B$36:$B$135,0),2)))/IF(Summary!$B$7="Minutes",1,60)/COUNTA(INDEX(Capacity!$C$10:$Q$109,MATCH('Capacity Backing (Hide)'!X$2,Capacity!$B$10:$B$109,0),1):INDEX(Capacity!$C$10:$Q$109,MATCH('Capacity Backing (Hide)'!X$2,Capacity!$B$10:$B$109,0),15))</f>
        <v>#N/A</v>
      </c>
      <c r="Y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(Hide)'!$A8,'Capacity Summary'!$H$35:$BG$35,0))="x",INDEX('Capacity Summary'!$C$36:$E$135,MATCH('Capacity Backing (Hide)'!Y$2,'Capacity Summary'!$B$36:$B$135,0),4),IF(INDEX('Capacity Summary'!$H$36:$BG$135,MATCH('Capacity Backing (Hide)'!Y$2,'Capacity Summary'!$B$36:$B$135,0),MATCH('Capacity Backing (Hide)'!$A8,'Capacity Summary'!$H$35:$BG$35,0))&lt;&gt;0,INDEX('Capacity Summary'!$H$36:$BG$135,MATCH('Capacity Backing (Hide)'!Y$2,'Capacity Summary'!$B$36:$B$135,0),MATCH('Capacity Backing (Hide)'!$A8,'Capacity Summary'!$H$35:$BG$35,0)),0)),INDEX('Capacity Summary'!$C$36:$E$135,MATCH('Capacity Backing (Hide)'!Y$2,'Capacity Summary'!$B$36:$B$135,0),2)))/IF(Summary!$B$7="Minutes",1,60)/COUNTA(INDEX(Capacity!$C$10:$Q$109,MATCH('Capacity Backing (Hide)'!Y$2,Capacity!$B$10:$B$109,0),1):INDEX(Capacity!$C$10:$Q$109,MATCH('Capacity Backing (Hide)'!Y$2,Capacity!$B$10:$B$109,0),15))</f>
        <v>#N/A</v>
      </c>
      <c r="Z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(Hide)'!$A8,'Capacity Summary'!$H$35:$BG$35,0))="x",INDEX('Capacity Summary'!$C$36:$E$135,MATCH('Capacity Backing (Hide)'!Z$2,'Capacity Summary'!$B$36:$B$135,0),4),IF(INDEX('Capacity Summary'!$H$36:$BG$135,MATCH('Capacity Backing (Hide)'!Z$2,'Capacity Summary'!$B$36:$B$135,0),MATCH('Capacity Backing (Hide)'!$A8,'Capacity Summary'!$H$35:$BG$35,0))&lt;&gt;0,INDEX('Capacity Summary'!$H$36:$BG$135,MATCH('Capacity Backing (Hide)'!Z$2,'Capacity Summary'!$B$36:$B$135,0),MATCH('Capacity Backing (Hide)'!$A8,'Capacity Summary'!$H$35:$BG$35,0)),0)),INDEX('Capacity Summary'!$C$36:$E$135,MATCH('Capacity Backing (Hide)'!Z$2,'Capacity Summary'!$B$36:$B$135,0),2)))/IF(Summary!$B$7="Minutes",1,60)/COUNTA(INDEX(Capacity!$C$10:$Q$109,MATCH('Capacity Backing (Hide)'!Z$2,Capacity!$B$10:$B$109,0),1):INDEX(Capacity!$C$10:$Q$109,MATCH('Capacity Backing (Hide)'!Z$2,Capacity!$B$10:$B$109,0),15))</f>
        <v>#N/A</v>
      </c>
      <c r="AA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(Hide)'!$A8,'Capacity Summary'!$H$35:$BG$35,0))="x",INDEX('Capacity Summary'!$C$36:$E$135,MATCH('Capacity Backing (Hide)'!AA$2,'Capacity Summary'!$B$36:$B$135,0),4),IF(INDEX('Capacity Summary'!$H$36:$BG$135,MATCH('Capacity Backing (Hide)'!AA$2,'Capacity Summary'!$B$36:$B$135,0),MATCH('Capacity Backing (Hide)'!$A8,'Capacity Summary'!$H$35:$BG$35,0))&lt;&gt;0,INDEX('Capacity Summary'!$H$36:$BG$135,MATCH('Capacity Backing (Hide)'!AA$2,'Capacity Summary'!$B$36:$B$135,0),MATCH('Capacity Backing (Hide)'!$A8,'Capacity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(Hide)'!$A8,'Capacity Summary'!$H$35:$BG$35,0))="x",INDEX('Capacity Summary'!$C$36:$E$135,MATCH('Capacity Backing (Hide)'!AB$2,'Capacity Summary'!$B$36:$B$135,0),4),IF(INDEX('Capacity Summary'!$H$36:$BG$135,MATCH('Capacity Backing (Hide)'!AB$2,'Capacity Summary'!$B$36:$B$135,0),MATCH('Capacity Backing (Hide)'!$A8,'Capacity Summary'!$H$35:$BG$35,0))&lt;&gt;0,INDEX('Capacity Summary'!$H$36:$BG$135,MATCH('Capacity Backing (Hide)'!AB$2,'Capacity Summary'!$B$36:$B$135,0),MATCH('Capacity Backing (Hide)'!$A8,'Capacity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(Hide)'!$A8,'Capacity Summary'!$H$35:$BG$35,0))="x",INDEX('Capacity Summary'!$C$36:$E$135,MATCH('Capacity Backing (Hide)'!AC$2,'Capacity Summary'!$B$36:$B$135,0),4),IF(INDEX('Capacity Summary'!$H$36:$BG$135,MATCH('Capacity Backing (Hide)'!AC$2,'Capacity Summary'!$B$36:$B$135,0),MATCH('Capacity Backing (Hide)'!$A8,'Capacity Summary'!$H$35:$BG$35,0))&lt;&gt;0,INDEX('Capacity Summary'!$H$36:$BG$135,MATCH('Capacity Backing (Hide)'!AC$2,'Capacity Summary'!$B$36:$B$135,0),MATCH('Capacity Backing (Hide)'!$A8,'Capacity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(Hide)'!$A8,'Capacity Summary'!$H$35:$BG$35,0))="x",INDEX('Capacity Summary'!$C$36:$E$135,MATCH('Capacity Backing (Hide)'!AD$2,'Capacity Summary'!$B$36:$B$135,0),4),IF(INDEX('Capacity Summary'!$H$36:$BG$135,MATCH('Capacity Backing (Hide)'!AD$2,'Capacity Summary'!$B$36:$B$135,0),MATCH('Capacity Backing (Hide)'!$A8,'Capacity Summary'!$H$35:$BG$35,0))&lt;&gt;0,INDEX('Capacity Summary'!$H$36:$BG$135,MATCH('Capacity Backing (Hide)'!AD$2,'Capacity Summary'!$B$36:$B$135,0),MATCH('Capacity Backing (Hide)'!$A8,'Capacity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(Hide)'!$A8,'Capacity Summary'!$H$35:$BG$35,0))="x",INDEX('Capacity Summary'!$C$36:$E$135,MATCH('Capacity Backing (Hide)'!AE$2,'Capacity Summary'!$B$36:$B$135,0),4),IF(INDEX('Capacity Summary'!$H$36:$BG$135,MATCH('Capacity Backing (Hide)'!AE$2,'Capacity Summary'!$B$36:$B$135,0),MATCH('Capacity Backing (Hide)'!$A8,'Capacity Summary'!$H$35:$BG$35,0))&lt;&gt;0,INDEX('Capacity Summary'!$H$36:$BG$135,MATCH('Capacity Backing (Hide)'!AE$2,'Capacity Summary'!$B$36:$B$135,0),MATCH('Capacity Backing (Hide)'!$A8,'Capacity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(Hide)'!$A8,'Capacity Summary'!$H$35:$BG$35,0))="x",INDEX('Capacity Summary'!$C$36:$E$135,MATCH('Capacity Backing (Hide)'!AF$2,'Capacity Summary'!$B$36:$B$135,0),4),IF(INDEX('Capacity Summary'!$H$36:$BG$135,MATCH('Capacity Backing (Hide)'!AF$2,'Capacity Summary'!$B$36:$B$135,0),MATCH('Capacity Backing (Hide)'!$A8,'Capacity Summary'!$H$35:$BG$35,0))&lt;&gt;0,INDEX('Capacity Summary'!$H$36:$BG$135,MATCH('Capacity Backing (Hide)'!AF$2,'Capacity Summary'!$B$36:$B$135,0),MATCH('Capacity Backing (Hide)'!$A8,'Capacity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(Hide)'!$A8,'Capacity Summary'!$H$35:$BG$35,0))="x",INDEX('Capacity Summary'!$C$36:$E$135,MATCH('Capacity Backing (Hide)'!AG$2,'Capacity Summary'!$B$36:$B$135,0),4),IF(INDEX('Capacity Summary'!$H$36:$BG$135,MATCH('Capacity Backing (Hide)'!AG$2,'Capacity Summary'!$B$36:$B$135,0),MATCH('Capacity Backing (Hide)'!$A8,'Capacity Summary'!$H$35:$BG$35,0))&lt;&gt;0,INDEX('Capacity Summary'!$H$36:$BG$135,MATCH('Capacity Backing (Hide)'!AG$2,'Capacity Summary'!$B$36:$B$135,0),MATCH('Capacity Backing (Hide)'!$A8,'Capacity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(Hide)'!$A8,'Capacity Summary'!$H$35:$BG$35,0))="x",INDEX('Capacity Summary'!$C$36:$E$135,MATCH('Capacity Backing (Hide)'!AH$2,'Capacity Summary'!$B$36:$B$135,0),4),IF(INDEX('Capacity Summary'!$H$36:$BG$135,MATCH('Capacity Backing (Hide)'!AH$2,'Capacity Summary'!$B$36:$B$135,0),MATCH('Capacity Backing (Hide)'!$A8,'Capacity Summary'!$H$35:$BG$35,0))&lt;&gt;0,INDEX('Capacity Summary'!$H$36:$BG$135,MATCH('Capacity Backing (Hide)'!AH$2,'Capacity Summary'!$B$36:$B$135,0),MATCH('Capacity Backing (Hide)'!$A8,'Capacity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(Hide)'!$A8,'Capacity Summary'!$H$35:$BG$35,0))="x",INDEX('Capacity Summary'!$C$36:$E$135,MATCH('Capacity Backing (Hide)'!AI$2,'Capacity Summary'!$B$36:$B$135,0),4),IF(INDEX('Capacity Summary'!$H$36:$BG$135,MATCH('Capacity Backing (Hide)'!AI$2,'Capacity Summary'!$B$36:$B$135,0),MATCH('Capacity Backing (Hide)'!$A8,'Capacity Summary'!$H$35:$BG$35,0))&lt;&gt;0,INDEX('Capacity Summary'!$H$36:$BG$135,MATCH('Capacity Backing (Hide)'!AI$2,'Capacity Summary'!$B$36:$B$135,0),MATCH('Capacity Backing (Hide)'!$A8,'Capacity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(Hide)'!$A8,'Capacity Summary'!$H$35:$BG$35,0))="x",INDEX('Capacity Summary'!$C$36:$E$135,MATCH('Capacity Backing (Hide)'!AJ$2,'Capacity Summary'!$B$36:$B$135,0),4),IF(INDEX('Capacity Summary'!$H$36:$BG$135,MATCH('Capacity Backing (Hide)'!AJ$2,'Capacity Summary'!$B$36:$B$135,0),MATCH('Capacity Backing (Hide)'!$A8,'Capacity Summary'!$H$35:$BG$35,0))&lt;&gt;0,INDEX('Capacity Summary'!$H$36:$BG$135,MATCH('Capacity Backing (Hide)'!AJ$2,'Capacity Summary'!$B$36:$B$135,0),MATCH('Capacity Backing (Hide)'!$A8,'Capacity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(Hide)'!$A8,'Capacity Summary'!$H$35:$BG$35,0))="x",INDEX('Capacity Summary'!$C$36:$E$135,MATCH('Capacity Backing (Hide)'!AK$2,'Capacity Summary'!$B$36:$B$135,0),4),IF(INDEX('Capacity Summary'!$H$36:$BG$135,MATCH('Capacity Backing (Hide)'!AK$2,'Capacity Summary'!$B$36:$B$135,0),MATCH('Capacity Backing (Hide)'!$A8,'Capacity Summary'!$H$35:$BG$35,0))&lt;&gt;0,INDEX('Capacity Summary'!$H$36:$BG$135,MATCH('Capacity Backing (Hide)'!AK$2,'Capacity Summary'!$B$36:$B$135,0),MATCH('Capacity Backing (Hide)'!$A8,'Capacity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(Hide)'!$A8,'Capacity Summary'!$H$35:$BG$35,0))="x",INDEX('Capacity Summary'!$C$36:$E$135,MATCH('Capacity Backing (Hide)'!AL$2,'Capacity Summary'!$B$36:$B$135,0),4),IF(INDEX('Capacity Summary'!$H$36:$BG$135,MATCH('Capacity Backing (Hide)'!AL$2,'Capacity Summary'!$B$36:$B$135,0),MATCH('Capacity Backing (Hide)'!$A8,'Capacity Summary'!$H$35:$BG$35,0))&lt;&gt;0,INDEX('Capacity Summary'!$H$36:$BG$135,MATCH('Capacity Backing (Hide)'!AL$2,'Capacity Summary'!$B$36:$B$135,0),MATCH('Capacity Backing (Hide)'!$A8,'Capacity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(Hide)'!$A8,'Capacity Summary'!$H$35:$BG$35,0))="x",INDEX('Capacity Summary'!$C$36:$E$135,MATCH('Capacity Backing (Hide)'!AM$2,'Capacity Summary'!$B$36:$B$135,0),4),IF(INDEX('Capacity Summary'!$H$36:$BG$135,MATCH('Capacity Backing (Hide)'!AM$2,'Capacity Summary'!$B$36:$B$135,0),MATCH('Capacity Backing (Hide)'!$A8,'Capacity Summary'!$H$35:$BG$35,0))&lt;&gt;0,INDEX('Capacity Summary'!$H$36:$BG$135,MATCH('Capacity Backing (Hide)'!AM$2,'Capacity Summary'!$B$36:$B$135,0),MATCH('Capacity Backing (Hide)'!$A8,'Capacity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(Hide)'!$A8,'Capacity Summary'!$H$35:$BG$35,0))="x",INDEX('Capacity Summary'!$C$36:$E$135,MATCH('Capacity Backing (Hide)'!AN$2,'Capacity Summary'!$B$36:$B$135,0),4),IF(INDEX('Capacity Summary'!$H$36:$BG$135,MATCH('Capacity Backing (Hide)'!AN$2,'Capacity Summary'!$B$36:$B$135,0),MATCH('Capacity Backing (Hide)'!$A8,'Capacity Summary'!$H$35:$BG$35,0))&lt;&gt;0,INDEX('Capacity Summary'!$H$36:$BG$135,MATCH('Capacity Backing (Hide)'!AN$2,'Capacity Summary'!$B$36:$B$135,0),MATCH('Capacity Backing (Hide)'!$A8,'Capacity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(Hide)'!$A8,'Capacity Summary'!$H$35:$BG$35,0))="x",INDEX('Capacity Summary'!$C$36:$E$135,MATCH('Capacity Backing (Hide)'!AO$2,'Capacity Summary'!$B$36:$B$135,0),4),IF(INDEX('Capacity Summary'!$H$36:$BG$135,MATCH('Capacity Backing (Hide)'!AO$2,'Capacity Summary'!$B$36:$B$135,0),MATCH('Capacity Backing (Hide)'!$A8,'Capacity Summary'!$H$35:$BG$35,0))&lt;&gt;0,INDEX('Capacity Summary'!$H$36:$BG$135,MATCH('Capacity Backing (Hide)'!AO$2,'Capacity Summary'!$B$36:$B$135,0),MATCH('Capacity Backing (Hide)'!$A8,'Capacity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(Hide)'!$A8,'Capacity Summary'!$H$35:$BG$35,0))="x",INDEX('Capacity Summary'!$C$36:$E$135,MATCH('Capacity Backing (Hide)'!AP$2,'Capacity Summary'!$B$36:$B$135,0),4),IF(INDEX('Capacity Summary'!$H$36:$BG$135,MATCH('Capacity Backing (Hide)'!AP$2,'Capacity Summary'!$B$36:$B$135,0),MATCH('Capacity Backing (Hide)'!$A8,'Capacity Summary'!$H$35:$BG$35,0))&lt;&gt;0,INDEX('Capacity Summary'!$H$36:$BG$135,MATCH('Capacity Backing (Hide)'!AP$2,'Capacity Summary'!$B$36:$B$135,0),MATCH('Capacity Backing (Hide)'!$A8,'Capacity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(Hide)'!$A8,'Capacity Summary'!$H$35:$BG$35,0))="x",INDEX('Capacity Summary'!$C$36:$E$135,MATCH('Capacity Backing (Hide)'!AQ$2,'Capacity Summary'!$B$36:$B$135,0),4),IF(INDEX('Capacity Summary'!$H$36:$BG$135,MATCH('Capacity Backing (Hide)'!AQ$2,'Capacity Summary'!$B$36:$B$135,0),MATCH('Capacity Backing (Hide)'!$A8,'Capacity Summary'!$H$35:$BG$35,0))&lt;&gt;0,INDEX('Capacity Summary'!$H$36:$BG$135,MATCH('Capacity Backing (Hide)'!AQ$2,'Capacity Summary'!$B$36:$B$135,0),MATCH('Capacity Backing (Hide)'!$A8,'Capacity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(Hide)'!$A8,'Capacity Summary'!$H$35:$BG$35,0))="x",INDEX('Capacity Summary'!$C$36:$E$135,MATCH('Capacity Backing (Hide)'!AR$2,'Capacity Summary'!$B$36:$B$135,0),4),IF(INDEX('Capacity Summary'!$H$36:$BG$135,MATCH('Capacity Backing (Hide)'!AR$2,'Capacity Summary'!$B$36:$B$135,0),MATCH('Capacity Backing (Hide)'!$A8,'Capacity Summary'!$H$35:$BG$35,0))&lt;&gt;0,INDEX('Capacity Summary'!$H$36:$BG$135,MATCH('Capacity Backing (Hide)'!AR$2,'Capacity Summary'!$B$36:$B$135,0),MATCH('Capacity Backing (Hide)'!$A8,'Capacity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(Hide)'!$A8,'Capacity Summary'!$H$35:$BG$35,0))="x",INDEX('Capacity Summary'!$C$36:$E$135,MATCH('Capacity Backing (Hide)'!AS$2,'Capacity Summary'!$B$36:$B$135,0),4),IF(INDEX('Capacity Summary'!$H$36:$BG$135,MATCH('Capacity Backing (Hide)'!AS$2,'Capacity Summary'!$B$36:$B$135,0),MATCH('Capacity Backing (Hide)'!$A8,'Capacity Summary'!$H$35:$BG$35,0))&lt;&gt;0,INDEX('Capacity Summary'!$H$36:$BG$135,MATCH('Capacity Backing (Hide)'!AS$2,'Capacity Summary'!$B$36:$B$135,0),MATCH('Capacity Backing (Hide)'!$A8,'Capacity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(Hide)'!$A8,'Capacity Summary'!$H$35:$BG$35,0))="x",INDEX('Capacity Summary'!$C$36:$E$135,MATCH('Capacity Backing (Hide)'!AT$2,'Capacity Summary'!$B$36:$B$135,0),4),IF(INDEX('Capacity Summary'!$H$36:$BG$135,MATCH('Capacity Backing (Hide)'!AT$2,'Capacity Summary'!$B$36:$B$135,0),MATCH('Capacity Backing (Hide)'!$A8,'Capacity Summary'!$H$35:$BG$35,0))&lt;&gt;0,INDEX('Capacity Summary'!$H$36:$BG$135,MATCH('Capacity Backing (Hide)'!AT$2,'Capacity Summary'!$B$36:$B$135,0),MATCH('Capacity Backing (Hide)'!$A8,'Capacity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(Hide)'!$A8,'Capacity Summary'!$H$35:$BG$35,0))="x",INDEX('Capacity Summary'!$C$36:$E$135,MATCH('Capacity Backing (Hide)'!AU$2,'Capacity Summary'!$B$36:$B$135,0),4),IF(INDEX('Capacity Summary'!$H$36:$BG$135,MATCH('Capacity Backing (Hide)'!AU$2,'Capacity Summary'!$B$36:$B$135,0),MATCH('Capacity Backing (Hide)'!$A8,'Capacity Summary'!$H$35:$BG$35,0))&lt;&gt;0,INDEX('Capacity Summary'!$H$36:$BG$135,MATCH('Capacity Backing (Hide)'!AU$2,'Capacity Summary'!$B$36:$B$135,0),MATCH('Capacity Backing (Hide)'!$A8,'Capacity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(Hide)'!$A8,'Capacity Summary'!$H$35:$BG$35,0))="x",INDEX('Capacity Summary'!$C$36:$E$135,MATCH('Capacity Backing (Hide)'!AV$2,'Capacity Summary'!$B$36:$B$135,0),4),IF(INDEX('Capacity Summary'!$H$36:$BG$135,MATCH('Capacity Backing (Hide)'!AV$2,'Capacity Summary'!$B$36:$B$135,0),MATCH('Capacity Backing (Hide)'!$A8,'Capacity Summary'!$H$35:$BG$35,0))&lt;&gt;0,INDEX('Capacity Summary'!$H$36:$BG$135,MATCH('Capacity Backing (Hide)'!AV$2,'Capacity Summary'!$B$36:$B$135,0),MATCH('Capacity Backing (Hide)'!$A8,'Capacity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(Hide)'!$A8,'Capacity Summary'!$H$35:$BG$35,0))="x",INDEX('Capacity Summary'!$C$36:$E$135,MATCH('Capacity Backing (Hide)'!AW$2,'Capacity Summary'!$B$36:$B$135,0),4),IF(INDEX('Capacity Summary'!$H$36:$BG$135,MATCH('Capacity Backing (Hide)'!AW$2,'Capacity Summary'!$B$36:$B$135,0),MATCH('Capacity Backing (Hide)'!$A8,'Capacity Summary'!$H$35:$BG$35,0))&lt;&gt;0,INDEX('Capacity Summary'!$H$36:$BG$135,MATCH('Capacity Backing (Hide)'!AW$2,'Capacity Summary'!$B$36:$B$135,0),MATCH('Capacity Backing (Hide)'!$A8,'Capacity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(Hide)'!$A8,'Capacity Summary'!$H$35:$BG$35,0))="x",INDEX('Capacity Summary'!$C$36:$E$135,MATCH('Capacity Backing (Hide)'!AX$2,'Capacity Summary'!$B$36:$B$135,0),4),IF(INDEX('Capacity Summary'!$H$36:$BG$135,MATCH('Capacity Backing (Hide)'!AX$2,'Capacity Summary'!$B$36:$B$135,0),MATCH('Capacity Backing (Hide)'!$A8,'Capacity Summary'!$H$35:$BG$35,0))&lt;&gt;0,INDEX('Capacity Summary'!$H$36:$BG$135,MATCH('Capacity Backing (Hide)'!AX$2,'Capacity Summary'!$B$36:$B$135,0),MATCH('Capacity Backing (Hide)'!$A8,'Capacity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(Hide)'!$A8,'Capacity Summary'!$H$35:$BG$35,0))="x",INDEX('Capacity Summary'!$C$36:$E$135,MATCH('Capacity Backing (Hide)'!AY$2,'Capacity Summary'!$B$36:$B$135,0),4),IF(INDEX('Capacity Summary'!$H$36:$BG$135,MATCH('Capacity Backing (Hide)'!AY$2,'Capacity Summary'!$B$36:$B$135,0),MATCH('Capacity Backing (Hide)'!$A8,'Capacity Summary'!$H$35:$BG$35,0))&lt;&gt;0,INDEX('Capacity Summary'!$H$36:$BG$135,MATCH('Capacity Backing (Hide)'!AY$2,'Capacity Summary'!$B$36:$B$135,0),MATCH('Capacity Backing (Hide)'!$A8,'Capacity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(Hide)'!$A8,'Capacity Summary'!$H$35:$BG$35,0))="x",INDEX('Capacity Summary'!$C$36:$E$135,MATCH('Capacity Backing (Hide)'!AZ$2,'Capacity Summary'!$B$36:$B$135,0),4),IF(INDEX('Capacity Summary'!$H$36:$BG$135,MATCH('Capacity Backing (Hide)'!AZ$2,'Capacity Summary'!$B$36:$B$135,0),MATCH('Capacity Backing (Hide)'!$A8,'Capacity Summary'!$H$35:$BG$35,0))&lt;&gt;0,INDEX('Capacity Summary'!$H$36:$BG$135,MATCH('Capacity Backing (Hide)'!AZ$2,'Capacity Summary'!$B$36:$B$135,0),MATCH('Capacity Backing (Hide)'!$A8,'Capacity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(Hide)'!$A8,'Capacity Summary'!$H$35:$BG$35,0))="x",INDEX('Capacity Summary'!$C$36:$E$135,MATCH('Capacity Backing (Hide)'!BA$2,'Capacity Summary'!$B$36:$B$135,0),4),IF(INDEX('Capacity Summary'!$H$36:$BG$135,MATCH('Capacity Backing (Hide)'!BA$2,'Capacity Summary'!$B$36:$B$135,0),MATCH('Capacity Backing (Hide)'!$A8,'Capacity Summary'!$H$35:$BG$35,0))&lt;&gt;0,INDEX('Capacity Summary'!$H$36:$BG$135,MATCH('Capacity Backing (Hide)'!BA$2,'Capacity Summary'!$B$36:$B$135,0),MATCH('Capacity Backing (Hide)'!$A8,'Capacity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(Hide)'!$A8,'Capacity Summary'!$H$35:$BG$35,0))="x",INDEX('Capacity Summary'!$C$36:$E$135,MATCH('Capacity Backing (Hide)'!BB$2,'Capacity Summary'!$B$36:$B$135,0),4),IF(INDEX('Capacity Summary'!$H$36:$BG$135,MATCH('Capacity Backing (Hide)'!BB$2,'Capacity Summary'!$B$36:$B$135,0),MATCH('Capacity Backing (Hide)'!$A8,'Capacity Summary'!$H$35:$BG$35,0))&lt;&gt;0,INDEX('Capacity Summary'!$H$36:$BG$135,MATCH('Capacity Backing (Hide)'!BB$2,'Capacity Summary'!$B$36:$B$135,0),MATCH('Capacity Backing (Hide)'!$A8,'Capacity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(Hide)'!$A8,'Capacity Summary'!$H$35:$BG$35,0))="x",INDEX('Capacity Summary'!$C$36:$E$135,MATCH('Capacity Backing (Hide)'!BC$2,'Capacity Summary'!$B$36:$B$135,0),4),IF(INDEX('Capacity Summary'!$H$36:$BG$135,MATCH('Capacity Backing (Hide)'!BC$2,'Capacity Summary'!$B$36:$B$135,0),MATCH('Capacity Backing (Hide)'!$A8,'Capacity Summary'!$H$35:$BG$35,0))&lt;&gt;0,INDEX('Capacity Summary'!$H$36:$BG$135,MATCH('Capacity Backing (Hide)'!BC$2,'Capacity Summary'!$B$36:$B$135,0),MATCH('Capacity Backing (Hide)'!$A8,'Capacity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(Hide)'!$A8,'Capacity Summary'!$H$35:$BG$35,0))="x",INDEX('Capacity Summary'!$C$36:$E$135,MATCH('Capacity Backing (Hide)'!BD$2,'Capacity Summary'!$B$36:$B$135,0),4),IF(INDEX('Capacity Summary'!$H$36:$BG$135,MATCH('Capacity Backing (Hide)'!BD$2,'Capacity Summary'!$B$36:$B$135,0),MATCH('Capacity Backing (Hide)'!$A8,'Capacity Summary'!$H$35:$BG$35,0))&lt;&gt;0,INDEX('Capacity Summary'!$H$36:$BG$135,MATCH('Capacity Backing (Hide)'!BD$2,'Capacity Summary'!$B$36:$B$135,0),MATCH('Capacity Backing (Hide)'!$A8,'Capacity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(Hide)'!$A8,'Capacity Summary'!$H$35:$BG$35,0))="x",INDEX('Capacity Summary'!$C$36:$E$135,MATCH('Capacity Backing (Hide)'!BE$2,'Capacity Summary'!$B$36:$B$135,0),4),IF(INDEX('Capacity Summary'!$H$36:$BG$135,MATCH('Capacity Backing (Hide)'!BE$2,'Capacity Summary'!$B$36:$B$135,0),MATCH('Capacity Backing (Hide)'!$A8,'Capacity Summary'!$H$35:$BG$35,0))&lt;&gt;0,INDEX('Capacity Summary'!$H$36:$BG$135,MATCH('Capacity Backing (Hide)'!BE$2,'Capacity Summary'!$B$36:$B$135,0),MATCH('Capacity Backing (Hide)'!$A8,'Capacity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(Hide)'!$A8,'Capacity Summary'!$H$35:$BG$35,0))="x",INDEX('Capacity Summary'!$C$36:$E$135,MATCH('Capacity Backing (Hide)'!BF$2,'Capacity Summary'!$B$36:$B$135,0),4),IF(INDEX('Capacity Summary'!$H$36:$BG$135,MATCH('Capacity Backing (Hide)'!BF$2,'Capacity Summary'!$B$36:$B$135,0),MATCH('Capacity Backing (Hide)'!$A8,'Capacity Summary'!$H$35:$BG$35,0))&lt;&gt;0,INDEX('Capacity Summary'!$H$36:$BG$135,MATCH('Capacity Backing (Hide)'!BF$2,'Capacity Summary'!$B$36:$B$135,0),MATCH('Capacity Backing (Hide)'!$A8,'Capacity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(Hide)'!$A8,'Capacity Summary'!$H$35:$BG$35,0))="x",INDEX('Capacity Summary'!$C$36:$E$135,MATCH('Capacity Backing (Hide)'!BG$2,'Capacity Summary'!$B$36:$B$135,0),4),IF(INDEX('Capacity Summary'!$H$36:$BG$135,MATCH('Capacity Backing (Hide)'!BG$2,'Capacity Summary'!$B$36:$B$135,0),MATCH('Capacity Backing (Hide)'!$A8,'Capacity Summary'!$H$35:$BG$35,0))&lt;&gt;0,INDEX('Capacity Summary'!$H$36:$BG$135,MATCH('Capacity Backing (Hide)'!BG$2,'Capacity Summary'!$B$36:$B$135,0),MATCH('Capacity Backing (Hide)'!$A8,'Capacity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(Hide)'!$A8,'Capacity Summary'!$H$35:$BG$35,0))="x",INDEX('Capacity Summary'!$C$36:$E$135,MATCH('Capacity Backing (Hide)'!BH$2,'Capacity Summary'!$B$36:$B$135,0),4),IF(INDEX('Capacity Summary'!$H$36:$BG$135,MATCH('Capacity Backing (Hide)'!BH$2,'Capacity Summary'!$B$36:$B$135,0),MATCH('Capacity Backing (Hide)'!$A8,'Capacity Summary'!$H$35:$BG$35,0))&lt;&gt;0,INDEX('Capacity Summary'!$H$36:$BG$135,MATCH('Capacity Backing (Hide)'!BH$2,'Capacity Summary'!$B$36:$B$135,0),MATCH('Capacity Backing (Hide)'!$A8,'Capacity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(Hide)'!$A8,'Capacity Summary'!$H$35:$BG$35,0))="x",INDEX('Capacity Summary'!$C$36:$E$135,MATCH('Capacity Backing (Hide)'!BI$2,'Capacity Summary'!$B$36:$B$135,0),4),IF(INDEX('Capacity Summary'!$H$36:$BG$135,MATCH('Capacity Backing (Hide)'!BI$2,'Capacity Summary'!$B$36:$B$135,0),MATCH('Capacity Backing (Hide)'!$A8,'Capacity Summary'!$H$35:$BG$35,0))&lt;&gt;0,INDEX('Capacity Summary'!$H$36:$BG$135,MATCH('Capacity Backing (Hide)'!BI$2,'Capacity Summary'!$B$36:$B$135,0),MATCH('Capacity Backing (Hide)'!$A8,'Capacity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(Hide)'!$A8,'Capacity Summary'!$H$35:$BG$35,0))="x",INDEX('Capacity Summary'!$C$36:$E$135,MATCH('Capacity Backing (Hide)'!BJ$2,'Capacity Summary'!$B$36:$B$135,0),4),IF(INDEX('Capacity Summary'!$H$36:$BG$135,MATCH('Capacity Backing (Hide)'!BJ$2,'Capacity Summary'!$B$36:$B$135,0),MATCH('Capacity Backing (Hide)'!$A8,'Capacity Summary'!$H$35:$BG$35,0))&lt;&gt;0,INDEX('Capacity Summary'!$H$36:$BG$135,MATCH('Capacity Backing (Hide)'!BJ$2,'Capacity Summary'!$B$36:$B$135,0),MATCH('Capacity Backing (Hide)'!$A8,'Capacity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(Hide)'!$A8,'Capacity Summary'!$H$35:$BG$35,0))="x",INDEX('Capacity Summary'!$C$36:$E$135,MATCH('Capacity Backing (Hide)'!BK$2,'Capacity Summary'!$B$36:$B$135,0),4),IF(INDEX('Capacity Summary'!$H$36:$BG$135,MATCH('Capacity Backing (Hide)'!BK$2,'Capacity Summary'!$B$36:$B$135,0),MATCH('Capacity Backing (Hide)'!$A8,'Capacity Summary'!$H$35:$BG$35,0))&lt;&gt;0,INDEX('Capacity Summary'!$H$36:$BG$135,MATCH('Capacity Backing (Hide)'!BK$2,'Capacity Summary'!$B$36:$B$135,0),MATCH('Capacity Backing (Hide)'!$A8,'Capacity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(Hide)'!$A8,'Capacity Summary'!$H$35:$BG$35,0))="x",INDEX('Capacity Summary'!$C$36:$E$135,MATCH('Capacity Backing (Hide)'!BL$2,'Capacity Summary'!$B$36:$B$135,0),4),IF(INDEX('Capacity Summary'!$H$36:$BG$135,MATCH('Capacity Backing (Hide)'!BL$2,'Capacity Summary'!$B$36:$B$135,0),MATCH('Capacity Backing (Hide)'!$A8,'Capacity Summary'!$H$35:$BG$35,0))&lt;&gt;0,INDEX('Capacity Summary'!$H$36:$BG$135,MATCH('Capacity Backing (Hide)'!BL$2,'Capacity Summary'!$B$36:$B$135,0),MATCH('Capacity Backing (Hide)'!$A8,'Capacity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(Hide)'!$A8,'Capacity Summary'!$H$35:$BG$35,0))="x",INDEX('Capacity Summary'!$C$36:$E$135,MATCH('Capacity Backing (Hide)'!BM$2,'Capacity Summary'!$B$36:$B$135,0),4),IF(INDEX('Capacity Summary'!$H$36:$BG$135,MATCH('Capacity Backing (Hide)'!BM$2,'Capacity Summary'!$B$36:$B$135,0),MATCH('Capacity Backing (Hide)'!$A8,'Capacity Summary'!$H$35:$BG$35,0))&lt;&gt;0,INDEX('Capacity Summary'!$H$36:$BG$135,MATCH('Capacity Backing (Hide)'!BM$2,'Capacity Summary'!$B$36:$B$135,0),MATCH('Capacity Backing (Hide)'!$A8,'Capacity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(Hide)'!$A8,'Capacity Summary'!$H$35:$BG$35,0))="x",INDEX('Capacity Summary'!$C$36:$E$135,MATCH('Capacity Backing (Hide)'!BN$2,'Capacity Summary'!$B$36:$B$135,0),4),IF(INDEX('Capacity Summary'!$H$36:$BG$135,MATCH('Capacity Backing (Hide)'!BN$2,'Capacity Summary'!$B$36:$B$135,0),MATCH('Capacity Backing (Hide)'!$A8,'Capacity Summary'!$H$35:$BG$35,0))&lt;&gt;0,INDEX('Capacity Summary'!$H$36:$BG$135,MATCH('Capacity Backing (Hide)'!BN$2,'Capacity Summary'!$B$36:$B$135,0),MATCH('Capacity Backing (Hide)'!$A8,'Capacity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(Hide)'!$A8,'Capacity Summary'!$H$35:$BG$35,0))="x",INDEX('Capacity Summary'!$C$36:$E$135,MATCH('Capacity Backing (Hide)'!BO$2,'Capacity Summary'!$B$36:$B$135,0),4),IF(INDEX('Capacity Summary'!$H$36:$BG$135,MATCH('Capacity Backing (Hide)'!BO$2,'Capacity Summary'!$B$36:$B$135,0),MATCH('Capacity Backing (Hide)'!$A8,'Capacity Summary'!$H$35:$BG$35,0))&lt;&gt;0,INDEX('Capacity Summary'!$H$36:$BG$135,MATCH('Capacity Backing (Hide)'!BO$2,'Capacity Summary'!$B$36:$B$135,0),MATCH('Capacity Backing (Hide)'!$A8,'Capacity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(Hide)'!$A8,'Capacity Summary'!$H$35:$BG$35,0))="x",INDEX('Capacity Summary'!$C$36:$E$135,MATCH('Capacity Backing (Hide)'!BP$2,'Capacity Summary'!$B$36:$B$135,0),4),IF(INDEX('Capacity Summary'!$H$36:$BG$135,MATCH('Capacity Backing (Hide)'!BP$2,'Capacity Summary'!$B$36:$B$135,0),MATCH('Capacity Backing (Hide)'!$A8,'Capacity Summary'!$H$35:$BG$35,0))&lt;&gt;0,INDEX('Capacity Summary'!$H$36:$BG$135,MATCH('Capacity Backing (Hide)'!BP$2,'Capacity Summary'!$B$36:$B$135,0),MATCH('Capacity Backing (Hide)'!$A8,'Capacity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(Hide)'!$A8,'Capacity Summary'!$H$35:$BG$35,0))="x",INDEX('Capacity Summary'!$C$36:$E$135,MATCH('Capacity Backing (Hide)'!BQ$2,'Capacity Summary'!$B$36:$B$135,0),4),IF(INDEX('Capacity Summary'!$H$36:$BG$135,MATCH('Capacity Backing (Hide)'!BQ$2,'Capacity Summary'!$B$36:$B$135,0),MATCH('Capacity Backing (Hide)'!$A8,'Capacity Summary'!$H$35:$BG$35,0))&lt;&gt;0,INDEX('Capacity Summary'!$H$36:$BG$135,MATCH('Capacity Backing (Hide)'!BQ$2,'Capacity Summary'!$B$36:$B$135,0),MATCH('Capacity Backing (Hide)'!$A8,'Capacity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(Hide)'!$A8,'Capacity Summary'!$H$35:$BG$35,0))="x",INDEX('Capacity Summary'!$C$36:$E$135,MATCH('Capacity Backing (Hide)'!BR$2,'Capacity Summary'!$B$36:$B$135,0),4),IF(INDEX('Capacity Summary'!$H$36:$BG$135,MATCH('Capacity Backing (Hide)'!BR$2,'Capacity Summary'!$B$36:$B$135,0),MATCH('Capacity Backing (Hide)'!$A8,'Capacity Summary'!$H$35:$BG$35,0))&lt;&gt;0,INDEX('Capacity Summary'!$H$36:$BG$135,MATCH('Capacity Backing (Hide)'!BR$2,'Capacity Summary'!$B$36:$B$135,0),MATCH('Capacity Backing (Hide)'!$A8,'Capacity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(Hide)'!$A8,'Capacity Summary'!$H$35:$BG$35,0))="x",INDEX('Capacity Summary'!$C$36:$E$135,MATCH('Capacity Backing (Hide)'!BS$2,'Capacity Summary'!$B$36:$B$135,0),4),IF(INDEX('Capacity Summary'!$H$36:$BG$135,MATCH('Capacity Backing (Hide)'!BS$2,'Capacity Summary'!$B$36:$B$135,0),MATCH('Capacity Backing (Hide)'!$A8,'Capacity Summary'!$H$35:$BG$35,0))&lt;&gt;0,INDEX('Capacity Summary'!$H$36:$BG$135,MATCH('Capacity Backing (Hide)'!BS$2,'Capacity Summary'!$B$36:$B$135,0),MATCH('Capacity Backing (Hide)'!$A8,'Capacity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(Hide)'!$A8,'Capacity Summary'!$H$35:$BG$35,0))="x",INDEX('Capacity Summary'!$C$36:$E$135,MATCH('Capacity Backing (Hide)'!BT$2,'Capacity Summary'!$B$36:$B$135,0),4),IF(INDEX('Capacity Summary'!$H$36:$BG$135,MATCH('Capacity Backing (Hide)'!BT$2,'Capacity Summary'!$B$36:$B$135,0),MATCH('Capacity Backing (Hide)'!$A8,'Capacity Summary'!$H$35:$BG$35,0))&lt;&gt;0,INDEX('Capacity Summary'!$H$36:$BG$135,MATCH('Capacity Backing (Hide)'!BT$2,'Capacity Summary'!$B$36:$B$135,0),MATCH('Capacity Backing (Hide)'!$A8,'Capacity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(Hide)'!$A8,'Capacity Summary'!$H$35:$BG$35,0))="x",INDEX('Capacity Summary'!$C$36:$E$135,MATCH('Capacity Backing (Hide)'!BU$2,'Capacity Summary'!$B$36:$B$135,0),4),IF(INDEX('Capacity Summary'!$H$36:$BG$135,MATCH('Capacity Backing (Hide)'!BU$2,'Capacity Summary'!$B$36:$B$135,0),MATCH('Capacity Backing (Hide)'!$A8,'Capacity Summary'!$H$35:$BG$35,0))&lt;&gt;0,INDEX('Capacity Summary'!$H$36:$BG$135,MATCH('Capacity Backing (Hide)'!BU$2,'Capacity Summary'!$B$36:$B$135,0),MATCH('Capacity Backing (Hide)'!$A8,'Capacity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(Hide)'!$A8,'Capacity Summary'!$H$35:$BG$35,0))="x",INDEX('Capacity Summary'!$C$36:$E$135,MATCH('Capacity Backing (Hide)'!BV$2,'Capacity Summary'!$B$36:$B$135,0),4),IF(INDEX('Capacity Summary'!$H$36:$BG$135,MATCH('Capacity Backing (Hide)'!BV$2,'Capacity Summary'!$B$36:$B$135,0),MATCH('Capacity Backing (Hide)'!$A8,'Capacity Summary'!$H$35:$BG$35,0))&lt;&gt;0,INDEX('Capacity Summary'!$H$36:$BG$135,MATCH('Capacity Backing (Hide)'!BV$2,'Capacity Summary'!$B$36:$B$135,0),MATCH('Capacity Backing (Hide)'!$A8,'Capacity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(Hide)'!$A8,'Capacity Summary'!$H$35:$BG$35,0))="x",INDEX('Capacity Summary'!$C$36:$E$135,MATCH('Capacity Backing (Hide)'!BW$2,'Capacity Summary'!$B$36:$B$135,0),4),IF(INDEX('Capacity Summary'!$H$36:$BG$135,MATCH('Capacity Backing (Hide)'!BW$2,'Capacity Summary'!$B$36:$B$135,0),MATCH('Capacity Backing (Hide)'!$A8,'Capacity Summary'!$H$35:$BG$35,0))&lt;&gt;0,INDEX('Capacity Summary'!$H$36:$BG$135,MATCH('Capacity Backing (Hide)'!BW$2,'Capacity Summary'!$B$36:$B$135,0),MATCH('Capacity Backing (Hide)'!$A8,'Capacity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(Hide)'!$A8,'Capacity Summary'!$H$35:$BG$35,0))="x",INDEX('Capacity Summary'!$C$36:$E$135,MATCH('Capacity Backing (Hide)'!BX$2,'Capacity Summary'!$B$36:$B$135,0),4),IF(INDEX('Capacity Summary'!$H$36:$BG$135,MATCH('Capacity Backing (Hide)'!BX$2,'Capacity Summary'!$B$36:$B$135,0),MATCH('Capacity Backing (Hide)'!$A8,'Capacity Summary'!$H$35:$BG$35,0))&lt;&gt;0,INDEX('Capacity Summary'!$H$36:$BG$135,MATCH('Capacity Backing (Hide)'!BX$2,'Capacity Summary'!$B$36:$B$135,0),MATCH('Capacity Backing (Hide)'!$A8,'Capacity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(Hide)'!$A8,'Capacity Summary'!$H$35:$BG$35,0))="x",INDEX('Capacity Summary'!$C$36:$E$135,MATCH('Capacity Backing (Hide)'!BY$2,'Capacity Summary'!$B$36:$B$135,0),4),IF(INDEX('Capacity Summary'!$H$36:$BG$135,MATCH('Capacity Backing (Hide)'!BY$2,'Capacity Summary'!$B$36:$B$135,0),MATCH('Capacity Backing (Hide)'!$A8,'Capacity Summary'!$H$35:$BG$35,0))&lt;&gt;0,INDEX('Capacity Summary'!$H$36:$BG$135,MATCH('Capacity Backing (Hide)'!BY$2,'Capacity Summary'!$B$36:$B$135,0),MATCH('Capacity Backing (Hide)'!$A8,'Capacity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(Hide)'!$A8,'Capacity Summary'!$H$35:$BG$35,0))="x",INDEX('Capacity Summary'!$C$36:$E$135,MATCH('Capacity Backing (Hide)'!BZ$2,'Capacity Summary'!$B$36:$B$135,0),4),IF(INDEX('Capacity Summary'!$H$36:$BG$135,MATCH('Capacity Backing (Hide)'!BZ$2,'Capacity Summary'!$B$36:$B$135,0),MATCH('Capacity Backing (Hide)'!$A8,'Capacity Summary'!$H$35:$BG$35,0))&lt;&gt;0,INDEX('Capacity Summary'!$H$36:$BG$135,MATCH('Capacity Backing (Hide)'!BZ$2,'Capacity Summary'!$B$36:$B$135,0),MATCH('Capacity Backing (Hide)'!$A8,'Capacity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(Hide)'!$A8,'Capacity Summary'!$H$35:$BG$35,0))="x",INDEX('Capacity Summary'!$C$36:$E$135,MATCH('Capacity Backing (Hide)'!CA$2,'Capacity Summary'!$B$36:$B$135,0),4),IF(INDEX('Capacity Summary'!$H$36:$BG$135,MATCH('Capacity Backing (Hide)'!CA$2,'Capacity Summary'!$B$36:$B$135,0),MATCH('Capacity Backing (Hide)'!$A8,'Capacity Summary'!$H$35:$BG$35,0))&lt;&gt;0,INDEX('Capacity Summary'!$H$36:$BG$135,MATCH('Capacity Backing (Hide)'!CA$2,'Capacity Summary'!$B$36:$B$135,0),MATCH('Capacity Backing (Hide)'!$A8,'Capacity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(Hide)'!$A8,'Capacity Summary'!$H$35:$BG$35,0))="x",INDEX('Capacity Summary'!$C$36:$E$135,MATCH('Capacity Backing (Hide)'!CB$2,'Capacity Summary'!$B$36:$B$135,0),4),IF(INDEX('Capacity Summary'!$H$36:$BG$135,MATCH('Capacity Backing (Hide)'!CB$2,'Capacity Summary'!$B$36:$B$135,0),MATCH('Capacity Backing (Hide)'!$A8,'Capacity Summary'!$H$35:$BG$35,0))&lt;&gt;0,INDEX('Capacity Summary'!$H$36:$BG$135,MATCH('Capacity Backing (Hide)'!CB$2,'Capacity Summary'!$B$36:$B$135,0),MATCH('Capacity Backing (Hide)'!$A8,'Capacity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(Hide)'!$A8,'Capacity Summary'!$H$35:$BG$35,0))="x",INDEX('Capacity Summary'!$C$36:$E$135,MATCH('Capacity Backing (Hide)'!CC$2,'Capacity Summary'!$B$36:$B$135,0),4),IF(INDEX('Capacity Summary'!$H$36:$BG$135,MATCH('Capacity Backing (Hide)'!CC$2,'Capacity Summary'!$B$36:$B$135,0),MATCH('Capacity Backing (Hide)'!$A8,'Capacity Summary'!$H$35:$BG$35,0))&lt;&gt;0,INDEX('Capacity Summary'!$H$36:$BG$135,MATCH('Capacity Backing (Hide)'!CC$2,'Capacity Summary'!$B$36:$B$135,0),MATCH('Capacity Backing (Hide)'!$A8,'Capacity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(Hide)'!$A8,'Capacity Summary'!$H$35:$BG$35,0))="x",INDEX('Capacity Summary'!$C$36:$E$135,MATCH('Capacity Backing (Hide)'!CD$2,'Capacity Summary'!$B$36:$B$135,0),4),IF(INDEX('Capacity Summary'!$H$36:$BG$135,MATCH('Capacity Backing (Hide)'!CD$2,'Capacity Summary'!$B$36:$B$135,0),MATCH('Capacity Backing (Hide)'!$A8,'Capacity Summary'!$H$35:$BG$35,0))&lt;&gt;0,INDEX('Capacity Summary'!$H$36:$BG$135,MATCH('Capacity Backing (Hide)'!CD$2,'Capacity Summary'!$B$36:$B$135,0),MATCH('Capacity Backing (Hide)'!$A8,'Capacity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(Hide)'!$A8,'Capacity Summary'!$H$35:$BG$35,0))="x",INDEX('Capacity Summary'!$C$36:$E$135,MATCH('Capacity Backing (Hide)'!CE$2,'Capacity Summary'!$B$36:$B$135,0),4),IF(INDEX('Capacity Summary'!$H$36:$BG$135,MATCH('Capacity Backing (Hide)'!CE$2,'Capacity Summary'!$B$36:$B$135,0),MATCH('Capacity Backing (Hide)'!$A8,'Capacity Summary'!$H$35:$BG$35,0))&lt;&gt;0,INDEX('Capacity Summary'!$H$36:$BG$135,MATCH('Capacity Backing (Hide)'!CE$2,'Capacity Summary'!$B$36:$B$135,0),MATCH('Capacity Backing (Hide)'!$A8,'Capacity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(Hide)'!$A8,'Capacity Summary'!$H$35:$BG$35,0))="x",INDEX('Capacity Summary'!$C$36:$E$135,MATCH('Capacity Backing (Hide)'!CF$2,'Capacity Summary'!$B$36:$B$135,0),4),IF(INDEX('Capacity Summary'!$H$36:$BG$135,MATCH('Capacity Backing (Hide)'!CF$2,'Capacity Summary'!$B$36:$B$135,0),MATCH('Capacity Backing (Hide)'!$A8,'Capacity Summary'!$H$35:$BG$35,0))&lt;&gt;0,INDEX('Capacity Summary'!$H$36:$BG$135,MATCH('Capacity Backing (Hide)'!CF$2,'Capacity Summary'!$B$36:$B$135,0),MATCH('Capacity Backing (Hide)'!$A8,'Capacity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(Hide)'!$A8,'Capacity Summary'!$H$35:$BG$35,0))="x",INDEX('Capacity Summary'!$C$36:$E$135,MATCH('Capacity Backing (Hide)'!CG$2,'Capacity Summary'!$B$36:$B$135,0),4),IF(INDEX('Capacity Summary'!$H$36:$BG$135,MATCH('Capacity Backing (Hide)'!CG$2,'Capacity Summary'!$B$36:$B$135,0),MATCH('Capacity Backing (Hide)'!$A8,'Capacity Summary'!$H$35:$BG$35,0))&lt;&gt;0,INDEX('Capacity Summary'!$H$36:$BG$135,MATCH('Capacity Backing (Hide)'!CG$2,'Capacity Summary'!$B$36:$B$135,0),MATCH('Capacity Backing (Hide)'!$A8,'Capacity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(Hide)'!$A8,'Capacity Summary'!$H$35:$BG$35,0))="x",INDEX('Capacity Summary'!$C$36:$E$135,MATCH('Capacity Backing (Hide)'!CH$2,'Capacity Summary'!$B$36:$B$135,0),4),IF(INDEX('Capacity Summary'!$H$36:$BG$135,MATCH('Capacity Backing (Hide)'!CH$2,'Capacity Summary'!$B$36:$B$135,0),MATCH('Capacity Backing (Hide)'!$A8,'Capacity Summary'!$H$35:$BG$35,0))&lt;&gt;0,INDEX('Capacity Summary'!$H$36:$BG$135,MATCH('Capacity Backing (Hide)'!CH$2,'Capacity Summary'!$B$36:$B$135,0),MATCH('Capacity Backing (Hide)'!$A8,'Capacity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(Hide)'!$A8,'Capacity Summary'!$H$35:$BG$35,0))="x",INDEX('Capacity Summary'!$C$36:$E$135,MATCH('Capacity Backing (Hide)'!CI$2,'Capacity Summary'!$B$36:$B$135,0),4),IF(INDEX('Capacity Summary'!$H$36:$BG$135,MATCH('Capacity Backing (Hide)'!CI$2,'Capacity Summary'!$B$36:$B$135,0),MATCH('Capacity Backing (Hide)'!$A8,'Capacity Summary'!$H$35:$BG$35,0))&lt;&gt;0,INDEX('Capacity Summary'!$H$36:$BG$135,MATCH('Capacity Backing (Hide)'!CI$2,'Capacity Summary'!$B$36:$B$135,0),MATCH('Capacity Backing (Hide)'!$A8,'Capacity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(Hide)'!$A8,'Capacity Summary'!$H$35:$BG$35,0))="x",INDEX('Capacity Summary'!$C$36:$E$135,MATCH('Capacity Backing (Hide)'!CJ$2,'Capacity Summary'!$B$36:$B$135,0),4),IF(INDEX('Capacity Summary'!$H$36:$BG$135,MATCH('Capacity Backing (Hide)'!CJ$2,'Capacity Summary'!$B$36:$B$135,0),MATCH('Capacity Backing (Hide)'!$A8,'Capacity Summary'!$H$35:$BG$35,0))&lt;&gt;0,INDEX('Capacity Summary'!$H$36:$BG$135,MATCH('Capacity Backing (Hide)'!CJ$2,'Capacity Summary'!$B$36:$B$135,0),MATCH('Capacity Backing (Hide)'!$A8,'Capacity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(Hide)'!$A8,'Capacity Summary'!$H$35:$BG$35,0))="x",INDEX('Capacity Summary'!$C$36:$E$135,MATCH('Capacity Backing (Hide)'!CK$2,'Capacity Summary'!$B$36:$B$135,0),4),IF(INDEX('Capacity Summary'!$H$36:$BG$135,MATCH('Capacity Backing (Hide)'!CK$2,'Capacity Summary'!$B$36:$B$135,0),MATCH('Capacity Backing (Hide)'!$A8,'Capacity Summary'!$H$35:$BG$35,0))&lt;&gt;0,INDEX('Capacity Summary'!$H$36:$BG$135,MATCH('Capacity Backing (Hide)'!CK$2,'Capacity Summary'!$B$36:$B$135,0),MATCH('Capacity Backing (Hide)'!$A8,'Capacity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(Hide)'!$A8,'Capacity Summary'!$H$35:$BG$35,0))="x",INDEX('Capacity Summary'!$C$36:$E$135,MATCH('Capacity Backing (Hide)'!CL$2,'Capacity Summary'!$B$36:$B$135,0),4),IF(INDEX('Capacity Summary'!$H$36:$BG$135,MATCH('Capacity Backing (Hide)'!CL$2,'Capacity Summary'!$B$36:$B$135,0),MATCH('Capacity Backing (Hide)'!$A8,'Capacity Summary'!$H$35:$BG$35,0))&lt;&gt;0,INDEX('Capacity Summary'!$H$36:$BG$135,MATCH('Capacity Backing (Hide)'!CL$2,'Capacity Summary'!$B$36:$B$135,0),MATCH('Capacity Backing (Hide)'!$A8,'Capacity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(Hide)'!$A8,'Capacity Summary'!$H$35:$BG$35,0))="x",INDEX('Capacity Summary'!$C$36:$E$135,MATCH('Capacity Backing (Hide)'!CM$2,'Capacity Summary'!$B$36:$B$135,0),4),IF(INDEX('Capacity Summary'!$H$36:$BG$135,MATCH('Capacity Backing (Hide)'!CM$2,'Capacity Summary'!$B$36:$B$135,0),MATCH('Capacity Backing (Hide)'!$A8,'Capacity Summary'!$H$35:$BG$35,0))&lt;&gt;0,INDEX('Capacity Summary'!$H$36:$BG$135,MATCH('Capacity Backing (Hide)'!CM$2,'Capacity Summary'!$B$36:$B$135,0),MATCH('Capacity Backing (Hide)'!$A8,'Capacity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(Hide)'!$A8,'Capacity Summary'!$H$35:$BG$35,0))="x",INDEX('Capacity Summary'!$C$36:$E$135,MATCH('Capacity Backing (Hide)'!CN$2,'Capacity Summary'!$B$36:$B$135,0),4),IF(INDEX('Capacity Summary'!$H$36:$BG$135,MATCH('Capacity Backing (Hide)'!CN$2,'Capacity Summary'!$B$36:$B$135,0),MATCH('Capacity Backing (Hide)'!$A8,'Capacity Summary'!$H$35:$BG$35,0))&lt;&gt;0,INDEX('Capacity Summary'!$H$36:$BG$135,MATCH('Capacity Backing (Hide)'!CN$2,'Capacity Summary'!$B$36:$B$135,0),MATCH('Capacity Backing (Hide)'!$A8,'Capacity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(Hide)'!$A8,'Capacity Summary'!$H$35:$BG$35,0))="x",INDEX('Capacity Summary'!$C$36:$E$135,MATCH('Capacity Backing (Hide)'!CO$2,'Capacity Summary'!$B$36:$B$135,0),4),IF(INDEX('Capacity Summary'!$H$36:$BG$135,MATCH('Capacity Backing (Hide)'!CO$2,'Capacity Summary'!$B$36:$B$135,0),MATCH('Capacity Backing (Hide)'!$A8,'Capacity Summary'!$H$35:$BG$35,0))&lt;&gt;0,INDEX('Capacity Summary'!$H$36:$BG$135,MATCH('Capacity Backing (Hide)'!CO$2,'Capacity Summary'!$B$36:$B$135,0),MATCH('Capacity Backing (Hide)'!$A8,'Capacity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(Hide)'!$A8,'Capacity Summary'!$H$35:$BG$35,0))="x",INDEX('Capacity Summary'!$C$36:$E$135,MATCH('Capacity Backing (Hide)'!CP$2,'Capacity Summary'!$B$36:$B$135,0),4),IF(INDEX('Capacity Summary'!$H$36:$BG$135,MATCH('Capacity Backing (Hide)'!CP$2,'Capacity Summary'!$B$36:$B$135,0),MATCH('Capacity Backing (Hide)'!$A8,'Capacity Summary'!$H$35:$BG$35,0))&lt;&gt;0,INDEX('Capacity Summary'!$H$36:$BG$135,MATCH('Capacity Backing (Hide)'!CP$2,'Capacity Summary'!$B$36:$B$135,0),MATCH('Capacity Backing (Hide)'!$A8,'Capacity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(Hide)'!$A8,'Capacity Summary'!$H$35:$BG$35,0))="x",INDEX('Capacity Summary'!$C$36:$E$135,MATCH('Capacity Backing (Hide)'!CQ$2,'Capacity Summary'!$B$36:$B$135,0),4),IF(INDEX('Capacity Summary'!$H$36:$BG$135,MATCH('Capacity Backing (Hide)'!CQ$2,'Capacity Summary'!$B$36:$B$135,0),MATCH('Capacity Backing (Hide)'!$A8,'Capacity Summary'!$H$35:$BG$35,0))&lt;&gt;0,INDEX('Capacity Summary'!$H$36:$BG$135,MATCH('Capacity Backing (Hide)'!CQ$2,'Capacity Summary'!$B$36:$B$135,0),MATCH('Capacity Backing (Hide)'!$A8,'Capacity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(Hide)'!$A8,'Capacity Summary'!$H$35:$BG$35,0))="x",INDEX('Capacity Summary'!$C$36:$E$135,MATCH('Capacity Backing (Hide)'!CR$2,'Capacity Summary'!$B$36:$B$135,0),4),IF(INDEX('Capacity Summary'!$H$36:$BG$135,MATCH('Capacity Backing (Hide)'!CR$2,'Capacity Summary'!$B$36:$B$135,0),MATCH('Capacity Backing (Hide)'!$A8,'Capacity Summary'!$H$35:$BG$35,0))&lt;&gt;0,INDEX('Capacity Summary'!$H$36:$BG$135,MATCH('Capacity Backing (Hide)'!CR$2,'Capacity Summary'!$B$36:$B$135,0),MATCH('Capacity Backing (Hide)'!$A8,'Capacity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(Hide)'!$A8,'Capacity Summary'!$H$35:$BG$35,0))="x",INDEX('Capacity Summary'!$C$36:$E$135,MATCH('Capacity Backing (Hide)'!CS$2,'Capacity Summary'!$B$36:$B$135,0),4),IF(INDEX('Capacity Summary'!$H$36:$BG$135,MATCH('Capacity Backing (Hide)'!CS$2,'Capacity Summary'!$B$36:$B$135,0),MATCH('Capacity Backing (Hide)'!$A8,'Capacity Summary'!$H$35:$BG$35,0))&lt;&gt;0,INDEX('Capacity Summary'!$H$36:$BG$135,MATCH('Capacity Backing (Hide)'!CS$2,'Capacity Summary'!$B$36:$B$135,0),MATCH('Capacity Backing (Hide)'!$A8,'Capacity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(Hide)'!$A8,'Capacity Summary'!$H$35:$BG$35,0))="x",INDEX('Capacity Summary'!$C$36:$E$135,MATCH('Capacity Backing (Hide)'!CT$2,'Capacity Summary'!$B$36:$B$135,0),4),IF(INDEX('Capacity Summary'!$H$36:$BG$135,MATCH('Capacity Backing (Hide)'!CT$2,'Capacity Summary'!$B$36:$B$135,0),MATCH('Capacity Backing (Hide)'!$A8,'Capacity Summary'!$H$35:$BG$35,0))&lt;&gt;0,INDEX('Capacity Summary'!$H$36:$BG$135,MATCH('Capacity Backing (Hide)'!CT$2,'Capacity Summary'!$B$36:$B$135,0),MATCH('Capacity Backing (Hide)'!$A8,'Capacity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(Hide)'!$A8,'Capacity Summary'!$H$35:$BG$35,0))="x",INDEX('Capacity Summary'!$C$36:$E$135,MATCH('Capacity Backing (Hide)'!CU$2,'Capacity Summary'!$B$36:$B$135,0),4),IF(INDEX('Capacity Summary'!$H$36:$BG$135,MATCH('Capacity Backing (Hide)'!CU$2,'Capacity Summary'!$B$36:$B$135,0),MATCH('Capacity Backing (Hide)'!$A8,'Capacity Summary'!$H$35:$BG$35,0))&lt;&gt;0,INDEX('Capacity Summary'!$H$36:$BG$135,MATCH('Capacity Backing (Hide)'!CU$2,'Capacity Summary'!$B$36:$B$135,0),MATCH('Capacity Backing (Hide)'!$A8,'Capacity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(Hide)'!$A8,'Capacity Summary'!$H$35:$BG$35,0))="x",INDEX('Capacity Summary'!$C$36:$E$135,MATCH('Capacity Backing (Hide)'!CV$2,'Capacity Summary'!$B$36:$B$135,0),4),IF(INDEX('Capacity Summary'!$H$36:$BG$135,MATCH('Capacity Backing (Hide)'!CV$2,'Capacity Summary'!$B$36:$B$135,0),MATCH('Capacity Backing (Hide)'!$A8,'Capacity Summary'!$H$35:$BG$35,0))&lt;&gt;0,INDEX('Capacity Summary'!$H$36:$BG$135,MATCH('Capacity Backing (Hide)'!CV$2,'Capacity Summary'!$B$36:$B$135,0),MATCH('Capacity Backing (Hide)'!$A8,'Capacity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(Hide)'!$A8,'Capacity Summary'!$H$35:$BG$35,0))="x",INDEX('Capacity Summary'!$C$36:$E$135,MATCH('Capacity Backing (Hide)'!CW$2,'Capacity Summary'!$B$36:$B$135,0),4),IF(INDEX('Capacity Summary'!$H$36:$BG$135,MATCH('Capacity Backing (Hide)'!CW$2,'Capacity Summary'!$B$36:$B$135,0),MATCH('Capacity Backing (Hide)'!$A8,'Capacity Summary'!$H$35:$BG$35,0))&lt;&gt;0,INDEX('Capacity Summary'!$H$36:$BG$135,MATCH('Capacity Backing (Hide)'!CW$2,'Capacity Summary'!$B$36:$B$135,0),MATCH('Capacity Backing (Hide)'!$A8,'Capacity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9" spans="1:101" x14ac:dyDescent="0.35">
      <c r="A9" s="2">
        <f ca="1">'Required Capacity (Hide)'!E9</f>
        <v>44256</v>
      </c>
      <c r="B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(Hide)'!$A9,'Capacity Summary'!$H$35:$BG$35,0))="x",INDEX('Capacity Summary'!$C$36:$E$135,MATCH('Capacity Backing (Hide)'!B$2,'Capacity Summary'!$B$36:$B$135,0),4),IF(INDEX('Capacity Summary'!$H$36:$BG$135,MATCH('Capacity Backing (Hide)'!B$2,'Capacity Summary'!$B$36:$B$135,0),MATCH('Capacity Backing (Hide)'!$A9,'Capacity Summary'!$H$35:$BG$35,0))&lt;&gt;0,INDEX('Capacity Summary'!$H$36:$BG$135,MATCH('Capacity Backing (Hide)'!B$2,'Capacity Summary'!$B$36:$B$135,0),MATCH('Capacity Backing (Hide)'!$A9,'Capacity Summary'!$H$35:$BG$35,0)),0)),INDEX('Capacity Summary'!$C$36:$E$135,MATCH('Capacity Backing (Hide)'!B$2,'Capacity Summary'!$B$36:$B$135,0),2)))/IF(Summary!$B$7="Minutes",1,60)/COUNTA(INDEX(Capacity!$C$10:$Q$109,MATCH('Capacity Backing (Hide)'!B$2,Capacity!$B$10:$B$109,0),1):INDEX(Capacity!$C$10:$Q$109,MATCH('Capacity Backing (Hide)'!B$2,Capacity!$B$10:$B$109,0),15))</f>
        <v>#N/A</v>
      </c>
      <c r="C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(Hide)'!$A9,'Capacity Summary'!$H$35:$BG$35,0))="x",INDEX('Capacity Summary'!$C$36:$E$135,MATCH('Capacity Backing (Hide)'!C$2,'Capacity Summary'!$B$36:$B$135,0),4),IF(INDEX('Capacity Summary'!$H$36:$BG$135,MATCH('Capacity Backing (Hide)'!C$2,'Capacity Summary'!$B$36:$B$135,0),MATCH('Capacity Backing (Hide)'!$A9,'Capacity Summary'!$H$35:$BG$35,0))&lt;&gt;0,INDEX('Capacity Summary'!$H$36:$BG$135,MATCH('Capacity Backing (Hide)'!C$2,'Capacity Summary'!$B$36:$B$135,0),MATCH('Capacity Backing (Hide)'!$A9,'Capacity Summary'!$H$35:$BG$35,0)),0)),INDEX('Capacity Summary'!$C$36:$E$135,MATCH('Capacity Backing (Hide)'!C$2,'Capacity Summary'!$B$36:$B$135,0),2)))/IF(Summary!$B$7="Minutes",1,60)/COUNTA(INDEX(Capacity!$C$10:$Q$109,MATCH('Capacity Backing (Hide)'!C$2,Capacity!$B$10:$B$109,0),1):INDEX(Capacity!$C$10:$Q$109,MATCH('Capacity Backing (Hide)'!C$2,Capacity!$B$10:$B$109,0),15))</f>
        <v>#N/A</v>
      </c>
      <c r="D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(Hide)'!$A9,'Capacity Summary'!$H$35:$BG$35,0))="x",INDEX('Capacity Summary'!$C$36:$E$135,MATCH('Capacity Backing (Hide)'!D$2,'Capacity Summary'!$B$36:$B$135,0),4),IF(INDEX('Capacity Summary'!$H$36:$BG$135,MATCH('Capacity Backing (Hide)'!D$2,'Capacity Summary'!$B$36:$B$135,0),MATCH('Capacity Backing (Hide)'!$A9,'Capacity Summary'!$H$35:$BG$35,0))&lt;&gt;0,INDEX('Capacity Summary'!$H$36:$BG$135,MATCH('Capacity Backing (Hide)'!D$2,'Capacity Summary'!$B$36:$B$135,0),MATCH('Capacity Backing (Hide)'!$A9,'Capacity Summary'!$H$35:$BG$35,0)),0)),INDEX('Capacity Summary'!$C$36:$E$135,MATCH('Capacity Backing (Hide)'!D$2,'Capacity Summary'!$B$36:$B$135,0),2)))/IF(Summary!$B$7="Minutes",1,60)/COUNTA(INDEX(Capacity!$C$10:$Q$109,MATCH('Capacity Backing (Hide)'!D$2,Capacity!$B$10:$B$109,0),1):INDEX(Capacity!$C$10:$Q$109,MATCH('Capacity Backing (Hide)'!D$2,Capacity!$B$10:$B$109,0),15))</f>
        <v>#N/A</v>
      </c>
      <c r="E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(Hide)'!$A9,'Capacity Summary'!$H$35:$BG$35,0))="x",INDEX('Capacity Summary'!$C$36:$E$135,MATCH('Capacity Backing (Hide)'!E$2,'Capacity Summary'!$B$36:$B$135,0),4),IF(INDEX('Capacity Summary'!$H$36:$BG$135,MATCH('Capacity Backing (Hide)'!E$2,'Capacity Summary'!$B$36:$B$135,0),MATCH('Capacity Backing (Hide)'!$A9,'Capacity Summary'!$H$35:$BG$35,0))&lt;&gt;0,INDEX('Capacity Summary'!$H$36:$BG$135,MATCH('Capacity Backing (Hide)'!E$2,'Capacity Summary'!$B$36:$B$135,0),MATCH('Capacity Backing (Hide)'!$A9,'Capacity Summary'!$H$35:$BG$35,0)),0)),INDEX('Capacity Summary'!$C$36:$E$135,MATCH('Capacity Backing (Hide)'!E$2,'Capacity Summary'!$B$36:$B$135,0),2)))/IF(Summary!$B$7="Minutes",1,60)/COUNTA(INDEX(Capacity!$C$10:$Q$109,MATCH('Capacity Backing (Hide)'!E$2,Capacity!$B$10:$B$109,0),1):INDEX(Capacity!$C$10:$Q$109,MATCH('Capacity Backing (Hide)'!E$2,Capacity!$B$10:$B$109,0),15))</f>
        <v>#N/A</v>
      </c>
      <c r="F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(Hide)'!$A9,'Capacity Summary'!$H$35:$BG$35,0))="x",INDEX('Capacity Summary'!$C$36:$E$135,MATCH('Capacity Backing (Hide)'!F$2,'Capacity Summary'!$B$36:$B$135,0),4),IF(INDEX('Capacity Summary'!$H$36:$BG$135,MATCH('Capacity Backing (Hide)'!F$2,'Capacity Summary'!$B$36:$B$135,0),MATCH('Capacity Backing (Hide)'!$A9,'Capacity Summary'!$H$35:$BG$35,0))&lt;&gt;0,INDEX('Capacity Summary'!$H$36:$BG$135,MATCH('Capacity Backing (Hide)'!F$2,'Capacity Summary'!$B$36:$B$135,0),MATCH('Capacity Backing (Hide)'!$A9,'Capacity Summary'!$H$35:$BG$35,0)),0)),INDEX('Capacity Summary'!$C$36:$E$135,MATCH('Capacity Backing (Hide)'!F$2,'Capacity Summary'!$B$36:$B$135,0),2)))/IF(Summary!$B$7="Minutes",1,60)/COUNTA(INDEX(Capacity!$C$10:$Q$109,MATCH('Capacity Backing (Hide)'!F$2,Capacity!$B$10:$B$109,0),1):INDEX(Capacity!$C$10:$Q$109,MATCH('Capacity Backing (Hide)'!F$2,Capacity!$B$10:$B$109,0),15))</f>
        <v>#N/A</v>
      </c>
      <c r="G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(Hide)'!$A9,'Capacity Summary'!$H$35:$BG$35,0))="x",INDEX('Capacity Summary'!$C$36:$E$135,MATCH('Capacity Backing (Hide)'!G$2,'Capacity Summary'!$B$36:$B$135,0),4),IF(INDEX('Capacity Summary'!$H$36:$BG$135,MATCH('Capacity Backing (Hide)'!G$2,'Capacity Summary'!$B$36:$B$135,0),MATCH('Capacity Backing (Hide)'!$A9,'Capacity Summary'!$H$35:$BG$35,0))&lt;&gt;0,INDEX('Capacity Summary'!$H$36:$BG$135,MATCH('Capacity Backing (Hide)'!G$2,'Capacity Summary'!$B$36:$B$135,0),MATCH('Capacity Backing (Hide)'!$A9,'Capacity Summary'!$H$35:$BG$35,0)),0)),INDEX('Capacity Summary'!$C$36:$E$135,MATCH('Capacity Backing (Hide)'!G$2,'Capacity Summary'!$B$36:$B$135,0),2)))/IF(Summary!$B$7="Minutes",1,60)/COUNTA(INDEX(Capacity!$C$10:$Q$109,MATCH('Capacity Backing (Hide)'!G$2,Capacity!$B$10:$B$109,0),1):INDEX(Capacity!$C$10:$Q$109,MATCH('Capacity Backing (Hide)'!G$2,Capacity!$B$10:$B$109,0),15))</f>
        <v>#N/A</v>
      </c>
      <c r="H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(Hide)'!$A9,'Capacity Summary'!$H$35:$BG$35,0))="x",INDEX('Capacity Summary'!$C$36:$E$135,MATCH('Capacity Backing (Hide)'!H$2,'Capacity Summary'!$B$36:$B$135,0),4),IF(INDEX('Capacity Summary'!$H$36:$BG$135,MATCH('Capacity Backing (Hide)'!H$2,'Capacity Summary'!$B$36:$B$135,0),MATCH('Capacity Backing (Hide)'!$A9,'Capacity Summary'!$H$35:$BG$35,0))&lt;&gt;0,INDEX('Capacity Summary'!$H$36:$BG$135,MATCH('Capacity Backing (Hide)'!H$2,'Capacity Summary'!$B$36:$B$135,0),MATCH('Capacity Backing (Hide)'!$A9,'Capacity Summary'!$H$35:$BG$35,0)),0)),INDEX('Capacity Summary'!$C$36:$E$135,MATCH('Capacity Backing (Hide)'!H$2,'Capacity Summary'!$B$36:$B$135,0),2)))/IF(Summary!$B$7="Minutes",1,60)/COUNTA(INDEX(Capacity!$C$10:$Q$109,MATCH('Capacity Backing (Hide)'!H$2,Capacity!$B$10:$B$109,0),1):INDEX(Capacity!$C$10:$Q$109,MATCH('Capacity Backing (Hide)'!H$2,Capacity!$B$10:$B$109,0),15))</f>
        <v>#N/A</v>
      </c>
      <c r="I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(Hide)'!$A9,'Capacity Summary'!$H$35:$BG$35,0))="x",INDEX('Capacity Summary'!$C$36:$E$135,MATCH('Capacity Backing (Hide)'!I$2,'Capacity Summary'!$B$36:$B$135,0),4),IF(INDEX('Capacity Summary'!$H$36:$BG$135,MATCH('Capacity Backing (Hide)'!I$2,'Capacity Summary'!$B$36:$B$135,0),MATCH('Capacity Backing (Hide)'!$A9,'Capacity Summary'!$H$35:$BG$35,0))&lt;&gt;0,INDEX('Capacity Summary'!$H$36:$BG$135,MATCH('Capacity Backing (Hide)'!I$2,'Capacity Summary'!$B$36:$B$135,0),MATCH('Capacity Backing (Hide)'!$A9,'Capacity Summary'!$H$35:$BG$35,0)),0)),INDEX('Capacity Summary'!$C$36:$E$135,MATCH('Capacity Backing (Hide)'!I$2,'Capacity Summary'!$B$36:$B$135,0),2)))/IF(Summary!$B$7="Minutes",1,60)/COUNTA(INDEX(Capacity!$C$10:$Q$109,MATCH('Capacity Backing (Hide)'!I$2,Capacity!$B$10:$B$109,0),1):INDEX(Capacity!$C$10:$Q$109,MATCH('Capacity Backing (Hide)'!I$2,Capacity!$B$10:$B$109,0),15))</f>
        <v>#N/A</v>
      </c>
      <c r="J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(Hide)'!$A9,'Capacity Summary'!$H$35:$BG$35,0))="x",INDEX('Capacity Summary'!$C$36:$E$135,MATCH('Capacity Backing (Hide)'!J$2,'Capacity Summary'!$B$36:$B$135,0),4),IF(INDEX('Capacity Summary'!$H$36:$BG$135,MATCH('Capacity Backing (Hide)'!J$2,'Capacity Summary'!$B$36:$B$135,0),MATCH('Capacity Backing (Hide)'!$A9,'Capacity Summary'!$H$35:$BG$35,0))&lt;&gt;0,INDEX('Capacity Summary'!$H$36:$BG$135,MATCH('Capacity Backing (Hide)'!J$2,'Capacity Summary'!$B$36:$B$135,0),MATCH('Capacity Backing (Hide)'!$A9,'Capacity Summary'!$H$35:$BG$35,0)),0)),INDEX('Capacity Summary'!$C$36:$E$135,MATCH('Capacity Backing (Hide)'!J$2,'Capacity Summary'!$B$36:$B$135,0),2)))/IF(Summary!$B$7="Minutes",1,60)/COUNTA(INDEX(Capacity!$C$10:$Q$109,MATCH('Capacity Backing (Hide)'!J$2,Capacity!$B$10:$B$109,0),1):INDEX(Capacity!$C$10:$Q$109,MATCH('Capacity Backing (Hide)'!J$2,Capacity!$B$10:$B$109,0),15))</f>
        <v>#N/A</v>
      </c>
      <c r="K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(Hide)'!$A9,'Capacity Summary'!$H$35:$BG$35,0))="x",INDEX('Capacity Summary'!$C$36:$E$135,MATCH('Capacity Backing (Hide)'!K$2,'Capacity Summary'!$B$36:$B$135,0),4),IF(INDEX('Capacity Summary'!$H$36:$BG$135,MATCH('Capacity Backing (Hide)'!K$2,'Capacity Summary'!$B$36:$B$135,0),MATCH('Capacity Backing (Hide)'!$A9,'Capacity Summary'!$H$35:$BG$35,0))&lt;&gt;0,INDEX('Capacity Summary'!$H$36:$BG$135,MATCH('Capacity Backing (Hide)'!K$2,'Capacity Summary'!$B$36:$B$135,0),MATCH('Capacity Backing (Hide)'!$A9,'Capacity Summary'!$H$35:$BG$35,0)),0)),INDEX('Capacity Summary'!$C$36:$E$135,MATCH('Capacity Backing (Hide)'!K$2,'Capacity Summary'!$B$36:$B$135,0),2)))/IF(Summary!$B$7="Minutes",1,60)/COUNTA(INDEX(Capacity!$C$10:$Q$109,MATCH('Capacity Backing (Hide)'!K$2,Capacity!$B$10:$B$109,0),1):INDEX(Capacity!$C$10:$Q$109,MATCH('Capacity Backing (Hide)'!K$2,Capacity!$B$10:$B$109,0),15))</f>
        <v>#N/A</v>
      </c>
      <c r="L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(Hide)'!$A9,'Capacity Summary'!$H$35:$BG$35,0))="x",INDEX('Capacity Summary'!$C$36:$E$135,MATCH('Capacity Backing (Hide)'!L$2,'Capacity Summary'!$B$36:$B$135,0),4),IF(INDEX('Capacity Summary'!$H$36:$BG$135,MATCH('Capacity Backing (Hide)'!L$2,'Capacity Summary'!$B$36:$B$135,0),MATCH('Capacity Backing (Hide)'!$A9,'Capacity Summary'!$H$35:$BG$35,0))&lt;&gt;0,INDEX('Capacity Summary'!$H$36:$BG$135,MATCH('Capacity Backing (Hide)'!L$2,'Capacity Summary'!$B$36:$B$135,0),MATCH('Capacity Backing (Hide)'!$A9,'Capacity Summary'!$H$35:$BG$35,0)),0)),INDEX('Capacity Summary'!$C$36:$E$135,MATCH('Capacity Backing (Hide)'!L$2,'Capacity Summary'!$B$36:$B$135,0),2)))/IF(Summary!$B$7="Minutes",1,60)/COUNTA(INDEX(Capacity!$C$10:$Q$109,MATCH('Capacity Backing (Hide)'!L$2,Capacity!$B$10:$B$109,0),1):INDEX(Capacity!$C$10:$Q$109,MATCH('Capacity Backing (Hide)'!L$2,Capacity!$B$10:$B$109,0),15))</f>
        <v>#N/A</v>
      </c>
      <c r="M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(Hide)'!$A9,'Capacity Summary'!$H$35:$BG$35,0))="x",INDEX('Capacity Summary'!$C$36:$E$135,MATCH('Capacity Backing (Hide)'!M$2,'Capacity Summary'!$B$36:$B$135,0),4),IF(INDEX('Capacity Summary'!$H$36:$BG$135,MATCH('Capacity Backing (Hide)'!M$2,'Capacity Summary'!$B$36:$B$135,0),MATCH('Capacity Backing (Hide)'!$A9,'Capacity Summary'!$H$35:$BG$35,0))&lt;&gt;0,INDEX('Capacity Summary'!$H$36:$BG$135,MATCH('Capacity Backing (Hide)'!M$2,'Capacity Summary'!$B$36:$B$135,0),MATCH('Capacity Backing (Hide)'!$A9,'Capacity Summary'!$H$35:$BG$35,0)),0)),INDEX('Capacity Summary'!$C$36:$E$135,MATCH('Capacity Backing (Hide)'!M$2,'Capacity Summary'!$B$36:$B$135,0),2)))/IF(Summary!$B$7="Minutes",1,60)/COUNTA(INDEX(Capacity!$C$10:$Q$109,MATCH('Capacity Backing (Hide)'!M$2,Capacity!$B$10:$B$109,0),1):INDEX(Capacity!$C$10:$Q$109,MATCH('Capacity Backing (Hide)'!M$2,Capacity!$B$10:$B$109,0),15))</f>
        <v>#N/A</v>
      </c>
      <c r="N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(Hide)'!$A9,'Capacity Summary'!$H$35:$BG$35,0))="x",INDEX('Capacity Summary'!$C$36:$E$135,MATCH('Capacity Backing (Hide)'!N$2,'Capacity Summary'!$B$36:$B$135,0),4),IF(INDEX('Capacity Summary'!$H$36:$BG$135,MATCH('Capacity Backing (Hide)'!N$2,'Capacity Summary'!$B$36:$B$135,0),MATCH('Capacity Backing (Hide)'!$A9,'Capacity Summary'!$H$35:$BG$35,0))&lt;&gt;0,INDEX('Capacity Summary'!$H$36:$BG$135,MATCH('Capacity Backing (Hide)'!N$2,'Capacity Summary'!$B$36:$B$135,0),MATCH('Capacity Backing (Hide)'!$A9,'Capacity Summary'!$H$35:$BG$35,0)),0)),INDEX('Capacity Summary'!$C$36:$E$135,MATCH('Capacity Backing (Hide)'!N$2,'Capacity Summary'!$B$36:$B$135,0),2)))/IF(Summary!$B$7="Minutes",1,60)/COUNTA(INDEX(Capacity!$C$10:$Q$109,MATCH('Capacity Backing (Hide)'!N$2,Capacity!$B$10:$B$109,0),1):INDEX(Capacity!$C$10:$Q$109,MATCH('Capacity Backing (Hide)'!N$2,Capacity!$B$10:$B$109,0),15))</f>
        <v>#N/A</v>
      </c>
      <c r="O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(Hide)'!$A9,'Capacity Summary'!$H$35:$BG$35,0))="x",INDEX('Capacity Summary'!$C$36:$E$135,MATCH('Capacity Backing (Hide)'!O$2,'Capacity Summary'!$B$36:$B$135,0),4),IF(INDEX('Capacity Summary'!$H$36:$BG$135,MATCH('Capacity Backing (Hide)'!O$2,'Capacity Summary'!$B$36:$B$135,0),MATCH('Capacity Backing (Hide)'!$A9,'Capacity Summary'!$H$35:$BG$35,0))&lt;&gt;0,INDEX('Capacity Summary'!$H$36:$BG$135,MATCH('Capacity Backing (Hide)'!O$2,'Capacity Summary'!$B$36:$B$135,0),MATCH('Capacity Backing (Hide)'!$A9,'Capacity Summary'!$H$35:$BG$35,0)),0)),INDEX('Capacity Summary'!$C$36:$E$135,MATCH('Capacity Backing (Hide)'!O$2,'Capacity Summary'!$B$36:$B$135,0),2)))/IF(Summary!$B$7="Minutes",1,60)/COUNTA(INDEX(Capacity!$C$10:$Q$109,MATCH('Capacity Backing (Hide)'!O$2,Capacity!$B$10:$B$109,0),1):INDEX(Capacity!$C$10:$Q$109,MATCH('Capacity Backing (Hide)'!O$2,Capacity!$B$10:$B$109,0),15))</f>
        <v>#N/A</v>
      </c>
      <c r="P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(Hide)'!$A9,'Capacity Summary'!$H$35:$BG$35,0))="x",INDEX('Capacity Summary'!$C$36:$E$135,MATCH('Capacity Backing (Hide)'!P$2,'Capacity Summary'!$B$36:$B$135,0),4),IF(INDEX('Capacity Summary'!$H$36:$BG$135,MATCH('Capacity Backing (Hide)'!P$2,'Capacity Summary'!$B$36:$B$135,0),MATCH('Capacity Backing (Hide)'!$A9,'Capacity Summary'!$H$35:$BG$35,0))&lt;&gt;0,INDEX('Capacity Summary'!$H$36:$BG$135,MATCH('Capacity Backing (Hide)'!P$2,'Capacity Summary'!$B$36:$B$135,0),MATCH('Capacity Backing (Hide)'!$A9,'Capacity Summary'!$H$35:$BG$35,0)),0)),INDEX('Capacity Summary'!$C$36:$E$135,MATCH('Capacity Backing (Hide)'!P$2,'Capacity Summary'!$B$36:$B$135,0),2)))/IF(Summary!$B$7="Minutes",1,60)/COUNTA(INDEX(Capacity!$C$10:$Q$109,MATCH('Capacity Backing (Hide)'!P$2,Capacity!$B$10:$B$109,0),1):INDEX(Capacity!$C$10:$Q$109,MATCH('Capacity Backing (Hide)'!P$2,Capacity!$B$10:$B$109,0),15))</f>
        <v>#N/A</v>
      </c>
      <c r="Q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(Hide)'!$A9,'Capacity Summary'!$H$35:$BG$35,0))="x",INDEX('Capacity Summary'!$C$36:$E$135,MATCH('Capacity Backing (Hide)'!Q$2,'Capacity Summary'!$B$36:$B$135,0),4),IF(INDEX('Capacity Summary'!$H$36:$BG$135,MATCH('Capacity Backing (Hide)'!Q$2,'Capacity Summary'!$B$36:$B$135,0),MATCH('Capacity Backing (Hide)'!$A9,'Capacity Summary'!$H$35:$BG$35,0))&lt;&gt;0,INDEX('Capacity Summary'!$H$36:$BG$135,MATCH('Capacity Backing (Hide)'!Q$2,'Capacity Summary'!$B$36:$B$135,0),MATCH('Capacity Backing (Hide)'!$A9,'Capacity Summary'!$H$35:$BG$35,0)),0)),INDEX('Capacity Summary'!$C$36:$E$135,MATCH('Capacity Backing (Hide)'!Q$2,'Capacity Summary'!$B$36:$B$135,0),2)))/IF(Summary!$B$7="Minutes",1,60)/COUNTA(INDEX(Capacity!$C$10:$Q$109,MATCH('Capacity Backing (Hide)'!Q$2,Capacity!$B$10:$B$109,0),1):INDEX(Capacity!$C$10:$Q$109,MATCH('Capacity Backing (Hide)'!Q$2,Capacity!$B$10:$B$109,0),15))</f>
        <v>#N/A</v>
      </c>
      <c r="R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(Hide)'!$A9,'Capacity Summary'!$H$35:$BG$35,0))="x",INDEX('Capacity Summary'!$C$36:$E$135,MATCH('Capacity Backing (Hide)'!R$2,'Capacity Summary'!$B$36:$B$135,0),4),IF(INDEX('Capacity Summary'!$H$36:$BG$135,MATCH('Capacity Backing (Hide)'!R$2,'Capacity Summary'!$B$36:$B$135,0),MATCH('Capacity Backing (Hide)'!$A9,'Capacity Summary'!$H$35:$BG$35,0))&lt;&gt;0,INDEX('Capacity Summary'!$H$36:$BG$135,MATCH('Capacity Backing (Hide)'!R$2,'Capacity Summary'!$B$36:$B$135,0),MATCH('Capacity Backing (Hide)'!$A9,'Capacity Summary'!$H$35:$BG$35,0)),0)),INDEX('Capacity Summary'!$C$36:$E$135,MATCH('Capacity Backing (Hide)'!R$2,'Capacity Summary'!$B$36:$B$135,0),2)))/IF(Summary!$B$7="Minutes",1,60)/COUNTA(INDEX(Capacity!$C$10:$Q$109,MATCH('Capacity Backing (Hide)'!R$2,Capacity!$B$10:$B$109,0),1):INDEX(Capacity!$C$10:$Q$109,MATCH('Capacity Backing (Hide)'!R$2,Capacity!$B$10:$B$109,0),15))</f>
        <v>#N/A</v>
      </c>
      <c r="S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(Hide)'!$A9,'Capacity Summary'!$H$35:$BG$35,0))="x",INDEX('Capacity Summary'!$C$36:$E$135,MATCH('Capacity Backing (Hide)'!S$2,'Capacity Summary'!$B$36:$B$135,0),4),IF(INDEX('Capacity Summary'!$H$36:$BG$135,MATCH('Capacity Backing (Hide)'!S$2,'Capacity Summary'!$B$36:$B$135,0),MATCH('Capacity Backing (Hide)'!$A9,'Capacity Summary'!$H$35:$BG$35,0))&lt;&gt;0,INDEX('Capacity Summary'!$H$36:$BG$135,MATCH('Capacity Backing (Hide)'!S$2,'Capacity Summary'!$B$36:$B$135,0),MATCH('Capacity Backing (Hide)'!$A9,'Capacity Summary'!$H$35:$BG$35,0)),0)),INDEX('Capacity Summary'!$C$36:$E$135,MATCH('Capacity Backing (Hide)'!S$2,'Capacity Summary'!$B$36:$B$135,0),2)))/IF(Summary!$B$7="Minutes",1,60)/COUNTA(INDEX(Capacity!$C$10:$Q$109,MATCH('Capacity Backing (Hide)'!S$2,Capacity!$B$10:$B$109,0),1):INDEX(Capacity!$C$10:$Q$109,MATCH('Capacity Backing (Hide)'!S$2,Capacity!$B$10:$B$109,0),15))</f>
        <v>#N/A</v>
      </c>
      <c r="T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(Hide)'!$A9,'Capacity Summary'!$H$35:$BG$35,0))="x",INDEX('Capacity Summary'!$C$36:$E$135,MATCH('Capacity Backing (Hide)'!T$2,'Capacity Summary'!$B$36:$B$135,0),4),IF(INDEX('Capacity Summary'!$H$36:$BG$135,MATCH('Capacity Backing (Hide)'!T$2,'Capacity Summary'!$B$36:$B$135,0),MATCH('Capacity Backing (Hide)'!$A9,'Capacity Summary'!$H$35:$BG$35,0))&lt;&gt;0,INDEX('Capacity Summary'!$H$36:$BG$135,MATCH('Capacity Backing (Hide)'!T$2,'Capacity Summary'!$B$36:$B$135,0),MATCH('Capacity Backing (Hide)'!$A9,'Capacity Summary'!$H$35:$BG$35,0)),0)),INDEX('Capacity Summary'!$C$36:$E$135,MATCH('Capacity Backing (Hide)'!T$2,'Capacity Summary'!$B$36:$B$135,0),2)))/IF(Summary!$B$7="Minutes",1,60)/COUNTA(INDEX(Capacity!$C$10:$Q$109,MATCH('Capacity Backing (Hide)'!T$2,Capacity!$B$10:$B$109,0),1):INDEX(Capacity!$C$10:$Q$109,MATCH('Capacity Backing (Hide)'!T$2,Capacity!$B$10:$B$109,0),15))</f>
        <v>#N/A</v>
      </c>
      <c r="U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(Hide)'!$A9,'Capacity Summary'!$H$35:$BG$35,0))="x",INDEX('Capacity Summary'!$C$36:$E$135,MATCH('Capacity Backing (Hide)'!U$2,'Capacity Summary'!$B$36:$B$135,0),4),IF(INDEX('Capacity Summary'!$H$36:$BG$135,MATCH('Capacity Backing (Hide)'!U$2,'Capacity Summary'!$B$36:$B$135,0),MATCH('Capacity Backing (Hide)'!$A9,'Capacity Summary'!$H$35:$BG$35,0))&lt;&gt;0,INDEX('Capacity Summary'!$H$36:$BG$135,MATCH('Capacity Backing (Hide)'!U$2,'Capacity Summary'!$B$36:$B$135,0),MATCH('Capacity Backing (Hide)'!$A9,'Capacity Summary'!$H$35:$BG$35,0)),0)),INDEX('Capacity Summary'!$C$36:$E$135,MATCH('Capacity Backing (Hide)'!U$2,'Capacity Summary'!$B$36:$B$135,0),2)))/IF(Summary!$B$7="Minutes",1,60)/COUNTA(INDEX(Capacity!$C$10:$Q$109,MATCH('Capacity Backing (Hide)'!U$2,Capacity!$B$10:$B$109,0),1):INDEX(Capacity!$C$10:$Q$109,MATCH('Capacity Backing (Hide)'!U$2,Capacity!$B$10:$B$109,0),15))</f>
        <v>#N/A</v>
      </c>
      <c r="V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(Hide)'!$A9,'Capacity Summary'!$H$35:$BG$35,0))="x",INDEX('Capacity Summary'!$C$36:$E$135,MATCH('Capacity Backing (Hide)'!V$2,'Capacity Summary'!$B$36:$B$135,0),4),IF(INDEX('Capacity Summary'!$H$36:$BG$135,MATCH('Capacity Backing (Hide)'!V$2,'Capacity Summary'!$B$36:$B$135,0),MATCH('Capacity Backing (Hide)'!$A9,'Capacity Summary'!$H$35:$BG$35,0))&lt;&gt;0,INDEX('Capacity Summary'!$H$36:$BG$135,MATCH('Capacity Backing (Hide)'!V$2,'Capacity Summary'!$B$36:$B$135,0),MATCH('Capacity Backing (Hide)'!$A9,'Capacity Summary'!$H$35:$BG$35,0)),0)),INDEX('Capacity Summary'!$C$36:$E$135,MATCH('Capacity Backing (Hide)'!V$2,'Capacity Summary'!$B$36:$B$135,0),2)))/IF(Summary!$B$7="Minutes",1,60)/COUNTA(INDEX(Capacity!$C$10:$Q$109,MATCH('Capacity Backing (Hide)'!V$2,Capacity!$B$10:$B$109,0),1):INDEX(Capacity!$C$10:$Q$109,MATCH('Capacity Backing (Hide)'!V$2,Capacity!$B$10:$B$109,0),15))</f>
        <v>#N/A</v>
      </c>
      <c r="W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(Hide)'!$A9,'Capacity Summary'!$H$35:$BG$35,0))="x",INDEX('Capacity Summary'!$C$36:$E$135,MATCH('Capacity Backing (Hide)'!W$2,'Capacity Summary'!$B$36:$B$135,0),4),IF(INDEX('Capacity Summary'!$H$36:$BG$135,MATCH('Capacity Backing (Hide)'!W$2,'Capacity Summary'!$B$36:$B$135,0),MATCH('Capacity Backing (Hide)'!$A9,'Capacity Summary'!$H$35:$BG$35,0))&lt;&gt;0,INDEX('Capacity Summary'!$H$36:$BG$135,MATCH('Capacity Backing (Hide)'!W$2,'Capacity Summary'!$B$36:$B$135,0),MATCH('Capacity Backing (Hide)'!$A9,'Capacity Summary'!$H$35:$BG$35,0)),0)),INDEX('Capacity Summary'!$C$36:$E$135,MATCH('Capacity Backing (Hide)'!W$2,'Capacity Summary'!$B$36:$B$135,0),2)))/IF(Summary!$B$7="Minutes",1,60)/COUNTA(INDEX(Capacity!$C$10:$Q$109,MATCH('Capacity Backing (Hide)'!W$2,Capacity!$B$10:$B$109,0),1):INDEX(Capacity!$C$10:$Q$109,MATCH('Capacity Backing (Hide)'!W$2,Capacity!$B$10:$B$109,0),15))</f>
        <v>#N/A</v>
      </c>
      <c r="X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(Hide)'!$A9,'Capacity Summary'!$H$35:$BG$35,0))="x",INDEX('Capacity Summary'!$C$36:$E$135,MATCH('Capacity Backing (Hide)'!X$2,'Capacity Summary'!$B$36:$B$135,0),4),IF(INDEX('Capacity Summary'!$H$36:$BG$135,MATCH('Capacity Backing (Hide)'!X$2,'Capacity Summary'!$B$36:$B$135,0),MATCH('Capacity Backing (Hide)'!$A9,'Capacity Summary'!$H$35:$BG$35,0))&lt;&gt;0,INDEX('Capacity Summary'!$H$36:$BG$135,MATCH('Capacity Backing (Hide)'!X$2,'Capacity Summary'!$B$36:$B$135,0),MATCH('Capacity Backing (Hide)'!$A9,'Capacity Summary'!$H$35:$BG$35,0)),0)),INDEX('Capacity Summary'!$C$36:$E$135,MATCH('Capacity Backing (Hide)'!X$2,'Capacity Summary'!$B$36:$B$135,0),2)))/IF(Summary!$B$7="Minutes",1,60)/COUNTA(INDEX(Capacity!$C$10:$Q$109,MATCH('Capacity Backing (Hide)'!X$2,Capacity!$B$10:$B$109,0),1):INDEX(Capacity!$C$10:$Q$109,MATCH('Capacity Backing (Hide)'!X$2,Capacity!$B$10:$B$109,0),15))</f>
        <v>#N/A</v>
      </c>
      <c r="Y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(Hide)'!$A9,'Capacity Summary'!$H$35:$BG$35,0))="x",INDEX('Capacity Summary'!$C$36:$E$135,MATCH('Capacity Backing (Hide)'!Y$2,'Capacity Summary'!$B$36:$B$135,0),4),IF(INDEX('Capacity Summary'!$H$36:$BG$135,MATCH('Capacity Backing (Hide)'!Y$2,'Capacity Summary'!$B$36:$B$135,0),MATCH('Capacity Backing (Hide)'!$A9,'Capacity Summary'!$H$35:$BG$35,0))&lt;&gt;0,INDEX('Capacity Summary'!$H$36:$BG$135,MATCH('Capacity Backing (Hide)'!Y$2,'Capacity Summary'!$B$36:$B$135,0),MATCH('Capacity Backing (Hide)'!$A9,'Capacity Summary'!$H$35:$BG$35,0)),0)),INDEX('Capacity Summary'!$C$36:$E$135,MATCH('Capacity Backing (Hide)'!Y$2,'Capacity Summary'!$B$36:$B$135,0),2)))/IF(Summary!$B$7="Minutes",1,60)/COUNTA(INDEX(Capacity!$C$10:$Q$109,MATCH('Capacity Backing (Hide)'!Y$2,Capacity!$B$10:$B$109,0),1):INDEX(Capacity!$C$10:$Q$109,MATCH('Capacity Backing (Hide)'!Y$2,Capacity!$B$10:$B$109,0),15))</f>
        <v>#N/A</v>
      </c>
      <c r="Z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(Hide)'!$A9,'Capacity Summary'!$H$35:$BG$35,0))="x",INDEX('Capacity Summary'!$C$36:$E$135,MATCH('Capacity Backing (Hide)'!Z$2,'Capacity Summary'!$B$36:$B$135,0),4),IF(INDEX('Capacity Summary'!$H$36:$BG$135,MATCH('Capacity Backing (Hide)'!Z$2,'Capacity Summary'!$B$36:$B$135,0),MATCH('Capacity Backing (Hide)'!$A9,'Capacity Summary'!$H$35:$BG$35,0))&lt;&gt;0,INDEX('Capacity Summary'!$H$36:$BG$135,MATCH('Capacity Backing (Hide)'!Z$2,'Capacity Summary'!$B$36:$B$135,0),MATCH('Capacity Backing (Hide)'!$A9,'Capacity Summary'!$H$35:$BG$35,0)),0)),INDEX('Capacity Summary'!$C$36:$E$135,MATCH('Capacity Backing (Hide)'!Z$2,'Capacity Summary'!$B$36:$B$135,0),2)))/IF(Summary!$B$7="Minutes",1,60)/COUNTA(INDEX(Capacity!$C$10:$Q$109,MATCH('Capacity Backing (Hide)'!Z$2,Capacity!$B$10:$B$109,0),1):INDEX(Capacity!$C$10:$Q$109,MATCH('Capacity Backing (Hide)'!Z$2,Capacity!$B$10:$B$109,0),15))</f>
        <v>#N/A</v>
      </c>
      <c r="AA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(Hide)'!$A9,'Capacity Summary'!$H$35:$BG$35,0))="x",INDEX('Capacity Summary'!$C$36:$E$135,MATCH('Capacity Backing (Hide)'!AA$2,'Capacity Summary'!$B$36:$B$135,0),4),IF(INDEX('Capacity Summary'!$H$36:$BG$135,MATCH('Capacity Backing (Hide)'!AA$2,'Capacity Summary'!$B$36:$B$135,0),MATCH('Capacity Backing (Hide)'!$A9,'Capacity Summary'!$H$35:$BG$35,0))&lt;&gt;0,INDEX('Capacity Summary'!$H$36:$BG$135,MATCH('Capacity Backing (Hide)'!AA$2,'Capacity Summary'!$B$36:$B$135,0),MATCH('Capacity Backing (Hide)'!$A9,'Capacity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(Hide)'!$A9,'Capacity Summary'!$H$35:$BG$35,0))="x",INDEX('Capacity Summary'!$C$36:$E$135,MATCH('Capacity Backing (Hide)'!AB$2,'Capacity Summary'!$B$36:$B$135,0),4),IF(INDEX('Capacity Summary'!$H$36:$BG$135,MATCH('Capacity Backing (Hide)'!AB$2,'Capacity Summary'!$B$36:$B$135,0),MATCH('Capacity Backing (Hide)'!$A9,'Capacity Summary'!$H$35:$BG$35,0))&lt;&gt;0,INDEX('Capacity Summary'!$H$36:$BG$135,MATCH('Capacity Backing (Hide)'!AB$2,'Capacity Summary'!$B$36:$B$135,0),MATCH('Capacity Backing (Hide)'!$A9,'Capacity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(Hide)'!$A9,'Capacity Summary'!$H$35:$BG$35,0))="x",INDEX('Capacity Summary'!$C$36:$E$135,MATCH('Capacity Backing (Hide)'!AC$2,'Capacity Summary'!$B$36:$B$135,0),4),IF(INDEX('Capacity Summary'!$H$36:$BG$135,MATCH('Capacity Backing (Hide)'!AC$2,'Capacity Summary'!$B$36:$B$135,0),MATCH('Capacity Backing (Hide)'!$A9,'Capacity Summary'!$H$35:$BG$35,0))&lt;&gt;0,INDEX('Capacity Summary'!$H$36:$BG$135,MATCH('Capacity Backing (Hide)'!AC$2,'Capacity Summary'!$B$36:$B$135,0),MATCH('Capacity Backing (Hide)'!$A9,'Capacity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(Hide)'!$A9,'Capacity Summary'!$H$35:$BG$35,0))="x",INDEX('Capacity Summary'!$C$36:$E$135,MATCH('Capacity Backing (Hide)'!AD$2,'Capacity Summary'!$B$36:$B$135,0),4),IF(INDEX('Capacity Summary'!$H$36:$BG$135,MATCH('Capacity Backing (Hide)'!AD$2,'Capacity Summary'!$B$36:$B$135,0),MATCH('Capacity Backing (Hide)'!$A9,'Capacity Summary'!$H$35:$BG$35,0))&lt;&gt;0,INDEX('Capacity Summary'!$H$36:$BG$135,MATCH('Capacity Backing (Hide)'!AD$2,'Capacity Summary'!$B$36:$B$135,0),MATCH('Capacity Backing (Hide)'!$A9,'Capacity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(Hide)'!$A9,'Capacity Summary'!$H$35:$BG$35,0))="x",INDEX('Capacity Summary'!$C$36:$E$135,MATCH('Capacity Backing (Hide)'!AE$2,'Capacity Summary'!$B$36:$B$135,0),4),IF(INDEX('Capacity Summary'!$H$36:$BG$135,MATCH('Capacity Backing (Hide)'!AE$2,'Capacity Summary'!$B$36:$B$135,0),MATCH('Capacity Backing (Hide)'!$A9,'Capacity Summary'!$H$35:$BG$35,0))&lt;&gt;0,INDEX('Capacity Summary'!$H$36:$BG$135,MATCH('Capacity Backing (Hide)'!AE$2,'Capacity Summary'!$B$36:$B$135,0),MATCH('Capacity Backing (Hide)'!$A9,'Capacity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(Hide)'!$A9,'Capacity Summary'!$H$35:$BG$35,0))="x",INDEX('Capacity Summary'!$C$36:$E$135,MATCH('Capacity Backing (Hide)'!AF$2,'Capacity Summary'!$B$36:$B$135,0),4),IF(INDEX('Capacity Summary'!$H$36:$BG$135,MATCH('Capacity Backing (Hide)'!AF$2,'Capacity Summary'!$B$36:$B$135,0),MATCH('Capacity Backing (Hide)'!$A9,'Capacity Summary'!$H$35:$BG$35,0))&lt;&gt;0,INDEX('Capacity Summary'!$H$36:$BG$135,MATCH('Capacity Backing (Hide)'!AF$2,'Capacity Summary'!$B$36:$B$135,0),MATCH('Capacity Backing (Hide)'!$A9,'Capacity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(Hide)'!$A9,'Capacity Summary'!$H$35:$BG$35,0))="x",INDEX('Capacity Summary'!$C$36:$E$135,MATCH('Capacity Backing (Hide)'!AG$2,'Capacity Summary'!$B$36:$B$135,0),4),IF(INDEX('Capacity Summary'!$H$36:$BG$135,MATCH('Capacity Backing (Hide)'!AG$2,'Capacity Summary'!$B$36:$B$135,0),MATCH('Capacity Backing (Hide)'!$A9,'Capacity Summary'!$H$35:$BG$35,0))&lt;&gt;0,INDEX('Capacity Summary'!$H$36:$BG$135,MATCH('Capacity Backing (Hide)'!AG$2,'Capacity Summary'!$B$36:$B$135,0),MATCH('Capacity Backing (Hide)'!$A9,'Capacity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(Hide)'!$A9,'Capacity Summary'!$H$35:$BG$35,0))="x",INDEX('Capacity Summary'!$C$36:$E$135,MATCH('Capacity Backing (Hide)'!AH$2,'Capacity Summary'!$B$36:$B$135,0),4),IF(INDEX('Capacity Summary'!$H$36:$BG$135,MATCH('Capacity Backing (Hide)'!AH$2,'Capacity Summary'!$B$36:$B$135,0),MATCH('Capacity Backing (Hide)'!$A9,'Capacity Summary'!$H$35:$BG$35,0))&lt;&gt;0,INDEX('Capacity Summary'!$H$36:$BG$135,MATCH('Capacity Backing (Hide)'!AH$2,'Capacity Summary'!$B$36:$B$135,0),MATCH('Capacity Backing (Hide)'!$A9,'Capacity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(Hide)'!$A9,'Capacity Summary'!$H$35:$BG$35,0))="x",INDEX('Capacity Summary'!$C$36:$E$135,MATCH('Capacity Backing (Hide)'!AI$2,'Capacity Summary'!$B$36:$B$135,0),4),IF(INDEX('Capacity Summary'!$H$36:$BG$135,MATCH('Capacity Backing (Hide)'!AI$2,'Capacity Summary'!$B$36:$B$135,0),MATCH('Capacity Backing (Hide)'!$A9,'Capacity Summary'!$H$35:$BG$35,0))&lt;&gt;0,INDEX('Capacity Summary'!$H$36:$BG$135,MATCH('Capacity Backing (Hide)'!AI$2,'Capacity Summary'!$B$36:$B$135,0),MATCH('Capacity Backing (Hide)'!$A9,'Capacity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(Hide)'!$A9,'Capacity Summary'!$H$35:$BG$35,0))="x",INDEX('Capacity Summary'!$C$36:$E$135,MATCH('Capacity Backing (Hide)'!AJ$2,'Capacity Summary'!$B$36:$B$135,0),4),IF(INDEX('Capacity Summary'!$H$36:$BG$135,MATCH('Capacity Backing (Hide)'!AJ$2,'Capacity Summary'!$B$36:$B$135,0),MATCH('Capacity Backing (Hide)'!$A9,'Capacity Summary'!$H$35:$BG$35,0))&lt;&gt;0,INDEX('Capacity Summary'!$H$36:$BG$135,MATCH('Capacity Backing (Hide)'!AJ$2,'Capacity Summary'!$B$36:$B$135,0),MATCH('Capacity Backing (Hide)'!$A9,'Capacity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(Hide)'!$A9,'Capacity Summary'!$H$35:$BG$35,0))="x",INDEX('Capacity Summary'!$C$36:$E$135,MATCH('Capacity Backing (Hide)'!AK$2,'Capacity Summary'!$B$36:$B$135,0),4),IF(INDEX('Capacity Summary'!$H$36:$BG$135,MATCH('Capacity Backing (Hide)'!AK$2,'Capacity Summary'!$B$36:$B$135,0),MATCH('Capacity Backing (Hide)'!$A9,'Capacity Summary'!$H$35:$BG$35,0))&lt;&gt;0,INDEX('Capacity Summary'!$H$36:$BG$135,MATCH('Capacity Backing (Hide)'!AK$2,'Capacity Summary'!$B$36:$B$135,0),MATCH('Capacity Backing (Hide)'!$A9,'Capacity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(Hide)'!$A9,'Capacity Summary'!$H$35:$BG$35,0))="x",INDEX('Capacity Summary'!$C$36:$E$135,MATCH('Capacity Backing (Hide)'!AL$2,'Capacity Summary'!$B$36:$B$135,0),4),IF(INDEX('Capacity Summary'!$H$36:$BG$135,MATCH('Capacity Backing (Hide)'!AL$2,'Capacity Summary'!$B$36:$B$135,0),MATCH('Capacity Backing (Hide)'!$A9,'Capacity Summary'!$H$35:$BG$35,0))&lt;&gt;0,INDEX('Capacity Summary'!$H$36:$BG$135,MATCH('Capacity Backing (Hide)'!AL$2,'Capacity Summary'!$B$36:$B$135,0),MATCH('Capacity Backing (Hide)'!$A9,'Capacity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(Hide)'!$A9,'Capacity Summary'!$H$35:$BG$35,0))="x",INDEX('Capacity Summary'!$C$36:$E$135,MATCH('Capacity Backing (Hide)'!AM$2,'Capacity Summary'!$B$36:$B$135,0),4),IF(INDEX('Capacity Summary'!$H$36:$BG$135,MATCH('Capacity Backing (Hide)'!AM$2,'Capacity Summary'!$B$36:$B$135,0),MATCH('Capacity Backing (Hide)'!$A9,'Capacity Summary'!$H$35:$BG$35,0))&lt;&gt;0,INDEX('Capacity Summary'!$H$36:$BG$135,MATCH('Capacity Backing (Hide)'!AM$2,'Capacity Summary'!$B$36:$B$135,0),MATCH('Capacity Backing (Hide)'!$A9,'Capacity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(Hide)'!$A9,'Capacity Summary'!$H$35:$BG$35,0))="x",INDEX('Capacity Summary'!$C$36:$E$135,MATCH('Capacity Backing (Hide)'!AN$2,'Capacity Summary'!$B$36:$B$135,0),4),IF(INDEX('Capacity Summary'!$H$36:$BG$135,MATCH('Capacity Backing (Hide)'!AN$2,'Capacity Summary'!$B$36:$B$135,0),MATCH('Capacity Backing (Hide)'!$A9,'Capacity Summary'!$H$35:$BG$35,0))&lt;&gt;0,INDEX('Capacity Summary'!$H$36:$BG$135,MATCH('Capacity Backing (Hide)'!AN$2,'Capacity Summary'!$B$36:$B$135,0),MATCH('Capacity Backing (Hide)'!$A9,'Capacity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(Hide)'!$A9,'Capacity Summary'!$H$35:$BG$35,0))="x",INDEX('Capacity Summary'!$C$36:$E$135,MATCH('Capacity Backing (Hide)'!AO$2,'Capacity Summary'!$B$36:$B$135,0),4),IF(INDEX('Capacity Summary'!$H$36:$BG$135,MATCH('Capacity Backing (Hide)'!AO$2,'Capacity Summary'!$B$36:$B$135,0),MATCH('Capacity Backing (Hide)'!$A9,'Capacity Summary'!$H$35:$BG$35,0))&lt;&gt;0,INDEX('Capacity Summary'!$H$36:$BG$135,MATCH('Capacity Backing (Hide)'!AO$2,'Capacity Summary'!$B$36:$B$135,0),MATCH('Capacity Backing (Hide)'!$A9,'Capacity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(Hide)'!$A9,'Capacity Summary'!$H$35:$BG$35,0))="x",INDEX('Capacity Summary'!$C$36:$E$135,MATCH('Capacity Backing (Hide)'!AP$2,'Capacity Summary'!$B$36:$B$135,0),4),IF(INDEX('Capacity Summary'!$H$36:$BG$135,MATCH('Capacity Backing (Hide)'!AP$2,'Capacity Summary'!$B$36:$B$135,0),MATCH('Capacity Backing (Hide)'!$A9,'Capacity Summary'!$H$35:$BG$35,0))&lt;&gt;0,INDEX('Capacity Summary'!$H$36:$BG$135,MATCH('Capacity Backing (Hide)'!AP$2,'Capacity Summary'!$B$36:$B$135,0),MATCH('Capacity Backing (Hide)'!$A9,'Capacity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(Hide)'!$A9,'Capacity Summary'!$H$35:$BG$35,0))="x",INDEX('Capacity Summary'!$C$36:$E$135,MATCH('Capacity Backing (Hide)'!AQ$2,'Capacity Summary'!$B$36:$B$135,0),4),IF(INDEX('Capacity Summary'!$H$36:$BG$135,MATCH('Capacity Backing (Hide)'!AQ$2,'Capacity Summary'!$B$36:$B$135,0),MATCH('Capacity Backing (Hide)'!$A9,'Capacity Summary'!$H$35:$BG$35,0))&lt;&gt;0,INDEX('Capacity Summary'!$H$36:$BG$135,MATCH('Capacity Backing (Hide)'!AQ$2,'Capacity Summary'!$B$36:$B$135,0),MATCH('Capacity Backing (Hide)'!$A9,'Capacity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(Hide)'!$A9,'Capacity Summary'!$H$35:$BG$35,0))="x",INDEX('Capacity Summary'!$C$36:$E$135,MATCH('Capacity Backing (Hide)'!AR$2,'Capacity Summary'!$B$36:$B$135,0),4),IF(INDEX('Capacity Summary'!$H$36:$BG$135,MATCH('Capacity Backing (Hide)'!AR$2,'Capacity Summary'!$B$36:$B$135,0),MATCH('Capacity Backing (Hide)'!$A9,'Capacity Summary'!$H$35:$BG$35,0))&lt;&gt;0,INDEX('Capacity Summary'!$H$36:$BG$135,MATCH('Capacity Backing (Hide)'!AR$2,'Capacity Summary'!$B$36:$B$135,0),MATCH('Capacity Backing (Hide)'!$A9,'Capacity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(Hide)'!$A9,'Capacity Summary'!$H$35:$BG$35,0))="x",INDEX('Capacity Summary'!$C$36:$E$135,MATCH('Capacity Backing (Hide)'!AS$2,'Capacity Summary'!$B$36:$B$135,0),4),IF(INDEX('Capacity Summary'!$H$36:$BG$135,MATCH('Capacity Backing (Hide)'!AS$2,'Capacity Summary'!$B$36:$B$135,0),MATCH('Capacity Backing (Hide)'!$A9,'Capacity Summary'!$H$35:$BG$35,0))&lt;&gt;0,INDEX('Capacity Summary'!$H$36:$BG$135,MATCH('Capacity Backing (Hide)'!AS$2,'Capacity Summary'!$B$36:$B$135,0),MATCH('Capacity Backing (Hide)'!$A9,'Capacity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(Hide)'!$A9,'Capacity Summary'!$H$35:$BG$35,0))="x",INDEX('Capacity Summary'!$C$36:$E$135,MATCH('Capacity Backing (Hide)'!AT$2,'Capacity Summary'!$B$36:$B$135,0),4),IF(INDEX('Capacity Summary'!$H$36:$BG$135,MATCH('Capacity Backing (Hide)'!AT$2,'Capacity Summary'!$B$36:$B$135,0),MATCH('Capacity Backing (Hide)'!$A9,'Capacity Summary'!$H$35:$BG$35,0))&lt;&gt;0,INDEX('Capacity Summary'!$H$36:$BG$135,MATCH('Capacity Backing (Hide)'!AT$2,'Capacity Summary'!$B$36:$B$135,0),MATCH('Capacity Backing (Hide)'!$A9,'Capacity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(Hide)'!$A9,'Capacity Summary'!$H$35:$BG$35,0))="x",INDEX('Capacity Summary'!$C$36:$E$135,MATCH('Capacity Backing (Hide)'!AU$2,'Capacity Summary'!$B$36:$B$135,0),4),IF(INDEX('Capacity Summary'!$H$36:$BG$135,MATCH('Capacity Backing (Hide)'!AU$2,'Capacity Summary'!$B$36:$B$135,0),MATCH('Capacity Backing (Hide)'!$A9,'Capacity Summary'!$H$35:$BG$35,0))&lt;&gt;0,INDEX('Capacity Summary'!$H$36:$BG$135,MATCH('Capacity Backing (Hide)'!AU$2,'Capacity Summary'!$B$36:$B$135,0),MATCH('Capacity Backing (Hide)'!$A9,'Capacity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(Hide)'!$A9,'Capacity Summary'!$H$35:$BG$35,0))="x",INDEX('Capacity Summary'!$C$36:$E$135,MATCH('Capacity Backing (Hide)'!AV$2,'Capacity Summary'!$B$36:$B$135,0),4),IF(INDEX('Capacity Summary'!$H$36:$BG$135,MATCH('Capacity Backing (Hide)'!AV$2,'Capacity Summary'!$B$36:$B$135,0),MATCH('Capacity Backing (Hide)'!$A9,'Capacity Summary'!$H$35:$BG$35,0))&lt;&gt;0,INDEX('Capacity Summary'!$H$36:$BG$135,MATCH('Capacity Backing (Hide)'!AV$2,'Capacity Summary'!$B$36:$B$135,0),MATCH('Capacity Backing (Hide)'!$A9,'Capacity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(Hide)'!$A9,'Capacity Summary'!$H$35:$BG$35,0))="x",INDEX('Capacity Summary'!$C$36:$E$135,MATCH('Capacity Backing (Hide)'!AW$2,'Capacity Summary'!$B$36:$B$135,0),4),IF(INDEX('Capacity Summary'!$H$36:$BG$135,MATCH('Capacity Backing (Hide)'!AW$2,'Capacity Summary'!$B$36:$B$135,0),MATCH('Capacity Backing (Hide)'!$A9,'Capacity Summary'!$H$35:$BG$35,0))&lt;&gt;0,INDEX('Capacity Summary'!$H$36:$BG$135,MATCH('Capacity Backing (Hide)'!AW$2,'Capacity Summary'!$B$36:$B$135,0),MATCH('Capacity Backing (Hide)'!$A9,'Capacity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(Hide)'!$A9,'Capacity Summary'!$H$35:$BG$35,0))="x",INDEX('Capacity Summary'!$C$36:$E$135,MATCH('Capacity Backing (Hide)'!AX$2,'Capacity Summary'!$B$36:$B$135,0),4),IF(INDEX('Capacity Summary'!$H$36:$BG$135,MATCH('Capacity Backing (Hide)'!AX$2,'Capacity Summary'!$B$36:$B$135,0),MATCH('Capacity Backing (Hide)'!$A9,'Capacity Summary'!$H$35:$BG$35,0))&lt;&gt;0,INDEX('Capacity Summary'!$H$36:$BG$135,MATCH('Capacity Backing (Hide)'!AX$2,'Capacity Summary'!$B$36:$B$135,0),MATCH('Capacity Backing (Hide)'!$A9,'Capacity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(Hide)'!$A9,'Capacity Summary'!$H$35:$BG$35,0))="x",INDEX('Capacity Summary'!$C$36:$E$135,MATCH('Capacity Backing (Hide)'!AY$2,'Capacity Summary'!$B$36:$B$135,0),4),IF(INDEX('Capacity Summary'!$H$36:$BG$135,MATCH('Capacity Backing (Hide)'!AY$2,'Capacity Summary'!$B$36:$B$135,0),MATCH('Capacity Backing (Hide)'!$A9,'Capacity Summary'!$H$35:$BG$35,0))&lt;&gt;0,INDEX('Capacity Summary'!$H$36:$BG$135,MATCH('Capacity Backing (Hide)'!AY$2,'Capacity Summary'!$B$36:$B$135,0),MATCH('Capacity Backing (Hide)'!$A9,'Capacity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(Hide)'!$A9,'Capacity Summary'!$H$35:$BG$35,0))="x",INDEX('Capacity Summary'!$C$36:$E$135,MATCH('Capacity Backing (Hide)'!AZ$2,'Capacity Summary'!$B$36:$B$135,0),4),IF(INDEX('Capacity Summary'!$H$36:$BG$135,MATCH('Capacity Backing (Hide)'!AZ$2,'Capacity Summary'!$B$36:$B$135,0),MATCH('Capacity Backing (Hide)'!$A9,'Capacity Summary'!$H$35:$BG$35,0))&lt;&gt;0,INDEX('Capacity Summary'!$H$36:$BG$135,MATCH('Capacity Backing (Hide)'!AZ$2,'Capacity Summary'!$B$36:$B$135,0),MATCH('Capacity Backing (Hide)'!$A9,'Capacity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(Hide)'!$A9,'Capacity Summary'!$H$35:$BG$35,0))="x",INDEX('Capacity Summary'!$C$36:$E$135,MATCH('Capacity Backing (Hide)'!BA$2,'Capacity Summary'!$B$36:$B$135,0),4),IF(INDEX('Capacity Summary'!$H$36:$BG$135,MATCH('Capacity Backing (Hide)'!BA$2,'Capacity Summary'!$B$36:$B$135,0),MATCH('Capacity Backing (Hide)'!$A9,'Capacity Summary'!$H$35:$BG$35,0))&lt;&gt;0,INDEX('Capacity Summary'!$H$36:$BG$135,MATCH('Capacity Backing (Hide)'!BA$2,'Capacity Summary'!$B$36:$B$135,0),MATCH('Capacity Backing (Hide)'!$A9,'Capacity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(Hide)'!$A9,'Capacity Summary'!$H$35:$BG$35,0))="x",INDEX('Capacity Summary'!$C$36:$E$135,MATCH('Capacity Backing (Hide)'!BB$2,'Capacity Summary'!$B$36:$B$135,0),4),IF(INDEX('Capacity Summary'!$H$36:$BG$135,MATCH('Capacity Backing (Hide)'!BB$2,'Capacity Summary'!$B$36:$B$135,0),MATCH('Capacity Backing (Hide)'!$A9,'Capacity Summary'!$H$35:$BG$35,0))&lt;&gt;0,INDEX('Capacity Summary'!$H$36:$BG$135,MATCH('Capacity Backing (Hide)'!BB$2,'Capacity Summary'!$B$36:$B$135,0),MATCH('Capacity Backing (Hide)'!$A9,'Capacity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(Hide)'!$A9,'Capacity Summary'!$H$35:$BG$35,0))="x",INDEX('Capacity Summary'!$C$36:$E$135,MATCH('Capacity Backing (Hide)'!BC$2,'Capacity Summary'!$B$36:$B$135,0),4),IF(INDEX('Capacity Summary'!$H$36:$BG$135,MATCH('Capacity Backing (Hide)'!BC$2,'Capacity Summary'!$B$36:$B$135,0),MATCH('Capacity Backing (Hide)'!$A9,'Capacity Summary'!$H$35:$BG$35,0))&lt;&gt;0,INDEX('Capacity Summary'!$H$36:$BG$135,MATCH('Capacity Backing (Hide)'!BC$2,'Capacity Summary'!$B$36:$B$135,0),MATCH('Capacity Backing (Hide)'!$A9,'Capacity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(Hide)'!$A9,'Capacity Summary'!$H$35:$BG$35,0))="x",INDEX('Capacity Summary'!$C$36:$E$135,MATCH('Capacity Backing (Hide)'!BD$2,'Capacity Summary'!$B$36:$B$135,0),4),IF(INDEX('Capacity Summary'!$H$36:$BG$135,MATCH('Capacity Backing (Hide)'!BD$2,'Capacity Summary'!$B$36:$B$135,0),MATCH('Capacity Backing (Hide)'!$A9,'Capacity Summary'!$H$35:$BG$35,0))&lt;&gt;0,INDEX('Capacity Summary'!$H$36:$BG$135,MATCH('Capacity Backing (Hide)'!BD$2,'Capacity Summary'!$B$36:$B$135,0),MATCH('Capacity Backing (Hide)'!$A9,'Capacity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(Hide)'!$A9,'Capacity Summary'!$H$35:$BG$35,0))="x",INDEX('Capacity Summary'!$C$36:$E$135,MATCH('Capacity Backing (Hide)'!BE$2,'Capacity Summary'!$B$36:$B$135,0),4),IF(INDEX('Capacity Summary'!$H$36:$BG$135,MATCH('Capacity Backing (Hide)'!BE$2,'Capacity Summary'!$B$36:$B$135,0),MATCH('Capacity Backing (Hide)'!$A9,'Capacity Summary'!$H$35:$BG$35,0))&lt;&gt;0,INDEX('Capacity Summary'!$H$36:$BG$135,MATCH('Capacity Backing (Hide)'!BE$2,'Capacity Summary'!$B$36:$B$135,0),MATCH('Capacity Backing (Hide)'!$A9,'Capacity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(Hide)'!$A9,'Capacity Summary'!$H$35:$BG$35,0))="x",INDEX('Capacity Summary'!$C$36:$E$135,MATCH('Capacity Backing (Hide)'!BF$2,'Capacity Summary'!$B$36:$B$135,0),4),IF(INDEX('Capacity Summary'!$H$36:$BG$135,MATCH('Capacity Backing (Hide)'!BF$2,'Capacity Summary'!$B$36:$B$135,0),MATCH('Capacity Backing (Hide)'!$A9,'Capacity Summary'!$H$35:$BG$35,0))&lt;&gt;0,INDEX('Capacity Summary'!$H$36:$BG$135,MATCH('Capacity Backing (Hide)'!BF$2,'Capacity Summary'!$B$36:$B$135,0),MATCH('Capacity Backing (Hide)'!$A9,'Capacity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(Hide)'!$A9,'Capacity Summary'!$H$35:$BG$35,0))="x",INDEX('Capacity Summary'!$C$36:$E$135,MATCH('Capacity Backing (Hide)'!BG$2,'Capacity Summary'!$B$36:$B$135,0),4),IF(INDEX('Capacity Summary'!$H$36:$BG$135,MATCH('Capacity Backing (Hide)'!BG$2,'Capacity Summary'!$B$36:$B$135,0),MATCH('Capacity Backing (Hide)'!$A9,'Capacity Summary'!$H$35:$BG$35,0))&lt;&gt;0,INDEX('Capacity Summary'!$H$36:$BG$135,MATCH('Capacity Backing (Hide)'!BG$2,'Capacity Summary'!$B$36:$B$135,0),MATCH('Capacity Backing (Hide)'!$A9,'Capacity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(Hide)'!$A9,'Capacity Summary'!$H$35:$BG$35,0))="x",INDEX('Capacity Summary'!$C$36:$E$135,MATCH('Capacity Backing (Hide)'!BH$2,'Capacity Summary'!$B$36:$B$135,0),4),IF(INDEX('Capacity Summary'!$H$36:$BG$135,MATCH('Capacity Backing (Hide)'!BH$2,'Capacity Summary'!$B$36:$B$135,0),MATCH('Capacity Backing (Hide)'!$A9,'Capacity Summary'!$H$35:$BG$35,0))&lt;&gt;0,INDEX('Capacity Summary'!$H$36:$BG$135,MATCH('Capacity Backing (Hide)'!BH$2,'Capacity Summary'!$B$36:$B$135,0),MATCH('Capacity Backing (Hide)'!$A9,'Capacity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(Hide)'!$A9,'Capacity Summary'!$H$35:$BG$35,0))="x",INDEX('Capacity Summary'!$C$36:$E$135,MATCH('Capacity Backing (Hide)'!BI$2,'Capacity Summary'!$B$36:$B$135,0),4),IF(INDEX('Capacity Summary'!$H$36:$BG$135,MATCH('Capacity Backing (Hide)'!BI$2,'Capacity Summary'!$B$36:$B$135,0),MATCH('Capacity Backing (Hide)'!$A9,'Capacity Summary'!$H$35:$BG$35,0))&lt;&gt;0,INDEX('Capacity Summary'!$H$36:$BG$135,MATCH('Capacity Backing (Hide)'!BI$2,'Capacity Summary'!$B$36:$B$135,0),MATCH('Capacity Backing (Hide)'!$A9,'Capacity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(Hide)'!$A9,'Capacity Summary'!$H$35:$BG$35,0))="x",INDEX('Capacity Summary'!$C$36:$E$135,MATCH('Capacity Backing (Hide)'!BJ$2,'Capacity Summary'!$B$36:$B$135,0),4),IF(INDEX('Capacity Summary'!$H$36:$BG$135,MATCH('Capacity Backing (Hide)'!BJ$2,'Capacity Summary'!$B$36:$B$135,0),MATCH('Capacity Backing (Hide)'!$A9,'Capacity Summary'!$H$35:$BG$35,0))&lt;&gt;0,INDEX('Capacity Summary'!$H$36:$BG$135,MATCH('Capacity Backing (Hide)'!BJ$2,'Capacity Summary'!$B$36:$B$135,0),MATCH('Capacity Backing (Hide)'!$A9,'Capacity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(Hide)'!$A9,'Capacity Summary'!$H$35:$BG$35,0))="x",INDEX('Capacity Summary'!$C$36:$E$135,MATCH('Capacity Backing (Hide)'!BK$2,'Capacity Summary'!$B$36:$B$135,0),4),IF(INDEX('Capacity Summary'!$H$36:$BG$135,MATCH('Capacity Backing (Hide)'!BK$2,'Capacity Summary'!$B$36:$B$135,0),MATCH('Capacity Backing (Hide)'!$A9,'Capacity Summary'!$H$35:$BG$35,0))&lt;&gt;0,INDEX('Capacity Summary'!$H$36:$BG$135,MATCH('Capacity Backing (Hide)'!BK$2,'Capacity Summary'!$B$36:$B$135,0),MATCH('Capacity Backing (Hide)'!$A9,'Capacity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(Hide)'!$A9,'Capacity Summary'!$H$35:$BG$35,0))="x",INDEX('Capacity Summary'!$C$36:$E$135,MATCH('Capacity Backing (Hide)'!BL$2,'Capacity Summary'!$B$36:$B$135,0),4),IF(INDEX('Capacity Summary'!$H$36:$BG$135,MATCH('Capacity Backing (Hide)'!BL$2,'Capacity Summary'!$B$36:$B$135,0),MATCH('Capacity Backing (Hide)'!$A9,'Capacity Summary'!$H$35:$BG$35,0))&lt;&gt;0,INDEX('Capacity Summary'!$H$36:$BG$135,MATCH('Capacity Backing (Hide)'!BL$2,'Capacity Summary'!$B$36:$B$135,0),MATCH('Capacity Backing (Hide)'!$A9,'Capacity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(Hide)'!$A9,'Capacity Summary'!$H$35:$BG$35,0))="x",INDEX('Capacity Summary'!$C$36:$E$135,MATCH('Capacity Backing (Hide)'!BM$2,'Capacity Summary'!$B$36:$B$135,0),4),IF(INDEX('Capacity Summary'!$H$36:$BG$135,MATCH('Capacity Backing (Hide)'!BM$2,'Capacity Summary'!$B$36:$B$135,0),MATCH('Capacity Backing (Hide)'!$A9,'Capacity Summary'!$H$35:$BG$35,0))&lt;&gt;0,INDEX('Capacity Summary'!$H$36:$BG$135,MATCH('Capacity Backing (Hide)'!BM$2,'Capacity Summary'!$B$36:$B$135,0),MATCH('Capacity Backing (Hide)'!$A9,'Capacity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(Hide)'!$A9,'Capacity Summary'!$H$35:$BG$35,0))="x",INDEX('Capacity Summary'!$C$36:$E$135,MATCH('Capacity Backing (Hide)'!BN$2,'Capacity Summary'!$B$36:$B$135,0),4),IF(INDEX('Capacity Summary'!$H$36:$BG$135,MATCH('Capacity Backing (Hide)'!BN$2,'Capacity Summary'!$B$36:$B$135,0),MATCH('Capacity Backing (Hide)'!$A9,'Capacity Summary'!$H$35:$BG$35,0))&lt;&gt;0,INDEX('Capacity Summary'!$H$36:$BG$135,MATCH('Capacity Backing (Hide)'!BN$2,'Capacity Summary'!$B$36:$B$135,0),MATCH('Capacity Backing (Hide)'!$A9,'Capacity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(Hide)'!$A9,'Capacity Summary'!$H$35:$BG$35,0))="x",INDEX('Capacity Summary'!$C$36:$E$135,MATCH('Capacity Backing (Hide)'!BO$2,'Capacity Summary'!$B$36:$B$135,0),4),IF(INDEX('Capacity Summary'!$H$36:$BG$135,MATCH('Capacity Backing (Hide)'!BO$2,'Capacity Summary'!$B$36:$B$135,0),MATCH('Capacity Backing (Hide)'!$A9,'Capacity Summary'!$H$35:$BG$35,0))&lt;&gt;0,INDEX('Capacity Summary'!$H$36:$BG$135,MATCH('Capacity Backing (Hide)'!BO$2,'Capacity Summary'!$B$36:$B$135,0),MATCH('Capacity Backing (Hide)'!$A9,'Capacity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(Hide)'!$A9,'Capacity Summary'!$H$35:$BG$35,0))="x",INDEX('Capacity Summary'!$C$36:$E$135,MATCH('Capacity Backing (Hide)'!BP$2,'Capacity Summary'!$B$36:$B$135,0),4),IF(INDEX('Capacity Summary'!$H$36:$BG$135,MATCH('Capacity Backing (Hide)'!BP$2,'Capacity Summary'!$B$36:$B$135,0),MATCH('Capacity Backing (Hide)'!$A9,'Capacity Summary'!$H$35:$BG$35,0))&lt;&gt;0,INDEX('Capacity Summary'!$H$36:$BG$135,MATCH('Capacity Backing (Hide)'!BP$2,'Capacity Summary'!$B$36:$B$135,0),MATCH('Capacity Backing (Hide)'!$A9,'Capacity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(Hide)'!$A9,'Capacity Summary'!$H$35:$BG$35,0))="x",INDEX('Capacity Summary'!$C$36:$E$135,MATCH('Capacity Backing (Hide)'!BQ$2,'Capacity Summary'!$B$36:$B$135,0),4),IF(INDEX('Capacity Summary'!$H$36:$BG$135,MATCH('Capacity Backing (Hide)'!BQ$2,'Capacity Summary'!$B$36:$B$135,0),MATCH('Capacity Backing (Hide)'!$A9,'Capacity Summary'!$H$35:$BG$35,0))&lt;&gt;0,INDEX('Capacity Summary'!$H$36:$BG$135,MATCH('Capacity Backing (Hide)'!BQ$2,'Capacity Summary'!$B$36:$B$135,0),MATCH('Capacity Backing (Hide)'!$A9,'Capacity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(Hide)'!$A9,'Capacity Summary'!$H$35:$BG$35,0))="x",INDEX('Capacity Summary'!$C$36:$E$135,MATCH('Capacity Backing (Hide)'!BR$2,'Capacity Summary'!$B$36:$B$135,0),4),IF(INDEX('Capacity Summary'!$H$36:$BG$135,MATCH('Capacity Backing (Hide)'!BR$2,'Capacity Summary'!$B$36:$B$135,0),MATCH('Capacity Backing (Hide)'!$A9,'Capacity Summary'!$H$35:$BG$35,0))&lt;&gt;0,INDEX('Capacity Summary'!$H$36:$BG$135,MATCH('Capacity Backing (Hide)'!BR$2,'Capacity Summary'!$B$36:$B$135,0),MATCH('Capacity Backing (Hide)'!$A9,'Capacity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(Hide)'!$A9,'Capacity Summary'!$H$35:$BG$35,0))="x",INDEX('Capacity Summary'!$C$36:$E$135,MATCH('Capacity Backing (Hide)'!BS$2,'Capacity Summary'!$B$36:$B$135,0),4),IF(INDEX('Capacity Summary'!$H$36:$BG$135,MATCH('Capacity Backing (Hide)'!BS$2,'Capacity Summary'!$B$36:$B$135,0),MATCH('Capacity Backing (Hide)'!$A9,'Capacity Summary'!$H$35:$BG$35,0))&lt;&gt;0,INDEX('Capacity Summary'!$H$36:$BG$135,MATCH('Capacity Backing (Hide)'!BS$2,'Capacity Summary'!$B$36:$B$135,0),MATCH('Capacity Backing (Hide)'!$A9,'Capacity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(Hide)'!$A9,'Capacity Summary'!$H$35:$BG$35,0))="x",INDEX('Capacity Summary'!$C$36:$E$135,MATCH('Capacity Backing (Hide)'!BT$2,'Capacity Summary'!$B$36:$B$135,0),4),IF(INDEX('Capacity Summary'!$H$36:$BG$135,MATCH('Capacity Backing (Hide)'!BT$2,'Capacity Summary'!$B$36:$B$135,0),MATCH('Capacity Backing (Hide)'!$A9,'Capacity Summary'!$H$35:$BG$35,0))&lt;&gt;0,INDEX('Capacity Summary'!$H$36:$BG$135,MATCH('Capacity Backing (Hide)'!BT$2,'Capacity Summary'!$B$36:$B$135,0),MATCH('Capacity Backing (Hide)'!$A9,'Capacity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(Hide)'!$A9,'Capacity Summary'!$H$35:$BG$35,0))="x",INDEX('Capacity Summary'!$C$36:$E$135,MATCH('Capacity Backing (Hide)'!BU$2,'Capacity Summary'!$B$36:$B$135,0),4),IF(INDEX('Capacity Summary'!$H$36:$BG$135,MATCH('Capacity Backing (Hide)'!BU$2,'Capacity Summary'!$B$36:$B$135,0),MATCH('Capacity Backing (Hide)'!$A9,'Capacity Summary'!$H$35:$BG$35,0))&lt;&gt;0,INDEX('Capacity Summary'!$H$36:$BG$135,MATCH('Capacity Backing (Hide)'!BU$2,'Capacity Summary'!$B$36:$B$135,0),MATCH('Capacity Backing (Hide)'!$A9,'Capacity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(Hide)'!$A9,'Capacity Summary'!$H$35:$BG$35,0))="x",INDEX('Capacity Summary'!$C$36:$E$135,MATCH('Capacity Backing (Hide)'!BV$2,'Capacity Summary'!$B$36:$B$135,0),4),IF(INDEX('Capacity Summary'!$H$36:$BG$135,MATCH('Capacity Backing (Hide)'!BV$2,'Capacity Summary'!$B$36:$B$135,0),MATCH('Capacity Backing (Hide)'!$A9,'Capacity Summary'!$H$35:$BG$35,0))&lt;&gt;0,INDEX('Capacity Summary'!$H$36:$BG$135,MATCH('Capacity Backing (Hide)'!BV$2,'Capacity Summary'!$B$36:$B$135,0),MATCH('Capacity Backing (Hide)'!$A9,'Capacity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(Hide)'!$A9,'Capacity Summary'!$H$35:$BG$35,0))="x",INDEX('Capacity Summary'!$C$36:$E$135,MATCH('Capacity Backing (Hide)'!BW$2,'Capacity Summary'!$B$36:$B$135,0),4),IF(INDEX('Capacity Summary'!$H$36:$BG$135,MATCH('Capacity Backing (Hide)'!BW$2,'Capacity Summary'!$B$36:$B$135,0),MATCH('Capacity Backing (Hide)'!$A9,'Capacity Summary'!$H$35:$BG$35,0))&lt;&gt;0,INDEX('Capacity Summary'!$H$36:$BG$135,MATCH('Capacity Backing (Hide)'!BW$2,'Capacity Summary'!$B$36:$B$135,0),MATCH('Capacity Backing (Hide)'!$A9,'Capacity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(Hide)'!$A9,'Capacity Summary'!$H$35:$BG$35,0))="x",INDEX('Capacity Summary'!$C$36:$E$135,MATCH('Capacity Backing (Hide)'!BX$2,'Capacity Summary'!$B$36:$B$135,0),4),IF(INDEX('Capacity Summary'!$H$36:$BG$135,MATCH('Capacity Backing (Hide)'!BX$2,'Capacity Summary'!$B$36:$B$135,0),MATCH('Capacity Backing (Hide)'!$A9,'Capacity Summary'!$H$35:$BG$35,0))&lt;&gt;0,INDEX('Capacity Summary'!$H$36:$BG$135,MATCH('Capacity Backing (Hide)'!BX$2,'Capacity Summary'!$B$36:$B$135,0),MATCH('Capacity Backing (Hide)'!$A9,'Capacity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(Hide)'!$A9,'Capacity Summary'!$H$35:$BG$35,0))="x",INDEX('Capacity Summary'!$C$36:$E$135,MATCH('Capacity Backing (Hide)'!BY$2,'Capacity Summary'!$B$36:$B$135,0),4),IF(INDEX('Capacity Summary'!$H$36:$BG$135,MATCH('Capacity Backing (Hide)'!BY$2,'Capacity Summary'!$B$36:$B$135,0),MATCH('Capacity Backing (Hide)'!$A9,'Capacity Summary'!$H$35:$BG$35,0))&lt;&gt;0,INDEX('Capacity Summary'!$H$36:$BG$135,MATCH('Capacity Backing (Hide)'!BY$2,'Capacity Summary'!$B$36:$B$135,0),MATCH('Capacity Backing (Hide)'!$A9,'Capacity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(Hide)'!$A9,'Capacity Summary'!$H$35:$BG$35,0))="x",INDEX('Capacity Summary'!$C$36:$E$135,MATCH('Capacity Backing (Hide)'!BZ$2,'Capacity Summary'!$B$36:$B$135,0),4),IF(INDEX('Capacity Summary'!$H$36:$BG$135,MATCH('Capacity Backing (Hide)'!BZ$2,'Capacity Summary'!$B$36:$B$135,0),MATCH('Capacity Backing (Hide)'!$A9,'Capacity Summary'!$H$35:$BG$35,0))&lt;&gt;0,INDEX('Capacity Summary'!$H$36:$BG$135,MATCH('Capacity Backing (Hide)'!BZ$2,'Capacity Summary'!$B$36:$B$135,0),MATCH('Capacity Backing (Hide)'!$A9,'Capacity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(Hide)'!$A9,'Capacity Summary'!$H$35:$BG$35,0))="x",INDEX('Capacity Summary'!$C$36:$E$135,MATCH('Capacity Backing (Hide)'!CA$2,'Capacity Summary'!$B$36:$B$135,0),4),IF(INDEX('Capacity Summary'!$H$36:$BG$135,MATCH('Capacity Backing (Hide)'!CA$2,'Capacity Summary'!$B$36:$B$135,0),MATCH('Capacity Backing (Hide)'!$A9,'Capacity Summary'!$H$35:$BG$35,0))&lt;&gt;0,INDEX('Capacity Summary'!$H$36:$BG$135,MATCH('Capacity Backing (Hide)'!CA$2,'Capacity Summary'!$B$36:$B$135,0),MATCH('Capacity Backing (Hide)'!$A9,'Capacity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(Hide)'!$A9,'Capacity Summary'!$H$35:$BG$35,0))="x",INDEX('Capacity Summary'!$C$36:$E$135,MATCH('Capacity Backing (Hide)'!CB$2,'Capacity Summary'!$B$36:$B$135,0),4),IF(INDEX('Capacity Summary'!$H$36:$BG$135,MATCH('Capacity Backing (Hide)'!CB$2,'Capacity Summary'!$B$36:$B$135,0),MATCH('Capacity Backing (Hide)'!$A9,'Capacity Summary'!$H$35:$BG$35,0))&lt;&gt;0,INDEX('Capacity Summary'!$H$36:$BG$135,MATCH('Capacity Backing (Hide)'!CB$2,'Capacity Summary'!$B$36:$B$135,0),MATCH('Capacity Backing (Hide)'!$A9,'Capacity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(Hide)'!$A9,'Capacity Summary'!$H$35:$BG$35,0))="x",INDEX('Capacity Summary'!$C$36:$E$135,MATCH('Capacity Backing (Hide)'!CC$2,'Capacity Summary'!$B$36:$B$135,0),4),IF(INDEX('Capacity Summary'!$H$36:$BG$135,MATCH('Capacity Backing (Hide)'!CC$2,'Capacity Summary'!$B$36:$B$135,0),MATCH('Capacity Backing (Hide)'!$A9,'Capacity Summary'!$H$35:$BG$35,0))&lt;&gt;0,INDEX('Capacity Summary'!$H$36:$BG$135,MATCH('Capacity Backing (Hide)'!CC$2,'Capacity Summary'!$B$36:$B$135,0),MATCH('Capacity Backing (Hide)'!$A9,'Capacity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(Hide)'!$A9,'Capacity Summary'!$H$35:$BG$35,0))="x",INDEX('Capacity Summary'!$C$36:$E$135,MATCH('Capacity Backing (Hide)'!CD$2,'Capacity Summary'!$B$36:$B$135,0),4),IF(INDEX('Capacity Summary'!$H$36:$BG$135,MATCH('Capacity Backing (Hide)'!CD$2,'Capacity Summary'!$B$36:$B$135,0),MATCH('Capacity Backing (Hide)'!$A9,'Capacity Summary'!$H$35:$BG$35,0))&lt;&gt;0,INDEX('Capacity Summary'!$H$36:$BG$135,MATCH('Capacity Backing (Hide)'!CD$2,'Capacity Summary'!$B$36:$B$135,0),MATCH('Capacity Backing (Hide)'!$A9,'Capacity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(Hide)'!$A9,'Capacity Summary'!$H$35:$BG$35,0))="x",INDEX('Capacity Summary'!$C$36:$E$135,MATCH('Capacity Backing (Hide)'!CE$2,'Capacity Summary'!$B$36:$B$135,0),4),IF(INDEX('Capacity Summary'!$H$36:$BG$135,MATCH('Capacity Backing (Hide)'!CE$2,'Capacity Summary'!$B$36:$B$135,0),MATCH('Capacity Backing (Hide)'!$A9,'Capacity Summary'!$H$35:$BG$35,0))&lt;&gt;0,INDEX('Capacity Summary'!$H$36:$BG$135,MATCH('Capacity Backing (Hide)'!CE$2,'Capacity Summary'!$B$36:$B$135,0),MATCH('Capacity Backing (Hide)'!$A9,'Capacity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(Hide)'!$A9,'Capacity Summary'!$H$35:$BG$35,0))="x",INDEX('Capacity Summary'!$C$36:$E$135,MATCH('Capacity Backing (Hide)'!CF$2,'Capacity Summary'!$B$36:$B$135,0),4),IF(INDEX('Capacity Summary'!$H$36:$BG$135,MATCH('Capacity Backing (Hide)'!CF$2,'Capacity Summary'!$B$36:$B$135,0),MATCH('Capacity Backing (Hide)'!$A9,'Capacity Summary'!$H$35:$BG$35,0))&lt;&gt;0,INDEX('Capacity Summary'!$H$36:$BG$135,MATCH('Capacity Backing (Hide)'!CF$2,'Capacity Summary'!$B$36:$B$135,0),MATCH('Capacity Backing (Hide)'!$A9,'Capacity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(Hide)'!$A9,'Capacity Summary'!$H$35:$BG$35,0))="x",INDEX('Capacity Summary'!$C$36:$E$135,MATCH('Capacity Backing (Hide)'!CG$2,'Capacity Summary'!$B$36:$B$135,0),4),IF(INDEX('Capacity Summary'!$H$36:$BG$135,MATCH('Capacity Backing (Hide)'!CG$2,'Capacity Summary'!$B$36:$B$135,0),MATCH('Capacity Backing (Hide)'!$A9,'Capacity Summary'!$H$35:$BG$35,0))&lt;&gt;0,INDEX('Capacity Summary'!$H$36:$BG$135,MATCH('Capacity Backing (Hide)'!CG$2,'Capacity Summary'!$B$36:$B$135,0),MATCH('Capacity Backing (Hide)'!$A9,'Capacity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(Hide)'!$A9,'Capacity Summary'!$H$35:$BG$35,0))="x",INDEX('Capacity Summary'!$C$36:$E$135,MATCH('Capacity Backing (Hide)'!CH$2,'Capacity Summary'!$B$36:$B$135,0),4),IF(INDEX('Capacity Summary'!$H$36:$BG$135,MATCH('Capacity Backing (Hide)'!CH$2,'Capacity Summary'!$B$36:$B$135,0),MATCH('Capacity Backing (Hide)'!$A9,'Capacity Summary'!$H$35:$BG$35,0))&lt;&gt;0,INDEX('Capacity Summary'!$H$36:$BG$135,MATCH('Capacity Backing (Hide)'!CH$2,'Capacity Summary'!$B$36:$B$135,0),MATCH('Capacity Backing (Hide)'!$A9,'Capacity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(Hide)'!$A9,'Capacity Summary'!$H$35:$BG$35,0))="x",INDEX('Capacity Summary'!$C$36:$E$135,MATCH('Capacity Backing (Hide)'!CI$2,'Capacity Summary'!$B$36:$B$135,0),4),IF(INDEX('Capacity Summary'!$H$36:$BG$135,MATCH('Capacity Backing (Hide)'!CI$2,'Capacity Summary'!$B$36:$B$135,0),MATCH('Capacity Backing (Hide)'!$A9,'Capacity Summary'!$H$35:$BG$35,0))&lt;&gt;0,INDEX('Capacity Summary'!$H$36:$BG$135,MATCH('Capacity Backing (Hide)'!CI$2,'Capacity Summary'!$B$36:$B$135,0),MATCH('Capacity Backing (Hide)'!$A9,'Capacity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(Hide)'!$A9,'Capacity Summary'!$H$35:$BG$35,0))="x",INDEX('Capacity Summary'!$C$36:$E$135,MATCH('Capacity Backing (Hide)'!CJ$2,'Capacity Summary'!$B$36:$B$135,0),4),IF(INDEX('Capacity Summary'!$H$36:$BG$135,MATCH('Capacity Backing (Hide)'!CJ$2,'Capacity Summary'!$B$36:$B$135,0),MATCH('Capacity Backing (Hide)'!$A9,'Capacity Summary'!$H$35:$BG$35,0))&lt;&gt;0,INDEX('Capacity Summary'!$H$36:$BG$135,MATCH('Capacity Backing (Hide)'!CJ$2,'Capacity Summary'!$B$36:$B$135,0),MATCH('Capacity Backing (Hide)'!$A9,'Capacity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(Hide)'!$A9,'Capacity Summary'!$H$35:$BG$35,0))="x",INDEX('Capacity Summary'!$C$36:$E$135,MATCH('Capacity Backing (Hide)'!CK$2,'Capacity Summary'!$B$36:$B$135,0),4),IF(INDEX('Capacity Summary'!$H$36:$BG$135,MATCH('Capacity Backing (Hide)'!CK$2,'Capacity Summary'!$B$36:$B$135,0),MATCH('Capacity Backing (Hide)'!$A9,'Capacity Summary'!$H$35:$BG$35,0))&lt;&gt;0,INDEX('Capacity Summary'!$H$36:$BG$135,MATCH('Capacity Backing (Hide)'!CK$2,'Capacity Summary'!$B$36:$B$135,0),MATCH('Capacity Backing (Hide)'!$A9,'Capacity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(Hide)'!$A9,'Capacity Summary'!$H$35:$BG$35,0))="x",INDEX('Capacity Summary'!$C$36:$E$135,MATCH('Capacity Backing (Hide)'!CL$2,'Capacity Summary'!$B$36:$B$135,0),4),IF(INDEX('Capacity Summary'!$H$36:$BG$135,MATCH('Capacity Backing (Hide)'!CL$2,'Capacity Summary'!$B$36:$B$135,0),MATCH('Capacity Backing (Hide)'!$A9,'Capacity Summary'!$H$35:$BG$35,0))&lt;&gt;0,INDEX('Capacity Summary'!$H$36:$BG$135,MATCH('Capacity Backing (Hide)'!CL$2,'Capacity Summary'!$B$36:$B$135,0),MATCH('Capacity Backing (Hide)'!$A9,'Capacity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(Hide)'!$A9,'Capacity Summary'!$H$35:$BG$35,0))="x",INDEX('Capacity Summary'!$C$36:$E$135,MATCH('Capacity Backing (Hide)'!CM$2,'Capacity Summary'!$B$36:$B$135,0),4),IF(INDEX('Capacity Summary'!$H$36:$BG$135,MATCH('Capacity Backing (Hide)'!CM$2,'Capacity Summary'!$B$36:$B$135,0),MATCH('Capacity Backing (Hide)'!$A9,'Capacity Summary'!$H$35:$BG$35,0))&lt;&gt;0,INDEX('Capacity Summary'!$H$36:$BG$135,MATCH('Capacity Backing (Hide)'!CM$2,'Capacity Summary'!$B$36:$B$135,0),MATCH('Capacity Backing (Hide)'!$A9,'Capacity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(Hide)'!$A9,'Capacity Summary'!$H$35:$BG$35,0))="x",INDEX('Capacity Summary'!$C$36:$E$135,MATCH('Capacity Backing (Hide)'!CN$2,'Capacity Summary'!$B$36:$B$135,0),4),IF(INDEX('Capacity Summary'!$H$36:$BG$135,MATCH('Capacity Backing (Hide)'!CN$2,'Capacity Summary'!$B$36:$B$135,0),MATCH('Capacity Backing (Hide)'!$A9,'Capacity Summary'!$H$35:$BG$35,0))&lt;&gt;0,INDEX('Capacity Summary'!$H$36:$BG$135,MATCH('Capacity Backing (Hide)'!CN$2,'Capacity Summary'!$B$36:$B$135,0),MATCH('Capacity Backing (Hide)'!$A9,'Capacity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(Hide)'!$A9,'Capacity Summary'!$H$35:$BG$35,0))="x",INDEX('Capacity Summary'!$C$36:$E$135,MATCH('Capacity Backing (Hide)'!CO$2,'Capacity Summary'!$B$36:$B$135,0),4),IF(INDEX('Capacity Summary'!$H$36:$BG$135,MATCH('Capacity Backing (Hide)'!CO$2,'Capacity Summary'!$B$36:$B$135,0),MATCH('Capacity Backing (Hide)'!$A9,'Capacity Summary'!$H$35:$BG$35,0))&lt;&gt;0,INDEX('Capacity Summary'!$H$36:$BG$135,MATCH('Capacity Backing (Hide)'!CO$2,'Capacity Summary'!$B$36:$B$135,0),MATCH('Capacity Backing (Hide)'!$A9,'Capacity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(Hide)'!$A9,'Capacity Summary'!$H$35:$BG$35,0))="x",INDEX('Capacity Summary'!$C$36:$E$135,MATCH('Capacity Backing (Hide)'!CP$2,'Capacity Summary'!$B$36:$B$135,0),4),IF(INDEX('Capacity Summary'!$H$36:$BG$135,MATCH('Capacity Backing (Hide)'!CP$2,'Capacity Summary'!$B$36:$B$135,0),MATCH('Capacity Backing (Hide)'!$A9,'Capacity Summary'!$H$35:$BG$35,0))&lt;&gt;0,INDEX('Capacity Summary'!$H$36:$BG$135,MATCH('Capacity Backing (Hide)'!CP$2,'Capacity Summary'!$B$36:$B$135,0),MATCH('Capacity Backing (Hide)'!$A9,'Capacity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(Hide)'!$A9,'Capacity Summary'!$H$35:$BG$35,0))="x",INDEX('Capacity Summary'!$C$36:$E$135,MATCH('Capacity Backing (Hide)'!CQ$2,'Capacity Summary'!$B$36:$B$135,0),4),IF(INDEX('Capacity Summary'!$H$36:$BG$135,MATCH('Capacity Backing (Hide)'!CQ$2,'Capacity Summary'!$B$36:$B$135,0),MATCH('Capacity Backing (Hide)'!$A9,'Capacity Summary'!$H$35:$BG$35,0))&lt;&gt;0,INDEX('Capacity Summary'!$H$36:$BG$135,MATCH('Capacity Backing (Hide)'!CQ$2,'Capacity Summary'!$B$36:$B$135,0),MATCH('Capacity Backing (Hide)'!$A9,'Capacity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(Hide)'!$A9,'Capacity Summary'!$H$35:$BG$35,0))="x",INDEX('Capacity Summary'!$C$36:$E$135,MATCH('Capacity Backing (Hide)'!CR$2,'Capacity Summary'!$B$36:$B$135,0),4),IF(INDEX('Capacity Summary'!$H$36:$BG$135,MATCH('Capacity Backing (Hide)'!CR$2,'Capacity Summary'!$B$36:$B$135,0),MATCH('Capacity Backing (Hide)'!$A9,'Capacity Summary'!$H$35:$BG$35,0))&lt;&gt;0,INDEX('Capacity Summary'!$H$36:$BG$135,MATCH('Capacity Backing (Hide)'!CR$2,'Capacity Summary'!$B$36:$B$135,0),MATCH('Capacity Backing (Hide)'!$A9,'Capacity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(Hide)'!$A9,'Capacity Summary'!$H$35:$BG$35,0))="x",INDEX('Capacity Summary'!$C$36:$E$135,MATCH('Capacity Backing (Hide)'!CS$2,'Capacity Summary'!$B$36:$B$135,0),4),IF(INDEX('Capacity Summary'!$H$36:$BG$135,MATCH('Capacity Backing (Hide)'!CS$2,'Capacity Summary'!$B$36:$B$135,0),MATCH('Capacity Backing (Hide)'!$A9,'Capacity Summary'!$H$35:$BG$35,0))&lt;&gt;0,INDEX('Capacity Summary'!$H$36:$BG$135,MATCH('Capacity Backing (Hide)'!CS$2,'Capacity Summary'!$B$36:$B$135,0),MATCH('Capacity Backing (Hide)'!$A9,'Capacity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(Hide)'!$A9,'Capacity Summary'!$H$35:$BG$35,0))="x",INDEX('Capacity Summary'!$C$36:$E$135,MATCH('Capacity Backing (Hide)'!CT$2,'Capacity Summary'!$B$36:$B$135,0),4),IF(INDEX('Capacity Summary'!$H$36:$BG$135,MATCH('Capacity Backing (Hide)'!CT$2,'Capacity Summary'!$B$36:$B$135,0),MATCH('Capacity Backing (Hide)'!$A9,'Capacity Summary'!$H$35:$BG$35,0))&lt;&gt;0,INDEX('Capacity Summary'!$H$36:$BG$135,MATCH('Capacity Backing (Hide)'!CT$2,'Capacity Summary'!$B$36:$B$135,0),MATCH('Capacity Backing (Hide)'!$A9,'Capacity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(Hide)'!$A9,'Capacity Summary'!$H$35:$BG$35,0))="x",INDEX('Capacity Summary'!$C$36:$E$135,MATCH('Capacity Backing (Hide)'!CU$2,'Capacity Summary'!$B$36:$B$135,0),4),IF(INDEX('Capacity Summary'!$H$36:$BG$135,MATCH('Capacity Backing (Hide)'!CU$2,'Capacity Summary'!$B$36:$B$135,0),MATCH('Capacity Backing (Hide)'!$A9,'Capacity Summary'!$H$35:$BG$35,0))&lt;&gt;0,INDEX('Capacity Summary'!$H$36:$BG$135,MATCH('Capacity Backing (Hide)'!CU$2,'Capacity Summary'!$B$36:$B$135,0),MATCH('Capacity Backing (Hide)'!$A9,'Capacity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(Hide)'!$A9,'Capacity Summary'!$H$35:$BG$35,0))="x",INDEX('Capacity Summary'!$C$36:$E$135,MATCH('Capacity Backing (Hide)'!CV$2,'Capacity Summary'!$B$36:$B$135,0),4),IF(INDEX('Capacity Summary'!$H$36:$BG$135,MATCH('Capacity Backing (Hide)'!CV$2,'Capacity Summary'!$B$36:$B$135,0),MATCH('Capacity Backing (Hide)'!$A9,'Capacity Summary'!$H$35:$BG$35,0))&lt;&gt;0,INDEX('Capacity Summary'!$H$36:$BG$135,MATCH('Capacity Backing (Hide)'!CV$2,'Capacity Summary'!$B$36:$B$135,0),MATCH('Capacity Backing (Hide)'!$A9,'Capacity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(Hide)'!$A9,'Capacity Summary'!$H$35:$BG$35,0))="x",INDEX('Capacity Summary'!$C$36:$E$135,MATCH('Capacity Backing (Hide)'!CW$2,'Capacity Summary'!$B$36:$B$135,0),4),IF(INDEX('Capacity Summary'!$H$36:$BG$135,MATCH('Capacity Backing (Hide)'!CW$2,'Capacity Summary'!$B$36:$B$135,0),MATCH('Capacity Backing (Hide)'!$A9,'Capacity Summary'!$H$35:$BG$35,0))&lt;&gt;0,INDEX('Capacity Summary'!$H$36:$BG$135,MATCH('Capacity Backing (Hide)'!CW$2,'Capacity Summary'!$B$36:$B$135,0),MATCH('Capacity Backing (Hide)'!$A9,'Capacity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0" spans="1:101" x14ac:dyDescent="0.35">
      <c r="A10" s="2">
        <f ca="1">'Required Capacity (Hide)'!E10</f>
        <v>44263</v>
      </c>
      <c r="B1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(Hide)'!$A10,'Capacity Summary'!$H$35:$BG$35,0))="x",INDEX('Capacity Summary'!$C$36:$E$135,MATCH('Capacity Backing (Hide)'!B$2,'Capacity Summary'!$B$36:$B$135,0),4),IF(INDEX('Capacity Summary'!$H$36:$BG$135,MATCH('Capacity Backing (Hide)'!B$2,'Capacity Summary'!$B$36:$B$135,0),MATCH('Capacity Backing (Hide)'!$A10,'Capacity Summary'!$H$35:$BG$35,0))&lt;&gt;0,INDEX('Capacity Summary'!$H$36:$BG$135,MATCH('Capacity Backing (Hide)'!B$2,'Capacity Summary'!$B$36:$B$135,0),MATCH('Capacity Backing (Hide)'!$A10,'Capacity Summary'!$H$35:$BG$35,0)),0)),INDEX('Capacity Summary'!$C$36:$E$135,MATCH('Capacity Backing (Hide)'!B$2,'Capacity Summary'!$B$36:$B$135,0),2)))/IF(Summary!$B$7="Minutes",1,60)/COUNTA(INDEX(Capacity!$C$10:$Q$109,MATCH('Capacity Backing (Hide)'!B$2,Capacity!$B$10:$B$109,0),1):INDEX(Capacity!$C$10:$Q$109,MATCH('Capacity Backing (Hide)'!B$2,Capacity!$B$10:$B$109,0),15))</f>
        <v>#N/A</v>
      </c>
      <c r="C1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(Hide)'!$A10,'Capacity Summary'!$H$35:$BG$35,0))="x",INDEX('Capacity Summary'!$C$36:$E$135,MATCH('Capacity Backing (Hide)'!C$2,'Capacity Summary'!$B$36:$B$135,0),4),IF(INDEX('Capacity Summary'!$H$36:$BG$135,MATCH('Capacity Backing (Hide)'!C$2,'Capacity Summary'!$B$36:$B$135,0),MATCH('Capacity Backing (Hide)'!$A10,'Capacity Summary'!$H$35:$BG$35,0))&lt;&gt;0,INDEX('Capacity Summary'!$H$36:$BG$135,MATCH('Capacity Backing (Hide)'!C$2,'Capacity Summary'!$B$36:$B$135,0),MATCH('Capacity Backing (Hide)'!$A10,'Capacity Summary'!$H$35:$BG$35,0)),0)),INDEX('Capacity Summary'!$C$36:$E$135,MATCH('Capacity Backing (Hide)'!C$2,'Capacity Summary'!$B$36:$B$135,0),2)))/IF(Summary!$B$7="Minutes",1,60)/COUNTA(INDEX(Capacity!$C$10:$Q$109,MATCH('Capacity Backing (Hide)'!C$2,Capacity!$B$10:$B$109,0),1):INDEX(Capacity!$C$10:$Q$109,MATCH('Capacity Backing (Hide)'!C$2,Capacity!$B$10:$B$109,0),15))</f>
        <v>#N/A</v>
      </c>
      <c r="D1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(Hide)'!$A10,'Capacity Summary'!$H$35:$BG$35,0))="x",INDEX('Capacity Summary'!$C$36:$E$135,MATCH('Capacity Backing (Hide)'!D$2,'Capacity Summary'!$B$36:$B$135,0),4),IF(INDEX('Capacity Summary'!$H$36:$BG$135,MATCH('Capacity Backing (Hide)'!D$2,'Capacity Summary'!$B$36:$B$135,0),MATCH('Capacity Backing (Hide)'!$A10,'Capacity Summary'!$H$35:$BG$35,0))&lt;&gt;0,INDEX('Capacity Summary'!$H$36:$BG$135,MATCH('Capacity Backing (Hide)'!D$2,'Capacity Summary'!$B$36:$B$135,0),MATCH('Capacity Backing (Hide)'!$A10,'Capacity Summary'!$H$35:$BG$35,0)),0)),INDEX('Capacity Summary'!$C$36:$E$135,MATCH('Capacity Backing (Hide)'!D$2,'Capacity Summary'!$B$36:$B$135,0),2)))/IF(Summary!$B$7="Minutes",1,60)/COUNTA(INDEX(Capacity!$C$10:$Q$109,MATCH('Capacity Backing (Hide)'!D$2,Capacity!$B$10:$B$109,0),1):INDEX(Capacity!$C$10:$Q$109,MATCH('Capacity Backing (Hide)'!D$2,Capacity!$B$10:$B$109,0),15))</f>
        <v>#N/A</v>
      </c>
      <c r="E1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(Hide)'!$A10,'Capacity Summary'!$H$35:$BG$35,0))="x",INDEX('Capacity Summary'!$C$36:$E$135,MATCH('Capacity Backing (Hide)'!E$2,'Capacity Summary'!$B$36:$B$135,0),4),IF(INDEX('Capacity Summary'!$H$36:$BG$135,MATCH('Capacity Backing (Hide)'!E$2,'Capacity Summary'!$B$36:$B$135,0),MATCH('Capacity Backing (Hide)'!$A10,'Capacity Summary'!$H$35:$BG$35,0))&lt;&gt;0,INDEX('Capacity Summary'!$H$36:$BG$135,MATCH('Capacity Backing (Hide)'!E$2,'Capacity Summary'!$B$36:$B$135,0),MATCH('Capacity Backing (Hide)'!$A10,'Capacity Summary'!$H$35:$BG$35,0)),0)),INDEX('Capacity Summary'!$C$36:$E$135,MATCH('Capacity Backing (Hide)'!E$2,'Capacity Summary'!$B$36:$B$135,0),2)))/IF(Summary!$B$7="Minutes",1,60)/COUNTA(INDEX(Capacity!$C$10:$Q$109,MATCH('Capacity Backing (Hide)'!E$2,Capacity!$B$10:$B$109,0),1):INDEX(Capacity!$C$10:$Q$109,MATCH('Capacity Backing (Hide)'!E$2,Capacity!$B$10:$B$109,0),15))</f>
        <v>#N/A</v>
      </c>
      <c r="F1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(Hide)'!$A10,'Capacity Summary'!$H$35:$BG$35,0))="x",INDEX('Capacity Summary'!$C$36:$E$135,MATCH('Capacity Backing (Hide)'!F$2,'Capacity Summary'!$B$36:$B$135,0),4),IF(INDEX('Capacity Summary'!$H$36:$BG$135,MATCH('Capacity Backing (Hide)'!F$2,'Capacity Summary'!$B$36:$B$135,0),MATCH('Capacity Backing (Hide)'!$A10,'Capacity Summary'!$H$35:$BG$35,0))&lt;&gt;0,INDEX('Capacity Summary'!$H$36:$BG$135,MATCH('Capacity Backing (Hide)'!F$2,'Capacity Summary'!$B$36:$B$135,0),MATCH('Capacity Backing (Hide)'!$A10,'Capacity Summary'!$H$35:$BG$35,0)),0)),INDEX('Capacity Summary'!$C$36:$E$135,MATCH('Capacity Backing (Hide)'!F$2,'Capacity Summary'!$B$36:$B$135,0),2)))/IF(Summary!$B$7="Minutes",1,60)/COUNTA(INDEX(Capacity!$C$10:$Q$109,MATCH('Capacity Backing (Hide)'!F$2,Capacity!$B$10:$B$109,0),1):INDEX(Capacity!$C$10:$Q$109,MATCH('Capacity Backing (Hide)'!F$2,Capacity!$B$10:$B$109,0),15))</f>
        <v>#N/A</v>
      </c>
      <c r="G1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(Hide)'!$A10,'Capacity Summary'!$H$35:$BG$35,0))="x",INDEX('Capacity Summary'!$C$36:$E$135,MATCH('Capacity Backing (Hide)'!G$2,'Capacity Summary'!$B$36:$B$135,0),4),IF(INDEX('Capacity Summary'!$H$36:$BG$135,MATCH('Capacity Backing (Hide)'!G$2,'Capacity Summary'!$B$36:$B$135,0),MATCH('Capacity Backing (Hide)'!$A10,'Capacity Summary'!$H$35:$BG$35,0))&lt;&gt;0,INDEX('Capacity Summary'!$H$36:$BG$135,MATCH('Capacity Backing (Hide)'!G$2,'Capacity Summary'!$B$36:$B$135,0),MATCH('Capacity Backing (Hide)'!$A10,'Capacity Summary'!$H$35:$BG$35,0)),0)),INDEX('Capacity Summary'!$C$36:$E$135,MATCH('Capacity Backing (Hide)'!G$2,'Capacity Summary'!$B$36:$B$135,0),2)))/IF(Summary!$B$7="Minutes",1,60)/COUNTA(INDEX(Capacity!$C$10:$Q$109,MATCH('Capacity Backing (Hide)'!G$2,Capacity!$B$10:$B$109,0),1):INDEX(Capacity!$C$10:$Q$109,MATCH('Capacity Backing (Hide)'!G$2,Capacity!$B$10:$B$109,0),15))</f>
        <v>#N/A</v>
      </c>
      <c r="H1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(Hide)'!$A10,'Capacity Summary'!$H$35:$BG$35,0))="x",INDEX('Capacity Summary'!$C$36:$E$135,MATCH('Capacity Backing (Hide)'!H$2,'Capacity Summary'!$B$36:$B$135,0),4),IF(INDEX('Capacity Summary'!$H$36:$BG$135,MATCH('Capacity Backing (Hide)'!H$2,'Capacity Summary'!$B$36:$B$135,0),MATCH('Capacity Backing (Hide)'!$A10,'Capacity Summary'!$H$35:$BG$35,0))&lt;&gt;0,INDEX('Capacity Summary'!$H$36:$BG$135,MATCH('Capacity Backing (Hide)'!H$2,'Capacity Summary'!$B$36:$B$135,0),MATCH('Capacity Backing (Hide)'!$A10,'Capacity Summary'!$H$35:$BG$35,0)),0)),INDEX('Capacity Summary'!$C$36:$E$135,MATCH('Capacity Backing (Hide)'!H$2,'Capacity Summary'!$B$36:$B$135,0),2)))/IF(Summary!$B$7="Minutes",1,60)/COUNTA(INDEX(Capacity!$C$10:$Q$109,MATCH('Capacity Backing (Hide)'!H$2,Capacity!$B$10:$B$109,0),1):INDEX(Capacity!$C$10:$Q$109,MATCH('Capacity Backing (Hide)'!H$2,Capacity!$B$10:$B$109,0),15))</f>
        <v>#N/A</v>
      </c>
      <c r="I1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(Hide)'!$A10,'Capacity Summary'!$H$35:$BG$35,0))="x",INDEX('Capacity Summary'!$C$36:$E$135,MATCH('Capacity Backing (Hide)'!I$2,'Capacity Summary'!$B$36:$B$135,0),4),IF(INDEX('Capacity Summary'!$H$36:$BG$135,MATCH('Capacity Backing (Hide)'!I$2,'Capacity Summary'!$B$36:$B$135,0),MATCH('Capacity Backing (Hide)'!$A10,'Capacity Summary'!$H$35:$BG$35,0))&lt;&gt;0,INDEX('Capacity Summary'!$H$36:$BG$135,MATCH('Capacity Backing (Hide)'!I$2,'Capacity Summary'!$B$36:$B$135,0),MATCH('Capacity Backing (Hide)'!$A10,'Capacity Summary'!$H$35:$BG$35,0)),0)),INDEX('Capacity Summary'!$C$36:$E$135,MATCH('Capacity Backing (Hide)'!I$2,'Capacity Summary'!$B$36:$B$135,0),2)))/IF(Summary!$B$7="Minutes",1,60)/COUNTA(INDEX(Capacity!$C$10:$Q$109,MATCH('Capacity Backing (Hide)'!I$2,Capacity!$B$10:$B$109,0),1):INDEX(Capacity!$C$10:$Q$109,MATCH('Capacity Backing (Hide)'!I$2,Capacity!$B$10:$B$109,0),15))</f>
        <v>#N/A</v>
      </c>
      <c r="J1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(Hide)'!$A10,'Capacity Summary'!$H$35:$BG$35,0))="x",INDEX('Capacity Summary'!$C$36:$E$135,MATCH('Capacity Backing (Hide)'!J$2,'Capacity Summary'!$B$36:$B$135,0),4),IF(INDEX('Capacity Summary'!$H$36:$BG$135,MATCH('Capacity Backing (Hide)'!J$2,'Capacity Summary'!$B$36:$B$135,0),MATCH('Capacity Backing (Hide)'!$A10,'Capacity Summary'!$H$35:$BG$35,0))&lt;&gt;0,INDEX('Capacity Summary'!$H$36:$BG$135,MATCH('Capacity Backing (Hide)'!J$2,'Capacity Summary'!$B$36:$B$135,0),MATCH('Capacity Backing (Hide)'!$A10,'Capacity Summary'!$H$35:$BG$35,0)),0)),INDEX('Capacity Summary'!$C$36:$E$135,MATCH('Capacity Backing (Hide)'!J$2,'Capacity Summary'!$B$36:$B$135,0),2)))/IF(Summary!$B$7="Minutes",1,60)/COUNTA(INDEX(Capacity!$C$10:$Q$109,MATCH('Capacity Backing (Hide)'!J$2,Capacity!$B$10:$B$109,0),1):INDEX(Capacity!$C$10:$Q$109,MATCH('Capacity Backing (Hide)'!J$2,Capacity!$B$10:$B$109,0),15))</f>
        <v>#N/A</v>
      </c>
      <c r="K1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(Hide)'!$A10,'Capacity Summary'!$H$35:$BG$35,0))="x",INDEX('Capacity Summary'!$C$36:$E$135,MATCH('Capacity Backing (Hide)'!K$2,'Capacity Summary'!$B$36:$B$135,0),4),IF(INDEX('Capacity Summary'!$H$36:$BG$135,MATCH('Capacity Backing (Hide)'!K$2,'Capacity Summary'!$B$36:$B$135,0),MATCH('Capacity Backing (Hide)'!$A10,'Capacity Summary'!$H$35:$BG$35,0))&lt;&gt;0,INDEX('Capacity Summary'!$H$36:$BG$135,MATCH('Capacity Backing (Hide)'!K$2,'Capacity Summary'!$B$36:$B$135,0),MATCH('Capacity Backing (Hide)'!$A10,'Capacity Summary'!$H$35:$BG$35,0)),0)),INDEX('Capacity Summary'!$C$36:$E$135,MATCH('Capacity Backing (Hide)'!K$2,'Capacity Summary'!$B$36:$B$135,0),2)))/IF(Summary!$B$7="Minutes",1,60)/COUNTA(INDEX(Capacity!$C$10:$Q$109,MATCH('Capacity Backing (Hide)'!K$2,Capacity!$B$10:$B$109,0),1):INDEX(Capacity!$C$10:$Q$109,MATCH('Capacity Backing (Hide)'!K$2,Capacity!$B$10:$B$109,0),15))</f>
        <v>#N/A</v>
      </c>
      <c r="L1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(Hide)'!$A10,'Capacity Summary'!$H$35:$BG$35,0))="x",INDEX('Capacity Summary'!$C$36:$E$135,MATCH('Capacity Backing (Hide)'!L$2,'Capacity Summary'!$B$36:$B$135,0),4),IF(INDEX('Capacity Summary'!$H$36:$BG$135,MATCH('Capacity Backing (Hide)'!L$2,'Capacity Summary'!$B$36:$B$135,0),MATCH('Capacity Backing (Hide)'!$A10,'Capacity Summary'!$H$35:$BG$35,0))&lt;&gt;0,INDEX('Capacity Summary'!$H$36:$BG$135,MATCH('Capacity Backing (Hide)'!L$2,'Capacity Summary'!$B$36:$B$135,0),MATCH('Capacity Backing (Hide)'!$A10,'Capacity Summary'!$H$35:$BG$35,0)),0)),INDEX('Capacity Summary'!$C$36:$E$135,MATCH('Capacity Backing (Hide)'!L$2,'Capacity Summary'!$B$36:$B$135,0),2)))/IF(Summary!$B$7="Minutes",1,60)/COUNTA(INDEX(Capacity!$C$10:$Q$109,MATCH('Capacity Backing (Hide)'!L$2,Capacity!$B$10:$B$109,0),1):INDEX(Capacity!$C$10:$Q$109,MATCH('Capacity Backing (Hide)'!L$2,Capacity!$B$10:$B$109,0),15))</f>
        <v>#N/A</v>
      </c>
      <c r="M1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(Hide)'!$A10,'Capacity Summary'!$H$35:$BG$35,0))="x",INDEX('Capacity Summary'!$C$36:$E$135,MATCH('Capacity Backing (Hide)'!M$2,'Capacity Summary'!$B$36:$B$135,0),4),IF(INDEX('Capacity Summary'!$H$36:$BG$135,MATCH('Capacity Backing (Hide)'!M$2,'Capacity Summary'!$B$36:$B$135,0),MATCH('Capacity Backing (Hide)'!$A10,'Capacity Summary'!$H$35:$BG$35,0))&lt;&gt;0,INDEX('Capacity Summary'!$H$36:$BG$135,MATCH('Capacity Backing (Hide)'!M$2,'Capacity Summary'!$B$36:$B$135,0),MATCH('Capacity Backing (Hide)'!$A10,'Capacity Summary'!$H$35:$BG$35,0)),0)),INDEX('Capacity Summary'!$C$36:$E$135,MATCH('Capacity Backing (Hide)'!M$2,'Capacity Summary'!$B$36:$B$135,0),2)))/IF(Summary!$B$7="Minutes",1,60)/COUNTA(INDEX(Capacity!$C$10:$Q$109,MATCH('Capacity Backing (Hide)'!M$2,Capacity!$B$10:$B$109,0),1):INDEX(Capacity!$C$10:$Q$109,MATCH('Capacity Backing (Hide)'!M$2,Capacity!$B$10:$B$109,0),15))</f>
        <v>#N/A</v>
      </c>
      <c r="N1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(Hide)'!$A10,'Capacity Summary'!$H$35:$BG$35,0))="x",INDEX('Capacity Summary'!$C$36:$E$135,MATCH('Capacity Backing (Hide)'!N$2,'Capacity Summary'!$B$36:$B$135,0),4),IF(INDEX('Capacity Summary'!$H$36:$BG$135,MATCH('Capacity Backing (Hide)'!N$2,'Capacity Summary'!$B$36:$B$135,0),MATCH('Capacity Backing (Hide)'!$A10,'Capacity Summary'!$H$35:$BG$35,0))&lt;&gt;0,INDEX('Capacity Summary'!$H$36:$BG$135,MATCH('Capacity Backing (Hide)'!N$2,'Capacity Summary'!$B$36:$B$135,0),MATCH('Capacity Backing (Hide)'!$A10,'Capacity Summary'!$H$35:$BG$35,0)),0)),INDEX('Capacity Summary'!$C$36:$E$135,MATCH('Capacity Backing (Hide)'!N$2,'Capacity Summary'!$B$36:$B$135,0),2)))/IF(Summary!$B$7="Minutes",1,60)/COUNTA(INDEX(Capacity!$C$10:$Q$109,MATCH('Capacity Backing (Hide)'!N$2,Capacity!$B$10:$B$109,0),1):INDEX(Capacity!$C$10:$Q$109,MATCH('Capacity Backing (Hide)'!N$2,Capacity!$B$10:$B$109,0),15))</f>
        <v>#N/A</v>
      </c>
      <c r="O1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(Hide)'!$A10,'Capacity Summary'!$H$35:$BG$35,0))="x",INDEX('Capacity Summary'!$C$36:$E$135,MATCH('Capacity Backing (Hide)'!O$2,'Capacity Summary'!$B$36:$B$135,0),4),IF(INDEX('Capacity Summary'!$H$36:$BG$135,MATCH('Capacity Backing (Hide)'!O$2,'Capacity Summary'!$B$36:$B$135,0),MATCH('Capacity Backing (Hide)'!$A10,'Capacity Summary'!$H$35:$BG$35,0))&lt;&gt;0,INDEX('Capacity Summary'!$H$36:$BG$135,MATCH('Capacity Backing (Hide)'!O$2,'Capacity Summary'!$B$36:$B$135,0),MATCH('Capacity Backing (Hide)'!$A10,'Capacity Summary'!$H$35:$BG$35,0)),0)),INDEX('Capacity Summary'!$C$36:$E$135,MATCH('Capacity Backing (Hide)'!O$2,'Capacity Summary'!$B$36:$B$135,0),2)))/IF(Summary!$B$7="Minutes",1,60)/COUNTA(INDEX(Capacity!$C$10:$Q$109,MATCH('Capacity Backing (Hide)'!O$2,Capacity!$B$10:$B$109,0),1):INDEX(Capacity!$C$10:$Q$109,MATCH('Capacity Backing (Hide)'!O$2,Capacity!$B$10:$B$109,0),15))</f>
        <v>#N/A</v>
      </c>
      <c r="P1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(Hide)'!$A10,'Capacity Summary'!$H$35:$BG$35,0))="x",INDEX('Capacity Summary'!$C$36:$E$135,MATCH('Capacity Backing (Hide)'!P$2,'Capacity Summary'!$B$36:$B$135,0),4),IF(INDEX('Capacity Summary'!$H$36:$BG$135,MATCH('Capacity Backing (Hide)'!P$2,'Capacity Summary'!$B$36:$B$135,0),MATCH('Capacity Backing (Hide)'!$A10,'Capacity Summary'!$H$35:$BG$35,0))&lt;&gt;0,INDEX('Capacity Summary'!$H$36:$BG$135,MATCH('Capacity Backing (Hide)'!P$2,'Capacity Summary'!$B$36:$B$135,0),MATCH('Capacity Backing (Hide)'!$A10,'Capacity Summary'!$H$35:$BG$35,0)),0)),INDEX('Capacity Summary'!$C$36:$E$135,MATCH('Capacity Backing (Hide)'!P$2,'Capacity Summary'!$B$36:$B$135,0),2)))/IF(Summary!$B$7="Minutes",1,60)/COUNTA(INDEX(Capacity!$C$10:$Q$109,MATCH('Capacity Backing (Hide)'!P$2,Capacity!$B$10:$B$109,0),1):INDEX(Capacity!$C$10:$Q$109,MATCH('Capacity Backing (Hide)'!P$2,Capacity!$B$10:$B$109,0),15))</f>
        <v>#N/A</v>
      </c>
      <c r="Q1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(Hide)'!$A10,'Capacity Summary'!$H$35:$BG$35,0))="x",INDEX('Capacity Summary'!$C$36:$E$135,MATCH('Capacity Backing (Hide)'!Q$2,'Capacity Summary'!$B$36:$B$135,0),4),IF(INDEX('Capacity Summary'!$H$36:$BG$135,MATCH('Capacity Backing (Hide)'!Q$2,'Capacity Summary'!$B$36:$B$135,0),MATCH('Capacity Backing (Hide)'!$A10,'Capacity Summary'!$H$35:$BG$35,0))&lt;&gt;0,INDEX('Capacity Summary'!$H$36:$BG$135,MATCH('Capacity Backing (Hide)'!Q$2,'Capacity Summary'!$B$36:$B$135,0),MATCH('Capacity Backing (Hide)'!$A10,'Capacity Summary'!$H$35:$BG$35,0)),0)),INDEX('Capacity Summary'!$C$36:$E$135,MATCH('Capacity Backing (Hide)'!Q$2,'Capacity Summary'!$B$36:$B$135,0),2)))/IF(Summary!$B$7="Minutes",1,60)/COUNTA(INDEX(Capacity!$C$10:$Q$109,MATCH('Capacity Backing (Hide)'!Q$2,Capacity!$B$10:$B$109,0),1):INDEX(Capacity!$C$10:$Q$109,MATCH('Capacity Backing (Hide)'!Q$2,Capacity!$B$10:$B$109,0),15))</f>
        <v>#N/A</v>
      </c>
      <c r="R1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(Hide)'!$A10,'Capacity Summary'!$H$35:$BG$35,0))="x",INDEX('Capacity Summary'!$C$36:$E$135,MATCH('Capacity Backing (Hide)'!R$2,'Capacity Summary'!$B$36:$B$135,0),4),IF(INDEX('Capacity Summary'!$H$36:$BG$135,MATCH('Capacity Backing (Hide)'!R$2,'Capacity Summary'!$B$36:$B$135,0),MATCH('Capacity Backing (Hide)'!$A10,'Capacity Summary'!$H$35:$BG$35,0))&lt;&gt;0,INDEX('Capacity Summary'!$H$36:$BG$135,MATCH('Capacity Backing (Hide)'!R$2,'Capacity Summary'!$B$36:$B$135,0),MATCH('Capacity Backing (Hide)'!$A10,'Capacity Summary'!$H$35:$BG$35,0)),0)),INDEX('Capacity Summary'!$C$36:$E$135,MATCH('Capacity Backing (Hide)'!R$2,'Capacity Summary'!$B$36:$B$135,0),2)))/IF(Summary!$B$7="Minutes",1,60)/COUNTA(INDEX(Capacity!$C$10:$Q$109,MATCH('Capacity Backing (Hide)'!R$2,Capacity!$B$10:$B$109,0),1):INDEX(Capacity!$C$10:$Q$109,MATCH('Capacity Backing (Hide)'!R$2,Capacity!$B$10:$B$109,0),15))</f>
        <v>#N/A</v>
      </c>
      <c r="S1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(Hide)'!$A10,'Capacity Summary'!$H$35:$BG$35,0))="x",INDEX('Capacity Summary'!$C$36:$E$135,MATCH('Capacity Backing (Hide)'!S$2,'Capacity Summary'!$B$36:$B$135,0),4),IF(INDEX('Capacity Summary'!$H$36:$BG$135,MATCH('Capacity Backing (Hide)'!S$2,'Capacity Summary'!$B$36:$B$135,0),MATCH('Capacity Backing (Hide)'!$A10,'Capacity Summary'!$H$35:$BG$35,0))&lt;&gt;0,INDEX('Capacity Summary'!$H$36:$BG$135,MATCH('Capacity Backing (Hide)'!S$2,'Capacity Summary'!$B$36:$B$135,0),MATCH('Capacity Backing (Hide)'!$A10,'Capacity Summary'!$H$35:$BG$35,0)),0)),INDEX('Capacity Summary'!$C$36:$E$135,MATCH('Capacity Backing (Hide)'!S$2,'Capacity Summary'!$B$36:$B$135,0),2)))/IF(Summary!$B$7="Minutes",1,60)/COUNTA(INDEX(Capacity!$C$10:$Q$109,MATCH('Capacity Backing (Hide)'!S$2,Capacity!$B$10:$B$109,0),1):INDEX(Capacity!$C$10:$Q$109,MATCH('Capacity Backing (Hide)'!S$2,Capacity!$B$10:$B$109,0),15))</f>
        <v>#N/A</v>
      </c>
      <c r="T1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(Hide)'!$A10,'Capacity Summary'!$H$35:$BG$35,0))="x",INDEX('Capacity Summary'!$C$36:$E$135,MATCH('Capacity Backing (Hide)'!T$2,'Capacity Summary'!$B$36:$B$135,0),4),IF(INDEX('Capacity Summary'!$H$36:$BG$135,MATCH('Capacity Backing (Hide)'!T$2,'Capacity Summary'!$B$36:$B$135,0),MATCH('Capacity Backing (Hide)'!$A10,'Capacity Summary'!$H$35:$BG$35,0))&lt;&gt;0,INDEX('Capacity Summary'!$H$36:$BG$135,MATCH('Capacity Backing (Hide)'!T$2,'Capacity Summary'!$B$36:$B$135,0),MATCH('Capacity Backing (Hide)'!$A10,'Capacity Summary'!$H$35:$BG$35,0)),0)),INDEX('Capacity Summary'!$C$36:$E$135,MATCH('Capacity Backing (Hide)'!T$2,'Capacity Summary'!$B$36:$B$135,0),2)))/IF(Summary!$B$7="Minutes",1,60)/COUNTA(INDEX(Capacity!$C$10:$Q$109,MATCH('Capacity Backing (Hide)'!T$2,Capacity!$B$10:$B$109,0),1):INDEX(Capacity!$C$10:$Q$109,MATCH('Capacity Backing (Hide)'!T$2,Capacity!$B$10:$B$109,0),15))</f>
        <v>#N/A</v>
      </c>
      <c r="U1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(Hide)'!$A10,'Capacity Summary'!$H$35:$BG$35,0))="x",INDEX('Capacity Summary'!$C$36:$E$135,MATCH('Capacity Backing (Hide)'!U$2,'Capacity Summary'!$B$36:$B$135,0),4),IF(INDEX('Capacity Summary'!$H$36:$BG$135,MATCH('Capacity Backing (Hide)'!U$2,'Capacity Summary'!$B$36:$B$135,0),MATCH('Capacity Backing (Hide)'!$A10,'Capacity Summary'!$H$35:$BG$35,0))&lt;&gt;0,INDEX('Capacity Summary'!$H$36:$BG$135,MATCH('Capacity Backing (Hide)'!U$2,'Capacity Summary'!$B$36:$B$135,0),MATCH('Capacity Backing (Hide)'!$A10,'Capacity Summary'!$H$35:$BG$35,0)),0)),INDEX('Capacity Summary'!$C$36:$E$135,MATCH('Capacity Backing (Hide)'!U$2,'Capacity Summary'!$B$36:$B$135,0),2)))/IF(Summary!$B$7="Minutes",1,60)/COUNTA(INDEX(Capacity!$C$10:$Q$109,MATCH('Capacity Backing (Hide)'!U$2,Capacity!$B$10:$B$109,0),1):INDEX(Capacity!$C$10:$Q$109,MATCH('Capacity Backing (Hide)'!U$2,Capacity!$B$10:$B$109,0),15))</f>
        <v>#N/A</v>
      </c>
      <c r="V1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(Hide)'!$A10,'Capacity Summary'!$H$35:$BG$35,0))="x",INDEX('Capacity Summary'!$C$36:$E$135,MATCH('Capacity Backing (Hide)'!V$2,'Capacity Summary'!$B$36:$B$135,0),4),IF(INDEX('Capacity Summary'!$H$36:$BG$135,MATCH('Capacity Backing (Hide)'!V$2,'Capacity Summary'!$B$36:$B$135,0),MATCH('Capacity Backing (Hide)'!$A10,'Capacity Summary'!$H$35:$BG$35,0))&lt;&gt;0,INDEX('Capacity Summary'!$H$36:$BG$135,MATCH('Capacity Backing (Hide)'!V$2,'Capacity Summary'!$B$36:$B$135,0),MATCH('Capacity Backing (Hide)'!$A10,'Capacity Summary'!$H$35:$BG$35,0)),0)),INDEX('Capacity Summary'!$C$36:$E$135,MATCH('Capacity Backing (Hide)'!V$2,'Capacity Summary'!$B$36:$B$135,0),2)))/IF(Summary!$B$7="Minutes",1,60)/COUNTA(INDEX(Capacity!$C$10:$Q$109,MATCH('Capacity Backing (Hide)'!V$2,Capacity!$B$10:$B$109,0),1):INDEX(Capacity!$C$10:$Q$109,MATCH('Capacity Backing (Hide)'!V$2,Capacity!$B$10:$B$109,0),15))</f>
        <v>#N/A</v>
      </c>
      <c r="W1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(Hide)'!$A10,'Capacity Summary'!$H$35:$BG$35,0))="x",INDEX('Capacity Summary'!$C$36:$E$135,MATCH('Capacity Backing (Hide)'!W$2,'Capacity Summary'!$B$36:$B$135,0),4),IF(INDEX('Capacity Summary'!$H$36:$BG$135,MATCH('Capacity Backing (Hide)'!W$2,'Capacity Summary'!$B$36:$B$135,0),MATCH('Capacity Backing (Hide)'!$A10,'Capacity Summary'!$H$35:$BG$35,0))&lt;&gt;0,INDEX('Capacity Summary'!$H$36:$BG$135,MATCH('Capacity Backing (Hide)'!W$2,'Capacity Summary'!$B$36:$B$135,0),MATCH('Capacity Backing (Hide)'!$A10,'Capacity Summary'!$H$35:$BG$35,0)),0)),INDEX('Capacity Summary'!$C$36:$E$135,MATCH('Capacity Backing (Hide)'!W$2,'Capacity Summary'!$B$36:$B$135,0),2)))/IF(Summary!$B$7="Minutes",1,60)/COUNTA(INDEX(Capacity!$C$10:$Q$109,MATCH('Capacity Backing (Hide)'!W$2,Capacity!$B$10:$B$109,0),1):INDEX(Capacity!$C$10:$Q$109,MATCH('Capacity Backing (Hide)'!W$2,Capacity!$B$10:$B$109,0),15))</f>
        <v>#N/A</v>
      </c>
      <c r="X1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(Hide)'!$A10,'Capacity Summary'!$H$35:$BG$35,0))="x",INDEX('Capacity Summary'!$C$36:$E$135,MATCH('Capacity Backing (Hide)'!X$2,'Capacity Summary'!$B$36:$B$135,0),4),IF(INDEX('Capacity Summary'!$H$36:$BG$135,MATCH('Capacity Backing (Hide)'!X$2,'Capacity Summary'!$B$36:$B$135,0),MATCH('Capacity Backing (Hide)'!$A10,'Capacity Summary'!$H$35:$BG$35,0))&lt;&gt;0,INDEX('Capacity Summary'!$H$36:$BG$135,MATCH('Capacity Backing (Hide)'!X$2,'Capacity Summary'!$B$36:$B$135,0),MATCH('Capacity Backing (Hide)'!$A10,'Capacity Summary'!$H$35:$BG$35,0)),0)),INDEX('Capacity Summary'!$C$36:$E$135,MATCH('Capacity Backing (Hide)'!X$2,'Capacity Summary'!$B$36:$B$135,0),2)))/IF(Summary!$B$7="Minutes",1,60)/COUNTA(INDEX(Capacity!$C$10:$Q$109,MATCH('Capacity Backing (Hide)'!X$2,Capacity!$B$10:$B$109,0),1):INDEX(Capacity!$C$10:$Q$109,MATCH('Capacity Backing (Hide)'!X$2,Capacity!$B$10:$B$109,0),15))</f>
        <v>#N/A</v>
      </c>
      <c r="Y1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(Hide)'!$A10,'Capacity Summary'!$H$35:$BG$35,0))="x",INDEX('Capacity Summary'!$C$36:$E$135,MATCH('Capacity Backing (Hide)'!Y$2,'Capacity Summary'!$B$36:$B$135,0),4),IF(INDEX('Capacity Summary'!$H$36:$BG$135,MATCH('Capacity Backing (Hide)'!Y$2,'Capacity Summary'!$B$36:$B$135,0),MATCH('Capacity Backing (Hide)'!$A10,'Capacity Summary'!$H$35:$BG$35,0))&lt;&gt;0,INDEX('Capacity Summary'!$H$36:$BG$135,MATCH('Capacity Backing (Hide)'!Y$2,'Capacity Summary'!$B$36:$B$135,0),MATCH('Capacity Backing (Hide)'!$A10,'Capacity Summary'!$H$35:$BG$35,0)),0)),INDEX('Capacity Summary'!$C$36:$E$135,MATCH('Capacity Backing (Hide)'!Y$2,'Capacity Summary'!$B$36:$B$135,0),2)))/IF(Summary!$B$7="Minutes",1,60)/COUNTA(INDEX(Capacity!$C$10:$Q$109,MATCH('Capacity Backing (Hide)'!Y$2,Capacity!$B$10:$B$109,0),1):INDEX(Capacity!$C$10:$Q$109,MATCH('Capacity Backing (Hide)'!Y$2,Capacity!$B$10:$B$109,0),15))</f>
        <v>#N/A</v>
      </c>
      <c r="Z1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(Hide)'!$A10,'Capacity Summary'!$H$35:$BG$35,0))="x",INDEX('Capacity Summary'!$C$36:$E$135,MATCH('Capacity Backing (Hide)'!Z$2,'Capacity Summary'!$B$36:$B$135,0),4),IF(INDEX('Capacity Summary'!$H$36:$BG$135,MATCH('Capacity Backing (Hide)'!Z$2,'Capacity Summary'!$B$36:$B$135,0),MATCH('Capacity Backing (Hide)'!$A10,'Capacity Summary'!$H$35:$BG$35,0))&lt;&gt;0,INDEX('Capacity Summary'!$H$36:$BG$135,MATCH('Capacity Backing (Hide)'!Z$2,'Capacity Summary'!$B$36:$B$135,0),MATCH('Capacity Backing (Hide)'!$A10,'Capacity Summary'!$H$35:$BG$35,0)),0)),INDEX('Capacity Summary'!$C$36:$E$135,MATCH('Capacity Backing (Hide)'!Z$2,'Capacity Summary'!$B$36:$B$135,0),2)))/IF(Summary!$B$7="Minutes",1,60)/COUNTA(INDEX(Capacity!$C$10:$Q$109,MATCH('Capacity Backing (Hide)'!Z$2,Capacity!$B$10:$B$109,0),1):INDEX(Capacity!$C$10:$Q$109,MATCH('Capacity Backing (Hide)'!Z$2,Capacity!$B$10:$B$109,0),15))</f>
        <v>#N/A</v>
      </c>
      <c r="AA1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(Hide)'!$A10,'Capacity Summary'!$H$35:$BG$35,0))="x",INDEX('Capacity Summary'!$C$36:$E$135,MATCH('Capacity Backing (Hide)'!AA$2,'Capacity Summary'!$B$36:$B$135,0),4),IF(INDEX('Capacity Summary'!$H$36:$BG$135,MATCH('Capacity Backing (Hide)'!AA$2,'Capacity Summary'!$B$36:$B$135,0),MATCH('Capacity Backing (Hide)'!$A10,'Capacity Summary'!$H$35:$BG$35,0))&lt;&gt;0,INDEX('Capacity Summary'!$H$36:$BG$135,MATCH('Capacity Backing (Hide)'!AA$2,'Capacity Summary'!$B$36:$B$135,0),MATCH('Capacity Backing (Hide)'!$A10,'Capacity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(Hide)'!$A10,'Capacity Summary'!$H$35:$BG$35,0))="x",INDEX('Capacity Summary'!$C$36:$E$135,MATCH('Capacity Backing (Hide)'!AB$2,'Capacity Summary'!$B$36:$B$135,0),4),IF(INDEX('Capacity Summary'!$H$36:$BG$135,MATCH('Capacity Backing (Hide)'!AB$2,'Capacity Summary'!$B$36:$B$135,0),MATCH('Capacity Backing (Hide)'!$A10,'Capacity Summary'!$H$35:$BG$35,0))&lt;&gt;0,INDEX('Capacity Summary'!$H$36:$BG$135,MATCH('Capacity Backing (Hide)'!AB$2,'Capacity Summary'!$B$36:$B$135,0),MATCH('Capacity Backing (Hide)'!$A10,'Capacity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(Hide)'!$A10,'Capacity Summary'!$H$35:$BG$35,0))="x",INDEX('Capacity Summary'!$C$36:$E$135,MATCH('Capacity Backing (Hide)'!AC$2,'Capacity Summary'!$B$36:$B$135,0),4),IF(INDEX('Capacity Summary'!$H$36:$BG$135,MATCH('Capacity Backing (Hide)'!AC$2,'Capacity Summary'!$B$36:$B$135,0),MATCH('Capacity Backing (Hide)'!$A10,'Capacity Summary'!$H$35:$BG$35,0))&lt;&gt;0,INDEX('Capacity Summary'!$H$36:$BG$135,MATCH('Capacity Backing (Hide)'!AC$2,'Capacity Summary'!$B$36:$B$135,0),MATCH('Capacity Backing (Hide)'!$A10,'Capacity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(Hide)'!$A10,'Capacity Summary'!$H$35:$BG$35,0))="x",INDEX('Capacity Summary'!$C$36:$E$135,MATCH('Capacity Backing (Hide)'!AD$2,'Capacity Summary'!$B$36:$B$135,0),4),IF(INDEX('Capacity Summary'!$H$36:$BG$135,MATCH('Capacity Backing (Hide)'!AD$2,'Capacity Summary'!$B$36:$B$135,0),MATCH('Capacity Backing (Hide)'!$A10,'Capacity Summary'!$H$35:$BG$35,0))&lt;&gt;0,INDEX('Capacity Summary'!$H$36:$BG$135,MATCH('Capacity Backing (Hide)'!AD$2,'Capacity Summary'!$B$36:$B$135,0),MATCH('Capacity Backing (Hide)'!$A10,'Capacity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(Hide)'!$A10,'Capacity Summary'!$H$35:$BG$35,0))="x",INDEX('Capacity Summary'!$C$36:$E$135,MATCH('Capacity Backing (Hide)'!AE$2,'Capacity Summary'!$B$36:$B$135,0),4),IF(INDEX('Capacity Summary'!$H$36:$BG$135,MATCH('Capacity Backing (Hide)'!AE$2,'Capacity Summary'!$B$36:$B$135,0),MATCH('Capacity Backing (Hide)'!$A10,'Capacity Summary'!$H$35:$BG$35,0))&lt;&gt;0,INDEX('Capacity Summary'!$H$36:$BG$135,MATCH('Capacity Backing (Hide)'!AE$2,'Capacity Summary'!$B$36:$B$135,0),MATCH('Capacity Backing (Hide)'!$A10,'Capacity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(Hide)'!$A10,'Capacity Summary'!$H$35:$BG$35,0))="x",INDEX('Capacity Summary'!$C$36:$E$135,MATCH('Capacity Backing (Hide)'!AF$2,'Capacity Summary'!$B$36:$B$135,0),4),IF(INDEX('Capacity Summary'!$H$36:$BG$135,MATCH('Capacity Backing (Hide)'!AF$2,'Capacity Summary'!$B$36:$B$135,0),MATCH('Capacity Backing (Hide)'!$A10,'Capacity Summary'!$H$35:$BG$35,0))&lt;&gt;0,INDEX('Capacity Summary'!$H$36:$BG$135,MATCH('Capacity Backing (Hide)'!AF$2,'Capacity Summary'!$B$36:$B$135,0),MATCH('Capacity Backing (Hide)'!$A10,'Capacity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(Hide)'!$A10,'Capacity Summary'!$H$35:$BG$35,0))="x",INDEX('Capacity Summary'!$C$36:$E$135,MATCH('Capacity Backing (Hide)'!AG$2,'Capacity Summary'!$B$36:$B$135,0),4),IF(INDEX('Capacity Summary'!$H$36:$BG$135,MATCH('Capacity Backing (Hide)'!AG$2,'Capacity Summary'!$B$36:$B$135,0),MATCH('Capacity Backing (Hide)'!$A10,'Capacity Summary'!$H$35:$BG$35,0))&lt;&gt;0,INDEX('Capacity Summary'!$H$36:$BG$135,MATCH('Capacity Backing (Hide)'!AG$2,'Capacity Summary'!$B$36:$B$135,0),MATCH('Capacity Backing (Hide)'!$A10,'Capacity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(Hide)'!$A10,'Capacity Summary'!$H$35:$BG$35,0))="x",INDEX('Capacity Summary'!$C$36:$E$135,MATCH('Capacity Backing (Hide)'!AH$2,'Capacity Summary'!$B$36:$B$135,0),4),IF(INDEX('Capacity Summary'!$H$36:$BG$135,MATCH('Capacity Backing (Hide)'!AH$2,'Capacity Summary'!$B$36:$B$135,0),MATCH('Capacity Backing (Hide)'!$A10,'Capacity Summary'!$H$35:$BG$35,0))&lt;&gt;0,INDEX('Capacity Summary'!$H$36:$BG$135,MATCH('Capacity Backing (Hide)'!AH$2,'Capacity Summary'!$B$36:$B$135,0),MATCH('Capacity Backing (Hide)'!$A10,'Capacity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(Hide)'!$A10,'Capacity Summary'!$H$35:$BG$35,0))="x",INDEX('Capacity Summary'!$C$36:$E$135,MATCH('Capacity Backing (Hide)'!AI$2,'Capacity Summary'!$B$36:$B$135,0),4),IF(INDEX('Capacity Summary'!$H$36:$BG$135,MATCH('Capacity Backing (Hide)'!AI$2,'Capacity Summary'!$B$36:$B$135,0),MATCH('Capacity Backing (Hide)'!$A10,'Capacity Summary'!$H$35:$BG$35,0))&lt;&gt;0,INDEX('Capacity Summary'!$H$36:$BG$135,MATCH('Capacity Backing (Hide)'!AI$2,'Capacity Summary'!$B$36:$B$135,0),MATCH('Capacity Backing (Hide)'!$A10,'Capacity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(Hide)'!$A10,'Capacity Summary'!$H$35:$BG$35,0))="x",INDEX('Capacity Summary'!$C$36:$E$135,MATCH('Capacity Backing (Hide)'!AJ$2,'Capacity Summary'!$B$36:$B$135,0),4),IF(INDEX('Capacity Summary'!$H$36:$BG$135,MATCH('Capacity Backing (Hide)'!AJ$2,'Capacity Summary'!$B$36:$B$135,0),MATCH('Capacity Backing (Hide)'!$A10,'Capacity Summary'!$H$35:$BG$35,0))&lt;&gt;0,INDEX('Capacity Summary'!$H$36:$BG$135,MATCH('Capacity Backing (Hide)'!AJ$2,'Capacity Summary'!$B$36:$B$135,0),MATCH('Capacity Backing (Hide)'!$A10,'Capacity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(Hide)'!$A10,'Capacity Summary'!$H$35:$BG$35,0))="x",INDEX('Capacity Summary'!$C$36:$E$135,MATCH('Capacity Backing (Hide)'!AK$2,'Capacity Summary'!$B$36:$B$135,0),4),IF(INDEX('Capacity Summary'!$H$36:$BG$135,MATCH('Capacity Backing (Hide)'!AK$2,'Capacity Summary'!$B$36:$B$135,0),MATCH('Capacity Backing (Hide)'!$A10,'Capacity Summary'!$H$35:$BG$35,0))&lt;&gt;0,INDEX('Capacity Summary'!$H$36:$BG$135,MATCH('Capacity Backing (Hide)'!AK$2,'Capacity Summary'!$B$36:$B$135,0),MATCH('Capacity Backing (Hide)'!$A10,'Capacity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(Hide)'!$A10,'Capacity Summary'!$H$35:$BG$35,0))="x",INDEX('Capacity Summary'!$C$36:$E$135,MATCH('Capacity Backing (Hide)'!AL$2,'Capacity Summary'!$B$36:$B$135,0),4),IF(INDEX('Capacity Summary'!$H$36:$BG$135,MATCH('Capacity Backing (Hide)'!AL$2,'Capacity Summary'!$B$36:$B$135,0),MATCH('Capacity Backing (Hide)'!$A10,'Capacity Summary'!$H$35:$BG$35,0))&lt;&gt;0,INDEX('Capacity Summary'!$H$36:$BG$135,MATCH('Capacity Backing (Hide)'!AL$2,'Capacity Summary'!$B$36:$B$135,0),MATCH('Capacity Backing (Hide)'!$A10,'Capacity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(Hide)'!$A10,'Capacity Summary'!$H$35:$BG$35,0))="x",INDEX('Capacity Summary'!$C$36:$E$135,MATCH('Capacity Backing (Hide)'!AM$2,'Capacity Summary'!$B$36:$B$135,0),4),IF(INDEX('Capacity Summary'!$H$36:$BG$135,MATCH('Capacity Backing (Hide)'!AM$2,'Capacity Summary'!$B$36:$B$135,0),MATCH('Capacity Backing (Hide)'!$A10,'Capacity Summary'!$H$35:$BG$35,0))&lt;&gt;0,INDEX('Capacity Summary'!$H$36:$BG$135,MATCH('Capacity Backing (Hide)'!AM$2,'Capacity Summary'!$B$36:$B$135,0),MATCH('Capacity Backing (Hide)'!$A10,'Capacity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(Hide)'!$A10,'Capacity Summary'!$H$35:$BG$35,0))="x",INDEX('Capacity Summary'!$C$36:$E$135,MATCH('Capacity Backing (Hide)'!AN$2,'Capacity Summary'!$B$36:$B$135,0),4),IF(INDEX('Capacity Summary'!$H$36:$BG$135,MATCH('Capacity Backing (Hide)'!AN$2,'Capacity Summary'!$B$36:$B$135,0),MATCH('Capacity Backing (Hide)'!$A10,'Capacity Summary'!$H$35:$BG$35,0))&lt;&gt;0,INDEX('Capacity Summary'!$H$36:$BG$135,MATCH('Capacity Backing (Hide)'!AN$2,'Capacity Summary'!$B$36:$B$135,0),MATCH('Capacity Backing (Hide)'!$A10,'Capacity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(Hide)'!$A10,'Capacity Summary'!$H$35:$BG$35,0))="x",INDEX('Capacity Summary'!$C$36:$E$135,MATCH('Capacity Backing (Hide)'!AO$2,'Capacity Summary'!$B$36:$B$135,0),4),IF(INDEX('Capacity Summary'!$H$36:$BG$135,MATCH('Capacity Backing (Hide)'!AO$2,'Capacity Summary'!$B$36:$B$135,0),MATCH('Capacity Backing (Hide)'!$A10,'Capacity Summary'!$H$35:$BG$35,0))&lt;&gt;0,INDEX('Capacity Summary'!$H$36:$BG$135,MATCH('Capacity Backing (Hide)'!AO$2,'Capacity Summary'!$B$36:$B$135,0),MATCH('Capacity Backing (Hide)'!$A10,'Capacity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(Hide)'!$A10,'Capacity Summary'!$H$35:$BG$35,0))="x",INDEX('Capacity Summary'!$C$36:$E$135,MATCH('Capacity Backing (Hide)'!AP$2,'Capacity Summary'!$B$36:$B$135,0),4),IF(INDEX('Capacity Summary'!$H$36:$BG$135,MATCH('Capacity Backing (Hide)'!AP$2,'Capacity Summary'!$B$36:$B$135,0),MATCH('Capacity Backing (Hide)'!$A10,'Capacity Summary'!$H$35:$BG$35,0))&lt;&gt;0,INDEX('Capacity Summary'!$H$36:$BG$135,MATCH('Capacity Backing (Hide)'!AP$2,'Capacity Summary'!$B$36:$B$135,0),MATCH('Capacity Backing (Hide)'!$A10,'Capacity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(Hide)'!$A10,'Capacity Summary'!$H$35:$BG$35,0))="x",INDEX('Capacity Summary'!$C$36:$E$135,MATCH('Capacity Backing (Hide)'!AQ$2,'Capacity Summary'!$B$36:$B$135,0),4),IF(INDEX('Capacity Summary'!$H$36:$BG$135,MATCH('Capacity Backing (Hide)'!AQ$2,'Capacity Summary'!$B$36:$B$135,0),MATCH('Capacity Backing (Hide)'!$A10,'Capacity Summary'!$H$35:$BG$35,0))&lt;&gt;0,INDEX('Capacity Summary'!$H$36:$BG$135,MATCH('Capacity Backing (Hide)'!AQ$2,'Capacity Summary'!$B$36:$B$135,0),MATCH('Capacity Backing (Hide)'!$A10,'Capacity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(Hide)'!$A10,'Capacity Summary'!$H$35:$BG$35,0))="x",INDEX('Capacity Summary'!$C$36:$E$135,MATCH('Capacity Backing (Hide)'!AR$2,'Capacity Summary'!$B$36:$B$135,0),4),IF(INDEX('Capacity Summary'!$H$36:$BG$135,MATCH('Capacity Backing (Hide)'!AR$2,'Capacity Summary'!$B$36:$B$135,0),MATCH('Capacity Backing (Hide)'!$A10,'Capacity Summary'!$H$35:$BG$35,0))&lt;&gt;0,INDEX('Capacity Summary'!$H$36:$BG$135,MATCH('Capacity Backing (Hide)'!AR$2,'Capacity Summary'!$B$36:$B$135,0),MATCH('Capacity Backing (Hide)'!$A10,'Capacity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(Hide)'!$A10,'Capacity Summary'!$H$35:$BG$35,0))="x",INDEX('Capacity Summary'!$C$36:$E$135,MATCH('Capacity Backing (Hide)'!AS$2,'Capacity Summary'!$B$36:$B$135,0),4),IF(INDEX('Capacity Summary'!$H$36:$BG$135,MATCH('Capacity Backing (Hide)'!AS$2,'Capacity Summary'!$B$36:$B$135,0),MATCH('Capacity Backing (Hide)'!$A10,'Capacity Summary'!$H$35:$BG$35,0))&lt;&gt;0,INDEX('Capacity Summary'!$H$36:$BG$135,MATCH('Capacity Backing (Hide)'!AS$2,'Capacity Summary'!$B$36:$B$135,0),MATCH('Capacity Backing (Hide)'!$A10,'Capacity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(Hide)'!$A10,'Capacity Summary'!$H$35:$BG$35,0))="x",INDEX('Capacity Summary'!$C$36:$E$135,MATCH('Capacity Backing (Hide)'!AT$2,'Capacity Summary'!$B$36:$B$135,0),4),IF(INDEX('Capacity Summary'!$H$36:$BG$135,MATCH('Capacity Backing (Hide)'!AT$2,'Capacity Summary'!$B$36:$B$135,0),MATCH('Capacity Backing (Hide)'!$A10,'Capacity Summary'!$H$35:$BG$35,0))&lt;&gt;0,INDEX('Capacity Summary'!$H$36:$BG$135,MATCH('Capacity Backing (Hide)'!AT$2,'Capacity Summary'!$B$36:$B$135,0),MATCH('Capacity Backing (Hide)'!$A10,'Capacity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(Hide)'!$A10,'Capacity Summary'!$H$35:$BG$35,0))="x",INDEX('Capacity Summary'!$C$36:$E$135,MATCH('Capacity Backing (Hide)'!AU$2,'Capacity Summary'!$B$36:$B$135,0),4),IF(INDEX('Capacity Summary'!$H$36:$BG$135,MATCH('Capacity Backing (Hide)'!AU$2,'Capacity Summary'!$B$36:$B$135,0),MATCH('Capacity Backing (Hide)'!$A10,'Capacity Summary'!$H$35:$BG$35,0))&lt;&gt;0,INDEX('Capacity Summary'!$H$36:$BG$135,MATCH('Capacity Backing (Hide)'!AU$2,'Capacity Summary'!$B$36:$B$135,0),MATCH('Capacity Backing (Hide)'!$A10,'Capacity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(Hide)'!$A10,'Capacity Summary'!$H$35:$BG$35,0))="x",INDEX('Capacity Summary'!$C$36:$E$135,MATCH('Capacity Backing (Hide)'!AV$2,'Capacity Summary'!$B$36:$B$135,0),4),IF(INDEX('Capacity Summary'!$H$36:$BG$135,MATCH('Capacity Backing (Hide)'!AV$2,'Capacity Summary'!$B$36:$B$135,0),MATCH('Capacity Backing (Hide)'!$A10,'Capacity Summary'!$H$35:$BG$35,0))&lt;&gt;0,INDEX('Capacity Summary'!$H$36:$BG$135,MATCH('Capacity Backing (Hide)'!AV$2,'Capacity Summary'!$B$36:$B$135,0),MATCH('Capacity Backing (Hide)'!$A10,'Capacity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(Hide)'!$A10,'Capacity Summary'!$H$35:$BG$35,0))="x",INDEX('Capacity Summary'!$C$36:$E$135,MATCH('Capacity Backing (Hide)'!AW$2,'Capacity Summary'!$B$36:$B$135,0),4),IF(INDEX('Capacity Summary'!$H$36:$BG$135,MATCH('Capacity Backing (Hide)'!AW$2,'Capacity Summary'!$B$36:$B$135,0),MATCH('Capacity Backing (Hide)'!$A10,'Capacity Summary'!$H$35:$BG$35,0))&lt;&gt;0,INDEX('Capacity Summary'!$H$36:$BG$135,MATCH('Capacity Backing (Hide)'!AW$2,'Capacity Summary'!$B$36:$B$135,0),MATCH('Capacity Backing (Hide)'!$A10,'Capacity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(Hide)'!$A10,'Capacity Summary'!$H$35:$BG$35,0))="x",INDEX('Capacity Summary'!$C$36:$E$135,MATCH('Capacity Backing (Hide)'!AX$2,'Capacity Summary'!$B$36:$B$135,0),4),IF(INDEX('Capacity Summary'!$H$36:$BG$135,MATCH('Capacity Backing (Hide)'!AX$2,'Capacity Summary'!$B$36:$B$135,0),MATCH('Capacity Backing (Hide)'!$A10,'Capacity Summary'!$H$35:$BG$35,0))&lt;&gt;0,INDEX('Capacity Summary'!$H$36:$BG$135,MATCH('Capacity Backing (Hide)'!AX$2,'Capacity Summary'!$B$36:$B$135,0),MATCH('Capacity Backing (Hide)'!$A10,'Capacity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(Hide)'!$A10,'Capacity Summary'!$H$35:$BG$35,0))="x",INDEX('Capacity Summary'!$C$36:$E$135,MATCH('Capacity Backing (Hide)'!AY$2,'Capacity Summary'!$B$36:$B$135,0),4),IF(INDEX('Capacity Summary'!$H$36:$BG$135,MATCH('Capacity Backing (Hide)'!AY$2,'Capacity Summary'!$B$36:$B$135,0),MATCH('Capacity Backing (Hide)'!$A10,'Capacity Summary'!$H$35:$BG$35,0))&lt;&gt;0,INDEX('Capacity Summary'!$H$36:$BG$135,MATCH('Capacity Backing (Hide)'!AY$2,'Capacity Summary'!$B$36:$B$135,0),MATCH('Capacity Backing (Hide)'!$A10,'Capacity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(Hide)'!$A10,'Capacity Summary'!$H$35:$BG$35,0))="x",INDEX('Capacity Summary'!$C$36:$E$135,MATCH('Capacity Backing (Hide)'!AZ$2,'Capacity Summary'!$B$36:$B$135,0),4),IF(INDEX('Capacity Summary'!$H$36:$BG$135,MATCH('Capacity Backing (Hide)'!AZ$2,'Capacity Summary'!$B$36:$B$135,0),MATCH('Capacity Backing (Hide)'!$A10,'Capacity Summary'!$H$35:$BG$35,0))&lt;&gt;0,INDEX('Capacity Summary'!$H$36:$BG$135,MATCH('Capacity Backing (Hide)'!AZ$2,'Capacity Summary'!$B$36:$B$135,0),MATCH('Capacity Backing (Hide)'!$A10,'Capacity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(Hide)'!$A10,'Capacity Summary'!$H$35:$BG$35,0))="x",INDEX('Capacity Summary'!$C$36:$E$135,MATCH('Capacity Backing (Hide)'!BA$2,'Capacity Summary'!$B$36:$B$135,0),4),IF(INDEX('Capacity Summary'!$H$36:$BG$135,MATCH('Capacity Backing (Hide)'!BA$2,'Capacity Summary'!$B$36:$B$135,0),MATCH('Capacity Backing (Hide)'!$A10,'Capacity Summary'!$H$35:$BG$35,0))&lt;&gt;0,INDEX('Capacity Summary'!$H$36:$BG$135,MATCH('Capacity Backing (Hide)'!BA$2,'Capacity Summary'!$B$36:$B$135,0),MATCH('Capacity Backing (Hide)'!$A10,'Capacity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(Hide)'!$A10,'Capacity Summary'!$H$35:$BG$35,0))="x",INDEX('Capacity Summary'!$C$36:$E$135,MATCH('Capacity Backing (Hide)'!BB$2,'Capacity Summary'!$B$36:$B$135,0),4),IF(INDEX('Capacity Summary'!$H$36:$BG$135,MATCH('Capacity Backing (Hide)'!BB$2,'Capacity Summary'!$B$36:$B$135,0),MATCH('Capacity Backing (Hide)'!$A10,'Capacity Summary'!$H$35:$BG$35,0))&lt;&gt;0,INDEX('Capacity Summary'!$H$36:$BG$135,MATCH('Capacity Backing (Hide)'!BB$2,'Capacity Summary'!$B$36:$B$135,0),MATCH('Capacity Backing (Hide)'!$A10,'Capacity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(Hide)'!$A10,'Capacity Summary'!$H$35:$BG$35,0))="x",INDEX('Capacity Summary'!$C$36:$E$135,MATCH('Capacity Backing (Hide)'!BC$2,'Capacity Summary'!$B$36:$B$135,0),4),IF(INDEX('Capacity Summary'!$H$36:$BG$135,MATCH('Capacity Backing (Hide)'!BC$2,'Capacity Summary'!$B$36:$B$135,0),MATCH('Capacity Backing (Hide)'!$A10,'Capacity Summary'!$H$35:$BG$35,0))&lt;&gt;0,INDEX('Capacity Summary'!$H$36:$BG$135,MATCH('Capacity Backing (Hide)'!BC$2,'Capacity Summary'!$B$36:$B$135,0),MATCH('Capacity Backing (Hide)'!$A10,'Capacity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(Hide)'!$A10,'Capacity Summary'!$H$35:$BG$35,0))="x",INDEX('Capacity Summary'!$C$36:$E$135,MATCH('Capacity Backing (Hide)'!BD$2,'Capacity Summary'!$B$36:$B$135,0),4),IF(INDEX('Capacity Summary'!$H$36:$BG$135,MATCH('Capacity Backing (Hide)'!BD$2,'Capacity Summary'!$B$36:$B$135,0),MATCH('Capacity Backing (Hide)'!$A10,'Capacity Summary'!$H$35:$BG$35,0))&lt;&gt;0,INDEX('Capacity Summary'!$H$36:$BG$135,MATCH('Capacity Backing (Hide)'!BD$2,'Capacity Summary'!$B$36:$B$135,0),MATCH('Capacity Backing (Hide)'!$A10,'Capacity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(Hide)'!$A10,'Capacity Summary'!$H$35:$BG$35,0))="x",INDEX('Capacity Summary'!$C$36:$E$135,MATCH('Capacity Backing (Hide)'!BE$2,'Capacity Summary'!$B$36:$B$135,0),4),IF(INDEX('Capacity Summary'!$H$36:$BG$135,MATCH('Capacity Backing (Hide)'!BE$2,'Capacity Summary'!$B$36:$B$135,0),MATCH('Capacity Backing (Hide)'!$A10,'Capacity Summary'!$H$35:$BG$35,0))&lt;&gt;0,INDEX('Capacity Summary'!$H$36:$BG$135,MATCH('Capacity Backing (Hide)'!BE$2,'Capacity Summary'!$B$36:$B$135,0),MATCH('Capacity Backing (Hide)'!$A10,'Capacity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(Hide)'!$A10,'Capacity Summary'!$H$35:$BG$35,0))="x",INDEX('Capacity Summary'!$C$36:$E$135,MATCH('Capacity Backing (Hide)'!BF$2,'Capacity Summary'!$B$36:$B$135,0),4),IF(INDEX('Capacity Summary'!$H$36:$BG$135,MATCH('Capacity Backing (Hide)'!BF$2,'Capacity Summary'!$B$36:$B$135,0),MATCH('Capacity Backing (Hide)'!$A10,'Capacity Summary'!$H$35:$BG$35,0))&lt;&gt;0,INDEX('Capacity Summary'!$H$36:$BG$135,MATCH('Capacity Backing (Hide)'!BF$2,'Capacity Summary'!$B$36:$B$135,0),MATCH('Capacity Backing (Hide)'!$A10,'Capacity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(Hide)'!$A10,'Capacity Summary'!$H$35:$BG$35,0))="x",INDEX('Capacity Summary'!$C$36:$E$135,MATCH('Capacity Backing (Hide)'!BG$2,'Capacity Summary'!$B$36:$B$135,0),4),IF(INDEX('Capacity Summary'!$H$36:$BG$135,MATCH('Capacity Backing (Hide)'!BG$2,'Capacity Summary'!$B$36:$B$135,0),MATCH('Capacity Backing (Hide)'!$A10,'Capacity Summary'!$H$35:$BG$35,0))&lt;&gt;0,INDEX('Capacity Summary'!$H$36:$BG$135,MATCH('Capacity Backing (Hide)'!BG$2,'Capacity Summary'!$B$36:$B$135,0),MATCH('Capacity Backing (Hide)'!$A10,'Capacity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(Hide)'!$A10,'Capacity Summary'!$H$35:$BG$35,0))="x",INDEX('Capacity Summary'!$C$36:$E$135,MATCH('Capacity Backing (Hide)'!BH$2,'Capacity Summary'!$B$36:$B$135,0),4),IF(INDEX('Capacity Summary'!$H$36:$BG$135,MATCH('Capacity Backing (Hide)'!BH$2,'Capacity Summary'!$B$36:$B$135,0),MATCH('Capacity Backing (Hide)'!$A10,'Capacity Summary'!$H$35:$BG$35,0))&lt;&gt;0,INDEX('Capacity Summary'!$H$36:$BG$135,MATCH('Capacity Backing (Hide)'!BH$2,'Capacity Summary'!$B$36:$B$135,0),MATCH('Capacity Backing (Hide)'!$A10,'Capacity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(Hide)'!$A10,'Capacity Summary'!$H$35:$BG$35,0))="x",INDEX('Capacity Summary'!$C$36:$E$135,MATCH('Capacity Backing (Hide)'!BI$2,'Capacity Summary'!$B$36:$B$135,0),4),IF(INDEX('Capacity Summary'!$H$36:$BG$135,MATCH('Capacity Backing (Hide)'!BI$2,'Capacity Summary'!$B$36:$B$135,0),MATCH('Capacity Backing (Hide)'!$A10,'Capacity Summary'!$H$35:$BG$35,0))&lt;&gt;0,INDEX('Capacity Summary'!$H$36:$BG$135,MATCH('Capacity Backing (Hide)'!BI$2,'Capacity Summary'!$B$36:$B$135,0),MATCH('Capacity Backing (Hide)'!$A10,'Capacity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(Hide)'!$A10,'Capacity Summary'!$H$35:$BG$35,0))="x",INDEX('Capacity Summary'!$C$36:$E$135,MATCH('Capacity Backing (Hide)'!BJ$2,'Capacity Summary'!$B$36:$B$135,0),4),IF(INDEX('Capacity Summary'!$H$36:$BG$135,MATCH('Capacity Backing (Hide)'!BJ$2,'Capacity Summary'!$B$36:$B$135,0),MATCH('Capacity Backing (Hide)'!$A10,'Capacity Summary'!$H$35:$BG$35,0))&lt;&gt;0,INDEX('Capacity Summary'!$H$36:$BG$135,MATCH('Capacity Backing (Hide)'!BJ$2,'Capacity Summary'!$B$36:$B$135,0),MATCH('Capacity Backing (Hide)'!$A10,'Capacity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(Hide)'!$A10,'Capacity Summary'!$H$35:$BG$35,0))="x",INDEX('Capacity Summary'!$C$36:$E$135,MATCH('Capacity Backing (Hide)'!BK$2,'Capacity Summary'!$B$36:$B$135,0),4),IF(INDEX('Capacity Summary'!$H$36:$BG$135,MATCH('Capacity Backing (Hide)'!BK$2,'Capacity Summary'!$B$36:$B$135,0),MATCH('Capacity Backing (Hide)'!$A10,'Capacity Summary'!$H$35:$BG$35,0))&lt;&gt;0,INDEX('Capacity Summary'!$H$36:$BG$135,MATCH('Capacity Backing (Hide)'!BK$2,'Capacity Summary'!$B$36:$B$135,0),MATCH('Capacity Backing (Hide)'!$A10,'Capacity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(Hide)'!$A10,'Capacity Summary'!$H$35:$BG$35,0))="x",INDEX('Capacity Summary'!$C$36:$E$135,MATCH('Capacity Backing (Hide)'!BL$2,'Capacity Summary'!$B$36:$B$135,0),4),IF(INDEX('Capacity Summary'!$H$36:$BG$135,MATCH('Capacity Backing (Hide)'!BL$2,'Capacity Summary'!$B$36:$B$135,0),MATCH('Capacity Backing (Hide)'!$A10,'Capacity Summary'!$H$35:$BG$35,0))&lt;&gt;0,INDEX('Capacity Summary'!$H$36:$BG$135,MATCH('Capacity Backing (Hide)'!BL$2,'Capacity Summary'!$B$36:$B$135,0),MATCH('Capacity Backing (Hide)'!$A10,'Capacity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(Hide)'!$A10,'Capacity Summary'!$H$35:$BG$35,0))="x",INDEX('Capacity Summary'!$C$36:$E$135,MATCH('Capacity Backing (Hide)'!BM$2,'Capacity Summary'!$B$36:$B$135,0),4),IF(INDEX('Capacity Summary'!$H$36:$BG$135,MATCH('Capacity Backing (Hide)'!BM$2,'Capacity Summary'!$B$36:$B$135,0),MATCH('Capacity Backing (Hide)'!$A10,'Capacity Summary'!$H$35:$BG$35,0))&lt;&gt;0,INDEX('Capacity Summary'!$H$36:$BG$135,MATCH('Capacity Backing (Hide)'!BM$2,'Capacity Summary'!$B$36:$B$135,0),MATCH('Capacity Backing (Hide)'!$A10,'Capacity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(Hide)'!$A10,'Capacity Summary'!$H$35:$BG$35,0))="x",INDEX('Capacity Summary'!$C$36:$E$135,MATCH('Capacity Backing (Hide)'!BN$2,'Capacity Summary'!$B$36:$B$135,0),4),IF(INDEX('Capacity Summary'!$H$36:$BG$135,MATCH('Capacity Backing (Hide)'!BN$2,'Capacity Summary'!$B$36:$B$135,0),MATCH('Capacity Backing (Hide)'!$A10,'Capacity Summary'!$H$35:$BG$35,0))&lt;&gt;0,INDEX('Capacity Summary'!$H$36:$BG$135,MATCH('Capacity Backing (Hide)'!BN$2,'Capacity Summary'!$B$36:$B$135,0),MATCH('Capacity Backing (Hide)'!$A10,'Capacity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(Hide)'!$A10,'Capacity Summary'!$H$35:$BG$35,0))="x",INDEX('Capacity Summary'!$C$36:$E$135,MATCH('Capacity Backing (Hide)'!BO$2,'Capacity Summary'!$B$36:$B$135,0),4),IF(INDEX('Capacity Summary'!$H$36:$BG$135,MATCH('Capacity Backing (Hide)'!BO$2,'Capacity Summary'!$B$36:$B$135,0),MATCH('Capacity Backing (Hide)'!$A10,'Capacity Summary'!$H$35:$BG$35,0))&lt;&gt;0,INDEX('Capacity Summary'!$H$36:$BG$135,MATCH('Capacity Backing (Hide)'!BO$2,'Capacity Summary'!$B$36:$B$135,0),MATCH('Capacity Backing (Hide)'!$A10,'Capacity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(Hide)'!$A10,'Capacity Summary'!$H$35:$BG$35,0))="x",INDEX('Capacity Summary'!$C$36:$E$135,MATCH('Capacity Backing (Hide)'!BP$2,'Capacity Summary'!$B$36:$B$135,0),4),IF(INDEX('Capacity Summary'!$H$36:$BG$135,MATCH('Capacity Backing (Hide)'!BP$2,'Capacity Summary'!$B$36:$B$135,0),MATCH('Capacity Backing (Hide)'!$A10,'Capacity Summary'!$H$35:$BG$35,0))&lt;&gt;0,INDEX('Capacity Summary'!$H$36:$BG$135,MATCH('Capacity Backing (Hide)'!BP$2,'Capacity Summary'!$B$36:$B$135,0),MATCH('Capacity Backing (Hide)'!$A10,'Capacity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(Hide)'!$A10,'Capacity Summary'!$H$35:$BG$35,0))="x",INDEX('Capacity Summary'!$C$36:$E$135,MATCH('Capacity Backing (Hide)'!BQ$2,'Capacity Summary'!$B$36:$B$135,0),4),IF(INDEX('Capacity Summary'!$H$36:$BG$135,MATCH('Capacity Backing (Hide)'!BQ$2,'Capacity Summary'!$B$36:$B$135,0),MATCH('Capacity Backing (Hide)'!$A10,'Capacity Summary'!$H$35:$BG$35,0))&lt;&gt;0,INDEX('Capacity Summary'!$H$36:$BG$135,MATCH('Capacity Backing (Hide)'!BQ$2,'Capacity Summary'!$B$36:$B$135,0),MATCH('Capacity Backing (Hide)'!$A10,'Capacity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(Hide)'!$A10,'Capacity Summary'!$H$35:$BG$35,0))="x",INDEX('Capacity Summary'!$C$36:$E$135,MATCH('Capacity Backing (Hide)'!BR$2,'Capacity Summary'!$B$36:$B$135,0),4),IF(INDEX('Capacity Summary'!$H$36:$BG$135,MATCH('Capacity Backing (Hide)'!BR$2,'Capacity Summary'!$B$36:$B$135,0),MATCH('Capacity Backing (Hide)'!$A10,'Capacity Summary'!$H$35:$BG$35,0))&lt;&gt;0,INDEX('Capacity Summary'!$H$36:$BG$135,MATCH('Capacity Backing (Hide)'!BR$2,'Capacity Summary'!$B$36:$B$135,0),MATCH('Capacity Backing (Hide)'!$A10,'Capacity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(Hide)'!$A10,'Capacity Summary'!$H$35:$BG$35,0))="x",INDEX('Capacity Summary'!$C$36:$E$135,MATCH('Capacity Backing (Hide)'!BS$2,'Capacity Summary'!$B$36:$B$135,0),4),IF(INDEX('Capacity Summary'!$H$36:$BG$135,MATCH('Capacity Backing (Hide)'!BS$2,'Capacity Summary'!$B$36:$B$135,0),MATCH('Capacity Backing (Hide)'!$A10,'Capacity Summary'!$H$35:$BG$35,0))&lt;&gt;0,INDEX('Capacity Summary'!$H$36:$BG$135,MATCH('Capacity Backing (Hide)'!BS$2,'Capacity Summary'!$B$36:$B$135,0),MATCH('Capacity Backing (Hide)'!$A10,'Capacity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(Hide)'!$A10,'Capacity Summary'!$H$35:$BG$35,0))="x",INDEX('Capacity Summary'!$C$36:$E$135,MATCH('Capacity Backing (Hide)'!BT$2,'Capacity Summary'!$B$36:$B$135,0),4),IF(INDEX('Capacity Summary'!$H$36:$BG$135,MATCH('Capacity Backing (Hide)'!BT$2,'Capacity Summary'!$B$36:$B$135,0),MATCH('Capacity Backing (Hide)'!$A10,'Capacity Summary'!$H$35:$BG$35,0))&lt;&gt;0,INDEX('Capacity Summary'!$H$36:$BG$135,MATCH('Capacity Backing (Hide)'!BT$2,'Capacity Summary'!$B$36:$B$135,0),MATCH('Capacity Backing (Hide)'!$A10,'Capacity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(Hide)'!$A10,'Capacity Summary'!$H$35:$BG$35,0))="x",INDEX('Capacity Summary'!$C$36:$E$135,MATCH('Capacity Backing (Hide)'!BU$2,'Capacity Summary'!$B$36:$B$135,0),4),IF(INDEX('Capacity Summary'!$H$36:$BG$135,MATCH('Capacity Backing (Hide)'!BU$2,'Capacity Summary'!$B$36:$B$135,0),MATCH('Capacity Backing (Hide)'!$A10,'Capacity Summary'!$H$35:$BG$35,0))&lt;&gt;0,INDEX('Capacity Summary'!$H$36:$BG$135,MATCH('Capacity Backing (Hide)'!BU$2,'Capacity Summary'!$B$36:$B$135,0),MATCH('Capacity Backing (Hide)'!$A10,'Capacity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(Hide)'!$A10,'Capacity Summary'!$H$35:$BG$35,0))="x",INDEX('Capacity Summary'!$C$36:$E$135,MATCH('Capacity Backing (Hide)'!BV$2,'Capacity Summary'!$B$36:$B$135,0),4),IF(INDEX('Capacity Summary'!$H$36:$BG$135,MATCH('Capacity Backing (Hide)'!BV$2,'Capacity Summary'!$B$36:$B$135,0),MATCH('Capacity Backing (Hide)'!$A10,'Capacity Summary'!$H$35:$BG$35,0))&lt;&gt;0,INDEX('Capacity Summary'!$H$36:$BG$135,MATCH('Capacity Backing (Hide)'!BV$2,'Capacity Summary'!$B$36:$B$135,0),MATCH('Capacity Backing (Hide)'!$A10,'Capacity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(Hide)'!$A10,'Capacity Summary'!$H$35:$BG$35,0))="x",INDEX('Capacity Summary'!$C$36:$E$135,MATCH('Capacity Backing (Hide)'!BW$2,'Capacity Summary'!$B$36:$B$135,0),4),IF(INDEX('Capacity Summary'!$H$36:$BG$135,MATCH('Capacity Backing (Hide)'!BW$2,'Capacity Summary'!$B$36:$B$135,0),MATCH('Capacity Backing (Hide)'!$A10,'Capacity Summary'!$H$35:$BG$35,0))&lt;&gt;0,INDEX('Capacity Summary'!$H$36:$BG$135,MATCH('Capacity Backing (Hide)'!BW$2,'Capacity Summary'!$B$36:$B$135,0),MATCH('Capacity Backing (Hide)'!$A10,'Capacity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(Hide)'!$A10,'Capacity Summary'!$H$35:$BG$35,0))="x",INDEX('Capacity Summary'!$C$36:$E$135,MATCH('Capacity Backing (Hide)'!BX$2,'Capacity Summary'!$B$36:$B$135,0),4),IF(INDEX('Capacity Summary'!$H$36:$BG$135,MATCH('Capacity Backing (Hide)'!BX$2,'Capacity Summary'!$B$36:$B$135,0),MATCH('Capacity Backing (Hide)'!$A10,'Capacity Summary'!$H$35:$BG$35,0))&lt;&gt;0,INDEX('Capacity Summary'!$H$36:$BG$135,MATCH('Capacity Backing (Hide)'!BX$2,'Capacity Summary'!$B$36:$B$135,0),MATCH('Capacity Backing (Hide)'!$A10,'Capacity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(Hide)'!$A10,'Capacity Summary'!$H$35:$BG$35,0))="x",INDEX('Capacity Summary'!$C$36:$E$135,MATCH('Capacity Backing (Hide)'!BY$2,'Capacity Summary'!$B$36:$B$135,0),4),IF(INDEX('Capacity Summary'!$H$36:$BG$135,MATCH('Capacity Backing (Hide)'!BY$2,'Capacity Summary'!$B$36:$B$135,0),MATCH('Capacity Backing (Hide)'!$A10,'Capacity Summary'!$H$35:$BG$35,0))&lt;&gt;0,INDEX('Capacity Summary'!$H$36:$BG$135,MATCH('Capacity Backing (Hide)'!BY$2,'Capacity Summary'!$B$36:$B$135,0),MATCH('Capacity Backing (Hide)'!$A10,'Capacity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(Hide)'!$A10,'Capacity Summary'!$H$35:$BG$35,0))="x",INDEX('Capacity Summary'!$C$36:$E$135,MATCH('Capacity Backing (Hide)'!BZ$2,'Capacity Summary'!$B$36:$B$135,0),4),IF(INDEX('Capacity Summary'!$H$36:$BG$135,MATCH('Capacity Backing (Hide)'!BZ$2,'Capacity Summary'!$B$36:$B$135,0),MATCH('Capacity Backing (Hide)'!$A10,'Capacity Summary'!$H$35:$BG$35,0))&lt;&gt;0,INDEX('Capacity Summary'!$H$36:$BG$135,MATCH('Capacity Backing (Hide)'!BZ$2,'Capacity Summary'!$B$36:$B$135,0),MATCH('Capacity Backing (Hide)'!$A10,'Capacity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(Hide)'!$A10,'Capacity Summary'!$H$35:$BG$35,0))="x",INDEX('Capacity Summary'!$C$36:$E$135,MATCH('Capacity Backing (Hide)'!CA$2,'Capacity Summary'!$B$36:$B$135,0),4),IF(INDEX('Capacity Summary'!$H$36:$BG$135,MATCH('Capacity Backing (Hide)'!CA$2,'Capacity Summary'!$B$36:$B$135,0),MATCH('Capacity Backing (Hide)'!$A10,'Capacity Summary'!$H$35:$BG$35,0))&lt;&gt;0,INDEX('Capacity Summary'!$H$36:$BG$135,MATCH('Capacity Backing (Hide)'!CA$2,'Capacity Summary'!$B$36:$B$135,0),MATCH('Capacity Backing (Hide)'!$A10,'Capacity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(Hide)'!$A10,'Capacity Summary'!$H$35:$BG$35,0))="x",INDEX('Capacity Summary'!$C$36:$E$135,MATCH('Capacity Backing (Hide)'!CB$2,'Capacity Summary'!$B$36:$B$135,0),4),IF(INDEX('Capacity Summary'!$H$36:$BG$135,MATCH('Capacity Backing (Hide)'!CB$2,'Capacity Summary'!$B$36:$B$135,0),MATCH('Capacity Backing (Hide)'!$A10,'Capacity Summary'!$H$35:$BG$35,0))&lt;&gt;0,INDEX('Capacity Summary'!$H$36:$BG$135,MATCH('Capacity Backing (Hide)'!CB$2,'Capacity Summary'!$B$36:$B$135,0),MATCH('Capacity Backing (Hide)'!$A10,'Capacity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(Hide)'!$A10,'Capacity Summary'!$H$35:$BG$35,0))="x",INDEX('Capacity Summary'!$C$36:$E$135,MATCH('Capacity Backing (Hide)'!CC$2,'Capacity Summary'!$B$36:$B$135,0),4),IF(INDEX('Capacity Summary'!$H$36:$BG$135,MATCH('Capacity Backing (Hide)'!CC$2,'Capacity Summary'!$B$36:$B$135,0),MATCH('Capacity Backing (Hide)'!$A10,'Capacity Summary'!$H$35:$BG$35,0))&lt;&gt;0,INDEX('Capacity Summary'!$H$36:$BG$135,MATCH('Capacity Backing (Hide)'!CC$2,'Capacity Summary'!$B$36:$B$135,0),MATCH('Capacity Backing (Hide)'!$A10,'Capacity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(Hide)'!$A10,'Capacity Summary'!$H$35:$BG$35,0))="x",INDEX('Capacity Summary'!$C$36:$E$135,MATCH('Capacity Backing (Hide)'!CD$2,'Capacity Summary'!$B$36:$B$135,0),4),IF(INDEX('Capacity Summary'!$H$36:$BG$135,MATCH('Capacity Backing (Hide)'!CD$2,'Capacity Summary'!$B$36:$B$135,0),MATCH('Capacity Backing (Hide)'!$A10,'Capacity Summary'!$H$35:$BG$35,0))&lt;&gt;0,INDEX('Capacity Summary'!$H$36:$BG$135,MATCH('Capacity Backing (Hide)'!CD$2,'Capacity Summary'!$B$36:$B$135,0),MATCH('Capacity Backing (Hide)'!$A10,'Capacity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(Hide)'!$A10,'Capacity Summary'!$H$35:$BG$35,0))="x",INDEX('Capacity Summary'!$C$36:$E$135,MATCH('Capacity Backing (Hide)'!CE$2,'Capacity Summary'!$B$36:$B$135,0),4),IF(INDEX('Capacity Summary'!$H$36:$BG$135,MATCH('Capacity Backing (Hide)'!CE$2,'Capacity Summary'!$B$36:$B$135,0),MATCH('Capacity Backing (Hide)'!$A10,'Capacity Summary'!$H$35:$BG$35,0))&lt;&gt;0,INDEX('Capacity Summary'!$H$36:$BG$135,MATCH('Capacity Backing (Hide)'!CE$2,'Capacity Summary'!$B$36:$B$135,0),MATCH('Capacity Backing (Hide)'!$A10,'Capacity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(Hide)'!$A10,'Capacity Summary'!$H$35:$BG$35,0))="x",INDEX('Capacity Summary'!$C$36:$E$135,MATCH('Capacity Backing (Hide)'!CF$2,'Capacity Summary'!$B$36:$B$135,0),4),IF(INDEX('Capacity Summary'!$H$36:$BG$135,MATCH('Capacity Backing (Hide)'!CF$2,'Capacity Summary'!$B$36:$B$135,0),MATCH('Capacity Backing (Hide)'!$A10,'Capacity Summary'!$H$35:$BG$35,0))&lt;&gt;0,INDEX('Capacity Summary'!$H$36:$BG$135,MATCH('Capacity Backing (Hide)'!CF$2,'Capacity Summary'!$B$36:$B$135,0),MATCH('Capacity Backing (Hide)'!$A10,'Capacity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(Hide)'!$A10,'Capacity Summary'!$H$35:$BG$35,0))="x",INDEX('Capacity Summary'!$C$36:$E$135,MATCH('Capacity Backing (Hide)'!CG$2,'Capacity Summary'!$B$36:$B$135,0),4),IF(INDEX('Capacity Summary'!$H$36:$BG$135,MATCH('Capacity Backing (Hide)'!CG$2,'Capacity Summary'!$B$36:$B$135,0),MATCH('Capacity Backing (Hide)'!$A10,'Capacity Summary'!$H$35:$BG$35,0))&lt;&gt;0,INDEX('Capacity Summary'!$H$36:$BG$135,MATCH('Capacity Backing (Hide)'!CG$2,'Capacity Summary'!$B$36:$B$135,0),MATCH('Capacity Backing (Hide)'!$A10,'Capacity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(Hide)'!$A10,'Capacity Summary'!$H$35:$BG$35,0))="x",INDEX('Capacity Summary'!$C$36:$E$135,MATCH('Capacity Backing (Hide)'!CH$2,'Capacity Summary'!$B$36:$B$135,0),4),IF(INDEX('Capacity Summary'!$H$36:$BG$135,MATCH('Capacity Backing (Hide)'!CH$2,'Capacity Summary'!$B$36:$B$135,0),MATCH('Capacity Backing (Hide)'!$A10,'Capacity Summary'!$H$35:$BG$35,0))&lt;&gt;0,INDEX('Capacity Summary'!$H$36:$BG$135,MATCH('Capacity Backing (Hide)'!CH$2,'Capacity Summary'!$B$36:$B$135,0),MATCH('Capacity Backing (Hide)'!$A10,'Capacity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(Hide)'!$A10,'Capacity Summary'!$H$35:$BG$35,0))="x",INDEX('Capacity Summary'!$C$36:$E$135,MATCH('Capacity Backing (Hide)'!CI$2,'Capacity Summary'!$B$36:$B$135,0),4),IF(INDEX('Capacity Summary'!$H$36:$BG$135,MATCH('Capacity Backing (Hide)'!CI$2,'Capacity Summary'!$B$36:$B$135,0),MATCH('Capacity Backing (Hide)'!$A10,'Capacity Summary'!$H$35:$BG$35,0))&lt;&gt;0,INDEX('Capacity Summary'!$H$36:$BG$135,MATCH('Capacity Backing (Hide)'!CI$2,'Capacity Summary'!$B$36:$B$135,0),MATCH('Capacity Backing (Hide)'!$A10,'Capacity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(Hide)'!$A10,'Capacity Summary'!$H$35:$BG$35,0))="x",INDEX('Capacity Summary'!$C$36:$E$135,MATCH('Capacity Backing (Hide)'!CJ$2,'Capacity Summary'!$B$36:$B$135,0),4),IF(INDEX('Capacity Summary'!$H$36:$BG$135,MATCH('Capacity Backing (Hide)'!CJ$2,'Capacity Summary'!$B$36:$B$135,0),MATCH('Capacity Backing (Hide)'!$A10,'Capacity Summary'!$H$35:$BG$35,0))&lt;&gt;0,INDEX('Capacity Summary'!$H$36:$BG$135,MATCH('Capacity Backing (Hide)'!CJ$2,'Capacity Summary'!$B$36:$B$135,0),MATCH('Capacity Backing (Hide)'!$A10,'Capacity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(Hide)'!$A10,'Capacity Summary'!$H$35:$BG$35,0))="x",INDEX('Capacity Summary'!$C$36:$E$135,MATCH('Capacity Backing (Hide)'!CK$2,'Capacity Summary'!$B$36:$B$135,0),4),IF(INDEX('Capacity Summary'!$H$36:$BG$135,MATCH('Capacity Backing (Hide)'!CK$2,'Capacity Summary'!$B$36:$B$135,0),MATCH('Capacity Backing (Hide)'!$A10,'Capacity Summary'!$H$35:$BG$35,0))&lt;&gt;0,INDEX('Capacity Summary'!$H$36:$BG$135,MATCH('Capacity Backing (Hide)'!CK$2,'Capacity Summary'!$B$36:$B$135,0),MATCH('Capacity Backing (Hide)'!$A10,'Capacity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(Hide)'!$A10,'Capacity Summary'!$H$35:$BG$35,0))="x",INDEX('Capacity Summary'!$C$36:$E$135,MATCH('Capacity Backing (Hide)'!CL$2,'Capacity Summary'!$B$36:$B$135,0),4),IF(INDEX('Capacity Summary'!$H$36:$BG$135,MATCH('Capacity Backing (Hide)'!CL$2,'Capacity Summary'!$B$36:$B$135,0),MATCH('Capacity Backing (Hide)'!$A10,'Capacity Summary'!$H$35:$BG$35,0))&lt;&gt;0,INDEX('Capacity Summary'!$H$36:$BG$135,MATCH('Capacity Backing (Hide)'!CL$2,'Capacity Summary'!$B$36:$B$135,0),MATCH('Capacity Backing (Hide)'!$A10,'Capacity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(Hide)'!$A10,'Capacity Summary'!$H$35:$BG$35,0))="x",INDEX('Capacity Summary'!$C$36:$E$135,MATCH('Capacity Backing (Hide)'!CM$2,'Capacity Summary'!$B$36:$B$135,0),4),IF(INDEX('Capacity Summary'!$H$36:$BG$135,MATCH('Capacity Backing (Hide)'!CM$2,'Capacity Summary'!$B$36:$B$135,0),MATCH('Capacity Backing (Hide)'!$A10,'Capacity Summary'!$H$35:$BG$35,0))&lt;&gt;0,INDEX('Capacity Summary'!$H$36:$BG$135,MATCH('Capacity Backing (Hide)'!CM$2,'Capacity Summary'!$B$36:$B$135,0),MATCH('Capacity Backing (Hide)'!$A10,'Capacity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(Hide)'!$A10,'Capacity Summary'!$H$35:$BG$35,0))="x",INDEX('Capacity Summary'!$C$36:$E$135,MATCH('Capacity Backing (Hide)'!CN$2,'Capacity Summary'!$B$36:$B$135,0),4),IF(INDEX('Capacity Summary'!$H$36:$BG$135,MATCH('Capacity Backing (Hide)'!CN$2,'Capacity Summary'!$B$36:$B$135,0),MATCH('Capacity Backing (Hide)'!$A10,'Capacity Summary'!$H$35:$BG$35,0))&lt;&gt;0,INDEX('Capacity Summary'!$H$36:$BG$135,MATCH('Capacity Backing (Hide)'!CN$2,'Capacity Summary'!$B$36:$B$135,0),MATCH('Capacity Backing (Hide)'!$A10,'Capacity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(Hide)'!$A10,'Capacity Summary'!$H$35:$BG$35,0))="x",INDEX('Capacity Summary'!$C$36:$E$135,MATCH('Capacity Backing (Hide)'!CO$2,'Capacity Summary'!$B$36:$B$135,0),4),IF(INDEX('Capacity Summary'!$H$36:$BG$135,MATCH('Capacity Backing (Hide)'!CO$2,'Capacity Summary'!$B$36:$B$135,0),MATCH('Capacity Backing (Hide)'!$A10,'Capacity Summary'!$H$35:$BG$35,0))&lt;&gt;0,INDEX('Capacity Summary'!$H$36:$BG$135,MATCH('Capacity Backing (Hide)'!CO$2,'Capacity Summary'!$B$36:$B$135,0),MATCH('Capacity Backing (Hide)'!$A10,'Capacity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(Hide)'!$A10,'Capacity Summary'!$H$35:$BG$35,0))="x",INDEX('Capacity Summary'!$C$36:$E$135,MATCH('Capacity Backing (Hide)'!CP$2,'Capacity Summary'!$B$36:$B$135,0),4),IF(INDEX('Capacity Summary'!$H$36:$BG$135,MATCH('Capacity Backing (Hide)'!CP$2,'Capacity Summary'!$B$36:$B$135,0),MATCH('Capacity Backing (Hide)'!$A10,'Capacity Summary'!$H$35:$BG$35,0))&lt;&gt;0,INDEX('Capacity Summary'!$H$36:$BG$135,MATCH('Capacity Backing (Hide)'!CP$2,'Capacity Summary'!$B$36:$B$135,0),MATCH('Capacity Backing (Hide)'!$A10,'Capacity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(Hide)'!$A10,'Capacity Summary'!$H$35:$BG$35,0))="x",INDEX('Capacity Summary'!$C$36:$E$135,MATCH('Capacity Backing (Hide)'!CQ$2,'Capacity Summary'!$B$36:$B$135,0),4),IF(INDEX('Capacity Summary'!$H$36:$BG$135,MATCH('Capacity Backing (Hide)'!CQ$2,'Capacity Summary'!$B$36:$B$135,0),MATCH('Capacity Backing (Hide)'!$A10,'Capacity Summary'!$H$35:$BG$35,0))&lt;&gt;0,INDEX('Capacity Summary'!$H$36:$BG$135,MATCH('Capacity Backing (Hide)'!CQ$2,'Capacity Summary'!$B$36:$B$135,0),MATCH('Capacity Backing (Hide)'!$A10,'Capacity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(Hide)'!$A10,'Capacity Summary'!$H$35:$BG$35,0))="x",INDEX('Capacity Summary'!$C$36:$E$135,MATCH('Capacity Backing (Hide)'!CR$2,'Capacity Summary'!$B$36:$B$135,0),4),IF(INDEX('Capacity Summary'!$H$36:$BG$135,MATCH('Capacity Backing (Hide)'!CR$2,'Capacity Summary'!$B$36:$B$135,0),MATCH('Capacity Backing (Hide)'!$A10,'Capacity Summary'!$H$35:$BG$35,0))&lt;&gt;0,INDEX('Capacity Summary'!$H$36:$BG$135,MATCH('Capacity Backing (Hide)'!CR$2,'Capacity Summary'!$B$36:$B$135,0),MATCH('Capacity Backing (Hide)'!$A10,'Capacity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(Hide)'!$A10,'Capacity Summary'!$H$35:$BG$35,0))="x",INDEX('Capacity Summary'!$C$36:$E$135,MATCH('Capacity Backing (Hide)'!CS$2,'Capacity Summary'!$B$36:$B$135,0),4),IF(INDEX('Capacity Summary'!$H$36:$BG$135,MATCH('Capacity Backing (Hide)'!CS$2,'Capacity Summary'!$B$36:$B$135,0),MATCH('Capacity Backing (Hide)'!$A10,'Capacity Summary'!$H$35:$BG$35,0))&lt;&gt;0,INDEX('Capacity Summary'!$H$36:$BG$135,MATCH('Capacity Backing (Hide)'!CS$2,'Capacity Summary'!$B$36:$B$135,0),MATCH('Capacity Backing (Hide)'!$A10,'Capacity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(Hide)'!$A10,'Capacity Summary'!$H$35:$BG$35,0))="x",INDEX('Capacity Summary'!$C$36:$E$135,MATCH('Capacity Backing (Hide)'!CT$2,'Capacity Summary'!$B$36:$B$135,0),4),IF(INDEX('Capacity Summary'!$H$36:$BG$135,MATCH('Capacity Backing (Hide)'!CT$2,'Capacity Summary'!$B$36:$B$135,0),MATCH('Capacity Backing (Hide)'!$A10,'Capacity Summary'!$H$35:$BG$35,0))&lt;&gt;0,INDEX('Capacity Summary'!$H$36:$BG$135,MATCH('Capacity Backing (Hide)'!CT$2,'Capacity Summary'!$B$36:$B$135,0),MATCH('Capacity Backing (Hide)'!$A10,'Capacity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(Hide)'!$A10,'Capacity Summary'!$H$35:$BG$35,0))="x",INDEX('Capacity Summary'!$C$36:$E$135,MATCH('Capacity Backing (Hide)'!CU$2,'Capacity Summary'!$B$36:$B$135,0),4),IF(INDEX('Capacity Summary'!$H$36:$BG$135,MATCH('Capacity Backing (Hide)'!CU$2,'Capacity Summary'!$B$36:$B$135,0),MATCH('Capacity Backing (Hide)'!$A10,'Capacity Summary'!$H$35:$BG$35,0))&lt;&gt;0,INDEX('Capacity Summary'!$H$36:$BG$135,MATCH('Capacity Backing (Hide)'!CU$2,'Capacity Summary'!$B$36:$B$135,0),MATCH('Capacity Backing (Hide)'!$A10,'Capacity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(Hide)'!$A10,'Capacity Summary'!$H$35:$BG$35,0))="x",INDEX('Capacity Summary'!$C$36:$E$135,MATCH('Capacity Backing (Hide)'!CV$2,'Capacity Summary'!$B$36:$B$135,0),4),IF(INDEX('Capacity Summary'!$H$36:$BG$135,MATCH('Capacity Backing (Hide)'!CV$2,'Capacity Summary'!$B$36:$B$135,0),MATCH('Capacity Backing (Hide)'!$A10,'Capacity Summary'!$H$35:$BG$35,0))&lt;&gt;0,INDEX('Capacity Summary'!$H$36:$BG$135,MATCH('Capacity Backing (Hide)'!CV$2,'Capacity Summary'!$B$36:$B$135,0),MATCH('Capacity Backing (Hide)'!$A10,'Capacity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(Hide)'!$A10,'Capacity Summary'!$H$35:$BG$35,0))="x",INDEX('Capacity Summary'!$C$36:$E$135,MATCH('Capacity Backing (Hide)'!CW$2,'Capacity Summary'!$B$36:$B$135,0),4),IF(INDEX('Capacity Summary'!$H$36:$BG$135,MATCH('Capacity Backing (Hide)'!CW$2,'Capacity Summary'!$B$36:$B$135,0),MATCH('Capacity Backing (Hide)'!$A10,'Capacity Summary'!$H$35:$BG$35,0))&lt;&gt;0,INDEX('Capacity Summary'!$H$36:$BG$135,MATCH('Capacity Backing (Hide)'!CW$2,'Capacity Summary'!$B$36:$B$135,0),MATCH('Capacity Backing (Hide)'!$A10,'Capacity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1" spans="1:101" x14ac:dyDescent="0.35">
      <c r="A11" s="2">
        <f ca="1">'Required Capacity (Hide)'!E11</f>
        <v>44270</v>
      </c>
      <c r="B1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(Hide)'!$A11,'Capacity Summary'!$H$35:$BG$35,0))="x",INDEX('Capacity Summary'!$C$36:$E$135,MATCH('Capacity Backing (Hide)'!B$2,'Capacity Summary'!$B$36:$B$135,0),4),IF(INDEX('Capacity Summary'!$H$36:$BG$135,MATCH('Capacity Backing (Hide)'!B$2,'Capacity Summary'!$B$36:$B$135,0),MATCH('Capacity Backing (Hide)'!$A11,'Capacity Summary'!$H$35:$BG$35,0))&lt;&gt;0,INDEX('Capacity Summary'!$H$36:$BG$135,MATCH('Capacity Backing (Hide)'!B$2,'Capacity Summary'!$B$36:$B$135,0),MATCH('Capacity Backing (Hide)'!$A11,'Capacity Summary'!$H$35:$BG$35,0)),0)),INDEX('Capacity Summary'!$C$36:$E$135,MATCH('Capacity Backing (Hide)'!B$2,'Capacity Summary'!$B$36:$B$135,0),2)))/IF(Summary!$B$7="Minutes",1,60)/COUNTA(INDEX(Capacity!$C$10:$Q$109,MATCH('Capacity Backing (Hide)'!B$2,Capacity!$B$10:$B$109,0),1):INDEX(Capacity!$C$10:$Q$109,MATCH('Capacity Backing (Hide)'!B$2,Capacity!$B$10:$B$109,0),15))</f>
        <v>#N/A</v>
      </c>
      <c r="C1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(Hide)'!$A11,'Capacity Summary'!$H$35:$BG$35,0))="x",INDEX('Capacity Summary'!$C$36:$E$135,MATCH('Capacity Backing (Hide)'!C$2,'Capacity Summary'!$B$36:$B$135,0),4),IF(INDEX('Capacity Summary'!$H$36:$BG$135,MATCH('Capacity Backing (Hide)'!C$2,'Capacity Summary'!$B$36:$B$135,0),MATCH('Capacity Backing (Hide)'!$A11,'Capacity Summary'!$H$35:$BG$35,0))&lt;&gt;0,INDEX('Capacity Summary'!$H$36:$BG$135,MATCH('Capacity Backing (Hide)'!C$2,'Capacity Summary'!$B$36:$B$135,0),MATCH('Capacity Backing (Hide)'!$A11,'Capacity Summary'!$H$35:$BG$35,0)),0)),INDEX('Capacity Summary'!$C$36:$E$135,MATCH('Capacity Backing (Hide)'!C$2,'Capacity Summary'!$B$36:$B$135,0),2)))/IF(Summary!$B$7="Minutes",1,60)/COUNTA(INDEX(Capacity!$C$10:$Q$109,MATCH('Capacity Backing (Hide)'!C$2,Capacity!$B$10:$B$109,0),1):INDEX(Capacity!$C$10:$Q$109,MATCH('Capacity Backing (Hide)'!C$2,Capacity!$B$10:$B$109,0),15))</f>
        <v>#N/A</v>
      </c>
      <c r="D1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(Hide)'!$A11,'Capacity Summary'!$H$35:$BG$35,0))="x",INDEX('Capacity Summary'!$C$36:$E$135,MATCH('Capacity Backing (Hide)'!D$2,'Capacity Summary'!$B$36:$B$135,0),4),IF(INDEX('Capacity Summary'!$H$36:$BG$135,MATCH('Capacity Backing (Hide)'!D$2,'Capacity Summary'!$B$36:$B$135,0),MATCH('Capacity Backing (Hide)'!$A11,'Capacity Summary'!$H$35:$BG$35,0))&lt;&gt;0,INDEX('Capacity Summary'!$H$36:$BG$135,MATCH('Capacity Backing (Hide)'!D$2,'Capacity Summary'!$B$36:$B$135,0),MATCH('Capacity Backing (Hide)'!$A11,'Capacity Summary'!$H$35:$BG$35,0)),0)),INDEX('Capacity Summary'!$C$36:$E$135,MATCH('Capacity Backing (Hide)'!D$2,'Capacity Summary'!$B$36:$B$135,0),2)))/IF(Summary!$B$7="Minutes",1,60)/COUNTA(INDEX(Capacity!$C$10:$Q$109,MATCH('Capacity Backing (Hide)'!D$2,Capacity!$B$10:$B$109,0),1):INDEX(Capacity!$C$10:$Q$109,MATCH('Capacity Backing (Hide)'!D$2,Capacity!$B$10:$B$109,0),15))</f>
        <v>#N/A</v>
      </c>
      <c r="E1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(Hide)'!$A11,'Capacity Summary'!$H$35:$BG$35,0))="x",INDEX('Capacity Summary'!$C$36:$E$135,MATCH('Capacity Backing (Hide)'!E$2,'Capacity Summary'!$B$36:$B$135,0),4),IF(INDEX('Capacity Summary'!$H$36:$BG$135,MATCH('Capacity Backing (Hide)'!E$2,'Capacity Summary'!$B$36:$B$135,0),MATCH('Capacity Backing (Hide)'!$A11,'Capacity Summary'!$H$35:$BG$35,0))&lt;&gt;0,INDEX('Capacity Summary'!$H$36:$BG$135,MATCH('Capacity Backing (Hide)'!E$2,'Capacity Summary'!$B$36:$B$135,0),MATCH('Capacity Backing (Hide)'!$A11,'Capacity Summary'!$H$35:$BG$35,0)),0)),INDEX('Capacity Summary'!$C$36:$E$135,MATCH('Capacity Backing (Hide)'!E$2,'Capacity Summary'!$B$36:$B$135,0),2)))/IF(Summary!$B$7="Minutes",1,60)/COUNTA(INDEX(Capacity!$C$10:$Q$109,MATCH('Capacity Backing (Hide)'!E$2,Capacity!$B$10:$B$109,0),1):INDEX(Capacity!$C$10:$Q$109,MATCH('Capacity Backing (Hide)'!E$2,Capacity!$B$10:$B$109,0),15))</f>
        <v>#N/A</v>
      </c>
      <c r="F1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(Hide)'!$A11,'Capacity Summary'!$H$35:$BG$35,0))="x",INDEX('Capacity Summary'!$C$36:$E$135,MATCH('Capacity Backing (Hide)'!F$2,'Capacity Summary'!$B$36:$B$135,0),4),IF(INDEX('Capacity Summary'!$H$36:$BG$135,MATCH('Capacity Backing (Hide)'!F$2,'Capacity Summary'!$B$36:$B$135,0),MATCH('Capacity Backing (Hide)'!$A11,'Capacity Summary'!$H$35:$BG$35,0))&lt;&gt;0,INDEX('Capacity Summary'!$H$36:$BG$135,MATCH('Capacity Backing (Hide)'!F$2,'Capacity Summary'!$B$36:$B$135,0),MATCH('Capacity Backing (Hide)'!$A11,'Capacity Summary'!$H$35:$BG$35,0)),0)),INDEX('Capacity Summary'!$C$36:$E$135,MATCH('Capacity Backing (Hide)'!F$2,'Capacity Summary'!$B$36:$B$135,0),2)))/IF(Summary!$B$7="Minutes",1,60)/COUNTA(INDEX(Capacity!$C$10:$Q$109,MATCH('Capacity Backing (Hide)'!F$2,Capacity!$B$10:$B$109,0),1):INDEX(Capacity!$C$10:$Q$109,MATCH('Capacity Backing (Hide)'!F$2,Capacity!$B$10:$B$109,0),15))</f>
        <v>#N/A</v>
      </c>
      <c r="G1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(Hide)'!$A11,'Capacity Summary'!$H$35:$BG$35,0))="x",INDEX('Capacity Summary'!$C$36:$E$135,MATCH('Capacity Backing (Hide)'!G$2,'Capacity Summary'!$B$36:$B$135,0),4),IF(INDEX('Capacity Summary'!$H$36:$BG$135,MATCH('Capacity Backing (Hide)'!G$2,'Capacity Summary'!$B$36:$B$135,0),MATCH('Capacity Backing (Hide)'!$A11,'Capacity Summary'!$H$35:$BG$35,0))&lt;&gt;0,INDEX('Capacity Summary'!$H$36:$BG$135,MATCH('Capacity Backing (Hide)'!G$2,'Capacity Summary'!$B$36:$B$135,0),MATCH('Capacity Backing (Hide)'!$A11,'Capacity Summary'!$H$35:$BG$35,0)),0)),INDEX('Capacity Summary'!$C$36:$E$135,MATCH('Capacity Backing (Hide)'!G$2,'Capacity Summary'!$B$36:$B$135,0),2)))/IF(Summary!$B$7="Minutes",1,60)/COUNTA(INDEX(Capacity!$C$10:$Q$109,MATCH('Capacity Backing (Hide)'!G$2,Capacity!$B$10:$B$109,0),1):INDEX(Capacity!$C$10:$Q$109,MATCH('Capacity Backing (Hide)'!G$2,Capacity!$B$10:$B$109,0),15))</f>
        <v>#N/A</v>
      </c>
      <c r="H1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(Hide)'!$A11,'Capacity Summary'!$H$35:$BG$35,0))="x",INDEX('Capacity Summary'!$C$36:$E$135,MATCH('Capacity Backing (Hide)'!H$2,'Capacity Summary'!$B$36:$B$135,0),4),IF(INDEX('Capacity Summary'!$H$36:$BG$135,MATCH('Capacity Backing (Hide)'!H$2,'Capacity Summary'!$B$36:$B$135,0),MATCH('Capacity Backing (Hide)'!$A11,'Capacity Summary'!$H$35:$BG$35,0))&lt;&gt;0,INDEX('Capacity Summary'!$H$36:$BG$135,MATCH('Capacity Backing (Hide)'!H$2,'Capacity Summary'!$B$36:$B$135,0),MATCH('Capacity Backing (Hide)'!$A11,'Capacity Summary'!$H$35:$BG$35,0)),0)),INDEX('Capacity Summary'!$C$36:$E$135,MATCH('Capacity Backing (Hide)'!H$2,'Capacity Summary'!$B$36:$B$135,0),2)))/IF(Summary!$B$7="Minutes",1,60)/COUNTA(INDEX(Capacity!$C$10:$Q$109,MATCH('Capacity Backing (Hide)'!H$2,Capacity!$B$10:$B$109,0),1):INDEX(Capacity!$C$10:$Q$109,MATCH('Capacity Backing (Hide)'!H$2,Capacity!$B$10:$B$109,0),15))</f>
        <v>#N/A</v>
      </c>
      <c r="I1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(Hide)'!$A11,'Capacity Summary'!$H$35:$BG$35,0))="x",INDEX('Capacity Summary'!$C$36:$E$135,MATCH('Capacity Backing (Hide)'!I$2,'Capacity Summary'!$B$36:$B$135,0),4),IF(INDEX('Capacity Summary'!$H$36:$BG$135,MATCH('Capacity Backing (Hide)'!I$2,'Capacity Summary'!$B$36:$B$135,0),MATCH('Capacity Backing (Hide)'!$A11,'Capacity Summary'!$H$35:$BG$35,0))&lt;&gt;0,INDEX('Capacity Summary'!$H$36:$BG$135,MATCH('Capacity Backing (Hide)'!I$2,'Capacity Summary'!$B$36:$B$135,0),MATCH('Capacity Backing (Hide)'!$A11,'Capacity Summary'!$H$35:$BG$35,0)),0)),INDEX('Capacity Summary'!$C$36:$E$135,MATCH('Capacity Backing (Hide)'!I$2,'Capacity Summary'!$B$36:$B$135,0),2)))/IF(Summary!$B$7="Minutes",1,60)/COUNTA(INDEX(Capacity!$C$10:$Q$109,MATCH('Capacity Backing (Hide)'!I$2,Capacity!$B$10:$B$109,0),1):INDEX(Capacity!$C$10:$Q$109,MATCH('Capacity Backing (Hide)'!I$2,Capacity!$B$10:$B$109,0),15))</f>
        <v>#N/A</v>
      </c>
      <c r="J1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(Hide)'!$A11,'Capacity Summary'!$H$35:$BG$35,0))="x",INDEX('Capacity Summary'!$C$36:$E$135,MATCH('Capacity Backing (Hide)'!J$2,'Capacity Summary'!$B$36:$B$135,0),4),IF(INDEX('Capacity Summary'!$H$36:$BG$135,MATCH('Capacity Backing (Hide)'!J$2,'Capacity Summary'!$B$36:$B$135,0),MATCH('Capacity Backing (Hide)'!$A11,'Capacity Summary'!$H$35:$BG$35,0))&lt;&gt;0,INDEX('Capacity Summary'!$H$36:$BG$135,MATCH('Capacity Backing (Hide)'!J$2,'Capacity Summary'!$B$36:$B$135,0),MATCH('Capacity Backing (Hide)'!$A11,'Capacity Summary'!$H$35:$BG$35,0)),0)),INDEX('Capacity Summary'!$C$36:$E$135,MATCH('Capacity Backing (Hide)'!J$2,'Capacity Summary'!$B$36:$B$135,0),2)))/IF(Summary!$B$7="Minutes",1,60)/COUNTA(INDEX(Capacity!$C$10:$Q$109,MATCH('Capacity Backing (Hide)'!J$2,Capacity!$B$10:$B$109,0),1):INDEX(Capacity!$C$10:$Q$109,MATCH('Capacity Backing (Hide)'!J$2,Capacity!$B$10:$B$109,0),15))</f>
        <v>#N/A</v>
      </c>
      <c r="K1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(Hide)'!$A11,'Capacity Summary'!$H$35:$BG$35,0))="x",INDEX('Capacity Summary'!$C$36:$E$135,MATCH('Capacity Backing (Hide)'!K$2,'Capacity Summary'!$B$36:$B$135,0),4),IF(INDEX('Capacity Summary'!$H$36:$BG$135,MATCH('Capacity Backing (Hide)'!K$2,'Capacity Summary'!$B$36:$B$135,0),MATCH('Capacity Backing (Hide)'!$A11,'Capacity Summary'!$H$35:$BG$35,0))&lt;&gt;0,INDEX('Capacity Summary'!$H$36:$BG$135,MATCH('Capacity Backing (Hide)'!K$2,'Capacity Summary'!$B$36:$B$135,0),MATCH('Capacity Backing (Hide)'!$A11,'Capacity Summary'!$H$35:$BG$35,0)),0)),INDEX('Capacity Summary'!$C$36:$E$135,MATCH('Capacity Backing (Hide)'!K$2,'Capacity Summary'!$B$36:$B$135,0),2)))/IF(Summary!$B$7="Minutes",1,60)/COUNTA(INDEX(Capacity!$C$10:$Q$109,MATCH('Capacity Backing (Hide)'!K$2,Capacity!$B$10:$B$109,0),1):INDEX(Capacity!$C$10:$Q$109,MATCH('Capacity Backing (Hide)'!K$2,Capacity!$B$10:$B$109,0),15))</f>
        <v>#N/A</v>
      </c>
      <c r="L1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(Hide)'!$A11,'Capacity Summary'!$H$35:$BG$35,0))="x",INDEX('Capacity Summary'!$C$36:$E$135,MATCH('Capacity Backing (Hide)'!L$2,'Capacity Summary'!$B$36:$B$135,0),4),IF(INDEX('Capacity Summary'!$H$36:$BG$135,MATCH('Capacity Backing (Hide)'!L$2,'Capacity Summary'!$B$36:$B$135,0),MATCH('Capacity Backing (Hide)'!$A11,'Capacity Summary'!$H$35:$BG$35,0))&lt;&gt;0,INDEX('Capacity Summary'!$H$36:$BG$135,MATCH('Capacity Backing (Hide)'!L$2,'Capacity Summary'!$B$36:$B$135,0),MATCH('Capacity Backing (Hide)'!$A11,'Capacity Summary'!$H$35:$BG$35,0)),0)),INDEX('Capacity Summary'!$C$36:$E$135,MATCH('Capacity Backing (Hide)'!L$2,'Capacity Summary'!$B$36:$B$135,0),2)))/IF(Summary!$B$7="Minutes",1,60)/COUNTA(INDEX(Capacity!$C$10:$Q$109,MATCH('Capacity Backing (Hide)'!L$2,Capacity!$B$10:$B$109,0),1):INDEX(Capacity!$C$10:$Q$109,MATCH('Capacity Backing (Hide)'!L$2,Capacity!$B$10:$B$109,0),15))</f>
        <v>#N/A</v>
      </c>
      <c r="M1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(Hide)'!$A11,'Capacity Summary'!$H$35:$BG$35,0))="x",INDEX('Capacity Summary'!$C$36:$E$135,MATCH('Capacity Backing (Hide)'!M$2,'Capacity Summary'!$B$36:$B$135,0),4),IF(INDEX('Capacity Summary'!$H$36:$BG$135,MATCH('Capacity Backing (Hide)'!M$2,'Capacity Summary'!$B$36:$B$135,0),MATCH('Capacity Backing (Hide)'!$A11,'Capacity Summary'!$H$35:$BG$35,0))&lt;&gt;0,INDEX('Capacity Summary'!$H$36:$BG$135,MATCH('Capacity Backing (Hide)'!M$2,'Capacity Summary'!$B$36:$B$135,0),MATCH('Capacity Backing (Hide)'!$A11,'Capacity Summary'!$H$35:$BG$35,0)),0)),INDEX('Capacity Summary'!$C$36:$E$135,MATCH('Capacity Backing (Hide)'!M$2,'Capacity Summary'!$B$36:$B$135,0),2)))/IF(Summary!$B$7="Minutes",1,60)/COUNTA(INDEX(Capacity!$C$10:$Q$109,MATCH('Capacity Backing (Hide)'!M$2,Capacity!$B$10:$B$109,0),1):INDEX(Capacity!$C$10:$Q$109,MATCH('Capacity Backing (Hide)'!M$2,Capacity!$B$10:$B$109,0),15))</f>
        <v>#N/A</v>
      </c>
      <c r="N1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(Hide)'!$A11,'Capacity Summary'!$H$35:$BG$35,0))="x",INDEX('Capacity Summary'!$C$36:$E$135,MATCH('Capacity Backing (Hide)'!N$2,'Capacity Summary'!$B$36:$B$135,0),4),IF(INDEX('Capacity Summary'!$H$36:$BG$135,MATCH('Capacity Backing (Hide)'!N$2,'Capacity Summary'!$B$36:$B$135,0),MATCH('Capacity Backing (Hide)'!$A11,'Capacity Summary'!$H$35:$BG$35,0))&lt;&gt;0,INDEX('Capacity Summary'!$H$36:$BG$135,MATCH('Capacity Backing (Hide)'!N$2,'Capacity Summary'!$B$36:$B$135,0),MATCH('Capacity Backing (Hide)'!$A11,'Capacity Summary'!$H$35:$BG$35,0)),0)),INDEX('Capacity Summary'!$C$36:$E$135,MATCH('Capacity Backing (Hide)'!N$2,'Capacity Summary'!$B$36:$B$135,0),2)))/IF(Summary!$B$7="Minutes",1,60)/COUNTA(INDEX(Capacity!$C$10:$Q$109,MATCH('Capacity Backing (Hide)'!N$2,Capacity!$B$10:$B$109,0),1):INDEX(Capacity!$C$10:$Q$109,MATCH('Capacity Backing (Hide)'!N$2,Capacity!$B$10:$B$109,0),15))</f>
        <v>#N/A</v>
      </c>
      <c r="O1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(Hide)'!$A11,'Capacity Summary'!$H$35:$BG$35,0))="x",INDEX('Capacity Summary'!$C$36:$E$135,MATCH('Capacity Backing (Hide)'!O$2,'Capacity Summary'!$B$36:$B$135,0),4),IF(INDEX('Capacity Summary'!$H$36:$BG$135,MATCH('Capacity Backing (Hide)'!O$2,'Capacity Summary'!$B$36:$B$135,0),MATCH('Capacity Backing (Hide)'!$A11,'Capacity Summary'!$H$35:$BG$35,0))&lt;&gt;0,INDEX('Capacity Summary'!$H$36:$BG$135,MATCH('Capacity Backing (Hide)'!O$2,'Capacity Summary'!$B$36:$B$135,0),MATCH('Capacity Backing (Hide)'!$A11,'Capacity Summary'!$H$35:$BG$35,0)),0)),INDEX('Capacity Summary'!$C$36:$E$135,MATCH('Capacity Backing (Hide)'!O$2,'Capacity Summary'!$B$36:$B$135,0),2)))/IF(Summary!$B$7="Minutes",1,60)/COUNTA(INDEX(Capacity!$C$10:$Q$109,MATCH('Capacity Backing (Hide)'!O$2,Capacity!$B$10:$B$109,0),1):INDEX(Capacity!$C$10:$Q$109,MATCH('Capacity Backing (Hide)'!O$2,Capacity!$B$10:$B$109,0),15))</f>
        <v>#N/A</v>
      </c>
      <c r="P1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(Hide)'!$A11,'Capacity Summary'!$H$35:$BG$35,0))="x",INDEX('Capacity Summary'!$C$36:$E$135,MATCH('Capacity Backing (Hide)'!P$2,'Capacity Summary'!$B$36:$B$135,0),4),IF(INDEX('Capacity Summary'!$H$36:$BG$135,MATCH('Capacity Backing (Hide)'!P$2,'Capacity Summary'!$B$36:$B$135,0),MATCH('Capacity Backing (Hide)'!$A11,'Capacity Summary'!$H$35:$BG$35,0))&lt;&gt;0,INDEX('Capacity Summary'!$H$36:$BG$135,MATCH('Capacity Backing (Hide)'!P$2,'Capacity Summary'!$B$36:$B$135,0),MATCH('Capacity Backing (Hide)'!$A11,'Capacity Summary'!$H$35:$BG$35,0)),0)),INDEX('Capacity Summary'!$C$36:$E$135,MATCH('Capacity Backing (Hide)'!P$2,'Capacity Summary'!$B$36:$B$135,0),2)))/IF(Summary!$B$7="Minutes",1,60)/COUNTA(INDEX(Capacity!$C$10:$Q$109,MATCH('Capacity Backing (Hide)'!P$2,Capacity!$B$10:$B$109,0),1):INDEX(Capacity!$C$10:$Q$109,MATCH('Capacity Backing (Hide)'!P$2,Capacity!$B$10:$B$109,0),15))</f>
        <v>#N/A</v>
      </c>
      <c r="Q1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(Hide)'!$A11,'Capacity Summary'!$H$35:$BG$35,0))="x",INDEX('Capacity Summary'!$C$36:$E$135,MATCH('Capacity Backing (Hide)'!Q$2,'Capacity Summary'!$B$36:$B$135,0),4),IF(INDEX('Capacity Summary'!$H$36:$BG$135,MATCH('Capacity Backing (Hide)'!Q$2,'Capacity Summary'!$B$36:$B$135,0),MATCH('Capacity Backing (Hide)'!$A11,'Capacity Summary'!$H$35:$BG$35,0))&lt;&gt;0,INDEX('Capacity Summary'!$H$36:$BG$135,MATCH('Capacity Backing (Hide)'!Q$2,'Capacity Summary'!$B$36:$B$135,0),MATCH('Capacity Backing (Hide)'!$A11,'Capacity Summary'!$H$35:$BG$35,0)),0)),INDEX('Capacity Summary'!$C$36:$E$135,MATCH('Capacity Backing (Hide)'!Q$2,'Capacity Summary'!$B$36:$B$135,0),2)))/IF(Summary!$B$7="Minutes",1,60)/COUNTA(INDEX(Capacity!$C$10:$Q$109,MATCH('Capacity Backing (Hide)'!Q$2,Capacity!$B$10:$B$109,0),1):INDEX(Capacity!$C$10:$Q$109,MATCH('Capacity Backing (Hide)'!Q$2,Capacity!$B$10:$B$109,0),15))</f>
        <v>#N/A</v>
      </c>
      <c r="R1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(Hide)'!$A11,'Capacity Summary'!$H$35:$BG$35,0))="x",INDEX('Capacity Summary'!$C$36:$E$135,MATCH('Capacity Backing (Hide)'!R$2,'Capacity Summary'!$B$36:$B$135,0),4),IF(INDEX('Capacity Summary'!$H$36:$BG$135,MATCH('Capacity Backing (Hide)'!R$2,'Capacity Summary'!$B$36:$B$135,0),MATCH('Capacity Backing (Hide)'!$A11,'Capacity Summary'!$H$35:$BG$35,0))&lt;&gt;0,INDEX('Capacity Summary'!$H$36:$BG$135,MATCH('Capacity Backing (Hide)'!R$2,'Capacity Summary'!$B$36:$B$135,0),MATCH('Capacity Backing (Hide)'!$A11,'Capacity Summary'!$H$35:$BG$35,0)),0)),INDEX('Capacity Summary'!$C$36:$E$135,MATCH('Capacity Backing (Hide)'!R$2,'Capacity Summary'!$B$36:$B$135,0),2)))/IF(Summary!$B$7="Minutes",1,60)/COUNTA(INDEX(Capacity!$C$10:$Q$109,MATCH('Capacity Backing (Hide)'!R$2,Capacity!$B$10:$B$109,0),1):INDEX(Capacity!$C$10:$Q$109,MATCH('Capacity Backing (Hide)'!R$2,Capacity!$B$10:$B$109,0),15))</f>
        <v>#N/A</v>
      </c>
      <c r="S1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(Hide)'!$A11,'Capacity Summary'!$H$35:$BG$35,0))="x",INDEX('Capacity Summary'!$C$36:$E$135,MATCH('Capacity Backing (Hide)'!S$2,'Capacity Summary'!$B$36:$B$135,0),4),IF(INDEX('Capacity Summary'!$H$36:$BG$135,MATCH('Capacity Backing (Hide)'!S$2,'Capacity Summary'!$B$36:$B$135,0),MATCH('Capacity Backing (Hide)'!$A11,'Capacity Summary'!$H$35:$BG$35,0))&lt;&gt;0,INDEX('Capacity Summary'!$H$36:$BG$135,MATCH('Capacity Backing (Hide)'!S$2,'Capacity Summary'!$B$36:$B$135,0),MATCH('Capacity Backing (Hide)'!$A11,'Capacity Summary'!$H$35:$BG$35,0)),0)),INDEX('Capacity Summary'!$C$36:$E$135,MATCH('Capacity Backing (Hide)'!S$2,'Capacity Summary'!$B$36:$B$135,0),2)))/IF(Summary!$B$7="Minutes",1,60)/COUNTA(INDEX(Capacity!$C$10:$Q$109,MATCH('Capacity Backing (Hide)'!S$2,Capacity!$B$10:$B$109,0),1):INDEX(Capacity!$C$10:$Q$109,MATCH('Capacity Backing (Hide)'!S$2,Capacity!$B$10:$B$109,0),15))</f>
        <v>#N/A</v>
      </c>
      <c r="T1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(Hide)'!$A11,'Capacity Summary'!$H$35:$BG$35,0))="x",INDEX('Capacity Summary'!$C$36:$E$135,MATCH('Capacity Backing (Hide)'!T$2,'Capacity Summary'!$B$36:$B$135,0),4),IF(INDEX('Capacity Summary'!$H$36:$BG$135,MATCH('Capacity Backing (Hide)'!T$2,'Capacity Summary'!$B$36:$B$135,0),MATCH('Capacity Backing (Hide)'!$A11,'Capacity Summary'!$H$35:$BG$35,0))&lt;&gt;0,INDEX('Capacity Summary'!$H$36:$BG$135,MATCH('Capacity Backing (Hide)'!T$2,'Capacity Summary'!$B$36:$B$135,0),MATCH('Capacity Backing (Hide)'!$A11,'Capacity Summary'!$H$35:$BG$35,0)),0)),INDEX('Capacity Summary'!$C$36:$E$135,MATCH('Capacity Backing (Hide)'!T$2,'Capacity Summary'!$B$36:$B$135,0),2)))/IF(Summary!$B$7="Minutes",1,60)/COUNTA(INDEX(Capacity!$C$10:$Q$109,MATCH('Capacity Backing (Hide)'!T$2,Capacity!$B$10:$B$109,0),1):INDEX(Capacity!$C$10:$Q$109,MATCH('Capacity Backing (Hide)'!T$2,Capacity!$B$10:$B$109,0),15))</f>
        <v>#N/A</v>
      </c>
      <c r="U1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(Hide)'!$A11,'Capacity Summary'!$H$35:$BG$35,0))="x",INDEX('Capacity Summary'!$C$36:$E$135,MATCH('Capacity Backing (Hide)'!U$2,'Capacity Summary'!$B$36:$B$135,0),4),IF(INDEX('Capacity Summary'!$H$36:$BG$135,MATCH('Capacity Backing (Hide)'!U$2,'Capacity Summary'!$B$36:$B$135,0),MATCH('Capacity Backing (Hide)'!$A11,'Capacity Summary'!$H$35:$BG$35,0))&lt;&gt;0,INDEX('Capacity Summary'!$H$36:$BG$135,MATCH('Capacity Backing (Hide)'!U$2,'Capacity Summary'!$B$36:$B$135,0),MATCH('Capacity Backing (Hide)'!$A11,'Capacity Summary'!$H$35:$BG$35,0)),0)),INDEX('Capacity Summary'!$C$36:$E$135,MATCH('Capacity Backing (Hide)'!U$2,'Capacity Summary'!$B$36:$B$135,0),2)))/IF(Summary!$B$7="Minutes",1,60)/COUNTA(INDEX(Capacity!$C$10:$Q$109,MATCH('Capacity Backing (Hide)'!U$2,Capacity!$B$10:$B$109,0),1):INDEX(Capacity!$C$10:$Q$109,MATCH('Capacity Backing (Hide)'!U$2,Capacity!$B$10:$B$109,0),15))</f>
        <v>#N/A</v>
      </c>
      <c r="V1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(Hide)'!$A11,'Capacity Summary'!$H$35:$BG$35,0))="x",INDEX('Capacity Summary'!$C$36:$E$135,MATCH('Capacity Backing (Hide)'!V$2,'Capacity Summary'!$B$36:$B$135,0),4),IF(INDEX('Capacity Summary'!$H$36:$BG$135,MATCH('Capacity Backing (Hide)'!V$2,'Capacity Summary'!$B$36:$B$135,0),MATCH('Capacity Backing (Hide)'!$A11,'Capacity Summary'!$H$35:$BG$35,0))&lt;&gt;0,INDEX('Capacity Summary'!$H$36:$BG$135,MATCH('Capacity Backing (Hide)'!V$2,'Capacity Summary'!$B$36:$B$135,0),MATCH('Capacity Backing (Hide)'!$A11,'Capacity Summary'!$H$35:$BG$35,0)),0)),INDEX('Capacity Summary'!$C$36:$E$135,MATCH('Capacity Backing (Hide)'!V$2,'Capacity Summary'!$B$36:$B$135,0),2)))/IF(Summary!$B$7="Minutes",1,60)/COUNTA(INDEX(Capacity!$C$10:$Q$109,MATCH('Capacity Backing (Hide)'!V$2,Capacity!$B$10:$B$109,0),1):INDEX(Capacity!$C$10:$Q$109,MATCH('Capacity Backing (Hide)'!V$2,Capacity!$B$10:$B$109,0),15))</f>
        <v>#N/A</v>
      </c>
      <c r="W1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(Hide)'!$A11,'Capacity Summary'!$H$35:$BG$35,0))="x",INDEX('Capacity Summary'!$C$36:$E$135,MATCH('Capacity Backing (Hide)'!W$2,'Capacity Summary'!$B$36:$B$135,0),4),IF(INDEX('Capacity Summary'!$H$36:$BG$135,MATCH('Capacity Backing (Hide)'!W$2,'Capacity Summary'!$B$36:$B$135,0),MATCH('Capacity Backing (Hide)'!$A11,'Capacity Summary'!$H$35:$BG$35,0))&lt;&gt;0,INDEX('Capacity Summary'!$H$36:$BG$135,MATCH('Capacity Backing (Hide)'!W$2,'Capacity Summary'!$B$36:$B$135,0),MATCH('Capacity Backing (Hide)'!$A11,'Capacity Summary'!$H$35:$BG$35,0)),0)),INDEX('Capacity Summary'!$C$36:$E$135,MATCH('Capacity Backing (Hide)'!W$2,'Capacity Summary'!$B$36:$B$135,0),2)))/IF(Summary!$B$7="Minutes",1,60)/COUNTA(INDEX(Capacity!$C$10:$Q$109,MATCH('Capacity Backing (Hide)'!W$2,Capacity!$B$10:$B$109,0),1):INDEX(Capacity!$C$10:$Q$109,MATCH('Capacity Backing (Hide)'!W$2,Capacity!$B$10:$B$109,0),15))</f>
        <v>#N/A</v>
      </c>
      <c r="X1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(Hide)'!$A11,'Capacity Summary'!$H$35:$BG$35,0))="x",INDEX('Capacity Summary'!$C$36:$E$135,MATCH('Capacity Backing (Hide)'!X$2,'Capacity Summary'!$B$36:$B$135,0),4),IF(INDEX('Capacity Summary'!$H$36:$BG$135,MATCH('Capacity Backing (Hide)'!X$2,'Capacity Summary'!$B$36:$B$135,0),MATCH('Capacity Backing (Hide)'!$A11,'Capacity Summary'!$H$35:$BG$35,0))&lt;&gt;0,INDEX('Capacity Summary'!$H$36:$BG$135,MATCH('Capacity Backing (Hide)'!X$2,'Capacity Summary'!$B$36:$B$135,0),MATCH('Capacity Backing (Hide)'!$A11,'Capacity Summary'!$H$35:$BG$35,0)),0)),INDEX('Capacity Summary'!$C$36:$E$135,MATCH('Capacity Backing (Hide)'!X$2,'Capacity Summary'!$B$36:$B$135,0),2)))/IF(Summary!$B$7="Minutes",1,60)/COUNTA(INDEX(Capacity!$C$10:$Q$109,MATCH('Capacity Backing (Hide)'!X$2,Capacity!$B$10:$B$109,0),1):INDEX(Capacity!$C$10:$Q$109,MATCH('Capacity Backing (Hide)'!X$2,Capacity!$B$10:$B$109,0),15))</f>
        <v>#N/A</v>
      </c>
      <c r="Y1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(Hide)'!$A11,'Capacity Summary'!$H$35:$BG$35,0))="x",INDEX('Capacity Summary'!$C$36:$E$135,MATCH('Capacity Backing (Hide)'!Y$2,'Capacity Summary'!$B$36:$B$135,0),4),IF(INDEX('Capacity Summary'!$H$36:$BG$135,MATCH('Capacity Backing (Hide)'!Y$2,'Capacity Summary'!$B$36:$B$135,0),MATCH('Capacity Backing (Hide)'!$A11,'Capacity Summary'!$H$35:$BG$35,0))&lt;&gt;0,INDEX('Capacity Summary'!$H$36:$BG$135,MATCH('Capacity Backing (Hide)'!Y$2,'Capacity Summary'!$B$36:$B$135,0),MATCH('Capacity Backing (Hide)'!$A11,'Capacity Summary'!$H$35:$BG$35,0)),0)),INDEX('Capacity Summary'!$C$36:$E$135,MATCH('Capacity Backing (Hide)'!Y$2,'Capacity Summary'!$B$36:$B$135,0),2)))/IF(Summary!$B$7="Minutes",1,60)/COUNTA(INDEX(Capacity!$C$10:$Q$109,MATCH('Capacity Backing (Hide)'!Y$2,Capacity!$B$10:$B$109,0),1):INDEX(Capacity!$C$10:$Q$109,MATCH('Capacity Backing (Hide)'!Y$2,Capacity!$B$10:$B$109,0),15))</f>
        <v>#N/A</v>
      </c>
      <c r="Z1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(Hide)'!$A11,'Capacity Summary'!$H$35:$BG$35,0))="x",INDEX('Capacity Summary'!$C$36:$E$135,MATCH('Capacity Backing (Hide)'!Z$2,'Capacity Summary'!$B$36:$B$135,0),4),IF(INDEX('Capacity Summary'!$H$36:$BG$135,MATCH('Capacity Backing (Hide)'!Z$2,'Capacity Summary'!$B$36:$B$135,0),MATCH('Capacity Backing (Hide)'!$A11,'Capacity Summary'!$H$35:$BG$35,0))&lt;&gt;0,INDEX('Capacity Summary'!$H$36:$BG$135,MATCH('Capacity Backing (Hide)'!Z$2,'Capacity Summary'!$B$36:$B$135,0),MATCH('Capacity Backing (Hide)'!$A11,'Capacity Summary'!$H$35:$BG$35,0)),0)),INDEX('Capacity Summary'!$C$36:$E$135,MATCH('Capacity Backing (Hide)'!Z$2,'Capacity Summary'!$B$36:$B$135,0),2)))/IF(Summary!$B$7="Minutes",1,60)/COUNTA(INDEX(Capacity!$C$10:$Q$109,MATCH('Capacity Backing (Hide)'!Z$2,Capacity!$B$10:$B$109,0),1):INDEX(Capacity!$C$10:$Q$109,MATCH('Capacity Backing (Hide)'!Z$2,Capacity!$B$10:$B$109,0),15))</f>
        <v>#N/A</v>
      </c>
      <c r="AA1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(Hide)'!$A11,'Capacity Summary'!$H$35:$BG$35,0))="x",INDEX('Capacity Summary'!$C$36:$E$135,MATCH('Capacity Backing (Hide)'!AA$2,'Capacity Summary'!$B$36:$B$135,0),4),IF(INDEX('Capacity Summary'!$H$36:$BG$135,MATCH('Capacity Backing (Hide)'!AA$2,'Capacity Summary'!$B$36:$B$135,0),MATCH('Capacity Backing (Hide)'!$A11,'Capacity Summary'!$H$35:$BG$35,0))&lt;&gt;0,INDEX('Capacity Summary'!$H$36:$BG$135,MATCH('Capacity Backing (Hide)'!AA$2,'Capacity Summary'!$B$36:$B$135,0),MATCH('Capacity Backing (Hide)'!$A11,'Capacity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(Hide)'!$A11,'Capacity Summary'!$H$35:$BG$35,0))="x",INDEX('Capacity Summary'!$C$36:$E$135,MATCH('Capacity Backing (Hide)'!AB$2,'Capacity Summary'!$B$36:$B$135,0),4),IF(INDEX('Capacity Summary'!$H$36:$BG$135,MATCH('Capacity Backing (Hide)'!AB$2,'Capacity Summary'!$B$36:$B$135,0),MATCH('Capacity Backing (Hide)'!$A11,'Capacity Summary'!$H$35:$BG$35,0))&lt;&gt;0,INDEX('Capacity Summary'!$H$36:$BG$135,MATCH('Capacity Backing (Hide)'!AB$2,'Capacity Summary'!$B$36:$B$135,0),MATCH('Capacity Backing (Hide)'!$A11,'Capacity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(Hide)'!$A11,'Capacity Summary'!$H$35:$BG$35,0))="x",INDEX('Capacity Summary'!$C$36:$E$135,MATCH('Capacity Backing (Hide)'!AC$2,'Capacity Summary'!$B$36:$B$135,0),4),IF(INDEX('Capacity Summary'!$H$36:$BG$135,MATCH('Capacity Backing (Hide)'!AC$2,'Capacity Summary'!$B$36:$B$135,0),MATCH('Capacity Backing (Hide)'!$A11,'Capacity Summary'!$H$35:$BG$35,0))&lt;&gt;0,INDEX('Capacity Summary'!$H$36:$BG$135,MATCH('Capacity Backing (Hide)'!AC$2,'Capacity Summary'!$B$36:$B$135,0),MATCH('Capacity Backing (Hide)'!$A11,'Capacity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(Hide)'!$A11,'Capacity Summary'!$H$35:$BG$35,0))="x",INDEX('Capacity Summary'!$C$36:$E$135,MATCH('Capacity Backing (Hide)'!AD$2,'Capacity Summary'!$B$36:$B$135,0),4),IF(INDEX('Capacity Summary'!$H$36:$BG$135,MATCH('Capacity Backing (Hide)'!AD$2,'Capacity Summary'!$B$36:$B$135,0),MATCH('Capacity Backing (Hide)'!$A11,'Capacity Summary'!$H$35:$BG$35,0))&lt;&gt;0,INDEX('Capacity Summary'!$H$36:$BG$135,MATCH('Capacity Backing (Hide)'!AD$2,'Capacity Summary'!$B$36:$B$135,0),MATCH('Capacity Backing (Hide)'!$A11,'Capacity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(Hide)'!$A11,'Capacity Summary'!$H$35:$BG$35,0))="x",INDEX('Capacity Summary'!$C$36:$E$135,MATCH('Capacity Backing (Hide)'!AE$2,'Capacity Summary'!$B$36:$B$135,0),4),IF(INDEX('Capacity Summary'!$H$36:$BG$135,MATCH('Capacity Backing (Hide)'!AE$2,'Capacity Summary'!$B$36:$B$135,0),MATCH('Capacity Backing (Hide)'!$A11,'Capacity Summary'!$H$35:$BG$35,0))&lt;&gt;0,INDEX('Capacity Summary'!$H$36:$BG$135,MATCH('Capacity Backing (Hide)'!AE$2,'Capacity Summary'!$B$36:$B$135,0),MATCH('Capacity Backing (Hide)'!$A11,'Capacity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(Hide)'!$A11,'Capacity Summary'!$H$35:$BG$35,0))="x",INDEX('Capacity Summary'!$C$36:$E$135,MATCH('Capacity Backing (Hide)'!AF$2,'Capacity Summary'!$B$36:$B$135,0),4),IF(INDEX('Capacity Summary'!$H$36:$BG$135,MATCH('Capacity Backing (Hide)'!AF$2,'Capacity Summary'!$B$36:$B$135,0),MATCH('Capacity Backing (Hide)'!$A11,'Capacity Summary'!$H$35:$BG$35,0))&lt;&gt;0,INDEX('Capacity Summary'!$H$36:$BG$135,MATCH('Capacity Backing (Hide)'!AF$2,'Capacity Summary'!$B$36:$B$135,0),MATCH('Capacity Backing (Hide)'!$A11,'Capacity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(Hide)'!$A11,'Capacity Summary'!$H$35:$BG$35,0))="x",INDEX('Capacity Summary'!$C$36:$E$135,MATCH('Capacity Backing (Hide)'!AG$2,'Capacity Summary'!$B$36:$B$135,0),4),IF(INDEX('Capacity Summary'!$H$36:$BG$135,MATCH('Capacity Backing (Hide)'!AG$2,'Capacity Summary'!$B$36:$B$135,0),MATCH('Capacity Backing (Hide)'!$A11,'Capacity Summary'!$H$35:$BG$35,0))&lt;&gt;0,INDEX('Capacity Summary'!$H$36:$BG$135,MATCH('Capacity Backing (Hide)'!AG$2,'Capacity Summary'!$B$36:$B$135,0),MATCH('Capacity Backing (Hide)'!$A11,'Capacity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(Hide)'!$A11,'Capacity Summary'!$H$35:$BG$35,0))="x",INDEX('Capacity Summary'!$C$36:$E$135,MATCH('Capacity Backing (Hide)'!AH$2,'Capacity Summary'!$B$36:$B$135,0),4),IF(INDEX('Capacity Summary'!$H$36:$BG$135,MATCH('Capacity Backing (Hide)'!AH$2,'Capacity Summary'!$B$36:$B$135,0),MATCH('Capacity Backing (Hide)'!$A11,'Capacity Summary'!$H$35:$BG$35,0))&lt;&gt;0,INDEX('Capacity Summary'!$H$36:$BG$135,MATCH('Capacity Backing (Hide)'!AH$2,'Capacity Summary'!$B$36:$B$135,0),MATCH('Capacity Backing (Hide)'!$A11,'Capacity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(Hide)'!$A11,'Capacity Summary'!$H$35:$BG$35,0))="x",INDEX('Capacity Summary'!$C$36:$E$135,MATCH('Capacity Backing (Hide)'!AI$2,'Capacity Summary'!$B$36:$B$135,0),4),IF(INDEX('Capacity Summary'!$H$36:$BG$135,MATCH('Capacity Backing (Hide)'!AI$2,'Capacity Summary'!$B$36:$B$135,0),MATCH('Capacity Backing (Hide)'!$A11,'Capacity Summary'!$H$35:$BG$35,0))&lt;&gt;0,INDEX('Capacity Summary'!$H$36:$BG$135,MATCH('Capacity Backing (Hide)'!AI$2,'Capacity Summary'!$B$36:$B$135,0),MATCH('Capacity Backing (Hide)'!$A11,'Capacity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(Hide)'!$A11,'Capacity Summary'!$H$35:$BG$35,0))="x",INDEX('Capacity Summary'!$C$36:$E$135,MATCH('Capacity Backing (Hide)'!AJ$2,'Capacity Summary'!$B$36:$B$135,0),4),IF(INDEX('Capacity Summary'!$H$36:$BG$135,MATCH('Capacity Backing (Hide)'!AJ$2,'Capacity Summary'!$B$36:$B$135,0),MATCH('Capacity Backing (Hide)'!$A11,'Capacity Summary'!$H$35:$BG$35,0))&lt;&gt;0,INDEX('Capacity Summary'!$H$36:$BG$135,MATCH('Capacity Backing (Hide)'!AJ$2,'Capacity Summary'!$B$36:$B$135,0),MATCH('Capacity Backing (Hide)'!$A11,'Capacity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(Hide)'!$A11,'Capacity Summary'!$H$35:$BG$35,0))="x",INDEX('Capacity Summary'!$C$36:$E$135,MATCH('Capacity Backing (Hide)'!AK$2,'Capacity Summary'!$B$36:$B$135,0),4),IF(INDEX('Capacity Summary'!$H$36:$BG$135,MATCH('Capacity Backing (Hide)'!AK$2,'Capacity Summary'!$B$36:$B$135,0),MATCH('Capacity Backing (Hide)'!$A11,'Capacity Summary'!$H$35:$BG$35,0))&lt;&gt;0,INDEX('Capacity Summary'!$H$36:$BG$135,MATCH('Capacity Backing (Hide)'!AK$2,'Capacity Summary'!$B$36:$B$135,0),MATCH('Capacity Backing (Hide)'!$A11,'Capacity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(Hide)'!$A11,'Capacity Summary'!$H$35:$BG$35,0))="x",INDEX('Capacity Summary'!$C$36:$E$135,MATCH('Capacity Backing (Hide)'!AL$2,'Capacity Summary'!$B$36:$B$135,0),4),IF(INDEX('Capacity Summary'!$H$36:$BG$135,MATCH('Capacity Backing (Hide)'!AL$2,'Capacity Summary'!$B$36:$B$135,0),MATCH('Capacity Backing (Hide)'!$A11,'Capacity Summary'!$H$35:$BG$35,0))&lt;&gt;0,INDEX('Capacity Summary'!$H$36:$BG$135,MATCH('Capacity Backing (Hide)'!AL$2,'Capacity Summary'!$B$36:$B$135,0),MATCH('Capacity Backing (Hide)'!$A11,'Capacity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(Hide)'!$A11,'Capacity Summary'!$H$35:$BG$35,0))="x",INDEX('Capacity Summary'!$C$36:$E$135,MATCH('Capacity Backing (Hide)'!AM$2,'Capacity Summary'!$B$36:$B$135,0),4),IF(INDEX('Capacity Summary'!$H$36:$BG$135,MATCH('Capacity Backing (Hide)'!AM$2,'Capacity Summary'!$B$36:$B$135,0),MATCH('Capacity Backing (Hide)'!$A11,'Capacity Summary'!$H$35:$BG$35,0))&lt;&gt;0,INDEX('Capacity Summary'!$H$36:$BG$135,MATCH('Capacity Backing (Hide)'!AM$2,'Capacity Summary'!$B$36:$B$135,0),MATCH('Capacity Backing (Hide)'!$A11,'Capacity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(Hide)'!$A11,'Capacity Summary'!$H$35:$BG$35,0))="x",INDEX('Capacity Summary'!$C$36:$E$135,MATCH('Capacity Backing (Hide)'!AN$2,'Capacity Summary'!$B$36:$B$135,0),4),IF(INDEX('Capacity Summary'!$H$36:$BG$135,MATCH('Capacity Backing (Hide)'!AN$2,'Capacity Summary'!$B$36:$B$135,0),MATCH('Capacity Backing (Hide)'!$A11,'Capacity Summary'!$H$35:$BG$35,0))&lt;&gt;0,INDEX('Capacity Summary'!$H$36:$BG$135,MATCH('Capacity Backing (Hide)'!AN$2,'Capacity Summary'!$B$36:$B$135,0),MATCH('Capacity Backing (Hide)'!$A11,'Capacity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(Hide)'!$A11,'Capacity Summary'!$H$35:$BG$35,0))="x",INDEX('Capacity Summary'!$C$36:$E$135,MATCH('Capacity Backing (Hide)'!AO$2,'Capacity Summary'!$B$36:$B$135,0),4),IF(INDEX('Capacity Summary'!$H$36:$BG$135,MATCH('Capacity Backing (Hide)'!AO$2,'Capacity Summary'!$B$36:$B$135,0),MATCH('Capacity Backing (Hide)'!$A11,'Capacity Summary'!$H$35:$BG$35,0))&lt;&gt;0,INDEX('Capacity Summary'!$H$36:$BG$135,MATCH('Capacity Backing (Hide)'!AO$2,'Capacity Summary'!$B$36:$B$135,0),MATCH('Capacity Backing (Hide)'!$A11,'Capacity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(Hide)'!$A11,'Capacity Summary'!$H$35:$BG$35,0))="x",INDEX('Capacity Summary'!$C$36:$E$135,MATCH('Capacity Backing (Hide)'!AP$2,'Capacity Summary'!$B$36:$B$135,0),4),IF(INDEX('Capacity Summary'!$H$36:$BG$135,MATCH('Capacity Backing (Hide)'!AP$2,'Capacity Summary'!$B$36:$B$135,0),MATCH('Capacity Backing (Hide)'!$A11,'Capacity Summary'!$H$35:$BG$35,0))&lt;&gt;0,INDEX('Capacity Summary'!$H$36:$BG$135,MATCH('Capacity Backing (Hide)'!AP$2,'Capacity Summary'!$B$36:$B$135,0),MATCH('Capacity Backing (Hide)'!$A11,'Capacity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(Hide)'!$A11,'Capacity Summary'!$H$35:$BG$35,0))="x",INDEX('Capacity Summary'!$C$36:$E$135,MATCH('Capacity Backing (Hide)'!AQ$2,'Capacity Summary'!$B$36:$B$135,0),4),IF(INDEX('Capacity Summary'!$H$36:$BG$135,MATCH('Capacity Backing (Hide)'!AQ$2,'Capacity Summary'!$B$36:$B$135,0),MATCH('Capacity Backing (Hide)'!$A11,'Capacity Summary'!$H$35:$BG$35,0))&lt;&gt;0,INDEX('Capacity Summary'!$H$36:$BG$135,MATCH('Capacity Backing (Hide)'!AQ$2,'Capacity Summary'!$B$36:$B$135,0),MATCH('Capacity Backing (Hide)'!$A11,'Capacity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(Hide)'!$A11,'Capacity Summary'!$H$35:$BG$35,0))="x",INDEX('Capacity Summary'!$C$36:$E$135,MATCH('Capacity Backing (Hide)'!AR$2,'Capacity Summary'!$B$36:$B$135,0),4),IF(INDEX('Capacity Summary'!$H$36:$BG$135,MATCH('Capacity Backing (Hide)'!AR$2,'Capacity Summary'!$B$36:$B$135,0),MATCH('Capacity Backing (Hide)'!$A11,'Capacity Summary'!$H$35:$BG$35,0))&lt;&gt;0,INDEX('Capacity Summary'!$H$36:$BG$135,MATCH('Capacity Backing (Hide)'!AR$2,'Capacity Summary'!$B$36:$B$135,0),MATCH('Capacity Backing (Hide)'!$A11,'Capacity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(Hide)'!$A11,'Capacity Summary'!$H$35:$BG$35,0))="x",INDEX('Capacity Summary'!$C$36:$E$135,MATCH('Capacity Backing (Hide)'!AS$2,'Capacity Summary'!$B$36:$B$135,0),4),IF(INDEX('Capacity Summary'!$H$36:$BG$135,MATCH('Capacity Backing (Hide)'!AS$2,'Capacity Summary'!$B$36:$B$135,0),MATCH('Capacity Backing (Hide)'!$A11,'Capacity Summary'!$H$35:$BG$35,0))&lt;&gt;0,INDEX('Capacity Summary'!$H$36:$BG$135,MATCH('Capacity Backing (Hide)'!AS$2,'Capacity Summary'!$B$36:$B$135,0),MATCH('Capacity Backing (Hide)'!$A11,'Capacity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(Hide)'!$A11,'Capacity Summary'!$H$35:$BG$35,0))="x",INDEX('Capacity Summary'!$C$36:$E$135,MATCH('Capacity Backing (Hide)'!AT$2,'Capacity Summary'!$B$36:$B$135,0),4),IF(INDEX('Capacity Summary'!$H$36:$BG$135,MATCH('Capacity Backing (Hide)'!AT$2,'Capacity Summary'!$B$36:$B$135,0),MATCH('Capacity Backing (Hide)'!$A11,'Capacity Summary'!$H$35:$BG$35,0))&lt;&gt;0,INDEX('Capacity Summary'!$H$36:$BG$135,MATCH('Capacity Backing (Hide)'!AT$2,'Capacity Summary'!$B$36:$B$135,0),MATCH('Capacity Backing (Hide)'!$A11,'Capacity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(Hide)'!$A11,'Capacity Summary'!$H$35:$BG$35,0))="x",INDEX('Capacity Summary'!$C$36:$E$135,MATCH('Capacity Backing (Hide)'!AU$2,'Capacity Summary'!$B$36:$B$135,0),4),IF(INDEX('Capacity Summary'!$H$36:$BG$135,MATCH('Capacity Backing (Hide)'!AU$2,'Capacity Summary'!$B$36:$B$135,0),MATCH('Capacity Backing (Hide)'!$A11,'Capacity Summary'!$H$35:$BG$35,0))&lt;&gt;0,INDEX('Capacity Summary'!$H$36:$BG$135,MATCH('Capacity Backing (Hide)'!AU$2,'Capacity Summary'!$B$36:$B$135,0),MATCH('Capacity Backing (Hide)'!$A11,'Capacity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(Hide)'!$A11,'Capacity Summary'!$H$35:$BG$35,0))="x",INDEX('Capacity Summary'!$C$36:$E$135,MATCH('Capacity Backing (Hide)'!AV$2,'Capacity Summary'!$B$36:$B$135,0),4),IF(INDEX('Capacity Summary'!$H$36:$BG$135,MATCH('Capacity Backing (Hide)'!AV$2,'Capacity Summary'!$B$36:$B$135,0),MATCH('Capacity Backing (Hide)'!$A11,'Capacity Summary'!$H$35:$BG$35,0))&lt;&gt;0,INDEX('Capacity Summary'!$H$36:$BG$135,MATCH('Capacity Backing (Hide)'!AV$2,'Capacity Summary'!$B$36:$B$135,0),MATCH('Capacity Backing (Hide)'!$A11,'Capacity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(Hide)'!$A11,'Capacity Summary'!$H$35:$BG$35,0))="x",INDEX('Capacity Summary'!$C$36:$E$135,MATCH('Capacity Backing (Hide)'!AW$2,'Capacity Summary'!$B$36:$B$135,0),4),IF(INDEX('Capacity Summary'!$H$36:$BG$135,MATCH('Capacity Backing (Hide)'!AW$2,'Capacity Summary'!$B$36:$B$135,0),MATCH('Capacity Backing (Hide)'!$A11,'Capacity Summary'!$H$35:$BG$35,0))&lt;&gt;0,INDEX('Capacity Summary'!$H$36:$BG$135,MATCH('Capacity Backing (Hide)'!AW$2,'Capacity Summary'!$B$36:$B$135,0),MATCH('Capacity Backing (Hide)'!$A11,'Capacity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(Hide)'!$A11,'Capacity Summary'!$H$35:$BG$35,0))="x",INDEX('Capacity Summary'!$C$36:$E$135,MATCH('Capacity Backing (Hide)'!AX$2,'Capacity Summary'!$B$36:$B$135,0),4),IF(INDEX('Capacity Summary'!$H$36:$BG$135,MATCH('Capacity Backing (Hide)'!AX$2,'Capacity Summary'!$B$36:$B$135,0),MATCH('Capacity Backing (Hide)'!$A11,'Capacity Summary'!$H$35:$BG$35,0))&lt;&gt;0,INDEX('Capacity Summary'!$H$36:$BG$135,MATCH('Capacity Backing (Hide)'!AX$2,'Capacity Summary'!$B$36:$B$135,0),MATCH('Capacity Backing (Hide)'!$A11,'Capacity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(Hide)'!$A11,'Capacity Summary'!$H$35:$BG$35,0))="x",INDEX('Capacity Summary'!$C$36:$E$135,MATCH('Capacity Backing (Hide)'!AY$2,'Capacity Summary'!$B$36:$B$135,0),4),IF(INDEX('Capacity Summary'!$H$36:$BG$135,MATCH('Capacity Backing (Hide)'!AY$2,'Capacity Summary'!$B$36:$B$135,0),MATCH('Capacity Backing (Hide)'!$A11,'Capacity Summary'!$H$35:$BG$35,0))&lt;&gt;0,INDEX('Capacity Summary'!$H$36:$BG$135,MATCH('Capacity Backing (Hide)'!AY$2,'Capacity Summary'!$B$36:$B$135,0),MATCH('Capacity Backing (Hide)'!$A11,'Capacity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(Hide)'!$A11,'Capacity Summary'!$H$35:$BG$35,0))="x",INDEX('Capacity Summary'!$C$36:$E$135,MATCH('Capacity Backing (Hide)'!AZ$2,'Capacity Summary'!$B$36:$B$135,0),4),IF(INDEX('Capacity Summary'!$H$36:$BG$135,MATCH('Capacity Backing (Hide)'!AZ$2,'Capacity Summary'!$B$36:$B$135,0),MATCH('Capacity Backing (Hide)'!$A11,'Capacity Summary'!$H$35:$BG$35,0))&lt;&gt;0,INDEX('Capacity Summary'!$H$36:$BG$135,MATCH('Capacity Backing (Hide)'!AZ$2,'Capacity Summary'!$B$36:$B$135,0),MATCH('Capacity Backing (Hide)'!$A11,'Capacity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(Hide)'!$A11,'Capacity Summary'!$H$35:$BG$35,0))="x",INDEX('Capacity Summary'!$C$36:$E$135,MATCH('Capacity Backing (Hide)'!BA$2,'Capacity Summary'!$B$36:$B$135,0),4),IF(INDEX('Capacity Summary'!$H$36:$BG$135,MATCH('Capacity Backing (Hide)'!BA$2,'Capacity Summary'!$B$36:$B$135,0),MATCH('Capacity Backing (Hide)'!$A11,'Capacity Summary'!$H$35:$BG$35,0))&lt;&gt;0,INDEX('Capacity Summary'!$H$36:$BG$135,MATCH('Capacity Backing (Hide)'!BA$2,'Capacity Summary'!$B$36:$B$135,0),MATCH('Capacity Backing (Hide)'!$A11,'Capacity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(Hide)'!$A11,'Capacity Summary'!$H$35:$BG$35,0))="x",INDEX('Capacity Summary'!$C$36:$E$135,MATCH('Capacity Backing (Hide)'!BB$2,'Capacity Summary'!$B$36:$B$135,0),4),IF(INDEX('Capacity Summary'!$H$36:$BG$135,MATCH('Capacity Backing (Hide)'!BB$2,'Capacity Summary'!$B$36:$B$135,0),MATCH('Capacity Backing (Hide)'!$A11,'Capacity Summary'!$H$35:$BG$35,0))&lt;&gt;0,INDEX('Capacity Summary'!$H$36:$BG$135,MATCH('Capacity Backing (Hide)'!BB$2,'Capacity Summary'!$B$36:$B$135,0),MATCH('Capacity Backing (Hide)'!$A11,'Capacity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(Hide)'!$A11,'Capacity Summary'!$H$35:$BG$35,0))="x",INDEX('Capacity Summary'!$C$36:$E$135,MATCH('Capacity Backing (Hide)'!BC$2,'Capacity Summary'!$B$36:$B$135,0),4),IF(INDEX('Capacity Summary'!$H$36:$BG$135,MATCH('Capacity Backing (Hide)'!BC$2,'Capacity Summary'!$B$36:$B$135,0),MATCH('Capacity Backing (Hide)'!$A11,'Capacity Summary'!$H$35:$BG$35,0))&lt;&gt;0,INDEX('Capacity Summary'!$H$36:$BG$135,MATCH('Capacity Backing (Hide)'!BC$2,'Capacity Summary'!$B$36:$B$135,0),MATCH('Capacity Backing (Hide)'!$A11,'Capacity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(Hide)'!$A11,'Capacity Summary'!$H$35:$BG$35,0))="x",INDEX('Capacity Summary'!$C$36:$E$135,MATCH('Capacity Backing (Hide)'!BD$2,'Capacity Summary'!$B$36:$B$135,0),4),IF(INDEX('Capacity Summary'!$H$36:$BG$135,MATCH('Capacity Backing (Hide)'!BD$2,'Capacity Summary'!$B$36:$B$135,0),MATCH('Capacity Backing (Hide)'!$A11,'Capacity Summary'!$H$35:$BG$35,0))&lt;&gt;0,INDEX('Capacity Summary'!$H$36:$BG$135,MATCH('Capacity Backing (Hide)'!BD$2,'Capacity Summary'!$B$36:$B$135,0),MATCH('Capacity Backing (Hide)'!$A11,'Capacity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(Hide)'!$A11,'Capacity Summary'!$H$35:$BG$35,0))="x",INDEX('Capacity Summary'!$C$36:$E$135,MATCH('Capacity Backing (Hide)'!BE$2,'Capacity Summary'!$B$36:$B$135,0),4),IF(INDEX('Capacity Summary'!$H$36:$BG$135,MATCH('Capacity Backing (Hide)'!BE$2,'Capacity Summary'!$B$36:$B$135,0),MATCH('Capacity Backing (Hide)'!$A11,'Capacity Summary'!$H$35:$BG$35,0))&lt;&gt;0,INDEX('Capacity Summary'!$H$36:$BG$135,MATCH('Capacity Backing (Hide)'!BE$2,'Capacity Summary'!$B$36:$B$135,0),MATCH('Capacity Backing (Hide)'!$A11,'Capacity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(Hide)'!$A11,'Capacity Summary'!$H$35:$BG$35,0))="x",INDEX('Capacity Summary'!$C$36:$E$135,MATCH('Capacity Backing (Hide)'!BF$2,'Capacity Summary'!$B$36:$B$135,0),4),IF(INDEX('Capacity Summary'!$H$36:$BG$135,MATCH('Capacity Backing (Hide)'!BF$2,'Capacity Summary'!$B$36:$B$135,0),MATCH('Capacity Backing (Hide)'!$A11,'Capacity Summary'!$H$35:$BG$35,0))&lt;&gt;0,INDEX('Capacity Summary'!$H$36:$BG$135,MATCH('Capacity Backing (Hide)'!BF$2,'Capacity Summary'!$B$36:$B$135,0),MATCH('Capacity Backing (Hide)'!$A11,'Capacity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(Hide)'!$A11,'Capacity Summary'!$H$35:$BG$35,0))="x",INDEX('Capacity Summary'!$C$36:$E$135,MATCH('Capacity Backing (Hide)'!BG$2,'Capacity Summary'!$B$36:$B$135,0),4),IF(INDEX('Capacity Summary'!$H$36:$BG$135,MATCH('Capacity Backing (Hide)'!BG$2,'Capacity Summary'!$B$36:$B$135,0),MATCH('Capacity Backing (Hide)'!$A11,'Capacity Summary'!$H$35:$BG$35,0))&lt;&gt;0,INDEX('Capacity Summary'!$H$36:$BG$135,MATCH('Capacity Backing (Hide)'!BG$2,'Capacity Summary'!$B$36:$B$135,0),MATCH('Capacity Backing (Hide)'!$A11,'Capacity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(Hide)'!$A11,'Capacity Summary'!$H$35:$BG$35,0))="x",INDEX('Capacity Summary'!$C$36:$E$135,MATCH('Capacity Backing (Hide)'!BH$2,'Capacity Summary'!$B$36:$B$135,0),4),IF(INDEX('Capacity Summary'!$H$36:$BG$135,MATCH('Capacity Backing (Hide)'!BH$2,'Capacity Summary'!$B$36:$B$135,0),MATCH('Capacity Backing (Hide)'!$A11,'Capacity Summary'!$H$35:$BG$35,0))&lt;&gt;0,INDEX('Capacity Summary'!$H$36:$BG$135,MATCH('Capacity Backing (Hide)'!BH$2,'Capacity Summary'!$B$36:$B$135,0),MATCH('Capacity Backing (Hide)'!$A11,'Capacity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(Hide)'!$A11,'Capacity Summary'!$H$35:$BG$35,0))="x",INDEX('Capacity Summary'!$C$36:$E$135,MATCH('Capacity Backing (Hide)'!BI$2,'Capacity Summary'!$B$36:$B$135,0),4),IF(INDEX('Capacity Summary'!$H$36:$BG$135,MATCH('Capacity Backing (Hide)'!BI$2,'Capacity Summary'!$B$36:$B$135,0),MATCH('Capacity Backing (Hide)'!$A11,'Capacity Summary'!$H$35:$BG$35,0))&lt;&gt;0,INDEX('Capacity Summary'!$H$36:$BG$135,MATCH('Capacity Backing (Hide)'!BI$2,'Capacity Summary'!$B$36:$B$135,0),MATCH('Capacity Backing (Hide)'!$A11,'Capacity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(Hide)'!$A11,'Capacity Summary'!$H$35:$BG$35,0))="x",INDEX('Capacity Summary'!$C$36:$E$135,MATCH('Capacity Backing (Hide)'!BJ$2,'Capacity Summary'!$B$36:$B$135,0),4),IF(INDEX('Capacity Summary'!$H$36:$BG$135,MATCH('Capacity Backing (Hide)'!BJ$2,'Capacity Summary'!$B$36:$B$135,0),MATCH('Capacity Backing (Hide)'!$A11,'Capacity Summary'!$H$35:$BG$35,0))&lt;&gt;0,INDEX('Capacity Summary'!$H$36:$BG$135,MATCH('Capacity Backing (Hide)'!BJ$2,'Capacity Summary'!$B$36:$B$135,0),MATCH('Capacity Backing (Hide)'!$A11,'Capacity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(Hide)'!$A11,'Capacity Summary'!$H$35:$BG$35,0))="x",INDEX('Capacity Summary'!$C$36:$E$135,MATCH('Capacity Backing (Hide)'!BK$2,'Capacity Summary'!$B$36:$B$135,0),4),IF(INDEX('Capacity Summary'!$H$36:$BG$135,MATCH('Capacity Backing (Hide)'!BK$2,'Capacity Summary'!$B$36:$B$135,0),MATCH('Capacity Backing (Hide)'!$A11,'Capacity Summary'!$H$35:$BG$35,0))&lt;&gt;0,INDEX('Capacity Summary'!$H$36:$BG$135,MATCH('Capacity Backing (Hide)'!BK$2,'Capacity Summary'!$B$36:$B$135,0),MATCH('Capacity Backing (Hide)'!$A11,'Capacity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(Hide)'!$A11,'Capacity Summary'!$H$35:$BG$35,0))="x",INDEX('Capacity Summary'!$C$36:$E$135,MATCH('Capacity Backing (Hide)'!BL$2,'Capacity Summary'!$B$36:$B$135,0),4),IF(INDEX('Capacity Summary'!$H$36:$BG$135,MATCH('Capacity Backing (Hide)'!BL$2,'Capacity Summary'!$B$36:$B$135,0),MATCH('Capacity Backing (Hide)'!$A11,'Capacity Summary'!$H$35:$BG$35,0))&lt;&gt;0,INDEX('Capacity Summary'!$H$36:$BG$135,MATCH('Capacity Backing (Hide)'!BL$2,'Capacity Summary'!$B$36:$B$135,0),MATCH('Capacity Backing (Hide)'!$A11,'Capacity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(Hide)'!$A11,'Capacity Summary'!$H$35:$BG$35,0))="x",INDEX('Capacity Summary'!$C$36:$E$135,MATCH('Capacity Backing (Hide)'!BM$2,'Capacity Summary'!$B$36:$B$135,0),4),IF(INDEX('Capacity Summary'!$H$36:$BG$135,MATCH('Capacity Backing (Hide)'!BM$2,'Capacity Summary'!$B$36:$B$135,0),MATCH('Capacity Backing (Hide)'!$A11,'Capacity Summary'!$H$35:$BG$35,0))&lt;&gt;0,INDEX('Capacity Summary'!$H$36:$BG$135,MATCH('Capacity Backing (Hide)'!BM$2,'Capacity Summary'!$B$36:$B$135,0),MATCH('Capacity Backing (Hide)'!$A11,'Capacity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(Hide)'!$A11,'Capacity Summary'!$H$35:$BG$35,0))="x",INDEX('Capacity Summary'!$C$36:$E$135,MATCH('Capacity Backing (Hide)'!BN$2,'Capacity Summary'!$B$36:$B$135,0),4),IF(INDEX('Capacity Summary'!$H$36:$BG$135,MATCH('Capacity Backing (Hide)'!BN$2,'Capacity Summary'!$B$36:$B$135,0),MATCH('Capacity Backing (Hide)'!$A11,'Capacity Summary'!$H$35:$BG$35,0))&lt;&gt;0,INDEX('Capacity Summary'!$H$36:$BG$135,MATCH('Capacity Backing (Hide)'!BN$2,'Capacity Summary'!$B$36:$B$135,0),MATCH('Capacity Backing (Hide)'!$A11,'Capacity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(Hide)'!$A11,'Capacity Summary'!$H$35:$BG$35,0))="x",INDEX('Capacity Summary'!$C$36:$E$135,MATCH('Capacity Backing (Hide)'!BO$2,'Capacity Summary'!$B$36:$B$135,0),4),IF(INDEX('Capacity Summary'!$H$36:$BG$135,MATCH('Capacity Backing (Hide)'!BO$2,'Capacity Summary'!$B$36:$B$135,0),MATCH('Capacity Backing (Hide)'!$A11,'Capacity Summary'!$H$35:$BG$35,0))&lt;&gt;0,INDEX('Capacity Summary'!$H$36:$BG$135,MATCH('Capacity Backing (Hide)'!BO$2,'Capacity Summary'!$B$36:$B$135,0),MATCH('Capacity Backing (Hide)'!$A11,'Capacity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(Hide)'!$A11,'Capacity Summary'!$H$35:$BG$35,0))="x",INDEX('Capacity Summary'!$C$36:$E$135,MATCH('Capacity Backing (Hide)'!BP$2,'Capacity Summary'!$B$36:$B$135,0),4),IF(INDEX('Capacity Summary'!$H$36:$BG$135,MATCH('Capacity Backing (Hide)'!BP$2,'Capacity Summary'!$B$36:$B$135,0),MATCH('Capacity Backing (Hide)'!$A11,'Capacity Summary'!$H$35:$BG$35,0))&lt;&gt;0,INDEX('Capacity Summary'!$H$36:$BG$135,MATCH('Capacity Backing (Hide)'!BP$2,'Capacity Summary'!$B$36:$B$135,0),MATCH('Capacity Backing (Hide)'!$A11,'Capacity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(Hide)'!$A11,'Capacity Summary'!$H$35:$BG$35,0))="x",INDEX('Capacity Summary'!$C$36:$E$135,MATCH('Capacity Backing (Hide)'!BQ$2,'Capacity Summary'!$B$36:$B$135,0),4),IF(INDEX('Capacity Summary'!$H$36:$BG$135,MATCH('Capacity Backing (Hide)'!BQ$2,'Capacity Summary'!$B$36:$B$135,0),MATCH('Capacity Backing (Hide)'!$A11,'Capacity Summary'!$H$35:$BG$35,0))&lt;&gt;0,INDEX('Capacity Summary'!$H$36:$BG$135,MATCH('Capacity Backing (Hide)'!BQ$2,'Capacity Summary'!$B$36:$B$135,0),MATCH('Capacity Backing (Hide)'!$A11,'Capacity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(Hide)'!$A11,'Capacity Summary'!$H$35:$BG$35,0))="x",INDEX('Capacity Summary'!$C$36:$E$135,MATCH('Capacity Backing (Hide)'!BR$2,'Capacity Summary'!$B$36:$B$135,0),4),IF(INDEX('Capacity Summary'!$H$36:$BG$135,MATCH('Capacity Backing (Hide)'!BR$2,'Capacity Summary'!$B$36:$B$135,0),MATCH('Capacity Backing (Hide)'!$A11,'Capacity Summary'!$H$35:$BG$35,0))&lt;&gt;0,INDEX('Capacity Summary'!$H$36:$BG$135,MATCH('Capacity Backing (Hide)'!BR$2,'Capacity Summary'!$B$36:$B$135,0),MATCH('Capacity Backing (Hide)'!$A11,'Capacity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(Hide)'!$A11,'Capacity Summary'!$H$35:$BG$35,0))="x",INDEX('Capacity Summary'!$C$36:$E$135,MATCH('Capacity Backing (Hide)'!BS$2,'Capacity Summary'!$B$36:$B$135,0),4),IF(INDEX('Capacity Summary'!$H$36:$BG$135,MATCH('Capacity Backing (Hide)'!BS$2,'Capacity Summary'!$B$36:$B$135,0),MATCH('Capacity Backing (Hide)'!$A11,'Capacity Summary'!$H$35:$BG$35,0))&lt;&gt;0,INDEX('Capacity Summary'!$H$36:$BG$135,MATCH('Capacity Backing (Hide)'!BS$2,'Capacity Summary'!$B$36:$B$135,0),MATCH('Capacity Backing (Hide)'!$A11,'Capacity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(Hide)'!$A11,'Capacity Summary'!$H$35:$BG$35,0))="x",INDEX('Capacity Summary'!$C$36:$E$135,MATCH('Capacity Backing (Hide)'!BT$2,'Capacity Summary'!$B$36:$B$135,0),4),IF(INDEX('Capacity Summary'!$H$36:$BG$135,MATCH('Capacity Backing (Hide)'!BT$2,'Capacity Summary'!$B$36:$B$135,0),MATCH('Capacity Backing (Hide)'!$A11,'Capacity Summary'!$H$35:$BG$35,0))&lt;&gt;0,INDEX('Capacity Summary'!$H$36:$BG$135,MATCH('Capacity Backing (Hide)'!BT$2,'Capacity Summary'!$B$36:$B$135,0),MATCH('Capacity Backing (Hide)'!$A11,'Capacity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(Hide)'!$A11,'Capacity Summary'!$H$35:$BG$35,0))="x",INDEX('Capacity Summary'!$C$36:$E$135,MATCH('Capacity Backing (Hide)'!BU$2,'Capacity Summary'!$B$36:$B$135,0),4),IF(INDEX('Capacity Summary'!$H$36:$BG$135,MATCH('Capacity Backing (Hide)'!BU$2,'Capacity Summary'!$B$36:$B$135,0),MATCH('Capacity Backing (Hide)'!$A11,'Capacity Summary'!$H$35:$BG$35,0))&lt;&gt;0,INDEX('Capacity Summary'!$H$36:$BG$135,MATCH('Capacity Backing (Hide)'!BU$2,'Capacity Summary'!$B$36:$B$135,0),MATCH('Capacity Backing (Hide)'!$A11,'Capacity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(Hide)'!$A11,'Capacity Summary'!$H$35:$BG$35,0))="x",INDEX('Capacity Summary'!$C$36:$E$135,MATCH('Capacity Backing (Hide)'!BV$2,'Capacity Summary'!$B$36:$B$135,0),4),IF(INDEX('Capacity Summary'!$H$36:$BG$135,MATCH('Capacity Backing (Hide)'!BV$2,'Capacity Summary'!$B$36:$B$135,0),MATCH('Capacity Backing (Hide)'!$A11,'Capacity Summary'!$H$35:$BG$35,0))&lt;&gt;0,INDEX('Capacity Summary'!$H$36:$BG$135,MATCH('Capacity Backing (Hide)'!BV$2,'Capacity Summary'!$B$36:$B$135,0),MATCH('Capacity Backing (Hide)'!$A11,'Capacity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(Hide)'!$A11,'Capacity Summary'!$H$35:$BG$35,0))="x",INDEX('Capacity Summary'!$C$36:$E$135,MATCH('Capacity Backing (Hide)'!BW$2,'Capacity Summary'!$B$36:$B$135,0),4),IF(INDEX('Capacity Summary'!$H$36:$BG$135,MATCH('Capacity Backing (Hide)'!BW$2,'Capacity Summary'!$B$36:$B$135,0),MATCH('Capacity Backing (Hide)'!$A11,'Capacity Summary'!$H$35:$BG$35,0))&lt;&gt;0,INDEX('Capacity Summary'!$H$36:$BG$135,MATCH('Capacity Backing (Hide)'!BW$2,'Capacity Summary'!$B$36:$B$135,0),MATCH('Capacity Backing (Hide)'!$A11,'Capacity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(Hide)'!$A11,'Capacity Summary'!$H$35:$BG$35,0))="x",INDEX('Capacity Summary'!$C$36:$E$135,MATCH('Capacity Backing (Hide)'!BX$2,'Capacity Summary'!$B$36:$B$135,0),4),IF(INDEX('Capacity Summary'!$H$36:$BG$135,MATCH('Capacity Backing (Hide)'!BX$2,'Capacity Summary'!$B$36:$B$135,0),MATCH('Capacity Backing (Hide)'!$A11,'Capacity Summary'!$H$35:$BG$35,0))&lt;&gt;0,INDEX('Capacity Summary'!$H$36:$BG$135,MATCH('Capacity Backing (Hide)'!BX$2,'Capacity Summary'!$B$36:$B$135,0),MATCH('Capacity Backing (Hide)'!$A11,'Capacity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(Hide)'!$A11,'Capacity Summary'!$H$35:$BG$35,0))="x",INDEX('Capacity Summary'!$C$36:$E$135,MATCH('Capacity Backing (Hide)'!BY$2,'Capacity Summary'!$B$36:$B$135,0),4),IF(INDEX('Capacity Summary'!$H$36:$BG$135,MATCH('Capacity Backing (Hide)'!BY$2,'Capacity Summary'!$B$36:$B$135,0),MATCH('Capacity Backing (Hide)'!$A11,'Capacity Summary'!$H$35:$BG$35,0))&lt;&gt;0,INDEX('Capacity Summary'!$H$36:$BG$135,MATCH('Capacity Backing (Hide)'!BY$2,'Capacity Summary'!$B$36:$B$135,0),MATCH('Capacity Backing (Hide)'!$A11,'Capacity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(Hide)'!$A11,'Capacity Summary'!$H$35:$BG$35,0))="x",INDEX('Capacity Summary'!$C$36:$E$135,MATCH('Capacity Backing (Hide)'!BZ$2,'Capacity Summary'!$B$36:$B$135,0),4),IF(INDEX('Capacity Summary'!$H$36:$BG$135,MATCH('Capacity Backing (Hide)'!BZ$2,'Capacity Summary'!$B$36:$B$135,0),MATCH('Capacity Backing (Hide)'!$A11,'Capacity Summary'!$H$35:$BG$35,0))&lt;&gt;0,INDEX('Capacity Summary'!$H$36:$BG$135,MATCH('Capacity Backing (Hide)'!BZ$2,'Capacity Summary'!$B$36:$B$135,0),MATCH('Capacity Backing (Hide)'!$A11,'Capacity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(Hide)'!$A11,'Capacity Summary'!$H$35:$BG$35,0))="x",INDEX('Capacity Summary'!$C$36:$E$135,MATCH('Capacity Backing (Hide)'!CA$2,'Capacity Summary'!$B$36:$B$135,0),4),IF(INDEX('Capacity Summary'!$H$36:$BG$135,MATCH('Capacity Backing (Hide)'!CA$2,'Capacity Summary'!$B$36:$B$135,0),MATCH('Capacity Backing (Hide)'!$A11,'Capacity Summary'!$H$35:$BG$35,0))&lt;&gt;0,INDEX('Capacity Summary'!$H$36:$BG$135,MATCH('Capacity Backing (Hide)'!CA$2,'Capacity Summary'!$B$36:$B$135,0),MATCH('Capacity Backing (Hide)'!$A11,'Capacity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(Hide)'!$A11,'Capacity Summary'!$H$35:$BG$35,0))="x",INDEX('Capacity Summary'!$C$36:$E$135,MATCH('Capacity Backing (Hide)'!CB$2,'Capacity Summary'!$B$36:$B$135,0),4),IF(INDEX('Capacity Summary'!$H$36:$BG$135,MATCH('Capacity Backing (Hide)'!CB$2,'Capacity Summary'!$B$36:$B$135,0),MATCH('Capacity Backing (Hide)'!$A11,'Capacity Summary'!$H$35:$BG$35,0))&lt;&gt;0,INDEX('Capacity Summary'!$H$36:$BG$135,MATCH('Capacity Backing (Hide)'!CB$2,'Capacity Summary'!$B$36:$B$135,0),MATCH('Capacity Backing (Hide)'!$A11,'Capacity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(Hide)'!$A11,'Capacity Summary'!$H$35:$BG$35,0))="x",INDEX('Capacity Summary'!$C$36:$E$135,MATCH('Capacity Backing (Hide)'!CC$2,'Capacity Summary'!$B$36:$B$135,0),4),IF(INDEX('Capacity Summary'!$H$36:$BG$135,MATCH('Capacity Backing (Hide)'!CC$2,'Capacity Summary'!$B$36:$B$135,0),MATCH('Capacity Backing (Hide)'!$A11,'Capacity Summary'!$H$35:$BG$35,0))&lt;&gt;0,INDEX('Capacity Summary'!$H$36:$BG$135,MATCH('Capacity Backing (Hide)'!CC$2,'Capacity Summary'!$B$36:$B$135,0),MATCH('Capacity Backing (Hide)'!$A11,'Capacity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(Hide)'!$A11,'Capacity Summary'!$H$35:$BG$35,0))="x",INDEX('Capacity Summary'!$C$36:$E$135,MATCH('Capacity Backing (Hide)'!CD$2,'Capacity Summary'!$B$36:$B$135,0),4),IF(INDEX('Capacity Summary'!$H$36:$BG$135,MATCH('Capacity Backing (Hide)'!CD$2,'Capacity Summary'!$B$36:$B$135,0),MATCH('Capacity Backing (Hide)'!$A11,'Capacity Summary'!$H$35:$BG$35,0))&lt;&gt;0,INDEX('Capacity Summary'!$H$36:$BG$135,MATCH('Capacity Backing (Hide)'!CD$2,'Capacity Summary'!$B$36:$B$135,0),MATCH('Capacity Backing (Hide)'!$A11,'Capacity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(Hide)'!$A11,'Capacity Summary'!$H$35:$BG$35,0))="x",INDEX('Capacity Summary'!$C$36:$E$135,MATCH('Capacity Backing (Hide)'!CE$2,'Capacity Summary'!$B$36:$B$135,0),4),IF(INDEX('Capacity Summary'!$H$36:$BG$135,MATCH('Capacity Backing (Hide)'!CE$2,'Capacity Summary'!$B$36:$B$135,0),MATCH('Capacity Backing (Hide)'!$A11,'Capacity Summary'!$H$35:$BG$35,0))&lt;&gt;0,INDEX('Capacity Summary'!$H$36:$BG$135,MATCH('Capacity Backing (Hide)'!CE$2,'Capacity Summary'!$B$36:$B$135,0),MATCH('Capacity Backing (Hide)'!$A11,'Capacity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(Hide)'!$A11,'Capacity Summary'!$H$35:$BG$35,0))="x",INDEX('Capacity Summary'!$C$36:$E$135,MATCH('Capacity Backing (Hide)'!CF$2,'Capacity Summary'!$B$36:$B$135,0),4),IF(INDEX('Capacity Summary'!$H$36:$BG$135,MATCH('Capacity Backing (Hide)'!CF$2,'Capacity Summary'!$B$36:$B$135,0),MATCH('Capacity Backing (Hide)'!$A11,'Capacity Summary'!$H$35:$BG$35,0))&lt;&gt;0,INDEX('Capacity Summary'!$H$36:$BG$135,MATCH('Capacity Backing (Hide)'!CF$2,'Capacity Summary'!$B$36:$B$135,0),MATCH('Capacity Backing (Hide)'!$A11,'Capacity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(Hide)'!$A11,'Capacity Summary'!$H$35:$BG$35,0))="x",INDEX('Capacity Summary'!$C$36:$E$135,MATCH('Capacity Backing (Hide)'!CG$2,'Capacity Summary'!$B$36:$B$135,0),4),IF(INDEX('Capacity Summary'!$H$36:$BG$135,MATCH('Capacity Backing (Hide)'!CG$2,'Capacity Summary'!$B$36:$B$135,0),MATCH('Capacity Backing (Hide)'!$A11,'Capacity Summary'!$H$35:$BG$35,0))&lt;&gt;0,INDEX('Capacity Summary'!$H$36:$BG$135,MATCH('Capacity Backing (Hide)'!CG$2,'Capacity Summary'!$B$36:$B$135,0),MATCH('Capacity Backing (Hide)'!$A11,'Capacity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(Hide)'!$A11,'Capacity Summary'!$H$35:$BG$35,0))="x",INDEX('Capacity Summary'!$C$36:$E$135,MATCH('Capacity Backing (Hide)'!CH$2,'Capacity Summary'!$B$36:$B$135,0),4),IF(INDEX('Capacity Summary'!$H$36:$BG$135,MATCH('Capacity Backing (Hide)'!CH$2,'Capacity Summary'!$B$36:$B$135,0),MATCH('Capacity Backing (Hide)'!$A11,'Capacity Summary'!$H$35:$BG$35,0))&lt;&gt;0,INDEX('Capacity Summary'!$H$36:$BG$135,MATCH('Capacity Backing (Hide)'!CH$2,'Capacity Summary'!$B$36:$B$135,0),MATCH('Capacity Backing (Hide)'!$A11,'Capacity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(Hide)'!$A11,'Capacity Summary'!$H$35:$BG$35,0))="x",INDEX('Capacity Summary'!$C$36:$E$135,MATCH('Capacity Backing (Hide)'!CI$2,'Capacity Summary'!$B$36:$B$135,0),4),IF(INDEX('Capacity Summary'!$H$36:$BG$135,MATCH('Capacity Backing (Hide)'!CI$2,'Capacity Summary'!$B$36:$B$135,0),MATCH('Capacity Backing (Hide)'!$A11,'Capacity Summary'!$H$35:$BG$35,0))&lt;&gt;0,INDEX('Capacity Summary'!$H$36:$BG$135,MATCH('Capacity Backing (Hide)'!CI$2,'Capacity Summary'!$B$36:$B$135,0),MATCH('Capacity Backing (Hide)'!$A11,'Capacity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(Hide)'!$A11,'Capacity Summary'!$H$35:$BG$35,0))="x",INDEX('Capacity Summary'!$C$36:$E$135,MATCH('Capacity Backing (Hide)'!CJ$2,'Capacity Summary'!$B$36:$B$135,0),4),IF(INDEX('Capacity Summary'!$H$36:$BG$135,MATCH('Capacity Backing (Hide)'!CJ$2,'Capacity Summary'!$B$36:$B$135,0),MATCH('Capacity Backing (Hide)'!$A11,'Capacity Summary'!$H$35:$BG$35,0))&lt;&gt;0,INDEX('Capacity Summary'!$H$36:$BG$135,MATCH('Capacity Backing (Hide)'!CJ$2,'Capacity Summary'!$B$36:$B$135,0),MATCH('Capacity Backing (Hide)'!$A11,'Capacity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(Hide)'!$A11,'Capacity Summary'!$H$35:$BG$35,0))="x",INDEX('Capacity Summary'!$C$36:$E$135,MATCH('Capacity Backing (Hide)'!CK$2,'Capacity Summary'!$B$36:$B$135,0),4),IF(INDEX('Capacity Summary'!$H$36:$BG$135,MATCH('Capacity Backing (Hide)'!CK$2,'Capacity Summary'!$B$36:$B$135,0),MATCH('Capacity Backing (Hide)'!$A11,'Capacity Summary'!$H$35:$BG$35,0))&lt;&gt;0,INDEX('Capacity Summary'!$H$36:$BG$135,MATCH('Capacity Backing (Hide)'!CK$2,'Capacity Summary'!$B$36:$B$135,0),MATCH('Capacity Backing (Hide)'!$A11,'Capacity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(Hide)'!$A11,'Capacity Summary'!$H$35:$BG$35,0))="x",INDEX('Capacity Summary'!$C$36:$E$135,MATCH('Capacity Backing (Hide)'!CL$2,'Capacity Summary'!$B$36:$B$135,0),4),IF(INDEX('Capacity Summary'!$H$36:$BG$135,MATCH('Capacity Backing (Hide)'!CL$2,'Capacity Summary'!$B$36:$B$135,0),MATCH('Capacity Backing (Hide)'!$A11,'Capacity Summary'!$H$35:$BG$35,0))&lt;&gt;0,INDEX('Capacity Summary'!$H$36:$BG$135,MATCH('Capacity Backing (Hide)'!CL$2,'Capacity Summary'!$B$36:$B$135,0),MATCH('Capacity Backing (Hide)'!$A11,'Capacity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(Hide)'!$A11,'Capacity Summary'!$H$35:$BG$35,0))="x",INDEX('Capacity Summary'!$C$36:$E$135,MATCH('Capacity Backing (Hide)'!CM$2,'Capacity Summary'!$B$36:$B$135,0),4),IF(INDEX('Capacity Summary'!$H$36:$BG$135,MATCH('Capacity Backing (Hide)'!CM$2,'Capacity Summary'!$B$36:$B$135,0),MATCH('Capacity Backing (Hide)'!$A11,'Capacity Summary'!$H$35:$BG$35,0))&lt;&gt;0,INDEX('Capacity Summary'!$H$36:$BG$135,MATCH('Capacity Backing (Hide)'!CM$2,'Capacity Summary'!$B$36:$B$135,0),MATCH('Capacity Backing (Hide)'!$A11,'Capacity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(Hide)'!$A11,'Capacity Summary'!$H$35:$BG$35,0))="x",INDEX('Capacity Summary'!$C$36:$E$135,MATCH('Capacity Backing (Hide)'!CN$2,'Capacity Summary'!$B$36:$B$135,0),4),IF(INDEX('Capacity Summary'!$H$36:$BG$135,MATCH('Capacity Backing (Hide)'!CN$2,'Capacity Summary'!$B$36:$B$135,0),MATCH('Capacity Backing (Hide)'!$A11,'Capacity Summary'!$H$35:$BG$35,0))&lt;&gt;0,INDEX('Capacity Summary'!$H$36:$BG$135,MATCH('Capacity Backing (Hide)'!CN$2,'Capacity Summary'!$B$36:$B$135,0),MATCH('Capacity Backing (Hide)'!$A11,'Capacity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(Hide)'!$A11,'Capacity Summary'!$H$35:$BG$35,0))="x",INDEX('Capacity Summary'!$C$36:$E$135,MATCH('Capacity Backing (Hide)'!CO$2,'Capacity Summary'!$B$36:$B$135,0),4),IF(INDEX('Capacity Summary'!$H$36:$BG$135,MATCH('Capacity Backing (Hide)'!CO$2,'Capacity Summary'!$B$36:$B$135,0),MATCH('Capacity Backing (Hide)'!$A11,'Capacity Summary'!$H$35:$BG$35,0))&lt;&gt;0,INDEX('Capacity Summary'!$H$36:$BG$135,MATCH('Capacity Backing (Hide)'!CO$2,'Capacity Summary'!$B$36:$B$135,0),MATCH('Capacity Backing (Hide)'!$A11,'Capacity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(Hide)'!$A11,'Capacity Summary'!$H$35:$BG$35,0))="x",INDEX('Capacity Summary'!$C$36:$E$135,MATCH('Capacity Backing (Hide)'!CP$2,'Capacity Summary'!$B$36:$B$135,0),4),IF(INDEX('Capacity Summary'!$H$36:$BG$135,MATCH('Capacity Backing (Hide)'!CP$2,'Capacity Summary'!$B$36:$B$135,0),MATCH('Capacity Backing (Hide)'!$A11,'Capacity Summary'!$H$35:$BG$35,0))&lt;&gt;0,INDEX('Capacity Summary'!$H$36:$BG$135,MATCH('Capacity Backing (Hide)'!CP$2,'Capacity Summary'!$B$36:$B$135,0),MATCH('Capacity Backing (Hide)'!$A11,'Capacity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(Hide)'!$A11,'Capacity Summary'!$H$35:$BG$35,0))="x",INDEX('Capacity Summary'!$C$36:$E$135,MATCH('Capacity Backing (Hide)'!CQ$2,'Capacity Summary'!$B$36:$B$135,0),4),IF(INDEX('Capacity Summary'!$H$36:$BG$135,MATCH('Capacity Backing (Hide)'!CQ$2,'Capacity Summary'!$B$36:$B$135,0),MATCH('Capacity Backing (Hide)'!$A11,'Capacity Summary'!$H$35:$BG$35,0))&lt;&gt;0,INDEX('Capacity Summary'!$H$36:$BG$135,MATCH('Capacity Backing (Hide)'!CQ$2,'Capacity Summary'!$B$36:$B$135,0),MATCH('Capacity Backing (Hide)'!$A11,'Capacity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(Hide)'!$A11,'Capacity Summary'!$H$35:$BG$35,0))="x",INDEX('Capacity Summary'!$C$36:$E$135,MATCH('Capacity Backing (Hide)'!CR$2,'Capacity Summary'!$B$36:$B$135,0),4),IF(INDEX('Capacity Summary'!$H$36:$BG$135,MATCH('Capacity Backing (Hide)'!CR$2,'Capacity Summary'!$B$36:$B$135,0),MATCH('Capacity Backing (Hide)'!$A11,'Capacity Summary'!$H$35:$BG$35,0))&lt;&gt;0,INDEX('Capacity Summary'!$H$36:$BG$135,MATCH('Capacity Backing (Hide)'!CR$2,'Capacity Summary'!$B$36:$B$135,0),MATCH('Capacity Backing (Hide)'!$A11,'Capacity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(Hide)'!$A11,'Capacity Summary'!$H$35:$BG$35,0))="x",INDEX('Capacity Summary'!$C$36:$E$135,MATCH('Capacity Backing (Hide)'!CS$2,'Capacity Summary'!$B$36:$B$135,0),4),IF(INDEX('Capacity Summary'!$H$36:$BG$135,MATCH('Capacity Backing (Hide)'!CS$2,'Capacity Summary'!$B$36:$B$135,0),MATCH('Capacity Backing (Hide)'!$A11,'Capacity Summary'!$H$35:$BG$35,0))&lt;&gt;0,INDEX('Capacity Summary'!$H$36:$BG$135,MATCH('Capacity Backing (Hide)'!CS$2,'Capacity Summary'!$B$36:$B$135,0),MATCH('Capacity Backing (Hide)'!$A11,'Capacity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(Hide)'!$A11,'Capacity Summary'!$H$35:$BG$35,0))="x",INDEX('Capacity Summary'!$C$36:$E$135,MATCH('Capacity Backing (Hide)'!CT$2,'Capacity Summary'!$B$36:$B$135,0),4),IF(INDEX('Capacity Summary'!$H$36:$BG$135,MATCH('Capacity Backing (Hide)'!CT$2,'Capacity Summary'!$B$36:$B$135,0),MATCH('Capacity Backing (Hide)'!$A11,'Capacity Summary'!$H$35:$BG$35,0))&lt;&gt;0,INDEX('Capacity Summary'!$H$36:$BG$135,MATCH('Capacity Backing (Hide)'!CT$2,'Capacity Summary'!$B$36:$B$135,0),MATCH('Capacity Backing (Hide)'!$A11,'Capacity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(Hide)'!$A11,'Capacity Summary'!$H$35:$BG$35,0))="x",INDEX('Capacity Summary'!$C$36:$E$135,MATCH('Capacity Backing (Hide)'!CU$2,'Capacity Summary'!$B$36:$B$135,0),4),IF(INDEX('Capacity Summary'!$H$36:$BG$135,MATCH('Capacity Backing (Hide)'!CU$2,'Capacity Summary'!$B$36:$B$135,0),MATCH('Capacity Backing (Hide)'!$A11,'Capacity Summary'!$H$35:$BG$35,0))&lt;&gt;0,INDEX('Capacity Summary'!$H$36:$BG$135,MATCH('Capacity Backing (Hide)'!CU$2,'Capacity Summary'!$B$36:$B$135,0),MATCH('Capacity Backing (Hide)'!$A11,'Capacity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(Hide)'!$A11,'Capacity Summary'!$H$35:$BG$35,0))="x",INDEX('Capacity Summary'!$C$36:$E$135,MATCH('Capacity Backing (Hide)'!CV$2,'Capacity Summary'!$B$36:$B$135,0),4),IF(INDEX('Capacity Summary'!$H$36:$BG$135,MATCH('Capacity Backing (Hide)'!CV$2,'Capacity Summary'!$B$36:$B$135,0),MATCH('Capacity Backing (Hide)'!$A11,'Capacity Summary'!$H$35:$BG$35,0))&lt;&gt;0,INDEX('Capacity Summary'!$H$36:$BG$135,MATCH('Capacity Backing (Hide)'!CV$2,'Capacity Summary'!$B$36:$B$135,0),MATCH('Capacity Backing (Hide)'!$A11,'Capacity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(Hide)'!$A11,'Capacity Summary'!$H$35:$BG$35,0))="x",INDEX('Capacity Summary'!$C$36:$E$135,MATCH('Capacity Backing (Hide)'!CW$2,'Capacity Summary'!$B$36:$B$135,0),4),IF(INDEX('Capacity Summary'!$H$36:$BG$135,MATCH('Capacity Backing (Hide)'!CW$2,'Capacity Summary'!$B$36:$B$135,0),MATCH('Capacity Backing (Hide)'!$A11,'Capacity Summary'!$H$35:$BG$35,0))&lt;&gt;0,INDEX('Capacity Summary'!$H$36:$BG$135,MATCH('Capacity Backing (Hide)'!CW$2,'Capacity Summary'!$B$36:$B$135,0),MATCH('Capacity Backing (Hide)'!$A11,'Capacity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2" spans="1:101" x14ac:dyDescent="0.35">
      <c r="A12" s="2">
        <f ca="1">'Required Capacity (Hide)'!E12</f>
        <v>44277</v>
      </c>
      <c r="B1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(Hide)'!$A12,'Capacity Summary'!$H$35:$BG$35,0))="x",INDEX('Capacity Summary'!$C$36:$E$135,MATCH('Capacity Backing (Hide)'!B$2,'Capacity Summary'!$B$36:$B$135,0),4),IF(INDEX('Capacity Summary'!$H$36:$BG$135,MATCH('Capacity Backing (Hide)'!B$2,'Capacity Summary'!$B$36:$B$135,0),MATCH('Capacity Backing (Hide)'!$A12,'Capacity Summary'!$H$35:$BG$35,0))&lt;&gt;0,INDEX('Capacity Summary'!$H$36:$BG$135,MATCH('Capacity Backing (Hide)'!B$2,'Capacity Summary'!$B$36:$B$135,0),MATCH('Capacity Backing (Hide)'!$A12,'Capacity Summary'!$H$35:$BG$35,0)),0)),INDEX('Capacity Summary'!$C$36:$E$135,MATCH('Capacity Backing (Hide)'!B$2,'Capacity Summary'!$B$36:$B$135,0),2)))/IF(Summary!$B$7="Minutes",1,60)/COUNTA(INDEX(Capacity!$C$10:$Q$109,MATCH('Capacity Backing (Hide)'!B$2,Capacity!$B$10:$B$109,0),1):INDEX(Capacity!$C$10:$Q$109,MATCH('Capacity Backing (Hide)'!B$2,Capacity!$B$10:$B$109,0),15))</f>
        <v>#N/A</v>
      </c>
      <c r="C1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(Hide)'!$A12,'Capacity Summary'!$H$35:$BG$35,0))="x",INDEX('Capacity Summary'!$C$36:$E$135,MATCH('Capacity Backing (Hide)'!C$2,'Capacity Summary'!$B$36:$B$135,0),4),IF(INDEX('Capacity Summary'!$H$36:$BG$135,MATCH('Capacity Backing (Hide)'!C$2,'Capacity Summary'!$B$36:$B$135,0),MATCH('Capacity Backing (Hide)'!$A12,'Capacity Summary'!$H$35:$BG$35,0))&lt;&gt;0,INDEX('Capacity Summary'!$H$36:$BG$135,MATCH('Capacity Backing (Hide)'!C$2,'Capacity Summary'!$B$36:$B$135,0),MATCH('Capacity Backing (Hide)'!$A12,'Capacity Summary'!$H$35:$BG$35,0)),0)),INDEX('Capacity Summary'!$C$36:$E$135,MATCH('Capacity Backing (Hide)'!C$2,'Capacity Summary'!$B$36:$B$135,0),2)))/IF(Summary!$B$7="Minutes",1,60)/COUNTA(INDEX(Capacity!$C$10:$Q$109,MATCH('Capacity Backing (Hide)'!C$2,Capacity!$B$10:$B$109,0),1):INDEX(Capacity!$C$10:$Q$109,MATCH('Capacity Backing (Hide)'!C$2,Capacity!$B$10:$B$109,0),15))</f>
        <v>#N/A</v>
      </c>
      <c r="D1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(Hide)'!$A12,'Capacity Summary'!$H$35:$BG$35,0))="x",INDEX('Capacity Summary'!$C$36:$E$135,MATCH('Capacity Backing (Hide)'!D$2,'Capacity Summary'!$B$36:$B$135,0),4),IF(INDEX('Capacity Summary'!$H$36:$BG$135,MATCH('Capacity Backing (Hide)'!D$2,'Capacity Summary'!$B$36:$B$135,0),MATCH('Capacity Backing (Hide)'!$A12,'Capacity Summary'!$H$35:$BG$35,0))&lt;&gt;0,INDEX('Capacity Summary'!$H$36:$BG$135,MATCH('Capacity Backing (Hide)'!D$2,'Capacity Summary'!$B$36:$B$135,0),MATCH('Capacity Backing (Hide)'!$A12,'Capacity Summary'!$H$35:$BG$35,0)),0)),INDEX('Capacity Summary'!$C$36:$E$135,MATCH('Capacity Backing (Hide)'!D$2,'Capacity Summary'!$B$36:$B$135,0),2)))/IF(Summary!$B$7="Minutes",1,60)/COUNTA(INDEX(Capacity!$C$10:$Q$109,MATCH('Capacity Backing (Hide)'!D$2,Capacity!$B$10:$B$109,0),1):INDEX(Capacity!$C$10:$Q$109,MATCH('Capacity Backing (Hide)'!D$2,Capacity!$B$10:$B$109,0),15))</f>
        <v>#N/A</v>
      </c>
      <c r="E1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(Hide)'!$A12,'Capacity Summary'!$H$35:$BG$35,0))="x",INDEX('Capacity Summary'!$C$36:$E$135,MATCH('Capacity Backing (Hide)'!E$2,'Capacity Summary'!$B$36:$B$135,0),4),IF(INDEX('Capacity Summary'!$H$36:$BG$135,MATCH('Capacity Backing (Hide)'!E$2,'Capacity Summary'!$B$36:$B$135,0),MATCH('Capacity Backing (Hide)'!$A12,'Capacity Summary'!$H$35:$BG$35,0))&lt;&gt;0,INDEX('Capacity Summary'!$H$36:$BG$135,MATCH('Capacity Backing (Hide)'!E$2,'Capacity Summary'!$B$36:$B$135,0),MATCH('Capacity Backing (Hide)'!$A12,'Capacity Summary'!$H$35:$BG$35,0)),0)),INDEX('Capacity Summary'!$C$36:$E$135,MATCH('Capacity Backing (Hide)'!E$2,'Capacity Summary'!$B$36:$B$135,0),2)))/IF(Summary!$B$7="Minutes",1,60)/COUNTA(INDEX(Capacity!$C$10:$Q$109,MATCH('Capacity Backing (Hide)'!E$2,Capacity!$B$10:$B$109,0),1):INDEX(Capacity!$C$10:$Q$109,MATCH('Capacity Backing (Hide)'!E$2,Capacity!$B$10:$B$109,0),15))</f>
        <v>#N/A</v>
      </c>
      <c r="F1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(Hide)'!$A12,'Capacity Summary'!$H$35:$BG$35,0))="x",INDEX('Capacity Summary'!$C$36:$E$135,MATCH('Capacity Backing (Hide)'!F$2,'Capacity Summary'!$B$36:$B$135,0),4),IF(INDEX('Capacity Summary'!$H$36:$BG$135,MATCH('Capacity Backing (Hide)'!F$2,'Capacity Summary'!$B$36:$B$135,0),MATCH('Capacity Backing (Hide)'!$A12,'Capacity Summary'!$H$35:$BG$35,0))&lt;&gt;0,INDEX('Capacity Summary'!$H$36:$BG$135,MATCH('Capacity Backing (Hide)'!F$2,'Capacity Summary'!$B$36:$B$135,0),MATCH('Capacity Backing (Hide)'!$A12,'Capacity Summary'!$H$35:$BG$35,0)),0)),INDEX('Capacity Summary'!$C$36:$E$135,MATCH('Capacity Backing (Hide)'!F$2,'Capacity Summary'!$B$36:$B$135,0),2)))/IF(Summary!$B$7="Minutes",1,60)/COUNTA(INDEX(Capacity!$C$10:$Q$109,MATCH('Capacity Backing (Hide)'!F$2,Capacity!$B$10:$B$109,0),1):INDEX(Capacity!$C$10:$Q$109,MATCH('Capacity Backing (Hide)'!F$2,Capacity!$B$10:$B$109,0),15))</f>
        <v>#N/A</v>
      </c>
      <c r="G1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(Hide)'!$A12,'Capacity Summary'!$H$35:$BG$35,0))="x",INDEX('Capacity Summary'!$C$36:$E$135,MATCH('Capacity Backing (Hide)'!G$2,'Capacity Summary'!$B$36:$B$135,0),4),IF(INDEX('Capacity Summary'!$H$36:$BG$135,MATCH('Capacity Backing (Hide)'!G$2,'Capacity Summary'!$B$36:$B$135,0),MATCH('Capacity Backing (Hide)'!$A12,'Capacity Summary'!$H$35:$BG$35,0))&lt;&gt;0,INDEX('Capacity Summary'!$H$36:$BG$135,MATCH('Capacity Backing (Hide)'!G$2,'Capacity Summary'!$B$36:$B$135,0),MATCH('Capacity Backing (Hide)'!$A12,'Capacity Summary'!$H$35:$BG$35,0)),0)),INDEX('Capacity Summary'!$C$36:$E$135,MATCH('Capacity Backing (Hide)'!G$2,'Capacity Summary'!$B$36:$B$135,0),2)))/IF(Summary!$B$7="Minutes",1,60)/COUNTA(INDEX(Capacity!$C$10:$Q$109,MATCH('Capacity Backing (Hide)'!G$2,Capacity!$B$10:$B$109,0),1):INDEX(Capacity!$C$10:$Q$109,MATCH('Capacity Backing (Hide)'!G$2,Capacity!$B$10:$B$109,0),15))</f>
        <v>#N/A</v>
      </c>
      <c r="H1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(Hide)'!$A12,'Capacity Summary'!$H$35:$BG$35,0))="x",INDEX('Capacity Summary'!$C$36:$E$135,MATCH('Capacity Backing (Hide)'!H$2,'Capacity Summary'!$B$36:$B$135,0),4),IF(INDEX('Capacity Summary'!$H$36:$BG$135,MATCH('Capacity Backing (Hide)'!H$2,'Capacity Summary'!$B$36:$B$135,0),MATCH('Capacity Backing (Hide)'!$A12,'Capacity Summary'!$H$35:$BG$35,0))&lt;&gt;0,INDEX('Capacity Summary'!$H$36:$BG$135,MATCH('Capacity Backing (Hide)'!H$2,'Capacity Summary'!$B$36:$B$135,0),MATCH('Capacity Backing (Hide)'!$A12,'Capacity Summary'!$H$35:$BG$35,0)),0)),INDEX('Capacity Summary'!$C$36:$E$135,MATCH('Capacity Backing (Hide)'!H$2,'Capacity Summary'!$B$36:$B$135,0),2)))/IF(Summary!$B$7="Minutes",1,60)/COUNTA(INDEX(Capacity!$C$10:$Q$109,MATCH('Capacity Backing (Hide)'!H$2,Capacity!$B$10:$B$109,0),1):INDEX(Capacity!$C$10:$Q$109,MATCH('Capacity Backing (Hide)'!H$2,Capacity!$B$10:$B$109,0),15))</f>
        <v>#N/A</v>
      </c>
      <c r="I1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(Hide)'!$A12,'Capacity Summary'!$H$35:$BG$35,0))="x",INDEX('Capacity Summary'!$C$36:$E$135,MATCH('Capacity Backing (Hide)'!I$2,'Capacity Summary'!$B$36:$B$135,0),4),IF(INDEX('Capacity Summary'!$H$36:$BG$135,MATCH('Capacity Backing (Hide)'!I$2,'Capacity Summary'!$B$36:$B$135,0),MATCH('Capacity Backing (Hide)'!$A12,'Capacity Summary'!$H$35:$BG$35,0))&lt;&gt;0,INDEX('Capacity Summary'!$H$36:$BG$135,MATCH('Capacity Backing (Hide)'!I$2,'Capacity Summary'!$B$36:$B$135,0),MATCH('Capacity Backing (Hide)'!$A12,'Capacity Summary'!$H$35:$BG$35,0)),0)),INDEX('Capacity Summary'!$C$36:$E$135,MATCH('Capacity Backing (Hide)'!I$2,'Capacity Summary'!$B$36:$B$135,0),2)))/IF(Summary!$B$7="Minutes",1,60)/COUNTA(INDEX(Capacity!$C$10:$Q$109,MATCH('Capacity Backing (Hide)'!I$2,Capacity!$B$10:$B$109,0),1):INDEX(Capacity!$C$10:$Q$109,MATCH('Capacity Backing (Hide)'!I$2,Capacity!$B$10:$B$109,0),15))</f>
        <v>#N/A</v>
      </c>
      <c r="J1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(Hide)'!$A12,'Capacity Summary'!$H$35:$BG$35,0))="x",INDEX('Capacity Summary'!$C$36:$E$135,MATCH('Capacity Backing (Hide)'!J$2,'Capacity Summary'!$B$36:$B$135,0),4),IF(INDEX('Capacity Summary'!$H$36:$BG$135,MATCH('Capacity Backing (Hide)'!J$2,'Capacity Summary'!$B$36:$B$135,0),MATCH('Capacity Backing (Hide)'!$A12,'Capacity Summary'!$H$35:$BG$35,0))&lt;&gt;0,INDEX('Capacity Summary'!$H$36:$BG$135,MATCH('Capacity Backing (Hide)'!J$2,'Capacity Summary'!$B$36:$B$135,0),MATCH('Capacity Backing (Hide)'!$A12,'Capacity Summary'!$H$35:$BG$35,0)),0)),INDEX('Capacity Summary'!$C$36:$E$135,MATCH('Capacity Backing (Hide)'!J$2,'Capacity Summary'!$B$36:$B$135,0),2)))/IF(Summary!$B$7="Minutes",1,60)/COUNTA(INDEX(Capacity!$C$10:$Q$109,MATCH('Capacity Backing (Hide)'!J$2,Capacity!$B$10:$B$109,0),1):INDEX(Capacity!$C$10:$Q$109,MATCH('Capacity Backing (Hide)'!J$2,Capacity!$B$10:$B$109,0),15))</f>
        <v>#N/A</v>
      </c>
      <c r="K1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(Hide)'!$A12,'Capacity Summary'!$H$35:$BG$35,0))="x",INDEX('Capacity Summary'!$C$36:$E$135,MATCH('Capacity Backing (Hide)'!K$2,'Capacity Summary'!$B$36:$B$135,0),4),IF(INDEX('Capacity Summary'!$H$36:$BG$135,MATCH('Capacity Backing (Hide)'!K$2,'Capacity Summary'!$B$36:$B$135,0),MATCH('Capacity Backing (Hide)'!$A12,'Capacity Summary'!$H$35:$BG$35,0))&lt;&gt;0,INDEX('Capacity Summary'!$H$36:$BG$135,MATCH('Capacity Backing (Hide)'!K$2,'Capacity Summary'!$B$36:$B$135,0),MATCH('Capacity Backing (Hide)'!$A12,'Capacity Summary'!$H$35:$BG$35,0)),0)),INDEX('Capacity Summary'!$C$36:$E$135,MATCH('Capacity Backing (Hide)'!K$2,'Capacity Summary'!$B$36:$B$135,0),2)))/IF(Summary!$B$7="Minutes",1,60)/COUNTA(INDEX(Capacity!$C$10:$Q$109,MATCH('Capacity Backing (Hide)'!K$2,Capacity!$B$10:$B$109,0),1):INDEX(Capacity!$C$10:$Q$109,MATCH('Capacity Backing (Hide)'!K$2,Capacity!$B$10:$B$109,0),15))</f>
        <v>#N/A</v>
      </c>
      <c r="L1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(Hide)'!$A12,'Capacity Summary'!$H$35:$BG$35,0))="x",INDEX('Capacity Summary'!$C$36:$E$135,MATCH('Capacity Backing (Hide)'!L$2,'Capacity Summary'!$B$36:$B$135,0),4),IF(INDEX('Capacity Summary'!$H$36:$BG$135,MATCH('Capacity Backing (Hide)'!L$2,'Capacity Summary'!$B$36:$B$135,0),MATCH('Capacity Backing (Hide)'!$A12,'Capacity Summary'!$H$35:$BG$35,0))&lt;&gt;0,INDEX('Capacity Summary'!$H$36:$BG$135,MATCH('Capacity Backing (Hide)'!L$2,'Capacity Summary'!$B$36:$B$135,0),MATCH('Capacity Backing (Hide)'!$A12,'Capacity Summary'!$H$35:$BG$35,0)),0)),INDEX('Capacity Summary'!$C$36:$E$135,MATCH('Capacity Backing (Hide)'!L$2,'Capacity Summary'!$B$36:$B$135,0),2)))/IF(Summary!$B$7="Minutes",1,60)/COUNTA(INDEX(Capacity!$C$10:$Q$109,MATCH('Capacity Backing (Hide)'!L$2,Capacity!$B$10:$B$109,0),1):INDEX(Capacity!$C$10:$Q$109,MATCH('Capacity Backing (Hide)'!L$2,Capacity!$B$10:$B$109,0),15))</f>
        <v>#N/A</v>
      </c>
      <c r="M1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(Hide)'!$A12,'Capacity Summary'!$H$35:$BG$35,0))="x",INDEX('Capacity Summary'!$C$36:$E$135,MATCH('Capacity Backing (Hide)'!M$2,'Capacity Summary'!$B$36:$B$135,0),4),IF(INDEX('Capacity Summary'!$H$36:$BG$135,MATCH('Capacity Backing (Hide)'!M$2,'Capacity Summary'!$B$36:$B$135,0),MATCH('Capacity Backing (Hide)'!$A12,'Capacity Summary'!$H$35:$BG$35,0))&lt;&gt;0,INDEX('Capacity Summary'!$H$36:$BG$135,MATCH('Capacity Backing (Hide)'!M$2,'Capacity Summary'!$B$36:$B$135,0),MATCH('Capacity Backing (Hide)'!$A12,'Capacity Summary'!$H$35:$BG$35,0)),0)),INDEX('Capacity Summary'!$C$36:$E$135,MATCH('Capacity Backing (Hide)'!M$2,'Capacity Summary'!$B$36:$B$135,0),2)))/IF(Summary!$B$7="Minutes",1,60)/COUNTA(INDEX(Capacity!$C$10:$Q$109,MATCH('Capacity Backing (Hide)'!M$2,Capacity!$B$10:$B$109,0),1):INDEX(Capacity!$C$10:$Q$109,MATCH('Capacity Backing (Hide)'!M$2,Capacity!$B$10:$B$109,0),15))</f>
        <v>#N/A</v>
      </c>
      <c r="N1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(Hide)'!$A12,'Capacity Summary'!$H$35:$BG$35,0))="x",INDEX('Capacity Summary'!$C$36:$E$135,MATCH('Capacity Backing (Hide)'!N$2,'Capacity Summary'!$B$36:$B$135,0),4),IF(INDEX('Capacity Summary'!$H$36:$BG$135,MATCH('Capacity Backing (Hide)'!N$2,'Capacity Summary'!$B$36:$B$135,0),MATCH('Capacity Backing (Hide)'!$A12,'Capacity Summary'!$H$35:$BG$35,0))&lt;&gt;0,INDEX('Capacity Summary'!$H$36:$BG$135,MATCH('Capacity Backing (Hide)'!N$2,'Capacity Summary'!$B$36:$B$135,0),MATCH('Capacity Backing (Hide)'!$A12,'Capacity Summary'!$H$35:$BG$35,0)),0)),INDEX('Capacity Summary'!$C$36:$E$135,MATCH('Capacity Backing (Hide)'!N$2,'Capacity Summary'!$B$36:$B$135,0),2)))/IF(Summary!$B$7="Minutes",1,60)/COUNTA(INDEX(Capacity!$C$10:$Q$109,MATCH('Capacity Backing (Hide)'!N$2,Capacity!$B$10:$B$109,0),1):INDEX(Capacity!$C$10:$Q$109,MATCH('Capacity Backing (Hide)'!N$2,Capacity!$B$10:$B$109,0),15))</f>
        <v>#N/A</v>
      </c>
      <c r="O1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(Hide)'!$A12,'Capacity Summary'!$H$35:$BG$35,0))="x",INDEX('Capacity Summary'!$C$36:$E$135,MATCH('Capacity Backing (Hide)'!O$2,'Capacity Summary'!$B$36:$B$135,0),4),IF(INDEX('Capacity Summary'!$H$36:$BG$135,MATCH('Capacity Backing (Hide)'!O$2,'Capacity Summary'!$B$36:$B$135,0),MATCH('Capacity Backing (Hide)'!$A12,'Capacity Summary'!$H$35:$BG$35,0))&lt;&gt;0,INDEX('Capacity Summary'!$H$36:$BG$135,MATCH('Capacity Backing (Hide)'!O$2,'Capacity Summary'!$B$36:$B$135,0),MATCH('Capacity Backing (Hide)'!$A12,'Capacity Summary'!$H$35:$BG$35,0)),0)),INDEX('Capacity Summary'!$C$36:$E$135,MATCH('Capacity Backing (Hide)'!O$2,'Capacity Summary'!$B$36:$B$135,0),2)))/IF(Summary!$B$7="Minutes",1,60)/COUNTA(INDEX(Capacity!$C$10:$Q$109,MATCH('Capacity Backing (Hide)'!O$2,Capacity!$B$10:$B$109,0),1):INDEX(Capacity!$C$10:$Q$109,MATCH('Capacity Backing (Hide)'!O$2,Capacity!$B$10:$B$109,0),15))</f>
        <v>#N/A</v>
      </c>
      <c r="P1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(Hide)'!$A12,'Capacity Summary'!$H$35:$BG$35,0))="x",INDEX('Capacity Summary'!$C$36:$E$135,MATCH('Capacity Backing (Hide)'!P$2,'Capacity Summary'!$B$36:$B$135,0),4),IF(INDEX('Capacity Summary'!$H$36:$BG$135,MATCH('Capacity Backing (Hide)'!P$2,'Capacity Summary'!$B$36:$B$135,0),MATCH('Capacity Backing (Hide)'!$A12,'Capacity Summary'!$H$35:$BG$35,0))&lt;&gt;0,INDEX('Capacity Summary'!$H$36:$BG$135,MATCH('Capacity Backing (Hide)'!P$2,'Capacity Summary'!$B$36:$B$135,0),MATCH('Capacity Backing (Hide)'!$A12,'Capacity Summary'!$H$35:$BG$35,0)),0)),INDEX('Capacity Summary'!$C$36:$E$135,MATCH('Capacity Backing (Hide)'!P$2,'Capacity Summary'!$B$36:$B$135,0),2)))/IF(Summary!$B$7="Minutes",1,60)/COUNTA(INDEX(Capacity!$C$10:$Q$109,MATCH('Capacity Backing (Hide)'!P$2,Capacity!$B$10:$B$109,0),1):INDEX(Capacity!$C$10:$Q$109,MATCH('Capacity Backing (Hide)'!P$2,Capacity!$B$10:$B$109,0),15))</f>
        <v>#N/A</v>
      </c>
      <c r="Q1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(Hide)'!$A12,'Capacity Summary'!$H$35:$BG$35,0))="x",INDEX('Capacity Summary'!$C$36:$E$135,MATCH('Capacity Backing (Hide)'!Q$2,'Capacity Summary'!$B$36:$B$135,0),4),IF(INDEX('Capacity Summary'!$H$36:$BG$135,MATCH('Capacity Backing (Hide)'!Q$2,'Capacity Summary'!$B$36:$B$135,0),MATCH('Capacity Backing (Hide)'!$A12,'Capacity Summary'!$H$35:$BG$35,0))&lt;&gt;0,INDEX('Capacity Summary'!$H$36:$BG$135,MATCH('Capacity Backing (Hide)'!Q$2,'Capacity Summary'!$B$36:$B$135,0),MATCH('Capacity Backing (Hide)'!$A12,'Capacity Summary'!$H$35:$BG$35,0)),0)),INDEX('Capacity Summary'!$C$36:$E$135,MATCH('Capacity Backing (Hide)'!Q$2,'Capacity Summary'!$B$36:$B$135,0),2)))/IF(Summary!$B$7="Minutes",1,60)/COUNTA(INDEX(Capacity!$C$10:$Q$109,MATCH('Capacity Backing (Hide)'!Q$2,Capacity!$B$10:$B$109,0),1):INDEX(Capacity!$C$10:$Q$109,MATCH('Capacity Backing (Hide)'!Q$2,Capacity!$B$10:$B$109,0),15))</f>
        <v>#N/A</v>
      </c>
      <c r="R1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(Hide)'!$A12,'Capacity Summary'!$H$35:$BG$35,0))="x",INDEX('Capacity Summary'!$C$36:$E$135,MATCH('Capacity Backing (Hide)'!R$2,'Capacity Summary'!$B$36:$B$135,0),4),IF(INDEX('Capacity Summary'!$H$36:$BG$135,MATCH('Capacity Backing (Hide)'!R$2,'Capacity Summary'!$B$36:$B$135,0),MATCH('Capacity Backing (Hide)'!$A12,'Capacity Summary'!$H$35:$BG$35,0))&lt;&gt;0,INDEX('Capacity Summary'!$H$36:$BG$135,MATCH('Capacity Backing (Hide)'!R$2,'Capacity Summary'!$B$36:$B$135,0),MATCH('Capacity Backing (Hide)'!$A12,'Capacity Summary'!$H$35:$BG$35,0)),0)),INDEX('Capacity Summary'!$C$36:$E$135,MATCH('Capacity Backing (Hide)'!R$2,'Capacity Summary'!$B$36:$B$135,0),2)))/IF(Summary!$B$7="Minutes",1,60)/COUNTA(INDEX(Capacity!$C$10:$Q$109,MATCH('Capacity Backing (Hide)'!R$2,Capacity!$B$10:$B$109,0),1):INDEX(Capacity!$C$10:$Q$109,MATCH('Capacity Backing (Hide)'!R$2,Capacity!$B$10:$B$109,0),15))</f>
        <v>#N/A</v>
      </c>
      <c r="S1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(Hide)'!$A12,'Capacity Summary'!$H$35:$BG$35,0))="x",INDEX('Capacity Summary'!$C$36:$E$135,MATCH('Capacity Backing (Hide)'!S$2,'Capacity Summary'!$B$36:$B$135,0),4),IF(INDEX('Capacity Summary'!$H$36:$BG$135,MATCH('Capacity Backing (Hide)'!S$2,'Capacity Summary'!$B$36:$B$135,0),MATCH('Capacity Backing (Hide)'!$A12,'Capacity Summary'!$H$35:$BG$35,0))&lt;&gt;0,INDEX('Capacity Summary'!$H$36:$BG$135,MATCH('Capacity Backing (Hide)'!S$2,'Capacity Summary'!$B$36:$B$135,0),MATCH('Capacity Backing (Hide)'!$A12,'Capacity Summary'!$H$35:$BG$35,0)),0)),INDEX('Capacity Summary'!$C$36:$E$135,MATCH('Capacity Backing (Hide)'!S$2,'Capacity Summary'!$B$36:$B$135,0),2)))/IF(Summary!$B$7="Minutes",1,60)/COUNTA(INDEX(Capacity!$C$10:$Q$109,MATCH('Capacity Backing (Hide)'!S$2,Capacity!$B$10:$B$109,0),1):INDEX(Capacity!$C$10:$Q$109,MATCH('Capacity Backing (Hide)'!S$2,Capacity!$B$10:$B$109,0),15))</f>
        <v>#N/A</v>
      </c>
      <c r="T1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(Hide)'!$A12,'Capacity Summary'!$H$35:$BG$35,0))="x",INDEX('Capacity Summary'!$C$36:$E$135,MATCH('Capacity Backing (Hide)'!T$2,'Capacity Summary'!$B$36:$B$135,0),4),IF(INDEX('Capacity Summary'!$H$36:$BG$135,MATCH('Capacity Backing (Hide)'!T$2,'Capacity Summary'!$B$36:$B$135,0),MATCH('Capacity Backing (Hide)'!$A12,'Capacity Summary'!$H$35:$BG$35,0))&lt;&gt;0,INDEX('Capacity Summary'!$H$36:$BG$135,MATCH('Capacity Backing (Hide)'!T$2,'Capacity Summary'!$B$36:$B$135,0),MATCH('Capacity Backing (Hide)'!$A12,'Capacity Summary'!$H$35:$BG$35,0)),0)),INDEX('Capacity Summary'!$C$36:$E$135,MATCH('Capacity Backing (Hide)'!T$2,'Capacity Summary'!$B$36:$B$135,0),2)))/IF(Summary!$B$7="Minutes",1,60)/COUNTA(INDEX(Capacity!$C$10:$Q$109,MATCH('Capacity Backing (Hide)'!T$2,Capacity!$B$10:$B$109,0),1):INDEX(Capacity!$C$10:$Q$109,MATCH('Capacity Backing (Hide)'!T$2,Capacity!$B$10:$B$109,0),15))</f>
        <v>#N/A</v>
      </c>
      <c r="U1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(Hide)'!$A12,'Capacity Summary'!$H$35:$BG$35,0))="x",INDEX('Capacity Summary'!$C$36:$E$135,MATCH('Capacity Backing (Hide)'!U$2,'Capacity Summary'!$B$36:$B$135,0),4),IF(INDEX('Capacity Summary'!$H$36:$BG$135,MATCH('Capacity Backing (Hide)'!U$2,'Capacity Summary'!$B$36:$B$135,0),MATCH('Capacity Backing (Hide)'!$A12,'Capacity Summary'!$H$35:$BG$35,0))&lt;&gt;0,INDEX('Capacity Summary'!$H$36:$BG$135,MATCH('Capacity Backing (Hide)'!U$2,'Capacity Summary'!$B$36:$B$135,0),MATCH('Capacity Backing (Hide)'!$A12,'Capacity Summary'!$H$35:$BG$35,0)),0)),INDEX('Capacity Summary'!$C$36:$E$135,MATCH('Capacity Backing (Hide)'!U$2,'Capacity Summary'!$B$36:$B$135,0),2)))/IF(Summary!$B$7="Minutes",1,60)/COUNTA(INDEX(Capacity!$C$10:$Q$109,MATCH('Capacity Backing (Hide)'!U$2,Capacity!$B$10:$B$109,0),1):INDEX(Capacity!$C$10:$Q$109,MATCH('Capacity Backing (Hide)'!U$2,Capacity!$B$10:$B$109,0),15))</f>
        <v>#N/A</v>
      </c>
      <c r="V1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(Hide)'!$A12,'Capacity Summary'!$H$35:$BG$35,0))="x",INDEX('Capacity Summary'!$C$36:$E$135,MATCH('Capacity Backing (Hide)'!V$2,'Capacity Summary'!$B$36:$B$135,0),4),IF(INDEX('Capacity Summary'!$H$36:$BG$135,MATCH('Capacity Backing (Hide)'!V$2,'Capacity Summary'!$B$36:$B$135,0),MATCH('Capacity Backing (Hide)'!$A12,'Capacity Summary'!$H$35:$BG$35,0))&lt;&gt;0,INDEX('Capacity Summary'!$H$36:$BG$135,MATCH('Capacity Backing (Hide)'!V$2,'Capacity Summary'!$B$36:$B$135,0),MATCH('Capacity Backing (Hide)'!$A12,'Capacity Summary'!$H$35:$BG$35,0)),0)),INDEX('Capacity Summary'!$C$36:$E$135,MATCH('Capacity Backing (Hide)'!V$2,'Capacity Summary'!$B$36:$B$135,0),2)))/IF(Summary!$B$7="Minutes",1,60)/COUNTA(INDEX(Capacity!$C$10:$Q$109,MATCH('Capacity Backing (Hide)'!V$2,Capacity!$B$10:$B$109,0),1):INDEX(Capacity!$C$10:$Q$109,MATCH('Capacity Backing (Hide)'!V$2,Capacity!$B$10:$B$109,0),15))</f>
        <v>#N/A</v>
      </c>
      <c r="W1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(Hide)'!$A12,'Capacity Summary'!$H$35:$BG$35,0))="x",INDEX('Capacity Summary'!$C$36:$E$135,MATCH('Capacity Backing (Hide)'!W$2,'Capacity Summary'!$B$36:$B$135,0),4),IF(INDEX('Capacity Summary'!$H$36:$BG$135,MATCH('Capacity Backing (Hide)'!W$2,'Capacity Summary'!$B$36:$B$135,0),MATCH('Capacity Backing (Hide)'!$A12,'Capacity Summary'!$H$35:$BG$35,0))&lt;&gt;0,INDEX('Capacity Summary'!$H$36:$BG$135,MATCH('Capacity Backing (Hide)'!W$2,'Capacity Summary'!$B$36:$B$135,0),MATCH('Capacity Backing (Hide)'!$A12,'Capacity Summary'!$H$35:$BG$35,0)),0)),INDEX('Capacity Summary'!$C$36:$E$135,MATCH('Capacity Backing (Hide)'!W$2,'Capacity Summary'!$B$36:$B$135,0),2)))/IF(Summary!$B$7="Minutes",1,60)/COUNTA(INDEX(Capacity!$C$10:$Q$109,MATCH('Capacity Backing (Hide)'!W$2,Capacity!$B$10:$B$109,0),1):INDEX(Capacity!$C$10:$Q$109,MATCH('Capacity Backing (Hide)'!W$2,Capacity!$B$10:$B$109,0),15))</f>
        <v>#N/A</v>
      </c>
      <c r="X1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(Hide)'!$A12,'Capacity Summary'!$H$35:$BG$35,0))="x",INDEX('Capacity Summary'!$C$36:$E$135,MATCH('Capacity Backing (Hide)'!X$2,'Capacity Summary'!$B$36:$B$135,0),4),IF(INDEX('Capacity Summary'!$H$36:$BG$135,MATCH('Capacity Backing (Hide)'!X$2,'Capacity Summary'!$B$36:$B$135,0),MATCH('Capacity Backing (Hide)'!$A12,'Capacity Summary'!$H$35:$BG$35,0))&lt;&gt;0,INDEX('Capacity Summary'!$H$36:$BG$135,MATCH('Capacity Backing (Hide)'!X$2,'Capacity Summary'!$B$36:$B$135,0),MATCH('Capacity Backing (Hide)'!$A12,'Capacity Summary'!$H$35:$BG$35,0)),0)),INDEX('Capacity Summary'!$C$36:$E$135,MATCH('Capacity Backing (Hide)'!X$2,'Capacity Summary'!$B$36:$B$135,0),2)))/IF(Summary!$B$7="Minutes",1,60)/COUNTA(INDEX(Capacity!$C$10:$Q$109,MATCH('Capacity Backing (Hide)'!X$2,Capacity!$B$10:$B$109,0),1):INDEX(Capacity!$C$10:$Q$109,MATCH('Capacity Backing (Hide)'!X$2,Capacity!$B$10:$B$109,0),15))</f>
        <v>#N/A</v>
      </c>
      <c r="Y1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(Hide)'!$A12,'Capacity Summary'!$H$35:$BG$35,0))="x",INDEX('Capacity Summary'!$C$36:$E$135,MATCH('Capacity Backing (Hide)'!Y$2,'Capacity Summary'!$B$36:$B$135,0),4),IF(INDEX('Capacity Summary'!$H$36:$BG$135,MATCH('Capacity Backing (Hide)'!Y$2,'Capacity Summary'!$B$36:$B$135,0),MATCH('Capacity Backing (Hide)'!$A12,'Capacity Summary'!$H$35:$BG$35,0))&lt;&gt;0,INDEX('Capacity Summary'!$H$36:$BG$135,MATCH('Capacity Backing (Hide)'!Y$2,'Capacity Summary'!$B$36:$B$135,0),MATCH('Capacity Backing (Hide)'!$A12,'Capacity Summary'!$H$35:$BG$35,0)),0)),INDEX('Capacity Summary'!$C$36:$E$135,MATCH('Capacity Backing (Hide)'!Y$2,'Capacity Summary'!$B$36:$B$135,0),2)))/IF(Summary!$B$7="Minutes",1,60)/COUNTA(INDEX(Capacity!$C$10:$Q$109,MATCH('Capacity Backing (Hide)'!Y$2,Capacity!$B$10:$B$109,0),1):INDEX(Capacity!$C$10:$Q$109,MATCH('Capacity Backing (Hide)'!Y$2,Capacity!$B$10:$B$109,0),15))</f>
        <v>#N/A</v>
      </c>
      <c r="Z1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(Hide)'!$A12,'Capacity Summary'!$H$35:$BG$35,0))="x",INDEX('Capacity Summary'!$C$36:$E$135,MATCH('Capacity Backing (Hide)'!Z$2,'Capacity Summary'!$B$36:$B$135,0),4),IF(INDEX('Capacity Summary'!$H$36:$BG$135,MATCH('Capacity Backing (Hide)'!Z$2,'Capacity Summary'!$B$36:$B$135,0),MATCH('Capacity Backing (Hide)'!$A12,'Capacity Summary'!$H$35:$BG$35,0))&lt;&gt;0,INDEX('Capacity Summary'!$H$36:$BG$135,MATCH('Capacity Backing (Hide)'!Z$2,'Capacity Summary'!$B$36:$B$135,0),MATCH('Capacity Backing (Hide)'!$A12,'Capacity Summary'!$H$35:$BG$35,0)),0)),INDEX('Capacity Summary'!$C$36:$E$135,MATCH('Capacity Backing (Hide)'!Z$2,'Capacity Summary'!$B$36:$B$135,0),2)))/IF(Summary!$B$7="Minutes",1,60)/COUNTA(INDEX(Capacity!$C$10:$Q$109,MATCH('Capacity Backing (Hide)'!Z$2,Capacity!$B$10:$B$109,0),1):INDEX(Capacity!$C$10:$Q$109,MATCH('Capacity Backing (Hide)'!Z$2,Capacity!$B$10:$B$109,0),15))</f>
        <v>#N/A</v>
      </c>
      <c r="AA1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(Hide)'!$A12,'Capacity Summary'!$H$35:$BG$35,0))="x",INDEX('Capacity Summary'!$C$36:$E$135,MATCH('Capacity Backing (Hide)'!AA$2,'Capacity Summary'!$B$36:$B$135,0),4),IF(INDEX('Capacity Summary'!$H$36:$BG$135,MATCH('Capacity Backing (Hide)'!AA$2,'Capacity Summary'!$B$36:$B$135,0),MATCH('Capacity Backing (Hide)'!$A12,'Capacity Summary'!$H$35:$BG$35,0))&lt;&gt;0,INDEX('Capacity Summary'!$H$36:$BG$135,MATCH('Capacity Backing (Hide)'!AA$2,'Capacity Summary'!$B$36:$B$135,0),MATCH('Capacity Backing (Hide)'!$A12,'Capacity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(Hide)'!$A12,'Capacity Summary'!$H$35:$BG$35,0))="x",INDEX('Capacity Summary'!$C$36:$E$135,MATCH('Capacity Backing (Hide)'!AB$2,'Capacity Summary'!$B$36:$B$135,0),4),IF(INDEX('Capacity Summary'!$H$36:$BG$135,MATCH('Capacity Backing (Hide)'!AB$2,'Capacity Summary'!$B$36:$B$135,0),MATCH('Capacity Backing (Hide)'!$A12,'Capacity Summary'!$H$35:$BG$35,0))&lt;&gt;0,INDEX('Capacity Summary'!$H$36:$BG$135,MATCH('Capacity Backing (Hide)'!AB$2,'Capacity Summary'!$B$36:$B$135,0),MATCH('Capacity Backing (Hide)'!$A12,'Capacity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(Hide)'!$A12,'Capacity Summary'!$H$35:$BG$35,0))="x",INDEX('Capacity Summary'!$C$36:$E$135,MATCH('Capacity Backing (Hide)'!AC$2,'Capacity Summary'!$B$36:$B$135,0),4),IF(INDEX('Capacity Summary'!$H$36:$BG$135,MATCH('Capacity Backing (Hide)'!AC$2,'Capacity Summary'!$B$36:$B$135,0),MATCH('Capacity Backing (Hide)'!$A12,'Capacity Summary'!$H$35:$BG$35,0))&lt;&gt;0,INDEX('Capacity Summary'!$H$36:$BG$135,MATCH('Capacity Backing (Hide)'!AC$2,'Capacity Summary'!$B$36:$B$135,0),MATCH('Capacity Backing (Hide)'!$A12,'Capacity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(Hide)'!$A12,'Capacity Summary'!$H$35:$BG$35,0))="x",INDEX('Capacity Summary'!$C$36:$E$135,MATCH('Capacity Backing (Hide)'!AD$2,'Capacity Summary'!$B$36:$B$135,0),4),IF(INDEX('Capacity Summary'!$H$36:$BG$135,MATCH('Capacity Backing (Hide)'!AD$2,'Capacity Summary'!$B$36:$B$135,0),MATCH('Capacity Backing (Hide)'!$A12,'Capacity Summary'!$H$35:$BG$35,0))&lt;&gt;0,INDEX('Capacity Summary'!$H$36:$BG$135,MATCH('Capacity Backing (Hide)'!AD$2,'Capacity Summary'!$B$36:$B$135,0),MATCH('Capacity Backing (Hide)'!$A12,'Capacity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(Hide)'!$A12,'Capacity Summary'!$H$35:$BG$35,0))="x",INDEX('Capacity Summary'!$C$36:$E$135,MATCH('Capacity Backing (Hide)'!AE$2,'Capacity Summary'!$B$36:$B$135,0),4),IF(INDEX('Capacity Summary'!$H$36:$BG$135,MATCH('Capacity Backing (Hide)'!AE$2,'Capacity Summary'!$B$36:$B$135,0),MATCH('Capacity Backing (Hide)'!$A12,'Capacity Summary'!$H$35:$BG$35,0))&lt;&gt;0,INDEX('Capacity Summary'!$H$36:$BG$135,MATCH('Capacity Backing (Hide)'!AE$2,'Capacity Summary'!$B$36:$B$135,0),MATCH('Capacity Backing (Hide)'!$A12,'Capacity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(Hide)'!$A12,'Capacity Summary'!$H$35:$BG$35,0))="x",INDEX('Capacity Summary'!$C$36:$E$135,MATCH('Capacity Backing (Hide)'!AF$2,'Capacity Summary'!$B$36:$B$135,0),4),IF(INDEX('Capacity Summary'!$H$36:$BG$135,MATCH('Capacity Backing (Hide)'!AF$2,'Capacity Summary'!$B$36:$B$135,0),MATCH('Capacity Backing (Hide)'!$A12,'Capacity Summary'!$H$35:$BG$35,0))&lt;&gt;0,INDEX('Capacity Summary'!$H$36:$BG$135,MATCH('Capacity Backing (Hide)'!AF$2,'Capacity Summary'!$B$36:$B$135,0),MATCH('Capacity Backing (Hide)'!$A12,'Capacity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(Hide)'!$A12,'Capacity Summary'!$H$35:$BG$35,0))="x",INDEX('Capacity Summary'!$C$36:$E$135,MATCH('Capacity Backing (Hide)'!AG$2,'Capacity Summary'!$B$36:$B$135,0),4),IF(INDEX('Capacity Summary'!$H$36:$BG$135,MATCH('Capacity Backing (Hide)'!AG$2,'Capacity Summary'!$B$36:$B$135,0),MATCH('Capacity Backing (Hide)'!$A12,'Capacity Summary'!$H$35:$BG$35,0))&lt;&gt;0,INDEX('Capacity Summary'!$H$36:$BG$135,MATCH('Capacity Backing (Hide)'!AG$2,'Capacity Summary'!$B$36:$B$135,0),MATCH('Capacity Backing (Hide)'!$A12,'Capacity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(Hide)'!$A12,'Capacity Summary'!$H$35:$BG$35,0))="x",INDEX('Capacity Summary'!$C$36:$E$135,MATCH('Capacity Backing (Hide)'!AH$2,'Capacity Summary'!$B$36:$B$135,0),4),IF(INDEX('Capacity Summary'!$H$36:$BG$135,MATCH('Capacity Backing (Hide)'!AH$2,'Capacity Summary'!$B$36:$B$135,0),MATCH('Capacity Backing (Hide)'!$A12,'Capacity Summary'!$H$35:$BG$35,0))&lt;&gt;0,INDEX('Capacity Summary'!$H$36:$BG$135,MATCH('Capacity Backing (Hide)'!AH$2,'Capacity Summary'!$B$36:$B$135,0),MATCH('Capacity Backing (Hide)'!$A12,'Capacity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(Hide)'!$A12,'Capacity Summary'!$H$35:$BG$35,0))="x",INDEX('Capacity Summary'!$C$36:$E$135,MATCH('Capacity Backing (Hide)'!AI$2,'Capacity Summary'!$B$36:$B$135,0),4),IF(INDEX('Capacity Summary'!$H$36:$BG$135,MATCH('Capacity Backing (Hide)'!AI$2,'Capacity Summary'!$B$36:$B$135,0),MATCH('Capacity Backing (Hide)'!$A12,'Capacity Summary'!$H$35:$BG$35,0))&lt;&gt;0,INDEX('Capacity Summary'!$H$36:$BG$135,MATCH('Capacity Backing (Hide)'!AI$2,'Capacity Summary'!$B$36:$B$135,0),MATCH('Capacity Backing (Hide)'!$A12,'Capacity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(Hide)'!$A12,'Capacity Summary'!$H$35:$BG$35,0))="x",INDEX('Capacity Summary'!$C$36:$E$135,MATCH('Capacity Backing (Hide)'!AJ$2,'Capacity Summary'!$B$36:$B$135,0),4),IF(INDEX('Capacity Summary'!$H$36:$BG$135,MATCH('Capacity Backing (Hide)'!AJ$2,'Capacity Summary'!$B$36:$B$135,0),MATCH('Capacity Backing (Hide)'!$A12,'Capacity Summary'!$H$35:$BG$35,0))&lt;&gt;0,INDEX('Capacity Summary'!$H$36:$BG$135,MATCH('Capacity Backing (Hide)'!AJ$2,'Capacity Summary'!$B$36:$B$135,0),MATCH('Capacity Backing (Hide)'!$A12,'Capacity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(Hide)'!$A12,'Capacity Summary'!$H$35:$BG$35,0))="x",INDEX('Capacity Summary'!$C$36:$E$135,MATCH('Capacity Backing (Hide)'!AK$2,'Capacity Summary'!$B$36:$B$135,0),4),IF(INDEX('Capacity Summary'!$H$36:$BG$135,MATCH('Capacity Backing (Hide)'!AK$2,'Capacity Summary'!$B$36:$B$135,0),MATCH('Capacity Backing (Hide)'!$A12,'Capacity Summary'!$H$35:$BG$35,0))&lt;&gt;0,INDEX('Capacity Summary'!$H$36:$BG$135,MATCH('Capacity Backing (Hide)'!AK$2,'Capacity Summary'!$B$36:$B$135,0),MATCH('Capacity Backing (Hide)'!$A12,'Capacity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(Hide)'!$A12,'Capacity Summary'!$H$35:$BG$35,0))="x",INDEX('Capacity Summary'!$C$36:$E$135,MATCH('Capacity Backing (Hide)'!AL$2,'Capacity Summary'!$B$36:$B$135,0),4),IF(INDEX('Capacity Summary'!$H$36:$BG$135,MATCH('Capacity Backing (Hide)'!AL$2,'Capacity Summary'!$B$36:$B$135,0),MATCH('Capacity Backing (Hide)'!$A12,'Capacity Summary'!$H$35:$BG$35,0))&lt;&gt;0,INDEX('Capacity Summary'!$H$36:$BG$135,MATCH('Capacity Backing (Hide)'!AL$2,'Capacity Summary'!$B$36:$B$135,0),MATCH('Capacity Backing (Hide)'!$A12,'Capacity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(Hide)'!$A12,'Capacity Summary'!$H$35:$BG$35,0))="x",INDEX('Capacity Summary'!$C$36:$E$135,MATCH('Capacity Backing (Hide)'!AM$2,'Capacity Summary'!$B$36:$B$135,0),4),IF(INDEX('Capacity Summary'!$H$36:$BG$135,MATCH('Capacity Backing (Hide)'!AM$2,'Capacity Summary'!$B$36:$B$135,0),MATCH('Capacity Backing (Hide)'!$A12,'Capacity Summary'!$H$35:$BG$35,0))&lt;&gt;0,INDEX('Capacity Summary'!$H$36:$BG$135,MATCH('Capacity Backing (Hide)'!AM$2,'Capacity Summary'!$B$36:$B$135,0),MATCH('Capacity Backing (Hide)'!$A12,'Capacity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(Hide)'!$A12,'Capacity Summary'!$H$35:$BG$35,0))="x",INDEX('Capacity Summary'!$C$36:$E$135,MATCH('Capacity Backing (Hide)'!AN$2,'Capacity Summary'!$B$36:$B$135,0),4),IF(INDEX('Capacity Summary'!$H$36:$BG$135,MATCH('Capacity Backing (Hide)'!AN$2,'Capacity Summary'!$B$36:$B$135,0),MATCH('Capacity Backing (Hide)'!$A12,'Capacity Summary'!$H$35:$BG$35,0))&lt;&gt;0,INDEX('Capacity Summary'!$H$36:$BG$135,MATCH('Capacity Backing (Hide)'!AN$2,'Capacity Summary'!$B$36:$B$135,0),MATCH('Capacity Backing (Hide)'!$A12,'Capacity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(Hide)'!$A12,'Capacity Summary'!$H$35:$BG$35,0))="x",INDEX('Capacity Summary'!$C$36:$E$135,MATCH('Capacity Backing (Hide)'!AO$2,'Capacity Summary'!$B$36:$B$135,0),4),IF(INDEX('Capacity Summary'!$H$36:$BG$135,MATCH('Capacity Backing (Hide)'!AO$2,'Capacity Summary'!$B$36:$B$135,0),MATCH('Capacity Backing (Hide)'!$A12,'Capacity Summary'!$H$35:$BG$35,0))&lt;&gt;0,INDEX('Capacity Summary'!$H$36:$BG$135,MATCH('Capacity Backing (Hide)'!AO$2,'Capacity Summary'!$B$36:$B$135,0),MATCH('Capacity Backing (Hide)'!$A12,'Capacity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(Hide)'!$A12,'Capacity Summary'!$H$35:$BG$35,0))="x",INDEX('Capacity Summary'!$C$36:$E$135,MATCH('Capacity Backing (Hide)'!AP$2,'Capacity Summary'!$B$36:$B$135,0),4),IF(INDEX('Capacity Summary'!$H$36:$BG$135,MATCH('Capacity Backing (Hide)'!AP$2,'Capacity Summary'!$B$36:$B$135,0),MATCH('Capacity Backing (Hide)'!$A12,'Capacity Summary'!$H$35:$BG$35,0))&lt;&gt;0,INDEX('Capacity Summary'!$H$36:$BG$135,MATCH('Capacity Backing (Hide)'!AP$2,'Capacity Summary'!$B$36:$B$135,0),MATCH('Capacity Backing (Hide)'!$A12,'Capacity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(Hide)'!$A12,'Capacity Summary'!$H$35:$BG$35,0))="x",INDEX('Capacity Summary'!$C$36:$E$135,MATCH('Capacity Backing (Hide)'!AQ$2,'Capacity Summary'!$B$36:$B$135,0),4),IF(INDEX('Capacity Summary'!$H$36:$BG$135,MATCH('Capacity Backing (Hide)'!AQ$2,'Capacity Summary'!$B$36:$B$135,0),MATCH('Capacity Backing (Hide)'!$A12,'Capacity Summary'!$H$35:$BG$35,0))&lt;&gt;0,INDEX('Capacity Summary'!$H$36:$BG$135,MATCH('Capacity Backing (Hide)'!AQ$2,'Capacity Summary'!$B$36:$B$135,0),MATCH('Capacity Backing (Hide)'!$A12,'Capacity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(Hide)'!$A12,'Capacity Summary'!$H$35:$BG$35,0))="x",INDEX('Capacity Summary'!$C$36:$E$135,MATCH('Capacity Backing (Hide)'!AR$2,'Capacity Summary'!$B$36:$B$135,0),4),IF(INDEX('Capacity Summary'!$H$36:$BG$135,MATCH('Capacity Backing (Hide)'!AR$2,'Capacity Summary'!$B$36:$B$135,0),MATCH('Capacity Backing (Hide)'!$A12,'Capacity Summary'!$H$35:$BG$35,0))&lt;&gt;0,INDEX('Capacity Summary'!$H$36:$BG$135,MATCH('Capacity Backing (Hide)'!AR$2,'Capacity Summary'!$B$36:$B$135,0),MATCH('Capacity Backing (Hide)'!$A12,'Capacity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(Hide)'!$A12,'Capacity Summary'!$H$35:$BG$35,0))="x",INDEX('Capacity Summary'!$C$36:$E$135,MATCH('Capacity Backing (Hide)'!AS$2,'Capacity Summary'!$B$36:$B$135,0),4),IF(INDEX('Capacity Summary'!$H$36:$BG$135,MATCH('Capacity Backing (Hide)'!AS$2,'Capacity Summary'!$B$36:$B$135,0),MATCH('Capacity Backing (Hide)'!$A12,'Capacity Summary'!$H$35:$BG$35,0))&lt;&gt;0,INDEX('Capacity Summary'!$H$36:$BG$135,MATCH('Capacity Backing (Hide)'!AS$2,'Capacity Summary'!$B$36:$B$135,0),MATCH('Capacity Backing (Hide)'!$A12,'Capacity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(Hide)'!$A12,'Capacity Summary'!$H$35:$BG$35,0))="x",INDEX('Capacity Summary'!$C$36:$E$135,MATCH('Capacity Backing (Hide)'!AT$2,'Capacity Summary'!$B$36:$B$135,0),4),IF(INDEX('Capacity Summary'!$H$36:$BG$135,MATCH('Capacity Backing (Hide)'!AT$2,'Capacity Summary'!$B$36:$B$135,0),MATCH('Capacity Backing (Hide)'!$A12,'Capacity Summary'!$H$35:$BG$35,0))&lt;&gt;0,INDEX('Capacity Summary'!$H$36:$BG$135,MATCH('Capacity Backing (Hide)'!AT$2,'Capacity Summary'!$B$36:$B$135,0),MATCH('Capacity Backing (Hide)'!$A12,'Capacity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(Hide)'!$A12,'Capacity Summary'!$H$35:$BG$35,0))="x",INDEX('Capacity Summary'!$C$36:$E$135,MATCH('Capacity Backing (Hide)'!AU$2,'Capacity Summary'!$B$36:$B$135,0),4),IF(INDEX('Capacity Summary'!$H$36:$BG$135,MATCH('Capacity Backing (Hide)'!AU$2,'Capacity Summary'!$B$36:$B$135,0),MATCH('Capacity Backing (Hide)'!$A12,'Capacity Summary'!$H$35:$BG$35,0))&lt;&gt;0,INDEX('Capacity Summary'!$H$36:$BG$135,MATCH('Capacity Backing (Hide)'!AU$2,'Capacity Summary'!$B$36:$B$135,0),MATCH('Capacity Backing (Hide)'!$A12,'Capacity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(Hide)'!$A12,'Capacity Summary'!$H$35:$BG$35,0))="x",INDEX('Capacity Summary'!$C$36:$E$135,MATCH('Capacity Backing (Hide)'!AV$2,'Capacity Summary'!$B$36:$B$135,0),4),IF(INDEX('Capacity Summary'!$H$36:$BG$135,MATCH('Capacity Backing (Hide)'!AV$2,'Capacity Summary'!$B$36:$B$135,0),MATCH('Capacity Backing (Hide)'!$A12,'Capacity Summary'!$H$35:$BG$35,0))&lt;&gt;0,INDEX('Capacity Summary'!$H$36:$BG$135,MATCH('Capacity Backing (Hide)'!AV$2,'Capacity Summary'!$B$36:$B$135,0),MATCH('Capacity Backing (Hide)'!$A12,'Capacity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(Hide)'!$A12,'Capacity Summary'!$H$35:$BG$35,0))="x",INDEX('Capacity Summary'!$C$36:$E$135,MATCH('Capacity Backing (Hide)'!AW$2,'Capacity Summary'!$B$36:$B$135,0),4),IF(INDEX('Capacity Summary'!$H$36:$BG$135,MATCH('Capacity Backing (Hide)'!AW$2,'Capacity Summary'!$B$36:$B$135,0),MATCH('Capacity Backing (Hide)'!$A12,'Capacity Summary'!$H$35:$BG$35,0))&lt;&gt;0,INDEX('Capacity Summary'!$H$36:$BG$135,MATCH('Capacity Backing (Hide)'!AW$2,'Capacity Summary'!$B$36:$B$135,0),MATCH('Capacity Backing (Hide)'!$A12,'Capacity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(Hide)'!$A12,'Capacity Summary'!$H$35:$BG$35,0))="x",INDEX('Capacity Summary'!$C$36:$E$135,MATCH('Capacity Backing (Hide)'!AX$2,'Capacity Summary'!$B$36:$B$135,0),4),IF(INDEX('Capacity Summary'!$H$36:$BG$135,MATCH('Capacity Backing (Hide)'!AX$2,'Capacity Summary'!$B$36:$B$135,0),MATCH('Capacity Backing (Hide)'!$A12,'Capacity Summary'!$H$35:$BG$35,0))&lt;&gt;0,INDEX('Capacity Summary'!$H$36:$BG$135,MATCH('Capacity Backing (Hide)'!AX$2,'Capacity Summary'!$B$36:$B$135,0),MATCH('Capacity Backing (Hide)'!$A12,'Capacity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(Hide)'!$A12,'Capacity Summary'!$H$35:$BG$35,0))="x",INDEX('Capacity Summary'!$C$36:$E$135,MATCH('Capacity Backing (Hide)'!AY$2,'Capacity Summary'!$B$36:$B$135,0),4),IF(INDEX('Capacity Summary'!$H$36:$BG$135,MATCH('Capacity Backing (Hide)'!AY$2,'Capacity Summary'!$B$36:$B$135,0),MATCH('Capacity Backing (Hide)'!$A12,'Capacity Summary'!$H$35:$BG$35,0))&lt;&gt;0,INDEX('Capacity Summary'!$H$36:$BG$135,MATCH('Capacity Backing (Hide)'!AY$2,'Capacity Summary'!$B$36:$B$135,0),MATCH('Capacity Backing (Hide)'!$A12,'Capacity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(Hide)'!$A12,'Capacity Summary'!$H$35:$BG$35,0))="x",INDEX('Capacity Summary'!$C$36:$E$135,MATCH('Capacity Backing (Hide)'!AZ$2,'Capacity Summary'!$B$36:$B$135,0),4),IF(INDEX('Capacity Summary'!$H$36:$BG$135,MATCH('Capacity Backing (Hide)'!AZ$2,'Capacity Summary'!$B$36:$B$135,0),MATCH('Capacity Backing (Hide)'!$A12,'Capacity Summary'!$H$35:$BG$35,0))&lt;&gt;0,INDEX('Capacity Summary'!$H$36:$BG$135,MATCH('Capacity Backing (Hide)'!AZ$2,'Capacity Summary'!$B$36:$B$135,0),MATCH('Capacity Backing (Hide)'!$A12,'Capacity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(Hide)'!$A12,'Capacity Summary'!$H$35:$BG$35,0))="x",INDEX('Capacity Summary'!$C$36:$E$135,MATCH('Capacity Backing (Hide)'!BA$2,'Capacity Summary'!$B$36:$B$135,0),4),IF(INDEX('Capacity Summary'!$H$36:$BG$135,MATCH('Capacity Backing (Hide)'!BA$2,'Capacity Summary'!$B$36:$B$135,0),MATCH('Capacity Backing (Hide)'!$A12,'Capacity Summary'!$H$35:$BG$35,0))&lt;&gt;0,INDEX('Capacity Summary'!$H$36:$BG$135,MATCH('Capacity Backing (Hide)'!BA$2,'Capacity Summary'!$B$36:$B$135,0),MATCH('Capacity Backing (Hide)'!$A12,'Capacity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(Hide)'!$A12,'Capacity Summary'!$H$35:$BG$35,0))="x",INDEX('Capacity Summary'!$C$36:$E$135,MATCH('Capacity Backing (Hide)'!BB$2,'Capacity Summary'!$B$36:$B$135,0),4),IF(INDEX('Capacity Summary'!$H$36:$BG$135,MATCH('Capacity Backing (Hide)'!BB$2,'Capacity Summary'!$B$36:$B$135,0),MATCH('Capacity Backing (Hide)'!$A12,'Capacity Summary'!$H$35:$BG$35,0))&lt;&gt;0,INDEX('Capacity Summary'!$H$36:$BG$135,MATCH('Capacity Backing (Hide)'!BB$2,'Capacity Summary'!$B$36:$B$135,0),MATCH('Capacity Backing (Hide)'!$A12,'Capacity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(Hide)'!$A12,'Capacity Summary'!$H$35:$BG$35,0))="x",INDEX('Capacity Summary'!$C$36:$E$135,MATCH('Capacity Backing (Hide)'!BC$2,'Capacity Summary'!$B$36:$B$135,0),4),IF(INDEX('Capacity Summary'!$H$36:$BG$135,MATCH('Capacity Backing (Hide)'!BC$2,'Capacity Summary'!$B$36:$B$135,0),MATCH('Capacity Backing (Hide)'!$A12,'Capacity Summary'!$H$35:$BG$35,0))&lt;&gt;0,INDEX('Capacity Summary'!$H$36:$BG$135,MATCH('Capacity Backing (Hide)'!BC$2,'Capacity Summary'!$B$36:$B$135,0),MATCH('Capacity Backing (Hide)'!$A12,'Capacity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(Hide)'!$A12,'Capacity Summary'!$H$35:$BG$35,0))="x",INDEX('Capacity Summary'!$C$36:$E$135,MATCH('Capacity Backing (Hide)'!BD$2,'Capacity Summary'!$B$36:$B$135,0),4),IF(INDEX('Capacity Summary'!$H$36:$BG$135,MATCH('Capacity Backing (Hide)'!BD$2,'Capacity Summary'!$B$36:$B$135,0),MATCH('Capacity Backing (Hide)'!$A12,'Capacity Summary'!$H$35:$BG$35,0))&lt;&gt;0,INDEX('Capacity Summary'!$H$36:$BG$135,MATCH('Capacity Backing (Hide)'!BD$2,'Capacity Summary'!$B$36:$B$135,0),MATCH('Capacity Backing (Hide)'!$A12,'Capacity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(Hide)'!$A12,'Capacity Summary'!$H$35:$BG$35,0))="x",INDEX('Capacity Summary'!$C$36:$E$135,MATCH('Capacity Backing (Hide)'!BE$2,'Capacity Summary'!$B$36:$B$135,0),4),IF(INDEX('Capacity Summary'!$H$36:$BG$135,MATCH('Capacity Backing (Hide)'!BE$2,'Capacity Summary'!$B$36:$B$135,0),MATCH('Capacity Backing (Hide)'!$A12,'Capacity Summary'!$H$35:$BG$35,0))&lt;&gt;0,INDEX('Capacity Summary'!$H$36:$BG$135,MATCH('Capacity Backing (Hide)'!BE$2,'Capacity Summary'!$B$36:$B$135,0),MATCH('Capacity Backing (Hide)'!$A12,'Capacity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(Hide)'!$A12,'Capacity Summary'!$H$35:$BG$35,0))="x",INDEX('Capacity Summary'!$C$36:$E$135,MATCH('Capacity Backing (Hide)'!BF$2,'Capacity Summary'!$B$36:$B$135,0),4),IF(INDEX('Capacity Summary'!$H$36:$BG$135,MATCH('Capacity Backing (Hide)'!BF$2,'Capacity Summary'!$B$36:$B$135,0),MATCH('Capacity Backing (Hide)'!$A12,'Capacity Summary'!$H$35:$BG$35,0))&lt;&gt;0,INDEX('Capacity Summary'!$H$36:$BG$135,MATCH('Capacity Backing (Hide)'!BF$2,'Capacity Summary'!$B$36:$B$135,0),MATCH('Capacity Backing (Hide)'!$A12,'Capacity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(Hide)'!$A12,'Capacity Summary'!$H$35:$BG$35,0))="x",INDEX('Capacity Summary'!$C$36:$E$135,MATCH('Capacity Backing (Hide)'!BG$2,'Capacity Summary'!$B$36:$B$135,0),4),IF(INDEX('Capacity Summary'!$H$36:$BG$135,MATCH('Capacity Backing (Hide)'!BG$2,'Capacity Summary'!$B$36:$B$135,0),MATCH('Capacity Backing (Hide)'!$A12,'Capacity Summary'!$H$35:$BG$35,0))&lt;&gt;0,INDEX('Capacity Summary'!$H$36:$BG$135,MATCH('Capacity Backing (Hide)'!BG$2,'Capacity Summary'!$B$36:$B$135,0),MATCH('Capacity Backing (Hide)'!$A12,'Capacity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(Hide)'!$A12,'Capacity Summary'!$H$35:$BG$35,0))="x",INDEX('Capacity Summary'!$C$36:$E$135,MATCH('Capacity Backing (Hide)'!BH$2,'Capacity Summary'!$B$36:$B$135,0),4),IF(INDEX('Capacity Summary'!$H$36:$BG$135,MATCH('Capacity Backing (Hide)'!BH$2,'Capacity Summary'!$B$36:$B$135,0),MATCH('Capacity Backing (Hide)'!$A12,'Capacity Summary'!$H$35:$BG$35,0))&lt;&gt;0,INDEX('Capacity Summary'!$H$36:$BG$135,MATCH('Capacity Backing (Hide)'!BH$2,'Capacity Summary'!$B$36:$B$135,0),MATCH('Capacity Backing (Hide)'!$A12,'Capacity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(Hide)'!$A12,'Capacity Summary'!$H$35:$BG$35,0))="x",INDEX('Capacity Summary'!$C$36:$E$135,MATCH('Capacity Backing (Hide)'!BI$2,'Capacity Summary'!$B$36:$B$135,0),4),IF(INDEX('Capacity Summary'!$H$36:$BG$135,MATCH('Capacity Backing (Hide)'!BI$2,'Capacity Summary'!$B$36:$B$135,0),MATCH('Capacity Backing (Hide)'!$A12,'Capacity Summary'!$H$35:$BG$35,0))&lt;&gt;0,INDEX('Capacity Summary'!$H$36:$BG$135,MATCH('Capacity Backing (Hide)'!BI$2,'Capacity Summary'!$B$36:$B$135,0),MATCH('Capacity Backing (Hide)'!$A12,'Capacity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(Hide)'!$A12,'Capacity Summary'!$H$35:$BG$35,0))="x",INDEX('Capacity Summary'!$C$36:$E$135,MATCH('Capacity Backing (Hide)'!BJ$2,'Capacity Summary'!$B$36:$B$135,0),4),IF(INDEX('Capacity Summary'!$H$36:$BG$135,MATCH('Capacity Backing (Hide)'!BJ$2,'Capacity Summary'!$B$36:$B$135,0),MATCH('Capacity Backing (Hide)'!$A12,'Capacity Summary'!$H$35:$BG$35,0))&lt;&gt;0,INDEX('Capacity Summary'!$H$36:$BG$135,MATCH('Capacity Backing (Hide)'!BJ$2,'Capacity Summary'!$B$36:$B$135,0),MATCH('Capacity Backing (Hide)'!$A12,'Capacity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(Hide)'!$A12,'Capacity Summary'!$H$35:$BG$35,0))="x",INDEX('Capacity Summary'!$C$36:$E$135,MATCH('Capacity Backing (Hide)'!BK$2,'Capacity Summary'!$B$36:$B$135,0),4),IF(INDEX('Capacity Summary'!$H$36:$BG$135,MATCH('Capacity Backing (Hide)'!BK$2,'Capacity Summary'!$B$36:$B$135,0),MATCH('Capacity Backing (Hide)'!$A12,'Capacity Summary'!$H$35:$BG$35,0))&lt;&gt;0,INDEX('Capacity Summary'!$H$36:$BG$135,MATCH('Capacity Backing (Hide)'!BK$2,'Capacity Summary'!$B$36:$B$135,0),MATCH('Capacity Backing (Hide)'!$A12,'Capacity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(Hide)'!$A12,'Capacity Summary'!$H$35:$BG$35,0))="x",INDEX('Capacity Summary'!$C$36:$E$135,MATCH('Capacity Backing (Hide)'!BL$2,'Capacity Summary'!$B$36:$B$135,0),4),IF(INDEX('Capacity Summary'!$H$36:$BG$135,MATCH('Capacity Backing (Hide)'!BL$2,'Capacity Summary'!$B$36:$B$135,0),MATCH('Capacity Backing (Hide)'!$A12,'Capacity Summary'!$H$35:$BG$35,0))&lt;&gt;0,INDEX('Capacity Summary'!$H$36:$BG$135,MATCH('Capacity Backing (Hide)'!BL$2,'Capacity Summary'!$B$36:$B$135,0),MATCH('Capacity Backing (Hide)'!$A12,'Capacity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(Hide)'!$A12,'Capacity Summary'!$H$35:$BG$35,0))="x",INDEX('Capacity Summary'!$C$36:$E$135,MATCH('Capacity Backing (Hide)'!BM$2,'Capacity Summary'!$B$36:$B$135,0),4),IF(INDEX('Capacity Summary'!$H$36:$BG$135,MATCH('Capacity Backing (Hide)'!BM$2,'Capacity Summary'!$B$36:$B$135,0),MATCH('Capacity Backing (Hide)'!$A12,'Capacity Summary'!$H$35:$BG$35,0))&lt;&gt;0,INDEX('Capacity Summary'!$H$36:$BG$135,MATCH('Capacity Backing (Hide)'!BM$2,'Capacity Summary'!$B$36:$B$135,0),MATCH('Capacity Backing (Hide)'!$A12,'Capacity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(Hide)'!$A12,'Capacity Summary'!$H$35:$BG$35,0))="x",INDEX('Capacity Summary'!$C$36:$E$135,MATCH('Capacity Backing (Hide)'!BN$2,'Capacity Summary'!$B$36:$B$135,0),4),IF(INDEX('Capacity Summary'!$H$36:$BG$135,MATCH('Capacity Backing (Hide)'!BN$2,'Capacity Summary'!$B$36:$B$135,0),MATCH('Capacity Backing (Hide)'!$A12,'Capacity Summary'!$H$35:$BG$35,0))&lt;&gt;0,INDEX('Capacity Summary'!$H$36:$BG$135,MATCH('Capacity Backing (Hide)'!BN$2,'Capacity Summary'!$B$36:$B$135,0),MATCH('Capacity Backing (Hide)'!$A12,'Capacity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(Hide)'!$A12,'Capacity Summary'!$H$35:$BG$35,0))="x",INDEX('Capacity Summary'!$C$36:$E$135,MATCH('Capacity Backing (Hide)'!BO$2,'Capacity Summary'!$B$36:$B$135,0),4),IF(INDEX('Capacity Summary'!$H$36:$BG$135,MATCH('Capacity Backing (Hide)'!BO$2,'Capacity Summary'!$B$36:$B$135,0),MATCH('Capacity Backing (Hide)'!$A12,'Capacity Summary'!$H$35:$BG$35,0))&lt;&gt;0,INDEX('Capacity Summary'!$H$36:$BG$135,MATCH('Capacity Backing (Hide)'!BO$2,'Capacity Summary'!$B$36:$B$135,0),MATCH('Capacity Backing (Hide)'!$A12,'Capacity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(Hide)'!$A12,'Capacity Summary'!$H$35:$BG$35,0))="x",INDEX('Capacity Summary'!$C$36:$E$135,MATCH('Capacity Backing (Hide)'!BP$2,'Capacity Summary'!$B$36:$B$135,0),4),IF(INDEX('Capacity Summary'!$H$36:$BG$135,MATCH('Capacity Backing (Hide)'!BP$2,'Capacity Summary'!$B$36:$B$135,0),MATCH('Capacity Backing (Hide)'!$A12,'Capacity Summary'!$H$35:$BG$35,0))&lt;&gt;0,INDEX('Capacity Summary'!$H$36:$BG$135,MATCH('Capacity Backing (Hide)'!BP$2,'Capacity Summary'!$B$36:$B$135,0),MATCH('Capacity Backing (Hide)'!$A12,'Capacity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(Hide)'!$A12,'Capacity Summary'!$H$35:$BG$35,0))="x",INDEX('Capacity Summary'!$C$36:$E$135,MATCH('Capacity Backing (Hide)'!BQ$2,'Capacity Summary'!$B$36:$B$135,0),4),IF(INDEX('Capacity Summary'!$H$36:$BG$135,MATCH('Capacity Backing (Hide)'!BQ$2,'Capacity Summary'!$B$36:$B$135,0),MATCH('Capacity Backing (Hide)'!$A12,'Capacity Summary'!$H$35:$BG$35,0))&lt;&gt;0,INDEX('Capacity Summary'!$H$36:$BG$135,MATCH('Capacity Backing (Hide)'!BQ$2,'Capacity Summary'!$B$36:$B$135,0),MATCH('Capacity Backing (Hide)'!$A12,'Capacity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(Hide)'!$A12,'Capacity Summary'!$H$35:$BG$35,0))="x",INDEX('Capacity Summary'!$C$36:$E$135,MATCH('Capacity Backing (Hide)'!BR$2,'Capacity Summary'!$B$36:$B$135,0),4),IF(INDEX('Capacity Summary'!$H$36:$BG$135,MATCH('Capacity Backing (Hide)'!BR$2,'Capacity Summary'!$B$36:$B$135,0),MATCH('Capacity Backing (Hide)'!$A12,'Capacity Summary'!$H$35:$BG$35,0))&lt;&gt;0,INDEX('Capacity Summary'!$H$36:$BG$135,MATCH('Capacity Backing (Hide)'!BR$2,'Capacity Summary'!$B$36:$B$135,0),MATCH('Capacity Backing (Hide)'!$A12,'Capacity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(Hide)'!$A12,'Capacity Summary'!$H$35:$BG$35,0))="x",INDEX('Capacity Summary'!$C$36:$E$135,MATCH('Capacity Backing (Hide)'!BS$2,'Capacity Summary'!$B$36:$B$135,0),4),IF(INDEX('Capacity Summary'!$H$36:$BG$135,MATCH('Capacity Backing (Hide)'!BS$2,'Capacity Summary'!$B$36:$B$135,0),MATCH('Capacity Backing (Hide)'!$A12,'Capacity Summary'!$H$35:$BG$35,0))&lt;&gt;0,INDEX('Capacity Summary'!$H$36:$BG$135,MATCH('Capacity Backing (Hide)'!BS$2,'Capacity Summary'!$B$36:$B$135,0),MATCH('Capacity Backing (Hide)'!$A12,'Capacity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(Hide)'!$A12,'Capacity Summary'!$H$35:$BG$35,0))="x",INDEX('Capacity Summary'!$C$36:$E$135,MATCH('Capacity Backing (Hide)'!BT$2,'Capacity Summary'!$B$36:$B$135,0),4),IF(INDEX('Capacity Summary'!$H$36:$BG$135,MATCH('Capacity Backing (Hide)'!BT$2,'Capacity Summary'!$B$36:$B$135,0),MATCH('Capacity Backing (Hide)'!$A12,'Capacity Summary'!$H$35:$BG$35,0))&lt;&gt;0,INDEX('Capacity Summary'!$H$36:$BG$135,MATCH('Capacity Backing (Hide)'!BT$2,'Capacity Summary'!$B$36:$B$135,0),MATCH('Capacity Backing (Hide)'!$A12,'Capacity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(Hide)'!$A12,'Capacity Summary'!$H$35:$BG$35,0))="x",INDEX('Capacity Summary'!$C$36:$E$135,MATCH('Capacity Backing (Hide)'!BU$2,'Capacity Summary'!$B$36:$B$135,0),4),IF(INDEX('Capacity Summary'!$H$36:$BG$135,MATCH('Capacity Backing (Hide)'!BU$2,'Capacity Summary'!$B$36:$B$135,0),MATCH('Capacity Backing (Hide)'!$A12,'Capacity Summary'!$H$35:$BG$35,0))&lt;&gt;0,INDEX('Capacity Summary'!$H$36:$BG$135,MATCH('Capacity Backing (Hide)'!BU$2,'Capacity Summary'!$B$36:$B$135,0),MATCH('Capacity Backing (Hide)'!$A12,'Capacity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(Hide)'!$A12,'Capacity Summary'!$H$35:$BG$35,0))="x",INDEX('Capacity Summary'!$C$36:$E$135,MATCH('Capacity Backing (Hide)'!BV$2,'Capacity Summary'!$B$36:$B$135,0),4),IF(INDEX('Capacity Summary'!$H$36:$BG$135,MATCH('Capacity Backing (Hide)'!BV$2,'Capacity Summary'!$B$36:$B$135,0),MATCH('Capacity Backing (Hide)'!$A12,'Capacity Summary'!$H$35:$BG$35,0))&lt;&gt;0,INDEX('Capacity Summary'!$H$36:$BG$135,MATCH('Capacity Backing (Hide)'!BV$2,'Capacity Summary'!$B$36:$B$135,0),MATCH('Capacity Backing (Hide)'!$A12,'Capacity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(Hide)'!$A12,'Capacity Summary'!$H$35:$BG$35,0))="x",INDEX('Capacity Summary'!$C$36:$E$135,MATCH('Capacity Backing (Hide)'!BW$2,'Capacity Summary'!$B$36:$B$135,0),4),IF(INDEX('Capacity Summary'!$H$36:$BG$135,MATCH('Capacity Backing (Hide)'!BW$2,'Capacity Summary'!$B$36:$B$135,0),MATCH('Capacity Backing (Hide)'!$A12,'Capacity Summary'!$H$35:$BG$35,0))&lt;&gt;0,INDEX('Capacity Summary'!$H$36:$BG$135,MATCH('Capacity Backing (Hide)'!BW$2,'Capacity Summary'!$B$36:$B$135,0),MATCH('Capacity Backing (Hide)'!$A12,'Capacity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(Hide)'!$A12,'Capacity Summary'!$H$35:$BG$35,0))="x",INDEX('Capacity Summary'!$C$36:$E$135,MATCH('Capacity Backing (Hide)'!BX$2,'Capacity Summary'!$B$36:$B$135,0),4),IF(INDEX('Capacity Summary'!$H$36:$BG$135,MATCH('Capacity Backing (Hide)'!BX$2,'Capacity Summary'!$B$36:$B$135,0),MATCH('Capacity Backing (Hide)'!$A12,'Capacity Summary'!$H$35:$BG$35,0))&lt;&gt;0,INDEX('Capacity Summary'!$H$36:$BG$135,MATCH('Capacity Backing (Hide)'!BX$2,'Capacity Summary'!$B$36:$B$135,0),MATCH('Capacity Backing (Hide)'!$A12,'Capacity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(Hide)'!$A12,'Capacity Summary'!$H$35:$BG$35,0))="x",INDEX('Capacity Summary'!$C$36:$E$135,MATCH('Capacity Backing (Hide)'!BY$2,'Capacity Summary'!$B$36:$B$135,0),4),IF(INDEX('Capacity Summary'!$H$36:$BG$135,MATCH('Capacity Backing (Hide)'!BY$2,'Capacity Summary'!$B$36:$B$135,0),MATCH('Capacity Backing (Hide)'!$A12,'Capacity Summary'!$H$35:$BG$35,0))&lt;&gt;0,INDEX('Capacity Summary'!$H$36:$BG$135,MATCH('Capacity Backing (Hide)'!BY$2,'Capacity Summary'!$B$36:$B$135,0),MATCH('Capacity Backing (Hide)'!$A12,'Capacity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(Hide)'!$A12,'Capacity Summary'!$H$35:$BG$35,0))="x",INDEX('Capacity Summary'!$C$36:$E$135,MATCH('Capacity Backing (Hide)'!BZ$2,'Capacity Summary'!$B$36:$B$135,0),4),IF(INDEX('Capacity Summary'!$H$36:$BG$135,MATCH('Capacity Backing (Hide)'!BZ$2,'Capacity Summary'!$B$36:$B$135,0),MATCH('Capacity Backing (Hide)'!$A12,'Capacity Summary'!$H$35:$BG$35,0))&lt;&gt;0,INDEX('Capacity Summary'!$H$36:$BG$135,MATCH('Capacity Backing (Hide)'!BZ$2,'Capacity Summary'!$B$36:$B$135,0),MATCH('Capacity Backing (Hide)'!$A12,'Capacity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(Hide)'!$A12,'Capacity Summary'!$H$35:$BG$35,0))="x",INDEX('Capacity Summary'!$C$36:$E$135,MATCH('Capacity Backing (Hide)'!CA$2,'Capacity Summary'!$B$36:$B$135,0),4),IF(INDEX('Capacity Summary'!$H$36:$BG$135,MATCH('Capacity Backing (Hide)'!CA$2,'Capacity Summary'!$B$36:$B$135,0),MATCH('Capacity Backing (Hide)'!$A12,'Capacity Summary'!$H$35:$BG$35,0))&lt;&gt;0,INDEX('Capacity Summary'!$H$36:$BG$135,MATCH('Capacity Backing (Hide)'!CA$2,'Capacity Summary'!$B$36:$B$135,0),MATCH('Capacity Backing (Hide)'!$A12,'Capacity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(Hide)'!$A12,'Capacity Summary'!$H$35:$BG$35,0))="x",INDEX('Capacity Summary'!$C$36:$E$135,MATCH('Capacity Backing (Hide)'!CB$2,'Capacity Summary'!$B$36:$B$135,0),4),IF(INDEX('Capacity Summary'!$H$36:$BG$135,MATCH('Capacity Backing (Hide)'!CB$2,'Capacity Summary'!$B$36:$B$135,0),MATCH('Capacity Backing (Hide)'!$A12,'Capacity Summary'!$H$35:$BG$35,0))&lt;&gt;0,INDEX('Capacity Summary'!$H$36:$BG$135,MATCH('Capacity Backing (Hide)'!CB$2,'Capacity Summary'!$B$36:$B$135,0),MATCH('Capacity Backing (Hide)'!$A12,'Capacity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(Hide)'!$A12,'Capacity Summary'!$H$35:$BG$35,0))="x",INDEX('Capacity Summary'!$C$36:$E$135,MATCH('Capacity Backing (Hide)'!CC$2,'Capacity Summary'!$B$36:$B$135,0),4),IF(INDEX('Capacity Summary'!$H$36:$BG$135,MATCH('Capacity Backing (Hide)'!CC$2,'Capacity Summary'!$B$36:$B$135,0),MATCH('Capacity Backing (Hide)'!$A12,'Capacity Summary'!$H$35:$BG$35,0))&lt;&gt;0,INDEX('Capacity Summary'!$H$36:$BG$135,MATCH('Capacity Backing (Hide)'!CC$2,'Capacity Summary'!$B$36:$B$135,0),MATCH('Capacity Backing (Hide)'!$A12,'Capacity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(Hide)'!$A12,'Capacity Summary'!$H$35:$BG$35,0))="x",INDEX('Capacity Summary'!$C$36:$E$135,MATCH('Capacity Backing (Hide)'!CD$2,'Capacity Summary'!$B$36:$B$135,0),4),IF(INDEX('Capacity Summary'!$H$36:$BG$135,MATCH('Capacity Backing (Hide)'!CD$2,'Capacity Summary'!$B$36:$B$135,0),MATCH('Capacity Backing (Hide)'!$A12,'Capacity Summary'!$H$35:$BG$35,0))&lt;&gt;0,INDEX('Capacity Summary'!$H$36:$BG$135,MATCH('Capacity Backing (Hide)'!CD$2,'Capacity Summary'!$B$36:$B$135,0),MATCH('Capacity Backing (Hide)'!$A12,'Capacity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(Hide)'!$A12,'Capacity Summary'!$H$35:$BG$35,0))="x",INDEX('Capacity Summary'!$C$36:$E$135,MATCH('Capacity Backing (Hide)'!CE$2,'Capacity Summary'!$B$36:$B$135,0),4),IF(INDEX('Capacity Summary'!$H$36:$BG$135,MATCH('Capacity Backing (Hide)'!CE$2,'Capacity Summary'!$B$36:$B$135,0),MATCH('Capacity Backing (Hide)'!$A12,'Capacity Summary'!$H$35:$BG$35,0))&lt;&gt;0,INDEX('Capacity Summary'!$H$36:$BG$135,MATCH('Capacity Backing (Hide)'!CE$2,'Capacity Summary'!$B$36:$B$135,0),MATCH('Capacity Backing (Hide)'!$A12,'Capacity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(Hide)'!$A12,'Capacity Summary'!$H$35:$BG$35,0))="x",INDEX('Capacity Summary'!$C$36:$E$135,MATCH('Capacity Backing (Hide)'!CF$2,'Capacity Summary'!$B$36:$B$135,0),4),IF(INDEX('Capacity Summary'!$H$36:$BG$135,MATCH('Capacity Backing (Hide)'!CF$2,'Capacity Summary'!$B$36:$B$135,0),MATCH('Capacity Backing (Hide)'!$A12,'Capacity Summary'!$H$35:$BG$35,0))&lt;&gt;0,INDEX('Capacity Summary'!$H$36:$BG$135,MATCH('Capacity Backing (Hide)'!CF$2,'Capacity Summary'!$B$36:$B$135,0),MATCH('Capacity Backing (Hide)'!$A12,'Capacity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(Hide)'!$A12,'Capacity Summary'!$H$35:$BG$35,0))="x",INDEX('Capacity Summary'!$C$36:$E$135,MATCH('Capacity Backing (Hide)'!CG$2,'Capacity Summary'!$B$36:$B$135,0),4),IF(INDEX('Capacity Summary'!$H$36:$BG$135,MATCH('Capacity Backing (Hide)'!CG$2,'Capacity Summary'!$B$36:$B$135,0),MATCH('Capacity Backing (Hide)'!$A12,'Capacity Summary'!$H$35:$BG$35,0))&lt;&gt;0,INDEX('Capacity Summary'!$H$36:$BG$135,MATCH('Capacity Backing (Hide)'!CG$2,'Capacity Summary'!$B$36:$B$135,0),MATCH('Capacity Backing (Hide)'!$A12,'Capacity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(Hide)'!$A12,'Capacity Summary'!$H$35:$BG$35,0))="x",INDEX('Capacity Summary'!$C$36:$E$135,MATCH('Capacity Backing (Hide)'!CH$2,'Capacity Summary'!$B$36:$B$135,0),4),IF(INDEX('Capacity Summary'!$H$36:$BG$135,MATCH('Capacity Backing (Hide)'!CH$2,'Capacity Summary'!$B$36:$B$135,0),MATCH('Capacity Backing (Hide)'!$A12,'Capacity Summary'!$H$35:$BG$35,0))&lt;&gt;0,INDEX('Capacity Summary'!$H$36:$BG$135,MATCH('Capacity Backing (Hide)'!CH$2,'Capacity Summary'!$B$36:$B$135,0),MATCH('Capacity Backing (Hide)'!$A12,'Capacity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(Hide)'!$A12,'Capacity Summary'!$H$35:$BG$35,0))="x",INDEX('Capacity Summary'!$C$36:$E$135,MATCH('Capacity Backing (Hide)'!CI$2,'Capacity Summary'!$B$36:$B$135,0),4),IF(INDEX('Capacity Summary'!$H$36:$BG$135,MATCH('Capacity Backing (Hide)'!CI$2,'Capacity Summary'!$B$36:$B$135,0),MATCH('Capacity Backing (Hide)'!$A12,'Capacity Summary'!$H$35:$BG$35,0))&lt;&gt;0,INDEX('Capacity Summary'!$H$36:$BG$135,MATCH('Capacity Backing (Hide)'!CI$2,'Capacity Summary'!$B$36:$B$135,0),MATCH('Capacity Backing (Hide)'!$A12,'Capacity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(Hide)'!$A12,'Capacity Summary'!$H$35:$BG$35,0))="x",INDEX('Capacity Summary'!$C$36:$E$135,MATCH('Capacity Backing (Hide)'!CJ$2,'Capacity Summary'!$B$36:$B$135,0),4),IF(INDEX('Capacity Summary'!$H$36:$BG$135,MATCH('Capacity Backing (Hide)'!CJ$2,'Capacity Summary'!$B$36:$B$135,0),MATCH('Capacity Backing (Hide)'!$A12,'Capacity Summary'!$H$35:$BG$35,0))&lt;&gt;0,INDEX('Capacity Summary'!$H$36:$BG$135,MATCH('Capacity Backing (Hide)'!CJ$2,'Capacity Summary'!$B$36:$B$135,0),MATCH('Capacity Backing (Hide)'!$A12,'Capacity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(Hide)'!$A12,'Capacity Summary'!$H$35:$BG$35,0))="x",INDEX('Capacity Summary'!$C$36:$E$135,MATCH('Capacity Backing (Hide)'!CK$2,'Capacity Summary'!$B$36:$B$135,0),4),IF(INDEX('Capacity Summary'!$H$36:$BG$135,MATCH('Capacity Backing (Hide)'!CK$2,'Capacity Summary'!$B$36:$B$135,0),MATCH('Capacity Backing (Hide)'!$A12,'Capacity Summary'!$H$35:$BG$35,0))&lt;&gt;0,INDEX('Capacity Summary'!$H$36:$BG$135,MATCH('Capacity Backing (Hide)'!CK$2,'Capacity Summary'!$B$36:$B$135,0),MATCH('Capacity Backing (Hide)'!$A12,'Capacity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(Hide)'!$A12,'Capacity Summary'!$H$35:$BG$35,0))="x",INDEX('Capacity Summary'!$C$36:$E$135,MATCH('Capacity Backing (Hide)'!CL$2,'Capacity Summary'!$B$36:$B$135,0),4),IF(INDEX('Capacity Summary'!$H$36:$BG$135,MATCH('Capacity Backing (Hide)'!CL$2,'Capacity Summary'!$B$36:$B$135,0),MATCH('Capacity Backing (Hide)'!$A12,'Capacity Summary'!$H$35:$BG$35,0))&lt;&gt;0,INDEX('Capacity Summary'!$H$36:$BG$135,MATCH('Capacity Backing (Hide)'!CL$2,'Capacity Summary'!$B$36:$B$135,0),MATCH('Capacity Backing (Hide)'!$A12,'Capacity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(Hide)'!$A12,'Capacity Summary'!$H$35:$BG$35,0))="x",INDEX('Capacity Summary'!$C$36:$E$135,MATCH('Capacity Backing (Hide)'!CM$2,'Capacity Summary'!$B$36:$B$135,0),4),IF(INDEX('Capacity Summary'!$H$36:$BG$135,MATCH('Capacity Backing (Hide)'!CM$2,'Capacity Summary'!$B$36:$B$135,0),MATCH('Capacity Backing (Hide)'!$A12,'Capacity Summary'!$H$35:$BG$35,0))&lt;&gt;0,INDEX('Capacity Summary'!$H$36:$BG$135,MATCH('Capacity Backing (Hide)'!CM$2,'Capacity Summary'!$B$36:$B$135,0),MATCH('Capacity Backing (Hide)'!$A12,'Capacity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(Hide)'!$A12,'Capacity Summary'!$H$35:$BG$35,0))="x",INDEX('Capacity Summary'!$C$36:$E$135,MATCH('Capacity Backing (Hide)'!CN$2,'Capacity Summary'!$B$36:$B$135,0),4),IF(INDEX('Capacity Summary'!$H$36:$BG$135,MATCH('Capacity Backing (Hide)'!CN$2,'Capacity Summary'!$B$36:$B$135,0),MATCH('Capacity Backing (Hide)'!$A12,'Capacity Summary'!$H$35:$BG$35,0))&lt;&gt;0,INDEX('Capacity Summary'!$H$36:$BG$135,MATCH('Capacity Backing (Hide)'!CN$2,'Capacity Summary'!$B$36:$B$135,0),MATCH('Capacity Backing (Hide)'!$A12,'Capacity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(Hide)'!$A12,'Capacity Summary'!$H$35:$BG$35,0))="x",INDEX('Capacity Summary'!$C$36:$E$135,MATCH('Capacity Backing (Hide)'!CO$2,'Capacity Summary'!$B$36:$B$135,0),4),IF(INDEX('Capacity Summary'!$H$36:$BG$135,MATCH('Capacity Backing (Hide)'!CO$2,'Capacity Summary'!$B$36:$B$135,0),MATCH('Capacity Backing (Hide)'!$A12,'Capacity Summary'!$H$35:$BG$35,0))&lt;&gt;0,INDEX('Capacity Summary'!$H$36:$BG$135,MATCH('Capacity Backing (Hide)'!CO$2,'Capacity Summary'!$B$36:$B$135,0),MATCH('Capacity Backing (Hide)'!$A12,'Capacity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(Hide)'!$A12,'Capacity Summary'!$H$35:$BG$35,0))="x",INDEX('Capacity Summary'!$C$36:$E$135,MATCH('Capacity Backing (Hide)'!CP$2,'Capacity Summary'!$B$36:$B$135,0),4),IF(INDEX('Capacity Summary'!$H$36:$BG$135,MATCH('Capacity Backing (Hide)'!CP$2,'Capacity Summary'!$B$36:$B$135,0),MATCH('Capacity Backing (Hide)'!$A12,'Capacity Summary'!$H$35:$BG$35,0))&lt;&gt;0,INDEX('Capacity Summary'!$H$36:$BG$135,MATCH('Capacity Backing (Hide)'!CP$2,'Capacity Summary'!$B$36:$B$135,0),MATCH('Capacity Backing (Hide)'!$A12,'Capacity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(Hide)'!$A12,'Capacity Summary'!$H$35:$BG$35,0))="x",INDEX('Capacity Summary'!$C$36:$E$135,MATCH('Capacity Backing (Hide)'!CQ$2,'Capacity Summary'!$B$36:$B$135,0),4),IF(INDEX('Capacity Summary'!$H$36:$BG$135,MATCH('Capacity Backing (Hide)'!CQ$2,'Capacity Summary'!$B$36:$B$135,0),MATCH('Capacity Backing (Hide)'!$A12,'Capacity Summary'!$H$35:$BG$35,0))&lt;&gt;0,INDEX('Capacity Summary'!$H$36:$BG$135,MATCH('Capacity Backing (Hide)'!CQ$2,'Capacity Summary'!$B$36:$B$135,0),MATCH('Capacity Backing (Hide)'!$A12,'Capacity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(Hide)'!$A12,'Capacity Summary'!$H$35:$BG$35,0))="x",INDEX('Capacity Summary'!$C$36:$E$135,MATCH('Capacity Backing (Hide)'!CR$2,'Capacity Summary'!$B$36:$B$135,0),4),IF(INDEX('Capacity Summary'!$H$36:$BG$135,MATCH('Capacity Backing (Hide)'!CR$2,'Capacity Summary'!$B$36:$B$135,0),MATCH('Capacity Backing (Hide)'!$A12,'Capacity Summary'!$H$35:$BG$35,0))&lt;&gt;0,INDEX('Capacity Summary'!$H$36:$BG$135,MATCH('Capacity Backing (Hide)'!CR$2,'Capacity Summary'!$B$36:$B$135,0),MATCH('Capacity Backing (Hide)'!$A12,'Capacity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(Hide)'!$A12,'Capacity Summary'!$H$35:$BG$35,0))="x",INDEX('Capacity Summary'!$C$36:$E$135,MATCH('Capacity Backing (Hide)'!CS$2,'Capacity Summary'!$B$36:$B$135,0),4),IF(INDEX('Capacity Summary'!$H$36:$BG$135,MATCH('Capacity Backing (Hide)'!CS$2,'Capacity Summary'!$B$36:$B$135,0),MATCH('Capacity Backing (Hide)'!$A12,'Capacity Summary'!$H$35:$BG$35,0))&lt;&gt;0,INDEX('Capacity Summary'!$H$36:$BG$135,MATCH('Capacity Backing (Hide)'!CS$2,'Capacity Summary'!$B$36:$B$135,0),MATCH('Capacity Backing (Hide)'!$A12,'Capacity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(Hide)'!$A12,'Capacity Summary'!$H$35:$BG$35,0))="x",INDEX('Capacity Summary'!$C$36:$E$135,MATCH('Capacity Backing (Hide)'!CT$2,'Capacity Summary'!$B$36:$B$135,0),4),IF(INDEX('Capacity Summary'!$H$36:$BG$135,MATCH('Capacity Backing (Hide)'!CT$2,'Capacity Summary'!$B$36:$B$135,0),MATCH('Capacity Backing (Hide)'!$A12,'Capacity Summary'!$H$35:$BG$35,0))&lt;&gt;0,INDEX('Capacity Summary'!$H$36:$BG$135,MATCH('Capacity Backing (Hide)'!CT$2,'Capacity Summary'!$B$36:$B$135,0),MATCH('Capacity Backing (Hide)'!$A12,'Capacity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(Hide)'!$A12,'Capacity Summary'!$H$35:$BG$35,0))="x",INDEX('Capacity Summary'!$C$36:$E$135,MATCH('Capacity Backing (Hide)'!CU$2,'Capacity Summary'!$B$36:$B$135,0),4),IF(INDEX('Capacity Summary'!$H$36:$BG$135,MATCH('Capacity Backing (Hide)'!CU$2,'Capacity Summary'!$B$36:$B$135,0),MATCH('Capacity Backing (Hide)'!$A12,'Capacity Summary'!$H$35:$BG$35,0))&lt;&gt;0,INDEX('Capacity Summary'!$H$36:$BG$135,MATCH('Capacity Backing (Hide)'!CU$2,'Capacity Summary'!$B$36:$B$135,0),MATCH('Capacity Backing (Hide)'!$A12,'Capacity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(Hide)'!$A12,'Capacity Summary'!$H$35:$BG$35,0))="x",INDEX('Capacity Summary'!$C$36:$E$135,MATCH('Capacity Backing (Hide)'!CV$2,'Capacity Summary'!$B$36:$B$135,0),4),IF(INDEX('Capacity Summary'!$H$36:$BG$135,MATCH('Capacity Backing (Hide)'!CV$2,'Capacity Summary'!$B$36:$B$135,0),MATCH('Capacity Backing (Hide)'!$A12,'Capacity Summary'!$H$35:$BG$35,0))&lt;&gt;0,INDEX('Capacity Summary'!$H$36:$BG$135,MATCH('Capacity Backing (Hide)'!CV$2,'Capacity Summary'!$B$36:$B$135,0),MATCH('Capacity Backing (Hide)'!$A12,'Capacity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(Hide)'!$A12,'Capacity Summary'!$H$35:$BG$35,0))="x",INDEX('Capacity Summary'!$C$36:$E$135,MATCH('Capacity Backing (Hide)'!CW$2,'Capacity Summary'!$B$36:$B$135,0),4),IF(INDEX('Capacity Summary'!$H$36:$BG$135,MATCH('Capacity Backing (Hide)'!CW$2,'Capacity Summary'!$B$36:$B$135,0),MATCH('Capacity Backing (Hide)'!$A12,'Capacity Summary'!$H$35:$BG$35,0))&lt;&gt;0,INDEX('Capacity Summary'!$H$36:$BG$135,MATCH('Capacity Backing (Hide)'!CW$2,'Capacity Summary'!$B$36:$B$135,0),MATCH('Capacity Backing (Hide)'!$A12,'Capacity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3" spans="1:101" x14ac:dyDescent="0.35">
      <c r="A13" s="2">
        <f ca="1">'Required Capacity (Hide)'!E13</f>
        <v>44284</v>
      </c>
      <c r="B1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(Hide)'!$A13,'Capacity Summary'!$H$35:$BG$35,0))="x",INDEX('Capacity Summary'!$C$36:$E$135,MATCH('Capacity Backing (Hide)'!B$2,'Capacity Summary'!$B$36:$B$135,0),4),IF(INDEX('Capacity Summary'!$H$36:$BG$135,MATCH('Capacity Backing (Hide)'!B$2,'Capacity Summary'!$B$36:$B$135,0),MATCH('Capacity Backing (Hide)'!$A13,'Capacity Summary'!$H$35:$BG$35,0))&lt;&gt;0,INDEX('Capacity Summary'!$H$36:$BG$135,MATCH('Capacity Backing (Hide)'!B$2,'Capacity Summary'!$B$36:$B$135,0),MATCH('Capacity Backing (Hide)'!$A13,'Capacity Summary'!$H$35:$BG$35,0)),0)),INDEX('Capacity Summary'!$C$36:$E$135,MATCH('Capacity Backing (Hide)'!B$2,'Capacity Summary'!$B$36:$B$135,0),2)))/IF(Summary!$B$7="Minutes",1,60)/COUNTA(INDEX(Capacity!$C$10:$Q$109,MATCH('Capacity Backing (Hide)'!B$2,Capacity!$B$10:$B$109,0),1):INDEX(Capacity!$C$10:$Q$109,MATCH('Capacity Backing (Hide)'!B$2,Capacity!$B$10:$B$109,0),15))</f>
        <v>#N/A</v>
      </c>
      <c r="C1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(Hide)'!$A13,'Capacity Summary'!$H$35:$BG$35,0))="x",INDEX('Capacity Summary'!$C$36:$E$135,MATCH('Capacity Backing (Hide)'!C$2,'Capacity Summary'!$B$36:$B$135,0),4),IF(INDEX('Capacity Summary'!$H$36:$BG$135,MATCH('Capacity Backing (Hide)'!C$2,'Capacity Summary'!$B$36:$B$135,0),MATCH('Capacity Backing (Hide)'!$A13,'Capacity Summary'!$H$35:$BG$35,0))&lt;&gt;0,INDEX('Capacity Summary'!$H$36:$BG$135,MATCH('Capacity Backing (Hide)'!C$2,'Capacity Summary'!$B$36:$B$135,0),MATCH('Capacity Backing (Hide)'!$A13,'Capacity Summary'!$H$35:$BG$35,0)),0)),INDEX('Capacity Summary'!$C$36:$E$135,MATCH('Capacity Backing (Hide)'!C$2,'Capacity Summary'!$B$36:$B$135,0),2)))/IF(Summary!$B$7="Minutes",1,60)/COUNTA(INDEX(Capacity!$C$10:$Q$109,MATCH('Capacity Backing (Hide)'!C$2,Capacity!$B$10:$B$109,0),1):INDEX(Capacity!$C$10:$Q$109,MATCH('Capacity Backing (Hide)'!C$2,Capacity!$B$10:$B$109,0),15))</f>
        <v>#N/A</v>
      </c>
      <c r="D1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(Hide)'!$A13,'Capacity Summary'!$H$35:$BG$35,0))="x",INDEX('Capacity Summary'!$C$36:$E$135,MATCH('Capacity Backing (Hide)'!D$2,'Capacity Summary'!$B$36:$B$135,0),4),IF(INDEX('Capacity Summary'!$H$36:$BG$135,MATCH('Capacity Backing (Hide)'!D$2,'Capacity Summary'!$B$36:$B$135,0),MATCH('Capacity Backing (Hide)'!$A13,'Capacity Summary'!$H$35:$BG$35,0))&lt;&gt;0,INDEX('Capacity Summary'!$H$36:$BG$135,MATCH('Capacity Backing (Hide)'!D$2,'Capacity Summary'!$B$36:$B$135,0),MATCH('Capacity Backing (Hide)'!$A13,'Capacity Summary'!$H$35:$BG$35,0)),0)),INDEX('Capacity Summary'!$C$36:$E$135,MATCH('Capacity Backing (Hide)'!D$2,'Capacity Summary'!$B$36:$B$135,0),2)))/IF(Summary!$B$7="Minutes",1,60)/COUNTA(INDEX(Capacity!$C$10:$Q$109,MATCH('Capacity Backing (Hide)'!D$2,Capacity!$B$10:$B$109,0),1):INDEX(Capacity!$C$10:$Q$109,MATCH('Capacity Backing (Hide)'!D$2,Capacity!$B$10:$B$109,0),15))</f>
        <v>#N/A</v>
      </c>
      <c r="E1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(Hide)'!$A13,'Capacity Summary'!$H$35:$BG$35,0))="x",INDEX('Capacity Summary'!$C$36:$E$135,MATCH('Capacity Backing (Hide)'!E$2,'Capacity Summary'!$B$36:$B$135,0),4),IF(INDEX('Capacity Summary'!$H$36:$BG$135,MATCH('Capacity Backing (Hide)'!E$2,'Capacity Summary'!$B$36:$B$135,0),MATCH('Capacity Backing (Hide)'!$A13,'Capacity Summary'!$H$35:$BG$35,0))&lt;&gt;0,INDEX('Capacity Summary'!$H$36:$BG$135,MATCH('Capacity Backing (Hide)'!E$2,'Capacity Summary'!$B$36:$B$135,0),MATCH('Capacity Backing (Hide)'!$A13,'Capacity Summary'!$H$35:$BG$35,0)),0)),INDEX('Capacity Summary'!$C$36:$E$135,MATCH('Capacity Backing (Hide)'!E$2,'Capacity Summary'!$B$36:$B$135,0),2)))/IF(Summary!$B$7="Minutes",1,60)/COUNTA(INDEX(Capacity!$C$10:$Q$109,MATCH('Capacity Backing (Hide)'!E$2,Capacity!$B$10:$B$109,0),1):INDEX(Capacity!$C$10:$Q$109,MATCH('Capacity Backing (Hide)'!E$2,Capacity!$B$10:$B$109,0),15))</f>
        <v>#N/A</v>
      </c>
      <c r="F1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(Hide)'!$A13,'Capacity Summary'!$H$35:$BG$35,0))="x",INDEX('Capacity Summary'!$C$36:$E$135,MATCH('Capacity Backing (Hide)'!F$2,'Capacity Summary'!$B$36:$B$135,0),4),IF(INDEX('Capacity Summary'!$H$36:$BG$135,MATCH('Capacity Backing (Hide)'!F$2,'Capacity Summary'!$B$36:$B$135,0),MATCH('Capacity Backing (Hide)'!$A13,'Capacity Summary'!$H$35:$BG$35,0))&lt;&gt;0,INDEX('Capacity Summary'!$H$36:$BG$135,MATCH('Capacity Backing (Hide)'!F$2,'Capacity Summary'!$B$36:$B$135,0),MATCH('Capacity Backing (Hide)'!$A13,'Capacity Summary'!$H$35:$BG$35,0)),0)),INDEX('Capacity Summary'!$C$36:$E$135,MATCH('Capacity Backing (Hide)'!F$2,'Capacity Summary'!$B$36:$B$135,0),2)))/IF(Summary!$B$7="Minutes",1,60)/COUNTA(INDEX(Capacity!$C$10:$Q$109,MATCH('Capacity Backing (Hide)'!F$2,Capacity!$B$10:$B$109,0),1):INDEX(Capacity!$C$10:$Q$109,MATCH('Capacity Backing (Hide)'!F$2,Capacity!$B$10:$B$109,0),15))</f>
        <v>#N/A</v>
      </c>
      <c r="G1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(Hide)'!$A13,'Capacity Summary'!$H$35:$BG$35,0))="x",INDEX('Capacity Summary'!$C$36:$E$135,MATCH('Capacity Backing (Hide)'!G$2,'Capacity Summary'!$B$36:$B$135,0),4),IF(INDEX('Capacity Summary'!$H$36:$BG$135,MATCH('Capacity Backing (Hide)'!G$2,'Capacity Summary'!$B$36:$B$135,0),MATCH('Capacity Backing (Hide)'!$A13,'Capacity Summary'!$H$35:$BG$35,0))&lt;&gt;0,INDEX('Capacity Summary'!$H$36:$BG$135,MATCH('Capacity Backing (Hide)'!G$2,'Capacity Summary'!$B$36:$B$135,0),MATCH('Capacity Backing (Hide)'!$A13,'Capacity Summary'!$H$35:$BG$35,0)),0)),INDEX('Capacity Summary'!$C$36:$E$135,MATCH('Capacity Backing (Hide)'!G$2,'Capacity Summary'!$B$36:$B$135,0),2)))/IF(Summary!$B$7="Minutes",1,60)/COUNTA(INDEX(Capacity!$C$10:$Q$109,MATCH('Capacity Backing (Hide)'!G$2,Capacity!$B$10:$B$109,0),1):INDEX(Capacity!$C$10:$Q$109,MATCH('Capacity Backing (Hide)'!G$2,Capacity!$B$10:$B$109,0),15))</f>
        <v>#N/A</v>
      </c>
      <c r="H1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(Hide)'!$A13,'Capacity Summary'!$H$35:$BG$35,0))="x",INDEX('Capacity Summary'!$C$36:$E$135,MATCH('Capacity Backing (Hide)'!H$2,'Capacity Summary'!$B$36:$B$135,0),4),IF(INDEX('Capacity Summary'!$H$36:$BG$135,MATCH('Capacity Backing (Hide)'!H$2,'Capacity Summary'!$B$36:$B$135,0),MATCH('Capacity Backing (Hide)'!$A13,'Capacity Summary'!$H$35:$BG$35,0))&lt;&gt;0,INDEX('Capacity Summary'!$H$36:$BG$135,MATCH('Capacity Backing (Hide)'!H$2,'Capacity Summary'!$B$36:$B$135,0),MATCH('Capacity Backing (Hide)'!$A13,'Capacity Summary'!$H$35:$BG$35,0)),0)),INDEX('Capacity Summary'!$C$36:$E$135,MATCH('Capacity Backing (Hide)'!H$2,'Capacity Summary'!$B$36:$B$135,0),2)))/IF(Summary!$B$7="Minutes",1,60)/COUNTA(INDEX(Capacity!$C$10:$Q$109,MATCH('Capacity Backing (Hide)'!H$2,Capacity!$B$10:$B$109,0),1):INDEX(Capacity!$C$10:$Q$109,MATCH('Capacity Backing (Hide)'!H$2,Capacity!$B$10:$B$109,0),15))</f>
        <v>#N/A</v>
      </c>
      <c r="I1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(Hide)'!$A13,'Capacity Summary'!$H$35:$BG$35,0))="x",INDEX('Capacity Summary'!$C$36:$E$135,MATCH('Capacity Backing (Hide)'!I$2,'Capacity Summary'!$B$36:$B$135,0),4),IF(INDEX('Capacity Summary'!$H$36:$BG$135,MATCH('Capacity Backing (Hide)'!I$2,'Capacity Summary'!$B$36:$B$135,0),MATCH('Capacity Backing (Hide)'!$A13,'Capacity Summary'!$H$35:$BG$35,0))&lt;&gt;0,INDEX('Capacity Summary'!$H$36:$BG$135,MATCH('Capacity Backing (Hide)'!I$2,'Capacity Summary'!$B$36:$B$135,0),MATCH('Capacity Backing (Hide)'!$A13,'Capacity Summary'!$H$35:$BG$35,0)),0)),INDEX('Capacity Summary'!$C$36:$E$135,MATCH('Capacity Backing (Hide)'!I$2,'Capacity Summary'!$B$36:$B$135,0),2)))/IF(Summary!$B$7="Minutes",1,60)/COUNTA(INDEX(Capacity!$C$10:$Q$109,MATCH('Capacity Backing (Hide)'!I$2,Capacity!$B$10:$B$109,0),1):INDEX(Capacity!$C$10:$Q$109,MATCH('Capacity Backing (Hide)'!I$2,Capacity!$B$10:$B$109,0),15))</f>
        <v>#N/A</v>
      </c>
      <c r="J1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(Hide)'!$A13,'Capacity Summary'!$H$35:$BG$35,0))="x",INDEX('Capacity Summary'!$C$36:$E$135,MATCH('Capacity Backing (Hide)'!J$2,'Capacity Summary'!$B$36:$B$135,0),4),IF(INDEX('Capacity Summary'!$H$36:$BG$135,MATCH('Capacity Backing (Hide)'!J$2,'Capacity Summary'!$B$36:$B$135,0),MATCH('Capacity Backing (Hide)'!$A13,'Capacity Summary'!$H$35:$BG$35,0))&lt;&gt;0,INDEX('Capacity Summary'!$H$36:$BG$135,MATCH('Capacity Backing (Hide)'!J$2,'Capacity Summary'!$B$36:$B$135,0),MATCH('Capacity Backing (Hide)'!$A13,'Capacity Summary'!$H$35:$BG$35,0)),0)),INDEX('Capacity Summary'!$C$36:$E$135,MATCH('Capacity Backing (Hide)'!J$2,'Capacity Summary'!$B$36:$B$135,0),2)))/IF(Summary!$B$7="Minutes",1,60)/COUNTA(INDEX(Capacity!$C$10:$Q$109,MATCH('Capacity Backing (Hide)'!J$2,Capacity!$B$10:$B$109,0),1):INDEX(Capacity!$C$10:$Q$109,MATCH('Capacity Backing (Hide)'!J$2,Capacity!$B$10:$B$109,0),15))</f>
        <v>#N/A</v>
      </c>
      <c r="K1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(Hide)'!$A13,'Capacity Summary'!$H$35:$BG$35,0))="x",INDEX('Capacity Summary'!$C$36:$E$135,MATCH('Capacity Backing (Hide)'!K$2,'Capacity Summary'!$B$36:$B$135,0),4),IF(INDEX('Capacity Summary'!$H$36:$BG$135,MATCH('Capacity Backing (Hide)'!K$2,'Capacity Summary'!$B$36:$B$135,0),MATCH('Capacity Backing (Hide)'!$A13,'Capacity Summary'!$H$35:$BG$35,0))&lt;&gt;0,INDEX('Capacity Summary'!$H$36:$BG$135,MATCH('Capacity Backing (Hide)'!K$2,'Capacity Summary'!$B$36:$B$135,0),MATCH('Capacity Backing (Hide)'!$A13,'Capacity Summary'!$H$35:$BG$35,0)),0)),INDEX('Capacity Summary'!$C$36:$E$135,MATCH('Capacity Backing (Hide)'!K$2,'Capacity Summary'!$B$36:$B$135,0),2)))/IF(Summary!$B$7="Minutes",1,60)/COUNTA(INDEX(Capacity!$C$10:$Q$109,MATCH('Capacity Backing (Hide)'!K$2,Capacity!$B$10:$B$109,0),1):INDEX(Capacity!$C$10:$Q$109,MATCH('Capacity Backing (Hide)'!K$2,Capacity!$B$10:$B$109,0),15))</f>
        <v>#N/A</v>
      </c>
      <c r="L1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(Hide)'!$A13,'Capacity Summary'!$H$35:$BG$35,0))="x",INDEX('Capacity Summary'!$C$36:$E$135,MATCH('Capacity Backing (Hide)'!L$2,'Capacity Summary'!$B$36:$B$135,0),4),IF(INDEX('Capacity Summary'!$H$36:$BG$135,MATCH('Capacity Backing (Hide)'!L$2,'Capacity Summary'!$B$36:$B$135,0),MATCH('Capacity Backing (Hide)'!$A13,'Capacity Summary'!$H$35:$BG$35,0))&lt;&gt;0,INDEX('Capacity Summary'!$H$36:$BG$135,MATCH('Capacity Backing (Hide)'!L$2,'Capacity Summary'!$B$36:$B$135,0),MATCH('Capacity Backing (Hide)'!$A13,'Capacity Summary'!$H$35:$BG$35,0)),0)),INDEX('Capacity Summary'!$C$36:$E$135,MATCH('Capacity Backing (Hide)'!L$2,'Capacity Summary'!$B$36:$B$135,0),2)))/IF(Summary!$B$7="Minutes",1,60)/COUNTA(INDEX(Capacity!$C$10:$Q$109,MATCH('Capacity Backing (Hide)'!L$2,Capacity!$B$10:$B$109,0),1):INDEX(Capacity!$C$10:$Q$109,MATCH('Capacity Backing (Hide)'!L$2,Capacity!$B$10:$B$109,0),15))</f>
        <v>#N/A</v>
      </c>
      <c r="M1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(Hide)'!$A13,'Capacity Summary'!$H$35:$BG$35,0))="x",INDEX('Capacity Summary'!$C$36:$E$135,MATCH('Capacity Backing (Hide)'!M$2,'Capacity Summary'!$B$36:$B$135,0),4),IF(INDEX('Capacity Summary'!$H$36:$BG$135,MATCH('Capacity Backing (Hide)'!M$2,'Capacity Summary'!$B$36:$B$135,0),MATCH('Capacity Backing (Hide)'!$A13,'Capacity Summary'!$H$35:$BG$35,0))&lt;&gt;0,INDEX('Capacity Summary'!$H$36:$BG$135,MATCH('Capacity Backing (Hide)'!M$2,'Capacity Summary'!$B$36:$B$135,0),MATCH('Capacity Backing (Hide)'!$A13,'Capacity Summary'!$H$35:$BG$35,0)),0)),INDEX('Capacity Summary'!$C$36:$E$135,MATCH('Capacity Backing (Hide)'!M$2,'Capacity Summary'!$B$36:$B$135,0),2)))/IF(Summary!$B$7="Minutes",1,60)/COUNTA(INDEX(Capacity!$C$10:$Q$109,MATCH('Capacity Backing (Hide)'!M$2,Capacity!$B$10:$B$109,0),1):INDEX(Capacity!$C$10:$Q$109,MATCH('Capacity Backing (Hide)'!M$2,Capacity!$B$10:$B$109,0),15))</f>
        <v>#N/A</v>
      </c>
      <c r="N1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(Hide)'!$A13,'Capacity Summary'!$H$35:$BG$35,0))="x",INDEX('Capacity Summary'!$C$36:$E$135,MATCH('Capacity Backing (Hide)'!N$2,'Capacity Summary'!$B$36:$B$135,0),4),IF(INDEX('Capacity Summary'!$H$36:$BG$135,MATCH('Capacity Backing (Hide)'!N$2,'Capacity Summary'!$B$36:$B$135,0),MATCH('Capacity Backing (Hide)'!$A13,'Capacity Summary'!$H$35:$BG$35,0))&lt;&gt;0,INDEX('Capacity Summary'!$H$36:$BG$135,MATCH('Capacity Backing (Hide)'!N$2,'Capacity Summary'!$B$36:$B$135,0),MATCH('Capacity Backing (Hide)'!$A13,'Capacity Summary'!$H$35:$BG$35,0)),0)),INDEX('Capacity Summary'!$C$36:$E$135,MATCH('Capacity Backing (Hide)'!N$2,'Capacity Summary'!$B$36:$B$135,0),2)))/IF(Summary!$B$7="Minutes",1,60)/COUNTA(INDEX(Capacity!$C$10:$Q$109,MATCH('Capacity Backing (Hide)'!N$2,Capacity!$B$10:$B$109,0),1):INDEX(Capacity!$C$10:$Q$109,MATCH('Capacity Backing (Hide)'!N$2,Capacity!$B$10:$B$109,0),15))</f>
        <v>#N/A</v>
      </c>
      <c r="O1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(Hide)'!$A13,'Capacity Summary'!$H$35:$BG$35,0))="x",INDEX('Capacity Summary'!$C$36:$E$135,MATCH('Capacity Backing (Hide)'!O$2,'Capacity Summary'!$B$36:$B$135,0),4),IF(INDEX('Capacity Summary'!$H$36:$BG$135,MATCH('Capacity Backing (Hide)'!O$2,'Capacity Summary'!$B$36:$B$135,0),MATCH('Capacity Backing (Hide)'!$A13,'Capacity Summary'!$H$35:$BG$35,0))&lt;&gt;0,INDEX('Capacity Summary'!$H$36:$BG$135,MATCH('Capacity Backing (Hide)'!O$2,'Capacity Summary'!$B$36:$B$135,0),MATCH('Capacity Backing (Hide)'!$A13,'Capacity Summary'!$H$35:$BG$35,0)),0)),INDEX('Capacity Summary'!$C$36:$E$135,MATCH('Capacity Backing (Hide)'!O$2,'Capacity Summary'!$B$36:$B$135,0),2)))/IF(Summary!$B$7="Minutes",1,60)/COUNTA(INDEX(Capacity!$C$10:$Q$109,MATCH('Capacity Backing (Hide)'!O$2,Capacity!$B$10:$B$109,0),1):INDEX(Capacity!$C$10:$Q$109,MATCH('Capacity Backing (Hide)'!O$2,Capacity!$B$10:$B$109,0),15))</f>
        <v>#N/A</v>
      </c>
      <c r="P1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(Hide)'!$A13,'Capacity Summary'!$H$35:$BG$35,0))="x",INDEX('Capacity Summary'!$C$36:$E$135,MATCH('Capacity Backing (Hide)'!P$2,'Capacity Summary'!$B$36:$B$135,0),4),IF(INDEX('Capacity Summary'!$H$36:$BG$135,MATCH('Capacity Backing (Hide)'!P$2,'Capacity Summary'!$B$36:$B$135,0),MATCH('Capacity Backing (Hide)'!$A13,'Capacity Summary'!$H$35:$BG$35,0))&lt;&gt;0,INDEX('Capacity Summary'!$H$36:$BG$135,MATCH('Capacity Backing (Hide)'!P$2,'Capacity Summary'!$B$36:$B$135,0),MATCH('Capacity Backing (Hide)'!$A13,'Capacity Summary'!$H$35:$BG$35,0)),0)),INDEX('Capacity Summary'!$C$36:$E$135,MATCH('Capacity Backing (Hide)'!P$2,'Capacity Summary'!$B$36:$B$135,0),2)))/IF(Summary!$B$7="Minutes",1,60)/COUNTA(INDEX(Capacity!$C$10:$Q$109,MATCH('Capacity Backing (Hide)'!P$2,Capacity!$B$10:$B$109,0),1):INDEX(Capacity!$C$10:$Q$109,MATCH('Capacity Backing (Hide)'!P$2,Capacity!$B$10:$B$109,0),15))</f>
        <v>#N/A</v>
      </c>
      <c r="Q1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(Hide)'!$A13,'Capacity Summary'!$H$35:$BG$35,0))="x",INDEX('Capacity Summary'!$C$36:$E$135,MATCH('Capacity Backing (Hide)'!Q$2,'Capacity Summary'!$B$36:$B$135,0),4),IF(INDEX('Capacity Summary'!$H$36:$BG$135,MATCH('Capacity Backing (Hide)'!Q$2,'Capacity Summary'!$B$36:$B$135,0),MATCH('Capacity Backing (Hide)'!$A13,'Capacity Summary'!$H$35:$BG$35,0))&lt;&gt;0,INDEX('Capacity Summary'!$H$36:$BG$135,MATCH('Capacity Backing (Hide)'!Q$2,'Capacity Summary'!$B$36:$B$135,0),MATCH('Capacity Backing (Hide)'!$A13,'Capacity Summary'!$H$35:$BG$35,0)),0)),INDEX('Capacity Summary'!$C$36:$E$135,MATCH('Capacity Backing (Hide)'!Q$2,'Capacity Summary'!$B$36:$B$135,0),2)))/IF(Summary!$B$7="Minutes",1,60)/COUNTA(INDEX(Capacity!$C$10:$Q$109,MATCH('Capacity Backing (Hide)'!Q$2,Capacity!$B$10:$B$109,0),1):INDEX(Capacity!$C$10:$Q$109,MATCH('Capacity Backing (Hide)'!Q$2,Capacity!$B$10:$B$109,0),15))</f>
        <v>#N/A</v>
      </c>
      <c r="R1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(Hide)'!$A13,'Capacity Summary'!$H$35:$BG$35,0))="x",INDEX('Capacity Summary'!$C$36:$E$135,MATCH('Capacity Backing (Hide)'!R$2,'Capacity Summary'!$B$36:$B$135,0),4),IF(INDEX('Capacity Summary'!$H$36:$BG$135,MATCH('Capacity Backing (Hide)'!R$2,'Capacity Summary'!$B$36:$B$135,0),MATCH('Capacity Backing (Hide)'!$A13,'Capacity Summary'!$H$35:$BG$35,0))&lt;&gt;0,INDEX('Capacity Summary'!$H$36:$BG$135,MATCH('Capacity Backing (Hide)'!R$2,'Capacity Summary'!$B$36:$B$135,0),MATCH('Capacity Backing (Hide)'!$A13,'Capacity Summary'!$H$35:$BG$35,0)),0)),INDEX('Capacity Summary'!$C$36:$E$135,MATCH('Capacity Backing (Hide)'!R$2,'Capacity Summary'!$B$36:$B$135,0),2)))/IF(Summary!$B$7="Minutes",1,60)/COUNTA(INDEX(Capacity!$C$10:$Q$109,MATCH('Capacity Backing (Hide)'!R$2,Capacity!$B$10:$B$109,0),1):INDEX(Capacity!$C$10:$Q$109,MATCH('Capacity Backing (Hide)'!R$2,Capacity!$B$10:$B$109,0),15))</f>
        <v>#N/A</v>
      </c>
      <c r="S1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(Hide)'!$A13,'Capacity Summary'!$H$35:$BG$35,0))="x",INDEX('Capacity Summary'!$C$36:$E$135,MATCH('Capacity Backing (Hide)'!S$2,'Capacity Summary'!$B$36:$B$135,0),4),IF(INDEX('Capacity Summary'!$H$36:$BG$135,MATCH('Capacity Backing (Hide)'!S$2,'Capacity Summary'!$B$36:$B$135,0),MATCH('Capacity Backing (Hide)'!$A13,'Capacity Summary'!$H$35:$BG$35,0))&lt;&gt;0,INDEX('Capacity Summary'!$H$36:$BG$135,MATCH('Capacity Backing (Hide)'!S$2,'Capacity Summary'!$B$36:$B$135,0),MATCH('Capacity Backing (Hide)'!$A13,'Capacity Summary'!$H$35:$BG$35,0)),0)),INDEX('Capacity Summary'!$C$36:$E$135,MATCH('Capacity Backing (Hide)'!S$2,'Capacity Summary'!$B$36:$B$135,0),2)))/IF(Summary!$B$7="Minutes",1,60)/COUNTA(INDEX(Capacity!$C$10:$Q$109,MATCH('Capacity Backing (Hide)'!S$2,Capacity!$B$10:$B$109,0),1):INDEX(Capacity!$C$10:$Q$109,MATCH('Capacity Backing (Hide)'!S$2,Capacity!$B$10:$B$109,0),15))</f>
        <v>#N/A</v>
      </c>
      <c r="T1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(Hide)'!$A13,'Capacity Summary'!$H$35:$BG$35,0))="x",INDEX('Capacity Summary'!$C$36:$E$135,MATCH('Capacity Backing (Hide)'!T$2,'Capacity Summary'!$B$36:$B$135,0),4),IF(INDEX('Capacity Summary'!$H$36:$BG$135,MATCH('Capacity Backing (Hide)'!T$2,'Capacity Summary'!$B$36:$B$135,0),MATCH('Capacity Backing (Hide)'!$A13,'Capacity Summary'!$H$35:$BG$35,0))&lt;&gt;0,INDEX('Capacity Summary'!$H$36:$BG$135,MATCH('Capacity Backing (Hide)'!T$2,'Capacity Summary'!$B$36:$B$135,0),MATCH('Capacity Backing (Hide)'!$A13,'Capacity Summary'!$H$35:$BG$35,0)),0)),INDEX('Capacity Summary'!$C$36:$E$135,MATCH('Capacity Backing (Hide)'!T$2,'Capacity Summary'!$B$36:$B$135,0),2)))/IF(Summary!$B$7="Minutes",1,60)/COUNTA(INDEX(Capacity!$C$10:$Q$109,MATCH('Capacity Backing (Hide)'!T$2,Capacity!$B$10:$B$109,0),1):INDEX(Capacity!$C$10:$Q$109,MATCH('Capacity Backing (Hide)'!T$2,Capacity!$B$10:$B$109,0),15))</f>
        <v>#N/A</v>
      </c>
      <c r="U1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(Hide)'!$A13,'Capacity Summary'!$H$35:$BG$35,0))="x",INDEX('Capacity Summary'!$C$36:$E$135,MATCH('Capacity Backing (Hide)'!U$2,'Capacity Summary'!$B$36:$B$135,0),4),IF(INDEX('Capacity Summary'!$H$36:$BG$135,MATCH('Capacity Backing (Hide)'!U$2,'Capacity Summary'!$B$36:$B$135,0),MATCH('Capacity Backing (Hide)'!$A13,'Capacity Summary'!$H$35:$BG$35,0))&lt;&gt;0,INDEX('Capacity Summary'!$H$36:$BG$135,MATCH('Capacity Backing (Hide)'!U$2,'Capacity Summary'!$B$36:$B$135,0),MATCH('Capacity Backing (Hide)'!$A13,'Capacity Summary'!$H$35:$BG$35,0)),0)),INDEX('Capacity Summary'!$C$36:$E$135,MATCH('Capacity Backing (Hide)'!U$2,'Capacity Summary'!$B$36:$B$135,0),2)))/IF(Summary!$B$7="Minutes",1,60)/COUNTA(INDEX(Capacity!$C$10:$Q$109,MATCH('Capacity Backing (Hide)'!U$2,Capacity!$B$10:$B$109,0),1):INDEX(Capacity!$C$10:$Q$109,MATCH('Capacity Backing (Hide)'!U$2,Capacity!$B$10:$B$109,0),15))</f>
        <v>#N/A</v>
      </c>
      <c r="V1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(Hide)'!$A13,'Capacity Summary'!$H$35:$BG$35,0))="x",INDEX('Capacity Summary'!$C$36:$E$135,MATCH('Capacity Backing (Hide)'!V$2,'Capacity Summary'!$B$36:$B$135,0),4),IF(INDEX('Capacity Summary'!$H$36:$BG$135,MATCH('Capacity Backing (Hide)'!V$2,'Capacity Summary'!$B$36:$B$135,0),MATCH('Capacity Backing (Hide)'!$A13,'Capacity Summary'!$H$35:$BG$35,0))&lt;&gt;0,INDEX('Capacity Summary'!$H$36:$BG$135,MATCH('Capacity Backing (Hide)'!V$2,'Capacity Summary'!$B$36:$B$135,0),MATCH('Capacity Backing (Hide)'!$A13,'Capacity Summary'!$H$35:$BG$35,0)),0)),INDEX('Capacity Summary'!$C$36:$E$135,MATCH('Capacity Backing (Hide)'!V$2,'Capacity Summary'!$B$36:$B$135,0),2)))/IF(Summary!$B$7="Minutes",1,60)/COUNTA(INDEX(Capacity!$C$10:$Q$109,MATCH('Capacity Backing (Hide)'!V$2,Capacity!$B$10:$B$109,0),1):INDEX(Capacity!$C$10:$Q$109,MATCH('Capacity Backing (Hide)'!V$2,Capacity!$B$10:$B$109,0),15))</f>
        <v>#N/A</v>
      </c>
      <c r="W1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(Hide)'!$A13,'Capacity Summary'!$H$35:$BG$35,0))="x",INDEX('Capacity Summary'!$C$36:$E$135,MATCH('Capacity Backing (Hide)'!W$2,'Capacity Summary'!$B$36:$B$135,0),4),IF(INDEX('Capacity Summary'!$H$36:$BG$135,MATCH('Capacity Backing (Hide)'!W$2,'Capacity Summary'!$B$36:$B$135,0),MATCH('Capacity Backing (Hide)'!$A13,'Capacity Summary'!$H$35:$BG$35,0))&lt;&gt;0,INDEX('Capacity Summary'!$H$36:$BG$135,MATCH('Capacity Backing (Hide)'!W$2,'Capacity Summary'!$B$36:$B$135,0),MATCH('Capacity Backing (Hide)'!$A13,'Capacity Summary'!$H$35:$BG$35,0)),0)),INDEX('Capacity Summary'!$C$36:$E$135,MATCH('Capacity Backing (Hide)'!W$2,'Capacity Summary'!$B$36:$B$135,0),2)))/IF(Summary!$B$7="Minutes",1,60)/COUNTA(INDEX(Capacity!$C$10:$Q$109,MATCH('Capacity Backing (Hide)'!W$2,Capacity!$B$10:$B$109,0),1):INDEX(Capacity!$C$10:$Q$109,MATCH('Capacity Backing (Hide)'!W$2,Capacity!$B$10:$B$109,0),15))</f>
        <v>#N/A</v>
      </c>
      <c r="X1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(Hide)'!$A13,'Capacity Summary'!$H$35:$BG$35,0))="x",INDEX('Capacity Summary'!$C$36:$E$135,MATCH('Capacity Backing (Hide)'!X$2,'Capacity Summary'!$B$36:$B$135,0),4),IF(INDEX('Capacity Summary'!$H$36:$BG$135,MATCH('Capacity Backing (Hide)'!X$2,'Capacity Summary'!$B$36:$B$135,0),MATCH('Capacity Backing (Hide)'!$A13,'Capacity Summary'!$H$35:$BG$35,0))&lt;&gt;0,INDEX('Capacity Summary'!$H$36:$BG$135,MATCH('Capacity Backing (Hide)'!X$2,'Capacity Summary'!$B$36:$B$135,0),MATCH('Capacity Backing (Hide)'!$A13,'Capacity Summary'!$H$35:$BG$35,0)),0)),INDEX('Capacity Summary'!$C$36:$E$135,MATCH('Capacity Backing (Hide)'!X$2,'Capacity Summary'!$B$36:$B$135,0),2)))/IF(Summary!$B$7="Minutes",1,60)/COUNTA(INDEX(Capacity!$C$10:$Q$109,MATCH('Capacity Backing (Hide)'!X$2,Capacity!$B$10:$B$109,0),1):INDEX(Capacity!$C$10:$Q$109,MATCH('Capacity Backing (Hide)'!X$2,Capacity!$B$10:$B$109,0),15))</f>
        <v>#N/A</v>
      </c>
      <c r="Y1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(Hide)'!$A13,'Capacity Summary'!$H$35:$BG$35,0))="x",INDEX('Capacity Summary'!$C$36:$E$135,MATCH('Capacity Backing (Hide)'!Y$2,'Capacity Summary'!$B$36:$B$135,0),4),IF(INDEX('Capacity Summary'!$H$36:$BG$135,MATCH('Capacity Backing (Hide)'!Y$2,'Capacity Summary'!$B$36:$B$135,0),MATCH('Capacity Backing (Hide)'!$A13,'Capacity Summary'!$H$35:$BG$35,0))&lt;&gt;0,INDEX('Capacity Summary'!$H$36:$BG$135,MATCH('Capacity Backing (Hide)'!Y$2,'Capacity Summary'!$B$36:$B$135,0),MATCH('Capacity Backing (Hide)'!$A13,'Capacity Summary'!$H$35:$BG$35,0)),0)),INDEX('Capacity Summary'!$C$36:$E$135,MATCH('Capacity Backing (Hide)'!Y$2,'Capacity Summary'!$B$36:$B$135,0),2)))/IF(Summary!$B$7="Minutes",1,60)/COUNTA(INDEX(Capacity!$C$10:$Q$109,MATCH('Capacity Backing (Hide)'!Y$2,Capacity!$B$10:$B$109,0),1):INDEX(Capacity!$C$10:$Q$109,MATCH('Capacity Backing (Hide)'!Y$2,Capacity!$B$10:$B$109,0),15))</f>
        <v>#N/A</v>
      </c>
      <c r="Z1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(Hide)'!$A13,'Capacity Summary'!$H$35:$BG$35,0))="x",INDEX('Capacity Summary'!$C$36:$E$135,MATCH('Capacity Backing (Hide)'!Z$2,'Capacity Summary'!$B$36:$B$135,0),4),IF(INDEX('Capacity Summary'!$H$36:$BG$135,MATCH('Capacity Backing (Hide)'!Z$2,'Capacity Summary'!$B$36:$B$135,0),MATCH('Capacity Backing (Hide)'!$A13,'Capacity Summary'!$H$35:$BG$35,0))&lt;&gt;0,INDEX('Capacity Summary'!$H$36:$BG$135,MATCH('Capacity Backing (Hide)'!Z$2,'Capacity Summary'!$B$36:$B$135,0),MATCH('Capacity Backing (Hide)'!$A13,'Capacity Summary'!$H$35:$BG$35,0)),0)),INDEX('Capacity Summary'!$C$36:$E$135,MATCH('Capacity Backing (Hide)'!Z$2,'Capacity Summary'!$B$36:$B$135,0),2)))/IF(Summary!$B$7="Minutes",1,60)/COUNTA(INDEX(Capacity!$C$10:$Q$109,MATCH('Capacity Backing (Hide)'!Z$2,Capacity!$B$10:$B$109,0),1):INDEX(Capacity!$C$10:$Q$109,MATCH('Capacity Backing (Hide)'!Z$2,Capacity!$B$10:$B$109,0),15))</f>
        <v>#N/A</v>
      </c>
      <c r="AA1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(Hide)'!$A13,'Capacity Summary'!$H$35:$BG$35,0))="x",INDEX('Capacity Summary'!$C$36:$E$135,MATCH('Capacity Backing (Hide)'!AA$2,'Capacity Summary'!$B$36:$B$135,0),4),IF(INDEX('Capacity Summary'!$H$36:$BG$135,MATCH('Capacity Backing (Hide)'!AA$2,'Capacity Summary'!$B$36:$B$135,0),MATCH('Capacity Backing (Hide)'!$A13,'Capacity Summary'!$H$35:$BG$35,0))&lt;&gt;0,INDEX('Capacity Summary'!$H$36:$BG$135,MATCH('Capacity Backing (Hide)'!AA$2,'Capacity Summary'!$B$36:$B$135,0),MATCH('Capacity Backing (Hide)'!$A13,'Capacity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(Hide)'!$A13,'Capacity Summary'!$H$35:$BG$35,0))="x",INDEX('Capacity Summary'!$C$36:$E$135,MATCH('Capacity Backing (Hide)'!AB$2,'Capacity Summary'!$B$36:$B$135,0),4),IF(INDEX('Capacity Summary'!$H$36:$BG$135,MATCH('Capacity Backing (Hide)'!AB$2,'Capacity Summary'!$B$36:$B$135,0),MATCH('Capacity Backing (Hide)'!$A13,'Capacity Summary'!$H$35:$BG$35,0))&lt;&gt;0,INDEX('Capacity Summary'!$H$36:$BG$135,MATCH('Capacity Backing (Hide)'!AB$2,'Capacity Summary'!$B$36:$B$135,0),MATCH('Capacity Backing (Hide)'!$A13,'Capacity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(Hide)'!$A13,'Capacity Summary'!$H$35:$BG$35,0))="x",INDEX('Capacity Summary'!$C$36:$E$135,MATCH('Capacity Backing (Hide)'!AC$2,'Capacity Summary'!$B$36:$B$135,0),4),IF(INDEX('Capacity Summary'!$H$36:$BG$135,MATCH('Capacity Backing (Hide)'!AC$2,'Capacity Summary'!$B$36:$B$135,0),MATCH('Capacity Backing (Hide)'!$A13,'Capacity Summary'!$H$35:$BG$35,0))&lt;&gt;0,INDEX('Capacity Summary'!$H$36:$BG$135,MATCH('Capacity Backing (Hide)'!AC$2,'Capacity Summary'!$B$36:$B$135,0),MATCH('Capacity Backing (Hide)'!$A13,'Capacity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(Hide)'!$A13,'Capacity Summary'!$H$35:$BG$35,0))="x",INDEX('Capacity Summary'!$C$36:$E$135,MATCH('Capacity Backing (Hide)'!AD$2,'Capacity Summary'!$B$36:$B$135,0),4),IF(INDEX('Capacity Summary'!$H$36:$BG$135,MATCH('Capacity Backing (Hide)'!AD$2,'Capacity Summary'!$B$36:$B$135,0),MATCH('Capacity Backing (Hide)'!$A13,'Capacity Summary'!$H$35:$BG$35,0))&lt;&gt;0,INDEX('Capacity Summary'!$H$36:$BG$135,MATCH('Capacity Backing (Hide)'!AD$2,'Capacity Summary'!$B$36:$B$135,0),MATCH('Capacity Backing (Hide)'!$A13,'Capacity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(Hide)'!$A13,'Capacity Summary'!$H$35:$BG$35,0))="x",INDEX('Capacity Summary'!$C$36:$E$135,MATCH('Capacity Backing (Hide)'!AE$2,'Capacity Summary'!$B$36:$B$135,0),4),IF(INDEX('Capacity Summary'!$H$36:$BG$135,MATCH('Capacity Backing (Hide)'!AE$2,'Capacity Summary'!$B$36:$B$135,0),MATCH('Capacity Backing (Hide)'!$A13,'Capacity Summary'!$H$35:$BG$35,0))&lt;&gt;0,INDEX('Capacity Summary'!$H$36:$BG$135,MATCH('Capacity Backing (Hide)'!AE$2,'Capacity Summary'!$B$36:$B$135,0),MATCH('Capacity Backing (Hide)'!$A13,'Capacity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(Hide)'!$A13,'Capacity Summary'!$H$35:$BG$35,0))="x",INDEX('Capacity Summary'!$C$36:$E$135,MATCH('Capacity Backing (Hide)'!AF$2,'Capacity Summary'!$B$36:$B$135,0),4),IF(INDEX('Capacity Summary'!$H$36:$BG$135,MATCH('Capacity Backing (Hide)'!AF$2,'Capacity Summary'!$B$36:$B$135,0),MATCH('Capacity Backing (Hide)'!$A13,'Capacity Summary'!$H$35:$BG$35,0))&lt;&gt;0,INDEX('Capacity Summary'!$H$36:$BG$135,MATCH('Capacity Backing (Hide)'!AF$2,'Capacity Summary'!$B$36:$B$135,0),MATCH('Capacity Backing (Hide)'!$A13,'Capacity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(Hide)'!$A13,'Capacity Summary'!$H$35:$BG$35,0))="x",INDEX('Capacity Summary'!$C$36:$E$135,MATCH('Capacity Backing (Hide)'!AG$2,'Capacity Summary'!$B$36:$B$135,0),4),IF(INDEX('Capacity Summary'!$H$36:$BG$135,MATCH('Capacity Backing (Hide)'!AG$2,'Capacity Summary'!$B$36:$B$135,0),MATCH('Capacity Backing (Hide)'!$A13,'Capacity Summary'!$H$35:$BG$35,0))&lt;&gt;0,INDEX('Capacity Summary'!$H$36:$BG$135,MATCH('Capacity Backing (Hide)'!AG$2,'Capacity Summary'!$B$36:$B$135,0),MATCH('Capacity Backing (Hide)'!$A13,'Capacity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(Hide)'!$A13,'Capacity Summary'!$H$35:$BG$35,0))="x",INDEX('Capacity Summary'!$C$36:$E$135,MATCH('Capacity Backing (Hide)'!AH$2,'Capacity Summary'!$B$36:$B$135,0),4),IF(INDEX('Capacity Summary'!$H$36:$BG$135,MATCH('Capacity Backing (Hide)'!AH$2,'Capacity Summary'!$B$36:$B$135,0),MATCH('Capacity Backing (Hide)'!$A13,'Capacity Summary'!$H$35:$BG$35,0))&lt;&gt;0,INDEX('Capacity Summary'!$H$36:$BG$135,MATCH('Capacity Backing (Hide)'!AH$2,'Capacity Summary'!$B$36:$B$135,0),MATCH('Capacity Backing (Hide)'!$A13,'Capacity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(Hide)'!$A13,'Capacity Summary'!$H$35:$BG$35,0))="x",INDEX('Capacity Summary'!$C$36:$E$135,MATCH('Capacity Backing (Hide)'!AI$2,'Capacity Summary'!$B$36:$B$135,0),4),IF(INDEX('Capacity Summary'!$H$36:$BG$135,MATCH('Capacity Backing (Hide)'!AI$2,'Capacity Summary'!$B$36:$B$135,0),MATCH('Capacity Backing (Hide)'!$A13,'Capacity Summary'!$H$35:$BG$35,0))&lt;&gt;0,INDEX('Capacity Summary'!$H$36:$BG$135,MATCH('Capacity Backing (Hide)'!AI$2,'Capacity Summary'!$B$36:$B$135,0),MATCH('Capacity Backing (Hide)'!$A13,'Capacity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(Hide)'!$A13,'Capacity Summary'!$H$35:$BG$35,0))="x",INDEX('Capacity Summary'!$C$36:$E$135,MATCH('Capacity Backing (Hide)'!AJ$2,'Capacity Summary'!$B$36:$B$135,0),4),IF(INDEX('Capacity Summary'!$H$36:$BG$135,MATCH('Capacity Backing (Hide)'!AJ$2,'Capacity Summary'!$B$36:$B$135,0),MATCH('Capacity Backing (Hide)'!$A13,'Capacity Summary'!$H$35:$BG$35,0))&lt;&gt;0,INDEX('Capacity Summary'!$H$36:$BG$135,MATCH('Capacity Backing (Hide)'!AJ$2,'Capacity Summary'!$B$36:$B$135,0),MATCH('Capacity Backing (Hide)'!$A13,'Capacity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(Hide)'!$A13,'Capacity Summary'!$H$35:$BG$35,0))="x",INDEX('Capacity Summary'!$C$36:$E$135,MATCH('Capacity Backing (Hide)'!AK$2,'Capacity Summary'!$B$36:$B$135,0),4),IF(INDEX('Capacity Summary'!$H$36:$BG$135,MATCH('Capacity Backing (Hide)'!AK$2,'Capacity Summary'!$B$36:$B$135,0),MATCH('Capacity Backing (Hide)'!$A13,'Capacity Summary'!$H$35:$BG$35,0))&lt;&gt;0,INDEX('Capacity Summary'!$H$36:$BG$135,MATCH('Capacity Backing (Hide)'!AK$2,'Capacity Summary'!$B$36:$B$135,0),MATCH('Capacity Backing (Hide)'!$A13,'Capacity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(Hide)'!$A13,'Capacity Summary'!$H$35:$BG$35,0))="x",INDEX('Capacity Summary'!$C$36:$E$135,MATCH('Capacity Backing (Hide)'!AL$2,'Capacity Summary'!$B$36:$B$135,0),4),IF(INDEX('Capacity Summary'!$H$36:$BG$135,MATCH('Capacity Backing (Hide)'!AL$2,'Capacity Summary'!$B$36:$B$135,0),MATCH('Capacity Backing (Hide)'!$A13,'Capacity Summary'!$H$35:$BG$35,0))&lt;&gt;0,INDEX('Capacity Summary'!$H$36:$BG$135,MATCH('Capacity Backing (Hide)'!AL$2,'Capacity Summary'!$B$36:$B$135,0),MATCH('Capacity Backing (Hide)'!$A13,'Capacity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(Hide)'!$A13,'Capacity Summary'!$H$35:$BG$35,0))="x",INDEX('Capacity Summary'!$C$36:$E$135,MATCH('Capacity Backing (Hide)'!AM$2,'Capacity Summary'!$B$36:$B$135,0),4),IF(INDEX('Capacity Summary'!$H$36:$BG$135,MATCH('Capacity Backing (Hide)'!AM$2,'Capacity Summary'!$B$36:$B$135,0),MATCH('Capacity Backing (Hide)'!$A13,'Capacity Summary'!$H$35:$BG$35,0))&lt;&gt;0,INDEX('Capacity Summary'!$H$36:$BG$135,MATCH('Capacity Backing (Hide)'!AM$2,'Capacity Summary'!$B$36:$B$135,0),MATCH('Capacity Backing (Hide)'!$A13,'Capacity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(Hide)'!$A13,'Capacity Summary'!$H$35:$BG$35,0))="x",INDEX('Capacity Summary'!$C$36:$E$135,MATCH('Capacity Backing (Hide)'!AN$2,'Capacity Summary'!$B$36:$B$135,0),4),IF(INDEX('Capacity Summary'!$H$36:$BG$135,MATCH('Capacity Backing (Hide)'!AN$2,'Capacity Summary'!$B$36:$B$135,0),MATCH('Capacity Backing (Hide)'!$A13,'Capacity Summary'!$H$35:$BG$35,0))&lt;&gt;0,INDEX('Capacity Summary'!$H$36:$BG$135,MATCH('Capacity Backing (Hide)'!AN$2,'Capacity Summary'!$B$36:$B$135,0),MATCH('Capacity Backing (Hide)'!$A13,'Capacity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(Hide)'!$A13,'Capacity Summary'!$H$35:$BG$35,0))="x",INDEX('Capacity Summary'!$C$36:$E$135,MATCH('Capacity Backing (Hide)'!AO$2,'Capacity Summary'!$B$36:$B$135,0),4),IF(INDEX('Capacity Summary'!$H$36:$BG$135,MATCH('Capacity Backing (Hide)'!AO$2,'Capacity Summary'!$B$36:$B$135,0),MATCH('Capacity Backing (Hide)'!$A13,'Capacity Summary'!$H$35:$BG$35,0))&lt;&gt;0,INDEX('Capacity Summary'!$H$36:$BG$135,MATCH('Capacity Backing (Hide)'!AO$2,'Capacity Summary'!$B$36:$B$135,0),MATCH('Capacity Backing (Hide)'!$A13,'Capacity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(Hide)'!$A13,'Capacity Summary'!$H$35:$BG$35,0))="x",INDEX('Capacity Summary'!$C$36:$E$135,MATCH('Capacity Backing (Hide)'!AP$2,'Capacity Summary'!$B$36:$B$135,0),4),IF(INDEX('Capacity Summary'!$H$36:$BG$135,MATCH('Capacity Backing (Hide)'!AP$2,'Capacity Summary'!$B$36:$B$135,0),MATCH('Capacity Backing (Hide)'!$A13,'Capacity Summary'!$H$35:$BG$35,0))&lt;&gt;0,INDEX('Capacity Summary'!$H$36:$BG$135,MATCH('Capacity Backing (Hide)'!AP$2,'Capacity Summary'!$B$36:$B$135,0),MATCH('Capacity Backing (Hide)'!$A13,'Capacity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(Hide)'!$A13,'Capacity Summary'!$H$35:$BG$35,0))="x",INDEX('Capacity Summary'!$C$36:$E$135,MATCH('Capacity Backing (Hide)'!AQ$2,'Capacity Summary'!$B$36:$B$135,0),4),IF(INDEX('Capacity Summary'!$H$36:$BG$135,MATCH('Capacity Backing (Hide)'!AQ$2,'Capacity Summary'!$B$36:$B$135,0),MATCH('Capacity Backing (Hide)'!$A13,'Capacity Summary'!$H$35:$BG$35,0))&lt;&gt;0,INDEX('Capacity Summary'!$H$36:$BG$135,MATCH('Capacity Backing (Hide)'!AQ$2,'Capacity Summary'!$B$36:$B$135,0),MATCH('Capacity Backing (Hide)'!$A13,'Capacity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(Hide)'!$A13,'Capacity Summary'!$H$35:$BG$35,0))="x",INDEX('Capacity Summary'!$C$36:$E$135,MATCH('Capacity Backing (Hide)'!AR$2,'Capacity Summary'!$B$36:$B$135,0),4),IF(INDEX('Capacity Summary'!$H$36:$BG$135,MATCH('Capacity Backing (Hide)'!AR$2,'Capacity Summary'!$B$36:$B$135,0),MATCH('Capacity Backing (Hide)'!$A13,'Capacity Summary'!$H$35:$BG$35,0))&lt;&gt;0,INDEX('Capacity Summary'!$H$36:$BG$135,MATCH('Capacity Backing (Hide)'!AR$2,'Capacity Summary'!$B$36:$B$135,0),MATCH('Capacity Backing (Hide)'!$A13,'Capacity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(Hide)'!$A13,'Capacity Summary'!$H$35:$BG$35,0))="x",INDEX('Capacity Summary'!$C$36:$E$135,MATCH('Capacity Backing (Hide)'!AS$2,'Capacity Summary'!$B$36:$B$135,0),4),IF(INDEX('Capacity Summary'!$H$36:$BG$135,MATCH('Capacity Backing (Hide)'!AS$2,'Capacity Summary'!$B$36:$B$135,0),MATCH('Capacity Backing (Hide)'!$A13,'Capacity Summary'!$H$35:$BG$35,0))&lt;&gt;0,INDEX('Capacity Summary'!$H$36:$BG$135,MATCH('Capacity Backing (Hide)'!AS$2,'Capacity Summary'!$B$36:$B$135,0),MATCH('Capacity Backing (Hide)'!$A13,'Capacity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(Hide)'!$A13,'Capacity Summary'!$H$35:$BG$35,0))="x",INDEX('Capacity Summary'!$C$36:$E$135,MATCH('Capacity Backing (Hide)'!AT$2,'Capacity Summary'!$B$36:$B$135,0),4),IF(INDEX('Capacity Summary'!$H$36:$BG$135,MATCH('Capacity Backing (Hide)'!AT$2,'Capacity Summary'!$B$36:$B$135,0),MATCH('Capacity Backing (Hide)'!$A13,'Capacity Summary'!$H$35:$BG$35,0))&lt;&gt;0,INDEX('Capacity Summary'!$H$36:$BG$135,MATCH('Capacity Backing (Hide)'!AT$2,'Capacity Summary'!$B$36:$B$135,0),MATCH('Capacity Backing (Hide)'!$A13,'Capacity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(Hide)'!$A13,'Capacity Summary'!$H$35:$BG$35,0))="x",INDEX('Capacity Summary'!$C$36:$E$135,MATCH('Capacity Backing (Hide)'!AU$2,'Capacity Summary'!$B$36:$B$135,0),4),IF(INDEX('Capacity Summary'!$H$36:$BG$135,MATCH('Capacity Backing (Hide)'!AU$2,'Capacity Summary'!$B$36:$B$135,0),MATCH('Capacity Backing (Hide)'!$A13,'Capacity Summary'!$H$35:$BG$35,0))&lt;&gt;0,INDEX('Capacity Summary'!$H$36:$BG$135,MATCH('Capacity Backing (Hide)'!AU$2,'Capacity Summary'!$B$36:$B$135,0),MATCH('Capacity Backing (Hide)'!$A13,'Capacity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(Hide)'!$A13,'Capacity Summary'!$H$35:$BG$35,0))="x",INDEX('Capacity Summary'!$C$36:$E$135,MATCH('Capacity Backing (Hide)'!AV$2,'Capacity Summary'!$B$36:$B$135,0),4),IF(INDEX('Capacity Summary'!$H$36:$BG$135,MATCH('Capacity Backing (Hide)'!AV$2,'Capacity Summary'!$B$36:$B$135,0),MATCH('Capacity Backing (Hide)'!$A13,'Capacity Summary'!$H$35:$BG$35,0))&lt;&gt;0,INDEX('Capacity Summary'!$H$36:$BG$135,MATCH('Capacity Backing (Hide)'!AV$2,'Capacity Summary'!$B$36:$B$135,0),MATCH('Capacity Backing (Hide)'!$A13,'Capacity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(Hide)'!$A13,'Capacity Summary'!$H$35:$BG$35,0))="x",INDEX('Capacity Summary'!$C$36:$E$135,MATCH('Capacity Backing (Hide)'!AW$2,'Capacity Summary'!$B$36:$B$135,0),4),IF(INDEX('Capacity Summary'!$H$36:$BG$135,MATCH('Capacity Backing (Hide)'!AW$2,'Capacity Summary'!$B$36:$B$135,0),MATCH('Capacity Backing (Hide)'!$A13,'Capacity Summary'!$H$35:$BG$35,0))&lt;&gt;0,INDEX('Capacity Summary'!$H$36:$BG$135,MATCH('Capacity Backing (Hide)'!AW$2,'Capacity Summary'!$B$36:$B$135,0),MATCH('Capacity Backing (Hide)'!$A13,'Capacity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(Hide)'!$A13,'Capacity Summary'!$H$35:$BG$35,0))="x",INDEX('Capacity Summary'!$C$36:$E$135,MATCH('Capacity Backing (Hide)'!AX$2,'Capacity Summary'!$B$36:$B$135,0),4),IF(INDEX('Capacity Summary'!$H$36:$BG$135,MATCH('Capacity Backing (Hide)'!AX$2,'Capacity Summary'!$B$36:$B$135,0),MATCH('Capacity Backing (Hide)'!$A13,'Capacity Summary'!$H$35:$BG$35,0))&lt;&gt;0,INDEX('Capacity Summary'!$H$36:$BG$135,MATCH('Capacity Backing (Hide)'!AX$2,'Capacity Summary'!$B$36:$B$135,0),MATCH('Capacity Backing (Hide)'!$A13,'Capacity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(Hide)'!$A13,'Capacity Summary'!$H$35:$BG$35,0))="x",INDEX('Capacity Summary'!$C$36:$E$135,MATCH('Capacity Backing (Hide)'!AY$2,'Capacity Summary'!$B$36:$B$135,0),4),IF(INDEX('Capacity Summary'!$H$36:$BG$135,MATCH('Capacity Backing (Hide)'!AY$2,'Capacity Summary'!$B$36:$B$135,0),MATCH('Capacity Backing (Hide)'!$A13,'Capacity Summary'!$H$35:$BG$35,0))&lt;&gt;0,INDEX('Capacity Summary'!$H$36:$BG$135,MATCH('Capacity Backing (Hide)'!AY$2,'Capacity Summary'!$B$36:$B$135,0),MATCH('Capacity Backing (Hide)'!$A13,'Capacity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(Hide)'!$A13,'Capacity Summary'!$H$35:$BG$35,0))="x",INDEX('Capacity Summary'!$C$36:$E$135,MATCH('Capacity Backing (Hide)'!AZ$2,'Capacity Summary'!$B$36:$B$135,0),4),IF(INDEX('Capacity Summary'!$H$36:$BG$135,MATCH('Capacity Backing (Hide)'!AZ$2,'Capacity Summary'!$B$36:$B$135,0),MATCH('Capacity Backing (Hide)'!$A13,'Capacity Summary'!$H$35:$BG$35,0))&lt;&gt;0,INDEX('Capacity Summary'!$H$36:$BG$135,MATCH('Capacity Backing (Hide)'!AZ$2,'Capacity Summary'!$B$36:$B$135,0),MATCH('Capacity Backing (Hide)'!$A13,'Capacity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(Hide)'!$A13,'Capacity Summary'!$H$35:$BG$35,0))="x",INDEX('Capacity Summary'!$C$36:$E$135,MATCH('Capacity Backing (Hide)'!BA$2,'Capacity Summary'!$B$36:$B$135,0),4),IF(INDEX('Capacity Summary'!$H$36:$BG$135,MATCH('Capacity Backing (Hide)'!BA$2,'Capacity Summary'!$B$36:$B$135,0),MATCH('Capacity Backing (Hide)'!$A13,'Capacity Summary'!$H$35:$BG$35,0))&lt;&gt;0,INDEX('Capacity Summary'!$H$36:$BG$135,MATCH('Capacity Backing (Hide)'!BA$2,'Capacity Summary'!$B$36:$B$135,0),MATCH('Capacity Backing (Hide)'!$A13,'Capacity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(Hide)'!$A13,'Capacity Summary'!$H$35:$BG$35,0))="x",INDEX('Capacity Summary'!$C$36:$E$135,MATCH('Capacity Backing (Hide)'!BB$2,'Capacity Summary'!$B$36:$B$135,0),4),IF(INDEX('Capacity Summary'!$H$36:$BG$135,MATCH('Capacity Backing (Hide)'!BB$2,'Capacity Summary'!$B$36:$B$135,0),MATCH('Capacity Backing (Hide)'!$A13,'Capacity Summary'!$H$35:$BG$35,0))&lt;&gt;0,INDEX('Capacity Summary'!$H$36:$BG$135,MATCH('Capacity Backing (Hide)'!BB$2,'Capacity Summary'!$B$36:$B$135,0),MATCH('Capacity Backing (Hide)'!$A13,'Capacity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(Hide)'!$A13,'Capacity Summary'!$H$35:$BG$35,0))="x",INDEX('Capacity Summary'!$C$36:$E$135,MATCH('Capacity Backing (Hide)'!BC$2,'Capacity Summary'!$B$36:$B$135,0),4),IF(INDEX('Capacity Summary'!$H$36:$BG$135,MATCH('Capacity Backing (Hide)'!BC$2,'Capacity Summary'!$B$36:$B$135,0),MATCH('Capacity Backing (Hide)'!$A13,'Capacity Summary'!$H$35:$BG$35,0))&lt;&gt;0,INDEX('Capacity Summary'!$H$36:$BG$135,MATCH('Capacity Backing (Hide)'!BC$2,'Capacity Summary'!$B$36:$B$135,0),MATCH('Capacity Backing (Hide)'!$A13,'Capacity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(Hide)'!$A13,'Capacity Summary'!$H$35:$BG$35,0))="x",INDEX('Capacity Summary'!$C$36:$E$135,MATCH('Capacity Backing (Hide)'!BD$2,'Capacity Summary'!$B$36:$B$135,0),4),IF(INDEX('Capacity Summary'!$H$36:$BG$135,MATCH('Capacity Backing (Hide)'!BD$2,'Capacity Summary'!$B$36:$B$135,0),MATCH('Capacity Backing (Hide)'!$A13,'Capacity Summary'!$H$35:$BG$35,0))&lt;&gt;0,INDEX('Capacity Summary'!$H$36:$BG$135,MATCH('Capacity Backing (Hide)'!BD$2,'Capacity Summary'!$B$36:$B$135,0),MATCH('Capacity Backing (Hide)'!$A13,'Capacity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(Hide)'!$A13,'Capacity Summary'!$H$35:$BG$35,0))="x",INDEX('Capacity Summary'!$C$36:$E$135,MATCH('Capacity Backing (Hide)'!BE$2,'Capacity Summary'!$B$36:$B$135,0),4),IF(INDEX('Capacity Summary'!$H$36:$BG$135,MATCH('Capacity Backing (Hide)'!BE$2,'Capacity Summary'!$B$36:$B$135,0),MATCH('Capacity Backing (Hide)'!$A13,'Capacity Summary'!$H$35:$BG$35,0))&lt;&gt;0,INDEX('Capacity Summary'!$H$36:$BG$135,MATCH('Capacity Backing (Hide)'!BE$2,'Capacity Summary'!$B$36:$B$135,0),MATCH('Capacity Backing (Hide)'!$A13,'Capacity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(Hide)'!$A13,'Capacity Summary'!$H$35:$BG$35,0))="x",INDEX('Capacity Summary'!$C$36:$E$135,MATCH('Capacity Backing (Hide)'!BF$2,'Capacity Summary'!$B$36:$B$135,0),4),IF(INDEX('Capacity Summary'!$H$36:$BG$135,MATCH('Capacity Backing (Hide)'!BF$2,'Capacity Summary'!$B$36:$B$135,0),MATCH('Capacity Backing (Hide)'!$A13,'Capacity Summary'!$H$35:$BG$35,0))&lt;&gt;0,INDEX('Capacity Summary'!$H$36:$BG$135,MATCH('Capacity Backing (Hide)'!BF$2,'Capacity Summary'!$B$36:$B$135,0),MATCH('Capacity Backing (Hide)'!$A13,'Capacity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(Hide)'!$A13,'Capacity Summary'!$H$35:$BG$35,0))="x",INDEX('Capacity Summary'!$C$36:$E$135,MATCH('Capacity Backing (Hide)'!BG$2,'Capacity Summary'!$B$36:$B$135,0),4),IF(INDEX('Capacity Summary'!$H$36:$BG$135,MATCH('Capacity Backing (Hide)'!BG$2,'Capacity Summary'!$B$36:$B$135,0),MATCH('Capacity Backing (Hide)'!$A13,'Capacity Summary'!$H$35:$BG$35,0))&lt;&gt;0,INDEX('Capacity Summary'!$H$36:$BG$135,MATCH('Capacity Backing (Hide)'!BG$2,'Capacity Summary'!$B$36:$B$135,0),MATCH('Capacity Backing (Hide)'!$A13,'Capacity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(Hide)'!$A13,'Capacity Summary'!$H$35:$BG$35,0))="x",INDEX('Capacity Summary'!$C$36:$E$135,MATCH('Capacity Backing (Hide)'!BH$2,'Capacity Summary'!$B$36:$B$135,0),4),IF(INDEX('Capacity Summary'!$H$36:$BG$135,MATCH('Capacity Backing (Hide)'!BH$2,'Capacity Summary'!$B$36:$B$135,0),MATCH('Capacity Backing (Hide)'!$A13,'Capacity Summary'!$H$35:$BG$35,0))&lt;&gt;0,INDEX('Capacity Summary'!$H$36:$BG$135,MATCH('Capacity Backing (Hide)'!BH$2,'Capacity Summary'!$B$36:$B$135,0),MATCH('Capacity Backing (Hide)'!$A13,'Capacity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(Hide)'!$A13,'Capacity Summary'!$H$35:$BG$35,0))="x",INDEX('Capacity Summary'!$C$36:$E$135,MATCH('Capacity Backing (Hide)'!BI$2,'Capacity Summary'!$B$36:$B$135,0),4),IF(INDEX('Capacity Summary'!$H$36:$BG$135,MATCH('Capacity Backing (Hide)'!BI$2,'Capacity Summary'!$B$36:$B$135,0),MATCH('Capacity Backing (Hide)'!$A13,'Capacity Summary'!$H$35:$BG$35,0))&lt;&gt;0,INDEX('Capacity Summary'!$H$36:$BG$135,MATCH('Capacity Backing (Hide)'!BI$2,'Capacity Summary'!$B$36:$B$135,0),MATCH('Capacity Backing (Hide)'!$A13,'Capacity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(Hide)'!$A13,'Capacity Summary'!$H$35:$BG$35,0))="x",INDEX('Capacity Summary'!$C$36:$E$135,MATCH('Capacity Backing (Hide)'!BJ$2,'Capacity Summary'!$B$36:$B$135,0),4),IF(INDEX('Capacity Summary'!$H$36:$BG$135,MATCH('Capacity Backing (Hide)'!BJ$2,'Capacity Summary'!$B$36:$B$135,0),MATCH('Capacity Backing (Hide)'!$A13,'Capacity Summary'!$H$35:$BG$35,0))&lt;&gt;0,INDEX('Capacity Summary'!$H$36:$BG$135,MATCH('Capacity Backing (Hide)'!BJ$2,'Capacity Summary'!$B$36:$B$135,0),MATCH('Capacity Backing (Hide)'!$A13,'Capacity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(Hide)'!$A13,'Capacity Summary'!$H$35:$BG$35,0))="x",INDEX('Capacity Summary'!$C$36:$E$135,MATCH('Capacity Backing (Hide)'!BK$2,'Capacity Summary'!$B$36:$B$135,0),4),IF(INDEX('Capacity Summary'!$H$36:$BG$135,MATCH('Capacity Backing (Hide)'!BK$2,'Capacity Summary'!$B$36:$B$135,0),MATCH('Capacity Backing (Hide)'!$A13,'Capacity Summary'!$H$35:$BG$35,0))&lt;&gt;0,INDEX('Capacity Summary'!$H$36:$BG$135,MATCH('Capacity Backing (Hide)'!BK$2,'Capacity Summary'!$B$36:$B$135,0),MATCH('Capacity Backing (Hide)'!$A13,'Capacity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(Hide)'!$A13,'Capacity Summary'!$H$35:$BG$35,0))="x",INDEX('Capacity Summary'!$C$36:$E$135,MATCH('Capacity Backing (Hide)'!BL$2,'Capacity Summary'!$B$36:$B$135,0),4),IF(INDEX('Capacity Summary'!$H$36:$BG$135,MATCH('Capacity Backing (Hide)'!BL$2,'Capacity Summary'!$B$36:$B$135,0),MATCH('Capacity Backing (Hide)'!$A13,'Capacity Summary'!$H$35:$BG$35,0))&lt;&gt;0,INDEX('Capacity Summary'!$H$36:$BG$135,MATCH('Capacity Backing (Hide)'!BL$2,'Capacity Summary'!$B$36:$B$135,0),MATCH('Capacity Backing (Hide)'!$A13,'Capacity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(Hide)'!$A13,'Capacity Summary'!$H$35:$BG$35,0))="x",INDEX('Capacity Summary'!$C$36:$E$135,MATCH('Capacity Backing (Hide)'!BM$2,'Capacity Summary'!$B$36:$B$135,0),4),IF(INDEX('Capacity Summary'!$H$36:$BG$135,MATCH('Capacity Backing (Hide)'!BM$2,'Capacity Summary'!$B$36:$B$135,0),MATCH('Capacity Backing (Hide)'!$A13,'Capacity Summary'!$H$35:$BG$35,0))&lt;&gt;0,INDEX('Capacity Summary'!$H$36:$BG$135,MATCH('Capacity Backing (Hide)'!BM$2,'Capacity Summary'!$B$36:$B$135,0),MATCH('Capacity Backing (Hide)'!$A13,'Capacity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(Hide)'!$A13,'Capacity Summary'!$H$35:$BG$35,0))="x",INDEX('Capacity Summary'!$C$36:$E$135,MATCH('Capacity Backing (Hide)'!BN$2,'Capacity Summary'!$B$36:$B$135,0),4),IF(INDEX('Capacity Summary'!$H$36:$BG$135,MATCH('Capacity Backing (Hide)'!BN$2,'Capacity Summary'!$B$36:$B$135,0),MATCH('Capacity Backing (Hide)'!$A13,'Capacity Summary'!$H$35:$BG$35,0))&lt;&gt;0,INDEX('Capacity Summary'!$H$36:$BG$135,MATCH('Capacity Backing (Hide)'!BN$2,'Capacity Summary'!$B$36:$B$135,0),MATCH('Capacity Backing (Hide)'!$A13,'Capacity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(Hide)'!$A13,'Capacity Summary'!$H$35:$BG$35,0))="x",INDEX('Capacity Summary'!$C$36:$E$135,MATCH('Capacity Backing (Hide)'!BO$2,'Capacity Summary'!$B$36:$B$135,0),4),IF(INDEX('Capacity Summary'!$H$36:$BG$135,MATCH('Capacity Backing (Hide)'!BO$2,'Capacity Summary'!$B$36:$B$135,0),MATCH('Capacity Backing (Hide)'!$A13,'Capacity Summary'!$H$35:$BG$35,0))&lt;&gt;0,INDEX('Capacity Summary'!$H$36:$BG$135,MATCH('Capacity Backing (Hide)'!BO$2,'Capacity Summary'!$B$36:$B$135,0),MATCH('Capacity Backing (Hide)'!$A13,'Capacity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(Hide)'!$A13,'Capacity Summary'!$H$35:$BG$35,0))="x",INDEX('Capacity Summary'!$C$36:$E$135,MATCH('Capacity Backing (Hide)'!BP$2,'Capacity Summary'!$B$36:$B$135,0),4),IF(INDEX('Capacity Summary'!$H$36:$BG$135,MATCH('Capacity Backing (Hide)'!BP$2,'Capacity Summary'!$B$36:$B$135,0),MATCH('Capacity Backing (Hide)'!$A13,'Capacity Summary'!$H$35:$BG$35,0))&lt;&gt;0,INDEX('Capacity Summary'!$H$36:$BG$135,MATCH('Capacity Backing (Hide)'!BP$2,'Capacity Summary'!$B$36:$B$135,0),MATCH('Capacity Backing (Hide)'!$A13,'Capacity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(Hide)'!$A13,'Capacity Summary'!$H$35:$BG$35,0))="x",INDEX('Capacity Summary'!$C$36:$E$135,MATCH('Capacity Backing (Hide)'!BQ$2,'Capacity Summary'!$B$36:$B$135,0),4),IF(INDEX('Capacity Summary'!$H$36:$BG$135,MATCH('Capacity Backing (Hide)'!BQ$2,'Capacity Summary'!$B$36:$B$135,0),MATCH('Capacity Backing (Hide)'!$A13,'Capacity Summary'!$H$35:$BG$35,0))&lt;&gt;0,INDEX('Capacity Summary'!$H$36:$BG$135,MATCH('Capacity Backing (Hide)'!BQ$2,'Capacity Summary'!$B$36:$B$135,0),MATCH('Capacity Backing (Hide)'!$A13,'Capacity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(Hide)'!$A13,'Capacity Summary'!$H$35:$BG$35,0))="x",INDEX('Capacity Summary'!$C$36:$E$135,MATCH('Capacity Backing (Hide)'!BR$2,'Capacity Summary'!$B$36:$B$135,0),4),IF(INDEX('Capacity Summary'!$H$36:$BG$135,MATCH('Capacity Backing (Hide)'!BR$2,'Capacity Summary'!$B$36:$B$135,0),MATCH('Capacity Backing (Hide)'!$A13,'Capacity Summary'!$H$35:$BG$35,0))&lt;&gt;0,INDEX('Capacity Summary'!$H$36:$BG$135,MATCH('Capacity Backing (Hide)'!BR$2,'Capacity Summary'!$B$36:$B$135,0),MATCH('Capacity Backing (Hide)'!$A13,'Capacity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(Hide)'!$A13,'Capacity Summary'!$H$35:$BG$35,0))="x",INDEX('Capacity Summary'!$C$36:$E$135,MATCH('Capacity Backing (Hide)'!BS$2,'Capacity Summary'!$B$36:$B$135,0),4),IF(INDEX('Capacity Summary'!$H$36:$BG$135,MATCH('Capacity Backing (Hide)'!BS$2,'Capacity Summary'!$B$36:$B$135,0),MATCH('Capacity Backing (Hide)'!$A13,'Capacity Summary'!$H$35:$BG$35,0))&lt;&gt;0,INDEX('Capacity Summary'!$H$36:$BG$135,MATCH('Capacity Backing (Hide)'!BS$2,'Capacity Summary'!$B$36:$B$135,0),MATCH('Capacity Backing (Hide)'!$A13,'Capacity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(Hide)'!$A13,'Capacity Summary'!$H$35:$BG$35,0))="x",INDEX('Capacity Summary'!$C$36:$E$135,MATCH('Capacity Backing (Hide)'!BT$2,'Capacity Summary'!$B$36:$B$135,0),4),IF(INDEX('Capacity Summary'!$H$36:$BG$135,MATCH('Capacity Backing (Hide)'!BT$2,'Capacity Summary'!$B$36:$B$135,0),MATCH('Capacity Backing (Hide)'!$A13,'Capacity Summary'!$H$35:$BG$35,0))&lt;&gt;0,INDEX('Capacity Summary'!$H$36:$BG$135,MATCH('Capacity Backing (Hide)'!BT$2,'Capacity Summary'!$B$36:$B$135,0),MATCH('Capacity Backing (Hide)'!$A13,'Capacity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(Hide)'!$A13,'Capacity Summary'!$H$35:$BG$35,0))="x",INDEX('Capacity Summary'!$C$36:$E$135,MATCH('Capacity Backing (Hide)'!BU$2,'Capacity Summary'!$B$36:$B$135,0),4),IF(INDEX('Capacity Summary'!$H$36:$BG$135,MATCH('Capacity Backing (Hide)'!BU$2,'Capacity Summary'!$B$36:$B$135,0),MATCH('Capacity Backing (Hide)'!$A13,'Capacity Summary'!$H$35:$BG$35,0))&lt;&gt;0,INDEX('Capacity Summary'!$H$36:$BG$135,MATCH('Capacity Backing (Hide)'!BU$2,'Capacity Summary'!$B$36:$B$135,0),MATCH('Capacity Backing (Hide)'!$A13,'Capacity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(Hide)'!$A13,'Capacity Summary'!$H$35:$BG$35,0))="x",INDEX('Capacity Summary'!$C$36:$E$135,MATCH('Capacity Backing (Hide)'!BV$2,'Capacity Summary'!$B$36:$B$135,0),4),IF(INDEX('Capacity Summary'!$H$36:$BG$135,MATCH('Capacity Backing (Hide)'!BV$2,'Capacity Summary'!$B$36:$B$135,0),MATCH('Capacity Backing (Hide)'!$A13,'Capacity Summary'!$H$35:$BG$35,0))&lt;&gt;0,INDEX('Capacity Summary'!$H$36:$BG$135,MATCH('Capacity Backing (Hide)'!BV$2,'Capacity Summary'!$B$36:$B$135,0),MATCH('Capacity Backing (Hide)'!$A13,'Capacity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(Hide)'!$A13,'Capacity Summary'!$H$35:$BG$35,0))="x",INDEX('Capacity Summary'!$C$36:$E$135,MATCH('Capacity Backing (Hide)'!BW$2,'Capacity Summary'!$B$36:$B$135,0),4),IF(INDEX('Capacity Summary'!$H$36:$BG$135,MATCH('Capacity Backing (Hide)'!BW$2,'Capacity Summary'!$B$36:$B$135,0),MATCH('Capacity Backing (Hide)'!$A13,'Capacity Summary'!$H$35:$BG$35,0))&lt;&gt;0,INDEX('Capacity Summary'!$H$36:$BG$135,MATCH('Capacity Backing (Hide)'!BW$2,'Capacity Summary'!$B$36:$B$135,0),MATCH('Capacity Backing (Hide)'!$A13,'Capacity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(Hide)'!$A13,'Capacity Summary'!$H$35:$BG$35,0))="x",INDEX('Capacity Summary'!$C$36:$E$135,MATCH('Capacity Backing (Hide)'!BX$2,'Capacity Summary'!$B$36:$B$135,0),4),IF(INDEX('Capacity Summary'!$H$36:$BG$135,MATCH('Capacity Backing (Hide)'!BX$2,'Capacity Summary'!$B$36:$B$135,0),MATCH('Capacity Backing (Hide)'!$A13,'Capacity Summary'!$H$35:$BG$35,0))&lt;&gt;0,INDEX('Capacity Summary'!$H$36:$BG$135,MATCH('Capacity Backing (Hide)'!BX$2,'Capacity Summary'!$B$36:$B$135,0),MATCH('Capacity Backing (Hide)'!$A13,'Capacity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(Hide)'!$A13,'Capacity Summary'!$H$35:$BG$35,0))="x",INDEX('Capacity Summary'!$C$36:$E$135,MATCH('Capacity Backing (Hide)'!BY$2,'Capacity Summary'!$B$36:$B$135,0),4),IF(INDEX('Capacity Summary'!$H$36:$BG$135,MATCH('Capacity Backing (Hide)'!BY$2,'Capacity Summary'!$B$36:$B$135,0),MATCH('Capacity Backing (Hide)'!$A13,'Capacity Summary'!$H$35:$BG$35,0))&lt;&gt;0,INDEX('Capacity Summary'!$H$36:$BG$135,MATCH('Capacity Backing (Hide)'!BY$2,'Capacity Summary'!$B$36:$B$135,0),MATCH('Capacity Backing (Hide)'!$A13,'Capacity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(Hide)'!$A13,'Capacity Summary'!$H$35:$BG$35,0))="x",INDEX('Capacity Summary'!$C$36:$E$135,MATCH('Capacity Backing (Hide)'!BZ$2,'Capacity Summary'!$B$36:$B$135,0),4),IF(INDEX('Capacity Summary'!$H$36:$BG$135,MATCH('Capacity Backing (Hide)'!BZ$2,'Capacity Summary'!$B$36:$B$135,0),MATCH('Capacity Backing (Hide)'!$A13,'Capacity Summary'!$H$35:$BG$35,0))&lt;&gt;0,INDEX('Capacity Summary'!$H$36:$BG$135,MATCH('Capacity Backing (Hide)'!BZ$2,'Capacity Summary'!$B$36:$B$135,0),MATCH('Capacity Backing (Hide)'!$A13,'Capacity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(Hide)'!$A13,'Capacity Summary'!$H$35:$BG$35,0))="x",INDEX('Capacity Summary'!$C$36:$E$135,MATCH('Capacity Backing (Hide)'!CA$2,'Capacity Summary'!$B$36:$B$135,0),4),IF(INDEX('Capacity Summary'!$H$36:$BG$135,MATCH('Capacity Backing (Hide)'!CA$2,'Capacity Summary'!$B$36:$B$135,0),MATCH('Capacity Backing (Hide)'!$A13,'Capacity Summary'!$H$35:$BG$35,0))&lt;&gt;0,INDEX('Capacity Summary'!$H$36:$BG$135,MATCH('Capacity Backing (Hide)'!CA$2,'Capacity Summary'!$B$36:$B$135,0),MATCH('Capacity Backing (Hide)'!$A13,'Capacity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(Hide)'!$A13,'Capacity Summary'!$H$35:$BG$35,0))="x",INDEX('Capacity Summary'!$C$36:$E$135,MATCH('Capacity Backing (Hide)'!CB$2,'Capacity Summary'!$B$36:$B$135,0),4),IF(INDEX('Capacity Summary'!$H$36:$BG$135,MATCH('Capacity Backing (Hide)'!CB$2,'Capacity Summary'!$B$36:$B$135,0),MATCH('Capacity Backing (Hide)'!$A13,'Capacity Summary'!$H$35:$BG$35,0))&lt;&gt;0,INDEX('Capacity Summary'!$H$36:$BG$135,MATCH('Capacity Backing (Hide)'!CB$2,'Capacity Summary'!$B$36:$B$135,0),MATCH('Capacity Backing (Hide)'!$A13,'Capacity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(Hide)'!$A13,'Capacity Summary'!$H$35:$BG$35,0))="x",INDEX('Capacity Summary'!$C$36:$E$135,MATCH('Capacity Backing (Hide)'!CC$2,'Capacity Summary'!$B$36:$B$135,0),4),IF(INDEX('Capacity Summary'!$H$36:$BG$135,MATCH('Capacity Backing (Hide)'!CC$2,'Capacity Summary'!$B$36:$B$135,0),MATCH('Capacity Backing (Hide)'!$A13,'Capacity Summary'!$H$35:$BG$35,0))&lt;&gt;0,INDEX('Capacity Summary'!$H$36:$BG$135,MATCH('Capacity Backing (Hide)'!CC$2,'Capacity Summary'!$B$36:$B$135,0),MATCH('Capacity Backing (Hide)'!$A13,'Capacity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(Hide)'!$A13,'Capacity Summary'!$H$35:$BG$35,0))="x",INDEX('Capacity Summary'!$C$36:$E$135,MATCH('Capacity Backing (Hide)'!CD$2,'Capacity Summary'!$B$36:$B$135,0),4),IF(INDEX('Capacity Summary'!$H$36:$BG$135,MATCH('Capacity Backing (Hide)'!CD$2,'Capacity Summary'!$B$36:$B$135,0),MATCH('Capacity Backing (Hide)'!$A13,'Capacity Summary'!$H$35:$BG$35,0))&lt;&gt;0,INDEX('Capacity Summary'!$H$36:$BG$135,MATCH('Capacity Backing (Hide)'!CD$2,'Capacity Summary'!$B$36:$B$135,0),MATCH('Capacity Backing (Hide)'!$A13,'Capacity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(Hide)'!$A13,'Capacity Summary'!$H$35:$BG$35,0))="x",INDEX('Capacity Summary'!$C$36:$E$135,MATCH('Capacity Backing (Hide)'!CE$2,'Capacity Summary'!$B$36:$B$135,0),4),IF(INDEX('Capacity Summary'!$H$36:$BG$135,MATCH('Capacity Backing (Hide)'!CE$2,'Capacity Summary'!$B$36:$B$135,0),MATCH('Capacity Backing (Hide)'!$A13,'Capacity Summary'!$H$35:$BG$35,0))&lt;&gt;0,INDEX('Capacity Summary'!$H$36:$BG$135,MATCH('Capacity Backing (Hide)'!CE$2,'Capacity Summary'!$B$36:$B$135,0),MATCH('Capacity Backing (Hide)'!$A13,'Capacity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(Hide)'!$A13,'Capacity Summary'!$H$35:$BG$35,0))="x",INDEX('Capacity Summary'!$C$36:$E$135,MATCH('Capacity Backing (Hide)'!CF$2,'Capacity Summary'!$B$36:$B$135,0),4),IF(INDEX('Capacity Summary'!$H$36:$BG$135,MATCH('Capacity Backing (Hide)'!CF$2,'Capacity Summary'!$B$36:$B$135,0),MATCH('Capacity Backing (Hide)'!$A13,'Capacity Summary'!$H$35:$BG$35,0))&lt;&gt;0,INDEX('Capacity Summary'!$H$36:$BG$135,MATCH('Capacity Backing (Hide)'!CF$2,'Capacity Summary'!$B$36:$B$135,0),MATCH('Capacity Backing (Hide)'!$A13,'Capacity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(Hide)'!$A13,'Capacity Summary'!$H$35:$BG$35,0))="x",INDEX('Capacity Summary'!$C$36:$E$135,MATCH('Capacity Backing (Hide)'!CG$2,'Capacity Summary'!$B$36:$B$135,0),4),IF(INDEX('Capacity Summary'!$H$36:$BG$135,MATCH('Capacity Backing (Hide)'!CG$2,'Capacity Summary'!$B$36:$B$135,0),MATCH('Capacity Backing (Hide)'!$A13,'Capacity Summary'!$H$35:$BG$35,0))&lt;&gt;0,INDEX('Capacity Summary'!$H$36:$BG$135,MATCH('Capacity Backing (Hide)'!CG$2,'Capacity Summary'!$B$36:$B$135,0),MATCH('Capacity Backing (Hide)'!$A13,'Capacity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(Hide)'!$A13,'Capacity Summary'!$H$35:$BG$35,0))="x",INDEX('Capacity Summary'!$C$36:$E$135,MATCH('Capacity Backing (Hide)'!CH$2,'Capacity Summary'!$B$36:$B$135,0),4),IF(INDEX('Capacity Summary'!$H$36:$BG$135,MATCH('Capacity Backing (Hide)'!CH$2,'Capacity Summary'!$B$36:$B$135,0),MATCH('Capacity Backing (Hide)'!$A13,'Capacity Summary'!$H$35:$BG$35,0))&lt;&gt;0,INDEX('Capacity Summary'!$H$36:$BG$135,MATCH('Capacity Backing (Hide)'!CH$2,'Capacity Summary'!$B$36:$B$135,0),MATCH('Capacity Backing (Hide)'!$A13,'Capacity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(Hide)'!$A13,'Capacity Summary'!$H$35:$BG$35,0))="x",INDEX('Capacity Summary'!$C$36:$E$135,MATCH('Capacity Backing (Hide)'!CI$2,'Capacity Summary'!$B$36:$B$135,0),4),IF(INDEX('Capacity Summary'!$H$36:$BG$135,MATCH('Capacity Backing (Hide)'!CI$2,'Capacity Summary'!$B$36:$B$135,0),MATCH('Capacity Backing (Hide)'!$A13,'Capacity Summary'!$H$35:$BG$35,0))&lt;&gt;0,INDEX('Capacity Summary'!$H$36:$BG$135,MATCH('Capacity Backing (Hide)'!CI$2,'Capacity Summary'!$B$36:$B$135,0),MATCH('Capacity Backing (Hide)'!$A13,'Capacity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(Hide)'!$A13,'Capacity Summary'!$H$35:$BG$35,0))="x",INDEX('Capacity Summary'!$C$36:$E$135,MATCH('Capacity Backing (Hide)'!CJ$2,'Capacity Summary'!$B$36:$B$135,0),4),IF(INDEX('Capacity Summary'!$H$36:$BG$135,MATCH('Capacity Backing (Hide)'!CJ$2,'Capacity Summary'!$B$36:$B$135,0),MATCH('Capacity Backing (Hide)'!$A13,'Capacity Summary'!$H$35:$BG$35,0))&lt;&gt;0,INDEX('Capacity Summary'!$H$36:$BG$135,MATCH('Capacity Backing (Hide)'!CJ$2,'Capacity Summary'!$B$36:$B$135,0),MATCH('Capacity Backing (Hide)'!$A13,'Capacity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(Hide)'!$A13,'Capacity Summary'!$H$35:$BG$35,0))="x",INDEX('Capacity Summary'!$C$36:$E$135,MATCH('Capacity Backing (Hide)'!CK$2,'Capacity Summary'!$B$36:$B$135,0),4),IF(INDEX('Capacity Summary'!$H$36:$BG$135,MATCH('Capacity Backing (Hide)'!CK$2,'Capacity Summary'!$B$36:$B$135,0),MATCH('Capacity Backing (Hide)'!$A13,'Capacity Summary'!$H$35:$BG$35,0))&lt;&gt;0,INDEX('Capacity Summary'!$H$36:$BG$135,MATCH('Capacity Backing (Hide)'!CK$2,'Capacity Summary'!$B$36:$B$135,0),MATCH('Capacity Backing (Hide)'!$A13,'Capacity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(Hide)'!$A13,'Capacity Summary'!$H$35:$BG$35,0))="x",INDEX('Capacity Summary'!$C$36:$E$135,MATCH('Capacity Backing (Hide)'!CL$2,'Capacity Summary'!$B$36:$B$135,0),4),IF(INDEX('Capacity Summary'!$H$36:$BG$135,MATCH('Capacity Backing (Hide)'!CL$2,'Capacity Summary'!$B$36:$B$135,0),MATCH('Capacity Backing (Hide)'!$A13,'Capacity Summary'!$H$35:$BG$35,0))&lt;&gt;0,INDEX('Capacity Summary'!$H$36:$BG$135,MATCH('Capacity Backing (Hide)'!CL$2,'Capacity Summary'!$B$36:$B$135,0),MATCH('Capacity Backing (Hide)'!$A13,'Capacity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(Hide)'!$A13,'Capacity Summary'!$H$35:$BG$35,0))="x",INDEX('Capacity Summary'!$C$36:$E$135,MATCH('Capacity Backing (Hide)'!CM$2,'Capacity Summary'!$B$36:$B$135,0),4),IF(INDEX('Capacity Summary'!$H$36:$BG$135,MATCH('Capacity Backing (Hide)'!CM$2,'Capacity Summary'!$B$36:$B$135,0),MATCH('Capacity Backing (Hide)'!$A13,'Capacity Summary'!$H$35:$BG$35,0))&lt;&gt;0,INDEX('Capacity Summary'!$H$36:$BG$135,MATCH('Capacity Backing (Hide)'!CM$2,'Capacity Summary'!$B$36:$B$135,0),MATCH('Capacity Backing (Hide)'!$A13,'Capacity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(Hide)'!$A13,'Capacity Summary'!$H$35:$BG$35,0))="x",INDEX('Capacity Summary'!$C$36:$E$135,MATCH('Capacity Backing (Hide)'!CN$2,'Capacity Summary'!$B$36:$B$135,0),4),IF(INDEX('Capacity Summary'!$H$36:$BG$135,MATCH('Capacity Backing (Hide)'!CN$2,'Capacity Summary'!$B$36:$B$135,0),MATCH('Capacity Backing (Hide)'!$A13,'Capacity Summary'!$H$35:$BG$35,0))&lt;&gt;0,INDEX('Capacity Summary'!$H$36:$BG$135,MATCH('Capacity Backing (Hide)'!CN$2,'Capacity Summary'!$B$36:$B$135,0),MATCH('Capacity Backing (Hide)'!$A13,'Capacity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(Hide)'!$A13,'Capacity Summary'!$H$35:$BG$35,0))="x",INDEX('Capacity Summary'!$C$36:$E$135,MATCH('Capacity Backing (Hide)'!CO$2,'Capacity Summary'!$B$36:$B$135,0),4),IF(INDEX('Capacity Summary'!$H$36:$BG$135,MATCH('Capacity Backing (Hide)'!CO$2,'Capacity Summary'!$B$36:$B$135,0),MATCH('Capacity Backing (Hide)'!$A13,'Capacity Summary'!$H$35:$BG$35,0))&lt;&gt;0,INDEX('Capacity Summary'!$H$36:$BG$135,MATCH('Capacity Backing (Hide)'!CO$2,'Capacity Summary'!$B$36:$B$135,0),MATCH('Capacity Backing (Hide)'!$A13,'Capacity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(Hide)'!$A13,'Capacity Summary'!$H$35:$BG$35,0))="x",INDEX('Capacity Summary'!$C$36:$E$135,MATCH('Capacity Backing (Hide)'!CP$2,'Capacity Summary'!$B$36:$B$135,0),4),IF(INDEX('Capacity Summary'!$H$36:$BG$135,MATCH('Capacity Backing (Hide)'!CP$2,'Capacity Summary'!$B$36:$B$135,0),MATCH('Capacity Backing (Hide)'!$A13,'Capacity Summary'!$H$35:$BG$35,0))&lt;&gt;0,INDEX('Capacity Summary'!$H$36:$BG$135,MATCH('Capacity Backing (Hide)'!CP$2,'Capacity Summary'!$B$36:$B$135,0),MATCH('Capacity Backing (Hide)'!$A13,'Capacity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(Hide)'!$A13,'Capacity Summary'!$H$35:$BG$35,0))="x",INDEX('Capacity Summary'!$C$36:$E$135,MATCH('Capacity Backing (Hide)'!CQ$2,'Capacity Summary'!$B$36:$B$135,0),4),IF(INDEX('Capacity Summary'!$H$36:$BG$135,MATCH('Capacity Backing (Hide)'!CQ$2,'Capacity Summary'!$B$36:$B$135,0),MATCH('Capacity Backing (Hide)'!$A13,'Capacity Summary'!$H$35:$BG$35,0))&lt;&gt;0,INDEX('Capacity Summary'!$H$36:$BG$135,MATCH('Capacity Backing (Hide)'!CQ$2,'Capacity Summary'!$B$36:$B$135,0),MATCH('Capacity Backing (Hide)'!$A13,'Capacity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(Hide)'!$A13,'Capacity Summary'!$H$35:$BG$35,0))="x",INDEX('Capacity Summary'!$C$36:$E$135,MATCH('Capacity Backing (Hide)'!CR$2,'Capacity Summary'!$B$36:$B$135,0),4),IF(INDEX('Capacity Summary'!$H$36:$BG$135,MATCH('Capacity Backing (Hide)'!CR$2,'Capacity Summary'!$B$36:$B$135,0),MATCH('Capacity Backing (Hide)'!$A13,'Capacity Summary'!$H$35:$BG$35,0))&lt;&gt;0,INDEX('Capacity Summary'!$H$36:$BG$135,MATCH('Capacity Backing (Hide)'!CR$2,'Capacity Summary'!$B$36:$B$135,0),MATCH('Capacity Backing (Hide)'!$A13,'Capacity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(Hide)'!$A13,'Capacity Summary'!$H$35:$BG$35,0))="x",INDEX('Capacity Summary'!$C$36:$E$135,MATCH('Capacity Backing (Hide)'!CS$2,'Capacity Summary'!$B$36:$B$135,0),4),IF(INDEX('Capacity Summary'!$H$36:$BG$135,MATCH('Capacity Backing (Hide)'!CS$2,'Capacity Summary'!$B$36:$B$135,0),MATCH('Capacity Backing (Hide)'!$A13,'Capacity Summary'!$H$35:$BG$35,0))&lt;&gt;0,INDEX('Capacity Summary'!$H$36:$BG$135,MATCH('Capacity Backing (Hide)'!CS$2,'Capacity Summary'!$B$36:$B$135,0),MATCH('Capacity Backing (Hide)'!$A13,'Capacity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(Hide)'!$A13,'Capacity Summary'!$H$35:$BG$35,0))="x",INDEX('Capacity Summary'!$C$36:$E$135,MATCH('Capacity Backing (Hide)'!CT$2,'Capacity Summary'!$B$36:$B$135,0),4),IF(INDEX('Capacity Summary'!$H$36:$BG$135,MATCH('Capacity Backing (Hide)'!CT$2,'Capacity Summary'!$B$36:$B$135,0),MATCH('Capacity Backing (Hide)'!$A13,'Capacity Summary'!$H$35:$BG$35,0))&lt;&gt;0,INDEX('Capacity Summary'!$H$36:$BG$135,MATCH('Capacity Backing (Hide)'!CT$2,'Capacity Summary'!$B$36:$B$135,0),MATCH('Capacity Backing (Hide)'!$A13,'Capacity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(Hide)'!$A13,'Capacity Summary'!$H$35:$BG$35,0))="x",INDEX('Capacity Summary'!$C$36:$E$135,MATCH('Capacity Backing (Hide)'!CU$2,'Capacity Summary'!$B$36:$B$135,0),4),IF(INDEX('Capacity Summary'!$H$36:$BG$135,MATCH('Capacity Backing (Hide)'!CU$2,'Capacity Summary'!$B$36:$B$135,0),MATCH('Capacity Backing (Hide)'!$A13,'Capacity Summary'!$H$35:$BG$35,0))&lt;&gt;0,INDEX('Capacity Summary'!$H$36:$BG$135,MATCH('Capacity Backing (Hide)'!CU$2,'Capacity Summary'!$B$36:$B$135,0),MATCH('Capacity Backing (Hide)'!$A13,'Capacity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(Hide)'!$A13,'Capacity Summary'!$H$35:$BG$35,0))="x",INDEX('Capacity Summary'!$C$36:$E$135,MATCH('Capacity Backing (Hide)'!CV$2,'Capacity Summary'!$B$36:$B$135,0),4),IF(INDEX('Capacity Summary'!$H$36:$BG$135,MATCH('Capacity Backing (Hide)'!CV$2,'Capacity Summary'!$B$36:$B$135,0),MATCH('Capacity Backing (Hide)'!$A13,'Capacity Summary'!$H$35:$BG$35,0))&lt;&gt;0,INDEX('Capacity Summary'!$H$36:$BG$135,MATCH('Capacity Backing (Hide)'!CV$2,'Capacity Summary'!$B$36:$B$135,0),MATCH('Capacity Backing (Hide)'!$A13,'Capacity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(Hide)'!$A13,'Capacity Summary'!$H$35:$BG$35,0))="x",INDEX('Capacity Summary'!$C$36:$E$135,MATCH('Capacity Backing (Hide)'!CW$2,'Capacity Summary'!$B$36:$B$135,0),4),IF(INDEX('Capacity Summary'!$H$36:$BG$135,MATCH('Capacity Backing (Hide)'!CW$2,'Capacity Summary'!$B$36:$B$135,0),MATCH('Capacity Backing (Hide)'!$A13,'Capacity Summary'!$H$35:$BG$35,0))&lt;&gt;0,INDEX('Capacity Summary'!$H$36:$BG$135,MATCH('Capacity Backing (Hide)'!CW$2,'Capacity Summary'!$B$36:$B$135,0),MATCH('Capacity Backing (Hide)'!$A13,'Capacity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4" spans="1:101" x14ac:dyDescent="0.35">
      <c r="A14" s="2">
        <f ca="1">'Required Capacity (Hide)'!E14</f>
        <v>44291</v>
      </c>
      <c r="B1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(Hide)'!$A14,'Capacity Summary'!$H$35:$BG$35,0))="x",INDEX('Capacity Summary'!$C$36:$E$135,MATCH('Capacity Backing (Hide)'!B$2,'Capacity Summary'!$B$36:$B$135,0),4),IF(INDEX('Capacity Summary'!$H$36:$BG$135,MATCH('Capacity Backing (Hide)'!B$2,'Capacity Summary'!$B$36:$B$135,0),MATCH('Capacity Backing (Hide)'!$A14,'Capacity Summary'!$H$35:$BG$35,0))&lt;&gt;0,INDEX('Capacity Summary'!$H$36:$BG$135,MATCH('Capacity Backing (Hide)'!B$2,'Capacity Summary'!$B$36:$B$135,0),MATCH('Capacity Backing (Hide)'!$A14,'Capacity Summary'!$H$35:$BG$35,0)),0)),INDEX('Capacity Summary'!$C$36:$E$135,MATCH('Capacity Backing (Hide)'!B$2,'Capacity Summary'!$B$36:$B$135,0),2)))/IF(Summary!$B$7="Minutes",1,60)/COUNTA(INDEX(Capacity!$C$10:$Q$109,MATCH('Capacity Backing (Hide)'!B$2,Capacity!$B$10:$B$109,0),1):INDEX(Capacity!$C$10:$Q$109,MATCH('Capacity Backing (Hide)'!B$2,Capacity!$B$10:$B$109,0),15))</f>
        <v>#N/A</v>
      </c>
      <c r="C1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(Hide)'!$A14,'Capacity Summary'!$H$35:$BG$35,0))="x",INDEX('Capacity Summary'!$C$36:$E$135,MATCH('Capacity Backing (Hide)'!C$2,'Capacity Summary'!$B$36:$B$135,0),4),IF(INDEX('Capacity Summary'!$H$36:$BG$135,MATCH('Capacity Backing (Hide)'!C$2,'Capacity Summary'!$B$36:$B$135,0),MATCH('Capacity Backing (Hide)'!$A14,'Capacity Summary'!$H$35:$BG$35,0))&lt;&gt;0,INDEX('Capacity Summary'!$H$36:$BG$135,MATCH('Capacity Backing (Hide)'!C$2,'Capacity Summary'!$B$36:$B$135,0),MATCH('Capacity Backing (Hide)'!$A14,'Capacity Summary'!$H$35:$BG$35,0)),0)),INDEX('Capacity Summary'!$C$36:$E$135,MATCH('Capacity Backing (Hide)'!C$2,'Capacity Summary'!$B$36:$B$135,0),2)))/IF(Summary!$B$7="Minutes",1,60)/COUNTA(INDEX(Capacity!$C$10:$Q$109,MATCH('Capacity Backing (Hide)'!C$2,Capacity!$B$10:$B$109,0),1):INDEX(Capacity!$C$10:$Q$109,MATCH('Capacity Backing (Hide)'!C$2,Capacity!$B$10:$B$109,0),15))</f>
        <v>#N/A</v>
      </c>
      <c r="D1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(Hide)'!$A14,'Capacity Summary'!$H$35:$BG$35,0))="x",INDEX('Capacity Summary'!$C$36:$E$135,MATCH('Capacity Backing (Hide)'!D$2,'Capacity Summary'!$B$36:$B$135,0),4),IF(INDEX('Capacity Summary'!$H$36:$BG$135,MATCH('Capacity Backing (Hide)'!D$2,'Capacity Summary'!$B$36:$B$135,0),MATCH('Capacity Backing (Hide)'!$A14,'Capacity Summary'!$H$35:$BG$35,0))&lt;&gt;0,INDEX('Capacity Summary'!$H$36:$BG$135,MATCH('Capacity Backing (Hide)'!D$2,'Capacity Summary'!$B$36:$B$135,0),MATCH('Capacity Backing (Hide)'!$A14,'Capacity Summary'!$H$35:$BG$35,0)),0)),INDEX('Capacity Summary'!$C$36:$E$135,MATCH('Capacity Backing (Hide)'!D$2,'Capacity Summary'!$B$36:$B$135,0),2)))/IF(Summary!$B$7="Minutes",1,60)/COUNTA(INDEX(Capacity!$C$10:$Q$109,MATCH('Capacity Backing (Hide)'!D$2,Capacity!$B$10:$B$109,0),1):INDEX(Capacity!$C$10:$Q$109,MATCH('Capacity Backing (Hide)'!D$2,Capacity!$B$10:$B$109,0),15))</f>
        <v>#N/A</v>
      </c>
      <c r="E1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(Hide)'!$A14,'Capacity Summary'!$H$35:$BG$35,0))="x",INDEX('Capacity Summary'!$C$36:$E$135,MATCH('Capacity Backing (Hide)'!E$2,'Capacity Summary'!$B$36:$B$135,0),4),IF(INDEX('Capacity Summary'!$H$36:$BG$135,MATCH('Capacity Backing (Hide)'!E$2,'Capacity Summary'!$B$36:$B$135,0),MATCH('Capacity Backing (Hide)'!$A14,'Capacity Summary'!$H$35:$BG$35,0))&lt;&gt;0,INDEX('Capacity Summary'!$H$36:$BG$135,MATCH('Capacity Backing (Hide)'!E$2,'Capacity Summary'!$B$36:$B$135,0),MATCH('Capacity Backing (Hide)'!$A14,'Capacity Summary'!$H$35:$BG$35,0)),0)),INDEX('Capacity Summary'!$C$36:$E$135,MATCH('Capacity Backing (Hide)'!E$2,'Capacity Summary'!$B$36:$B$135,0),2)))/IF(Summary!$B$7="Minutes",1,60)/COUNTA(INDEX(Capacity!$C$10:$Q$109,MATCH('Capacity Backing (Hide)'!E$2,Capacity!$B$10:$B$109,0),1):INDEX(Capacity!$C$10:$Q$109,MATCH('Capacity Backing (Hide)'!E$2,Capacity!$B$10:$B$109,0),15))</f>
        <v>#N/A</v>
      </c>
      <c r="F1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(Hide)'!$A14,'Capacity Summary'!$H$35:$BG$35,0))="x",INDEX('Capacity Summary'!$C$36:$E$135,MATCH('Capacity Backing (Hide)'!F$2,'Capacity Summary'!$B$36:$B$135,0),4),IF(INDEX('Capacity Summary'!$H$36:$BG$135,MATCH('Capacity Backing (Hide)'!F$2,'Capacity Summary'!$B$36:$B$135,0),MATCH('Capacity Backing (Hide)'!$A14,'Capacity Summary'!$H$35:$BG$35,0))&lt;&gt;0,INDEX('Capacity Summary'!$H$36:$BG$135,MATCH('Capacity Backing (Hide)'!F$2,'Capacity Summary'!$B$36:$B$135,0),MATCH('Capacity Backing (Hide)'!$A14,'Capacity Summary'!$H$35:$BG$35,0)),0)),INDEX('Capacity Summary'!$C$36:$E$135,MATCH('Capacity Backing (Hide)'!F$2,'Capacity Summary'!$B$36:$B$135,0),2)))/IF(Summary!$B$7="Minutes",1,60)/COUNTA(INDEX(Capacity!$C$10:$Q$109,MATCH('Capacity Backing (Hide)'!F$2,Capacity!$B$10:$B$109,0),1):INDEX(Capacity!$C$10:$Q$109,MATCH('Capacity Backing (Hide)'!F$2,Capacity!$B$10:$B$109,0),15))</f>
        <v>#N/A</v>
      </c>
      <c r="G1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(Hide)'!$A14,'Capacity Summary'!$H$35:$BG$35,0))="x",INDEX('Capacity Summary'!$C$36:$E$135,MATCH('Capacity Backing (Hide)'!G$2,'Capacity Summary'!$B$36:$B$135,0),4),IF(INDEX('Capacity Summary'!$H$36:$BG$135,MATCH('Capacity Backing (Hide)'!G$2,'Capacity Summary'!$B$36:$B$135,0),MATCH('Capacity Backing (Hide)'!$A14,'Capacity Summary'!$H$35:$BG$35,0))&lt;&gt;0,INDEX('Capacity Summary'!$H$36:$BG$135,MATCH('Capacity Backing (Hide)'!G$2,'Capacity Summary'!$B$36:$B$135,0),MATCH('Capacity Backing (Hide)'!$A14,'Capacity Summary'!$H$35:$BG$35,0)),0)),INDEX('Capacity Summary'!$C$36:$E$135,MATCH('Capacity Backing (Hide)'!G$2,'Capacity Summary'!$B$36:$B$135,0),2)))/IF(Summary!$B$7="Minutes",1,60)/COUNTA(INDEX(Capacity!$C$10:$Q$109,MATCH('Capacity Backing (Hide)'!G$2,Capacity!$B$10:$B$109,0),1):INDEX(Capacity!$C$10:$Q$109,MATCH('Capacity Backing (Hide)'!G$2,Capacity!$B$10:$B$109,0),15))</f>
        <v>#N/A</v>
      </c>
      <c r="H1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(Hide)'!$A14,'Capacity Summary'!$H$35:$BG$35,0))="x",INDEX('Capacity Summary'!$C$36:$E$135,MATCH('Capacity Backing (Hide)'!H$2,'Capacity Summary'!$B$36:$B$135,0),4),IF(INDEX('Capacity Summary'!$H$36:$BG$135,MATCH('Capacity Backing (Hide)'!H$2,'Capacity Summary'!$B$36:$B$135,0),MATCH('Capacity Backing (Hide)'!$A14,'Capacity Summary'!$H$35:$BG$35,0))&lt;&gt;0,INDEX('Capacity Summary'!$H$36:$BG$135,MATCH('Capacity Backing (Hide)'!H$2,'Capacity Summary'!$B$36:$B$135,0),MATCH('Capacity Backing (Hide)'!$A14,'Capacity Summary'!$H$35:$BG$35,0)),0)),INDEX('Capacity Summary'!$C$36:$E$135,MATCH('Capacity Backing (Hide)'!H$2,'Capacity Summary'!$B$36:$B$135,0),2)))/IF(Summary!$B$7="Minutes",1,60)/COUNTA(INDEX(Capacity!$C$10:$Q$109,MATCH('Capacity Backing (Hide)'!H$2,Capacity!$B$10:$B$109,0),1):INDEX(Capacity!$C$10:$Q$109,MATCH('Capacity Backing (Hide)'!H$2,Capacity!$B$10:$B$109,0),15))</f>
        <v>#N/A</v>
      </c>
      <c r="I1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(Hide)'!$A14,'Capacity Summary'!$H$35:$BG$35,0))="x",INDEX('Capacity Summary'!$C$36:$E$135,MATCH('Capacity Backing (Hide)'!I$2,'Capacity Summary'!$B$36:$B$135,0),4),IF(INDEX('Capacity Summary'!$H$36:$BG$135,MATCH('Capacity Backing (Hide)'!I$2,'Capacity Summary'!$B$36:$B$135,0),MATCH('Capacity Backing (Hide)'!$A14,'Capacity Summary'!$H$35:$BG$35,0))&lt;&gt;0,INDEX('Capacity Summary'!$H$36:$BG$135,MATCH('Capacity Backing (Hide)'!I$2,'Capacity Summary'!$B$36:$B$135,0),MATCH('Capacity Backing (Hide)'!$A14,'Capacity Summary'!$H$35:$BG$35,0)),0)),INDEX('Capacity Summary'!$C$36:$E$135,MATCH('Capacity Backing (Hide)'!I$2,'Capacity Summary'!$B$36:$B$135,0),2)))/IF(Summary!$B$7="Minutes",1,60)/COUNTA(INDEX(Capacity!$C$10:$Q$109,MATCH('Capacity Backing (Hide)'!I$2,Capacity!$B$10:$B$109,0),1):INDEX(Capacity!$C$10:$Q$109,MATCH('Capacity Backing (Hide)'!I$2,Capacity!$B$10:$B$109,0),15))</f>
        <v>#N/A</v>
      </c>
      <c r="J1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(Hide)'!$A14,'Capacity Summary'!$H$35:$BG$35,0))="x",INDEX('Capacity Summary'!$C$36:$E$135,MATCH('Capacity Backing (Hide)'!J$2,'Capacity Summary'!$B$36:$B$135,0),4),IF(INDEX('Capacity Summary'!$H$36:$BG$135,MATCH('Capacity Backing (Hide)'!J$2,'Capacity Summary'!$B$36:$B$135,0),MATCH('Capacity Backing (Hide)'!$A14,'Capacity Summary'!$H$35:$BG$35,0))&lt;&gt;0,INDEX('Capacity Summary'!$H$36:$BG$135,MATCH('Capacity Backing (Hide)'!J$2,'Capacity Summary'!$B$36:$B$135,0),MATCH('Capacity Backing (Hide)'!$A14,'Capacity Summary'!$H$35:$BG$35,0)),0)),INDEX('Capacity Summary'!$C$36:$E$135,MATCH('Capacity Backing (Hide)'!J$2,'Capacity Summary'!$B$36:$B$135,0),2)))/IF(Summary!$B$7="Minutes",1,60)/COUNTA(INDEX(Capacity!$C$10:$Q$109,MATCH('Capacity Backing (Hide)'!J$2,Capacity!$B$10:$B$109,0),1):INDEX(Capacity!$C$10:$Q$109,MATCH('Capacity Backing (Hide)'!J$2,Capacity!$B$10:$B$109,0),15))</f>
        <v>#N/A</v>
      </c>
      <c r="K1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(Hide)'!$A14,'Capacity Summary'!$H$35:$BG$35,0))="x",INDEX('Capacity Summary'!$C$36:$E$135,MATCH('Capacity Backing (Hide)'!K$2,'Capacity Summary'!$B$36:$B$135,0),4),IF(INDEX('Capacity Summary'!$H$36:$BG$135,MATCH('Capacity Backing (Hide)'!K$2,'Capacity Summary'!$B$36:$B$135,0),MATCH('Capacity Backing (Hide)'!$A14,'Capacity Summary'!$H$35:$BG$35,0))&lt;&gt;0,INDEX('Capacity Summary'!$H$36:$BG$135,MATCH('Capacity Backing (Hide)'!K$2,'Capacity Summary'!$B$36:$B$135,0),MATCH('Capacity Backing (Hide)'!$A14,'Capacity Summary'!$H$35:$BG$35,0)),0)),INDEX('Capacity Summary'!$C$36:$E$135,MATCH('Capacity Backing (Hide)'!K$2,'Capacity Summary'!$B$36:$B$135,0),2)))/IF(Summary!$B$7="Minutes",1,60)/COUNTA(INDEX(Capacity!$C$10:$Q$109,MATCH('Capacity Backing (Hide)'!K$2,Capacity!$B$10:$B$109,0),1):INDEX(Capacity!$C$10:$Q$109,MATCH('Capacity Backing (Hide)'!K$2,Capacity!$B$10:$B$109,0),15))</f>
        <v>#N/A</v>
      </c>
      <c r="L1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(Hide)'!$A14,'Capacity Summary'!$H$35:$BG$35,0))="x",INDEX('Capacity Summary'!$C$36:$E$135,MATCH('Capacity Backing (Hide)'!L$2,'Capacity Summary'!$B$36:$B$135,0),4),IF(INDEX('Capacity Summary'!$H$36:$BG$135,MATCH('Capacity Backing (Hide)'!L$2,'Capacity Summary'!$B$36:$B$135,0),MATCH('Capacity Backing (Hide)'!$A14,'Capacity Summary'!$H$35:$BG$35,0))&lt;&gt;0,INDEX('Capacity Summary'!$H$36:$BG$135,MATCH('Capacity Backing (Hide)'!L$2,'Capacity Summary'!$B$36:$B$135,0),MATCH('Capacity Backing (Hide)'!$A14,'Capacity Summary'!$H$35:$BG$35,0)),0)),INDEX('Capacity Summary'!$C$36:$E$135,MATCH('Capacity Backing (Hide)'!L$2,'Capacity Summary'!$B$36:$B$135,0),2)))/IF(Summary!$B$7="Minutes",1,60)/COUNTA(INDEX(Capacity!$C$10:$Q$109,MATCH('Capacity Backing (Hide)'!L$2,Capacity!$B$10:$B$109,0),1):INDEX(Capacity!$C$10:$Q$109,MATCH('Capacity Backing (Hide)'!L$2,Capacity!$B$10:$B$109,0),15))</f>
        <v>#N/A</v>
      </c>
      <c r="M1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(Hide)'!$A14,'Capacity Summary'!$H$35:$BG$35,0))="x",INDEX('Capacity Summary'!$C$36:$E$135,MATCH('Capacity Backing (Hide)'!M$2,'Capacity Summary'!$B$36:$B$135,0),4),IF(INDEX('Capacity Summary'!$H$36:$BG$135,MATCH('Capacity Backing (Hide)'!M$2,'Capacity Summary'!$B$36:$B$135,0),MATCH('Capacity Backing (Hide)'!$A14,'Capacity Summary'!$H$35:$BG$35,0))&lt;&gt;0,INDEX('Capacity Summary'!$H$36:$BG$135,MATCH('Capacity Backing (Hide)'!M$2,'Capacity Summary'!$B$36:$B$135,0),MATCH('Capacity Backing (Hide)'!$A14,'Capacity Summary'!$H$35:$BG$35,0)),0)),INDEX('Capacity Summary'!$C$36:$E$135,MATCH('Capacity Backing (Hide)'!M$2,'Capacity Summary'!$B$36:$B$135,0),2)))/IF(Summary!$B$7="Minutes",1,60)/COUNTA(INDEX(Capacity!$C$10:$Q$109,MATCH('Capacity Backing (Hide)'!M$2,Capacity!$B$10:$B$109,0),1):INDEX(Capacity!$C$10:$Q$109,MATCH('Capacity Backing (Hide)'!M$2,Capacity!$B$10:$B$109,0),15))</f>
        <v>#N/A</v>
      </c>
      <c r="N1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(Hide)'!$A14,'Capacity Summary'!$H$35:$BG$35,0))="x",INDEX('Capacity Summary'!$C$36:$E$135,MATCH('Capacity Backing (Hide)'!N$2,'Capacity Summary'!$B$36:$B$135,0),4),IF(INDEX('Capacity Summary'!$H$36:$BG$135,MATCH('Capacity Backing (Hide)'!N$2,'Capacity Summary'!$B$36:$B$135,0),MATCH('Capacity Backing (Hide)'!$A14,'Capacity Summary'!$H$35:$BG$35,0))&lt;&gt;0,INDEX('Capacity Summary'!$H$36:$BG$135,MATCH('Capacity Backing (Hide)'!N$2,'Capacity Summary'!$B$36:$B$135,0),MATCH('Capacity Backing (Hide)'!$A14,'Capacity Summary'!$H$35:$BG$35,0)),0)),INDEX('Capacity Summary'!$C$36:$E$135,MATCH('Capacity Backing (Hide)'!N$2,'Capacity Summary'!$B$36:$B$135,0),2)))/IF(Summary!$B$7="Minutes",1,60)/COUNTA(INDEX(Capacity!$C$10:$Q$109,MATCH('Capacity Backing (Hide)'!N$2,Capacity!$B$10:$B$109,0),1):INDEX(Capacity!$C$10:$Q$109,MATCH('Capacity Backing (Hide)'!N$2,Capacity!$B$10:$B$109,0),15))</f>
        <v>#N/A</v>
      </c>
      <c r="O1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(Hide)'!$A14,'Capacity Summary'!$H$35:$BG$35,0))="x",INDEX('Capacity Summary'!$C$36:$E$135,MATCH('Capacity Backing (Hide)'!O$2,'Capacity Summary'!$B$36:$B$135,0),4),IF(INDEX('Capacity Summary'!$H$36:$BG$135,MATCH('Capacity Backing (Hide)'!O$2,'Capacity Summary'!$B$36:$B$135,0),MATCH('Capacity Backing (Hide)'!$A14,'Capacity Summary'!$H$35:$BG$35,0))&lt;&gt;0,INDEX('Capacity Summary'!$H$36:$BG$135,MATCH('Capacity Backing (Hide)'!O$2,'Capacity Summary'!$B$36:$B$135,0),MATCH('Capacity Backing (Hide)'!$A14,'Capacity Summary'!$H$35:$BG$35,0)),0)),INDEX('Capacity Summary'!$C$36:$E$135,MATCH('Capacity Backing (Hide)'!O$2,'Capacity Summary'!$B$36:$B$135,0),2)))/IF(Summary!$B$7="Minutes",1,60)/COUNTA(INDEX(Capacity!$C$10:$Q$109,MATCH('Capacity Backing (Hide)'!O$2,Capacity!$B$10:$B$109,0),1):INDEX(Capacity!$C$10:$Q$109,MATCH('Capacity Backing (Hide)'!O$2,Capacity!$B$10:$B$109,0),15))</f>
        <v>#N/A</v>
      </c>
      <c r="P1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(Hide)'!$A14,'Capacity Summary'!$H$35:$BG$35,0))="x",INDEX('Capacity Summary'!$C$36:$E$135,MATCH('Capacity Backing (Hide)'!P$2,'Capacity Summary'!$B$36:$B$135,0),4),IF(INDEX('Capacity Summary'!$H$36:$BG$135,MATCH('Capacity Backing (Hide)'!P$2,'Capacity Summary'!$B$36:$B$135,0),MATCH('Capacity Backing (Hide)'!$A14,'Capacity Summary'!$H$35:$BG$35,0))&lt;&gt;0,INDEX('Capacity Summary'!$H$36:$BG$135,MATCH('Capacity Backing (Hide)'!P$2,'Capacity Summary'!$B$36:$B$135,0),MATCH('Capacity Backing (Hide)'!$A14,'Capacity Summary'!$H$35:$BG$35,0)),0)),INDEX('Capacity Summary'!$C$36:$E$135,MATCH('Capacity Backing (Hide)'!P$2,'Capacity Summary'!$B$36:$B$135,0),2)))/IF(Summary!$B$7="Minutes",1,60)/COUNTA(INDEX(Capacity!$C$10:$Q$109,MATCH('Capacity Backing (Hide)'!P$2,Capacity!$B$10:$B$109,0),1):INDEX(Capacity!$C$10:$Q$109,MATCH('Capacity Backing (Hide)'!P$2,Capacity!$B$10:$B$109,0),15))</f>
        <v>#N/A</v>
      </c>
      <c r="Q1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(Hide)'!$A14,'Capacity Summary'!$H$35:$BG$35,0))="x",INDEX('Capacity Summary'!$C$36:$E$135,MATCH('Capacity Backing (Hide)'!Q$2,'Capacity Summary'!$B$36:$B$135,0),4),IF(INDEX('Capacity Summary'!$H$36:$BG$135,MATCH('Capacity Backing (Hide)'!Q$2,'Capacity Summary'!$B$36:$B$135,0),MATCH('Capacity Backing (Hide)'!$A14,'Capacity Summary'!$H$35:$BG$35,0))&lt;&gt;0,INDEX('Capacity Summary'!$H$36:$BG$135,MATCH('Capacity Backing (Hide)'!Q$2,'Capacity Summary'!$B$36:$B$135,0),MATCH('Capacity Backing (Hide)'!$A14,'Capacity Summary'!$H$35:$BG$35,0)),0)),INDEX('Capacity Summary'!$C$36:$E$135,MATCH('Capacity Backing (Hide)'!Q$2,'Capacity Summary'!$B$36:$B$135,0),2)))/IF(Summary!$B$7="Minutes",1,60)/COUNTA(INDEX(Capacity!$C$10:$Q$109,MATCH('Capacity Backing (Hide)'!Q$2,Capacity!$B$10:$B$109,0),1):INDEX(Capacity!$C$10:$Q$109,MATCH('Capacity Backing (Hide)'!Q$2,Capacity!$B$10:$B$109,0),15))</f>
        <v>#N/A</v>
      </c>
      <c r="R1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(Hide)'!$A14,'Capacity Summary'!$H$35:$BG$35,0))="x",INDEX('Capacity Summary'!$C$36:$E$135,MATCH('Capacity Backing (Hide)'!R$2,'Capacity Summary'!$B$36:$B$135,0),4),IF(INDEX('Capacity Summary'!$H$36:$BG$135,MATCH('Capacity Backing (Hide)'!R$2,'Capacity Summary'!$B$36:$B$135,0),MATCH('Capacity Backing (Hide)'!$A14,'Capacity Summary'!$H$35:$BG$35,0))&lt;&gt;0,INDEX('Capacity Summary'!$H$36:$BG$135,MATCH('Capacity Backing (Hide)'!R$2,'Capacity Summary'!$B$36:$B$135,0),MATCH('Capacity Backing (Hide)'!$A14,'Capacity Summary'!$H$35:$BG$35,0)),0)),INDEX('Capacity Summary'!$C$36:$E$135,MATCH('Capacity Backing (Hide)'!R$2,'Capacity Summary'!$B$36:$B$135,0),2)))/IF(Summary!$B$7="Minutes",1,60)/COUNTA(INDEX(Capacity!$C$10:$Q$109,MATCH('Capacity Backing (Hide)'!R$2,Capacity!$B$10:$B$109,0),1):INDEX(Capacity!$C$10:$Q$109,MATCH('Capacity Backing (Hide)'!R$2,Capacity!$B$10:$B$109,0),15))</f>
        <v>#N/A</v>
      </c>
      <c r="S1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(Hide)'!$A14,'Capacity Summary'!$H$35:$BG$35,0))="x",INDEX('Capacity Summary'!$C$36:$E$135,MATCH('Capacity Backing (Hide)'!S$2,'Capacity Summary'!$B$36:$B$135,0),4),IF(INDEX('Capacity Summary'!$H$36:$BG$135,MATCH('Capacity Backing (Hide)'!S$2,'Capacity Summary'!$B$36:$B$135,0),MATCH('Capacity Backing (Hide)'!$A14,'Capacity Summary'!$H$35:$BG$35,0))&lt;&gt;0,INDEX('Capacity Summary'!$H$36:$BG$135,MATCH('Capacity Backing (Hide)'!S$2,'Capacity Summary'!$B$36:$B$135,0),MATCH('Capacity Backing (Hide)'!$A14,'Capacity Summary'!$H$35:$BG$35,0)),0)),INDEX('Capacity Summary'!$C$36:$E$135,MATCH('Capacity Backing (Hide)'!S$2,'Capacity Summary'!$B$36:$B$135,0),2)))/IF(Summary!$B$7="Minutes",1,60)/COUNTA(INDEX(Capacity!$C$10:$Q$109,MATCH('Capacity Backing (Hide)'!S$2,Capacity!$B$10:$B$109,0),1):INDEX(Capacity!$C$10:$Q$109,MATCH('Capacity Backing (Hide)'!S$2,Capacity!$B$10:$B$109,0),15))</f>
        <v>#N/A</v>
      </c>
      <c r="T1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(Hide)'!$A14,'Capacity Summary'!$H$35:$BG$35,0))="x",INDEX('Capacity Summary'!$C$36:$E$135,MATCH('Capacity Backing (Hide)'!T$2,'Capacity Summary'!$B$36:$B$135,0),4),IF(INDEX('Capacity Summary'!$H$36:$BG$135,MATCH('Capacity Backing (Hide)'!T$2,'Capacity Summary'!$B$36:$B$135,0),MATCH('Capacity Backing (Hide)'!$A14,'Capacity Summary'!$H$35:$BG$35,0))&lt;&gt;0,INDEX('Capacity Summary'!$H$36:$BG$135,MATCH('Capacity Backing (Hide)'!T$2,'Capacity Summary'!$B$36:$B$135,0),MATCH('Capacity Backing (Hide)'!$A14,'Capacity Summary'!$H$35:$BG$35,0)),0)),INDEX('Capacity Summary'!$C$36:$E$135,MATCH('Capacity Backing (Hide)'!T$2,'Capacity Summary'!$B$36:$B$135,0),2)))/IF(Summary!$B$7="Minutes",1,60)/COUNTA(INDEX(Capacity!$C$10:$Q$109,MATCH('Capacity Backing (Hide)'!T$2,Capacity!$B$10:$B$109,0),1):INDEX(Capacity!$C$10:$Q$109,MATCH('Capacity Backing (Hide)'!T$2,Capacity!$B$10:$B$109,0),15))</f>
        <v>#N/A</v>
      </c>
      <c r="U1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(Hide)'!$A14,'Capacity Summary'!$H$35:$BG$35,0))="x",INDEX('Capacity Summary'!$C$36:$E$135,MATCH('Capacity Backing (Hide)'!U$2,'Capacity Summary'!$B$36:$B$135,0),4),IF(INDEX('Capacity Summary'!$H$36:$BG$135,MATCH('Capacity Backing (Hide)'!U$2,'Capacity Summary'!$B$36:$B$135,0),MATCH('Capacity Backing (Hide)'!$A14,'Capacity Summary'!$H$35:$BG$35,0))&lt;&gt;0,INDEX('Capacity Summary'!$H$36:$BG$135,MATCH('Capacity Backing (Hide)'!U$2,'Capacity Summary'!$B$36:$B$135,0),MATCH('Capacity Backing (Hide)'!$A14,'Capacity Summary'!$H$35:$BG$35,0)),0)),INDEX('Capacity Summary'!$C$36:$E$135,MATCH('Capacity Backing (Hide)'!U$2,'Capacity Summary'!$B$36:$B$135,0),2)))/IF(Summary!$B$7="Minutes",1,60)/COUNTA(INDEX(Capacity!$C$10:$Q$109,MATCH('Capacity Backing (Hide)'!U$2,Capacity!$B$10:$B$109,0),1):INDEX(Capacity!$C$10:$Q$109,MATCH('Capacity Backing (Hide)'!U$2,Capacity!$B$10:$B$109,0),15))</f>
        <v>#N/A</v>
      </c>
      <c r="V1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(Hide)'!$A14,'Capacity Summary'!$H$35:$BG$35,0))="x",INDEX('Capacity Summary'!$C$36:$E$135,MATCH('Capacity Backing (Hide)'!V$2,'Capacity Summary'!$B$36:$B$135,0),4),IF(INDEX('Capacity Summary'!$H$36:$BG$135,MATCH('Capacity Backing (Hide)'!V$2,'Capacity Summary'!$B$36:$B$135,0),MATCH('Capacity Backing (Hide)'!$A14,'Capacity Summary'!$H$35:$BG$35,0))&lt;&gt;0,INDEX('Capacity Summary'!$H$36:$BG$135,MATCH('Capacity Backing (Hide)'!V$2,'Capacity Summary'!$B$36:$B$135,0),MATCH('Capacity Backing (Hide)'!$A14,'Capacity Summary'!$H$35:$BG$35,0)),0)),INDEX('Capacity Summary'!$C$36:$E$135,MATCH('Capacity Backing (Hide)'!V$2,'Capacity Summary'!$B$36:$B$135,0),2)))/IF(Summary!$B$7="Minutes",1,60)/COUNTA(INDEX(Capacity!$C$10:$Q$109,MATCH('Capacity Backing (Hide)'!V$2,Capacity!$B$10:$B$109,0),1):INDEX(Capacity!$C$10:$Q$109,MATCH('Capacity Backing (Hide)'!V$2,Capacity!$B$10:$B$109,0),15))</f>
        <v>#N/A</v>
      </c>
      <c r="W1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(Hide)'!$A14,'Capacity Summary'!$H$35:$BG$35,0))="x",INDEX('Capacity Summary'!$C$36:$E$135,MATCH('Capacity Backing (Hide)'!W$2,'Capacity Summary'!$B$36:$B$135,0),4),IF(INDEX('Capacity Summary'!$H$36:$BG$135,MATCH('Capacity Backing (Hide)'!W$2,'Capacity Summary'!$B$36:$B$135,0),MATCH('Capacity Backing (Hide)'!$A14,'Capacity Summary'!$H$35:$BG$35,0))&lt;&gt;0,INDEX('Capacity Summary'!$H$36:$BG$135,MATCH('Capacity Backing (Hide)'!W$2,'Capacity Summary'!$B$36:$B$135,0),MATCH('Capacity Backing (Hide)'!$A14,'Capacity Summary'!$H$35:$BG$35,0)),0)),INDEX('Capacity Summary'!$C$36:$E$135,MATCH('Capacity Backing (Hide)'!W$2,'Capacity Summary'!$B$36:$B$135,0),2)))/IF(Summary!$B$7="Minutes",1,60)/COUNTA(INDEX(Capacity!$C$10:$Q$109,MATCH('Capacity Backing (Hide)'!W$2,Capacity!$B$10:$B$109,0),1):INDEX(Capacity!$C$10:$Q$109,MATCH('Capacity Backing (Hide)'!W$2,Capacity!$B$10:$B$109,0),15))</f>
        <v>#N/A</v>
      </c>
      <c r="X1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(Hide)'!$A14,'Capacity Summary'!$H$35:$BG$35,0))="x",INDEX('Capacity Summary'!$C$36:$E$135,MATCH('Capacity Backing (Hide)'!X$2,'Capacity Summary'!$B$36:$B$135,0),4),IF(INDEX('Capacity Summary'!$H$36:$BG$135,MATCH('Capacity Backing (Hide)'!X$2,'Capacity Summary'!$B$36:$B$135,0),MATCH('Capacity Backing (Hide)'!$A14,'Capacity Summary'!$H$35:$BG$35,0))&lt;&gt;0,INDEX('Capacity Summary'!$H$36:$BG$135,MATCH('Capacity Backing (Hide)'!X$2,'Capacity Summary'!$B$36:$B$135,0),MATCH('Capacity Backing (Hide)'!$A14,'Capacity Summary'!$H$35:$BG$35,0)),0)),INDEX('Capacity Summary'!$C$36:$E$135,MATCH('Capacity Backing (Hide)'!X$2,'Capacity Summary'!$B$36:$B$135,0),2)))/IF(Summary!$B$7="Minutes",1,60)/COUNTA(INDEX(Capacity!$C$10:$Q$109,MATCH('Capacity Backing (Hide)'!X$2,Capacity!$B$10:$B$109,0),1):INDEX(Capacity!$C$10:$Q$109,MATCH('Capacity Backing (Hide)'!X$2,Capacity!$B$10:$B$109,0),15))</f>
        <v>#N/A</v>
      </c>
      <c r="Y1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(Hide)'!$A14,'Capacity Summary'!$H$35:$BG$35,0))="x",INDEX('Capacity Summary'!$C$36:$E$135,MATCH('Capacity Backing (Hide)'!Y$2,'Capacity Summary'!$B$36:$B$135,0),4),IF(INDEX('Capacity Summary'!$H$36:$BG$135,MATCH('Capacity Backing (Hide)'!Y$2,'Capacity Summary'!$B$36:$B$135,0),MATCH('Capacity Backing (Hide)'!$A14,'Capacity Summary'!$H$35:$BG$35,0))&lt;&gt;0,INDEX('Capacity Summary'!$H$36:$BG$135,MATCH('Capacity Backing (Hide)'!Y$2,'Capacity Summary'!$B$36:$B$135,0),MATCH('Capacity Backing (Hide)'!$A14,'Capacity Summary'!$H$35:$BG$35,0)),0)),INDEX('Capacity Summary'!$C$36:$E$135,MATCH('Capacity Backing (Hide)'!Y$2,'Capacity Summary'!$B$36:$B$135,0),2)))/IF(Summary!$B$7="Minutes",1,60)/COUNTA(INDEX(Capacity!$C$10:$Q$109,MATCH('Capacity Backing (Hide)'!Y$2,Capacity!$B$10:$B$109,0),1):INDEX(Capacity!$C$10:$Q$109,MATCH('Capacity Backing (Hide)'!Y$2,Capacity!$B$10:$B$109,0),15))</f>
        <v>#N/A</v>
      </c>
      <c r="Z1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(Hide)'!$A14,'Capacity Summary'!$H$35:$BG$35,0))="x",INDEX('Capacity Summary'!$C$36:$E$135,MATCH('Capacity Backing (Hide)'!Z$2,'Capacity Summary'!$B$36:$B$135,0),4),IF(INDEX('Capacity Summary'!$H$36:$BG$135,MATCH('Capacity Backing (Hide)'!Z$2,'Capacity Summary'!$B$36:$B$135,0),MATCH('Capacity Backing (Hide)'!$A14,'Capacity Summary'!$H$35:$BG$35,0))&lt;&gt;0,INDEX('Capacity Summary'!$H$36:$BG$135,MATCH('Capacity Backing (Hide)'!Z$2,'Capacity Summary'!$B$36:$B$135,0),MATCH('Capacity Backing (Hide)'!$A14,'Capacity Summary'!$H$35:$BG$35,0)),0)),INDEX('Capacity Summary'!$C$36:$E$135,MATCH('Capacity Backing (Hide)'!Z$2,'Capacity Summary'!$B$36:$B$135,0),2)))/IF(Summary!$B$7="Minutes",1,60)/COUNTA(INDEX(Capacity!$C$10:$Q$109,MATCH('Capacity Backing (Hide)'!Z$2,Capacity!$B$10:$B$109,0),1):INDEX(Capacity!$C$10:$Q$109,MATCH('Capacity Backing (Hide)'!Z$2,Capacity!$B$10:$B$109,0),15))</f>
        <v>#N/A</v>
      </c>
      <c r="AA1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(Hide)'!$A14,'Capacity Summary'!$H$35:$BG$35,0))="x",INDEX('Capacity Summary'!$C$36:$E$135,MATCH('Capacity Backing (Hide)'!AA$2,'Capacity Summary'!$B$36:$B$135,0),4),IF(INDEX('Capacity Summary'!$H$36:$BG$135,MATCH('Capacity Backing (Hide)'!AA$2,'Capacity Summary'!$B$36:$B$135,0),MATCH('Capacity Backing (Hide)'!$A14,'Capacity Summary'!$H$35:$BG$35,0))&lt;&gt;0,INDEX('Capacity Summary'!$H$36:$BG$135,MATCH('Capacity Backing (Hide)'!AA$2,'Capacity Summary'!$B$36:$B$135,0),MATCH('Capacity Backing (Hide)'!$A14,'Capacity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(Hide)'!$A14,'Capacity Summary'!$H$35:$BG$35,0))="x",INDEX('Capacity Summary'!$C$36:$E$135,MATCH('Capacity Backing (Hide)'!AB$2,'Capacity Summary'!$B$36:$B$135,0),4),IF(INDEX('Capacity Summary'!$H$36:$BG$135,MATCH('Capacity Backing (Hide)'!AB$2,'Capacity Summary'!$B$36:$B$135,0),MATCH('Capacity Backing (Hide)'!$A14,'Capacity Summary'!$H$35:$BG$35,0))&lt;&gt;0,INDEX('Capacity Summary'!$H$36:$BG$135,MATCH('Capacity Backing (Hide)'!AB$2,'Capacity Summary'!$B$36:$B$135,0),MATCH('Capacity Backing (Hide)'!$A14,'Capacity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(Hide)'!$A14,'Capacity Summary'!$H$35:$BG$35,0))="x",INDEX('Capacity Summary'!$C$36:$E$135,MATCH('Capacity Backing (Hide)'!AC$2,'Capacity Summary'!$B$36:$B$135,0),4),IF(INDEX('Capacity Summary'!$H$36:$BG$135,MATCH('Capacity Backing (Hide)'!AC$2,'Capacity Summary'!$B$36:$B$135,0),MATCH('Capacity Backing (Hide)'!$A14,'Capacity Summary'!$H$35:$BG$35,0))&lt;&gt;0,INDEX('Capacity Summary'!$H$36:$BG$135,MATCH('Capacity Backing (Hide)'!AC$2,'Capacity Summary'!$B$36:$B$135,0),MATCH('Capacity Backing (Hide)'!$A14,'Capacity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(Hide)'!$A14,'Capacity Summary'!$H$35:$BG$35,0))="x",INDEX('Capacity Summary'!$C$36:$E$135,MATCH('Capacity Backing (Hide)'!AD$2,'Capacity Summary'!$B$36:$B$135,0),4),IF(INDEX('Capacity Summary'!$H$36:$BG$135,MATCH('Capacity Backing (Hide)'!AD$2,'Capacity Summary'!$B$36:$B$135,0),MATCH('Capacity Backing (Hide)'!$A14,'Capacity Summary'!$H$35:$BG$35,0))&lt;&gt;0,INDEX('Capacity Summary'!$H$36:$BG$135,MATCH('Capacity Backing (Hide)'!AD$2,'Capacity Summary'!$B$36:$B$135,0),MATCH('Capacity Backing (Hide)'!$A14,'Capacity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(Hide)'!$A14,'Capacity Summary'!$H$35:$BG$35,0))="x",INDEX('Capacity Summary'!$C$36:$E$135,MATCH('Capacity Backing (Hide)'!AE$2,'Capacity Summary'!$B$36:$B$135,0),4),IF(INDEX('Capacity Summary'!$H$36:$BG$135,MATCH('Capacity Backing (Hide)'!AE$2,'Capacity Summary'!$B$36:$B$135,0),MATCH('Capacity Backing (Hide)'!$A14,'Capacity Summary'!$H$35:$BG$35,0))&lt;&gt;0,INDEX('Capacity Summary'!$H$36:$BG$135,MATCH('Capacity Backing (Hide)'!AE$2,'Capacity Summary'!$B$36:$B$135,0),MATCH('Capacity Backing (Hide)'!$A14,'Capacity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(Hide)'!$A14,'Capacity Summary'!$H$35:$BG$35,0))="x",INDEX('Capacity Summary'!$C$36:$E$135,MATCH('Capacity Backing (Hide)'!AF$2,'Capacity Summary'!$B$36:$B$135,0),4),IF(INDEX('Capacity Summary'!$H$36:$BG$135,MATCH('Capacity Backing (Hide)'!AF$2,'Capacity Summary'!$B$36:$B$135,0),MATCH('Capacity Backing (Hide)'!$A14,'Capacity Summary'!$H$35:$BG$35,0))&lt;&gt;0,INDEX('Capacity Summary'!$H$36:$BG$135,MATCH('Capacity Backing (Hide)'!AF$2,'Capacity Summary'!$B$36:$B$135,0),MATCH('Capacity Backing (Hide)'!$A14,'Capacity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(Hide)'!$A14,'Capacity Summary'!$H$35:$BG$35,0))="x",INDEX('Capacity Summary'!$C$36:$E$135,MATCH('Capacity Backing (Hide)'!AG$2,'Capacity Summary'!$B$36:$B$135,0),4),IF(INDEX('Capacity Summary'!$H$36:$BG$135,MATCH('Capacity Backing (Hide)'!AG$2,'Capacity Summary'!$B$36:$B$135,0),MATCH('Capacity Backing (Hide)'!$A14,'Capacity Summary'!$H$35:$BG$35,0))&lt;&gt;0,INDEX('Capacity Summary'!$H$36:$BG$135,MATCH('Capacity Backing (Hide)'!AG$2,'Capacity Summary'!$B$36:$B$135,0),MATCH('Capacity Backing (Hide)'!$A14,'Capacity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(Hide)'!$A14,'Capacity Summary'!$H$35:$BG$35,0))="x",INDEX('Capacity Summary'!$C$36:$E$135,MATCH('Capacity Backing (Hide)'!AH$2,'Capacity Summary'!$B$36:$B$135,0),4),IF(INDEX('Capacity Summary'!$H$36:$BG$135,MATCH('Capacity Backing (Hide)'!AH$2,'Capacity Summary'!$B$36:$B$135,0),MATCH('Capacity Backing (Hide)'!$A14,'Capacity Summary'!$H$35:$BG$35,0))&lt;&gt;0,INDEX('Capacity Summary'!$H$36:$BG$135,MATCH('Capacity Backing (Hide)'!AH$2,'Capacity Summary'!$B$36:$B$135,0),MATCH('Capacity Backing (Hide)'!$A14,'Capacity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(Hide)'!$A14,'Capacity Summary'!$H$35:$BG$35,0))="x",INDEX('Capacity Summary'!$C$36:$E$135,MATCH('Capacity Backing (Hide)'!AI$2,'Capacity Summary'!$B$36:$B$135,0),4),IF(INDEX('Capacity Summary'!$H$36:$BG$135,MATCH('Capacity Backing (Hide)'!AI$2,'Capacity Summary'!$B$36:$B$135,0),MATCH('Capacity Backing (Hide)'!$A14,'Capacity Summary'!$H$35:$BG$35,0))&lt;&gt;0,INDEX('Capacity Summary'!$H$36:$BG$135,MATCH('Capacity Backing (Hide)'!AI$2,'Capacity Summary'!$B$36:$B$135,0),MATCH('Capacity Backing (Hide)'!$A14,'Capacity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(Hide)'!$A14,'Capacity Summary'!$H$35:$BG$35,0))="x",INDEX('Capacity Summary'!$C$36:$E$135,MATCH('Capacity Backing (Hide)'!AJ$2,'Capacity Summary'!$B$36:$B$135,0),4),IF(INDEX('Capacity Summary'!$H$36:$BG$135,MATCH('Capacity Backing (Hide)'!AJ$2,'Capacity Summary'!$B$36:$B$135,0),MATCH('Capacity Backing (Hide)'!$A14,'Capacity Summary'!$H$35:$BG$35,0))&lt;&gt;0,INDEX('Capacity Summary'!$H$36:$BG$135,MATCH('Capacity Backing (Hide)'!AJ$2,'Capacity Summary'!$B$36:$B$135,0),MATCH('Capacity Backing (Hide)'!$A14,'Capacity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(Hide)'!$A14,'Capacity Summary'!$H$35:$BG$35,0))="x",INDEX('Capacity Summary'!$C$36:$E$135,MATCH('Capacity Backing (Hide)'!AK$2,'Capacity Summary'!$B$36:$B$135,0),4),IF(INDEX('Capacity Summary'!$H$36:$BG$135,MATCH('Capacity Backing (Hide)'!AK$2,'Capacity Summary'!$B$36:$B$135,0),MATCH('Capacity Backing (Hide)'!$A14,'Capacity Summary'!$H$35:$BG$35,0))&lt;&gt;0,INDEX('Capacity Summary'!$H$36:$BG$135,MATCH('Capacity Backing (Hide)'!AK$2,'Capacity Summary'!$B$36:$B$135,0),MATCH('Capacity Backing (Hide)'!$A14,'Capacity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(Hide)'!$A14,'Capacity Summary'!$H$35:$BG$35,0))="x",INDEX('Capacity Summary'!$C$36:$E$135,MATCH('Capacity Backing (Hide)'!AL$2,'Capacity Summary'!$B$36:$B$135,0),4),IF(INDEX('Capacity Summary'!$H$36:$BG$135,MATCH('Capacity Backing (Hide)'!AL$2,'Capacity Summary'!$B$36:$B$135,0),MATCH('Capacity Backing (Hide)'!$A14,'Capacity Summary'!$H$35:$BG$35,0))&lt;&gt;0,INDEX('Capacity Summary'!$H$36:$BG$135,MATCH('Capacity Backing (Hide)'!AL$2,'Capacity Summary'!$B$36:$B$135,0),MATCH('Capacity Backing (Hide)'!$A14,'Capacity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(Hide)'!$A14,'Capacity Summary'!$H$35:$BG$35,0))="x",INDEX('Capacity Summary'!$C$36:$E$135,MATCH('Capacity Backing (Hide)'!AM$2,'Capacity Summary'!$B$36:$B$135,0),4),IF(INDEX('Capacity Summary'!$H$36:$BG$135,MATCH('Capacity Backing (Hide)'!AM$2,'Capacity Summary'!$B$36:$B$135,0),MATCH('Capacity Backing (Hide)'!$A14,'Capacity Summary'!$H$35:$BG$35,0))&lt;&gt;0,INDEX('Capacity Summary'!$H$36:$BG$135,MATCH('Capacity Backing (Hide)'!AM$2,'Capacity Summary'!$B$36:$B$135,0),MATCH('Capacity Backing (Hide)'!$A14,'Capacity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(Hide)'!$A14,'Capacity Summary'!$H$35:$BG$35,0))="x",INDEX('Capacity Summary'!$C$36:$E$135,MATCH('Capacity Backing (Hide)'!AN$2,'Capacity Summary'!$B$36:$B$135,0),4),IF(INDEX('Capacity Summary'!$H$36:$BG$135,MATCH('Capacity Backing (Hide)'!AN$2,'Capacity Summary'!$B$36:$B$135,0),MATCH('Capacity Backing (Hide)'!$A14,'Capacity Summary'!$H$35:$BG$35,0))&lt;&gt;0,INDEX('Capacity Summary'!$H$36:$BG$135,MATCH('Capacity Backing (Hide)'!AN$2,'Capacity Summary'!$B$36:$B$135,0),MATCH('Capacity Backing (Hide)'!$A14,'Capacity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(Hide)'!$A14,'Capacity Summary'!$H$35:$BG$35,0))="x",INDEX('Capacity Summary'!$C$36:$E$135,MATCH('Capacity Backing (Hide)'!AO$2,'Capacity Summary'!$B$36:$B$135,0),4),IF(INDEX('Capacity Summary'!$H$36:$BG$135,MATCH('Capacity Backing (Hide)'!AO$2,'Capacity Summary'!$B$36:$B$135,0),MATCH('Capacity Backing (Hide)'!$A14,'Capacity Summary'!$H$35:$BG$35,0))&lt;&gt;0,INDEX('Capacity Summary'!$H$36:$BG$135,MATCH('Capacity Backing (Hide)'!AO$2,'Capacity Summary'!$B$36:$B$135,0),MATCH('Capacity Backing (Hide)'!$A14,'Capacity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(Hide)'!$A14,'Capacity Summary'!$H$35:$BG$35,0))="x",INDEX('Capacity Summary'!$C$36:$E$135,MATCH('Capacity Backing (Hide)'!AP$2,'Capacity Summary'!$B$36:$B$135,0),4),IF(INDEX('Capacity Summary'!$H$36:$BG$135,MATCH('Capacity Backing (Hide)'!AP$2,'Capacity Summary'!$B$36:$B$135,0),MATCH('Capacity Backing (Hide)'!$A14,'Capacity Summary'!$H$35:$BG$35,0))&lt;&gt;0,INDEX('Capacity Summary'!$H$36:$BG$135,MATCH('Capacity Backing (Hide)'!AP$2,'Capacity Summary'!$B$36:$B$135,0),MATCH('Capacity Backing (Hide)'!$A14,'Capacity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(Hide)'!$A14,'Capacity Summary'!$H$35:$BG$35,0))="x",INDEX('Capacity Summary'!$C$36:$E$135,MATCH('Capacity Backing (Hide)'!AQ$2,'Capacity Summary'!$B$36:$B$135,0),4),IF(INDEX('Capacity Summary'!$H$36:$BG$135,MATCH('Capacity Backing (Hide)'!AQ$2,'Capacity Summary'!$B$36:$B$135,0),MATCH('Capacity Backing (Hide)'!$A14,'Capacity Summary'!$H$35:$BG$35,0))&lt;&gt;0,INDEX('Capacity Summary'!$H$36:$BG$135,MATCH('Capacity Backing (Hide)'!AQ$2,'Capacity Summary'!$B$36:$B$135,0),MATCH('Capacity Backing (Hide)'!$A14,'Capacity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(Hide)'!$A14,'Capacity Summary'!$H$35:$BG$35,0))="x",INDEX('Capacity Summary'!$C$36:$E$135,MATCH('Capacity Backing (Hide)'!AR$2,'Capacity Summary'!$B$36:$B$135,0),4),IF(INDEX('Capacity Summary'!$H$36:$BG$135,MATCH('Capacity Backing (Hide)'!AR$2,'Capacity Summary'!$B$36:$B$135,0),MATCH('Capacity Backing (Hide)'!$A14,'Capacity Summary'!$H$35:$BG$35,0))&lt;&gt;0,INDEX('Capacity Summary'!$H$36:$BG$135,MATCH('Capacity Backing (Hide)'!AR$2,'Capacity Summary'!$B$36:$B$135,0),MATCH('Capacity Backing (Hide)'!$A14,'Capacity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(Hide)'!$A14,'Capacity Summary'!$H$35:$BG$35,0))="x",INDEX('Capacity Summary'!$C$36:$E$135,MATCH('Capacity Backing (Hide)'!AS$2,'Capacity Summary'!$B$36:$B$135,0),4),IF(INDEX('Capacity Summary'!$H$36:$BG$135,MATCH('Capacity Backing (Hide)'!AS$2,'Capacity Summary'!$B$36:$B$135,0),MATCH('Capacity Backing (Hide)'!$A14,'Capacity Summary'!$H$35:$BG$35,0))&lt;&gt;0,INDEX('Capacity Summary'!$H$36:$BG$135,MATCH('Capacity Backing (Hide)'!AS$2,'Capacity Summary'!$B$36:$B$135,0),MATCH('Capacity Backing (Hide)'!$A14,'Capacity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(Hide)'!$A14,'Capacity Summary'!$H$35:$BG$35,0))="x",INDEX('Capacity Summary'!$C$36:$E$135,MATCH('Capacity Backing (Hide)'!AT$2,'Capacity Summary'!$B$36:$B$135,0),4),IF(INDEX('Capacity Summary'!$H$36:$BG$135,MATCH('Capacity Backing (Hide)'!AT$2,'Capacity Summary'!$B$36:$B$135,0),MATCH('Capacity Backing (Hide)'!$A14,'Capacity Summary'!$H$35:$BG$35,0))&lt;&gt;0,INDEX('Capacity Summary'!$H$36:$BG$135,MATCH('Capacity Backing (Hide)'!AT$2,'Capacity Summary'!$B$36:$B$135,0),MATCH('Capacity Backing (Hide)'!$A14,'Capacity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(Hide)'!$A14,'Capacity Summary'!$H$35:$BG$35,0))="x",INDEX('Capacity Summary'!$C$36:$E$135,MATCH('Capacity Backing (Hide)'!AU$2,'Capacity Summary'!$B$36:$B$135,0),4),IF(INDEX('Capacity Summary'!$H$36:$BG$135,MATCH('Capacity Backing (Hide)'!AU$2,'Capacity Summary'!$B$36:$B$135,0),MATCH('Capacity Backing (Hide)'!$A14,'Capacity Summary'!$H$35:$BG$35,0))&lt;&gt;0,INDEX('Capacity Summary'!$H$36:$BG$135,MATCH('Capacity Backing (Hide)'!AU$2,'Capacity Summary'!$B$36:$B$135,0),MATCH('Capacity Backing (Hide)'!$A14,'Capacity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(Hide)'!$A14,'Capacity Summary'!$H$35:$BG$35,0))="x",INDEX('Capacity Summary'!$C$36:$E$135,MATCH('Capacity Backing (Hide)'!AV$2,'Capacity Summary'!$B$36:$B$135,0),4),IF(INDEX('Capacity Summary'!$H$36:$BG$135,MATCH('Capacity Backing (Hide)'!AV$2,'Capacity Summary'!$B$36:$B$135,0),MATCH('Capacity Backing (Hide)'!$A14,'Capacity Summary'!$H$35:$BG$35,0))&lt;&gt;0,INDEX('Capacity Summary'!$H$36:$BG$135,MATCH('Capacity Backing (Hide)'!AV$2,'Capacity Summary'!$B$36:$B$135,0),MATCH('Capacity Backing (Hide)'!$A14,'Capacity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(Hide)'!$A14,'Capacity Summary'!$H$35:$BG$35,0))="x",INDEX('Capacity Summary'!$C$36:$E$135,MATCH('Capacity Backing (Hide)'!AW$2,'Capacity Summary'!$B$36:$B$135,0),4),IF(INDEX('Capacity Summary'!$H$36:$BG$135,MATCH('Capacity Backing (Hide)'!AW$2,'Capacity Summary'!$B$36:$B$135,0),MATCH('Capacity Backing (Hide)'!$A14,'Capacity Summary'!$H$35:$BG$35,0))&lt;&gt;0,INDEX('Capacity Summary'!$H$36:$BG$135,MATCH('Capacity Backing (Hide)'!AW$2,'Capacity Summary'!$B$36:$B$135,0),MATCH('Capacity Backing (Hide)'!$A14,'Capacity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(Hide)'!$A14,'Capacity Summary'!$H$35:$BG$35,0))="x",INDEX('Capacity Summary'!$C$36:$E$135,MATCH('Capacity Backing (Hide)'!AX$2,'Capacity Summary'!$B$36:$B$135,0),4),IF(INDEX('Capacity Summary'!$H$36:$BG$135,MATCH('Capacity Backing (Hide)'!AX$2,'Capacity Summary'!$B$36:$B$135,0),MATCH('Capacity Backing (Hide)'!$A14,'Capacity Summary'!$H$35:$BG$35,0))&lt;&gt;0,INDEX('Capacity Summary'!$H$36:$BG$135,MATCH('Capacity Backing (Hide)'!AX$2,'Capacity Summary'!$B$36:$B$135,0),MATCH('Capacity Backing (Hide)'!$A14,'Capacity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(Hide)'!$A14,'Capacity Summary'!$H$35:$BG$35,0))="x",INDEX('Capacity Summary'!$C$36:$E$135,MATCH('Capacity Backing (Hide)'!AY$2,'Capacity Summary'!$B$36:$B$135,0),4),IF(INDEX('Capacity Summary'!$H$36:$BG$135,MATCH('Capacity Backing (Hide)'!AY$2,'Capacity Summary'!$B$36:$B$135,0),MATCH('Capacity Backing (Hide)'!$A14,'Capacity Summary'!$H$35:$BG$35,0))&lt;&gt;0,INDEX('Capacity Summary'!$H$36:$BG$135,MATCH('Capacity Backing (Hide)'!AY$2,'Capacity Summary'!$B$36:$B$135,0),MATCH('Capacity Backing (Hide)'!$A14,'Capacity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(Hide)'!$A14,'Capacity Summary'!$H$35:$BG$35,0))="x",INDEX('Capacity Summary'!$C$36:$E$135,MATCH('Capacity Backing (Hide)'!AZ$2,'Capacity Summary'!$B$36:$B$135,0),4),IF(INDEX('Capacity Summary'!$H$36:$BG$135,MATCH('Capacity Backing (Hide)'!AZ$2,'Capacity Summary'!$B$36:$B$135,0),MATCH('Capacity Backing (Hide)'!$A14,'Capacity Summary'!$H$35:$BG$35,0))&lt;&gt;0,INDEX('Capacity Summary'!$H$36:$BG$135,MATCH('Capacity Backing (Hide)'!AZ$2,'Capacity Summary'!$B$36:$B$135,0),MATCH('Capacity Backing (Hide)'!$A14,'Capacity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(Hide)'!$A14,'Capacity Summary'!$H$35:$BG$35,0))="x",INDEX('Capacity Summary'!$C$36:$E$135,MATCH('Capacity Backing (Hide)'!BA$2,'Capacity Summary'!$B$36:$B$135,0),4),IF(INDEX('Capacity Summary'!$H$36:$BG$135,MATCH('Capacity Backing (Hide)'!BA$2,'Capacity Summary'!$B$36:$B$135,0),MATCH('Capacity Backing (Hide)'!$A14,'Capacity Summary'!$H$35:$BG$35,0))&lt;&gt;0,INDEX('Capacity Summary'!$H$36:$BG$135,MATCH('Capacity Backing (Hide)'!BA$2,'Capacity Summary'!$B$36:$B$135,0),MATCH('Capacity Backing (Hide)'!$A14,'Capacity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(Hide)'!$A14,'Capacity Summary'!$H$35:$BG$35,0))="x",INDEX('Capacity Summary'!$C$36:$E$135,MATCH('Capacity Backing (Hide)'!BB$2,'Capacity Summary'!$B$36:$B$135,0),4),IF(INDEX('Capacity Summary'!$H$36:$BG$135,MATCH('Capacity Backing (Hide)'!BB$2,'Capacity Summary'!$B$36:$B$135,0),MATCH('Capacity Backing (Hide)'!$A14,'Capacity Summary'!$H$35:$BG$35,0))&lt;&gt;0,INDEX('Capacity Summary'!$H$36:$BG$135,MATCH('Capacity Backing (Hide)'!BB$2,'Capacity Summary'!$B$36:$B$135,0),MATCH('Capacity Backing (Hide)'!$A14,'Capacity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(Hide)'!$A14,'Capacity Summary'!$H$35:$BG$35,0))="x",INDEX('Capacity Summary'!$C$36:$E$135,MATCH('Capacity Backing (Hide)'!BC$2,'Capacity Summary'!$B$36:$B$135,0),4),IF(INDEX('Capacity Summary'!$H$36:$BG$135,MATCH('Capacity Backing (Hide)'!BC$2,'Capacity Summary'!$B$36:$B$135,0),MATCH('Capacity Backing (Hide)'!$A14,'Capacity Summary'!$H$35:$BG$35,0))&lt;&gt;0,INDEX('Capacity Summary'!$H$36:$BG$135,MATCH('Capacity Backing (Hide)'!BC$2,'Capacity Summary'!$B$36:$B$135,0),MATCH('Capacity Backing (Hide)'!$A14,'Capacity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(Hide)'!$A14,'Capacity Summary'!$H$35:$BG$35,0))="x",INDEX('Capacity Summary'!$C$36:$E$135,MATCH('Capacity Backing (Hide)'!BD$2,'Capacity Summary'!$B$36:$B$135,0),4),IF(INDEX('Capacity Summary'!$H$36:$BG$135,MATCH('Capacity Backing (Hide)'!BD$2,'Capacity Summary'!$B$36:$B$135,0),MATCH('Capacity Backing (Hide)'!$A14,'Capacity Summary'!$H$35:$BG$35,0))&lt;&gt;0,INDEX('Capacity Summary'!$H$36:$BG$135,MATCH('Capacity Backing (Hide)'!BD$2,'Capacity Summary'!$B$36:$B$135,0),MATCH('Capacity Backing (Hide)'!$A14,'Capacity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(Hide)'!$A14,'Capacity Summary'!$H$35:$BG$35,0))="x",INDEX('Capacity Summary'!$C$36:$E$135,MATCH('Capacity Backing (Hide)'!BE$2,'Capacity Summary'!$B$36:$B$135,0),4),IF(INDEX('Capacity Summary'!$H$36:$BG$135,MATCH('Capacity Backing (Hide)'!BE$2,'Capacity Summary'!$B$36:$B$135,0),MATCH('Capacity Backing (Hide)'!$A14,'Capacity Summary'!$H$35:$BG$35,0))&lt;&gt;0,INDEX('Capacity Summary'!$H$36:$BG$135,MATCH('Capacity Backing (Hide)'!BE$2,'Capacity Summary'!$B$36:$B$135,0),MATCH('Capacity Backing (Hide)'!$A14,'Capacity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(Hide)'!$A14,'Capacity Summary'!$H$35:$BG$35,0))="x",INDEX('Capacity Summary'!$C$36:$E$135,MATCH('Capacity Backing (Hide)'!BF$2,'Capacity Summary'!$B$36:$B$135,0),4),IF(INDEX('Capacity Summary'!$H$36:$BG$135,MATCH('Capacity Backing (Hide)'!BF$2,'Capacity Summary'!$B$36:$B$135,0),MATCH('Capacity Backing (Hide)'!$A14,'Capacity Summary'!$H$35:$BG$35,0))&lt;&gt;0,INDEX('Capacity Summary'!$H$36:$BG$135,MATCH('Capacity Backing (Hide)'!BF$2,'Capacity Summary'!$B$36:$B$135,0),MATCH('Capacity Backing (Hide)'!$A14,'Capacity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(Hide)'!$A14,'Capacity Summary'!$H$35:$BG$35,0))="x",INDEX('Capacity Summary'!$C$36:$E$135,MATCH('Capacity Backing (Hide)'!BG$2,'Capacity Summary'!$B$36:$B$135,0),4),IF(INDEX('Capacity Summary'!$H$36:$BG$135,MATCH('Capacity Backing (Hide)'!BG$2,'Capacity Summary'!$B$36:$B$135,0),MATCH('Capacity Backing (Hide)'!$A14,'Capacity Summary'!$H$35:$BG$35,0))&lt;&gt;0,INDEX('Capacity Summary'!$H$36:$BG$135,MATCH('Capacity Backing (Hide)'!BG$2,'Capacity Summary'!$B$36:$B$135,0),MATCH('Capacity Backing (Hide)'!$A14,'Capacity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(Hide)'!$A14,'Capacity Summary'!$H$35:$BG$35,0))="x",INDEX('Capacity Summary'!$C$36:$E$135,MATCH('Capacity Backing (Hide)'!BH$2,'Capacity Summary'!$B$36:$B$135,0),4),IF(INDEX('Capacity Summary'!$H$36:$BG$135,MATCH('Capacity Backing (Hide)'!BH$2,'Capacity Summary'!$B$36:$B$135,0),MATCH('Capacity Backing (Hide)'!$A14,'Capacity Summary'!$H$35:$BG$35,0))&lt;&gt;0,INDEX('Capacity Summary'!$H$36:$BG$135,MATCH('Capacity Backing (Hide)'!BH$2,'Capacity Summary'!$B$36:$B$135,0),MATCH('Capacity Backing (Hide)'!$A14,'Capacity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(Hide)'!$A14,'Capacity Summary'!$H$35:$BG$35,0))="x",INDEX('Capacity Summary'!$C$36:$E$135,MATCH('Capacity Backing (Hide)'!BI$2,'Capacity Summary'!$B$36:$B$135,0),4),IF(INDEX('Capacity Summary'!$H$36:$BG$135,MATCH('Capacity Backing (Hide)'!BI$2,'Capacity Summary'!$B$36:$B$135,0),MATCH('Capacity Backing (Hide)'!$A14,'Capacity Summary'!$H$35:$BG$35,0))&lt;&gt;0,INDEX('Capacity Summary'!$H$36:$BG$135,MATCH('Capacity Backing (Hide)'!BI$2,'Capacity Summary'!$B$36:$B$135,0),MATCH('Capacity Backing (Hide)'!$A14,'Capacity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(Hide)'!$A14,'Capacity Summary'!$H$35:$BG$35,0))="x",INDEX('Capacity Summary'!$C$36:$E$135,MATCH('Capacity Backing (Hide)'!BJ$2,'Capacity Summary'!$B$36:$B$135,0),4),IF(INDEX('Capacity Summary'!$H$36:$BG$135,MATCH('Capacity Backing (Hide)'!BJ$2,'Capacity Summary'!$B$36:$B$135,0),MATCH('Capacity Backing (Hide)'!$A14,'Capacity Summary'!$H$35:$BG$35,0))&lt;&gt;0,INDEX('Capacity Summary'!$H$36:$BG$135,MATCH('Capacity Backing (Hide)'!BJ$2,'Capacity Summary'!$B$36:$B$135,0),MATCH('Capacity Backing (Hide)'!$A14,'Capacity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(Hide)'!$A14,'Capacity Summary'!$H$35:$BG$35,0))="x",INDEX('Capacity Summary'!$C$36:$E$135,MATCH('Capacity Backing (Hide)'!BK$2,'Capacity Summary'!$B$36:$B$135,0),4),IF(INDEX('Capacity Summary'!$H$36:$BG$135,MATCH('Capacity Backing (Hide)'!BK$2,'Capacity Summary'!$B$36:$B$135,0),MATCH('Capacity Backing (Hide)'!$A14,'Capacity Summary'!$H$35:$BG$35,0))&lt;&gt;0,INDEX('Capacity Summary'!$H$36:$BG$135,MATCH('Capacity Backing (Hide)'!BK$2,'Capacity Summary'!$B$36:$B$135,0),MATCH('Capacity Backing (Hide)'!$A14,'Capacity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(Hide)'!$A14,'Capacity Summary'!$H$35:$BG$35,0))="x",INDEX('Capacity Summary'!$C$36:$E$135,MATCH('Capacity Backing (Hide)'!BL$2,'Capacity Summary'!$B$36:$B$135,0),4),IF(INDEX('Capacity Summary'!$H$36:$BG$135,MATCH('Capacity Backing (Hide)'!BL$2,'Capacity Summary'!$B$36:$B$135,0),MATCH('Capacity Backing (Hide)'!$A14,'Capacity Summary'!$H$35:$BG$35,0))&lt;&gt;0,INDEX('Capacity Summary'!$H$36:$BG$135,MATCH('Capacity Backing (Hide)'!BL$2,'Capacity Summary'!$B$36:$B$135,0),MATCH('Capacity Backing (Hide)'!$A14,'Capacity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(Hide)'!$A14,'Capacity Summary'!$H$35:$BG$35,0))="x",INDEX('Capacity Summary'!$C$36:$E$135,MATCH('Capacity Backing (Hide)'!BM$2,'Capacity Summary'!$B$36:$B$135,0),4),IF(INDEX('Capacity Summary'!$H$36:$BG$135,MATCH('Capacity Backing (Hide)'!BM$2,'Capacity Summary'!$B$36:$B$135,0),MATCH('Capacity Backing (Hide)'!$A14,'Capacity Summary'!$H$35:$BG$35,0))&lt;&gt;0,INDEX('Capacity Summary'!$H$36:$BG$135,MATCH('Capacity Backing (Hide)'!BM$2,'Capacity Summary'!$B$36:$B$135,0),MATCH('Capacity Backing (Hide)'!$A14,'Capacity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(Hide)'!$A14,'Capacity Summary'!$H$35:$BG$35,0))="x",INDEX('Capacity Summary'!$C$36:$E$135,MATCH('Capacity Backing (Hide)'!BN$2,'Capacity Summary'!$B$36:$B$135,0),4),IF(INDEX('Capacity Summary'!$H$36:$BG$135,MATCH('Capacity Backing (Hide)'!BN$2,'Capacity Summary'!$B$36:$B$135,0),MATCH('Capacity Backing (Hide)'!$A14,'Capacity Summary'!$H$35:$BG$35,0))&lt;&gt;0,INDEX('Capacity Summary'!$H$36:$BG$135,MATCH('Capacity Backing (Hide)'!BN$2,'Capacity Summary'!$B$36:$B$135,0),MATCH('Capacity Backing (Hide)'!$A14,'Capacity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(Hide)'!$A14,'Capacity Summary'!$H$35:$BG$35,0))="x",INDEX('Capacity Summary'!$C$36:$E$135,MATCH('Capacity Backing (Hide)'!BO$2,'Capacity Summary'!$B$36:$B$135,0),4),IF(INDEX('Capacity Summary'!$H$36:$BG$135,MATCH('Capacity Backing (Hide)'!BO$2,'Capacity Summary'!$B$36:$B$135,0),MATCH('Capacity Backing (Hide)'!$A14,'Capacity Summary'!$H$35:$BG$35,0))&lt;&gt;0,INDEX('Capacity Summary'!$H$36:$BG$135,MATCH('Capacity Backing (Hide)'!BO$2,'Capacity Summary'!$B$36:$B$135,0),MATCH('Capacity Backing (Hide)'!$A14,'Capacity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(Hide)'!$A14,'Capacity Summary'!$H$35:$BG$35,0))="x",INDEX('Capacity Summary'!$C$36:$E$135,MATCH('Capacity Backing (Hide)'!BP$2,'Capacity Summary'!$B$36:$B$135,0),4),IF(INDEX('Capacity Summary'!$H$36:$BG$135,MATCH('Capacity Backing (Hide)'!BP$2,'Capacity Summary'!$B$36:$B$135,0),MATCH('Capacity Backing (Hide)'!$A14,'Capacity Summary'!$H$35:$BG$35,0))&lt;&gt;0,INDEX('Capacity Summary'!$H$36:$BG$135,MATCH('Capacity Backing (Hide)'!BP$2,'Capacity Summary'!$B$36:$B$135,0),MATCH('Capacity Backing (Hide)'!$A14,'Capacity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(Hide)'!$A14,'Capacity Summary'!$H$35:$BG$35,0))="x",INDEX('Capacity Summary'!$C$36:$E$135,MATCH('Capacity Backing (Hide)'!BQ$2,'Capacity Summary'!$B$36:$B$135,0),4),IF(INDEX('Capacity Summary'!$H$36:$BG$135,MATCH('Capacity Backing (Hide)'!BQ$2,'Capacity Summary'!$B$36:$B$135,0),MATCH('Capacity Backing (Hide)'!$A14,'Capacity Summary'!$H$35:$BG$35,0))&lt;&gt;0,INDEX('Capacity Summary'!$H$36:$BG$135,MATCH('Capacity Backing (Hide)'!BQ$2,'Capacity Summary'!$B$36:$B$135,0),MATCH('Capacity Backing (Hide)'!$A14,'Capacity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(Hide)'!$A14,'Capacity Summary'!$H$35:$BG$35,0))="x",INDEX('Capacity Summary'!$C$36:$E$135,MATCH('Capacity Backing (Hide)'!BR$2,'Capacity Summary'!$B$36:$B$135,0),4),IF(INDEX('Capacity Summary'!$H$36:$BG$135,MATCH('Capacity Backing (Hide)'!BR$2,'Capacity Summary'!$B$36:$B$135,0),MATCH('Capacity Backing (Hide)'!$A14,'Capacity Summary'!$H$35:$BG$35,0))&lt;&gt;0,INDEX('Capacity Summary'!$H$36:$BG$135,MATCH('Capacity Backing (Hide)'!BR$2,'Capacity Summary'!$B$36:$B$135,0),MATCH('Capacity Backing (Hide)'!$A14,'Capacity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(Hide)'!$A14,'Capacity Summary'!$H$35:$BG$35,0))="x",INDEX('Capacity Summary'!$C$36:$E$135,MATCH('Capacity Backing (Hide)'!BS$2,'Capacity Summary'!$B$36:$B$135,0),4),IF(INDEX('Capacity Summary'!$H$36:$BG$135,MATCH('Capacity Backing (Hide)'!BS$2,'Capacity Summary'!$B$36:$B$135,0),MATCH('Capacity Backing (Hide)'!$A14,'Capacity Summary'!$H$35:$BG$35,0))&lt;&gt;0,INDEX('Capacity Summary'!$H$36:$BG$135,MATCH('Capacity Backing (Hide)'!BS$2,'Capacity Summary'!$B$36:$B$135,0),MATCH('Capacity Backing (Hide)'!$A14,'Capacity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(Hide)'!$A14,'Capacity Summary'!$H$35:$BG$35,0))="x",INDEX('Capacity Summary'!$C$36:$E$135,MATCH('Capacity Backing (Hide)'!BT$2,'Capacity Summary'!$B$36:$B$135,0),4),IF(INDEX('Capacity Summary'!$H$36:$BG$135,MATCH('Capacity Backing (Hide)'!BT$2,'Capacity Summary'!$B$36:$B$135,0),MATCH('Capacity Backing (Hide)'!$A14,'Capacity Summary'!$H$35:$BG$35,0))&lt;&gt;0,INDEX('Capacity Summary'!$H$36:$BG$135,MATCH('Capacity Backing (Hide)'!BT$2,'Capacity Summary'!$B$36:$B$135,0),MATCH('Capacity Backing (Hide)'!$A14,'Capacity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(Hide)'!$A14,'Capacity Summary'!$H$35:$BG$35,0))="x",INDEX('Capacity Summary'!$C$36:$E$135,MATCH('Capacity Backing (Hide)'!BU$2,'Capacity Summary'!$B$36:$B$135,0),4),IF(INDEX('Capacity Summary'!$H$36:$BG$135,MATCH('Capacity Backing (Hide)'!BU$2,'Capacity Summary'!$B$36:$B$135,0),MATCH('Capacity Backing (Hide)'!$A14,'Capacity Summary'!$H$35:$BG$35,0))&lt;&gt;0,INDEX('Capacity Summary'!$H$36:$BG$135,MATCH('Capacity Backing (Hide)'!BU$2,'Capacity Summary'!$B$36:$B$135,0),MATCH('Capacity Backing (Hide)'!$A14,'Capacity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(Hide)'!$A14,'Capacity Summary'!$H$35:$BG$35,0))="x",INDEX('Capacity Summary'!$C$36:$E$135,MATCH('Capacity Backing (Hide)'!BV$2,'Capacity Summary'!$B$36:$B$135,0),4),IF(INDEX('Capacity Summary'!$H$36:$BG$135,MATCH('Capacity Backing (Hide)'!BV$2,'Capacity Summary'!$B$36:$B$135,0),MATCH('Capacity Backing (Hide)'!$A14,'Capacity Summary'!$H$35:$BG$35,0))&lt;&gt;0,INDEX('Capacity Summary'!$H$36:$BG$135,MATCH('Capacity Backing (Hide)'!BV$2,'Capacity Summary'!$B$36:$B$135,0),MATCH('Capacity Backing (Hide)'!$A14,'Capacity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(Hide)'!$A14,'Capacity Summary'!$H$35:$BG$35,0))="x",INDEX('Capacity Summary'!$C$36:$E$135,MATCH('Capacity Backing (Hide)'!BW$2,'Capacity Summary'!$B$36:$B$135,0),4),IF(INDEX('Capacity Summary'!$H$36:$BG$135,MATCH('Capacity Backing (Hide)'!BW$2,'Capacity Summary'!$B$36:$B$135,0),MATCH('Capacity Backing (Hide)'!$A14,'Capacity Summary'!$H$35:$BG$35,0))&lt;&gt;0,INDEX('Capacity Summary'!$H$36:$BG$135,MATCH('Capacity Backing (Hide)'!BW$2,'Capacity Summary'!$B$36:$B$135,0),MATCH('Capacity Backing (Hide)'!$A14,'Capacity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(Hide)'!$A14,'Capacity Summary'!$H$35:$BG$35,0))="x",INDEX('Capacity Summary'!$C$36:$E$135,MATCH('Capacity Backing (Hide)'!BX$2,'Capacity Summary'!$B$36:$B$135,0),4),IF(INDEX('Capacity Summary'!$H$36:$BG$135,MATCH('Capacity Backing (Hide)'!BX$2,'Capacity Summary'!$B$36:$B$135,0),MATCH('Capacity Backing (Hide)'!$A14,'Capacity Summary'!$H$35:$BG$35,0))&lt;&gt;0,INDEX('Capacity Summary'!$H$36:$BG$135,MATCH('Capacity Backing (Hide)'!BX$2,'Capacity Summary'!$B$36:$B$135,0),MATCH('Capacity Backing (Hide)'!$A14,'Capacity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(Hide)'!$A14,'Capacity Summary'!$H$35:$BG$35,0))="x",INDEX('Capacity Summary'!$C$36:$E$135,MATCH('Capacity Backing (Hide)'!BY$2,'Capacity Summary'!$B$36:$B$135,0),4),IF(INDEX('Capacity Summary'!$H$36:$BG$135,MATCH('Capacity Backing (Hide)'!BY$2,'Capacity Summary'!$B$36:$B$135,0),MATCH('Capacity Backing (Hide)'!$A14,'Capacity Summary'!$H$35:$BG$35,0))&lt;&gt;0,INDEX('Capacity Summary'!$H$36:$BG$135,MATCH('Capacity Backing (Hide)'!BY$2,'Capacity Summary'!$B$36:$B$135,0),MATCH('Capacity Backing (Hide)'!$A14,'Capacity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(Hide)'!$A14,'Capacity Summary'!$H$35:$BG$35,0))="x",INDEX('Capacity Summary'!$C$36:$E$135,MATCH('Capacity Backing (Hide)'!BZ$2,'Capacity Summary'!$B$36:$B$135,0),4),IF(INDEX('Capacity Summary'!$H$36:$BG$135,MATCH('Capacity Backing (Hide)'!BZ$2,'Capacity Summary'!$B$36:$B$135,0),MATCH('Capacity Backing (Hide)'!$A14,'Capacity Summary'!$H$35:$BG$35,0))&lt;&gt;0,INDEX('Capacity Summary'!$H$36:$BG$135,MATCH('Capacity Backing (Hide)'!BZ$2,'Capacity Summary'!$B$36:$B$135,0),MATCH('Capacity Backing (Hide)'!$A14,'Capacity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(Hide)'!$A14,'Capacity Summary'!$H$35:$BG$35,0))="x",INDEX('Capacity Summary'!$C$36:$E$135,MATCH('Capacity Backing (Hide)'!CA$2,'Capacity Summary'!$B$36:$B$135,0),4),IF(INDEX('Capacity Summary'!$H$36:$BG$135,MATCH('Capacity Backing (Hide)'!CA$2,'Capacity Summary'!$B$36:$B$135,0),MATCH('Capacity Backing (Hide)'!$A14,'Capacity Summary'!$H$35:$BG$35,0))&lt;&gt;0,INDEX('Capacity Summary'!$H$36:$BG$135,MATCH('Capacity Backing (Hide)'!CA$2,'Capacity Summary'!$B$36:$B$135,0),MATCH('Capacity Backing (Hide)'!$A14,'Capacity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(Hide)'!$A14,'Capacity Summary'!$H$35:$BG$35,0))="x",INDEX('Capacity Summary'!$C$36:$E$135,MATCH('Capacity Backing (Hide)'!CB$2,'Capacity Summary'!$B$36:$B$135,0),4),IF(INDEX('Capacity Summary'!$H$36:$BG$135,MATCH('Capacity Backing (Hide)'!CB$2,'Capacity Summary'!$B$36:$B$135,0),MATCH('Capacity Backing (Hide)'!$A14,'Capacity Summary'!$H$35:$BG$35,0))&lt;&gt;0,INDEX('Capacity Summary'!$H$36:$BG$135,MATCH('Capacity Backing (Hide)'!CB$2,'Capacity Summary'!$B$36:$B$135,0),MATCH('Capacity Backing (Hide)'!$A14,'Capacity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(Hide)'!$A14,'Capacity Summary'!$H$35:$BG$35,0))="x",INDEX('Capacity Summary'!$C$36:$E$135,MATCH('Capacity Backing (Hide)'!CC$2,'Capacity Summary'!$B$36:$B$135,0),4),IF(INDEX('Capacity Summary'!$H$36:$BG$135,MATCH('Capacity Backing (Hide)'!CC$2,'Capacity Summary'!$B$36:$B$135,0),MATCH('Capacity Backing (Hide)'!$A14,'Capacity Summary'!$H$35:$BG$35,0))&lt;&gt;0,INDEX('Capacity Summary'!$H$36:$BG$135,MATCH('Capacity Backing (Hide)'!CC$2,'Capacity Summary'!$B$36:$B$135,0),MATCH('Capacity Backing (Hide)'!$A14,'Capacity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(Hide)'!$A14,'Capacity Summary'!$H$35:$BG$35,0))="x",INDEX('Capacity Summary'!$C$36:$E$135,MATCH('Capacity Backing (Hide)'!CD$2,'Capacity Summary'!$B$36:$B$135,0),4),IF(INDEX('Capacity Summary'!$H$36:$BG$135,MATCH('Capacity Backing (Hide)'!CD$2,'Capacity Summary'!$B$36:$B$135,0),MATCH('Capacity Backing (Hide)'!$A14,'Capacity Summary'!$H$35:$BG$35,0))&lt;&gt;0,INDEX('Capacity Summary'!$H$36:$BG$135,MATCH('Capacity Backing (Hide)'!CD$2,'Capacity Summary'!$B$36:$B$135,0),MATCH('Capacity Backing (Hide)'!$A14,'Capacity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(Hide)'!$A14,'Capacity Summary'!$H$35:$BG$35,0))="x",INDEX('Capacity Summary'!$C$36:$E$135,MATCH('Capacity Backing (Hide)'!CE$2,'Capacity Summary'!$B$36:$B$135,0),4),IF(INDEX('Capacity Summary'!$H$36:$BG$135,MATCH('Capacity Backing (Hide)'!CE$2,'Capacity Summary'!$B$36:$B$135,0),MATCH('Capacity Backing (Hide)'!$A14,'Capacity Summary'!$H$35:$BG$35,0))&lt;&gt;0,INDEX('Capacity Summary'!$H$36:$BG$135,MATCH('Capacity Backing (Hide)'!CE$2,'Capacity Summary'!$B$36:$B$135,0),MATCH('Capacity Backing (Hide)'!$A14,'Capacity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(Hide)'!$A14,'Capacity Summary'!$H$35:$BG$35,0))="x",INDEX('Capacity Summary'!$C$36:$E$135,MATCH('Capacity Backing (Hide)'!CF$2,'Capacity Summary'!$B$36:$B$135,0),4),IF(INDEX('Capacity Summary'!$H$36:$BG$135,MATCH('Capacity Backing (Hide)'!CF$2,'Capacity Summary'!$B$36:$B$135,0),MATCH('Capacity Backing (Hide)'!$A14,'Capacity Summary'!$H$35:$BG$35,0))&lt;&gt;0,INDEX('Capacity Summary'!$H$36:$BG$135,MATCH('Capacity Backing (Hide)'!CF$2,'Capacity Summary'!$B$36:$B$135,0),MATCH('Capacity Backing (Hide)'!$A14,'Capacity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(Hide)'!$A14,'Capacity Summary'!$H$35:$BG$35,0))="x",INDEX('Capacity Summary'!$C$36:$E$135,MATCH('Capacity Backing (Hide)'!CG$2,'Capacity Summary'!$B$36:$B$135,0),4),IF(INDEX('Capacity Summary'!$H$36:$BG$135,MATCH('Capacity Backing (Hide)'!CG$2,'Capacity Summary'!$B$36:$B$135,0),MATCH('Capacity Backing (Hide)'!$A14,'Capacity Summary'!$H$35:$BG$35,0))&lt;&gt;0,INDEX('Capacity Summary'!$H$36:$BG$135,MATCH('Capacity Backing (Hide)'!CG$2,'Capacity Summary'!$B$36:$B$135,0),MATCH('Capacity Backing (Hide)'!$A14,'Capacity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(Hide)'!$A14,'Capacity Summary'!$H$35:$BG$35,0))="x",INDEX('Capacity Summary'!$C$36:$E$135,MATCH('Capacity Backing (Hide)'!CH$2,'Capacity Summary'!$B$36:$B$135,0),4),IF(INDEX('Capacity Summary'!$H$36:$BG$135,MATCH('Capacity Backing (Hide)'!CH$2,'Capacity Summary'!$B$36:$B$135,0),MATCH('Capacity Backing (Hide)'!$A14,'Capacity Summary'!$H$35:$BG$35,0))&lt;&gt;0,INDEX('Capacity Summary'!$H$36:$BG$135,MATCH('Capacity Backing (Hide)'!CH$2,'Capacity Summary'!$B$36:$B$135,0),MATCH('Capacity Backing (Hide)'!$A14,'Capacity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(Hide)'!$A14,'Capacity Summary'!$H$35:$BG$35,0))="x",INDEX('Capacity Summary'!$C$36:$E$135,MATCH('Capacity Backing (Hide)'!CI$2,'Capacity Summary'!$B$36:$B$135,0),4),IF(INDEX('Capacity Summary'!$H$36:$BG$135,MATCH('Capacity Backing (Hide)'!CI$2,'Capacity Summary'!$B$36:$B$135,0),MATCH('Capacity Backing (Hide)'!$A14,'Capacity Summary'!$H$35:$BG$35,0))&lt;&gt;0,INDEX('Capacity Summary'!$H$36:$BG$135,MATCH('Capacity Backing (Hide)'!CI$2,'Capacity Summary'!$B$36:$B$135,0),MATCH('Capacity Backing (Hide)'!$A14,'Capacity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(Hide)'!$A14,'Capacity Summary'!$H$35:$BG$35,0))="x",INDEX('Capacity Summary'!$C$36:$E$135,MATCH('Capacity Backing (Hide)'!CJ$2,'Capacity Summary'!$B$36:$B$135,0),4),IF(INDEX('Capacity Summary'!$H$36:$BG$135,MATCH('Capacity Backing (Hide)'!CJ$2,'Capacity Summary'!$B$36:$B$135,0),MATCH('Capacity Backing (Hide)'!$A14,'Capacity Summary'!$H$35:$BG$35,0))&lt;&gt;0,INDEX('Capacity Summary'!$H$36:$BG$135,MATCH('Capacity Backing (Hide)'!CJ$2,'Capacity Summary'!$B$36:$B$135,0),MATCH('Capacity Backing (Hide)'!$A14,'Capacity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(Hide)'!$A14,'Capacity Summary'!$H$35:$BG$35,0))="x",INDEX('Capacity Summary'!$C$36:$E$135,MATCH('Capacity Backing (Hide)'!CK$2,'Capacity Summary'!$B$36:$B$135,0),4),IF(INDEX('Capacity Summary'!$H$36:$BG$135,MATCH('Capacity Backing (Hide)'!CK$2,'Capacity Summary'!$B$36:$B$135,0),MATCH('Capacity Backing (Hide)'!$A14,'Capacity Summary'!$H$35:$BG$35,0))&lt;&gt;0,INDEX('Capacity Summary'!$H$36:$BG$135,MATCH('Capacity Backing (Hide)'!CK$2,'Capacity Summary'!$B$36:$B$135,0),MATCH('Capacity Backing (Hide)'!$A14,'Capacity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(Hide)'!$A14,'Capacity Summary'!$H$35:$BG$35,0))="x",INDEX('Capacity Summary'!$C$36:$E$135,MATCH('Capacity Backing (Hide)'!CL$2,'Capacity Summary'!$B$36:$B$135,0),4),IF(INDEX('Capacity Summary'!$H$36:$BG$135,MATCH('Capacity Backing (Hide)'!CL$2,'Capacity Summary'!$B$36:$B$135,0),MATCH('Capacity Backing (Hide)'!$A14,'Capacity Summary'!$H$35:$BG$35,0))&lt;&gt;0,INDEX('Capacity Summary'!$H$36:$BG$135,MATCH('Capacity Backing (Hide)'!CL$2,'Capacity Summary'!$B$36:$B$135,0),MATCH('Capacity Backing (Hide)'!$A14,'Capacity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(Hide)'!$A14,'Capacity Summary'!$H$35:$BG$35,0))="x",INDEX('Capacity Summary'!$C$36:$E$135,MATCH('Capacity Backing (Hide)'!CM$2,'Capacity Summary'!$B$36:$B$135,0),4),IF(INDEX('Capacity Summary'!$H$36:$BG$135,MATCH('Capacity Backing (Hide)'!CM$2,'Capacity Summary'!$B$36:$B$135,0),MATCH('Capacity Backing (Hide)'!$A14,'Capacity Summary'!$H$35:$BG$35,0))&lt;&gt;0,INDEX('Capacity Summary'!$H$36:$BG$135,MATCH('Capacity Backing (Hide)'!CM$2,'Capacity Summary'!$B$36:$B$135,0),MATCH('Capacity Backing (Hide)'!$A14,'Capacity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(Hide)'!$A14,'Capacity Summary'!$H$35:$BG$35,0))="x",INDEX('Capacity Summary'!$C$36:$E$135,MATCH('Capacity Backing (Hide)'!CN$2,'Capacity Summary'!$B$36:$B$135,0),4),IF(INDEX('Capacity Summary'!$H$36:$BG$135,MATCH('Capacity Backing (Hide)'!CN$2,'Capacity Summary'!$B$36:$B$135,0),MATCH('Capacity Backing (Hide)'!$A14,'Capacity Summary'!$H$35:$BG$35,0))&lt;&gt;0,INDEX('Capacity Summary'!$H$36:$BG$135,MATCH('Capacity Backing (Hide)'!CN$2,'Capacity Summary'!$B$36:$B$135,0),MATCH('Capacity Backing (Hide)'!$A14,'Capacity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(Hide)'!$A14,'Capacity Summary'!$H$35:$BG$35,0))="x",INDEX('Capacity Summary'!$C$36:$E$135,MATCH('Capacity Backing (Hide)'!CO$2,'Capacity Summary'!$B$36:$B$135,0),4),IF(INDEX('Capacity Summary'!$H$36:$BG$135,MATCH('Capacity Backing (Hide)'!CO$2,'Capacity Summary'!$B$36:$B$135,0),MATCH('Capacity Backing (Hide)'!$A14,'Capacity Summary'!$H$35:$BG$35,0))&lt;&gt;0,INDEX('Capacity Summary'!$H$36:$BG$135,MATCH('Capacity Backing (Hide)'!CO$2,'Capacity Summary'!$B$36:$B$135,0),MATCH('Capacity Backing (Hide)'!$A14,'Capacity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(Hide)'!$A14,'Capacity Summary'!$H$35:$BG$35,0))="x",INDEX('Capacity Summary'!$C$36:$E$135,MATCH('Capacity Backing (Hide)'!CP$2,'Capacity Summary'!$B$36:$B$135,0),4),IF(INDEX('Capacity Summary'!$H$36:$BG$135,MATCH('Capacity Backing (Hide)'!CP$2,'Capacity Summary'!$B$36:$B$135,0),MATCH('Capacity Backing (Hide)'!$A14,'Capacity Summary'!$H$35:$BG$35,0))&lt;&gt;0,INDEX('Capacity Summary'!$H$36:$BG$135,MATCH('Capacity Backing (Hide)'!CP$2,'Capacity Summary'!$B$36:$B$135,0),MATCH('Capacity Backing (Hide)'!$A14,'Capacity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(Hide)'!$A14,'Capacity Summary'!$H$35:$BG$35,0))="x",INDEX('Capacity Summary'!$C$36:$E$135,MATCH('Capacity Backing (Hide)'!CQ$2,'Capacity Summary'!$B$36:$B$135,0),4),IF(INDEX('Capacity Summary'!$H$36:$BG$135,MATCH('Capacity Backing (Hide)'!CQ$2,'Capacity Summary'!$B$36:$B$135,0),MATCH('Capacity Backing (Hide)'!$A14,'Capacity Summary'!$H$35:$BG$35,0))&lt;&gt;0,INDEX('Capacity Summary'!$H$36:$BG$135,MATCH('Capacity Backing (Hide)'!CQ$2,'Capacity Summary'!$B$36:$B$135,0),MATCH('Capacity Backing (Hide)'!$A14,'Capacity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(Hide)'!$A14,'Capacity Summary'!$H$35:$BG$35,0))="x",INDEX('Capacity Summary'!$C$36:$E$135,MATCH('Capacity Backing (Hide)'!CR$2,'Capacity Summary'!$B$36:$B$135,0),4),IF(INDEX('Capacity Summary'!$H$36:$BG$135,MATCH('Capacity Backing (Hide)'!CR$2,'Capacity Summary'!$B$36:$B$135,0),MATCH('Capacity Backing (Hide)'!$A14,'Capacity Summary'!$H$35:$BG$35,0))&lt;&gt;0,INDEX('Capacity Summary'!$H$36:$BG$135,MATCH('Capacity Backing (Hide)'!CR$2,'Capacity Summary'!$B$36:$B$135,0),MATCH('Capacity Backing (Hide)'!$A14,'Capacity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(Hide)'!$A14,'Capacity Summary'!$H$35:$BG$35,0))="x",INDEX('Capacity Summary'!$C$36:$E$135,MATCH('Capacity Backing (Hide)'!CS$2,'Capacity Summary'!$B$36:$B$135,0),4),IF(INDEX('Capacity Summary'!$H$36:$BG$135,MATCH('Capacity Backing (Hide)'!CS$2,'Capacity Summary'!$B$36:$B$135,0),MATCH('Capacity Backing (Hide)'!$A14,'Capacity Summary'!$H$35:$BG$35,0))&lt;&gt;0,INDEX('Capacity Summary'!$H$36:$BG$135,MATCH('Capacity Backing (Hide)'!CS$2,'Capacity Summary'!$B$36:$B$135,0),MATCH('Capacity Backing (Hide)'!$A14,'Capacity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(Hide)'!$A14,'Capacity Summary'!$H$35:$BG$35,0))="x",INDEX('Capacity Summary'!$C$36:$E$135,MATCH('Capacity Backing (Hide)'!CT$2,'Capacity Summary'!$B$36:$B$135,0),4),IF(INDEX('Capacity Summary'!$H$36:$BG$135,MATCH('Capacity Backing (Hide)'!CT$2,'Capacity Summary'!$B$36:$B$135,0),MATCH('Capacity Backing (Hide)'!$A14,'Capacity Summary'!$H$35:$BG$35,0))&lt;&gt;0,INDEX('Capacity Summary'!$H$36:$BG$135,MATCH('Capacity Backing (Hide)'!CT$2,'Capacity Summary'!$B$36:$B$135,0),MATCH('Capacity Backing (Hide)'!$A14,'Capacity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(Hide)'!$A14,'Capacity Summary'!$H$35:$BG$35,0))="x",INDEX('Capacity Summary'!$C$36:$E$135,MATCH('Capacity Backing (Hide)'!CU$2,'Capacity Summary'!$B$36:$B$135,0),4),IF(INDEX('Capacity Summary'!$H$36:$BG$135,MATCH('Capacity Backing (Hide)'!CU$2,'Capacity Summary'!$B$36:$B$135,0),MATCH('Capacity Backing (Hide)'!$A14,'Capacity Summary'!$H$35:$BG$35,0))&lt;&gt;0,INDEX('Capacity Summary'!$H$36:$BG$135,MATCH('Capacity Backing (Hide)'!CU$2,'Capacity Summary'!$B$36:$B$135,0),MATCH('Capacity Backing (Hide)'!$A14,'Capacity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(Hide)'!$A14,'Capacity Summary'!$H$35:$BG$35,0))="x",INDEX('Capacity Summary'!$C$36:$E$135,MATCH('Capacity Backing (Hide)'!CV$2,'Capacity Summary'!$B$36:$B$135,0),4),IF(INDEX('Capacity Summary'!$H$36:$BG$135,MATCH('Capacity Backing (Hide)'!CV$2,'Capacity Summary'!$B$36:$B$135,0),MATCH('Capacity Backing (Hide)'!$A14,'Capacity Summary'!$H$35:$BG$35,0))&lt;&gt;0,INDEX('Capacity Summary'!$H$36:$BG$135,MATCH('Capacity Backing (Hide)'!CV$2,'Capacity Summary'!$B$36:$B$135,0),MATCH('Capacity Backing (Hide)'!$A14,'Capacity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(Hide)'!$A14,'Capacity Summary'!$H$35:$BG$35,0))="x",INDEX('Capacity Summary'!$C$36:$E$135,MATCH('Capacity Backing (Hide)'!CW$2,'Capacity Summary'!$B$36:$B$135,0),4),IF(INDEX('Capacity Summary'!$H$36:$BG$135,MATCH('Capacity Backing (Hide)'!CW$2,'Capacity Summary'!$B$36:$B$135,0),MATCH('Capacity Backing (Hide)'!$A14,'Capacity Summary'!$H$35:$BG$35,0))&lt;&gt;0,INDEX('Capacity Summary'!$H$36:$BG$135,MATCH('Capacity Backing (Hide)'!CW$2,'Capacity Summary'!$B$36:$B$135,0),MATCH('Capacity Backing (Hide)'!$A14,'Capacity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5" spans="1:101" x14ac:dyDescent="0.35">
      <c r="A15" s="2">
        <f ca="1">'Required Capacity (Hide)'!E15</f>
        <v>44298</v>
      </c>
      <c r="B1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(Hide)'!$A15,'Capacity Summary'!$H$35:$BG$35,0))="x",INDEX('Capacity Summary'!$C$36:$E$135,MATCH('Capacity Backing (Hide)'!B$2,'Capacity Summary'!$B$36:$B$135,0),4),IF(INDEX('Capacity Summary'!$H$36:$BG$135,MATCH('Capacity Backing (Hide)'!B$2,'Capacity Summary'!$B$36:$B$135,0),MATCH('Capacity Backing (Hide)'!$A15,'Capacity Summary'!$H$35:$BG$35,0))&lt;&gt;0,INDEX('Capacity Summary'!$H$36:$BG$135,MATCH('Capacity Backing (Hide)'!B$2,'Capacity Summary'!$B$36:$B$135,0),MATCH('Capacity Backing (Hide)'!$A15,'Capacity Summary'!$H$35:$BG$35,0)),0)),INDEX('Capacity Summary'!$C$36:$E$135,MATCH('Capacity Backing (Hide)'!B$2,'Capacity Summary'!$B$36:$B$135,0),2)))/IF(Summary!$B$7="Minutes",1,60)/COUNTA(INDEX(Capacity!$C$10:$Q$109,MATCH('Capacity Backing (Hide)'!B$2,Capacity!$B$10:$B$109,0),1):INDEX(Capacity!$C$10:$Q$109,MATCH('Capacity Backing (Hide)'!B$2,Capacity!$B$10:$B$109,0),15))</f>
        <v>#N/A</v>
      </c>
      <c r="C1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(Hide)'!$A15,'Capacity Summary'!$H$35:$BG$35,0))="x",INDEX('Capacity Summary'!$C$36:$E$135,MATCH('Capacity Backing (Hide)'!C$2,'Capacity Summary'!$B$36:$B$135,0),4),IF(INDEX('Capacity Summary'!$H$36:$BG$135,MATCH('Capacity Backing (Hide)'!C$2,'Capacity Summary'!$B$36:$B$135,0),MATCH('Capacity Backing (Hide)'!$A15,'Capacity Summary'!$H$35:$BG$35,0))&lt;&gt;0,INDEX('Capacity Summary'!$H$36:$BG$135,MATCH('Capacity Backing (Hide)'!C$2,'Capacity Summary'!$B$36:$B$135,0),MATCH('Capacity Backing (Hide)'!$A15,'Capacity Summary'!$H$35:$BG$35,0)),0)),INDEX('Capacity Summary'!$C$36:$E$135,MATCH('Capacity Backing (Hide)'!C$2,'Capacity Summary'!$B$36:$B$135,0),2)))/IF(Summary!$B$7="Minutes",1,60)/COUNTA(INDEX(Capacity!$C$10:$Q$109,MATCH('Capacity Backing (Hide)'!C$2,Capacity!$B$10:$B$109,0),1):INDEX(Capacity!$C$10:$Q$109,MATCH('Capacity Backing (Hide)'!C$2,Capacity!$B$10:$B$109,0),15))</f>
        <v>#N/A</v>
      </c>
      <c r="D1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(Hide)'!$A15,'Capacity Summary'!$H$35:$BG$35,0))="x",INDEX('Capacity Summary'!$C$36:$E$135,MATCH('Capacity Backing (Hide)'!D$2,'Capacity Summary'!$B$36:$B$135,0),4),IF(INDEX('Capacity Summary'!$H$36:$BG$135,MATCH('Capacity Backing (Hide)'!D$2,'Capacity Summary'!$B$36:$B$135,0),MATCH('Capacity Backing (Hide)'!$A15,'Capacity Summary'!$H$35:$BG$35,0))&lt;&gt;0,INDEX('Capacity Summary'!$H$36:$BG$135,MATCH('Capacity Backing (Hide)'!D$2,'Capacity Summary'!$B$36:$B$135,0),MATCH('Capacity Backing (Hide)'!$A15,'Capacity Summary'!$H$35:$BG$35,0)),0)),INDEX('Capacity Summary'!$C$36:$E$135,MATCH('Capacity Backing (Hide)'!D$2,'Capacity Summary'!$B$36:$B$135,0),2)))/IF(Summary!$B$7="Minutes",1,60)/COUNTA(INDEX(Capacity!$C$10:$Q$109,MATCH('Capacity Backing (Hide)'!D$2,Capacity!$B$10:$B$109,0),1):INDEX(Capacity!$C$10:$Q$109,MATCH('Capacity Backing (Hide)'!D$2,Capacity!$B$10:$B$109,0),15))</f>
        <v>#N/A</v>
      </c>
      <c r="E1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(Hide)'!$A15,'Capacity Summary'!$H$35:$BG$35,0))="x",INDEX('Capacity Summary'!$C$36:$E$135,MATCH('Capacity Backing (Hide)'!E$2,'Capacity Summary'!$B$36:$B$135,0),4),IF(INDEX('Capacity Summary'!$H$36:$BG$135,MATCH('Capacity Backing (Hide)'!E$2,'Capacity Summary'!$B$36:$B$135,0),MATCH('Capacity Backing (Hide)'!$A15,'Capacity Summary'!$H$35:$BG$35,0))&lt;&gt;0,INDEX('Capacity Summary'!$H$36:$BG$135,MATCH('Capacity Backing (Hide)'!E$2,'Capacity Summary'!$B$36:$B$135,0),MATCH('Capacity Backing (Hide)'!$A15,'Capacity Summary'!$H$35:$BG$35,0)),0)),INDEX('Capacity Summary'!$C$36:$E$135,MATCH('Capacity Backing (Hide)'!E$2,'Capacity Summary'!$B$36:$B$135,0),2)))/IF(Summary!$B$7="Minutes",1,60)/COUNTA(INDEX(Capacity!$C$10:$Q$109,MATCH('Capacity Backing (Hide)'!E$2,Capacity!$B$10:$B$109,0),1):INDEX(Capacity!$C$10:$Q$109,MATCH('Capacity Backing (Hide)'!E$2,Capacity!$B$10:$B$109,0),15))</f>
        <v>#N/A</v>
      </c>
      <c r="F1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(Hide)'!$A15,'Capacity Summary'!$H$35:$BG$35,0))="x",INDEX('Capacity Summary'!$C$36:$E$135,MATCH('Capacity Backing (Hide)'!F$2,'Capacity Summary'!$B$36:$B$135,0),4),IF(INDEX('Capacity Summary'!$H$36:$BG$135,MATCH('Capacity Backing (Hide)'!F$2,'Capacity Summary'!$B$36:$B$135,0),MATCH('Capacity Backing (Hide)'!$A15,'Capacity Summary'!$H$35:$BG$35,0))&lt;&gt;0,INDEX('Capacity Summary'!$H$36:$BG$135,MATCH('Capacity Backing (Hide)'!F$2,'Capacity Summary'!$B$36:$B$135,0),MATCH('Capacity Backing (Hide)'!$A15,'Capacity Summary'!$H$35:$BG$35,0)),0)),INDEX('Capacity Summary'!$C$36:$E$135,MATCH('Capacity Backing (Hide)'!F$2,'Capacity Summary'!$B$36:$B$135,0),2)))/IF(Summary!$B$7="Minutes",1,60)/COUNTA(INDEX(Capacity!$C$10:$Q$109,MATCH('Capacity Backing (Hide)'!F$2,Capacity!$B$10:$B$109,0),1):INDEX(Capacity!$C$10:$Q$109,MATCH('Capacity Backing (Hide)'!F$2,Capacity!$B$10:$B$109,0),15))</f>
        <v>#N/A</v>
      </c>
      <c r="G1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(Hide)'!$A15,'Capacity Summary'!$H$35:$BG$35,0))="x",INDEX('Capacity Summary'!$C$36:$E$135,MATCH('Capacity Backing (Hide)'!G$2,'Capacity Summary'!$B$36:$B$135,0),4),IF(INDEX('Capacity Summary'!$H$36:$BG$135,MATCH('Capacity Backing (Hide)'!G$2,'Capacity Summary'!$B$36:$B$135,0),MATCH('Capacity Backing (Hide)'!$A15,'Capacity Summary'!$H$35:$BG$35,0))&lt;&gt;0,INDEX('Capacity Summary'!$H$36:$BG$135,MATCH('Capacity Backing (Hide)'!G$2,'Capacity Summary'!$B$36:$B$135,0),MATCH('Capacity Backing (Hide)'!$A15,'Capacity Summary'!$H$35:$BG$35,0)),0)),INDEX('Capacity Summary'!$C$36:$E$135,MATCH('Capacity Backing (Hide)'!G$2,'Capacity Summary'!$B$36:$B$135,0),2)))/IF(Summary!$B$7="Minutes",1,60)/COUNTA(INDEX(Capacity!$C$10:$Q$109,MATCH('Capacity Backing (Hide)'!G$2,Capacity!$B$10:$B$109,0),1):INDEX(Capacity!$C$10:$Q$109,MATCH('Capacity Backing (Hide)'!G$2,Capacity!$B$10:$B$109,0),15))</f>
        <v>#N/A</v>
      </c>
      <c r="H1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(Hide)'!$A15,'Capacity Summary'!$H$35:$BG$35,0))="x",INDEX('Capacity Summary'!$C$36:$E$135,MATCH('Capacity Backing (Hide)'!H$2,'Capacity Summary'!$B$36:$B$135,0),4),IF(INDEX('Capacity Summary'!$H$36:$BG$135,MATCH('Capacity Backing (Hide)'!H$2,'Capacity Summary'!$B$36:$B$135,0),MATCH('Capacity Backing (Hide)'!$A15,'Capacity Summary'!$H$35:$BG$35,0))&lt;&gt;0,INDEX('Capacity Summary'!$H$36:$BG$135,MATCH('Capacity Backing (Hide)'!H$2,'Capacity Summary'!$B$36:$B$135,0),MATCH('Capacity Backing (Hide)'!$A15,'Capacity Summary'!$H$35:$BG$35,0)),0)),INDEX('Capacity Summary'!$C$36:$E$135,MATCH('Capacity Backing (Hide)'!H$2,'Capacity Summary'!$B$36:$B$135,0),2)))/IF(Summary!$B$7="Minutes",1,60)/COUNTA(INDEX(Capacity!$C$10:$Q$109,MATCH('Capacity Backing (Hide)'!H$2,Capacity!$B$10:$B$109,0),1):INDEX(Capacity!$C$10:$Q$109,MATCH('Capacity Backing (Hide)'!H$2,Capacity!$B$10:$B$109,0),15))</f>
        <v>#N/A</v>
      </c>
      <c r="I1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(Hide)'!$A15,'Capacity Summary'!$H$35:$BG$35,0))="x",INDEX('Capacity Summary'!$C$36:$E$135,MATCH('Capacity Backing (Hide)'!I$2,'Capacity Summary'!$B$36:$B$135,0),4),IF(INDEX('Capacity Summary'!$H$36:$BG$135,MATCH('Capacity Backing (Hide)'!I$2,'Capacity Summary'!$B$36:$B$135,0),MATCH('Capacity Backing (Hide)'!$A15,'Capacity Summary'!$H$35:$BG$35,0))&lt;&gt;0,INDEX('Capacity Summary'!$H$36:$BG$135,MATCH('Capacity Backing (Hide)'!I$2,'Capacity Summary'!$B$36:$B$135,0),MATCH('Capacity Backing (Hide)'!$A15,'Capacity Summary'!$H$35:$BG$35,0)),0)),INDEX('Capacity Summary'!$C$36:$E$135,MATCH('Capacity Backing (Hide)'!I$2,'Capacity Summary'!$B$36:$B$135,0),2)))/IF(Summary!$B$7="Minutes",1,60)/COUNTA(INDEX(Capacity!$C$10:$Q$109,MATCH('Capacity Backing (Hide)'!I$2,Capacity!$B$10:$B$109,0),1):INDEX(Capacity!$C$10:$Q$109,MATCH('Capacity Backing (Hide)'!I$2,Capacity!$B$10:$B$109,0),15))</f>
        <v>#N/A</v>
      </c>
      <c r="J1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(Hide)'!$A15,'Capacity Summary'!$H$35:$BG$35,0))="x",INDEX('Capacity Summary'!$C$36:$E$135,MATCH('Capacity Backing (Hide)'!J$2,'Capacity Summary'!$B$36:$B$135,0),4),IF(INDEX('Capacity Summary'!$H$36:$BG$135,MATCH('Capacity Backing (Hide)'!J$2,'Capacity Summary'!$B$36:$B$135,0),MATCH('Capacity Backing (Hide)'!$A15,'Capacity Summary'!$H$35:$BG$35,0))&lt;&gt;0,INDEX('Capacity Summary'!$H$36:$BG$135,MATCH('Capacity Backing (Hide)'!J$2,'Capacity Summary'!$B$36:$B$135,0),MATCH('Capacity Backing (Hide)'!$A15,'Capacity Summary'!$H$35:$BG$35,0)),0)),INDEX('Capacity Summary'!$C$36:$E$135,MATCH('Capacity Backing (Hide)'!J$2,'Capacity Summary'!$B$36:$B$135,0),2)))/IF(Summary!$B$7="Minutes",1,60)/COUNTA(INDEX(Capacity!$C$10:$Q$109,MATCH('Capacity Backing (Hide)'!J$2,Capacity!$B$10:$B$109,0),1):INDEX(Capacity!$C$10:$Q$109,MATCH('Capacity Backing (Hide)'!J$2,Capacity!$B$10:$B$109,0),15))</f>
        <v>#N/A</v>
      </c>
      <c r="K1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(Hide)'!$A15,'Capacity Summary'!$H$35:$BG$35,0))="x",INDEX('Capacity Summary'!$C$36:$E$135,MATCH('Capacity Backing (Hide)'!K$2,'Capacity Summary'!$B$36:$B$135,0),4),IF(INDEX('Capacity Summary'!$H$36:$BG$135,MATCH('Capacity Backing (Hide)'!K$2,'Capacity Summary'!$B$36:$B$135,0),MATCH('Capacity Backing (Hide)'!$A15,'Capacity Summary'!$H$35:$BG$35,0))&lt;&gt;0,INDEX('Capacity Summary'!$H$36:$BG$135,MATCH('Capacity Backing (Hide)'!K$2,'Capacity Summary'!$B$36:$B$135,0),MATCH('Capacity Backing (Hide)'!$A15,'Capacity Summary'!$H$35:$BG$35,0)),0)),INDEX('Capacity Summary'!$C$36:$E$135,MATCH('Capacity Backing (Hide)'!K$2,'Capacity Summary'!$B$36:$B$135,0),2)))/IF(Summary!$B$7="Minutes",1,60)/COUNTA(INDEX(Capacity!$C$10:$Q$109,MATCH('Capacity Backing (Hide)'!K$2,Capacity!$B$10:$B$109,0),1):INDEX(Capacity!$C$10:$Q$109,MATCH('Capacity Backing (Hide)'!K$2,Capacity!$B$10:$B$109,0),15))</f>
        <v>#N/A</v>
      </c>
      <c r="L1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(Hide)'!$A15,'Capacity Summary'!$H$35:$BG$35,0))="x",INDEX('Capacity Summary'!$C$36:$E$135,MATCH('Capacity Backing (Hide)'!L$2,'Capacity Summary'!$B$36:$B$135,0),4),IF(INDEX('Capacity Summary'!$H$36:$BG$135,MATCH('Capacity Backing (Hide)'!L$2,'Capacity Summary'!$B$36:$B$135,0),MATCH('Capacity Backing (Hide)'!$A15,'Capacity Summary'!$H$35:$BG$35,0))&lt;&gt;0,INDEX('Capacity Summary'!$H$36:$BG$135,MATCH('Capacity Backing (Hide)'!L$2,'Capacity Summary'!$B$36:$B$135,0),MATCH('Capacity Backing (Hide)'!$A15,'Capacity Summary'!$H$35:$BG$35,0)),0)),INDEX('Capacity Summary'!$C$36:$E$135,MATCH('Capacity Backing (Hide)'!L$2,'Capacity Summary'!$B$36:$B$135,0),2)))/IF(Summary!$B$7="Minutes",1,60)/COUNTA(INDEX(Capacity!$C$10:$Q$109,MATCH('Capacity Backing (Hide)'!L$2,Capacity!$B$10:$B$109,0),1):INDEX(Capacity!$C$10:$Q$109,MATCH('Capacity Backing (Hide)'!L$2,Capacity!$B$10:$B$109,0),15))</f>
        <v>#N/A</v>
      </c>
      <c r="M1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(Hide)'!$A15,'Capacity Summary'!$H$35:$BG$35,0))="x",INDEX('Capacity Summary'!$C$36:$E$135,MATCH('Capacity Backing (Hide)'!M$2,'Capacity Summary'!$B$36:$B$135,0),4),IF(INDEX('Capacity Summary'!$H$36:$BG$135,MATCH('Capacity Backing (Hide)'!M$2,'Capacity Summary'!$B$36:$B$135,0),MATCH('Capacity Backing (Hide)'!$A15,'Capacity Summary'!$H$35:$BG$35,0))&lt;&gt;0,INDEX('Capacity Summary'!$H$36:$BG$135,MATCH('Capacity Backing (Hide)'!M$2,'Capacity Summary'!$B$36:$B$135,0),MATCH('Capacity Backing (Hide)'!$A15,'Capacity Summary'!$H$35:$BG$35,0)),0)),INDEX('Capacity Summary'!$C$36:$E$135,MATCH('Capacity Backing (Hide)'!M$2,'Capacity Summary'!$B$36:$B$135,0),2)))/IF(Summary!$B$7="Minutes",1,60)/COUNTA(INDEX(Capacity!$C$10:$Q$109,MATCH('Capacity Backing (Hide)'!M$2,Capacity!$B$10:$B$109,0),1):INDEX(Capacity!$C$10:$Q$109,MATCH('Capacity Backing (Hide)'!M$2,Capacity!$B$10:$B$109,0),15))</f>
        <v>#N/A</v>
      </c>
      <c r="N1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(Hide)'!$A15,'Capacity Summary'!$H$35:$BG$35,0))="x",INDEX('Capacity Summary'!$C$36:$E$135,MATCH('Capacity Backing (Hide)'!N$2,'Capacity Summary'!$B$36:$B$135,0),4),IF(INDEX('Capacity Summary'!$H$36:$BG$135,MATCH('Capacity Backing (Hide)'!N$2,'Capacity Summary'!$B$36:$B$135,0),MATCH('Capacity Backing (Hide)'!$A15,'Capacity Summary'!$H$35:$BG$35,0))&lt;&gt;0,INDEX('Capacity Summary'!$H$36:$BG$135,MATCH('Capacity Backing (Hide)'!N$2,'Capacity Summary'!$B$36:$B$135,0),MATCH('Capacity Backing (Hide)'!$A15,'Capacity Summary'!$H$35:$BG$35,0)),0)),INDEX('Capacity Summary'!$C$36:$E$135,MATCH('Capacity Backing (Hide)'!N$2,'Capacity Summary'!$B$36:$B$135,0),2)))/IF(Summary!$B$7="Minutes",1,60)/COUNTA(INDEX(Capacity!$C$10:$Q$109,MATCH('Capacity Backing (Hide)'!N$2,Capacity!$B$10:$B$109,0),1):INDEX(Capacity!$C$10:$Q$109,MATCH('Capacity Backing (Hide)'!N$2,Capacity!$B$10:$B$109,0),15))</f>
        <v>#N/A</v>
      </c>
      <c r="O1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(Hide)'!$A15,'Capacity Summary'!$H$35:$BG$35,0))="x",INDEX('Capacity Summary'!$C$36:$E$135,MATCH('Capacity Backing (Hide)'!O$2,'Capacity Summary'!$B$36:$B$135,0),4),IF(INDEX('Capacity Summary'!$H$36:$BG$135,MATCH('Capacity Backing (Hide)'!O$2,'Capacity Summary'!$B$36:$B$135,0),MATCH('Capacity Backing (Hide)'!$A15,'Capacity Summary'!$H$35:$BG$35,0))&lt;&gt;0,INDEX('Capacity Summary'!$H$36:$BG$135,MATCH('Capacity Backing (Hide)'!O$2,'Capacity Summary'!$B$36:$B$135,0),MATCH('Capacity Backing (Hide)'!$A15,'Capacity Summary'!$H$35:$BG$35,0)),0)),INDEX('Capacity Summary'!$C$36:$E$135,MATCH('Capacity Backing (Hide)'!O$2,'Capacity Summary'!$B$36:$B$135,0),2)))/IF(Summary!$B$7="Minutes",1,60)/COUNTA(INDEX(Capacity!$C$10:$Q$109,MATCH('Capacity Backing (Hide)'!O$2,Capacity!$B$10:$B$109,0),1):INDEX(Capacity!$C$10:$Q$109,MATCH('Capacity Backing (Hide)'!O$2,Capacity!$B$10:$B$109,0),15))</f>
        <v>#N/A</v>
      </c>
      <c r="P1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(Hide)'!$A15,'Capacity Summary'!$H$35:$BG$35,0))="x",INDEX('Capacity Summary'!$C$36:$E$135,MATCH('Capacity Backing (Hide)'!P$2,'Capacity Summary'!$B$36:$B$135,0),4),IF(INDEX('Capacity Summary'!$H$36:$BG$135,MATCH('Capacity Backing (Hide)'!P$2,'Capacity Summary'!$B$36:$B$135,0),MATCH('Capacity Backing (Hide)'!$A15,'Capacity Summary'!$H$35:$BG$35,0))&lt;&gt;0,INDEX('Capacity Summary'!$H$36:$BG$135,MATCH('Capacity Backing (Hide)'!P$2,'Capacity Summary'!$B$36:$B$135,0),MATCH('Capacity Backing (Hide)'!$A15,'Capacity Summary'!$H$35:$BG$35,0)),0)),INDEX('Capacity Summary'!$C$36:$E$135,MATCH('Capacity Backing (Hide)'!P$2,'Capacity Summary'!$B$36:$B$135,0),2)))/IF(Summary!$B$7="Minutes",1,60)/COUNTA(INDEX(Capacity!$C$10:$Q$109,MATCH('Capacity Backing (Hide)'!P$2,Capacity!$B$10:$B$109,0),1):INDEX(Capacity!$C$10:$Q$109,MATCH('Capacity Backing (Hide)'!P$2,Capacity!$B$10:$B$109,0),15))</f>
        <v>#N/A</v>
      </c>
      <c r="Q1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(Hide)'!$A15,'Capacity Summary'!$H$35:$BG$35,0))="x",INDEX('Capacity Summary'!$C$36:$E$135,MATCH('Capacity Backing (Hide)'!Q$2,'Capacity Summary'!$B$36:$B$135,0),4),IF(INDEX('Capacity Summary'!$H$36:$BG$135,MATCH('Capacity Backing (Hide)'!Q$2,'Capacity Summary'!$B$36:$B$135,0),MATCH('Capacity Backing (Hide)'!$A15,'Capacity Summary'!$H$35:$BG$35,0))&lt;&gt;0,INDEX('Capacity Summary'!$H$36:$BG$135,MATCH('Capacity Backing (Hide)'!Q$2,'Capacity Summary'!$B$36:$B$135,0),MATCH('Capacity Backing (Hide)'!$A15,'Capacity Summary'!$H$35:$BG$35,0)),0)),INDEX('Capacity Summary'!$C$36:$E$135,MATCH('Capacity Backing (Hide)'!Q$2,'Capacity Summary'!$B$36:$B$135,0),2)))/IF(Summary!$B$7="Minutes",1,60)/COUNTA(INDEX(Capacity!$C$10:$Q$109,MATCH('Capacity Backing (Hide)'!Q$2,Capacity!$B$10:$B$109,0),1):INDEX(Capacity!$C$10:$Q$109,MATCH('Capacity Backing (Hide)'!Q$2,Capacity!$B$10:$B$109,0),15))</f>
        <v>#N/A</v>
      </c>
      <c r="R1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(Hide)'!$A15,'Capacity Summary'!$H$35:$BG$35,0))="x",INDEX('Capacity Summary'!$C$36:$E$135,MATCH('Capacity Backing (Hide)'!R$2,'Capacity Summary'!$B$36:$B$135,0),4),IF(INDEX('Capacity Summary'!$H$36:$BG$135,MATCH('Capacity Backing (Hide)'!R$2,'Capacity Summary'!$B$36:$B$135,0),MATCH('Capacity Backing (Hide)'!$A15,'Capacity Summary'!$H$35:$BG$35,0))&lt;&gt;0,INDEX('Capacity Summary'!$H$36:$BG$135,MATCH('Capacity Backing (Hide)'!R$2,'Capacity Summary'!$B$36:$B$135,0),MATCH('Capacity Backing (Hide)'!$A15,'Capacity Summary'!$H$35:$BG$35,0)),0)),INDEX('Capacity Summary'!$C$36:$E$135,MATCH('Capacity Backing (Hide)'!R$2,'Capacity Summary'!$B$36:$B$135,0),2)))/IF(Summary!$B$7="Minutes",1,60)/COUNTA(INDEX(Capacity!$C$10:$Q$109,MATCH('Capacity Backing (Hide)'!R$2,Capacity!$B$10:$B$109,0),1):INDEX(Capacity!$C$10:$Q$109,MATCH('Capacity Backing (Hide)'!R$2,Capacity!$B$10:$B$109,0),15))</f>
        <v>#N/A</v>
      </c>
      <c r="S1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(Hide)'!$A15,'Capacity Summary'!$H$35:$BG$35,0))="x",INDEX('Capacity Summary'!$C$36:$E$135,MATCH('Capacity Backing (Hide)'!S$2,'Capacity Summary'!$B$36:$B$135,0),4),IF(INDEX('Capacity Summary'!$H$36:$BG$135,MATCH('Capacity Backing (Hide)'!S$2,'Capacity Summary'!$B$36:$B$135,0),MATCH('Capacity Backing (Hide)'!$A15,'Capacity Summary'!$H$35:$BG$35,0))&lt;&gt;0,INDEX('Capacity Summary'!$H$36:$BG$135,MATCH('Capacity Backing (Hide)'!S$2,'Capacity Summary'!$B$36:$B$135,0),MATCH('Capacity Backing (Hide)'!$A15,'Capacity Summary'!$H$35:$BG$35,0)),0)),INDEX('Capacity Summary'!$C$36:$E$135,MATCH('Capacity Backing (Hide)'!S$2,'Capacity Summary'!$B$36:$B$135,0),2)))/IF(Summary!$B$7="Minutes",1,60)/COUNTA(INDEX(Capacity!$C$10:$Q$109,MATCH('Capacity Backing (Hide)'!S$2,Capacity!$B$10:$B$109,0),1):INDEX(Capacity!$C$10:$Q$109,MATCH('Capacity Backing (Hide)'!S$2,Capacity!$B$10:$B$109,0),15))</f>
        <v>#N/A</v>
      </c>
      <c r="T1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(Hide)'!$A15,'Capacity Summary'!$H$35:$BG$35,0))="x",INDEX('Capacity Summary'!$C$36:$E$135,MATCH('Capacity Backing (Hide)'!T$2,'Capacity Summary'!$B$36:$B$135,0),4),IF(INDEX('Capacity Summary'!$H$36:$BG$135,MATCH('Capacity Backing (Hide)'!T$2,'Capacity Summary'!$B$36:$B$135,0),MATCH('Capacity Backing (Hide)'!$A15,'Capacity Summary'!$H$35:$BG$35,0))&lt;&gt;0,INDEX('Capacity Summary'!$H$36:$BG$135,MATCH('Capacity Backing (Hide)'!T$2,'Capacity Summary'!$B$36:$B$135,0),MATCH('Capacity Backing (Hide)'!$A15,'Capacity Summary'!$H$35:$BG$35,0)),0)),INDEX('Capacity Summary'!$C$36:$E$135,MATCH('Capacity Backing (Hide)'!T$2,'Capacity Summary'!$B$36:$B$135,0),2)))/IF(Summary!$B$7="Minutes",1,60)/COUNTA(INDEX(Capacity!$C$10:$Q$109,MATCH('Capacity Backing (Hide)'!T$2,Capacity!$B$10:$B$109,0),1):INDEX(Capacity!$C$10:$Q$109,MATCH('Capacity Backing (Hide)'!T$2,Capacity!$B$10:$B$109,0),15))</f>
        <v>#N/A</v>
      </c>
      <c r="U1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(Hide)'!$A15,'Capacity Summary'!$H$35:$BG$35,0))="x",INDEX('Capacity Summary'!$C$36:$E$135,MATCH('Capacity Backing (Hide)'!U$2,'Capacity Summary'!$B$36:$B$135,0),4),IF(INDEX('Capacity Summary'!$H$36:$BG$135,MATCH('Capacity Backing (Hide)'!U$2,'Capacity Summary'!$B$36:$B$135,0),MATCH('Capacity Backing (Hide)'!$A15,'Capacity Summary'!$H$35:$BG$35,0))&lt;&gt;0,INDEX('Capacity Summary'!$H$36:$BG$135,MATCH('Capacity Backing (Hide)'!U$2,'Capacity Summary'!$B$36:$B$135,0),MATCH('Capacity Backing (Hide)'!$A15,'Capacity Summary'!$H$35:$BG$35,0)),0)),INDEX('Capacity Summary'!$C$36:$E$135,MATCH('Capacity Backing (Hide)'!U$2,'Capacity Summary'!$B$36:$B$135,0),2)))/IF(Summary!$B$7="Minutes",1,60)/COUNTA(INDEX(Capacity!$C$10:$Q$109,MATCH('Capacity Backing (Hide)'!U$2,Capacity!$B$10:$B$109,0),1):INDEX(Capacity!$C$10:$Q$109,MATCH('Capacity Backing (Hide)'!U$2,Capacity!$B$10:$B$109,0),15))</f>
        <v>#N/A</v>
      </c>
      <c r="V1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(Hide)'!$A15,'Capacity Summary'!$H$35:$BG$35,0))="x",INDEX('Capacity Summary'!$C$36:$E$135,MATCH('Capacity Backing (Hide)'!V$2,'Capacity Summary'!$B$36:$B$135,0),4),IF(INDEX('Capacity Summary'!$H$36:$BG$135,MATCH('Capacity Backing (Hide)'!V$2,'Capacity Summary'!$B$36:$B$135,0),MATCH('Capacity Backing (Hide)'!$A15,'Capacity Summary'!$H$35:$BG$35,0))&lt;&gt;0,INDEX('Capacity Summary'!$H$36:$BG$135,MATCH('Capacity Backing (Hide)'!V$2,'Capacity Summary'!$B$36:$B$135,0),MATCH('Capacity Backing (Hide)'!$A15,'Capacity Summary'!$H$35:$BG$35,0)),0)),INDEX('Capacity Summary'!$C$36:$E$135,MATCH('Capacity Backing (Hide)'!V$2,'Capacity Summary'!$B$36:$B$135,0),2)))/IF(Summary!$B$7="Minutes",1,60)/COUNTA(INDEX(Capacity!$C$10:$Q$109,MATCH('Capacity Backing (Hide)'!V$2,Capacity!$B$10:$B$109,0),1):INDEX(Capacity!$C$10:$Q$109,MATCH('Capacity Backing (Hide)'!V$2,Capacity!$B$10:$B$109,0),15))</f>
        <v>#N/A</v>
      </c>
      <c r="W1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(Hide)'!$A15,'Capacity Summary'!$H$35:$BG$35,0))="x",INDEX('Capacity Summary'!$C$36:$E$135,MATCH('Capacity Backing (Hide)'!W$2,'Capacity Summary'!$B$36:$B$135,0),4),IF(INDEX('Capacity Summary'!$H$36:$BG$135,MATCH('Capacity Backing (Hide)'!W$2,'Capacity Summary'!$B$36:$B$135,0),MATCH('Capacity Backing (Hide)'!$A15,'Capacity Summary'!$H$35:$BG$35,0))&lt;&gt;0,INDEX('Capacity Summary'!$H$36:$BG$135,MATCH('Capacity Backing (Hide)'!W$2,'Capacity Summary'!$B$36:$B$135,0),MATCH('Capacity Backing (Hide)'!$A15,'Capacity Summary'!$H$35:$BG$35,0)),0)),INDEX('Capacity Summary'!$C$36:$E$135,MATCH('Capacity Backing (Hide)'!W$2,'Capacity Summary'!$B$36:$B$135,0),2)))/IF(Summary!$B$7="Minutes",1,60)/COUNTA(INDEX(Capacity!$C$10:$Q$109,MATCH('Capacity Backing (Hide)'!W$2,Capacity!$B$10:$B$109,0),1):INDEX(Capacity!$C$10:$Q$109,MATCH('Capacity Backing (Hide)'!W$2,Capacity!$B$10:$B$109,0),15))</f>
        <v>#N/A</v>
      </c>
      <c r="X1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(Hide)'!$A15,'Capacity Summary'!$H$35:$BG$35,0))="x",INDEX('Capacity Summary'!$C$36:$E$135,MATCH('Capacity Backing (Hide)'!X$2,'Capacity Summary'!$B$36:$B$135,0),4),IF(INDEX('Capacity Summary'!$H$36:$BG$135,MATCH('Capacity Backing (Hide)'!X$2,'Capacity Summary'!$B$36:$B$135,0),MATCH('Capacity Backing (Hide)'!$A15,'Capacity Summary'!$H$35:$BG$35,0))&lt;&gt;0,INDEX('Capacity Summary'!$H$36:$BG$135,MATCH('Capacity Backing (Hide)'!X$2,'Capacity Summary'!$B$36:$B$135,0),MATCH('Capacity Backing (Hide)'!$A15,'Capacity Summary'!$H$35:$BG$35,0)),0)),INDEX('Capacity Summary'!$C$36:$E$135,MATCH('Capacity Backing (Hide)'!X$2,'Capacity Summary'!$B$36:$B$135,0),2)))/IF(Summary!$B$7="Minutes",1,60)/COUNTA(INDEX(Capacity!$C$10:$Q$109,MATCH('Capacity Backing (Hide)'!X$2,Capacity!$B$10:$B$109,0),1):INDEX(Capacity!$C$10:$Q$109,MATCH('Capacity Backing (Hide)'!X$2,Capacity!$B$10:$B$109,0),15))</f>
        <v>#N/A</v>
      </c>
      <c r="Y1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(Hide)'!$A15,'Capacity Summary'!$H$35:$BG$35,0))="x",INDEX('Capacity Summary'!$C$36:$E$135,MATCH('Capacity Backing (Hide)'!Y$2,'Capacity Summary'!$B$36:$B$135,0),4),IF(INDEX('Capacity Summary'!$H$36:$BG$135,MATCH('Capacity Backing (Hide)'!Y$2,'Capacity Summary'!$B$36:$B$135,0),MATCH('Capacity Backing (Hide)'!$A15,'Capacity Summary'!$H$35:$BG$35,0))&lt;&gt;0,INDEX('Capacity Summary'!$H$36:$BG$135,MATCH('Capacity Backing (Hide)'!Y$2,'Capacity Summary'!$B$36:$B$135,0),MATCH('Capacity Backing (Hide)'!$A15,'Capacity Summary'!$H$35:$BG$35,0)),0)),INDEX('Capacity Summary'!$C$36:$E$135,MATCH('Capacity Backing (Hide)'!Y$2,'Capacity Summary'!$B$36:$B$135,0),2)))/IF(Summary!$B$7="Minutes",1,60)/COUNTA(INDEX(Capacity!$C$10:$Q$109,MATCH('Capacity Backing (Hide)'!Y$2,Capacity!$B$10:$B$109,0),1):INDEX(Capacity!$C$10:$Q$109,MATCH('Capacity Backing (Hide)'!Y$2,Capacity!$B$10:$B$109,0),15))</f>
        <v>#N/A</v>
      </c>
      <c r="Z1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(Hide)'!$A15,'Capacity Summary'!$H$35:$BG$35,0))="x",INDEX('Capacity Summary'!$C$36:$E$135,MATCH('Capacity Backing (Hide)'!Z$2,'Capacity Summary'!$B$36:$B$135,0),4),IF(INDEX('Capacity Summary'!$H$36:$BG$135,MATCH('Capacity Backing (Hide)'!Z$2,'Capacity Summary'!$B$36:$B$135,0),MATCH('Capacity Backing (Hide)'!$A15,'Capacity Summary'!$H$35:$BG$35,0))&lt;&gt;0,INDEX('Capacity Summary'!$H$36:$BG$135,MATCH('Capacity Backing (Hide)'!Z$2,'Capacity Summary'!$B$36:$B$135,0),MATCH('Capacity Backing (Hide)'!$A15,'Capacity Summary'!$H$35:$BG$35,0)),0)),INDEX('Capacity Summary'!$C$36:$E$135,MATCH('Capacity Backing (Hide)'!Z$2,'Capacity Summary'!$B$36:$B$135,0),2)))/IF(Summary!$B$7="Minutes",1,60)/COUNTA(INDEX(Capacity!$C$10:$Q$109,MATCH('Capacity Backing (Hide)'!Z$2,Capacity!$B$10:$B$109,0),1):INDEX(Capacity!$C$10:$Q$109,MATCH('Capacity Backing (Hide)'!Z$2,Capacity!$B$10:$B$109,0),15))</f>
        <v>#N/A</v>
      </c>
      <c r="AA1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(Hide)'!$A15,'Capacity Summary'!$H$35:$BG$35,0))="x",INDEX('Capacity Summary'!$C$36:$E$135,MATCH('Capacity Backing (Hide)'!AA$2,'Capacity Summary'!$B$36:$B$135,0),4),IF(INDEX('Capacity Summary'!$H$36:$BG$135,MATCH('Capacity Backing (Hide)'!AA$2,'Capacity Summary'!$B$36:$B$135,0),MATCH('Capacity Backing (Hide)'!$A15,'Capacity Summary'!$H$35:$BG$35,0))&lt;&gt;0,INDEX('Capacity Summary'!$H$36:$BG$135,MATCH('Capacity Backing (Hide)'!AA$2,'Capacity Summary'!$B$36:$B$135,0),MATCH('Capacity Backing (Hide)'!$A15,'Capacity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(Hide)'!$A15,'Capacity Summary'!$H$35:$BG$35,0))="x",INDEX('Capacity Summary'!$C$36:$E$135,MATCH('Capacity Backing (Hide)'!AB$2,'Capacity Summary'!$B$36:$B$135,0),4),IF(INDEX('Capacity Summary'!$H$36:$BG$135,MATCH('Capacity Backing (Hide)'!AB$2,'Capacity Summary'!$B$36:$B$135,0),MATCH('Capacity Backing (Hide)'!$A15,'Capacity Summary'!$H$35:$BG$35,0))&lt;&gt;0,INDEX('Capacity Summary'!$H$36:$BG$135,MATCH('Capacity Backing (Hide)'!AB$2,'Capacity Summary'!$B$36:$B$135,0),MATCH('Capacity Backing (Hide)'!$A15,'Capacity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(Hide)'!$A15,'Capacity Summary'!$H$35:$BG$35,0))="x",INDEX('Capacity Summary'!$C$36:$E$135,MATCH('Capacity Backing (Hide)'!AC$2,'Capacity Summary'!$B$36:$B$135,0),4),IF(INDEX('Capacity Summary'!$H$36:$BG$135,MATCH('Capacity Backing (Hide)'!AC$2,'Capacity Summary'!$B$36:$B$135,0),MATCH('Capacity Backing (Hide)'!$A15,'Capacity Summary'!$H$35:$BG$35,0))&lt;&gt;0,INDEX('Capacity Summary'!$H$36:$BG$135,MATCH('Capacity Backing (Hide)'!AC$2,'Capacity Summary'!$B$36:$B$135,0),MATCH('Capacity Backing (Hide)'!$A15,'Capacity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(Hide)'!$A15,'Capacity Summary'!$H$35:$BG$35,0))="x",INDEX('Capacity Summary'!$C$36:$E$135,MATCH('Capacity Backing (Hide)'!AD$2,'Capacity Summary'!$B$36:$B$135,0),4),IF(INDEX('Capacity Summary'!$H$36:$BG$135,MATCH('Capacity Backing (Hide)'!AD$2,'Capacity Summary'!$B$36:$B$135,0),MATCH('Capacity Backing (Hide)'!$A15,'Capacity Summary'!$H$35:$BG$35,0))&lt;&gt;0,INDEX('Capacity Summary'!$H$36:$BG$135,MATCH('Capacity Backing (Hide)'!AD$2,'Capacity Summary'!$B$36:$B$135,0),MATCH('Capacity Backing (Hide)'!$A15,'Capacity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(Hide)'!$A15,'Capacity Summary'!$H$35:$BG$35,0))="x",INDEX('Capacity Summary'!$C$36:$E$135,MATCH('Capacity Backing (Hide)'!AE$2,'Capacity Summary'!$B$36:$B$135,0),4),IF(INDEX('Capacity Summary'!$H$36:$BG$135,MATCH('Capacity Backing (Hide)'!AE$2,'Capacity Summary'!$B$36:$B$135,0),MATCH('Capacity Backing (Hide)'!$A15,'Capacity Summary'!$H$35:$BG$35,0))&lt;&gt;0,INDEX('Capacity Summary'!$H$36:$BG$135,MATCH('Capacity Backing (Hide)'!AE$2,'Capacity Summary'!$B$36:$B$135,0),MATCH('Capacity Backing (Hide)'!$A15,'Capacity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(Hide)'!$A15,'Capacity Summary'!$H$35:$BG$35,0))="x",INDEX('Capacity Summary'!$C$36:$E$135,MATCH('Capacity Backing (Hide)'!AF$2,'Capacity Summary'!$B$36:$B$135,0),4),IF(INDEX('Capacity Summary'!$H$36:$BG$135,MATCH('Capacity Backing (Hide)'!AF$2,'Capacity Summary'!$B$36:$B$135,0),MATCH('Capacity Backing (Hide)'!$A15,'Capacity Summary'!$H$35:$BG$35,0))&lt;&gt;0,INDEX('Capacity Summary'!$H$36:$BG$135,MATCH('Capacity Backing (Hide)'!AF$2,'Capacity Summary'!$B$36:$B$135,0),MATCH('Capacity Backing (Hide)'!$A15,'Capacity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(Hide)'!$A15,'Capacity Summary'!$H$35:$BG$35,0))="x",INDEX('Capacity Summary'!$C$36:$E$135,MATCH('Capacity Backing (Hide)'!AG$2,'Capacity Summary'!$B$36:$B$135,0),4),IF(INDEX('Capacity Summary'!$H$36:$BG$135,MATCH('Capacity Backing (Hide)'!AG$2,'Capacity Summary'!$B$36:$B$135,0),MATCH('Capacity Backing (Hide)'!$A15,'Capacity Summary'!$H$35:$BG$35,0))&lt;&gt;0,INDEX('Capacity Summary'!$H$36:$BG$135,MATCH('Capacity Backing (Hide)'!AG$2,'Capacity Summary'!$B$36:$B$135,0),MATCH('Capacity Backing (Hide)'!$A15,'Capacity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(Hide)'!$A15,'Capacity Summary'!$H$35:$BG$35,0))="x",INDEX('Capacity Summary'!$C$36:$E$135,MATCH('Capacity Backing (Hide)'!AH$2,'Capacity Summary'!$B$36:$B$135,0),4),IF(INDEX('Capacity Summary'!$H$36:$BG$135,MATCH('Capacity Backing (Hide)'!AH$2,'Capacity Summary'!$B$36:$B$135,0),MATCH('Capacity Backing (Hide)'!$A15,'Capacity Summary'!$H$35:$BG$35,0))&lt;&gt;0,INDEX('Capacity Summary'!$H$36:$BG$135,MATCH('Capacity Backing (Hide)'!AH$2,'Capacity Summary'!$B$36:$B$135,0),MATCH('Capacity Backing (Hide)'!$A15,'Capacity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(Hide)'!$A15,'Capacity Summary'!$H$35:$BG$35,0))="x",INDEX('Capacity Summary'!$C$36:$E$135,MATCH('Capacity Backing (Hide)'!AI$2,'Capacity Summary'!$B$36:$B$135,0),4),IF(INDEX('Capacity Summary'!$H$36:$BG$135,MATCH('Capacity Backing (Hide)'!AI$2,'Capacity Summary'!$B$36:$B$135,0),MATCH('Capacity Backing (Hide)'!$A15,'Capacity Summary'!$H$35:$BG$35,0))&lt;&gt;0,INDEX('Capacity Summary'!$H$36:$BG$135,MATCH('Capacity Backing (Hide)'!AI$2,'Capacity Summary'!$B$36:$B$135,0),MATCH('Capacity Backing (Hide)'!$A15,'Capacity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(Hide)'!$A15,'Capacity Summary'!$H$35:$BG$35,0))="x",INDEX('Capacity Summary'!$C$36:$E$135,MATCH('Capacity Backing (Hide)'!AJ$2,'Capacity Summary'!$B$36:$B$135,0),4),IF(INDEX('Capacity Summary'!$H$36:$BG$135,MATCH('Capacity Backing (Hide)'!AJ$2,'Capacity Summary'!$B$36:$B$135,0),MATCH('Capacity Backing (Hide)'!$A15,'Capacity Summary'!$H$35:$BG$35,0))&lt;&gt;0,INDEX('Capacity Summary'!$H$36:$BG$135,MATCH('Capacity Backing (Hide)'!AJ$2,'Capacity Summary'!$B$36:$B$135,0),MATCH('Capacity Backing (Hide)'!$A15,'Capacity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(Hide)'!$A15,'Capacity Summary'!$H$35:$BG$35,0))="x",INDEX('Capacity Summary'!$C$36:$E$135,MATCH('Capacity Backing (Hide)'!AK$2,'Capacity Summary'!$B$36:$B$135,0),4),IF(INDEX('Capacity Summary'!$H$36:$BG$135,MATCH('Capacity Backing (Hide)'!AK$2,'Capacity Summary'!$B$36:$B$135,0),MATCH('Capacity Backing (Hide)'!$A15,'Capacity Summary'!$H$35:$BG$35,0))&lt;&gt;0,INDEX('Capacity Summary'!$H$36:$BG$135,MATCH('Capacity Backing (Hide)'!AK$2,'Capacity Summary'!$B$36:$B$135,0),MATCH('Capacity Backing (Hide)'!$A15,'Capacity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(Hide)'!$A15,'Capacity Summary'!$H$35:$BG$35,0))="x",INDEX('Capacity Summary'!$C$36:$E$135,MATCH('Capacity Backing (Hide)'!AL$2,'Capacity Summary'!$B$36:$B$135,0),4),IF(INDEX('Capacity Summary'!$H$36:$BG$135,MATCH('Capacity Backing (Hide)'!AL$2,'Capacity Summary'!$B$36:$B$135,0),MATCH('Capacity Backing (Hide)'!$A15,'Capacity Summary'!$H$35:$BG$35,0))&lt;&gt;0,INDEX('Capacity Summary'!$H$36:$BG$135,MATCH('Capacity Backing (Hide)'!AL$2,'Capacity Summary'!$B$36:$B$135,0),MATCH('Capacity Backing (Hide)'!$A15,'Capacity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(Hide)'!$A15,'Capacity Summary'!$H$35:$BG$35,0))="x",INDEX('Capacity Summary'!$C$36:$E$135,MATCH('Capacity Backing (Hide)'!AM$2,'Capacity Summary'!$B$36:$B$135,0),4),IF(INDEX('Capacity Summary'!$H$36:$BG$135,MATCH('Capacity Backing (Hide)'!AM$2,'Capacity Summary'!$B$36:$B$135,0),MATCH('Capacity Backing (Hide)'!$A15,'Capacity Summary'!$H$35:$BG$35,0))&lt;&gt;0,INDEX('Capacity Summary'!$H$36:$BG$135,MATCH('Capacity Backing (Hide)'!AM$2,'Capacity Summary'!$B$36:$B$135,0),MATCH('Capacity Backing (Hide)'!$A15,'Capacity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(Hide)'!$A15,'Capacity Summary'!$H$35:$BG$35,0))="x",INDEX('Capacity Summary'!$C$36:$E$135,MATCH('Capacity Backing (Hide)'!AN$2,'Capacity Summary'!$B$36:$B$135,0),4),IF(INDEX('Capacity Summary'!$H$36:$BG$135,MATCH('Capacity Backing (Hide)'!AN$2,'Capacity Summary'!$B$36:$B$135,0),MATCH('Capacity Backing (Hide)'!$A15,'Capacity Summary'!$H$35:$BG$35,0))&lt;&gt;0,INDEX('Capacity Summary'!$H$36:$BG$135,MATCH('Capacity Backing (Hide)'!AN$2,'Capacity Summary'!$B$36:$B$135,0),MATCH('Capacity Backing (Hide)'!$A15,'Capacity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(Hide)'!$A15,'Capacity Summary'!$H$35:$BG$35,0))="x",INDEX('Capacity Summary'!$C$36:$E$135,MATCH('Capacity Backing (Hide)'!AO$2,'Capacity Summary'!$B$36:$B$135,0),4),IF(INDEX('Capacity Summary'!$H$36:$BG$135,MATCH('Capacity Backing (Hide)'!AO$2,'Capacity Summary'!$B$36:$B$135,0),MATCH('Capacity Backing (Hide)'!$A15,'Capacity Summary'!$H$35:$BG$35,0))&lt;&gt;0,INDEX('Capacity Summary'!$H$36:$BG$135,MATCH('Capacity Backing (Hide)'!AO$2,'Capacity Summary'!$B$36:$B$135,0),MATCH('Capacity Backing (Hide)'!$A15,'Capacity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(Hide)'!$A15,'Capacity Summary'!$H$35:$BG$35,0))="x",INDEX('Capacity Summary'!$C$36:$E$135,MATCH('Capacity Backing (Hide)'!AP$2,'Capacity Summary'!$B$36:$B$135,0),4),IF(INDEX('Capacity Summary'!$H$36:$BG$135,MATCH('Capacity Backing (Hide)'!AP$2,'Capacity Summary'!$B$36:$B$135,0),MATCH('Capacity Backing (Hide)'!$A15,'Capacity Summary'!$H$35:$BG$35,0))&lt;&gt;0,INDEX('Capacity Summary'!$H$36:$BG$135,MATCH('Capacity Backing (Hide)'!AP$2,'Capacity Summary'!$B$36:$B$135,0),MATCH('Capacity Backing (Hide)'!$A15,'Capacity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(Hide)'!$A15,'Capacity Summary'!$H$35:$BG$35,0))="x",INDEX('Capacity Summary'!$C$36:$E$135,MATCH('Capacity Backing (Hide)'!AQ$2,'Capacity Summary'!$B$36:$B$135,0),4),IF(INDEX('Capacity Summary'!$H$36:$BG$135,MATCH('Capacity Backing (Hide)'!AQ$2,'Capacity Summary'!$B$36:$B$135,0),MATCH('Capacity Backing (Hide)'!$A15,'Capacity Summary'!$H$35:$BG$35,0))&lt;&gt;0,INDEX('Capacity Summary'!$H$36:$BG$135,MATCH('Capacity Backing (Hide)'!AQ$2,'Capacity Summary'!$B$36:$B$135,0),MATCH('Capacity Backing (Hide)'!$A15,'Capacity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(Hide)'!$A15,'Capacity Summary'!$H$35:$BG$35,0))="x",INDEX('Capacity Summary'!$C$36:$E$135,MATCH('Capacity Backing (Hide)'!AR$2,'Capacity Summary'!$B$36:$B$135,0),4),IF(INDEX('Capacity Summary'!$H$36:$BG$135,MATCH('Capacity Backing (Hide)'!AR$2,'Capacity Summary'!$B$36:$B$135,0),MATCH('Capacity Backing (Hide)'!$A15,'Capacity Summary'!$H$35:$BG$35,0))&lt;&gt;0,INDEX('Capacity Summary'!$H$36:$BG$135,MATCH('Capacity Backing (Hide)'!AR$2,'Capacity Summary'!$B$36:$B$135,0),MATCH('Capacity Backing (Hide)'!$A15,'Capacity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(Hide)'!$A15,'Capacity Summary'!$H$35:$BG$35,0))="x",INDEX('Capacity Summary'!$C$36:$E$135,MATCH('Capacity Backing (Hide)'!AS$2,'Capacity Summary'!$B$36:$B$135,0),4),IF(INDEX('Capacity Summary'!$H$36:$BG$135,MATCH('Capacity Backing (Hide)'!AS$2,'Capacity Summary'!$B$36:$B$135,0),MATCH('Capacity Backing (Hide)'!$A15,'Capacity Summary'!$H$35:$BG$35,0))&lt;&gt;0,INDEX('Capacity Summary'!$H$36:$BG$135,MATCH('Capacity Backing (Hide)'!AS$2,'Capacity Summary'!$B$36:$B$135,0),MATCH('Capacity Backing (Hide)'!$A15,'Capacity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(Hide)'!$A15,'Capacity Summary'!$H$35:$BG$35,0))="x",INDEX('Capacity Summary'!$C$36:$E$135,MATCH('Capacity Backing (Hide)'!AT$2,'Capacity Summary'!$B$36:$B$135,0),4),IF(INDEX('Capacity Summary'!$H$36:$BG$135,MATCH('Capacity Backing (Hide)'!AT$2,'Capacity Summary'!$B$36:$B$135,0),MATCH('Capacity Backing (Hide)'!$A15,'Capacity Summary'!$H$35:$BG$35,0))&lt;&gt;0,INDEX('Capacity Summary'!$H$36:$BG$135,MATCH('Capacity Backing (Hide)'!AT$2,'Capacity Summary'!$B$36:$B$135,0),MATCH('Capacity Backing (Hide)'!$A15,'Capacity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(Hide)'!$A15,'Capacity Summary'!$H$35:$BG$35,0))="x",INDEX('Capacity Summary'!$C$36:$E$135,MATCH('Capacity Backing (Hide)'!AU$2,'Capacity Summary'!$B$36:$B$135,0),4),IF(INDEX('Capacity Summary'!$H$36:$BG$135,MATCH('Capacity Backing (Hide)'!AU$2,'Capacity Summary'!$B$36:$B$135,0),MATCH('Capacity Backing (Hide)'!$A15,'Capacity Summary'!$H$35:$BG$35,0))&lt;&gt;0,INDEX('Capacity Summary'!$H$36:$BG$135,MATCH('Capacity Backing (Hide)'!AU$2,'Capacity Summary'!$B$36:$B$135,0),MATCH('Capacity Backing (Hide)'!$A15,'Capacity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(Hide)'!$A15,'Capacity Summary'!$H$35:$BG$35,0))="x",INDEX('Capacity Summary'!$C$36:$E$135,MATCH('Capacity Backing (Hide)'!AV$2,'Capacity Summary'!$B$36:$B$135,0),4),IF(INDEX('Capacity Summary'!$H$36:$BG$135,MATCH('Capacity Backing (Hide)'!AV$2,'Capacity Summary'!$B$36:$B$135,0),MATCH('Capacity Backing (Hide)'!$A15,'Capacity Summary'!$H$35:$BG$35,0))&lt;&gt;0,INDEX('Capacity Summary'!$H$36:$BG$135,MATCH('Capacity Backing (Hide)'!AV$2,'Capacity Summary'!$B$36:$B$135,0),MATCH('Capacity Backing (Hide)'!$A15,'Capacity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(Hide)'!$A15,'Capacity Summary'!$H$35:$BG$35,0))="x",INDEX('Capacity Summary'!$C$36:$E$135,MATCH('Capacity Backing (Hide)'!AW$2,'Capacity Summary'!$B$36:$B$135,0),4),IF(INDEX('Capacity Summary'!$H$36:$BG$135,MATCH('Capacity Backing (Hide)'!AW$2,'Capacity Summary'!$B$36:$B$135,0),MATCH('Capacity Backing (Hide)'!$A15,'Capacity Summary'!$H$35:$BG$35,0))&lt;&gt;0,INDEX('Capacity Summary'!$H$36:$BG$135,MATCH('Capacity Backing (Hide)'!AW$2,'Capacity Summary'!$B$36:$B$135,0),MATCH('Capacity Backing (Hide)'!$A15,'Capacity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(Hide)'!$A15,'Capacity Summary'!$H$35:$BG$35,0))="x",INDEX('Capacity Summary'!$C$36:$E$135,MATCH('Capacity Backing (Hide)'!AX$2,'Capacity Summary'!$B$36:$B$135,0),4),IF(INDEX('Capacity Summary'!$H$36:$BG$135,MATCH('Capacity Backing (Hide)'!AX$2,'Capacity Summary'!$B$36:$B$135,0),MATCH('Capacity Backing (Hide)'!$A15,'Capacity Summary'!$H$35:$BG$35,0))&lt;&gt;0,INDEX('Capacity Summary'!$H$36:$BG$135,MATCH('Capacity Backing (Hide)'!AX$2,'Capacity Summary'!$B$36:$B$135,0),MATCH('Capacity Backing (Hide)'!$A15,'Capacity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(Hide)'!$A15,'Capacity Summary'!$H$35:$BG$35,0))="x",INDEX('Capacity Summary'!$C$36:$E$135,MATCH('Capacity Backing (Hide)'!AY$2,'Capacity Summary'!$B$36:$B$135,0),4),IF(INDEX('Capacity Summary'!$H$36:$BG$135,MATCH('Capacity Backing (Hide)'!AY$2,'Capacity Summary'!$B$36:$B$135,0),MATCH('Capacity Backing (Hide)'!$A15,'Capacity Summary'!$H$35:$BG$35,0))&lt;&gt;0,INDEX('Capacity Summary'!$H$36:$BG$135,MATCH('Capacity Backing (Hide)'!AY$2,'Capacity Summary'!$B$36:$B$135,0),MATCH('Capacity Backing (Hide)'!$A15,'Capacity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(Hide)'!$A15,'Capacity Summary'!$H$35:$BG$35,0))="x",INDEX('Capacity Summary'!$C$36:$E$135,MATCH('Capacity Backing (Hide)'!AZ$2,'Capacity Summary'!$B$36:$B$135,0),4),IF(INDEX('Capacity Summary'!$H$36:$BG$135,MATCH('Capacity Backing (Hide)'!AZ$2,'Capacity Summary'!$B$36:$B$135,0),MATCH('Capacity Backing (Hide)'!$A15,'Capacity Summary'!$H$35:$BG$35,0))&lt;&gt;0,INDEX('Capacity Summary'!$H$36:$BG$135,MATCH('Capacity Backing (Hide)'!AZ$2,'Capacity Summary'!$B$36:$B$135,0),MATCH('Capacity Backing (Hide)'!$A15,'Capacity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(Hide)'!$A15,'Capacity Summary'!$H$35:$BG$35,0))="x",INDEX('Capacity Summary'!$C$36:$E$135,MATCH('Capacity Backing (Hide)'!BA$2,'Capacity Summary'!$B$36:$B$135,0),4),IF(INDEX('Capacity Summary'!$H$36:$BG$135,MATCH('Capacity Backing (Hide)'!BA$2,'Capacity Summary'!$B$36:$B$135,0),MATCH('Capacity Backing (Hide)'!$A15,'Capacity Summary'!$H$35:$BG$35,0))&lt;&gt;0,INDEX('Capacity Summary'!$H$36:$BG$135,MATCH('Capacity Backing (Hide)'!BA$2,'Capacity Summary'!$B$36:$B$135,0),MATCH('Capacity Backing (Hide)'!$A15,'Capacity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(Hide)'!$A15,'Capacity Summary'!$H$35:$BG$35,0))="x",INDEX('Capacity Summary'!$C$36:$E$135,MATCH('Capacity Backing (Hide)'!BB$2,'Capacity Summary'!$B$36:$B$135,0),4),IF(INDEX('Capacity Summary'!$H$36:$BG$135,MATCH('Capacity Backing (Hide)'!BB$2,'Capacity Summary'!$B$36:$B$135,0),MATCH('Capacity Backing (Hide)'!$A15,'Capacity Summary'!$H$35:$BG$35,0))&lt;&gt;0,INDEX('Capacity Summary'!$H$36:$BG$135,MATCH('Capacity Backing (Hide)'!BB$2,'Capacity Summary'!$B$36:$B$135,0),MATCH('Capacity Backing (Hide)'!$A15,'Capacity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(Hide)'!$A15,'Capacity Summary'!$H$35:$BG$35,0))="x",INDEX('Capacity Summary'!$C$36:$E$135,MATCH('Capacity Backing (Hide)'!BC$2,'Capacity Summary'!$B$36:$B$135,0),4),IF(INDEX('Capacity Summary'!$H$36:$BG$135,MATCH('Capacity Backing (Hide)'!BC$2,'Capacity Summary'!$B$36:$B$135,0),MATCH('Capacity Backing (Hide)'!$A15,'Capacity Summary'!$H$35:$BG$35,0))&lt;&gt;0,INDEX('Capacity Summary'!$H$36:$BG$135,MATCH('Capacity Backing (Hide)'!BC$2,'Capacity Summary'!$B$36:$B$135,0),MATCH('Capacity Backing (Hide)'!$A15,'Capacity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(Hide)'!$A15,'Capacity Summary'!$H$35:$BG$35,0))="x",INDEX('Capacity Summary'!$C$36:$E$135,MATCH('Capacity Backing (Hide)'!BD$2,'Capacity Summary'!$B$36:$B$135,0),4),IF(INDEX('Capacity Summary'!$H$36:$BG$135,MATCH('Capacity Backing (Hide)'!BD$2,'Capacity Summary'!$B$36:$B$135,0),MATCH('Capacity Backing (Hide)'!$A15,'Capacity Summary'!$H$35:$BG$35,0))&lt;&gt;0,INDEX('Capacity Summary'!$H$36:$BG$135,MATCH('Capacity Backing (Hide)'!BD$2,'Capacity Summary'!$B$36:$B$135,0),MATCH('Capacity Backing (Hide)'!$A15,'Capacity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(Hide)'!$A15,'Capacity Summary'!$H$35:$BG$35,0))="x",INDEX('Capacity Summary'!$C$36:$E$135,MATCH('Capacity Backing (Hide)'!BE$2,'Capacity Summary'!$B$36:$B$135,0),4),IF(INDEX('Capacity Summary'!$H$36:$BG$135,MATCH('Capacity Backing (Hide)'!BE$2,'Capacity Summary'!$B$36:$B$135,0),MATCH('Capacity Backing (Hide)'!$A15,'Capacity Summary'!$H$35:$BG$35,0))&lt;&gt;0,INDEX('Capacity Summary'!$H$36:$BG$135,MATCH('Capacity Backing (Hide)'!BE$2,'Capacity Summary'!$B$36:$B$135,0),MATCH('Capacity Backing (Hide)'!$A15,'Capacity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(Hide)'!$A15,'Capacity Summary'!$H$35:$BG$35,0))="x",INDEX('Capacity Summary'!$C$36:$E$135,MATCH('Capacity Backing (Hide)'!BF$2,'Capacity Summary'!$B$36:$B$135,0),4),IF(INDEX('Capacity Summary'!$H$36:$BG$135,MATCH('Capacity Backing (Hide)'!BF$2,'Capacity Summary'!$B$36:$B$135,0),MATCH('Capacity Backing (Hide)'!$A15,'Capacity Summary'!$H$35:$BG$35,0))&lt;&gt;0,INDEX('Capacity Summary'!$H$36:$BG$135,MATCH('Capacity Backing (Hide)'!BF$2,'Capacity Summary'!$B$36:$B$135,0),MATCH('Capacity Backing (Hide)'!$A15,'Capacity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(Hide)'!$A15,'Capacity Summary'!$H$35:$BG$35,0))="x",INDEX('Capacity Summary'!$C$36:$E$135,MATCH('Capacity Backing (Hide)'!BG$2,'Capacity Summary'!$B$36:$B$135,0),4),IF(INDEX('Capacity Summary'!$H$36:$BG$135,MATCH('Capacity Backing (Hide)'!BG$2,'Capacity Summary'!$B$36:$B$135,0),MATCH('Capacity Backing (Hide)'!$A15,'Capacity Summary'!$H$35:$BG$35,0))&lt;&gt;0,INDEX('Capacity Summary'!$H$36:$BG$135,MATCH('Capacity Backing (Hide)'!BG$2,'Capacity Summary'!$B$36:$B$135,0),MATCH('Capacity Backing (Hide)'!$A15,'Capacity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(Hide)'!$A15,'Capacity Summary'!$H$35:$BG$35,0))="x",INDEX('Capacity Summary'!$C$36:$E$135,MATCH('Capacity Backing (Hide)'!BH$2,'Capacity Summary'!$B$36:$B$135,0),4),IF(INDEX('Capacity Summary'!$H$36:$BG$135,MATCH('Capacity Backing (Hide)'!BH$2,'Capacity Summary'!$B$36:$B$135,0),MATCH('Capacity Backing (Hide)'!$A15,'Capacity Summary'!$H$35:$BG$35,0))&lt;&gt;0,INDEX('Capacity Summary'!$H$36:$BG$135,MATCH('Capacity Backing (Hide)'!BH$2,'Capacity Summary'!$B$36:$B$135,0),MATCH('Capacity Backing (Hide)'!$A15,'Capacity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(Hide)'!$A15,'Capacity Summary'!$H$35:$BG$35,0))="x",INDEX('Capacity Summary'!$C$36:$E$135,MATCH('Capacity Backing (Hide)'!BI$2,'Capacity Summary'!$B$36:$B$135,0),4),IF(INDEX('Capacity Summary'!$H$36:$BG$135,MATCH('Capacity Backing (Hide)'!BI$2,'Capacity Summary'!$B$36:$B$135,0),MATCH('Capacity Backing (Hide)'!$A15,'Capacity Summary'!$H$35:$BG$35,0))&lt;&gt;0,INDEX('Capacity Summary'!$H$36:$BG$135,MATCH('Capacity Backing (Hide)'!BI$2,'Capacity Summary'!$B$36:$B$135,0),MATCH('Capacity Backing (Hide)'!$A15,'Capacity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(Hide)'!$A15,'Capacity Summary'!$H$35:$BG$35,0))="x",INDEX('Capacity Summary'!$C$36:$E$135,MATCH('Capacity Backing (Hide)'!BJ$2,'Capacity Summary'!$B$36:$B$135,0),4),IF(INDEX('Capacity Summary'!$H$36:$BG$135,MATCH('Capacity Backing (Hide)'!BJ$2,'Capacity Summary'!$B$36:$B$135,0),MATCH('Capacity Backing (Hide)'!$A15,'Capacity Summary'!$H$35:$BG$35,0))&lt;&gt;0,INDEX('Capacity Summary'!$H$36:$BG$135,MATCH('Capacity Backing (Hide)'!BJ$2,'Capacity Summary'!$B$36:$B$135,0),MATCH('Capacity Backing (Hide)'!$A15,'Capacity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(Hide)'!$A15,'Capacity Summary'!$H$35:$BG$35,0))="x",INDEX('Capacity Summary'!$C$36:$E$135,MATCH('Capacity Backing (Hide)'!BK$2,'Capacity Summary'!$B$36:$B$135,0),4),IF(INDEX('Capacity Summary'!$H$36:$BG$135,MATCH('Capacity Backing (Hide)'!BK$2,'Capacity Summary'!$B$36:$B$135,0),MATCH('Capacity Backing (Hide)'!$A15,'Capacity Summary'!$H$35:$BG$35,0))&lt;&gt;0,INDEX('Capacity Summary'!$H$36:$BG$135,MATCH('Capacity Backing (Hide)'!BK$2,'Capacity Summary'!$B$36:$B$135,0),MATCH('Capacity Backing (Hide)'!$A15,'Capacity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(Hide)'!$A15,'Capacity Summary'!$H$35:$BG$35,0))="x",INDEX('Capacity Summary'!$C$36:$E$135,MATCH('Capacity Backing (Hide)'!BL$2,'Capacity Summary'!$B$36:$B$135,0),4),IF(INDEX('Capacity Summary'!$H$36:$BG$135,MATCH('Capacity Backing (Hide)'!BL$2,'Capacity Summary'!$B$36:$B$135,0),MATCH('Capacity Backing (Hide)'!$A15,'Capacity Summary'!$H$35:$BG$35,0))&lt;&gt;0,INDEX('Capacity Summary'!$H$36:$BG$135,MATCH('Capacity Backing (Hide)'!BL$2,'Capacity Summary'!$B$36:$B$135,0),MATCH('Capacity Backing (Hide)'!$A15,'Capacity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(Hide)'!$A15,'Capacity Summary'!$H$35:$BG$35,0))="x",INDEX('Capacity Summary'!$C$36:$E$135,MATCH('Capacity Backing (Hide)'!BM$2,'Capacity Summary'!$B$36:$B$135,0),4),IF(INDEX('Capacity Summary'!$H$36:$BG$135,MATCH('Capacity Backing (Hide)'!BM$2,'Capacity Summary'!$B$36:$B$135,0),MATCH('Capacity Backing (Hide)'!$A15,'Capacity Summary'!$H$35:$BG$35,0))&lt;&gt;0,INDEX('Capacity Summary'!$H$36:$BG$135,MATCH('Capacity Backing (Hide)'!BM$2,'Capacity Summary'!$B$36:$B$135,0),MATCH('Capacity Backing (Hide)'!$A15,'Capacity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(Hide)'!$A15,'Capacity Summary'!$H$35:$BG$35,0))="x",INDEX('Capacity Summary'!$C$36:$E$135,MATCH('Capacity Backing (Hide)'!BN$2,'Capacity Summary'!$B$36:$B$135,0),4),IF(INDEX('Capacity Summary'!$H$36:$BG$135,MATCH('Capacity Backing (Hide)'!BN$2,'Capacity Summary'!$B$36:$B$135,0),MATCH('Capacity Backing (Hide)'!$A15,'Capacity Summary'!$H$35:$BG$35,0))&lt;&gt;0,INDEX('Capacity Summary'!$H$36:$BG$135,MATCH('Capacity Backing (Hide)'!BN$2,'Capacity Summary'!$B$36:$B$135,0),MATCH('Capacity Backing (Hide)'!$A15,'Capacity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(Hide)'!$A15,'Capacity Summary'!$H$35:$BG$35,0))="x",INDEX('Capacity Summary'!$C$36:$E$135,MATCH('Capacity Backing (Hide)'!BO$2,'Capacity Summary'!$B$36:$B$135,0),4),IF(INDEX('Capacity Summary'!$H$36:$BG$135,MATCH('Capacity Backing (Hide)'!BO$2,'Capacity Summary'!$B$36:$B$135,0),MATCH('Capacity Backing (Hide)'!$A15,'Capacity Summary'!$H$35:$BG$35,0))&lt;&gt;0,INDEX('Capacity Summary'!$H$36:$BG$135,MATCH('Capacity Backing (Hide)'!BO$2,'Capacity Summary'!$B$36:$B$135,0),MATCH('Capacity Backing (Hide)'!$A15,'Capacity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(Hide)'!$A15,'Capacity Summary'!$H$35:$BG$35,0))="x",INDEX('Capacity Summary'!$C$36:$E$135,MATCH('Capacity Backing (Hide)'!BP$2,'Capacity Summary'!$B$36:$B$135,0),4),IF(INDEX('Capacity Summary'!$H$36:$BG$135,MATCH('Capacity Backing (Hide)'!BP$2,'Capacity Summary'!$B$36:$B$135,0),MATCH('Capacity Backing (Hide)'!$A15,'Capacity Summary'!$H$35:$BG$35,0))&lt;&gt;0,INDEX('Capacity Summary'!$H$36:$BG$135,MATCH('Capacity Backing (Hide)'!BP$2,'Capacity Summary'!$B$36:$B$135,0),MATCH('Capacity Backing (Hide)'!$A15,'Capacity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(Hide)'!$A15,'Capacity Summary'!$H$35:$BG$35,0))="x",INDEX('Capacity Summary'!$C$36:$E$135,MATCH('Capacity Backing (Hide)'!BQ$2,'Capacity Summary'!$B$36:$B$135,0),4),IF(INDEX('Capacity Summary'!$H$36:$BG$135,MATCH('Capacity Backing (Hide)'!BQ$2,'Capacity Summary'!$B$36:$B$135,0),MATCH('Capacity Backing (Hide)'!$A15,'Capacity Summary'!$H$35:$BG$35,0))&lt;&gt;0,INDEX('Capacity Summary'!$H$36:$BG$135,MATCH('Capacity Backing (Hide)'!BQ$2,'Capacity Summary'!$B$36:$B$135,0),MATCH('Capacity Backing (Hide)'!$A15,'Capacity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(Hide)'!$A15,'Capacity Summary'!$H$35:$BG$35,0))="x",INDEX('Capacity Summary'!$C$36:$E$135,MATCH('Capacity Backing (Hide)'!BR$2,'Capacity Summary'!$B$36:$B$135,0),4),IF(INDEX('Capacity Summary'!$H$36:$BG$135,MATCH('Capacity Backing (Hide)'!BR$2,'Capacity Summary'!$B$36:$B$135,0),MATCH('Capacity Backing (Hide)'!$A15,'Capacity Summary'!$H$35:$BG$35,0))&lt;&gt;0,INDEX('Capacity Summary'!$H$36:$BG$135,MATCH('Capacity Backing (Hide)'!BR$2,'Capacity Summary'!$B$36:$B$135,0),MATCH('Capacity Backing (Hide)'!$A15,'Capacity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(Hide)'!$A15,'Capacity Summary'!$H$35:$BG$35,0))="x",INDEX('Capacity Summary'!$C$36:$E$135,MATCH('Capacity Backing (Hide)'!BS$2,'Capacity Summary'!$B$36:$B$135,0),4),IF(INDEX('Capacity Summary'!$H$36:$BG$135,MATCH('Capacity Backing (Hide)'!BS$2,'Capacity Summary'!$B$36:$B$135,0),MATCH('Capacity Backing (Hide)'!$A15,'Capacity Summary'!$H$35:$BG$35,0))&lt;&gt;0,INDEX('Capacity Summary'!$H$36:$BG$135,MATCH('Capacity Backing (Hide)'!BS$2,'Capacity Summary'!$B$36:$B$135,0),MATCH('Capacity Backing (Hide)'!$A15,'Capacity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(Hide)'!$A15,'Capacity Summary'!$H$35:$BG$35,0))="x",INDEX('Capacity Summary'!$C$36:$E$135,MATCH('Capacity Backing (Hide)'!BT$2,'Capacity Summary'!$B$36:$B$135,0),4),IF(INDEX('Capacity Summary'!$H$36:$BG$135,MATCH('Capacity Backing (Hide)'!BT$2,'Capacity Summary'!$B$36:$B$135,0),MATCH('Capacity Backing (Hide)'!$A15,'Capacity Summary'!$H$35:$BG$35,0))&lt;&gt;0,INDEX('Capacity Summary'!$H$36:$BG$135,MATCH('Capacity Backing (Hide)'!BT$2,'Capacity Summary'!$B$36:$B$135,0),MATCH('Capacity Backing (Hide)'!$A15,'Capacity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(Hide)'!$A15,'Capacity Summary'!$H$35:$BG$35,0))="x",INDEX('Capacity Summary'!$C$36:$E$135,MATCH('Capacity Backing (Hide)'!BU$2,'Capacity Summary'!$B$36:$B$135,0),4),IF(INDEX('Capacity Summary'!$H$36:$BG$135,MATCH('Capacity Backing (Hide)'!BU$2,'Capacity Summary'!$B$36:$B$135,0),MATCH('Capacity Backing (Hide)'!$A15,'Capacity Summary'!$H$35:$BG$35,0))&lt;&gt;0,INDEX('Capacity Summary'!$H$36:$BG$135,MATCH('Capacity Backing (Hide)'!BU$2,'Capacity Summary'!$B$36:$B$135,0),MATCH('Capacity Backing (Hide)'!$A15,'Capacity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(Hide)'!$A15,'Capacity Summary'!$H$35:$BG$35,0))="x",INDEX('Capacity Summary'!$C$36:$E$135,MATCH('Capacity Backing (Hide)'!BV$2,'Capacity Summary'!$B$36:$B$135,0),4),IF(INDEX('Capacity Summary'!$H$36:$BG$135,MATCH('Capacity Backing (Hide)'!BV$2,'Capacity Summary'!$B$36:$B$135,0),MATCH('Capacity Backing (Hide)'!$A15,'Capacity Summary'!$H$35:$BG$35,0))&lt;&gt;0,INDEX('Capacity Summary'!$H$36:$BG$135,MATCH('Capacity Backing (Hide)'!BV$2,'Capacity Summary'!$B$36:$B$135,0),MATCH('Capacity Backing (Hide)'!$A15,'Capacity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(Hide)'!$A15,'Capacity Summary'!$H$35:$BG$35,0))="x",INDEX('Capacity Summary'!$C$36:$E$135,MATCH('Capacity Backing (Hide)'!BW$2,'Capacity Summary'!$B$36:$B$135,0),4),IF(INDEX('Capacity Summary'!$H$36:$BG$135,MATCH('Capacity Backing (Hide)'!BW$2,'Capacity Summary'!$B$36:$B$135,0),MATCH('Capacity Backing (Hide)'!$A15,'Capacity Summary'!$H$35:$BG$35,0))&lt;&gt;0,INDEX('Capacity Summary'!$H$36:$BG$135,MATCH('Capacity Backing (Hide)'!BW$2,'Capacity Summary'!$B$36:$B$135,0),MATCH('Capacity Backing (Hide)'!$A15,'Capacity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(Hide)'!$A15,'Capacity Summary'!$H$35:$BG$35,0))="x",INDEX('Capacity Summary'!$C$36:$E$135,MATCH('Capacity Backing (Hide)'!BX$2,'Capacity Summary'!$B$36:$B$135,0),4),IF(INDEX('Capacity Summary'!$H$36:$BG$135,MATCH('Capacity Backing (Hide)'!BX$2,'Capacity Summary'!$B$36:$B$135,0),MATCH('Capacity Backing (Hide)'!$A15,'Capacity Summary'!$H$35:$BG$35,0))&lt;&gt;0,INDEX('Capacity Summary'!$H$36:$BG$135,MATCH('Capacity Backing (Hide)'!BX$2,'Capacity Summary'!$B$36:$B$135,0),MATCH('Capacity Backing (Hide)'!$A15,'Capacity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(Hide)'!$A15,'Capacity Summary'!$H$35:$BG$35,0))="x",INDEX('Capacity Summary'!$C$36:$E$135,MATCH('Capacity Backing (Hide)'!BY$2,'Capacity Summary'!$B$36:$B$135,0),4),IF(INDEX('Capacity Summary'!$H$36:$BG$135,MATCH('Capacity Backing (Hide)'!BY$2,'Capacity Summary'!$B$36:$B$135,0),MATCH('Capacity Backing (Hide)'!$A15,'Capacity Summary'!$H$35:$BG$35,0))&lt;&gt;0,INDEX('Capacity Summary'!$H$36:$BG$135,MATCH('Capacity Backing (Hide)'!BY$2,'Capacity Summary'!$B$36:$B$135,0),MATCH('Capacity Backing (Hide)'!$A15,'Capacity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(Hide)'!$A15,'Capacity Summary'!$H$35:$BG$35,0))="x",INDEX('Capacity Summary'!$C$36:$E$135,MATCH('Capacity Backing (Hide)'!BZ$2,'Capacity Summary'!$B$36:$B$135,0),4),IF(INDEX('Capacity Summary'!$H$36:$BG$135,MATCH('Capacity Backing (Hide)'!BZ$2,'Capacity Summary'!$B$36:$B$135,0),MATCH('Capacity Backing (Hide)'!$A15,'Capacity Summary'!$H$35:$BG$35,0))&lt;&gt;0,INDEX('Capacity Summary'!$H$36:$BG$135,MATCH('Capacity Backing (Hide)'!BZ$2,'Capacity Summary'!$B$36:$B$135,0),MATCH('Capacity Backing (Hide)'!$A15,'Capacity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(Hide)'!$A15,'Capacity Summary'!$H$35:$BG$35,0))="x",INDEX('Capacity Summary'!$C$36:$E$135,MATCH('Capacity Backing (Hide)'!CA$2,'Capacity Summary'!$B$36:$B$135,0),4),IF(INDEX('Capacity Summary'!$H$36:$BG$135,MATCH('Capacity Backing (Hide)'!CA$2,'Capacity Summary'!$B$36:$B$135,0),MATCH('Capacity Backing (Hide)'!$A15,'Capacity Summary'!$H$35:$BG$35,0))&lt;&gt;0,INDEX('Capacity Summary'!$H$36:$BG$135,MATCH('Capacity Backing (Hide)'!CA$2,'Capacity Summary'!$B$36:$B$135,0),MATCH('Capacity Backing (Hide)'!$A15,'Capacity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(Hide)'!$A15,'Capacity Summary'!$H$35:$BG$35,0))="x",INDEX('Capacity Summary'!$C$36:$E$135,MATCH('Capacity Backing (Hide)'!CB$2,'Capacity Summary'!$B$36:$B$135,0),4),IF(INDEX('Capacity Summary'!$H$36:$BG$135,MATCH('Capacity Backing (Hide)'!CB$2,'Capacity Summary'!$B$36:$B$135,0),MATCH('Capacity Backing (Hide)'!$A15,'Capacity Summary'!$H$35:$BG$35,0))&lt;&gt;0,INDEX('Capacity Summary'!$H$36:$BG$135,MATCH('Capacity Backing (Hide)'!CB$2,'Capacity Summary'!$B$36:$B$135,0),MATCH('Capacity Backing (Hide)'!$A15,'Capacity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(Hide)'!$A15,'Capacity Summary'!$H$35:$BG$35,0))="x",INDEX('Capacity Summary'!$C$36:$E$135,MATCH('Capacity Backing (Hide)'!CC$2,'Capacity Summary'!$B$36:$B$135,0),4),IF(INDEX('Capacity Summary'!$H$36:$BG$135,MATCH('Capacity Backing (Hide)'!CC$2,'Capacity Summary'!$B$36:$B$135,0),MATCH('Capacity Backing (Hide)'!$A15,'Capacity Summary'!$H$35:$BG$35,0))&lt;&gt;0,INDEX('Capacity Summary'!$H$36:$BG$135,MATCH('Capacity Backing (Hide)'!CC$2,'Capacity Summary'!$B$36:$B$135,0),MATCH('Capacity Backing (Hide)'!$A15,'Capacity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(Hide)'!$A15,'Capacity Summary'!$H$35:$BG$35,0))="x",INDEX('Capacity Summary'!$C$36:$E$135,MATCH('Capacity Backing (Hide)'!CD$2,'Capacity Summary'!$B$36:$B$135,0),4),IF(INDEX('Capacity Summary'!$H$36:$BG$135,MATCH('Capacity Backing (Hide)'!CD$2,'Capacity Summary'!$B$36:$B$135,0),MATCH('Capacity Backing (Hide)'!$A15,'Capacity Summary'!$H$35:$BG$35,0))&lt;&gt;0,INDEX('Capacity Summary'!$H$36:$BG$135,MATCH('Capacity Backing (Hide)'!CD$2,'Capacity Summary'!$B$36:$B$135,0),MATCH('Capacity Backing (Hide)'!$A15,'Capacity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(Hide)'!$A15,'Capacity Summary'!$H$35:$BG$35,0))="x",INDEX('Capacity Summary'!$C$36:$E$135,MATCH('Capacity Backing (Hide)'!CE$2,'Capacity Summary'!$B$36:$B$135,0),4),IF(INDEX('Capacity Summary'!$H$36:$BG$135,MATCH('Capacity Backing (Hide)'!CE$2,'Capacity Summary'!$B$36:$B$135,0),MATCH('Capacity Backing (Hide)'!$A15,'Capacity Summary'!$H$35:$BG$35,0))&lt;&gt;0,INDEX('Capacity Summary'!$H$36:$BG$135,MATCH('Capacity Backing (Hide)'!CE$2,'Capacity Summary'!$B$36:$B$135,0),MATCH('Capacity Backing (Hide)'!$A15,'Capacity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(Hide)'!$A15,'Capacity Summary'!$H$35:$BG$35,0))="x",INDEX('Capacity Summary'!$C$36:$E$135,MATCH('Capacity Backing (Hide)'!CF$2,'Capacity Summary'!$B$36:$B$135,0),4),IF(INDEX('Capacity Summary'!$H$36:$BG$135,MATCH('Capacity Backing (Hide)'!CF$2,'Capacity Summary'!$B$36:$B$135,0),MATCH('Capacity Backing (Hide)'!$A15,'Capacity Summary'!$H$35:$BG$35,0))&lt;&gt;0,INDEX('Capacity Summary'!$H$36:$BG$135,MATCH('Capacity Backing (Hide)'!CF$2,'Capacity Summary'!$B$36:$B$135,0),MATCH('Capacity Backing (Hide)'!$A15,'Capacity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(Hide)'!$A15,'Capacity Summary'!$H$35:$BG$35,0))="x",INDEX('Capacity Summary'!$C$36:$E$135,MATCH('Capacity Backing (Hide)'!CG$2,'Capacity Summary'!$B$36:$B$135,0),4),IF(INDEX('Capacity Summary'!$H$36:$BG$135,MATCH('Capacity Backing (Hide)'!CG$2,'Capacity Summary'!$B$36:$B$135,0),MATCH('Capacity Backing (Hide)'!$A15,'Capacity Summary'!$H$35:$BG$35,0))&lt;&gt;0,INDEX('Capacity Summary'!$H$36:$BG$135,MATCH('Capacity Backing (Hide)'!CG$2,'Capacity Summary'!$B$36:$B$135,0),MATCH('Capacity Backing (Hide)'!$A15,'Capacity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(Hide)'!$A15,'Capacity Summary'!$H$35:$BG$35,0))="x",INDEX('Capacity Summary'!$C$36:$E$135,MATCH('Capacity Backing (Hide)'!CH$2,'Capacity Summary'!$B$36:$B$135,0),4),IF(INDEX('Capacity Summary'!$H$36:$BG$135,MATCH('Capacity Backing (Hide)'!CH$2,'Capacity Summary'!$B$36:$B$135,0),MATCH('Capacity Backing (Hide)'!$A15,'Capacity Summary'!$H$35:$BG$35,0))&lt;&gt;0,INDEX('Capacity Summary'!$H$36:$BG$135,MATCH('Capacity Backing (Hide)'!CH$2,'Capacity Summary'!$B$36:$B$135,0),MATCH('Capacity Backing (Hide)'!$A15,'Capacity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(Hide)'!$A15,'Capacity Summary'!$H$35:$BG$35,0))="x",INDEX('Capacity Summary'!$C$36:$E$135,MATCH('Capacity Backing (Hide)'!CI$2,'Capacity Summary'!$B$36:$B$135,0),4),IF(INDEX('Capacity Summary'!$H$36:$BG$135,MATCH('Capacity Backing (Hide)'!CI$2,'Capacity Summary'!$B$36:$B$135,0),MATCH('Capacity Backing (Hide)'!$A15,'Capacity Summary'!$H$35:$BG$35,0))&lt;&gt;0,INDEX('Capacity Summary'!$H$36:$BG$135,MATCH('Capacity Backing (Hide)'!CI$2,'Capacity Summary'!$B$36:$B$135,0),MATCH('Capacity Backing (Hide)'!$A15,'Capacity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(Hide)'!$A15,'Capacity Summary'!$H$35:$BG$35,0))="x",INDEX('Capacity Summary'!$C$36:$E$135,MATCH('Capacity Backing (Hide)'!CJ$2,'Capacity Summary'!$B$36:$B$135,0),4),IF(INDEX('Capacity Summary'!$H$36:$BG$135,MATCH('Capacity Backing (Hide)'!CJ$2,'Capacity Summary'!$B$36:$B$135,0),MATCH('Capacity Backing (Hide)'!$A15,'Capacity Summary'!$H$35:$BG$35,0))&lt;&gt;0,INDEX('Capacity Summary'!$H$36:$BG$135,MATCH('Capacity Backing (Hide)'!CJ$2,'Capacity Summary'!$B$36:$B$135,0),MATCH('Capacity Backing (Hide)'!$A15,'Capacity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(Hide)'!$A15,'Capacity Summary'!$H$35:$BG$35,0))="x",INDEX('Capacity Summary'!$C$36:$E$135,MATCH('Capacity Backing (Hide)'!CK$2,'Capacity Summary'!$B$36:$B$135,0),4),IF(INDEX('Capacity Summary'!$H$36:$BG$135,MATCH('Capacity Backing (Hide)'!CK$2,'Capacity Summary'!$B$36:$B$135,0),MATCH('Capacity Backing (Hide)'!$A15,'Capacity Summary'!$H$35:$BG$35,0))&lt;&gt;0,INDEX('Capacity Summary'!$H$36:$BG$135,MATCH('Capacity Backing (Hide)'!CK$2,'Capacity Summary'!$B$36:$B$135,0),MATCH('Capacity Backing (Hide)'!$A15,'Capacity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(Hide)'!$A15,'Capacity Summary'!$H$35:$BG$35,0))="x",INDEX('Capacity Summary'!$C$36:$E$135,MATCH('Capacity Backing (Hide)'!CL$2,'Capacity Summary'!$B$36:$B$135,0),4),IF(INDEX('Capacity Summary'!$H$36:$BG$135,MATCH('Capacity Backing (Hide)'!CL$2,'Capacity Summary'!$B$36:$B$135,0),MATCH('Capacity Backing (Hide)'!$A15,'Capacity Summary'!$H$35:$BG$35,0))&lt;&gt;0,INDEX('Capacity Summary'!$H$36:$BG$135,MATCH('Capacity Backing (Hide)'!CL$2,'Capacity Summary'!$B$36:$B$135,0),MATCH('Capacity Backing (Hide)'!$A15,'Capacity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(Hide)'!$A15,'Capacity Summary'!$H$35:$BG$35,0))="x",INDEX('Capacity Summary'!$C$36:$E$135,MATCH('Capacity Backing (Hide)'!CM$2,'Capacity Summary'!$B$36:$B$135,0),4),IF(INDEX('Capacity Summary'!$H$36:$BG$135,MATCH('Capacity Backing (Hide)'!CM$2,'Capacity Summary'!$B$36:$B$135,0),MATCH('Capacity Backing (Hide)'!$A15,'Capacity Summary'!$H$35:$BG$35,0))&lt;&gt;0,INDEX('Capacity Summary'!$H$36:$BG$135,MATCH('Capacity Backing (Hide)'!CM$2,'Capacity Summary'!$B$36:$B$135,0),MATCH('Capacity Backing (Hide)'!$A15,'Capacity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(Hide)'!$A15,'Capacity Summary'!$H$35:$BG$35,0))="x",INDEX('Capacity Summary'!$C$36:$E$135,MATCH('Capacity Backing (Hide)'!CN$2,'Capacity Summary'!$B$36:$B$135,0),4),IF(INDEX('Capacity Summary'!$H$36:$BG$135,MATCH('Capacity Backing (Hide)'!CN$2,'Capacity Summary'!$B$36:$B$135,0),MATCH('Capacity Backing (Hide)'!$A15,'Capacity Summary'!$H$35:$BG$35,0))&lt;&gt;0,INDEX('Capacity Summary'!$H$36:$BG$135,MATCH('Capacity Backing (Hide)'!CN$2,'Capacity Summary'!$B$36:$B$135,0),MATCH('Capacity Backing (Hide)'!$A15,'Capacity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(Hide)'!$A15,'Capacity Summary'!$H$35:$BG$35,0))="x",INDEX('Capacity Summary'!$C$36:$E$135,MATCH('Capacity Backing (Hide)'!CO$2,'Capacity Summary'!$B$36:$B$135,0),4),IF(INDEX('Capacity Summary'!$H$36:$BG$135,MATCH('Capacity Backing (Hide)'!CO$2,'Capacity Summary'!$B$36:$B$135,0),MATCH('Capacity Backing (Hide)'!$A15,'Capacity Summary'!$H$35:$BG$35,0))&lt;&gt;0,INDEX('Capacity Summary'!$H$36:$BG$135,MATCH('Capacity Backing (Hide)'!CO$2,'Capacity Summary'!$B$36:$B$135,0),MATCH('Capacity Backing (Hide)'!$A15,'Capacity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(Hide)'!$A15,'Capacity Summary'!$H$35:$BG$35,0))="x",INDEX('Capacity Summary'!$C$36:$E$135,MATCH('Capacity Backing (Hide)'!CP$2,'Capacity Summary'!$B$36:$B$135,0),4),IF(INDEX('Capacity Summary'!$H$36:$BG$135,MATCH('Capacity Backing (Hide)'!CP$2,'Capacity Summary'!$B$36:$B$135,0),MATCH('Capacity Backing (Hide)'!$A15,'Capacity Summary'!$H$35:$BG$35,0))&lt;&gt;0,INDEX('Capacity Summary'!$H$36:$BG$135,MATCH('Capacity Backing (Hide)'!CP$2,'Capacity Summary'!$B$36:$B$135,0),MATCH('Capacity Backing (Hide)'!$A15,'Capacity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(Hide)'!$A15,'Capacity Summary'!$H$35:$BG$35,0))="x",INDEX('Capacity Summary'!$C$36:$E$135,MATCH('Capacity Backing (Hide)'!CQ$2,'Capacity Summary'!$B$36:$B$135,0),4),IF(INDEX('Capacity Summary'!$H$36:$BG$135,MATCH('Capacity Backing (Hide)'!CQ$2,'Capacity Summary'!$B$36:$B$135,0),MATCH('Capacity Backing (Hide)'!$A15,'Capacity Summary'!$H$35:$BG$35,0))&lt;&gt;0,INDEX('Capacity Summary'!$H$36:$BG$135,MATCH('Capacity Backing (Hide)'!CQ$2,'Capacity Summary'!$B$36:$B$135,0),MATCH('Capacity Backing (Hide)'!$A15,'Capacity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(Hide)'!$A15,'Capacity Summary'!$H$35:$BG$35,0))="x",INDEX('Capacity Summary'!$C$36:$E$135,MATCH('Capacity Backing (Hide)'!CR$2,'Capacity Summary'!$B$36:$B$135,0),4),IF(INDEX('Capacity Summary'!$H$36:$BG$135,MATCH('Capacity Backing (Hide)'!CR$2,'Capacity Summary'!$B$36:$B$135,0),MATCH('Capacity Backing (Hide)'!$A15,'Capacity Summary'!$H$35:$BG$35,0))&lt;&gt;0,INDEX('Capacity Summary'!$H$36:$BG$135,MATCH('Capacity Backing (Hide)'!CR$2,'Capacity Summary'!$B$36:$B$135,0),MATCH('Capacity Backing (Hide)'!$A15,'Capacity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(Hide)'!$A15,'Capacity Summary'!$H$35:$BG$35,0))="x",INDEX('Capacity Summary'!$C$36:$E$135,MATCH('Capacity Backing (Hide)'!CS$2,'Capacity Summary'!$B$36:$B$135,0),4),IF(INDEX('Capacity Summary'!$H$36:$BG$135,MATCH('Capacity Backing (Hide)'!CS$2,'Capacity Summary'!$B$36:$B$135,0),MATCH('Capacity Backing (Hide)'!$A15,'Capacity Summary'!$H$35:$BG$35,0))&lt;&gt;0,INDEX('Capacity Summary'!$H$36:$BG$135,MATCH('Capacity Backing (Hide)'!CS$2,'Capacity Summary'!$B$36:$B$135,0),MATCH('Capacity Backing (Hide)'!$A15,'Capacity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(Hide)'!$A15,'Capacity Summary'!$H$35:$BG$35,0))="x",INDEX('Capacity Summary'!$C$36:$E$135,MATCH('Capacity Backing (Hide)'!CT$2,'Capacity Summary'!$B$36:$B$135,0),4),IF(INDEX('Capacity Summary'!$H$36:$BG$135,MATCH('Capacity Backing (Hide)'!CT$2,'Capacity Summary'!$B$36:$B$135,0),MATCH('Capacity Backing (Hide)'!$A15,'Capacity Summary'!$H$35:$BG$35,0))&lt;&gt;0,INDEX('Capacity Summary'!$H$36:$BG$135,MATCH('Capacity Backing (Hide)'!CT$2,'Capacity Summary'!$B$36:$B$135,0),MATCH('Capacity Backing (Hide)'!$A15,'Capacity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(Hide)'!$A15,'Capacity Summary'!$H$35:$BG$35,0))="x",INDEX('Capacity Summary'!$C$36:$E$135,MATCH('Capacity Backing (Hide)'!CU$2,'Capacity Summary'!$B$36:$B$135,0),4),IF(INDEX('Capacity Summary'!$H$36:$BG$135,MATCH('Capacity Backing (Hide)'!CU$2,'Capacity Summary'!$B$36:$B$135,0),MATCH('Capacity Backing (Hide)'!$A15,'Capacity Summary'!$H$35:$BG$35,0))&lt;&gt;0,INDEX('Capacity Summary'!$H$36:$BG$135,MATCH('Capacity Backing (Hide)'!CU$2,'Capacity Summary'!$B$36:$B$135,0),MATCH('Capacity Backing (Hide)'!$A15,'Capacity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(Hide)'!$A15,'Capacity Summary'!$H$35:$BG$35,0))="x",INDEX('Capacity Summary'!$C$36:$E$135,MATCH('Capacity Backing (Hide)'!CV$2,'Capacity Summary'!$B$36:$B$135,0),4),IF(INDEX('Capacity Summary'!$H$36:$BG$135,MATCH('Capacity Backing (Hide)'!CV$2,'Capacity Summary'!$B$36:$B$135,0),MATCH('Capacity Backing (Hide)'!$A15,'Capacity Summary'!$H$35:$BG$35,0))&lt;&gt;0,INDEX('Capacity Summary'!$H$36:$BG$135,MATCH('Capacity Backing (Hide)'!CV$2,'Capacity Summary'!$B$36:$B$135,0),MATCH('Capacity Backing (Hide)'!$A15,'Capacity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(Hide)'!$A15,'Capacity Summary'!$H$35:$BG$35,0))="x",INDEX('Capacity Summary'!$C$36:$E$135,MATCH('Capacity Backing (Hide)'!CW$2,'Capacity Summary'!$B$36:$B$135,0),4),IF(INDEX('Capacity Summary'!$H$36:$BG$135,MATCH('Capacity Backing (Hide)'!CW$2,'Capacity Summary'!$B$36:$B$135,0),MATCH('Capacity Backing (Hide)'!$A15,'Capacity Summary'!$H$35:$BG$35,0))&lt;&gt;0,INDEX('Capacity Summary'!$H$36:$BG$135,MATCH('Capacity Backing (Hide)'!CW$2,'Capacity Summary'!$B$36:$B$135,0),MATCH('Capacity Backing (Hide)'!$A15,'Capacity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6" spans="1:101" x14ac:dyDescent="0.35">
      <c r="A16" s="2">
        <f ca="1">'Required Capacity (Hide)'!E16</f>
        <v>44305</v>
      </c>
      <c r="B1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(Hide)'!$A16,'Capacity Summary'!$H$35:$BG$35,0))="x",INDEX('Capacity Summary'!$C$36:$E$135,MATCH('Capacity Backing (Hide)'!B$2,'Capacity Summary'!$B$36:$B$135,0),4),IF(INDEX('Capacity Summary'!$H$36:$BG$135,MATCH('Capacity Backing (Hide)'!B$2,'Capacity Summary'!$B$36:$B$135,0),MATCH('Capacity Backing (Hide)'!$A16,'Capacity Summary'!$H$35:$BG$35,0))&lt;&gt;0,INDEX('Capacity Summary'!$H$36:$BG$135,MATCH('Capacity Backing (Hide)'!B$2,'Capacity Summary'!$B$36:$B$135,0),MATCH('Capacity Backing (Hide)'!$A16,'Capacity Summary'!$H$35:$BG$35,0)),0)),INDEX('Capacity Summary'!$C$36:$E$135,MATCH('Capacity Backing (Hide)'!B$2,'Capacity Summary'!$B$36:$B$135,0),2)))/IF(Summary!$B$7="Minutes",1,60)/COUNTA(INDEX(Capacity!$C$10:$Q$109,MATCH('Capacity Backing (Hide)'!B$2,Capacity!$B$10:$B$109,0),1):INDEX(Capacity!$C$10:$Q$109,MATCH('Capacity Backing (Hide)'!B$2,Capacity!$B$10:$B$109,0),15))</f>
        <v>#N/A</v>
      </c>
      <c r="C1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(Hide)'!$A16,'Capacity Summary'!$H$35:$BG$35,0))="x",INDEX('Capacity Summary'!$C$36:$E$135,MATCH('Capacity Backing (Hide)'!C$2,'Capacity Summary'!$B$36:$B$135,0),4),IF(INDEX('Capacity Summary'!$H$36:$BG$135,MATCH('Capacity Backing (Hide)'!C$2,'Capacity Summary'!$B$36:$B$135,0),MATCH('Capacity Backing (Hide)'!$A16,'Capacity Summary'!$H$35:$BG$35,0))&lt;&gt;0,INDEX('Capacity Summary'!$H$36:$BG$135,MATCH('Capacity Backing (Hide)'!C$2,'Capacity Summary'!$B$36:$B$135,0),MATCH('Capacity Backing (Hide)'!$A16,'Capacity Summary'!$H$35:$BG$35,0)),0)),INDEX('Capacity Summary'!$C$36:$E$135,MATCH('Capacity Backing (Hide)'!C$2,'Capacity Summary'!$B$36:$B$135,0),2)))/IF(Summary!$B$7="Minutes",1,60)/COUNTA(INDEX(Capacity!$C$10:$Q$109,MATCH('Capacity Backing (Hide)'!C$2,Capacity!$B$10:$B$109,0),1):INDEX(Capacity!$C$10:$Q$109,MATCH('Capacity Backing (Hide)'!C$2,Capacity!$B$10:$B$109,0),15))</f>
        <v>#N/A</v>
      </c>
      <c r="D1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(Hide)'!$A16,'Capacity Summary'!$H$35:$BG$35,0))="x",INDEX('Capacity Summary'!$C$36:$E$135,MATCH('Capacity Backing (Hide)'!D$2,'Capacity Summary'!$B$36:$B$135,0),4),IF(INDEX('Capacity Summary'!$H$36:$BG$135,MATCH('Capacity Backing (Hide)'!D$2,'Capacity Summary'!$B$36:$B$135,0),MATCH('Capacity Backing (Hide)'!$A16,'Capacity Summary'!$H$35:$BG$35,0))&lt;&gt;0,INDEX('Capacity Summary'!$H$36:$BG$135,MATCH('Capacity Backing (Hide)'!D$2,'Capacity Summary'!$B$36:$B$135,0),MATCH('Capacity Backing (Hide)'!$A16,'Capacity Summary'!$H$35:$BG$35,0)),0)),INDEX('Capacity Summary'!$C$36:$E$135,MATCH('Capacity Backing (Hide)'!D$2,'Capacity Summary'!$B$36:$B$135,0),2)))/IF(Summary!$B$7="Minutes",1,60)/COUNTA(INDEX(Capacity!$C$10:$Q$109,MATCH('Capacity Backing (Hide)'!D$2,Capacity!$B$10:$B$109,0),1):INDEX(Capacity!$C$10:$Q$109,MATCH('Capacity Backing (Hide)'!D$2,Capacity!$B$10:$B$109,0),15))</f>
        <v>#N/A</v>
      </c>
      <c r="E1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(Hide)'!$A16,'Capacity Summary'!$H$35:$BG$35,0))="x",INDEX('Capacity Summary'!$C$36:$E$135,MATCH('Capacity Backing (Hide)'!E$2,'Capacity Summary'!$B$36:$B$135,0),4),IF(INDEX('Capacity Summary'!$H$36:$BG$135,MATCH('Capacity Backing (Hide)'!E$2,'Capacity Summary'!$B$36:$B$135,0),MATCH('Capacity Backing (Hide)'!$A16,'Capacity Summary'!$H$35:$BG$35,0))&lt;&gt;0,INDEX('Capacity Summary'!$H$36:$BG$135,MATCH('Capacity Backing (Hide)'!E$2,'Capacity Summary'!$B$36:$B$135,0),MATCH('Capacity Backing (Hide)'!$A16,'Capacity Summary'!$H$35:$BG$35,0)),0)),INDEX('Capacity Summary'!$C$36:$E$135,MATCH('Capacity Backing (Hide)'!E$2,'Capacity Summary'!$B$36:$B$135,0),2)))/IF(Summary!$B$7="Minutes",1,60)/COUNTA(INDEX(Capacity!$C$10:$Q$109,MATCH('Capacity Backing (Hide)'!E$2,Capacity!$B$10:$B$109,0),1):INDEX(Capacity!$C$10:$Q$109,MATCH('Capacity Backing (Hide)'!E$2,Capacity!$B$10:$B$109,0),15))</f>
        <v>#N/A</v>
      </c>
      <c r="F1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(Hide)'!$A16,'Capacity Summary'!$H$35:$BG$35,0))="x",INDEX('Capacity Summary'!$C$36:$E$135,MATCH('Capacity Backing (Hide)'!F$2,'Capacity Summary'!$B$36:$B$135,0),4),IF(INDEX('Capacity Summary'!$H$36:$BG$135,MATCH('Capacity Backing (Hide)'!F$2,'Capacity Summary'!$B$36:$B$135,0),MATCH('Capacity Backing (Hide)'!$A16,'Capacity Summary'!$H$35:$BG$35,0))&lt;&gt;0,INDEX('Capacity Summary'!$H$36:$BG$135,MATCH('Capacity Backing (Hide)'!F$2,'Capacity Summary'!$B$36:$B$135,0),MATCH('Capacity Backing (Hide)'!$A16,'Capacity Summary'!$H$35:$BG$35,0)),0)),INDEX('Capacity Summary'!$C$36:$E$135,MATCH('Capacity Backing (Hide)'!F$2,'Capacity Summary'!$B$36:$B$135,0),2)))/IF(Summary!$B$7="Minutes",1,60)/COUNTA(INDEX(Capacity!$C$10:$Q$109,MATCH('Capacity Backing (Hide)'!F$2,Capacity!$B$10:$B$109,0),1):INDEX(Capacity!$C$10:$Q$109,MATCH('Capacity Backing (Hide)'!F$2,Capacity!$B$10:$B$109,0),15))</f>
        <v>#N/A</v>
      </c>
      <c r="G1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(Hide)'!$A16,'Capacity Summary'!$H$35:$BG$35,0))="x",INDEX('Capacity Summary'!$C$36:$E$135,MATCH('Capacity Backing (Hide)'!G$2,'Capacity Summary'!$B$36:$B$135,0),4),IF(INDEX('Capacity Summary'!$H$36:$BG$135,MATCH('Capacity Backing (Hide)'!G$2,'Capacity Summary'!$B$36:$B$135,0),MATCH('Capacity Backing (Hide)'!$A16,'Capacity Summary'!$H$35:$BG$35,0))&lt;&gt;0,INDEX('Capacity Summary'!$H$36:$BG$135,MATCH('Capacity Backing (Hide)'!G$2,'Capacity Summary'!$B$36:$B$135,0),MATCH('Capacity Backing (Hide)'!$A16,'Capacity Summary'!$H$35:$BG$35,0)),0)),INDEX('Capacity Summary'!$C$36:$E$135,MATCH('Capacity Backing (Hide)'!G$2,'Capacity Summary'!$B$36:$B$135,0),2)))/IF(Summary!$B$7="Minutes",1,60)/COUNTA(INDEX(Capacity!$C$10:$Q$109,MATCH('Capacity Backing (Hide)'!G$2,Capacity!$B$10:$B$109,0),1):INDEX(Capacity!$C$10:$Q$109,MATCH('Capacity Backing (Hide)'!G$2,Capacity!$B$10:$B$109,0),15))</f>
        <v>#N/A</v>
      </c>
      <c r="H1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(Hide)'!$A16,'Capacity Summary'!$H$35:$BG$35,0))="x",INDEX('Capacity Summary'!$C$36:$E$135,MATCH('Capacity Backing (Hide)'!H$2,'Capacity Summary'!$B$36:$B$135,0),4),IF(INDEX('Capacity Summary'!$H$36:$BG$135,MATCH('Capacity Backing (Hide)'!H$2,'Capacity Summary'!$B$36:$B$135,0),MATCH('Capacity Backing (Hide)'!$A16,'Capacity Summary'!$H$35:$BG$35,0))&lt;&gt;0,INDEX('Capacity Summary'!$H$36:$BG$135,MATCH('Capacity Backing (Hide)'!H$2,'Capacity Summary'!$B$36:$B$135,0),MATCH('Capacity Backing (Hide)'!$A16,'Capacity Summary'!$H$35:$BG$35,0)),0)),INDEX('Capacity Summary'!$C$36:$E$135,MATCH('Capacity Backing (Hide)'!H$2,'Capacity Summary'!$B$36:$B$135,0),2)))/IF(Summary!$B$7="Minutes",1,60)/COUNTA(INDEX(Capacity!$C$10:$Q$109,MATCH('Capacity Backing (Hide)'!H$2,Capacity!$B$10:$B$109,0),1):INDEX(Capacity!$C$10:$Q$109,MATCH('Capacity Backing (Hide)'!H$2,Capacity!$B$10:$B$109,0),15))</f>
        <v>#N/A</v>
      </c>
      <c r="I1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(Hide)'!$A16,'Capacity Summary'!$H$35:$BG$35,0))="x",INDEX('Capacity Summary'!$C$36:$E$135,MATCH('Capacity Backing (Hide)'!I$2,'Capacity Summary'!$B$36:$B$135,0),4),IF(INDEX('Capacity Summary'!$H$36:$BG$135,MATCH('Capacity Backing (Hide)'!I$2,'Capacity Summary'!$B$36:$B$135,0),MATCH('Capacity Backing (Hide)'!$A16,'Capacity Summary'!$H$35:$BG$35,0))&lt;&gt;0,INDEX('Capacity Summary'!$H$36:$BG$135,MATCH('Capacity Backing (Hide)'!I$2,'Capacity Summary'!$B$36:$B$135,0),MATCH('Capacity Backing (Hide)'!$A16,'Capacity Summary'!$H$35:$BG$35,0)),0)),INDEX('Capacity Summary'!$C$36:$E$135,MATCH('Capacity Backing (Hide)'!I$2,'Capacity Summary'!$B$36:$B$135,0),2)))/IF(Summary!$B$7="Minutes",1,60)/COUNTA(INDEX(Capacity!$C$10:$Q$109,MATCH('Capacity Backing (Hide)'!I$2,Capacity!$B$10:$B$109,0),1):INDEX(Capacity!$C$10:$Q$109,MATCH('Capacity Backing (Hide)'!I$2,Capacity!$B$10:$B$109,0),15))</f>
        <v>#N/A</v>
      </c>
      <c r="J1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(Hide)'!$A16,'Capacity Summary'!$H$35:$BG$35,0))="x",INDEX('Capacity Summary'!$C$36:$E$135,MATCH('Capacity Backing (Hide)'!J$2,'Capacity Summary'!$B$36:$B$135,0),4),IF(INDEX('Capacity Summary'!$H$36:$BG$135,MATCH('Capacity Backing (Hide)'!J$2,'Capacity Summary'!$B$36:$B$135,0),MATCH('Capacity Backing (Hide)'!$A16,'Capacity Summary'!$H$35:$BG$35,0))&lt;&gt;0,INDEX('Capacity Summary'!$H$36:$BG$135,MATCH('Capacity Backing (Hide)'!J$2,'Capacity Summary'!$B$36:$B$135,0),MATCH('Capacity Backing (Hide)'!$A16,'Capacity Summary'!$H$35:$BG$35,0)),0)),INDEX('Capacity Summary'!$C$36:$E$135,MATCH('Capacity Backing (Hide)'!J$2,'Capacity Summary'!$B$36:$B$135,0),2)))/IF(Summary!$B$7="Minutes",1,60)/COUNTA(INDEX(Capacity!$C$10:$Q$109,MATCH('Capacity Backing (Hide)'!J$2,Capacity!$B$10:$B$109,0),1):INDEX(Capacity!$C$10:$Q$109,MATCH('Capacity Backing (Hide)'!J$2,Capacity!$B$10:$B$109,0),15))</f>
        <v>#N/A</v>
      </c>
      <c r="K1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(Hide)'!$A16,'Capacity Summary'!$H$35:$BG$35,0))="x",INDEX('Capacity Summary'!$C$36:$E$135,MATCH('Capacity Backing (Hide)'!K$2,'Capacity Summary'!$B$36:$B$135,0),4),IF(INDEX('Capacity Summary'!$H$36:$BG$135,MATCH('Capacity Backing (Hide)'!K$2,'Capacity Summary'!$B$36:$B$135,0),MATCH('Capacity Backing (Hide)'!$A16,'Capacity Summary'!$H$35:$BG$35,0))&lt;&gt;0,INDEX('Capacity Summary'!$H$36:$BG$135,MATCH('Capacity Backing (Hide)'!K$2,'Capacity Summary'!$B$36:$B$135,0),MATCH('Capacity Backing (Hide)'!$A16,'Capacity Summary'!$H$35:$BG$35,0)),0)),INDEX('Capacity Summary'!$C$36:$E$135,MATCH('Capacity Backing (Hide)'!K$2,'Capacity Summary'!$B$36:$B$135,0),2)))/IF(Summary!$B$7="Minutes",1,60)/COUNTA(INDEX(Capacity!$C$10:$Q$109,MATCH('Capacity Backing (Hide)'!K$2,Capacity!$B$10:$B$109,0),1):INDEX(Capacity!$C$10:$Q$109,MATCH('Capacity Backing (Hide)'!K$2,Capacity!$B$10:$B$109,0),15))</f>
        <v>#N/A</v>
      </c>
      <c r="L1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(Hide)'!$A16,'Capacity Summary'!$H$35:$BG$35,0))="x",INDEX('Capacity Summary'!$C$36:$E$135,MATCH('Capacity Backing (Hide)'!L$2,'Capacity Summary'!$B$36:$B$135,0),4),IF(INDEX('Capacity Summary'!$H$36:$BG$135,MATCH('Capacity Backing (Hide)'!L$2,'Capacity Summary'!$B$36:$B$135,0),MATCH('Capacity Backing (Hide)'!$A16,'Capacity Summary'!$H$35:$BG$35,0))&lt;&gt;0,INDEX('Capacity Summary'!$H$36:$BG$135,MATCH('Capacity Backing (Hide)'!L$2,'Capacity Summary'!$B$36:$B$135,0),MATCH('Capacity Backing (Hide)'!$A16,'Capacity Summary'!$H$35:$BG$35,0)),0)),INDEX('Capacity Summary'!$C$36:$E$135,MATCH('Capacity Backing (Hide)'!L$2,'Capacity Summary'!$B$36:$B$135,0),2)))/IF(Summary!$B$7="Minutes",1,60)/COUNTA(INDEX(Capacity!$C$10:$Q$109,MATCH('Capacity Backing (Hide)'!L$2,Capacity!$B$10:$B$109,0),1):INDEX(Capacity!$C$10:$Q$109,MATCH('Capacity Backing (Hide)'!L$2,Capacity!$B$10:$B$109,0),15))</f>
        <v>#N/A</v>
      </c>
      <c r="M1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(Hide)'!$A16,'Capacity Summary'!$H$35:$BG$35,0))="x",INDEX('Capacity Summary'!$C$36:$E$135,MATCH('Capacity Backing (Hide)'!M$2,'Capacity Summary'!$B$36:$B$135,0),4),IF(INDEX('Capacity Summary'!$H$36:$BG$135,MATCH('Capacity Backing (Hide)'!M$2,'Capacity Summary'!$B$36:$B$135,0),MATCH('Capacity Backing (Hide)'!$A16,'Capacity Summary'!$H$35:$BG$35,0))&lt;&gt;0,INDEX('Capacity Summary'!$H$36:$BG$135,MATCH('Capacity Backing (Hide)'!M$2,'Capacity Summary'!$B$36:$B$135,0),MATCH('Capacity Backing (Hide)'!$A16,'Capacity Summary'!$H$35:$BG$35,0)),0)),INDEX('Capacity Summary'!$C$36:$E$135,MATCH('Capacity Backing (Hide)'!M$2,'Capacity Summary'!$B$36:$B$135,0),2)))/IF(Summary!$B$7="Minutes",1,60)/COUNTA(INDEX(Capacity!$C$10:$Q$109,MATCH('Capacity Backing (Hide)'!M$2,Capacity!$B$10:$B$109,0),1):INDEX(Capacity!$C$10:$Q$109,MATCH('Capacity Backing (Hide)'!M$2,Capacity!$B$10:$B$109,0),15))</f>
        <v>#N/A</v>
      </c>
      <c r="N1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(Hide)'!$A16,'Capacity Summary'!$H$35:$BG$35,0))="x",INDEX('Capacity Summary'!$C$36:$E$135,MATCH('Capacity Backing (Hide)'!N$2,'Capacity Summary'!$B$36:$B$135,0),4),IF(INDEX('Capacity Summary'!$H$36:$BG$135,MATCH('Capacity Backing (Hide)'!N$2,'Capacity Summary'!$B$36:$B$135,0),MATCH('Capacity Backing (Hide)'!$A16,'Capacity Summary'!$H$35:$BG$35,0))&lt;&gt;0,INDEX('Capacity Summary'!$H$36:$BG$135,MATCH('Capacity Backing (Hide)'!N$2,'Capacity Summary'!$B$36:$B$135,0),MATCH('Capacity Backing (Hide)'!$A16,'Capacity Summary'!$H$35:$BG$35,0)),0)),INDEX('Capacity Summary'!$C$36:$E$135,MATCH('Capacity Backing (Hide)'!N$2,'Capacity Summary'!$B$36:$B$135,0),2)))/IF(Summary!$B$7="Minutes",1,60)/COUNTA(INDEX(Capacity!$C$10:$Q$109,MATCH('Capacity Backing (Hide)'!N$2,Capacity!$B$10:$B$109,0),1):INDEX(Capacity!$C$10:$Q$109,MATCH('Capacity Backing (Hide)'!N$2,Capacity!$B$10:$B$109,0),15))</f>
        <v>#N/A</v>
      </c>
      <c r="O1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(Hide)'!$A16,'Capacity Summary'!$H$35:$BG$35,0))="x",INDEX('Capacity Summary'!$C$36:$E$135,MATCH('Capacity Backing (Hide)'!O$2,'Capacity Summary'!$B$36:$B$135,0),4),IF(INDEX('Capacity Summary'!$H$36:$BG$135,MATCH('Capacity Backing (Hide)'!O$2,'Capacity Summary'!$B$36:$B$135,0),MATCH('Capacity Backing (Hide)'!$A16,'Capacity Summary'!$H$35:$BG$35,0))&lt;&gt;0,INDEX('Capacity Summary'!$H$36:$BG$135,MATCH('Capacity Backing (Hide)'!O$2,'Capacity Summary'!$B$36:$B$135,0),MATCH('Capacity Backing (Hide)'!$A16,'Capacity Summary'!$H$35:$BG$35,0)),0)),INDEX('Capacity Summary'!$C$36:$E$135,MATCH('Capacity Backing (Hide)'!O$2,'Capacity Summary'!$B$36:$B$135,0),2)))/IF(Summary!$B$7="Minutes",1,60)/COUNTA(INDEX(Capacity!$C$10:$Q$109,MATCH('Capacity Backing (Hide)'!O$2,Capacity!$B$10:$B$109,0),1):INDEX(Capacity!$C$10:$Q$109,MATCH('Capacity Backing (Hide)'!O$2,Capacity!$B$10:$B$109,0),15))</f>
        <v>#N/A</v>
      </c>
      <c r="P1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(Hide)'!$A16,'Capacity Summary'!$H$35:$BG$35,0))="x",INDEX('Capacity Summary'!$C$36:$E$135,MATCH('Capacity Backing (Hide)'!P$2,'Capacity Summary'!$B$36:$B$135,0),4),IF(INDEX('Capacity Summary'!$H$36:$BG$135,MATCH('Capacity Backing (Hide)'!P$2,'Capacity Summary'!$B$36:$B$135,0),MATCH('Capacity Backing (Hide)'!$A16,'Capacity Summary'!$H$35:$BG$35,0))&lt;&gt;0,INDEX('Capacity Summary'!$H$36:$BG$135,MATCH('Capacity Backing (Hide)'!P$2,'Capacity Summary'!$B$36:$B$135,0),MATCH('Capacity Backing (Hide)'!$A16,'Capacity Summary'!$H$35:$BG$35,0)),0)),INDEX('Capacity Summary'!$C$36:$E$135,MATCH('Capacity Backing (Hide)'!P$2,'Capacity Summary'!$B$36:$B$135,0),2)))/IF(Summary!$B$7="Minutes",1,60)/COUNTA(INDEX(Capacity!$C$10:$Q$109,MATCH('Capacity Backing (Hide)'!P$2,Capacity!$B$10:$B$109,0),1):INDEX(Capacity!$C$10:$Q$109,MATCH('Capacity Backing (Hide)'!P$2,Capacity!$B$10:$B$109,0),15))</f>
        <v>#N/A</v>
      </c>
      <c r="Q1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(Hide)'!$A16,'Capacity Summary'!$H$35:$BG$35,0))="x",INDEX('Capacity Summary'!$C$36:$E$135,MATCH('Capacity Backing (Hide)'!Q$2,'Capacity Summary'!$B$36:$B$135,0),4),IF(INDEX('Capacity Summary'!$H$36:$BG$135,MATCH('Capacity Backing (Hide)'!Q$2,'Capacity Summary'!$B$36:$B$135,0),MATCH('Capacity Backing (Hide)'!$A16,'Capacity Summary'!$H$35:$BG$35,0))&lt;&gt;0,INDEX('Capacity Summary'!$H$36:$BG$135,MATCH('Capacity Backing (Hide)'!Q$2,'Capacity Summary'!$B$36:$B$135,0),MATCH('Capacity Backing (Hide)'!$A16,'Capacity Summary'!$H$35:$BG$35,0)),0)),INDEX('Capacity Summary'!$C$36:$E$135,MATCH('Capacity Backing (Hide)'!Q$2,'Capacity Summary'!$B$36:$B$135,0),2)))/IF(Summary!$B$7="Minutes",1,60)/COUNTA(INDEX(Capacity!$C$10:$Q$109,MATCH('Capacity Backing (Hide)'!Q$2,Capacity!$B$10:$B$109,0),1):INDEX(Capacity!$C$10:$Q$109,MATCH('Capacity Backing (Hide)'!Q$2,Capacity!$B$10:$B$109,0),15))</f>
        <v>#N/A</v>
      </c>
      <c r="R1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(Hide)'!$A16,'Capacity Summary'!$H$35:$BG$35,0))="x",INDEX('Capacity Summary'!$C$36:$E$135,MATCH('Capacity Backing (Hide)'!R$2,'Capacity Summary'!$B$36:$B$135,0),4),IF(INDEX('Capacity Summary'!$H$36:$BG$135,MATCH('Capacity Backing (Hide)'!R$2,'Capacity Summary'!$B$36:$B$135,0),MATCH('Capacity Backing (Hide)'!$A16,'Capacity Summary'!$H$35:$BG$35,0))&lt;&gt;0,INDEX('Capacity Summary'!$H$36:$BG$135,MATCH('Capacity Backing (Hide)'!R$2,'Capacity Summary'!$B$36:$B$135,0),MATCH('Capacity Backing (Hide)'!$A16,'Capacity Summary'!$H$35:$BG$35,0)),0)),INDEX('Capacity Summary'!$C$36:$E$135,MATCH('Capacity Backing (Hide)'!R$2,'Capacity Summary'!$B$36:$B$135,0),2)))/IF(Summary!$B$7="Minutes",1,60)/COUNTA(INDEX(Capacity!$C$10:$Q$109,MATCH('Capacity Backing (Hide)'!R$2,Capacity!$B$10:$B$109,0),1):INDEX(Capacity!$C$10:$Q$109,MATCH('Capacity Backing (Hide)'!R$2,Capacity!$B$10:$B$109,0),15))</f>
        <v>#N/A</v>
      </c>
      <c r="S1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(Hide)'!$A16,'Capacity Summary'!$H$35:$BG$35,0))="x",INDEX('Capacity Summary'!$C$36:$E$135,MATCH('Capacity Backing (Hide)'!S$2,'Capacity Summary'!$B$36:$B$135,0),4),IF(INDEX('Capacity Summary'!$H$36:$BG$135,MATCH('Capacity Backing (Hide)'!S$2,'Capacity Summary'!$B$36:$B$135,0),MATCH('Capacity Backing (Hide)'!$A16,'Capacity Summary'!$H$35:$BG$35,0))&lt;&gt;0,INDEX('Capacity Summary'!$H$36:$BG$135,MATCH('Capacity Backing (Hide)'!S$2,'Capacity Summary'!$B$36:$B$135,0),MATCH('Capacity Backing (Hide)'!$A16,'Capacity Summary'!$H$35:$BG$35,0)),0)),INDEX('Capacity Summary'!$C$36:$E$135,MATCH('Capacity Backing (Hide)'!S$2,'Capacity Summary'!$B$36:$B$135,0),2)))/IF(Summary!$B$7="Minutes",1,60)/COUNTA(INDEX(Capacity!$C$10:$Q$109,MATCH('Capacity Backing (Hide)'!S$2,Capacity!$B$10:$B$109,0),1):INDEX(Capacity!$C$10:$Q$109,MATCH('Capacity Backing (Hide)'!S$2,Capacity!$B$10:$B$109,0),15))</f>
        <v>#N/A</v>
      </c>
      <c r="T1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(Hide)'!$A16,'Capacity Summary'!$H$35:$BG$35,0))="x",INDEX('Capacity Summary'!$C$36:$E$135,MATCH('Capacity Backing (Hide)'!T$2,'Capacity Summary'!$B$36:$B$135,0),4),IF(INDEX('Capacity Summary'!$H$36:$BG$135,MATCH('Capacity Backing (Hide)'!T$2,'Capacity Summary'!$B$36:$B$135,0),MATCH('Capacity Backing (Hide)'!$A16,'Capacity Summary'!$H$35:$BG$35,0))&lt;&gt;0,INDEX('Capacity Summary'!$H$36:$BG$135,MATCH('Capacity Backing (Hide)'!T$2,'Capacity Summary'!$B$36:$B$135,0),MATCH('Capacity Backing (Hide)'!$A16,'Capacity Summary'!$H$35:$BG$35,0)),0)),INDEX('Capacity Summary'!$C$36:$E$135,MATCH('Capacity Backing (Hide)'!T$2,'Capacity Summary'!$B$36:$B$135,0),2)))/IF(Summary!$B$7="Minutes",1,60)/COUNTA(INDEX(Capacity!$C$10:$Q$109,MATCH('Capacity Backing (Hide)'!T$2,Capacity!$B$10:$B$109,0),1):INDEX(Capacity!$C$10:$Q$109,MATCH('Capacity Backing (Hide)'!T$2,Capacity!$B$10:$B$109,0),15))</f>
        <v>#N/A</v>
      </c>
      <c r="U1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(Hide)'!$A16,'Capacity Summary'!$H$35:$BG$35,0))="x",INDEX('Capacity Summary'!$C$36:$E$135,MATCH('Capacity Backing (Hide)'!U$2,'Capacity Summary'!$B$36:$B$135,0),4),IF(INDEX('Capacity Summary'!$H$36:$BG$135,MATCH('Capacity Backing (Hide)'!U$2,'Capacity Summary'!$B$36:$B$135,0),MATCH('Capacity Backing (Hide)'!$A16,'Capacity Summary'!$H$35:$BG$35,0))&lt;&gt;0,INDEX('Capacity Summary'!$H$36:$BG$135,MATCH('Capacity Backing (Hide)'!U$2,'Capacity Summary'!$B$36:$B$135,0),MATCH('Capacity Backing (Hide)'!$A16,'Capacity Summary'!$H$35:$BG$35,0)),0)),INDEX('Capacity Summary'!$C$36:$E$135,MATCH('Capacity Backing (Hide)'!U$2,'Capacity Summary'!$B$36:$B$135,0),2)))/IF(Summary!$B$7="Minutes",1,60)/COUNTA(INDEX(Capacity!$C$10:$Q$109,MATCH('Capacity Backing (Hide)'!U$2,Capacity!$B$10:$B$109,0),1):INDEX(Capacity!$C$10:$Q$109,MATCH('Capacity Backing (Hide)'!U$2,Capacity!$B$10:$B$109,0),15))</f>
        <v>#N/A</v>
      </c>
      <c r="V1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(Hide)'!$A16,'Capacity Summary'!$H$35:$BG$35,0))="x",INDEX('Capacity Summary'!$C$36:$E$135,MATCH('Capacity Backing (Hide)'!V$2,'Capacity Summary'!$B$36:$B$135,0),4),IF(INDEX('Capacity Summary'!$H$36:$BG$135,MATCH('Capacity Backing (Hide)'!V$2,'Capacity Summary'!$B$36:$B$135,0),MATCH('Capacity Backing (Hide)'!$A16,'Capacity Summary'!$H$35:$BG$35,0))&lt;&gt;0,INDEX('Capacity Summary'!$H$36:$BG$135,MATCH('Capacity Backing (Hide)'!V$2,'Capacity Summary'!$B$36:$B$135,0),MATCH('Capacity Backing (Hide)'!$A16,'Capacity Summary'!$H$35:$BG$35,0)),0)),INDEX('Capacity Summary'!$C$36:$E$135,MATCH('Capacity Backing (Hide)'!V$2,'Capacity Summary'!$B$36:$B$135,0),2)))/IF(Summary!$B$7="Minutes",1,60)/COUNTA(INDEX(Capacity!$C$10:$Q$109,MATCH('Capacity Backing (Hide)'!V$2,Capacity!$B$10:$B$109,0),1):INDEX(Capacity!$C$10:$Q$109,MATCH('Capacity Backing (Hide)'!V$2,Capacity!$B$10:$B$109,0),15))</f>
        <v>#N/A</v>
      </c>
      <c r="W1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(Hide)'!$A16,'Capacity Summary'!$H$35:$BG$35,0))="x",INDEX('Capacity Summary'!$C$36:$E$135,MATCH('Capacity Backing (Hide)'!W$2,'Capacity Summary'!$B$36:$B$135,0),4),IF(INDEX('Capacity Summary'!$H$36:$BG$135,MATCH('Capacity Backing (Hide)'!W$2,'Capacity Summary'!$B$36:$B$135,0),MATCH('Capacity Backing (Hide)'!$A16,'Capacity Summary'!$H$35:$BG$35,0))&lt;&gt;0,INDEX('Capacity Summary'!$H$36:$BG$135,MATCH('Capacity Backing (Hide)'!W$2,'Capacity Summary'!$B$36:$B$135,0),MATCH('Capacity Backing (Hide)'!$A16,'Capacity Summary'!$H$35:$BG$35,0)),0)),INDEX('Capacity Summary'!$C$36:$E$135,MATCH('Capacity Backing (Hide)'!W$2,'Capacity Summary'!$B$36:$B$135,0),2)))/IF(Summary!$B$7="Minutes",1,60)/COUNTA(INDEX(Capacity!$C$10:$Q$109,MATCH('Capacity Backing (Hide)'!W$2,Capacity!$B$10:$B$109,0),1):INDEX(Capacity!$C$10:$Q$109,MATCH('Capacity Backing (Hide)'!W$2,Capacity!$B$10:$B$109,0),15))</f>
        <v>#N/A</v>
      </c>
      <c r="X1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(Hide)'!$A16,'Capacity Summary'!$H$35:$BG$35,0))="x",INDEX('Capacity Summary'!$C$36:$E$135,MATCH('Capacity Backing (Hide)'!X$2,'Capacity Summary'!$B$36:$B$135,0),4),IF(INDEX('Capacity Summary'!$H$36:$BG$135,MATCH('Capacity Backing (Hide)'!X$2,'Capacity Summary'!$B$36:$B$135,0),MATCH('Capacity Backing (Hide)'!$A16,'Capacity Summary'!$H$35:$BG$35,0))&lt;&gt;0,INDEX('Capacity Summary'!$H$36:$BG$135,MATCH('Capacity Backing (Hide)'!X$2,'Capacity Summary'!$B$36:$B$135,0),MATCH('Capacity Backing (Hide)'!$A16,'Capacity Summary'!$H$35:$BG$35,0)),0)),INDEX('Capacity Summary'!$C$36:$E$135,MATCH('Capacity Backing (Hide)'!X$2,'Capacity Summary'!$B$36:$B$135,0),2)))/IF(Summary!$B$7="Minutes",1,60)/COUNTA(INDEX(Capacity!$C$10:$Q$109,MATCH('Capacity Backing (Hide)'!X$2,Capacity!$B$10:$B$109,0),1):INDEX(Capacity!$C$10:$Q$109,MATCH('Capacity Backing (Hide)'!X$2,Capacity!$B$10:$B$109,0),15))</f>
        <v>#N/A</v>
      </c>
      <c r="Y1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(Hide)'!$A16,'Capacity Summary'!$H$35:$BG$35,0))="x",INDEX('Capacity Summary'!$C$36:$E$135,MATCH('Capacity Backing (Hide)'!Y$2,'Capacity Summary'!$B$36:$B$135,0),4),IF(INDEX('Capacity Summary'!$H$36:$BG$135,MATCH('Capacity Backing (Hide)'!Y$2,'Capacity Summary'!$B$36:$B$135,0),MATCH('Capacity Backing (Hide)'!$A16,'Capacity Summary'!$H$35:$BG$35,0))&lt;&gt;0,INDEX('Capacity Summary'!$H$36:$BG$135,MATCH('Capacity Backing (Hide)'!Y$2,'Capacity Summary'!$B$36:$B$135,0),MATCH('Capacity Backing (Hide)'!$A16,'Capacity Summary'!$H$35:$BG$35,0)),0)),INDEX('Capacity Summary'!$C$36:$E$135,MATCH('Capacity Backing (Hide)'!Y$2,'Capacity Summary'!$B$36:$B$135,0),2)))/IF(Summary!$B$7="Minutes",1,60)/COUNTA(INDEX(Capacity!$C$10:$Q$109,MATCH('Capacity Backing (Hide)'!Y$2,Capacity!$B$10:$B$109,0),1):INDEX(Capacity!$C$10:$Q$109,MATCH('Capacity Backing (Hide)'!Y$2,Capacity!$B$10:$B$109,0),15))</f>
        <v>#N/A</v>
      </c>
      <c r="Z1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(Hide)'!$A16,'Capacity Summary'!$H$35:$BG$35,0))="x",INDEX('Capacity Summary'!$C$36:$E$135,MATCH('Capacity Backing (Hide)'!Z$2,'Capacity Summary'!$B$36:$B$135,0),4),IF(INDEX('Capacity Summary'!$H$36:$BG$135,MATCH('Capacity Backing (Hide)'!Z$2,'Capacity Summary'!$B$36:$B$135,0),MATCH('Capacity Backing (Hide)'!$A16,'Capacity Summary'!$H$35:$BG$35,0))&lt;&gt;0,INDEX('Capacity Summary'!$H$36:$BG$135,MATCH('Capacity Backing (Hide)'!Z$2,'Capacity Summary'!$B$36:$B$135,0),MATCH('Capacity Backing (Hide)'!$A16,'Capacity Summary'!$H$35:$BG$35,0)),0)),INDEX('Capacity Summary'!$C$36:$E$135,MATCH('Capacity Backing (Hide)'!Z$2,'Capacity Summary'!$B$36:$B$135,0),2)))/IF(Summary!$B$7="Minutes",1,60)/COUNTA(INDEX(Capacity!$C$10:$Q$109,MATCH('Capacity Backing (Hide)'!Z$2,Capacity!$B$10:$B$109,0),1):INDEX(Capacity!$C$10:$Q$109,MATCH('Capacity Backing (Hide)'!Z$2,Capacity!$B$10:$B$109,0),15))</f>
        <v>#N/A</v>
      </c>
      <c r="AA1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(Hide)'!$A16,'Capacity Summary'!$H$35:$BG$35,0))="x",INDEX('Capacity Summary'!$C$36:$E$135,MATCH('Capacity Backing (Hide)'!AA$2,'Capacity Summary'!$B$36:$B$135,0),4),IF(INDEX('Capacity Summary'!$H$36:$BG$135,MATCH('Capacity Backing (Hide)'!AA$2,'Capacity Summary'!$B$36:$B$135,0),MATCH('Capacity Backing (Hide)'!$A16,'Capacity Summary'!$H$35:$BG$35,0))&lt;&gt;0,INDEX('Capacity Summary'!$H$36:$BG$135,MATCH('Capacity Backing (Hide)'!AA$2,'Capacity Summary'!$B$36:$B$135,0),MATCH('Capacity Backing (Hide)'!$A16,'Capacity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(Hide)'!$A16,'Capacity Summary'!$H$35:$BG$35,0))="x",INDEX('Capacity Summary'!$C$36:$E$135,MATCH('Capacity Backing (Hide)'!AB$2,'Capacity Summary'!$B$36:$B$135,0),4),IF(INDEX('Capacity Summary'!$H$36:$BG$135,MATCH('Capacity Backing (Hide)'!AB$2,'Capacity Summary'!$B$36:$B$135,0),MATCH('Capacity Backing (Hide)'!$A16,'Capacity Summary'!$H$35:$BG$35,0))&lt;&gt;0,INDEX('Capacity Summary'!$H$36:$BG$135,MATCH('Capacity Backing (Hide)'!AB$2,'Capacity Summary'!$B$36:$B$135,0),MATCH('Capacity Backing (Hide)'!$A16,'Capacity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(Hide)'!$A16,'Capacity Summary'!$H$35:$BG$35,0))="x",INDEX('Capacity Summary'!$C$36:$E$135,MATCH('Capacity Backing (Hide)'!AC$2,'Capacity Summary'!$B$36:$B$135,0),4),IF(INDEX('Capacity Summary'!$H$36:$BG$135,MATCH('Capacity Backing (Hide)'!AC$2,'Capacity Summary'!$B$36:$B$135,0),MATCH('Capacity Backing (Hide)'!$A16,'Capacity Summary'!$H$35:$BG$35,0))&lt;&gt;0,INDEX('Capacity Summary'!$H$36:$BG$135,MATCH('Capacity Backing (Hide)'!AC$2,'Capacity Summary'!$B$36:$B$135,0),MATCH('Capacity Backing (Hide)'!$A16,'Capacity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(Hide)'!$A16,'Capacity Summary'!$H$35:$BG$35,0))="x",INDEX('Capacity Summary'!$C$36:$E$135,MATCH('Capacity Backing (Hide)'!AD$2,'Capacity Summary'!$B$36:$B$135,0),4),IF(INDEX('Capacity Summary'!$H$36:$BG$135,MATCH('Capacity Backing (Hide)'!AD$2,'Capacity Summary'!$B$36:$B$135,0),MATCH('Capacity Backing (Hide)'!$A16,'Capacity Summary'!$H$35:$BG$35,0))&lt;&gt;0,INDEX('Capacity Summary'!$H$36:$BG$135,MATCH('Capacity Backing (Hide)'!AD$2,'Capacity Summary'!$B$36:$B$135,0),MATCH('Capacity Backing (Hide)'!$A16,'Capacity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(Hide)'!$A16,'Capacity Summary'!$H$35:$BG$35,0))="x",INDEX('Capacity Summary'!$C$36:$E$135,MATCH('Capacity Backing (Hide)'!AE$2,'Capacity Summary'!$B$36:$B$135,0),4),IF(INDEX('Capacity Summary'!$H$36:$BG$135,MATCH('Capacity Backing (Hide)'!AE$2,'Capacity Summary'!$B$36:$B$135,0),MATCH('Capacity Backing (Hide)'!$A16,'Capacity Summary'!$H$35:$BG$35,0))&lt;&gt;0,INDEX('Capacity Summary'!$H$36:$BG$135,MATCH('Capacity Backing (Hide)'!AE$2,'Capacity Summary'!$B$36:$B$135,0),MATCH('Capacity Backing (Hide)'!$A16,'Capacity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(Hide)'!$A16,'Capacity Summary'!$H$35:$BG$35,0))="x",INDEX('Capacity Summary'!$C$36:$E$135,MATCH('Capacity Backing (Hide)'!AF$2,'Capacity Summary'!$B$36:$B$135,0),4),IF(INDEX('Capacity Summary'!$H$36:$BG$135,MATCH('Capacity Backing (Hide)'!AF$2,'Capacity Summary'!$B$36:$B$135,0),MATCH('Capacity Backing (Hide)'!$A16,'Capacity Summary'!$H$35:$BG$35,0))&lt;&gt;0,INDEX('Capacity Summary'!$H$36:$BG$135,MATCH('Capacity Backing (Hide)'!AF$2,'Capacity Summary'!$B$36:$B$135,0),MATCH('Capacity Backing (Hide)'!$A16,'Capacity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(Hide)'!$A16,'Capacity Summary'!$H$35:$BG$35,0))="x",INDEX('Capacity Summary'!$C$36:$E$135,MATCH('Capacity Backing (Hide)'!AG$2,'Capacity Summary'!$B$36:$B$135,0),4),IF(INDEX('Capacity Summary'!$H$36:$BG$135,MATCH('Capacity Backing (Hide)'!AG$2,'Capacity Summary'!$B$36:$B$135,0),MATCH('Capacity Backing (Hide)'!$A16,'Capacity Summary'!$H$35:$BG$35,0))&lt;&gt;0,INDEX('Capacity Summary'!$H$36:$BG$135,MATCH('Capacity Backing (Hide)'!AG$2,'Capacity Summary'!$B$36:$B$135,0),MATCH('Capacity Backing (Hide)'!$A16,'Capacity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(Hide)'!$A16,'Capacity Summary'!$H$35:$BG$35,0))="x",INDEX('Capacity Summary'!$C$36:$E$135,MATCH('Capacity Backing (Hide)'!AH$2,'Capacity Summary'!$B$36:$B$135,0),4),IF(INDEX('Capacity Summary'!$H$36:$BG$135,MATCH('Capacity Backing (Hide)'!AH$2,'Capacity Summary'!$B$36:$B$135,0),MATCH('Capacity Backing (Hide)'!$A16,'Capacity Summary'!$H$35:$BG$35,0))&lt;&gt;0,INDEX('Capacity Summary'!$H$36:$BG$135,MATCH('Capacity Backing (Hide)'!AH$2,'Capacity Summary'!$B$36:$B$135,0),MATCH('Capacity Backing (Hide)'!$A16,'Capacity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(Hide)'!$A16,'Capacity Summary'!$H$35:$BG$35,0))="x",INDEX('Capacity Summary'!$C$36:$E$135,MATCH('Capacity Backing (Hide)'!AI$2,'Capacity Summary'!$B$36:$B$135,0),4),IF(INDEX('Capacity Summary'!$H$36:$BG$135,MATCH('Capacity Backing (Hide)'!AI$2,'Capacity Summary'!$B$36:$B$135,0),MATCH('Capacity Backing (Hide)'!$A16,'Capacity Summary'!$H$35:$BG$35,0))&lt;&gt;0,INDEX('Capacity Summary'!$H$36:$BG$135,MATCH('Capacity Backing (Hide)'!AI$2,'Capacity Summary'!$B$36:$B$135,0),MATCH('Capacity Backing (Hide)'!$A16,'Capacity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(Hide)'!$A16,'Capacity Summary'!$H$35:$BG$35,0))="x",INDEX('Capacity Summary'!$C$36:$E$135,MATCH('Capacity Backing (Hide)'!AJ$2,'Capacity Summary'!$B$36:$B$135,0),4),IF(INDEX('Capacity Summary'!$H$36:$BG$135,MATCH('Capacity Backing (Hide)'!AJ$2,'Capacity Summary'!$B$36:$B$135,0),MATCH('Capacity Backing (Hide)'!$A16,'Capacity Summary'!$H$35:$BG$35,0))&lt;&gt;0,INDEX('Capacity Summary'!$H$36:$BG$135,MATCH('Capacity Backing (Hide)'!AJ$2,'Capacity Summary'!$B$36:$B$135,0),MATCH('Capacity Backing (Hide)'!$A16,'Capacity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(Hide)'!$A16,'Capacity Summary'!$H$35:$BG$35,0))="x",INDEX('Capacity Summary'!$C$36:$E$135,MATCH('Capacity Backing (Hide)'!AK$2,'Capacity Summary'!$B$36:$B$135,0),4),IF(INDEX('Capacity Summary'!$H$36:$BG$135,MATCH('Capacity Backing (Hide)'!AK$2,'Capacity Summary'!$B$36:$B$135,0),MATCH('Capacity Backing (Hide)'!$A16,'Capacity Summary'!$H$35:$BG$35,0))&lt;&gt;0,INDEX('Capacity Summary'!$H$36:$BG$135,MATCH('Capacity Backing (Hide)'!AK$2,'Capacity Summary'!$B$36:$B$135,0),MATCH('Capacity Backing (Hide)'!$A16,'Capacity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(Hide)'!$A16,'Capacity Summary'!$H$35:$BG$35,0))="x",INDEX('Capacity Summary'!$C$36:$E$135,MATCH('Capacity Backing (Hide)'!AL$2,'Capacity Summary'!$B$36:$B$135,0),4),IF(INDEX('Capacity Summary'!$H$36:$BG$135,MATCH('Capacity Backing (Hide)'!AL$2,'Capacity Summary'!$B$36:$B$135,0),MATCH('Capacity Backing (Hide)'!$A16,'Capacity Summary'!$H$35:$BG$35,0))&lt;&gt;0,INDEX('Capacity Summary'!$H$36:$BG$135,MATCH('Capacity Backing (Hide)'!AL$2,'Capacity Summary'!$B$36:$B$135,0),MATCH('Capacity Backing (Hide)'!$A16,'Capacity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(Hide)'!$A16,'Capacity Summary'!$H$35:$BG$35,0))="x",INDEX('Capacity Summary'!$C$36:$E$135,MATCH('Capacity Backing (Hide)'!AM$2,'Capacity Summary'!$B$36:$B$135,0),4),IF(INDEX('Capacity Summary'!$H$36:$BG$135,MATCH('Capacity Backing (Hide)'!AM$2,'Capacity Summary'!$B$36:$B$135,0),MATCH('Capacity Backing (Hide)'!$A16,'Capacity Summary'!$H$35:$BG$35,0))&lt;&gt;0,INDEX('Capacity Summary'!$H$36:$BG$135,MATCH('Capacity Backing (Hide)'!AM$2,'Capacity Summary'!$B$36:$B$135,0),MATCH('Capacity Backing (Hide)'!$A16,'Capacity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(Hide)'!$A16,'Capacity Summary'!$H$35:$BG$35,0))="x",INDEX('Capacity Summary'!$C$36:$E$135,MATCH('Capacity Backing (Hide)'!AN$2,'Capacity Summary'!$B$36:$B$135,0),4),IF(INDEX('Capacity Summary'!$H$36:$BG$135,MATCH('Capacity Backing (Hide)'!AN$2,'Capacity Summary'!$B$36:$B$135,0),MATCH('Capacity Backing (Hide)'!$A16,'Capacity Summary'!$H$35:$BG$35,0))&lt;&gt;0,INDEX('Capacity Summary'!$H$36:$BG$135,MATCH('Capacity Backing (Hide)'!AN$2,'Capacity Summary'!$B$36:$B$135,0),MATCH('Capacity Backing (Hide)'!$A16,'Capacity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(Hide)'!$A16,'Capacity Summary'!$H$35:$BG$35,0))="x",INDEX('Capacity Summary'!$C$36:$E$135,MATCH('Capacity Backing (Hide)'!AO$2,'Capacity Summary'!$B$36:$B$135,0),4),IF(INDEX('Capacity Summary'!$H$36:$BG$135,MATCH('Capacity Backing (Hide)'!AO$2,'Capacity Summary'!$B$36:$B$135,0),MATCH('Capacity Backing (Hide)'!$A16,'Capacity Summary'!$H$35:$BG$35,0))&lt;&gt;0,INDEX('Capacity Summary'!$H$36:$BG$135,MATCH('Capacity Backing (Hide)'!AO$2,'Capacity Summary'!$B$36:$B$135,0),MATCH('Capacity Backing (Hide)'!$A16,'Capacity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(Hide)'!$A16,'Capacity Summary'!$H$35:$BG$35,0))="x",INDEX('Capacity Summary'!$C$36:$E$135,MATCH('Capacity Backing (Hide)'!AP$2,'Capacity Summary'!$B$36:$B$135,0),4),IF(INDEX('Capacity Summary'!$H$36:$BG$135,MATCH('Capacity Backing (Hide)'!AP$2,'Capacity Summary'!$B$36:$B$135,0),MATCH('Capacity Backing (Hide)'!$A16,'Capacity Summary'!$H$35:$BG$35,0))&lt;&gt;0,INDEX('Capacity Summary'!$H$36:$BG$135,MATCH('Capacity Backing (Hide)'!AP$2,'Capacity Summary'!$B$36:$B$135,0),MATCH('Capacity Backing (Hide)'!$A16,'Capacity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(Hide)'!$A16,'Capacity Summary'!$H$35:$BG$35,0))="x",INDEX('Capacity Summary'!$C$36:$E$135,MATCH('Capacity Backing (Hide)'!AQ$2,'Capacity Summary'!$B$36:$B$135,0),4),IF(INDEX('Capacity Summary'!$H$36:$BG$135,MATCH('Capacity Backing (Hide)'!AQ$2,'Capacity Summary'!$B$36:$B$135,0),MATCH('Capacity Backing (Hide)'!$A16,'Capacity Summary'!$H$35:$BG$35,0))&lt;&gt;0,INDEX('Capacity Summary'!$H$36:$BG$135,MATCH('Capacity Backing (Hide)'!AQ$2,'Capacity Summary'!$B$36:$B$135,0),MATCH('Capacity Backing (Hide)'!$A16,'Capacity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(Hide)'!$A16,'Capacity Summary'!$H$35:$BG$35,0))="x",INDEX('Capacity Summary'!$C$36:$E$135,MATCH('Capacity Backing (Hide)'!AR$2,'Capacity Summary'!$B$36:$B$135,0),4),IF(INDEX('Capacity Summary'!$H$36:$BG$135,MATCH('Capacity Backing (Hide)'!AR$2,'Capacity Summary'!$B$36:$B$135,0),MATCH('Capacity Backing (Hide)'!$A16,'Capacity Summary'!$H$35:$BG$35,0))&lt;&gt;0,INDEX('Capacity Summary'!$H$36:$BG$135,MATCH('Capacity Backing (Hide)'!AR$2,'Capacity Summary'!$B$36:$B$135,0),MATCH('Capacity Backing (Hide)'!$A16,'Capacity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(Hide)'!$A16,'Capacity Summary'!$H$35:$BG$35,0))="x",INDEX('Capacity Summary'!$C$36:$E$135,MATCH('Capacity Backing (Hide)'!AS$2,'Capacity Summary'!$B$36:$B$135,0),4),IF(INDEX('Capacity Summary'!$H$36:$BG$135,MATCH('Capacity Backing (Hide)'!AS$2,'Capacity Summary'!$B$36:$B$135,0),MATCH('Capacity Backing (Hide)'!$A16,'Capacity Summary'!$H$35:$BG$35,0))&lt;&gt;0,INDEX('Capacity Summary'!$H$36:$BG$135,MATCH('Capacity Backing (Hide)'!AS$2,'Capacity Summary'!$B$36:$B$135,0),MATCH('Capacity Backing (Hide)'!$A16,'Capacity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(Hide)'!$A16,'Capacity Summary'!$H$35:$BG$35,0))="x",INDEX('Capacity Summary'!$C$36:$E$135,MATCH('Capacity Backing (Hide)'!AT$2,'Capacity Summary'!$B$36:$B$135,0),4),IF(INDEX('Capacity Summary'!$H$36:$BG$135,MATCH('Capacity Backing (Hide)'!AT$2,'Capacity Summary'!$B$36:$B$135,0),MATCH('Capacity Backing (Hide)'!$A16,'Capacity Summary'!$H$35:$BG$35,0))&lt;&gt;0,INDEX('Capacity Summary'!$H$36:$BG$135,MATCH('Capacity Backing (Hide)'!AT$2,'Capacity Summary'!$B$36:$B$135,0),MATCH('Capacity Backing (Hide)'!$A16,'Capacity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(Hide)'!$A16,'Capacity Summary'!$H$35:$BG$35,0))="x",INDEX('Capacity Summary'!$C$36:$E$135,MATCH('Capacity Backing (Hide)'!AU$2,'Capacity Summary'!$B$36:$B$135,0),4),IF(INDEX('Capacity Summary'!$H$36:$BG$135,MATCH('Capacity Backing (Hide)'!AU$2,'Capacity Summary'!$B$36:$B$135,0),MATCH('Capacity Backing (Hide)'!$A16,'Capacity Summary'!$H$35:$BG$35,0))&lt;&gt;0,INDEX('Capacity Summary'!$H$36:$BG$135,MATCH('Capacity Backing (Hide)'!AU$2,'Capacity Summary'!$B$36:$B$135,0),MATCH('Capacity Backing (Hide)'!$A16,'Capacity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(Hide)'!$A16,'Capacity Summary'!$H$35:$BG$35,0))="x",INDEX('Capacity Summary'!$C$36:$E$135,MATCH('Capacity Backing (Hide)'!AV$2,'Capacity Summary'!$B$36:$B$135,0),4),IF(INDEX('Capacity Summary'!$H$36:$BG$135,MATCH('Capacity Backing (Hide)'!AV$2,'Capacity Summary'!$B$36:$B$135,0),MATCH('Capacity Backing (Hide)'!$A16,'Capacity Summary'!$H$35:$BG$35,0))&lt;&gt;0,INDEX('Capacity Summary'!$H$36:$BG$135,MATCH('Capacity Backing (Hide)'!AV$2,'Capacity Summary'!$B$36:$B$135,0),MATCH('Capacity Backing (Hide)'!$A16,'Capacity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(Hide)'!$A16,'Capacity Summary'!$H$35:$BG$35,0))="x",INDEX('Capacity Summary'!$C$36:$E$135,MATCH('Capacity Backing (Hide)'!AW$2,'Capacity Summary'!$B$36:$B$135,0),4),IF(INDEX('Capacity Summary'!$H$36:$BG$135,MATCH('Capacity Backing (Hide)'!AW$2,'Capacity Summary'!$B$36:$B$135,0),MATCH('Capacity Backing (Hide)'!$A16,'Capacity Summary'!$H$35:$BG$35,0))&lt;&gt;0,INDEX('Capacity Summary'!$H$36:$BG$135,MATCH('Capacity Backing (Hide)'!AW$2,'Capacity Summary'!$B$36:$B$135,0),MATCH('Capacity Backing (Hide)'!$A16,'Capacity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(Hide)'!$A16,'Capacity Summary'!$H$35:$BG$35,0))="x",INDEX('Capacity Summary'!$C$36:$E$135,MATCH('Capacity Backing (Hide)'!AX$2,'Capacity Summary'!$B$36:$B$135,0),4),IF(INDEX('Capacity Summary'!$H$36:$BG$135,MATCH('Capacity Backing (Hide)'!AX$2,'Capacity Summary'!$B$36:$B$135,0),MATCH('Capacity Backing (Hide)'!$A16,'Capacity Summary'!$H$35:$BG$35,0))&lt;&gt;0,INDEX('Capacity Summary'!$H$36:$BG$135,MATCH('Capacity Backing (Hide)'!AX$2,'Capacity Summary'!$B$36:$B$135,0),MATCH('Capacity Backing (Hide)'!$A16,'Capacity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(Hide)'!$A16,'Capacity Summary'!$H$35:$BG$35,0))="x",INDEX('Capacity Summary'!$C$36:$E$135,MATCH('Capacity Backing (Hide)'!AY$2,'Capacity Summary'!$B$36:$B$135,0),4),IF(INDEX('Capacity Summary'!$H$36:$BG$135,MATCH('Capacity Backing (Hide)'!AY$2,'Capacity Summary'!$B$36:$B$135,0),MATCH('Capacity Backing (Hide)'!$A16,'Capacity Summary'!$H$35:$BG$35,0))&lt;&gt;0,INDEX('Capacity Summary'!$H$36:$BG$135,MATCH('Capacity Backing (Hide)'!AY$2,'Capacity Summary'!$B$36:$B$135,0),MATCH('Capacity Backing (Hide)'!$A16,'Capacity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(Hide)'!$A16,'Capacity Summary'!$H$35:$BG$35,0))="x",INDEX('Capacity Summary'!$C$36:$E$135,MATCH('Capacity Backing (Hide)'!AZ$2,'Capacity Summary'!$B$36:$B$135,0),4),IF(INDEX('Capacity Summary'!$H$36:$BG$135,MATCH('Capacity Backing (Hide)'!AZ$2,'Capacity Summary'!$B$36:$B$135,0),MATCH('Capacity Backing (Hide)'!$A16,'Capacity Summary'!$H$35:$BG$35,0))&lt;&gt;0,INDEX('Capacity Summary'!$H$36:$BG$135,MATCH('Capacity Backing (Hide)'!AZ$2,'Capacity Summary'!$B$36:$B$135,0),MATCH('Capacity Backing (Hide)'!$A16,'Capacity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(Hide)'!$A16,'Capacity Summary'!$H$35:$BG$35,0))="x",INDEX('Capacity Summary'!$C$36:$E$135,MATCH('Capacity Backing (Hide)'!BA$2,'Capacity Summary'!$B$36:$B$135,0),4),IF(INDEX('Capacity Summary'!$H$36:$BG$135,MATCH('Capacity Backing (Hide)'!BA$2,'Capacity Summary'!$B$36:$B$135,0),MATCH('Capacity Backing (Hide)'!$A16,'Capacity Summary'!$H$35:$BG$35,0))&lt;&gt;0,INDEX('Capacity Summary'!$H$36:$BG$135,MATCH('Capacity Backing (Hide)'!BA$2,'Capacity Summary'!$B$36:$B$135,0),MATCH('Capacity Backing (Hide)'!$A16,'Capacity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(Hide)'!$A16,'Capacity Summary'!$H$35:$BG$35,0))="x",INDEX('Capacity Summary'!$C$36:$E$135,MATCH('Capacity Backing (Hide)'!BB$2,'Capacity Summary'!$B$36:$B$135,0),4),IF(INDEX('Capacity Summary'!$H$36:$BG$135,MATCH('Capacity Backing (Hide)'!BB$2,'Capacity Summary'!$B$36:$B$135,0),MATCH('Capacity Backing (Hide)'!$A16,'Capacity Summary'!$H$35:$BG$35,0))&lt;&gt;0,INDEX('Capacity Summary'!$H$36:$BG$135,MATCH('Capacity Backing (Hide)'!BB$2,'Capacity Summary'!$B$36:$B$135,0),MATCH('Capacity Backing (Hide)'!$A16,'Capacity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(Hide)'!$A16,'Capacity Summary'!$H$35:$BG$35,0))="x",INDEX('Capacity Summary'!$C$36:$E$135,MATCH('Capacity Backing (Hide)'!BC$2,'Capacity Summary'!$B$36:$B$135,0),4),IF(INDEX('Capacity Summary'!$H$36:$BG$135,MATCH('Capacity Backing (Hide)'!BC$2,'Capacity Summary'!$B$36:$B$135,0),MATCH('Capacity Backing (Hide)'!$A16,'Capacity Summary'!$H$35:$BG$35,0))&lt;&gt;0,INDEX('Capacity Summary'!$H$36:$BG$135,MATCH('Capacity Backing (Hide)'!BC$2,'Capacity Summary'!$B$36:$B$135,0),MATCH('Capacity Backing (Hide)'!$A16,'Capacity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(Hide)'!$A16,'Capacity Summary'!$H$35:$BG$35,0))="x",INDEX('Capacity Summary'!$C$36:$E$135,MATCH('Capacity Backing (Hide)'!BD$2,'Capacity Summary'!$B$36:$B$135,0),4),IF(INDEX('Capacity Summary'!$H$36:$BG$135,MATCH('Capacity Backing (Hide)'!BD$2,'Capacity Summary'!$B$36:$B$135,0),MATCH('Capacity Backing (Hide)'!$A16,'Capacity Summary'!$H$35:$BG$35,0))&lt;&gt;0,INDEX('Capacity Summary'!$H$36:$BG$135,MATCH('Capacity Backing (Hide)'!BD$2,'Capacity Summary'!$B$36:$B$135,0),MATCH('Capacity Backing (Hide)'!$A16,'Capacity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(Hide)'!$A16,'Capacity Summary'!$H$35:$BG$35,0))="x",INDEX('Capacity Summary'!$C$36:$E$135,MATCH('Capacity Backing (Hide)'!BE$2,'Capacity Summary'!$B$36:$B$135,0),4),IF(INDEX('Capacity Summary'!$H$36:$BG$135,MATCH('Capacity Backing (Hide)'!BE$2,'Capacity Summary'!$B$36:$B$135,0),MATCH('Capacity Backing (Hide)'!$A16,'Capacity Summary'!$H$35:$BG$35,0))&lt;&gt;0,INDEX('Capacity Summary'!$H$36:$BG$135,MATCH('Capacity Backing (Hide)'!BE$2,'Capacity Summary'!$B$36:$B$135,0),MATCH('Capacity Backing (Hide)'!$A16,'Capacity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(Hide)'!$A16,'Capacity Summary'!$H$35:$BG$35,0))="x",INDEX('Capacity Summary'!$C$36:$E$135,MATCH('Capacity Backing (Hide)'!BF$2,'Capacity Summary'!$B$36:$B$135,0),4),IF(INDEX('Capacity Summary'!$H$36:$BG$135,MATCH('Capacity Backing (Hide)'!BF$2,'Capacity Summary'!$B$36:$B$135,0),MATCH('Capacity Backing (Hide)'!$A16,'Capacity Summary'!$H$35:$BG$35,0))&lt;&gt;0,INDEX('Capacity Summary'!$H$36:$BG$135,MATCH('Capacity Backing (Hide)'!BF$2,'Capacity Summary'!$B$36:$B$135,0),MATCH('Capacity Backing (Hide)'!$A16,'Capacity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(Hide)'!$A16,'Capacity Summary'!$H$35:$BG$35,0))="x",INDEX('Capacity Summary'!$C$36:$E$135,MATCH('Capacity Backing (Hide)'!BG$2,'Capacity Summary'!$B$36:$B$135,0),4),IF(INDEX('Capacity Summary'!$H$36:$BG$135,MATCH('Capacity Backing (Hide)'!BG$2,'Capacity Summary'!$B$36:$B$135,0),MATCH('Capacity Backing (Hide)'!$A16,'Capacity Summary'!$H$35:$BG$35,0))&lt;&gt;0,INDEX('Capacity Summary'!$H$36:$BG$135,MATCH('Capacity Backing (Hide)'!BG$2,'Capacity Summary'!$B$36:$B$135,0),MATCH('Capacity Backing (Hide)'!$A16,'Capacity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(Hide)'!$A16,'Capacity Summary'!$H$35:$BG$35,0))="x",INDEX('Capacity Summary'!$C$36:$E$135,MATCH('Capacity Backing (Hide)'!BH$2,'Capacity Summary'!$B$36:$B$135,0),4),IF(INDEX('Capacity Summary'!$H$36:$BG$135,MATCH('Capacity Backing (Hide)'!BH$2,'Capacity Summary'!$B$36:$B$135,0),MATCH('Capacity Backing (Hide)'!$A16,'Capacity Summary'!$H$35:$BG$35,0))&lt;&gt;0,INDEX('Capacity Summary'!$H$36:$BG$135,MATCH('Capacity Backing (Hide)'!BH$2,'Capacity Summary'!$B$36:$B$135,0),MATCH('Capacity Backing (Hide)'!$A16,'Capacity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(Hide)'!$A16,'Capacity Summary'!$H$35:$BG$35,0))="x",INDEX('Capacity Summary'!$C$36:$E$135,MATCH('Capacity Backing (Hide)'!BI$2,'Capacity Summary'!$B$36:$B$135,0),4),IF(INDEX('Capacity Summary'!$H$36:$BG$135,MATCH('Capacity Backing (Hide)'!BI$2,'Capacity Summary'!$B$36:$B$135,0),MATCH('Capacity Backing (Hide)'!$A16,'Capacity Summary'!$H$35:$BG$35,0))&lt;&gt;0,INDEX('Capacity Summary'!$H$36:$BG$135,MATCH('Capacity Backing (Hide)'!BI$2,'Capacity Summary'!$B$36:$B$135,0),MATCH('Capacity Backing (Hide)'!$A16,'Capacity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(Hide)'!$A16,'Capacity Summary'!$H$35:$BG$35,0))="x",INDEX('Capacity Summary'!$C$36:$E$135,MATCH('Capacity Backing (Hide)'!BJ$2,'Capacity Summary'!$B$36:$B$135,0),4),IF(INDEX('Capacity Summary'!$H$36:$BG$135,MATCH('Capacity Backing (Hide)'!BJ$2,'Capacity Summary'!$B$36:$B$135,0),MATCH('Capacity Backing (Hide)'!$A16,'Capacity Summary'!$H$35:$BG$35,0))&lt;&gt;0,INDEX('Capacity Summary'!$H$36:$BG$135,MATCH('Capacity Backing (Hide)'!BJ$2,'Capacity Summary'!$B$36:$B$135,0),MATCH('Capacity Backing (Hide)'!$A16,'Capacity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(Hide)'!$A16,'Capacity Summary'!$H$35:$BG$35,0))="x",INDEX('Capacity Summary'!$C$36:$E$135,MATCH('Capacity Backing (Hide)'!BK$2,'Capacity Summary'!$B$36:$B$135,0),4),IF(INDEX('Capacity Summary'!$H$36:$BG$135,MATCH('Capacity Backing (Hide)'!BK$2,'Capacity Summary'!$B$36:$B$135,0),MATCH('Capacity Backing (Hide)'!$A16,'Capacity Summary'!$H$35:$BG$35,0))&lt;&gt;0,INDEX('Capacity Summary'!$H$36:$BG$135,MATCH('Capacity Backing (Hide)'!BK$2,'Capacity Summary'!$B$36:$B$135,0),MATCH('Capacity Backing (Hide)'!$A16,'Capacity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(Hide)'!$A16,'Capacity Summary'!$H$35:$BG$35,0))="x",INDEX('Capacity Summary'!$C$36:$E$135,MATCH('Capacity Backing (Hide)'!BL$2,'Capacity Summary'!$B$36:$B$135,0),4),IF(INDEX('Capacity Summary'!$H$36:$BG$135,MATCH('Capacity Backing (Hide)'!BL$2,'Capacity Summary'!$B$36:$B$135,0),MATCH('Capacity Backing (Hide)'!$A16,'Capacity Summary'!$H$35:$BG$35,0))&lt;&gt;0,INDEX('Capacity Summary'!$H$36:$BG$135,MATCH('Capacity Backing (Hide)'!BL$2,'Capacity Summary'!$B$36:$B$135,0),MATCH('Capacity Backing (Hide)'!$A16,'Capacity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(Hide)'!$A16,'Capacity Summary'!$H$35:$BG$35,0))="x",INDEX('Capacity Summary'!$C$36:$E$135,MATCH('Capacity Backing (Hide)'!BM$2,'Capacity Summary'!$B$36:$B$135,0),4),IF(INDEX('Capacity Summary'!$H$36:$BG$135,MATCH('Capacity Backing (Hide)'!BM$2,'Capacity Summary'!$B$36:$B$135,0),MATCH('Capacity Backing (Hide)'!$A16,'Capacity Summary'!$H$35:$BG$35,0))&lt;&gt;0,INDEX('Capacity Summary'!$H$36:$BG$135,MATCH('Capacity Backing (Hide)'!BM$2,'Capacity Summary'!$B$36:$B$135,0),MATCH('Capacity Backing (Hide)'!$A16,'Capacity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(Hide)'!$A16,'Capacity Summary'!$H$35:$BG$35,0))="x",INDEX('Capacity Summary'!$C$36:$E$135,MATCH('Capacity Backing (Hide)'!BN$2,'Capacity Summary'!$B$36:$B$135,0),4),IF(INDEX('Capacity Summary'!$H$36:$BG$135,MATCH('Capacity Backing (Hide)'!BN$2,'Capacity Summary'!$B$36:$B$135,0),MATCH('Capacity Backing (Hide)'!$A16,'Capacity Summary'!$H$35:$BG$35,0))&lt;&gt;0,INDEX('Capacity Summary'!$H$36:$BG$135,MATCH('Capacity Backing (Hide)'!BN$2,'Capacity Summary'!$B$36:$B$135,0),MATCH('Capacity Backing (Hide)'!$A16,'Capacity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(Hide)'!$A16,'Capacity Summary'!$H$35:$BG$35,0))="x",INDEX('Capacity Summary'!$C$36:$E$135,MATCH('Capacity Backing (Hide)'!BO$2,'Capacity Summary'!$B$36:$B$135,0),4),IF(INDEX('Capacity Summary'!$H$36:$BG$135,MATCH('Capacity Backing (Hide)'!BO$2,'Capacity Summary'!$B$36:$B$135,0),MATCH('Capacity Backing (Hide)'!$A16,'Capacity Summary'!$H$35:$BG$35,0))&lt;&gt;0,INDEX('Capacity Summary'!$H$36:$BG$135,MATCH('Capacity Backing (Hide)'!BO$2,'Capacity Summary'!$B$36:$B$135,0),MATCH('Capacity Backing (Hide)'!$A16,'Capacity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(Hide)'!$A16,'Capacity Summary'!$H$35:$BG$35,0))="x",INDEX('Capacity Summary'!$C$36:$E$135,MATCH('Capacity Backing (Hide)'!BP$2,'Capacity Summary'!$B$36:$B$135,0),4),IF(INDEX('Capacity Summary'!$H$36:$BG$135,MATCH('Capacity Backing (Hide)'!BP$2,'Capacity Summary'!$B$36:$B$135,0),MATCH('Capacity Backing (Hide)'!$A16,'Capacity Summary'!$H$35:$BG$35,0))&lt;&gt;0,INDEX('Capacity Summary'!$H$36:$BG$135,MATCH('Capacity Backing (Hide)'!BP$2,'Capacity Summary'!$B$36:$B$135,0),MATCH('Capacity Backing (Hide)'!$A16,'Capacity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(Hide)'!$A16,'Capacity Summary'!$H$35:$BG$35,0))="x",INDEX('Capacity Summary'!$C$36:$E$135,MATCH('Capacity Backing (Hide)'!BQ$2,'Capacity Summary'!$B$36:$B$135,0),4),IF(INDEX('Capacity Summary'!$H$36:$BG$135,MATCH('Capacity Backing (Hide)'!BQ$2,'Capacity Summary'!$B$36:$B$135,0),MATCH('Capacity Backing (Hide)'!$A16,'Capacity Summary'!$H$35:$BG$35,0))&lt;&gt;0,INDEX('Capacity Summary'!$H$36:$BG$135,MATCH('Capacity Backing (Hide)'!BQ$2,'Capacity Summary'!$B$36:$B$135,0),MATCH('Capacity Backing (Hide)'!$A16,'Capacity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(Hide)'!$A16,'Capacity Summary'!$H$35:$BG$35,0))="x",INDEX('Capacity Summary'!$C$36:$E$135,MATCH('Capacity Backing (Hide)'!BR$2,'Capacity Summary'!$B$36:$B$135,0),4),IF(INDEX('Capacity Summary'!$H$36:$BG$135,MATCH('Capacity Backing (Hide)'!BR$2,'Capacity Summary'!$B$36:$B$135,0),MATCH('Capacity Backing (Hide)'!$A16,'Capacity Summary'!$H$35:$BG$35,0))&lt;&gt;0,INDEX('Capacity Summary'!$H$36:$BG$135,MATCH('Capacity Backing (Hide)'!BR$2,'Capacity Summary'!$B$36:$B$135,0),MATCH('Capacity Backing (Hide)'!$A16,'Capacity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(Hide)'!$A16,'Capacity Summary'!$H$35:$BG$35,0))="x",INDEX('Capacity Summary'!$C$36:$E$135,MATCH('Capacity Backing (Hide)'!BS$2,'Capacity Summary'!$B$36:$B$135,0),4),IF(INDEX('Capacity Summary'!$H$36:$BG$135,MATCH('Capacity Backing (Hide)'!BS$2,'Capacity Summary'!$B$36:$B$135,0),MATCH('Capacity Backing (Hide)'!$A16,'Capacity Summary'!$H$35:$BG$35,0))&lt;&gt;0,INDEX('Capacity Summary'!$H$36:$BG$135,MATCH('Capacity Backing (Hide)'!BS$2,'Capacity Summary'!$B$36:$B$135,0),MATCH('Capacity Backing (Hide)'!$A16,'Capacity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(Hide)'!$A16,'Capacity Summary'!$H$35:$BG$35,0))="x",INDEX('Capacity Summary'!$C$36:$E$135,MATCH('Capacity Backing (Hide)'!BT$2,'Capacity Summary'!$B$36:$B$135,0),4),IF(INDEX('Capacity Summary'!$H$36:$BG$135,MATCH('Capacity Backing (Hide)'!BT$2,'Capacity Summary'!$B$36:$B$135,0),MATCH('Capacity Backing (Hide)'!$A16,'Capacity Summary'!$H$35:$BG$35,0))&lt;&gt;0,INDEX('Capacity Summary'!$H$36:$BG$135,MATCH('Capacity Backing (Hide)'!BT$2,'Capacity Summary'!$B$36:$B$135,0),MATCH('Capacity Backing (Hide)'!$A16,'Capacity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(Hide)'!$A16,'Capacity Summary'!$H$35:$BG$35,0))="x",INDEX('Capacity Summary'!$C$36:$E$135,MATCH('Capacity Backing (Hide)'!BU$2,'Capacity Summary'!$B$36:$B$135,0),4),IF(INDEX('Capacity Summary'!$H$36:$BG$135,MATCH('Capacity Backing (Hide)'!BU$2,'Capacity Summary'!$B$36:$B$135,0),MATCH('Capacity Backing (Hide)'!$A16,'Capacity Summary'!$H$35:$BG$35,0))&lt;&gt;0,INDEX('Capacity Summary'!$H$36:$BG$135,MATCH('Capacity Backing (Hide)'!BU$2,'Capacity Summary'!$B$36:$B$135,0),MATCH('Capacity Backing (Hide)'!$A16,'Capacity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(Hide)'!$A16,'Capacity Summary'!$H$35:$BG$35,0))="x",INDEX('Capacity Summary'!$C$36:$E$135,MATCH('Capacity Backing (Hide)'!BV$2,'Capacity Summary'!$B$36:$B$135,0),4),IF(INDEX('Capacity Summary'!$H$36:$BG$135,MATCH('Capacity Backing (Hide)'!BV$2,'Capacity Summary'!$B$36:$B$135,0),MATCH('Capacity Backing (Hide)'!$A16,'Capacity Summary'!$H$35:$BG$35,0))&lt;&gt;0,INDEX('Capacity Summary'!$H$36:$BG$135,MATCH('Capacity Backing (Hide)'!BV$2,'Capacity Summary'!$B$36:$B$135,0),MATCH('Capacity Backing (Hide)'!$A16,'Capacity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(Hide)'!$A16,'Capacity Summary'!$H$35:$BG$35,0))="x",INDEX('Capacity Summary'!$C$36:$E$135,MATCH('Capacity Backing (Hide)'!BW$2,'Capacity Summary'!$B$36:$B$135,0),4),IF(INDEX('Capacity Summary'!$H$36:$BG$135,MATCH('Capacity Backing (Hide)'!BW$2,'Capacity Summary'!$B$36:$B$135,0),MATCH('Capacity Backing (Hide)'!$A16,'Capacity Summary'!$H$35:$BG$35,0))&lt;&gt;0,INDEX('Capacity Summary'!$H$36:$BG$135,MATCH('Capacity Backing (Hide)'!BW$2,'Capacity Summary'!$B$36:$B$135,0),MATCH('Capacity Backing (Hide)'!$A16,'Capacity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(Hide)'!$A16,'Capacity Summary'!$H$35:$BG$35,0))="x",INDEX('Capacity Summary'!$C$36:$E$135,MATCH('Capacity Backing (Hide)'!BX$2,'Capacity Summary'!$B$36:$B$135,0),4),IF(INDEX('Capacity Summary'!$H$36:$BG$135,MATCH('Capacity Backing (Hide)'!BX$2,'Capacity Summary'!$B$36:$B$135,0),MATCH('Capacity Backing (Hide)'!$A16,'Capacity Summary'!$H$35:$BG$35,0))&lt;&gt;0,INDEX('Capacity Summary'!$H$36:$BG$135,MATCH('Capacity Backing (Hide)'!BX$2,'Capacity Summary'!$B$36:$B$135,0),MATCH('Capacity Backing (Hide)'!$A16,'Capacity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(Hide)'!$A16,'Capacity Summary'!$H$35:$BG$35,0))="x",INDEX('Capacity Summary'!$C$36:$E$135,MATCH('Capacity Backing (Hide)'!BY$2,'Capacity Summary'!$B$36:$B$135,0),4),IF(INDEX('Capacity Summary'!$H$36:$BG$135,MATCH('Capacity Backing (Hide)'!BY$2,'Capacity Summary'!$B$36:$B$135,0),MATCH('Capacity Backing (Hide)'!$A16,'Capacity Summary'!$H$35:$BG$35,0))&lt;&gt;0,INDEX('Capacity Summary'!$H$36:$BG$135,MATCH('Capacity Backing (Hide)'!BY$2,'Capacity Summary'!$B$36:$B$135,0),MATCH('Capacity Backing (Hide)'!$A16,'Capacity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(Hide)'!$A16,'Capacity Summary'!$H$35:$BG$35,0))="x",INDEX('Capacity Summary'!$C$36:$E$135,MATCH('Capacity Backing (Hide)'!BZ$2,'Capacity Summary'!$B$36:$B$135,0),4),IF(INDEX('Capacity Summary'!$H$36:$BG$135,MATCH('Capacity Backing (Hide)'!BZ$2,'Capacity Summary'!$B$36:$B$135,0),MATCH('Capacity Backing (Hide)'!$A16,'Capacity Summary'!$H$35:$BG$35,0))&lt;&gt;0,INDEX('Capacity Summary'!$H$36:$BG$135,MATCH('Capacity Backing (Hide)'!BZ$2,'Capacity Summary'!$B$36:$B$135,0),MATCH('Capacity Backing (Hide)'!$A16,'Capacity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(Hide)'!$A16,'Capacity Summary'!$H$35:$BG$35,0))="x",INDEX('Capacity Summary'!$C$36:$E$135,MATCH('Capacity Backing (Hide)'!CA$2,'Capacity Summary'!$B$36:$B$135,0),4),IF(INDEX('Capacity Summary'!$H$36:$BG$135,MATCH('Capacity Backing (Hide)'!CA$2,'Capacity Summary'!$B$36:$B$135,0),MATCH('Capacity Backing (Hide)'!$A16,'Capacity Summary'!$H$35:$BG$35,0))&lt;&gt;0,INDEX('Capacity Summary'!$H$36:$BG$135,MATCH('Capacity Backing (Hide)'!CA$2,'Capacity Summary'!$B$36:$B$135,0),MATCH('Capacity Backing (Hide)'!$A16,'Capacity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(Hide)'!$A16,'Capacity Summary'!$H$35:$BG$35,0))="x",INDEX('Capacity Summary'!$C$36:$E$135,MATCH('Capacity Backing (Hide)'!CB$2,'Capacity Summary'!$B$36:$B$135,0),4),IF(INDEX('Capacity Summary'!$H$36:$BG$135,MATCH('Capacity Backing (Hide)'!CB$2,'Capacity Summary'!$B$36:$B$135,0),MATCH('Capacity Backing (Hide)'!$A16,'Capacity Summary'!$H$35:$BG$35,0))&lt;&gt;0,INDEX('Capacity Summary'!$H$36:$BG$135,MATCH('Capacity Backing (Hide)'!CB$2,'Capacity Summary'!$B$36:$B$135,0),MATCH('Capacity Backing (Hide)'!$A16,'Capacity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(Hide)'!$A16,'Capacity Summary'!$H$35:$BG$35,0))="x",INDEX('Capacity Summary'!$C$36:$E$135,MATCH('Capacity Backing (Hide)'!CC$2,'Capacity Summary'!$B$36:$B$135,0),4),IF(INDEX('Capacity Summary'!$H$36:$BG$135,MATCH('Capacity Backing (Hide)'!CC$2,'Capacity Summary'!$B$36:$B$135,0),MATCH('Capacity Backing (Hide)'!$A16,'Capacity Summary'!$H$35:$BG$35,0))&lt;&gt;0,INDEX('Capacity Summary'!$H$36:$BG$135,MATCH('Capacity Backing (Hide)'!CC$2,'Capacity Summary'!$B$36:$B$135,0),MATCH('Capacity Backing (Hide)'!$A16,'Capacity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(Hide)'!$A16,'Capacity Summary'!$H$35:$BG$35,0))="x",INDEX('Capacity Summary'!$C$36:$E$135,MATCH('Capacity Backing (Hide)'!CD$2,'Capacity Summary'!$B$36:$B$135,0),4),IF(INDEX('Capacity Summary'!$H$36:$BG$135,MATCH('Capacity Backing (Hide)'!CD$2,'Capacity Summary'!$B$36:$B$135,0),MATCH('Capacity Backing (Hide)'!$A16,'Capacity Summary'!$H$35:$BG$35,0))&lt;&gt;0,INDEX('Capacity Summary'!$H$36:$BG$135,MATCH('Capacity Backing (Hide)'!CD$2,'Capacity Summary'!$B$36:$B$135,0),MATCH('Capacity Backing (Hide)'!$A16,'Capacity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(Hide)'!$A16,'Capacity Summary'!$H$35:$BG$35,0))="x",INDEX('Capacity Summary'!$C$36:$E$135,MATCH('Capacity Backing (Hide)'!CE$2,'Capacity Summary'!$B$36:$B$135,0),4),IF(INDEX('Capacity Summary'!$H$36:$BG$135,MATCH('Capacity Backing (Hide)'!CE$2,'Capacity Summary'!$B$36:$B$135,0),MATCH('Capacity Backing (Hide)'!$A16,'Capacity Summary'!$H$35:$BG$35,0))&lt;&gt;0,INDEX('Capacity Summary'!$H$36:$BG$135,MATCH('Capacity Backing (Hide)'!CE$2,'Capacity Summary'!$B$36:$B$135,0),MATCH('Capacity Backing (Hide)'!$A16,'Capacity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(Hide)'!$A16,'Capacity Summary'!$H$35:$BG$35,0))="x",INDEX('Capacity Summary'!$C$36:$E$135,MATCH('Capacity Backing (Hide)'!CF$2,'Capacity Summary'!$B$36:$B$135,0),4),IF(INDEX('Capacity Summary'!$H$36:$BG$135,MATCH('Capacity Backing (Hide)'!CF$2,'Capacity Summary'!$B$36:$B$135,0),MATCH('Capacity Backing (Hide)'!$A16,'Capacity Summary'!$H$35:$BG$35,0))&lt;&gt;0,INDEX('Capacity Summary'!$H$36:$BG$135,MATCH('Capacity Backing (Hide)'!CF$2,'Capacity Summary'!$B$36:$B$135,0),MATCH('Capacity Backing (Hide)'!$A16,'Capacity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(Hide)'!$A16,'Capacity Summary'!$H$35:$BG$35,0))="x",INDEX('Capacity Summary'!$C$36:$E$135,MATCH('Capacity Backing (Hide)'!CG$2,'Capacity Summary'!$B$36:$B$135,0),4),IF(INDEX('Capacity Summary'!$H$36:$BG$135,MATCH('Capacity Backing (Hide)'!CG$2,'Capacity Summary'!$B$36:$B$135,0),MATCH('Capacity Backing (Hide)'!$A16,'Capacity Summary'!$H$35:$BG$35,0))&lt;&gt;0,INDEX('Capacity Summary'!$H$36:$BG$135,MATCH('Capacity Backing (Hide)'!CG$2,'Capacity Summary'!$B$36:$B$135,0),MATCH('Capacity Backing (Hide)'!$A16,'Capacity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(Hide)'!$A16,'Capacity Summary'!$H$35:$BG$35,0))="x",INDEX('Capacity Summary'!$C$36:$E$135,MATCH('Capacity Backing (Hide)'!CH$2,'Capacity Summary'!$B$36:$B$135,0),4),IF(INDEX('Capacity Summary'!$H$36:$BG$135,MATCH('Capacity Backing (Hide)'!CH$2,'Capacity Summary'!$B$36:$B$135,0),MATCH('Capacity Backing (Hide)'!$A16,'Capacity Summary'!$H$35:$BG$35,0))&lt;&gt;0,INDEX('Capacity Summary'!$H$36:$BG$135,MATCH('Capacity Backing (Hide)'!CH$2,'Capacity Summary'!$B$36:$B$135,0),MATCH('Capacity Backing (Hide)'!$A16,'Capacity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(Hide)'!$A16,'Capacity Summary'!$H$35:$BG$35,0))="x",INDEX('Capacity Summary'!$C$36:$E$135,MATCH('Capacity Backing (Hide)'!CI$2,'Capacity Summary'!$B$36:$B$135,0),4),IF(INDEX('Capacity Summary'!$H$36:$BG$135,MATCH('Capacity Backing (Hide)'!CI$2,'Capacity Summary'!$B$36:$B$135,0),MATCH('Capacity Backing (Hide)'!$A16,'Capacity Summary'!$H$35:$BG$35,0))&lt;&gt;0,INDEX('Capacity Summary'!$H$36:$BG$135,MATCH('Capacity Backing (Hide)'!CI$2,'Capacity Summary'!$B$36:$B$135,0),MATCH('Capacity Backing (Hide)'!$A16,'Capacity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(Hide)'!$A16,'Capacity Summary'!$H$35:$BG$35,0))="x",INDEX('Capacity Summary'!$C$36:$E$135,MATCH('Capacity Backing (Hide)'!CJ$2,'Capacity Summary'!$B$36:$B$135,0),4),IF(INDEX('Capacity Summary'!$H$36:$BG$135,MATCH('Capacity Backing (Hide)'!CJ$2,'Capacity Summary'!$B$36:$B$135,0),MATCH('Capacity Backing (Hide)'!$A16,'Capacity Summary'!$H$35:$BG$35,0))&lt;&gt;0,INDEX('Capacity Summary'!$H$36:$BG$135,MATCH('Capacity Backing (Hide)'!CJ$2,'Capacity Summary'!$B$36:$B$135,0),MATCH('Capacity Backing (Hide)'!$A16,'Capacity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(Hide)'!$A16,'Capacity Summary'!$H$35:$BG$35,0))="x",INDEX('Capacity Summary'!$C$36:$E$135,MATCH('Capacity Backing (Hide)'!CK$2,'Capacity Summary'!$B$36:$B$135,0),4),IF(INDEX('Capacity Summary'!$H$36:$BG$135,MATCH('Capacity Backing (Hide)'!CK$2,'Capacity Summary'!$B$36:$B$135,0),MATCH('Capacity Backing (Hide)'!$A16,'Capacity Summary'!$H$35:$BG$35,0))&lt;&gt;0,INDEX('Capacity Summary'!$H$36:$BG$135,MATCH('Capacity Backing (Hide)'!CK$2,'Capacity Summary'!$B$36:$B$135,0),MATCH('Capacity Backing (Hide)'!$A16,'Capacity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(Hide)'!$A16,'Capacity Summary'!$H$35:$BG$35,0))="x",INDEX('Capacity Summary'!$C$36:$E$135,MATCH('Capacity Backing (Hide)'!CL$2,'Capacity Summary'!$B$36:$B$135,0),4),IF(INDEX('Capacity Summary'!$H$36:$BG$135,MATCH('Capacity Backing (Hide)'!CL$2,'Capacity Summary'!$B$36:$B$135,0),MATCH('Capacity Backing (Hide)'!$A16,'Capacity Summary'!$H$35:$BG$35,0))&lt;&gt;0,INDEX('Capacity Summary'!$H$36:$BG$135,MATCH('Capacity Backing (Hide)'!CL$2,'Capacity Summary'!$B$36:$B$135,0),MATCH('Capacity Backing (Hide)'!$A16,'Capacity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(Hide)'!$A16,'Capacity Summary'!$H$35:$BG$35,0))="x",INDEX('Capacity Summary'!$C$36:$E$135,MATCH('Capacity Backing (Hide)'!CM$2,'Capacity Summary'!$B$36:$B$135,0),4),IF(INDEX('Capacity Summary'!$H$36:$BG$135,MATCH('Capacity Backing (Hide)'!CM$2,'Capacity Summary'!$B$36:$B$135,0),MATCH('Capacity Backing (Hide)'!$A16,'Capacity Summary'!$H$35:$BG$35,0))&lt;&gt;0,INDEX('Capacity Summary'!$H$36:$BG$135,MATCH('Capacity Backing (Hide)'!CM$2,'Capacity Summary'!$B$36:$B$135,0),MATCH('Capacity Backing (Hide)'!$A16,'Capacity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(Hide)'!$A16,'Capacity Summary'!$H$35:$BG$35,0))="x",INDEX('Capacity Summary'!$C$36:$E$135,MATCH('Capacity Backing (Hide)'!CN$2,'Capacity Summary'!$B$36:$B$135,0),4),IF(INDEX('Capacity Summary'!$H$36:$BG$135,MATCH('Capacity Backing (Hide)'!CN$2,'Capacity Summary'!$B$36:$B$135,0),MATCH('Capacity Backing (Hide)'!$A16,'Capacity Summary'!$H$35:$BG$35,0))&lt;&gt;0,INDEX('Capacity Summary'!$H$36:$BG$135,MATCH('Capacity Backing (Hide)'!CN$2,'Capacity Summary'!$B$36:$B$135,0),MATCH('Capacity Backing (Hide)'!$A16,'Capacity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(Hide)'!$A16,'Capacity Summary'!$H$35:$BG$35,0))="x",INDEX('Capacity Summary'!$C$36:$E$135,MATCH('Capacity Backing (Hide)'!CO$2,'Capacity Summary'!$B$36:$B$135,0),4),IF(INDEX('Capacity Summary'!$H$36:$BG$135,MATCH('Capacity Backing (Hide)'!CO$2,'Capacity Summary'!$B$36:$B$135,0),MATCH('Capacity Backing (Hide)'!$A16,'Capacity Summary'!$H$35:$BG$35,0))&lt;&gt;0,INDEX('Capacity Summary'!$H$36:$BG$135,MATCH('Capacity Backing (Hide)'!CO$2,'Capacity Summary'!$B$36:$B$135,0),MATCH('Capacity Backing (Hide)'!$A16,'Capacity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(Hide)'!$A16,'Capacity Summary'!$H$35:$BG$35,0))="x",INDEX('Capacity Summary'!$C$36:$E$135,MATCH('Capacity Backing (Hide)'!CP$2,'Capacity Summary'!$B$36:$B$135,0),4),IF(INDEX('Capacity Summary'!$H$36:$BG$135,MATCH('Capacity Backing (Hide)'!CP$2,'Capacity Summary'!$B$36:$B$135,0),MATCH('Capacity Backing (Hide)'!$A16,'Capacity Summary'!$H$35:$BG$35,0))&lt;&gt;0,INDEX('Capacity Summary'!$H$36:$BG$135,MATCH('Capacity Backing (Hide)'!CP$2,'Capacity Summary'!$B$36:$B$135,0),MATCH('Capacity Backing (Hide)'!$A16,'Capacity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(Hide)'!$A16,'Capacity Summary'!$H$35:$BG$35,0))="x",INDEX('Capacity Summary'!$C$36:$E$135,MATCH('Capacity Backing (Hide)'!CQ$2,'Capacity Summary'!$B$36:$B$135,0),4),IF(INDEX('Capacity Summary'!$H$36:$BG$135,MATCH('Capacity Backing (Hide)'!CQ$2,'Capacity Summary'!$B$36:$B$135,0),MATCH('Capacity Backing (Hide)'!$A16,'Capacity Summary'!$H$35:$BG$35,0))&lt;&gt;0,INDEX('Capacity Summary'!$H$36:$BG$135,MATCH('Capacity Backing (Hide)'!CQ$2,'Capacity Summary'!$B$36:$B$135,0),MATCH('Capacity Backing (Hide)'!$A16,'Capacity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(Hide)'!$A16,'Capacity Summary'!$H$35:$BG$35,0))="x",INDEX('Capacity Summary'!$C$36:$E$135,MATCH('Capacity Backing (Hide)'!CR$2,'Capacity Summary'!$B$36:$B$135,0),4),IF(INDEX('Capacity Summary'!$H$36:$BG$135,MATCH('Capacity Backing (Hide)'!CR$2,'Capacity Summary'!$B$36:$B$135,0),MATCH('Capacity Backing (Hide)'!$A16,'Capacity Summary'!$H$35:$BG$35,0))&lt;&gt;0,INDEX('Capacity Summary'!$H$36:$BG$135,MATCH('Capacity Backing (Hide)'!CR$2,'Capacity Summary'!$B$36:$B$135,0),MATCH('Capacity Backing (Hide)'!$A16,'Capacity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(Hide)'!$A16,'Capacity Summary'!$H$35:$BG$35,0))="x",INDEX('Capacity Summary'!$C$36:$E$135,MATCH('Capacity Backing (Hide)'!CS$2,'Capacity Summary'!$B$36:$B$135,0),4),IF(INDEX('Capacity Summary'!$H$36:$BG$135,MATCH('Capacity Backing (Hide)'!CS$2,'Capacity Summary'!$B$36:$B$135,0),MATCH('Capacity Backing (Hide)'!$A16,'Capacity Summary'!$H$35:$BG$35,0))&lt;&gt;0,INDEX('Capacity Summary'!$H$36:$BG$135,MATCH('Capacity Backing (Hide)'!CS$2,'Capacity Summary'!$B$36:$B$135,0),MATCH('Capacity Backing (Hide)'!$A16,'Capacity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(Hide)'!$A16,'Capacity Summary'!$H$35:$BG$35,0))="x",INDEX('Capacity Summary'!$C$36:$E$135,MATCH('Capacity Backing (Hide)'!CT$2,'Capacity Summary'!$B$36:$B$135,0),4),IF(INDEX('Capacity Summary'!$H$36:$BG$135,MATCH('Capacity Backing (Hide)'!CT$2,'Capacity Summary'!$B$36:$B$135,0),MATCH('Capacity Backing (Hide)'!$A16,'Capacity Summary'!$H$35:$BG$35,0))&lt;&gt;0,INDEX('Capacity Summary'!$H$36:$BG$135,MATCH('Capacity Backing (Hide)'!CT$2,'Capacity Summary'!$B$36:$B$135,0),MATCH('Capacity Backing (Hide)'!$A16,'Capacity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(Hide)'!$A16,'Capacity Summary'!$H$35:$BG$35,0))="x",INDEX('Capacity Summary'!$C$36:$E$135,MATCH('Capacity Backing (Hide)'!CU$2,'Capacity Summary'!$B$36:$B$135,0),4),IF(INDEX('Capacity Summary'!$H$36:$BG$135,MATCH('Capacity Backing (Hide)'!CU$2,'Capacity Summary'!$B$36:$B$135,0),MATCH('Capacity Backing (Hide)'!$A16,'Capacity Summary'!$H$35:$BG$35,0))&lt;&gt;0,INDEX('Capacity Summary'!$H$36:$BG$135,MATCH('Capacity Backing (Hide)'!CU$2,'Capacity Summary'!$B$36:$B$135,0),MATCH('Capacity Backing (Hide)'!$A16,'Capacity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(Hide)'!$A16,'Capacity Summary'!$H$35:$BG$35,0))="x",INDEX('Capacity Summary'!$C$36:$E$135,MATCH('Capacity Backing (Hide)'!CV$2,'Capacity Summary'!$B$36:$B$135,0),4),IF(INDEX('Capacity Summary'!$H$36:$BG$135,MATCH('Capacity Backing (Hide)'!CV$2,'Capacity Summary'!$B$36:$B$135,0),MATCH('Capacity Backing (Hide)'!$A16,'Capacity Summary'!$H$35:$BG$35,0))&lt;&gt;0,INDEX('Capacity Summary'!$H$36:$BG$135,MATCH('Capacity Backing (Hide)'!CV$2,'Capacity Summary'!$B$36:$B$135,0),MATCH('Capacity Backing (Hide)'!$A16,'Capacity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(Hide)'!$A16,'Capacity Summary'!$H$35:$BG$35,0))="x",INDEX('Capacity Summary'!$C$36:$E$135,MATCH('Capacity Backing (Hide)'!CW$2,'Capacity Summary'!$B$36:$B$135,0),4),IF(INDEX('Capacity Summary'!$H$36:$BG$135,MATCH('Capacity Backing (Hide)'!CW$2,'Capacity Summary'!$B$36:$B$135,0),MATCH('Capacity Backing (Hide)'!$A16,'Capacity Summary'!$H$35:$BG$35,0))&lt;&gt;0,INDEX('Capacity Summary'!$H$36:$BG$135,MATCH('Capacity Backing (Hide)'!CW$2,'Capacity Summary'!$B$36:$B$135,0),MATCH('Capacity Backing (Hide)'!$A16,'Capacity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7" spans="1:101" x14ac:dyDescent="0.35">
      <c r="A17" s="2">
        <f ca="1">'Required Capacity (Hide)'!E17</f>
        <v>44312</v>
      </c>
      <c r="B1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(Hide)'!$A17,'Capacity Summary'!$H$35:$BG$35,0))="x",INDEX('Capacity Summary'!$C$36:$E$135,MATCH('Capacity Backing (Hide)'!B$2,'Capacity Summary'!$B$36:$B$135,0),4),IF(INDEX('Capacity Summary'!$H$36:$BG$135,MATCH('Capacity Backing (Hide)'!B$2,'Capacity Summary'!$B$36:$B$135,0),MATCH('Capacity Backing (Hide)'!$A17,'Capacity Summary'!$H$35:$BG$35,0))&lt;&gt;0,INDEX('Capacity Summary'!$H$36:$BG$135,MATCH('Capacity Backing (Hide)'!B$2,'Capacity Summary'!$B$36:$B$135,0),MATCH('Capacity Backing (Hide)'!$A17,'Capacity Summary'!$H$35:$BG$35,0)),0)),INDEX('Capacity Summary'!$C$36:$E$135,MATCH('Capacity Backing (Hide)'!B$2,'Capacity Summary'!$B$36:$B$135,0),2)))/IF(Summary!$B$7="Minutes",1,60)/COUNTA(INDEX(Capacity!$C$10:$Q$109,MATCH('Capacity Backing (Hide)'!B$2,Capacity!$B$10:$B$109,0),1):INDEX(Capacity!$C$10:$Q$109,MATCH('Capacity Backing (Hide)'!B$2,Capacity!$B$10:$B$109,0),15))</f>
        <v>#N/A</v>
      </c>
      <c r="C1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(Hide)'!$A17,'Capacity Summary'!$H$35:$BG$35,0))="x",INDEX('Capacity Summary'!$C$36:$E$135,MATCH('Capacity Backing (Hide)'!C$2,'Capacity Summary'!$B$36:$B$135,0),4),IF(INDEX('Capacity Summary'!$H$36:$BG$135,MATCH('Capacity Backing (Hide)'!C$2,'Capacity Summary'!$B$36:$B$135,0),MATCH('Capacity Backing (Hide)'!$A17,'Capacity Summary'!$H$35:$BG$35,0))&lt;&gt;0,INDEX('Capacity Summary'!$H$36:$BG$135,MATCH('Capacity Backing (Hide)'!C$2,'Capacity Summary'!$B$36:$B$135,0),MATCH('Capacity Backing (Hide)'!$A17,'Capacity Summary'!$H$35:$BG$35,0)),0)),INDEX('Capacity Summary'!$C$36:$E$135,MATCH('Capacity Backing (Hide)'!C$2,'Capacity Summary'!$B$36:$B$135,0),2)))/IF(Summary!$B$7="Minutes",1,60)/COUNTA(INDEX(Capacity!$C$10:$Q$109,MATCH('Capacity Backing (Hide)'!C$2,Capacity!$B$10:$B$109,0),1):INDEX(Capacity!$C$10:$Q$109,MATCH('Capacity Backing (Hide)'!C$2,Capacity!$B$10:$B$109,0),15))</f>
        <v>#N/A</v>
      </c>
      <c r="D1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(Hide)'!$A17,'Capacity Summary'!$H$35:$BG$35,0))="x",INDEX('Capacity Summary'!$C$36:$E$135,MATCH('Capacity Backing (Hide)'!D$2,'Capacity Summary'!$B$36:$B$135,0),4),IF(INDEX('Capacity Summary'!$H$36:$BG$135,MATCH('Capacity Backing (Hide)'!D$2,'Capacity Summary'!$B$36:$B$135,0),MATCH('Capacity Backing (Hide)'!$A17,'Capacity Summary'!$H$35:$BG$35,0))&lt;&gt;0,INDEX('Capacity Summary'!$H$36:$BG$135,MATCH('Capacity Backing (Hide)'!D$2,'Capacity Summary'!$B$36:$B$135,0),MATCH('Capacity Backing (Hide)'!$A17,'Capacity Summary'!$H$35:$BG$35,0)),0)),INDEX('Capacity Summary'!$C$36:$E$135,MATCH('Capacity Backing (Hide)'!D$2,'Capacity Summary'!$B$36:$B$135,0),2)))/IF(Summary!$B$7="Minutes",1,60)/COUNTA(INDEX(Capacity!$C$10:$Q$109,MATCH('Capacity Backing (Hide)'!D$2,Capacity!$B$10:$B$109,0),1):INDEX(Capacity!$C$10:$Q$109,MATCH('Capacity Backing (Hide)'!D$2,Capacity!$B$10:$B$109,0),15))</f>
        <v>#N/A</v>
      </c>
      <c r="E1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(Hide)'!$A17,'Capacity Summary'!$H$35:$BG$35,0))="x",INDEX('Capacity Summary'!$C$36:$E$135,MATCH('Capacity Backing (Hide)'!E$2,'Capacity Summary'!$B$36:$B$135,0),4),IF(INDEX('Capacity Summary'!$H$36:$BG$135,MATCH('Capacity Backing (Hide)'!E$2,'Capacity Summary'!$B$36:$B$135,0),MATCH('Capacity Backing (Hide)'!$A17,'Capacity Summary'!$H$35:$BG$35,0))&lt;&gt;0,INDEX('Capacity Summary'!$H$36:$BG$135,MATCH('Capacity Backing (Hide)'!E$2,'Capacity Summary'!$B$36:$B$135,0),MATCH('Capacity Backing (Hide)'!$A17,'Capacity Summary'!$H$35:$BG$35,0)),0)),INDEX('Capacity Summary'!$C$36:$E$135,MATCH('Capacity Backing (Hide)'!E$2,'Capacity Summary'!$B$36:$B$135,0),2)))/IF(Summary!$B$7="Minutes",1,60)/COUNTA(INDEX(Capacity!$C$10:$Q$109,MATCH('Capacity Backing (Hide)'!E$2,Capacity!$B$10:$B$109,0),1):INDEX(Capacity!$C$10:$Q$109,MATCH('Capacity Backing (Hide)'!E$2,Capacity!$B$10:$B$109,0),15))</f>
        <v>#N/A</v>
      </c>
      <c r="F1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(Hide)'!$A17,'Capacity Summary'!$H$35:$BG$35,0))="x",INDEX('Capacity Summary'!$C$36:$E$135,MATCH('Capacity Backing (Hide)'!F$2,'Capacity Summary'!$B$36:$B$135,0),4),IF(INDEX('Capacity Summary'!$H$36:$BG$135,MATCH('Capacity Backing (Hide)'!F$2,'Capacity Summary'!$B$36:$B$135,0),MATCH('Capacity Backing (Hide)'!$A17,'Capacity Summary'!$H$35:$BG$35,0))&lt;&gt;0,INDEX('Capacity Summary'!$H$36:$BG$135,MATCH('Capacity Backing (Hide)'!F$2,'Capacity Summary'!$B$36:$B$135,0),MATCH('Capacity Backing (Hide)'!$A17,'Capacity Summary'!$H$35:$BG$35,0)),0)),INDEX('Capacity Summary'!$C$36:$E$135,MATCH('Capacity Backing (Hide)'!F$2,'Capacity Summary'!$B$36:$B$135,0),2)))/IF(Summary!$B$7="Minutes",1,60)/COUNTA(INDEX(Capacity!$C$10:$Q$109,MATCH('Capacity Backing (Hide)'!F$2,Capacity!$B$10:$B$109,0),1):INDEX(Capacity!$C$10:$Q$109,MATCH('Capacity Backing (Hide)'!F$2,Capacity!$B$10:$B$109,0),15))</f>
        <v>#N/A</v>
      </c>
      <c r="G1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(Hide)'!$A17,'Capacity Summary'!$H$35:$BG$35,0))="x",INDEX('Capacity Summary'!$C$36:$E$135,MATCH('Capacity Backing (Hide)'!G$2,'Capacity Summary'!$B$36:$B$135,0),4),IF(INDEX('Capacity Summary'!$H$36:$BG$135,MATCH('Capacity Backing (Hide)'!G$2,'Capacity Summary'!$B$36:$B$135,0),MATCH('Capacity Backing (Hide)'!$A17,'Capacity Summary'!$H$35:$BG$35,0))&lt;&gt;0,INDEX('Capacity Summary'!$H$36:$BG$135,MATCH('Capacity Backing (Hide)'!G$2,'Capacity Summary'!$B$36:$B$135,0),MATCH('Capacity Backing (Hide)'!$A17,'Capacity Summary'!$H$35:$BG$35,0)),0)),INDEX('Capacity Summary'!$C$36:$E$135,MATCH('Capacity Backing (Hide)'!G$2,'Capacity Summary'!$B$36:$B$135,0),2)))/IF(Summary!$B$7="Minutes",1,60)/COUNTA(INDEX(Capacity!$C$10:$Q$109,MATCH('Capacity Backing (Hide)'!G$2,Capacity!$B$10:$B$109,0),1):INDEX(Capacity!$C$10:$Q$109,MATCH('Capacity Backing (Hide)'!G$2,Capacity!$B$10:$B$109,0),15))</f>
        <v>#N/A</v>
      </c>
      <c r="H1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(Hide)'!$A17,'Capacity Summary'!$H$35:$BG$35,0))="x",INDEX('Capacity Summary'!$C$36:$E$135,MATCH('Capacity Backing (Hide)'!H$2,'Capacity Summary'!$B$36:$B$135,0),4),IF(INDEX('Capacity Summary'!$H$36:$BG$135,MATCH('Capacity Backing (Hide)'!H$2,'Capacity Summary'!$B$36:$B$135,0),MATCH('Capacity Backing (Hide)'!$A17,'Capacity Summary'!$H$35:$BG$35,0))&lt;&gt;0,INDEX('Capacity Summary'!$H$36:$BG$135,MATCH('Capacity Backing (Hide)'!H$2,'Capacity Summary'!$B$36:$B$135,0),MATCH('Capacity Backing (Hide)'!$A17,'Capacity Summary'!$H$35:$BG$35,0)),0)),INDEX('Capacity Summary'!$C$36:$E$135,MATCH('Capacity Backing (Hide)'!H$2,'Capacity Summary'!$B$36:$B$135,0),2)))/IF(Summary!$B$7="Minutes",1,60)/COUNTA(INDEX(Capacity!$C$10:$Q$109,MATCH('Capacity Backing (Hide)'!H$2,Capacity!$B$10:$B$109,0),1):INDEX(Capacity!$C$10:$Q$109,MATCH('Capacity Backing (Hide)'!H$2,Capacity!$B$10:$B$109,0),15))</f>
        <v>#N/A</v>
      </c>
      <c r="I1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(Hide)'!$A17,'Capacity Summary'!$H$35:$BG$35,0))="x",INDEX('Capacity Summary'!$C$36:$E$135,MATCH('Capacity Backing (Hide)'!I$2,'Capacity Summary'!$B$36:$B$135,0),4),IF(INDEX('Capacity Summary'!$H$36:$BG$135,MATCH('Capacity Backing (Hide)'!I$2,'Capacity Summary'!$B$36:$B$135,0),MATCH('Capacity Backing (Hide)'!$A17,'Capacity Summary'!$H$35:$BG$35,0))&lt;&gt;0,INDEX('Capacity Summary'!$H$36:$BG$135,MATCH('Capacity Backing (Hide)'!I$2,'Capacity Summary'!$B$36:$B$135,0),MATCH('Capacity Backing (Hide)'!$A17,'Capacity Summary'!$H$35:$BG$35,0)),0)),INDEX('Capacity Summary'!$C$36:$E$135,MATCH('Capacity Backing (Hide)'!I$2,'Capacity Summary'!$B$36:$B$135,0),2)))/IF(Summary!$B$7="Minutes",1,60)/COUNTA(INDEX(Capacity!$C$10:$Q$109,MATCH('Capacity Backing (Hide)'!I$2,Capacity!$B$10:$B$109,0),1):INDEX(Capacity!$C$10:$Q$109,MATCH('Capacity Backing (Hide)'!I$2,Capacity!$B$10:$B$109,0),15))</f>
        <v>#N/A</v>
      </c>
      <c r="J1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(Hide)'!$A17,'Capacity Summary'!$H$35:$BG$35,0))="x",INDEX('Capacity Summary'!$C$36:$E$135,MATCH('Capacity Backing (Hide)'!J$2,'Capacity Summary'!$B$36:$B$135,0),4),IF(INDEX('Capacity Summary'!$H$36:$BG$135,MATCH('Capacity Backing (Hide)'!J$2,'Capacity Summary'!$B$36:$B$135,0),MATCH('Capacity Backing (Hide)'!$A17,'Capacity Summary'!$H$35:$BG$35,0))&lt;&gt;0,INDEX('Capacity Summary'!$H$36:$BG$135,MATCH('Capacity Backing (Hide)'!J$2,'Capacity Summary'!$B$36:$B$135,0),MATCH('Capacity Backing (Hide)'!$A17,'Capacity Summary'!$H$35:$BG$35,0)),0)),INDEX('Capacity Summary'!$C$36:$E$135,MATCH('Capacity Backing (Hide)'!J$2,'Capacity Summary'!$B$36:$B$135,0),2)))/IF(Summary!$B$7="Minutes",1,60)/COUNTA(INDEX(Capacity!$C$10:$Q$109,MATCH('Capacity Backing (Hide)'!J$2,Capacity!$B$10:$B$109,0),1):INDEX(Capacity!$C$10:$Q$109,MATCH('Capacity Backing (Hide)'!J$2,Capacity!$B$10:$B$109,0),15))</f>
        <v>#N/A</v>
      </c>
      <c r="K1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(Hide)'!$A17,'Capacity Summary'!$H$35:$BG$35,0))="x",INDEX('Capacity Summary'!$C$36:$E$135,MATCH('Capacity Backing (Hide)'!K$2,'Capacity Summary'!$B$36:$B$135,0),4),IF(INDEX('Capacity Summary'!$H$36:$BG$135,MATCH('Capacity Backing (Hide)'!K$2,'Capacity Summary'!$B$36:$B$135,0),MATCH('Capacity Backing (Hide)'!$A17,'Capacity Summary'!$H$35:$BG$35,0))&lt;&gt;0,INDEX('Capacity Summary'!$H$36:$BG$135,MATCH('Capacity Backing (Hide)'!K$2,'Capacity Summary'!$B$36:$B$135,0),MATCH('Capacity Backing (Hide)'!$A17,'Capacity Summary'!$H$35:$BG$35,0)),0)),INDEX('Capacity Summary'!$C$36:$E$135,MATCH('Capacity Backing (Hide)'!K$2,'Capacity Summary'!$B$36:$B$135,0),2)))/IF(Summary!$B$7="Minutes",1,60)/COUNTA(INDEX(Capacity!$C$10:$Q$109,MATCH('Capacity Backing (Hide)'!K$2,Capacity!$B$10:$B$109,0),1):INDEX(Capacity!$C$10:$Q$109,MATCH('Capacity Backing (Hide)'!K$2,Capacity!$B$10:$B$109,0),15))</f>
        <v>#N/A</v>
      </c>
      <c r="L1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(Hide)'!$A17,'Capacity Summary'!$H$35:$BG$35,0))="x",INDEX('Capacity Summary'!$C$36:$E$135,MATCH('Capacity Backing (Hide)'!L$2,'Capacity Summary'!$B$36:$B$135,0),4),IF(INDEX('Capacity Summary'!$H$36:$BG$135,MATCH('Capacity Backing (Hide)'!L$2,'Capacity Summary'!$B$36:$B$135,0),MATCH('Capacity Backing (Hide)'!$A17,'Capacity Summary'!$H$35:$BG$35,0))&lt;&gt;0,INDEX('Capacity Summary'!$H$36:$BG$135,MATCH('Capacity Backing (Hide)'!L$2,'Capacity Summary'!$B$36:$B$135,0),MATCH('Capacity Backing (Hide)'!$A17,'Capacity Summary'!$H$35:$BG$35,0)),0)),INDEX('Capacity Summary'!$C$36:$E$135,MATCH('Capacity Backing (Hide)'!L$2,'Capacity Summary'!$B$36:$B$135,0),2)))/IF(Summary!$B$7="Minutes",1,60)/COUNTA(INDEX(Capacity!$C$10:$Q$109,MATCH('Capacity Backing (Hide)'!L$2,Capacity!$B$10:$B$109,0),1):INDEX(Capacity!$C$10:$Q$109,MATCH('Capacity Backing (Hide)'!L$2,Capacity!$B$10:$B$109,0),15))</f>
        <v>#N/A</v>
      </c>
      <c r="M1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(Hide)'!$A17,'Capacity Summary'!$H$35:$BG$35,0))="x",INDEX('Capacity Summary'!$C$36:$E$135,MATCH('Capacity Backing (Hide)'!M$2,'Capacity Summary'!$B$36:$B$135,0),4),IF(INDEX('Capacity Summary'!$H$36:$BG$135,MATCH('Capacity Backing (Hide)'!M$2,'Capacity Summary'!$B$36:$B$135,0),MATCH('Capacity Backing (Hide)'!$A17,'Capacity Summary'!$H$35:$BG$35,0))&lt;&gt;0,INDEX('Capacity Summary'!$H$36:$BG$135,MATCH('Capacity Backing (Hide)'!M$2,'Capacity Summary'!$B$36:$B$135,0),MATCH('Capacity Backing (Hide)'!$A17,'Capacity Summary'!$H$35:$BG$35,0)),0)),INDEX('Capacity Summary'!$C$36:$E$135,MATCH('Capacity Backing (Hide)'!M$2,'Capacity Summary'!$B$36:$B$135,0),2)))/IF(Summary!$B$7="Minutes",1,60)/COUNTA(INDEX(Capacity!$C$10:$Q$109,MATCH('Capacity Backing (Hide)'!M$2,Capacity!$B$10:$B$109,0),1):INDEX(Capacity!$C$10:$Q$109,MATCH('Capacity Backing (Hide)'!M$2,Capacity!$B$10:$B$109,0),15))</f>
        <v>#N/A</v>
      </c>
      <c r="N1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(Hide)'!$A17,'Capacity Summary'!$H$35:$BG$35,0))="x",INDEX('Capacity Summary'!$C$36:$E$135,MATCH('Capacity Backing (Hide)'!N$2,'Capacity Summary'!$B$36:$B$135,0),4),IF(INDEX('Capacity Summary'!$H$36:$BG$135,MATCH('Capacity Backing (Hide)'!N$2,'Capacity Summary'!$B$36:$B$135,0),MATCH('Capacity Backing (Hide)'!$A17,'Capacity Summary'!$H$35:$BG$35,0))&lt;&gt;0,INDEX('Capacity Summary'!$H$36:$BG$135,MATCH('Capacity Backing (Hide)'!N$2,'Capacity Summary'!$B$36:$B$135,0),MATCH('Capacity Backing (Hide)'!$A17,'Capacity Summary'!$H$35:$BG$35,0)),0)),INDEX('Capacity Summary'!$C$36:$E$135,MATCH('Capacity Backing (Hide)'!N$2,'Capacity Summary'!$B$36:$B$135,0),2)))/IF(Summary!$B$7="Minutes",1,60)/COUNTA(INDEX(Capacity!$C$10:$Q$109,MATCH('Capacity Backing (Hide)'!N$2,Capacity!$B$10:$B$109,0),1):INDEX(Capacity!$C$10:$Q$109,MATCH('Capacity Backing (Hide)'!N$2,Capacity!$B$10:$B$109,0),15))</f>
        <v>#N/A</v>
      </c>
      <c r="O1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(Hide)'!$A17,'Capacity Summary'!$H$35:$BG$35,0))="x",INDEX('Capacity Summary'!$C$36:$E$135,MATCH('Capacity Backing (Hide)'!O$2,'Capacity Summary'!$B$36:$B$135,0),4),IF(INDEX('Capacity Summary'!$H$36:$BG$135,MATCH('Capacity Backing (Hide)'!O$2,'Capacity Summary'!$B$36:$B$135,0),MATCH('Capacity Backing (Hide)'!$A17,'Capacity Summary'!$H$35:$BG$35,0))&lt;&gt;0,INDEX('Capacity Summary'!$H$36:$BG$135,MATCH('Capacity Backing (Hide)'!O$2,'Capacity Summary'!$B$36:$B$135,0),MATCH('Capacity Backing (Hide)'!$A17,'Capacity Summary'!$H$35:$BG$35,0)),0)),INDEX('Capacity Summary'!$C$36:$E$135,MATCH('Capacity Backing (Hide)'!O$2,'Capacity Summary'!$B$36:$B$135,0),2)))/IF(Summary!$B$7="Minutes",1,60)/COUNTA(INDEX(Capacity!$C$10:$Q$109,MATCH('Capacity Backing (Hide)'!O$2,Capacity!$B$10:$B$109,0),1):INDEX(Capacity!$C$10:$Q$109,MATCH('Capacity Backing (Hide)'!O$2,Capacity!$B$10:$B$109,0),15))</f>
        <v>#N/A</v>
      </c>
      <c r="P1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(Hide)'!$A17,'Capacity Summary'!$H$35:$BG$35,0))="x",INDEX('Capacity Summary'!$C$36:$E$135,MATCH('Capacity Backing (Hide)'!P$2,'Capacity Summary'!$B$36:$B$135,0),4),IF(INDEX('Capacity Summary'!$H$36:$BG$135,MATCH('Capacity Backing (Hide)'!P$2,'Capacity Summary'!$B$36:$B$135,0),MATCH('Capacity Backing (Hide)'!$A17,'Capacity Summary'!$H$35:$BG$35,0))&lt;&gt;0,INDEX('Capacity Summary'!$H$36:$BG$135,MATCH('Capacity Backing (Hide)'!P$2,'Capacity Summary'!$B$36:$B$135,0),MATCH('Capacity Backing (Hide)'!$A17,'Capacity Summary'!$H$35:$BG$35,0)),0)),INDEX('Capacity Summary'!$C$36:$E$135,MATCH('Capacity Backing (Hide)'!P$2,'Capacity Summary'!$B$36:$B$135,0),2)))/IF(Summary!$B$7="Minutes",1,60)/COUNTA(INDEX(Capacity!$C$10:$Q$109,MATCH('Capacity Backing (Hide)'!P$2,Capacity!$B$10:$B$109,0),1):INDEX(Capacity!$C$10:$Q$109,MATCH('Capacity Backing (Hide)'!P$2,Capacity!$B$10:$B$109,0),15))</f>
        <v>#N/A</v>
      </c>
      <c r="Q1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(Hide)'!$A17,'Capacity Summary'!$H$35:$BG$35,0))="x",INDEX('Capacity Summary'!$C$36:$E$135,MATCH('Capacity Backing (Hide)'!Q$2,'Capacity Summary'!$B$36:$B$135,0),4),IF(INDEX('Capacity Summary'!$H$36:$BG$135,MATCH('Capacity Backing (Hide)'!Q$2,'Capacity Summary'!$B$36:$B$135,0),MATCH('Capacity Backing (Hide)'!$A17,'Capacity Summary'!$H$35:$BG$35,0))&lt;&gt;0,INDEX('Capacity Summary'!$H$36:$BG$135,MATCH('Capacity Backing (Hide)'!Q$2,'Capacity Summary'!$B$36:$B$135,0),MATCH('Capacity Backing (Hide)'!$A17,'Capacity Summary'!$H$35:$BG$35,0)),0)),INDEX('Capacity Summary'!$C$36:$E$135,MATCH('Capacity Backing (Hide)'!Q$2,'Capacity Summary'!$B$36:$B$135,0),2)))/IF(Summary!$B$7="Minutes",1,60)/COUNTA(INDEX(Capacity!$C$10:$Q$109,MATCH('Capacity Backing (Hide)'!Q$2,Capacity!$B$10:$B$109,0),1):INDEX(Capacity!$C$10:$Q$109,MATCH('Capacity Backing (Hide)'!Q$2,Capacity!$B$10:$B$109,0),15))</f>
        <v>#N/A</v>
      </c>
      <c r="R1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(Hide)'!$A17,'Capacity Summary'!$H$35:$BG$35,0))="x",INDEX('Capacity Summary'!$C$36:$E$135,MATCH('Capacity Backing (Hide)'!R$2,'Capacity Summary'!$B$36:$B$135,0),4),IF(INDEX('Capacity Summary'!$H$36:$BG$135,MATCH('Capacity Backing (Hide)'!R$2,'Capacity Summary'!$B$36:$B$135,0),MATCH('Capacity Backing (Hide)'!$A17,'Capacity Summary'!$H$35:$BG$35,0))&lt;&gt;0,INDEX('Capacity Summary'!$H$36:$BG$135,MATCH('Capacity Backing (Hide)'!R$2,'Capacity Summary'!$B$36:$B$135,0),MATCH('Capacity Backing (Hide)'!$A17,'Capacity Summary'!$H$35:$BG$35,0)),0)),INDEX('Capacity Summary'!$C$36:$E$135,MATCH('Capacity Backing (Hide)'!R$2,'Capacity Summary'!$B$36:$B$135,0),2)))/IF(Summary!$B$7="Minutes",1,60)/COUNTA(INDEX(Capacity!$C$10:$Q$109,MATCH('Capacity Backing (Hide)'!R$2,Capacity!$B$10:$B$109,0),1):INDEX(Capacity!$C$10:$Q$109,MATCH('Capacity Backing (Hide)'!R$2,Capacity!$B$10:$B$109,0),15))</f>
        <v>#N/A</v>
      </c>
      <c r="S1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(Hide)'!$A17,'Capacity Summary'!$H$35:$BG$35,0))="x",INDEX('Capacity Summary'!$C$36:$E$135,MATCH('Capacity Backing (Hide)'!S$2,'Capacity Summary'!$B$36:$B$135,0),4),IF(INDEX('Capacity Summary'!$H$36:$BG$135,MATCH('Capacity Backing (Hide)'!S$2,'Capacity Summary'!$B$36:$B$135,0),MATCH('Capacity Backing (Hide)'!$A17,'Capacity Summary'!$H$35:$BG$35,0))&lt;&gt;0,INDEX('Capacity Summary'!$H$36:$BG$135,MATCH('Capacity Backing (Hide)'!S$2,'Capacity Summary'!$B$36:$B$135,0),MATCH('Capacity Backing (Hide)'!$A17,'Capacity Summary'!$H$35:$BG$35,0)),0)),INDEX('Capacity Summary'!$C$36:$E$135,MATCH('Capacity Backing (Hide)'!S$2,'Capacity Summary'!$B$36:$B$135,0),2)))/IF(Summary!$B$7="Minutes",1,60)/COUNTA(INDEX(Capacity!$C$10:$Q$109,MATCH('Capacity Backing (Hide)'!S$2,Capacity!$B$10:$B$109,0),1):INDEX(Capacity!$C$10:$Q$109,MATCH('Capacity Backing (Hide)'!S$2,Capacity!$B$10:$B$109,0),15))</f>
        <v>#N/A</v>
      </c>
      <c r="T1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(Hide)'!$A17,'Capacity Summary'!$H$35:$BG$35,0))="x",INDEX('Capacity Summary'!$C$36:$E$135,MATCH('Capacity Backing (Hide)'!T$2,'Capacity Summary'!$B$36:$B$135,0),4),IF(INDEX('Capacity Summary'!$H$36:$BG$135,MATCH('Capacity Backing (Hide)'!T$2,'Capacity Summary'!$B$36:$B$135,0),MATCH('Capacity Backing (Hide)'!$A17,'Capacity Summary'!$H$35:$BG$35,0))&lt;&gt;0,INDEX('Capacity Summary'!$H$36:$BG$135,MATCH('Capacity Backing (Hide)'!T$2,'Capacity Summary'!$B$36:$B$135,0),MATCH('Capacity Backing (Hide)'!$A17,'Capacity Summary'!$H$35:$BG$35,0)),0)),INDEX('Capacity Summary'!$C$36:$E$135,MATCH('Capacity Backing (Hide)'!T$2,'Capacity Summary'!$B$36:$B$135,0),2)))/IF(Summary!$B$7="Minutes",1,60)/COUNTA(INDEX(Capacity!$C$10:$Q$109,MATCH('Capacity Backing (Hide)'!T$2,Capacity!$B$10:$B$109,0),1):INDEX(Capacity!$C$10:$Q$109,MATCH('Capacity Backing (Hide)'!T$2,Capacity!$B$10:$B$109,0),15))</f>
        <v>#N/A</v>
      </c>
      <c r="U1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(Hide)'!$A17,'Capacity Summary'!$H$35:$BG$35,0))="x",INDEX('Capacity Summary'!$C$36:$E$135,MATCH('Capacity Backing (Hide)'!U$2,'Capacity Summary'!$B$36:$B$135,0),4),IF(INDEX('Capacity Summary'!$H$36:$BG$135,MATCH('Capacity Backing (Hide)'!U$2,'Capacity Summary'!$B$36:$B$135,0),MATCH('Capacity Backing (Hide)'!$A17,'Capacity Summary'!$H$35:$BG$35,0))&lt;&gt;0,INDEX('Capacity Summary'!$H$36:$BG$135,MATCH('Capacity Backing (Hide)'!U$2,'Capacity Summary'!$B$36:$B$135,0),MATCH('Capacity Backing (Hide)'!$A17,'Capacity Summary'!$H$35:$BG$35,0)),0)),INDEX('Capacity Summary'!$C$36:$E$135,MATCH('Capacity Backing (Hide)'!U$2,'Capacity Summary'!$B$36:$B$135,0),2)))/IF(Summary!$B$7="Minutes",1,60)/COUNTA(INDEX(Capacity!$C$10:$Q$109,MATCH('Capacity Backing (Hide)'!U$2,Capacity!$B$10:$B$109,0),1):INDEX(Capacity!$C$10:$Q$109,MATCH('Capacity Backing (Hide)'!U$2,Capacity!$B$10:$B$109,0),15))</f>
        <v>#N/A</v>
      </c>
      <c r="V1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(Hide)'!$A17,'Capacity Summary'!$H$35:$BG$35,0))="x",INDEX('Capacity Summary'!$C$36:$E$135,MATCH('Capacity Backing (Hide)'!V$2,'Capacity Summary'!$B$36:$B$135,0),4),IF(INDEX('Capacity Summary'!$H$36:$BG$135,MATCH('Capacity Backing (Hide)'!V$2,'Capacity Summary'!$B$36:$B$135,0),MATCH('Capacity Backing (Hide)'!$A17,'Capacity Summary'!$H$35:$BG$35,0))&lt;&gt;0,INDEX('Capacity Summary'!$H$36:$BG$135,MATCH('Capacity Backing (Hide)'!V$2,'Capacity Summary'!$B$36:$B$135,0),MATCH('Capacity Backing (Hide)'!$A17,'Capacity Summary'!$H$35:$BG$35,0)),0)),INDEX('Capacity Summary'!$C$36:$E$135,MATCH('Capacity Backing (Hide)'!V$2,'Capacity Summary'!$B$36:$B$135,0),2)))/IF(Summary!$B$7="Minutes",1,60)/COUNTA(INDEX(Capacity!$C$10:$Q$109,MATCH('Capacity Backing (Hide)'!V$2,Capacity!$B$10:$B$109,0),1):INDEX(Capacity!$C$10:$Q$109,MATCH('Capacity Backing (Hide)'!V$2,Capacity!$B$10:$B$109,0),15))</f>
        <v>#N/A</v>
      </c>
      <c r="W1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(Hide)'!$A17,'Capacity Summary'!$H$35:$BG$35,0))="x",INDEX('Capacity Summary'!$C$36:$E$135,MATCH('Capacity Backing (Hide)'!W$2,'Capacity Summary'!$B$36:$B$135,0),4),IF(INDEX('Capacity Summary'!$H$36:$BG$135,MATCH('Capacity Backing (Hide)'!W$2,'Capacity Summary'!$B$36:$B$135,0),MATCH('Capacity Backing (Hide)'!$A17,'Capacity Summary'!$H$35:$BG$35,0))&lt;&gt;0,INDEX('Capacity Summary'!$H$36:$BG$135,MATCH('Capacity Backing (Hide)'!W$2,'Capacity Summary'!$B$36:$B$135,0),MATCH('Capacity Backing (Hide)'!$A17,'Capacity Summary'!$H$35:$BG$35,0)),0)),INDEX('Capacity Summary'!$C$36:$E$135,MATCH('Capacity Backing (Hide)'!W$2,'Capacity Summary'!$B$36:$B$135,0),2)))/IF(Summary!$B$7="Minutes",1,60)/COUNTA(INDEX(Capacity!$C$10:$Q$109,MATCH('Capacity Backing (Hide)'!W$2,Capacity!$B$10:$B$109,0),1):INDEX(Capacity!$C$10:$Q$109,MATCH('Capacity Backing (Hide)'!W$2,Capacity!$B$10:$B$109,0),15))</f>
        <v>#N/A</v>
      </c>
      <c r="X1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(Hide)'!$A17,'Capacity Summary'!$H$35:$BG$35,0))="x",INDEX('Capacity Summary'!$C$36:$E$135,MATCH('Capacity Backing (Hide)'!X$2,'Capacity Summary'!$B$36:$B$135,0),4),IF(INDEX('Capacity Summary'!$H$36:$BG$135,MATCH('Capacity Backing (Hide)'!X$2,'Capacity Summary'!$B$36:$B$135,0),MATCH('Capacity Backing (Hide)'!$A17,'Capacity Summary'!$H$35:$BG$35,0))&lt;&gt;0,INDEX('Capacity Summary'!$H$36:$BG$135,MATCH('Capacity Backing (Hide)'!X$2,'Capacity Summary'!$B$36:$B$135,0),MATCH('Capacity Backing (Hide)'!$A17,'Capacity Summary'!$H$35:$BG$35,0)),0)),INDEX('Capacity Summary'!$C$36:$E$135,MATCH('Capacity Backing (Hide)'!X$2,'Capacity Summary'!$B$36:$B$135,0),2)))/IF(Summary!$B$7="Minutes",1,60)/COUNTA(INDEX(Capacity!$C$10:$Q$109,MATCH('Capacity Backing (Hide)'!X$2,Capacity!$B$10:$B$109,0),1):INDEX(Capacity!$C$10:$Q$109,MATCH('Capacity Backing (Hide)'!X$2,Capacity!$B$10:$B$109,0),15))</f>
        <v>#N/A</v>
      </c>
      <c r="Y1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(Hide)'!$A17,'Capacity Summary'!$H$35:$BG$35,0))="x",INDEX('Capacity Summary'!$C$36:$E$135,MATCH('Capacity Backing (Hide)'!Y$2,'Capacity Summary'!$B$36:$B$135,0),4),IF(INDEX('Capacity Summary'!$H$36:$BG$135,MATCH('Capacity Backing (Hide)'!Y$2,'Capacity Summary'!$B$36:$B$135,0),MATCH('Capacity Backing (Hide)'!$A17,'Capacity Summary'!$H$35:$BG$35,0))&lt;&gt;0,INDEX('Capacity Summary'!$H$36:$BG$135,MATCH('Capacity Backing (Hide)'!Y$2,'Capacity Summary'!$B$36:$B$135,0),MATCH('Capacity Backing (Hide)'!$A17,'Capacity Summary'!$H$35:$BG$35,0)),0)),INDEX('Capacity Summary'!$C$36:$E$135,MATCH('Capacity Backing (Hide)'!Y$2,'Capacity Summary'!$B$36:$B$135,0),2)))/IF(Summary!$B$7="Minutes",1,60)/COUNTA(INDEX(Capacity!$C$10:$Q$109,MATCH('Capacity Backing (Hide)'!Y$2,Capacity!$B$10:$B$109,0),1):INDEX(Capacity!$C$10:$Q$109,MATCH('Capacity Backing (Hide)'!Y$2,Capacity!$B$10:$B$109,0),15))</f>
        <v>#N/A</v>
      </c>
      <c r="Z1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(Hide)'!$A17,'Capacity Summary'!$H$35:$BG$35,0))="x",INDEX('Capacity Summary'!$C$36:$E$135,MATCH('Capacity Backing (Hide)'!Z$2,'Capacity Summary'!$B$36:$B$135,0),4),IF(INDEX('Capacity Summary'!$H$36:$BG$135,MATCH('Capacity Backing (Hide)'!Z$2,'Capacity Summary'!$B$36:$B$135,0),MATCH('Capacity Backing (Hide)'!$A17,'Capacity Summary'!$H$35:$BG$35,0))&lt;&gt;0,INDEX('Capacity Summary'!$H$36:$BG$135,MATCH('Capacity Backing (Hide)'!Z$2,'Capacity Summary'!$B$36:$B$135,0),MATCH('Capacity Backing (Hide)'!$A17,'Capacity Summary'!$H$35:$BG$35,0)),0)),INDEX('Capacity Summary'!$C$36:$E$135,MATCH('Capacity Backing (Hide)'!Z$2,'Capacity Summary'!$B$36:$B$135,0),2)))/IF(Summary!$B$7="Minutes",1,60)/COUNTA(INDEX(Capacity!$C$10:$Q$109,MATCH('Capacity Backing (Hide)'!Z$2,Capacity!$B$10:$B$109,0),1):INDEX(Capacity!$C$10:$Q$109,MATCH('Capacity Backing (Hide)'!Z$2,Capacity!$B$10:$B$109,0),15))</f>
        <v>#N/A</v>
      </c>
      <c r="AA1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(Hide)'!$A17,'Capacity Summary'!$H$35:$BG$35,0))="x",INDEX('Capacity Summary'!$C$36:$E$135,MATCH('Capacity Backing (Hide)'!AA$2,'Capacity Summary'!$B$36:$B$135,0),4),IF(INDEX('Capacity Summary'!$H$36:$BG$135,MATCH('Capacity Backing (Hide)'!AA$2,'Capacity Summary'!$B$36:$B$135,0),MATCH('Capacity Backing (Hide)'!$A17,'Capacity Summary'!$H$35:$BG$35,0))&lt;&gt;0,INDEX('Capacity Summary'!$H$36:$BG$135,MATCH('Capacity Backing (Hide)'!AA$2,'Capacity Summary'!$B$36:$B$135,0),MATCH('Capacity Backing (Hide)'!$A17,'Capacity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(Hide)'!$A17,'Capacity Summary'!$H$35:$BG$35,0))="x",INDEX('Capacity Summary'!$C$36:$E$135,MATCH('Capacity Backing (Hide)'!AB$2,'Capacity Summary'!$B$36:$B$135,0),4),IF(INDEX('Capacity Summary'!$H$36:$BG$135,MATCH('Capacity Backing (Hide)'!AB$2,'Capacity Summary'!$B$36:$B$135,0),MATCH('Capacity Backing (Hide)'!$A17,'Capacity Summary'!$H$35:$BG$35,0))&lt;&gt;0,INDEX('Capacity Summary'!$H$36:$BG$135,MATCH('Capacity Backing (Hide)'!AB$2,'Capacity Summary'!$B$36:$B$135,0),MATCH('Capacity Backing (Hide)'!$A17,'Capacity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(Hide)'!$A17,'Capacity Summary'!$H$35:$BG$35,0))="x",INDEX('Capacity Summary'!$C$36:$E$135,MATCH('Capacity Backing (Hide)'!AC$2,'Capacity Summary'!$B$36:$B$135,0),4),IF(INDEX('Capacity Summary'!$H$36:$BG$135,MATCH('Capacity Backing (Hide)'!AC$2,'Capacity Summary'!$B$36:$B$135,0),MATCH('Capacity Backing (Hide)'!$A17,'Capacity Summary'!$H$35:$BG$35,0))&lt;&gt;0,INDEX('Capacity Summary'!$H$36:$BG$135,MATCH('Capacity Backing (Hide)'!AC$2,'Capacity Summary'!$B$36:$B$135,0),MATCH('Capacity Backing (Hide)'!$A17,'Capacity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(Hide)'!$A17,'Capacity Summary'!$H$35:$BG$35,0))="x",INDEX('Capacity Summary'!$C$36:$E$135,MATCH('Capacity Backing (Hide)'!AD$2,'Capacity Summary'!$B$36:$B$135,0),4),IF(INDEX('Capacity Summary'!$H$36:$BG$135,MATCH('Capacity Backing (Hide)'!AD$2,'Capacity Summary'!$B$36:$B$135,0),MATCH('Capacity Backing (Hide)'!$A17,'Capacity Summary'!$H$35:$BG$35,0))&lt;&gt;0,INDEX('Capacity Summary'!$H$36:$BG$135,MATCH('Capacity Backing (Hide)'!AD$2,'Capacity Summary'!$B$36:$B$135,0),MATCH('Capacity Backing (Hide)'!$A17,'Capacity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(Hide)'!$A17,'Capacity Summary'!$H$35:$BG$35,0))="x",INDEX('Capacity Summary'!$C$36:$E$135,MATCH('Capacity Backing (Hide)'!AE$2,'Capacity Summary'!$B$36:$B$135,0),4),IF(INDEX('Capacity Summary'!$H$36:$BG$135,MATCH('Capacity Backing (Hide)'!AE$2,'Capacity Summary'!$B$36:$B$135,0),MATCH('Capacity Backing (Hide)'!$A17,'Capacity Summary'!$H$35:$BG$35,0))&lt;&gt;0,INDEX('Capacity Summary'!$H$36:$BG$135,MATCH('Capacity Backing (Hide)'!AE$2,'Capacity Summary'!$B$36:$B$135,0),MATCH('Capacity Backing (Hide)'!$A17,'Capacity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(Hide)'!$A17,'Capacity Summary'!$H$35:$BG$35,0))="x",INDEX('Capacity Summary'!$C$36:$E$135,MATCH('Capacity Backing (Hide)'!AF$2,'Capacity Summary'!$B$36:$B$135,0),4),IF(INDEX('Capacity Summary'!$H$36:$BG$135,MATCH('Capacity Backing (Hide)'!AF$2,'Capacity Summary'!$B$36:$B$135,0),MATCH('Capacity Backing (Hide)'!$A17,'Capacity Summary'!$H$35:$BG$35,0))&lt;&gt;0,INDEX('Capacity Summary'!$H$36:$BG$135,MATCH('Capacity Backing (Hide)'!AF$2,'Capacity Summary'!$B$36:$B$135,0),MATCH('Capacity Backing (Hide)'!$A17,'Capacity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(Hide)'!$A17,'Capacity Summary'!$H$35:$BG$35,0))="x",INDEX('Capacity Summary'!$C$36:$E$135,MATCH('Capacity Backing (Hide)'!AG$2,'Capacity Summary'!$B$36:$B$135,0),4),IF(INDEX('Capacity Summary'!$H$36:$BG$135,MATCH('Capacity Backing (Hide)'!AG$2,'Capacity Summary'!$B$36:$B$135,0),MATCH('Capacity Backing (Hide)'!$A17,'Capacity Summary'!$H$35:$BG$35,0))&lt;&gt;0,INDEX('Capacity Summary'!$H$36:$BG$135,MATCH('Capacity Backing (Hide)'!AG$2,'Capacity Summary'!$B$36:$B$135,0),MATCH('Capacity Backing (Hide)'!$A17,'Capacity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(Hide)'!$A17,'Capacity Summary'!$H$35:$BG$35,0))="x",INDEX('Capacity Summary'!$C$36:$E$135,MATCH('Capacity Backing (Hide)'!AH$2,'Capacity Summary'!$B$36:$B$135,0),4),IF(INDEX('Capacity Summary'!$H$36:$BG$135,MATCH('Capacity Backing (Hide)'!AH$2,'Capacity Summary'!$B$36:$B$135,0),MATCH('Capacity Backing (Hide)'!$A17,'Capacity Summary'!$H$35:$BG$35,0))&lt;&gt;0,INDEX('Capacity Summary'!$H$36:$BG$135,MATCH('Capacity Backing (Hide)'!AH$2,'Capacity Summary'!$B$36:$B$135,0),MATCH('Capacity Backing (Hide)'!$A17,'Capacity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(Hide)'!$A17,'Capacity Summary'!$H$35:$BG$35,0))="x",INDEX('Capacity Summary'!$C$36:$E$135,MATCH('Capacity Backing (Hide)'!AI$2,'Capacity Summary'!$B$36:$B$135,0),4),IF(INDEX('Capacity Summary'!$H$36:$BG$135,MATCH('Capacity Backing (Hide)'!AI$2,'Capacity Summary'!$B$36:$B$135,0),MATCH('Capacity Backing (Hide)'!$A17,'Capacity Summary'!$H$35:$BG$35,0))&lt;&gt;0,INDEX('Capacity Summary'!$H$36:$BG$135,MATCH('Capacity Backing (Hide)'!AI$2,'Capacity Summary'!$B$36:$B$135,0),MATCH('Capacity Backing (Hide)'!$A17,'Capacity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(Hide)'!$A17,'Capacity Summary'!$H$35:$BG$35,0))="x",INDEX('Capacity Summary'!$C$36:$E$135,MATCH('Capacity Backing (Hide)'!AJ$2,'Capacity Summary'!$B$36:$B$135,0),4),IF(INDEX('Capacity Summary'!$H$36:$BG$135,MATCH('Capacity Backing (Hide)'!AJ$2,'Capacity Summary'!$B$36:$B$135,0),MATCH('Capacity Backing (Hide)'!$A17,'Capacity Summary'!$H$35:$BG$35,0))&lt;&gt;0,INDEX('Capacity Summary'!$H$36:$BG$135,MATCH('Capacity Backing (Hide)'!AJ$2,'Capacity Summary'!$B$36:$B$135,0),MATCH('Capacity Backing (Hide)'!$A17,'Capacity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(Hide)'!$A17,'Capacity Summary'!$H$35:$BG$35,0))="x",INDEX('Capacity Summary'!$C$36:$E$135,MATCH('Capacity Backing (Hide)'!AK$2,'Capacity Summary'!$B$36:$B$135,0),4),IF(INDEX('Capacity Summary'!$H$36:$BG$135,MATCH('Capacity Backing (Hide)'!AK$2,'Capacity Summary'!$B$36:$B$135,0),MATCH('Capacity Backing (Hide)'!$A17,'Capacity Summary'!$H$35:$BG$35,0))&lt;&gt;0,INDEX('Capacity Summary'!$H$36:$BG$135,MATCH('Capacity Backing (Hide)'!AK$2,'Capacity Summary'!$B$36:$B$135,0),MATCH('Capacity Backing (Hide)'!$A17,'Capacity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(Hide)'!$A17,'Capacity Summary'!$H$35:$BG$35,0))="x",INDEX('Capacity Summary'!$C$36:$E$135,MATCH('Capacity Backing (Hide)'!AL$2,'Capacity Summary'!$B$36:$B$135,0),4),IF(INDEX('Capacity Summary'!$H$36:$BG$135,MATCH('Capacity Backing (Hide)'!AL$2,'Capacity Summary'!$B$36:$B$135,0),MATCH('Capacity Backing (Hide)'!$A17,'Capacity Summary'!$H$35:$BG$35,0))&lt;&gt;0,INDEX('Capacity Summary'!$H$36:$BG$135,MATCH('Capacity Backing (Hide)'!AL$2,'Capacity Summary'!$B$36:$B$135,0),MATCH('Capacity Backing (Hide)'!$A17,'Capacity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(Hide)'!$A17,'Capacity Summary'!$H$35:$BG$35,0))="x",INDEX('Capacity Summary'!$C$36:$E$135,MATCH('Capacity Backing (Hide)'!AM$2,'Capacity Summary'!$B$36:$B$135,0),4),IF(INDEX('Capacity Summary'!$H$36:$BG$135,MATCH('Capacity Backing (Hide)'!AM$2,'Capacity Summary'!$B$36:$B$135,0),MATCH('Capacity Backing (Hide)'!$A17,'Capacity Summary'!$H$35:$BG$35,0))&lt;&gt;0,INDEX('Capacity Summary'!$H$36:$BG$135,MATCH('Capacity Backing (Hide)'!AM$2,'Capacity Summary'!$B$36:$B$135,0),MATCH('Capacity Backing (Hide)'!$A17,'Capacity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(Hide)'!$A17,'Capacity Summary'!$H$35:$BG$35,0))="x",INDEX('Capacity Summary'!$C$36:$E$135,MATCH('Capacity Backing (Hide)'!AN$2,'Capacity Summary'!$B$36:$B$135,0),4),IF(INDEX('Capacity Summary'!$H$36:$BG$135,MATCH('Capacity Backing (Hide)'!AN$2,'Capacity Summary'!$B$36:$B$135,0),MATCH('Capacity Backing (Hide)'!$A17,'Capacity Summary'!$H$35:$BG$35,0))&lt;&gt;0,INDEX('Capacity Summary'!$H$36:$BG$135,MATCH('Capacity Backing (Hide)'!AN$2,'Capacity Summary'!$B$36:$B$135,0),MATCH('Capacity Backing (Hide)'!$A17,'Capacity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(Hide)'!$A17,'Capacity Summary'!$H$35:$BG$35,0))="x",INDEX('Capacity Summary'!$C$36:$E$135,MATCH('Capacity Backing (Hide)'!AO$2,'Capacity Summary'!$B$36:$B$135,0),4),IF(INDEX('Capacity Summary'!$H$36:$BG$135,MATCH('Capacity Backing (Hide)'!AO$2,'Capacity Summary'!$B$36:$B$135,0),MATCH('Capacity Backing (Hide)'!$A17,'Capacity Summary'!$H$35:$BG$35,0))&lt;&gt;0,INDEX('Capacity Summary'!$H$36:$BG$135,MATCH('Capacity Backing (Hide)'!AO$2,'Capacity Summary'!$B$36:$B$135,0),MATCH('Capacity Backing (Hide)'!$A17,'Capacity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(Hide)'!$A17,'Capacity Summary'!$H$35:$BG$35,0))="x",INDEX('Capacity Summary'!$C$36:$E$135,MATCH('Capacity Backing (Hide)'!AP$2,'Capacity Summary'!$B$36:$B$135,0),4),IF(INDEX('Capacity Summary'!$H$36:$BG$135,MATCH('Capacity Backing (Hide)'!AP$2,'Capacity Summary'!$B$36:$B$135,0),MATCH('Capacity Backing (Hide)'!$A17,'Capacity Summary'!$H$35:$BG$35,0))&lt;&gt;0,INDEX('Capacity Summary'!$H$36:$BG$135,MATCH('Capacity Backing (Hide)'!AP$2,'Capacity Summary'!$B$36:$B$135,0),MATCH('Capacity Backing (Hide)'!$A17,'Capacity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(Hide)'!$A17,'Capacity Summary'!$H$35:$BG$35,0))="x",INDEX('Capacity Summary'!$C$36:$E$135,MATCH('Capacity Backing (Hide)'!AQ$2,'Capacity Summary'!$B$36:$B$135,0),4),IF(INDEX('Capacity Summary'!$H$36:$BG$135,MATCH('Capacity Backing (Hide)'!AQ$2,'Capacity Summary'!$B$36:$B$135,0),MATCH('Capacity Backing (Hide)'!$A17,'Capacity Summary'!$H$35:$BG$35,0))&lt;&gt;0,INDEX('Capacity Summary'!$H$36:$BG$135,MATCH('Capacity Backing (Hide)'!AQ$2,'Capacity Summary'!$B$36:$B$135,0),MATCH('Capacity Backing (Hide)'!$A17,'Capacity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(Hide)'!$A17,'Capacity Summary'!$H$35:$BG$35,0))="x",INDEX('Capacity Summary'!$C$36:$E$135,MATCH('Capacity Backing (Hide)'!AR$2,'Capacity Summary'!$B$36:$B$135,0),4),IF(INDEX('Capacity Summary'!$H$36:$BG$135,MATCH('Capacity Backing (Hide)'!AR$2,'Capacity Summary'!$B$36:$B$135,0),MATCH('Capacity Backing (Hide)'!$A17,'Capacity Summary'!$H$35:$BG$35,0))&lt;&gt;0,INDEX('Capacity Summary'!$H$36:$BG$135,MATCH('Capacity Backing (Hide)'!AR$2,'Capacity Summary'!$B$36:$B$135,0),MATCH('Capacity Backing (Hide)'!$A17,'Capacity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(Hide)'!$A17,'Capacity Summary'!$H$35:$BG$35,0))="x",INDEX('Capacity Summary'!$C$36:$E$135,MATCH('Capacity Backing (Hide)'!AS$2,'Capacity Summary'!$B$36:$B$135,0),4),IF(INDEX('Capacity Summary'!$H$36:$BG$135,MATCH('Capacity Backing (Hide)'!AS$2,'Capacity Summary'!$B$36:$B$135,0),MATCH('Capacity Backing (Hide)'!$A17,'Capacity Summary'!$H$35:$BG$35,0))&lt;&gt;0,INDEX('Capacity Summary'!$H$36:$BG$135,MATCH('Capacity Backing (Hide)'!AS$2,'Capacity Summary'!$B$36:$B$135,0),MATCH('Capacity Backing (Hide)'!$A17,'Capacity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(Hide)'!$A17,'Capacity Summary'!$H$35:$BG$35,0))="x",INDEX('Capacity Summary'!$C$36:$E$135,MATCH('Capacity Backing (Hide)'!AT$2,'Capacity Summary'!$B$36:$B$135,0),4),IF(INDEX('Capacity Summary'!$H$36:$BG$135,MATCH('Capacity Backing (Hide)'!AT$2,'Capacity Summary'!$B$36:$B$135,0),MATCH('Capacity Backing (Hide)'!$A17,'Capacity Summary'!$H$35:$BG$35,0))&lt;&gt;0,INDEX('Capacity Summary'!$H$36:$BG$135,MATCH('Capacity Backing (Hide)'!AT$2,'Capacity Summary'!$B$36:$B$135,0),MATCH('Capacity Backing (Hide)'!$A17,'Capacity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(Hide)'!$A17,'Capacity Summary'!$H$35:$BG$35,0))="x",INDEX('Capacity Summary'!$C$36:$E$135,MATCH('Capacity Backing (Hide)'!AU$2,'Capacity Summary'!$B$36:$B$135,0),4),IF(INDEX('Capacity Summary'!$H$36:$BG$135,MATCH('Capacity Backing (Hide)'!AU$2,'Capacity Summary'!$B$36:$B$135,0),MATCH('Capacity Backing (Hide)'!$A17,'Capacity Summary'!$H$35:$BG$35,0))&lt;&gt;0,INDEX('Capacity Summary'!$H$36:$BG$135,MATCH('Capacity Backing (Hide)'!AU$2,'Capacity Summary'!$B$36:$B$135,0),MATCH('Capacity Backing (Hide)'!$A17,'Capacity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(Hide)'!$A17,'Capacity Summary'!$H$35:$BG$35,0))="x",INDEX('Capacity Summary'!$C$36:$E$135,MATCH('Capacity Backing (Hide)'!AV$2,'Capacity Summary'!$B$36:$B$135,0),4),IF(INDEX('Capacity Summary'!$H$36:$BG$135,MATCH('Capacity Backing (Hide)'!AV$2,'Capacity Summary'!$B$36:$B$135,0),MATCH('Capacity Backing (Hide)'!$A17,'Capacity Summary'!$H$35:$BG$35,0))&lt;&gt;0,INDEX('Capacity Summary'!$H$36:$BG$135,MATCH('Capacity Backing (Hide)'!AV$2,'Capacity Summary'!$B$36:$B$135,0),MATCH('Capacity Backing (Hide)'!$A17,'Capacity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(Hide)'!$A17,'Capacity Summary'!$H$35:$BG$35,0))="x",INDEX('Capacity Summary'!$C$36:$E$135,MATCH('Capacity Backing (Hide)'!AW$2,'Capacity Summary'!$B$36:$B$135,0),4),IF(INDEX('Capacity Summary'!$H$36:$BG$135,MATCH('Capacity Backing (Hide)'!AW$2,'Capacity Summary'!$B$36:$B$135,0),MATCH('Capacity Backing (Hide)'!$A17,'Capacity Summary'!$H$35:$BG$35,0))&lt;&gt;0,INDEX('Capacity Summary'!$H$36:$BG$135,MATCH('Capacity Backing (Hide)'!AW$2,'Capacity Summary'!$B$36:$B$135,0),MATCH('Capacity Backing (Hide)'!$A17,'Capacity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(Hide)'!$A17,'Capacity Summary'!$H$35:$BG$35,0))="x",INDEX('Capacity Summary'!$C$36:$E$135,MATCH('Capacity Backing (Hide)'!AX$2,'Capacity Summary'!$B$36:$B$135,0),4),IF(INDEX('Capacity Summary'!$H$36:$BG$135,MATCH('Capacity Backing (Hide)'!AX$2,'Capacity Summary'!$B$36:$B$135,0),MATCH('Capacity Backing (Hide)'!$A17,'Capacity Summary'!$H$35:$BG$35,0))&lt;&gt;0,INDEX('Capacity Summary'!$H$36:$BG$135,MATCH('Capacity Backing (Hide)'!AX$2,'Capacity Summary'!$B$36:$B$135,0),MATCH('Capacity Backing (Hide)'!$A17,'Capacity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(Hide)'!$A17,'Capacity Summary'!$H$35:$BG$35,0))="x",INDEX('Capacity Summary'!$C$36:$E$135,MATCH('Capacity Backing (Hide)'!AY$2,'Capacity Summary'!$B$36:$B$135,0),4),IF(INDEX('Capacity Summary'!$H$36:$BG$135,MATCH('Capacity Backing (Hide)'!AY$2,'Capacity Summary'!$B$36:$B$135,0),MATCH('Capacity Backing (Hide)'!$A17,'Capacity Summary'!$H$35:$BG$35,0))&lt;&gt;0,INDEX('Capacity Summary'!$H$36:$BG$135,MATCH('Capacity Backing (Hide)'!AY$2,'Capacity Summary'!$B$36:$B$135,0),MATCH('Capacity Backing (Hide)'!$A17,'Capacity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(Hide)'!$A17,'Capacity Summary'!$H$35:$BG$35,0))="x",INDEX('Capacity Summary'!$C$36:$E$135,MATCH('Capacity Backing (Hide)'!AZ$2,'Capacity Summary'!$B$36:$B$135,0),4),IF(INDEX('Capacity Summary'!$H$36:$BG$135,MATCH('Capacity Backing (Hide)'!AZ$2,'Capacity Summary'!$B$36:$B$135,0),MATCH('Capacity Backing (Hide)'!$A17,'Capacity Summary'!$H$35:$BG$35,0))&lt;&gt;0,INDEX('Capacity Summary'!$H$36:$BG$135,MATCH('Capacity Backing (Hide)'!AZ$2,'Capacity Summary'!$B$36:$B$135,0),MATCH('Capacity Backing (Hide)'!$A17,'Capacity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(Hide)'!$A17,'Capacity Summary'!$H$35:$BG$35,0))="x",INDEX('Capacity Summary'!$C$36:$E$135,MATCH('Capacity Backing (Hide)'!BA$2,'Capacity Summary'!$B$36:$B$135,0),4),IF(INDEX('Capacity Summary'!$H$36:$BG$135,MATCH('Capacity Backing (Hide)'!BA$2,'Capacity Summary'!$B$36:$B$135,0),MATCH('Capacity Backing (Hide)'!$A17,'Capacity Summary'!$H$35:$BG$35,0))&lt;&gt;0,INDEX('Capacity Summary'!$H$36:$BG$135,MATCH('Capacity Backing (Hide)'!BA$2,'Capacity Summary'!$B$36:$B$135,0),MATCH('Capacity Backing (Hide)'!$A17,'Capacity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(Hide)'!$A17,'Capacity Summary'!$H$35:$BG$35,0))="x",INDEX('Capacity Summary'!$C$36:$E$135,MATCH('Capacity Backing (Hide)'!BB$2,'Capacity Summary'!$B$36:$B$135,0),4),IF(INDEX('Capacity Summary'!$H$36:$BG$135,MATCH('Capacity Backing (Hide)'!BB$2,'Capacity Summary'!$B$36:$B$135,0),MATCH('Capacity Backing (Hide)'!$A17,'Capacity Summary'!$H$35:$BG$35,0))&lt;&gt;0,INDEX('Capacity Summary'!$H$36:$BG$135,MATCH('Capacity Backing (Hide)'!BB$2,'Capacity Summary'!$B$36:$B$135,0),MATCH('Capacity Backing (Hide)'!$A17,'Capacity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(Hide)'!$A17,'Capacity Summary'!$H$35:$BG$35,0))="x",INDEX('Capacity Summary'!$C$36:$E$135,MATCH('Capacity Backing (Hide)'!BC$2,'Capacity Summary'!$B$36:$B$135,0),4),IF(INDEX('Capacity Summary'!$H$36:$BG$135,MATCH('Capacity Backing (Hide)'!BC$2,'Capacity Summary'!$B$36:$B$135,0),MATCH('Capacity Backing (Hide)'!$A17,'Capacity Summary'!$H$35:$BG$35,0))&lt;&gt;0,INDEX('Capacity Summary'!$H$36:$BG$135,MATCH('Capacity Backing (Hide)'!BC$2,'Capacity Summary'!$B$36:$B$135,0),MATCH('Capacity Backing (Hide)'!$A17,'Capacity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(Hide)'!$A17,'Capacity Summary'!$H$35:$BG$35,0))="x",INDEX('Capacity Summary'!$C$36:$E$135,MATCH('Capacity Backing (Hide)'!BD$2,'Capacity Summary'!$B$36:$B$135,0),4),IF(INDEX('Capacity Summary'!$H$36:$BG$135,MATCH('Capacity Backing (Hide)'!BD$2,'Capacity Summary'!$B$36:$B$135,0),MATCH('Capacity Backing (Hide)'!$A17,'Capacity Summary'!$H$35:$BG$35,0))&lt;&gt;0,INDEX('Capacity Summary'!$H$36:$BG$135,MATCH('Capacity Backing (Hide)'!BD$2,'Capacity Summary'!$B$36:$B$135,0),MATCH('Capacity Backing (Hide)'!$A17,'Capacity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(Hide)'!$A17,'Capacity Summary'!$H$35:$BG$35,0))="x",INDEX('Capacity Summary'!$C$36:$E$135,MATCH('Capacity Backing (Hide)'!BE$2,'Capacity Summary'!$B$36:$B$135,0),4),IF(INDEX('Capacity Summary'!$H$36:$BG$135,MATCH('Capacity Backing (Hide)'!BE$2,'Capacity Summary'!$B$36:$B$135,0),MATCH('Capacity Backing (Hide)'!$A17,'Capacity Summary'!$H$35:$BG$35,0))&lt;&gt;0,INDEX('Capacity Summary'!$H$36:$BG$135,MATCH('Capacity Backing (Hide)'!BE$2,'Capacity Summary'!$B$36:$B$135,0),MATCH('Capacity Backing (Hide)'!$A17,'Capacity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(Hide)'!$A17,'Capacity Summary'!$H$35:$BG$35,0))="x",INDEX('Capacity Summary'!$C$36:$E$135,MATCH('Capacity Backing (Hide)'!BF$2,'Capacity Summary'!$B$36:$B$135,0),4),IF(INDEX('Capacity Summary'!$H$36:$BG$135,MATCH('Capacity Backing (Hide)'!BF$2,'Capacity Summary'!$B$36:$B$135,0),MATCH('Capacity Backing (Hide)'!$A17,'Capacity Summary'!$H$35:$BG$35,0))&lt;&gt;0,INDEX('Capacity Summary'!$H$36:$BG$135,MATCH('Capacity Backing (Hide)'!BF$2,'Capacity Summary'!$B$36:$B$135,0),MATCH('Capacity Backing (Hide)'!$A17,'Capacity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(Hide)'!$A17,'Capacity Summary'!$H$35:$BG$35,0))="x",INDEX('Capacity Summary'!$C$36:$E$135,MATCH('Capacity Backing (Hide)'!BG$2,'Capacity Summary'!$B$36:$B$135,0),4),IF(INDEX('Capacity Summary'!$H$36:$BG$135,MATCH('Capacity Backing (Hide)'!BG$2,'Capacity Summary'!$B$36:$B$135,0),MATCH('Capacity Backing (Hide)'!$A17,'Capacity Summary'!$H$35:$BG$35,0))&lt;&gt;0,INDEX('Capacity Summary'!$H$36:$BG$135,MATCH('Capacity Backing (Hide)'!BG$2,'Capacity Summary'!$B$36:$B$135,0),MATCH('Capacity Backing (Hide)'!$A17,'Capacity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(Hide)'!$A17,'Capacity Summary'!$H$35:$BG$35,0))="x",INDEX('Capacity Summary'!$C$36:$E$135,MATCH('Capacity Backing (Hide)'!BH$2,'Capacity Summary'!$B$36:$B$135,0),4),IF(INDEX('Capacity Summary'!$H$36:$BG$135,MATCH('Capacity Backing (Hide)'!BH$2,'Capacity Summary'!$B$36:$B$135,0),MATCH('Capacity Backing (Hide)'!$A17,'Capacity Summary'!$H$35:$BG$35,0))&lt;&gt;0,INDEX('Capacity Summary'!$H$36:$BG$135,MATCH('Capacity Backing (Hide)'!BH$2,'Capacity Summary'!$B$36:$B$135,0),MATCH('Capacity Backing (Hide)'!$A17,'Capacity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(Hide)'!$A17,'Capacity Summary'!$H$35:$BG$35,0))="x",INDEX('Capacity Summary'!$C$36:$E$135,MATCH('Capacity Backing (Hide)'!BI$2,'Capacity Summary'!$B$36:$B$135,0),4),IF(INDEX('Capacity Summary'!$H$36:$BG$135,MATCH('Capacity Backing (Hide)'!BI$2,'Capacity Summary'!$B$36:$B$135,0),MATCH('Capacity Backing (Hide)'!$A17,'Capacity Summary'!$H$35:$BG$35,0))&lt;&gt;0,INDEX('Capacity Summary'!$H$36:$BG$135,MATCH('Capacity Backing (Hide)'!BI$2,'Capacity Summary'!$B$36:$B$135,0),MATCH('Capacity Backing (Hide)'!$A17,'Capacity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(Hide)'!$A17,'Capacity Summary'!$H$35:$BG$35,0))="x",INDEX('Capacity Summary'!$C$36:$E$135,MATCH('Capacity Backing (Hide)'!BJ$2,'Capacity Summary'!$B$36:$B$135,0),4),IF(INDEX('Capacity Summary'!$H$36:$BG$135,MATCH('Capacity Backing (Hide)'!BJ$2,'Capacity Summary'!$B$36:$B$135,0),MATCH('Capacity Backing (Hide)'!$A17,'Capacity Summary'!$H$35:$BG$35,0))&lt;&gt;0,INDEX('Capacity Summary'!$H$36:$BG$135,MATCH('Capacity Backing (Hide)'!BJ$2,'Capacity Summary'!$B$36:$B$135,0),MATCH('Capacity Backing (Hide)'!$A17,'Capacity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(Hide)'!$A17,'Capacity Summary'!$H$35:$BG$35,0))="x",INDEX('Capacity Summary'!$C$36:$E$135,MATCH('Capacity Backing (Hide)'!BK$2,'Capacity Summary'!$B$36:$B$135,0),4),IF(INDEX('Capacity Summary'!$H$36:$BG$135,MATCH('Capacity Backing (Hide)'!BK$2,'Capacity Summary'!$B$36:$B$135,0),MATCH('Capacity Backing (Hide)'!$A17,'Capacity Summary'!$H$35:$BG$35,0))&lt;&gt;0,INDEX('Capacity Summary'!$H$36:$BG$135,MATCH('Capacity Backing (Hide)'!BK$2,'Capacity Summary'!$B$36:$B$135,0),MATCH('Capacity Backing (Hide)'!$A17,'Capacity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(Hide)'!$A17,'Capacity Summary'!$H$35:$BG$35,0))="x",INDEX('Capacity Summary'!$C$36:$E$135,MATCH('Capacity Backing (Hide)'!BL$2,'Capacity Summary'!$B$36:$B$135,0),4),IF(INDEX('Capacity Summary'!$H$36:$BG$135,MATCH('Capacity Backing (Hide)'!BL$2,'Capacity Summary'!$B$36:$B$135,0),MATCH('Capacity Backing (Hide)'!$A17,'Capacity Summary'!$H$35:$BG$35,0))&lt;&gt;0,INDEX('Capacity Summary'!$H$36:$BG$135,MATCH('Capacity Backing (Hide)'!BL$2,'Capacity Summary'!$B$36:$B$135,0),MATCH('Capacity Backing (Hide)'!$A17,'Capacity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(Hide)'!$A17,'Capacity Summary'!$H$35:$BG$35,0))="x",INDEX('Capacity Summary'!$C$36:$E$135,MATCH('Capacity Backing (Hide)'!BM$2,'Capacity Summary'!$B$36:$B$135,0),4),IF(INDEX('Capacity Summary'!$H$36:$BG$135,MATCH('Capacity Backing (Hide)'!BM$2,'Capacity Summary'!$B$36:$B$135,0),MATCH('Capacity Backing (Hide)'!$A17,'Capacity Summary'!$H$35:$BG$35,0))&lt;&gt;0,INDEX('Capacity Summary'!$H$36:$BG$135,MATCH('Capacity Backing (Hide)'!BM$2,'Capacity Summary'!$B$36:$B$135,0),MATCH('Capacity Backing (Hide)'!$A17,'Capacity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(Hide)'!$A17,'Capacity Summary'!$H$35:$BG$35,0))="x",INDEX('Capacity Summary'!$C$36:$E$135,MATCH('Capacity Backing (Hide)'!BN$2,'Capacity Summary'!$B$36:$B$135,0),4),IF(INDEX('Capacity Summary'!$H$36:$BG$135,MATCH('Capacity Backing (Hide)'!BN$2,'Capacity Summary'!$B$36:$B$135,0),MATCH('Capacity Backing (Hide)'!$A17,'Capacity Summary'!$H$35:$BG$35,0))&lt;&gt;0,INDEX('Capacity Summary'!$H$36:$BG$135,MATCH('Capacity Backing (Hide)'!BN$2,'Capacity Summary'!$B$36:$B$135,0),MATCH('Capacity Backing (Hide)'!$A17,'Capacity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(Hide)'!$A17,'Capacity Summary'!$H$35:$BG$35,0))="x",INDEX('Capacity Summary'!$C$36:$E$135,MATCH('Capacity Backing (Hide)'!BO$2,'Capacity Summary'!$B$36:$B$135,0),4),IF(INDEX('Capacity Summary'!$H$36:$BG$135,MATCH('Capacity Backing (Hide)'!BO$2,'Capacity Summary'!$B$36:$B$135,0),MATCH('Capacity Backing (Hide)'!$A17,'Capacity Summary'!$H$35:$BG$35,0))&lt;&gt;0,INDEX('Capacity Summary'!$H$36:$BG$135,MATCH('Capacity Backing (Hide)'!BO$2,'Capacity Summary'!$B$36:$B$135,0),MATCH('Capacity Backing (Hide)'!$A17,'Capacity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(Hide)'!$A17,'Capacity Summary'!$H$35:$BG$35,0))="x",INDEX('Capacity Summary'!$C$36:$E$135,MATCH('Capacity Backing (Hide)'!BP$2,'Capacity Summary'!$B$36:$B$135,0),4),IF(INDEX('Capacity Summary'!$H$36:$BG$135,MATCH('Capacity Backing (Hide)'!BP$2,'Capacity Summary'!$B$36:$B$135,0),MATCH('Capacity Backing (Hide)'!$A17,'Capacity Summary'!$H$35:$BG$35,0))&lt;&gt;0,INDEX('Capacity Summary'!$H$36:$BG$135,MATCH('Capacity Backing (Hide)'!BP$2,'Capacity Summary'!$B$36:$B$135,0),MATCH('Capacity Backing (Hide)'!$A17,'Capacity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(Hide)'!$A17,'Capacity Summary'!$H$35:$BG$35,0))="x",INDEX('Capacity Summary'!$C$36:$E$135,MATCH('Capacity Backing (Hide)'!BQ$2,'Capacity Summary'!$B$36:$B$135,0),4),IF(INDEX('Capacity Summary'!$H$36:$BG$135,MATCH('Capacity Backing (Hide)'!BQ$2,'Capacity Summary'!$B$36:$B$135,0),MATCH('Capacity Backing (Hide)'!$A17,'Capacity Summary'!$H$35:$BG$35,0))&lt;&gt;0,INDEX('Capacity Summary'!$H$36:$BG$135,MATCH('Capacity Backing (Hide)'!BQ$2,'Capacity Summary'!$B$36:$B$135,0),MATCH('Capacity Backing (Hide)'!$A17,'Capacity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(Hide)'!$A17,'Capacity Summary'!$H$35:$BG$35,0))="x",INDEX('Capacity Summary'!$C$36:$E$135,MATCH('Capacity Backing (Hide)'!BR$2,'Capacity Summary'!$B$36:$B$135,0),4),IF(INDEX('Capacity Summary'!$H$36:$BG$135,MATCH('Capacity Backing (Hide)'!BR$2,'Capacity Summary'!$B$36:$B$135,0),MATCH('Capacity Backing (Hide)'!$A17,'Capacity Summary'!$H$35:$BG$35,0))&lt;&gt;0,INDEX('Capacity Summary'!$H$36:$BG$135,MATCH('Capacity Backing (Hide)'!BR$2,'Capacity Summary'!$B$36:$B$135,0),MATCH('Capacity Backing (Hide)'!$A17,'Capacity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(Hide)'!$A17,'Capacity Summary'!$H$35:$BG$35,0))="x",INDEX('Capacity Summary'!$C$36:$E$135,MATCH('Capacity Backing (Hide)'!BS$2,'Capacity Summary'!$B$36:$B$135,0),4),IF(INDEX('Capacity Summary'!$H$36:$BG$135,MATCH('Capacity Backing (Hide)'!BS$2,'Capacity Summary'!$B$36:$B$135,0),MATCH('Capacity Backing (Hide)'!$A17,'Capacity Summary'!$H$35:$BG$35,0))&lt;&gt;0,INDEX('Capacity Summary'!$H$36:$BG$135,MATCH('Capacity Backing (Hide)'!BS$2,'Capacity Summary'!$B$36:$B$135,0),MATCH('Capacity Backing (Hide)'!$A17,'Capacity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(Hide)'!$A17,'Capacity Summary'!$H$35:$BG$35,0))="x",INDEX('Capacity Summary'!$C$36:$E$135,MATCH('Capacity Backing (Hide)'!BT$2,'Capacity Summary'!$B$36:$B$135,0),4),IF(INDEX('Capacity Summary'!$H$36:$BG$135,MATCH('Capacity Backing (Hide)'!BT$2,'Capacity Summary'!$B$36:$B$135,0),MATCH('Capacity Backing (Hide)'!$A17,'Capacity Summary'!$H$35:$BG$35,0))&lt;&gt;0,INDEX('Capacity Summary'!$H$36:$BG$135,MATCH('Capacity Backing (Hide)'!BT$2,'Capacity Summary'!$B$36:$B$135,0),MATCH('Capacity Backing (Hide)'!$A17,'Capacity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(Hide)'!$A17,'Capacity Summary'!$H$35:$BG$35,0))="x",INDEX('Capacity Summary'!$C$36:$E$135,MATCH('Capacity Backing (Hide)'!BU$2,'Capacity Summary'!$B$36:$B$135,0),4),IF(INDEX('Capacity Summary'!$H$36:$BG$135,MATCH('Capacity Backing (Hide)'!BU$2,'Capacity Summary'!$B$36:$B$135,0),MATCH('Capacity Backing (Hide)'!$A17,'Capacity Summary'!$H$35:$BG$35,0))&lt;&gt;0,INDEX('Capacity Summary'!$H$36:$BG$135,MATCH('Capacity Backing (Hide)'!BU$2,'Capacity Summary'!$B$36:$B$135,0),MATCH('Capacity Backing (Hide)'!$A17,'Capacity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(Hide)'!$A17,'Capacity Summary'!$H$35:$BG$35,0))="x",INDEX('Capacity Summary'!$C$36:$E$135,MATCH('Capacity Backing (Hide)'!BV$2,'Capacity Summary'!$B$36:$B$135,0),4),IF(INDEX('Capacity Summary'!$H$36:$BG$135,MATCH('Capacity Backing (Hide)'!BV$2,'Capacity Summary'!$B$36:$B$135,0),MATCH('Capacity Backing (Hide)'!$A17,'Capacity Summary'!$H$35:$BG$35,0))&lt;&gt;0,INDEX('Capacity Summary'!$H$36:$BG$135,MATCH('Capacity Backing (Hide)'!BV$2,'Capacity Summary'!$B$36:$B$135,0),MATCH('Capacity Backing (Hide)'!$A17,'Capacity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(Hide)'!$A17,'Capacity Summary'!$H$35:$BG$35,0))="x",INDEX('Capacity Summary'!$C$36:$E$135,MATCH('Capacity Backing (Hide)'!BW$2,'Capacity Summary'!$B$36:$B$135,0),4),IF(INDEX('Capacity Summary'!$H$36:$BG$135,MATCH('Capacity Backing (Hide)'!BW$2,'Capacity Summary'!$B$36:$B$135,0),MATCH('Capacity Backing (Hide)'!$A17,'Capacity Summary'!$H$35:$BG$35,0))&lt;&gt;0,INDEX('Capacity Summary'!$H$36:$BG$135,MATCH('Capacity Backing (Hide)'!BW$2,'Capacity Summary'!$B$36:$B$135,0),MATCH('Capacity Backing (Hide)'!$A17,'Capacity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(Hide)'!$A17,'Capacity Summary'!$H$35:$BG$35,0))="x",INDEX('Capacity Summary'!$C$36:$E$135,MATCH('Capacity Backing (Hide)'!BX$2,'Capacity Summary'!$B$36:$B$135,0),4),IF(INDEX('Capacity Summary'!$H$36:$BG$135,MATCH('Capacity Backing (Hide)'!BX$2,'Capacity Summary'!$B$36:$B$135,0),MATCH('Capacity Backing (Hide)'!$A17,'Capacity Summary'!$H$35:$BG$35,0))&lt;&gt;0,INDEX('Capacity Summary'!$H$36:$BG$135,MATCH('Capacity Backing (Hide)'!BX$2,'Capacity Summary'!$B$36:$B$135,0),MATCH('Capacity Backing (Hide)'!$A17,'Capacity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(Hide)'!$A17,'Capacity Summary'!$H$35:$BG$35,0))="x",INDEX('Capacity Summary'!$C$36:$E$135,MATCH('Capacity Backing (Hide)'!BY$2,'Capacity Summary'!$B$36:$B$135,0),4),IF(INDEX('Capacity Summary'!$H$36:$BG$135,MATCH('Capacity Backing (Hide)'!BY$2,'Capacity Summary'!$B$36:$B$135,0),MATCH('Capacity Backing (Hide)'!$A17,'Capacity Summary'!$H$35:$BG$35,0))&lt;&gt;0,INDEX('Capacity Summary'!$H$36:$BG$135,MATCH('Capacity Backing (Hide)'!BY$2,'Capacity Summary'!$B$36:$B$135,0),MATCH('Capacity Backing (Hide)'!$A17,'Capacity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(Hide)'!$A17,'Capacity Summary'!$H$35:$BG$35,0))="x",INDEX('Capacity Summary'!$C$36:$E$135,MATCH('Capacity Backing (Hide)'!BZ$2,'Capacity Summary'!$B$36:$B$135,0),4),IF(INDEX('Capacity Summary'!$H$36:$BG$135,MATCH('Capacity Backing (Hide)'!BZ$2,'Capacity Summary'!$B$36:$B$135,0),MATCH('Capacity Backing (Hide)'!$A17,'Capacity Summary'!$H$35:$BG$35,0))&lt;&gt;0,INDEX('Capacity Summary'!$H$36:$BG$135,MATCH('Capacity Backing (Hide)'!BZ$2,'Capacity Summary'!$B$36:$B$135,0),MATCH('Capacity Backing (Hide)'!$A17,'Capacity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(Hide)'!$A17,'Capacity Summary'!$H$35:$BG$35,0))="x",INDEX('Capacity Summary'!$C$36:$E$135,MATCH('Capacity Backing (Hide)'!CA$2,'Capacity Summary'!$B$36:$B$135,0),4),IF(INDEX('Capacity Summary'!$H$36:$BG$135,MATCH('Capacity Backing (Hide)'!CA$2,'Capacity Summary'!$B$36:$B$135,0),MATCH('Capacity Backing (Hide)'!$A17,'Capacity Summary'!$H$35:$BG$35,0))&lt;&gt;0,INDEX('Capacity Summary'!$H$36:$BG$135,MATCH('Capacity Backing (Hide)'!CA$2,'Capacity Summary'!$B$36:$B$135,0),MATCH('Capacity Backing (Hide)'!$A17,'Capacity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(Hide)'!$A17,'Capacity Summary'!$H$35:$BG$35,0))="x",INDEX('Capacity Summary'!$C$36:$E$135,MATCH('Capacity Backing (Hide)'!CB$2,'Capacity Summary'!$B$36:$B$135,0),4),IF(INDEX('Capacity Summary'!$H$36:$BG$135,MATCH('Capacity Backing (Hide)'!CB$2,'Capacity Summary'!$B$36:$B$135,0),MATCH('Capacity Backing (Hide)'!$A17,'Capacity Summary'!$H$35:$BG$35,0))&lt;&gt;0,INDEX('Capacity Summary'!$H$36:$BG$135,MATCH('Capacity Backing (Hide)'!CB$2,'Capacity Summary'!$B$36:$B$135,0),MATCH('Capacity Backing (Hide)'!$A17,'Capacity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(Hide)'!$A17,'Capacity Summary'!$H$35:$BG$35,0))="x",INDEX('Capacity Summary'!$C$36:$E$135,MATCH('Capacity Backing (Hide)'!CC$2,'Capacity Summary'!$B$36:$B$135,0),4),IF(INDEX('Capacity Summary'!$H$36:$BG$135,MATCH('Capacity Backing (Hide)'!CC$2,'Capacity Summary'!$B$36:$B$135,0),MATCH('Capacity Backing (Hide)'!$A17,'Capacity Summary'!$H$35:$BG$35,0))&lt;&gt;0,INDEX('Capacity Summary'!$H$36:$BG$135,MATCH('Capacity Backing (Hide)'!CC$2,'Capacity Summary'!$B$36:$B$135,0),MATCH('Capacity Backing (Hide)'!$A17,'Capacity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(Hide)'!$A17,'Capacity Summary'!$H$35:$BG$35,0))="x",INDEX('Capacity Summary'!$C$36:$E$135,MATCH('Capacity Backing (Hide)'!CD$2,'Capacity Summary'!$B$36:$B$135,0),4),IF(INDEX('Capacity Summary'!$H$36:$BG$135,MATCH('Capacity Backing (Hide)'!CD$2,'Capacity Summary'!$B$36:$B$135,0),MATCH('Capacity Backing (Hide)'!$A17,'Capacity Summary'!$H$35:$BG$35,0))&lt;&gt;0,INDEX('Capacity Summary'!$H$36:$BG$135,MATCH('Capacity Backing (Hide)'!CD$2,'Capacity Summary'!$B$36:$B$135,0),MATCH('Capacity Backing (Hide)'!$A17,'Capacity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(Hide)'!$A17,'Capacity Summary'!$H$35:$BG$35,0))="x",INDEX('Capacity Summary'!$C$36:$E$135,MATCH('Capacity Backing (Hide)'!CE$2,'Capacity Summary'!$B$36:$B$135,0),4),IF(INDEX('Capacity Summary'!$H$36:$BG$135,MATCH('Capacity Backing (Hide)'!CE$2,'Capacity Summary'!$B$36:$B$135,0),MATCH('Capacity Backing (Hide)'!$A17,'Capacity Summary'!$H$35:$BG$35,0))&lt;&gt;0,INDEX('Capacity Summary'!$H$36:$BG$135,MATCH('Capacity Backing (Hide)'!CE$2,'Capacity Summary'!$B$36:$B$135,0),MATCH('Capacity Backing (Hide)'!$A17,'Capacity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(Hide)'!$A17,'Capacity Summary'!$H$35:$BG$35,0))="x",INDEX('Capacity Summary'!$C$36:$E$135,MATCH('Capacity Backing (Hide)'!CF$2,'Capacity Summary'!$B$36:$B$135,0),4),IF(INDEX('Capacity Summary'!$H$36:$BG$135,MATCH('Capacity Backing (Hide)'!CF$2,'Capacity Summary'!$B$36:$B$135,0),MATCH('Capacity Backing (Hide)'!$A17,'Capacity Summary'!$H$35:$BG$35,0))&lt;&gt;0,INDEX('Capacity Summary'!$H$36:$BG$135,MATCH('Capacity Backing (Hide)'!CF$2,'Capacity Summary'!$B$36:$B$135,0),MATCH('Capacity Backing (Hide)'!$A17,'Capacity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(Hide)'!$A17,'Capacity Summary'!$H$35:$BG$35,0))="x",INDEX('Capacity Summary'!$C$36:$E$135,MATCH('Capacity Backing (Hide)'!CG$2,'Capacity Summary'!$B$36:$B$135,0),4),IF(INDEX('Capacity Summary'!$H$36:$BG$135,MATCH('Capacity Backing (Hide)'!CG$2,'Capacity Summary'!$B$36:$B$135,0),MATCH('Capacity Backing (Hide)'!$A17,'Capacity Summary'!$H$35:$BG$35,0))&lt;&gt;0,INDEX('Capacity Summary'!$H$36:$BG$135,MATCH('Capacity Backing (Hide)'!CG$2,'Capacity Summary'!$B$36:$B$135,0),MATCH('Capacity Backing (Hide)'!$A17,'Capacity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(Hide)'!$A17,'Capacity Summary'!$H$35:$BG$35,0))="x",INDEX('Capacity Summary'!$C$36:$E$135,MATCH('Capacity Backing (Hide)'!CH$2,'Capacity Summary'!$B$36:$B$135,0),4),IF(INDEX('Capacity Summary'!$H$36:$BG$135,MATCH('Capacity Backing (Hide)'!CH$2,'Capacity Summary'!$B$36:$B$135,0),MATCH('Capacity Backing (Hide)'!$A17,'Capacity Summary'!$H$35:$BG$35,0))&lt;&gt;0,INDEX('Capacity Summary'!$H$36:$BG$135,MATCH('Capacity Backing (Hide)'!CH$2,'Capacity Summary'!$B$36:$B$135,0),MATCH('Capacity Backing (Hide)'!$A17,'Capacity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(Hide)'!$A17,'Capacity Summary'!$H$35:$BG$35,0))="x",INDEX('Capacity Summary'!$C$36:$E$135,MATCH('Capacity Backing (Hide)'!CI$2,'Capacity Summary'!$B$36:$B$135,0),4),IF(INDEX('Capacity Summary'!$H$36:$BG$135,MATCH('Capacity Backing (Hide)'!CI$2,'Capacity Summary'!$B$36:$B$135,0),MATCH('Capacity Backing (Hide)'!$A17,'Capacity Summary'!$H$35:$BG$35,0))&lt;&gt;0,INDEX('Capacity Summary'!$H$36:$BG$135,MATCH('Capacity Backing (Hide)'!CI$2,'Capacity Summary'!$B$36:$B$135,0),MATCH('Capacity Backing (Hide)'!$A17,'Capacity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(Hide)'!$A17,'Capacity Summary'!$H$35:$BG$35,0))="x",INDEX('Capacity Summary'!$C$36:$E$135,MATCH('Capacity Backing (Hide)'!CJ$2,'Capacity Summary'!$B$36:$B$135,0),4),IF(INDEX('Capacity Summary'!$H$36:$BG$135,MATCH('Capacity Backing (Hide)'!CJ$2,'Capacity Summary'!$B$36:$B$135,0),MATCH('Capacity Backing (Hide)'!$A17,'Capacity Summary'!$H$35:$BG$35,0))&lt;&gt;0,INDEX('Capacity Summary'!$H$36:$BG$135,MATCH('Capacity Backing (Hide)'!CJ$2,'Capacity Summary'!$B$36:$B$135,0),MATCH('Capacity Backing (Hide)'!$A17,'Capacity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(Hide)'!$A17,'Capacity Summary'!$H$35:$BG$35,0))="x",INDEX('Capacity Summary'!$C$36:$E$135,MATCH('Capacity Backing (Hide)'!CK$2,'Capacity Summary'!$B$36:$B$135,0),4),IF(INDEX('Capacity Summary'!$H$36:$BG$135,MATCH('Capacity Backing (Hide)'!CK$2,'Capacity Summary'!$B$36:$B$135,0),MATCH('Capacity Backing (Hide)'!$A17,'Capacity Summary'!$H$35:$BG$35,0))&lt;&gt;0,INDEX('Capacity Summary'!$H$36:$BG$135,MATCH('Capacity Backing (Hide)'!CK$2,'Capacity Summary'!$B$36:$B$135,0),MATCH('Capacity Backing (Hide)'!$A17,'Capacity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(Hide)'!$A17,'Capacity Summary'!$H$35:$BG$35,0))="x",INDEX('Capacity Summary'!$C$36:$E$135,MATCH('Capacity Backing (Hide)'!CL$2,'Capacity Summary'!$B$36:$B$135,0),4),IF(INDEX('Capacity Summary'!$H$36:$BG$135,MATCH('Capacity Backing (Hide)'!CL$2,'Capacity Summary'!$B$36:$B$135,0),MATCH('Capacity Backing (Hide)'!$A17,'Capacity Summary'!$H$35:$BG$35,0))&lt;&gt;0,INDEX('Capacity Summary'!$H$36:$BG$135,MATCH('Capacity Backing (Hide)'!CL$2,'Capacity Summary'!$B$36:$B$135,0),MATCH('Capacity Backing (Hide)'!$A17,'Capacity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(Hide)'!$A17,'Capacity Summary'!$H$35:$BG$35,0))="x",INDEX('Capacity Summary'!$C$36:$E$135,MATCH('Capacity Backing (Hide)'!CM$2,'Capacity Summary'!$B$36:$B$135,0),4),IF(INDEX('Capacity Summary'!$H$36:$BG$135,MATCH('Capacity Backing (Hide)'!CM$2,'Capacity Summary'!$B$36:$B$135,0),MATCH('Capacity Backing (Hide)'!$A17,'Capacity Summary'!$H$35:$BG$35,0))&lt;&gt;0,INDEX('Capacity Summary'!$H$36:$BG$135,MATCH('Capacity Backing (Hide)'!CM$2,'Capacity Summary'!$B$36:$B$135,0),MATCH('Capacity Backing (Hide)'!$A17,'Capacity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(Hide)'!$A17,'Capacity Summary'!$H$35:$BG$35,0))="x",INDEX('Capacity Summary'!$C$36:$E$135,MATCH('Capacity Backing (Hide)'!CN$2,'Capacity Summary'!$B$36:$B$135,0),4),IF(INDEX('Capacity Summary'!$H$36:$BG$135,MATCH('Capacity Backing (Hide)'!CN$2,'Capacity Summary'!$B$36:$B$135,0),MATCH('Capacity Backing (Hide)'!$A17,'Capacity Summary'!$H$35:$BG$35,0))&lt;&gt;0,INDEX('Capacity Summary'!$H$36:$BG$135,MATCH('Capacity Backing (Hide)'!CN$2,'Capacity Summary'!$B$36:$B$135,0),MATCH('Capacity Backing (Hide)'!$A17,'Capacity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(Hide)'!$A17,'Capacity Summary'!$H$35:$BG$35,0))="x",INDEX('Capacity Summary'!$C$36:$E$135,MATCH('Capacity Backing (Hide)'!CO$2,'Capacity Summary'!$B$36:$B$135,0),4),IF(INDEX('Capacity Summary'!$H$36:$BG$135,MATCH('Capacity Backing (Hide)'!CO$2,'Capacity Summary'!$B$36:$B$135,0),MATCH('Capacity Backing (Hide)'!$A17,'Capacity Summary'!$H$35:$BG$35,0))&lt;&gt;0,INDEX('Capacity Summary'!$H$36:$BG$135,MATCH('Capacity Backing (Hide)'!CO$2,'Capacity Summary'!$B$36:$B$135,0),MATCH('Capacity Backing (Hide)'!$A17,'Capacity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(Hide)'!$A17,'Capacity Summary'!$H$35:$BG$35,0))="x",INDEX('Capacity Summary'!$C$36:$E$135,MATCH('Capacity Backing (Hide)'!CP$2,'Capacity Summary'!$B$36:$B$135,0),4),IF(INDEX('Capacity Summary'!$H$36:$BG$135,MATCH('Capacity Backing (Hide)'!CP$2,'Capacity Summary'!$B$36:$B$135,0),MATCH('Capacity Backing (Hide)'!$A17,'Capacity Summary'!$H$35:$BG$35,0))&lt;&gt;0,INDEX('Capacity Summary'!$H$36:$BG$135,MATCH('Capacity Backing (Hide)'!CP$2,'Capacity Summary'!$B$36:$B$135,0),MATCH('Capacity Backing (Hide)'!$A17,'Capacity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(Hide)'!$A17,'Capacity Summary'!$H$35:$BG$35,0))="x",INDEX('Capacity Summary'!$C$36:$E$135,MATCH('Capacity Backing (Hide)'!CQ$2,'Capacity Summary'!$B$36:$B$135,0),4),IF(INDEX('Capacity Summary'!$H$36:$BG$135,MATCH('Capacity Backing (Hide)'!CQ$2,'Capacity Summary'!$B$36:$B$135,0),MATCH('Capacity Backing (Hide)'!$A17,'Capacity Summary'!$H$35:$BG$35,0))&lt;&gt;0,INDEX('Capacity Summary'!$H$36:$BG$135,MATCH('Capacity Backing (Hide)'!CQ$2,'Capacity Summary'!$B$36:$B$135,0),MATCH('Capacity Backing (Hide)'!$A17,'Capacity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(Hide)'!$A17,'Capacity Summary'!$H$35:$BG$35,0))="x",INDEX('Capacity Summary'!$C$36:$E$135,MATCH('Capacity Backing (Hide)'!CR$2,'Capacity Summary'!$B$36:$B$135,0),4),IF(INDEX('Capacity Summary'!$H$36:$BG$135,MATCH('Capacity Backing (Hide)'!CR$2,'Capacity Summary'!$B$36:$B$135,0),MATCH('Capacity Backing (Hide)'!$A17,'Capacity Summary'!$H$35:$BG$35,0))&lt;&gt;0,INDEX('Capacity Summary'!$H$36:$BG$135,MATCH('Capacity Backing (Hide)'!CR$2,'Capacity Summary'!$B$36:$B$135,0),MATCH('Capacity Backing (Hide)'!$A17,'Capacity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(Hide)'!$A17,'Capacity Summary'!$H$35:$BG$35,0))="x",INDEX('Capacity Summary'!$C$36:$E$135,MATCH('Capacity Backing (Hide)'!CS$2,'Capacity Summary'!$B$36:$B$135,0),4),IF(INDEX('Capacity Summary'!$H$36:$BG$135,MATCH('Capacity Backing (Hide)'!CS$2,'Capacity Summary'!$B$36:$B$135,0),MATCH('Capacity Backing (Hide)'!$A17,'Capacity Summary'!$H$35:$BG$35,0))&lt;&gt;0,INDEX('Capacity Summary'!$H$36:$BG$135,MATCH('Capacity Backing (Hide)'!CS$2,'Capacity Summary'!$B$36:$B$135,0),MATCH('Capacity Backing (Hide)'!$A17,'Capacity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(Hide)'!$A17,'Capacity Summary'!$H$35:$BG$35,0))="x",INDEX('Capacity Summary'!$C$36:$E$135,MATCH('Capacity Backing (Hide)'!CT$2,'Capacity Summary'!$B$36:$B$135,0),4),IF(INDEX('Capacity Summary'!$H$36:$BG$135,MATCH('Capacity Backing (Hide)'!CT$2,'Capacity Summary'!$B$36:$B$135,0),MATCH('Capacity Backing (Hide)'!$A17,'Capacity Summary'!$H$35:$BG$35,0))&lt;&gt;0,INDEX('Capacity Summary'!$H$36:$BG$135,MATCH('Capacity Backing (Hide)'!CT$2,'Capacity Summary'!$B$36:$B$135,0),MATCH('Capacity Backing (Hide)'!$A17,'Capacity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(Hide)'!$A17,'Capacity Summary'!$H$35:$BG$35,0))="x",INDEX('Capacity Summary'!$C$36:$E$135,MATCH('Capacity Backing (Hide)'!CU$2,'Capacity Summary'!$B$36:$B$135,0),4),IF(INDEX('Capacity Summary'!$H$36:$BG$135,MATCH('Capacity Backing (Hide)'!CU$2,'Capacity Summary'!$B$36:$B$135,0),MATCH('Capacity Backing (Hide)'!$A17,'Capacity Summary'!$H$35:$BG$35,0))&lt;&gt;0,INDEX('Capacity Summary'!$H$36:$BG$135,MATCH('Capacity Backing (Hide)'!CU$2,'Capacity Summary'!$B$36:$B$135,0),MATCH('Capacity Backing (Hide)'!$A17,'Capacity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(Hide)'!$A17,'Capacity Summary'!$H$35:$BG$35,0))="x",INDEX('Capacity Summary'!$C$36:$E$135,MATCH('Capacity Backing (Hide)'!CV$2,'Capacity Summary'!$B$36:$B$135,0),4),IF(INDEX('Capacity Summary'!$H$36:$BG$135,MATCH('Capacity Backing (Hide)'!CV$2,'Capacity Summary'!$B$36:$B$135,0),MATCH('Capacity Backing (Hide)'!$A17,'Capacity Summary'!$H$35:$BG$35,0))&lt;&gt;0,INDEX('Capacity Summary'!$H$36:$BG$135,MATCH('Capacity Backing (Hide)'!CV$2,'Capacity Summary'!$B$36:$B$135,0),MATCH('Capacity Backing (Hide)'!$A17,'Capacity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(Hide)'!$A17,'Capacity Summary'!$H$35:$BG$35,0))="x",INDEX('Capacity Summary'!$C$36:$E$135,MATCH('Capacity Backing (Hide)'!CW$2,'Capacity Summary'!$B$36:$B$135,0),4),IF(INDEX('Capacity Summary'!$H$36:$BG$135,MATCH('Capacity Backing (Hide)'!CW$2,'Capacity Summary'!$B$36:$B$135,0),MATCH('Capacity Backing (Hide)'!$A17,'Capacity Summary'!$H$35:$BG$35,0))&lt;&gt;0,INDEX('Capacity Summary'!$H$36:$BG$135,MATCH('Capacity Backing (Hide)'!CW$2,'Capacity Summary'!$B$36:$B$135,0),MATCH('Capacity Backing (Hide)'!$A17,'Capacity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8" spans="1:101" x14ac:dyDescent="0.35">
      <c r="A18" s="2">
        <f ca="1">'Required Capacity (Hide)'!E18</f>
        <v>44319</v>
      </c>
      <c r="B1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(Hide)'!$A18,'Capacity Summary'!$H$35:$BG$35,0))="x",INDEX('Capacity Summary'!$C$36:$E$135,MATCH('Capacity Backing (Hide)'!B$2,'Capacity Summary'!$B$36:$B$135,0),4),IF(INDEX('Capacity Summary'!$H$36:$BG$135,MATCH('Capacity Backing (Hide)'!B$2,'Capacity Summary'!$B$36:$B$135,0),MATCH('Capacity Backing (Hide)'!$A18,'Capacity Summary'!$H$35:$BG$35,0))&lt;&gt;0,INDEX('Capacity Summary'!$H$36:$BG$135,MATCH('Capacity Backing (Hide)'!B$2,'Capacity Summary'!$B$36:$B$135,0),MATCH('Capacity Backing (Hide)'!$A18,'Capacity Summary'!$H$35:$BG$35,0)),0)),INDEX('Capacity Summary'!$C$36:$E$135,MATCH('Capacity Backing (Hide)'!B$2,'Capacity Summary'!$B$36:$B$135,0),2)))/IF(Summary!$B$7="Minutes",1,60)/COUNTA(INDEX(Capacity!$C$10:$Q$109,MATCH('Capacity Backing (Hide)'!B$2,Capacity!$B$10:$B$109,0),1):INDEX(Capacity!$C$10:$Q$109,MATCH('Capacity Backing (Hide)'!B$2,Capacity!$B$10:$B$109,0),15))</f>
        <v>#N/A</v>
      </c>
      <c r="C1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(Hide)'!$A18,'Capacity Summary'!$H$35:$BG$35,0))="x",INDEX('Capacity Summary'!$C$36:$E$135,MATCH('Capacity Backing (Hide)'!C$2,'Capacity Summary'!$B$36:$B$135,0),4),IF(INDEX('Capacity Summary'!$H$36:$BG$135,MATCH('Capacity Backing (Hide)'!C$2,'Capacity Summary'!$B$36:$B$135,0),MATCH('Capacity Backing (Hide)'!$A18,'Capacity Summary'!$H$35:$BG$35,0))&lt;&gt;0,INDEX('Capacity Summary'!$H$36:$BG$135,MATCH('Capacity Backing (Hide)'!C$2,'Capacity Summary'!$B$36:$B$135,0),MATCH('Capacity Backing (Hide)'!$A18,'Capacity Summary'!$H$35:$BG$35,0)),0)),INDEX('Capacity Summary'!$C$36:$E$135,MATCH('Capacity Backing (Hide)'!C$2,'Capacity Summary'!$B$36:$B$135,0),2)))/IF(Summary!$B$7="Minutes",1,60)/COUNTA(INDEX(Capacity!$C$10:$Q$109,MATCH('Capacity Backing (Hide)'!C$2,Capacity!$B$10:$B$109,0),1):INDEX(Capacity!$C$10:$Q$109,MATCH('Capacity Backing (Hide)'!C$2,Capacity!$B$10:$B$109,0),15))</f>
        <v>#N/A</v>
      </c>
      <c r="D1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(Hide)'!$A18,'Capacity Summary'!$H$35:$BG$35,0))="x",INDEX('Capacity Summary'!$C$36:$E$135,MATCH('Capacity Backing (Hide)'!D$2,'Capacity Summary'!$B$36:$B$135,0),4),IF(INDEX('Capacity Summary'!$H$36:$BG$135,MATCH('Capacity Backing (Hide)'!D$2,'Capacity Summary'!$B$36:$B$135,0),MATCH('Capacity Backing (Hide)'!$A18,'Capacity Summary'!$H$35:$BG$35,0))&lt;&gt;0,INDEX('Capacity Summary'!$H$36:$BG$135,MATCH('Capacity Backing (Hide)'!D$2,'Capacity Summary'!$B$36:$B$135,0),MATCH('Capacity Backing (Hide)'!$A18,'Capacity Summary'!$H$35:$BG$35,0)),0)),INDEX('Capacity Summary'!$C$36:$E$135,MATCH('Capacity Backing (Hide)'!D$2,'Capacity Summary'!$B$36:$B$135,0),2)))/IF(Summary!$B$7="Minutes",1,60)/COUNTA(INDEX(Capacity!$C$10:$Q$109,MATCH('Capacity Backing (Hide)'!D$2,Capacity!$B$10:$B$109,0),1):INDEX(Capacity!$C$10:$Q$109,MATCH('Capacity Backing (Hide)'!D$2,Capacity!$B$10:$B$109,0),15))</f>
        <v>#N/A</v>
      </c>
      <c r="E1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(Hide)'!$A18,'Capacity Summary'!$H$35:$BG$35,0))="x",INDEX('Capacity Summary'!$C$36:$E$135,MATCH('Capacity Backing (Hide)'!E$2,'Capacity Summary'!$B$36:$B$135,0),4),IF(INDEX('Capacity Summary'!$H$36:$BG$135,MATCH('Capacity Backing (Hide)'!E$2,'Capacity Summary'!$B$36:$B$135,0),MATCH('Capacity Backing (Hide)'!$A18,'Capacity Summary'!$H$35:$BG$35,0))&lt;&gt;0,INDEX('Capacity Summary'!$H$36:$BG$135,MATCH('Capacity Backing (Hide)'!E$2,'Capacity Summary'!$B$36:$B$135,0),MATCH('Capacity Backing (Hide)'!$A18,'Capacity Summary'!$H$35:$BG$35,0)),0)),INDEX('Capacity Summary'!$C$36:$E$135,MATCH('Capacity Backing (Hide)'!E$2,'Capacity Summary'!$B$36:$B$135,0),2)))/IF(Summary!$B$7="Minutes",1,60)/COUNTA(INDEX(Capacity!$C$10:$Q$109,MATCH('Capacity Backing (Hide)'!E$2,Capacity!$B$10:$B$109,0),1):INDEX(Capacity!$C$10:$Q$109,MATCH('Capacity Backing (Hide)'!E$2,Capacity!$B$10:$B$109,0),15))</f>
        <v>#N/A</v>
      </c>
      <c r="F1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(Hide)'!$A18,'Capacity Summary'!$H$35:$BG$35,0))="x",INDEX('Capacity Summary'!$C$36:$E$135,MATCH('Capacity Backing (Hide)'!F$2,'Capacity Summary'!$B$36:$B$135,0),4),IF(INDEX('Capacity Summary'!$H$36:$BG$135,MATCH('Capacity Backing (Hide)'!F$2,'Capacity Summary'!$B$36:$B$135,0),MATCH('Capacity Backing (Hide)'!$A18,'Capacity Summary'!$H$35:$BG$35,0))&lt;&gt;0,INDEX('Capacity Summary'!$H$36:$BG$135,MATCH('Capacity Backing (Hide)'!F$2,'Capacity Summary'!$B$36:$B$135,0),MATCH('Capacity Backing (Hide)'!$A18,'Capacity Summary'!$H$35:$BG$35,0)),0)),INDEX('Capacity Summary'!$C$36:$E$135,MATCH('Capacity Backing (Hide)'!F$2,'Capacity Summary'!$B$36:$B$135,0),2)))/IF(Summary!$B$7="Minutes",1,60)/COUNTA(INDEX(Capacity!$C$10:$Q$109,MATCH('Capacity Backing (Hide)'!F$2,Capacity!$B$10:$B$109,0),1):INDEX(Capacity!$C$10:$Q$109,MATCH('Capacity Backing (Hide)'!F$2,Capacity!$B$10:$B$109,0),15))</f>
        <v>#N/A</v>
      </c>
      <c r="G1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(Hide)'!$A18,'Capacity Summary'!$H$35:$BG$35,0))="x",INDEX('Capacity Summary'!$C$36:$E$135,MATCH('Capacity Backing (Hide)'!G$2,'Capacity Summary'!$B$36:$B$135,0),4),IF(INDEX('Capacity Summary'!$H$36:$BG$135,MATCH('Capacity Backing (Hide)'!G$2,'Capacity Summary'!$B$36:$B$135,0),MATCH('Capacity Backing (Hide)'!$A18,'Capacity Summary'!$H$35:$BG$35,0))&lt;&gt;0,INDEX('Capacity Summary'!$H$36:$BG$135,MATCH('Capacity Backing (Hide)'!G$2,'Capacity Summary'!$B$36:$B$135,0),MATCH('Capacity Backing (Hide)'!$A18,'Capacity Summary'!$H$35:$BG$35,0)),0)),INDEX('Capacity Summary'!$C$36:$E$135,MATCH('Capacity Backing (Hide)'!G$2,'Capacity Summary'!$B$36:$B$135,0),2)))/IF(Summary!$B$7="Minutes",1,60)/COUNTA(INDEX(Capacity!$C$10:$Q$109,MATCH('Capacity Backing (Hide)'!G$2,Capacity!$B$10:$B$109,0),1):INDEX(Capacity!$C$10:$Q$109,MATCH('Capacity Backing (Hide)'!G$2,Capacity!$B$10:$B$109,0),15))</f>
        <v>#N/A</v>
      </c>
      <c r="H1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(Hide)'!$A18,'Capacity Summary'!$H$35:$BG$35,0))="x",INDEX('Capacity Summary'!$C$36:$E$135,MATCH('Capacity Backing (Hide)'!H$2,'Capacity Summary'!$B$36:$B$135,0),4),IF(INDEX('Capacity Summary'!$H$36:$BG$135,MATCH('Capacity Backing (Hide)'!H$2,'Capacity Summary'!$B$36:$B$135,0),MATCH('Capacity Backing (Hide)'!$A18,'Capacity Summary'!$H$35:$BG$35,0))&lt;&gt;0,INDEX('Capacity Summary'!$H$36:$BG$135,MATCH('Capacity Backing (Hide)'!H$2,'Capacity Summary'!$B$36:$B$135,0),MATCH('Capacity Backing (Hide)'!$A18,'Capacity Summary'!$H$35:$BG$35,0)),0)),INDEX('Capacity Summary'!$C$36:$E$135,MATCH('Capacity Backing (Hide)'!H$2,'Capacity Summary'!$B$36:$B$135,0),2)))/IF(Summary!$B$7="Minutes",1,60)/COUNTA(INDEX(Capacity!$C$10:$Q$109,MATCH('Capacity Backing (Hide)'!H$2,Capacity!$B$10:$B$109,0),1):INDEX(Capacity!$C$10:$Q$109,MATCH('Capacity Backing (Hide)'!H$2,Capacity!$B$10:$B$109,0),15))</f>
        <v>#N/A</v>
      </c>
      <c r="I1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(Hide)'!$A18,'Capacity Summary'!$H$35:$BG$35,0))="x",INDEX('Capacity Summary'!$C$36:$E$135,MATCH('Capacity Backing (Hide)'!I$2,'Capacity Summary'!$B$36:$B$135,0),4),IF(INDEX('Capacity Summary'!$H$36:$BG$135,MATCH('Capacity Backing (Hide)'!I$2,'Capacity Summary'!$B$36:$B$135,0),MATCH('Capacity Backing (Hide)'!$A18,'Capacity Summary'!$H$35:$BG$35,0))&lt;&gt;0,INDEX('Capacity Summary'!$H$36:$BG$135,MATCH('Capacity Backing (Hide)'!I$2,'Capacity Summary'!$B$36:$B$135,0),MATCH('Capacity Backing (Hide)'!$A18,'Capacity Summary'!$H$35:$BG$35,0)),0)),INDEX('Capacity Summary'!$C$36:$E$135,MATCH('Capacity Backing (Hide)'!I$2,'Capacity Summary'!$B$36:$B$135,0),2)))/IF(Summary!$B$7="Minutes",1,60)/COUNTA(INDEX(Capacity!$C$10:$Q$109,MATCH('Capacity Backing (Hide)'!I$2,Capacity!$B$10:$B$109,0),1):INDEX(Capacity!$C$10:$Q$109,MATCH('Capacity Backing (Hide)'!I$2,Capacity!$B$10:$B$109,0),15))</f>
        <v>#N/A</v>
      </c>
      <c r="J1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(Hide)'!$A18,'Capacity Summary'!$H$35:$BG$35,0))="x",INDEX('Capacity Summary'!$C$36:$E$135,MATCH('Capacity Backing (Hide)'!J$2,'Capacity Summary'!$B$36:$B$135,0),4),IF(INDEX('Capacity Summary'!$H$36:$BG$135,MATCH('Capacity Backing (Hide)'!J$2,'Capacity Summary'!$B$36:$B$135,0),MATCH('Capacity Backing (Hide)'!$A18,'Capacity Summary'!$H$35:$BG$35,0))&lt;&gt;0,INDEX('Capacity Summary'!$H$36:$BG$135,MATCH('Capacity Backing (Hide)'!J$2,'Capacity Summary'!$B$36:$B$135,0),MATCH('Capacity Backing (Hide)'!$A18,'Capacity Summary'!$H$35:$BG$35,0)),0)),INDEX('Capacity Summary'!$C$36:$E$135,MATCH('Capacity Backing (Hide)'!J$2,'Capacity Summary'!$B$36:$B$135,0),2)))/IF(Summary!$B$7="Minutes",1,60)/COUNTA(INDEX(Capacity!$C$10:$Q$109,MATCH('Capacity Backing (Hide)'!J$2,Capacity!$B$10:$B$109,0),1):INDEX(Capacity!$C$10:$Q$109,MATCH('Capacity Backing (Hide)'!J$2,Capacity!$B$10:$B$109,0),15))</f>
        <v>#N/A</v>
      </c>
      <c r="K1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(Hide)'!$A18,'Capacity Summary'!$H$35:$BG$35,0))="x",INDEX('Capacity Summary'!$C$36:$E$135,MATCH('Capacity Backing (Hide)'!K$2,'Capacity Summary'!$B$36:$B$135,0),4),IF(INDEX('Capacity Summary'!$H$36:$BG$135,MATCH('Capacity Backing (Hide)'!K$2,'Capacity Summary'!$B$36:$B$135,0),MATCH('Capacity Backing (Hide)'!$A18,'Capacity Summary'!$H$35:$BG$35,0))&lt;&gt;0,INDEX('Capacity Summary'!$H$36:$BG$135,MATCH('Capacity Backing (Hide)'!K$2,'Capacity Summary'!$B$36:$B$135,0),MATCH('Capacity Backing (Hide)'!$A18,'Capacity Summary'!$H$35:$BG$35,0)),0)),INDEX('Capacity Summary'!$C$36:$E$135,MATCH('Capacity Backing (Hide)'!K$2,'Capacity Summary'!$B$36:$B$135,0),2)))/IF(Summary!$B$7="Minutes",1,60)/COUNTA(INDEX(Capacity!$C$10:$Q$109,MATCH('Capacity Backing (Hide)'!K$2,Capacity!$B$10:$B$109,0),1):INDEX(Capacity!$C$10:$Q$109,MATCH('Capacity Backing (Hide)'!K$2,Capacity!$B$10:$B$109,0),15))</f>
        <v>#N/A</v>
      </c>
      <c r="L1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(Hide)'!$A18,'Capacity Summary'!$H$35:$BG$35,0))="x",INDEX('Capacity Summary'!$C$36:$E$135,MATCH('Capacity Backing (Hide)'!L$2,'Capacity Summary'!$B$36:$B$135,0),4),IF(INDEX('Capacity Summary'!$H$36:$BG$135,MATCH('Capacity Backing (Hide)'!L$2,'Capacity Summary'!$B$36:$B$135,0),MATCH('Capacity Backing (Hide)'!$A18,'Capacity Summary'!$H$35:$BG$35,0))&lt;&gt;0,INDEX('Capacity Summary'!$H$36:$BG$135,MATCH('Capacity Backing (Hide)'!L$2,'Capacity Summary'!$B$36:$B$135,0),MATCH('Capacity Backing (Hide)'!$A18,'Capacity Summary'!$H$35:$BG$35,0)),0)),INDEX('Capacity Summary'!$C$36:$E$135,MATCH('Capacity Backing (Hide)'!L$2,'Capacity Summary'!$B$36:$B$135,0),2)))/IF(Summary!$B$7="Minutes",1,60)/COUNTA(INDEX(Capacity!$C$10:$Q$109,MATCH('Capacity Backing (Hide)'!L$2,Capacity!$B$10:$B$109,0),1):INDEX(Capacity!$C$10:$Q$109,MATCH('Capacity Backing (Hide)'!L$2,Capacity!$B$10:$B$109,0),15))</f>
        <v>#N/A</v>
      </c>
      <c r="M1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(Hide)'!$A18,'Capacity Summary'!$H$35:$BG$35,0))="x",INDEX('Capacity Summary'!$C$36:$E$135,MATCH('Capacity Backing (Hide)'!M$2,'Capacity Summary'!$B$36:$B$135,0),4),IF(INDEX('Capacity Summary'!$H$36:$BG$135,MATCH('Capacity Backing (Hide)'!M$2,'Capacity Summary'!$B$36:$B$135,0),MATCH('Capacity Backing (Hide)'!$A18,'Capacity Summary'!$H$35:$BG$35,0))&lt;&gt;0,INDEX('Capacity Summary'!$H$36:$BG$135,MATCH('Capacity Backing (Hide)'!M$2,'Capacity Summary'!$B$36:$B$135,0),MATCH('Capacity Backing (Hide)'!$A18,'Capacity Summary'!$H$35:$BG$35,0)),0)),INDEX('Capacity Summary'!$C$36:$E$135,MATCH('Capacity Backing (Hide)'!M$2,'Capacity Summary'!$B$36:$B$135,0),2)))/IF(Summary!$B$7="Minutes",1,60)/COUNTA(INDEX(Capacity!$C$10:$Q$109,MATCH('Capacity Backing (Hide)'!M$2,Capacity!$B$10:$B$109,0),1):INDEX(Capacity!$C$10:$Q$109,MATCH('Capacity Backing (Hide)'!M$2,Capacity!$B$10:$B$109,0),15))</f>
        <v>#N/A</v>
      </c>
      <c r="N1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(Hide)'!$A18,'Capacity Summary'!$H$35:$BG$35,0))="x",INDEX('Capacity Summary'!$C$36:$E$135,MATCH('Capacity Backing (Hide)'!N$2,'Capacity Summary'!$B$36:$B$135,0),4),IF(INDEX('Capacity Summary'!$H$36:$BG$135,MATCH('Capacity Backing (Hide)'!N$2,'Capacity Summary'!$B$36:$B$135,0),MATCH('Capacity Backing (Hide)'!$A18,'Capacity Summary'!$H$35:$BG$35,0))&lt;&gt;0,INDEX('Capacity Summary'!$H$36:$BG$135,MATCH('Capacity Backing (Hide)'!N$2,'Capacity Summary'!$B$36:$B$135,0),MATCH('Capacity Backing (Hide)'!$A18,'Capacity Summary'!$H$35:$BG$35,0)),0)),INDEX('Capacity Summary'!$C$36:$E$135,MATCH('Capacity Backing (Hide)'!N$2,'Capacity Summary'!$B$36:$B$135,0),2)))/IF(Summary!$B$7="Minutes",1,60)/COUNTA(INDEX(Capacity!$C$10:$Q$109,MATCH('Capacity Backing (Hide)'!N$2,Capacity!$B$10:$B$109,0),1):INDEX(Capacity!$C$10:$Q$109,MATCH('Capacity Backing (Hide)'!N$2,Capacity!$B$10:$B$109,0),15))</f>
        <v>#N/A</v>
      </c>
      <c r="O1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(Hide)'!$A18,'Capacity Summary'!$H$35:$BG$35,0))="x",INDEX('Capacity Summary'!$C$36:$E$135,MATCH('Capacity Backing (Hide)'!O$2,'Capacity Summary'!$B$36:$B$135,0),4),IF(INDEX('Capacity Summary'!$H$36:$BG$135,MATCH('Capacity Backing (Hide)'!O$2,'Capacity Summary'!$B$36:$B$135,0),MATCH('Capacity Backing (Hide)'!$A18,'Capacity Summary'!$H$35:$BG$35,0))&lt;&gt;0,INDEX('Capacity Summary'!$H$36:$BG$135,MATCH('Capacity Backing (Hide)'!O$2,'Capacity Summary'!$B$36:$B$135,0),MATCH('Capacity Backing (Hide)'!$A18,'Capacity Summary'!$H$35:$BG$35,0)),0)),INDEX('Capacity Summary'!$C$36:$E$135,MATCH('Capacity Backing (Hide)'!O$2,'Capacity Summary'!$B$36:$B$135,0),2)))/IF(Summary!$B$7="Minutes",1,60)/COUNTA(INDEX(Capacity!$C$10:$Q$109,MATCH('Capacity Backing (Hide)'!O$2,Capacity!$B$10:$B$109,0),1):INDEX(Capacity!$C$10:$Q$109,MATCH('Capacity Backing (Hide)'!O$2,Capacity!$B$10:$B$109,0),15))</f>
        <v>#N/A</v>
      </c>
      <c r="P1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(Hide)'!$A18,'Capacity Summary'!$H$35:$BG$35,0))="x",INDEX('Capacity Summary'!$C$36:$E$135,MATCH('Capacity Backing (Hide)'!P$2,'Capacity Summary'!$B$36:$B$135,0),4),IF(INDEX('Capacity Summary'!$H$36:$BG$135,MATCH('Capacity Backing (Hide)'!P$2,'Capacity Summary'!$B$36:$B$135,0),MATCH('Capacity Backing (Hide)'!$A18,'Capacity Summary'!$H$35:$BG$35,0))&lt;&gt;0,INDEX('Capacity Summary'!$H$36:$BG$135,MATCH('Capacity Backing (Hide)'!P$2,'Capacity Summary'!$B$36:$B$135,0),MATCH('Capacity Backing (Hide)'!$A18,'Capacity Summary'!$H$35:$BG$35,0)),0)),INDEX('Capacity Summary'!$C$36:$E$135,MATCH('Capacity Backing (Hide)'!P$2,'Capacity Summary'!$B$36:$B$135,0),2)))/IF(Summary!$B$7="Minutes",1,60)/COUNTA(INDEX(Capacity!$C$10:$Q$109,MATCH('Capacity Backing (Hide)'!P$2,Capacity!$B$10:$B$109,0),1):INDEX(Capacity!$C$10:$Q$109,MATCH('Capacity Backing (Hide)'!P$2,Capacity!$B$10:$B$109,0),15))</f>
        <v>#N/A</v>
      </c>
      <c r="Q1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(Hide)'!$A18,'Capacity Summary'!$H$35:$BG$35,0))="x",INDEX('Capacity Summary'!$C$36:$E$135,MATCH('Capacity Backing (Hide)'!Q$2,'Capacity Summary'!$B$36:$B$135,0),4),IF(INDEX('Capacity Summary'!$H$36:$BG$135,MATCH('Capacity Backing (Hide)'!Q$2,'Capacity Summary'!$B$36:$B$135,0),MATCH('Capacity Backing (Hide)'!$A18,'Capacity Summary'!$H$35:$BG$35,0))&lt;&gt;0,INDEX('Capacity Summary'!$H$36:$BG$135,MATCH('Capacity Backing (Hide)'!Q$2,'Capacity Summary'!$B$36:$B$135,0),MATCH('Capacity Backing (Hide)'!$A18,'Capacity Summary'!$H$35:$BG$35,0)),0)),INDEX('Capacity Summary'!$C$36:$E$135,MATCH('Capacity Backing (Hide)'!Q$2,'Capacity Summary'!$B$36:$B$135,0),2)))/IF(Summary!$B$7="Minutes",1,60)/COUNTA(INDEX(Capacity!$C$10:$Q$109,MATCH('Capacity Backing (Hide)'!Q$2,Capacity!$B$10:$B$109,0),1):INDEX(Capacity!$C$10:$Q$109,MATCH('Capacity Backing (Hide)'!Q$2,Capacity!$B$10:$B$109,0),15))</f>
        <v>#N/A</v>
      </c>
      <c r="R1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(Hide)'!$A18,'Capacity Summary'!$H$35:$BG$35,0))="x",INDEX('Capacity Summary'!$C$36:$E$135,MATCH('Capacity Backing (Hide)'!R$2,'Capacity Summary'!$B$36:$B$135,0),4),IF(INDEX('Capacity Summary'!$H$36:$BG$135,MATCH('Capacity Backing (Hide)'!R$2,'Capacity Summary'!$B$36:$B$135,0),MATCH('Capacity Backing (Hide)'!$A18,'Capacity Summary'!$H$35:$BG$35,0))&lt;&gt;0,INDEX('Capacity Summary'!$H$36:$BG$135,MATCH('Capacity Backing (Hide)'!R$2,'Capacity Summary'!$B$36:$B$135,0),MATCH('Capacity Backing (Hide)'!$A18,'Capacity Summary'!$H$35:$BG$35,0)),0)),INDEX('Capacity Summary'!$C$36:$E$135,MATCH('Capacity Backing (Hide)'!R$2,'Capacity Summary'!$B$36:$B$135,0),2)))/IF(Summary!$B$7="Minutes",1,60)/COUNTA(INDEX(Capacity!$C$10:$Q$109,MATCH('Capacity Backing (Hide)'!R$2,Capacity!$B$10:$B$109,0),1):INDEX(Capacity!$C$10:$Q$109,MATCH('Capacity Backing (Hide)'!R$2,Capacity!$B$10:$B$109,0),15))</f>
        <v>#N/A</v>
      </c>
      <c r="S1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(Hide)'!$A18,'Capacity Summary'!$H$35:$BG$35,0))="x",INDEX('Capacity Summary'!$C$36:$E$135,MATCH('Capacity Backing (Hide)'!S$2,'Capacity Summary'!$B$36:$B$135,0),4),IF(INDEX('Capacity Summary'!$H$36:$BG$135,MATCH('Capacity Backing (Hide)'!S$2,'Capacity Summary'!$B$36:$B$135,0),MATCH('Capacity Backing (Hide)'!$A18,'Capacity Summary'!$H$35:$BG$35,0))&lt;&gt;0,INDEX('Capacity Summary'!$H$36:$BG$135,MATCH('Capacity Backing (Hide)'!S$2,'Capacity Summary'!$B$36:$B$135,0),MATCH('Capacity Backing (Hide)'!$A18,'Capacity Summary'!$H$35:$BG$35,0)),0)),INDEX('Capacity Summary'!$C$36:$E$135,MATCH('Capacity Backing (Hide)'!S$2,'Capacity Summary'!$B$36:$B$135,0),2)))/IF(Summary!$B$7="Minutes",1,60)/COUNTA(INDEX(Capacity!$C$10:$Q$109,MATCH('Capacity Backing (Hide)'!S$2,Capacity!$B$10:$B$109,0),1):INDEX(Capacity!$C$10:$Q$109,MATCH('Capacity Backing (Hide)'!S$2,Capacity!$B$10:$B$109,0),15))</f>
        <v>#N/A</v>
      </c>
      <c r="T1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(Hide)'!$A18,'Capacity Summary'!$H$35:$BG$35,0))="x",INDEX('Capacity Summary'!$C$36:$E$135,MATCH('Capacity Backing (Hide)'!T$2,'Capacity Summary'!$B$36:$B$135,0),4),IF(INDEX('Capacity Summary'!$H$36:$BG$135,MATCH('Capacity Backing (Hide)'!T$2,'Capacity Summary'!$B$36:$B$135,0),MATCH('Capacity Backing (Hide)'!$A18,'Capacity Summary'!$H$35:$BG$35,0))&lt;&gt;0,INDEX('Capacity Summary'!$H$36:$BG$135,MATCH('Capacity Backing (Hide)'!T$2,'Capacity Summary'!$B$36:$B$135,0),MATCH('Capacity Backing (Hide)'!$A18,'Capacity Summary'!$H$35:$BG$35,0)),0)),INDEX('Capacity Summary'!$C$36:$E$135,MATCH('Capacity Backing (Hide)'!T$2,'Capacity Summary'!$B$36:$B$135,0),2)))/IF(Summary!$B$7="Minutes",1,60)/COUNTA(INDEX(Capacity!$C$10:$Q$109,MATCH('Capacity Backing (Hide)'!T$2,Capacity!$B$10:$B$109,0),1):INDEX(Capacity!$C$10:$Q$109,MATCH('Capacity Backing (Hide)'!T$2,Capacity!$B$10:$B$109,0),15))</f>
        <v>#N/A</v>
      </c>
      <c r="U1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(Hide)'!$A18,'Capacity Summary'!$H$35:$BG$35,0))="x",INDEX('Capacity Summary'!$C$36:$E$135,MATCH('Capacity Backing (Hide)'!U$2,'Capacity Summary'!$B$36:$B$135,0),4),IF(INDEX('Capacity Summary'!$H$36:$BG$135,MATCH('Capacity Backing (Hide)'!U$2,'Capacity Summary'!$B$36:$B$135,0),MATCH('Capacity Backing (Hide)'!$A18,'Capacity Summary'!$H$35:$BG$35,0))&lt;&gt;0,INDEX('Capacity Summary'!$H$36:$BG$135,MATCH('Capacity Backing (Hide)'!U$2,'Capacity Summary'!$B$36:$B$135,0),MATCH('Capacity Backing (Hide)'!$A18,'Capacity Summary'!$H$35:$BG$35,0)),0)),INDEX('Capacity Summary'!$C$36:$E$135,MATCH('Capacity Backing (Hide)'!U$2,'Capacity Summary'!$B$36:$B$135,0),2)))/IF(Summary!$B$7="Minutes",1,60)/COUNTA(INDEX(Capacity!$C$10:$Q$109,MATCH('Capacity Backing (Hide)'!U$2,Capacity!$B$10:$B$109,0),1):INDEX(Capacity!$C$10:$Q$109,MATCH('Capacity Backing (Hide)'!U$2,Capacity!$B$10:$B$109,0),15))</f>
        <v>#N/A</v>
      </c>
      <c r="V1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(Hide)'!$A18,'Capacity Summary'!$H$35:$BG$35,0))="x",INDEX('Capacity Summary'!$C$36:$E$135,MATCH('Capacity Backing (Hide)'!V$2,'Capacity Summary'!$B$36:$B$135,0),4),IF(INDEX('Capacity Summary'!$H$36:$BG$135,MATCH('Capacity Backing (Hide)'!V$2,'Capacity Summary'!$B$36:$B$135,0),MATCH('Capacity Backing (Hide)'!$A18,'Capacity Summary'!$H$35:$BG$35,0))&lt;&gt;0,INDEX('Capacity Summary'!$H$36:$BG$135,MATCH('Capacity Backing (Hide)'!V$2,'Capacity Summary'!$B$36:$B$135,0),MATCH('Capacity Backing (Hide)'!$A18,'Capacity Summary'!$H$35:$BG$35,0)),0)),INDEX('Capacity Summary'!$C$36:$E$135,MATCH('Capacity Backing (Hide)'!V$2,'Capacity Summary'!$B$36:$B$135,0),2)))/IF(Summary!$B$7="Minutes",1,60)/COUNTA(INDEX(Capacity!$C$10:$Q$109,MATCH('Capacity Backing (Hide)'!V$2,Capacity!$B$10:$B$109,0),1):INDEX(Capacity!$C$10:$Q$109,MATCH('Capacity Backing (Hide)'!V$2,Capacity!$B$10:$B$109,0),15))</f>
        <v>#N/A</v>
      </c>
      <c r="W1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(Hide)'!$A18,'Capacity Summary'!$H$35:$BG$35,0))="x",INDEX('Capacity Summary'!$C$36:$E$135,MATCH('Capacity Backing (Hide)'!W$2,'Capacity Summary'!$B$36:$B$135,0),4),IF(INDEX('Capacity Summary'!$H$36:$BG$135,MATCH('Capacity Backing (Hide)'!W$2,'Capacity Summary'!$B$36:$B$135,0),MATCH('Capacity Backing (Hide)'!$A18,'Capacity Summary'!$H$35:$BG$35,0))&lt;&gt;0,INDEX('Capacity Summary'!$H$36:$BG$135,MATCH('Capacity Backing (Hide)'!W$2,'Capacity Summary'!$B$36:$B$135,0),MATCH('Capacity Backing (Hide)'!$A18,'Capacity Summary'!$H$35:$BG$35,0)),0)),INDEX('Capacity Summary'!$C$36:$E$135,MATCH('Capacity Backing (Hide)'!W$2,'Capacity Summary'!$B$36:$B$135,0),2)))/IF(Summary!$B$7="Minutes",1,60)/COUNTA(INDEX(Capacity!$C$10:$Q$109,MATCH('Capacity Backing (Hide)'!W$2,Capacity!$B$10:$B$109,0),1):INDEX(Capacity!$C$10:$Q$109,MATCH('Capacity Backing (Hide)'!W$2,Capacity!$B$10:$B$109,0),15))</f>
        <v>#N/A</v>
      </c>
      <c r="X1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(Hide)'!$A18,'Capacity Summary'!$H$35:$BG$35,0))="x",INDEX('Capacity Summary'!$C$36:$E$135,MATCH('Capacity Backing (Hide)'!X$2,'Capacity Summary'!$B$36:$B$135,0),4),IF(INDEX('Capacity Summary'!$H$36:$BG$135,MATCH('Capacity Backing (Hide)'!X$2,'Capacity Summary'!$B$36:$B$135,0),MATCH('Capacity Backing (Hide)'!$A18,'Capacity Summary'!$H$35:$BG$35,0))&lt;&gt;0,INDEX('Capacity Summary'!$H$36:$BG$135,MATCH('Capacity Backing (Hide)'!X$2,'Capacity Summary'!$B$36:$B$135,0),MATCH('Capacity Backing (Hide)'!$A18,'Capacity Summary'!$H$35:$BG$35,0)),0)),INDEX('Capacity Summary'!$C$36:$E$135,MATCH('Capacity Backing (Hide)'!X$2,'Capacity Summary'!$B$36:$B$135,0),2)))/IF(Summary!$B$7="Minutes",1,60)/COUNTA(INDEX(Capacity!$C$10:$Q$109,MATCH('Capacity Backing (Hide)'!X$2,Capacity!$B$10:$B$109,0),1):INDEX(Capacity!$C$10:$Q$109,MATCH('Capacity Backing (Hide)'!X$2,Capacity!$B$10:$B$109,0),15))</f>
        <v>#N/A</v>
      </c>
      <c r="Y1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(Hide)'!$A18,'Capacity Summary'!$H$35:$BG$35,0))="x",INDEX('Capacity Summary'!$C$36:$E$135,MATCH('Capacity Backing (Hide)'!Y$2,'Capacity Summary'!$B$36:$B$135,0),4),IF(INDEX('Capacity Summary'!$H$36:$BG$135,MATCH('Capacity Backing (Hide)'!Y$2,'Capacity Summary'!$B$36:$B$135,0),MATCH('Capacity Backing (Hide)'!$A18,'Capacity Summary'!$H$35:$BG$35,0))&lt;&gt;0,INDEX('Capacity Summary'!$H$36:$BG$135,MATCH('Capacity Backing (Hide)'!Y$2,'Capacity Summary'!$B$36:$B$135,0),MATCH('Capacity Backing (Hide)'!$A18,'Capacity Summary'!$H$35:$BG$35,0)),0)),INDEX('Capacity Summary'!$C$36:$E$135,MATCH('Capacity Backing (Hide)'!Y$2,'Capacity Summary'!$B$36:$B$135,0),2)))/IF(Summary!$B$7="Minutes",1,60)/COUNTA(INDEX(Capacity!$C$10:$Q$109,MATCH('Capacity Backing (Hide)'!Y$2,Capacity!$B$10:$B$109,0),1):INDEX(Capacity!$C$10:$Q$109,MATCH('Capacity Backing (Hide)'!Y$2,Capacity!$B$10:$B$109,0),15))</f>
        <v>#N/A</v>
      </c>
      <c r="Z1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(Hide)'!$A18,'Capacity Summary'!$H$35:$BG$35,0))="x",INDEX('Capacity Summary'!$C$36:$E$135,MATCH('Capacity Backing (Hide)'!Z$2,'Capacity Summary'!$B$36:$B$135,0),4),IF(INDEX('Capacity Summary'!$H$36:$BG$135,MATCH('Capacity Backing (Hide)'!Z$2,'Capacity Summary'!$B$36:$B$135,0),MATCH('Capacity Backing (Hide)'!$A18,'Capacity Summary'!$H$35:$BG$35,0))&lt;&gt;0,INDEX('Capacity Summary'!$H$36:$BG$135,MATCH('Capacity Backing (Hide)'!Z$2,'Capacity Summary'!$B$36:$B$135,0),MATCH('Capacity Backing (Hide)'!$A18,'Capacity Summary'!$H$35:$BG$35,0)),0)),INDEX('Capacity Summary'!$C$36:$E$135,MATCH('Capacity Backing (Hide)'!Z$2,'Capacity Summary'!$B$36:$B$135,0),2)))/IF(Summary!$B$7="Minutes",1,60)/COUNTA(INDEX(Capacity!$C$10:$Q$109,MATCH('Capacity Backing (Hide)'!Z$2,Capacity!$B$10:$B$109,0),1):INDEX(Capacity!$C$10:$Q$109,MATCH('Capacity Backing (Hide)'!Z$2,Capacity!$B$10:$B$109,0),15))</f>
        <v>#N/A</v>
      </c>
      <c r="AA1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(Hide)'!$A18,'Capacity Summary'!$H$35:$BG$35,0))="x",INDEX('Capacity Summary'!$C$36:$E$135,MATCH('Capacity Backing (Hide)'!AA$2,'Capacity Summary'!$B$36:$B$135,0),4),IF(INDEX('Capacity Summary'!$H$36:$BG$135,MATCH('Capacity Backing (Hide)'!AA$2,'Capacity Summary'!$B$36:$B$135,0),MATCH('Capacity Backing (Hide)'!$A18,'Capacity Summary'!$H$35:$BG$35,0))&lt;&gt;0,INDEX('Capacity Summary'!$H$36:$BG$135,MATCH('Capacity Backing (Hide)'!AA$2,'Capacity Summary'!$B$36:$B$135,0),MATCH('Capacity Backing (Hide)'!$A18,'Capacity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(Hide)'!$A18,'Capacity Summary'!$H$35:$BG$35,0))="x",INDEX('Capacity Summary'!$C$36:$E$135,MATCH('Capacity Backing (Hide)'!AB$2,'Capacity Summary'!$B$36:$B$135,0),4),IF(INDEX('Capacity Summary'!$H$36:$BG$135,MATCH('Capacity Backing (Hide)'!AB$2,'Capacity Summary'!$B$36:$B$135,0),MATCH('Capacity Backing (Hide)'!$A18,'Capacity Summary'!$H$35:$BG$35,0))&lt;&gt;0,INDEX('Capacity Summary'!$H$36:$BG$135,MATCH('Capacity Backing (Hide)'!AB$2,'Capacity Summary'!$B$36:$B$135,0),MATCH('Capacity Backing (Hide)'!$A18,'Capacity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(Hide)'!$A18,'Capacity Summary'!$H$35:$BG$35,0))="x",INDEX('Capacity Summary'!$C$36:$E$135,MATCH('Capacity Backing (Hide)'!AC$2,'Capacity Summary'!$B$36:$B$135,0),4),IF(INDEX('Capacity Summary'!$H$36:$BG$135,MATCH('Capacity Backing (Hide)'!AC$2,'Capacity Summary'!$B$36:$B$135,0),MATCH('Capacity Backing (Hide)'!$A18,'Capacity Summary'!$H$35:$BG$35,0))&lt;&gt;0,INDEX('Capacity Summary'!$H$36:$BG$135,MATCH('Capacity Backing (Hide)'!AC$2,'Capacity Summary'!$B$36:$B$135,0),MATCH('Capacity Backing (Hide)'!$A18,'Capacity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(Hide)'!$A18,'Capacity Summary'!$H$35:$BG$35,0))="x",INDEX('Capacity Summary'!$C$36:$E$135,MATCH('Capacity Backing (Hide)'!AD$2,'Capacity Summary'!$B$36:$B$135,0),4),IF(INDEX('Capacity Summary'!$H$36:$BG$135,MATCH('Capacity Backing (Hide)'!AD$2,'Capacity Summary'!$B$36:$B$135,0),MATCH('Capacity Backing (Hide)'!$A18,'Capacity Summary'!$H$35:$BG$35,0))&lt;&gt;0,INDEX('Capacity Summary'!$H$36:$BG$135,MATCH('Capacity Backing (Hide)'!AD$2,'Capacity Summary'!$B$36:$B$135,0),MATCH('Capacity Backing (Hide)'!$A18,'Capacity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(Hide)'!$A18,'Capacity Summary'!$H$35:$BG$35,0))="x",INDEX('Capacity Summary'!$C$36:$E$135,MATCH('Capacity Backing (Hide)'!AE$2,'Capacity Summary'!$B$36:$B$135,0),4),IF(INDEX('Capacity Summary'!$H$36:$BG$135,MATCH('Capacity Backing (Hide)'!AE$2,'Capacity Summary'!$B$36:$B$135,0),MATCH('Capacity Backing (Hide)'!$A18,'Capacity Summary'!$H$35:$BG$35,0))&lt;&gt;0,INDEX('Capacity Summary'!$H$36:$BG$135,MATCH('Capacity Backing (Hide)'!AE$2,'Capacity Summary'!$B$36:$B$135,0),MATCH('Capacity Backing (Hide)'!$A18,'Capacity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(Hide)'!$A18,'Capacity Summary'!$H$35:$BG$35,0))="x",INDEX('Capacity Summary'!$C$36:$E$135,MATCH('Capacity Backing (Hide)'!AF$2,'Capacity Summary'!$B$36:$B$135,0),4),IF(INDEX('Capacity Summary'!$H$36:$BG$135,MATCH('Capacity Backing (Hide)'!AF$2,'Capacity Summary'!$B$36:$B$135,0),MATCH('Capacity Backing (Hide)'!$A18,'Capacity Summary'!$H$35:$BG$35,0))&lt;&gt;0,INDEX('Capacity Summary'!$H$36:$BG$135,MATCH('Capacity Backing (Hide)'!AF$2,'Capacity Summary'!$B$36:$B$135,0),MATCH('Capacity Backing (Hide)'!$A18,'Capacity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(Hide)'!$A18,'Capacity Summary'!$H$35:$BG$35,0))="x",INDEX('Capacity Summary'!$C$36:$E$135,MATCH('Capacity Backing (Hide)'!AG$2,'Capacity Summary'!$B$36:$B$135,0),4),IF(INDEX('Capacity Summary'!$H$36:$BG$135,MATCH('Capacity Backing (Hide)'!AG$2,'Capacity Summary'!$B$36:$B$135,0),MATCH('Capacity Backing (Hide)'!$A18,'Capacity Summary'!$H$35:$BG$35,0))&lt;&gt;0,INDEX('Capacity Summary'!$H$36:$BG$135,MATCH('Capacity Backing (Hide)'!AG$2,'Capacity Summary'!$B$36:$B$135,0),MATCH('Capacity Backing (Hide)'!$A18,'Capacity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(Hide)'!$A18,'Capacity Summary'!$H$35:$BG$35,0))="x",INDEX('Capacity Summary'!$C$36:$E$135,MATCH('Capacity Backing (Hide)'!AH$2,'Capacity Summary'!$B$36:$B$135,0),4),IF(INDEX('Capacity Summary'!$H$36:$BG$135,MATCH('Capacity Backing (Hide)'!AH$2,'Capacity Summary'!$B$36:$B$135,0),MATCH('Capacity Backing (Hide)'!$A18,'Capacity Summary'!$H$35:$BG$35,0))&lt;&gt;0,INDEX('Capacity Summary'!$H$36:$BG$135,MATCH('Capacity Backing (Hide)'!AH$2,'Capacity Summary'!$B$36:$B$135,0),MATCH('Capacity Backing (Hide)'!$A18,'Capacity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(Hide)'!$A18,'Capacity Summary'!$H$35:$BG$35,0))="x",INDEX('Capacity Summary'!$C$36:$E$135,MATCH('Capacity Backing (Hide)'!AI$2,'Capacity Summary'!$B$36:$B$135,0),4),IF(INDEX('Capacity Summary'!$H$36:$BG$135,MATCH('Capacity Backing (Hide)'!AI$2,'Capacity Summary'!$B$36:$B$135,0),MATCH('Capacity Backing (Hide)'!$A18,'Capacity Summary'!$H$35:$BG$35,0))&lt;&gt;0,INDEX('Capacity Summary'!$H$36:$BG$135,MATCH('Capacity Backing (Hide)'!AI$2,'Capacity Summary'!$B$36:$B$135,0),MATCH('Capacity Backing (Hide)'!$A18,'Capacity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(Hide)'!$A18,'Capacity Summary'!$H$35:$BG$35,0))="x",INDEX('Capacity Summary'!$C$36:$E$135,MATCH('Capacity Backing (Hide)'!AJ$2,'Capacity Summary'!$B$36:$B$135,0),4),IF(INDEX('Capacity Summary'!$H$36:$BG$135,MATCH('Capacity Backing (Hide)'!AJ$2,'Capacity Summary'!$B$36:$B$135,0),MATCH('Capacity Backing (Hide)'!$A18,'Capacity Summary'!$H$35:$BG$35,0))&lt;&gt;0,INDEX('Capacity Summary'!$H$36:$BG$135,MATCH('Capacity Backing (Hide)'!AJ$2,'Capacity Summary'!$B$36:$B$135,0),MATCH('Capacity Backing (Hide)'!$A18,'Capacity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(Hide)'!$A18,'Capacity Summary'!$H$35:$BG$35,0))="x",INDEX('Capacity Summary'!$C$36:$E$135,MATCH('Capacity Backing (Hide)'!AK$2,'Capacity Summary'!$B$36:$B$135,0),4),IF(INDEX('Capacity Summary'!$H$36:$BG$135,MATCH('Capacity Backing (Hide)'!AK$2,'Capacity Summary'!$B$36:$B$135,0),MATCH('Capacity Backing (Hide)'!$A18,'Capacity Summary'!$H$35:$BG$35,0))&lt;&gt;0,INDEX('Capacity Summary'!$H$36:$BG$135,MATCH('Capacity Backing (Hide)'!AK$2,'Capacity Summary'!$B$36:$B$135,0),MATCH('Capacity Backing (Hide)'!$A18,'Capacity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(Hide)'!$A18,'Capacity Summary'!$H$35:$BG$35,0))="x",INDEX('Capacity Summary'!$C$36:$E$135,MATCH('Capacity Backing (Hide)'!AL$2,'Capacity Summary'!$B$36:$B$135,0),4),IF(INDEX('Capacity Summary'!$H$36:$BG$135,MATCH('Capacity Backing (Hide)'!AL$2,'Capacity Summary'!$B$36:$B$135,0),MATCH('Capacity Backing (Hide)'!$A18,'Capacity Summary'!$H$35:$BG$35,0))&lt;&gt;0,INDEX('Capacity Summary'!$H$36:$BG$135,MATCH('Capacity Backing (Hide)'!AL$2,'Capacity Summary'!$B$36:$B$135,0),MATCH('Capacity Backing (Hide)'!$A18,'Capacity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(Hide)'!$A18,'Capacity Summary'!$H$35:$BG$35,0))="x",INDEX('Capacity Summary'!$C$36:$E$135,MATCH('Capacity Backing (Hide)'!AM$2,'Capacity Summary'!$B$36:$B$135,0),4),IF(INDEX('Capacity Summary'!$H$36:$BG$135,MATCH('Capacity Backing (Hide)'!AM$2,'Capacity Summary'!$B$36:$B$135,0),MATCH('Capacity Backing (Hide)'!$A18,'Capacity Summary'!$H$35:$BG$35,0))&lt;&gt;0,INDEX('Capacity Summary'!$H$36:$BG$135,MATCH('Capacity Backing (Hide)'!AM$2,'Capacity Summary'!$B$36:$B$135,0),MATCH('Capacity Backing (Hide)'!$A18,'Capacity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(Hide)'!$A18,'Capacity Summary'!$H$35:$BG$35,0))="x",INDEX('Capacity Summary'!$C$36:$E$135,MATCH('Capacity Backing (Hide)'!AN$2,'Capacity Summary'!$B$36:$B$135,0),4),IF(INDEX('Capacity Summary'!$H$36:$BG$135,MATCH('Capacity Backing (Hide)'!AN$2,'Capacity Summary'!$B$36:$B$135,0),MATCH('Capacity Backing (Hide)'!$A18,'Capacity Summary'!$H$35:$BG$35,0))&lt;&gt;0,INDEX('Capacity Summary'!$H$36:$BG$135,MATCH('Capacity Backing (Hide)'!AN$2,'Capacity Summary'!$B$36:$B$135,0),MATCH('Capacity Backing (Hide)'!$A18,'Capacity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(Hide)'!$A18,'Capacity Summary'!$H$35:$BG$35,0))="x",INDEX('Capacity Summary'!$C$36:$E$135,MATCH('Capacity Backing (Hide)'!AO$2,'Capacity Summary'!$B$36:$B$135,0),4),IF(INDEX('Capacity Summary'!$H$36:$BG$135,MATCH('Capacity Backing (Hide)'!AO$2,'Capacity Summary'!$B$36:$B$135,0),MATCH('Capacity Backing (Hide)'!$A18,'Capacity Summary'!$H$35:$BG$35,0))&lt;&gt;0,INDEX('Capacity Summary'!$H$36:$BG$135,MATCH('Capacity Backing (Hide)'!AO$2,'Capacity Summary'!$B$36:$B$135,0),MATCH('Capacity Backing (Hide)'!$A18,'Capacity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(Hide)'!$A18,'Capacity Summary'!$H$35:$BG$35,0))="x",INDEX('Capacity Summary'!$C$36:$E$135,MATCH('Capacity Backing (Hide)'!AP$2,'Capacity Summary'!$B$36:$B$135,0),4),IF(INDEX('Capacity Summary'!$H$36:$BG$135,MATCH('Capacity Backing (Hide)'!AP$2,'Capacity Summary'!$B$36:$B$135,0),MATCH('Capacity Backing (Hide)'!$A18,'Capacity Summary'!$H$35:$BG$35,0))&lt;&gt;0,INDEX('Capacity Summary'!$H$36:$BG$135,MATCH('Capacity Backing (Hide)'!AP$2,'Capacity Summary'!$B$36:$B$135,0),MATCH('Capacity Backing (Hide)'!$A18,'Capacity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(Hide)'!$A18,'Capacity Summary'!$H$35:$BG$35,0))="x",INDEX('Capacity Summary'!$C$36:$E$135,MATCH('Capacity Backing (Hide)'!AQ$2,'Capacity Summary'!$B$36:$B$135,0),4),IF(INDEX('Capacity Summary'!$H$36:$BG$135,MATCH('Capacity Backing (Hide)'!AQ$2,'Capacity Summary'!$B$36:$B$135,0),MATCH('Capacity Backing (Hide)'!$A18,'Capacity Summary'!$H$35:$BG$35,0))&lt;&gt;0,INDEX('Capacity Summary'!$H$36:$BG$135,MATCH('Capacity Backing (Hide)'!AQ$2,'Capacity Summary'!$B$36:$B$135,0),MATCH('Capacity Backing (Hide)'!$A18,'Capacity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(Hide)'!$A18,'Capacity Summary'!$H$35:$BG$35,0))="x",INDEX('Capacity Summary'!$C$36:$E$135,MATCH('Capacity Backing (Hide)'!AR$2,'Capacity Summary'!$B$36:$B$135,0),4),IF(INDEX('Capacity Summary'!$H$36:$BG$135,MATCH('Capacity Backing (Hide)'!AR$2,'Capacity Summary'!$B$36:$B$135,0),MATCH('Capacity Backing (Hide)'!$A18,'Capacity Summary'!$H$35:$BG$35,0))&lt;&gt;0,INDEX('Capacity Summary'!$H$36:$BG$135,MATCH('Capacity Backing (Hide)'!AR$2,'Capacity Summary'!$B$36:$B$135,0),MATCH('Capacity Backing (Hide)'!$A18,'Capacity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(Hide)'!$A18,'Capacity Summary'!$H$35:$BG$35,0))="x",INDEX('Capacity Summary'!$C$36:$E$135,MATCH('Capacity Backing (Hide)'!AS$2,'Capacity Summary'!$B$36:$B$135,0),4),IF(INDEX('Capacity Summary'!$H$36:$BG$135,MATCH('Capacity Backing (Hide)'!AS$2,'Capacity Summary'!$B$36:$B$135,0),MATCH('Capacity Backing (Hide)'!$A18,'Capacity Summary'!$H$35:$BG$35,0))&lt;&gt;0,INDEX('Capacity Summary'!$H$36:$BG$135,MATCH('Capacity Backing (Hide)'!AS$2,'Capacity Summary'!$B$36:$B$135,0),MATCH('Capacity Backing (Hide)'!$A18,'Capacity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(Hide)'!$A18,'Capacity Summary'!$H$35:$BG$35,0))="x",INDEX('Capacity Summary'!$C$36:$E$135,MATCH('Capacity Backing (Hide)'!AT$2,'Capacity Summary'!$B$36:$B$135,0),4),IF(INDEX('Capacity Summary'!$H$36:$BG$135,MATCH('Capacity Backing (Hide)'!AT$2,'Capacity Summary'!$B$36:$B$135,0),MATCH('Capacity Backing (Hide)'!$A18,'Capacity Summary'!$H$35:$BG$35,0))&lt;&gt;0,INDEX('Capacity Summary'!$H$36:$BG$135,MATCH('Capacity Backing (Hide)'!AT$2,'Capacity Summary'!$B$36:$B$135,0),MATCH('Capacity Backing (Hide)'!$A18,'Capacity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(Hide)'!$A18,'Capacity Summary'!$H$35:$BG$35,0))="x",INDEX('Capacity Summary'!$C$36:$E$135,MATCH('Capacity Backing (Hide)'!AU$2,'Capacity Summary'!$B$36:$B$135,0),4),IF(INDEX('Capacity Summary'!$H$36:$BG$135,MATCH('Capacity Backing (Hide)'!AU$2,'Capacity Summary'!$B$36:$B$135,0),MATCH('Capacity Backing (Hide)'!$A18,'Capacity Summary'!$H$35:$BG$35,0))&lt;&gt;0,INDEX('Capacity Summary'!$H$36:$BG$135,MATCH('Capacity Backing (Hide)'!AU$2,'Capacity Summary'!$B$36:$B$135,0),MATCH('Capacity Backing (Hide)'!$A18,'Capacity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(Hide)'!$A18,'Capacity Summary'!$H$35:$BG$35,0))="x",INDEX('Capacity Summary'!$C$36:$E$135,MATCH('Capacity Backing (Hide)'!AV$2,'Capacity Summary'!$B$36:$B$135,0),4),IF(INDEX('Capacity Summary'!$H$36:$BG$135,MATCH('Capacity Backing (Hide)'!AV$2,'Capacity Summary'!$B$36:$B$135,0),MATCH('Capacity Backing (Hide)'!$A18,'Capacity Summary'!$H$35:$BG$35,0))&lt;&gt;0,INDEX('Capacity Summary'!$H$36:$BG$135,MATCH('Capacity Backing (Hide)'!AV$2,'Capacity Summary'!$B$36:$B$135,0),MATCH('Capacity Backing (Hide)'!$A18,'Capacity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(Hide)'!$A18,'Capacity Summary'!$H$35:$BG$35,0))="x",INDEX('Capacity Summary'!$C$36:$E$135,MATCH('Capacity Backing (Hide)'!AW$2,'Capacity Summary'!$B$36:$B$135,0),4),IF(INDEX('Capacity Summary'!$H$36:$BG$135,MATCH('Capacity Backing (Hide)'!AW$2,'Capacity Summary'!$B$36:$B$135,0),MATCH('Capacity Backing (Hide)'!$A18,'Capacity Summary'!$H$35:$BG$35,0))&lt;&gt;0,INDEX('Capacity Summary'!$H$36:$BG$135,MATCH('Capacity Backing (Hide)'!AW$2,'Capacity Summary'!$B$36:$B$135,0),MATCH('Capacity Backing (Hide)'!$A18,'Capacity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(Hide)'!$A18,'Capacity Summary'!$H$35:$BG$35,0))="x",INDEX('Capacity Summary'!$C$36:$E$135,MATCH('Capacity Backing (Hide)'!AX$2,'Capacity Summary'!$B$36:$B$135,0),4),IF(INDEX('Capacity Summary'!$H$36:$BG$135,MATCH('Capacity Backing (Hide)'!AX$2,'Capacity Summary'!$B$36:$B$135,0),MATCH('Capacity Backing (Hide)'!$A18,'Capacity Summary'!$H$35:$BG$35,0))&lt;&gt;0,INDEX('Capacity Summary'!$H$36:$BG$135,MATCH('Capacity Backing (Hide)'!AX$2,'Capacity Summary'!$B$36:$B$135,0),MATCH('Capacity Backing (Hide)'!$A18,'Capacity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(Hide)'!$A18,'Capacity Summary'!$H$35:$BG$35,0))="x",INDEX('Capacity Summary'!$C$36:$E$135,MATCH('Capacity Backing (Hide)'!AY$2,'Capacity Summary'!$B$36:$B$135,0),4),IF(INDEX('Capacity Summary'!$H$36:$BG$135,MATCH('Capacity Backing (Hide)'!AY$2,'Capacity Summary'!$B$36:$B$135,0),MATCH('Capacity Backing (Hide)'!$A18,'Capacity Summary'!$H$35:$BG$35,0))&lt;&gt;0,INDEX('Capacity Summary'!$H$36:$BG$135,MATCH('Capacity Backing (Hide)'!AY$2,'Capacity Summary'!$B$36:$B$135,0),MATCH('Capacity Backing (Hide)'!$A18,'Capacity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(Hide)'!$A18,'Capacity Summary'!$H$35:$BG$35,0))="x",INDEX('Capacity Summary'!$C$36:$E$135,MATCH('Capacity Backing (Hide)'!AZ$2,'Capacity Summary'!$B$36:$B$135,0),4),IF(INDEX('Capacity Summary'!$H$36:$BG$135,MATCH('Capacity Backing (Hide)'!AZ$2,'Capacity Summary'!$B$36:$B$135,0),MATCH('Capacity Backing (Hide)'!$A18,'Capacity Summary'!$H$35:$BG$35,0))&lt;&gt;0,INDEX('Capacity Summary'!$H$36:$BG$135,MATCH('Capacity Backing (Hide)'!AZ$2,'Capacity Summary'!$B$36:$B$135,0),MATCH('Capacity Backing (Hide)'!$A18,'Capacity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(Hide)'!$A18,'Capacity Summary'!$H$35:$BG$35,0))="x",INDEX('Capacity Summary'!$C$36:$E$135,MATCH('Capacity Backing (Hide)'!BA$2,'Capacity Summary'!$B$36:$B$135,0),4),IF(INDEX('Capacity Summary'!$H$36:$BG$135,MATCH('Capacity Backing (Hide)'!BA$2,'Capacity Summary'!$B$36:$B$135,0),MATCH('Capacity Backing (Hide)'!$A18,'Capacity Summary'!$H$35:$BG$35,0))&lt;&gt;0,INDEX('Capacity Summary'!$H$36:$BG$135,MATCH('Capacity Backing (Hide)'!BA$2,'Capacity Summary'!$B$36:$B$135,0),MATCH('Capacity Backing (Hide)'!$A18,'Capacity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(Hide)'!$A18,'Capacity Summary'!$H$35:$BG$35,0))="x",INDEX('Capacity Summary'!$C$36:$E$135,MATCH('Capacity Backing (Hide)'!BB$2,'Capacity Summary'!$B$36:$B$135,0),4),IF(INDEX('Capacity Summary'!$H$36:$BG$135,MATCH('Capacity Backing (Hide)'!BB$2,'Capacity Summary'!$B$36:$B$135,0),MATCH('Capacity Backing (Hide)'!$A18,'Capacity Summary'!$H$35:$BG$35,0))&lt;&gt;0,INDEX('Capacity Summary'!$H$36:$BG$135,MATCH('Capacity Backing (Hide)'!BB$2,'Capacity Summary'!$B$36:$B$135,0),MATCH('Capacity Backing (Hide)'!$A18,'Capacity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(Hide)'!$A18,'Capacity Summary'!$H$35:$BG$35,0))="x",INDEX('Capacity Summary'!$C$36:$E$135,MATCH('Capacity Backing (Hide)'!BC$2,'Capacity Summary'!$B$36:$B$135,0),4),IF(INDEX('Capacity Summary'!$H$36:$BG$135,MATCH('Capacity Backing (Hide)'!BC$2,'Capacity Summary'!$B$36:$B$135,0),MATCH('Capacity Backing (Hide)'!$A18,'Capacity Summary'!$H$35:$BG$35,0))&lt;&gt;0,INDEX('Capacity Summary'!$H$36:$BG$135,MATCH('Capacity Backing (Hide)'!BC$2,'Capacity Summary'!$B$36:$B$135,0),MATCH('Capacity Backing (Hide)'!$A18,'Capacity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(Hide)'!$A18,'Capacity Summary'!$H$35:$BG$35,0))="x",INDEX('Capacity Summary'!$C$36:$E$135,MATCH('Capacity Backing (Hide)'!BD$2,'Capacity Summary'!$B$36:$B$135,0),4),IF(INDEX('Capacity Summary'!$H$36:$BG$135,MATCH('Capacity Backing (Hide)'!BD$2,'Capacity Summary'!$B$36:$B$135,0),MATCH('Capacity Backing (Hide)'!$A18,'Capacity Summary'!$H$35:$BG$35,0))&lt;&gt;0,INDEX('Capacity Summary'!$H$36:$BG$135,MATCH('Capacity Backing (Hide)'!BD$2,'Capacity Summary'!$B$36:$B$135,0),MATCH('Capacity Backing (Hide)'!$A18,'Capacity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(Hide)'!$A18,'Capacity Summary'!$H$35:$BG$35,0))="x",INDEX('Capacity Summary'!$C$36:$E$135,MATCH('Capacity Backing (Hide)'!BE$2,'Capacity Summary'!$B$36:$B$135,0),4),IF(INDEX('Capacity Summary'!$H$36:$BG$135,MATCH('Capacity Backing (Hide)'!BE$2,'Capacity Summary'!$B$36:$B$135,0),MATCH('Capacity Backing (Hide)'!$A18,'Capacity Summary'!$H$35:$BG$35,0))&lt;&gt;0,INDEX('Capacity Summary'!$H$36:$BG$135,MATCH('Capacity Backing (Hide)'!BE$2,'Capacity Summary'!$B$36:$B$135,0),MATCH('Capacity Backing (Hide)'!$A18,'Capacity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(Hide)'!$A18,'Capacity Summary'!$H$35:$BG$35,0))="x",INDEX('Capacity Summary'!$C$36:$E$135,MATCH('Capacity Backing (Hide)'!BF$2,'Capacity Summary'!$B$36:$B$135,0),4),IF(INDEX('Capacity Summary'!$H$36:$BG$135,MATCH('Capacity Backing (Hide)'!BF$2,'Capacity Summary'!$B$36:$B$135,0),MATCH('Capacity Backing (Hide)'!$A18,'Capacity Summary'!$H$35:$BG$35,0))&lt;&gt;0,INDEX('Capacity Summary'!$H$36:$BG$135,MATCH('Capacity Backing (Hide)'!BF$2,'Capacity Summary'!$B$36:$B$135,0),MATCH('Capacity Backing (Hide)'!$A18,'Capacity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(Hide)'!$A18,'Capacity Summary'!$H$35:$BG$35,0))="x",INDEX('Capacity Summary'!$C$36:$E$135,MATCH('Capacity Backing (Hide)'!BG$2,'Capacity Summary'!$B$36:$B$135,0),4),IF(INDEX('Capacity Summary'!$H$36:$BG$135,MATCH('Capacity Backing (Hide)'!BG$2,'Capacity Summary'!$B$36:$B$135,0),MATCH('Capacity Backing (Hide)'!$A18,'Capacity Summary'!$H$35:$BG$35,0))&lt;&gt;0,INDEX('Capacity Summary'!$H$36:$BG$135,MATCH('Capacity Backing (Hide)'!BG$2,'Capacity Summary'!$B$36:$B$135,0),MATCH('Capacity Backing (Hide)'!$A18,'Capacity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(Hide)'!$A18,'Capacity Summary'!$H$35:$BG$35,0))="x",INDEX('Capacity Summary'!$C$36:$E$135,MATCH('Capacity Backing (Hide)'!BH$2,'Capacity Summary'!$B$36:$B$135,0),4),IF(INDEX('Capacity Summary'!$H$36:$BG$135,MATCH('Capacity Backing (Hide)'!BH$2,'Capacity Summary'!$B$36:$B$135,0),MATCH('Capacity Backing (Hide)'!$A18,'Capacity Summary'!$H$35:$BG$35,0))&lt;&gt;0,INDEX('Capacity Summary'!$H$36:$BG$135,MATCH('Capacity Backing (Hide)'!BH$2,'Capacity Summary'!$B$36:$B$135,0),MATCH('Capacity Backing (Hide)'!$A18,'Capacity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(Hide)'!$A18,'Capacity Summary'!$H$35:$BG$35,0))="x",INDEX('Capacity Summary'!$C$36:$E$135,MATCH('Capacity Backing (Hide)'!BI$2,'Capacity Summary'!$B$36:$B$135,0),4),IF(INDEX('Capacity Summary'!$H$36:$BG$135,MATCH('Capacity Backing (Hide)'!BI$2,'Capacity Summary'!$B$36:$B$135,0),MATCH('Capacity Backing (Hide)'!$A18,'Capacity Summary'!$H$35:$BG$35,0))&lt;&gt;0,INDEX('Capacity Summary'!$H$36:$BG$135,MATCH('Capacity Backing (Hide)'!BI$2,'Capacity Summary'!$B$36:$B$135,0),MATCH('Capacity Backing (Hide)'!$A18,'Capacity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(Hide)'!$A18,'Capacity Summary'!$H$35:$BG$35,0))="x",INDEX('Capacity Summary'!$C$36:$E$135,MATCH('Capacity Backing (Hide)'!BJ$2,'Capacity Summary'!$B$36:$B$135,0),4),IF(INDEX('Capacity Summary'!$H$36:$BG$135,MATCH('Capacity Backing (Hide)'!BJ$2,'Capacity Summary'!$B$36:$B$135,0),MATCH('Capacity Backing (Hide)'!$A18,'Capacity Summary'!$H$35:$BG$35,0))&lt;&gt;0,INDEX('Capacity Summary'!$H$36:$BG$135,MATCH('Capacity Backing (Hide)'!BJ$2,'Capacity Summary'!$B$36:$B$135,0),MATCH('Capacity Backing (Hide)'!$A18,'Capacity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(Hide)'!$A18,'Capacity Summary'!$H$35:$BG$35,0))="x",INDEX('Capacity Summary'!$C$36:$E$135,MATCH('Capacity Backing (Hide)'!BK$2,'Capacity Summary'!$B$36:$B$135,0),4),IF(INDEX('Capacity Summary'!$H$36:$BG$135,MATCH('Capacity Backing (Hide)'!BK$2,'Capacity Summary'!$B$36:$B$135,0),MATCH('Capacity Backing (Hide)'!$A18,'Capacity Summary'!$H$35:$BG$35,0))&lt;&gt;0,INDEX('Capacity Summary'!$H$36:$BG$135,MATCH('Capacity Backing (Hide)'!BK$2,'Capacity Summary'!$B$36:$B$135,0),MATCH('Capacity Backing (Hide)'!$A18,'Capacity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(Hide)'!$A18,'Capacity Summary'!$H$35:$BG$35,0))="x",INDEX('Capacity Summary'!$C$36:$E$135,MATCH('Capacity Backing (Hide)'!BL$2,'Capacity Summary'!$B$36:$B$135,0),4),IF(INDEX('Capacity Summary'!$H$36:$BG$135,MATCH('Capacity Backing (Hide)'!BL$2,'Capacity Summary'!$B$36:$B$135,0),MATCH('Capacity Backing (Hide)'!$A18,'Capacity Summary'!$H$35:$BG$35,0))&lt;&gt;0,INDEX('Capacity Summary'!$H$36:$BG$135,MATCH('Capacity Backing (Hide)'!BL$2,'Capacity Summary'!$B$36:$B$135,0),MATCH('Capacity Backing (Hide)'!$A18,'Capacity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(Hide)'!$A18,'Capacity Summary'!$H$35:$BG$35,0))="x",INDEX('Capacity Summary'!$C$36:$E$135,MATCH('Capacity Backing (Hide)'!BM$2,'Capacity Summary'!$B$36:$B$135,0),4),IF(INDEX('Capacity Summary'!$H$36:$BG$135,MATCH('Capacity Backing (Hide)'!BM$2,'Capacity Summary'!$B$36:$B$135,0),MATCH('Capacity Backing (Hide)'!$A18,'Capacity Summary'!$H$35:$BG$35,0))&lt;&gt;0,INDEX('Capacity Summary'!$H$36:$BG$135,MATCH('Capacity Backing (Hide)'!BM$2,'Capacity Summary'!$B$36:$B$135,0),MATCH('Capacity Backing (Hide)'!$A18,'Capacity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(Hide)'!$A18,'Capacity Summary'!$H$35:$BG$35,0))="x",INDEX('Capacity Summary'!$C$36:$E$135,MATCH('Capacity Backing (Hide)'!BN$2,'Capacity Summary'!$B$36:$B$135,0),4),IF(INDEX('Capacity Summary'!$H$36:$BG$135,MATCH('Capacity Backing (Hide)'!BN$2,'Capacity Summary'!$B$36:$B$135,0),MATCH('Capacity Backing (Hide)'!$A18,'Capacity Summary'!$H$35:$BG$35,0))&lt;&gt;0,INDEX('Capacity Summary'!$H$36:$BG$135,MATCH('Capacity Backing (Hide)'!BN$2,'Capacity Summary'!$B$36:$B$135,0),MATCH('Capacity Backing (Hide)'!$A18,'Capacity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(Hide)'!$A18,'Capacity Summary'!$H$35:$BG$35,0))="x",INDEX('Capacity Summary'!$C$36:$E$135,MATCH('Capacity Backing (Hide)'!BO$2,'Capacity Summary'!$B$36:$B$135,0),4),IF(INDEX('Capacity Summary'!$H$36:$BG$135,MATCH('Capacity Backing (Hide)'!BO$2,'Capacity Summary'!$B$36:$B$135,0),MATCH('Capacity Backing (Hide)'!$A18,'Capacity Summary'!$H$35:$BG$35,0))&lt;&gt;0,INDEX('Capacity Summary'!$H$36:$BG$135,MATCH('Capacity Backing (Hide)'!BO$2,'Capacity Summary'!$B$36:$B$135,0),MATCH('Capacity Backing (Hide)'!$A18,'Capacity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(Hide)'!$A18,'Capacity Summary'!$H$35:$BG$35,0))="x",INDEX('Capacity Summary'!$C$36:$E$135,MATCH('Capacity Backing (Hide)'!BP$2,'Capacity Summary'!$B$36:$B$135,0),4),IF(INDEX('Capacity Summary'!$H$36:$BG$135,MATCH('Capacity Backing (Hide)'!BP$2,'Capacity Summary'!$B$36:$B$135,0),MATCH('Capacity Backing (Hide)'!$A18,'Capacity Summary'!$H$35:$BG$35,0))&lt;&gt;0,INDEX('Capacity Summary'!$H$36:$BG$135,MATCH('Capacity Backing (Hide)'!BP$2,'Capacity Summary'!$B$36:$B$135,0),MATCH('Capacity Backing (Hide)'!$A18,'Capacity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(Hide)'!$A18,'Capacity Summary'!$H$35:$BG$35,0))="x",INDEX('Capacity Summary'!$C$36:$E$135,MATCH('Capacity Backing (Hide)'!BQ$2,'Capacity Summary'!$B$36:$B$135,0),4),IF(INDEX('Capacity Summary'!$H$36:$BG$135,MATCH('Capacity Backing (Hide)'!BQ$2,'Capacity Summary'!$B$36:$B$135,0),MATCH('Capacity Backing (Hide)'!$A18,'Capacity Summary'!$H$35:$BG$35,0))&lt;&gt;0,INDEX('Capacity Summary'!$H$36:$BG$135,MATCH('Capacity Backing (Hide)'!BQ$2,'Capacity Summary'!$B$36:$B$135,0),MATCH('Capacity Backing (Hide)'!$A18,'Capacity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(Hide)'!$A18,'Capacity Summary'!$H$35:$BG$35,0))="x",INDEX('Capacity Summary'!$C$36:$E$135,MATCH('Capacity Backing (Hide)'!BR$2,'Capacity Summary'!$B$36:$B$135,0),4),IF(INDEX('Capacity Summary'!$H$36:$BG$135,MATCH('Capacity Backing (Hide)'!BR$2,'Capacity Summary'!$B$36:$B$135,0),MATCH('Capacity Backing (Hide)'!$A18,'Capacity Summary'!$H$35:$BG$35,0))&lt;&gt;0,INDEX('Capacity Summary'!$H$36:$BG$135,MATCH('Capacity Backing (Hide)'!BR$2,'Capacity Summary'!$B$36:$B$135,0),MATCH('Capacity Backing (Hide)'!$A18,'Capacity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(Hide)'!$A18,'Capacity Summary'!$H$35:$BG$35,0))="x",INDEX('Capacity Summary'!$C$36:$E$135,MATCH('Capacity Backing (Hide)'!BS$2,'Capacity Summary'!$B$36:$B$135,0),4),IF(INDEX('Capacity Summary'!$H$36:$BG$135,MATCH('Capacity Backing (Hide)'!BS$2,'Capacity Summary'!$B$36:$B$135,0),MATCH('Capacity Backing (Hide)'!$A18,'Capacity Summary'!$H$35:$BG$35,0))&lt;&gt;0,INDEX('Capacity Summary'!$H$36:$BG$135,MATCH('Capacity Backing (Hide)'!BS$2,'Capacity Summary'!$B$36:$B$135,0),MATCH('Capacity Backing (Hide)'!$A18,'Capacity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(Hide)'!$A18,'Capacity Summary'!$H$35:$BG$35,0))="x",INDEX('Capacity Summary'!$C$36:$E$135,MATCH('Capacity Backing (Hide)'!BT$2,'Capacity Summary'!$B$36:$B$135,0),4),IF(INDEX('Capacity Summary'!$H$36:$BG$135,MATCH('Capacity Backing (Hide)'!BT$2,'Capacity Summary'!$B$36:$B$135,0),MATCH('Capacity Backing (Hide)'!$A18,'Capacity Summary'!$H$35:$BG$35,0))&lt;&gt;0,INDEX('Capacity Summary'!$H$36:$BG$135,MATCH('Capacity Backing (Hide)'!BT$2,'Capacity Summary'!$B$36:$B$135,0),MATCH('Capacity Backing (Hide)'!$A18,'Capacity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(Hide)'!$A18,'Capacity Summary'!$H$35:$BG$35,0))="x",INDEX('Capacity Summary'!$C$36:$E$135,MATCH('Capacity Backing (Hide)'!BU$2,'Capacity Summary'!$B$36:$B$135,0),4),IF(INDEX('Capacity Summary'!$H$36:$BG$135,MATCH('Capacity Backing (Hide)'!BU$2,'Capacity Summary'!$B$36:$B$135,0),MATCH('Capacity Backing (Hide)'!$A18,'Capacity Summary'!$H$35:$BG$35,0))&lt;&gt;0,INDEX('Capacity Summary'!$H$36:$BG$135,MATCH('Capacity Backing (Hide)'!BU$2,'Capacity Summary'!$B$36:$B$135,0),MATCH('Capacity Backing (Hide)'!$A18,'Capacity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(Hide)'!$A18,'Capacity Summary'!$H$35:$BG$35,0))="x",INDEX('Capacity Summary'!$C$36:$E$135,MATCH('Capacity Backing (Hide)'!BV$2,'Capacity Summary'!$B$36:$B$135,0),4),IF(INDEX('Capacity Summary'!$H$36:$BG$135,MATCH('Capacity Backing (Hide)'!BV$2,'Capacity Summary'!$B$36:$B$135,0),MATCH('Capacity Backing (Hide)'!$A18,'Capacity Summary'!$H$35:$BG$35,0))&lt;&gt;0,INDEX('Capacity Summary'!$H$36:$BG$135,MATCH('Capacity Backing (Hide)'!BV$2,'Capacity Summary'!$B$36:$B$135,0),MATCH('Capacity Backing (Hide)'!$A18,'Capacity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(Hide)'!$A18,'Capacity Summary'!$H$35:$BG$35,0))="x",INDEX('Capacity Summary'!$C$36:$E$135,MATCH('Capacity Backing (Hide)'!BW$2,'Capacity Summary'!$B$36:$B$135,0),4),IF(INDEX('Capacity Summary'!$H$36:$BG$135,MATCH('Capacity Backing (Hide)'!BW$2,'Capacity Summary'!$B$36:$B$135,0),MATCH('Capacity Backing (Hide)'!$A18,'Capacity Summary'!$H$35:$BG$35,0))&lt;&gt;0,INDEX('Capacity Summary'!$H$36:$BG$135,MATCH('Capacity Backing (Hide)'!BW$2,'Capacity Summary'!$B$36:$B$135,0),MATCH('Capacity Backing (Hide)'!$A18,'Capacity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(Hide)'!$A18,'Capacity Summary'!$H$35:$BG$35,0))="x",INDEX('Capacity Summary'!$C$36:$E$135,MATCH('Capacity Backing (Hide)'!BX$2,'Capacity Summary'!$B$36:$B$135,0),4),IF(INDEX('Capacity Summary'!$H$36:$BG$135,MATCH('Capacity Backing (Hide)'!BX$2,'Capacity Summary'!$B$36:$B$135,0),MATCH('Capacity Backing (Hide)'!$A18,'Capacity Summary'!$H$35:$BG$35,0))&lt;&gt;0,INDEX('Capacity Summary'!$H$36:$BG$135,MATCH('Capacity Backing (Hide)'!BX$2,'Capacity Summary'!$B$36:$B$135,0),MATCH('Capacity Backing (Hide)'!$A18,'Capacity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(Hide)'!$A18,'Capacity Summary'!$H$35:$BG$35,0))="x",INDEX('Capacity Summary'!$C$36:$E$135,MATCH('Capacity Backing (Hide)'!BY$2,'Capacity Summary'!$B$36:$B$135,0),4),IF(INDEX('Capacity Summary'!$H$36:$BG$135,MATCH('Capacity Backing (Hide)'!BY$2,'Capacity Summary'!$B$36:$B$135,0),MATCH('Capacity Backing (Hide)'!$A18,'Capacity Summary'!$H$35:$BG$35,0))&lt;&gt;0,INDEX('Capacity Summary'!$H$36:$BG$135,MATCH('Capacity Backing (Hide)'!BY$2,'Capacity Summary'!$B$36:$B$135,0),MATCH('Capacity Backing (Hide)'!$A18,'Capacity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(Hide)'!$A18,'Capacity Summary'!$H$35:$BG$35,0))="x",INDEX('Capacity Summary'!$C$36:$E$135,MATCH('Capacity Backing (Hide)'!BZ$2,'Capacity Summary'!$B$36:$B$135,0),4),IF(INDEX('Capacity Summary'!$H$36:$BG$135,MATCH('Capacity Backing (Hide)'!BZ$2,'Capacity Summary'!$B$36:$B$135,0),MATCH('Capacity Backing (Hide)'!$A18,'Capacity Summary'!$H$35:$BG$35,0))&lt;&gt;0,INDEX('Capacity Summary'!$H$36:$BG$135,MATCH('Capacity Backing (Hide)'!BZ$2,'Capacity Summary'!$B$36:$B$135,0),MATCH('Capacity Backing (Hide)'!$A18,'Capacity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(Hide)'!$A18,'Capacity Summary'!$H$35:$BG$35,0))="x",INDEX('Capacity Summary'!$C$36:$E$135,MATCH('Capacity Backing (Hide)'!CA$2,'Capacity Summary'!$B$36:$B$135,0),4),IF(INDEX('Capacity Summary'!$H$36:$BG$135,MATCH('Capacity Backing (Hide)'!CA$2,'Capacity Summary'!$B$36:$B$135,0),MATCH('Capacity Backing (Hide)'!$A18,'Capacity Summary'!$H$35:$BG$35,0))&lt;&gt;0,INDEX('Capacity Summary'!$H$36:$BG$135,MATCH('Capacity Backing (Hide)'!CA$2,'Capacity Summary'!$B$36:$B$135,0),MATCH('Capacity Backing (Hide)'!$A18,'Capacity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(Hide)'!$A18,'Capacity Summary'!$H$35:$BG$35,0))="x",INDEX('Capacity Summary'!$C$36:$E$135,MATCH('Capacity Backing (Hide)'!CB$2,'Capacity Summary'!$B$36:$B$135,0),4),IF(INDEX('Capacity Summary'!$H$36:$BG$135,MATCH('Capacity Backing (Hide)'!CB$2,'Capacity Summary'!$B$36:$B$135,0),MATCH('Capacity Backing (Hide)'!$A18,'Capacity Summary'!$H$35:$BG$35,0))&lt;&gt;0,INDEX('Capacity Summary'!$H$36:$BG$135,MATCH('Capacity Backing (Hide)'!CB$2,'Capacity Summary'!$B$36:$B$135,0),MATCH('Capacity Backing (Hide)'!$A18,'Capacity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(Hide)'!$A18,'Capacity Summary'!$H$35:$BG$35,0))="x",INDEX('Capacity Summary'!$C$36:$E$135,MATCH('Capacity Backing (Hide)'!CC$2,'Capacity Summary'!$B$36:$B$135,0),4),IF(INDEX('Capacity Summary'!$H$36:$BG$135,MATCH('Capacity Backing (Hide)'!CC$2,'Capacity Summary'!$B$36:$B$135,0),MATCH('Capacity Backing (Hide)'!$A18,'Capacity Summary'!$H$35:$BG$35,0))&lt;&gt;0,INDEX('Capacity Summary'!$H$36:$BG$135,MATCH('Capacity Backing (Hide)'!CC$2,'Capacity Summary'!$B$36:$B$135,0),MATCH('Capacity Backing (Hide)'!$A18,'Capacity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(Hide)'!$A18,'Capacity Summary'!$H$35:$BG$35,0))="x",INDEX('Capacity Summary'!$C$36:$E$135,MATCH('Capacity Backing (Hide)'!CD$2,'Capacity Summary'!$B$36:$B$135,0),4),IF(INDEX('Capacity Summary'!$H$36:$BG$135,MATCH('Capacity Backing (Hide)'!CD$2,'Capacity Summary'!$B$36:$B$135,0),MATCH('Capacity Backing (Hide)'!$A18,'Capacity Summary'!$H$35:$BG$35,0))&lt;&gt;0,INDEX('Capacity Summary'!$H$36:$BG$135,MATCH('Capacity Backing (Hide)'!CD$2,'Capacity Summary'!$B$36:$B$135,0),MATCH('Capacity Backing (Hide)'!$A18,'Capacity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(Hide)'!$A18,'Capacity Summary'!$H$35:$BG$35,0))="x",INDEX('Capacity Summary'!$C$36:$E$135,MATCH('Capacity Backing (Hide)'!CE$2,'Capacity Summary'!$B$36:$B$135,0),4),IF(INDEX('Capacity Summary'!$H$36:$BG$135,MATCH('Capacity Backing (Hide)'!CE$2,'Capacity Summary'!$B$36:$B$135,0),MATCH('Capacity Backing (Hide)'!$A18,'Capacity Summary'!$H$35:$BG$35,0))&lt;&gt;0,INDEX('Capacity Summary'!$H$36:$BG$135,MATCH('Capacity Backing (Hide)'!CE$2,'Capacity Summary'!$B$36:$B$135,0),MATCH('Capacity Backing (Hide)'!$A18,'Capacity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(Hide)'!$A18,'Capacity Summary'!$H$35:$BG$35,0))="x",INDEX('Capacity Summary'!$C$36:$E$135,MATCH('Capacity Backing (Hide)'!CF$2,'Capacity Summary'!$B$36:$B$135,0),4),IF(INDEX('Capacity Summary'!$H$36:$BG$135,MATCH('Capacity Backing (Hide)'!CF$2,'Capacity Summary'!$B$36:$B$135,0),MATCH('Capacity Backing (Hide)'!$A18,'Capacity Summary'!$H$35:$BG$35,0))&lt;&gt;0,INDEX('Capacity Summary'!$H$36:$BG$135,MATCH('Capacity Backing (Hide)'!CF$2,'Capacity Summary'!$B$36:$B$135,0),MATCH('Capacity Backing (Hide)'!$A18,'Capacity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(Hide)'!$A18,'Capacity Summary'!$H$35:$BG$35,0))="x",INDEX('Capacity Summary'!$C$36:$E$135,MATCH('Capacity Backing (Hide)'!CG$2,'Capacity Summary'!$B$36:$B$135,0),4),IF(INDEX('Capacity Summary'!$H$36:$BG$135,MATCH('Capacity Backing (Hide)'!CG$2,'Capacity Summary'!$B$36:$B$135,0),MATCH('Capacity Backing (Hide)'!$A18,'Capacity Summary'!$H$35:$BG$35,0))&lt;&gt;0,INDEX('Capacity Summary'!$H$36:$BG$135,MATCH('Capacity Backing (Hide)'!CG$2,'Capacity Summary'!$B$36:$B$135,0),MATCH('Capacity Backing (Hide)'!$A18,'Capacity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(Hide)'!$A18,'Capacity Summary'!$H$35:$BG$35,0))="x",INDEX('Capacity Summary'!$C$36:$E$135,MATCH('Capacity Backing (Hide)'!CH$2,'Capacity Summary'!$B$36:$B$135,0),4),IF(INDEX('Capacity Summary'!$H$36:$BG$135,MATCH('Capacity Backing (Hide)'!CH$2,'Capacity Summary'!$B$36:$B$135,0),MATCH('Capacity Backing (Hide)'!$A18,'Capacity Summary'!$H$35:$BG$35,0))&lt;&gt;0,INDEX('Capacity Summary'!$H$36:$BG$135,MATCH('Capacity Backing (Hide)'!CH$2,'Capacity Summary'!$B$36:$B$135,0),MATCH('Capacity Backing (Hide)'!$A18,'Capacity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(Hide)'!$A18,'Capacity Summary'!$H$35:$BG$35,0))="x",INDEX('Capacity Summary'!$C$36:$E$135,MATCH('Capacity Backing (Hide)'!CI$2,'Capacity Summary'!$B$36:$B$135,0),4),IF(INDEX('Capacity Summary'!$H$36:$BG$135,MATCH('Capacity Backing (Hide)'!CI$2,'Capacity Summary'!$B$36:$B$135,0),MATCH('Capacity Backing (Hide)'!$A18,'Capacity Summary'!$H$35:$BG$35,0))&lt;&gt;0,INDEX('Capacity Summary'!$H$36:$BG$135,MATCH('Capacity Backing (Hide)'!CI$2,'Capacity Summary'!$B$36:$B$135,0),MATCH('Capacity Backing (Hide)'!$A18,'Capacity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(Hide)'!$A18,'Capacity Summary'!$H$35:$BG$35,0))="x",INDEX('Capacity Summary'!$C$36:$E$135,MATCH('Capacity Backing (Hide)'!CJ$2,'Capacity Summary'!$B$36:$B$135,0),4),IF(INDEX('Capacity Summary'!$H$36:$BG$135,MATCH('Capacity Backing (Hide)'!CJ$2,'Capacity Summary'!$B$36:$B$135,0),MATCH('Capacity Backing (Hide)'!$A18,'Capacity Summary'!$H$35:$BG$35,0))&lt;&gt;0,INDEX('Capacity Summary'!$H$36:$BG$135,MATCH('Capacity Backing (Hide)'!CJ$2,'Capacity Summary'!$B$36:$B$135,0),MATCH('Capacity Backing (Hide)'!$A18,'Capacity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(Hide)'!$A18,'Capacity Summary'!$H$35:$BG$35,0))="x",INDEX('Capacity Summary'!$C$36:$E$135,MATCH('Capacity Backing (Hide)'!CK$2,'Capacity Summary'!$B$36:$B$135,0),4),IF(INDEX('Capacity Summary'!$H$36:$BG$135,MATCH('Capacity Backing (Hide)'!CK$2,'Capacity Summary'!$B$36:$B$135,0),MATCH('Capacity Backing (Hide)'!$A18,'Capacity Summary'!$H$35:$BG$35,0))&lt;&gt;0,INDEX('Capacity Summary'!$H$36:$BG$135,MATCH('Capacity Backing (Hide)'!CK$2,'Capacity Summary'!$B$36:$B$135,0),MATCH('Capacity Backing (Hide)'!$A18,'Capacity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(Hide)'!$A18,'Capacity Summary'!$H$35:$BG$35,0))="x",INDEX('Capacity Summary'!$C$36:$E$135,MATCH('Capacity Backing (Hide)'!CL$2,'Capacity Summary'!$B$36:$B$135,0),4),IF(INDEX('Capacity Summary'!$H$36:$BG$135,MATCH('Capacity Backing (Hide)'!CL$2,'Capacity Summary'!$B$36:$B$135,0),MATCH('Capacity Backing (Hide)'!$A18,'Capacity Summary'!$H$35:$BG$35,0))&lt;&gt;0,INDEX('Capacity Summary'!$H$36:$BG$135,MATCH('Capacity Backing (Hide)'!CL$2,'Capacity Summary'!$B$36:$B$135,0),MATCH('Capacity Backing (Hide)'!$A18,'Capacity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(Hide)'!$A18,'Capacity Summary'!$H$35:$BG$35,0))="x",INDEX('Capacity Summary'!$C$36:$E$135,MATCH('Capacity Backing (Hide)'!CM$2,'Capacity Summary'!$B$36:$B$135,0),4),IF(INDEX('Capacity Summary'!$H$36:$BG$135,MATCH('Capacity Backing (Hide)'!CM$2,'Capacity Summary'!$B$36:$B$135,0),MATCH('Capacity Backing (Hide)'!$A18,'Capacity Summary'!$H$35:$BG$35,0))&lt;&gt;0,INDEX('Capacity Summary'!$H$36:$BG$135,MATCH('Capacity Backing (Hide)'!CM$2,'Capacity Summary'!$B$36:$B$135,0),MATCH('Capacity Backing (Hide)'!$A18,'Capacity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(Hide)'!$A18,'Capacity Summary'!$H$35:$BG$35,0))="x",INDEX('Capacity Summary'!$C$36:$E$135,MATCH('Capacity Backing (Hide)'!CN$2,'Capacity Summary'!$B$36:$B$135,0),4),IF(INDEX('Capacity Summary'!$H$36:$BG$135,MATCH('Capacity Backing (Hide)'!CN$2,'Capacity Summary'!$B$36:$B$135,0),MATCH('Capacity Backing (Hide)'!$A18,'Capacity Summary'!$H$35:$BG$35,0))&lt;&gt;0,INDEX('Capacity Summary'!$H$36:$BG$135,MATCH('Capacity Backing (Hide)'!CN$2,'Capacity Summary'!$B$36:$B$135,0),MATCH('Capacity Backing (Hide)'!$A18,'Capacity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(Hide)'!$A18,'Capacity Summary'!$H$35:$BG$35,0))="x",INDEX('Capacity Summary'!$C$36:$E$135,MATCH('Capacity Backing (Hide)'!CO$2,'Capacity Summary'!$B$36:$B$135,0),4),IF(INDEX('Capacity Summary'!$H$36:$BG$135,MATCH('Capacity Backing (Hide)'!CO$2,'Capacity Summary'!$B$36:$B$135,0),MATCH('Capacity Backing (Hide)'!$A18,'Capacity Summary'!$H$35:$BG$35,0))&lt;&gt;0,INDEX('Capacity Summary'!$H$36:$BG$135,MATCH('Capacity Backing (Hide)'!CO$2,'Capacity Summary'!$B$36:$B$135,0),MATCH('Capacity Backing (Hide)'!$A18,'Capacity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(Hide)'!$A18,'Capacity Summary'!$H$35:$BG$35,0))="x",INDEX('Capacity Summary'!$C$36:$E$135,MATCH('Capacity Backing (Hide)'!CP$2,'Capacity Summary'!$B$36:$B$135,0),4),IF(INDEX('Capacity Summary'!$H$36:$BG$135,MATCH('Capacity Backing (Hide)'!CP$2,'Capacity Summary'!$B$36:$B$135,0),MATCH('Capacity Backing (Hide)'!$A18,'Capacity Summary'!$H$35:$BG$35,0))&lt;&gt;0,INDEX('Capacity Summary'!$H$36:$BG$135,MATCH('Capacity Backing (Hide)'!CP$2,'Capacity Summary'!$B$36:$B$135,0),MATCH('Capacity Backing (Hide)'!$A18,'Capacity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(Hide)'!$A18,'Capacity Summary'!$H$35:$BG$35,0))="x",INDEX('Capacity Summary'!$C$36:$E$135,MATCH('Capacity Backing (Hide)'!CQ$2,'Capacity Summary'!$B$36:$B$135,0),4),IF(INDEX('Capacity Summary'!$H$36:$BG$135,MATCH('Capacity Backing (Hide)'!CQ$2,'Capacity Summary'!$B$36:$B$135,0),MATCH('Capacity Backing (Hide)'!$A18,'Capacity Summary'!$H$35:$BG$35,0))&lt;&gt;0,INDEX('Capacity Summary'!$H$36:$BG$135,MATCH('Capacity Backing (Hide)'!CQ$2,'Capacity Summary'!$B$36:$B$135,0),MATCH('Capacity Backing (Hide)'!$A18,'Capacity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(Hide)'!$A18,'Capacity Summary'!$H$35:$BG$35,0))="x",INDEX('Capacity Summary'!$C$36:$E$135,MATCH('Capacity Backing (Hide)'!CR$2,'Capacity Summary'!$B$36:$B$135,0),4),IF(INDEX('Capacity Summary'!$H$36:$BG$135,MATCH('Capacity Backing (Hide)'!CR$2,'Capacity Summary'!$B$36:$B$135,0),MATCH('Capacity Backing (Hide)'!$A18,'Capacity Summary'!$H$35:$BG$35,0))&lt;&gt;0,INDEX('Capacity Summary'!$H$36:$BG$135,MATCH('Capacity Backing (Hide)'!CR$2,'Capacity Summary'!$B$36:$B$135,0),MATCH('Capacity Backing (Hide)'!$A18,'Capacity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(Hide)'!$A18,'Capacity Summary'!$H$35:$BG$35,0))="x",INDEX('Capacity Summary'!$C$36:$E$135,MATCH('Capacity Backing (Hide)'!CS$2,'Capacity Summary'!$B$36:$B$135,0),4),IF(INDEX('Capacity Summary'!$H$36:$BG$135,MATCH('Capacity Backing (Hide)'!CS$2,'Capacity Summary'!$B$36:$B$135,0),MATCH('Capacity Backing (Hide)'!$A18,'Capacity Summary'!$H$35:$BG$35,0))&lt;&gt;0,INDEX('Capacity Summary'!$H$36:$BG$135,MATCH('Capacity Backing (Hide)'!CS$2,'Capacity Summary'!$B$36:$B$135,0),MATCH('Capacity Backing (Hide)'!$A18,'Capacity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(Hide)'!$A18,'Capacity Summary'!$H$35:$BG$35,0))="x",INDEX('Capacity Summary'!$C$36:$E$135,MATCH('Capacity Backing (Hide)'!CT$2,'Capacity Summary'!$B$36:$B$135,0),4),IF(INDEX('Capacity Summary'!$H$36:$BG$135,MATCH('Capacity Backing (Hide)'!CT$2,'Capacity Summary'!$B$36:$B$135,0),MATCH('Capacity Backing (Hide)'!$A18,'Capacity Summary'!$H$35:$BG$35,0))&lt;&gt;0,INDEX('Capacity Summary'!$H$36:$BG$135,MATCH('Capacity Backing (Hide)'!CT$2,'Capacity Summary'!$B$36:$B$135,0),MATCH('Capacity Backing (Hide)'!$A18,'Capacity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(Hide)'!$A18,'Capacity Summary'!$H$35:$BG$35,0))="x",INDEX('Capacity Summary'!$C$36:$E$135,MATCH('Capacity Backing (Hide)'!CU$2,'Capacity Summary'!$B$36:$B$135,0),4),IF(INDEX('Capacity Summary'!$H$36:$BG$135,MATCH('Capacity Backing (Hide)'!CU$2,'Capacity Summary'!$B$36:$B$135,0),MATCH('Capacity Backing (Hide)'!$A18,'Capacity Summary'!$H$35:$BG$35,0))&lt;&gt;0,INDEX('Capacity Summary'!$H$36:$BG$135,MATCH('Capacity Backing (Hide)'!CU$2,'Capacity Summary'!$B$36:$B$135,0),MATCH('Capacity Backing (Hide)'!$A18,'Capacity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(Hide)'!$A18,'Capacity Summary'!$H$35:$BG$35,0))="x",INDEX('Capacity Summary'!$C$36:$E$135,MATCH('Capacity Backing (Hide)'!CV$2,'Capacity Summary'!$B$36:$B$135,0),4),IF(INDEX('Capacity Summary'!$H$36:$BG$135,MATCH('Capacity Backing (Hide)'!CV$2,'Capacity Summary'!$B$36:$B$135,0),MATCH('Capacity Backing (Hide)'!$A18,'Capacity Summary'!$H$35:$BG$35,0))&lt;&gt;0,INDEX('Capacity Summary'!$H$36:$BG$135,MATCH('Capacity Backing (Hide)'!CV$2,'Capacity Summary'!$B$36:$B$135,0),MATCH('Capacity Backing (Hide)'!$A18,'Capacity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(Hide)'!$A18,'Capacity Summary'!$H$35:$BG$35,0))="x",INDEX('Capacity Summary'!$C$36:$E$135,MATCH('Capacity Backing (Hide)'!CW$2,'Capacity Summary'!$B$36:$B$135,0),4),IF(INDEX('Capacity Summary'!$H$36:$BG$135,MATCH('Capacity Backing (Hide)'!CW$2,'Capacity Summary'!$B$36:$B$135,0),MATCH('Capacity Backing (Hide)'!$A18,'Capacity Summary'!$H$35:$BG$35,0))&lt;&gt;0,INDEX('Capacity Summary'!$H$36:$BG$135,MATCH('Capacity Backing (Hide)'!CW$2,'Capacity Summary'!$B$36:$B$135,0),MATCH('Capacity Backing (Hide)'!$A18,'Capacity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19" spans="1:101" x14ac:dyDescent="0.35">
      <c r="A19" s="2">
        <f ca="1">'Required Capacity (Hide)'!E19</f>
        <v>44326</v>
      </c>
      <c r="B1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(Hide)'!$A19,'Capacity Summary'!$H$35:$BG$35,0))="x",INDEX('Capacity Summary'!$C$36:$E$135,MATCH('Capacity Backing (Hide)'!B$2,'Capacity Summary'!$B$36:$B$135,0),4),IF(INDEX('Capacity Summary'!$H$36:$BG$135,MATCH('Capacity Backing (Hide)'!B$2,'Capacity Summary'!$B$36:$B$135,0),MATCH('Capacity Backing (Hide)'!$A19,'Capacity Summary'!$H$35:$BG$35,0))&lt;&gt;0,INDEX('Capacity Summary'!$H$36:$BG$135,MATCH('Capacity Backing (Hide)'!B$2,'Capacity Summary'!$B$36:$B$135,0),MATCH('Capacity Backing (Hide)'!$A19,'Capacity Summary'!$H$35:$BG$35,0)),0)),INDEX('Capacity Summary'!$C$36:$E$135,MATCH('Capacity Backing (Hide)'!B$2,'Capacity Summary'!$B$36:$B$135,0),2)))/IF(Summary!$B$7="Minutes",1,60)/COUNTA(INDEX(Capacity!$C$10:$Q$109,MATCH('Capacity Backing (Hide)'!B$2,Capacity!$B$10:$B$109,0),1):INDEX(Capacity!$C$10:$Q$109,MATCH('Capacity Backing (Hide)'!B$2,Capacity!$B$10:$B$109,0),15))</f>
        <v>#N/A</v>
      </c>
      <c r="C1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(Hide)'!$A19,'Capacity Summary'!$H$35:$BG$35,0))="x",INDEX('Capacity Summary'!$C$36:$E$135,MATCH('Capacity Backing (Hide)'!C$2,'Capacity Summary'!$B$36:$B$135,0),4),IF(INDEX('Capacity Summary'!$H$36:$BG$135,MATCH('Capacity Backing (Hide)'!C$2,'Capacity Summary'!$B$36:$B$135,0),MATCH('Capacity Backing (Hide)'!$A19,'Capacity Summary'!$H$35:$BG$35,0))&lt;&gt;0,INDEX('Capacity Summary'!$H$36:$BG$135,MATCH('Capacity Backing (Hide)'!C$2,'Capacity Summary'!$B$36:$B$135,0),MATCH('Capacity Backing (Hide)'!$A19,'Capacity Summary'!$H$35:$BG$35,0)),0)),INDEX('Capacity Summary'!$C$36:$E$135,MATCH('Capacity Backing (Hide)'!C$2,'Capacity Summary'!$B$36:$B$135,0),2)))/IF(Summary!$B$7="Minutes",1,60)/COUNTA(INDEX(Capacity!$C$10:$Q$109,MATCH('Capacity Backing (Hide)'!C$2,Capacity!$B$10:$B$109,0),1):INDEX(Capacity!$C$10:$Q$109,MATCH('Capacity Backing (Hide)'!C$2,Capacity!$B$10:$B$109,0),15))</f>
        <v>#N/A</v>
      </c>
      <c r="D1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(Hide)'!$A19,'Capacity Summary'!$H$35:$BG$35,0))="x",INDEX('Capacity Summary'!$C$36:$E$135,MATCH('Capacity Backing (Hide)'!D$2,'Capacity Summary'!$B$36:$B$135,0),4),IF(INDEX('Capacity Summary'!$H$36:$BG$135,MATCH('Capacity Backing (Hide)'!D$2,'Capacity Summary'!$B$36:$B$135,0),MATCH('Capacity Backing (Hide)'!$A19,'Capacity Summary'!$H$35:$BG$35,0))&lt;&gt;0,INDEX('Capacity Summary'!$H$36:$BG$135,MATCH('Capacity Backing (Hide)'!D$2,'Capacity Summary'!$B$36:$B$135,0),MATCH('Capacity Backing (Hide)'!$A19,'Capacity Summary'!$H$35:$BG$35,0)),0)),INDEX('Capacity Summary'!$C$36:$E$135,MATCH('Capacity Backing (Hide)'!D$2,'Capacity Summary'!$B$36:$B$135,0),2)))/IF(Summary!$B$7="Minutes",1,60)/COUNTA(INDEX(Capacity!$C$10:$Q$109,MATCH('Capacity Backing (Hide)'!D$2,Capacity!$B$10:$B$109,0),1):INDEX(Capacity!$C$10:$Q$109,MATCH('Capacity Backing (Hide)'!D$2,Capacity!$B$10:$B$109,0),15))</f>
        <v>#N/A</v>
      </c>
      <c r="E1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(Hide)'!$A19,'Capacity Summary'!$H$35:$BG$35,0))="x",INDEX('Capacity Summary'!$C$36:$E$135,MATCH('Capacity Backing (Hide)'!E$2,'Capacity Summary'!$B$36:$B$135,0),4),IF(INDEX('Capacity Summary'!$H$36:$BG$135,MATCH('Capacity Backing (Hide)'!E$2,'Capacity Summary'!$B$36:$B$135,0),MATCH('Capacity Backing (Hide)'!$A19,'Capacity Summary'!$H$35:$BG$35,0))&lt;&gt;0,INDEX('Capacity Summary'!$H$36:$BG$135,MATCH('Capacity Backing (Hide)'!E$2,'Capacity Summary'!$B$36:$B$135,0),MATCH('Capacity Backing (Hide)'!$A19,'Capacity Summary'!$H$35:$BG$35,0)),0)),INDEX('Capacity Summary'!$C$36:$E$135,MATCH('Capacity Backing (Hide)'!E$2,'Capacity Summary'!$B$36:$B$135,0),2)))/IF(Summary!$B$7="Minutes",1,60)/COUNTA(INDEX(Capacity!$C$10:$Q$109,MATCH('Capacity Backing (Hide)'!E$2,Capacity!$B$10:$B$109,0),1):INDEX(Capacity!$C$10:$Q$109,MATCH('Capacity Backing (Hide)'!E$2,Capacity!$B$10:$B$109,0),15))</f>
        <v>#N/A</v>
      </c>
      <c r="F1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(Hide)'!$A19,'Capacity Summary'!$H$35:$BG$35,0))="x",INDEX('Capacity Summary'!$C$36:$E$135,MATCH('Capacity Backing (Hide)'!F$2,'Capacity Summary'!$B$36:$B$135,0),4),IF(INDEX('Capacity Summary'!$H$36:$BG$135,MATCH('Capacity Backing (Hide)'!F$2,'Capacity Summary'!$B$36:$B$135,0),MATCH('Capacity Backing (Hide)'!$A19,'Capacity Summary'!$H$35:$BG$35,0))&lt;&gt;0,INDEX('Capacity Summary'!$H$36:$BG$135,MATCH('Capacity Backing (Hide)'!F$2,'Capacity Summary'!$B$36:$B$135,0),MATCH('Capacity Backing (Hide)'!$A19,'Capacity Summary'!$H$35:$BG$35,0)),0)),INDEX('Capacity Summary'!$C$36:$E$135,MATCH('Capacity Backing (Hide)'!F$2,'Capacity Summary'!$B$36:$B$135,0),2)))/IF(Summary!$B$7="Minutes",1,60)/COUNTA(INDEX(Capacity!$C$10:$Q$109,MATCH('Capacity Backing (Hide)'!F$2,Capacity!$B$10:$B$109,0),1):INDEX(Capacity!$C$10:$Q$109,MATCH('Capacity Backing (Hide)'!F$2,Capacity!$B$10:$B$109,0),15))</f>
        <v>#N/A</v>
      </c>
      <c r="G1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(Hide)'!$A19,'Capacity Summary'!$H$35:$BG$35,0))="x",INDEX('Capacity Summary'!$C$36:$E$135,MATCH('Capacity Backing (Hide)'!G$2,'Capacity Summary'!$B$36:$B$135,0),4),IF(INDEX('Capacity Summary'!$H$36:$BG$135,MATCH('Capacity Backing (Hide)'!G$2,'Capacity Summary'!$B$36:$B$135,0),MATCH('Capacity Backing (Hide)'!$A19,'Capacity Summary'!$H$35:$BG$35,0))&lt;&gt;0,INDEX('Capacity Summary'!$H$36:$BG$135,MATCH('Capacity Backing (Hide)'!G$2,'Capacity Summary'!$B$36:$B$135,0),MATCH('Capacity Backing (Hide)'!$A19,'Capacity Summary'!$H$35:$BG$35,0)),0)),INDEX('Capacity Summary'!$C$36:$E$135,MATCH('Capacity Backing (Hide)'!G$2,'Capacity Summary'!$B$36:$B$135,0),2)))/IF(Summary!$B$7="Minutes",1,60)/COUNTA(INDEX(Capacity!$C$10:$Q$109,MATCH('Capacity Backing (Hide)'!G$2,Capacity!$B$10:$B$109,0),1):INDEX(Capacity!$C$10:$Q$109,MATCH('Capacity Backing (Hide)'!G$2,Capacity!$B$10:$B$109,0),15))</f>
        <v>#N/A</v>
      </c>
      <c r="H1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(Hide)'!$A19,'Capacity Summary'!$H$35:$BG$35,0))="x",INDEX('Capacity Summary'!$C$36:$E$135,MATCH('Capacity Backing (Hide)'!H$2,'Capacity Summary'!$B$36:$B$135,0),4),IF(INDEX('Capacity Summary'!$H$36:$BG$135,MATCH('Capacity Backing (Hide)'!H$2,'Capacity Summary'!$B$36:$B$135,0),MATCH('Capacity Backing (Hide)'!$A19,'Capacity Summary'!$H$35:$BG$35,0))&lt;&gt;0,INDEX('Capacity Summary'!$H$36:$BG$135,MATCH('Capacity Backing (Hide)'!H$2,'Capacity Summary'!$B$36:$B$135,0),MATCH('Capacity Backing (Hide)'!$A19,'Capacity Summary'!$H$35:$BG$35,0)),0)),INDEX('Capacity Summary'!$C$36:$E$135,MATCH('Capacity Backing (Hide)'!H$2,'Capacity Summary'!$B$36:$B$135,0),2)))/IF(Summary!$B$7="Minutes",1,60)/COUNTA(INDEX(Capacity!$C$10:$Q$109,MATCH('Capacity Backing (Hide)'!H$2,Capacity!$B$10:$B$109,0),1):INDEX(Capacity!$C$10:$Q$109,MATCH('Capacity Backing (Hide)'!H$2,Capacity!$B$10:$B$109,0),15))</f>
        <v>#N/A</v>
      </c>
      <c r="I1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(Hide)'!$A19,'Capacity Summary'!$H$35:$BG$35,0))="x",INDEX('Capacity Summary'!$C$36:$E$135,MATCH('Capacity Backing (Hide)'!I$2,'Capacity Summary'!$B$36:$B$135,0),4),IF(INDEX('Capacity Summary'!$H$36:$BG$135,MATCH('Capacity Backing (Hide)'!I$2,'Capacity Summary'!$B$36:$B$135,0),MATCH('Capacity Backing (Hide)'!$A19,'Capacity Summary'!$H$35:$BG$35,0))&lt;&gt;0,INDEX('Capacity Summary'!$H$36:$BG$135,MATCH('Capacity Backing (Hide)'!I$2,'Capacity Summary'!$B$36:$B$135,0),MATCH('Capacity Backing (Hide)'!$A19,'Capacity Summary'!$H$35:$BG$35,0)),0)),INDEX('Capacity Summary'!$C$36:$E$135,MATCH('Capacity Backing (Hide)'!I$2,'Capacity Summary'!$B$36:$B$135,0),2)))/IF(Summary!$B$7="Minutes",1,60)/COUNTA(INDEX(Capacity!$C$10:$Q$109,MATCH('Capacity Backing (Hide)'!I$2,Capacity!$B$10:$B$109,0),1):INDEX(Capacity!$C$10:$Q$109,MATCH('Capacity Backing (Hide)'!I$2,Capacity!$B$10:$B$109,0),15))</f>
        <v>#N/A</v>
      </c>
      <c r="J1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(Hide)'!$A19,'Capacity Summary'!$H$35:$BG$35,0))="x",INDEX('Capacity Summary'!$C$36:$E$135,MATCH('Capacity Backing (Hide)'!J$2,'Capacity Summary'!$B$36:$B$135,0),4),IF(INDEX('Capacity Summary'!$H$36:$BG$135,MATCH('Capacity Backing (Hide)'!J$2,'Capacity Summary'!$B$36:$B$135,0),MATCH('Capacity Backing (Hide)'!$A19,'Capacity Summary'!$H$35:$BG$35,0))&lt;&gt;0,INDEX('Capacity Summary'!$H$36:$BG$135,MATCH('Capacity Backing (Hide)'!J$2,'Capacity Summary'!$B$36:$B$135,0),MATCH('Capacity Backing (Hide)'!$A19,'Capacity Summary'!$H$35:$BG$35,0)),0)),INDEX('Capacity Summary'!$C$36:$E$135,MATCH('Capacity Backing (Hide)'!J$2,'Capacity Summary'!$B$36:$B$135,0),2)))/IF(Summary!$B$7="Minutes",1,60)/COUNTA(INDEX(Capacity!$C$10:$Q$109,MATCH('Capacity Backing (Hide)'!J$2,Capacity!$B$10:$B$109,0),1):INDEX(Capacity!$C$10:$Q$109,MATCH('Capacity Backing (Hide)'!J$2,Capacity!$B$10:$B$109,0),15))</f>
        <v>#N/A</v>
      </c>
      <c r="K1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(Hide)'!$A19,'Capacity Summary'!$H$35:$BG$35,0))="x",INDEX('Capacity Summary'!$C$36:$E$135,MATCH('Capacity Backing (Hide)'!K$2,'Capacity Summary'!$B$36:$B$135,0),4),IF(INDEX('Capacity Summary'!$H$36:$BG$135,MATCH('Capacity Backing (Hide)'!K$2,'Capacity Summary'!$B$36:$B$135,0),MATCH('Capacity Backing (Hide)'!$A19,'Capacity Summary'!$H$35:$BG$35,0))&lt;&gt;0,INDEX('Capacity Summary'!$H$36:$BG$135,MATCH('Capacity Backing (Hide)'!K$2,'Capacity Summary'!$B$36:$B$135,0),MATCH('Capacity Backing (Hide)'!$A19,'Capacity Summary'!$H$35:$BG$35,0)),0)),INDEX('Capacity Summary'!$C$36:$E$135,MATCH('Capacity Backing (Hide)'!K$2,'Capacity Summary'!$B$36:$B$135,0),2)))/IF(Summary!$B$7="Minutes",1,60)/COUNTA(INDEX(Capacity!$C$10:$Q$109,MATCH('Capacity Backing (Hide)'!K$2,Capacity!$B$10:$B$109,0),1):INDEX(Capacity!$C$10:$Q$109,MATCH('Capacity Backing (Hide)'!K$2,Capacity!$B$10:$B$109,0),15))</f>
        <v>#N/A</v>
      </c>
      <c r="L1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(Hide)'!$A19,'Capacity Summary'!$H$35:$BG$35,0))="x",INDEX('Capacity Summary'!$C$36:$E$135,MATCH('Capacity Backing (Hide)'!L$2,'Capacity Summary'!$B$36:$B$135,0),4),IF(INDEX('Capacity Summary'!$H$36:$BG$135,MATCH('Capacity Backing (Hide)'!L$2,'Capacity Summary'!$B$36:$B$135,0),MATCH('Capacity Backing (Hide)'!$A19,'Capacity Summary'!$H$35:$BG$35,0))&lt;&gt;0,INDEX('Capacity Summary'!$H$36:$BG$135,MATCH('Capacity Backing (Hide)'!L$2,'Capacity Summary'!$B$36:$B$135,0),MATCH('Capacity Backing (Hide)'!$A19,'Capacity Summary'!$H$35:$BG$35,0)),0)),INDEX('Capacity Summary'!$C$36:$E$135,MATCH('Capacity Backing (Hide)'!L$2,'Capacity Summary'!$B$36:$B$135,0),2)))/IF(Summary!$B$7="Minutes",1,60)/COUNTA(INDEX(Capacity!$C$10:$Q$109,MATCH('Capacity Backing (Hide)'!L$2,Capacity!$B$10:$B$109,0),1):INDEX(Capacity!$C$10:$Q$109,MATCH('Capacity Backing (Hide)'!L$2,Capacity!$B$10:$B$109,0),15))</f>
        <v>#N/A</v>
      </c>
      <c r="M1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(Hide)'!$A19,'Capacity Summary'!$H$35:$BG$35,0))="x",INDEX('Capacity Summary'!$C$36:$E$135,MATCH('Capacity Backing (Hide)'!M$2,'Capacity Summary'!$B$36:$B$135,0),4),IF(INDEX('Capacity Summary'!$H$36:$BG$135,MATCH('Capacity Backing (Hide)'!M$2,'Capacity Summary'!$B$36:$B$135,0),MATCH('Capacity Backing (Hide)'!$A19,'Capacity Summary'!$H$35:$BG$35,0))&lt;&gt;0,INDEX('Capacity Summary'!$H$36:$BG$135,MATCH('Capacity Backing (Hide)'!M$2,'Capacity Summary'!$B$36:$B$135,0),MATCH('Capacity Backing (Hide)'!$A19,'Capacity Summary'!$H$35:$BG$35,0)),0)),INDEX('Capacity Summary'!$C$36:$E$135,MATCH('Capacity Backing (Hide)'!M$2,'Capacity Summary'!$B$36:$B$135,0),2)))/IF(Summary!$B$7="Minutes",1,60)/COUNTA(INDEX(Capacity!$C$10:$Q$109,MATCH('Capacity Backing (Hide)'!M$2,Capacity!$B$10:$B$109,0),1):INDEX(Capacity!$C$10:$Q$109,MATCH('Capacity Backing (Hide)'!M$2,Capacity!$B$10:$B$109,0),15))</f>
        <v>#N/A</v>
      </c>
      <c r="N1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(Hide)'!$A19,'Capacity Summary'!$H$35:$BG$35,0))="x",INDEX('Capacity Summary'!$C$36:$E$135,MATCH('Capacity Backing (Hide)'!N$2,'Capacity Summary'!$B$36:$B$135,0),4),IF(INDEX('Capacity Summary'!$H$36:$BG$135,MATCH('Capacity Backing (Hide)'!N$2,'Capacity Summary'!$B$36:$B$135,0),MATCH('Capacity Backing (Hide)'!$A19,'Capacity Summary'!$H$35:$BG$35,0))&lt;&gt;0,INDEX('Capacity Summary'!$H$36:$BG$135,MATCH('Capacity Backing (Hide)'!N$2,'Capacity Summary'!$B$36:$B$135,0),MATCH('Capacity Backing (Hide)'!$A19,'Capacity Summary'!$H$35:$BG$35,0)),0)),INDEX('Capacity Summary'!$C$36:$E$135,MATCH('Capacity Backing (Hide)'!N$2,'Capacity Summary'!$B$36:$B$135,0),2)))/IF(Summary!$B$7="Minutes",1,60)/COUNTA(INDEX(Capacity!$C$10:$Q$109,MATCH('Capacity Backing (Hide)'!N$2,Capacity!$B$10:$B$109,0),1):INDEX(Capacity!$C$10:$Q$109,MATCH('Capacity Backing (Hide)'!N$2,Capacity!$B$10:$B$109,0),15))</f>
        <v>#N/A</v>
      </c>
      <c r="O1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(Hide)'!$A19,'Capacity Summary'!$H$35:$BG$35,0))="x",INDEX('Capacity Summary'!$C$36:$E$135,MATCH('Capacity Backing (Hide)'!O$2,'Capacity Summary'!$B$36:$B$135,0),4),IF(INDEX('Capacity Summary'!$H$36:$BG$135,MATCH('Capacity Backing (Hide)'!O$2,'Capacity Summary'!$B$36:$B$135,0),MATCH('Capacity Backing (Hide)'!$A19,'Capacity Summary'!$H$35:$BG$35,0))&lt;&gt;0,INDEX('Capacity Summary'!$H$36:$BG$135,MATCH('Capacity Backing (Hide)'!O$2,'Capacity Summary'!$B$36:$B$135,0),MATCH('Capacity Backing (Hide)'!$A19,'Capacity Summary'!$H$35:$BG$35,0)),0)),INDEX('Capacity Summary'!$C$36:$E$135,MATCH('Capacity Backing (Hide)'!O$2,'Capacity Summary'!$B$36:$B$135,0),2)))/IF(Summary!$B$7="Minutes",1,60)/COUNTA(INDEX(Capacity!$C$10:$Q$109,MATCH('Capacity Backing (Hide)'!O$2,Capacity!$B$10:$B$109,0),1):INDEX(Capacity!$C$10:$Q$109,MATCH('Capacity Backing (Hide)'!O$2,Capacity!$B$10:$B$109,0),15))</f>
        <v>#N/A</v>
      </c>
      <c r="P1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(Hide)'!$A19,'Capacity Summary'!$H$35:$BG$35,0))="x",INDEX('Capacity Summary'!$C$36:$E$135,MATCH('Capacity Backing (Hide)'!P$2,'Capacity Summary'!$B$36:$B$135,0),4),IF(INDEX('Capacity Summary'!$H$36:$BG$135,MATCH('Capacity Backing (Hide)'!P$2,'Capacity Summary'!$B$36:$B$135,0),MATCH('Capacity Backing (Hide)'!$A19,'Capacity Summary'!$H$35:$BG$35,0))&lt;&gt;0,INDEX('Capacity Summary'!$H$36:$BG$135,MATCH('Capacity Backing (Hide)'!P$2,'Capacity Summary'!$B$36:$B$135,0),MATCH('Capacity Backing (Hide)'!$A19,'Capacity Summary'!$H$35:$BG$35,0)),0)),INDEX('Capacity Summary'!$C$36:$E$135,MATCH('Capacity Backing (Hide)'!P$2,'Capacity Summary'!$B$36:$B$135,0),2)))/IF(Summary!$B$7="Minutes",1,60)/COUNTA(INDEX(Capacity!$C$10:$Q$109,MATCH('Capacity Backing (Hide)'!P$2,Capacity!$B$10:$B$109,0),1):INDEX(Capacity!$C$10:$Q$109,MATCH('Capacity Backing (Hide)'!P$2,Capacity!$B$10:$B$109,0),15))</f>
        <v>#N/A</v>
      </c>
      <c r="Q1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(Hide)'!$A19,'Capacity Summary'!$H$35:$BG$35,0))="x",INDEX('Capacity Summary'!$C$36:$E$135,MATCH('Capacity Backing (Hide)'!Q$2,'Capacity Summary'!$B$36:$B$135,0),4),IF(INDEX('Capacity Summary'!$H$36:$BG$135,MATCH('Capacity Backing (Hide)'!Q$2,'Capacity Summary'!$B$36:$B$135,0),MATCH('Capacity Backing (Hide)'!$A19,'Capacity Summary'!$H$35:$BG$35,0))&lt;&gt;0,INDEX('Capacity Summary'!$H$36:$BG$135,MATCH('Capacity Backing (Hide)'!Q$2,'Capacity Summary'!$B$36:$B$135,0),MATCH('Capacity Backing (Hide)'!$A19,'Capacity Summary'!$H$35:$BG$35,0)),0)),INDEX('Capacity Summary'!$C$36:$E$135,MATCH('Capacity Backing (Hide)'!Q$2,'Capacity Summary'!$B$36:$B$135,0),2)))/IF(Summary!$B$7="Minutes",1,60)/COUNTA(INDEX(Capacity!$C$10:$Q$109,MATCH('Capacity Backing (Hide)'!Q$2,Capacity!$B$10:$B$109,0),1):INDEX(Capacity!$C$10:$Q$109,MATCH('Capacity Backing (Hide)'!Q$2,Capacity!$B$10:$B$109,0),15))</f>
        <v>#N/A</v>
      </c>
      <c r="R1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(Hide)'!$A19,'Capacity Summary'!$H$35:$BG$35,0))="x",INDEX('Capacity Summary'!$C$36:$E$135,MATCH('Capacity Backing (Hide)'!R$2,'Capacity Summary'!$B$36:$B$135,0),4),IF(INDEX('Capacity Summary'!$H$36:$BG$135,MATCH('Capacity Backing (Hide)'!R$2,'Capacity Summary'!$B$36:$B$135,0),MATCH('Capacity Backing (Hide)'!$A19,'Capacity Summary'!$H$35:$BG$35,0))&lt;&gt;0,INDEX('Capacity Summary'!$H$36:$BG$135,MATCH('Capacity Backing (Hide)'!R$2,'Capacity Summary'!$B$36:$B$135,0),MATCH('Capacity Backing (Hide)'!$A19,'Capacity Summary'!$H$35:$BG$35,0)),0)),INDEX('Capacity Summary'!$C$36:$E$135,MATCH('Capacity Backing (Hide)'!R$2,'Capacity Summary'!$B$36:$B$135,0),2)))/IF(Summary!$B$7="Minutes",1,60)/COUNTA(INDEX(Capacity!$C$10:$Q$109,MATCH('Capacity Backing (Hide)'!R$2,Capacity!$B$10:$B$109,0),1):INDEX(Capacity!$C$10:$Q$109,MATCH('Capacity Backing (Hide)'!R$2,Capacity!$B$10:$B$109,0),15))</f>
        <v>#N/A</v>
      </c>
      <c r="S1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(Hide)'!$A19,'Capacity Summary'!$H$35:$BG$35,0))="x",INDEX('Capacity Summary'!$C$36:$E$135,MATCH('Capacity Backing (Hide)'!S$2,'Capacity Summary'!$B$36:$B$135,0),4),IF(INDEX('Capacity Summary'!$H$36:$BG$135,MATCH('Capacity Backing (Hide)'!S$2,'Capacity Summary'!$B$36:$B$135,0),MATCH('Capacity Backing (Hide)'!$A19,'Capacity Summary'!$H$35:$BG$35,0))&lt;&gt;0,INDEX('Capacity Summary'!$H$36:$BG$135,MATCH('Capacity Backing (Hide)'!S$2,'Capacity Summary'!$B$36:$B$135,0),MATCH('Capacity Backing (Hide)'!$A19,'Capacity Summary'!$H$35:$BG$35,0)),0)),INDEX('Capacity Summary'!$C$36:$E$135,MATCH('Capacity Backing (Hide)'!S$2,'Capacity Summary'!$B$36:$B$135,0),2)))/IF(Summary!$B$7="Minutes",1,60)/COUNTA(INDEX(Capacity!$C$10:$Q$109,MATCH('Capacity Backing (Hide)'!S$2,Capacity!$B$10:$B$109,0),1):INDEX(Capacity!$C$10:$Q$109,MATCH('Capacity Backing (Hide)'!S$2,Capacity!$B$10:$B$109,0),15))</f>
        <v>#N/A</v>
      </c>
      <c r="T1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(Hide)'!$A19,'Capacity Summary'!$H$35:$BG$35,0))="x",INDEX('Capacity Summary'!$C$36:$E$135,MATCH('Capacity Backing (Hide)'!T$2,'Capacity Summary'!$B$36:$B$135,0),4),IF(INDEX('Capacity Summary'!$H$36:$BG$135,MATCH('Capacity Backing (Hide)'!T$2,'Capacity Summary'!$B$36:$B$135,0),MATCH('Capacity Backing (Hide)'!$A19,'Capacity Summary'!$H$35:$BG$35,0))&lt;&gt;0,INDEX('Capacity Summary'!$H$36:$BG$135,MATCH('Capacity Backing (Hide)'!T$2,'Capacity Summary'!$B$36:$B$135,0),MATCH('Capacity Backing (Hide)'!$A19,'Capacity Summary'!$H$35:$BG$35,0)),0)),INDEX('Capacity Summary'!$C$36:$E$135,MATCH('Capacity Backing (Hide)'!T$2,'Capacity Summary'!$B$36:$B$135,0),2)))/IF(Summary!$B$7="Minutes",1,60)/COUNTA(INDEX(Capacity!$C$10:$Q$109,MATCH('Capacity Backing (Hide)'!T$2,Capacity!$B$10:$B$109,0),1):INDEX(Capacity!$C$10:$Q$109,MATCH('Capacity Backing (Hide)'!T$2,Capacity!$B$10:$B$109,0),15))</f>
        <v>#N/A</v>
      </c>
      <c r="U1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(Hide)'!$A19,'Capacity Summary'!$H$35:$BG$35,0))="x",INDEX('Capacity Summary'!$C$36:$E$135,MATCH('Capacity Backing (Hide)'!U$2,'Capacity Summary'!$B$36:$B$135,0),4),IF(INDEX('Capacity Summary'!$H$36:$BG$135,MATCH('Capacity Backing (Hide)'!U$2,'Capacity Summary'!$B$36:$B$135,0),MATCH('Capacity Backing (Hide)'!$A19,'Capacity Summary'!$H$35:$BG$35,0))&lt;&gt;0,INDEX('Capacity Summary'!$H$36:$BG$135,MATCH('Capacity Backing (Hide)'!U$2,'Capacity Summary'!$B$36:$B$135,0),MATCH('Capacity Backing (Hide)'!$A19,'Capacity Summary'!$H$35:$BG$35,0)),0)),INDEX('Capacity Summary'!$C$36:$E$135,MATCH('Capacity Backing (Hide)'!U$2,'Capacity Summary'!$B$36:$B$135,0),2)))/IF(Summary!$B$7="Minutes",1,60)/COUNTA(INDEX(Capacity!$C$10:$Q$109,MATCH('Capacity Backing (Hide)'!U$2,Capacity!$B$10:$B$109,0),1):INDEX(Capacity!$C$10:$Q$109,MATCH('Capacity Backing (Hide)'!U$2,Capacity!$B$10:$B$109,0),15))</f>
        <v>#N/A</v>
      </c>
      <c r="V1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(Hide)'!$A19,'Capacity Summary'!$H$35:$BG$35,0))="x",INDEX('Capacity Summary'!$C$36:$E$135,MATCH('Capacity Backing (Hide)'!V$2,'Capacity Summary'!$B$36:$B$135,0),4),IF(INDEX('Capacity Summary'!$H$36:$BG$135,MATCH('Capacity Backing (Hide)'!V$2,'Capacity Summary'!$B$36:$B$135,0),MATCH('Capacity Backing (Hide)'!$A19,'Capacity Summary'!$H$35:$BG$35,0))&lt;&gt;0,INDEX('Capacity Summary'!$H$36:$BG$135,MATCH('Capacity Backing (Hide)'!V$2,'Capacity Summary'!$B$36:$B$135,0),MATCH('Capacity Backing (Hide)'!$A19,'Capacity Summary'!$H$35:$BG$35,0)),0)),INDEX('Capacity Summary'!$C$36:$E$135,MATCH('Capacity Backing (Hide)'!V$2,'Capacity Summary'!$B$36:$B$135,0),2)))/IF(Summary!$B$7="Minutes",1,60)/COUNTA(INDEX(Capacity!$C$10:$Q$109,MATCH('Capacity Backing (Hide)'!V$2,Capacity!$B$10:$B$109,0),1):INDEX(Capacity!$C$10:$Q$109,MATCH('Capacity Backing (Hide)'!V$2,Capacity!$B$10:$B$109,0),15))</f>
        <v>#N/A</v>
      </c>
      <c r="W1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(Hide)'!$A19,'Capacity Summary'!$H$35:$BG$35,0))="x",INDEX('Capacity Summary'!$C$36:$E$135,MATCH('Capacity Backing (Hide)'!W$2,'Capacity Summary'!$B$36:$B$135,0),4),IF(INDEX('Capacity Summary'!$H$36:$BG$135,MATCH('Capacity Backing (Hide)'!W$2,'Capacity Summary'!$B$36:$B$135,0),MATCH('Capacity Backing (Hide)'!$A19,'Capacity Summary'!$H$35:$BG$35,0))&lt;&gt;0,INDEX('Capacity Summary'!$H$36:$BG$135,MATCH('Capacity Backing (Hide)'!W$2,'Capacity Summary'!$B$36:$B$135,0),MATCH('Capacity Backing (Hide)'!$A19,'Capacity Summary'!$H$35:$BG$35,0)),0)),INDEX('Capacity Summary'!$C$36:$E$135,MATCH('Capacity Backing (Hide)'!W$2,'Capacity Summary'!$B$36:$B$135,0),2)))/IF(Summary!$B$7="Minutes",1,60)/COUNTA(INDEX(Capacity!$C$10:$Q$109,MATCH('Capacity Backing (Hide)'!W$2,Capacity!$B$10:$B$109,0),1):INDEX(Capacity!$C$10:$Q$109,MATCH('Capacity Backing (Hide)'!W$2,Capacity!$B$10:$B$109,0),15))</f>
        <v>#N/A</v>
      </c>
      <c r="X1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(Hide)'!$A19,'Capacity Summary'!$H$35:$BG$35,0))="x",INDEX('Capacity Summary'!$C$36:$E$135,MATCH('Capacity Backing (Hide)'!X$2,'Capacity Summary'!$B$36:$B$135,0),4),IF(INDEX('Capacity Summary'!$H$36:$BG$135,MATCH('Capacity Backing (Hide)'!X$2,'Capacity Summary'!$B$36:$B$135,0),MATCH('Capacity Backing (Hide)'!$A19,'Capacity Summary'!$H$35:$BG$35,0))&lt;&gt;0,INDEX('Capacity Summary'!$H$36:$BG$135,MATCH('Capacity Backing (Hide)'!X$2,'Capacity Summary'!$B$36:$B$135,0),MATCH('Capacity Backing (Hide)'!$A19,'Capacity Summary'!$H$35:$BG$35,0)),0)),INDEX('Capacity Summary'!$C$36:$E$135,MATCH('Capacity Backing (Hide)'!X$2,'Capacity Summary'!$B$36:$B$135,0),2)))/IF(Summary!$B$7="Minutes",1,60)/COUNTA(INDEX(Capacity!$C$10:$Q$109,MATCH('Capacity Backing (Hide)'!X$2,Capacity!$B$10:$B$109,0),1):INDEX(Capacity!$C$10:$Q$109,MATCH('Capacity Backing (Hide)'!X$2,Capacity!$B$10:$B$109,0),15))</f>
        <v>#N/A</v>
      </c>
      <c r="Y1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(Hide)'!$A19,'Capacity Summary'!$H$35:$BG$35,0))="x",INDEX('Capacity Summary'!$C$36:$E$135,MATCH('Capacity Backing (Hide)'!Y$2,'Capacity Summary'!$B$36:$B$135,0),4),IF(INDEX('Capacity Summary'!$H$36:$BG$135,MATCH('Capacity Backing (Hide)'!Y$2,'Capacity Summary'!$B$36:$B$135,0),MATCH('Capacity Backing (Hide)'!$A19,'Capacity Summary'!$H$35:$BG$35,0))&lt;&gt;0,INDEX('Capacity Summary'!$H$36:$BG$135,MATCH('Capacity Backing (Hide)'!Y$2,'Capacity Summary'!$B$36:$B$135,0),MATCH('Capacity Backing (Hide)'!$A19,'Capacity Summary'!$H$35:$BG$35,0)),0)),INDEX('Capacity Summary'!$C$36:$E$135,MATCH('Capacity Backing (Hide)'!Y$2,'Capacity Summary'!$B$36:$B$135,0),2)))/IF(Summary!$B$7="Minutes",1,60)/COUNTA(INDEX(Capacity!$C$10:$Q$109,MATCH('Capacity Backing (Hide)'!Y$2,Capacity!$B$10:$B$109,0),1):INDEX(Capacity!$C$10:$Q$109,MATCH('Capacity Backing (Hide)'!Y$2,Capacity!$B$10:$B$109,0),15))</f>
        <v>#N/A</v>
      </c>
      <c r="Z1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(Hide)'!$A19,'Capacity Summary'!$H$35:$BG$35,0))="x",INDEX('Capacity Summary'!$C$36:$E$135,MATCH('Capacity Backing (Hide)'!Z$2,'Capacity Summary'!$B$36:$B$135,0),4),IF(INDEX('Capacity Summary'!$H$36:$BG$135,MATCH('Capacity Backing (Hide)'!Z$2,'Capacity Summary'!$B$36:$B$135,0),MATCH('Capacity Backing (Hide)'!$A19,'Capacity Summary'!$H$35:$BG$35,0))&lt;&gt;0,INDEX('Capacity Summary'!$H$36:$BG$135,MATCH('Capacity Backing (Hide)'!Z$2,'Capacity Summary'!$B$36:$B$135,0),MATCH('Capacity Backing (Hide)'!$A19,'Capacity Summary'!$H$35:$BG$35,0)),0)),INDEX('Capacity Summary'!$C$36:$E$135,MATCH('Capacity Backing (Hide)'!Z$2,'Capacity Summary'!$B$36:$B$135,0),2)))/IF(Summary!$B$7="Minutes",1,60)/COUNTA(INDEX(Capacity!$C$10:$Q$109,MATCH('Capacity Backing (Hide)'!Z$2,Capacity!$B$10:$B$109,0),1):INDEX(Capacity!$C$10:$Q$109,MATCH('Capacity Backing (Hide)'!Z$2,Capacity!$B$10:$B$109,0),15))</f>
        <v>#N/A</v>
      </c>
      <c r="AA1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(Hide)'!$A19,'Capacity Summary'!$H$35:$BG$35,0))="x",INDEX('Capacity Summary'!$C$36:$E$135,MATCH('Capacity Backing (Hide)'!AA$2,'Capacity Summary'!$B$36:$B$135,0),4),IF(INDEX('Capacity Summary'!$H$36:$BG$135,MATCH('Capacity Backing (Hide)'!AA$2,'Capacity Summary'!$B$36:$B$135,0),MATCH('Capacity Backing (Hide)'!$A19,'Capacity Summary'!$H$35:$BG$35,0))&lt;&gt;0,INDEX('Capacity Summary'!$H$36:$BG$135,MATCH('Capacity Backing (Hide)'!AA$2,'Capacity Summary'!$B$36:$B$135,0),MATCH('Capacity Backing (Hide)'!$A19,'Capacity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1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(Hide)'!$A19,'Capacity Summary'!$H$35:$BG$35,0))="x",INDEX('Capacity Summary'!$C$36:$E$135,MATCH('Capacity Backing (Hide)'!AB$2,'Capacity Summary'!$B$36:$B$135,0),4),IF(INDEX('Capacity Summary'!$H$36:$BG$135,MATCH('Capacity Backing (Hide)'!AB$2,'Capacity Summary'!$B$36:$B$135,0),MATCH('Capacity Backing (Hide)'!$A19,'Capacity Summary'!$H$35:$BG$35,0))&lt;&gt;0,INDEX('Capacity Summary'!$H$36:$BG$135,MATCH('Capacity Backing (Hide)'!AB$2,'Capacity Summary'!$B$36:$B$135,0),MATCH('Capacity Backing (Hide)'!$A19,'Capacity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1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(Hide)'!$A19,'Capacity Summary'!$H$35:$BG$35,0))="x",INDEX('Capacity Summary'!$C$36:$E$135,MATCH('Capacity Backing (Hide)'!AC$2,'Capacity Summary'!$B$36:$B$135,0),4),IF(INDEX('Capacity Summary'!$H$36:$BG$135,MATCH('Capacity Backing (Hide)'!AC$2,'Capacity Summary'!$B$36:$B$135,0),MATCH('Capacity Backing (Hide)'!$A19,'Capacity Summary'!$H$35:$BG$35,0))&lt;&gt;0,INDEX('Capacity Summary'!$H$36:$BG$135,MATCH('Capacity Backing (Hide)'!AC$2,'Capacity Summary'!$B$36:$B$135,0),MATCH('Capacity Backing (Hide)'!$A19,'Capacity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1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(Hide)'!$A19,'Capacity Summary'!$H$35:$BG$35,0))="x",INDEX('Capacity Summary'!$C$36:$E$135,MATCH('Capacity Backing (Hide)'!AD$2,'Capacity Summary'!$B$36:$B$135,0),4),IF(INDEX('Capacity Summary'!$H$36:$BG$135,MATCH('Capacity Backing (Hide)'!AD$2,'Capacity Summary'!$B$36:$B$135,0),MATCH('Capacity Backing (Hide)'!$A19,'Capacity Summary'!$H$35:$BG$35,0))&lt;&gt;0,INDEX('Capacity Summary'!$H$36:$BG$135,MATCH('Capacity Backing (Hide)'!AD$2,'Capacity Summary'!$B$36:$B$135,0),MATCH('Capacity Backing (Hide)'!$A19,'Capacity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1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(Hide)'!$A19,'Capacity Summary'!$H$35:$BG$35,0))="x",INDEX('Capacity Summary'!$C$36:$E$135,MATCH('Capacity Backing (Hide)'!AE$2,'Capacity Summary'!$B$36:$B$135,0),4),IF(INDEX('Capacity Summary'!$H$36:$BG$135,MATCH('Capacity Backing (Hide)'!AE$2,'Capacity Summary'!$B$36:$B$135,0),MATCH('Capacity Backing (Hide)'!$A19,'Capacity Summary'!$H$35:$BG$35,0))&lt;&gt;0,INDEX('Capacity Summary'!$H$36:$BG$135,MATCH('Capacity Backing (Hide)'!AE$2,'Capacity Summary'!$B$36:$B$135,0),MATCH('Capacity Backing (Hide)'!$A19,'Capacity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1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(Hide)'!$A19,'Capacity Summary'!$H$35:$BG$35,0))="x",INDEX('Capacity Summary'!$C$36:$E$135,MATCH('Capacity Backing (Hide)'!AF$2,'Capacity Summary'!$B$36:$B$135,0),4),IF(INDEX('Capacity Summary'!$H$36:$BG$135,MATCH('Capacity Backing (Hide)'!AF$2,'Capacity Summary'!$B$36:$B$135,0),MATCH('Capacity Backing (Hide)'!$A19,'Capacity Summary'!$H$35:$BG$35,0))&lt;&gt;0,INDEX('Capacity Summary'!$H$36:$BG$135,MATCH('Capacity Backing (Hide)'!AF$2,'Capacity Summary'!$B$36:$B$135,0),MATCH('Capacity Backing (Hide)'!$A19,'Capacity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1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(Hide)'!$A19,'Capacity Summary'!$H$35:$BG$35,0))="x",INDEX('Capacity Summary'!$C$36:$E$135,MATCH('Capacity Backing (Hide)'!AG$2,'Capacity Summary'!$B$36:$B$135,0),4),IF(INDEX('Capacity Summary'!$H$36:$BG$135,MATCH('Capacity Backing (Hide)'!AG$2,'Capacity Summary'!$B$36:$B$135,0),MATCH('Capacity Backing (Hide)'!$A19,'Capacity Summary'!$H$35:$BG$35,0))&lt;&gt;0,INDEX('Capacity Summary'!$H$36:$BG$135,MATCH('Capacity Backing (Hide)'!AG$2,'Capacity Summary'!$B$36:$B$135,0),MATCH('Capacity Backing (Hide)'!$A19,'Capacity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1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(Hide)'!$A19,'Capacity Summary'!$H$35:$BG$35,0))="x",INDEX('Capacity Summary'!$C$36:$E$135,MATCH('Capacity Backing (Hide)'!AH$2,'Capacity Summary'!$B$36:$B$135,0),4),IF(INDEX('Capacity Summary'!$H$36:$BG$135,MATCH('Capacity Backing (Hide)'!AH$2,'Capacity Summary'!$B$36:$B$135,0),MATCH('Capacity Backing (Hide)'!$A19,'Capacity Summary'!$H$35:$BG$35,0))&lt;&gt;0,INDEX('Capacity Summary'!$H$36:$BG$135,MATCH('Capacity Backing (Hide)'!AH$2,'Capacity Summary'!$B$36:$B$135,0),MATCH('Capacity Backing (Hide)'!$A19,'Capacity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1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(Hide)'!$A19,'Capacity Summary'!$H$35:$BG$35,0))="x",INDEX('Capacity Summary'!$C$36:$E$135,MATCH('Capacity Backing (Hide)'!AI$2,'Capacity Summary'!$B$36:$B$135,0),4),IF(INDEX('Capacity Summary'!$H$36:$BG$135,MATCH('Capacity Backing (Hide)'!AI$2,'Capacity Summary'!$B$36:$B$135,0),MATCH('Capacity Backing (Hide)'!$A19,'Capacity Summary'!$H$35:$BG$35,0))&lt;&gt;0,INDEX('Capacity Summary'!$H$36:$BG$135,MATCH('Capacity Backing (Hide)'!AI$2,'Capacity Summary'!$B$36:$B$135,0),MATCH('Capacity Backing (Hide)'!$A19,'Capacity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1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(Hide)'!$A19,'Capacity Summary'!$H$35:$BG$35,0))="x",INDEX('Capacity Summary'!$C$36:$E$135,MATCH('Capacity Backing (Hide)'!AJ$2,'Capacity Summary'!$B$36:$B$135,0),4),IF(INDEX('Capacity Summary'!$H$36:$BG$135,MATCH('Capacity Backing (Hide)'!AJ$2,'Capacity Summary'!$B$36:$B$135,0),MATCH('Capacity Backing (Hide)'!$A19,'Capacity Summary'!$H$35:$BG$35,0))&lt;&gt;0,INDEX('Capacity Summary'!$H$36:$BG$135,MATCH('Capacity Backing (Hide)'!AJ$2,'Capacity Summary'!$B$36:$B$135,0),MATCH('Capacity Backing (Hide)'!$A19,'Capacity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1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(Hide)'!$A19,'Capacity Summary'!$H$35:$BG$35,0))="x",INDEX('Capacity Summary'!$C$36:$E$135,MATCH('Capacity Backing (Hide)'!AK$2,'Capacity Summary'!$B$36:$B$135,0),4),IF(INDEX('Capacity Summary'!$H$36:$BG$135,MATCH('Capacity Backing (Hide)'!AK$2,'Capacity Summary'!$B$36:$B$135,0),MATCH('Capacity Backing (Hide)'!$A19,'Capacity Summary'!$H$35:$BG$35,0))&lt;&gt;0,INDEX('Capacity Summary'!$H$36:$BG$135,MATCH('Capacity Backing (Hide)'!AK$2,'Capacity Summary'!$B$36:$B$135,0),MATCH('Capacity Backing (Hide)'!$A19,'Capacity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1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(Hide)'!$A19,'Capacity Summary'!$H$35:$BG$35,0))="x",INDEX('Capacity Summary'!$C$36:$E$135,MATCH('Capacity Backing (Hide)'!AL$2,'Capacity Summary'!$B$36:$B$135,0),4),IF(INDEX('Capacity Summary'!$H$36:$BG$135,MATCH('Capacity Backing (Hide)'!AL$2,'Capacity Summary'!$B$36:$B$135,0),MATCH('Capacity Backing (Hide)'!$A19,'Capacity Summary'!$H$35:$BG$35,0))&lt;&gt;0,INDEX('Capacity Summary'!$H$36:$BG$135,MATCH('Capacity Backing (Hide)'!AL$2,'Capacity Summary'!$B$36:$B$135,0),MATCH('Capacity Backing (Hide)'!$A19,'Capacity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1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(Hide)'!$A19,'Capacity Summary'!$H$35:$BG$35,0))="x",INDEX('Capacity Summary'!$C$36:$E$135,MATCH('Capacity Backing (Hide)'!AM$2,'Capacity Summary'!$B$36:$B$135,0),4),IF(INDEX('Capacity Summary'!$H$36:$BG$135,MATCH('Capacity Backing (Hide)'!AM$2,'Capacity Summary'!$B$36:$B$135,0),MATCH('Capacity Backing (Hide)'!$A19,'Capacity Summary'!$H$35:$BG$35,0))&lt;&gt;0,INDEX('Capacity Summary'!$H$36:$BG$135,MATCH('Capacity Backing (Hide)'!AM$2,'Capacity Summary'!$B$36:$B$135,0),MATCH('Capacity Backing (Hide)'!$A19,'Capacity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1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(Hide)'!$A19,'Capacity Summary'!$H$35:$BG$35,0))="x",INDEX('Capacity Summary'!$C$36:$E$135,MATCH('Capacity Backing (Hide)'!AN$2,'Capacity Summary'!$B$36:$B$135,0),4),IF(INDEX('Capacity Summary'!$H$36:$BG$135,MATCH('Capacity Backing (Hide)'!AN$2,'Capacity Summary'!$B$36:$B$135,0),MATCH('Capacity Backing (Hide)'!$A19,'Capacity Summary'!$H$35:$BG$35,0))&lt;&gt;0,INDEX('Capacity Summary'!$H$36:$BG$135,MATCH('Capacity Backing (Hide)'!AN$2,'Capacity Summary'!$B$36:$B$135,0),MATCH('Capacity Backing (Hide)'!$A19,'Capacity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1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(Hide)'!$A19,'Capacity Summary'!$H$35:$BG$35,0))="x",INDEX('Capacity Summary'!$C$36:$E$135,MATCH('Capacity Backing (Hide)'!AO$2,'Capacity Summary'!$B$36:$B$135,0),4),IF(INDEX('Capacity Summary'!$H$36:$BG$135,MATCH('Capacity Backing (Hide)'!AO$2,'Capacity Summary'!$B$36:$B$135,0),MATCH('Capacity Backing (Hide)'!$A19,'Capacity Summary'!$H$35:$BG$35,0))&lt;&gt;0,INDEX('Capacity Summary'!$H$36:$BG$135,MATCH('Capacity Backing (Hide)'!AO$2,'Capacity Summary'!$B$36:$B$135,0),MATCH('Capacity Backing (Hide)'!$A19,'Capacity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1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(Hide)'!$A19,'Capacity Summary'!$H$35:$BG$35,0))="x",INDEX('Capacity Summary'!$C$36:$E$135,MATCH('Capacity Backing (Hide)'!AP$2,'Capacity Summary'!$B$36:$B$135,0),4),IF(INDEX('Capacity Summary'!$H$36:$BG$135,MATCH('Capacity Backing (Hide)'!AP$2,'Capacity Summary'!$B$36:$B$135,0),MATCH('Capacity Backing (Hide)'!$A19,'Capacity Summary'!$H$35:$BG$35,0))&lt;&gt;0,INDEX('Capacity Summary'!$H$36:$BG$135,MATCH('Capacity Backing (Hide)'!AP$2,'Capacity Summary'!$B$36:$B$135,0),MATCH('Capacity Backing (Hide)'!$A19,'Capacity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1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(Hide)'!$A19,'Capacity Summary'!$H$35:$BG$35,0))="x",INDEX('Capacity Summary'!$C$36:$E$135,MATCH('Capacity Backing (Hide)'!AQ$2,'Capacity Summary'!$B$36:$B$135,0),4),IF(INDEX('Capacity Summary'!$H$36:$BG$135,MATCH('Capacity Backing (Hide)'!AQ$2,'Capacity Summary'!$B$36:$B$135,0),MATCH('Capacity Backing (Hide)'!$A19,'Capacity Summary'!$H$35:$BG$35,0))&lt;&gt;0,INDEX('Capacity Summary'!$H$36:$BG$135,MATCH('Capacity Backing (Hide)'!AQ$2,'Capacity Summary'!$B$36:$B$135,0),MATCH('Capacity Backing (Hide)'!$A19,'Capacity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1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(Hide)'!$A19,'Capacity Summary'!$H$35:$BG$35,0))="x",INDEX('Capacity Summary'!$C$36:$E$135,MATCH('Capacity Backing (Hide)'!AR$2,'Capacity Summary'!$B$36:$B$135,0),4),IF(INDEX('Capacity Summary'!$H$36:$BG$135,MATCH('Capacity Backing (Hide)'!AR$2,'Capacity Summary'!$B$36:$B$135,0),MATCH('Capacity Backing (Hide)'!$A19,'Capacity Summary'!$H$35:$BG$35,0))&lt;&gt;0,INDEX('Capacity Summary'!$H$36:$BG$135,MATCH('Capacity Backing (Hide)'!AR$2,'Capacity Summary'!$B$36:$B$135,0),MATCH('Capacity Backing (Hide)'!$A19,'Capacity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1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(Hide)'!$A19,'Capacity Summary'!$H$35:$BG$35,0))="x",INDEX('Capacity Summary'!$C$36:$E$135,MATCH('Capacity Backing (Hide)'!AS$2,'Capacity Summary'!$B$36:$B$135,0),4),IF(INDEX('Capacity Summary'!$H$36:$BG$135,MATCH('Capacity Backing (Hide)'!AS$2,'Capacity Summary'!$B$36:$B$135,0),MATCH('Capacity Backing (Hide)'!$A19,'Capacity Summary'!$H$35:$BG$35,0))&lt;&gt;0,INDEX('Capacity Summary'!$H$36:$BG$135,MATCH('Capacity Backing (Hide)'!AS$2,'Capacity Summary'!$B$36:$B$135,0),MATCH('Capacity Backing (Hide)'!$A19,'Capacity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1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(Hide)'!$A19,'Capacity Summary'!$H$35:$BG$35,0))="x",INDEX('Capacity Summary'!$C$36:$E$135,MATCH('Capacity Backing (Hide)'!AT$2,'Capacity Summary'!$B$36:$B$135,0),4),IF(INDEX('Capacity Summary'!$H$36:$BG$135,MATCH('Capacity Backing (Hide)'!AT$2,'Capacity Summary'!$B$36:$B$135,0),MATCH('Capacity Backing (Hide)'!$A19,'Capacity Summary'!$H$35:$BG$35,0))&lt;&gt;0,INDEX('Capacity Summary'!$H$36:$BG$135,MATCH('Capacity Backing (Hide)'!AT$2,'Capacity Summary'!$B$36:$B$135,0),MATCH('Capacity Backing (Hide)'!$A19,'Capacity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1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(Hide)'!$A19,'Capacity Summary'!$H$35:$BG$35,0))="x",INDEX('Capacity Summary'!$C$36:$E$135,MATCH('Capacity Backing (Hide)'!AU$2,'Capacity Summary'!$B$36:$B$135,0),4),IF(INDEX('Capacity Summary'!$H$36:$BG$135,MATCH('Capacity Backing (Hide)'!AU$2,'Capacity Summary'!$B$36:$B$135,0),MATCH('Capacity Backing (Hide)'!$A19,'Capacity Summary'!$H$35:$BG$35,0))&lt;&gt;0,INDEX('Capacity Summary'!$H$36:$BG$135,MATCH('Capacity Backing (Hide)'!AU$2,'Capacity Summary'!$B$36:$B$135,0),MATCH('Capacity Backing (Hide)'!$A19,'Capacity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1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(Hide)'!$A19,'Capacity Summary'!$H$35:$BG$35,0))="x",INDEX('Capacity Summary'!$C$36:$E$135,MATCH('Capacity Backing (Hide)'!AV$2,'Capacity Summary'!$B$36:$B$135,0),4),IF(INDEX('Capacity Summary'!$H$36:$BG$135,MATCH('Capacity Backing (Hide)'!AV$2,'Capacity Summary'!$B$36:$B$135,0),MATCH('Capacity Backing (Hide)'!$A19,'Capacity Summary'!$H$35:$BG$35,0))&lt;&gt;0,INDEX('Capacity Summary'!$H$36:$BG$135,MATCH('Capacity Backing (Hide)'!AV$2,'Capacity Summary'!$B$36:$B$135,0),MATCH('Capacity Backing (Hide)'!$A19,'Capacity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1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(Hide)'!$A19,'Capacity Summary'!$H$35:$BG$35,0))="x",INDEX('Capacity Summary'!$C$36:$E$135,MATCH('Capacity Backing (Hide)'!AW$2,'Capacity Summary'!$B$36:$B$135,0),4),IF(INDEX('Capacity Summary'!$H$36:$BG$135,MATCH('Capacity Backing (Hide)'!AW$2,'Capacity Summary'!$B$36:$B$135,0),MATCH('Capacity Backing (Hide)'!$A19,'Capacity Summary'!$H$35:$BG$35,0))&lt;&gt;0,INDEX('Capacity Summary'!$H$36:$BG$135,MATCH('Capacity Backing (Hide)'!AW$2,'Capacity Summary'!$B$36:$B$135,0),MATCH('Capacity Backing (Hide)'!$A19,'Capacity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1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(Hide)'!$A19,'Capacity Summary'!$H$35:$BG$35,0))="x",INDEX('Capacity Summary'!$C$36:$E$135,MATCH('Capacity Backing (Hide)'!AX$2,'Capacity Summary'!$B$36:$B$135,0),4),IF(INDEX('Capacity Summary'!$H$36:$BG$135,MATCH('Capacity Backing (Hide)'!AX$2,'Capacity Summary'!$B$36:$B$135,0),MATCH('Capacity Backing (Hide)'!$A19,'Capacity Summary'!$H$35:$BG$35,0))&lt;&gt;0,INDEX('Capacity Summary'!$H$36:$BG$135,MATCH('Capacity Backing (Hide)'!AX$2,'Capacity Summary'!$B$36:$B$135,0),MATCH('Capacity Backing (Hide)'!$A19,'Capacity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1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(Hide)'!$A19,'Capacity Summary'!$H$35:$BG$35,0))="x",INDEX('Capacity Summary'!$C$36:$E$135,MATCH('Capacity Backing (Hide)'!AY$2,'Capacity Summary'!$B$36:$B$135,0),4),IF(INDEX('Capacity Summary'!$H$36:$BG$135,MATCH('Capacity Backing (Hide)'!AY$2,'Capacity Summary'!$B$36:$B$135,0),MATCH('Capacity Backing (Hide)'!$A19,'Capacity Summary'!$H$35:$BG$35,0))&lt;&gt;0,INDEX('Capacity Summary'!$H$36:$BG$135,MATCH('Capacity Backing (Hide)'!AY$2,'Capacity Summary'!$B$36:$B$135,0),MATCH('Capacity Backing (Hide)'!$A19,'Capacity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1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(Hide)'!$A19,'Capacity Summary'!$H$35:$BG$35,0))="x",INDEX('Capacity Summary'!$C$36:$E$135,MATCH('Capacity Backing (Hide)'!AZ$2,'Capacity Summary'!$B$36:$B$135,0),4),IF(INDEX('Capacity Summary'!$H$36:$BG$135,MATCH('Capacity Backing (Hide)'!AZ$2,'Capacity Summary'!$B$36:$B$135,0),MATCH('Capacity Backing (Hide)'!$A19,'Capacity Summary'!$H$35:$BG$35,0))&lt;&gt;0,INDEX('Capacity Summary'!$H$36:$BG$135,MATCH('Capacity Backing (Hide)'!AZ$2,'Capacity Summary'!$B$36:$B$135,0),MATCH('Capacity Backing (Hide)'!$A19,'Capacity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1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(Hide)'!$A19,'Capacity Summary'!$H$35:$BG$35,0))="x",INDEX('Capacity Summary'!$C$36:$E$135,MATCH('Capacity Backing (Hide)'!BA$2,'Capacity Summary'!$B$36:$B$135,0),4),IF(INDEX('Capacity Summary'!$H$36:$BG$135,MATCH('Capacity Backing (Hide)'!BA$2,'Capacity Summary'!$B$36:$B$135,0),MATCH('Capacity Backing (Hide)'!$A19,'Capacity Summary'!$H$35:$BG$35,0))&lt;&gt;0,INDEX('Capacity Summary'!$H$36:$BG$135,MATCH('Capacity Backing (Hide)'!BA$2,'Capacity Summary'!$B$36:$B$135,0),MATCH('Capacity Backing (Hide)'!$A19,'Capacity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1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(Hide)'!$A19,'Capacity Summary'!$H$35:$BG$35,0))="x",INDEX('Capacity Summary'!$C$36:$E$135,MATCH('Capacity Backing (Hide)'!BB$2,'Capacity Summary'!$B$36:$B$135,0),4),IF(INDEX('Capacity Summary'!$H$36:$BG$135,MATCH('Capacity Backing (Hide)'!BB$2,'Capacity Summary'!$B$36:$B$135,0),MATCH('Capacity Backing (Hide)'!$A19,'Capacity Summary'!$H$35:$BG$35,0))&lt;&gt;0,INDEX('Capacity Summary'!$H$36:$BG$135,MATCH('Capacity Backing (Hide)'!BB$2,'Capacity Summary'!$B$36:$B$135,0),MATCH('Capacity Backing (Hide)'!$A19,'Capacity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1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(Hide)'!$A19,'Capacity Summary'!$H$35:$BG$35,0))="x",INDEX('Capacity Summary'!$C$36:$E$135,MATCH('Capacity Backing (Hide)'!BC$2,'Capacity Summary'!$B$36:$B$135,0),4),IF(INDEX('Capacity Summary'!$H$36:$BG$135,MATCH('Capacity Backing (Hide)'!BC$2,'Capacity Summary'!$B$36:$B$135,0),MATCH('Capacity Backing (Hide)'!$A19,'Capacity Summary'!$H$35:$BG$35,0))&lt;&gt;0,INDEX('Capacity Summary'!$H$36:$BG$135,MATCH('Capacity Backing (Hide)'!BC$2,'Capacity Summary'!$B$36:$B$135,0),MATCH('Capacity Backing (Hide)'!$A19,'Capacity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1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(Hide)'!$A19,'Capacity Summary'!$H$35:$BG$35,0))="x",INDEX('Capacity Summary'!$C$36:$E$135,MATCH('Capacity Backing (Hide)'!BD$2,'Capacity Summary'!$B$36:$B$135,0),4),IF(INDEX('Capacity Summary'!$H$36:$BG$135,MATCH('Capacity Backing (Hide)'!BD$2,'Capacity Summary'!$B$36:$B$135,0),MATCH('Capacity Backing (Hide)'!$A19,'Capacity Summary'!$H$35:$BG$35,0))&lt;&gt;0,INDEX('Capacity Summary'!$H$36:$BG$135,MATCH('Capacity Backing (Hide)'!BD$2,'Capacity Summary'!$B$36:$B$135,0),MATCH('Capacity Backing (Hide)'!$A19,'Capacity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1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(Hide)'!$A19,'Capacity Summary'!$H$35:$BG$35,0))="x",INDEX('Capacity Summary'!$C$36:$E$135,MATCH('Capacity Backing (Hide)'!BE$2,'Capacity Summary'!$B$36:$B$135,0),4),IF(INDEX('Capacity Summary'!$H$36:$BG$135,MATCH('Capacity Backing (Hide)'!BE$2,'Capacity Summary'!$B$36:$B$135,0),MATCH('Capacity Backing (Hide)'!$A19,'Capacity Summary'!$H$35:$BG$35,0))&lt;&gt;0,INDEX('Capacity Summary'!$H$36:$BG$135,MATCH('Capacity Backing (Hide)'!BE$2,'Capacity Summary'!$B$36:$B$135,0),MATCH('Capacity Backing (Hide)'!$A19,'Capacity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1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(Hide)'!$A19,'Capacity Summary'!$H$35:$BG$35,0))="x",INDEX('Capacity Summary'!$C$36:$E$135,MATCH('Capacity Backing (Hide)'!BF$2,'Capacity Summary'!$B$36:$B$135,0),4),IF(INDEX('Capacity Summary'!$H$36:$BG$135,MATCH('Capacity Backing (Hide)'!BF$2,'Capacity Summary'!$B$36:$B$135,0),MATCH('Capacity Backing (Hide)'!$A19,'Capacity Summary'!$H$35:$BG$35,0))&lt;&gt;0,INDEX('Capacity Summary'!$H$36:$BG$135,MATCH('Capacity Backing (Hide)'!BF$2,'Capacity Summary'!$B$36:$B$135,0),MATCH('Capacity Backing (Hide)'!$A19,'Capacity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1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(Hide)'!$A19,'Capacity Summary'!$H$35:$BG$35,0))="x",INDEX('Capacity Summary'!$C$36:$E$135,MATCH('Capacity Backing (Hide)'!BG$2,'Capacity Summary'!$B$36:$B$135,0),4),IF(INDEX('Capacity Summary'!$H$36:$BG$135,MATCH('Capacity Backing (Hide)'!BG$2,'Capacity Summary'!$B$36:$B$135,0),MATCH('Capacity Backing (Hide)'!$A19,'Capacity Summary'!$H$35:$BG$35,0))&lt;&gt;0,INDEX('Capacity Summary'!$H$36:$BG$135,MATCH('Capacity Backing (Hide)'!BG$2,'Capacity Summary'!$B$36:$B$135,0),MATCH('Capacity Backing (Hide)'!$A19,'Capacity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1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(Hide)'!$A19,'Capacity Summary'!$H$35:$BG$35,0))="x",INDEX('Capacity Summary'!$C$36:$E$135,MATCH('Capacity Backing (Hide)'!BH$2,'Capacity Summary'!$B$36:$B$135,0),4),IF(INDEX('Capacity Summary'!$H$36:$BG$135,MATCH('Capacity Backing (Hide)'!BH$2,'Capacity Summary'!$B$36:$B$135,0),MATCH('Capacity Backing (Hide)'!$A19,'Capacity Summary'!$H$35:$BG$35,0))&lt;&gt;0,INDEX('Capacity Summary'!$H$36:$BG$135,MATCH('Capacity Backing (Hide)'!BH$2,'Capacity Summary'!$B$36:$B$135,0),MATCH('Capacity Backing (Hide)'!$A19,'Capacity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1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(Hide)'!$A19,'Capacity Summary'!$H$35:$BG$35,0))="x",INDEX('Capacity Summary'!$C$36:$E$135,MATCH('Capacity Backing (Hide)'!BI$2,'Capacity Summary'!$B$36:$B$135,0),4),IF(INDEX('Capacity Summary'!$H$36:$BG$135,MATCH('Capacity Backing (Hide)'!BI$2,'Capacity Summary'!$B$36:$B$135,0),MATCH('Capacity Backing (Hide)'!$A19,'Capacity Summary'!$H$35:$BG$35,0))&lt;&gt;0,INDEX('Capacity Summary'!$H$36:$BG$135,MATCH('Capacity Backing (Hide)'!BI$2,'Capacity Summary'!$B$36:$B$135,0),MATCH('Capacity Backing (Hide)'!$A19,'Capacity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1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(Hide)'!$A19,'Capacity Summary'!$H$35:$BG$35,0))="x",INDEX('Capacity Summary'!$C$36:$E$135,MATCH('Capacity Backing (Hide)'!BJ$2,'Capacity Summary'!$B$36:$B$135,0),4),IF(INDEX('Capacity Summary'!$H$36:$BG$135,MATCH('Capacity Backing (Hide)'!BJ$2,'Capacity Summary'!$B$36:$B$135,0),MATCH('Capacity Backing (Hide)'!$A19,'Capacity Summary'!$H$35:$BG$35,0))&lt;&gt;0,INDEX('Capacity Summary'!$H$36:$BG$135,MATCH('Capacity Backing (Hide)'!BJ$2,'Capacity Summary'!$B$36:$B$135,0),MATCH('Capacity Backing (Hide)'!$A19,'Capacity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1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(Hide)'!$A19,'Capacity Summary'!$H$35:$BG$35,0))="x",INDEX('Capacity Summary'!$C$36:$E$135,MATCH('Capacity Backing (Hide)'!BK$2,'Capacity Summary'!$B$36:$B$135,0),4),IF(INDEX('Capacity Summary'!$H$36:$BG$135,MATCH('Capacity Backing (Hide)'!BK$2,'Capacity Summary'!$B$36:$B$135,0),MATCH('Capacity Backing (Hide)'!$A19,'Capacity Summary'!$H$35:$BG$35,0))&lt;&gt;0,INDEX('Capacity Summary'!$H$36:$BG$135,MATCH('Capacity Backing (Hide)'!BK$2,'Capacity Summary'!$B$36:$B$135,0),MATCH('Capacity Backing (Hide)'!$A19,'Capacity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1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(Hide)'!$A19,'Capacity Summary'!$H$35:$BG$35,0))="x",INDEX('Capacity Summary'!$C$36:$E$135,MATCH('Capacity Backing (Hide)'!BL$2,'Capacity Summary'!$B$36:$B$135,0),4),IF(INDEX('Capacity Summary'!$H$36:$BG$135,MATCH('Capacity Backing (Hide)'!BL$2,'Capacity Summary'!$B$36:$B$135,0),MATCH('Capacity Backing (Hide)'!$A19,'Capacity Summary'!$H$35:$BG$35,0))&lt;&gt;0,INDEX('Capacity Summary'!$H$36:$BG$135,MATCH('Capacity Backing (Hide)'!BL$2,'Capacity Summary'!$B$36:$B$135,0),MATCH('Capacity Backing (Hide)'!$A19,'Capacity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1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(Hide)'!$A19,'Capacity Summary'!$H$35:$BG$35,0))="x",INDEX('Capacity Summary'!$C$36:$E$135,MATCH('Capacity Backing (Hide)'!BM$2,'Capacity Summary'!$B$36:$B$135,0),4),IF(INDEX('Capacity Summary'!$H$36:$BG$135,MATCH('Capacity Backing (Hide)'!BM$2,'Capacity Summary'!$B$36:$B$135,0),MATCH('Capacity Backing (Hide)'!$A19,'Capacity Summary'!$H$35:$BG$35,0))&lt;&gt;0,INDEX('Capacity Summary'!$H$36:$BG$135,MATCH('Capacity Backing (Hide)'!BM$2,'Capacity Summary'!$B$36:$B$135,0),MATCH('Capacity Backing (Hide)'!$A19,'Capacity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1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(Hide)'!$A19,'Capacity Summary'!$H$35:$BG$35,0))="x",INDEX('Capacity Summary'!$C$36:$E$135,MATCH('Capacity Backing (Hide)'!BN$2,'Capacity Summary'!$B$36:$B$135,0),4),IF(INDEX('Capacity Summary'!$H$36:$BG$135,MATCH('Capacity Backing (Hide)'!BN$2,'Capacity Summary'!$B$36:$B$135,0),MATCH('Capacity Backing (Hide)'!$A19,'Capacity Summary'!$H$35:$BG$35,0))&lt;&gt;0,INDEX('Capacity Summary'!$H$36:$BG$135,MATCH('Capacity Backing (Hide)'!BN$2,'Capacity Summary'!$B$36:$B$135,0),MATCH('Capacity Backing (Hide)'!$A19,'Capacity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1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(Hide)'!$A19,'Capacity Summary'!$H$35:$BG$35,0))="x",INDEX('Capacity Summary'!$C$36:$E$135,MATCH('Capacity Backing (Hide)'!BO$2,'Capacity Summary'!$B$36:$B$135,0),4),IF(INDEX('Capacity Summary'!$H$36:$BG$135,MATCH('Capacity Backing (Hide)'!BO$2,'Capacity Summary'!$B$36:$B$135,0),MATCH('Capacity Backing (Hide)'!$A19,'Capacity Summary'!$H$35:$BG$35,0))&lt;&gt;0,INDEX('Capacity Summary'!$H$36:$BG$135,MATCH('Capacity Backing (Hide)'!BO$2,'Capacity Summary'!$B$36:$B$135,0),MATCH('Capacity Backing (Hide)'!$A19,'Capacity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1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(Hide)'!$A19,'Capacity Summary'!$H$35:$BG$35,0))="x",INDEX('Capacity Summary'!$C$36:$E$135,MATCH('Capacity Backing (Hide)'!BP$2,'Capacity Summary'!$B$36:$B$135,0),4),IF(INDEX('Capacity Summary'!$H$36:$BG$135,MATCH('Capacity Backing (Hide)'!BP$2,'Capacity Summary'!$B$36:$B$135,0),MATCH('Capacity Backing (Hide)'!$A19,'Capacity Summary'!$H$35:$BG$35,0))&lt;&gt;0,INDEX('Capacity Summary'!$H$36:$BG$135,MATCH('Capacity Backing (Hide)'!BP$2,'Capacity Summary'!$B$36:$B$135,0),MATCH('Capacity Backing (Hide)'!$A19,'Capacity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1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(Hide)'!$A19,'Capacity Summary'!$H$35:$BG$35,0))="x",INDEX('Capacity Summary'!$C$36:$E$135,MATCH('Capacity Backing (Hide)'!BQ$2,'Capacity Summary'!$B$36:$B$135,0),4),IF(INDEX('Capacity Summary'!$H$36:$BG$135,MATCH('Capacity Backing (Hide)'!BQ$2,'Capacity Summary'!$B$36:$B$135,0),MATCH('Capacity Backing (Hide)'!$A19,'Capacity Summary'!$H$35:$BG$35,0))&lt;&gt;0,INDEX('Capacity Summary'!$H$36:$BG$135,MATCH('Capacity Backing (Hide)'!BQ$2,'Capacity Summary'!$B$36:$B$135,0),MATCH('Capacity Backing (Hide)'!$A19,'Capacity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1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(Hide)'!$A19,'Capacity Summary'!$H$35:$BG$35,0))="x",INDEX('Capacity Summary'!$C$36:$E$135,MATCH('Capacity Backing (Hide)'!BR$2,'Capacity Summary'!$B$36:$B$135,0),4),IF(INDEX('Capacity Summary'!$H$36:$BG$135,MATCH('Capacity Backing (Hide)'!BR$2,'Capacity Summary'!$B$36:$B$135,0),MATCH('Capacity Backing (Hide)'!$A19,'Capacity Summary'!$H$35:$BG$35,0))&lt;&gt;0,INDEX('Capacity Summary'!$H$36:$BG$135,MATCH('Capacity Backing (Hide)'!BR$2,'Capacity Summary'!$B$36:$B$135,0),MATCH('Capacity Backing (Hide)'!$A19,'Capacity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1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(Hide)'!$A19,'Capacity Summary'!$H$35:$BG$35,0))="x",INDEX('Capacity Summary'!$C$36:$E$135,MATCH('Capacity Backing (Hide)'!BS$2,'Capacity Summary'!$B$36:$B$135,0),4),IF(INDEX('Capacity Summary'!$H$36:$BG$135,MATCH('Capacity Backing (Hide)'!BS$2,'Capacity Summary'!$B$36:$B$135,0),MATCH('Capacity Backing (Hide)'!$A19,'Capacity Summary'!$H$35:$BG$35,0))&lt;&gt;0,INDEX('Capacity Summary'!$H$36:$BG$135,MATCH('Capacity Backing (Hide)'!BS$2,'Capacity Summary'!$B$36:$B$135,0),MATCH('Capacity Backing (Hide)'!$A19,'Capacity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1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(Hide)'!$A19,'Capacity Summary'!$H$35:$BG$35,0))="x",INDEX('Capacity Summary'!$C$36:$E$135,MATCH('Capacity Backing (Hide)'!BT$2,'Capacity Summary'!$B$36:$B$135,0),4),IF(INDEX('Capacity Summary'!$H$36:$BG$135,MATCH('Capacity Backing (Hide)'!BT$2,'Capacity Summary'!$B$36:$B$135,0),MATCH('Capacity Backing (Hide)'!$A19,'Capacity Summary'!$H$35:$BG$35,0))&lt;&gt;0,INDEX('Capacity Summary'!$H$36:$BG$135,MATCH('Capacity Backing (Hide)'!BT$2,'Capacity Summary'!$B$36:$B$135,0),MATCH('Capacity Backing (Hide)'!$A19,'Capacity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1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(Hide)'!$A19,'Capacity Summary'!$H$35:$BG$35,0))="x",INDEX('Capacity Summary'!$C$36:$E$135,MATCH('Capacity Backing (Hide)'!BU$2,'Capacity Summary'!$B$36:$B$135,0),4),IF(INDEX('Capacity Summary'!$H$36:$BG$135,MATCH('Capacity Backing (Hide)'!BU$2,'Capacity Summary'!$B$36:$B$135,0),MATCH('Capacity Backing (Hide)'!$A19,'Capacity Summary'!$H$35:$BG$35,0))&lt;&gt;0,INDEX('Capacity Summary'!$H$36:$BG$135,MATCH('Capacity Backing (Hide)'!BU$2,'Capacity Summary'!$B$36:$B$135,0),MATCH('Capacity Backing (Hide)'!$A19,'Capacity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1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(Hide)'!$A19,'Capacity Summary'!$H$35:$BG$35,0))="x",INDEX('Capacity Summary'!$C$36:$E$135,MATCH('Capacity Backing (Hide)'!BV$2,'Capacity Summary'!$B$36:$B$135,0),4),IF(INDEX('Capacity Summary'!$H$36:$BG$135,MATCH('Capacity Backing (Hide)'!BV$2,'Capacity Summary'!$B$36:$B$135,0),MATCH('Capacity Backing (Hide)'!$A19,'Capacity Summary'!$H$35:$BG$35,0))&lt;&gt;0,INDEX('Capacity Summary'!$H$36:$BG$135,MATCH('Capacity Backing (Hide)'!BV$2,'Capacity Summary'!$B$36:$B$135,0),MATCH('Capacity Backing (Hide)'!$A19,'Capacity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1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(Hide)'!$A19,'Capacity Summary'!$H$35:$BG$35,0))="x",INDEX('Capacity Summary'!$C$36:$E$135,MATCH('Capacity Backing (Hide)'!BW$2,'Capacity Summary'!$B$36:$B$135,0),4),IF(INDEX('Capacity Summary'!$H$36:$BG$135,MATCH('Capacity Backing (Hide)'!BW$2,'Capacity Summary'!$B$36:$B$135,0),MATCH('Capacity Backing (Hide)'!$A19,'Capacity Summary'!$H$35:$BG$35,0))&lt;&gt;0,INDEX('Capacity Summary'!$H$36:$BG$135,MATCH('Capacity Backing (Hide)'!BW$2,'Capacity Summary'!$B$36:$B$135,0),MATCH('Capacity Backing (Hide)'!$A19,'Capacity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1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(Hide)'!$A19,'Capacity Summary'!$H$35:$BG$35,0))="x",INDEX('Capacity Summary'!$C$36:$E$135,MATCH('Capacity Backing (Hide)'!BX$2,'Capacity Summary'!$B$36:$B$135,0),4),IF(INDEX('Capacity Summary'!$H$36:$BG$135,MATCH('Capacity Backing (Hide)'!BX$2,'Capacity Summary'!$B$36:$B$135,0),MATCH('Capacity Backing (Hide)'!$A19,'Capacity Summary'!$H$35:$BG$35,0))&lt;&gt;0,INDEX('Capacity Summary'!$H$36:$BG$135,MATCH('Capacity Backing (Hide)'!BX$2,'Capacity Summary'!$B$36:$B$135,0),MATCH('Capacity Backing (Hide)'!$A19,'Capacity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1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(Hide)'!$A19,'Capacity Summary'!$H$35:$BG$35,0))="x",INDEX('Capacity Summary'!$C$36:$E$135,MATCH('Capacity Backing (Hide)'!BY$2,'Capacity Summary'!$B$36:$B$135,0),4),IF(INDEX('Capacity Summary'!$H$36:$BG$135,MATCH('Capacity Backing (Hide)'!BY$2,'Capacity Summary'!$B$36:$B$135,0),MATCH('Capacity Backing (Hide)'!$A19,'Capacity Summary'!$H$35:$BG$35,0))&lt;&gt;0,INDEX('Capacity Summary'!$H$36:$BG$135,MATCH('Capacity Backing (Hide)'!BY$2,'Capacity Summary'!$B$36:$B$135,0),MATCH('Capacity Backing (Hide)'!$A19,'Capacity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1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(Hide)'!$A19,'Capacity Summary'!$H$35:$BG$35,0))="x",INDEX('Capacity Summary'!$C$36:$E$135,MATCH('Capacity Backing (Hide)'!BZ$2,'Capacity Summary'!$B$36:$B$135,0),4),IF(INDEX('Capacity Summary'!$H$36:$BG$135,MATCH('Capacity Backing (Hide)'!BZ$2,'Capacity Summary'!$B$36:$B$135,0),MATCH('Capacity Backing (Hide)'!$A19,'Capacity Summary'!$H$35:$BG$35,0))&lt;&gt;0,INDEX('Capacity Summary'!$H$36:$BG$135,MATCH('Capacity Backing (Hide)'!BZ$2,'Capacity Summary'!$B$36:$B$135,0),MATCH('Capacity Backing (Hide)'!$A19,'Capacity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1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(Hide)'!$A19,'Capacity Summary'!$H$35:$BG$35,0))="x",INDEX('Capacity Summary'!$C$36:$E$135,MATCH('Capacity Backing (Hide)'!CA$2,'Capacity Summary'!$B$36:$B$135,0),4),IF(INDEX('Capacity Summary'!$H$36:$BG$135,MATCH('Capacity Backing (Hide)'!CA$2,'Capacity Summary'!$B$36:$B$135,0),MATCH('Capacity Backing (Hide)'!$A19,'Capacity Summary'!$H$35:$BG$35,0))&lt;&gt;0,INDEX('Capacity Summary'!$H$36:$BG$135,MATCH('Capacity Backing (Hide)'!CA$2,'Capacity Summary'!$B$36:$B$135,0),MATCH('Capacity Backing (Hide)'!$A19,'Capacity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1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(Hide)'!$A19,'Capacity Summary'!$H$35:$BG$35,0))="x",INDEX('Capacity Summary'!$C$36:$E$135,MATCH('Capacity Backing (Hide)'!CB$2,'Capacity Summary'!$B$36:$B$135,0),4),IF(INDEX('Capacity Summary'!$H$36:$BG$135,MATCH('Capacity Backing (Hide)'!CB$2,'Capacity Summary'!$B$36:$B$135,0),MATCH('Capacity Backing (Hide)'!$A19,'Capacity Summary'!$H$35:$BG$35,0))&lt;&gt;0,INDEX('Capacity Summary'!$H$36:$BG$135,MATCH('Capacity Backing (Hide)'!CB$2,'Capacity Summary'!$B$36:$B$135,0),MATCH('Capacity Backing (Hide)'!$A19,'Capacity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1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(Hide)'!$A19,'Capacity Summary'!$H$35:$BG$35,0))="x",INDEX('Capacity Summary'!$C$36:$E$135,MATCH('Capacity Backing (Hide)'!CC$2,'Capacity Summary'!$B$36:$B$135,0),4),IF(INDEX('Capacity Summary'!$H$36:$BG$135,MATCH('Capacity Backing (Hide)'!CC$2,'Capacity Summary'!$B$36:$B$135,0),MATCH('Capacity Backing (Hide)'!$A19,'Capacity Summary'!$H$35:$BG$35,0))&lt;&gt;0,INDEX('Capacity Summary'!$H$36:$BG$135,MATCH('Capacity Backing (Hide)'!CC$2,'Capacity Summary'!$B$36:$B$135,0),MATCH('Capacity Backing (Hide)'!$A19,'Capacity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1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(Hide)'!$A19,'Capacity Summary'!$H$35:$BG$35,0))="x",INDEX('Capacity Summary'!$C$36:$E$135,MATCH('Capacity Backing (Hide)'!CD$2,'Capacity Summary'!$B$36:$B$135,0),4),IF(INDEX('Capacity Summary'!$H$36:$BG$135,MATCH('Capacity Backing (Hide)'!CD$2,'Capacity Summary'!$B$36:$B$135,0),MATCH('Capacity Backing (Hide)'!$A19,'Capacity Summary'!$H$35:$BG$35,0))&lt;&gt;0,INDEX('Capacity Summary'!$H$36:$BG$135,MATCH('Capacity Backing (Hide)'!CD$2,'Capacity Summary'!$B$36:$B$135,0),MATCH('Capacity Backing (Hide)'!$A19,'Capacity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1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(Hide)'!$A19,'Capacity Summary'!$H$35:$BG$35,0))="x",INDEX('Capacity Summary'!$C$36:$E$135,MATCH('Capacity Backing (Hide)'!CE$2,'Capacity Summary'!$B$36:$B$135,0),4),IF(INDEX('Capacity Summary'!$H$36:$BG$135,MATCH('Capacity Backing (Hide)'!CE$2,'Capacity Summary'!$B$36:$B$135,0),MATCH('Capacity Backing (Hide)'!$A19,'Capacity Summary'!$H$35:$BG$35,0))&lt;&gt;0,INDEX('Capacity Summary'!$H$36:$BG$135,MATCH('Capacity Backing (Hide)'!CE$2,'Capacity Summary'!$B$36:$B$135,0),MATCH('Capacity Backing (Hide)'!$A19,'Capacity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1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(Hide)'!$A19,'Capacity Summary'!$H$35:$BG$35,0))="x",INDEX('Capacity Summary'!$C$36:$E$135,MATCH('Capacity Backing (Hide)'!CF$2,'Capacity Summary'!$B$36:$B$135,0),4),IF(INDEX('Capacity Summary'!$H$36:$BG$135,MATCH('Capacity Backing (Hide)'!CF$2,'Capacity Summary'!$B$36:$B$135,0),MATCH('Capacity Backing (Hide)'!$A19,'Capacity Summary'!$H$35:$BG$35,0))&lt;&gt;0,INDEX('Capacity Summary'!$H$36:$BG$135,MATCH('Capacity Backing (Hide)'!CF$2,'Capacity Summary'!$B$36:$B$135,0),MATCH('Capacity Backing (Hide)'!$A19,'Capacity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1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(Hide)'!$A19,'Capacity Summary'!$H$35:$BG$35,0))="x",INDEX('Capacity Summary'!$C$36:$E$135,MATCH('Capacity Backing (Hide)'!CG$2,'Capacity Summary'!$B$36:$B$135,0),4),IF(INDEX('Capacity Summary'!$H$36:$BG$135,MATCH('Capacity Backing (Hide)'!CG$2,'Capacity Summary'!$B$36:$B$135,0),MATCH('Capacity Backing (Hide)'!$A19,'Capacity Summary'!$H$35:$BG$35,0))&lt;&gt;0,INDEX('Capacity Summary'!$H$36:$BG$135,MATCH('Capacity Backing (Hide)'!CG$2,'Capacity Summary'!$B$36:$B$135,0),MATCH('Capacity Backing (Hide)'!$A19,'Capacity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1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(Hide)'!$A19,'Capacity Summary'!$H$35:$BG$35,0))="x",INDEX('Capacity Summary'!$C$36:$E$135,MATCH('Capacity Backing (Hide)'!CH$2,'Capacity Summary'!$B$36:$B$135,0),4),IF(INDEX('Capacity Summary'!$H$36:$BG$135,MATCH('Capacity Backing (Hide)'!CH$2,'Capacity Summary'!$B$36:$B$135,0),MATCH('Capacity Backing (Hide)'!$A19,'Capacity Summary'!$H$35:$BG$35,0))&lt;&gt;0,INDEX('Capacity Summary'!$H$36:$BG$135,MATCH('Capacity Backing (Hide)'!CH$2,'Capacity Summary'!$B$36:$B$135,0),MATCH('Capacity Backing (Hide)'!$A19,'Capacity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1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(Hide)'!$A19,'Capacity Summary'!$H$35:$BG$35,0))="x",INDEX('Capacity Summary'!$C$36:$E$135,MATCH('Capacity Backing (Hide)'!CI$2,'Capacity Summary'!$B$36:$B$135,0),4),IF(INDEX('Capacity Summary'!$H$36:$BG$135,MATCH('Capacity Backing (Hide)'!CI$2,'Capacity Summary'!$B$36:$B$135,0),MATCH('Capacity Backing (Hide)'!$A19,'Capacity Summary'!$H$35:$BG$35,0))&lt;&gt;0,INDEX('Capacity Summary'!$H$36:$BG$135,MATCH('Capacity Backing (Hide)'!CI$2,'Capacity Summary'!$B$36:$B$135,0),MATCH('Capacity Backing (Hide)'!$A19,'Capacity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1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(Hide)'!$A19,'Capacity Summary'!$H$35:$BG$35,0))="x",INDEX('Capacity Summary'!$C$36:$E$135,MATCH('Capacity Backing (Hide)'!CJ$2,'Capacity Summary'!$B$36:$B$135,0),4),IF(INDEX('Capacity Summary'!$H$36:$BG$135,MATCH('Capacity Backing (Hide)'!CJ$2,'Capacity Summary'!$B$36:$B$135,0),MATCH('Capacity Backing (Hide)'!$A19,'Capacity Summary'!$H$35:$BG$35,0))&lt;&gt;0,INDEX('Capacity Summary'!$H$36:$BG$135,MATCH('Capacity Backing (Hide)'!CJ$2,'Capacity Summary'!$B$36:$B$135,0),MATCH('Capacity Backing (Hide)'!$A19,'Capacity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1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(Hide)'!$A19,'Capacity Summary'!$H$35:$BG$35,0))="x",INDEX('Capacity Summary'!$C$36:$E$135,MATCH('Capacity Backing (Hide)'!CK$2,'Capacity Summary'!$B$36:$B$135,0),4),IF(INDEX('Capacity Summary'!$H$36:$BG$135,MATCH('Capacity Backing (Hide)'!CK$2,'Capacity Summary'!$B$36:$B$135,0),MATCH('Capacity Backing (Hide)'!$A19,'Capacity Summary'!$H$35:$BG$35,0))&lt;&gt;0,INDEX('Capacity Summary'!$H$36:$BG$135,MATCH('Capacity Backing (Hide)'!CK$2,'Capacity Summary'!$B$36:$B$135,0),MATCH('Capacity Backing (Hide)'!$A19,'Capacity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1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(Hide)'!$A19,'Capacity Summary'!$H$35:$BG$35,0))="x",INDEX('Capacity Summary'!$C$36:$E$135,MATCH('Capacity Backing (Hide)'!CL$2,'Capacity Summary'!$B$36:$B$135,0),4),IF(INDEX('Capacity Summary'!$H$36:$BG$135,MATCH('Capacity Backing (Hide)'!CL$2,'Capacity Summary'!$B$36:$B$135,0),MATCH('Capacity Backing (Hide)'!$A19,'Capacity Summary'!$H$35:$BG$35,0))&lt;&gt;0,INDEX('Capacity Summary'!$H$36:$BG$135,MATCH('Capacity Backing (Hide)'!CL$2,'Capacity Summary'!$B$36:$B$135,0),MATCH('Capacity Backing (Hide)'!$A19,'Capacity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1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(Hide)'!$A19,'Capacity Summary'!$H$35:$BG$35,0))="x",INDEX('Capacity Summary'!$C$36:$E$135,MATCH('Capacity Backing (Hide)'!CM$2,'Capacity Summary'!$B$36:$B$135,0),4),IF(INDEX('Capacity Summary'!$H$36:$BG$135,MATCH('Capacity Backing (Hide)'!CM$2,'Capacity Summary'!$B$36:$B$135,0),MATCH('Capacity Backing (Hide)'!$A19,'Capacity Summary'!$H$35:$BG$35,0))&lt;&gt;0,INDEX('Capacity Summary'!$H$36:$BG$135,MATCH('Capacity Backing (Hide)'!CM$2,'Capacity Summary'!$B$36:$B$135,0),MATCH('Capacity Backing (Hide)'!$A19,'Capacity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1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(Hide)'!$A19,'Capacity Summary'!$H$35:$BG$35,0))="x",INDEX('Capacity Summary'!$C$36:$E$135,MATCH('Capacity Backing (Hide)'!CN$2,'Capacity Summary'!$B$36:$B$135,0),4),IF(INDEX('Capacity Summary'!$H$36:$BG$135,MATCH('Capacity Backing (Hide)'!CN$2,'Capacity Summary'!$B$36:$B$135,0),MATCH('Capacity Backing (Hide)'!$A19,'Capacity Summary'!$H$35:$BG$35,0))&lt;&gt;0,INDEX('Capacity Summary'!$H$36:$BG$135,MATCH('Capacity Backing (Hide)'!CN$2,'Capacity Summary'!$B$36:$B$135,0),MATCH('Capacity Backing (Hide)'!$A19,'Capacity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1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(Hide)'!$A19,'Capacity Summary'!$H$35:$BG$35,0))="x",INDEX('Capacity Summary'!$C$36:$E$135,MATCH('Capacity Backing (Hide)'!CO$2,'Capacity Summary'!$B$36:$B$135,0),4),IF(INDEX('Capacity Summary'!$H$36:$BG$135,MATCH('Capacity Backing (Hide)'!CO$2,'Capacity Summary'!$B$36:$B$135,0),MATCH('Capacity Backing (Hide)'!$A19,'Capacity Summary'!$H$35:$BG$35,0))&lt;&gt;0,INDEX('Capacity Summary'!$H$36:$BG$135,MATCH('Capacity Backing (Hide)'!CO$2,'Capacity Summary'!$B$36:$B$135,0),MATCH('Capacity Backing (Hide)'!$A19,'Capacity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1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(Hide)'!$A19,'Capacity Summary'!$H$35:$BG$35,0))="x",INDEX('Capacity Summary'!$C$36:$E$135,MATCH('Capacity Backing (Hide)'!CP$2,'Capacity Summary'!$B$36:$B$135,0),4),IF(INDEX('Capacity Summary'!$H$36:$BG$135,MATCH('Capacity Backing (Hide)'!CP$2,'Capacity Summary'!$B$36:$B$135,0),MATCH('Capacity Backing (Hide)'!$A19,'Capacity Summary'!$H$35:$BG$35,0))&lt;&gt;0,INDEX('Capacity Summary'!$H$36:$BG$135,MATCH('Capacity Backing (Hide)'!CP$2,'Capacity Summary'!$B$36:$B$135,0),MATCH('Capacity Backing (Hide)'!$A19,'Capacity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1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(Hide)'!$A19,'Capacity Summary'!$H$35:$BG$35,0))="x",INDEX('Capacity Summary'!$C$36:$E$135,MATCH('Capacity Backing (Hide)'!CQ$2,'Capacity Summary'!$B$36:$B$135,0),4),IF(INDEX('Capacity Summary'!$H$36:$BG$135,MATCH('Capacity Backing (Hide)'!CQ$2,'Capacity Summary'!$B$36:$B$135,0),MATCH('Capacity Backing (Hide)'!$A19,'Capacity Summary'!$H$35:$BG$35,0))&lt;&gt;0,INDEX('Capacity Summary'!$H$36:$BG$135,MATCH('Capacity Backing (Hide)'!CQ$2,'Capacity Summary'!$B$36:$B$135,0),MATCH('Capacity Backing (Hide)'!$A19,'Capacity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1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(Hide)'!$A19,'Capacity Summary'!$H$35:$BG$35,0))="x",INDEX('Capacity Summary'!$C$36:$E$135,MATCH('Capacity Backing (Hide)'!CR$2,'Capacity Summary'!$B$36:$B$135,0),4),IF(INDEX('Capacity Summary'!$H$36:$BG$135,MATCH('Capacity Backing (Hide)'!CR$2,'Capacity Summary'!$B$36:$B$135,0),MATCH('Capacity Backing (Hide)'!$A19,'Capacity Summary'!$H$35:$BG$35,0))&lt;&gt;0,INDEX('Capacity Summary'!$H$36:$BG$135,MATCH('Capacity Backing (Hide)'!CR$2,'Capacity Summary'!$B$36:$B$135,0),MATCH('Capacity Backing (Hide)'!$A19,'Capacity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1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(Hide)'!$A19,'Capacity Summary'!$H$35:$BG$35,0))="x",INDEX('Capacity Summary'!$C$36:$E$135,MATCH('Capacity Backing (Hide)'!CS$2,'Capacity Summary'!$B$36:$B$135,0),4),IF(INDEX('Capacity Summary'!$H$36:$BG$135,MATCH('Capacity Backing (Hide)'!CS$2,'Capacity Summary'!$B$36:$B$135,0),MATCH('Capacity Backing (Hide)'!$A19,'Capacity Summary'!$H$35:$BG$35,0))&lt;&gt;0,INDEX('Capacity Summary'!$H$36:$BG$135,MATCH('Capacity Backing (Hide)'!CS$2,'Capacity Summary'!$B$36:$B$135,0),MATCH('Capacity Backing (Hide)'!$A19,'Capacity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1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(Hide)'!$A19,'Capacity Summary'!$H$35:$BG$35,0))="x",INDEX('Capacity Summary'!$C$36:$E$135,MATCH('Capacity Backing (Hide)'!CT$2,'Capacity Summary'!$B$36:$B$135,0),4),IF(INDEX('Capacity Summary'!$H$36:$BG$135,MATCH('Capacity Backing (Hide)'!CT$2,'Capacity Summary'!$B$36:$B$135,0),MATCH('Capacity Backing (Hide)'!$A19,'Capacity Summary'!$H$35:$BG$35,0))&lt;&gt;0,INDEX('Capacity Summary'!$H$36:$BG$135,MATCH('Capacity Backing (Hide)'!CT$2,'Capacity Summary'!$B$36:$B$135,0),MATCH('Capacity Backing (Hide)'!$A19,'Capacity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1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(Hide)'!$A19,'Capacity Summary'!$H$35:$BG$35,0))="x",INDEX('Capacity Summary'!$C$36:$E$135,MATCH('Capacity Backing (Hide)'!CU$2,'Capacity Summary'!$B$36:$B$135,0),4),IF(INDEX('Capacity Summary'!$H$36:$BG$135,MATCH('Capacity Backing (Hide)'!CU$2,'Capacity Summary'!$B$36:$B$135,0),MATCH('Capacity Backing (Hide)'!$A19,'Capacity Summary'!$H$35:$BG$35,0))&lt;&gt;0,INDEX('Capacity Summary'!$H$36:$BG$135,MATCH('Capacity Backing (Hide)'!CU$2,'Capacity Summary'!$B$36:$B$135,0),MATCH('Capacity Backing (Hide)'!$A19,'Capacity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1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(Hide)'!$A19,'Capacity Summary'!$H$35:$BG$35,0))="x",INDEX('Capacity Summary'!$C$36:$E$135,MATCH('Capacity Backing (Hide)'!CV$2,'Capacity Summary'!$B$36:$B$135,0),4),IF(INDEX('Capacity Summary'!$H$36:$BG$135,MATCH('Capacity Backing (Hide)'!CV$2,'Capacity Summary'!$B$36:$B$135,0),MATCH('Capacity Backing (Hide)'!$A19,'Capacity Summary'!$H$35:$BG$35,0))&lt;&gt;0,INDEX('Capacity Summary'!$H$36:$BG$135,MATCH('Capacity Backing (Hide)'!CV$2,'Capacity Summary'!$B$36:$B$135,0),MATCH('Capacity Backing (Hide)'!$A19,'Capacity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1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(Hide)'!$A19,'Capacity Summary'!$H$35:$BG$35,0))="x",INDEX('Capacity Summary'!$C$36:$E$135,MATCH('Capacity Backing (Hide)'!CW$2,'Capacity Summary'!$B$36:$B$135,0),4),IF(INDEX('Capacity Summary'!$H$36:$BG$135,MATCH('Capacity Backing (Hide)'!CW$2,'Capacity Summary'!$B$36:$B$135,0),MATCH('Capacity Backing (Hide)'!$A19,'Capacity Summary'!$H$35:$BG$35,0))&lt;&gt;0,INDEX('Capacity Summary'!$H$36:$BG$135,MATCH('Capacity Backing (Hide)'!CW$2,'Capacity Summary'!$B$36:$B$135,0),MATCH('Capacity Backing (Hide)'!$A19,'Capacity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0" spans="1:101" x14ac:dyDescent="0.35">
      <c r="A20" s="2">
        <f ca="1">'Required Capacity (Hide)'!E20</f>
        <v>44333</v>
      </c>
      <c r="B2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(Hide)'!$A20,'Capacity Summary'!$H$35:$BG$35,0))="x",INDEX('Capacity Summary'!$C$36:$E$135,MATCH('Capacity Backing (Hide)'!B$2,'Capacity Summary'!$B$36:$B$135,0),4),IF(INDEX('Capacity Summary'!$H$36:$BG$135,MATCH('Capacity Backing (Hide)'!B$2,'Capacity Summary'!$B$36:$B$135,0),MATCH('Capacity Backing (Hide)'!$A20,'Capacity Summary'!$H$35:$BG$35,0))&lt;&gt;0,INDEX('Capacity Summary'!$H$36:$BG$135,MATCH('Capacity Backing (Hide)'!B$2,'Capacity Summary'!$B$36:$B$135,0),MATCH('Capacity Backing (Hide)'!$A20,'Capacity Summary'!$H$35:$BG$35,0)),0)),INDEX('Capacity Summary'!$C$36:$E$135,MATCH('Capacity Backing (Hide)'!B$2,'Capacity Summary'!$B$36:$B$135,0),2)))/IF(Summary!$B$7="Minutes",1,60)/COUNTA(INDEX(Capacity!$C$10:$Q$109,MATCH('Capacity Backing (Hide)'!B$2,Capacity!$B$10:$B$109,0),1):INDEX(Capacity!$C$10:$Q$109,MATCH('Capacity Backing (Hide)'!B$2,Capacity!$B$10:$B$109,0),15))</f>
        <v>#N/A</v>
      </c>
      <c r="C2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(Hide)'!$A20,'Capacity Summary'!$H$35:$BG$35,0))="x",INDEX('Capacity Summary'!$C$36:$E$135,MATCH('Capacity Backing (Hide)'!C$2,'Capacity Summary'!$B$36:$B$135,0),4),IF(INDEX('Capacity Summary'!$H$36:$BG$135,MATCH('Capacity Backing (Hide)'!C$2,'Capacity Summary'!$B$36:$B$135,0),MATCH('Capacity Backing (Hide)'!$A20,'Capacity Summary'!$H$35:$BG$35,0))&lt;&gt;0,INDEX('Capacity Summary'!$H$36:$BG$135,MATCH('Capacity Backing (Hide)'!C$2,'Capacity Summary'!$B$36:$B$135,0),MATCH('Capacity Backing (Hide)'!$A20,'Capacity Summary'!$H$35:$BG$35,0)),0)),INDEX('Capacity Summary'!$C$36:$E$135,MATCH('Capacity Backing (Hide)'!C$2,'Capacity Summary'!$B$36:$B$135,0),2)))/IF(Summary!$B$7="Minutes",1,60)/COUNTA(INDEX(Capacity!$C$10:$Q$109,MATCH('Capacity Backing (Hide)'!C$2,Capacity!$B$10:$B$109,0),1):INDEX(Capacity!$C$10:$Q$109,MATCH('Capacity Backing (Hide)'!C$2,Capacity!$B$10:$B$109,0),15))</f>
        <v>#N/A</v>
      </c>
      <c r="D2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(Hide)'!$A20,'Capacity Summary'!$H$35:$BG$35,0))="x",INDEX('Capacity Summary'!$C$36:$E$135,MATCH('Capacity Backing (Hide)'!D$2,'Capacity Summary'!$B$36:$B$135,0),4),IF(INDEX('Capacity Summary'!$H$36:$BG$135,MATCH('Capacity Backing (Hide)'!D$2,'Capacity Summary'!$B$36:$B$135,0),MATCH('Capacity Backing (Hide)'!$A20,'Capacity Summary'!$H$35:$BG$35,0))&lt;&gt;0,INDEX('Capacity Summary'!$H$36:$BG$135,MATCH('Capacity Backing (Hide)'!D$2,'Capacity Summary'!$B$36:$B$135,0),MATCH('Capacity Backing (Hide)'!$A20,'Capacity Summary'!$H$35:$BG$35,0)),0)),INDEX('Capacity Summary'!$C$36:$E$135,MATCH('Capacity Backing (Hide)'!D$2,'Capacity Summary'!$B$36:$B$135,0),2)))/IF(Summary!$B$7="Minutes",1,60)/COUNTA(INDEX(Capacity!$C$10:$Q$109,MATCH('Capacity Backing (Hide)'!D$2,Capacity!$B$10:$B$109,0),1):INDEX(Capacity!$C$10:$Q$109,MATCH('Capacity Backing (Hide)'!D$2,Capacity!$B$10:$B$109,0),15))</f>
        <v>#N/A</v>
      </c>
      <c r="E2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(Hide)'!$A20,'Capacity Summary'!$H$35:$BG$35,0))="x",INDEX('Capacity Summary'!$C$36:$E$135,MATCH('Capacity Backing (Hide)'!E$2,'Capacity Summary'!$B$36:$B$135,0),4),IF(INDEX('Capacity Summary'!$H$36:$BG$135,MATCH('Capacity Backing (Hide)'!E$2,'Capacity Summary'!$B$36:$B$135,0),MATCH('Capacity Backing (Hide)'!$A20,'Capacity Summary'!$H$35:$BG$35,0))&lt;&gt;0,INDEX('Capacity Summary'!$H$36:$BG$135,MATCH('Capacity Backing (Hide)'!E$2,'Capacity Summary'!$B$36:$B$135,0),MATCH('Capacity Backing (Hide)'!$A20,'Capacity Summary'!$H$35:$BG$35,0)),0)),INDEX('Capacity Summary'!$C$36:$E$135,MATCH('Capacity Backing (Hide)'!E$2,'Capacity Summary'!$B$36:$B$135,0),2)))/IF(Summary!$B$7="Minutes",1,60)/COUNTA(INDEX(Capacity!$C$10:$Q$109,MATCH('Capacity Backing (Hide)'!E$2,Capacity!$B$10:$B$109,0),1):INDEX(Capacity!$C$10:$Q$109,MATCH('Capacity Backing (Hide)'!E$2,Capacity!$B$10:$B$109,0),15))</f>
        <v>#N/A</v>
      </c>
      <c r="F2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(Hide)'!$A20,'Capacity Summary'!$H$35:$BG$35,0))="x",INDEX('Capacity Summary'!$C$36:$E$135,MATCH('Capacity Backing (Hide)'!F$2,'Capacity Summary'!$B$36:$B$135,0),4),IF(INDEX('Capacity Summary'!$H$36:$BG$135,MATCH('Capacity Backing (Hide)'!F$2,'Capacity Summary'!$B$36:$B$135,0),MATCH('Capacity Backing (Hide)'!$A20,'Capacity Summary'!$H$35:$BG$35,0))&lt;&gt;0,INDEX('Capacity Summary'!$H$36:$BG$135,MATCH('Capacity Backing (Hide)'!F$2,'Capacity Summary'!$B$36:$B$135,0),MATCH('Capacity Backing (Hide)'!$A20,'Capacity Summary'!$H$35:$BG$35,0)),0)),INDEX('Capacity Summary'!$C$36:$E$135,MATCH('Capacity Backing (Hide)'!F$2,'Capacity Summary'!$B$36:$B$135,0),2)))/IF(Summary!$B$7="Minutes",1,60)/COUNTA(INDEX(Capacity!$C$10:$Q$109,MATCH('Capacity Backing (Hide)'!F$2,Capacity!$B$10:$B$109,0),1):INDEX(Capacity!$C$10:$Q$109,MATCH('Capacity Backing (Hide)'!F$2,Capacity!$B$10:$B$109,0),15))</f>
        <v>#N/A</v>
      </c>
      <c r="G2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(Hide)'!$A20,'Capacity Summary'!$H$35:$BG$35,0))="x",INDEX('Capacity Summary'!$C$36:$E$135,MATCH('Capacity Backing (Hide)'!G$2,'Capacity Summary'!$B$36:$B$135,0),4),IF(INDEX('Capacity Summary'!$H$36:$BG$135,MATCH('Capacity Backing (Hide)'!G$2,'Capacity Summary'!$B$36:$B$135,0),MATCH('Capacity Backing (Hide)'!$A20,'Capacity Summary'!$H$35:$BG$35,0))&lt;&gt;0,INDEX('Capacity Summary'!$H$36:$BG$135,MATCH('Capacity Backing (Hide)'!G$2,'Capacity Summary'!$B$36:$B$135,0),MATCH('Capacity Backing (Hide)'!$A20,'Capacity Summary'!$H$35:$BG$35,0)),0)),INDEX('Capacity Summary'!$C$36:$E$135,MATCH('Capacity Backing (Hide)'!G$2,'Capacity Summary'!$B$36:$B$135,0),2)))/IF(Summary!$B$7="Minutes",1,60)/COUNTA(INDEX(Capacity!$C$10:$Q$109,MATCH('Capacity Backing (Hide)'!G$2,Capacity!$B$10:$B$109,0),1):INDEX(Capacity!$C$10:$Q$109,MATCH('Capacity Backing (Hide)'!G$2,Capacity!$B$10:$B$109,0),15))</f>
        <v>#N/A</v>
      </c>
      <c r="H2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(Hide)'!$A20,'Capacity Summary'!$H$35:$BG$35,0))="x",INDEX('Capacity Summary'!$C$36:$E$135,MATCH('Capacity Backing (Hide)'!H$2,'Capacity Summary'!$B$36:$B$135,0),4),IF(INDEX('Capacity Summary'!$H$36:$BG$135,MATCH('Capacity Backing (Hide)'!H$2,'Capacity Summary'!$B$36:$B$135,0),MATCH('Capacity Backing (Hide)'!$A20,'Capacity Summary'!$H$35:$BG$35,0))&lt;&gt;0,INDEX('Capacity Summary'!$H$36:$BG$135,MATCH('Capacity Backing (Hide)'!H$2,'Capacity Summary'!$B$36:$B$135,0),MATCH('Capacity Backing (Hide)'!$A20,'Capacity Summary'!$H$35:$BG$35,0)),0)),INDEX('Capacity Summary'!$C$36:$E$135,MATCH('Capacity Backing (Hide)'!H$2,'Capacity Summary'!$B$36:$B$135,0),2)))/IF(Summary!$B$7="Minutes",1,60)/COUNTA(INDEX(Capacity!$C$10:$Q$109,MATCH('Capacity Backing (Hide)'!H$2,Capacity!$B$10:$B$109,0),1):INDEX(Capacity!$C$10:$Q$109,MATCH('Capacity Backing (Hide)'!H$2,Capacity!$B$10:$B$109,0),15))</f>
        <v>#N/A</v>
      </c>
      <c r="I2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(Hide)'!$A20,'Capacity Summary'!$H$35:$BG$35,0))="x",INDEX('Capacity Summary'!$C$36:$E$135,MATCH('Capacity Backing (Hide)'!I$2,'Capacity Summary'!$B$36:$B$135,0),4),IF(INDEX('Capacity Summary'!$H$36:$BG$135,MATCH('Capacity Backing (Hide)'!I$2,'Capacity Summary'!$B$36:$B$135,0),MATCH('Capacity Backing (Hide)'!$A20,'Capacity Summary'!$H$35:$BG$35,0))&lt;&gt;0,INDEX('Capacity Summary'!$H$36:$BG$135,MATCH('Capacity Backing (Hide)'!I$2,'Capacity Summary'!$B$36:$B$135,0),MATCH('Capacity Backing (Hide)'!$A20,'Capacity Summary'!$H$35:$BG$35,0)),0)),INDEX('Capacity Summary'!$C$36:$E$135,MATCH('Capacity Backing (Hide)'!I$2,'Capacity Summary'!$B$36:$B$135,0),2)))/IF(Summary!$B$7="Minutes",1,60)/COUNTA(INDEX(Capacity!$C$10:$Q$109,MATCH('Capacity Backing (Hide)'!I$2,Capacity!$B$10:$B$109,0),1):INDEX(Capacity!$C$10:$Q$109,MATCH('Capacity Backing (Hide)'!I$2,Capacity!$B$10:$B$109,0),15))</f>
        <v>#N/A</v>
      </c>
      <c r="J2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(Hide)'!$A20,'Capacity Summary'!$H$35:$BG$35,0))="x",INDEX('Capacity Summary'!$C$36:$E$135,MATCH('Capacity Backing (Hide)'!J$2,'Capacity Summary'!$B$36:$B$135,0),4),IF(INDEX('Capacity Summary'!$H$36:$BG$135,MATCH('Capacity Backing (Hide)'!J$2,'Capacity Summary'!$B$36:$B$135,0),MATCH('Capacity Backing (Hide)'!$A20,'Capacity Summary'!$H$35:$BG$35,0))&lt;&gt;0,INDEX('Capacity Summary'!$H$36:$BG$135,MATCH('Capacity Backing (Hide)'!J$2,'Capacity Summary'!$B$36:$B$135,0),MATCH('Capacity Backing (Hide)'!$A20,'Capacity Summary'!$H$35:$BG$35,0)),0)),INDEX('Capacity Summary'!$C$36:$E$135,MATCH('Capacity Backing (Hide)'!J$2,'Capacity Summary'!$B$36:$B$135,0),2)))/IF(Summary!$B$7="Minutes",1,60)/COUNTA(INDEX(Capacity!$C$10:$Q$109,MATCH('Capacity Backing (Hide)'!J$2,Capacity!$B$10:$B$109,0),1):INDEX(Capacity!$C$10:$Q$109,MATCH('Capacity Backing (Hide)'!J$2,Capacity!$B$10:$B$109,0),15))</f>
        <v>#N/A</v>
      </c>
      <c r="K2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(Hide)'!$A20,'Capacity Summary'!$H$35:$BG$35,0))="x",INDEX('Capacity Summary'!$C$36:$E$135,MATCH('Capacity Backing (Hide)'!K$2,'Capacity Summary'!$B$36:$B$135,0),4),IF(INDEX('Capacity Summary'!$H$36:$BG$135,MATCH('Capacity Backing (Hide)'!K$2,'Capacity Summary'!$B$36:$B$135,0),MATCH('Capacity Backing (Hide)'!$A20,'Capacity Summary'!$H$35:$BG$35,0))&lt;&gt;0,INDEX('Capacity Summary'!$H$36:$BG$135,MATCH('Capacity Backing (Hide)'!K$2,'Capacity Summary'!$B$36:$B$135,0),MATCH('Capacity Backing (Hide)'!$A20,'Capacity Summary'!$H$35:$BG$35,0)),0)),INDEX('Capacity Summary'!$C$36:$E$135,MATCH('Capacity Backing (Hide)'!K$2,'Capacity Summary'!$B$36:$B$135,0),2)))/IF(Summary!$B$7="Minutes",1,60)/COUNTA(INDEX(Capacity!$C$10:$Q$109,MATCH('Capacity Backing (Hide)'!K$2,Capacity!$B$10:$B$109,0),1):INDEX(Capacity!$C$10:$Q$109,MATCH('Capacity Backing (Hide)'!K$2,Capacity!$B$10:$B$109,0),15))</f>
        <v>#N/A</v>
      </c>
      <c r="L2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(Hide)'!$A20,'Capacity Summary'!$H$35:$BG$35,0))="x",INDEX('Capacity Summary'!$C$36:$E$135,MATCH('Capacity Backing (Hide)'!L$2,'Capacity Summary'!$B$36:$B$135,0),4),IF(INDEX('Capacity Summary'!$H$36:$BG$135,MATCH('Capacity Backing (Hide)'!L$2,'Capacity Summary'!$B$36:$B$135,0),MATCH('Capacity Backing (Hide)'!$A20,'Capacity Summary'!$H$35:$BG$35,0))&lt;&gt;0,INDEX('Capacity Summary'!$H$36:$BG$135,MATCH('Capacity Backing (Hide)'!L$2,'Capacity Summary'!$B$36:$B$135,0),MATCH('Capacity Backing (Hide)'!$A20,'Capacity Summary'!$H$35:$BG$35,0)),0)),INDEX('Capacity Summary'!$C$36:$E$135,MATCH('Capacity Backing (Hide)'!L$2,'Capacity Summary'!$B$36:$B$135,0),2)))/IF(Summary!$B$7="Minutes",1,60)/COUNTA(INDEX(Capacity!$C$10:$Q$109,MATCH('Capacity Backing (Hide)'!L$2,Capacity!$B$10:$B$109,0),1):INDEX(Capacity!$C$10:$Q$109,MATCH('Capacity Backing (Hide)'!L$2,Capacity!$B$10:$B$109,0),15))</f>
        <v>#N/A</v>
      </c>
      <c r="M2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(Hide)'!$A20,'Capacity Summary'!$H$35:$BG$35,0))="x",INDEX('Capacity Summary'!$C$36:$E$135,MATCH('Capacity Backing (Hide)'!M$2,'Capacity Summary'!$B$36:$B$135,0),4),IF(INDEX('Capacity Summary'!$H$36:$BG$135,MATCH('Capacity Backing (Hide)'!M$2,'Capacity Summary'!$B$36:$B$135,0),MATCH('Capacity Backing (Hide)'!$A20,'Capacity Summary'!$H$35:$BG$35,0))&lt;&gt;0,INDEX('Capacity Summary'!$H$36:$BG$135,MATCH('Capacity Backing (Hide)'!M$2,'Capacity Summary'!$B$36:$B$135,0),MATCH('Capacity Backing (Hide)'!$A20,'Capacity Summary'!$H$35:$BG$35,0)),0)),INDEX('Capacity Summary'!$C$36:$E$135,MATCH('Capacity Backing (Hide)'!M$2,'Capacity Summary'!$B$36:$B$135,0),2)))/IF(Summary!$B$7="Minutes",1,60)/COUNTA(INDEX(Capacity!$C$10:$Q$109,MATCH('Capacity Backing (Hide)'!M$2,Capacity!$B$10:$B$109,0),1):INDEX(Capacity!$C$10:$Q$109,MATCH('Capacity Backing (Hide)'!M$2,Capacity!$B$10:$B$109,0),15))</f>
        <v>#N/A</v>
      </c>
      <c r="N2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(Hide)'!$A20,'Capacity Summary'!$H$35:$BG$35,0))="x",INDEX('Capacity Summary'!$C$36:$E$135,MATCH('Capacity Backing (Hide)'!N$2,'Capacity Summary'!$B$36:$B$135,0),4),IF(INDEX('Capacity Summary'!$H$36:$BG$135,MATCH('Capacity Backing (Hide)'!N$2,'Capacity Summary'!$B$36:$B$135,0),MATCH('Capacity Backing (Hide)'!$A20,'Capacity Summary'!$H$35:$BG$35,0))&lt;&gt;0,INDEX('Capacity Summary'!$H$36:$BG$135,MATCH('Capacity Backing (Hide)'!N$2,'Capacity Summary'!$B$36:$B$135,0),MATCH('Capacity Backing (Hide)'!$A20,'Capacity Summary'!$H$35:$BG$35,0)),0)),INDEX('Capacity Summary'!$C$36:$E$135,MATCH('Capacity Backing (Hide)'!N$2,'Capacity Summary'!$B$36:$B$135,0),2)))/IF(Summary!$B$7="Minutes",1,60)/COUNTA(INDEX(Capacity!$C$10:$Q$109,MATCH('Capacity Backing (Hide)'!N$2,Capacity!$B$10:$B$109,0),1):INDEX(Capacity!$C$10:$Q$109,MATCH('Capacity Backing (Hide)'!N$2,Capacity!$B$10:$B$109,0),15))</f>
        <v>#N/A</v>
      </c>
      <c r="O2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(Hide)'!$A20,'Capacity Summary'!$H$35:$BG$35,0))="x",INDEX('Capacity Summary'!$C$36:$E$135,MATCH('Capacity Backing (Hide)'!O$2,'Capacity Summary'!$B$36:$B$135,0),4),IF(INDEX('Capacity Summary'!$H$36:$BG$135,MATCH('Capacity Backing (Hide)'!O$2,'Capacity Summary'!$B$36:$B$135,0),MATCH('Capacity Backing (Hide)'!$A20,'Capacity Summary'!$H$35:$BG$35,0))&lt;&gt;0,INDEX('Capacity Summary'!$H$36:$BG$135,MATCH('Capacity Backing (Hide)'!O$2,'Capacity Summary'!$B$36:$B$135,0),MATCH('Capacity Backing (Hide)'!$A20,'Capacity Summary'!$H$35:$BG$35,0)),0)),INDEX('Capacity Summary'!$C$36:$E$135,MATCH('Capacity Backing (Hide)'!O$2,'Capacity Summary'!$B$36:$B$135,0),2)))/IF(Summary!$B$7="Minutes",1,60)/COUNTA(INDEX(Capacity!$C$10:$Q$109,MATCH('Capacity Backing (Hide)'!O$2,Capacity!$B$10:$B$109,0),1):INDEX(Capacity!$C$10:$Q$109,MATCH('Capacity Backing (Hide)'!O$2,Capacity!$B$10:$B$109,0),15))</f>
        <v>#N/A</v>
      </c>
      <c r="P2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(Hide)'!$A20,'Capacity Summary'!$H$35:$BG$35,0))="x",INDEX('Capacity Summary'!$C$36:$E$135,MATCH('Capacity Backing (Hide)'!P$2,'Capacity Summary'!$B$36:$B$135,0),4),IF(INDEX('Capacity Summary'!$H$36:$BG$135,MATCH('Capacity Backing (Hide)'!P$2,'Capacity Summary'!$B$36:$B$135,0),MATCH('Capacity Backing (Hide)'!$A20,'Capacity Summary'!$H$35:$BG$35,0))&lt;&gt;0,INDEX('Capacity Summary'!$H$36:$BG$135,MATCH('Capacity Backing (Hide)'!P$2,'Capacity Summary'!$B$36:$B$135,0),MATCH('Capacity Backing (Hide)'!$A20,'Capacity Summary'!$H$35:$BG$35,0)),0)),INDEX('Capacity Summary'!$C$36:$E$135,MATCH('Capacity Backing (Hide)'!P$2,'Capacity Summary'!$B$36:$B$135,0),2)))/IF(Summary!$B$7="Minutes",1,60)/COUNTA(INDEX(Capacity!$C$10:$Q$109,MATCH('Capacity Backing (Hide)'!P$2,Capacity!$B$10:$B$109,0),1):INDEX(Capacity!$C$10:$Q$109,MATCH('Capacity Backing (Hide)'!P$2,Capacity!$B$10:$B$109,0),15))</f>
        <v>#N/A</v>
      </c>
      <c r="Q2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(Hide)'!$A20,'Capacity Summary'!$H$35:$BG$35,0))="x",INDEX('Capacity Summary'!$C$36:$E$135,MATCH('Capacity Backing (Hide)'!Q$2,'Capacity Summary'!$B$36:$B$135,0),4),IF(INDEX('Capacity Summary'!$H$36:$BG$135,MATCH('Capacity Backing (Hide)'!Q$2,'Capacity Summary'!$B$36:$B$135,0),MATCH('Capacity Backing (Hide)'!$A20,'Capacity Summary'!$H$35:$BG$35,0))&lt;&gt;0,INDEX('Capacity Summary'!$H$36:$BG$135,MATCH('Capacity Backing (Hide)'!Q$2,'Capacity Summary'!$B$36:$B$135,0),MATCH('Capacity Backing (Hide)'!$A20,'Capacity Summary'!$H$35:$BG$35,0)),0)),INDEX('Capacity Summary'!$C$36:$E$135,MATCH('Capacity Backing (Hide)'!Q$2,'Capacity Summary'!$B$36:$B$135,0),2)))/IF(Summary!$B$7="Minutes",1,60)/COUNTA(INDEX(Capacity!$C$10:$Q$109,MATCH('Capacity Backing (Hide)'!Q$2,Capacity!$B$10:$B$109,0),1):INDEX(Capacity!$C$10:$Q$109,MATCH('Capacity Backing (Hide)'!Q$2,Capacity!$B$10:$B$109,0),15))</f>
        <v>#N/A</v>
      </c>
      <c r="R2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(Hide)'!$A20,'Capacity Summary'!$H$35:$BG$35,0))="x",INDEX('Capacity Summary'!$C$36:$E$135,MATCH('Capacity Backing (Hide)'!R$2,'Capacity Summary'!$B$36:$B$135,0),4),IF(INDEX('Capacity Summary'!$H$36:$BG$135,MATCH('Capacity Backing (Hide)'!R$2,'Capacity Summary'!$B$36:$B$135,0),MATCH('Capacity Backing (Hide)'!$A20,'Capacity Summary'!$H$35:$BG$35,0))&lt;&gt;0,INDEX('Capacity Summary'!$H$36:$BG$135,MATCH('Capacity Backing (Hide)'!R$2,'Capacity Summary'!$B$36:$B$135,0),MATCH('Capacity Backing (Hide)'!$A20,'Capacity Summary'!$H$35:$BG$35,0)),0)),INDEX('Capacity Summary'!$C$36:$E$135,MATCH('Capacity Backing (Hide)'!R$2,'Capacity Summary'!$B$36:$B$135,0),2)))/IF(Summary!$B$7="Minutes",1,60)/COUNTA(INDEX(Capacity!$C$10:$Q$109,MATCH('Capacity Backing (Hide)'!R$2,Capacity!$B$10:$B$109,0),1):INDEX(Capacity!$C$10:$Q$109,MATCH('Capacity Backing (Hide)'!R$2,Capacity!$B$10:$B$109,0),15))</f>
        <v>#N/A</v>
      </c>
      <c r="S2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(Hide)'!$A20,'Capacity Summary'!$H$35:$BG$35,0))="x",INDEX('Capacity Summary'!$C$36:$E$135,MATCH('Capacity Backing (Hide)'!S$2,'Capacity Summary'!$B$36:$B$135,0),4),IF(INDEX('Capacity Summary'!$H$36:$BG$135,MATCH('Capacity Backing (Hide)'!S$2,'Capacity Summary'!$B$36:$B$135,0),MATCH('Capacity Backing (Hide)'!$A20,'Capacity Summary'!$H$35:$BG$35,0))&lt;&gt;0,INDEX('Capacity Summary'!$H$36:$BG$135,MATCH('Capacity Backing (Hide)'!S$2,'Capacity Summary'!$B$36:$B$135,0),MATCH('Capacity Backing (Hide)'!$A20,'Capacity Summary'!$H$35:$BG$35,0)),0)),INDEX('Capacity Summary'!$C$36:$E$135,MATCH('Capacity Backing (Hide)'!S$2,'Capacity Summary'!$B$36:$B$135,0),2)))/IF(Summary!$B$7="Minutes",1,60)/COUNTA(INDEX(Capacity!$C$10:$Q$109,MATCH('Capacity Backing (Hide)'!S$2,Capacity!$B$10:$B$109,0),1):INDEX(Capacity!$C$10:$Q$109,MATCH('Capacity Backing (Hide)'!S$2,Capacity!$B$10:$B$109,0),15))</f>
        <v>#N/A</v>
      </c>
      <c r="T2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(Hide)'!$A20,'Capacity Summary'!$H$35:$BG$35,0))="x",INDEX('Capacity Summary'!$C$36:$E$135,MATCH('Capacity Backing (Hide)'!T$2,'Capacity Summary'!$B$36:$B$135,0),4),IF(INDEX('Capacity Summary'!$H$36:$BG$135,MATCH('Capacity Backing (Hide)'!T$2,'Capacity Summary'!$B$36:$B$135,0),MATCH('Capacity Backing (Hide)'!$A20,'Capacity Summary'!$H$35:$BG$35,0))&lt;&gt;0,INDEX('Capacity Summary'!$H$36:$BG$135,MATCH('Capacity Backing (Hide)'!T$2,'Capacity Summary'!$B$36:$B$135,0),MATCH('Capacity Backing (Hide)'!$A20,'Capacity Summary'!$H$35:$BG$35,0)),0)),INDEX('Capacity Summary'!$C$36:$E$135,MATCH('Capacity Backing (Hide)'!T$2,'Capacity Summary'!$B$36:$B$135,0),2)))/IF(Summary!$B$7="Minutes",1,60)/COUNTA(INDEX(Capacity!$C$10:$Q$109,MATCH('Capacity Backing (Hide)'!T$2,Capacity!$B$10:$B$109,0),1):INDEX(Capacity!$C$10:$Q$109,MATCH('Capacity Backing (Hide)'!T$2,Capacity!$B$10:$B$109,0),15))</f>
        <v>#N/A</v>
      </c>
      <c r="U2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(Hide)'!$A20,'Capacity Summary'!$H$35:$BG$35,0))="x",INDEX('Capacity Summary'!$C$36:$E$135,MATCH('Capacity Backing (Hide)'!U$2,'Capacity Summary'!$B$36:$B$135,0),4),IF(INDEX('Capacity Summary'!$H$36:$BG$135,MATCH('Capacity Backing (Hide)'!U$2,'Capacity Summary'!$B$36:$B$135,0),MATCH('Capacity Backing (Hide)'!$A20,'Capacity Summary'!$H$35:$BG$35,0))&lt;&gt;0,INDEX('Capacity Summary'!$H$36:$BG$135,MATCH('Capacity Backing (Hide)'!U$2,'Capacity Summary'!$B$36:$B$135,0),MATCH('Capacity Backing (Hide)'!$A20,'Capacity Summary'!$H$35:$BG$35,0)),0)),INDEX('Capacity Summary'!$C$36:$E$135,MATCH('Capacity Backing (Hide)'!U$2,'Capacity Summary'!$B$36:$B$135,0),2)))/IF(Summary!$B$7="Minutes",1,60)/COUNTA(INDEX(Capacity!$C$10:$Q$109,MATCH('Capacity Backing (Hide)'!U$2,Capacity!$B$10:$B$109,0),1):INDEX(Capacity!$C$10:$Q$109,MATCH('Capacity Backing (Hide)'!U$2,Capacity!$B$10:$B$109,0),15))</f>
        <v>#N/A</v>
      </c>
      <c r="V2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(Hide)'!$A20,'Capacity Summary'!$H$35:$BG$35,0))="x",INDEX('Capacity Summary'!$C$36:$E$135,MATCH('Capacity Backing (Hide)'!V$2,'Capacity Summary'!$B$36:$B$135,0),4),IF(INDEX('Capacity Summary'!$H$36:$BG$135,MATCH('Capacity Backing (Hide)'!V$2,'Capacity Summary'!$B$36:$B$135,0),MATCH('Capacity Backing (Hide)'!$A20,'Capacity Summary'!$H$35:$BG$35,0))&lt;&gt;0,INDEX('Capacity Summary'!$H$36:$BG$135,MATCH('Capacity Backing (Hide)'!V$2,'Capacity Summary'!$B$36:$B$135,0),MATCH('Capacity Backing (Hide)'!$A20,'Capacity Summary'!$H$35:$BG$35,0)),0)),INDEX('Capacity Summary'!$C$36:$E$135,MATCH('Capacity Backing (Hide)'!V$2,'Capacity Summary'!$B$36:$B$135,0),2)))/IF(Summary!$B$7="Minutes",1,60)/COUNTA(INDEX(Capacity!$C$10:$Q$109,MATCH('Capacity Backing (Hide)'!V$2,Capacity!$B$10:$B$109,0),1):INDEX(Capacity!$C$10:$Q$109,MATCH('Capacity Backing (Hide)'!V$2,Capacity!$B$10:$B$109,0),15))</f>
        <v>#N/A</v>
      </c>
      <c r="W2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(Hide)'!$A20,'Capacity Summary'!$H$35:$BG$35,0))="x",INDEX('Capacity Summary'!$C$36:$E$135,MATCH('Capacity Backing (Hide)'!W$2,'Capacity Summary'!$B$36:$B$135,0),4),IF(INDEX('Capacity Summary'!$H$36:$BG$135,MATCH('Capacity Backing (Hide)'!W$2,'Capacity Summary'!$B$36:$B$135,0),MATCH('Capacity Backing (Hide)'!$A20,'Capacity Summary'!$H$35:$BG$35,0))&lt;&gt;0,INDEX('Capacity Summary'!$H$36:$BG$135,MATCH('Capacity Backing (Hide)'!W$2,'Capacity Summary'!$B$36:$B$135,0),MATCH('Capacity Backing (Hide)'!$A20,'Capacity Summary'!$H$35:$BG$35,0)),0)),INDEX('Capacity Summary'!$C$36:$E$135,MATCH('Capacity Backing (Hide)'!W$2,'Capacity Summary'!$B$36:$B$135,0),2)))/IF(Summary!$B$7="Minutes",1,60)/COUNTA(INDEX(Capacity!$C$10:$Q$109,MATCH('Capacity Backing (Hide)'!W$2,Capacity!$B$10:$B$109,0),1):INDEX(Capacity!$C$10:$Q$109,MATCH('Capacity Backing (Hide)'!W$2,Capacity!$B$10:$B$109,0),15))</f>
        <v>#N/A</v>
      </c>
      <c r="X2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(Hide)'!$A20,'Capacity Summary'!$H$35:$BG$35,0))="x",INDEX('Capacity Summary'!$C$36:$E$135,MATCH('Capacity Backing (Hide)'!X$2,'Capacity Summary'!$B$36:$B$135,0),4),IF(INDEX('Capacity Summary'!$H$36:$BG$135,MATCH('Capacity Backing (Hide)'!X$2,'Capacity Summary'!$B$36:$B$135,0),MATCH('Capacity Backing (Hide)'!$A20,'Capacity Summary'!$H$35:$BG$35,0))&lt;&gt;0,INDEX('Capacity Summary'!$H$36:$BG$135,MATCH('Capacity Backing (Hide)'!X$2,'Capacity Summary'!$B$36:$B$135,0),MATCH('Capacity Backing (Hide)'!$A20,'Capacity Summary'!$H$35:$BG$35,0)),0)),INDEX('Capacity Summary'!$C$36:$E$135,MATCH('Capacity Backing (Hide)'!X$2,'Capacity Summary'!$B$36:$B$135,0),2)))/IF(Summary!$B$7="Minutes",1,60)/COUNTA(INDEX(Capacity!$C$10:$Q$109,MATCH('Capacity Backing (Hide)'!X$2,Capacity!$B$10:$B$109,0),1):INDEX(Capacity!$C$10:$Q$109,MATCH('Capacity Backing (Hide)'!X$2,Capacity!$B$10:$B$109,0),15))</f>
        <v>#N/A</v>
      </c>
      <c r="Y2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(Hide)'!$A20,'Capacity Summary'!$H$35:$BG$35,0))="x",INDEX('Capacity Summary'!$C$36:$E$135,MATCH('Capacity Backing (Hide)'!Y$2,'Capacity Summary'!$B$36:$B$135,0),4),IF(INDEX('Capacity Summary'!$H$36:$BG$135,MATCH('Capacity Backing (Hide)'!Y$2,'Capacity Summary'!$B$36:$B$135,0),MATCH('Capacity Backing (Hide)'!$A20,'Capacity Summary'!$H$35:$BG$35,0))&lt;&gt;0,INDEX('Capacity Summary'!$H$36:$BG$135,MATCH('Capacity Backing (Hide)'!Y$2,'Capacity Summary'!$B$36:$B$135,0),MATCH('Capacity Backing (Hide)'!$A20,'Capacity Summary'!$H$35:$BG$35,0)),0)),INDEX('Capacity Summary'!$C$36:$E$135,MATCH('Capacity Backing (Hide)'!Y$2,'Capacity Summary'!$B$36:$B$135,0),2)))/IF(Summary!$B$7="Minutes",1,60)/COUNTA(INDEX(Capacity!$C$10:$Q$109,MATCH('Capacity Backing (Hide)'!Y$2,Capacity!$B$10:$B$109,0),1):INDEX(Capacity!$C$10:$Q$109,MATCH('Capacity Backing (Hide)'!Y$2,Capacity!$B$10:$B$109,0),15))</f>
        <v>#N/A</v>
      </c>
      <c r="Z2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(Hide)'!$A20,'Capacity Summary'!$H$35:$BG$35,0))="x",INDEX('Capacity Summary'!$C$36:$E$135,MATCH('Capacity Backing (Hide)'!Z$2,'Capacity Summary'!$B$36:$B$135,0),4),IF(INDEX('Capacity Summary'!$H$36:$BG$135,MATCH('Capacity Backing (Hide)'!Z$2,'Capacity Summary'!$B$36:$B$135,0),MATCH('Capacity Backing (Hide)'!$A20,'Capacity Summary'!$H$35:$BG$35,0))&lt;&gt;0,INDEX('Capacity Summary'!$H$36:$BG$135,MATCH('Capacity Backing (Hide)'!Z$2,'Capacity Summary'!$B$36:$B$135,0),MATCH('Capacity Backing (Hide)'!$A20,'Capacity Summary'!$H$35:$BG$35,0)),0)),INDEX('Capacity Summary'!$C$36:$E$135,MATCH('Capacity Backing (Hide)'!Z$2,'Capacity Summary'!$B$36:$B$135,0),2)))/IF(Summary!$B$7="Minutes",1,60)/COUNTA(INDEX(Capacity!$C$10:$Q$109,MATCH('Capacity Backing (Hide)'!Z$2,Capacity!$B$10:$B$109,0),1):INDEX(Capacity!$C$10:$Q$109,MATCH('Capacity Backing (Hide)'!Z$2,Capacity!$B$10:$B$109,0),15))</f>
        <v>#N/A</v>
      </c>
      <c r="AA2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(Hide)'!$A20,'Capacity Summary'!$H$35:$BG$35,0))="x",INDEX('Capacity Summary'!$C$36:$E$135,MATCH('Capacity Backing (Hide)'!AA$2,'Capacity Summary'!$B$36:$B$135,0),4),IF(INDEX('Capacity Summary'!$H$36:$BG$135,MATCH('Capacity Backing (Hide)'!AA$2,'Capacity Summary'!$B$36:$B$135,0),MATCH('Capacity Backing (Hide)'!$A20,'Capacity Summary'!$H$35:$BG$35,0))&lt;&gt;0,INDEX('Capacity Summary'!$H$36:$BG$135,MATCH('Capacity Backing (Hide)'!AA$2,'Capacity Summary'!$B$36:$B$135,0),MATCH('Capacity Backing (Hide)'!$A20,'Capacity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(Hide)'!$A20,'Capacity Summary'!$H$35:$BG$35,0))="x",INDEX('Capacity Summary'!$C$36:$E$135,MATCH('Capacity Backing (Hide)'!AB$2,'Capacity Summary'!$B$36:$B$135,0),4),IF(INDEX('Capacity Summary'!$H$36:$BG$135,MATCH('Capacity Backing (Hide)'!AB$2,'Capacity Summary'!$B$36:$B$135,0),MATCH('Capacity Backing (Hide)'!$A20,'Capacity Summary'!$H$35:$BG$35,0))&lt;&gt;0,INDEX('Capacity Summary'!$H$36:$BG$135,MATCH('Capacity Backing (Hide)'!AB$2,'Capacity Summary'!$B$36:$B$135,0),MATCH('Capacity Backing (Hide)'!$A20,'Capacity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(Hide)'!$A20,'Capacity Summary'!$H$35:$BG$35,0))="x",INDEX('Capacity Summary'!$C$36:$E$135,MATCH('Capacity Backing (Hide)'!AC$2,'Capacity Summary'!$B$36:$B$135,0),4),IF(INDEX('Capacity Summary'!$H$36:$BG$135,MATCH('Capacity Backing (Hide)'!AC$2,'Capacity Summary'!$B$36:$B$135,0),MATCH('Capacity Backing (Hide)'!$A20,'Capacity Summary'!$H$35:$BG$35,0))&lt;&gt;0,INDEX('Capacity Summary'!$H$36:$BG$135,MATCH('Capacity Backing (Hide)'!AC$2,'Capacity Summary'!$B$36:$B$135,0),MATCH('Capacity Backing (Hide)'!$A20,'Capacity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(Hide)'!$A20,'Capacity Summary'!$H$35:$BG$35,0))="x",INDEX('Capacity Summary'!$C$36:$E$135,MATCH('Capacity Backing (Hide)'!AD$2,'Capacity Summary'!$B$36:$B$135,0),4),IF(INDEX('Capacity Summary'!$H$36:$BG$135,MATCH('Capacity Backing (Hide)'!AD$2,'Capacity Summary'!$B$36:$B$135,0),MATCH('Capacity Backing (Hide)'!$A20,'Capacity Summary'!$H$35:$BG$35,0))&lt;&gt;0,INDEX('Capacity Summary'!$H$36:$BG$135,MATCH('Capacity Backing (Hide)'!AD$2,'Capacity Summary'!$B$36:$B$135,0),MATCH('Capacity Backing (Hide)'!$A20,'Capacity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(Hide)'!$A20,'Capacity Summary'!$H$35:$BG$35,0))="x",INDEX('Capacity Summary'!$C$36:$E$135,MATCH('Capacity Backing (Hide)'!AE$2,'Capacity Summary'!$B$36:$B$135,0),4),IF(INDEX('Capacity Summary'!$H$36:$BG$135,MATCH('Capacity Backing (Hide)'!AE$2,'Capacity Summary'!$B$36:$B$135,0),MATCH('Capacity Backing (Hide)'!$A20,'Capacity Summary'!$H$35:$BG$35,0))&lt;&gt;0,INDEX('Capacity Summary'!$H$36:$BG$135,MATCH('Capacity Backing (Hide)'!AE$2,'Capacity Summary'!$B$36:$B$135,0),MATCH('Capacity Backing (Hide)'!$A20,'Capacity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(Hide)'!$A20,'Capacity Summary'!$H$35:$BG$35,0))="x",INDEX('Capacity Summary'!$C$36:$E$135,MATCH('Capacity Backing (Hide)'!AF$2,'Capacity Summary'!$B$36:$B$135,0),4),IF(INDEX('Capacity Summary'!$H$36:$BG$135,MATCH('Capacity Backing (Hide)'!AF$2,'Capacity Summary'!$B$36:$B$135,0),MATCH('Capacity Backing (Hide)'!$A20,'Capacity Summary'!$H$35:$BG$35,0))&lt;&gt;0,INDEX('Capacity Summary'!$H$36:$BG$135,MATCH('Capacity Backing (Hide)'!AF$2,'Capacity Summary'!$B$36:$B$135,0),MATCH('Capacity Backing (Hide)'!$A20,'Capacity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(Hide)'!$A20,'Capacity Summary'!$H$35:$BG$35,0))="x",INDEX('Capacity Summary'!$C$36:$E$135,MATCH('Capacity Backing (Hide)'!AG$2,'Capacity Summary'!$B$36:$B$135,0),4),IF(INDEX('Capacity Summary'!$H$36:$BG$135,MATCH('Capacity Backing (Hide)'!AG$2,'Capacity Summary'!$B$36:$B$135,0),MATCH('Capacity Backing (Hide)'!$A20,'Capacity Summary'!$H$35:$BG$35,0))&lt;&gt;0,INDEX('Capacity Summary'!$H$36:$BG$135,MATCH('Capacity Backing (Hide)'!AG$2,'Capacity Summary'!$B$36:$B$135,0),MATCH('Capacity Backing (Hide)'!$A20,'Capacity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(Hide)'!$A20,'Capacity Summary'!$H$35:$BG$35,0))="x",INDEX('Capacity Summary'!$C$36:$E$135,MATCH('Capacity Backing (Hide)'!AH$2,'Capacity Summary'!$B$36:$B$135,0),4),IF(INDEX('Capacity Summary'!$H$36:$BG$135,MATCH('Capacity Backing (Hide)'!AH$2,'Capacity Summary'!$B$36:$B$135,0),MATCH('Capacity Backing (Hide)'!$A20,'Capacity Summary'!$H$35:$BG$35,0))&lt;&gt;0,INDEX('Capacity Summary'!$H$36:$BG$135,MATCH('Capacity Backing (Hide)'!AH$2,'Capacity Summary'!$B$36:$B$135,0),MATCH('Capacity Backing (Hide)'!$A20,'Capacity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(Hide)'!$A20,'Capacity Summary'!$H$35:$BG$35,0))="x",INDEX('Capacity Summary'!$C$36:$E$135,MATCH('Capacity Backing (Hide)'!AI$2,'Capacity Summary'!$B$36:$B$135,0),4),IF(INDEX('Capacity Summary'!$H$36:$BG$135,MATCH('Capacity Backing (Hide)'!AI$2,'Capacity Summary'!$B$36:$B$135,0),MATCH('Capacity Backing (Hide)'!$A20,'Capacity Summary'!$H$35:$BG$35,0))&lt;&gt;0,INDEX('Capacity Summary'!$H$36:$BG$135,MATCH('Capacity Backing (Hide)'!AI$2,'Capacity Summary'!$B$36:$B$135,0),MATCH('Capacity Backing (Hide)'!$A20,'Capacity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(Hide)'!$A20,'Capacity Summary'!$H$35:$BG$35,0))="x",INDEX('Capacity Summary'!$C$36:$E$135,MATCH('Capacity Backing (Hide)'!AJ$2,'Capacity Summary'!$B$36:$B$135,0),4),IF(INDEX('Capacity Summary'!$H$36:$BG$135,MATCH('Capacity Backing (Hide)'!AJ$2,'Capacity Summary'!$B$36:$B$135,0),MATCH('Capacity Backing (Hide)'!$A20,'Capacity Summary'!$H$35:$BG$35,0))&lt;&gt;0,INDEX('Capacity Summary'!$H$36:$BG$135,MATCH('Capacity Backing (Hide)'!AJ$2,'Capacity Summary'!$B$36:$B$135,0),MATCH('Capacity Backing (Hide)'!$A20,'Capacity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(Hide)'!$A20,'Capacity Summary'!$H$35:$BG$35,0))="x",INDEX('Capacity Summary'!$C$36:$E$135,MATCH('Capacity Backing (Hide)'!AK$2,'Capacity Summary'!$B$36:$B$135,0),4),IF(INDEX('Capacity Summary'!$H$36:$BG$135,MATCH('Capacity Backing (Hide)'!AK$2,'Capacity Summary'!$B$36:$B$135,0),MATCH('Capacity Backing (Hide)'!$A20,'Capacity Summary'!$H$35:$BG$35,0))&lt;&gt;0,INDEX('Capacity Summary'!$H$36:$BG$135,MATCH('Capacity Backing (Hide)'!AK$2,'Capacity Summary'!$B$36:$B$135,0),MATCH('Capacity Backing (Hide)'!$A20,'Capacity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(Hide)'!$A20,'Capacity Summary'!$H$35:$BG$35,0))="x",INDEX('Capacity Summary'!$C$36:$E$135,MATCH('Capacity Backing (Hide)'!AL$2,'Capacity Summary'!$B$36:$B$135,0),4),IF(INDEX('Capacity Summary'!$H$36:$BG$135,MATCH('Capacity Backing (Hide)'!AL$2,'Capacity Summary'!$B$36:$B$135,0),MATCH('Capacity Backing (Hide)'!$A20,'Capacity Summary'!$H$35:$BG$35,0))&lt;&gt;0,INDEX('Capacity Summary'!$H$36:$BG$135,MATCH('Capacity Backing (Hide)'!AL$2,'Capacity Summary'!$B$36:$B$135,0),MATCH('Capacity Backing (Hide)'!$A20,'Capacity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(Hide)'!$A20,'Capacity Summary'!$H$35:$BG$35,0))="x",INDEX('Capacity Summary'!$C$36:$E$135,MATCH('Capacity Backing (Hide)'!AM$2,'Capacity Summary'!$B$36:$B$135,0),4),IF(INDEX('Capacity Summary'!$H$36:$BG$135,MATCH('Capacity Backing (Hide)'!AM$2,'Capacity Summary'!$B$36:$B$135,0),MATCH('Capacity Backing (Hide)'!$A20,'Capacity Summary'!$H$35:$BG$35,0))&lt;&gt;0,INDEX('Capacity Summary'!$H$36:$BG$135,MATCH('Capacity Backing (Hide)'!AM$2,'Capacity Summary'!$B$36:$B$135,0),MATCH('Capacity Backing (Hide)'!$A20,'Capacity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(Hide)'!$A20,'Capacity Summary'!$H$35:$BG$35,0))="x",INDEX('Capacity Summary'!$C$36:$E$135,MATCH('Capacity Backing (Hide)'!AN$2,'Capacity Summary'!$B$36:$B$135,0),4),IF(INDEX('Capacity Summary'!$H$36:$BG$135,MATCH('Capacity Backing (Hide)'!AN$2,'Capacity Summary'!$B$36:$B$135,0),MATCH('Capacity Backing (Hide)'!$A20,'Capacity Summary'!$H$35:$BG$35,0))&lt;&gt;0,INDEX('Capacity Summary'!$H$36:$BG$135,MATCH('Capacity Backing (Hide)'!AN$2,'Capacity Summary'!$B$36:$B$135,0),MATCH('Capacity Backing (Hide)'!$A20,'Capacity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(Hide)'!$A20,'Capacity Summary'!$H$35:$BG$35,0))="x",INDEX('Capacity Summary'!$C$36:$E$135,MATCH('Capacity Backing (Hide)'!AO$2,'Capacity Summary'!$B$36:$B$135,0),4),IF(INDEX('Capacity Summary'!$H$36:$BG$135,MATCH('Capacity Backing (Hide)'!AO$2,'Capacity Summary'!$B$36:$B$135,0),MATCH('Capacity Backing (Hide)'!$A20,'Capacity Summary'!$H$35:$BG$35,0))&lt;&gt;0,INDEX('Capacity Summary'!$H$36:$BG$135,MATCH('Capacity Backing (Hide)'!AO$2,'Capacity Summary'!$B$36:$B$135,0),MATCH('Capacity Backing (Hide)'!$A20,'Capacity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(Hide)'!$A20,'Capacity Summary'!$H$35:$BG$35,0))="x",INDEX('Capacity Summary'!$C$36:$E$135,MATCH('Capacity Backing (Hide)'!AP$2,'Capacity Summary'!$B$36:$B$135,0),4),IF(INDEX('Capacity Summary'!$H$36:$BG$135,MATCH('Capacity Backing (Hide)'!AP$2,'Capacity Summary'!$B$36:$B$135,0),MATCH('Capacity Backing (Hide)'!$A20,'Capacity Summary'!$H$35:$BG$35,0))&lt;&gt;0,INDEX('Capacity Summary'!$H$36:$BG$135,MATCH('Capacity Backing (Hide)'!AP$2,'Capacity Summary'!$B$36:$B$135,0),MATCH('Capacity Backing (Hide)'!$A20,'Capacity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(Hide)'!$A20,'Capacity Summary'!$H$35:$BG$35,0))="x",INDEX('Capacity Summary'!$C$36:$E$135,MATCH('Capacity Backing (Hide)'!AQ$2,'Capacity Summary'!$B$36:$B$135,0),4),IF(INDEX('Capacity Summary'!$H$36:$BG$135,MATCH('Capacity Backing (Hide)'!AQ$2,'Capacity Summary'!$B$36:$B$135,0),MATCH('Capacity Backing (Hide)'!$A20,'Capacity Summary'!$H$35:$BG$35,0))&lt;&gt;0,INDEX('Capacity Summary'!$H$36:$BG$135,MATCH('Capacity Backing (Hide)'!AQ$2,'Capacity Summary'!$B$36:$B$135,0),MATCH('Capacity Backing (Hide)'!$A20,'Capacity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(Hide)'!$A20,'Capacity Summary'!$H$35:$BG$35,0))="x",INDEX('Capacity Summary'!$C$36:$E$135,MATCH('Capacity Backing (Hide)'!AR$2,'Capacity Summary'!$B$36:$B$135,0),4),IF(INDEX('Capacity Summary'!$H$36:$BG$135,MATCH('Capacity Backing (Hide)'!AR$2,'Capacity Summary'!$B$36:$B$135,0),MATCH('Capacity Backing (Hide)'!$A20,'Capacity Summary'!$H$35:$BG$35,0))&lt;&gt;0,INDEX('Capacity Summary'!$H$36:$BG$135,MATCH('Capacity Backing (Hide)'!AR$2,'Capacity Summary'!$B$36:$B$135,0),MATCH('Capacity Backing (Hide)'!$A20,'Capacity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(Hide)'!$A20,'Capacity Summary'!$H$35:$BG$35,0))="x",INDEX('Capacity Summary'!$C$36:$E$135,MATCH('Capacity Backing (Hide)'!AS$2,'Capacity Summary'!$B$36:$B$135,0),4),IF(INDEX('Capacity Summary'!$H$36:$BG$135,MATCH('Capacity Backing (Hide)'!AS$2,'Capacity Summary'!$B$36:$B$135,0),MATCH('Capacity Backing (Hide)'!$A20,'Capacity Summary'!$H$35:$BG$35,0))&lt;&gt;0,INDEX('Capacity Summary'!$H$36:$BG$135,MATCH('Capacity Backing (Hide)'!AS$2,'Capacity Summary'!$B$36:$B$135,0),MATCH('Capacity Backing (Hide)'!$A20,'Capacity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(Hide)'!$A20,'Capacity Summary'!$H$35:$BG$35,0))="x",INDEX('Capacity Summary'!$C$36:$E$135,MATCH('Capacity Backing (Hide)'!AT$2,'Capacity Summary'!$B$36:$B$135,0),4),IF(INDEX('Capacity Summary'!$H$36:$BG$135,MATCH('Capacity Backing (Hide)'!AT$2,'Capacity Summary'!$B$36:$B$135,0),MATCH('Capacity Backing (Hide)'!$A20,'Capacity Summary'!$H$35:$BG$35,0))&lt;&gt;0,INDEX('Capacity Summary'!$H$36:$BG$135,MATCH('Capacity Backing (Hide)'!AT$2,'Capacity Summary'!$B$36:$B$135,0),MATCH('Capacity Backing (Hide)'!$A20,'Capacity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(Hide)'!$A20,'Capacity Summary'!$H$35:$BG$35,0))="x",INDEX('Capacity Summary'!$C$36:$E$135,MATCH('Capacity Backing (Hide)'!AU$2,'Capacity Summary'!$B$36:$B$135,0),4),IF(INDEX('Capacity Summary'!$H$36:$BG$135,MATCH('Capacity Backing (Hide)'!AU$2,'Capacity Summary'!$B$36:$B$135,0),MATCH('Capacity Backing (Hide)'!$A20,'Capacity Summary'!$H$35:$BG$35,0))&lt;&gt;0,INDEX('Capacity Summary'!$H$36:$BG$135,MATCH('Capacity Backing (Hide)'!AU$2,'Capacity Summary'!$B$36:$B$135,0),MATCH('Capacity Backing (Hide)'!$A20,'Capacity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(Hide)'!$A20,'Capacity Summary'!$H$35:$BG$35,0))="x",INDEX('Capacity Summary'!$C$36:$E$135,MATCH('Capacity Backing (Hide)'!AV$2,'Capacity Summary'!$B$36:$B$135,0),4),IF(INDEX('Capacity Summary'!$H$36:$BG$135,MATCH('Capacity Backing (Hide)'!AV$2,'Capacity Summary'!$B$36:$B$135,0),MATCH('Capacity Backing (Hide)'!$A20,'Capacity Summary'!$H$35:$BG$35,0))&lt;&gt;0,INDEX('Capacity Summary'!$H$36:$BG$135,MATCH('Capacity Backing (Hide)'!AV$2,'Capacity Summary'!$B$36:$B$135,0),MATCH('Capacity Backing (Hide)'!$A20,'Capacity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(Hide)'!$A20,'Capacity Summary'!$H$35:$BG$35,0))="x",INDEX('Capacity Summary'!$C$36:$E$135,MATCH('Capacity Backing (Hide)'!AW$2,'Capacity Summary'!$B$36:$B$135,0),4),IF(INDEX('Capacity Summary'!$H$36:$BG$135,MATCH('Capacity Backing (Hide)'!AW$2,'Capacity Summary'!$B$36:$B$135,0),MATCH('Capacity Backing (Hide)'!$A20,'Capacity Summary'!$H$35:$BG$35,0))&lt;&gt;0,INDEX('Capacity Summary'!$H$36:$BG$135,MATCH('Capacity Backing (Hide)'!AW$2,'Capacity Summary'!$B$36:$B$135,0),MATCH('Capacity Backing (Hide)'!$A20,'Capacity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(Hide)'!$A20,'Capacity Summary'!$H$35:$BG$35,0))="x",INDEX('Capacity Summary'!$C$36:$E$135,MATCH('Capacity Backing (Hide)'!AX$2,'Capacity Summary'!$B$36:$B$135,0),4),IF(INDEX('Capacity Summary'!$H$36:$BG$135,MATCH('Capacity Backing (Hide)'!AX$2,'Capacity Summary'!$B$36:$B$135,0),MATCH('Capacity Backing (Hide)'!$A20,'Capacity Summary'!$H$35:$BG$35,0))&lt;&gt;0,INDEX('Capacity Summary'!$H$36:$BG$135,MATCH('Capacity Backing (Hide)'!AX$2,'Capacity Summary'!$B$36:$B$135,0),MATCH('Capacity Backing (Hide)'!$A20,'Capacity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(Hide)'!$A20,'Capacity Summary'!$H$35:$BG$35,0))="x",INDEX('Capacity Summary'!$C$36:$E$135,MATCH('Capacity Backing (Hide)'!AY$2,'Capacity Summary'!$B$36:$B$135,0),4),IF(INDEX('Capacity Summary'!$H$36:$BG$135,MATCH('Capacity Backing (Hide)'!AY$2,'Capacity Summary'!$B$36:$B$135,0),MATCH('Capacity Backing (Hide)'!$A20,'Capacity Summary'!$H$35:$BG$35,0))&lt;&gt;0,INDEX('Capacity Summary'!$H$36:$BG$135,MATCH('Capacity Backing (Hide)'!AY$2,'Capacity Summary'!$B$36:$B$135,0),MATCH('Capacity Backing (Hide)'!$A20,'Capacity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(Hide)'!$A20,'Capacity Summary'!$H$35:$BG$35,0))="x",INDEX('Capacity Summary'!$C$36:$E$135,MATCH('Capacity Backing (Hide)'!AZ$2,'Capacity Summary'!$B$36:$B$135,0),4),IF(INDEX('Capacity Summary'!$H$36:$BG$135,MATCH('Capacity Backing (Hide)'!AZ$2,'Capacity Summary'!$B$36:$B$135,0),MATCH('Capacity Backing (Hide)'!$A20,'Capacity Summary'!$H$35:$BG$35,0))&lt;&gt;0,INDEX('Capacity Summary'!$H$36:$BG$135,MATCH('Capacity Backing (Hide)'!AZ$2,'Capacity Summary'!$B$36:$B$135,0),MATCH('Capacity Backing (Hide)'!$A20,'Capacity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(Hide)'!$A20,'Capacity Summary'!$H$35:$BG$35,0))="x",INDEX('Capacity Summary'!$C$36:$E$135,MATCH('Capacity Backing (Hide)'!BA$2,'Capacity Summary'!$B$36:$B$135,0),4),IF(INDEX('Capacity Summary'!$H$36:$BG$135,MATCH('Capacity Backing (Hide)'!BA$2,'Capacity Summary'!$B$36:$B$135,0),MATCH('Capacity Backing (Hide)'!$A20,'Capacity Summary'!$H$35:$BG$35,0))&lt;&gt;0,INDEX('Capacity Summary'!$H$36:$BG$135,MATCH('Capacity Backing (Hide)'!BA$2,'Capacity Summary'!$B$36:$B$135,0),MATCH('Capacity Backing (Hide)'!$A20,'Capacity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(Hide)'!$A20,'Capacity Summary'!$H$35:$BG$35,0))="x",INDEX('Capacity Summary'!$C$36:$E$135,MATCH('Capacity Backing (Hide)'!BB$2,'Capacity Summary'!$B$36:$B$135,0),4),IF(INDEX('Capacity Summary'!$H$36:$BG$135,MATCH('Capacity Backing (Hide)'!BB$2,'Capacity Summary'!$B$36:$B$135,0),MATCH('Capacity Backing (Hide)'!$A20,'Capacity Summary'!$H$35:$BG$35,0))&lt;&gt;0,INDEX('Capacity Summary'!$H$36:$BG$135,MATCH('Capacity Backing (Hide)'!BB$2,'Capacity Summary'!$B$36:$B$135,0),MATCH('Capacity Backing (Hide)'!$A20,'Capacity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(Hide)'!$A20,'Capacity Summary'!$H$35:$BG$35,0))="x",INDEX('Capacity Summary'!$C$36:$E$135,MATCH('Capacity Backing (Hide)'!BC$2,'Capacity Summary'!$B$36:$B$135,0),4),IF(INDEX('Capacity Summary'!$H$36:$BG$135,MATCH('Capacity Backing (Hide)'!BC$2,'Capacity Summary'!$B$36:$B$135,0),MATCH('Capacity Backing (Hide)'!$A20,'Capacity Summary'!$H$35:$BG$35,0))&lt;&gt;0,INDEX('Capacity Summary'!$H$36:$BG$135,MATCH('Capacity Backing (Hide)'!BC$2,'Capacity Summary'!$B$36:$B$135,0),MATCH('Capacity Backing (Hide)'!$A20,'Capacity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(Hide)'!$A20,'Capacity Summary'!$H$35:$BG$35,0))="x",INDEX('Capacity Summary'!$C$36:$E$135,MATCH('Capacity Backing (Hide)'!BD$2,'Capacity Summary'!$B$36:$B$135,0),4),IF(INDEX('Capacity Summary'!$H$36:$BG$135,MATCH('Capacity Backing (Hide)'!BD$2,'Capacity Summary'!$B$36:$B$135,0),MATCH('Capacity Backing (Hide)'!$A20,'Capacity Summary'!$H$35:$BG$35,0))&lt;&gt;0,INDEX('Capacity Summary'!$H$36:$BG$135,MATCH('Capacity Backing (Hide)'!BD$2,'Capacity Summary'!$B$36:$B$135,0),MATCH('Capacity Backing (Hide)'!$A20,'Capacity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(Hide)'!$A20,'Capacity Summary'!$H$35:$BG$35,0))="x",INDEX('Capacity Summary'!$C$36:$E$135,MATCH('Capacity Backing (Hide)'!BE$2,'Capacity Summary'!$B$36:$B$135,0),4),IF(INDEX('Capacity Summary'!$H$36:$BG$135,MATCH('Capacity Backing (Hide)'!BE$2,'Capacity Summary'!$B$36:$B$135,0),MATCH('Capacity Backing (Hide)'!$A20,'Capacity Summary'!$H$35:$BG$35,0))&lt;&gt;0,INDEX('Capacity Summary'!$H$36:$BG$135,MATCH('Capacity Backing (Hide)'!BE$2,'Capacity Summary'!$B$36:$B$135,0),MATCH('Capacity Backing (Hide)'!$A20,'Capacity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(Hide)'!$A20,'Capacity Summary'!$H$35:$BG$35,0))="x",INDEX('Capacity Summary'!$C$36:$E$135,MATCH('Capacity Backing (Hide)'!BF$2,'Capacity Summary'!$B$36:$B$135,0),4),IF(INDEX('Capacity Summary'!$H$36:$BG$135,MATCH('Capacity Backing (Hide)'!BF$2,'Capacity Summary'!$B$36:$B$135,0),MATCH('Capacity Backing (Hide)'!$A20,'Capacity Summary'!$H$35:$BG$35,0))&lt;&gt;0,INDEX('Capacity Summary'!$H$36:$BG$135,MATCH('Capacity Backing (Hide)'!BF$2,'Capacity Summary'!$B$36:$B$135,0),MATCH('Capacity Backing (Hide)'!$A20,'Capacity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(Hide)'!$A20,'Capacity Summary'!$H$35:$BG$35,0))="x",INDEX('Capacity Summary'!$C$36:$E$135,MATCH('Capacity Backing (Hide)'!BG$2,'Capacity Summary'!$B$36:$B$135,0),4),IF(INDEX('Capacity Summary'!$H$36:$BG$135,MATCH('Capacity Backing (Hide)'!BG$2,'Capacity Summary'!$B$36:$B$135,0),MATCH('Capacity Backing (Hide)'!$A20,'Capacity Summary'!$H$35:$BG$35,0))&lt;&gt;0,INDEX('Capacity Summary'!$H$36:$BG$135,MATCH('Capacity Backing (Hide)'!BG$2,'Capacity Summary'!$B$36:$B$135,0),MATCH('Capacity Backing (Hide)'!$A20,'Capacity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(Hide)'!$A20,'Capacity Summary'!$H$35:$BG$35,0))="x",INDEX('Capacity Summary'!$C$36:$E$135,MATCH('Capacity Backing (Hide)'!BH$2,'Capacity Summary'!$B$36:$B$135,0),4),IF(INDEX('Capacity Summary'!$H$36:$BG$135,MATCH('Capacity Backing (Hide)'!BH$2,'Capacity Summary'!$B$36:$B$135,0),MATCH('Capacity Backing (Hide)'!$A20,'Capacity Summary'!$H$35:$BG$35,0))&lt;&gt;0,INDEX('Capacity Summary'!$H$36:$BG$135,MATCH('Capacity Backing (Hide)'!BH$2,'Capacity Summary'!$B$36:$B$135,0),MATCH('Capacity Backing (Hide)'!$A20,'Capacity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(Hide)'!$A20,'Capacity Summary'!$H$35:$BG$35,0))="x",INDEX('Capacity Summary'!$C$36:$E$135,MATCH('Capacity Backing (Hide)'!BI$2,'Capacity Summary'!$B$36:$B$135,0),4),IF(INDEX('Capacity Summary'!$H$36:$BG$135,MATCH('Capacity Backing (Hide)'!BI$2,'Capacity Summary'!$B$36:$B$135,0),MATCH('Capacity Backing (Hide)'!$A20,'Capacity Summary'!$H$35:$BG$35,0))&lt;&gt;0,INDEX('Capacity Summary'!$H$36:$BG$135,MATCH('Capacity Backing (Hide)'!BI$2,'Capacity Summary'!$B$36:$B$135,0),MATCH('Capacity Backing (Hide)'!$A20,'Capacity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(Hide)'!$A20,'Capacity Summary'!$H$35:$BG$35,0))="x",INDEX('Capacity Summary'!$C$36:$E$135,MATCH('Capacity Backing (Hide)'!BJ$2,'Capacity Summary'!$B$36:$B$135,0),4),IF(INDEX('Capacity Summary'!$H$36:$BG$135,MATCH('Capacity Backing (Hide)'!BJ$2,'Capacity Summary'!$B$36:$B$135,0),MATCH('Capacity Backing (Hide)'!$A20,'Capacity Summary'!$H$35:$BG$35,0))&lt;&gt;0,INDEX('Capacity Summary'!$H$36:$BG$135,MATCH('Capacity Backing (Hide)'!BJ$2,'Capacity Summary'!$B$36:$B$135,0),MATCH('Capacity Backing (Hide)'!$A20,'Capacity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(Hide)'!$A20,'Capacity Summary'!$H$35:$BG$35,0))="x",INDEX('Capacity Summary'!$C$36:$E$135,MATCH('Capacity Backing (Hide)'!BK$2,'Capacity Summary'!$B$36:$B$135,0),4),IF(INDEX('Capacity Summary'!$H$36:$BG$135,MATCH('Capacity Backing (Hide)'!BK$2,'Capacity Summary'!$B$36:$B$135,0),MATCH('Capacity Backing (Hide)'!$A20,'Capacity Summary'!$H$35:$BG$35,0))&lt;&gt;0,INDEX('Capacity Summary'!$H$36:$BG$135,MATCH('Capacity Backing (Hide)'!BK$2,'Capacity Summary'!$B$36:$B$135,0),MATCH('Capacity Backing (Hide)'!$A20,'Capacity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(Hide)'!$A20,'Capacity Summary'!$H$35:$BG$35,0))="x",INDEX('Capacity Summary'!$C$36:$E$135,MATCH('Capacity Backing (Hide)'!BL$2,'Capacity Summary'!$B$36:$B$135,0),4),IF(INDEX('Capacity Summary'!$H$36:$BG$135,MATCH('Capacity Backing (Hide)'!BL$2,'Capacity Summary'!$B$36:$B$135,0),MATCH('Capacity Backing (Hide)'!$A20,'Capacity Summary'!$H$35:$BG$35,0))&lt;&gt;0,INDEX('Capacity Summary'!$H$36:$BG$135,MATCH('Capacity Backing (Hide)'!BL$2,'Capacity Summary'!$B$36:$B$135,0),MATCH('Capacity Backing (Hide)'!$A20,'Capacity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(Hide)'!$A20,'Capacity Summary'!$H$35:$BG$35,0))="x",INDEX('Capacity Summary'!$C$36:$E$135,MATCH('Capacity Backing (Hide)'!BM$2,'Capacity Summary'!$B$36:$B$135,0),4),IF(INDEX('Capacity Summary'!$H$36:$BG$135,MATCH('Capacity Backing (Hide)'!BM$2,'Capacity Summary'!$B$36:$B$135,0),MATCH('Capacity Backing (Hide)'!$A20,'Capacity Summary'!$H$35:$BG$35,0))&lt;&gt;0,INDEX('Capacity Summary'!$H$36:$BG$135,MATCH('Capacity Backing (Hide)'!BM$2,'Capacity Summary'!$B$36:$B$135,0),MATCH('Capacity Backing (Hide)'!$A20,'Capacity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(Hide)'!$A20,'Capacity Summary'!$H$35:$BG$35,0))="x",INDEX('Capacity Summary'!$C$36:$E$135,MATCH('Capacity Backing (Hide)'!BN$2,'Capacity Summary'!$B$36:$B$135,0),4),IF(INDEX('Capacity Summary'!$H$36:$BG$135,MATCH('Capacity Backing (Hide)'!BN$2,'Capacity Summary'!$B$36:$B$135,0),MATCH('Capacity Backing (Hide)'!$A20,'Capacity Summary'!$H$35:$BG$35,0))&lt;&gt;0,INDEX('Capacity Summary'!$H$36:$BG$135,MATCH('Capacity Backing (Hide)'!BN$2,'Capacity Summary'!$B$36:$B$135,0),MATCH('Capacity Backing (Hide)'!$A20,'Capacity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(Hide)'!$A20,'Capacity Summary'!$H$35:$BG$35,0))="x",INDEX('Capacity Summary'!$C$36:$E$135,MATCH('Capacity Backing (Hide)'!BO$2,'Capacity Summary'!$B$36:$B$135,0),4),IF(INDEX('Capacity Summary'!$H$36:$BG$135,MATCH('Capacity Backing (Hide)'!BO$2,'Capacity Summary'!$B$36:$B$135,0),MATCH('Capacity Backing (Hide)'!$A20,'Capacity Summary'!$H$35:$BG$35,0))&lt;&gt;0,INDEX('Capacity Summary'!$H$36:$BG$135,MATCH('Capacity Backing (Hide)'!BO$2,'Capacity Summary'!$B$36:$B$135,0),MATCH('Capacity Backing (Hide)'!$A20,'Capacity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(Hide)'!$A20,'Capacity Summary'!$H$35:$BG$35,0))="x",INDEX('Capacity Summary'!$C$36:$E$135,MATCH('Capacity Backing (Hide)'!BP$2,'Capacity Summary'!$B$36:$B$135,0),4),IF(INDEX('Capacity Summary'!$H$36:$BG$135,MATCH('Capacity Backing (Hide)'!BP$2,'Capacity Summary'!$B$36:$B$135,0),MATCH('Capacity Backing (Hide)'!$A20,'Capacity Summary'!$H$35:$BG$35,0))&lt;&gt;0,INDEX('Capacity Summary'!$H$36:$BG$135,MATCH('Capacity Backing (Hide)'!BP$2,'Capacity Summary'!$B$36:$B$135,0),MATCH('Capacity Backing (Hide)'!$A20,'Capacity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(Hide)'!$A20,'Capacity Summary'!$H$35:$BG$35,0))="x",INDEX('Capacity Summary'!$C$36:$E$135,MATCH('Capacity Backing (Hide)'!BQ$2,'Capacity Summary'!$B$36:$B$135,0),4),IF(INDEX('Capacity Summary'!$H$36:$BG$135,MATCH('Capacity Backing (Hide)'!BQ$2,'Capacity Summary'!$B$36:$B$135,0),MATCH('Capacity Backing (Hide)'!$A20,'Capacity Summary'!$H$35:$BG$35,0))&lt;&gt;0,INDEX('Capacity Summary'!$H$36:$BG$135,MATCH('Capacity Backing (Hide)'!BQ$2,'Capacity Summary'!$B$36:$B$135,0),MATCH('Capacity Backing (Hide)'!$A20,'Capacity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(Hide)'!$A20,'Capacity Summary'!$H$35:$BG$35,0))="x",INDEX('Capacity Summary'!$C$36:$E$135,MATCH('Capacity Backing (Hide)'!BR$2,'Capacity Summary'!$B$36:$B$135,0),4),IF(INDEX('Capacity Summary'!$H$36:$BG$135,MATCH('Capacity Backing (Hide)'!BR$2,'Capacity Summary'!$B$36:$B$135,0),MATCH('Capacity Backing (Hide)'!$A20,'Capacity Summary'!$H$35:$BG$35,0))&lt;&gt;0,INDEX('Capacity Summary'!$H$36:$BG$135,MATCH('Capacity Backing (Hide)'!BR$2,'Capacity Summary'!$B$36:$B$135,0),MATCH('Capacity Backing (Hide)'!$A20,'Capacity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(Hide)'!$A20,'Capacity Summary'!$H$35:$BG$35,0))="x",INDEX('Capacity Summary'!$C$36:$E$135,MATCH('Capacity Backing (Hide)'!BS$2,'Capacity Summary'!$B$36:$B$135,0),4),IF(INDEX('Capacity Summary'!$H$36:$BG$135,MATCH('Capacity Backing (Hide)'!BS$2,'Capacity Summary'!$B$36:$B$135,0),MATCH('Capacity Backing (Hide)'!$A20,'Capacity Summary'!$H$35:$BG$35,0))&lt;&gt;0,INDEX('Capacity Summary'!$H$36:$BG$135,MATCH('Capacity Backing (Hide)'!BS$2,'Capacity Summary'!$B$36:$B$135,0),MATCH('Capacity Backing (Hide)'!$A20,'Capacity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(Hide)'!$A20,'Capacity Summary'!$H$35:$BG$35,0))="x",INDEX('Capacity Summary'!$C$36:$E$135,MATCH('Capacity Backing (Hide)'!BT$2,'Capacity Summary'!$B$36:$B$135,0),4),IF(INDEX('Capacity Summary'!$H$36:$BG$135,MATCH('Capacity Backing (Hide)'!BT$2,'Capacity Summary'!$B$36:$B$135,0),MATCH('Capacity Backing (Hide)'!$A20,'Capacity Summary'!$H$35:$BG$35,0))&lt;&gt;0,INDEX('Capacity Summary'!$H$36:$BG$135,MATCH('Capacity Backing (Hide)'!BT$2,'Capacity Summary'!$B$36:$B$135,0),MATCH('Capacity Backing (Hide)'!$A20,'Capacity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(Hide)'!$A20,'Capacity Summary'!$H$35:$BG$35,0))="x",INDEX('Capacity Summary'!$C$36:$E$135,MATCH('Capacity Backing (Hide)'!BU$2,'Capacity Summary'!$B$36:$B$135,0),4),IF(INDEX('Capacity Summary'!$H$36:$BG$135,MATCH('Capacity Backing (Hide)'!BU$2,'Capacity Summary'!$B$36:$B$135,0),MATCH('Capacity Backing (Hide)'!$A20,'Capacity Summary'!$H$35:$BG$35,0))&lt;&gt;0,INDEX('Capacity Summary'!$H$36:$BG$135,MATCH('Capacity Backing (Hide)'!BU$2,'Capacity Summary'!$B$36:$B$135,0),MATCH('Capacity Backing (Hide)'!$A20,'Capacity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(Hide)'!$A20,'Capacity Summary'!$H$35:$BG$35,0))="x",INDEX('Capacity Summary'!$C$36:$E$135,MATCH('Capacity Backing (Hide)'!BV$2,'Capacity Summary'!$B$36:$B$135,0),4),IF(INDEX('Capacity Summary'!$H$36:$BG$135,MATCH('Capacity Backing (Hide)'!BV$2,'Capacity Summary'!$B$36:$B$135,0),MATCH('Capacity Backing (Hide)'!$A20,'Capacity Summary'!$H$35:$BG$35,0))&lt;&gt;0,INDEX('Capacity Summary'!$H$36:$BG$135,MATCH('Capacity Backing (Hide)'!BV$2,'Capacity Summary'!$B$36:$B$135,0),MATCH('Capacity Backing (Hide)'!$A20,'Capacity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(Hide)'!$A20,'Capacity Summary'!$H$35:$BG$35,0))="x",INDEX('Capacity Summary'!$C$36:$E$135,MATCH('Capacity Backing (Hide)'!BW$2,'Capacity Summary'!$B$36:$B$135,0),4),IF(INDEX('Capacity Summary'!$H$36:$BG$135,MATCH('Capacity Backing (Hide)'!BW$2,'Capacity Summary'!$B$36:$B$135,0),MATCH('Capacity Backing (Hide)'!$A20,'Capacity Summary'!$H$35:$BG$35,0))&lt;&gt;0,INDEX('Capacity Summary'!$H$36:$BG$135,MATCH('Capacity Backing (Hide)'!BW$2,'Capacity Summary'!$B$36:$B$135,0),MATCH('Capacity Backing (Hide)'!$A20,'Capacity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(Hide)'!$A20,'Capacity Summary'!$H$35:$BG$35,0))="x",INDEX('Capacity Summary'!$C$36:$E$135,MATCH('Capacity Backing (Hide)'!BX$2,'Capacity Summary'!$B$36:$B$135,0),4),IF(INDEX('Capacity Summary'!$H$36:$BG$135,MATCH('Capacity Backing (Hide)'!BX$2,'Capacity Summary'!$B$36:$B$135,0),MATCH('Capacity Backing (Hide)'!$A20,'Capacity Summary'!$H$35:$BG$35,0))&lt;&gt;0,INDEX('Capacity Summary'!$H$36:$BG$135,MATCH('Capacity Backing (Hide)'!BX$2,'Capacity Summary'!$B$36:$B$135,0),MATCH('Capacity Backing (Hide)'!$A20,'Capacity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(Hide)'!$A20,'Capacity Summary'!$H$35:$BG$35,0))="x",INDEX('Capacity Summary'!$C$36:$E$135,MATCH('Capacity Backing (Hide)'!BY$2,'Capacity Summary'!$B$36:$B$135,0),4),IF(INDEX('Capacity Summary'!$H$36:$BG$135,MATCH('Capacity Backing (Hide)'!BY$2,'Capacity Summary'!$B$36:$B$135,0),MATCH('Capacity Backing (Hide)'!$A20,'Capacity Summary'!$H$35:$BG$35,0))&lt;&gt;0,INDEX('Capacity Summary'!$H$36:$BG$135,MATCH('Capacity Backing (Hide)'!BY$2,'Capacity Summary'!$B$36:$B$135,0),MATCH('Capacity Backing (Hide)'!$A20,'Capacity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(Hide)'!$A20,'Capacity Summary'!$H$35:$BG$35,0))="x",INDEX('Capacity Summary'!$C$36:$E$135,MATCH('Capacity Backing (Hide)'!BZ$2,'Capacity Summary'!$B$36:$B$135,0),4),IF(INDEX('Capacity Summary'!$H$36:$BG$135,MATCH('Capacity Backing (Hide)'!BZ$2,'Capacity Summary'!$B$36:$B$135,0),MATCH('Capacity Backing (Hide)'!$A20,'Capacity Summary'!$H$35:$BG$35,0))&lt;&gt;0,INDEX('Capacity Summary'!$H$36:$BG$135,MATCH('Capacity Backing (Hide)'!BZ$2,'Capacity Summary'!$B$36:$B$135,0),MATCH('Capacity Backing (Hide)'!$A20,'Capacity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(Hide)'!$A20,'Capacity Summary'!$H$35:$BG$35,0))="x",INDEX('Capacity Summary'!$C$36:$E$135,MATCH('Capacity Backing (Hide)'!CA$2,'Capacity Summary'!$B$36:$B$135,0),4),IF(INDEX('Capacity Summary'!$H$36:$BG$135,MATCH('Capacity Backing (Hide)'!CA$2,'Capacity Summary'!$B$36:$B$135,0),MATCH('Capacity Backing (Hide)'!$A20,'Capacity Summary'!$H$35:$BG$35,0))&lt;&gt;0,INDEX('Capacity Summary'!$H$36:$BG$135,MATCH('Capacity Backing (Hide)'!CA$2,'Capacity Summary'!$B$36:$B$135,0),MATCH('Capacity Backing (Hide)'!$A20,'Capacity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(Hide)'!$A20,'Capacity Summary'!$H$35:$BG$35,0))="x",INDEX('Capacity Summary'!$C$36:$E$135,MATCH('Capacity Backing (Hide)'!CB$2,'Capacity Summary'!$B$36:$B$135,0),4),IF(INDEX('Capacity Summary'!$H$36:$BG$135,MATCH('Capacity Backing (Hide)'!CB$2,'Capacity Summary'!$B$36:$B$135,0),MATCH('Capacity Backing (Hide)'!$A20,'Capacity Summary'!$H$35:$BG$35,0))&lt;&gt;0,INDEX('Capacity Summary'!$H$36:$BG$135,MATCH('Capacity Backing (Hide)'!CB$2,'Capacity Summary'!$B$36:$B$135,0),MATCH('Capacity Backing (Hide)'!$A20,'Capacity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(Hide)'!$A20,'Capacity Summary'!$H$35:$BG$35,0))="x",INDEX('Capacity Summary'!$C$36:$E$135,MATCH('Capacity Backing (Hide)'!CC$2,'Capacity Summary'!$B$36:$B$135,0),4),IF(INDEX('Capacity Summary'!$H$36:$BG$135,MATCH('Capacity Backing (Hide)'!CC$2,'Capacity Summary'!$B$36:$B$135,0),MATCH('Capacity Backing (Hide)'!$A20,'Capacity Summary'!$H$35:$BG$35,0))&lt;&gt;0,INDEX('Capacity Summary'!$H$36:$BG$135,MATCH('Capacity Backing (Hide)'!CC$2,'Capacity Summary'!$B$36:$B$135,0),MATCH('Capacity Backing (Hide)'!$A20,'Capacity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(Hide)'!$A20,'Capacity Summary'!$H$35:$BG$35,0))="x",INDEX('Capacity Summary'!$C$36:$E$135,MATCH('Capacity Backing (Hide)'!CD$2,'Capacity Summary'!$B$36:$B$135,0),4),IF(INDEX('Capacity Summary'!$H$36:$BG$135,MATCH('Capacity Backing (Hide)'!CD$2,'Capacity Summary'!$B$36:$B$135,0),MATCH('Capacity Backing (Hide)'!$A20,'Capacity Summary'!$H$35:$BG$35,0))&lt;&gt;0,INDEX('Capacity Summary'!$H$36:$BG$135,MATCH('Capacity Backing (Hide)'!CD$2,'Capacity Summary'!$B$36:$B$135,0),MATCH('Capacity Backing (Hide)'!$A20,'Capacity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(Hide)'!$A20,'Capacity Summary'!$H$35:$BG$35,0))="x",INDEX('Capacity Summary'!$C$36:$E$135,MATCH('Capacity Backing (Hide)'!CE$2,'Capacity Summary'!$B$36:$B$135,0),4),IF(INDEX('Capacity Summary'!$H$36:$BG$135,MATCH('Capacity Backing (Hide)'!CE$2,'Capacity Summary'!$B$36:$B$135,0),MATCH('Capacity Backing (Hide)'!$A20,'Capacity Summary'!$H$35:$BG$35,0))&lt;&gt;0,INDEX('Capacity Summary'!$H$36:$BG$135,MATCH('Capacity Backing (Hide)'!CE$2,'Capacity Summary'!$B$36:$B$135,0),MATCH('Capacity Backing (Hide)'!$A20,'Capacity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(Hide)'!$A20,'Capacity Summary'!$H$35:$BG$35,0))="x",INDEX('Capacity Summary'!$C$36:$E$135,MATCH('Capacity Backing (Hide)'!CF$2,'Capacity Summary'!$B$36:$B$135,0),4),IF(INDEX('Capacity Summary'!$H$36:$BG$135,MATCH('Capacity Backing (Hide)'!CF$2,'Capacity Summary'!$B$36:$B$135,0),MATCH('Capacity Backing (Hide)'!$A20,'Capacity Summary'!$H$35:$BG$35,0))&lt;&gt;0,INDEX('Capacity Summary'!$H$36:$BG$135,MATCH('Capacity Backing (Hide)'!CF$2,'Capacity Summary'!$B$36:$B$135,0),MATCH('Capacity Backing (Hide)'!$A20,'Capacity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(Hide)'!$A20,'Capacity Summary'!$H$35:$BG$35,0))="x",INDEX('Capacity Summary'!$C$36:$E$135,MATCH('Capacity Backing (Hide)'!CG$2,'Capacity Summary'!$B$36:$B$135,0),4),IF(INDEX('Capacity Summary'!$H$36:$BG$135,MATCH('Capacity Backing (Hide)'!CG$2,'Capacity Summary'!$B$36:$B$135,0),MATCH('Capacity Backing (Hide)'!$A20,'Capacity Summary'!$H$35:$BG$35,0))&lt;&gt;0,INDEX('Capacity Summary'!$H$36:$BG$135,MATCH('Capacity Backing (Hide)'!CG$2,'Capacity Summary'!$B$36:$B$135,0),MATCH('Capacity Backing (Hide)'!$A20,'Capacity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(Hide)'!$A20,'Capacity Summary'!$H$35:$BG$35,0))="x",INDEX('Capacity Summary'!$C$36:$E$135,MATCH('Capacity Backing (Hide)'!CH$2,'Capacity Summary'!$B$36:$B$135,0),4),IF(INDEX('Capacity Summary'!$H$36:$BG$135,MATCH('Capacity Backing (Hide)'!CH$2,'Capacity Summary'!$B$36:$B$135,0),MATCH('Capacity Backing (Hide)'!$A20,'Capacity Summary'!$H$35:$BG$35,0))&lt;&gt;0,INDEX('Capacity Summary'!$H$36:$BG$135,MATCH('Capacity Backing (Hide)'!CH$2,'Capacity Summary'!$B$36:$B$135,0),MATCH('Capacity Backing (Hide)'!$A20,'Capacity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(Hide)'!$A20,'Capacity Summary'!$H$35:$BG$35,0))="x",INDEX('Capacity Summary'!$C$36:$E$135,MATCH('Capacity Backing (Hide)'!CI$2,'Capacity Summary'!$B$36:$B$135,0),4),IF(INDEX('Capacity Summary'!$H$36:$BG$135,MATCH('Capacity Backing (Hide)'!CI$2,'Capacity Summary'!$B$36:$B$135,0),MATCH('Capacity Backing (Hide)'!$A20,'Capacity Summary'!$H$35:$BG$35,0))&lt;&gt;0,INDEX('Capacity Summary'!$H$36:$BG$135,MATCH('Capacity Backing (Hide)'!CI$2,'Capacity Summary'!$B$36:$B$135,0),MATCH('Capacity Backing (Hide)'!$A20,'Capacity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(Hide)'!$A20,'Capacity Summary'!$H$35:$BG$35,0))="x",INDEX('Capacity Summary'!$C$36:$E$135,MATCH('Capacity Backing (Hide)'!CJ$2,'Capacity Summary'!$B$36:$B$135,0),4),IF(INDEX('Capacity Summary'!$H$36:$BG$135,MATCH('Capacity Backing (Hide)'!CJ$2,'Capacity Summary'!$B$36:$B$135,0),MATCH('Capacity Backing (Hide)'!$A20,'Capacity Summary'!$H$35:$BG$35,0))&lt;&gt;0,INDEX('Capacity Summary'!$H$36:$BG$135,MATCH('Capacity Backing (Hide)'!CJ$2,'Capacity Summary'!$B$36:$B$135,0),MATCH('Capacity Backing (Hide)'!$A20,'Capacity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(Hide)'!$A20,'Capacity Summary'!$H$35:$BG$35,0))="x",INDEX('Capacity Summary'!$C$36:$E$135,MATCH('Capacity Backing (Hide)'!CK$2,'Capacity Summary'!$B$36:$B$135,0),4),IF(INDEX('Capacity Summary'!$H$36:$BG$135,MATCH('Capacity Backing (Hide)'!CK$2,'Capacity Summary'!$B$36:$B$135,0),MATCH('Capacity Backing (Hide)'!$A20,'Capacity Summary'!$H$35:$BG$35,0))&lt;&gt;0,INDEX('Capacity Summary'!$H$36:$BG$135,MATCH('Capacity Backing (Hide)'!CK$2,'Capacity Summary'!$B$36:$B$135,0),MATCH('Capacity Backing (Hide)'!$A20,'Capacity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(Hide)'!$A20,'Capacity Summary'!$H$35:$BG$35,0))="x",INDEX('Capacity Summary'!$C$36:$E$135,MATCH('Capacity Backing (Hide)'!CL$2,'Capacity Summary'!$B$36:$B$135,0),4),IF(INDEX('Capacity Summary'!$H$36:$BG$135,MATCH('Capacity Backing (Hide)'!CL$2,'Capacity Summary'!$B$36:$B$135,0),MATCH('Capacity Backing (Hide)'!$A20,'Capacity Summary'!$H$35:$BG$35,0))&lt;&gt;0,INDEX('Capacity Summary'!$H$36:$BG$135,MATCH('Capacity Backing (Hide)'!CL$2,'Capacity Summary'!$B$36:$B$135,0),MATCH('Capacity Backing (Hide)'!$A20,'Capacity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(Hide)'!$A20,'Capacity Summary'!$H$35:$BG$35,0))="x",INDEX('Capacity Summary'!$C$36:$E$135,MATCH('Capacity Backing (Hide)'!CM$2,'Capacity Summary'!$B$36:$B$135,0),4),IF(INDEX('Capacity Summary'!$H$36:$BG$135,MATCH('Capacity Backing (Hide)'!CM$2,'Capacity Summary'!$B$36:$B$135,0),MATCH('Capacity Backing (Hide)'!$A20,'Capacity Summary'!$H$35:$BG$35,0))&lt;&gt;0,INDEX('Capacity Summary'!$H$36:$BG$135,MATCH('Capacity Backing (Hide)'!CM$2,'Capacity Summary'!$B$36:$B$135,0),MATCH('Capacity Backing (Hide)'!$A20,'Capacity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(Hide)'!$A20,'Capacity Summary'!$H$35:$BG$35,0))="x",INDEX('Capacity Summary'!$C$36:$E$135,MATCH('Capacity Backing (Hide)'!CN$2,'Capacity Summary'!$B$36:$B$135,0),4),IF(INDEX('Capacity Summary'!$H$36:$BG$135,MATCH('Capacity Backing (Hide)'!CN$2,'Capacity Summary'!$B$36:$B$135,0),MATCH('Capacity Backing (Hide)'!$A20,'Capacity Summary'!$H$35:$BG$35,0))&lt;&gt;0,INDEX('Capacity Summary'!$H$36:$BG$135,MATCH('Capacity Backing (Hide)'!CN$2,'Capacity Summary'!$B$36:$B$135,0),MATCH('Capacity Backing (Hide)'!$A20,'Capacity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(Hide)'!$A20,'Capacity Summary'!$H$35:$BG$35,0))="x",INDEX('Capacity Summary'!$C$36:$E$135,MATCH('Capacity Backing (Hide)'!CO$2,'Capacity Summary'!$B$36:$B$135,0),4),IF(INDEX('Capacity Summary'!$H$36:$BG$135,MATCH('Capacity Backing (Hide)'!CO$2,'Capacity Summary'!$B$36:$B$135,0),MATCH('Capacity Backing (Hide)'!$A20,'Capacity Summary'!$H$35:$BG$35,0))&lt;&gt;0,INDEX('Capacity Summary'!$H$36:$BG$135,MATCH('Capacity Backing (Hide)'!CO$2,'Capacity Summary'!$B$36:$B$135,0),MATCH('Capacity Backing (Hide)'!$A20,'Capacity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(Hide)'!$A20,'Capacity Summary'!$H$35:$BG$35,0))="x",INDEX('Capacity Summary'!$C$36:$E$135,MATCH('Capacity Backing (Hide)'!CP$2,'Capacity Summary'!$B$36:$B$135,0),4),IF(INDEX('Capacity Summary'!$H$36:$BG$135,MATCH('Capacity Backing (Hide)'!CP$2,'Capacity Summary'!$B$36:$B$135,0),MATCH('Capacity Backing (Hide)'!$A20,'Capacity Summary'!$H$35:$BG$35,0))&lt;&gt;0,INDEX('Capacity Summary'!$H$36:$BG$135,MATCH('Capacity Backing (Hide)'!CP$2,'Capacity Summary'!$B$36:$B$135,0),MATCH('Capacity Backing (Hide)'!$A20,'Capacity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(Hide)'!$A20,'Capacity Summary'!$H$35:$BG$35,0))="x",INDEX('Capacity Summary'!$C$36:$E$135,MATCH('Capacity Backing (Hide)'!CQ$2,'Capacity Summary'!$B$36:$B$135,0),4),IF(INDEX('Capacity Summary'!$H$36:$BG$135,MATCH('Capacity Backing (Hide)'!CQ$2,'Capacity Summary'!$B$36:$B$135,0),MATCH('Capacity Backing (Hide)'!$A20,'Capacity Summary'!$H$35:$BG$35,0))&lt;&gt;0,INDEX('Capacity Summary'!$H$36:$BG$135,MATCH('Capacity Backing (Hide)'!CQ$2,'Capacity Summary'!$B$36:$B$135,0),MATCH('Capacity Backing (Hide)'!$A20,'Capacity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(Hide)'!$A20,'Capacity Summary'!$H$35:$BG$35,0))="x",INDEX('Capacity Summary'!$C$36:$E$135,MATCH('Capacity Backing (Hide)'!CR$2,'Capacity Summary'!$B$36:$B$135,0),4),IF(INDEX('Capacity Summary'!$H$36:$BG$135,MATCH('Capacity Backing (Hide)'!CR$2,'Capacity Summary'!$B$36:$B$135,0),MATCH('Capacity Backing (Hide)'!$A20,'Capacity Summary'!$H$35:$BG$35,0))&lt;&gt;0,INDEX('Capacity Summary'!$H$36:$BG$135,MATCH('Capacity Backing (Hide)'!CR$2,'Capacity Summary'!$B$36:$B$135,0),MATCH('Capacity Backing (Hide)'!$A20,'Capacity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(Hide)'!$A20,'Capacity Summary'!$H$35:$BG$35,0))="x",INDEX('Capacity Summary'!$C$36:$E$135,MATCH('Capacity Backing (Hide)'!CS$2,'Capacity Summary'!$B$36:$B$135,0),4),IF(INDEX('Capacity Summary'!$H$36:$BG$135,MATCH('Capacity Backing (Hide)'!CS$2,'Capacity Summary'!$B$36:$B$135,0),MATCH('Capacity Backing (Hide)'!$A20,'Capacity Summary'!$H$35:$BG$35,0))&lt;&gt;0,INDEX('Capacity Summary'!$H$36:$BG$135,MATCH('Capacity Backing (Hide)'!CS$2,'Capacity Summary'!$B$36:$B$135,0),MATCH('Capacity Backing (Hide)'!$A20,'Capacity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(Hide)'!$A20,'Capacity Summary'!$H$35:$BG$35,0))="x",INDEX('Capacity Summary'!$C$36:$E$135,MATCH('Capacity Backing (Hide)'!CT$2,'Capacity Summary'!$B$36:$B$135,0),4),IF(INDEX('Capacity Summary'!$H$36:$BG$135,MATCH('Capacity Backing (Hide)'!CT$2,'Capacity Summary'!$B$36:$B$135,0),MATCH('Capacity Backing (Hide)'!$A20,'Capacity Summary'!$H$35:$BG$35,0))&lt;&gt;0,INDEX('Capacity Summary'!$H$36:$BG$135,MATCH('Capacity Backing (Hide)'!CT$2,'Capacity Summary'!$B$36:$B$135,0),MATCH('Capacity Backing (Hide)'!$A20,'Capacity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(Hide)'!$A20,'Capacity Summary'!$H$35:$BG$35,0))="x",INDEX('Capacity Summary'!$C$36:$E$135,MATCH('Capacity Backing (Hide)'!CU$2,'Capacity Summary'!$B$36:$B$135,0),4),IF(INDEX('Capacity Summary'!$H$36:$BG$135,MATCH('Capacity Backing (Hide)'!CU$2,'Capacity Summary'!$B$36:$B$135,0),MATCH('Capacity Backing (Hide)'!$A20,'Capacity Summary'!$H$35:$BG$35,0))&lt;&gt;0,INDEX('Capacity Summary'!$H$36:$BG$135,MATCH('Capacity Backing (Hide)'!CU$2,'Capacity Summary'!$B$36:$B$135,0),MATCH('Capacity Backing (Hide)'!$A20,'Capacity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(Hide)'!$A20,'Capacity Summary'!$H$35:$BG$35,0))="x",INDEX('Capacity Summary'!$C$36:$E$135,MATCH('Capacity Backing (Hide)'!CV$2,'Capacity Summary'!$B$36:$B$135,0),4),IF(INDEX('Capacity Summary'!$H$36:$BG$135,MATCH('Capacity Backing (Hide)'!CV$2,'Capacity Summary'!$B$36:$B$135,0),MATCH('Capacity Backing (Hide)'!$A20,'Capacity Summary'!$H$35:$BG$35,0))&lt;&gt;0,INDEX('Capacity Summary'!$H$36:$BG$135,MATCH('Capacity Backing (Hide)'!CV$2,'Capacity Summary'!$B$36:$B$135,0),MATCH('Capacity Backing (Hide)'!$A20,'Capacity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(Hide)'!$A20,'Capacity Summary'!$H$35:$BG$35,0))="x",INDEX('Capacity Summary'!$C$36:$E$135,MATCH('Capacity Backing (Hide)'!CW$2,'Capacity Summary'!$B$36:$B$135,0),4),IF(INDEX('Capacity Summary'!$H$36:$BG$135,MATCH('Capacity Backing (Hide)'!CW$2,'Capacity Summary'!$B$36:$B$135,0),MATCH('Capacity Backing (Hide)'!$A20,'Capacity Summary'!$H$35:$BG$35,0))&lt;&gt;0,INDEX('Capacity Summary'!$H$36:$BG$135,MATCH('Capacity Backing (Hide)'!CW$2,'Capacity Summary'!$B$36:$B$135,0),MATCH('Capacity Backing (Hide)'!$A20,'Capacity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1" spans="1:101" x14ac:dyDescent="0.35">
      <c r="A21" s="2">
        <f ca="1">'Required Capacity (Hide)'!E21</f>
        <v>44340</v>
      </c>
      <c r="B2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(Hide)'!$A21,'Capacity Summary'!$H$35:$BG$35,0))="x",INDEX('Capacity Summary'!$C$36:$E$135,MATCH('Capacity Backing (Hide)'!B$2,'Capacity Summary'!$B$36:$B$135,0),4),IF(INDEX('Capacity Summary'!$H$36:$BG$135,MATCH('Capacity Backing (Hide)'!B$2,'Capacity Summary'!$B$36:$B$135,0),MATCH('Capacity Backing (Hide)'!$A21,'Capacity Summary'!$H$35:$BG$35,0))&lt;&gt;0,INDEX('Capacity Summary'!$H$36:$BG$135,MATCH('Capacity Backing (Hide)'!B$2,'Capacity Summary'!$B$36:$B$135,0),MATCH('Capacity Backing (Hide)'!$A21,'Capacity Summary'!$H$35:$BG$35,0)),0)),INDEX('Capacity Summary'!$C$36:$E$135,MATCH('Capacity Backing (Hide)'!B$2,'Capacity Summary'!$B$36:$B$135,0),2)))/IF(Summary!$B$7="Minutes",1,60)/COUNTA(INDEX(Capacity!$C$10:$Q$109,MATCH('Capacity Backing (Hide)'!B$2,Capacity!$B$10:$B$109,0),1):INDEX(Capacity!$C$10:$Q$109,MATCH('Capacity Backing (Hide)'!B$2,Capacity!$B$10:$B$109,0),15))</f>
        <v>#N/A</v>
      </c>
      <c r="C2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(Hide)'!$A21,'Capacity Summary'!$H$35:$BG$35,0))="x",INDEX('Capacity Summary'!$C$36:$E$135,MATCH('Capacity Backing (Hide)'!C$2,'Capacity Summary'!$B$36:$B$135,0),4),IF(INDEX('Capacity Summary'!$H$36:$BG$135,MATCH('Capacity Backing (Hide)'!C$2,'Capacity Summary'!$B$36:$B$135,0),MATCH('Capacity Backing (Hide)'!$A21,'Capacity Summary'!$H$35:$BG$35,0))&lt;&gt;0,INDEX('Capacity Summary'!$H$36:$BG$135,MATCH('Capacity Backing (Hide)'!C$2,'Capacity Summary'!$B$36:$B$135,0),MATCH('Capacity Backing (Hide)'!$A21,'Capacity Summary'!$H$35:$BG$35,0)),0)),INDEX('Capacity Summary'!$C$36:$E$135,MATCH('Capacity Backing (Hide)'!C$2,'Capacity Summary'!$B$36:$B$135,0),2)))/IF(Summary!$B$7="Minutes",1,60)/COUNTA(INDEX(Capacity!$C$10:$Q$109,MATCH('Capacity Backing (Hide)'!C$2,Capacity!$B$10:$B$109,0),1):INDEX(Capacity!$C$10:$Q$109,MATCH('Capacity Backing (Hide)'!C$2,Capacity!$B$10:$B$109,0),15))</f>
        <v>#N/A</v>
      </c>
      <c r="D2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(Hide)'!$A21,'Capacity Summary'!$H$35:$BG$35,0))="x",INDEX('Capacity Summary'!$C$36:$E$135,MATCH('Capacity Backing (Hide)'!D$2,'Capacity Summary'!$B$36:$B$135,0),4),IF(INDEX('Capacity Summary'!$H$36:$BG$135,MATCH('Capacity Backing (Hide)'!D$2,'Capacity Summary'!$B$36:$B$135,0),MATCH('Capacity Backing (Hide)'!$A21,'Capacity Summary'!$H$35:$BG$35,0))&lt;&gt;0,INDEX('Capacity Summary'!$H$36:$BG$135,MATCH('Capacity Backing (Hide)'!D$2,'Capacity Summary'!$B$36:$B$135,0),MATCH('Capacity Backing (Hide)'!$A21,'Capacity Summary'!$H$35:$BG$35,0)),0)),INDEX('Capacity Summary'!$C$36:$E$135,MATCH('Capacity Backing (Hide)'!D$2,'Capacity Summary'!$B$36:$B$135,0),2)))/IF(Summary!$B$7="Minutes",1,60)/COUNTA(INDEX(Capacity!$C$10:$Q$109,MATCH('Capacity Backing (Hide)'!D$2,Capacity!$B$10:$B$109,0),1):INDEX(Capacity!$C$10:$Q$109,MATCH('Capacity Backing (Hide)'!D$2,Capacity!$B$10:$B$109,0),15))</f>
        <v>#N/A</v>
      </c>
      <c r="E2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(Hide)'!$A21,'Capacity Summary'!$H$35:$BG$35,0))="x",INDEX('Capacity Summary'!$C$36:$E$135,MATCH('Capacity Backing (Hide)'!E$2,'Capacity Summary'!$B$36:$B$135,0),4),IF(INDEX('Capacity Summary'!$H$36:$BG$135,MATCH('Capacity Backing (Hide)'!E$2,'Capacity Summary'!$B$36:$B$135,0),MATCH('Capacity Backing (Hide)'!$A21,'Capacity Summary'!$H$35:$BG$35,0))&lt;&gt;0,INDEX('Capacity Summary'!$H$36:$BG$135,MATCH('Capacity Backing (Hide)'!E$2,'Capacity Summary'!$B$36:$B$135,0),MATCH('Capacity Backing (Hide)'!$A21,'Capacity Summary'!$H$35:$BG$35,0)),0)),INDEX('Capacity Summary'!$C$36:$E$135,MATCH('Capacity Backing (Hide)'!E$2,'Capacity Summary'!$B$36:$B$135,0),2)))/IF(Summary!$B$7="Minutes",1,60)/COUNTA(INDEX(Capacity!$C$10:$Q$109,MATCH('Capacity Backing (Hide)'!E$2,Capacity!$B$10:$B$109,0),1):INDEX(Capacity!$C$10:$Q$109,MATCH('Capacity Backing (Hide)'!E$2,Capacity!$B$10:$B$109,0),15))</f>
        <v>#N/A</v>
      </c>
      <c r="F2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(Hide)'!$A21,'Capacity Summary'!$H$35:$BG$35,0))="x",INDEX('Capacity Summary'!$C$36:$E$135,MATCH('Capacity Backing (Hide)'!F$2,'Capacity Summary'!$B$36:$B$135,0),4),IF(INDEX('Capacity Summary'!$H$36:$BG$135,MATCH('Capacity Backing (Hide)'!F$2,'Capacity Summary'!$B$36:$B$135,0),MATCH('Capacity Backing (Hide)'!$A21,'Capacity Summary'!$H$35:$BG$35,0))&lt;&gt;0,INDEX('Capacity Summary'!$H$36:$BG$135,MATCH('Capacity Backing (Hide)'!F$2,'Capacity Summary'!$B$36:$B$135,0),MATCH('Capacity Backing (Hide)'!$A21,'Capacity Summary'!$H$35:$BG$35,0)),0)),INDEX('Capacity Summary'!$C$36:$E$135,MATCH('Capacity Backing (Hide)'!F$2,'Capacity Summary'!$B$36:$B$135,0),2)))/IF(Summary!$B$7="Minutes",1,60)/COUNTA(INDEX(Capacity!$C$10:$Q$109,MATCH('Capacity Backing (Hide)'!F$2,Capacity!$B$10:$B$109,0),1):INDEX(Capacity!$C$10:$Q$109,MATCH('Capacity Backing (Hide)'!F$2,Capacity!$B$10:$B$109,0),15))</f>
        <v>#N/A</v>
      </c>
      <c r="G2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(Hide)'!$A21,'Capacity Summary'!$H$35:$BG$35,0))="x",INDEX('Capacity Summary'!$C$36:$E$135,MATCH('Capacity Backing (Hide)'!G$2,'Capacity Summary'!$B$36:$B$135,0),4),IF(INDEX('Capacity Summary'!$H$36:$BG$135,MATCH('Capacity Backing (Hide)'!G$2,'Capacity Summary'!$B$36:$B$135,0),MATCH('Capacity Backing (Hide)'!$A21,'Capacity Summary'!$H$35:$BG$35,0))&lt;&gt;0,INDEX('Capacity Summary'!$H$36:$BG$135,MATCH('Capacity Backing (Hide)'!G$2,'Capacity Summary'!$B$36:$B$135,0),MATCH('Capacity Backing (Hide)'!$A21,'Capacity Summary'!$H$35:$BG$35,0)),0)),INDEX('Capacity Summary'!$C$36:$E$135,MATCH('Capacity Backing (Hide)'!G$2,'Capacity Summary'!$B$36:$B$135,0),2)))/IF(Summary!$B$7="Minutes",1,60)/COUNTA(INDEX(Capacity!$C$10:$Q$109,MATCH('Capacity Backing (Hide)'!G$2,Capacity!$B$10:$B$109,0),1):INDEX(Capacity!$C$10:$Q$109,MATCH('Capacity Backing (Hide)'!G$2,Capacity!$B$10:$B$109,0),15))</f>
        <v>#N/A</v>
      </c>
      <c r="H2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(Hide)'!$A21,'Capacity Summary'!$H$35:$BG$35,0))="x",INDEX('Capacity Summary'!$C$36:$E$135,MATCH('Capacity Backing (Hide)'!H$2,'Capacity Summary'!$B$36:$B$135,0),4),IF(INDEX('Capacity Summary'!$H$36:$BG$135,MATCH('Capacity Backing (Hide)'!H$2,'Capacity Summary'!$B$36:$B$135,0),MATCH('Capacity Backing (Hide)'!$A21,'Capacity Summary'!$H$35:$BG$35,0))&lt;&gt;0,INDEX('Capacity Summary'!$H$36:$BG$135,MATCH('Capacity Backing (Hide)'!H$2,'Capacity Summary'!$B$36:$B$135,0),MATCH('Capacity Backing (Hide)'!$A21,'Capacity Summary'!$H$35:$BG$35,0)),0)),INDEX('Capacity Summary'!$C$36:$E$135,MATCH('Capacity Backing (Hide)'!H$2,'Capacity Summary'!$B$36:$B$135,0),2)))/IF(Summary!$B$7="Minutes",1,60)/COUNTA(INDEX(Capacity!$C$10:$Q$109,MATCH('Capacity Backing (Hide)'!H$2,Capacity!$B$10:$B$109,0),1):INDEX(Capacity!$C$10:$Q$109,MATCH('Capacity Backing (Hide)'!H$2,Capacity!$B$10:$B$109,0),15))</f>
        <v>#N/A</v>
      </c>
      <c r="I2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(Hide)'!$A21,'Capacity Summary'!$H$35:$BG$35,0))="x",INDEX('Capacity Summary'!$C$36:$E$135,MATCH('Capacity Backing (Hide)'!I$2,'Capacity Summary'!$B$36:$B$135,0),4),IF(INDEX('Capacity Summary'!$H$36:$BG$135,MATCH('Capacity Backing (Hide)'!I$2,'Capacity Summary'!$B$36:$B$135,0),MATCH('Capacity Backing (Hide)'!$A21,'Capacity Summary'!$H$35:$BG$35,0))&lt;&gt;0,INDEX('Capacity Summary'!$H$36:$BG$135,MATCH('Capacity Backing (Hide)'!I$2,'Capacity Summary'!$B$36:$B$135,0),MATCH('Capacity Backing (Hide)'!$A21,'Capacity Summary'!$H$35:$BG$35,0)),0)),INDEX('Capacity Summary'!$C$36:$E$135,MATCH('Capacity Backing (Hide)'!I$2,'Capacity Summary'!$B$36:$B$135,0),2)))/IF(Summary!$B$7="Minutes",1,60)/COUNTA(INDEX(Capacity!$C$10:$Q$109,MATCH('Capacity Backing (Hide)'!I$2,Capacity!$B$10:$B$109,0),1):INDEX(Capacity!$C$10:$Q$109,MATCH('Capacity Backing (Hide)'!I$2,Capacity!$B$10:$B$109,0),15))</f>
        <v>#N/A</v>
      </c>
      <c r="J2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(Hide)'!$A21,'Capacity Summary'!$H$35:$BG$35,0))="x",INDEX('Capacity Summary'!$C$36:$E$135,MATCH('Capacity Backing (Hide)'!J$2,'Capacity Summary'!$B$36:$B$135,0),4),IF(INDEX('Capacity Summary'!$H$36:$BG$135,MATCH('Capacity Backing (Hide)'!J$2,'Capacity Summary'!$B$36:$B$135,0),MATCH('Capacity Backing (Hide)'!$A21,'Capacity Summary'!$H$35:$BG$35,0))&lt;&gt;0,INDEX('Capacity Summary'!$H$36:$BG$135,MATCH('Capacity Backing (Hide)'!J$2,'Capacity Summary'!$B$36:$B$135,0),MATCH('Capacity Backing (Hide)'!$A21,'Capacity Summary'!$H$35:$BG$35,0)),0)),INDEX('Capacity Summary'!$C$36:$E$135,MATCH('Capacity Backing (Hide)'!J$2,'Capacity Summary'!$B$36:$B$135,0),2)))/IF(Summary!$B$7="Minutes",1,60)/COUNTA(INDEX(Capacity!$C$10:$Q$109,MATCH('Capacity Backing (Hide)'!J$2,Capacity!$B$10:$B$109,0),1):INDEX(Capacity!$C$10:$Q$109,MATCH('Capacity Backing (Hide)'!J$2,Capacity!$B$10:$B$109,0),15))</f>
        <v>#N/A</v>
      </c>
      <c r="K2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(Hide)'!$A21,'Capacity Summary'!$H$35:$BG$35,0))="x",INDEX('Capacity Summary'!$C$36:$E$135,MATCH('Capacity Backing (Hide)'!K$2,'Capacity Summary'!$B$36:$B$135,0),4),IF(INDEX('Capacity Summary'!$H$36:$BG$135,MATCH('Capacity Backing (Hide)'!K$2,'Capacity Summary'!$B$36:$B$135,0),MATCH('Capacity Backing (Hide)'!$A21,'Capacity Summary'!$H$35:$BG$35,0))&lt;&gt;0,INDEX('Capacity Summary'!$H$36:$BG$135,MATCH('Capacity Backing (Hide)'!K$2,'Capacity Summary'!$B$36:$B$135,0),MATCH('Capacity Backing (Hide)'!$A21,'Capacity Summary'!$H$35:$BG$35,0)),0)),INDEX('Capacity Summary'!$C$36:$E$135,MATCH('Capacity Backing (Hide)'!K$2,'Capacity Summary'!$B$36:$B$135,0),2)))/IF(Summary!$B$7="Minutes",1,60)/COUNTA(INDEX(Capacity!$C$10:$Q$109,MATCH('Capacity Backing (Hide)'!K$2,Capacity!$B$10:$B$109,0),1):INDEX(Capacity!$C$10:$Q$109,MATCH('Capacity Backing (Hide)'!K$2,Capacity!$B$10:$B$109,0),15))</f>
        <v>#N/A</v>
      </c>
      <c r="L2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(Hide)'!$A21,'Capacity Summary'!$H$35:$BG$35,0))="x",INDEX('Capacity Summary'!$C$36:$E$135,MATCH('Capacity Backing (Hide)'!L$2,'Capacity Summary'!$B$36:$B$135,0),4),IF(INDEX('Capacity Summary'!$H$36:$BG$135,MATCH('Capacity Backing (Hide)'!L$2,'Capacity Summary'!$B$36:$B$135,0),MATCH('Capacity Backing (Hide)'!$A21,'Capacity Summary'!$H$35:$BG$35,0))&lt;&gt;0,INDEX('Capacity Summary'!$H$36:$BG$135,MATCH('Capacity Backing (Hide)'!L$2,'Capacity Summary'!$B$36:$B$135,0),MATCH('Capacity Backing (Hide)'!$A21,'Capacity Summary'!$H$35:$BG$35,0)),0)),INDEX('Capacity Summary'!$C$36:$E$135,MATCH('Capacity Backing (Hide)'!L$2,'Capacity Summary'!$B$36:$B$135,0),2)))/IF(Summary!$B$7="Minutes",1,60)/COUNTA(INDEX(Capacity!$C$10:$Q$109,MATCH('Capacity Backing (Hide)'!L$2,Capacity!$B$10:$B$109,0),1):INDEX(Capacity!$C$10:$Q$109,MATCH('Capacity Backing (Hide)'!L$2,Capacity!$B$10:$B$109,0),15))</f>
        <v>#N/A</v>
      </c>
      <c r="M2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(Hide)'!$A21,'Capacity Summary'!$H$35:$BG$35,0))="x",INDEX('Capacity Summary'!$C$36:$E$135,MATCH('Capacity Backing (Hide)'!M$2,'Capacity Summary'!$B$36:$B$135,0),4),IF(INDEX('Capacity Summary'!$H$36:$BG$135,MATCH('Capacity Backing (Hide)'!M$2,'Capacity Summary'!$B$36:$B$135,0),MATCH('Capacity Backing (Hide)'!$A21,'Capacity Summary'!$H$35:$BG$35,0))&lt;&gt;0,INDEX('Capacity Summary'!$H$36:$BG$135,MATCH('Capacity Backing (Hide)'!M$2,'Capacity Summary'!$B$36:$B$135,0),MATCH('Capacity Backing (Hide)'!$A21,'Capacity Summary'!$H$35:$BG$35,0)),0)),INDEX('Capacity Summary'!$C$36:$E$135,MATCH('Capacity Backing (Hide)'!M$2,'Capacity Summary'!$B$36:$B$135,0),2)))/IF(Summary!$B$7="Minutes",1,60)/COUNTA(INDEX(Capacity!$C$10:$Q$109,MATCH('Capacity Backing (Hide)'!M$2,Capacity!$B$10:$B$109,0),1):INDEX(Capacity!$C$10:$Q$109,MATCH('Capacity Backing (Hide)'!M$2,Capacity!$B$10:$B$109,0),15))</f>
        <v>#N/A</v>
      </c>
      <c r="N2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(Hide)'!$A21,'Capacity Summary'!$H$35:$BG$35,0))="x",INDEX('Capacity Summary'!$C$36:$E$135,MATCH('Capacity Backing (Hide)'!N$2,'Capacity Summary'!$B$36:$B$135,0),4),IF(INDEX('Capacity Summary'!$H$36:$BG$135,MATCH('Capacity Backing (Hide)'!N$2,'Capacity Summary'!$B$36:$B$135,0),MATCH('Capacity Backing (Hide)'!$A21,'Capacity Summary'!$H$35:$BG$35,0))&lt;&gt;0,INDEX('Capacity Summary'!$H$36:$BG$135,MATCH('Capacity Backing (Hide)'!N$2,'Capacity Summary'!$B$36:$B$135,0),MATCH('Capacity Backing (Hide)'!$A21,'Capacity Summary'!$H$35:$BG$35,0)),0)),INDEX('Capacity Summary'!$C$36:$E$135,MATCH('Capacity Backing (Hide)'!N$2,'Capacity Summary'!$B$36:$B$135,0),2)))/IF(Summary!$B$7="Minutes",1,60)/COUNTA(INDEX(Capacity!$C$10:$Q$109,MATCH('Capacity Backing (Hide)'!N$2,Capacity!$B$10:$B$109,0),1):INDEX(Capacity!$C$10:$Q$109,MATCH('Capacity Backing (Hide)'!N$2,Capacity!$B$10:$B$109,0),15))</f>
        <v>#N/A</v>
      </c>
      <c r="O2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(Hide)'!$A21,'Capacity Summary'!$H$35:$BG$35,0))="x",INDEX('Capacity Summary'!$C$36:$E$135,MATCH('Capacity Backing (Hide)'!O$2,'Capacity Summary'!$B$36:$B$135,0),4),IF(INDEX('Capacity Summary'!$H$36:$BG$135,MATCH('Capacity Backing (Hide)'!O$2,'Capacity Summary'!$B$36:$B$135,0),MATCH('Capacity Backing (Hide)'!$A21,'Capacity Summary'!$H$35:$BG$35,0))&lt;&gt;0,INDEX('Capacity Summary'!$H$36:$BG$135,MATCH('Capacity Backing (Hide)'!O$2,'Capacity Summary'!$B$36:$B$135,0),MATCH('Capacity Backing (Hide)'!$A21,'Capacity Summary'!$H$35:$BG$35,0)),0)),INDEX('Capacity Summary'!$C$36:$E$135,MATCH('Capacity Backing (Hide)'!O$2,'Capacity Summary'!$B$36:$B$135,0),2)))/IF(Summary!$B$7="Minutes",1,60)/COUNTA(INDEX(Capacity!$C$10:$Q$109,MATCH('Capacity Backing (Hide)'!O$2,Capacity!$B$10:$B$109,0),1):INDEX(Capacity!$C$10:$Q$109,MATCH('Capacity Backing (Hide)'!O$2,Capacity!$B$10:$B$109,0),15))</f>
        <v>#N/A</v>
      </c>
      <c r="P2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(Hide)'!$A21,'Capacity Summary'!$H$35:$BG$35,0))="x",INDEX('Capacity Summary'!$C$36:$E$135,MATCH('Capacity Backing (Hide)'!P$2,'Capacity Summary'!$B$36:$B$135,0),4),IF(INDEX('Capacity Summary'!$H$36:$BG$135,MATCH('Capacity Backing (Hide)'!P$2,'Capacity Summary'!$B$36:$B$135,0),MATCH('Capacity Backing (Hide)'!$A21,'Capacity Summary'!$H$35:$BG$35,0))&lt;&gt;0,INDEX('Capacity Summary'!$H$36:$BG$135,MATCH('Capacity Backing (Hide)'!P$2,'Capacity Summary'!$B$36:$B$135,0),MATCH('Capacity Backing (Hide)'!$A21,'Capacity Summary'!$H$35:$BG$35,0)),0)),INDEX('Capacity Summary'!$C$36:$E$135,MATCH('Capacity Backing (Hide)'!P$2,'Capacity Summary'!$B$36:$B$135,0),2)))/IF(Summary!$B$7="Minutes",1,60)/COUNTA(INDEX(Capacity!$C$10:$Q$109,MATCH('Capacity Backing (Hide)'!P$2,Capacity!$B$10:$B$109,0),1):INDEX(Capacity!$C$10:$Q$109,MATCH('Capacity Backing (Hide)'!P$2,Capacity!$B$10:$B$109,0),15))</f>
        <v>#N/A</v>
      </c>
      <c r="Q2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(Hide)'!$A21,'Capacity Summary'!$H$35:$BG$35,0))="x",INDEX('Capacity Summary'!$C$36:$E$135,MATCH('Capacity Backing (Hide)'!Q$2,'Capacity Summary'!$B$36:$B$135,0),4),IF(INDEX('Capacity Summary'!$H$36:$BG$135,MATCH('Capacity Backing (Hide)'!Q$2,'Capacity Summary'!$B$36:$B$135,0),MATCH('Capacity Backing (Hide)'!$A21,'Capacity Summary'!$H$35:$BG$35,0))&lt;&gt;0,INDEX('Capacity Summary'!$H$36:$BG$135,MATCH('Capacity Backing (Hide)'!Q$2,'Capacity Summary'!$B$36:$B$135,0),MATCH('Capacity Backing (Hide)'!$A21,'Capacity Summary'!$H$35:$BG$35,0)),0)),INDEX('Capacity Summary'!$C$36:$E$135,MATCH('Capacity Backing (Hide)'!Q$2,'Capacity Summary'!$B$36:$B$135,0),2)))/IF(Summary!$B$7="Minutes",1,60)/COUNTA(INDEX(Capacity!$C$10:$Q$109,MATCH('Capacity Backing (Hide)'!Q$2,Capacity!$B$10:$B$109,0),1):INDEX(Capacity!$C$10:$Q$109,MATCH('Capacity Backing (Hide)'!Q$2,Capacity!$B$10:$B$109,0),15))</f>
        <v>#N/A</v>
      </c>
      <c r="R2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(Hide)'!$A21,'Capacity Summary'!$H$35:$BG$35,0))="x",INDEX('Capacity Summary'!$C$36:$E$135,MATCH('Capacity Backing (Hide)'!R$2,'Capacity Summary'!$B$36:$B$135,0),4),IF(INDEX('Capacity Summary'!$H$36:$BG$135,MATCH('Capacity Backing (Hide)'!R$2,'Capacity Summary'!$B$36:$B$135,0),MATCH('Capacity Backing (Hide)'!$A21,'Capacity Summary'!$H$35:$BG$35,0))&lt;&gt;0,INDEX('Capacity Summary'!$H$36:$BG$135,MATCH('Capacity Backing (Hide)'!R$2,'Capacity Summary'!$B$36:$B$135,0),MATCH('Capacity Backing (Hide)'!$A21,'Capacity Summary'!$H$35:$BG$35,0)),0)),INDEX('Capacity Summary'!$C$36:$E$135,MATCH('Capacity Backing (Hide)'!R$2,'Capacity Summary'!$B$36:$B$135,0),2)))/IF(Summary!$B$7="Minutes",1,60)/COUNTA(INDEX(Capacity!$C$10:$Q$109,MATCH('Capacity Backing (Hide)'!R$2,Capacity!$B$10:$B$109,0),1):INDEX(Capacity!$C$10:$Q$109,MATCH('Capacity Backing (Hide)'!R$2,Capacity!$B$10:$B$109,0),15))</f>
        <v>#N/A</v>
      </c>
      <c r="S2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(Hide)'!$A21,'Capacity Summary'!$H$35:$BG$35,0))="x",INDEX('Capacity Summary'!$C$36:$E$135,MATCH('Capacity Backing (Hide)'!S$2,'Capacity Summary'!$B$36:$B$135,0),4),IF(INDEX('Capacity Summary'!$H$36:$BG$135,MATCH('Capacity Backing (Hide)'!S$2,'Capacity Summary'!$B$36:$B$135,0),MATCH('Capacity Backing (Hide)'!$A21,'Capacity Summary'!$H$35:$BG$35,0))&lt;&gt;0,INDEX('Capacity Summary'!$H$36:$BG$135,MATCH('Capacity Backing (Hide)'!S$2,'Capacity Summary'!$B$36:$B$135,0),MATCH('Capacity Backing (Hide)'!$A21,'Capacity Summary'!$H$35:$BG$35,0)),0)),INDEX('Capacity Summary'!$C$36:$E$135,MATCH('Capacity Backing (Hide)'!S$2,'Capacity Summary'!$B$36:$B$135,0),2)))/IF(Summary!$B$7="Minutes",1,60)/COUNTA(INDEX(Capacity!$C$10:$Q$109,MATCH('Capacity Backing (Hide)'!S$2,Capacity!$B$10:$B$109,0),1):INDEX(Capacity!$C$10:$Q$109,MATCH('Capacity Backing (Hide)'!S$2,Capacity!$B$10:$B$109,0),15))</f>
        <v>#N/A</v>
      </c>
      <c r="T2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(Hide)'!$A21,'Capacity Summary'!$H$35:$BG$35,0))="x",INDEX('Capacity Summary'!$C$36:$E$135,MATCH('Capacity Backing (Hide)'!T$2,'Capacity Summary'!$B$36:$B$135,0),4),IF(INDEX('Capacity Summary'!$H$36:$BG$135,MATCH('Capacity Backing (Hide)'!T$2,'Capacity Summary'!$B$36:$B$135,0),MATCH('Capacity Backing (Hide)'!$A21,'Capacity Summary'!$H$35:$BG$35,0))&lt;&gt;0,INDEX('Capacity Summary'!$H$36:$BG$135,MATCH('Capacity Backing (Hide)'!T$2,'Capacity Summary'!$B$36:$B$135,0),MATCH('Capacity Backing (Hide)'!$A21,'Capacity Summary'!$H$35:$BG$35,0)),0)),INDEX('Capacity Summary'!$C$36:$E$135,MATCH('Capacity Backing (Hide)'!T$2,'Capacity Summary'!$B$36:$B$135,0),2)))/IF(Summary!$B$7="Minutes",1,60)/COUNTA(INDEX(Capacity!$C$10:$Q$109,MATCH('Capacity Backing (Hide)'!T$2,Capacity!$B$10:$B$109,0),1):INDEX(Capacity!$C$10:$Q$109,MATCH('Capacity Backing (Hide)'!T$2,Capacity!$B$10:$B$109,0),15))</f>
        <v>#N/A</v>
      </c>
      <c r="U2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(Hide)'!$A21,'Capacity Summary'!$H$35:$BG$35,0))="x",INDEX('Capacity Summary'!$C$36:$E$135,MATCH('Capacity Backing (Hide)'!U$2,'Capacity Summary'!$B$36:$B$135,0),4),IF(INDEX('Capacity Summary'!$H$36:$BG$135,MATCH('Capacity Backing (Hide)'!U$2,'Capacity Summary'!$B$36:$B$135,0),MATCH('Capacity Backing (Hide)'!$A21,'Capacity Summary'!$H$35:$BG$35,0))&lt;&gt;0,INDEX('Capacity Summary'!$H$36:$BG$135,MATCH('Capacity Backing (Hide)'!U$2,'Capacity Summary'!$B$36:$B$135,0),MATCH('Capacity Backing (Hide)'!$A21,'Capacity Summary'!$H$35:$BG$35,0)),0)),INDEX('Capacity Summary'!$C$36:$E$135,MATCH('Capacity Backing (Hide)'!U$2,'Capacity Summary'!$B$36:$B$135,0),2)))/IF(Summary!$B$7="Minutes",1,60)/COUNTA(INDEX(Capacity!$C$10:$Q$109,MATCH('Capacity Backing (Hide)'!U$2,Capacity!$B$10:$B$109,0),1):INDEX(Capacity!$C$10:$Q$109,MATCH('Capacity Backing (Hide)'!U$2,Capacity!$B$10:$B$109,0),15))</f>
        <v>#N/A</v>
      </c>
      <c r="V2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(Hide)'!$A21,'Capacity Summary'!$H$35:$BG$35,0))="x",INDEX('Capacity Summary'!$C$36:$E$135,MATCH('Capacity Backing (Hide)'!V$2,'Capacity Summary'!$B$36:$B$135,0),4),IF(INDEX('Capacity Summary'!$H$36:$BG$135,MATCH('Capacity Backing (Hide)'!V$2,'Capacity Summary'!$B$36:$B$135,0),MATCH('Capacity Backing (Hide)'!$A21,'Capacity Summary'!$H$35:$BG$35,0))&lt;&gt;0,INDEX('Capacity Summary'!$H$36:$BG$135,MATCH('Capacity Backing (Hide)'!V$2,'Capacity Summary'!$B$36:$B$135,0),MATCH('Capacity Backing (Hide)'!$A21,'Capacity Summary'!$H$35:$BG$35,0)),0)),INDEX('Capacity Summary'!$C$36:$E$135,MATCH('Capacity Backing (Hide)'!V$2,'Capacity Summary'!$B$36:$B$135,0),2)))/IF(Summary!$B$7="Minutes",1,60)/COUNTA(INDEX(Capacity!$C$10:$Q$109,MATCH('Capacity Backing (Hide)'!V$2,Capacity!$B$10:$B$109,0),1):INDEX(Capacity!$C$10:$Q$109,MATCH('Capacity Backing (Hide)'!V$2,Capacity!$B$10:$B$109,0),15))</f>
        <v>#N/A</v>
      </c>
      <c r="W2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(Hide)'!$A21,'Capacity Summary'!$H$35:$BG$35,0))="x",INDEX('Capacity Summary'!$C$36:$E$135,MATCH('Capacity Backing (Hide)'!W$2,'Capacity Summary'!$B$36:$B$135,0),4),IF(INDEX('Capacity Summary'!$H$36:$BG$135,MATCH('Capacity Backing (Hide)'!W$2,'Capacity Summary'!$B$36:$B$135,0),MATCH('Capacity Backing (Hide)'!$A21,'Capacity Summary'!$H$35:$BG$35,0))&lt;&gt;0,INDEX('Capacity Summary'!$H$36:$BG$135,MATCH('Capacity Backing (Hide)'!W$2,'Capacity Summary'!$B$36:$B$135,0),MATCH('Capacity Backing (Hide)'!$A21,'Capacity Summary'!$H$35:$BG$35,0)),0)),INDEX('Capacity Summary'!$C$36:$E$135,MATCH('Capacity Backing (Hide)'!W$2,'Capacity Summary'!$B$36:$B$135,0),2)))/IF(Summary!$B$7="Minutes",1,60)/COUNTA(INDEX(Capacity!$C$10:$Q$109,MATCH('Capacity Backing (Hide)'!W$2,Capacity!$B$10:$B$109,0),1):INDEX(Capacity!$C$10:$Q$109,MATCH('Capacity Backing (Hide)'!W$2,Capacity!$B$10:$B$109,0),15))</f>
        <v>#N/A</v>
      </c>
      <c r="X2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(Hide)'!$A21,'Capacity Summary'!$H$35:$BG$35,0))="x",INDEX('Capacity Summary'!$C$36:$E$135,MATCH('Capacity Backing (Hide)'!X$2,'Capacity Summary'!$B$36:$B$135,0),4),IF(INDEX('Capacity Summary'!$H$36:$BG$135,MATCH('Capacity Backing (Hide)'!X$2,'Capacity Summary'!$B$36:$B$135,0),MATCH('Capacity Backing (Hide)'!$A21,'Capacity Summary'!$H$35:$BG$35,0))&lt;&gt;0,INDEX('Capacity Summary'!$H$36:$BG$135,MATCH('Capacity Backing (Hide)'!X$2,'Capacity Summary'!$B$36:$B$135,0),MATCH('Capacity Backing (Hide)'!$A21,'Capacity Summary'!$H$35:$BG$35,0)),0)),INDEX('Capacity Summary'!$C$36:$E$135,MATCH('Capacity Backing (Hide)'!X$2,'Capacity Summary'!$B$36:$B$135,0),2)))/IF(Summary!$B$7="Minutes",1,60)/COUNTA(INDEX(Capacity!$C$10:$Q$109,MATCH('Capacity Backing (Hide)'!X$2,Capacity!$B$10:$B$109,0),1):INDEX(Capacity!$C$10:$Q$109,MATCH('Capacity Backing (Hide)'!X$2,Capacity!$B$10:$B$109,0),15))</f>
        <v>#N/A</v>
      </c>
      <c r="Y2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(Hide)'!$A21,'Capacity Summary'!$H$35:$BG$35,0))="x",INDEX('Capacity Summary'!$C$36:$E$135,MATCH('Capacity Backing (Hide)'!Y$2,'Capacity Summary'!$B$36:$B$135,0),4),IF(INDEX('Capacity Summary'!$H$36:$BG$135,MATCH('Capacity Backing (Hide)'!Y$2,'Capacity Summary'!$B$36:$B$135,0),MATCH('Capacity Backing (Hide)'!$A21,'Capacity Summary'!$H$35:$BG$35,0))&lt;&gt;0,INDEX('Capacity Summary'!$H$36:$BG$135,MATCH('Capacity Backing (Hide)'!Y$2,'Capacity Summary'!$B$36:$B$135,0),MATCH('Capacity Backing (Hide)'!$A21,'Capacity Summary'!$H$35:$BG$35,0)),0)),INDEX('Capacity Summary'!$C$36:$E$135,MATCH('Capacity Backing (Hide)'!Y$2,'Capacity Summary'!$B$36:$B$135,0),2)))/IF(Summary!$B$7="Minutes",1,60)/COUNTA(INDEX(Capacity!$C$10:$Q$109,MATCH('Capacity Backing (Hide)'!Y$2,Capacity!$B$10:$B$109,0),1):INDEX(Capacity!$C$10:$Q$109,MATCH('Capacity Backing (Hide)'!Y$2,Capacity!$B$10:$B$109,0),15))</f>
        <v>#N/A</v>
      </c>
      <c r="Z2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(Hide)'!$A21,'Capacity Summary'!$H$35:$BG$35,0))="x",INDEX('Capacity Summary'!$C$36:$E$135,MATCH('Capacity Backing (Hide)'!Z$2,'Capacity Summary'!$B$36:$B$135,0),4),IF(INDEX('Capacity Summary'!$H$36:$BG$135,MATCH('Capacity Backing (Hide)'!Z$2,'Capacity Summary'!$B$36:$B$135,0),MATCH('Capacity Backing (Hide)'!$A21,'Capacity Summary'!$H$35:$BG$35,0))&lt;&gt;0,INDEX('Capacity Summary'!$H$36:$BG$135,MATCH('Capacity Backing (Hide)'!Z$2,'Capacity Summary'!$B$36:$B$135,0),MATCH('Capacity Backing (Hide)'!$A21,'Capacity Summary'!$H$35:$BG$35,0)),0)),INDEX('Capacity Summary'!$C$36:$E$135,MATCH('Capacity Backing (Hide)'!Z$2,'Capacity Summary'!$B$36:$B$135,0),2)))/IF(Summary!$B$7="Minutes",1,60)/COUNTA(INDEX(Capacity!$C$10:$Q$109,MATCH('Capacity Backing (Hide)'!Z$2,Capacity!$B$10:$B$109,0),1):INDEX(Capacity!$C$10:$Q$109,MATCH('Capacity Backing (Hide)'!Z$2,Capacity!$B$10:$B$109,0),15))</f>
        <v>#N/A</v>
      </c>
      <c r="AA2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(Hide)'!$A21,'Capacity Summary'!$H$35:$BG$35,0))="x",INDEX('Capacity Summary'!$C$36:$E$135,MATCH('Capacity Backing (Hide)'!AA$2,'Capacity Summary'!$B$36:$B$135,0),4),IF(INDEX('Capacity Summary'!$H$36:$BG$135,MATCH('Capacity Backing (Hide)'!AA$2,'Capacity Summary'!$B$36:$B$135,0),MATCH('Capacity Backing (Hide)'!$A21,'Capacity Summary'!$H$35:$BG$35,0))&lt;&gt;0,INDEX('Capacity Summary'!$H$36:$BG$135,MATCH('Capacity Backing (Hide)'!AA$2,'Capacity Summary'!$B$36:$B$135,0),MATCH('Capacity Backing (Hide)'!$A21,'Capacity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(Hide)'!$A21,'Capacity Summary'!$H$35:$BG$35,0))="x",INDEX('Capacity Summary'!$C$36:$E$135,MATCH('Capacity Backing (Hide)'!AB$2,'Capacity Summary'!$B$36:$B$135,0),4),IF(INDEX('Capacity Summary'!$H$36:$BG$135,MATCH('Capacity Backing (Hide)'!AB$2,'Capacity Summary'!$B$36:$B$135,0),MATCH('Capacity Backing (Hide)'!$A21,'Capacity Summary'!$H$35:$BG$35,0))&lt;&gt;0,INDEX('Capacity Summary'!$H$36:$BG$135,MATCH('Capacity Backing (Hide)'!AB$2,'Capacity Summary'!$B$36:$B$135,0),MATCH('Capacity Backing (Hide)'!$A21,'Capacity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(Hide)'!$A21,'Capacity Summary'!$H$35:$BG$35,0))="x",INDEX('Capacity Summary'!$C$36:$E$135,MATCH('Capacity Backing (Hide)'!AC$2,'Capacity Summary'!$B$36:$B$135,0),4),IF(INDEX('Capacity Summary'!$H$36:$BG$135,MATCH('Capacity Backing (Hide)'!AC$2,'Capacity Summary'!$B$36:$B$135,0),MATCH('Capacity Backing (Hide)'!$A21,'Capacity Summary'!$H$35:$BG$35,0))&lt;&gt;0,INDEX('Capacity Summary'!$H$36:$BG$135,MATCH('Capacity Backing (Hide)'!AC$2,'Capacity Summary'!$B$36:$B$135,0),MATCH('Capacity Backing (Hide)'!$A21,'Capacity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(Hide)'!$A21,'Capacity Summary'!$H$35:$BG$35,0))="x",INDEX('Capacity Summary'!$C$36:$E$135,MATCH('Capacity Backing (Hide)'!AD$2,'Capacity Summary'!$B$36:$B$135,0),4),IF(INDEX('Capacity Summary'!$H$36:$BG$135,MATCH('Capacity Backing (Hide)'!AD$2,'Capacity Summary'!$B$36:$B$135,0),MATCH('Capacity Backing (Hide)'!$A21,'Capacity Summary'!$H$35:$BG$35,0))&lt;&gt;0,INDEX('Capacity Summary'!$H$36:$BG$135,MATCH('Capacity Backing (Hide)'!AD$2,'Capacity Summary'!$B$36:$B$135,0),MATCH('Capacity Backing (Hide)'!$A21,'Capacity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(Hide)'!$A21,'Capacity Summary'!$H$35:$BG$35,0))="x",INDEX('Capacity Summary'!$C$36:$E$135,MATCH('Capacity Backing (Hide)'!AE$2,'Capacity Summary'!$B$36:$B$135,0),4),IF(INDEX('Capacity Summary'!$H$36:$BG$135,MATCH('Capacity Backing (Hide)'!AE$2,'Capacity Summary'!$B$36:$B$135,0),MATCH('Capacity Backing (Hide)'!$A21,'Capacity Summary'!$H$35:$BG$35,0))&lt;&gt;0,INDEX('Capacity Summary'!$H$36:$BG$135,MATCH('Capacity Backing (Hide)'!AE$2,'Capacity Summary'!$B$36:$B$135,0),MATCH('Capacity Backing (Hide)'!$A21,'Capacity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(Hide)'!$A21,'Capacity Summary'!$H$35:$BG$35,0))="x",INDEX('Capacity Summary'!$C$36:$E$135,MATCH('Capacity Backing (Hide)'!AF$2,'Capacity Summary'!$B$36:$B$135,0),4),IF(INDEX('Capacity Summary'!$H$36:$BG$135,MATCH('Capacity Backing (Hide)'!AF$2,'Capacity Summary'!$B$36:$B$135,0),MATCH('Capacity Backing (Hide)'!$A21,'Capacity Summary'!$H$35:$BG$35,0))&lt;&gt;0,INDEX('Capacity Summary'!$H$36:$BG$135,MATCH('Capacity Backing (Hide)'!AF$2,'Capacity Summary'!$B$36:$B$135,0),MATCH('Capacity Backing (Hide)'!$A21,'Capacity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(Hide)'!$A21,'Capacity Summary'!$H$35:$BG$35,0))="x",INDEX('Capacity Summary'!$C$36:$E$135,MATCH('Capacity Backing (Hide)'!AG$2,'Capacity Summary'!$B$36:$B$135,0),4),IF(INDEX('Capacity Summary'!$H$36:$BG$135,MATCH('Capacity Backing (Hide)'!AG$2,'Capacity Summary'!$B$36:$B$135,0),MATCH('Capacity Backing (Hide)'!$A21,'Capacity Summary'!$H$35:$BG$35,0))&lt;&gt;0,INDEX('Capacity Summary'!$H$36:$BG$135,MATCH('Capacity Backing (Hide)'!AG$2,'Capacity Summary'!$B$36:$B$135,0),MATCH('Capacity Backing (Hide)'!$A21,'Capacity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(Hide)'!$A21,'Capacity Summary'!$H$35:$BG$35,0))="x",INDEX('Capacity Summary'!$C$36:$E$135,MATCH('Capacity Backing (Hide)'!AH$2,'Capacity Summary'!$B$36:$B$135,0),4),IF(INDEX('Capacity Summary'!$H$36:$BG$135,MATCH('Capacity Backing (Hide)'!AH$2,'Capacity Summary'!$B$36:$B$135,0),MATCH('Capacity Backing (Hide)'!$A21,'Capacity Summary'!$H$35:$BG$35,0))&lt;&gt;0,INDEX('Capacity Summary'!$H$36:$BG$135,MATCH('Capacity Backing (Hide)'!AH$2,'Capacity Summary'!$B$36:$B$135,0),MATCH('Capacity Backing (Hide)'!$A21,'Capacity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(Hide)'!$A21,'Capacity Summary'!$H$35:$BG$35,0))="x",INDEX('Capacity Summary'!$C$36:$E$135,MATCH('Capacity Backing (Hide)'!AI$2,'Capacity Summary'!$B$36:$B$135,0),4),IF(INDEX('Capacity Summary'!$H$36:$BG$135,MATCH('Capacity Backing (Hide)'!AI$2,'Capacity Summary'!$B$36:$B$135,0),MATCH('Capacity Backing (Hide)'!$A21,'Capacity Summary'!$H$35:$BG$35,0))&lt;&gt;0,INDEX('Capacity Summary'!$H$36:$BG$135,MATCH('Capacity Backing (Hide)'!AI$2,'Capacity Summary'!$B$36:$B$135,0),MATCH('Capacity Backing (Hide)'!$A21,'Capacity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(Hide)'!$A21,'Capacity Summary'!$H$35:$BG$35,0))="x",INDEX('Capacity Summary'!$C$36:$E$135,MATCH('Capacity Backing (Hide)'!AJ$2,'Capacity Summary'!$B$36:$B$135,0),4),IF(INDEX('Capacity Summary'!$H$36:$BG$135,MATCH('Capacity Backing (Hide)'!AJ$2,'Capacity Summary'!$B$36:$B$135,0),MATCH('Capacity Backing (Hide)'!$A21,'Capacity Summary'!$H$35:$BG$35,0))&lt;&gt;0,INDEX('Capacity Summary'!$H$36:$BG$135,MATCH('Capacity Backing (Hide)'!AJ$2,'Capacity Summary'!$B$36:$B$135,0),MATCH('Capacity Backing (Hide)'!$A21,'Capacity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(Hide)'!$A21,'Capacity Summary'!$H$35:$BG$35,0))="x",INDEX('Capacity Summary'!$C$36:$E$135,MATCH('Capacity Backing (Hide)'!AK$2,'Capacity Summary'!$B$36:$B$135,0),4),IF(INDEX('Capacity Summary'!$H$36:$BG$135,MATCH('Capacity Backing (Hide)'!AK$2,'Capacity Summary'!$B$36:$B$135,0),MATCH('Capacity Backing (Hide)'!$A21,'Capacity Summary'!$H$35:$BG$35,0))&lt;&gt;0,INDEX('Capacity Summary'!$H$36:$BG$135,MATCH('Capacity Backing (Hide)'!AK$2,'Capacity Summary'!$B$36:$B$135,0),MATCH('Capacity Backing (Hide)'!$A21,'Capacity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(Hide)'!$A21,'Capacity Summary'!$H$35:$BG$35,0))="x",INDEX('Capacity Summary'!$C$36:$E$135,MATCH('Capacity Backing (Hide)'!AL$2,'Capacity Summary'!$B$36:$B$135,0),4),IF(INDEX('Capacity Summary'!$H$36:$BG$135,MATCH('Capacity Backing (Hide)'!AL$2,'Capacity Summary'!$B$36:$B$135,0),MATCH('Capacity Backing (Hide)'!$A21,'Capacity Summary'!$H$35:$BG$35,0))&lt;&gt;0,INDEX('Capacity Summary'!$H$36:$BG$135,MATCH('Capacity Backing (Hide)'!AL$2,'Capacity Summary'!$B$36:$B$135,0),MATCH('Capacity Backing (Hide)'!$A21,'Capacity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(Hide)'!$A21,'Capacity Summary'!$H$35:$BG$35,0))="x",INDEX('Capacity Summary'!$C$36:$E$135,MATCH('Capacity Backing (Hide)'!AM$2,'Capacity Summary'!$B$36:$B$135,0),4),IF(INDEX('Capacity Summary'!$H$36:$BG$135,MATCH('Capacity Backing (Hide)'!AM$2,'Capacity Summary'!$B$36:$B$135,0),MATCH('Capacity Backing (Hide)'!$A21,'Capacity Summary'!$H$35:$BG$35,0))&lt;&gt;0,INDEX('Capacity Summary'!$H$36:$BG$135,MATCH('Capacity Backing (Hide)'!AM$2,'Capacity Summary'!$B$36:$B$135,0),MATCH('Capacity Backing (Hide)'!$A21,'Capacity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(Hide)'!$A21,'Capacity Summary'!$H$35:$BG$35,0))="x",INDEX('Capacity Summary'!$C$36:$E$135,MATCH('Capacity Backing (Hide)'!AN$2,'Capacity Summary'!$B$36:$B$135,0),4),IF(INDEX('Capacity Summary'!$H$36:$BG$135,MATCH('Capacity Backing (Hide)'!AN$2,'Capacity Summary'!$B$36:$B$135,0),MATCH('Capacity Backing (Hide)'!$A21,'Capacity Summary'!$H$35:$BG$35,0))&lt;&gt;0,INDEX('Capacity Summary'!$H$36:$BG$135,MATCH('Capacity Backing (Hide)'!AN$2,'Capacity Summary'!$B$36:$B$135,0),MATCH('Capacity Backing (Hide)'!$A21,'Capacity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(Hide)'!$A21,'Capacity Summary'!$H$35:$BG$35,0))="x",INDEX('Capacity Summary'!$C$36:$E$135,MATCH('Capacity Backing (Hide)'!AO$2,'Capacity Summary'!$B$36:$B$135,0),4),IF(INDEX('Capacity Summary'!$H$36:$BG$135,MATCH('Capacity Backing (Hide)'!AO$2,'Capacity Summary'!$B$36:$B$135,0),MATCH('Capacity Backing (Hide)'!$A21,'Capacity Summary'!$H$35:$BG$35,0))&lt;&gt;0,INDEX('Capacity Summary'!$H$36:$BG$135,MATCH('Capacity Backing (Hide)'!AO$2,'Capacity Summary'!$B$36:$B$135,0),MATCH('Capacity Backing (Hide)'!$A21,'Capacity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(Hide)'!$A21,'Capacity Summary'!$H$35:$BG$35,0))="x",INDEX('Capacity Summary'!$C$36:$E$135,MATCH('Capacity Backing (Hide)'!AP$2,'Capacity Summary'!$B$36:$B$135,0),4),IF(INDEX('Capacity Summary'!$H$36:$BG$135,MATCH('Capacity Backing (Hide)'!AP$2,'Capacity Summary'!$B$36:$B$135,0),MATCH('Capacity Backing (Hide)'!$A21,'Capacity Summary'!$H$35:$BG$35,0))&lt;&gt;0,INDEX('Capacity Summary'!$H$36:$BG$135,MATCH('Capacity Backing (Hide)'!AP$2,'Capacity Summary'!$B$36:$B$135,0),MATCH('Capacity Backing (Hide)'!$A21,'Capacity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(Hide)'!$A21,'Capacity Summary'!$H$35:$BG$35,0))="x",INDEX('Capacity Summary'!$C$36:$E$135,MATCH('Capacity Backing (Hide)'!AQ$2,'Capacity Summary'!$B$36:$B$135,0),4),IF(INDEX('Capacity Summary'!$H$36:$BG$135,MATCH('Capacity Backing (Hide)'!AQ$2,'Capacity Summary'!$B$36:$B$135,0),MATCH('Capacity Backing (Hide)'!$A21,'Capacity Summary'!$H$35:$BG$35,0))&lt;&gt;0,INDEX('Capacity Summary'!$H$36:$BG$135,MATCH('Capacity Backing (Hide)'!AQ$2,'Capacity Summary'!$B$36:$B$135,0),MATCH('Capacity Backing (Hide)'!$A21,'Capacity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(Hide)'!$A21,'Capacity Summary'!$H$35:$BG$35,0))="x",INDEX('Capacity Summary'!$C$36:$E$135,MATCH('Capacity Backing (Hide)'!AR$2,'Capacity Summary'!$B$36:$B$135,0),4),IF(INDEX('Capacity Summary'!$H$36:$BG$135,MATCH('Capacity Backing (Hide)'!AR$2,'Capacity Summary'!$B$36:$B$135,0),MATCH('Capacity Backing (Hide)'!$A21,'Capacity Summary'!$H$35:$BG$35,0))&lt;&gt;0,INDEX('Capacity Summary'!$H$36:$BG$135,MATCH('Capacity Backing (Hide)'!AR$2,'Capacity Summary'!$B$36:$B$135,0),MATCH('Capacity Backing (Hide)'!$A21,'Capacity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(Hide)'!$A21,'Capacity Summary'!$H$35:$BG$35,0))="x",INDEX('Capacity Summary'!$C$36:$E$135,MATCH('Capacity Backing (Hide)'!AS$2,'Capacity Summary'!$B$36:$B$135,0),4),IF(INDEX('Capacity Summary'!$H$36:$BG$135,MATCH('Capacity Backing (Hide)'!AS$2,'Capacity Summary'!$B$36:$B$135,0),MATCH('Capacity Backing (Hide)'!$A21,'Capacity Summary'!$H$35:$BG$35,0))&lt;&gt;0,INDEX('Capacity Summary'!$H$36:$BG$135,MATCH('Capacity Backing (Hide)'!AS$2,'Capacity Summary'!$B$36:$B$135,0),MATCH('Capacity Backing (Hide)'!$A21,'Capacity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(Hide)'!$A21,'Capacity Summary'!$H$35:$BG$35,0))="x",INDEX('Capacity Summary'!$C$36:$E$135,MATCH('Capacity Backing (Hide)'!AT$2,'Capacity Summary'!$B$36:$B$135,0),4),IF(INDEX('Capacity Summary'!$H$36:$BG$135,MATCH('Capacity Backing (Hide)'!AT$2,'Capacity Summary'!$B$36:$B$135,0),MATCH('Capacity Backing (Hide)'!$A21,'Capacity Summary'!$H$35:$BG$35,0))&lt;&gt;0,INDEX('Capacity Summary'!$H$36:$BG$135,MATCH('Capacity Backing (Hide)'!AT$2,'Capacity Summary'!$B$36:$B$135,0),MATCH('Capacity Backing (Hide)'!$A21,'Capacity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(Hide)'!$A21,'Capacity Summary'!$H$35:$BG$35,0))="x",INDEX('Capacity Summary'!$C$36:$E$135,MATCH('Capacity Backing (Hide)'!AU$2,'Capacity Summary'!$B$36:$B$135,0),4),IF(INDEX('Capacity Summary'!$H$36:$BG$135,MATCH('Capacity Backing (Hide)'!AU$2,'Capacity Summary'!$B$36:$B$135,0),MATCH('Capacity Backing (Hide)'!$A21,'Capacity Summary'!$H$35:$BG$35,0))&lt;&gt;0,INDEX('Capacity Summary'!$H$36:$BG$135,MATCH('Capacity Backing (Hide)'!AU$2,'Capacity Summary'!$B$36:$B$135,0),MATCH('Capacity Backing (Hide)'!$A21,'Capacity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(Hide)'!$A21,'Capacity Summary'!$H$35:$BG$35,0))="x",INDEX('Capacity Summary'!$C$36:$E$135,MATCH('Capacity Backing (Hide)'!AV$2,'Capacity Summary'!$B$36:$B$135,0),4),IF(INDEX('Capacity Summary'!$H$36:$BG$135,MATCH('Capacity Backing (Hide)'!AV$2,'Capacity Summary'!$B$36:$B$135,0),MATCH('Capacity Backing (Hide)'!$A21,'Capacity Summary'!$H$35:$BG$35,0))&lt;&gt;0,INDEX('Capacity Summary'!$H$36:$BG$135,MATCH('Capacity Backing (Hide)'!AV$2,'Capacity Summary'!$B$36:$B$135,0),MATCH('Capacity Backing (Hide)'!$A21,'Capacity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(Hide)'!$A21,'Capacity Summary'!$H$35:$BG$35,0))="x",INDEX('Capacity Summary'!$C$36:$E$135,MATCH('Capacity Backing (Hide)'!AW$2,'Capacity Summary'!$B$36:$B$135,0),4),IF(INDEX('Capacity Summary'!$H$36:$BG$135,MATCH('Capacity Backing (Hide)'!AW$2,'Capacity Summary'!$B$36:$B$135,0),MATCH('Capacity Backing (Hide)'!$A21,'Capacity Summary'!$H$35:$BG$35,0))&lt;&gt;0,INDEX('Capacity Summary'!$H$36:$BG$135,MATCH('Capacity Backing (Hide)'!AW$2,'Capacity Summary'!$B$36:$B$135,0),MATCH('Capacity Backing (Hide)'!$A21,'Capacity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(Hide)'!$A21,'Capacity Summary'!$H$35:$BG$35,0))="x",INDEX('Capacity Summary'!$C$36:$E$135,MATCH('Capacity Backing (Hide)'!AX$2,'Capacity Summary'!$B$36:$B$135,0),4),IF(INDEX('Capacity Summary'!$H$36:$BG$135,MATCH('Capacity Backing (Hide)'!AX$2,'Capacity Summary'!$B$36:$B$135,0),MATCH('Capacity Backing (Hide)'!$A21,'Capacity Summary'!$H$35:$BG$35,0))&lt;&gt;0,INDEX('Capacity Summary'!$H$36:$BG$135,MATCH('Capacity Backing (Hide)'!AX$2,'Capacity Summary'!$B$36:$B$135,0),MATCH('Capacity Backing (Hide)'!$A21,'Capacity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(Hide)'!$A21,'Capacity Summary'!$H$35:$BG$35,0))="x",INDEX('Capacity Summary'!$C$36:$E$135,MATCH('Capacity Backing (Hide)'!AY$2,'Capacity Summary'!$B$36:$B$135,0),4),IF(INDEX('Capacity Summary'!$H$36:$BG$135,MATCH('Capacity Backing (Hide)'!AY$2,'Capacity Summary'!$B$36:$B$135,0),MATCH('Capacity Backing (Hide)'!$A21,'Capacity Summary'!$H$35:$BG$35,0))&lt;&gt;0,INDEX('Capacity Summary'!$H$36:$BG$135,MATCH('Capacity Backing (Hide)'!AY$2,'Capacity Summary'!$B$36:$B$135,0),MATCH('Capacity Backing (Hide)'!$A21,'Capacity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(Hide)'!$A21,'Capacity Summary'!$H$35:$BG$35,0))="x",INDEX('Capacity Summary'!$C$36:$E$135,MATCH('Capacity Backing (Hide)'!AZ$2,'Capacity Summary'!$B$36:$B$135,0),4),IF(INDEX('Capacity Summary'!$H$36:$BG$135,MATCH('Capacity Backing (Hide)'!AZ$2,'Capacity Summary'!$B$36:$B$135,0),MATCH('Capacity Backing (Hide)'!$A21,'Capacity Summary'!$H$35:$BG$35,0))&lt;&gt;0,INDEX('Capacity Summary'!$H$36:$BG$135,MATCH('Capacity Backing (Hide)'!AZ$2,'Capacity Summary'!$B$36:$B$135,0),MATCH('Capacity Backing (Hide)'!$A21,'Capacity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(Hide)'!$A21,'Capacity Summary'!$H$35:$BG$35,0))="x",INDEX('Capacity Summary'!$C$36:$E$135,MATCH('Capacity Backing (Hide)'!BA$2,'Capacity Summary'!$B$36:$B$135,0),4),IF(INDEX('Capacity Summary'!$H$36:$BG$135,MATCH('Capacity Backing (Hide)'!BA$2,'Capacity Summary'!$B$36:$B$135,0),MATCH('Capacity Backing (Hide)'!$A21,'Capacity Summary'!$H$35:$BG$35,0))&lt;&gt;0,INDEX('Capacity Summary'!$H$36:$BG$135,MATCH('Capacity Backing (Hide)'!BA$2,'Capacity Summary'!$B$36:$B$135,0),MATCH('Capacity Backing (Hide)'!$A21,'Capacity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(Hide)'!$A21,'Capacity Summary'!$H$35:$BG$35,0))="x",INDEX('Capacity Summary'!$C$36:$E$135,MATCH('Capacity Backing (Hide)'!BB$2,'Capacity Summary'!$B$36:$B$135,0),4),IF(INDEX('Capacity Summary'!$H$36:$BG$135,MATCH('Capacity Backing (Hide)'!BB$2,'Capacity Summary'!$B$36:$B$135,0),MATCH('Capacity Backing (Hide)'!$A21,'Capacity Summary'!$H$35:$BG$35,0))&lt;&gt;0,INDEX('Capacity Summary'!$H$36:$BG$135,MATCH('Capacity Backing (Hide)'!BB$2,'Capacity Summary'!$B$36:$B$135,0),MATCH('Capacity Backing (Hide)'!$A21,'Capacity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(Hide)'!$A21,'Capacity Summary'!$H$35:$BG$35,0))="x",INDEX('Capacity Summary'!$C$36:$E$135,MATCH('Capacity Backing (Hide)'!BC$2,'Capacity Summary'!$B$36:$B$135,0),4),IF(INDEX('Capacity Summary'!$H$36:$BG$135,MATCH('Capacity Backing (Hide)'!BC$2,'Capacity Summary'!$B$36:$B$135,0),MATCH('Capacity Backing (Hide)'!$A21,'Capacity Summary'!$H$35:$BG$35,0))&lt;&gt;0,INDEX('Capacity Summary'!$H$36:$BG$135,MATCH('Capacity Backing (Hide)'!BC$2,'Capacity Summary'!$B$36:$B$135,0),MATCH('Capacity Backing (Hide)'!$A21,'Capacity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(Hide)'!$A21,'Capacity Summary'!$H$35:$BG$35,0))="x",INDEX('Capacity Summary'!$C$36:$E$135,MATCH('Capacity Backing (Hide)'!BD$2,'Capacity Summary'!$B$36:$B$135,0),4),IF(INDEX('Capacity Summary'!$H$36:$BG$135,MATCH('Capacity Backing (Hide)'!BD$2,'Capacity Summary'!$B$36:$B$135,0),MATCH('Capacity Backing (Hide)'!$A21,'Capacity Summary'!$H$35:$BG$35,0))&lt;&gt;0,INDEX('Capacity Summary'!$H$36:$BG$135,MATCH('Capacity Backing (Hide)'!BD$2,'Capacity Summary'!$B$36:$B$135,0),MATCH('Capacity Backing (Hide)'!$A21,'Capacity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(Hide)'!$A21,'Capacity Summary'!$H$35:$BG$35,0))="x",INDEX('Capacity Summary'!$C$36:$E$135,MATCH('Capacity Backing (Hide)'!BE$2,'Capacity Summary'!$B$36:$B$135,0),4),IF(INDEX('Capacity Summary'!$H$36:$BG$135,MATCH('Capacity Backing (Hide)'!BE$2,'Capacity Summary'!$B$36:$B$135,0),MATCH('Capacity Backing (Hide)'!$A21,'Capacity Summary'!$H$35:$BG$35,0))&lt;&gt;0,INDEX('Capacity Summary'!$H$36:$BG$135,MATCH('Capacity Backing (Hide)'!BE$2,'Capacity Summary'!$B$36:$B$135,0),MATCH('Capacity Backing (Hide)'!$A21,'Capacity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(Hide)'!$A21,'Capacity Summary'!$H$35:$BG$35,0))="x",INDEX('Capacity Summary'!$C$36:$E$135,MATCH('Capacity Backing (Hide)'!BF$2,'Capacity Summary'!$B$36:$B$135,0),4),IF(INDEX('Capacity Summary'!$H$36:$BG$135,MATCH('Capacity Backing (Hide)'!BF$2,'Capacity Summary'!$B$36:$B$135,0),MATCH('Capacity Backing (Hide)'!$A21,'Capacity Summary'!$H$35:$BG$35,0))&lt;&gt;0,INDEX('Capacity Summary'!$H$36:$BG$135,MATCH('Capacity Backing (Hide)'!BF$2,'Capacity Summary'!$B$36:$B$135,0),MATCH('Capacity Backing (Hide)'!$A21,'Capacity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(Hide)'!$A21,'Capacity Summary'!$H$35:$BG$35,0))="x",INDEX('Capacity Summary'!$C$36:$E$135,MATCH('Capacity Backing (Hide)'!BG$2,'Capacity Summary'!$B$36:$B$135,0),4),IF(INDEX('Capacity Summary'!$H$36:$BG$135,MATCH('Capacity Backing (Hide)'!BG$2,'Capacity Summary'!$B$36:$B$135,0),MATCH('Capacity Backing (Hide)'!$A21,'Capacity Summary'!$H$35:$BG$35,0))&lt;&gt;0,INDEX('Capacity Summary'!$H$36:$BG$135,MATCH('Capacity Backing (Hide)'!BG$2,'Capacity Summary'!$B$36:$B$135,0),MATCH('Capacity Backing (Hide)'!$A21,'Capacity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(Hide)'!$A21,'Capacity Summary'!$H$35:$BG$35,0))="x",INDEX('Capacity Summary'!$C$36:$E$135,MATCH('Capacity Backing (Hide)'!BH$2,'Capacity Summary'!$B$36:$B$135,0),4),IF(INDEX('Capacity Summary'!$H$36:$BG$135,MATCH('Capacity Backing (Hide)'!BH$2,'Capacity Summary'!$B$36:$B$135,0),MATCH('Capacity Backing (Hide)'!$A21,'Capacity Summary'!$H$35:$BG$35,0))&lt;&gt;0,INDEX('Capacity Summary'!$H$36:$BG$135,MATCH('Capacity Backing (Hide)'!BH$2,'Capacity Summary'!$B$36:$B$135,0),MATCH('Capacity Backing (Hide)'!$A21,'Capacity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(Hide)'!$A21,'Capacity Summary'!$H$35:$BG$35,0))="x",INDEX('Capacity Summary'!$C$36:$E$135,MATCH('Capacity Backing (Hide)'!BI$2,'Capacity Summary'!$B$36:$B$135,0),4),IF(INDEX('Capacity Summary'!$H$36:$BG$135,MATCH('Capacity Backing (Hide)'!BI$2,'Capacity Summary'!$B$36:$B$135,0),MATCH('Capacity Backing (Hide)'!$A21,'Capacity Summary'!$H$35:$BG$35,0))&lt;&gt;0,INDEX('Capacity Summary'!$H$36:$BG$135,MATCH('Capacity Backing (Hide)'!BI$2,'Capacity Summary'!$B$36:$B$135,0),MATCH('Capacity Backing (Hide)'!$A21,'Capacity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(Hide)'!$A21,'Capacity Summary'!$H$35:$BG$35,0))="x",INDEX('Capacity Summary'!$C$36:$E$135,MATCH('Capacity Backing (Hide)'!BJ$2,'Capacity Summary'!$B$36:$B$135,0),4),IF(INDEX('Capacity Summary'!$H$36:$BG$135,MATCH('Capacity Backing (Hide)'!BJ$2,'Capacity Summary'!$B$36:$B$135,0),MATCH('Capacity Backing (Hide)'!$A21,'Capacity Summary'!$H$35:$BG$35,0))&lt;&gt;0,INDEX('Capacity Summary'!$H$36:$BG$135,MATCH('Capacity Backing (Hide)'!BJ$2,'Capacity Summary'!$B$36:$B$135,0),MATCH('Capacity Backing (Hide)'!$A21,'Capacity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(Hide)'!$A21,'Capacity Summary'!$H$35:$BG$35,0))="x",INDEX('Capacity Summary'!$C$36:$E$135,MATCH('Capacity Backing (Hide)'!BK$2,'Capacity Summary'!$B$36:$B$135,0),4),IF(INDEX('Capacity Summary'!$H$36:$BG$135,MATCH('Capacity Backing (Hide)'!BK$2,'Capacity Summary'!$B$36:$B$135,0),MATCH('Capacity Backing (Hide)'!$A21,'Capacity Summary'!$H$35:$BG$35,0))&lt;&gt;0,INDEX('Capacity Summary'!$H$36:$BG$135,MATCH('Capacity Backing (Hide)'!BK$2,'Capacity Summary'!$B$36:$B$135,0),MATCH('Capacity Backing (Hide)'!$A21,'Capacity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(Hide)'!$A21,'Capacity Summary'!$H$35:$BG$35,0))="x",INDEX('Capacity Summary'!$C$36:$E$135,MATCH('Capacity Backing (Hide)'!BL$2,'Capacity Summary'!$B$36:$B$135,0),4),IF(INDEX('Capacity Summary'!$H$36:$BG$135,MATCH('Capacity Backing (Hide)'!BL$2,'Capacity Summary'!$B$36:$B$135,0),MATCH('Capacity Backing (Hide)'!$A21,'Capacity Summary'!$H$35:$BG$35,0))&lt;&gt;0,INDEX('Capacity Summary'!$H$36:$BG$135,MATCH('Capacity Backing (Hide)'!BL$2,'Capacity Summary'!$B$36:$B$135,0),MATCH('Capacity Backing (Hide)'!$A21,'Capacity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(Hide)'!$A21,'Capacity Summary'!$H$35:$BG$35,0))="x",INDEX('Capacity Summary'!$C$36:$E$135,MATCH('Capacity Backing (Hide)'!BM$2,'Capacity Summary'!$B$36:$B$135,0),4),IF(INDEX('Capacity Summary'!$H$36:$BG$135,MATCH('Capacity Backing (Hide)'!BM$2,'Capacity Summary'!$B$36:$B$135,0),MATCH('Capacity Backing (Hide)'!$A21,'Capacity Summary'!$H$35:$BG$35,0))&lt;&gt;0,INDEX('Capacity Summary'!$H$36:$BG$135,MATCH('Capacity Backing (Hide)'!BM$2,'Capacity Summary'!$B$36:$B$135,0),MATCH('Capacity Backing (Hide)'!$A21,'Capacity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(Hide)'!$A21,'Capacity Summary'!$H$35:$BG$35,0))="x",INDEX('Capacity Summary'!$C$36:$E$135,MATCH('Capacity Backing (Hide)'!BN$2,'Capacity Summary'!$B$36:$B$135,0),4),IF(INDEX('Capacity Summary'!$H$36:$BG$135,MATCH('Capacity Backing (Hide)'!BN$2,'Capacity Summary'!$B$36:$B$135,0),MATCH('Capacity Backing (Hide)'!$A21,'Capacity Summary'!$H$35:$BG$35,0))&lt;&gt;0,INDEX('Capacity Summary'!$H$36:$BG$135,MATCH('Capacity Backing (Hide)'!BN$2,'Capacity Summary'!$B$36:$B$135,0),MATCH('Capacity Backing (Hide)'!$A21,'Capacity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(Hide)'!$A21,'Capacity Summary'!$H$35:$BG$35,0))="x",INDEX('Capacity Summary'!$C$36:$E$135,MATCH('Capacity Backing (Hide)'!BO$2,'Capacity Summary'!$B$36:$B$135,0),4),IF(INDEX('Capacity Summary'!$H$36:$BG$135,MATCH('Capacity Backing (Hide)'!BO$2,'Capacity Summary'!$B$36:$B$135,0),MATCH('Capacity Backing (Hide)'!$A21,'Capacity Summary'!$H$35:$BG$35,0))&lt;&gt;0,INDEX('Capacity Summary'!$H$36:$BG$135,MATCH('Capacity Backing (Hide)'!BO$2,'Capacity Summary'!$B$36:$B$135,0),MATCH('Capacity Backing (Hide)'!$A21,'Capacity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(Hide)'!$A21,'Capacity Summary'!$H$35:$BG$35,0))="x",INDEX('Capacity Summary'!$C$36:$E$135,MATCH('Capacity Backing (Hide)'!BP$2,'Capacity Summary'!$B$36:$B$135,0),4),IF(INDEX('Capacity Summary'!$H$36:$BG$135,MATCH('Capacity Backing (Hide)'!BP$2,'Capacity Summary'!$B$36:$B$135,0),MATCH('Capacity Backing (Hide)'!$A21,'Capacity Summary'!$H$35:$BG$35,0))&lt;&gt;0,INDEX('Capacity Summary'!$H$36:$BG$135,MATCH('Capacity Backing (Hide)'!BP$2,'Capacity Summary'!$B$36:$B$135,0),MATCH('Capacity Backing (Hide)'!$A21,'Capacity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(Hide)'!$A21,'Capacity Summary'!$H$35:$BG$35,0))="x",INDEX('Capacity Summary'!$C$36:$E$135,MATCH('Capacity Backing (Hide)'!BQ$2,'Capacity Summary'!$B$36:$B$135,0),4),IF(INDEX('Capacity Summary'!$H$36:$BG$135,MATCH('Capacity Backing (Hide)'!BQ$2,'Capacity Summary'!$B$36:$B$135,0),MATCH('Capacity Backing (Hide)'!$A21,'Capacity Summary'!$H$35:$BG$35,0))&lt;&gt;0,INDEX('Capacity Summary'!$H$36:$BG$135,MATCH('Capacity Backing (Hide)'!BQ$2,'Capacity Summary'!$B$36:$B$135,0),MATCH('Capacity Backing (Hide)'!$A21,'Capacity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(Hide)'!$A21,'Capacity Summary'!$H$35:$BG$35,0))="x",INDEX('Capacity Summary'!$C$36:$E$135,MATCH('Capacity Backing (Hide)'!BR$2,'Capacity Summary'!$B$36:$B$135,0),4),IF(INDEX('Capacity Summary'!$H$36:$BG$135,MATCH('Capacity Backing (Hide)'!BR$2,'Capacity Summary'!$B$36:$B$135,0),MATCH('Capacity Backing (Hide)'!$A21,'Capacity Summary'!$H$35:$BG$35,0))&lt;&gt;0,INDEX('Capacity Summary'!$H$36:$BG$135,MATCH('Capacity Backing (Hide)'!BR$2,'Capacity Summary'!$B$36:$B$135,0),MATCH('Capacity Backing (Hide)'!$A21,'Capacity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(Hide)'!$A21,'Capacity Summary'!$H$35:$BG$35,0))="x",INDEX('Capacity Summary'!$C$36:$E$135,MATCH('Capacity Backing (Hide)'!BS$2,'Capacity Summary'!$B$36:$B$135,0),4),IF(INDEX('Capacity Summary'!$H$36:$BG$135,MATCH('Capacity Backing (Hide)'!BS$2,'Capacity Summary'!$B$36:$B$135,0),MATCH('Capacity Backing (Hide)'!$A21,'Capacity Summary'!$H$35:$BG$35,0))&lt;&gt;0,INDEX('Capacity Summary'!$H$36:$BG$135,MATCH('Capacity Backing (Hide)'!BS$2,'Capacity Summary'!$B$36:$B$135,0),MATCH('Capacity Backing (Hide)'!$A21,'Capacity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(Hide)'!$A21,'Capacity Summary'!$H$35:$BG$35,0))="x",INDEX('Capacity Summary'!$C$36:$E$135,MATCH('Capacity Backing (Hide)'!BT$2,'Capacity Summary'!$B$36:$B$135,0),4),IF(INDEX('Capacity Summary'!$H$36:$BG$135,MATCH('Capacity Backing (Hide)'!BT$2,'Capacity Summary'!$B$36:$B$135,0),MATCH('Capacity Backing (Hide)'!$A21,'Capacity Summary'!$H$35:$BG$35,0))&lt;&gt;0,INDEX('Capacity Summary'!$H$36:$BG$135,MATCH('Capacity Backing (Hide)'!BT$2,'Capacity Summary'!$B$36:$B$135,0),MATCH('Capacity Backing (Hide)'!$A21,'Capacity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(Hide)'!$A21,'Capacity Summary'!$H$35:$BG$35,0))="x",INDEX('Capacity Summary'!$C$36:$E$135,MATCH('Capacity Backing (Hide)'!BU$2,'Capacity Summary'!$B$36:$B$135,0),4),IF(INDEX('Capacity Summary'!$H$36:$BG$135,MATCH('Capacity Backing (Hide)'!BU$2,'Capacity Summary'!$B$36:$B$135,0),MATCH('Capacity Backing (Hide)'!$A21,'Capacity Summary'!$H$35:$BG$35,0))&lt;&gt;0,INDEX('Capacity Summary'!$H$36:$BG$135,MATCH('Capacity Backing (Hide)'!BU$2,'Capacity Summary'!$B$36:$B$135,0),MATCH('Capacity Backing (Hide)'!$A21,'Capacity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(Hide)'!$A21,'Capacity Summary'!$H$35:$BG$35,0))="x",INDEX('Capacity Summary'!$C$36:$E$135,MATCH('Capacity Backing (Hide)'!BV$2,'Capacity Summary'!$B$36:$B$135,0),4),IF(INDEX('Capacity Summary'!$H$36:$BG$135,MATCH('Capacity Backing (Hide)'!BV$2,'Capacity Summary'!$B$36:$B$135,0),MATCH('Capacity Backing (Hide)'!$A21,'Capacity Summary'!$H$35:$BG$35,0))&lt;&gt;0,INDEX('Capacity Summary'!$H$36:$BG$135,MATCH('Capacity Backing (Hide)'!BV$2,'Capacity Summary'!$B$36:$B$135,0),MATCH('Capacity Backing (Hide)'!$A21,'Capacity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(Hide)'!$A21,'Capacity Summary'!$H$35:$BG$35,0))="x",INDEX('Capacity Summary'!$C$36:$E$135,MATCH('Capacity Backing (Hide)'!BW$2,'Capacity Summary'!$B$36:$B$135,0),4),IF(INDEX('Capacity Summary'!$H$36:$BG$135,MATCH('Capacity Backing (Hide)'!BW$2,'Capacity Summary'!$B$36:$B$135,0),MATCH('Capacity Backing (Hide)'!$A21,'Capacity Summary'!$H$35:$BG$35,0))&lt;&gt;0,INDEX('Capacity Summary'!$H$36:$BG$135,MATCH('Capacity Backing (Hide)'!BW$2,'Capacity Summary'!$B$36:$B$135,0),MATCH('Capacity Backing (Hide)'!$A21,'Capacity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(Hide)'!$A21,'Capacity Summary'!$H$35:$BG$35,0))="x",INDEX('Capacity Summary'!$C$36:$E$135,MATCH('Capacity Backing (Hide)'!BX$2,'Capacity Summary'!$B$36:$B$135,0),4),IF(INDEX('Capacity Summary'!$H$36:$BG$135,MATCH('Capacity Backing (Hide)'!BX$2,'Capacity Summary'!$B$36:$B$135,0),MATCH('Capacity Backing (Hide)'!$A21,'Capacity Summary'!$H$35:$BG$35,0))&lt;&gt;0,INDEX('Capacity Summary'!$H$36:$BG$135,MATCH('Capacity Backing (Hide)'!BX$2,'Capacity Summary'!$B$36:$B$135,0),MATCH('Capacity Backing (Hide)'!$A21,'Capacity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(Hide)'!$A21,'Capacity Summary'!$H$35:$BG$35,0))="x",INDEX('Capacity Summary'!$C$36:$E$135,MATCH('Capacity Backing (Hide)'!BY$2,'Capacity Summary'!$B$36:$B$135,0),4),IF(INDEX('Capacity Summary'!$H$36:$BG$135,MATCH('Capacity Backing (Hide)'!BY$2,'Capacity Summary'!$B$36:$B$135,0),MATCH('Capacity Backing (Hide)'!$A21,'Capacity Summary'!$H$35:$BG$35,0))&lt;&gt;0,INDEX('Capacity Summary'!$H$36:$BG$135,MATCH('Capacity Backing (Hide)'!BY$2,'Capacity Summary'!$B$36:$B$135,0),MATCH('Capacity Backing (Hide)'!$A21,'Capacity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(Hide)'!$A21,'Capacity Summary'!$H$35:$BG$35,0))="x",INDEX('Capacity Summary'!$C$36:$E$135,MATCH('Capacity Backing (Hide)'!BZ$2,'Capacity Summary'!$B$36:$B$135,0),4),IF(INDEX('Capacity Summary'!$H$36:$BG$135,MATCH('Capacity Backing (Hide)'!BZ$2,'Capacity Summary'!$B$36:$B$135,0),MATCH('Capacity Backing (Hide)'!$A21,'Capacity Summary'!$H$35:$BG$35,0))&lt;&gt;0,INDEX('Capacity Summary'!$H$36:$BG$135,MATCH('Capacity Backing (Hide)'!BZ$2,'Capacity Summary'!$B$36:$B$135,0),MATCH('Capacity Backing (Hide)'!$A21,'Capacity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(Hide)'!$A21,'Capacity Summary'!$H$35:$BG$35,0))="x",INDEX('Capacity Summary'!$C$36:$E$135,MATCH('Capacity Backing (Hide)'!CA$2,'Capacity Summary'!$B$36:$B$135,0),4),IF(INDEX('Capacity Summary'!$H$36:$BG$135,MATCH('Capacity Backing (Hide)'!CA$2,'Capacity Summary'!$B$36:$B$135,0),MATCH('Capacity Backing (Hide)'!$A21,'Capacity Summary'!$H$35:$BG$35,0))&lt;&gt;0,INDEX('Capacity Summary'!$H$36:$BG$135,MATCH('Capacity Backing (Hide)'!CA$2,'Capacity Summary'!$B$36:$B$135,0),MATCH('Capacity Backing (Hide)'!$A21,'Capacity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(Hide)'!$A21,'Capacity Summary'!$H$35:$BG$35,0))="x",INDEX('Capacity Summary'!$C$36:$E$135,MATCH('Capacity Backing (Hide)'!CB$2,'Capacity Summary'!$B$36:$B$135,0),4),IF(INDEX('Capacity Summary'!$H$36:$BG$135,MATCH('Capacity Backing (Hide)'!CB$2,'Capacity Summary'!$B$36:$B$135,0),MATCH('Capacity Backing (Hide)'!$A21,'Capacity Summary'!$H$35:$BG$35,0))&lt;&gt;0,INDEX('Capacity Summary'!$H$36:$BG$135,MATCH('Capacity Backing (Hide)'!CB$2,'Capacity Summary'!$B$36:$B$135,0),MATCH('Capacity Backing (Hide)'!$A21,'Capacity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(Hide)'!$A21,'Capacity Summary'!$H$35:$BG$35,0))="x",INDEX('Capacity Summary'!$C$36:$E$135,MATCH('Capacity Backing (Hide)'!CC$2,'Capacity Summary'!$B$36:$B$135,0),4),IF(INDEX('Capacity Summary'!$H$36:$BG$135,MATCH('Capacity Backing (Hide)'!CC$2,'Capacity Summary'!$B$36:$B$135,0),MATCH('Capacity Backing (Hide)'!$A21,'Capacity Summary'!$H$35:$BG$35,0))&lt;&gt;0,INDEX('Capacity Summary'!$H$36:$BG$135,MATCH('Capacity Backing (Hide)'!CC$2,'Capacity Summary'!$B$36:$B$135,0),MATCH('Capacity Backing (Hide)'!$A21,'Capacity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(Hide)'!$A21,'Capacity Summary'!$H$35:$BG$35,0))="x",INDEX('Capacity Summary'!$C$36:$E$135,MATCH('Capacity Backing (Hide)'!CD$2,'Capacity Summary'!$B$36:$B$135,0),4),IF(INDEX('Capacity Summary'!$H$36:$BG$135,MATCH('Capacity Backing (Hide)'!CD$2,'Capacity Summary'!$B$36:$B$135,0),MATCH('Capacity Backing (Hide)'!$A21,'Capacity Summary'!$H$35:$BG$35,0))&lt;&gt;0,INDEX('Capacity Summary'!$H$36:$BG$135,MATCH('Capacity Backing (Hide)'!CD$2,'Capacity Summary'!$B$36:$B$135,0),MATCH('Capacity Backing (Hide)'!$A21,'Capacity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(Hide)'!$A21,'Capacity Summary'!$H$35:$BG$35,0))="x",INDEX('Capacity Summary'!$C$36:$E$135,MATCH('Capacity Backing (Hide)'!CE$2,'Capacity Summary'!$B$36:$B$135,0),4),IF(INDEX('Capacity Summary'!$H$36:$BG$135,MATCH('Capacity Backing (Hide)'!CE$2,'Capacity Summary'!$B$36:$B$135,0),MATCH('Capacity Backing (Hide)'!$A21,'Capacity Summary'!$H$35:$BG$35,0))&lt;&gt;0,INDEX('Capacity Summary'!$H$36:$BG$135,MATCH('Capacity Backing (Hide)'!CE$2,'Capacity Summary'!$B$36:$B$135,0),MATCH('Capacity Backing (Hide)'!$A21,'Capacity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(Hide)'!$A21,'Capacity Summary'!$H$35:$BG$35,0))="x",INDEX('Capacity Summary'!$C$36:$E$135,MATCH('Capacity Backing (Hide)'!CF$2,'Capacity Summary'!$B$36:$B$135,0),4),IF(INDEX('Capacity Summary'!$H$36:$BG$135,MATCH('Capacity Backing (Hide)'!CF$2,'Capacity Summary'!$B$36:$B$135,0),MATCH('Capacity Backing (Hide)'!$A21,'Capacity Summary'!$H$35:$BG$35,0))&lt;&gt;0,INDEX('Capacity Summary'!$H$36:$BG$135,MATCH('Capacity Backing (Hide)'!CF$2,'Capacity Summary'!$B$36:$B$135,0),MATCH('Capacity Backing (Hide)'!$A21,'Capacity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(Hide)'!$A21,'Capacity Summary'!$H$35:$BG$35,0))="x",INDEX('Capacity Summary'!$C$36:$E$135,MATCH('Capacity Backing (Hide)'!CG$2,'Capacity Summary'!$B$36:$B$135,0),4),IF(INDEX('Capacity Summary'!$H$36:$BG$135,MATCH('Capacity Backing (Hide)'!CG$2,'Capacity Summary'!$B$36:$B$135,0),MATCH('Capacity Backing (Hide)'!$A21,'Capacity Summary'!$H$35:$BG$35,0))&lt;&gt;0,INDEX('Capacity Summary'!$H$36:$BG$135,MATCH('Capacity Backing (Hide)'!CG$2,'Capacity Summary'!$B$36:$B$135,0),MATCH('Capacity Backing (Hide)'!$A21,'Capacity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(Hide)'!$A21,'Capacity Summary'!$H$35:$BG$35,0))="x",INDEX('Capacity Summary'!$C$36:$E$135,MATCH('Capacity Backing (Hide)'!CH$2,'Capacity Summary'!$B$36:$B$135,0),4),IF(INDEX('Capacity Summary'!$H$36:$BG$135,MATCH('Capacity Backing (Hide)'!CH$2,'Capacity Summary'!$B$36:$B$135,0),MATCH('Capacity Backing (Hide)'!$A21,'Capacity Summary'!$H$35:$BG$35,0))&lt;&gt;0,INDEX('Capacity Summary'!$H$36:$BG$135,MATCH('Capacity Backing (Hide)'!CH$2,'Capacity Summary'!$B$36:$B$135,0),MATCH('Capacity Backing (Hide)'!$A21,'Capacity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(Hide)'!$A21,'Capacity Summary'!$H$35:$BG$35,0))="x",INDEX('Capacity Summary'!$C$36:$E$135,MATCH('Capacity Backing (Hide)'!CI$2,'Capacity Summary'!$B$36:$B$135,0),4),IF(INDEX('Capacity Summary'!$H$36:$BG$135,MATCH('Capacity Backing (Hide)'!CI$2,'Capacity Summary'!$B$36:$B$135,0),MATCH('Capacity Backing (Hide)'!$A21,'Capacity Summary'!$H$35:$BG$35,0))&lt;&gt;0,INDEX('Capacity Summary'!$H$36:$BG$135,MATCH('Capacity Backing (Hide)'!CI$2,'Capacity Summary'!$B$36:$B$135,0),MATCH('Capacity Backing (Hide)'!$A21,'Capacity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(Hide)'!$A21,'Capacity Summary'!$H$35:$BG$35,0))="x",INDEX('Capacity Summary'!$C$36:$E$135,MATCH('Capacity Backing (Hide)'!CJ$2,'Capacity Summary'!$B$36:$B$135,0),4),IF(INDEX('Capacity Summary'!$H$36:$BG$135,MATCH('Capacity Backing (Hide)'!CJ$2,'Capacity Summary'!$B$36:$B$135,0),MATCH('Capacity Backing (Hide)'!$A21,'Capacity Summary'!$H$35:$BG$35,0))&lt;&gt;0,INDEX('Capacity Summary'!$H$36:$BG$135,MATCH('Capacity Backing (Hide)'!CJ$2,'Capacity Summary'!$B$36:$B$135,0),MATCH('Capacity Backing (Hide)'!$A21,'Capacity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(Hide)'!$A21,'Capacity Summary'!$H$35:$BG$35,0))="x",INDEX('Capacity Summary'!$C$36:$E$135,MATCH('Capacity Backing (Hide)'!CK$2,'Capacity Summary'!$B$36:$B$135,0),4),IF(INDEX('Capacity Summary'!$H$36:$BG$135,MATCH('Capacity Backing (Hide)'!CK$2,'Capacity Summary'!$B$36:$B$135,0),MATCH('Capacity Backing (Hide)'!$A21,'Capacity Summary'!$H$35:$BG$35,0))&lt;&gt;0,INDEX('Capacity Summary'!$H$36:$BG$135,MATCH('Capacity Backing (Hide)'!CK$2,'Capacity Summary'!$B$36:$B$135,0),MATCH('Capacity Backing (Hide)'!$A21,'Capacity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(Hide)'!$A21,'Capacity Summary'!$H$35:$BG$35,0))="x",INDEX('Capacity Summary'!$C$36:$E$135,MATCH('Capacity Backing (Hide)'!CL$2,'Capacity Summary'!$B$36:$B$135,0),4),IF(INDEX('Capacity Summary'!$H$36:$BG$135,MATCH('Capacity Backing (Hide)'!CL$2,'Capacity Summary'!$B$36:$B$135,0),MATCH('Capacity Backing (Hide)'!$A21,'Capacity Summary'!$H$35:$BG$35,0))&lt;&gt;0,INDEX('Capacity Summary'!$H$36:$BG$135,MATCH('Capacity Backing (Hide)'!CL$2,'Capacity Summary'!$B$36:$B$135,0),MATCH('Capacity Backing (Hide)'!$A21,'Capacity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(Hide)'!$A21,'Capacity Summary'!$H$35:$BG$35,0))="x",INDEX('Capacity Summary'!$C$36:$E$135,MATCH('Capacity Backing (Hide)'!CM$2,'Capacity Summary'!$B$36:$B$135,0),4),IF(INDEX('Capacity Summary'!$H$36:$BG$135,MATCH('Capacity Backing (Hide)'!CM$2,'Capacity Summary'!$B$36:$B$135,0),MATCH('Capacity Backing (Hide)'!$A21,'Capacity Summary'!$H$35:$BG$35,0))&lt;&gt;0,INDEX('Capacity Summary'!$H$36:$BG$135,MATCH('Capacity Backing (Hide)'!CM$2,'Capacity Summary'!$B$36:$B$135,0),MATCH('Capacity Backing (Hide)'!$A21,'Capacity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(Hide)'!$A21,'Capacity Summary'!$H$35:$BG$35,0))="x",INDEX('Capacity Summary'!$C$36:$E$135,MATCH('Capacity Backing (Hide)'!CN$2,'Capacity Summary'!$B$36:$B$135,0),4),IF(INDEX('Capacity Summary'!$H$36:$BG$135,MATCH('Capacity Backing (Hide)'!CN$2,'Capacity Summary'!$B$36:$B$135,0),MATCH('Capacity Backing (Hide)'!$A21,'Capacity Summary'!$H$35:$BG$35,0))&lt;&gt;0,INDEX('Capacity Summary'!$H$36:$BG$135,MATCH('Capacity Backing (Hide)'!CN$2,'Capacity Summary'!$B$36:$B$135,0),MATCH('Capacity Backing (Hide)'!$A21,'Capacity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(Hide)'!$A21,'Capacity Summary'!$H$35:$BG$35,0))="x",INDEX('Capacity Summary'!$C$36:$E$135,MATCH('Capacity Backing (Hide)'!CO$2,'Capacity Summary'!$B$36:$B$135,0),4),IF(INDEX('Capacity Summary'!$H$36:$BG$135,MATCH('Capacity Backing (Hide)'!CO$2,'Capacity Summary'!$B$36:$B$135,0),MATCH('Capacity Backing (Hide)'!$A21,'Capacity Summary'!$H$35:$BG$35,0))&lt;&gt;0,INDEX('Capacity Summary'!$H$36:$BG$135,MATCH('Capacity Backing (Hide)'!CO$2,'Capacity Summary'!$B$36:$B$135,0),MATCH('Capacity Backing (Hide)'!$A21,'Capacity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(Hide)'!$A21,'Capacity Summary'!$H$35:$BG$35,0))="x",INDEX('Capacity Summary'!$C$36:$E$135,MATCH('Capacity Backing (Hide)'!CP$2,'Capacity Summary'!$B$36:$B$135,0),4),IF(INDEX('Capacity Summary'!$H$36:$BG$135,MATCH('Capacity Backing (Hide)'!CP$2,'Capacity Summary'!$B$36:$B$135,0),MATCH('Capacity Backing (Hide)'!$A21,'Capacity Summary'!$H$35:$BG$35,0))&lt;&gt;0,INDEX('Capacity Summary'!$H$36:$BG$135,MATCH('Capacity Backing (Hide)'!CP$2,'Capacity Summary'!$B$36:$B$135,0),MATCH('Capacity Backing (Hide)'!$A21,'Capacity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(Hide)'!$A21,'Capacity Summary'!$H$35:$BG$35,0))="x",INDEX('Capacity Summary'!$C$36:$E$135,MATCH('Capacity Backing (Hide)'!CQ$2,'Capacity Summary'!$B$36:$B$135,0),4),IF(INDEX('Capacity Summary'!$H$36:$BG$135,MATCH('Capacity Backing (Hide)'!CQ$2,'Capacity Summary'!$B$36:$B$135,0),MATCH('Capacity Backing (Hide)'!$A21,'Capacity Summary'!$H$35:$BG$35,0))&lt;&gt;0,INDEX('Capacity Summary'!$H$36:$BG$135,MATCH('Capacity Backing (Hide)'!CQ$2,'Capacity Summary'!$B$36:$B$135,0),MATCH('Capacity Backing (Hide)'!$A21,'Capacity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(Hide)'!$A21,'Capacity Summary'!$H$35:$BG$35,0))="x",INDEX('Capacity Summary'!$C$36:$E$135,MATCH('Capacity Backing (Hide)'!CR$2,'Capacity Summary'!$B$36:$B$135,0),4),IF(INDEX('Capacity Summary'!$H$36:$BG$135,MATCH('Capacity Backing (Hide)'!CR$2,'Capacity Summary'!$B$36:$B$135,0),MATCH('Capacity Backing (Hide)'!$A21,'Capacity Summary'!$H$35:$BG$35,0))&lt;&gt;0,INDEX('Capacity Summary'!$H$36:$BG$135,MATCH('Capacity Backing (Hide)'!CR$2,'Capacity Summary'!$B$36:$B$135,0),MATCH('Capacity Backing (Hide)'!$A21,'Capacity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(Hide)'!$A21,'Capacity Summary'!$H$35:$BG$35,0))="x",INDEX('Capacity Summary'!$C$36:$E$135,MATCH('Capacity Backing (Hide)'!CS$2,'Capacity Summary'!$B$36:$B$135,0),4),IF(INDEX('Capacity Summary'!$H$36:$BG$135,MATCH('Capacity Backing (Hide)'!CS$2,'Capacity Summary'!$B$36:$B$135,0),MATCH('Capacity Backing (Hide)'!$A21,'Capacity Summary'!$H$35:$BG$35,0))&lt;&gt;0,INDEX('Capacity Summary'!$H$36:$BG$135,MATCH('Capacity Backing (Hide)'!CS$2,'Capacity Summary'!$B$36:$B$135,0),MATCH('Capacity Backing (Hide)'!$A21,'Capacity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(Hide)'!$A21,'Capacity Summary'!$H$35:$BG$35,0))="x",INDEX('Capacity Summary'!$C$36:$E$135,MATCH('Capacity Backing (Hide)'!CT$2,'Capacity Summary'!$B$36:$B$135,0),4),IF(INDEX('Capacity Summary'!$H$36:$BG$135,MATCH('Capacity Backing (Hide)'!CT$2,'Capacity Summary'!$B$36:$B$135,0),MATCH('Capacity Backing (Hide)'!$A21,'Capacity Summary'!$H$35:$BG$35,0))&lt;&gt;0,INDEX('Capacity Summary'!$H$36:$BG$135,MATCH('Capacity Backing (Hide)'!CT$2,'Capacity Summary'!$B$36:$B$135,0),MATCH('Capacity Backing (Hide)'!$A21,'Capacity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(Hide)'!$A21,'Capacity Summary'!$H$35:$BG$35,0))="x",INDEX('Capacity Summary'!$C$36:$E$135,MATCH('Capacity Backing (Hide)'!CU$2,'Capacity Summary'!$B$36:$B$135,0),4),IF(INDEX('Capacity Summary'!$H$36:$BG$135,MATCH('Capacity Backing (Hide)'!CU$2,'Capacity Summary'!$B$36:$B$135,0),MATCH('Capacity Backing (Hide)'!$A21,'Capacity Summary'!$H$35:$BG$35,0))&lt;&gt;0,INDEX('Capacity Summary'!$H$36:$BG$135,MATCH('Capacity Backing (Hide)'!CU$2,'Capacity Summary'!$B$36:$B$135,0),MATCH('Capacity Backing (Hide)'!$A21,'Capacity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(Hide)'!$A21,'Capacity Summary'!$H$35:$BG$35,0))="x",INDEX('Capacity Summary'!$C$36:$E$135,MATCH('Capacity Backing (Hide)'!CV$2,'Capacity Summary'!$B$36:$B$135,0),4),IF(INDEX('Capacity Summary'!$H$36:$BG$135,MATCH('Capacity Backing (Hide)'!CV$2,'Capacity Summary'!$B$36:$B$135,0),MATCH('Capacity Backing (Hide)'!$A21,'Capacity Summary'!$H$35:$BG$35,0))&lt;&gt;0,INDEX('Capacity Summary'!$H$36:$BG$135,MATCH('Capacity Backing (Hide)'!CV$2,'Capacity Summary'!$B$36:$B$135,0),MATCH('Capacity Backing (Hide)'!$A21,'Capacity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(Hide)'!$A21,'Capacity Summary'!$H$35:$BG$35,0))="x",INDEX('Capacity Summary'!$C$36:$E$135,MATCH('Capacity Backing (Hide)'!CW$2,'Capacity Summary'!$B$36:$B$135,0),4),IF(INDEX('Capacity Summary'!$H$36:$BG$135,MATCH('Capacity Backing (Hide)'!CW$2,'Capacity Summary'!$B$36:$B$135,0),MATCH('Capacity Backing (Hide)'!$A21,'Capacity Summary'!$H$35:$BG$35,0))&lt;&gt;0,INDEX('Capacity Summary'!$H$36:$BG$135,MATCH('Capacity Backing (Hide)'!CW$2,'Capacity Summary'!$B$36:$B$135,0),MATCH('Capacity Backing (Hide)'!$A21,'Capacity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2" spans="1:101" x14ac:dyDescent="0.35">
      <c r="A22" s="2">
        <f ca="1">'Required Capacity (Hide)'!E22</f>
        <v>44347</v>
      </c>
      <c r="B2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(Hide)'!$A22,'Capacity Summary'!$H$35:$BG$35,0))="x",INDEX('Capacity Summary'!$C$36:$E$135,MATCH('Capacity Backing (Hide)'!B$2,'Capacity Summary'!$B$36:$B$135,0),4),IF(INDEX('Capacity Summary'!$H$36:$BG$135,MATCH('Capacity Backing (Hide)'!B$2,'Capacity Summary'!$B$36:$B$135,0),MATCH('Capacity Backing (Hide)'!$A22,'Capacity Summary'!$H$35:$BG$35,0))&lt;&gt;0,INDEX('Capacity Summary'!$H$36:$BG$135,MATCH('Capacity Backing (Hide)'!B$2,'Capacity Summary'!$B$36:$B$135,0),MATCH('Capacity Backing (Hide)'!$A22,'Capacity Summary'!$H$35:$BG$35,0)),0)),INDEX('Capacity Summary'!$C$36:$E$135,MATCH('Capacity Backing (Hide)'!B$2,'Capacity Summary'!$B$36:$B$135,0),2)))/IF(Summary!$B$7="Minutes",1,60)/COUNTA(INDEX(Capacity!$C$10:$Q$109,MATCH('Capacity Backing (Hide)'!B$2,Capacity!$B$10:$B$109,0),1):INDEX(Capacity!$C$10:$Q$109,MATCH('Capacity Backing (Hide)'!B$2,Capacity!$B$10:$B$109,0),15))</f>
        <v>#N/A</v>
      </c>
      <c r="C2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(Hide)'!$A22,'Capacity Summary'!$H$35:$BG$35,0))="x",INDEX('Capacity Summary'!$C$36:$E$135,MATCH('Capacity Backing (Hide)'!C$2,'Capacity Summary'!$B$36:$B$135,0),4),IF(INDEX('Capacity Summary'!$H$36:$BG$135,MATCH('Capacity Backing (Hide)'!C$2,'Capacity Summary'!$B$36:$B$135,0),MATCH('Capacity Backing (Hide)'!$A22,'Capacity Summary'!$H$35:$BG$35,0))&lt;&gt;0,INDEX('Capacity Summary'!$H$36:$BG$135,MATCH('Capacity Backing (Hide)'!C$2,'Capacity Summary'!$B$36:$B$135,0),MATCH('Capacity Backing (Hide)'!$A22,'Capacity Summary'!$H$35:$BG$35,0)),0)),INDEX('Capacity Summary'!$C$36:$E$135,MATCH('Capacity Backing (Hide)'!C$2,'Capacity Summary'!$B$36:$B$135,0),2)))/IF(Summary!$B$7="Minutes",1,60)/COUNTA(INDEX(Capacity!$C$10:$Q$109,MATCH('Capacity Backing (Hide)'!C$2,Capacity!$B$10:$B$109,0),1):INDEX(Capacity!$C$10:$Q$109,MATCH('Capacity Backing (Hide)'!C$2,Capacity!$B$10:$B$109,0),15))</f>
        <v>#N/A</v>
      </c>
      <c r="D2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(Hide)'!$A22,'Capacity Summary'!$H$35:$BG$35,0))="x",INDEX('Capacity Summary'!$C$36:$E$135,MATCH('Capacity Backing (Hide)'!D$2,'Capacity Summary'!$B$36:$B$135,0),4),IF(INDEX('Capacity Summary'!$H$36:$BG$135,MATCH('Capacity Backing (Hide)'!D$2,'Capacity Summary'!$B$36:$B$135,0),MATCH('Capacity Backing (Hide)'!$A22,'Capacity Summary'!$H$35:$BG$35,0))&lt;&gt;0,INDEX('Capacity Summary'!$H$36:$BG$135,MATCH('Capacity Backing (Hide)'!D$2,'Capacity Summary'!$B$36:$B$135,0),MATCH('Capacity Backing (Hide)'!$A22,'Capacity Summary'!$H$35:$BG$35,0)),0)),INDEX('Capacity Summary'!$C$36:$E$135,MATCH('Capacity Backing (Hide)'!D$2,'Capacity Summary'!$B$36:$B$135,0),2)))/IF(Summary!$B$7="Minutes",1,60)/COUNTA(INDEX(Capacity!$C$10:$Q$109,MATCH('Capacity Backing (Hide)'!D$2,Capacity!$B$10:$B$109,0),1):INDEX(Capacity!$C$10:$Q$109,MATCH('Capacity Backing (Hide)'!D$2,Capacity!$B$10:$B$109,0),15))</f>
        <v>#N/A</v>
      </c>
      <c r="E2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(Hide)'!$A22,'Capacity Summary'!$H$35:$BG$35,0))="x",INDEX('Capacity Summary'!$C$36:$E$135,MATCH('Capacity Backing (Hide)'!E$2,'Capacity Summary'!$B$36:$B$135,0),4),IF(INDEX('Capacity Summary'!$H$36:$BG$135,MATCH('Capacity Backing (Hide)'!E$2,'Capacity Summary'!$B$36:$B$135,0),MATCH('Capacity Backing (Hide)'!$A22,'Capacity Summary'!$H$35:$BG$35,0))&lt;&gt;0,INDEX('Capacity Summary'!$H$36:$BG$135,MATCH('Capacity Backing (Hide)'!E$2,'Capacity Summary'!$B$36:$B$135,0),MATCH('Capacity Backing (Hide)'!$A22,'Capacity Summary'!$H$35:$BG$35,0)),0)),INDEX('Capacity Summary'!$C$36:$E$135,MATCH('Capacity Backing (Hide)'!E$2,'Capacity Summary'!$B$36:$B$135,0),2)))/IF(Summary!$B$7="Minutes",1,60)/COUNTA(INDEX(Capacity!$C$10:$Q$109,MATCH('Capacity Backing (Hide)'!E$2,Capacity!$B$10:$B$109,0),1):INDEX(Capacity!$C$10:$Q$109,MATCH('Capacity Backing (Hide)'!E$2,Capacity!$B$10:$B$109,0),15))</f>
        <v>#N/A</v>
      </c>
      <c r="F2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(Hide)'!$A22,'Capacity Summary'!$H$35:$BG$35,0))="x",INDEX('Capacity Summary'!$C$36:$E$135,MATCH('Capacity Backing (Hide)'!F$2,'Capacity Summary'!$B$36:$B$135,0),4),IF(INDEX('Capacity Summary'!$H$36:$BG$135,MATCH('Capacity Backing (Hide)'!F$2,'Capacity Summary'!$B$36:$B$135,0),MATCH('Capacity Backing (Hide)'!$A22,'Capacity Summary'!$H$35:$BG$35,0))&lt;&gt;0,INDEX('Capacity Summary'!$H$36:$BG$135,MATCH('Capacity Backing (Hide)'!F$2,'Capacity Summary'!$B$36:$B$135,0),MATCH('Capacity Backing (Hide)'!$A22,'Capacity Summary'!$H$35:$BG$35,0)),0)),INDEX('Capacity Summary'!$C$36:$E$135,MATCH('Capacity Backing (Hide)'!F$2,'Capacity Summary'!$B$36:$B$135,0),2)))/IF(Summary!$B$7="Minutes",1,60)/COUNTA(INDEX(Capacity!$C$10:$Q$109,MATCH('Capacity Backing (Hide)'!F$2,Capacity!$B$10:$B$109,0),1):INDEX(Capacity!$C$10:$Q$109,MATCH('Capacity Backing (Hide)'!F$2,Capacity!$B$10:$B$109,0),15))</f>
        <v>#N/A</v>
      </c>
      <c r="G2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(Hide)'!$A22,'Capacity Summary'!$H$35:$BG$35,0))="x",INDEX('Capacity Summary'!$C$36:$E$135,MATCH('Capacity Backing (Hide)'!G$2,'Capacity Summary'!$B$36:$B$135,0),4),IF(INDEX('Capacity Summary'!$H$36:$BG$135,MATCH('Capacity Backing (Hide)'!G$2,'Capacity Summary'!$B$36:$B$135,0),MATCH('Capacity Backing (Hide)'!$A22,'Capacity Summary'!$H$35:$BG$35,0))&lt;&gt;0,INDEX('Capacity Summary'!$H$36:$BG$135,MATCH('Capacity Backing (Hide)'!G$2,'Capacity Summary'!$B$36:$B$135,0),MATCH('Capacity Backing (Hide)'!$A22,'Capacity Summary'!$H$35:$BG$35,0)),0)),INDEX('Capacity Summary'!$C$36:$E$135,MATCH('Capacity Backing (Hide)'!G$2,'Capacity Summary'!$B$36:$B$135,0),2)))/IF(Summary!$B$7="Minutes",1,60)/COUNTA(INDEX(Capacity!$C$10:$Q$109,MATCH('Capacity Backing (Hide)'!G$2,Capacity!$B$10:$B$109,0),1):INDEX(Capacity!$C$10:$Q$109,MATCH('Capacity Backing (Hide)'!G$2,Capacity!$B$10:$B$109,0),15))</f>
        <v>#N/A</v>
      </c>
      <c r="H2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(Hide)'!$A22,'Capacity Summary'!$H$35:$BG$35,0))="x",INDEX('Capacity Summary'!$C$36:$E$135,MATCH('Capacity Backing (Hide)'!H$2,'Capacity Summary'!$B$36:$B$135,0),4),IF(INDEX('Capacity Summary'!$H$36:$BG$135,MATCH('Capacity Backing (Hide)'!H$2,'Capacity Summary'!$B$36:$B$135,0),MATCH('Capacity Backing (Hide)'!$A22,'Capacity Summary'!$H$35:$BG$35,0))&lt;&gt;0,INDEX('Capacity Summary'!$H$36:$BG$135,MATCH('Capacity Backing (Hide)'!H$2,'Capacity Summary'!$B$36:$B$135,0),MATCH('Capacity Backing (Hide)'!$A22,'Capacity Summary'!$H$35:$BG$35,0)),0)),INDEX('Capacity Summary'!$C$36:$E$135,MATCH('Capacity Backing (Hide)'!H$2,'Capacity Summary'!$B$36:$B$135,0),2)))/IF(Summary!$B$7="Minutes",1,60)/COUNTA(INDEX(Capacity!$C$10:$Q$109,MATCH('Capacity Backing (Hide)'!H$2,Capacity!$B$10:$B$109,0),1):INDEX(Capacity!$C$10:$Q$109,MATCH('Capacity Backing (Hide)'!H$2,Capacity!$B$10:$B$109,0),15))</f>
        <v>#N/A</v>
      </c>
      <c r="I2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(Hide)'!$A22,'Capacity Summary'!$H$35:$BG$35,0))="x",INDEX('Capacity Summary'!$C$36:$E$135,MATCH('Capacity Backing (Hide)'!I$2,'Capacity Summary'!$B$36:$B$135,0),4),IF(INDEX('Capacity Summary'!$H$36:$BG$135,MATCH('Capacity Backing (Hide)'!I$2,'Capacity Summary'!$B$36:$B$135,0),MATCH('Capacity Backing (Hide)'!$A22,'Capacity Summary'!$H$35:$BG$35,0))&lt;&gt;0,INDEX('Capacity Summary'!$H$36:$BG$135,MATCH('Capacity Backing (Hide)'!I$2,'Capacity Summary'!$B$36:$B$135,0),MATCH('Capacity Backing (Hide)'!$A22,'Capacity Summary'!$H$35:$BG$35,0)),0)),INDEX('Capacity Summary'!$C$36:$E$135,MATCH('Capacity Backing (Hide)'!I$2,'Capacity Summary'!$B$36:$B$135,0),2)))/IF(Summary!$B$7="Minutes",1,60)/COUNTA(INDEX(Capacity!$C$10:$Q$109,MATCH('Capacity Backing (Hide)'!I$2,Capacity!$B$10:$B$109,0),1):INDEX(Capacity!$C$10:$Q$109,MATCH('Capacity Backing (Hide)'!I$2,Capacity!$B$10:$B$109,0),15))</f>
        <v>#N/A</v>
      </c>
      <c r="J2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(Hide)'!$A22,'Capacity Summary'!$H$35:$BG$35,0))="x",INDEX('Capacity Summary'!$C$36:$E$135,MATCH('Capacity Backing (Hide)'!J$2,'Capacity Summary'!$B$36:$B$135,0),4),IF(INDEX('Capacity Summary'!$H$36:$BG$135,MATCH('Capacity Backing (Hide)'!J$2,'Capacity Summary'!$B$36:$B$135,0),MATCH('Capacity Backing (Hide)'!$A22,'Capacity Summary'!$H$35:$BG$35,0))&lt;&gt;0,INDEX('Capacity Summary'!$H$36:$BG$135,MATCH('Capacity Backing (Hide)'!J$2,'Capacity Summary'!$B$36:$B$135,0),MATCH('Capacity Backing (Hide)'!$A22,'Capacity Summary'!$H$35:$BG$35,0)),0)),INDEX('Capacity Summary'!$C$36:$E$135,MATCH('Capacity Backing (Hide)'!J$2,'Capacity Summary'!$B$36:$B$135,0),2)))/IF(Summary!$B$7="Minutes",1,60)/COUNTA(INDEX(Capacity!$C$10:$Q$109,MATCH('Capacity Backing (Hide)'!J$2,Capacity!$B$10:$B$109,0),1):INDEX(Capacity!$C$10:$Q$109,MATCH('Capacity Backing (Hide)'!J$2,Capacity!$B$10:$B$109,0),15))</f>
        <v>#N/A</v>
      </c>
      <c r="K2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(Hide)'!$A22,'Capacity Summary'!$H$35:$BG$35,0))="x",INDEX('Capacity Summary'!$C$36:$E$135,MATCH('Capacity Backing (Hide)'!K$2,'Capacity Summary'!$B$36:$B$135,0),4),IF(INDEX('Capacity Summary'!$H$36:$BG$135,MATCH('Capacity Backing (Hide)'!K$2,'Capacity Summary'!$B$36:$B$135,0),MATCH('Capacity Backing (Hide)'!$A22,'Capacity Summary'!$H$35:$BG$35,0))&lt;&gt;0,INDEX('Capacity Summary'!$H$36:$BG$135,MATCH('Capacity Backing (Hide)'!K$2,'Capacity Summary'!$B$36:$B$135,0),MATCH('Capacity Backing (Hide)'!$A22,'Capacity Summary'!$H$35:$BG$35,0)),0)),INDEX('Capacity Summary'!$C$36:$E$135,MATCH('Capacity Backing (Hide)'!K$2,'Capacity Summary'!$B$36:$B$135,0),2)))/IF(Summary!$B$7="Minutes",1,60)/COUNTA(INDEX(Capacity!$C$10:$Q$109,MATCH('Capacity Backing (Hide)'!K$2,Capacity!$B$10:$B$109,0),1):INDEX(Capacity!$C$10:$Q$109,MATCH('Capacity Backing (Hide)'!K$2,Capacity!$B$10:$B$109,0),15))</f>
        <v>#N/A</v>
      </c>
      <c r="L2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(Hide)'!$A22,'Capacity Summary'!$H$35:$BG$35,0))="x",INDEX('Capacity Summary'!$C$36:$E$135,MATCH('Capacity Backing (Hide)'!L$2,'Capacity Summary'!$B$36:$B$135,0),4),IF(INDEX('Capacity Summary'!$H$36:$BG$135,MATCH('Capacity Backing (Hide)'!L$2,'Capacity Summary'!$B$36:$B$135,0),MATCH('Capacity Backing (Hide)'!$A22,'Capacity Summary'!$H$35:$BG$35,0))&lt;&gt;0,INDEX('Capacity Summary'!$H$36:$BG$135,MATCH('Capacity Backing (Hide)'!L$2,'Capacity Summary'!$B$36:$B$135,0),MATCH('Capacity Backing (Hide)'!$A22,'Capacity Summary'!$H$35:$BG$35,0)),0)),INDEX('Capacity Summary'!$C$36:$E$135,MATCH('Capacity Backing (Hide)'!L$2,'Capacity Summary'!$B$36:$B$135,0),2)))/IF(Summary!$B$7="Minutes",1,60)/COUNTA(INDEX(Capacity!$C$10:$Q$109,MATCH('Capacity Backing (Hide)'!L$2,Capacity!$B$10:$B$109,0),1):INDEX(Capacity!$C$10:$Q$109,MATCH('Capacity Backing (Hide)'!L$2,Capacity!$B$10:$B$109,0),15))</f>
        <v>#N/A</v>
      </c>
      <c r="M2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(Hide)'!$A22,'Capacity Summary'!$H$35:$BG$35,0))="x",INDEX('Capacity Summary'!$C$36:$E$135,MATCH('Capacity Backing (Hide)'!M$2,'Capacity Summary'!$B$36:$B$135,0),4),IF(INDEX('Capacity Summary'!$H$36:$BG$135,MATCH('Capacity Backing (Hide)'!M$2,'Capacity Summary'!$B$36:$B$135,0),MATCH('Capacity Backing (Hide)'!$A22,'Capacity Summary'!$H$35:$BG$35,0))&lt;&gt;0,INDEX('Capacity Summary'!$H$36:$BG$135,MATCH('Capacity Backing (Hide)'!M$2,'Capacity Summary'!$B$36:$B$135,0),MATCH('Capacity Backing (Hide)'!$A22,'Capacity Summary'!$H$35:$BG$35,0)),0)),INDEX('Capacity Summary'!$C$36:$E$135,MATCH('Capacity Backing (Hide)'!M$2,'Capacity Summary'!$B$36:$B$135,0),2)))/IF(Summary!$B$7="Minutes",1,60)/COUNTA(INDEX(Capacity!$C$10:$Q$109,MATCH('Capacity Backing (Hide)'!M$2,Capacity!$B$10:$B$109,0),1):INDEX(Capacity!$C$10:$Q$109,MATCH('Capacity Backing (Hide)'!M$2,Capacity!$B$10:$B$109,0),15))</f>
        <v>#N/A</v>
      </c>
      <c r="N2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(Hide)'!$A22,'Capacity Summary'!$H$35:$BG$35,0))="x",INDEX('Capacity Summary'!$C$36:$E$135,MATCH('Capacity Backing (Hide)'!N$2,'Capacity Summary'!$B$36:$B$135,0),4),IF(INDEX('Capacity Summary'!$H$36:$BG$135,MATCH('Capacity Backing (Hide)'!N$2,'Capacity Summary'!$B$36:$B$135,0),MATCH('Capacity Backing (Hide)'!$A22,'Capacity Summary'!$H$35:$BG$35,0))&lt;&gt;0,INDEX('Capacity Summary'!$H$36:$BG$135,MATCH('Capacity Backing (Hide)'!N$2,'Capacity Summary'!$B$36:$B$135,0),MATCH('Capacity Backing (Hide)'!$A22,'Capacity Summary'!$H$35:$BG$35,0)),0)),INDEX('Capacity Summary'!$C$36:$E$135,MATCH('Capacity Backing (Hide)'!N$2,'Capacity Summary'!$B$36:$B$135,0),2)))/IF(Summary!$B$7="Minutes",1,60)/COUNTA(INDEX(Capacity!$C$10:$Q$109,MATCH('Capacity Backing (Hide)'!N$2,Capacity!$B$10:$B$109,0),1):INDEX(Capacity!$C$10:$Q$109,MATCH('Capacity Backing (Hide)'!N$2,Capacity!$B$10:$B$109,0),15))</f>
        <v>#N/A</v>
      </c>
      <c r="O2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(Hide)'!$A22,'Capacity Summary'!$H$35:$BG$35,0))="x",INDEX('Capacity Summary'!$C$36:$E$135,MATCH('Capacity Backing (Hide)'!O$2,'Capacity Summary'!$B$36:$B$135,0),4),IF(INDEX('Capacity Summary'!$H$36:$BG$135,MATCH('Capacity Backing (Hide)'!O$2,'Capacity Summary'!$B$36:$B$135,0),MATCH('Capacity Backing (Hide)'!$A22,'Capacity Summary'!$H$35:$BG$35,0))&lt;&gt;0,INDEX('Capacity Summary'!$H$36:$BG$135,MATCH('Capacity Backing (Hide)'!O$2,'Capacity Summary'!$B$36:$B$135,0),MATCH('Capacity Backing (Hide)'!$A22,'Capacity Summary'!$H$35:$BG$35,0)),0)),INDEX('Capacity Summary'!$C$36:$E$135,MATCH('Capacity Backing (Hide)'!O$2,'Capacity Summary'!$B$36:$B$135,0),2)))/IF(Summary!$B$7="Minutes",1,60)/COUNTA(INDEX(Capacity!$C$10:$Q$109,MATCH('Capacity Backing (Hide)'!O$2,Capacity!$B$10:$B$109,0),1):INDEX(Capacity!$C$10:$Q$109,MATCH('Capacity Backing (Hide)'!O$2,Capacity!$B$10:$B$109,0),15))</f>
        <v>#N/A</v>
      </c>
      <c r="P2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(Hide)'!$A22,'Capacity Summary'!$H$35:$BG$35,0))="x",INDEX('Capacity Summary'!$C$36:$E$135,MATCH('Capacity Backing (Hide)'!P$2,'Capacity Summary'!$B$36:$B$135,0),4),IF(INDEX('Capacity Summary'!$H$36:$BG$135,MATCH('Capacity Backing (Hide)'!P$2,'Capacity Summary'!$B$36:$B$135,0),MATCH('Capacity Backing (Hide)'!$A22,'Capacity Summary'!$H$35:$BG$35,0))&lt;&gt;0,INDEX('Capacity Summary'!$H$36:$BG$135,MATCH('Capacity Backing (Hide)'!P$2,'Capacity Summary'!$B$36:$B$135,0),MATCH('Capacity Backing (Hide)'!$A22,'Capacity Summary'!$H$35:$BG$35,0)),0)),INDEX('Capacity Summary'!$C$36:$E$135,MATCH('Capacity Backing (Hide)'!P$2,'Capacity Summary'!$B$36:$B$135,0),2)))/IF(Summary!$B$7="Minutes",1,60)/COUNTA(INDEX(Capacity!$C$10:$Q$109,MATCH('Capacity Backing (Hide)'!P$2,Capacity!$B$10:$B$109,0),1):INDEX(Capacity!$C$10:$Q$109,MATCH('Capacity Backing (Hide)'!P$2,Capacity!$B$10:$B$109,0),15))</f>
        <v>#N/A</v>
      </c>
      <c r="Q2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(Hide)'!$A22,'Capacity Summary'!$H$35:$BG$35,0))="x",INDEX('Capacity Summary'!$C$36:$E$135,MATCH('Capacity Backing (Hide)'!Q$2,'Capacity Summary'!$B$36:$B$135,0),4),IF(INDEX('Capacity Summary'!$H$36:$BG$135,MATCH('Capacity Backing (Hide)'!Q$2,'Capacity Summary'!$B$36:$B$135,0),MATCH('Capacity Backing (Hide)'!$A22,'Capacity Summary'!$H$35:$BG$35,0))&lt;&gt;0,INDEX('Capacity Summary'!$H$36:$BG$135,MATCH('Capacity Backing (Hide)'!Q$2,'Capacity Summary'!$B$36:$B$135,0),MATCH('Capacity Backing (Hide)'!$A22,'Capacity Summary'!$H$35:$BG$35,0)),0)),INDEX('Capacity Summary'!$C$36:$E$135,MATCH('Capacity Backing (Hide)'!Q$2,'Capacity Summary'!$B$36:$B$135,0),2)))/IF(Summary!$B$7="Minutes",1,60)/COUNTA(INDEX(Capacity!$C$10:$Q$109,MATCH('Capacity Backing (Hide)'!Q$2,Capacity!$B$10:$B$109,0),1):INDEX(Capacity!$C$10:$Q$109,MATCH('Capacity Backing (Hide)'!Q$2,Capacity!$B$10:$B$109,0),15))</f>
        <v>#N/A</v>
      </c>
      <c r="R2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(Hide)'!$A22,'Capacity Summary'!$H$35:$BG$35,0))="x",INDEX('Capacity Summary'!$C$36:$E$135,MATCH('Capacity Backing (Hide)'!R$2,'Capacity Summary'!$B$36:$B$135,0),4),IF(INDEX('Capacity Summary'!$H$36:$BG$135,MATCH('Capacity Backing (Hide)'!R$2,'Capacity Summary'!$B$36:$B$135,0),MATCH('Capacity Backing (Hide)'!$A22,'Capacity Summary'!$H$35:$BG$35,0))&lt;&gt;0,INDEX('Capacity Summary'!$H$36:$BG$135,MATCH('Capacity Backing (Hide)'!R$2,'Capacity Summary'!$B$36:$B$135,0),MATCH('Capacity Backing (Hide)'!$A22,'Capacity Summary'!$H$35:$BG$35,0)),0)),INDEX('Capacity Summary'!$C$36:$E$135,MATCH('Capacity Backing (Hide)'!R$2,'Capacity Summary'!$B$36:$B$135,0),2)))/IF(Summary!$B$7="Minutes",1,60)/COUNTA(INDEX(Capacity!$C$10:$Q$109,MATCH('Capacity Backing (Hide)'!R$2,Capacity!$B$10:$B$109,0),1):INDEX(Capacity!$C$10:$Q$109,MATCH('Capacity Backing (Hide)'!R$2,Capacity!$B$10:$B$109,0),15))</f>
        <v>#N/A</v>
      </c>
      <c r="S2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(Hide)'!$A22,'Capacity Summary'!$H$35:$BG$35,0))="x",INDEX('Capacity Summary'!$C$36:$E$135,MATCH('Capacity Backing (Hide)'!S$2,'Capacity Summary'!$B$36:$B$135,0),4),IF(INDEX('Capacity Summary'!$H$36:$BG$135,MATCH('Capacity Backing (Hide)'!S$2,'Capacity Summary'!$B$36:$B$135,0),MATCH('Capacity Backing (Hide)'!$A22,'Capacity Summary'!$H$35:$BG$35,0))&lt;&gt;0,INDEX('Capacity Summary'!$H$36:$BG$135,MATCH('Capacity Backing (Hide)'!S$2,'Capacity Summary'!$B$36:$B$135,0),MATCH('Capacity Backing (Hide)'!$A22,'Capacity Summary'!$H$35:$BG$35,0)),0)),INDEX('Capacity Summary'!$C$36:$E$135,MATCH('Capacity Backing (Hide)'!S$2,'Capacity Summary'!$B$36:$B$135,0),2)))/IF(Summary!$B$7="Minutes",1,60)/COUNTA(INDEX(Capacity!$C$10:$Q$109,MATCH('Capacity Backing (Hide)'!S$2,Capacity!$B$10:$B$109,0),1):INDEX(Capacity!$C$10:$Q$109,MATCH('Capacity Backing (Hide)'!S$2,Capacity!$B$10:$B$109,0),15))</f>
        <v>#N/A</v>
      </c>
      <c r="T2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(Hide)'!$A22,'Capacity Summary'!$H$35:$BG$35,0))="x",INDEX('Capacity Summary'!$C$36:$E$135,MATCH('Capacity Backing (Hide)'!T$2,'Capacity Summary'!$B$36:$B$135,0),4),IF(INDEX('Capacity Summary'!$H$36:$BG$135,MATCH('Capacity Backing (Hide)'!T$2,'Capacity Summary'!$B$36:$B$135,0),MATCH('Capacity Backing (Hide)'!$A22,'Capacity Summary'!$H$35:$BG$35,0))&lt;&gt;0,INDEX('Capacity Summary'!$H$36:$BG$135,MATCH('Capacity Backing (Hide)'!T$2,'Capacity Summary'!$B$36:$B$135,0),MATCH('Capacity Backing (Hide)'!$A22,'Capacity Summary'!$H$35:$BG$35,0)),0)),INDEX('Capacity Summary'!$C$36:$E$135,MATCH('Capacity Backing (Hide)'!T$2,'Capacity Summary'!$B$36:$B$135,0),2)))/IF(Summary!$B$7="Minutes",1,60)/COUNTA(INDEX(Capacity!$C$10:$Q$109,MATCH('Capacity Backing (Hide)'!T$2,Capacity!$B$10:$B$109,0),1):INDEX(Capacity!$C$10:$Q$109,MATCH('Capacity Backing (Hide)'!T$2,Capacity!$B$10:$B$109,0),15))</f>
        <v>#N/A</v>
      </c>
      <c r="U2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(Hide)'!$A22,'Capacity Summary'!$H$35:$BG$35,0))="x",INDEX('Capacity Summary'!$C$36:$E$135,MATCH('Capacity Backing (Hide)'!U$2,'Capacity Summary'!$B$36:$B$135,0),4),IF(INDEX('Capacity Summary'!$H$36:$BG$135,MATCH('Capacity Backing (Hide)'!U$2,'Capacity Summary'!$B$36:$B$135,0),MATCH('Capacity Backing (Hide)'!$A22,'Capacity Summary'!$H$35:$BG$35,0))&lt;&gt;0,INDEX('Capacity Summary'!$H$36:$BG$135,MATCH('Capacity Backing (Hide)'!U$2,'Capacity Summary'!$B$36:$B$135,0),MATCH('Capacity Backing (Hide)'!$A22,'Capacity Summary'!$H$35:$BG$35,0)),0)),INDEX('Capacity Summary'!$C$36:$E$135,MATCH('Capacity Backing (Hide)'!U$2,'Capacity Summary'!$B$36:$B$135,0),2)))/IF(Summary!$B$7="Minutes",1,60)/COUNTA(INDEX(Capacity!$C$10:$Q$109,MATCH('Capacity Backing (Hide)'!U$2,Capacity!$B$10:$B$109,0),1):INDEX(Capacity!$C$10:$Q$109,MATCH('Capacity Backing (Hide)'!U$2,Capacity!$B$10:$B$109,0),15))</f>
        <v>#N/A</v>
      </c>
      <c r="V2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(Hide)'!$A22,'Capacity Summary'!$H$35:$BG$35,0))="x",INDEX('Capacity Summary'!$C$36:$E$135,MATCH('Capacity Backing (Hide)'!V$2,'Capacity Summary'!$B$36:$B$135,0),4),IF(INDEX('Capacity Summary'!$H$36:$BG$135,MATCH('Capacity Backing (Hide)'!V$2,'Capacity Summary'!$B$36:$B$135,0),MATCH('Capacity Backing (Hide)'!$A22,'Capacity Summary'!$H$35:$BG$35,0))&lt;&gt;0,INDEX('Capacity Summary'!$H$36:$BG$135,MATCH('Capacity Backing (Hide)'!V$2,'Capacity Summary'!$B$36:$B$135,0),MATCH('Capacity Backing (Hide)'!$A22,'Capacity Summary'!$H$35:$BG$35,0)),0)),INDEX('Capacity Summary'!$C$36:$E$135,MATCH('Capacity Backing (Hide)'!V$2,'Capacity Summary'!$B$36:$B$135,0),2)))/IF(Summary!$B$7="Minutes",1,60)/COUNTA(INDEX(Capacity!$C$10:$Q$109,MATCH('Capacity Backing (Hide)'!V$2,Capacity!$B$10:$B$109,0),1):INDEX(Capacity!$C$10:$Q$109,MATCH('Capacity Backing (Hide)'!V$2,Capacity!$B$10:$B$109,0),15))</f>
        <v>#N/A</v>
      </c>
      <c r="W2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(Hide)'!$A22,'Capacity Summary'!$H$35:$BG$35,0))="x",INDEX('Capacity Summary'!$C$36:$E$135,MATCH('Capacity Backing (Hide)'!W$2,'Capacity Summary'!$B$36:$B$135,0),4),IF(INDEX('Capacity Summary'!$H$36:$BG$135,MATCH('Capacity Backing (Hide)'!W$2,'Capacity Summary'!$B$36:$B$135,0),MATCH('Capacity Backing (Hide)'!$A22,'Capacity Summary'!$H$35:$BG$35,0))&lt;&gt;0,INDEX('Capacity Summary'!$H$36:$BG$135,MATCH('Capacity Backing (Hide)'!W$2,'Capacity Summary'!$B$36:$B$135,0),MATCH('Capacity Backing (Hide)'!$A22,'Capacity Summary'!$H$35:$BG$35,0)),0)),INDEX('Capacity Summary'!$C$36:$E$135,MATCH('Capacity Backing (Hide)'!W$2,'Capacity Summary'!$B$36:$B$135,0),2)))/IF(Summary!$B$7="Minutes",1,60)/COUNTA(INDEX(Capacity!$C$10:$Q$109,MATCH('Capacity Backing (Hide)'!W$2,Capacity!$B$10:$B$109,0),1):INDEX(Capacity!$C$10:$Q$109,MATCH('Capacity Backing (Hide)'!W$2,Capacity!$B$10:$B$109,0),15))</f>
        <v>#N/A</v>
      </c>
      <c r="X2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(Hide)'!$A22,'Capacity Summary'!$H$35:$BG$35,0))="x",INDEX('Capacity Summary'!$C$36:$E$135,MATCH('Capacity Backing (Hide)'!X$2,'Capacity Summary'!$B$36:$B$135,0),4),IF(INDEX('Capacity Summary'!$H$36:$BG$135,MATCH('Capacity Backing (Hide)'!X$2,'Capacity Summary'!$B$36:$B$135,0),MATCH('Capacity Backing (Hide)'!$A22,'Capacity Summary'!$H$35:$BG$35,0))&lt;&gt;0,INDEX('Capacity Summary'!$H$36:$BG$135,MATCH('Capacity Backing (Hide)'!X$2,'Capacity Summary'!$B$36:$B$135,0),MATCH('Capacity Backing (Hide)'!$A22,'Capacity Summary'!$H$35:$BG$35,0)),0)),INDEX('Capacity Summary'!$C$36:$E$135,MATCH('Capacity Backing (Hide)'!X$2,'Capacity Summary'!$B$36:$B$135,0),2)))/IF(Summary!$B$7="Minutes",1,60)/COUNTA(INDEX(Capacity!$C$10:$Q$109,MATCH('Capacity Backing (Hide)'!X$2,Capacity!$B$10:$B$109,0),1):INDEX(Capacity!$C$10:$Q$109,MATCH('Capacity Backing (Hide)'!X$2,Capacity!$B$10:$B$109,0),15))</f>
        <v>#N/A</v>
      </c>
      <c r="Y2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(Hide)'!$A22,'Capacity Summary'!$H$35:$BG$35,0))="x",INDEX('Capacity Summary'!$C$36:$E$135,MATCH('Capacity Backing (Hide)'!Y$2,'Capacity Summary'!$B$36:$B$135,0),4),IF(INDEX('Capacity Summary'!$H$36:$BG$135,MATCH('Capacity Backing (Hide)'!Y$2,'Capacity Summary'!$B$36:$B$135,0),MATCH('Capacity Backing (Hide)'!$A22,'Capacity Summary'!$H$35:$BG$35,0))&lt;&gt;0,INDEX('Capacity Summary'!$H$36:$BG$135,MATCH('Capacity Backing (Hide)'!Y$2,'Capacity Summary'!$B$36:$B$135,0),MATCH('Capacity Backing (Hide)'!$A22,'Capacity Summary'!$H$35:$BG$35,0)),0)),INDEX('Capacity Summary'!$C$36:$E$135,MATCH('Capacity Backing (Hide)'!Y$2,'Capacity Summary'!$B$36:$B$135,0),2)))/IF(Summary!$B$7="Minutes",1,60)/COUNTA(INDEX(Capacity!$C$10:$Q$109,MATCH('Capacity Backing (Hide)'!Y$2,Capacity!$B$10:$B$109,0),1):INDEX(Capacity!$C$10:$Q$109,MATCH('Capacity Backing (Hide)'!Y$2,Capacity!$B$10:$B$109,0),15))</f>
        <v>#N/A</v>
      </c>
      <c r="Z2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(Hide)'!$A22,'Capacity Summary'!$H$35:$BG$35,0))="x",INDEX('Capacity Summary'!$C$36:$E$135,MATCH('Capacity Backing (Hide)'!Z$2,'Capacity Summary'!$B$36:$B$135,0),4),IF(INDEX('Capacity Summary'!$H$36:$BG$135,MATCH('Capacity Backing (Hide)'!Z$2,'Capacity Summary'!$B$36:$B$135,0),MATCH('Capacity Backing (Hide)'!$A22,'Capacity Summary'!$H$35:$BG$35,0))&lt;&gt;0,INDEX('Capacity Summary'!$H$36:$BG$135,MATCH('Capacity Backing (Hide)'!Z$2,'Capacity Summary'!$B$36:$B$135,0),MATCH('Capacity Backing (Hide)'!$A22,'Capacity Summary'!$H$35:$BG$35,0)),0)),INDEX('Capacity Summary'!$C$36:$E$135,MATCH('Capacity Backing (Hide)'!Z$2,'Capacity Summary'!$B$36:$B$135,0),2)))/IF(Summary!$B$7="Minutes",1,60)/COUNTA(INDEX(Capacity!$C$10:$Q$109,MATCH('Capacity Backing (Hide)'!Z$2,Capacity!$B$10:$B$109,0),1):INDEX(Capacity!$C$10:$Q$109,MATCH('Capacity Backing (Hide)'!Z$2,Capacity!$B$10:$B$109,0),15))</f>
        <v>#N/A</v>
      </c>
      <c r="AA2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(Hide)'!$A22,'Capacity Summary'!$H$35:$BG$35,0))="x",INDEX('Capacity Summary'!$C$36:$E$135,MATCH('Capacity Backing (Hide)'!AA$2,'Capacity Summary'!$B$36:$B$135,0),4),IF(INDEX('Capacity Summary'!$H$36:$BG$135,MATCH('Capacity Backing (Hide)'!AA$2,'Capacity Summary'!$B$36:$B$135,0),MATCH('Capacity Backing (Hide)'!$A22,'Capacity Summary'!$H$35:$BG$35,0))&lt;&gt;0,INDEX('Capacity Summary'!$H$36:$BG$135,MATCH('Capacity Backing (Hide)'!AA$2,'Capacity Summary'!$B$36:$B$135,0),MATCH('Capacity Backing (Hide)'!$A22,'Capacity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(Hide)'!$A22,'Capacity Summary'!$H$35:$BG$35,0))="x",INDEX('Capacity Summary'!$C$36:$E$135,MATCH('Capacity Backing (Hide)'!AB$2,'Capacity Summary'!$B$36:$B$135,0),4),IF(INDEX('Capacity Summary'!$H$36:$BG$135,MATCH('Capacity Backing (Hide)'!AB$2,'Capacity Summary'!$B$36:$B$135,0),MATCH('Capacity Backing (Hide)'!$A22,'Capacity Summary'!$H$35:$BG$35,0))&lt;&gt;0,INDEX('Capacity Summary'!$H$36:$BG$135,MATCH('Capacity Backing (Hide)'!AB$2,'Capacity Summary'!$B$36:$B$135,0),MATCH('Capacity Backing (Hide)'!$A22,'Capacity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(Hide)'!$A22,'Capacity Summary'!$H$35:$BG$35,0))="x",INDEX('Capacity Summary'!$C$36:$E$135,MATCH('Capacity Backing (Hide)'!AC$2,'Capacity Summary'!$B$36:$B$135,0),4),IF(INDEX('Capacity Summary'!$H$36:$BG$135,MATCH('Capacity Backing (Hide)'!AC$2,'Capacity Summary'!$B$36:$B$135,0),MATCH('Capacity Backing (Hide)'!$A22,'Capacity Summary'!$H$35:$BG$35,0))&lt;&gt;0,INDEX('Capacity Summary'!$H$36:$BG$135,MATCH('Capacity Backing (Hide)'!AC$2,'Capacity Summary'!$B$36:$B$135,0),MATCH('Capacity Backing (Hide)'!$A22,'Capacity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(Hide)'!$A22,'Capacity Summary'!$H$35:$BG$35,0))="x",INDEX('Capacity Summary'!$C$36:$E$135,MATCH('Capacity Backing (Hide)'!AD$2,'Capacity Summary'!$B$36:$B$135,0),4),IF(INDEX('Capacity Summary'!$H$36:$BG$135,MATCH('Capacity Backing (Hide)'!AD$2,'Capacity Summary'!$B$36:$B$135,0),MATCH('Capacity Backing (Hide)'!$A22,'Capacity Summary'!$H$35:$BG$35,0))&lt;&gt;0,INDEX('Capacity Summary'!$H$36:$BG$135,MATCH('Capacity Backing (Hide)'!AD$2,'Capacity Summary'!$B$36:$B$135,0),MATCH('Capacity Backing (Hide)'!$A22,'Capacity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(Hide)'!$A22,'Capacity Summary'!$H$35:$BG$35,0))="x",INDEX('Capacity Summary'!$C$36:$E$135,MATCH('Capacity Backing (Hide)'!AE$2,'Capacity Summary'!$B$36:$B$135,0),4),IF(INDEX('Capacity Summary'!$H$36:$BG$135,MATCH('Capacity Backing (Hide)'!AE$2,'Capacity Summary'!$B$36:$B$135,0),MATCH('Capacity Backing (Hide)'!$A22,'Capacity Summary'!$H$35:$BG$35,0))&lt;&gt;0,INDEX('Capacity Summary'!$H$36:$BG$135,MATCH('Capacity Backing (Hide)'!AE$2,'Capacity Summary'!$B$36:$B$135,0),MATCH('Capacity Backing (Hide)'!$A22,'Capacity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(Hide)'!$A22,'Capacity Summary'!$H$35:$BG$35,0))="x",INDEX('Capacity Summary'!$C$36:$E$135,MATCH('Capacity Backing (Hide)'!AF$2,'Capacity Summary'!$B$36:$B$135,0),4),IF(INDEX('Capacity Summary'!$H$36:$BG$135,MATCH('Capacity Backing (Hide)'!AF$2,'Capacity Summary'!$B$36:$B$135,0),MATCH('Capacity Backing (Hide)'!$A22,'Capacity Summary'!$H$35:$BG$35,0))&lt;&gt;0,INDEX('Capacity Summary'!$H$36:$BG$135,MATCH('Capacity Backing (Hide)'!AF$2,'Capacity Summary'!$B$36:$B$135,0),MATCH('Capacity Backing (Hide)'!$A22,'Capacity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(Hide)'!$A22,'Capacity Summary'!$H$35:$BG$35,0))="x",INDEX('Capacity Summary'!$C$36:$E$135,MATCH('Capacity Backing (Hide)'!AG$2,'Capacity Summary'!$B$36:$B$135,0),4),IF(INDEX('Capacity Summary'!$H$36:$BG$135,MATCH('Capacity Backing (Hide)'!AG$2,'Capacity Summary'!$B$36:$B$135,0),MATCH('Capacity Backing (Hide)'!$A22,'Capacity Summary'!$H$35:$BG$35,0))&lt;&gt;0,INDEX('Capacity Summary'!$H$36:$BG$135,MATCH('Capacity Backing (Hide)'!AG$2,'Capacity Summary'!$B$36:$B$135,0),MATCH('Capacity Backing (Hide)'!$A22,'Capacity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(Hide)'!$A22,'Capacity Summary'!$H$35:$BG$35,0))="x",INDEX('Capacity Summary'!$C$36:$E$135,MATCH('Capacity Backing (Hide)'!AH$2,'Capacity Summary'!$B$36:$B$135,0),4),IF(INDEX('Capacity Summary'!$H$36:$BG$135,MATCH('Capacity Backing (Hide)'!AH$2,'Capacity Summary'!$B$36:$B$135,0),MATCH('Capacity Backing (Hide)'!$A22,'Capacity Summary'!$H$35:$BG$35,0))&lt;&gt;0,INDEX('Capacity Summary'!$H$36:$BG$135,MATCH('Capacity Backing (Hide)'!AH$2,'Capacity Summary'!$B$36:$B$135,0),MATCH('Capacity Backing (Hide)'!$A22,'Capacity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(Hide)'!$A22,'Capacity Summary'!$H$35:$BG$35,0))="x",INDEX('Capacity Summary'!$C$36:$E$135,MATCH('Capacity Backing (Hide)'!AI$2,'Capacity Summary'!$B$36:$B$135,0),4),IF(INDEX('Capacity Summary'!$H$36:$BG$135,MATCH('Capacity Backing (Hide)'!AI$2,'Capacity Summary'!$B$36:$B$135,0),MATCH('Capacity Backing (Hide)'!$A22,'Capacity Summary'!$H$35:$BG$35,0))&lt;&gt;0,INDEX('Capacity Summary'!$H$36:$BG$135,MATCH('Capacity Backing (Hide)'!AI$2,'Capacity Summary'!$B$36:$B$135,0),MATCH('Capacity Backing (Hide)'!$A22,'Capacity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(Hide)'!$A22,'Capacity Summary'!$H$35:$BG$35,0))="x",INDEX('Capacity Summary'!$C$36:$E$135,MATCH('Capacity Backing (Hide)'!AJ$2,'Capacity Summary'!$B$36:$B$135,0),4),IF(INDEX('Capacity Summary'!$H$36:$BG$135,MATCH('Capacity Backing (Hide)'!AJ$2,'Capacity Summary'!$B$36:$B$135,0),MATCH('Capacity Backing (Hide)'!$A22,'Capacity Summary'!$H$35:$BG$35,0))&lt;&gt;0,INDEX('Capacity Summary'!$H$36:$BG$135,MATCH('Capacity Backing (Hide)'!AJ$2,'Capacity Summary'!$B$36:$B$135,0),MATCH('Capacity Backing (Hide)'!$A22,'Capacity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(Hide)'!$A22,'Capacity Summary'!$H$35:$BG$35,0))="x",INDEX('Capacity Summary'!$C$36:$E$135,MATCH('Capacity Backing (Hide)'!AK$2,'Capacity Summary'!$B$36:$B$135,0),4),IF(INDEX('Capacity Summary'!$H$36:$BG$135,MATCH('Capacity Backing (Hide)'!AK$2,'Capacity Summary'!$B$36:$B$135,0),MATCH('Capacity Backing (Hide)'!$A22,'Capacity Summary'!$H$35:$BG$35,0))&lt;&gt;0,INDEX('Capacity Summary'!$H$36:$BG$135,MATCH('Capacity Backing (Hide)'!AK$2,'Capacity Summary'!$B$36:$B$135,0),MATCH('Capacity Backing (Hide)'!$A22,'Capacity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(Hide)'!$A22,'Capacity Summary'!$H$35:$BG$35,0))="x",INDEX('Capacity Summary'!$C$36:$E$135,MATCH('Capacity Backing (Hide)'!AL$2,'Capacity Summary'!$B$36:$B$135,0),4),IF(INDEX('Capacity Summary'!$H$36:$BG$135,MATCH('Capacity Backing (Hide)'!AL$2,'Capacity Summary'!$B$36:$B$135,0),MATCH('Capacity Backing (Hide)'!$A22,'Capacity Summary'!$H$35:$BG$35,0))&lt;&gt;0,INDEX('Capacity Summary'!$H$36:$BG$135,MATCH('Capacity Backing (Hide)'!AL$2,'Capacity Summary'!$B$36:$B$135,0),MATCH('Capacity Backing (Hide)'!$A22,'Capacity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(Hide)'!$A22,'Capacity Summary'!$H$35:$BG$35,0))="x",INDEX('Capacity Summary'!$C$36:$E$135,MATCH('Capacity Backing (Hide)'!AM$2,'Capacity Summary'!$B$36:$B$135,0),4),IF(INDEX('Capacity Summary'!$H$36:$BG$135,MATCH('Capacity Backing (Hide)'!AM$2,'Capacity Summary'!$B$36:$B$135,0),MATCH('Capacity Backing (Hide)'!$A22,'Capacity Summary'!$H$35:$BG$35,0))&lt;&gt;0,INDEX('Capacity Summary'!$H$36:$BG$135,MATCH('Capacity Backing (Hide)'!AM$2,'Capacity Summary'!$B$36:$B$135,0),MATCH('Capacity Backing (Hide)'!$A22,'Capacity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(Hide)'!$A22,'Capacity Summary'!$H$35:$BG$35,0))="x",INDEX('Capacity Summary'!$C$36:$E$135,MATCH('Capacity Backing (Hide)'!AN$2,'Capacity Summary'!$B$36:$B$135,0),4),IF(INDEX('Capacity Summary'!$H$36:$BG$135,MATCH('Capacity Backing (Hide)'!AN$2,'Capacity Summary'!$B$36:$B$135,0),MATCH('Capacity Backing (Hide)'!$A22,'Capacity Summary'!$H$35:$BG$35,0))&lt;&gt;0,INDEX('Capacity Summary'!$H$36:$BG$135,MATCH('Capacity Backing (Hide)'!AN$2,'Capacity Summary'!$B$36:$B$135,0),MATCH('Capacity Backing (Hide)'!$A22,'Capacity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(Hide)'!$A22,'Capacity Summary'!$H$35:$BG$35,0))="x",INDEX('Capacity Summary'!$C$36:$E$135,MATCH('Capacity Backing (Hide)'!AO$2,'Capacity Summary'!$B$36:$B$135,0),4),IF(INDEX('Capacity Summary'!$H$36:$BG$135,MATCH('Capacity Backing (Hide)'!AO$2,'Capacity Summary'!$B$36:$B$135,0),MATCH('Capacity Backing (Hide)'!$A22,'Capacity Summary'!$H$35:$BG$35,0))&lt;&gt;0,INDEX('Capacity Summary'!$H$36:$BG$135,MATCH('Capacity Backing (Hide)'!AO$2,'Capacity Summary'!$B$36:$B$135,0),MATCH('Capacity Backing (Hide)'!$A22,'Capacity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(Hide)'!$A22,'Capacity Summary'!$H$35:$BG$35,0))="x",INDEX('Capacity Summary'!$C$36:$E$135,MATCH('Capacity Backing (Hide)'!AP$2,'Capacity Summary'!$B$36:$B$135,0),4),IF(INDEX('Capacity Summary'!$H$36:$BG$135,MATCH('Capacity Backing (Hide)'!AP$2,'Capacity Summary'!$B$36:$B$135,0),MATCH('Capacity Backing (Hide)'!$A22,'Capacity Summary'!$H$35:$BG$35,0))&lt;&gt;0,INDEX('Capacity Summary'!$H$36:$BG$135,MATCH('Capacity Backing (Hide)'!AP$2,'Capacity Summary'!$B$36:$B$135,0),MATCH('Capacity Backing (Hide)'!$A22,'Capacity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(Hide)'!$A22,'Capacity Summary'!$H$35:$BG$35,0))="x",INDEX('Capacity Summary'!$C$36:$E$135,MATCH('Capacity Backing (Hide)'!AQ$2,'Capacity Summary'!$B$36:$B$135,0),4),IF(INDEX('Capacity Summary'!$H$36:$BG$135,MATCH('Capacity Backing (Hide)'!AQ$2,'Capacity Summary'!$B$36:$B$135,0),MATCH('Capacity Backing (Hide)'!$A22,'Capacity Summary'!$H$35:$BG$35,0))&lt;&gt;0,INDEX('Capacity Summary'!$H$36:$BG$135,MATCH('Capacity Backing (Hide)'!AQ$2,'Capacity Summary'!$B$36:$B$135,0),MATCH('Capacity Backing (Hide)'!$A22,'Capacity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(Hide)'!$A22,'Capacity Summary'!$H$35:$BG$35,0))="x",INDEX('Capacity Summary'!$C$36:$E$135,MATCH('Capacity Backing (Hide)'!AR$2,'Capacity Summary'!$B$36:$B$135,0),4),IF(INDEX('Capacity Summary'!$H$36:$BG$135,MATCH('Capacity Backing (Hide)'!AR$2,'Capacity Summary'!$B$36:$B$135,0),MATCH('Capacity Backing (Hide)'!$A22,'Capacity Summary'!$H$35:$BG$35,0))&lt;&gt;0,INDEX('Capacity Summary'!$H$36:$BG$135,MATCH('Capacity Backing (Hide)'!AR$2,'Capacity Summary'!$B$36:$B$135,0),MATCH('Capacity Backing (Hide)'!$A22,'Capacity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(Hide)'!$A22,'Capacity Summary'!$H$35:$BG$35,0))="x",INDEX('Capacity Summary'!$C$36:$E$135,MATCH('Capacity Backing (Hide)'!AS$2,'Capacity Summary'!$B$36:$B$135,0),4),IF(INDEX('Capacity Summary'!$H$36:$BG$135,MATCH('Capacity Backing (Hide)'!AS$2,'Capacity Summary'!$B$36:$B$135,0),MATCH('Capacity Backing (Hide)'!$A22,'Capacity Summary'!$H$35:$BG$35,0))&lt;&gt;0,INDEX('Capacity Summary'!$H$36:$BG$135,MATCH('Capacity Backing (Hide)'!AS$2,'Capacity Summary'!$B$36:$B$135,0),MATCH('Capacity Backing (Hide)'!$A22,'Capacity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(Hide)'!$A22,'Capacity Summary'!$H$35:$BG$35,0))="x",INDEX('Capacity Summary'!$C$36:$E$135,MATCH('Capacity Backing (Hide)'!AT$2,'Capacity Summary'!$B$36:$B$135,0),4),IF(INDEX('Capacity Summary'!$H$36:$BG$135,MATCH('Capacity Backing (Hide)'!AT$2,'Capacity Summary'!$B$36:$B$135,0),MATCH('Capacity Backing (Hide)'!$A22,'Capacity Summary'!$H$35:$BG$35,0))&lt;&gt;0,INDEX('Capacity Summary'!$H$36:$BG$135,MATCH('Capacity Backing (Hide)'!AT$2,'Capacity Summary'!$B$36:$B$135,0),MATCH('Capacity Backing (Hide)'!$A22,'Capacity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(Hide)'!$A22,'Capacity Summary'!$H$35:$BG$35,0))="x",INDEX('Capacity Summary'!$C$36:$E$135,MATCH('Capacity Backing (Hide)'!AU$2,'Capacity Summary'!$B$36:$B$135,0),4),IF(INDEX('Capacity Summary'!$H$36:$BG$135,MATCH('Capacity Backing (Hide)'!AU$2,'Capacity Summary'!$B$36:$B$135,0),MATCH('Capacity Backing (Hide)'!$A22,'Capacity Summary'!$H$35:$BG$35,0))&lt;&gt;0,INDEX('Capacity Summary'!$H$36:$BG$135,MATCH('Capacity Backing (Hide)'!AU$2,'Capacity Summary'!$B$36:$B$135,0),MATCH('Capacity Backing (Hide)'!$A22,'Capacity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(Hide)'!$A22,'Capacity Summary'!$H$35:$BG$35,0))="x",INDEX('Capacity Summary'!$C$36:$E$135,MATCH('Capacity Backing (Hide)'!AV$2,'Capacity Summary'!$B$36:$B$135,0),4),IF(INDEX('Capacity Summary'!$H$36:$BG$135,MATCH('Capacity Backing (Hide)'!AV$2,'Capacity Summary'!$B$36:$B$135,0),MATCH('Capacity Backing (Hide)'!$A22,'Capacity Summary'!$H$35:$BG$35,0))&lt;&gt;0,INDEX('Capacity Summary'!$H$36:$BG$135,MATCH('Capacity Backing (Hide)'!AV$2,'Capacity Summary'!$B$36:$B$135,0),MATCH('Capacity Backing (Hide)'!$A22,'Capacity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(Hide)'!$A22,'Capacity Summary'!$H$35:$BG$35,0))="x",INDEX('Capacity Summary'!$C$36:$E$135,MATCH('Capacity Backing (Hide)'!AW$2,'Capacity Summary'!$B$36:$B$135,0),4),IF(INDEX('Capacity Summary'!$H$36:$BG$135,MATCH('Capacity Backing (Hide)'!AW$2,'Capacity Summary'!$B$36:$B$135,0),MATCH('Capacity Backing (Hide)'!$A22,'Capacity Summary'!$H$35:$BG$35,0))&lt;&gt;0,INDEX('Capacity Summary'!$H$36:$BG$135,MATCH('Capacity Backing (Hide)'!AW$2,'Capacity Summary'!$B$36:$B$135,0),MATCH('Capacity Backing (Hide)'!$A22,'Capacity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(Hide)'!$A22,'Capacity Summary'!$H$35:$BG$35,0))="x",INDEX('Capacity Summary'!$C$36:$E$135,MATCH('Capacity Backing (Hide)'!AX$2,'Capacity Summary'!$B$36:$B$135,0),4),IF(INDEX('Capacity Summary'!$H$36:$BG$135,MATCH('Capacity Backing (Hide)'!AX$2,'Capacity Summary'!$B$36:$B$135,0),MATCH('Capacity Backing (Hide)'!$A22,'Capacity Summary'!$H$35:$BG$35,0))&lt;&gt;0,INDEX('Capacity Summary'!$H$36:$BG$135,MATCH('Capacity Backing (Hide)'!AX$2,'Capacity Summary'!$B$36:$B$135,0),MATCH('Capacity Backing (Hide)'!$A22,'Capacity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(Hide)'!$A22,'Capacity Summary'!$H$35:$BG$35,0))="x",INDEX('Capacity Summary'!$C$36:$E$135,MATCH('Capacity Backing (Hide)'!AY$2,'Capacity Summary'!$B$36:$B$135,0),4),IF(INDEX('Capacity Summary'!$H$36:$BG$135,MATCH('Capacity Backing (Hide)'!AY$2,'Capacity Summary'!$B$36:$B$135,0),MATCH('Capacity Backing (Hide)'!$A22,'Capacity Summary'!$H$35:$BG$35,0))&lt;&gt;0,INDEX('Capacity Summary'!$H$36:$BG$135,MATCH('Capacity Backing (Hide)'!AY$2,'Capacity Summary'!$B$36:$B$135,0),MATCH('Capacity Backing (Hide)'!$A22,'Capacity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(Hide)'!$A22,'Capacity Summary'!$H$35:$BG$35,0))="x",INDEX('Capacity Summary'!$C$36:$E$135,MATCH('Capacity Backing (Hide)'!AZ$2,'Capacity Summary'!$B$36:$B$135,0),4),IF(INDEX('Capacity Summary'!$H$36:$BG$135,MATCH('Capacity Backing (Hide)'!AZ$2,'Capacity Summary'!$B$36:$B$135,0),MATCH('Capacity Backing (Hide)'!$A22,'Capacity Summary'!$H$35:$BG$35,0))&lt;&gt;0,INDEX('Capacity Summary'!$H$36:$BG$135,MATCH('Capacity Backing (Hide)'!AZ$2,'Capacity Summary'!$B$36:$B$135,0),MATCH('Capacity Backing (Hide)'!$A22,'Capacity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(Hide)'!$A22,'Capacity Summary'!$H$35:$BG$35,0))="x",INDEX('Capacity Summary'!$C$36:$E$135,MATCH('Capacity Backing (Hide)'!BA$2,'Capacity Summary'!$B$36:$B$135,0),4),IF(INDEX('Capacity Summary'!$H$36:$BG$135,MATCH('Capacity Backing (Hide)'!BA$2,'Capacity Summary'!$B$36:$B$135,0),MATCH('Capacity Backing (Hide)'!$A22,'Capacity Summary'!$H$35:$BG$35,0))&lt;&gt;0,INDEX('Capacity Summary'!$H$36:$BG$135,MATCH('Capacity Backing (Hide)'!BA$2,'Capacity Summary'!$B$36:$B$135,0),MATCH('Capacity Backing (Hide)'!$A22,'Capacity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(Hide)'!$A22,'Capacity Summary'!$H$35:$BG$35,0))="x",INDEX('Capacity Summary'!$C$36:$E$135,MATCH('Capacity Backing (Hide)'!BB$2,'Capacity Summary'!$B$36:$B$135,0),4),IF(INDEX('Capacity Summary'!$H$36:$BG$135,MATCH('Capacity Backing (Hide)'!BB$2,'Capacity Summary'!$B$36:$B$135,0),MATCH('Capacity Backing (Hide)'!$A22,'Capacity Summary'!$H$35:$BG$35,0))&lt;&gt;0,INDEX('Capacity Summary'!$H$36:$BG$135,MATCH('Capacity Backing (Hide)'!BB$2,'Capacity Summary'!$B$36:$B$135,0),MATCH('Capacity Backing (Hide)'!$A22,'Capacity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(Hide)'!$A22,'Capacity Summary'!$H$35:$BG$35,0))="x",INDEX('Capacity Summary'!$C$36:$E$135,MATCH('Capacity Backing (Hide)'!BC$2,'Capacity Summary'!$B$36:$B$135,0),4),IF(INDEX('Capacity Summary'!$H$36:$BG$135,MATCH('Capacity Backing (Hide)'!BC$2,'Capacity Summary'!$B$36:$B$135,0),MATCH('Capacity Backing (Hide)'!$A22,'Capacity Summary'!$H$35:$BG$35,0))&lt;&gt;0,INDEX('Capacity Summary'!$H$36:$BG$135,MATCH('Capacity Backing (Hide)'!BC$2,'Capacity Summary'!$B$36:$B$135,0),MATCH('Capacity Backing (Hide)'!$A22,'Capacity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(Hide)'!$A22,'Capacity Summary'!$H$35:$BG$35,0))="x",INDEX('Capacity Summary'!$C$36:$E$135,MATCH('Capacity Backing (Hide)'!BD$2,'Capacity Summary'!$B$36:$B$135,0),4),IF(INDEX('Capacity Summary'!$H$36:$BG$135,MATCH('Capacity Backing (Hide)'!BD$2,'Capacity Summary'!$B$36:$B$135,0),MATCH('Capacity Backing (Hide)'!$A22,'Capacity Summary'!$H$35:$BG$35,0))&lt;&gt;0,INDEX('Capacity Summary'!$H$36:$BG$135,MATCH('Capacity Backing (Hide)'!BD$2,'Capacity Summary'!$B$36:$B$135,0),MATCH('Capacity Backing (Hide)'!$A22,'Capacity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(Hide)'!$A22,'Capacity Summary'!$H$35:$BG$35,0))="x",INDEX('Capacity Summary'!$C$36:$E$135,MATCH('Capacity Backing (Hide)'!BE$2,'Capacity Summary'!$B$36:$B$135,0),4),IF(INDEX('Capacity Summary'!$H$36:$BG$135,MATCH('Capacity Backing (Hide)'!BE$2,'Capacity Summary'!$B$36:$B$135,0),MATCH('Capacity Backing (Hide)'!$A22,'Capacity Summary'!$H$35:$BG$35,0))&lt;&gt;0,INDEX('Capacity Summary'!$H$36:$BG$135,MATCH('Capacity Backing (Hide)'!BE$2,'Capacity Summary'!$B$36:$B$135,0),MATCH('Capacity Backing (Hide)'!$A22,'Capacity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(Hide)'!$A22,'Capacity Summary'!$H$35:$BG$35,0))="x",INDEX('Capacity Summary'!$C$36:$E$135,MATCH('Capacity Backing (Hide)'!BF$2,'Capacity Summary'!$B$36:$B$135,0),4),IF(INDEX('Capacity Summary'!$H$36:$BG$135,MATCH('Capacity Backing (Hide)'!BF$2,'Capacity Summary'!$B$36:$B$135,0),MATCH('Capacity Backing (Hide)'!$A22,'Capacity Summary'!$H$35:$BG$35,0))&lt;&gt;0,INDEX('Capacity Summary'!$H$36:$BG$135,MATCH('Capacity Backing (Hide)'!BF$2,'Capacity Summary'!$B$36:$B$135,0),MATCH('Capacity Backing (Hide)'!$A22,'Capacity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(Hide)'!$A22,'Capacity Summary'!$H$35:$BG$35,0))="x",INDEX('Capacity Summary'!$C$36:$E$135,MATCH('Capacity Backing (Hide)'!BG$2,'Capacity Summary'!$B$36:$B$135,0),4),IF(INDEX('Capacity Summary'!$H$36:$BG$135,MATCH('Capacity Backing (Hide)'!BG$2,'Capacity Summary'!$B$36:$B$135,0),MATCH('Capacity Backing (Hide)'!$A22,'Capacity Summary'!$H$35:$BG$35,0))&lt;&gt;0,INDEX('Capacity Summary'!$H$36:$BG$135,MATCH('Capacity Backing (Hide)'!BG$2,'Capacity Summary'!$B$36:$B$135,0),MATCH('Capacity Backing (Hide)'!$A22,'Capacity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(Hide)'!$A22,'Capacity Summary'!$H$35:$BG$35,0))="x",INDEX('Capacity Summary'!$C$36:$E$135,MATCH('Capacity Backing (Hide)'!BH$2,'Capacity Summary'!$B$36:$B$135,0),4),IF(INDEX('Capacity Summary'!$H$36:$BG$135,MATCH('Capacity Backing (Hide)'!BH$2,'Capacity Summary'!$B$36:$B$135,0),MATCH('Capacity Backing (Hide)'!$A22,'Capacity Summary'!$H$35:$BG$35,0))&lt;&gt;0,INDEX('Capacity Summary'!$H$36:$BG$135,MATCH('Capacity Backing (Hide)'!BH$2,'Capacity Summary'!$B$36:$B$135,0),MATCH('Capacity Backing (Hide)'!$A22,'Capacity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(Hide)'!$A22,'Capacity Summary'!$H$35:$BG$35,0))="x",INDEX('Capacity Summary'!$C$36:$E$135,MATCH('Capacity Backing (Hide)'!BI$2,'Capacity Summary'!$B$36:$B$135,0),4),IF(INDEX('Capacity Summary'!$H$36:$BG$135,MATCH('Capacity Backing (Hide)'!BI$2,'Capacity Summary'!$B$36:$B$135,0),MATCH('Capacity Backing (Hide)'!$A22,'Capacity Summary'!$H$35:$BG$35,0))&lt;&gt;0,INDEX('Capacity Summary'!$H$36:$BG$135,MATCH('Capacity Backing (Hide)'!BI$2,'Capacity Summary'!$B$36:$B$135,0),MATCH('Capacity Backing (Hide)'!$A22,'Capacity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(Hide)'!$A22,'Capacity Summary'!$H$35:$BG$35,0))="x",INDEX('Capacity Summary'!$C$36:$E$135,MATCH('Capacity Backing (Hide)'!BJ$2,'Capacity Summary'!$B$36:$B$135,0),4),IF(INDEX('Capacity Summary'!$H$36:$BG$135,MATCH('Capacity Backing (Hide)'!BJ$2,'Capacity Summary'!$B$36:$B$135,0),MATCH('Capacity Backing (Hide)'!$A22,'Capacity Summary'!$H$35:$BG$35,0))&lt;&gt;0,INDEX('Capacity Summary'!$H$36:$BG$135,MATCH('Capacity Backing (Hide)'!BJ$2,'Capacity Summary'!$B$36:$B$135,0),MATCH('Capacity Backing (Hide)'!$A22,'Capacity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(Hide)'!$A22,'Capacity Summary'!$H$35:$BG$35,0))="x",INDEX('Capacity Summary'!$C$36:$E$135,MATCH('Capacity Backing (Hide)'!BK$2,'Capacity Summary'!$B$36:$B$135,0),4),IF(INDEX('Capacity Summary'!$H$36:$BG$135,MATCH('Capacity Backing (Hide)'!BK$2,'Capacity Summary'!$B$36:$B$135,0),MATCH('Capacity Backing (Hide)'!$A22,'Capacity Summary'!$H$35:$BG$35,0))&lt;&gt;0,INDEX('Capacity Summary'!$H$36:$BG$135,MATCH('Capacity Backing (Hide)'!BK$2,'Capacity Summary'!$B$36:$B$135,0),MATCH('Capacity Backing (Hide)'!$A22,'Capacity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(Hide)'!$A22,'Capacity Summary'!$H$35:$BG$35,0))="x",INDEX('Capacity Summary'!$C$36:$E$135,MATCH('Capacity Backing (Hide)'!BL$2,'Capacity Summary'!$B$36:$B$135,0),4),IF(INDEX('Capacity Summary'!$H$36:$BG$135,MATCH('Capacity Backing (Hide)'!BL$2,'Capacity Summary'!$B$36:$B$135,0),MATCH('Capacity Backing (Hide)'!$A22,'Capacity Summary'!$H$35:$BG$35,0))&lt;&gt;0,INDEX('Capacity Summary'!$H$36:$BG$135,MATCH('Capacity Backing (Hide)'!BL$2,'Capacity Summary'!$B$36:$B$135,0),MATCH('Capacity Backing (Hide)'!$A22,'Capacity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(Hide)'!$A22,'Capacity Summary'!$H$35:$BG$35,0))="x",INDEX('Capacity Summary'!$C$36:$E$135,MATCH('Capacity Backing (Hide)'!BM$2,'Capacity Summary'!$B$36:$B$135,0),4),IF(INDEX('Capacity Summary'!$H$36:$BG$135,MATCH('Capacity Backing (Hide)'!BM$2,'Capacity Summary'!$B$36:$B$135,0),MATCH('Capacity Backing (Hide)'!$A22,'Capacity Summary'!$H$35:$BG$35,0))&lt;&gt;0,INDEX('Capacity Summary'!$H$36:$BG$135,MATCH('Capacity Backing (Hide)'!BM$2,'Capacity Summary'!$B$36:$B$135,0),MATCH('Capacity Backing (Hide)'!$A22,'Capacity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(Hide)'!$A22,'Capacity Summary'!$H$35:$BG$35,0))="x",INDEX('Capacity Summary'!$C$36:$E$135,MATCH('Capacity Backing (Hide)'!BN$2,'Capacity Summary'!$B$36:$B$135,0),4),IF(INDEX('Capacity Summary'!$H$36:$BG$135,MATCH('Capacity Backing (Hide)'!BN$2,'Capacity Summary'!$B$36:$B$135,0),MATCH('Capacity Backing (Hide)'!$A22,'Capacity Summary'!$H$35:$BG$35,0))&lt;&gt;0,INDEX('Capacity Summary'!$H$36:$BG$135,MATCH('Capacity Backing (Hide)'!BN$2,'Capacity Summary'!$B$36:$B$135,0),MATCH('Capacity Backing (Hide)'!$A22,'Capacity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(Hide)'!$A22,'Capacity Summary'!$H$35:$BG$35,0))="x",INDEX('Capacity Summary'!$C$36:$E$135,MATCH('Capacity Backing (Hide)'!BO$2,'Capacity Summary'!$B$36:$B$135,0),4),IF(INDEX('Capacity Summary'!$H$36:$BG$135,MATCH('Capacity Backing (Hide)'!BO$2,'Capacity Summary'!$B$36:$B$135,0),MATCH('Capacity Backing (Hide)'!$A22,'Capacity Summary'!$H$35:$BG$35,0))&lt;&gt;0,INDEX('Capacity Summary'!$H$36:$BG$135,MATCH('Capacity Backing (Hide)'!BO$2,'Capacity Summary'!$B$36:$B$135,0),MATCH('Capacity Backing (Hide)'!$A22,'Capacity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(Hide)'!$A22,'Capacity Summary'!$H$35:$BG$35,0))="x",INDEX('Capacity Summary'!$C$36:$E$135,MATCH('Capacity Backing (Hide)'!BP$2,'Capacity Summary'!$B$36:$B$135,0),4),IF(INDEX('Capacity Summary'!$H$36:$BG$135,MATCH('Capacity Backing (Hide)'!BP$2,'Capacity Summary'!$B$36:$B$135,0),MATCH('Capacity Backing (Hide)'!$A22,'Capacity Summary'!$H$35:$BG$35,0))&lt;&gt;0,INDEX('Capacity Summary'!$H$36:$BG$135,MATCH('Capacity Backing (Hide)'!BP$2,'Capacity Summary'!$B$36:$B$135,0),MATCH('Capacity Backing (Hide)'!$A22,'Capacity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(Hide)'!$A22,'Capacity Summary'!$H$35:$BG$35,0))="x",INDEX('Capacity Summary'!$C$36:$E$135,MATCH('Capacity Backing (Hide)'!BQ$2,'Capacity Summary'!$B$36:$B$135,0),4),IF(INDEX('Capacity Summary'!$H$36:$BG$135,MATCH('Capacity Backing (Hide)'!BQ$2,'Capacity Summary'!$B$36:$B$135,0),MATCH('Capacity Backing (Hide)'!$A22,'Capacity Summary'!$H$35:$BG$35,0))&lt;&gt;0,INDEX('Capacity Summary'!$H$36:$BG$135,MATCH('Capacity Backing (Hide)'!BQ$2,'Capacity Summary'!$B$36:$B$135,0),MATCH('Capacity Backing (Hide)'!$A22,'Capacity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(Hide)'!$A22,'Capacity Summary'!$H$35:$BG$35,0))="x",INDEX('Capacity Summary'!$C$36:$E$135,MATCH('Capacity Backing (Hide)'!BR$2,'Capacity Summary'!$B$36:$B$135,0),4),IF(INDEX('Capacity Summary'!$H$36:$BG$135,MATCH('Capacity Backing (Hide)'!BR$2,'Capacity Summary'!$B$36:$B$135,0),MATCH('Capacity Backing (Hide)'!$A22,'Capacity Summary'!$H$35:$BG$35,0))&lt;&gt;0,INDEX('Capacity Summary'!$H$36:$BG$135,MATCH('Capacity Backing (Hide)'!BR$2,'Capacity Summary'!$B$36:$B$135,0),MATCH('Capacity Backing (Hide)'!$A22,'Capacity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(Hide)'!$A22,'Capacity Summary'!$H$35:$BG$35,0))="x",INDEX('Capacity Summary'!$C$36:$E$135,MATCH('Capacity Backing (Hide)'!BS$2,'Capacity Summary'!$B$36:$B$135,0),4),IF(INDEX('Capacity Summary'!$H$36:$BG$135,MATCH('Capacity Backing (Hide)'!BS$2,'Capacity Summary'!$B$36:$B$135,0),MATCH('Capacity Backing (Hide)'!$A22,'Capacity Summary'!$H$35:$BG$35,0))&lt;&gt;0,INDEX('Capacity Summary'!$H$36:$BG$135,MATCH('Capacity Backing (Hide)'!BS$2,'Capacity Summary'!$B$36:$B$135,0),MATCH('Capacity Backing (Hide)'!$A22,'Capacity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(Hide)'!$A22,'Capacity Summary'!$H$35:$BG$35,0))="x",INDEX('Capacity Summary'!$C$36:$E$135,MATCH('Capacity Backing (Hide)'!BT$2,'Capacity Summary'!$B$36:$B$135,0),4),IF(INDEX('Capacity Summary'!$H$36:$BG$135,MATCH('Capacity Backing (Hide)'!BT$2,'Capacity Summary'!$B$36:$B$135,0),MATCH('Capacity Backing (Hide)'!$A22,'Capacity Summary'!$H$35:$BG$35,0))&lt;&gt;0,INDEX('Capacity Summary'!$H$36:$BG$135,MATCH('Capacity Backing (Hide)'!BT$2,'Capacity Summary'!$B$36:$B$135,0),MATCH('Capacity Backing (Hide)'!$A22,'Capacity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(Hide)'!$A22,'Capacity Summary'!$H$35:$BG$35,0))="x",INDEX('Capacity Summary'!$C$36:$E$135,MATCH('Capacity Backing (Hide)'!BU$2,'Capacity Summary'!$B$36:$B$135,0),4),IF(INDEX('Capacity Summary'!$H$36:$BG$135,MATCH('Capacity Backing (Hide)'!BU$2,'Capacity Summary'!$B$36:$B$135,0),MATCH('Capacity Backing (Hide)'!$A22,'Capacity Summary'!$H$35:$BG$35,0))&lt;&gt;0,INDEX('Capacity Summary'!$H$36:$BG$135,MATCH('Capacity Backing (Hide)'!BU$2,'Capacity Summary'!$B$36:$B$135,0),MATCH('Capacity Backing (Hide)'!$A22,'Capacity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(Hide)'!$A22,'Capacity Summary'!$H$35:$BG$35,0))="x",INDEX('Capacity Summary'!$C$36:$E$135,MATCH('Capacity Backing (Hide)'!BV$2,'Capacity Summary'!$B$36:$B$135,0),4),IF(INDEX('Capacity Summary'!$H$36:$BG$135,MATCH('Capacity Backing (Hide)'!BV$2,'Capacity Summary'!$B$36:$B$135,0),MATCH('Capacity Backing (Hide)'!$A22,'Capacity Summary'!$H$35:$BG$35,0))&lt;&gt;0,INDEX('Capacity Summary'!$H$36:$BG$135,MATCH('Capacity Backing (Hide)'!BV$2,'Capacity Summary'!$B$36:$B$135,0),MATCH('Capacity Backing (Hide)'!$A22,'Capacity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(Hide)'!$A22,'Capacity Summary'!$H$35:$BG$35,0))="x",INDEX('Capacity Summary'!$C$36:$E$135,MATCH('Capacity Backing (Hide)'!BW$2,'Capacity Summary'!$B$36:$B$135,0),4),IF(INDEX('Capacity Summary'!$H$36:$BG$135,MATCH('Capacity Backing (Hide)'!BW$2,'Capacity Summary'!$B$36:$B$135,0),MATCH('Capacity Backing (Hide)'!$A22,'Capacity Summary'!$H$35:$BG$35,0))&lt;&gt;0,INDEX('Capacity Summary'!$H$36:$BG$135,MATCH('Capacity Backing (Hide)'!BW$2,'Capacity Summary'!$B$36:$B$135,0),MATCH('Capacity Backing (Hide)'!$A22,'Capacity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(Hide)'!$A22,'Capacity Summary'!$H$35:$BG$35,0))="x",INDEX('Capacity Summary'!$C$36:$E$135,MATCH('Capacity Backing (Hide)'!BX$2,'Capacity Summary'!$B$36:$B$135,0),4),IF(INDEX('Capacity Summary'!$H$36:$BG$135,MATCH('Capacity Backing (Hide)'!BX$2,'Capacity Summary'!$B$36:$B$135,0),MATCH('Capacity Backing (Hide)'!$A22,'Capacity Summary'!$H$35:$BG$35,0))&lt;&gt;0,INDEX('Capacity Summary'!$H$36:$BG$135,MATCH('Capacity Backing (Hide)'!BX$2,'Capacity Summary'!$B$36:$B$135,0),MATCH('Capacity Backing (Hide)'!$A22,'Capacity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(Hide)'!$A22,'Capacity Summary'!$H$35:$BG$35,0))="x",INDEX('Capacity Summary'!$C$36:$E$135,MATCH('Capacity Backing (Hide)'!BY$2,'Capacity Summary'!$B$36:$B$135,0),4),IF(INDEX('Capacity Summary'!$H$36:$BG$135,MATCH('Capacity Backing (Hide)'!BY$2,'Capacity Summary'!$B$36:$B$135,0),MATCH('Capacity Backing (Hide)'!$A22,'Capacity Summary'!$H$35:$BG$35,0))&lt;&gt;0,INDEX('Capacity Summary'!$H$36:$BG$135,MATCH('Capacity Backing (Hide)'!BY$2,'Capacity Summary'!$B$36:$B$135,0),MATCH('Capacity Backing (Hide)'!$A22,'Capacity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(Hide)'!$A22,'Capacity Summary'!$H$35:$BG$35,0))="x",INDEX('Capacity Summary'!$C$36:$E$135,MATCH('Capacity Backing (Hide)'!BZ$2,'Capacity Summary'!$B$36:$B$135,0),4),IF(INDEX('Capacity Summary'!$H$36:$BG$135,MATCH('Capacity Backing (Hide)'!BZ$2,'Capacity Summary'!$B$36:$B$135,0),MATCH('Capacity Backing (Hide)'!$A22,'Capacity Summary'!$H$35:$BG$35,0))&lt;&gt;0,INDEX('Capacity Summary'!$H$36:$BG$135,MATCH('Capacity Backing (Hide)'!BZ$2,'Capacity Summary'!$B$36:$B$135,0),MATCH('Capacity Backing (Hide)'!$A22,'Capacity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(Hide)'!$A22,'Capacity Summary'!$H$35:$BG$35,0))="x",INDEX('Capacity Summary'!$C$36:$E$135,MATCH('Capacity Backing (Hide)'!CA$2,'Capacity Summary'!$B$36:$B$135,0),4),IF(INDEX('Capacity Summary'!$H$36:$BG$135,MATCH('Capacity Backing (Hide)'!CA$2,'Capacity Summary'!$B$36:$B$135,0),MATCH('Capacity Backing (Hide)'!$A22,'Capacity Summary'!$H$35:$BG$35,0))&lt;&gt;0,INDEX('Capacity Summary'!$H$36:$BG$135,MATCH('Capacity Backing (Hide)'!CA$2,'Capacity Summary'!$B$36:$B$135,0),MATCH('Capacity Backing (Hide)'!$A22,'Capacity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(Hide)'!$A22,'Capacity Summary'!$H$35:$BG$35,0))="x",INDEX('Capacity Summary'!$C$36:$E$135,MATCH('Capacity Backing (Hide)'!CB$2,'Capacity Summary'!$B$36:$B$135,0),4),IF(INDEX('Capacity Summary'!$H$36:$BG$135,MATCH('Capacity Backing (Hide)'!CB$2,'Capacity Summary'!$B$36:$B$135,0),MATCH('Capacity Backing (Hide)'!$A22,'Capacity Summary'!$H$35:$BG$35,0))&lt;&gt;0,INDEX('Capacity Summary'!$H$36:$BG$135,MATCH('Capacity Backing (Hide)'!CB$2,'Capacity Summary'!$B$36:$B$135,0),MATCH('Capacity Backing (Hide)'!$A22,'Capacity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(Hide)'!$A22,'Capacity Summary'!$H$35:$BG$35,0))="x",INDEX('Capacity Summary'!$C$36:$E$135,MATCH('Capacity Backing (Hide)'!CC$2,'Capacity Summary'!$B$36:$B$135,0),4),IF(INDEX('Capacity Summary'!$H$36:$BG$135,MATCH('Capacity Backing (Hide)'!CC$2,'Capacity Summary'!$B$36:$B$135,0),MATCH('Capacity Backing (Hide)'!$A22,'Capacity Summary'!$H$35:$BG$35,0))&lt;&gt;0,INDEX('Capacity Summary'!$H$36:$BG$135,MATCH('Capacity Backing (Hide)'!CC$2,'Capacity Summary'!$B$36:$B$135,0),MATCH('Capacity Backing (Hide)'!$A22,'Capacity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(Hide)'!$A22,'Capacity Summary'!$H$35:$BG$35,0))="x",INDEX('Capacity Summary'!$C$36:$E$135,MATCH('Capacity Backing (Hide)'!CD$2,'Capacity Summary'!$B$36:$B$135,0),4),IF(INDEX('Capacity Summary'!$H$36:$BG$135,MATCH('Capacity Backing (Hide)'!CD$2,'Capacity Summary'!$B$36:$B$135,0),MATCH('Capacity Backing (Hide)'!$A22,'Capacity Summary'!$H$35:$BG$35,0))&lt;&gt;0,INDEX('Capacity Summary'!$H$36:$BG$135,MATCH('Capacity Backing (Hide)'!CD$2,'Capacity Summary'!$B$36:$B$135,0),MATCH('Capacity Backing (Hide)'!$A22,'Capacity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(Hide)'!$A22,'Capacity Summary'!$H$35:$BG$35,0))="x",INDEX('Capacity Summary'!$C$36:$E$135,MATCH('Capacity Backing (Hide)'!CE$2,'Capacity Summary'!$B$36:$B$135,0),4),IF(INDEX('Capacity Summary'!$H$36:$BG$135,MATCH('Capacity Backing (Hide)'!CE$2,'Capacity Summary'!$B$36:$B$135,0),MATCH('Capacity Backing (Hide)'!$A22,'Capacity Summary'!$H$35:$BG$35,0))&lt;&gt;0,INDEX('Capacity Summary'!$H$36:$BG$135,MATCH('Capacity Backing (Hide)'!CE$2,'Capacity Summary'!$B$36:$B$135,0),MATCH('Capacity Backing (Hide)'!$A22,'Capacity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(Hide)'!$A22,'Capacity Summary'!$H$35:$BG$35,0))="x",INDEX('Capacity Summary'!$C$36:$E$135,MATCH('Capacity Backing (Hide)'!CF$2,'Capacity Summary'!$B$36:$B$135,0),4),IF(INDEX('Capacity Summary'!$H$36:$BG$135,MATCH('Capacity Backing (Hide)'!CF$2,'Capacity Summary'!$B$36:$B$135,0),MATCH('Capacity Backing (Hide)'!$A22,'Capacity Summary'!$H$35:$BG$35,0))&lt;&gt;0,INDEX('Capacity Summary'!$H$36:$BG$135,MATCH('Capacity Backing (Hide)'!CF$2,'Capacity Summary'!$B$36:$B$135,0),MATCH('Capacity Backing (Hide)'!$A22,'Capacity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(Hide)'!$A22,'Capacity Summary'!$H$35:$BG$35,0))="x",INDEX('Capacity Summary'!$C$36:$E$135,MATCH('Capacity Backing (Hide)'!CG$2,'Capacity Summary'!$B$36:$B$135,0),4),IF(INDEX('Capacity Summary'!$H$36:$BG$135,MATCH('Capacity Backing (Hide)'!CG$2,'Capacity Summary'!$B$36:$B$135,0),MATCH('Capacity Backing (Hide)'!$A22,'Capacity Summary'!$H$35:$BG$35,0))&lt;&gt;0,INDEX('Capacity Summary'!$H$36:$BG$135,MATCH('Capacity Backing (Hide)'!CG$2,'Capacity Summary'!$B$36:$B$135,0),MATCH('Capacity Backing (Hide)'!$A22,'Capacity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(Hide)'!$A22,'Capacity Summary'!$H$35:$BG$35,0))="x",INDEX('Capacity Summary'!$C$36:$E$135,MATCH('Capacity Backing (Hide)'!CH$2,'Capacity Summary'!$B$36:$B$135,0),4),IF(INDEX('Capacity Summary'!$H$36:$BG$135,MATCH('Capacity Backing (Hide)'!CH$2,'Capacity Summary'!$B$36:$B$135,0),MATCH('Capacity Backing (Hide)'!$A22,'Capacity Summary'!$H$35:$BG$35,0))&lt;&gt;0,INDEX('Capacity Summary'!$H$36:$BG$135,MATCH('Capacity Backing (Hide)'!CH$2,'Capacity Summary'!$B$36:$B$135,0),MATCH('Capacity Backing (Hide)'!$A22,'Capacity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(Hide)'!$A22,'Capacity Summary'!$H$35:$BG$35,0))="x",INDEX('Capacity Summary'!$C$36:$E$135,MATCH('Capacity Backing (Hide)'!CI$2,'Capacity Summary'!$B$36:$B$135,0),4),IF(INDEX('Capacity Summary'!$H$36:$BG$135,MATCH('Capacity Backing (Hide)'!CI$2,'Capacity Summary'!$B$36:$B$135,0),MATCH('Capacity Backing (Hide)'!$A22,'Capacity Summary'!$H$35:$BG$35,0))&lt;&gt;0,INDEX('Capacity Summary'!$H$36:$BG$135,MATCH('Capacity Backing (Hide)'!CI$2,'Capacity Summary'!$B$36:$B$135,0),MATCH('Capacity Backing (Hide)'!$A22,'Capacity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(Hide)'!$A22,'Capacity Summary'!$H$35:$BG$35,0))="x",INDEX('Capacity Summary'!$C$36:$E$135,MATCH('Capacity Backing (Hide)'!CJ$2,'Capacity Summary'!$B$36:$B$135,0),4),IF(INDEX('Capacity Summary'!$H$36:$BG$135,MATCH('Capacity Backing (Hide)'!CJ$2,'Capacity Summary'!$B$36:$B$135,0),MATCH('Capacity Backing (Hide)'!$A22,'Capacity Summary'!$H$35:$BG$35,0))&lt;&gt;0,INDEX('Capacity Summary'!$H$36:$BG$135,MATCH('Capacity Backing (Hide)'!CJ$2,'Capacity Summary'!$B$36:$B$135,0),MATCH('Capacity Backing (Hide)'!$A22,'Capacity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(Hide)'!$A22,'Capacity Summary'!$H$35:$BG$35,0))="x",INDEX('Capacity Summary'!$C$36:$E$135,MATCH('Capacity Backing (Hide)'!CK$2,'Capacity Summary'!$B$36:$B$135,0),4),IF(INDEX('Capacity Summary'!$H$36:$BG$135,MATCH('Capacity Backing (Hide)'!CK$2,'Capacity Summary'!$B$36:$B$135,0),MATCH('Capacity Backing (Hide)'!$A22,'Capacity Summary'!$H$35:$BG$35,0))&lt;&gt;0,INDEX('Capacity Summary'!$H$36:$BG$135,MATCH('Capacity Backing (Hide)'!CK$2,'Capacity Summary'!$B$36:$B$135,0),MATCH('Capacity Backing (Hide)'!$A22,'Capacity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(Hide)'!$A22,'Capacity Summary'!$H$35:$BG$35,0))="x",INDEX('Capacity Summary'!$C$36:$E$135,MATCH('Capacity Backing (Hide)'!CL$2,'Capacity Summary'!$B$36:$B$135,0),4),IF(INDEX('Capacity Summary'!$H$36:$BG$135,MATCH('Capacity Backing (Hide)'!CL$2,'Capacity Summary'!$B$36:$B$135,0),MATCH('Capacity Backing (Hide)'!$A22,'Capacity Summary'!$H$35:$BG$35,0))&lt;&gt;0,INDEX('Capacity Summary'!$H$36:$BG$135,MATCH('Capacity Backing (Hide)'!CL$2,'Capacity Summary'!$B$36:$B$135,0),MATCH('Capacity Backing (Hide)'!$A22,'Capacity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(Hide)'!$A22,'Capacity Summary'!$H$35:$BG$35,0))="x",INDEX('Capacity Summary'!$C$36:$E$135,MATCH('Capacity Backing (Hide)'!CM$2,'Capacity Summary'!$B$36:$B$135,0),4),IF(INDEX('Capacity Summary'!$H$36:$BG$135,MATCH('Capacity Backing (Hide)'!CM$2,'Capacity Summary'!$B$36:$B$135,0),MATCH('Capacity Backing (Hide)'!$A22,'Capacity Summary'!$H$35:$BG$35,0))&lt;&gt;0,INDEX('Capacity Summary'!$H$36:$BG$135,MATCH('Capacity Backing (Hide)'!CM$2,'Capacity Summary'!$B$36:$B$135,0),MATCH('Capacity Backing (Hide)'!$A22,'Capacity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(Hide)'!$A22,'Capacity Summary'!$H$35:$BG$35,0))="x",INDEX('Capacity Summary'!$C$36:$E$135,MATCH('Capacity Backing (Hide)'!CN$2,'Capacity Summary'!$B$36:$B$135,0),4),IF(INDEX('Capacity Summary'!$H$36:$BG$135,MATCH('Capacity Backing (Hide)'!CN$2,'Capacity Summary'!$B$36:$B$135,0),MATCH('Capacity Backing (Hide)'!$A22,'Capacity Summary'!$H$35:$BG$35,0))&lt;&gt;0,INDEX('Capacity Summary'!$H$36:$BG$135,MATCH('Capacity Backing (Hide)'!CN$2,'Capacity Summary'!$B$36:$B$135,0),MATCH('Capacity Backing (Hide)'!$A22,'Capacity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(Hide)'!$A22,'Capacity Summary'!$H$35:$BG$35,0))="x",INDEX('Capacity Summary'!$C$36:$E$135,MATCH('Capacity Backing (Hide)'!CO$2,'Capacity Summary'!$B$36:$B$135,0),4),IF(INDEX('Capacity Summary'!$H$36:$BG$135,MATCH('Capacity Backing (Hide)'!CO$2,'Capacity Summary'!$B$36:$B$135,0),MATCH('Capacity Backing (Hide)'!$A22,'Capacity Summary'!$H$35:$BG$35,0))&lt;&gt;0,INDEX('Capacity Summary'!$H$36:$BG$135,MATCH('Capacity Backing (Hide)'!CO$2,'Capacity Summary'!$B$36:$B$135,0),MATCH('Capacity Backing (Hide)'!$A22,'Capacity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(Hide)'!$A22,'Capacity Summary'!$H$35:$BG$35,0))="x",INDEX('Capacity Summary'!$C$36:$E$135,MATCH('Capacity Backing (Hide)'!CP$2,'Capacity Summary'!$B$36:$B$135,0),4),IF(INDEX('Capacity Summary'!$H$36:$BG$135,MATCH('Capacity Backing (Hide)'!CP$2,'Capacity Summary'!$B$36:$B$135,0),MATCH('Capacity Backing (Hide)'!$A22,'Capacity Summary'!$H$35:$BG$35,0))&lt;&gt;0,INDEX('Capacity Summary'!$H$36:$BG$135,MATCH('Capacity Backing (Hide)'!CP$2,'Capacity Summary'!$B$36:$B$135,0),MATCH('Capacity Backing (Hide)'!$A22,'Capacity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(Hide)'!$A22,'Capacity Summary'!$H$35:$BG$35,0))="x",INDEX('Capacity Summary'!$C$36:$E$135,MATCH('Capacity Backing (Hide)'!CQ$2,'Capacity Summary'!$B$36:$B$135,0),4),IF(INDEX('Capacity Summary'!$H$36:$BG$135,MATCH('Capacity Backing (Hide)'!CQ$2,'Capacity Summary'!$B$36:$B$135,0),MATCH('Capacity Backing (Hide)'!$A22,'Capacity Summary'!$H$35:$BG$35,0))&lt;&gt;0,INDEX('Capacity Summary'!$H$36:$BG$135,MATCH('Capacity Backing (Hide)'!CQ$2,'Capacity Summary'!$B$36:$B$135,0),MATCH('Capacity Backing (Hide)'!$A22,'Capacity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(Hide)'!$A22,'Capacity Summary'!$H$35:$BG$35,0))="x",INDEX('Capacity Summary'!$C$36:$E$135,MATCH('Capacity Backing (Hide)'!CR$2,'Capacity Summary'!$B$36:$B$135,0),4),IF(INDEX('Capacity Summary'!$H$36:$BG$135,MATCH('Capacity Backing (Hide)'!CR$2,'Capacity Summary'!$B$36:$B$135,0),MATCH('Capacity Backing (Hide)'!$A22,'Capacity Summary'!$H$35:$BG$35,0))&lt;&gt;0,INDEX('Capacity Summary'!$H$36:$BG$135,MATCH('Capacity Backing (Hide)'!CR$2,'Capacity Summary'!$B$36:$B$135,0),MATCH('Capacity Backing (Hide)'!$A22,'Capacity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(Hide)'!$A22,'Capacity Summary'!$H$35:$BG$35,0))="x",INDEX('Capacity Summary'!$C$36:$E$135,MATCH('Capacity Backing (Hide)'!CS$2,'Capacity Summary'!$B$36:$B$135,0),4),IF(INDEX('Capacity Summary'!$H$36:$BG$135,MATCH('Capacity Backing (Hide)'!CS$2,'Capacity Summary'!$B$36:$B$135,0),MATCH('Capacity Backing (Hide)'!$A22,'Capacity Summary'!$H$35:$BG$35,0))&lt;&gt;0,INDEX('Capacity Summary'!$H$36:$BG$135,MATCH('Capacity Backing (Hide)'!CS$2,'Capacity Summary'!$B$36:$B$135,0),MATCH('Capacity Backing (Hide)'!$A22,'Capacity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(Hide)'!$A22,'Capacity Summary'!$H$35:$BG$35,0))="x",INDEX('Capacity Summary'!$C$36:$E$135,MATCH('Capacity Backing (Hide)'!CT$2,'Capacity Summary'!$B$36:$B$135,0),4),IF(INDEX('Capacity Summary'!$H$36:$BG$135,MATCH('Capacity Backing (Hide)'!CT$2,'Capacity Summary'!$B$36:$B$135,0),MATCH('Capacity Backing (Hide)'!$A22,'Capacity Summary'!$H$35:$BG$35,0))&lt;&gt;0,INDEX('Capacity Summary'!$H$36:$BG$135,MATCH('Capacity Backing (Hide)'!CT$2,'Capacity Summary'!$B$36:$B$135,0),MATCH('Capacity Backing (Hide)'!$A22,'Capacity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(Hide)'!$A22,'Capacity Summary'!$H$35:$BG$35,0))="x",INDEX('Capacity Summary'!$C$36:$E$135,MATCH('Capacity Backing (Hide)'!CU$2,'Capacity Summary'!$B$36:$B$135,0),4),IF(INDEX('Capacity Summary'!$H$36:$BG$135,MATCH('Capacity Backing (Hide)'!CU$2,'Capacity Summary'!$B$36:$B$135,0),MATCH('Capacity Backing (Hide)'!$A22,'Capacity Summary'!$H$35:$BG$35,0))&lt;&gt;0,INDEX('Capacity Summary'!$H$36:$BG$135,MATCH('Capacity Backing (Hide)'!CU$2,'Capacity Summary'!$B$36:$B$135,0),MATCH('Capacity Backing (Hide)'!$A22,'Capacity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(Hide)'!$A22,'Capacity Summary'!$H$35:$BG$35,0))="x",INDEX('Capacity Summary'!$C$36:$E$135,MATCH('Capacity Backing (Hide)'!CV$2,'Capacity Summary'!$B$36:$B$135,0),4),IF(INDEX('Capacity Summary'!$H$36:$BG$135,MATCH('Capacity Backing (Hide)'!CV$2,'Capacity Summary'!$B$36:$B$135,0),MATCH('Capacity Backing (Hide)'!$A22,'Capacity Summary'!$H$35:$BG$35,0))&lt;&gt;0,INDEX('Capacity Summary'!$H$36:$BG$135,MATCH('Capacity Backing (Hide)'!CV$2,'Capacity Summary'!$B$36:$B$135,0),MATCH('Capacity Backing (Hide)'!$A22,'Capacity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(Hide)'!$A22,'Capacity Summary'!$H$35:$BG$35,0))="x",INDEX('Capacity Summary'!$C$36:$E$135,MATCH('Capacity Backing (Hide)'!CW$2,'Capacity Summary'!$B$36:$B$135,0),4),IF(INDEX('Capacity Summary'!$H$36:$BG$135,MATCH('Capacity Backing (Hide)'!CW$2,'Capacity Summary'!$B$36:$B$135,0),MATCH('Capacity Backing (Hide)'!$A22,'Capacity Summary'!$H$35:$BG$35,0))&lt;&gt;0,INDEX('Capacity Summary'!$H$36:$BG$135,MATCH('Capacity Backing (Hide)'!CW$2,'Capacity Summary'!$B$36:$B$135,0),MATCH('Capacity Backing (Hide)'!$A22,'Capacity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3" spans="1:101" x14ac:dyDescent="0.35">
      <c r="A23" s="2">
        <f ca="1">'Required Capacity (Hide)'!E23</f>
        <v>44354</v>
      </c>
      <c r="B2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(Hide)'!$A23,'Capacity Summary'!$H$35:$BG$35,0))="x",INDEX('Capacity Summary'!$C$36:$E$135,MATCH('Capacity Backing (Hide)'!B$2,'Capacity Summary'!$B$36:$B$135,0),4),IF(INDEX('Capacity Summary'!$H$36:$BG$135,MATCH('Capacity Backing (Hide)'!B$2,'Capacity Summary'!$B$36:$B$135,0),MATCH('Capacity Backing (Hide)'!$A23,'Capacity Summary'!$H$35:$BG$35,0))&lt;&gt;0,INDEX('Capacity Summary'!$H$36:$BG$135,MATCH('Capacity Backing (Hide)'!B$2,'Capacity Summary'!$B$36:$B$135,0),MATCH('Capacity Backing (Hide)'!$A23,'Capacity Summary'!$H$35:$BG$35,0)),0)),INDEX('Capacity Summary'!$C$36:$E$135,MATCH('Capacity Backing (Hide)'!B$2,'Capacity Summary'!$B$36:$B$135,0),2)))/IF(Summary!$B$7="Minutes",1,60)/COUNTA(INDEX(Capacity!$C$10:$Q$109,MATCH('Capacity Backing (Hide)'!B$2,Capacity!$B$10:$B$109,0),1):INDEX(Capacity!$C$10:$Q$109,MATCH('Capacity Backing (Hide)'!B$2,Capacity!$B$10:$B$109,0),15))</f>
        <v>#N/A</v>
      </c>
      <c r="C2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(Hide)'!$A23,'Capacity Summary'!$H$35:$BG$35,0))="x",INDEX('Capacity Summary'!$C$36:$E$135,MATCH('Capacity Backing (Hide)'!C$2,'Capacity Summary'!$B$36:$B$135,0),4),IF(INDEX('Capacity Summary'!$H$36:$BG$135,MATCH('Capacity Backing (Hide)'!C$2,'Capacity Summary'!$B$36:$B$135,0),MATCH('Capacity Backing (Hide)'!$A23,'Capacity Summary'!$H$35:$BG$35,0))&lt;&gt;0,INDEX('Capacity Summary'!$H$36:$BG$135,MATCH('Capacity Backing (Hide)'!C$2,'Capacity Summary'!$B$36:$B$135,0),MATCH('Capacity Backing (Hide)'!$A23,'Capacity Summary'!$H$35:$BG$35,0)),0)),INDEX('Capacity Summary'!$C$36:$E$135,MATCH('Capacity Backing (Hide)'!C$2,'Capacity Summary'!$B$36:$B$135,0),2)))/IF(Summary!$B$7="Minutes",1,60)/COUNTA(INDEX(Capacity!$C$10:$Q$109,MATCH('Capacity Backing (Hide)'!C$2,Capacity!$B$10:$B$109,0),1):INDEX(Capacity!$C$10:$Q$109,MATCH('Capacity Backing (Hide)'!C$2,Capacity!$B$10:$B$109,0),15))</f>
        <v>#N/A</v>
      </c>
      <c r="D2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(Hide)'!$A23,'Capacity Summary'!$H$35:$BG$35,0))="x",INDEX('Capacity Summary'!$C$36:$E$135,MATCH('Capacity Backing (Hide)'!D$2,'Capacity Summary'!$B$36:$B$135,0),4),IF(INDEX('Capacity Summary'!$H$36:$BG$135,MATCH('Capacity Backing (Hide)'!D$2,'Capacity Summary'!$B$36:$B$135,0),MATCH('Capacity Backing (Hide)'!$A23,'Capacity Summary'!$H$35:$BG$35,0))&lt;&gt;0,INDEX('Capacity Summary'!$H$36:$BG$135,MATCH('Capacity Backing (Hide)'!D$2,'Capacity Summary'!$B$36:$B$135,0),MATCH('Capacity Backing (Hide)'!$A23,'Capacity Summary'!$H$35:$BG$35,0)),0)),INDEX('Capacity Summary'!$C$36:$E$135,MATCH('Capacity Backing (Hide)'!D$2,'Capacity Summary'!$B$36:$B$135,0),2)))/IF(Summary!$B$7="Minutes",1,60)/COUNTA(INDEX(Capacity!$C$10:$Q$109,MATCH('Capacity Backing (Hide)'!D$2,Capacity!$B$10:$B$109,0),1):INDEX(Capacity!$C$10:$Q$109,MATCH('Capacity Backing (Hide)'!D$2,Capacity!$B$10:$B$109,0),15))</f>
        <v>#N/A</v>
      </c>
      <c r="E2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(Hide)'!$A23,'Capacity Summary'!$H$35:$BG$35,0))="x",INDEX('Capacity Summary'!$C$36:$E$135,MATCH('Capacity Backing (Hide)'!E$2,'Capacity Summary'!$B$36:$B$135,0),4),IF(INDEX('Capacity Summary'!$H$36:$BG$135,MATCH('Capacity Backing (Hide)'!E$2,'Capacity Summary'!$B$36:$B$135,0),MATCH('Capacity Backing (Hide)'!$A23,'Capacity Summary'!$H$35:$BG$35,0))&lt;&gt;0,INDEX('Capacity Summary'!$H$36:$BG$135,MATCH('Capacity Backing (Hide)'!E$2,'Capacity Summary'!$B$36:$B$135,0),MATCH('Capacity Backing (Hide)'!$A23,'Capacity Summary'!$H$35:$BG$35,0)),0)),INDEX('Capacity Summary'!$C$36:$E$135,MATCH('Capacity Backing (Hide)'!E$2,'Capacity Summary'!$B$36:$B$135,0),2)))/IF(Summary!$B$7="Minutes",1,60)/COUNTA(INDEX(Capacity!$C$10:$Q$109,MATCH('Capacity Backing (Hide)'!E$2,Capacity!$B$10:$B$109,0),1):INDEX(Capacity!$C$10:$Q$109,MATCH('Capacity Backing (Hide)'!E$2,Capacity!$B$10:$B$109,0),15))</f>
        <v>#N/A</v>
      </c>
      <c r="F2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(Hide)'!$A23,'Capacity Summary'!$H$35:$BG$35,0))="x",INDEX('Capacity Summary'!$C$36:$E$135,MATCH('Capacity Backing (Hide)'!F$2,'Capacity Summary'!$B$36:$B$135,0),4),IF(INDEX('Capacity Summary'!$H$36:$BG$135,MATCH('Capacity Backing (Hide)'!F$2,'Capacity Summary'!$B$36:$B$135,0),MATCH('Capacity Backing (Hide)'!$A23,'Capacity Summary'!$H$35:$BG$35,0))&lt;&gt;0,INDEX('Capacity Summary'!$H$36:$BG$135,MATCH('Capacity Backing (Hide)'!F$2,'Capacity Summary'!$B$36:$B$135,0),MATCH('Capacity Backing (Hide)'!$A23,'Capacity Summary'!$H$35:$BG$35,0)),0)),INDEX('Capacity Summary'!$C$36:$E$135,MATCH('Capacity Backing (Hide)'!F$2,'Capacity Summary'!$B$36:$B$135,0),2)))/IF(Summary!$B$7="Minutes",1,60)/COUNTA(INDEX(Capacity!$C$10:$Q$109,MATCH('Capacity Backing (Hide)'!F$2,Capacity!$B$10:$B$109,0),1):INDEX(Capacity!$C$10:$Q$109,MATCH('Capacity Backing (Hide)'!F$2,Capacity!$B$10:$B$109,0),15))</f>
        <v>#N/A</v>
      </c>
      <c r="G2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(Hide)'!$A23,'Capacity Summary'!$H$35:$BG$35,0))="x",INDEX('Capacity Summary'!$C$36:$E$135,MATCH('Capacity Backing (Hide)'!G$2,'Capacity Summary'!$B$36:$B$135,0),4),IF(INDEX('Capacity Summary'!$H$36:$BG$135,MATCH('Capacity Backing (Hide)'!G$2,'Capacity Summary'!$B$36:$B$135,0),MATCH('Capacity Backing (Hide)'!$A23,'Capacity Summary'!$H$35:$BG$35,0))&lt;&gt;0,INDEX('Capacity Summary'!$H$36:$BG$135,MATCH('Capacity Backing (Hide)'!G$2,'Capacity Summary'!$B$36:$B$135,0),MATCH('Capacity Backing (Hide)'!$A23,'Capacity Summary'!$H$35:$BG$35,0)),0)),INDEX('Capacity Summary'!$C$36:$E$135,MATCH('Capacity Backing (Hide)'!G$2,'Capacity Summary'!$B$36:$B$135,0),2)))/IF(Summary!$B$7="Minutes",1,60)/COUNTA(INDEX(Capacity!$C$10:$Q$109,MATCH('Capacity Backing (Hide)'!G$2,Capacity!$B$10:$B$109,0),1):INDEX(Capacity!$C$10:$Q$109,MATCH('Capacity Backing (Hide)'!G$2,Capacity!$B$10:$B$109,0),15))</f>
        <v>#N/A</v>
      </c>
      <c r="H2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(Hide)'!$A23,'Capacity Summary'!$H$35:$BG$35,0))="x",INDEX('Capacity Summary'!$C$36:$E$135,MATCH('Capacity Backing (Hide)'!H$2,'Capacity Summary'!$B$36:$B$135,0),4),IF(INDEX('Capacity Summary'!$H$36:$BG$135,MATCH('Capacity Backing (Hide)'!H$2,'Capacity Summary'!$B$36:$B$135,0),MATCH('Capacity Backing (Hide)'!$A23,'Capacity Summary'!$H$35:$BG$35,0))&lt;&gt;0,INDEX('Capacity Summary'!$H$36:$BG$135,MATCH('Capacity Backing (Hide)'!H$2,'Capacity Summary'!$B$36:$B$135,0),MATCH('Capacity Backing (Hide)'!$A23,'Capacity Summary'!$H$35:$BG$35,0)),0)),INDEX('Capacity Summary'!$C$36:$E$135,MATCH('Capacity Backing (Hide)'!H$2,'Capacity Summary'!$B$36:$B$135,0),2)))/IF(Summary!$B$7="Minutes",1,60)/COUNTA(INDEX(Capacity!$C$10:$Q$109,MATCH('Capacity Backing (Hide)'!H$2,Capacity!$B$10:$B$109,0),1):INDEX(Capacity!$C$10:$Q$109,MATCH('Capacity Backing (Hide)'!H$2,Capacity!$B$10:$B$109,0),15))</f>
        <v>#N/A</v>
      </c>
      <c r="I2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(Hide)'!$A23,'Capacity Summary'!$H$35:$BG$35,0))="x",INDEX('Capacity Summary'!$C$36:$E$135,MATCH('Capacity Backing (Hide)'!I$2,'Capacity Summary'!$B$36:$B$135,0),4),IF(INDEX('Capacity Summary'!$H$36:$BG$135,MATCH('Capacity Backing (Hide)'!I$2,'Capacity Summary'!$B$36:$B$135,0),MATCH('Capacity Backing (Hide)'!$A23,'Capacity Summary'!$H$35:$BG$35,0))&lt;&gt;0,INDEX('Capacity Summary'!$H$36:$BG$135,MATCH('Capacity Backing (Hide)'!I$2,'Capacity Summary'!$B$36:$B$135,0),MATCH('Capacity Backing (Hide)'!$A23,'Capacity Summary'!$H$35:$BG$35,0)),0)),INDEX('Capacity Summary'!$C$36:$E$135,MATCH('Capacity Backing (Hide)'!I$2,'Capacity Summary'!$B$36:$B$135,0),2)))/IF(Summary!$B$7="Minutes",1,60)/COUNTA(INDEX(Capacity!$C$10:$Q$109,MATCH('Capacity Backing (Hide)'!I$2,Capacity!$B$10:$B$109,0),1):INDEX(Capacity!$C$10:$Q$109,MATCH('Capacity Backing (Hide)'!I$2,Capacity!$B$10:$B$109,0),15))</f>
        <v>#N/A</v>
      </c>
      <c r="J2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(Hide)'!$A23,'Capacity Summary'!$H$35:$BG$35,0))="x",INDEX('Capacity Summary'!$C$36:$E$135,MATCH('Capacity Backing (Hide)'!J$2,'Capacity Summary'!$B$36:$B$135,0),4),IF(INDEX('Capacity Summary'!$H$36:$BG$135,MATCH('Capacity Backing (Hide)'!J$2,'Capacity Summary'!$B$36:$B$135,0),MATCH('Capacity Backing (Hide)'!$A23,'Capacity Summary'!$H$35:$BG$35,0))&lt;&gt;0,INDEX('Capacity Summary'!$H$36:$BG$135,MATCH('Capacity Backing (Hide)'!J$2,'Capacity Summary'!$B$36:$B$135,0),MATCH('Capacity Backing (Hide)'!$A23,'Capacity Summary'!$H$35:$BG$35,0)),0)),INDEX('Capacity Summary'!$C$36:$E$135,MATCH('Capacity Backing (Hide)'!J$2,'Capacity Summary'!$B$36:$B$135,0),2)))/IF(Summary!$B$7="Minutes",1,60)/COUNTA(INDEX(Capacity!$C$10:$Q$109,MATCH('Capacity Backing (Hide)'!J$2,Capacity!$B$10:$B$109,0),1):INDEX(Capacity!$C$10:$Q$109,MATCH('Capacity Backing (Hide)'!J$2,Capacity!$B$10:$B$109,0),15))</f>
        <v>#N/A</v>
      </c>
      <c r="K2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(Hide)'!$A23,'Capacity Summary'!$H$35:$BG$35,0))="x",INDEX('Capacity Summary'!$C$36:$E$135,MATCH('Capacity Backing (Hide)'!K$2,'Capacity Summary'!$B$36:$B$135,0),4),IF(INDEX('Capacity Summary'!$H$36:$BG$135,MATCH('Capacity Backing (Hide)'!K$2,'Capacity Summary'!$B$36:$B$135,0),MATCH('Capacity Backing (Hide)'!$A23,'Capacity Summary'!$H$35:$BG$35,0))&lt;&gt;0,INDEX('Capacity Summary'!$H$36:$BG$135,MATCH('Capacity Backing (Hide)'!K$2,'Capacity Summary'!$B$36:$B$135,0),MATCH('Capacity Backing (Hide)'!$A23,'Capacity Summary'!$H$35:$BG$35,0)),0)),INDEX('Capacity Summary'!$C$36:$E$135,MATCH('Capacity Backing (Hide)'!K$2,'Capacity Summary'!$B$36:$B$135,0),2)))/IF(Summary!$B$7="Minutes",1,60)/COUNTA(INDEX(Capacity!$C$10:$Q$109,MATCH('Capacity Backing (Hide)'!K$2,Capacity!$B$10:$B$109,0),1):INDEX(Capacity!$C$10:$Q$109,MATCH('Capacity Backing (Hide)'!K$2,Capacity!$B$10:$B$109,0),15))</f>
        <v>#N/A</v>
      </c>
      <c r="L2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(Hide)'!$A23,'Capacity Summary'!$H$35:$BG$35,0))="x",INDEX('Capacity Summary'!$C$36:$E$135,MATCH('Capacity Backing (Hide)'!L$2,'Capacity Summary'!$B$36:$B$135,0),4),IF(INDEX('Capacity Summary'!$H$36:$BG$135,MATCH('Capacity Backing (Hide)'!L$2,'Capacity Summary'!$B$36:$B$135,0),MATCH('Capacity Backing (Hide)'!$A23,'Capacity Summary'!$H$35:$BG$35,0))&lt;&gt;0,INDEX('Capacity Summary'!$H$36:$BG$135,MATCH('Capacity Backing (Hide)'!L$2,'Capacity Summary'!$B$36:$B$135,0),MATCH('Capacity Backing (Hide)'!$A23,'Capacity Summary'!$H$35:$BG$35,0)),0)),INDEX('Capacity Summary'!$C$36:$E$135,MATCH('Capacity Backing (Hide)'!L$2,'Capacity Summary'!$B$36:$B$135,0),2)))/IF(Summary!$B$7="Minutes",1,60)/COUNTA(INDEX(Capacity!$C$10:$Q$109,MATCH('Capacity Backing (Hide)'!L$2,Capacity!$B$10:$B$109,0),1):INDEX(Capacity!$C$10:$Q$109,MATCH('Capacity Backing (Hide)'!L$2,Capacity!$B$10:$B$109,0),15))</f>
        <v>#N/A</v>
      </c>
      <c r="M2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(Hide)'!$A23,'Capacity Summary'!$H$35:$BG$35,0))="x",INDEX('Capacity Summary'!$C$36:$E$135,MATCH('Capacity Backing (Hide)'!M$2,'Capacity Summary'!$B$36:$B$135,0),4),IF(INDEX('Capacity Summary'!$H$36:$BG$135,MATCH('Capacity Backing (Hide)'!M$2,'Capacity Summary'!$B$36:$B$135,0),MATCH('Capacity Backing (Hide)'!$A23,'Capacity Summary'!$H$35:$BG$35,0))&lt;&gt;0,INDEX('Capacity Summary'!$H$36:$BG$135,MATCH('Capacity Backing (Hide)'!M$2,'Capacity Summary'!$B$36:$B$135,0),MATCH('Capacity Backing (Hide)'!$A23,'Capacity Summary'!$H$35:$BG$35,0)),0)),INDEX('Capacity Summary'!$C$36:$E$135,MATCH('Capacity Backing (Hide)'!M$2,'Capacity Summary'!$B$36:$B$135,0),2)))/IF(Summary!$B$7="Minutes",1,60)/COUNTA(INDEX(Capacity!$C$10:$Q$109,MATCH('Capacity Backing (Hide)'!M$2,Capacity!$B$10:$B$109,0),1):INDEX(Capacity!$C$10:$Q$109,MATCH('Capacity Backing (Hide)'!M$2,Capacity!$B$10:$B$109,0),15))</f>
        <v>#N/A</v>
      </c>
      <c r="N2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(Hide)'!$A23,'Capacity Summary'!$H$35:$BG$35,0))="x",INDEX('Capacity Summary'!$C$36:$E$135,MATCH('Capacity Backing (Hide)'!N$2,'Capacity Summary'!$B$36:$B$135,0),4),IF(INDEX('Capacity Summary'!$H$36:$BG$135,MATCH('Capacity Backing (Hide)'!N$2,'Capacity Summary'!$B$36:$B$135,0),MATCH('Capacity Backing (Hide)'!$A23,'Capacity Summary'!$H$35:$BG$35,0))&lt;&gt;0,INDEX('Capacity Summary'!$H$36:$BG$135,MATCH('Capacity Backing (Hide)'!N$2,'Capacity Summary'!$B$36:$B$135,0),MATCH('Capacity Backing (Hide)'!$A23,'Capacity Summary'!$H$35:$BG$35,0)),0)),INDEX('Capacity Summary'!$C$36:$E$135,MATCH('Capacity Backing (Hide)'!N$2,'Capacity Summary'!$B$36:$B$135,0),2)))/IF(Summary!$B$7="Minutes",1,60)/COUNTA(INDEX(Capacity!$C$10:$Q$109,MATCH('Capacity Backing (Hide)'!N$2,Capacity!$B$10:$B$109,0),1):INDEX(Capacity!$C$10:$Q$109,MATCH('Capacity Backing (Hide)'!N$2,Capacity!$B$10:$B$109,0),15))</f>
        <v>#N/A</v>
      </c>
      <c r="O2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(Hide)'!$A23,'Capacity Summary'!$H$35:$BG$35,0))="x",INDEX('Capacity Summary'!$C$36:$E$135,MATCH('Capacity Backing (Hide)'!O$2,'Capacity Summary'!$B$36:$B$135,0),4),IF(INDEX('Capacity Summary'!$H$36:$BG$135,MATCH('Capacity Backing (Hide)'!O$2,'Capacity Summary'!$B$36:$B$135,0),MATCH('Capacity Backing (Hide)'!$A23,'Capacity Summary'!$H$35:$BG$35,0))&lt;&gt;0,INDEX('Capacity Summary'!$H$36:$BG$135,MATCH('Capacity Backing (Hide)'!O$2,'Capacity Summary'!$B$36:$B$135,0),MATCH('Capacity Backing (Hide)'!$A23,'Capacity Summary'!$H$35:$BG$35,0)),0)),INDEX('Capacity Summary'!$C$36:$E$135,MATCH('Capacity Backing (Hide)'!O$2,'Capacity Summary'!$B$36:$B$135,0),2)))/IF(Summary!$B$7="Minutes",1,60)/COUNTA(INDEX(Capacity!$C$10:$Q$109,MATCH('Capacity Backing (Hide)'!O$2,Capacity!$B$10:$B$109,0),1):INDEX(Capacity!$C$10:$Q$109,MATCH('Capacity Backing (Hide)'!O$2,Capacity!$B$10:$B$109,0),15))</f>
        <v>#N/A</v>
      </c>
      <c r="P2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(Hide)'!$A23,'Capacity Summary'!$H$35:$BG$35,0))="x",INDEX('Capacity Summary'!$C$36:$E$135,MATCH('Capacity Backing (Hide)'!P$2,'Capacity Summary'!$B$36:$B$135,0),4),IF(INDEX('Capacity Summary'!$H$36:$BG$135,MATCH('Capacity Backing (Hide)'!P$2,'Capacity Summary'!$B$36:$B$135,0),MATCH('Capacity Backing (Hide)'!$A23,'Capacity Summary'!$H$35:$BG$35,0))&lt;&gt;0,INDEX('Capacity Summary'!$H$36:$BG$135,MATCH('Capacity Backing (Hide)'!P$2,'Capacity Summary'!$B$36:$B$135,0),MATCH('Capacity Backing (Hide)'!$A23,'Capacity Summary'!$H$35:$BG$35,0)),0)),INDEX('Capacity Summary'!$C$36:$E$135,MATCH('Capacity Backing (Hide)'!P$2,'Capacity Summary'!$B$36:$B$135,0),2)))/IF(Summary!$B$7="Minutes",1,60)/COUNTA(INDEX(Capacity!$C$10:$Q$109,MATCH('Capacity Backing (Hide)'!P$2,Capacity!$B$10:$B$109,0),1):INDEX(Capacity!$C$10:$Q$109,MATCH('Capacity Backing (Hide)'!P$2,Capacity!$B$10:$B$109,0),15))</f>
        <v>#N/A</v>
      </c>
      <c r="Q2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(Hide)'!$A23,'Capacity Summary'!$H$35:$BG$35,0))="x",INDEX('Capacity Summary'!$C$36:$E$135,MATCH('Capacity Backing (Hide)'!Q$2,'Capacity Summary'!$B$36:$B$135,0),4),IF(INDEX('Capacity Summary'!$H$36:$BG$135,MATCH('Capacity Backing (Hide)'!Q$2,'Capacity Summary'!$B$36:$B$135,0),MATCH('Capacity Backing (Hide)'!$A23,'Capacity Summary'!$H$35:$BG$35,0))&lt;&gt;0,INDEX('Capacity Summary'!$H$36:$BG$135,MATCH('Capacity Backing (Hide)'!Q$2,'Capacity Summary'!$B$36:$B$135,0),MATCH('Capacity Backing (Hide)'!$A23,'Capacity Summary'!$H$35:$BG$35,0)),0)),INDEX('Capacity Summary'!$C$36:$E$135,MATCH('Capacity Backing (Hide)'!Q$2,'Capacity Summary'!$B$36:$B$135,0),2)))/IF(Summary!$B$7="Minutes",1,60)/COUNTA(INDEX(Capacity!$C$10:$Q$109,MATCH('Capacity Backing (Hide)'!Q$2,Capacity!$B$10:$B$109,0),1):INDEX(Capacity!$C$10:$Q$109,MATCH('Capacity Backing (Hide)'!Q$2,Capacity!$B$10:$B$109,0),15))</f>
        <v>#N/A</v>
      </c>
      <c r="R2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(Hide)'!$A23,'Capacity Summary'!$H$35:$BG$35,0))="x",INDEX('Capacity Summary'!$C$36:$E$135,MATCH('Capacity Backing (Hide)'!R$2,'Capacity Summary'!$B$36:$B$135,0),4),IF(INDEX('Capacity Summary'!$H$36:$BG$135,MATCH('Capacity Backing (Hide)'!R$2,'Capacity Summary'!$B$36:$B$135,0),MATCH('Capacity Backing (Hide)'!$A23,'Capacity Summary'!$H$35:$BG$35,0))&lt;&gt;0,INDEX('Capacity Summary'!$H$36:$BG$135,MATCH('Capacity Backing (Hide)'!R$2,'Capacity Summary'!$B$36:$B$135,0),MATCH('Capacity Backing (Hide)'!$A23,'Capacity Summary'!$H$35:$BG$35,0)),0)),INDEX('Capacity Summary'!$C$36:$E$135,MATCH('Capacity Backing (Hide)'!R$2,'Capacity Summary'!$B$36:$B$135,0),2)))/IF(Summary!$B$7="Minutes",1,60)/COUNTA(INDEX(Capacity!$C$10:$Q$109,MATCH('Capacity Backing (Hide)'!R$2,Capacity!$B$10:$B$109,0),1):INDEX(Capacity!$C$10:$Q$109,MATCH('Capacity Backing (Hide)'!R$2,Capacity!$B$10:$B$109,0),15))</f>
        <v>#N/A</v>
      </c>
      <c r="S2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(Hide)'!$A23,'Capacity Summary'!$H$35:$BG$35,0))="x",INDEX('Capacity Summary'!$C$36:$E$135,MATCH('Capacity Backing (Hide)'!S$2,'Capacity Summary'!$B$36:$B$135,0),4),IF(INDEX('Capacity Summary'!$H$36:$BG$135,MATCH('Capacity Backing (Hide)'!S$2,'Capacity Summary'!$B$36:$B$135,0),MATCH('Capacity Backing (Hide)'!$A23,'Capacity Summary'!$H$35:$BG$35,0))&lt;&gt;0,INDEX('Capacity Summary'!$H$36:$BG$135,MATCH('Capacity Backing (Hide)'!S$2,'Capacity Summary'!$B$36:$B$135,0),MATCH('Capacity Backing (Hide)'!$A23,'Capacity Summary'!$H$35:$BG$35,0)),0)),INDEX('Capacity Summary'!$C$36:$E$135,MATCH('Capacity Backing (Hide)'!S$2,'Capacity Summary'!$B$36:$B$135,0),2)))/IF(Summary!$B$7="Minutes",1,60)/COUNTA(INDEX(Capacity!$C$10:$Q$109,MATCH('Capacity Backing (Hide)'!S$2,Capacity!$B$10:$B$109,0),1):INDEX(Capacity!$C$10:$Q$109,MATCH('Capacity Backing (Hide)'!S$2,Capacity!$B$10:$B$109,0),15))</f>
        <v>#N/A</v>
      </c>
      <c r="T2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(Hide)'!$A23,'Capacity Summary'!$H$35:$BG$35,0))="x",INDEX('Capacity Summary'!$C$36:$E$135,MATCH('Capacity Backing (Hide)'!T$2,'Capacity Summary'!$B$36:$B$135,0),4),IF(INDEX('Capacity Summary'!$H$36:$BG$135,MATCH('Capacity Backing (Hide)'!T$2,'Capacity Summary'!$B$36:$B$135,0),MATCH('Capacity Backing (Hide)'!$A23,'Capacity Summary'!$H$35:$BG$35,0))&lt;&gt;0,INDEX('Capacity Summary'!$H$36:$BG$135,MATCH('Capacity Backing (Hide)'!T$2,'Capacity Summary'!$B$36:$B$135,0),MATCH('Capacity Backing (Hide)'!$A23,'Capacity Summary'!$H$35:$BG$35,0)),0)),INDEX('Capacity Summary'!$C$36:$E$135,MATCH('Capacity Backing (Hide)'!T$2,'Capacity Summary'!$B$36:$B$135,0),2)))/IF(Summary!$B$7="Minutes",1,60)/COUNTA(INDEX(Capacity!$C$10:$Q$109,MATCH('Capacity Backing (Hide)'!T$2,Capacity!$B$10:$B$109,0),1):INDEX(Capacity!$C$10:$Q$109,MATCH('Capacity Backing (Hide)'!T$2,Capacity!$B$10:$B$109,0),15))</f>
        <v>#N/A</v>
      </c>
      <c r="U2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(Hide)'!$A23,'Capacity Summary'!$H$35:$BG$35,0))="x",INDEX('Capacity Summary'!$C$36:$E$135,MATCH('Capacity Backing (Hide)'!U$2,'Capacity Summary'!$B$36:$B$135,0),4),IF(INDEX('Capacity Summary'!$H$36:$BG$135,MATCH('Capacity Backing (Hide)'!U$2,'Capacity Summary'!$B$36:$B$135,0),MATCH('Capacity Backing (Hide)'!$A23,'Capacity Summary'!$H$35:$BG$35,0))&lt;&gt;0,INDEX('Capacity Summary'!$H$36:$BG$135,MATCH('Capacity Backing (Hide)'!U$2,'Capacity Summary'!$B$36:$B$135,0),MATCH('Capacity Backing (Hide)'!$A23,'Capacity Summary'!$H$35:$BG$35,0)),0)),INDEX('Capacity Summary'!$C$36:$E$135,MATCH('Capacity Backing (Hide)'!U$2,'Capacity Summary'!$B$36:$B$135,0),2)))/IF(Summary!$B$7="Minutes",1,60)/COUNTA(INDEX(Capacity!$C$10:$Q$109,MATCH('Capacity Backing (Hide)'!U$2,Capacity!$B$10:$B$109,0),1):INDEX(Capacity!$C$10:$Q$109,MATCH('Capacity Backing (Hide)'!U$2,Capacity!$B$10:$B$109,0),15))</f>
        <v>#N/A</v>
      </c>
      <c r="V2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(Hide)'!$A23,'Capacity Summary'!$H$35:$BG$35,0))="x",INDEX('Capacity Summary'!$C$36:$E$135,MATCH('Capacity Backing (Hide)'!V$2,'Capacity Summary'!$B$36:$B$135,0),4),IF(INDEX('Capacity Summary'!$H$36:$BG$135,MATCH('Capacity Backing (Hide)'!V$2,'Capacity Summary'!$B$36:$B$135,0),MATCH('Capacity Backing (Hide)'!$A23,'Capacity Summary'!$H$35:$BG$35,0))&lt;&gt;0,INDEX('Capacity Summary'!$H$36:$BG$135,MATCH('Capacity Backing (Hide)'!V$2,'Capacity Summary'!$B$36:$B$135,0),MATCH('Capacity Backing (Hide)'!$A23,'Capacity Summary'!$H$35:$BG$35,0)),0)),INDEX('Capacity Summary'!$C$36:$E$135,MATCH('Capacity Backing (Hide)'!V$2,'Capacity Summary'!$B$36:$B$135,0),2)))/IF(Summary!$B$7="Minutes",1,60)/COUNTA(INDEX(Capacity!$C$10:$Q$109,MATCH('Capacity Backing (Hide)'!V$2,Capacity!$B$10:$B$109,0),1):INDEX(Capacity!$C$10:$Q$109,MATCH('Capacity Backing (Hide)'!V$2,Capacity!$B$10:$B$109,0),15))</f>
        <v>#N/A</v>
      </c>
      <c r="W2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(Hide)'!$A23,'Capacity Summary'!$H$35:$BG$35,0))="x",INDEX('Capacity Summary'!$C$36:$E$135,MATCH('Capacity Backing (Hide)'!W$2,'Capacity Summary'!$B$36:$B$135,0),4),IF(INDEX('Capacity Summary'!$H$36:$BG$135,MATCH('Capacity Backing (Hide)'!W$2,'Capacity Summary'!$B$36:$B$135,0),MATCH('Capacity Backing (Hide)'!$A23,'Capacity Summary'!$H$35:$BG$35,0))&lt;&gt;0,INDEX('Capacity Summary'!$H$36:$BG$135,MATCH('Capacity Backing (Hide)'!W$2,'Capacity Summary'!$B$36:$B$135,0),MATCH('Capacity Backing (Hide)'!$A23,'Capacity Summary'!$H$35:$BG$35,0)),0)),INDEX('Capacity Summary'!$C$36:$E$135,MATCH('Capacity Backing (Hide)'!W$2,'Capacity Summary'!$B$36:$B$135,0),2)))/IF(Summary!$B$7="Minutes",1,60)/COUNTA(INDEX(Capacity!$C$10:$Q$109,MATCH('Capacity Backing (Hide)'!W$2,Capacity!$B$10:$B$109,0),1):INDEX(Capacity!$C$10:$Q$109,MATCH('Capacity Backing (Hide)'!W$2,Capacity!$B$10:$B$109,0),15))</f>
        <v>#N/A</v>
      </c>
      <c r="X2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(Hide)'!$A23,'Capacity Summary'!$H$35:$BG$35,0))="x",INDEX('Capacity Summary'!$C$36:$E$135,MATCH('Capacity Backing (Hide)'!X$2,'Capacity Summary'!$B$36:$B$135,0),4),IF(INDEX('Capacity Summary'!$H$36:$BG$135,MATCH('Capacity Backing (Hide)'!X$2,'Capacity Summary'!$B$36:$B$135,0),MATCH('Capacity Backing (Hide)'!$A23,'Capacity Summary'!$H$35:$BG$35,0))&lt;&gt;0,INDEX('Capacity Summary'!$H$36:$BG$135,MATCH('Capacity Backing (Hide)'!X$2,'Capacity Summary'!$B$36:$B$135,0),MATCH('Capacity Backing (Hide)'!$A23,'Capacity Summary'!$H$35:$BG$35,0)),0)),INDEX('Capacity Summary'!$C$36:$E$135,MATCH('Capacity Backing (Hide)'!X$2,'Capacity Summary'!$B$36:$B$135,0),2)))/IF(Summary!$B$7="Minutes",1,60)/COUNTA(INDEX(Capacity!$C$10:$Q$109,MATCH('Capacity Backing (Hide)'!X$2,Capacity!$B$10:$B$109,0),1):INDEX(Capacity!$C$10:$Q$109,MATCH('Capacity Backing (Hide)'!X$2,Capacity!$B$10:$B$109,0),15))</f>
        <v>#N/A</v>
      </c>
      <c r="Y2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(Hide)'!$A23,'Capacity Summary'!$H$35:$BG$35,0))="x",INDEX('Capacity Summary'!$C$36:$E$135,MATCH('Capacity Backing (Hide)'!Y$2,'Capacity Summary'!$B$36:$B$135,0),4),IF(INDEX('Capacity Summary'!$H$36:$BG$135,MATCH('Capacity Backing (Hide)'!Y$2,'Capacity Summary'!$B$36:$B$135,0),MATCH('Capacity Backing (Hide)'!$A23,'Capacity Summary'!$H$35:$BG$35,0))&lt;&gt;0,INDEX('Capacity Summary'!$H$36:$BG$135,MATCH('Capacity Backing (Hide)'!Y$2,'Capacity Summary'!$B$36:$B$135,0),MATCH('Capacity Backing (Hide)'!$A23,'Capacity Summary'!$H$35:$BG$35,0)),0)),INDEX('Capacity Summary'!$C$36:$E$135,MATCH('Capacity Backing (Hide)'!Y$2,'Capacity Summary'!$B$36:$B$135,0),2)))/IF(Summary!$B$7="Minutes",1,60)/COUNTA(INDEX(Capacity!$C$10:$Q$109,MATCH('Capacity Backing (Hide)'!Y$2,Capacity!$B$10:$B$109,0),1):INDEX(Capacity!$C$10:$Q$109,MATCH('Capacity Backing (Hide)'!Y$2,Capacity!$B$10:$B$109,0),15))</f>
        <v>#N/A</v>
      </c>
      <c r="Z2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(Hide)'!$A23,'Capacity Summary'!$H$35:$BG$35,0))="x",INDEX('Capacity Summary'!$C$36:$E$135,MATCH('Capacity Backing (Hide)'!Z$2,'Capacity Summary'!$B$36:$B$135,0),4),IF(INDEX('Capacity Summary'!$H$36:$BG$135,MATCH('Capacity Backing (Hide)'!Z$2,'Capacity Summary'!$B$36:$B$135,0),MATCH('Capacity Backing (Hide)'!$A23,'Capacity Summary'!$H$35:$BG$35,0))&lt;&gt;0,INDEX('Capacity Summary'!$H$36:$BG$135,MATCH('Capacity Backing (Hide)'!Z$2,'Capacity Summary'!$B$36:$B$135,0),MATCH('Capacity Backing (Hide)'!$A23,'Capacity Summary'!$H$35:$BG$35,0)),0)),INDEX('Capacity Summary'!$C$36:$E$135,MATCH('Capacity Backing (Hide)'!Z$2,'Capacity Summary'!$B$36:$B$135,0),2)))/IF(Summary!$B$7="Minutes",1,60)/COUNTA(INDEX(Capacity!$C$10:$Q$109,MATCH('Capacity Backing (Hide)'!Z$2,Capacity!$B$10:$B$109,0),1):INDEX(Capacity!$C$10:$Q$109,MATCH('Capacity Backing (Hide)'!Z$2,Capacity!$B$10:$B$109,0),15))</f>
        <v>#N/A</v>
      </c>
      <c r="AA2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(Hide)'!$A23,'Capacity Summary'!$H$35:$BG$35,0))="x",INDEX('Capacity Summary'!$C$36:$E$135,MATCH('Capacity Backing (Hide)'!AA$2,'Capacity Summary'!$B$36:$B$135,0),4),IF(INDEX('Capacity Summary'!$H$36:$BG$135,MATCH('Capacity Backing (Hide)'!AA$2,'Capacity Summary'!$B$36:$B$135,0),MATCH('Capacity Backing (Hide)'!$A23,'Capacity Summary'!$H$35:$BG$35,0))&lt;&gt;0,INDEX('Capacity Summary'!$H$36:$BG$135,MATCH('Capacity Backing (Hide)'!AA$2,'Capacity Summary'!$B$36:$B$135,0),MATCH('Capacity Backing (Hide)'!$A23,'Capacity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(Hide)'!$A23,'Capacity Summary'!$H$35:$BG$35,0))="x",INDEX('Capacity Summary'!$C$36:$E$135,MATCH('Capacity Backing (Hide)'!AB$2,'Capacity Summary'!$B$36:$B$135,0),4),IF(INDEX('Capacity Summary'!$H$36:$BG$135,MATCH('Capacity Backing (Hide)'!AB$2,'Capacity Summary'!$B$36:$B$135,0),MATCH('Capacity Backing (Hide)'!$A23,'Capacity Summary'!$H$35:$BG$35,0))&lt;&gt;0,INDEX('Capacity Summary'!$H$36:$BG$135,MATCH('Capacity Backing (Hide)'!AB$2,'Capacity Summary'!$B$36:$B$135,0),MATCH('Capacity Backing (Hide)'!$A23,'Capacity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(Hide)'!$A23,'Capacity Summary'!$H$35:$BG$35,0))="x",INDEX('Capacity Summary'!$C$36:$E$135,MATCH('Capacity Backing (Hide)'!AC$2,'Capacity Summary'!$B$36:$B$135,0),4),IF(INDEX('Capacity Summary'!$H$36:$BG$135,MATCH('Capacity Backing (Hide)'!AC$2,'Capacity Summary'!$B$36:$B$135,0),MATCH('Capacity Backing (Hide)'!$A23,'Capacity Summary'!$H$35:$BG$35,0))&lt;&gt;0,INDEX('Capacity Summary'!$H$36:$BG$135,MATCH('Capacity Backing (Hide)'!AC$2,'Capacity Summary'!$B$36:$B$135,0),MATCH('Capacity Backing (Hide)'!$A23,'Capacity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(Hide)'!$A23,'Capacity Summary'!$H$35:$BG$35,0))="x",INDEX('Capacity Summary'!$C$36:$E$135,MATCH('Capacity Backing (Hide)'!AD$2,'Capacity Summary'!$B$36:$B$135,0),4),IF(INDEX('Capacity Summary'!$H$36:$BG$135,MATCH('Capacity Backing (Hide)'!AD$2,'Capacity Summary'!$B$36:$B$135,0),MATCH('Capacity Backing (Hide)'!$A23,'Capacity Summary'!$H$35:$BG$35,0))&lt;&gt;0,INDEX('Capacity Summary'!$H$36:$BG$135,MATCH('Capacity Backing (Hide)'!AD$2,'Capacity Summary'!$B$36:$B$135,0),MATCH('Capacity Backing (Hide)'!$A23,'Capacity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(Hide)'!$A23,'Capacity Summary'!$H$35:$BG$35,0))="x",INDEX('Capacity Summary'!$C$36:$E$135,MATCH('Capacity Backing (Hide)'!AE$2,'Capacity Summary'!$B$36:$B$135,0),4),IF(INDEX('Capacity Summary'!$H$36:$BG$135,MATCH('Capacity Backing (Hide)'!AE$2,'Capacity Summary'!$B$36:$B$135,0),MATCH('Capacity Backing (Hide)'!$A23,'Capacity Summary'!$H$35:$BG$35,0))&lt;&gt;0,INDEX('Capacity Summary'!$H$36:$BG$135,MATCH('Capacity Backing (Hide)'!AE$2,'Capacity Summary'!$B$36:$B$135,0),MATCH('Capacity Backing (Hide)'!$A23,'Capacity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(Hide)'!$A23,'Capacity Summary'!$H$35:$BG$35,0))="x",INDEX('Capacity Summary'!$C$36:$E$135,MATCH('Capacity Backing (Hide)'!AF$2,'Capacity Summary'!$B$36:$B$135,0),4),IF(INDEX('Capacity Summary'!$H$36:$BG$135,MATCH('Capacity Backing (Hide)'!AF$2,'Capacity Summary'!$B$36:$B$135,0),MATCH('Capacity Backing (Hide)'!$A23,'Capacity Summary'!$H$35:$BG$35,0))&lt;&gt;0,INDEX('Capacity Summary'!$H$36:$BG$135,MATCH('Capacity Backing (Hide)'!AF$2,'Capacity Summary'!$B$36:$B$135,0),MATCH('Capacity Backing (Hide)'!$A23,'Capacity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(Hide)'!$A23,'Capacity Summary'!$H$35:$BG$35,0))="x",INDEX('Capacity Summary'!$C$36:$E$135,MATCH('Capacity Backing (Hide)'!AG$2,'Capacity Summary'!$B$36:$B$135,0),4),IF(INDEX('Capacity Summary'!$H$36:$BG$135,MATCH('Capacity Backing (Hide)'!AG$2,'Capacity Summary'!$B$36:$B$135,0),MATCH('Capacity Backing (Hide)'!$A23,'Capacity Summary'!$H$35:$BG$35,0))&lt;&gt;0,INDEX('Capacity Summary'!$H$36:$BG$135,MATCH('Capacity Backing (Hide)'!AG$2,'Capacity Summary'!$B$36:$B$135,0),MATCH('Capacity Backing (Hide)'!$A23,'Capacity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(Hide)'!$A23,'Capacity Summary'!$H$35:$BG$35,0))="x",INDEX('Capacity Summary'!$C$36:$E$135,MATCH('Capacity Backing (Hide)'!AH$2,'Capacity Summary'!$B$36:$B$135,0),4),IF(INDEX('Capacity Summary'!$H$36:$BG$135,MATCH('Capacity Backing (Hide)'!AH$2,'Capacity Summary'!$B$36:$B$135,0),MATCH('Capacity Backing (Hide)'!$A23,'Capacity Summary'!$H$35:$BG$35,0))&lt;&gt;0,INDEX('Capacity Summary'!$H$36:$BG$135,MATCH('Capacity Backing (Hide)'!AH$2,'Capacity Summary'!$B$36:$B$135,0),MATCH('Capacity Backing (Hide)'!$A23,'Capacity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(Hide)'!$A23,'Capacity Summary'!$H$35:$BG$35,0))="x",INDEX('Capacity Summary'!$C$36:$E$135,MATCH('Capacity Backing (Hide)'!AI$2,'Capacity Summary'!$B$36:$B$135,0),4),IF(INDEX('Capacity Summary'!$H$36:$BG$135,MATCH('Capacity Backing (Hide)'!AI$2,'Capacity Summary'!$B$36:$B$135,0),MATCH('Capacity Backing (Hide)'!$A23,'Capacity Summary'!$H$35:$BG$35,0))&lt;&gt;0,INDEX('Capacity Summary'!$H$36:$BG$135,MATCH('Capacity Backing (Hide)'!AI$2,'Capacity Summary'!$B$36:$B$135,0),MATCH('Capacity Backing (Hide)'!$A23,'Capacity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(Hide)'!$A23,'Capacity Summary'!$H$35:$BG$35,0))="x",INDEX('Capacity Summary'!$C$36:$E$135,MATCH('Capacity Backing (Hide)'!AJ$2,'Capacity Summary'!$B$36:$B$135,0),4),IF(INDEX('Capacity Summary'!$H$36:$BG$135,MATCH('Capacity Backing (Hide)'!AJ$2,'Capacity Summary'!$B$36:$B$135,0),MATCH('Capacity Backing (Hide)'!$A23,'Capacity Summary'!$H$35:$BG$35,0))&lt;&gt;0,INDEX('Capacity Summary'!$H$36:$BG$135,MATCH('Capacity Backing (Hide)'!AJ$2,'Capacity Summary'!$B$36:$B$135,0),MATCH('Capacity Backing (Hide)'!$A23,'Capacity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(Hide)'!$A23,'Capacity Summary'!$H$35:$BG$35,0))="x",INDEX('Capacity Summary'!$C$36:$E$135,MATCH('Capacity Backing (Hide)'!AK$2,'Capacity Summary'!$B$36:$B$135,0),4),IF(INDEX('Capacity Summary'!$H$36:$BG$135,MATCH('Capacity Backing (Hide)'!AK$2,'Capacity Summary'!$B$36:$B$135,0),MATCH('Capacity Backing (Hide)'!$A23,'Capacity Summary'!$H$35:$BG$35,0))&lt;&gt;0,INDEX('Capacity Summary'!$H$36:$BG$135,MATCH('Capacity Backing (Hide)'!AK$2,'Capacity Summary'!$B$36:$B$135,0),MATCH('Capacity Backing (Hide)'!$A23,'Capacity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(Hide)'!$A23,'Capacity Summary'!$H$35:$BG$35,0))="x",INDEX('Capacity Summary'!$C$36:$E$135,MATCH('Capacity Backing (Hide)'!AL$2,'Capacity Summary'!$B$36:$B$135,0),4),IF(INDEX('Capacity Summary'!$H$36:$BG$135,MATCH('Capacity Backing (Hide)'!AL$2,'Capacity Summary'!$B$36:$B$135,0),MATCH('Capacity Backing (Hide)'!$A23,'Capacity Summary'!$H$35:$BG$35,0))&lt;&gt;0,INDEX('Capacity Summary'!$H$36:$BG$135,MATCH('Capacity Backing (Hide)'!AL$2,'Capacity Summary'!$B$36:$B$135,0),MATCH('Capacity Backing (Hide)'!$A23,'Capacity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(Hide)'!$A23,'Capacity Summary'!$H$35:$BG$35,0))="x",INDEX('Capacity Summary'!$C$36:$E$135,MATCH('Capacity Backing (Hide)'!AM$2,'Capacity Summary'!$B$36:$B$135,0),4),IF(INDEX('Capacity Summary'!$H$36:$BG$135,MATCH('Capacity Backing (Hide)'!AM$2,'Capacity Summary'!$B$36:$B$135,0),MATCH('Capacity Backing (Hide)'!$A23,'Capacity Summary'!$H$35:$BG$35,0))&lt;&gt;0,INDEX('Capacity Summary'!$H$36:$BG$135,MATCH('Capacity Backing (Hide)'!AM$2,'Capacity Summary'!$B$36:$B$135,0),MATCH('Capacity Backing (Hide)'!$A23,'Capacity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(Hide)'!$A23,'Capacity Summary'!$H$35:$BG$35,0))="x",INDEX('Capacity Summary'!$C$36:$E$135,MATCH('Capacity Backing (Hide)'!AN$2,'Capacity Summary'!$B$36:$B$135,0),4),IF(INDEX('Capacity Summary'!$H$36:$BG$135,MATCH('Capacity Backing (Hide)'!AN$2,'Capacity Summary'!$B$36:$B$135,0),MATCH('Capacity Backing (Hide)'!$A23,'Capacity Summary'!$H$35:$BG$35,0))&lt;&gt;0,INDEX('Capacity Summary'!$H$36:$BG$135,MATCH('Capacity Backing (Hide)'!AN$2,'Capacity Summary'!$B$36:$B$135,0),MATCH('Capacity Backing (Hide)'!$A23,'Capacity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(Hide)'!$A23,'Capacity Summary'!$H$35:$BG$35,0))="x",INDEX('Capacity Summary'!$C$36:$E$135,MATCH('Capacity Backing (Hide)'!AO$2,'Capacity Summary'!$B$36:$B$135,0),4),IF(INDEX('Capacity Summary'!$H$36:$BG$135,MATCH('Capacity Backing (Hide)'!AO$2,'Capacity Summary'!$B$36:$B$135,0),MATCH('Capacity Backing (Hide)'!$A23,'Capacity Summary'!$H$35:$BG$35,0))&lt;&gt;0,INDEX('Capacity Summary'!$H$36:$BG$135,MATCH('Capacity Backing (Hide)'!AO$2,'Capacity Summary'!$B$36:$B$135,0),MATCH('Capacity Backing (Hide)'!$A23,'Capacity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(Hide)'!$A23,'Capacity Summary'!$H$35:$BG$35,0))="x",INDEX('Capacity Summary'!$C$36:$E$135,MATCH('Capacity Backing (Hide)'!AP$2,'Capacity Summary'!$B$36:$B$135,0),4),IF(INDEX('Capacity Summary'!$H$36:$BG$135,MATCH('Capacity Backing (Hide)'!AP$2,'Capacity Summary'!$B$36:$B$135,0),MATCH('Capacity Backing (Hide)'!$A23,'Capacity Summary'!$H$35:$BG$35,0))&lt;&gt;0,INDEX('Capacity Summary'!$H$36:$BG$135,MATCH('Capacity Backing (Hide)'!AP$2,'Capacity Summary'!$B$36:$B$135,0),MATCH('Capacity Backing (Hide)'!$A23,'Capacity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(Hide)'!$A23,'Capacity Summary'!$H$35:$BG$35,0))="x",INDEX('Capacity Summary'!$C$36:$E$135,MATCH('Capacity Backing (Hide)'!AQ$2,'Capacity Summary'!$B$36:$B$135,0),4),IF(INDEX('Capacity Summary'!$H$36:$BG$135,MATCH('Capacity Backing (Hide)'!AQ$2,'Capacity Summary'!$B$36:$B$135,0),MATCH('Capacity Backing (Hide)'!$A23,'Capacity Summary'!$H$35:$BG$35,0))&lt;&gt;0,INDEX('Capacity Summary'!$H$36:$BG$135,MATCH('Capacity Backing (Hide)'!AQ$2,'Capacity Summary'!$B$36:$B$135,0),MATCH('Capacity Backing (Hide)'!$A23,'Capacity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(Hide)'!$A23,'Capacity Summary'!$H$35:$BG$35,0))="x",INDEX('Capacity Summary'!$C$36:$E$135,MATCH('Capacity Backing (Hide)'!AR$2,'Capacity Summary'!$B$36:$B$135,0),4),IF(INDEX('Capacity Summary'!$H$36:$BG$135,MATCH('Capacity Backing (Hide)'!AR$2,'Capacity Summary'!$B$36:$B$135,0),MATCH('Capacity Backing (Hide)'!$A23,'Capacity Summary'!$H$35:$BG$35,0))&lt;&gt;0,INDEX('Capacity Summary'!$H$36:$BG$135,MATCH('Capacity Backing (Hide)'!AR$2,'Capacity Summary'!$B$36:$B$135,0),MATCH('Capacity Backing (Hide)'!$A23,'Capacity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(Hide)'!$A23,'Capacity Summary'!$H$35:$BG$35,0))="x",INDEX('Capacity Summary'!$C$36:$E$135,MATCH('Capacity Backing (Hide)'!AS$2,'Capacity Summary'!$B$36:$B$135,0),4),IF(INDEX('Capacity Summary'!$H$36:$BG$135,MATCH('Capacity Backing (Hide)'!AS$2,'Capacity Summary'!$B$36:$B$135,0),MATCH('Capacity Backing (Hide)'!$A23,'Capacity Summary'!$H$35:$BG$35,0))&lt;&gt;0,INDEX('Capacity Summary'!$H$36:$BG$135,MATCH('Capacity Backing (Hide)'!AS$2,'Capacity Summary'!$B$36:$B$135,0),MATCH('Capacity Backing (Hide)'!$A23,'Capacity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(Hide)'!$A23,'Capacity Summary'!$H$35:$BG$35,0))="x",INDEX('Capacity Summary'!$C$36:$E$135,MATCH('Capacity Backing (Hide)'!AT$2,'Capacity Summary'!$B$36:$B$135,0),4),IF(INDEX('Capacity Summary'!$H$36:$BG$135,MATCH('Capacity Backing (Hide)'!AT$2,'Capacity Summary'!$B$36:$B$135,0),MATCH('Capacity Backing (Hide)'!$A23,'Capacity Summary'!$H$35:$BG$35,0))&lt;&gt;0,INDEX('Capacity Summary'!$H$36:$BG$135,MATCH('Capacity Backing (Hide)'!AT$2,'Capacity Summary'!$B$36:$B$135,0),MATCH('Capacity Backing (Hide)'!$A23,'Capacity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(Hide)'!$A23,'Capacity Summary'!$H$35:$BG$35,0))="x",INDEX('Capacity Summary'!$C$36:$E$135,MATCH('Capacity Backing (Hide)'!AU$2,'Capacity Summary'!$B$36:$B$135,0),4),IF(INDEX('Capacity Summary'!$H$36:$BG$135,MATCH('Capacity Backing (Hide)'!AU$2,'Capacity Summary'!$B$36:$B$135,0),MATCH('Capacity Backing (Hide)'!$A23,'Capacity Summary'!$H$35:$BG$35,0))&lt;&gt;0,INDEX('Capacity Summary'!$H$36:$BG$135,MATCH('Capacity Backing (Hide)'!AU$2,'Capacity Summary'!$B$36:$B$135,0),MATCH('Capacity Backing (Hide)'!$A23,'Capacity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(Hide)'!$A23,'Capacity Summary'!$H$35:$BG$35,0))="x",INDEX('Capacity Summary'!$C$36:$E$135,MATCH('Capacity Backing (Hide)'!AV$2,'Capacity Summary'!$B$36:$B$135,0),4),IF(INDEX('Capacity Summary'!$H$36:$BG$135,MATCH('Capacity Backing (Hide)'!AV$2,'Capacity Summary'!$B$36:$B$135,0),MATCH('Capacity Backing (Hide)'!$A23,'Capacity Summary'!$H$35:$BG$35,0))&lt;&gt;0,INDEX('Capacity Summary'!$H$36:$BG$135,MATCH('Capacity Backing (Hide)'!AV$2,'Capacity Summary'!$B$36:$B$135,0),MATCH('Capacity Backing (Hide)'!$A23,'Capacity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(Hide)'!$A23,'Capacity Summary'!$H$35:$BG$35,0))="x",INDEX('Capacity Summary'!$C$36:$E$135,MATCH('Capacity Backing (Hide)'!AW$2,'Capacity Summary'!$B$36:$B$135,0),4),IF(INDEX('Capacity Summary'!$H$36:$BG$135,MATCH('Capacity Backing (Hide)'!AW$2,'Capacity Summary'!$B$36:$B$135,0),MATCH('Capacity Backing (Hide)'!$A23,'Capacity Summary'!$H$35:$BG$35,0))&lt;&gt;0,INDEX('Capacity Summary'!$H$36:$BG$135,MATCH('Capacity Backing (Hide)'!AW$2,'Capacity Summary'!$B$36:$B$135,0),MATCH('Capacity Backing (Hide)'!$A23,'Capacity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(Hide)'!$A23,'Capacity Summary'!$H$35:$BG$35,0))="x",INDEX('Capacity Summary'!$C$36:$E$135,MATCH('Capacity Backing (Hide)'!AX$2,'Capacity Summary'!$B$36:$B$135,0),4),IF(INDEX('Capacity Summary'!$H$36:$BG$135,MATCH('Capacity Backing (Hide)'!AX$2,'Capacity Summary'!$B$36:$B$135,0),MATCH('Capacity Backing (Hide)'!$A23,'Capacity Summary'!$H$35:$BG$35,0))&lt;&gt;0,INDEX('Capacity Summary'!$H$36:$BG$135,MATCH('Capacity Backing (Hide)'!AX$2,'Capacity Summary'!$B$36:$B$135,0),MATCH('Capacity Backing (Hide)'!$A23,'Capacity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(Hide)'!$A23,'Capacity Summary'!$H$35:$BG$35,0))="x",INDEX('Capacity Summary'!$C$36:$E$135,MATCH('Capacity Backing (Hide)'!AY$2,'Capacity Summary'!$B$36:$B$135,0),4),IF(INDEX('Capacity Summary'!$H$36:$BG$135,MATCH('Capacity Backing (Hide)'!AY$2,'Capacity Summary'!$B$36:$B$135,0),MATCH('Capacity Backing (Hide)'!$A23,'Capacity Summary'!$H$35:$BG$35,0))&lt;&gt;0,INDEX('Capacity Summary'!$H$36:$BG$135,MATCH('Capacity Backing (Hide)'!AY$2,'Capacity Summary'!$B$36:$B$135,0),MATCH('Capacity Backing (Hide)'!$A23,'Capacity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(Hide)'!$A23,'Capacity Summary'!$H$35:$BG$35,0))="x",INDEX('Capacity Summary'!$C$36:$E$135,MATCH('Capacity Backing (Hide)'!AZ$2,'Capacity Summary'!$B$36:$B$135,0),4),IF(INDEX('Capacity Summary'!$H$36:$BG$135,MATCH('Capacity Backing (Hide)'!AZ$2,'Capacity Summary'!$B$36:$B$135,0),MATCH('Capacity Backing (Hide)'!$A23,'Capacity Summary'!$H$35:$BG$35,0))&lt;&gt;0,INDEX('Capacity Summary'!$H$36:$BG$135,MATCH('Capacity Backing (Hide)'!AZ$2,'Capacity Summary'!$B$36:$B$135,0),MATCH('Capacity Backing (Hide)'!$A23,'Capacity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(Hide)'!$A23,'Capacity Summary'!$H$35:$BG$35,0))="x",INDEX('Capacity Summary'!$C$36:$E$135,MATCH('Capacity Backing (Hide)'!BA$2,'Capacity Summary'!$B$36:$B$135,0),4),IF(INDEX('Capacity Summary'!$H$36:$BG$135,MATCH('Capacity Backing (Hide)'!BA$2,'Capacity Summary'!$B$36:$B$135,0),MATCH('Capacity Backing (Hide)'!$A23,'Capacity Summary'!$H$35:$BG$35,0))&lt;&gt;0,INDEX('Capacity Summary'!$H$36:$BG$135,MATCH('Capacity Backing (Hide)'!BA$2,'Capacity Summary'!$B$36:$B$135,0),MATCH('Capacity Backing (Hide)'!$A23,'Capacity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(Hide)'!$A23,'Capacity Summary'!$H$35:$BG$35,0))="x",INDEX('Capacity Summary'!$C$36:$E$135,MATCH('Capacity Backing (Hide)'!BB$2,'Capacity Summary'!$B$36:$B$135,0),4),IF(INDEX('Capacity Summary'!$H$36:$BG$135,MATCH('Capacity Backing (Hide)'!BB$2,'Capacity Summary'!$B$36:$B$135,0),MATCH('Capacity Backing (Hide)'!$A23,'Capacity Summary'!$H$35:$BG$35,0))&lt;&gt;0,INDEX('Capacity Summary'!$H$36:$BG$135,MATCH('Capacity Backing (Hide)'!BB$2,'Capacity Summary'!$B$36:$B$135,0),MATCH('Capacity Backing (Hide)'!$A23,'Capacity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(Hide)'!$A23,'Capacity Summary'!$H$35:$BG$35,0))="x",INDEX('Capacity Summary'!$C$36:$E$135,MATCH('Capacity Backing (Hide)'!BC$2,'Capacity Summary'!$B$36:$B$135,0),4),IF(INDEX('Capacity Summary'!$H$36:$BG$135,MATCH('Capacity Backing (Hide)'!BC$2,'Capacity Summary'!$B$36:$B$135,0),MATCH('Capacity Backing (Hide)'!$A23,'Capacity Summary'!$H$35:$BG$35,0))&lt;&gt;0,INDEX('Capacity Summary'!$H$36:$BG$135,MATCH('Capacity Backing (Hide)'!BC$2,'Capacity Summary'!$B$36:$B$135,0),MATCH('Capacity Backing (Hide)'!$A23,'Capacity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(Hide)'!$A23,'Capacity Summary'!$H$35:$BG$35,0))="x",INDEX('Capacity Summary'!$C$36:$E$135,MATCH('Capacity Backing (Hide)'!BD$2,'Capacity Summary'!$B$36:$B$135,0),4),IF(INDEX('Capacity Summary'!$H$36:$BG$135,MATCH('Capacity Backing (Hide)'!BD$2,'Capacity Summary'!$B$36:$B$135,0),MATCH('Capacity Backing (Hide)'!$A23,'Capacity Summary'!$H$35:$BG$35,0))&lt;&gt;0,INDEX('Capacity Summary'!$H$36:$BG$135,MATCH('Capacity Backing (Hide)'!BD$2,'Capacity Summary'!$B$36:$B$135,0),MATCH('Capacity Backing (Hide)'!$A23,'Capacity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(Hide)'!$A23,'Capacity Summary'!$H$35:$BG$35,0))="x",INDEX('Capacity Summary'!$C$36:$E$135,MATCH('Capacity Backing (Hide)'!BE$2,'Capacity Summary'!$B$36:$B$135,0),4),IF(INDEX('Capacity Summary'!$H$36:$BG$135,MATCH('Capacity Backing (Hide)'!BE$2,'Capacity Summary'!$B$36:$B$135,0),MATCH('Capacity Backing (Hide)'!$A23,'Capacity Summary'!$H$35:$BG$35,0))&lt;&gt;0,INDEX('Capacity Summary'!$H$36:$BG$135,MATCH('Capacity Backing (Hide)'!BE$2,'Capacity Summary'!$B$36:$B$135,0),MATCH('Capacity Backing (Hide)'!$A23,'Capacity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(Hide)'!$A23,'Capacity Summary'!$H$35:$BG$35,0))="x",INDEX('Capacity Summary'!$C$36:$E$135,MATCH('Capacity Backing (Hide)'!BF$2,'Capacity Summary'!$B$36:$B$135,0),4),IF(INDEX('Capacity Summary'!$H$36:$BG$135,MATCH('Capacity Backing (Hide)'!BF$2,'Capacity Summary'!$B$36:$B$135,0),MATCH('Capacity Backing (Hide)'!$A23,'Capacity Summary'!$H$35:$BG$35,0))&lt;&gt;0,INDEX('Capacity Summary'!$H$36:$BG$135,MATCH('Capacity Backing (Hide)'!BF$2,'Capacity Summary'!$B$36:$B$135,0),MATCH('Capacity Backing (Hide)'!$A23,'Capacity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(Hide)'!$A23,'Capacity Summary'!$H$35:$BG$35,0))="x",INDEX('Capacity Summary'!$C$36:$E$135,MATCH('Capacity Backing (Hide)'!BG$2,'Capacity Summary'!$B$36:$B$135,0),4),IF(INDEX('Capacity Summary'!$H$36:$BG$135,MATCH('Capacity Backing (Hide)'!BG$2,'Capacity Summary'!$B$36:$B$135,0),MATCH('Capacity Backing (Hide)'!$A23,'Capacity Summary'!$H$35:$BG$35,0))&lt;&gt;0,INDEX('Capacity Summary'!$H$36:$BG$135,MATCH('Capacity Backing (Hide)'!BG$2,'Capacity Summary'!$B$36:$B$135,0),MATCH('Capacity Backing (Hide)'!$A23,'Capacity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(Hide)'!$A23,'Capacity Summary'!$H$35:$BG$35,0))="x",INDEX('Capacity Summary'!$C$36:$E$135,MATCH('Capacity Backing (Hide)'!BH$2,'Capacity Summary'!$B$36:$B$135,0),4),IF(INDEX('Capacity Summary'!$H$36:$BG$135,MATCH('Capacity Backing (Hide)'!BH$2,'Capacity Summary'!$B$36:$B$135,0),MATCH('Capacity Backing (Hide)'!$A23,'Capacity Summary'!$H$35:$BG$35,0))&lt;&gt;0,INDEX('Capacity Summary'!$H$36:$BG$135,MATCH('Capacity Backing (Hide)'!BH$2,'Capacity Summary'!$B$36:$B$135,0),MATCH('Capacity Backing (Hide)'!$A23,'Capacity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(Hide)'!$A23,'Capacity Summary'!$H$35:$BG$35,0))="x",INDEX('Capacity Summary'!$C$36:$E$135,MATCH('Capacity Backing (Hide)'!BI$2,'Capacity Summary'!$B$36:$B$135,0),4),IF(INDEX('Capacity Summary'!$H$36:$BG$135,MATCH('Capacity Backing (Hide)'!BI$2,'Capacity Summary'!$B$36:$B$135,0),MATCH('Capacity Backing (Hide)'!$A23,'Capacity Summary'!$H$35:$BG$35,0))&lt;&gt;0,INDEX('Capacity Summary'!$H$36:$BG$135,MATCH('Capacity Backing (Hide)'!BI$2,'Capacity Summary'!$B$36:$B$135,0),MATCH('Capacity Backing (Hide)'!$A23,'Capacity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(Hide)'!$A23,'Capacity Summary'!$H$35:$BG$35,0))="x",INDEX('Capacity Summary'!$C$36:$E$135,MATCH('Capacity Backing (Hide)'!BJ$2,'Capacity Summary'!$B$36:$B$135,0),4),IF(INDEX('Capacity Summary'!$H$36:$BG$135,MATCH('Capacity Backing (Hide)'!BJ$2,'Capacity Summary'!$B$36:$B$135,0),MATCH('Capacity Backing (Hide)'!$A23,'Capacity Summary'!$H$35:$BG$35,0))&lt;&gt;0,INDEX('Capacity Summary'!$H$36:$BG$135,MATCH('Capacity Backing (Hide)'!BJ$2,'Capacity Summary'!$B$36:$B$135,0),MATCH('Capacity Backing (Hide)'!$A23,'Capacity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(Hide)'!$A23,'Capacity Summary'!$H$35:$BG$35,0))="x",INDEX('Capacity Summary'!$C$36:$E$135,MATCH('Capacity Backing (Hide)'!BK$2,'Capacity Summary'!$B$36:$B$135,0),4),IF(INDEX('Capacity Summary'!$H$36:$BG$135,MATCH('Capacity Backing (Hide)'!BK$2,'Capacity Summary'!$B$36:$B$135,0),MATCH('Capacity Backing (Hide)'!$A23,'Capacity Summary'!$H$35:$BG$35,0))&lt;&gt;0,INDEX('Capacity Summary'!$H$36:$BG$135,MATCH('Capacity Backing (Hide)'!BK$2,'Capacity Summary'!$B$36:$B$135,0),MATCH('Capacity Backing (Hide)'!$A23,'Capacity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(Hide)'!$A23,'Capacity Summary'!$H$35:$BG$35,0))="x",INDEX('Capacity Summary'!$C$36:$E$135,MATCH('Capacity Backing (Hide)'!BL$2,'Capacity Summary'!$B$36:$B$135,0),4),IF(INDEX('Capacity Summary'!$H$36:$BG$135,MATCH('Capacity Backing (Hide)'!BL$2,'Capacity Summary'!$B$36:$B$135,0),MATCH('Capacity Backing (Hide)'!$A23,'Capacity Summary'!$H$35:$BG$35,0))&lt;&gt;0,INDEX('Capacity Summary'!$H$36:$BG$135,MATCH('Capacity Backing (Hide)'!BL$2,'Capacity Summary'!$B$36:$B$135,0),MATCH('Capacity Backing (Hide)'!$A23,'Capacity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(Hide)'!$A23,'Capacity Summary'!$H$35:$BG$35,0))="x",INDEX('Capacity Summary'!$C$36:$E$135,MATCH('Capacity Backing (Hide)'!BM$2,'Capacity Summary'!$B$36:$B$135,0),4),IF(INDEX('Capacity Summary'!$H$36:$BG$135,MATCH('Capacity Backing (Hide)'!BM$2,'Capacity Summary'!$B$36:$B$135,0),MATCH('Capacity Backing (Hide)'!$A23,'Capacity Summary'!$H$35:$BG$35,0))&lt;&gt;0,INDEX('Capacity Summary'!$H$36:$BG$135,MATCH('Capacity Backing (Hide)'!BM$2,'Capacity Summary'!$B$36:$B$135,0),MATCH('Capacity Backing (Hide)'!$A23,'Capacity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(Hide)'!$A23,'Capacity Summary'!$H$35:$BG$35,0))="x",INDEX('Capacity Summary'!$C$36:$E$135,MATCH('Capacity Backing (Hide)'!BN$2,'Capacity Summary'!$B$36:$B$135,0),4),IF(INDEX('Capacity Summary'!$H$36:$BG$135,MATCH('Capacity Backing (Hide)'!BN$2,'Capacity Summary'!$B$36:$B$135,0),MATCH('Capacity Backing (Hide)'!$A23,'Capacity Summary'!$H$35:$BG$35,0))&lt;&gt;0,INDEX('Capacity Summary'!$H$36:$BG$135,MATCH('Capacity Backing (Hide)'!BN$2,'Capacity Summary'!$B$36:$B$135,0),MATCH('Capacity Backing (Hide)'!$A23,'Capacity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(Hide)'!$A23,'Capacity Summary'!$H$35:$BG$35,0))="x",INDEX('Capacity Summary'!$C$36:$E$135,MATCH('Capacity Backing (Hide)'!BO$2,'Capacity Summary'!$B$36:$B$135,0),4),IF(INDEX('Capacity Summary'!$H$36:$BG$135,MATCH('Capacity Backing (Hide)'!BO$2,'Capacity Summary'!$B$36:$B$135,0),MATCH('Capacity Backing (Hide)'!$A23,'Capacity Summary'!$H$35:$BG$35,0))&lt;&gt;0,INDEX('Capacity Summary'!$H$36:$BG$135,MATCH('Capacity Backing (Hide)'!BO$2,'Capacity Summary'!$B$36:$B$135,0),MATCH('Capacity Backing (Hide)'!$A23,'Capacity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(Hide)'!$A23,'Capacity Summary'!$H$35:$BG$35,0))="x",INDEX('Capacity Summary'!$C$36:$E$135,MATCH('Capacity Backing (Hide)'!BP$2,'Capacity Summary'!$B$36:$B$135,0),4),IF(INDEX('Capacity Summary'!$H$36:$BG$135,MATCH('Capacity Backing (Hide)'!BP$2,'Capacity Summary'!$B$36:$B$135,0),MATCH('Capacity Backing (Hide)'!$A23,'Capacity Summary'!$H$35:$BG$35,0))&lt;&gt;0,INDEX('Capacity Summary'!$H$36:$BG$135,MATCH('Capacity Backing (Hide)'!BP$2,'Capacity Summary'!$B$36:$B$135,0),MATCH('Capacity Backing (Hide)'!$A23,'Capacity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(Hide)'!$A23,'Capacity Summary'!$H$35:$BG$35,0))="x",INDEX('Capacity Summary'!$C$36:$E$135,MATCH('Capacity Backing (Hide)'!BQ$2,'Capacity Summary'!$B$36:$B$135,0),4),IF(INDEX('Capacity Summary'!$H$36:$BG$135,MATCH('Capacity Backing (Hide)'!BQ$2,'Capacity Summary'!$B$36:$B$135,0),MATCH('Capacity Backing (Hide)'!$A23,'Capacity Summary'!$H$35:$BG$35,0))&lt;&gt;0,INDEX('Capacity Summary'!$H$36:$BG$135,MATCH('Capacity Backing (Hide)'!BQ$2,'Capacity Summary'!$B$36:$B$135,0),MATCH('Capacity Backing (Hide)'!$A23,'Capacity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(Hide)'!$A23,'Capacity Summary'!$H$35:$BG$35,0))="x",INDEX('Capacity Summary'!$C$36:$E$135,MATCH('Capacity Backing (Hide)'!BR$2,'Capacity Summary'!$B$36:$B$135,0),4),IF(INDEX('Capacity Summary'!$H$36:$BG$135,MATCH('Capacity Backing (Hide)'!BR$2,'Capacity Summary'!$B$36:$B$135,0),MATCH('Capacity Backing (Hide)'!$A23,'Capacity Summary'!$H$35:$BG$35,0))&lt;&gt;0,INDEX('Capacity Summary'!$H$36:$BG$135,MATCH('Capacity Backing (Hide)'!BR$2,'Capacity Summary'!$B$36:$B$135,0),MATCH('Capacity Backing (Hide)'!$A23,'Capacity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(Hide)'!$A23,'Capacity Summary'!$H$35:$BG$35,0))="x",INDEX('Capacity Summary'!$C$36:$E$135,MATCH('Capacity Backing (Hide)'!BS$2,'Capacity Summary'!$B$36:$B$135,0),4),IF(INDEX('Capacity Summary'!$H$36:$BG$135,MATCH('Capacity Backing (Hide)'!BS$2,'Capacity Summary'!$B$36:$B$135,0),MATCH('Capacity Backing (Hide)'!$A23,'Capacity Summary'!$H$35:$BG$35,0))&lt;&gt;0,INDEX('Capacity Summary'!$H$36:$BG$135,MATCH('Capacity Backing (Hide)'!BS$2,'Capacity Summary'!$B$36:$B$135,0),MATCH('Capacity Backing (Hide)'!$A23,'Capacity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(Hide)'!$A23,'Capacity Summary'!$H$35:$BG$35,0))="x",INDEX('Capacity Summary'!$C$36:$E$135,MATCH('Capacity Backing (Hide)'!BT$2,'Capacity Summary'!$B$36:$B$135,0),4),IF(INDEX('Capacity Summary'!$H$36:$BG$135,MATCH('Capacity Backing (Hide)'!BT$2,'Capacity Summary'!$B$36:$B$135,0),MATCH('Capacity Backing (Hide)'!$A23,'Capacity Summary'!$H$35:$BG$35,0))&lt;&gt;0,INDEX('Capacity Summary'!$H$36:$BG$135,MATCH('Capacity Backing (Hide)'!BT$2,'Capacity Summary'!$B$36:$B$135,0),MATCH('Capacity Backing (Hide)'!$A23,'Capacity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(Hide)'!$A23,'Capacity Summary'!$H$35:$BG$35,0))="x",INDEX('Capacity Summary'!$C$36:$E$135,MATCH('Capacity Backing (Hide)'!BU$2,'Capacity Summary'!$B$36:$B$135,0),4),IF(INDEX('Capacity Summary'!$H$36:$BG$135,MATCH('Capacity Backing (Hide)'!BU$2,'Capacity Summary'!$B$36:$B$135,0),MATCH('Capacity Backing (Hide)'!$A23,'Capacity Summary'!$H$35:$BG$35,0))&lt;&gt;0,INDEX('Capacity Summary'!$H$36:$BG$135,MATCH('Capacity Backing (Hide)'!BU$2,'Capacity Summary'!$B$36:$B$135,0),MATCH('Capacity Backing (Hide)'!$A23,'Capacity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(Hide)'!$A23,'Capacity Summary'!$H$35:$BG$35,0))="x",INDEX('Capacity Summary'!$C$36:$E$135,MATCH('Capacity Backing (Hide)'!BV$2,'Capacity Summary'!$B$36:$B$135,0),4),IF(INDEX('Capacity Summary'!$H$36:$BG$135,MATCH('Capacity Backing (Hide)'!BV$2,'Capacity Summary'!$B$36:$B$135,0),MATCH('Capacity Backing (Hide)'!$A23,'Capacity Summary'!$H$35:$BG$35,0))&lt;&gt;0,INDEX('Capacity Summary'!$H$36:$BG$135,MATCH('Capacity Backing (Hide)'!BV$2,'Capacity Summary'!$B$36:$B$135,0),MATCH('Capacity Backing (Hide)'!$A23,'Capacity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(Hide)'!$A23,'Capacity Summary'!$H$35:$BG$35,0))="x",INDEX('Capacity Summary'!$C$36:$E$135,MATCH('Capacity Backing (Hide)'!BW$2,'Capacity Summary'!$B$36:$B$135,0),4),IF(INDEX('Capacity Summary'!$H$36:$BG$135,MATCH('Capacity Backing (Hide)'!BW$2,'Capacity Summary'!$B$36:$B$135,0),MATCH('Capacity Backing (Hide)'!$A23,'Capacity Summary'!$H$35:$BG$35,0))&lt;&gt;0,INDEX('Capacity Summary'!$H$36:$BG$135,MATCH('Capacity Backing (Hide)'!BW$2,'Capacity Summary'!$B$36:$B$135,0),MATCH('Capacity Backing (Hide)'!$A23,'Capacity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(Hide)'!$A23,'Capacity Summary'!$H$35:$BG$35,0))="x",INDEX('Capacity Summary'!$C$36:$E$135,MATCH('Capacity Backing (Hide)'!BX$2,'Capacity Summary'!$B$36:$B$135,0),4),IF(INDEX('Capacity Summary'!$H$36:$BG$135,MATCH('Capacity Backing (Hide)'!BX$2,'Capacity Summary'!$B$36:$B$135,0),MATCH('Capacity Backing (Hide)'!$A23,'Capacity Summary'!$H$35:$BG$35,0))&lt;&gt;0,INDEX('Capacity Summary'!$H$36:$BG$135,MATCH('Capacity Backing (Hide)'!BX$2,'Capacity Summary'!$B$36:$B$135,0),MATCH('Capacity Backing (Hide)'!$A23,'Capacity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(Hide)'!$A23,'Capacity Summary'!$H$35:$BG$35,0))="x",INDEX('Capacity Summary'!$C$36:$E$135,MATCH('Capacity Backing (Hide)'!BY$2,'Capacity Summary'!$B$36:$B$135,0),4),IF(INDEX('Capacity Summary'!$H$36:$BG$135,MATCH('Capacity Backing (Hide)'!BY$2,'Capacity Summary'!$B$36:$B$135,0),MATCH('Capacity Backing (Hide)'!$A23,'Capacity Summary'!$H$35:$BG$35,0))&lt;&gt;0,INDEX('Capacity Summary'!$H$36:$BG$135,MATCH('Capacity Backing (Hide)'!BY$2,'Capacity Summary'!$B$36:$B$135,0),MATCH('Capacity Backing (Hide)'!$A23,'Capacity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(Hide)'!$A23,'Capacity Summary'!$H$35:$BG$35,0))="x",INDEX('Capacity Summary'!$C$36:$E$135,MATCH('Capacity Backing (Hide)'!BZ$2,'Capacity Summary'!$B$36:$B$135,0),4),IF(INDEX('Capacity Summary'!$H$36:$BG$135,MATCH('Capacity Backing (Hide)'!BZ$2,'Capacity Summary'!$B$36:$B$135,0),MATCH('Capacity Backing (Hide)'!$A23,'Capacity Summary'!$H$35:$BG$35,0))&lt;&gt;0,INDEX('Capacity Summary'!$H$36:$BG$135,MATCH('Capacity Backing (Hide)'!BZ$2,'Capacity Summary'!$B$36:$B$135,0),MATCH('Capacity Backing (Hide)'!$A23,'Capacity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(Hide)'!$A23,'Capacity Summary'!$H$35:$BG$35,0))="x",INDEX('Capacity Summary'!$C$36:$E$135,MATCH('Capacity Backing (Hide)'!CA$2,'Capacity Summary'!$B$36:$B$135,0),4),IF(INDEX('Capacity Summary'!$H$36:$BG$135,MATCH('Capacity Backing (Hide)'!CA$2,'Capacity Summary'!$B$36:$B$135,0),MATCH('Capacity Backing (Hide)'!$A23,'Capacity Summary'!$H$35:$BG$35,0))&lt;&gt;0,INDEX('Capacity Summary'!$H$36:$BG$135,MATCH('Capacity Backing (Hide)'!CA$2,'Capacity Summary'!$B$36:$B$135,0),MATCH('Capacity Backing (Hide)'!$A23,'Capacity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(Hide)'!$A23,'Capacity Summary'!$H$35:$BG$35,0))="x",INDEX('Capacity Summary'!$C$36:$E$135,MATCH('Capacity Backing (Hide)'!CB$2,'Capacity Summary'!$B$36:$B$135,0),4),IF(INDEX('Capacity Summary'!$H$36:$BG$135,MATCH('Capacity Backing (Hide)'!CB$2,'Capacity Summary'!$B$36:$B$135,0),MATCH('Capacity Backing (Hide)'!$A23,'Capacity Summary'!$H$35:$BG$35,0))&lt;&gt;0,INDEX('Capacity Summary'!$H$36:$BG$135,MATCH('Capacity Backing (Hide)'!CB$2,'Capacity Summary'!$B$36:$B$135,0),MATCH('Capacity Backing (Hide)'!$A23,'Capacity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(Hide)'!$A23,'Capacity Summary'!$H$35:$BG$35,0))="x",INDEX('Capacity Summary'!$C$36:$E$135,MATCH('Capacity Backing (Hide)'!CC$2,'Capacity Summary'!$B$36:$B$135,0),4),IF(INDEX('Capacity Summary'!$H$36:$BG$135,MATCH('Capacity Backing (Hide)'!CC$2,'Capacity Summary'!$B$36:$B$135,0),MATCH('Capacity Backing (Hide)'!$A23,'Capacity Summary'!$H$35:$BG$35,0))&lt;&gt;0,INDEX('Capacity Summary'!$H$36:$BG$135,MATCH('Capacity Backing (Hide)'!CC$2,'Capacity Summary'!$B$36:$B$135,0),MATCH('Capacity Backing (Hide)'!$A23,'Capacity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(Hide)'!$A23,'Capacity Summary'!$H$35:$BG$35,0))="x",INDEX('Capacity Summary'!$C$36:$E$135,MATCH('Capacity Backing (Hide)'!CD$2,'Capacity Summary'!$B$36:$B$135,0),4),IF(INDEX('Capacity Summary'!$H$36:$BG$135,MATCH('Capacity Backing (Hide)'!CD$2,'Capacity Summary'!$B$36:$B$135,0),MATCH('Capacity Backing (Hide)'!$A23,'Capacity Summary'!$H$35:$BG$35,0))&lt;&gt;0,INDEX('Capacity Summary'!$H$36:$BG$135,MATCH('Capacity Backing (Hide)'!CD$2,'Capacity Summary'!$B$36:$B$135,0),MATCH('Capacity Backing (Hide)'!$A23,'Capacity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(Hide)'!$A23,'Capacity Summary'!$H$35:$BG$35,0))="x",INDEX('Capacity Summary'!$C$36:$E$135,MATCH('Capacity Backing (Hide)'!CE$2,'Capacity Summary'!$B$36:$B$135,0),4),IF(INDEX('Capacity Summary'!$H$36:$BG$135,MATCH('Capacity Backing (Hide)'!CE$2,'Capacity Summary'!$B$36:$B$135,0),MATCH('Capacity Backing (Hide)'!$A23,'Capacity Summary'!$H$35:$BG$35,0))&lt;&gt;0,INDEX('Capacity Summary'!$H$36:$BG$135,MATCH('Capacity Backing (Hide)'!CE$2,'Capacity Summary'!$B$36:$B$135,0),MATCH('Capacity Backing (Hide)'!$A23,'Capacity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(Hide)'!$A23,'Capacity Summary'!$H$35:$BG$35,0))="x",INDEX('Capacity Summary'!$C$36:$E$135,MATCH('Capacity Backing (Hide)'!CF$2,'Capacity Summary'!$B$36:$B$135,0),4),IF(INDEX('Capacity Summary'!$H$36:$BG$135,MATCH('Capacity Backing (Hide)'!CF$2,'Capacity Summary'!$B$36:$B$135,0),MATCH('Capacity Backing (Hide)'!$A23,'Capacity Summary'!$H$35:$BG$35,0))&lt;&gt;0,INDEX('Capacity Summary'!$H$36:$BG$135,MATCH('Capacity Backing (Hide)'!CF$2,'Capacity Summary'!$B$36:$B$135,0),MATCH('Capacity Backing (Hide)'!$A23,'Capacity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(Hide)'!$A23,'Capacity Summary'!$H$35:$BG$35,0))="x",INDEX('Capacity Summary'!$C$36:$E$135,MATCH('Capacity Backing (Hide)'!CG$2,'Capacity Summary'!$B$36:$B$135,0),4),IF(INDEX('Capacity Summary'!$H$36:$BG$135,MATCH('Capacity Backing (Hide)'!CG$2,'Capacity Summary'!$B$36:$B$135,0),MATCH('Capacity Backing (Hide)'!$A23,'Capacity Summary'!$H$35:$BG$35,0))&lt;&gt;0,INDEX('Capacity Summary'!$H$36:$BG$135,MATCH('Capacity Backing (Hide)'!CG$2,'Capacity Summary'!$B$36:$B$135,0),MATCH('Capacity Backing (Hide)'!$A23,'Capacity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(Hide)'!$A23,'Capacity Summary'!$H$35:$BG$35,0))="x",INDEX('Capacity Summary'!$C$36:$E$135,MATCH('Capacity Backing (Hide)'!CH$2,'Capacity Summary'!$B$36:$B$135,0),4),IF(INDEX('Capacity Summary'!$H$36:$BG$135,MATCH('Capacity Backing (Hide)'!CH$2,'Capacity Summary'!$B$36:$B$135,0),MATCH('Capacity Backing (Hide)'!$A23,'Capacity Summary'!$H$35:$BG$35,0))&lt;&gt;0,INDEX('Capacity Summary'!$H$36:$BG$135,MATCH('Capacity Backing (Hide)'!CH$2,'Capacity Summary'!$B$36:$B$135,0),MATCH('Capacity Backing (Hide)'!$A23,'Capacity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(Hide)'!$A23,'Capacity Summary'!$H$35:$BG$35,0))="x",INDEX('Capacity Summary'!$C$36:$E$135,MATCH('Capacity Backing (Hide)'!CI$2,'Capacity Summary'!$B$36:$B$135,0),4),IF(INDEX('Capacity Summary'!$H$36:$BG$135,MATCH('Capacity Backing (Hide)'!CI$2,'Capacity Summary'!$B$36:$B$135,0),MATCH('Capacity Backing (Hide)'!$A23,'Capacity Summary'!$H$35:$BG$35,0))&lt;&gt;0,INDEX('Capacity Summary'!$H$36:$BG$135,MATCH('Capacity Backing (Hide)'!CI$2,'Capacity Summary'!$B$36:$B$135,0),MATCH('Capacity Backing (Hide)'!$A23,'Capacity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(Hide)'!$A23,'Capacity Summary'!$H$35:$BG$35,0))="x",INDEX('Capacity Summary'!$C$36:$E$135,MATCH('Capacity Backing (Hide)'!CJ$2,'Capacity Summary'!$B$36:$B$135,0),4),IF(INDEX('Capacity Summary'!$H$36:$BG$135,MATCH('Capacity Backing (Hide)'!CJ$2,'Capacity Summary'!$B$36:$B$135,0),MATCH('Capacity Backing (Hide)'!$A23,'Capacity Summary'!$H$35:$BG$35,0))&lt;&gt;0,INDEX('Capacity Summary'!$H$36:$BG$135,MATCH('Capacity Backing (Hide)'!CJ$2,'Capacity Summary'!$B$36:$B$135,0),MATCH('Capacity Backing (Hide)'!$A23,'Capacity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(Hide)'!$A23,'Capacity Summary'!$H$35:$BG$35,0))="x",INDEX('Capacity Summary'!$C$36:$E$135,MATCH('Capacity Backing (Hide)'!CK$2,'Capacity Summary'!$B$36:$B$135,0),4),IF(INDEX('Capacity Summary'!$H$36:$BG$135,MATCH('Capacity Backing (Hide)'!CK$2,'Capacity Summary'!$B$36:$B$135,0),MATCH('Capacity Backing (Hide)'!$A23,'Capacity Summary'!$H$35:$BG$35,0))&lt;&gt;0,INDEX('Capacity Summary'!$H$36:$BG$135,MATCH('Capacity Backing (Hide)'!CK$2,'Capacity Summary'!$B$36:$B$135,0),MATCH('Capacity Backing (Hide)'!$A23,'Capacity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(Hide)'!$A23,'Capacity Summary'!$H$35:$BG$35,0))="x",INDEX('Capacity Summary'!$C$36:$E$135,MATCH('Capacity Backing (Hide)'!CL$2,'Capacity Summary'!$B$36:$B$135,0),4),IF(INDEX('Capacity Summary'!$H$36:$BG$135,MATCH('Capacity Backing (Hide)'!CL$2,'Capacity Summary'!$B$36:$B$135,0),MATCH('Capacity Backing (Hide)'!$A23,'Capacity Summary'!$H$35:$BG$35,0))&lt;&gt;0,INDEX('Capacity Summary'!$H$36:$BG$135,MATCH('Capacity Backing (Hide)'!CL$2,'Capacity Summary'!$B$36:$B$135,0),MATCH('Capacity Backing (Hide)'!$A23,'Capacity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(Hide)'!$A23,'Capacity Summary'!$H$35:$BG$35,0))="x",INDEX('Capacity Summary'!$C$36:$E$135,MATCH('Capacity Backing (Hide)'!CM$2,'Capacity Summary'!$B$36:$B$135,0),4),IF(INDEX('Capacity Summary'!$H$36:$BG$135,MATCH('Capacity Backing (Hide)'!CM$2,'Capacity Summary'!$B$36:$B$135,0),MATCH('Capacity Backing (Hide)'!$A23,'Capacity Summary'!$H$35:$BG$35,0))&lt;&gt;0,INDEX('Capacity Summary'!$H$36:$BG$135,MATCH('Capacity Backing (Hide)'!CM$2,'Capacity Summary'!$B$36:$B$135,0),MATCH('Capacity Backing (Hide)'!$A23,'Capacity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(Hide)'!$A23,'Capacity Summary'!$H$35:$BG$35,0))="x",INDEX('Capacity Summary'!$C$36:$E$135,MATCH('Capacity Backing (Hide)'!CN$2,'Capacity Summary'!$B$36:$B$135,0),4),IF(INDEX('Capacity Summary'!$H$36:$BG$135,MATCH('Capacity Backing (Hide)'!CN$2,'Capacity Summary'!$B$36:$B$135,0),MATCH('Capacity Backing (Hide)'!$A23,'Capacity Summary'!$H$35:$BG$35,0))&lt;&gt;0,INDEX('Capacity Summary'!$H$36:$BG$135,MATCH('Capacity Backing (Hide)'!CN$2,'Capacity Summary'!$B$36:$B$135,0),MATCH('Capacity Backing (Hide)'!$A23,'Capacity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(Hide)'!$A23,'Capacity Summary'!$H$35:$BG$35,0))="x",INDEX('Capacity Summary'!$C$36:$E$135,MATCH('Capacity Backing (Hide)'!CO$2,'Capacity Summary'!$B$36:$B$135,0),4),IF(INDEX('Capacity Summary'!$H$36:$BG$135,MATCH('Capacity Backing (Hide)'!CO$2,'Capacity Summary'!$B$36:$B$135,0),MATCH('Capacity Backing (Hide)'!$A23,'Capacity Summary'!$H$35:$BG$35,0))&lt;&gt;0,INDEX('Capacity Summary'!$H$36:$BG$135,MATCH('Capacity Backing (Hide)'!CO$2,'Capacity Summary'!$B$36:$B$135,0),MATCH('Capacity Backing (Hide)'!$A23,'Capacity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(Hide)'!$A23,'Capacity Summary'!$H$35:$BG$35,0))="x",INDEX('Capacity Summary'!$C$36:$E$135,MATCH('Capacity Backing (Hide)'!CP$2,'Capacity Summary'!$B$36:$B$135,0),4),IF(INDEX('Capacity Summary'!$H$36:$BG$135,MATCH('Capacity Backing (Hide)'!CP$2,'Capacity Summary'!$B$36:$B$135,0),MATCH('Capacity Backing (Hide)'!$A23,'Capacity Summary'!$H$35:$BG$35,0))&lt;&gt;0,INDEX('Capacity Summary'!$H$36:$BG$135,MATCH('Capacity Backing (Hide)'!CP$2,'Capacity Summary'!$B$36:$B$135,0),MATCH('Capacity Backing (Hide)'!$A23,'Capacity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(Hide)'!$A23,'Capacity Summary'!$H$35:$BG$35,0))="x",INDEX('Capacity Summary'!$C$36:$E$135,MATCH('Capacity Backing (Hide)'!CQ$2,'Capacity Summary'!$B$36:$B$135,0),4),IF(INDEX('Capacity Summary'!$H$36:$BG$135,MATCH('Capacity Backing (Hide)'!CQ$2,'Capacity Summary'!$B$36:$B$135,0),MATCH('Capacity Backing (Hide)'!$A23,'Capacity Summary'!$H$35:$BG$35,0))&lt;&gt;0,INDEX('Capacity Summary'!$H$36:$BG$135,MATCH('Capacity Backing (Hide)'!CQ$2,'Capacity Summary'!$B$36:$B$135,0),MATCH('Capacity Backing (Hide)'!$A23,'Capacity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(Hide)'!$A23,'Capacity Summary'!$H$35:$BG$35,0))="x",INDEX('Capacity Summary'!$C$36:$E$135,MATCH('Capacity Backing (Hide)'!CR$2,'Capacity Summary'!$B$36:$B$135,0),4),IF(INDEX('Capacity Summary'!$H$36:$BG$135,MATCH('Capacity Backing (Hide)'!CR$2,'Capacity Summary'!$B$36:$B$135,0),MATCH('Capacity Backing (Hide)'!$A23,'Capacity Summary'!$H$35:$BG$35,0))&lt;&gt;0,INDEX('Capacity Summary'!$H$36:$BG$135,MATCH('Capacity Backing (Hide)'!CR$2,'Capacity Summary'!$B$36:$B$135,0),MATCH('Capacity Backing (Hide)'!$A23,'Capacity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(Hide)'!$A23,'Capacity Summary'!$H$35:$BG$35,0))="x",INDEX('Capacity Summary'!$C$36:$E$135,MATCH('Capacity Backing (Hide)'!CS$2,'Capacity Summary'!$B$36:$B$135,0),4),IF(INDEX('Capacity Summary'!$H$36:$BG$135,MATCH('Capacity Backing (Hide)'!CS$2,'Capacity Summary'!$B$36:$B$135,0),MATCH('Capacity Backing (Hide)'!$A23,'Capacity Summary'!$H$35:$BG$35,0))&lt;&gt;0,INDEX('Capacity Summary'!$H$36:$BG$135,MATCH('Capacity Backing (Hide)'!CS$2,'Capacity Summary'!$B$36:$B$135,0),MATCH('Capacity Backing (Hide)'!$A23,'Capacity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(Hide)'!$A23,'Capacity Summary'!$H$35:$BG$35,0))="x",INDEX('Capacity Summary'!$C$36:$E$135,MATCH('Capacity Backing (Hide)'!CT$2,'Capacity Summary'!$B$36:$B$135,0),4),IF(INDEX('Capacity Summary'!$H$36:$BG$135,MATCH('Capacity Backing (Hide)'!CT$2,'Capacity Summary'!$B$36:$B$135,0),MATCH('Capacity Backing (Hide)'!$A23,'Capacity Summary'!$H$35:$BG$35,0))&lt;&gt;0,INDEX('Capacity Summary'!$H$36:$BG$135,MATCH('Capacity Backing (Hide)'!CT$2,'Capacity Summary'!$B$36:$B$135,0),MATCH('Capacity Backing (Hide)'!$A23,'Capacity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(Hide)'!$A23,'Capacity Summary'!$H$35:$BG$35,0))="x",INDEX('Capacity Summary'!$C$36:$E$135,MATCH('Capacity Backing (Hide)'!CU$2,'Capacity Summary'!$B$36:$B$135,0),4),IF(INDEX('Capacity Summary'!$H$36:$BG$135,MATCH('Capacity Backing (Hide)'!CU$2,'Capacity Summary'!$B$36:$B$135,0),MATCH('Capacity Backing (Hide)'!$A23,'Capacity Summary'!$H$35:$BG$35,0))&lt;&gt;0,INDEX('Capacity Summary'!$H$36:$BG$135,MATCH('Capacity Backing (Hide)'!CU$2,'Capacity Summary'!$B$36:$B$135,0),MATCH('Capacity Backing (Hide)'!$A23,'Capacity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(Hide)'!$A23,'Capacity Summary'!$H$35:$BG$35,0))="x",INDEX('Capacity Summary'!$C$36:$E$135,MATCH('Capacity Backing (Hide)'!CV$2,'Capacity Summary'!$B$36:$B$135,0),4),IF(INDEX('Capacity Summary'!$H$36:$BG$135,MATCH('Capacity Backing (Hide)'!CV$2,'Capacity Summary'!$B$36:$B$135,0),MATCH('Capacity Backing (Hide)'!$A23,'Capacity Summary'!$H$35:$BG$35,0))&lt;&gt;0,INDEX('Capacity Summary'!$H$36:$BG$135,MATCH('Capacity Backing (Hide)'!CV$2,'Capacity Summary'!$B$36:$B$135,0),MATCH('Capacity Backing (Hide)'!$A23,'Capacity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(Hide)'!$A23,'Capacity Summary'!$H$35:$BG$35,0))="x",INDEX('Capacity Summary'!$C$36:$E$135,MATCH('Capacity Backing (Hide)'!CW$2,'Capacity Summary'!$B$36:$B$135,0),4),IF(INDEX('Capacity Summary'!$H$36:$BG$135,MATCH('Capacity Backing (Hide)'!CW$2,'Capacity Summary'!$B$36:$B$135,0),MATCH('Capacity Backing (Hide)'!$A23,'Capacity Summary'!$H$35:$BG$35,0))&lt;&gt;0,INDEX('Capacity Summary'!$H$36:$BG$135,MATCH('Capacity Backing (Hide)'!CW$2,'Capacity Summary'!$B$36:$B$135,0),MATCH('Capacity Backing (Hide)'!$A23,'Capacity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4" spans="1:101" x14ac:dyDescent="0.35">
      <c r="A24" s="2">
        <f ca="1">'Required Capacity (Hide)'!E24</f>
        <v>44361</v>
      </c>
      <c r="B2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(Hide)'!$A24,'Capacity Summary'!$H$35:$BG$35,0))="x",INDEX('Capacity Summary'!$C$36:$E$135,MATCH('Capacity Backing (Hide)'!B$2,'Capacity Summary'!$B$36:$B$135,0),4),IF(INDEX('Capacity Summary'!$H$36:$BG$135,MATCH('Capacity Backing (Hide)'!B$2,'Capacity Summary'!$B$36:$B$135,0),MATCH('Capacity Backing (Hide)'!$A24,'Capacity Summary'!$H$35:$BG$35,0))&lt;&gt;0,INDEX('Capacity Summary'!$H$36:$BG$135,MATCH('Capacity Backing (Hide)'!B$2,'Capacity Summary'!$B$36:$B$135,0),MATCH('Capacity Backing (Hide)'!$A24,'Capacity Summary'!$H$35:$BG$35,0)),0)),INDEX('Capacity Summary'!$C$36:$E$135,MATCH('Capacity Backing (Hide)'!B$2,'Capacity Summary'!$B$36:$B$135,0),2)))/IF(Summary!$B$7="Minutes",1,60)/COUNTA(INDEX(Capacity!$C$10:$Q$109,MATCH('Capacity Backing (Hide)'!B$2,Capacity!$B$10:$B$109,0),1):INDEX(Capacity!$C$10:$Q$109,MATCH('Capacity Backing (Hide)'!B$2,Capacity!$B$10:$B$109,0),15))</f>
        <v>#N/A</v>
      </c>
      <c r="C2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(Hide)'!$A24,'Capacity Summary'!$H$35:$BG$35,0))="x",INDEX('Capacity Summary'!$C$36:$E$135,MATCH('Capacity Backing (Hide)'!C$2,'Capacity Summary'!$B$36:$B$135,0),4),IF(INDEX('Capacity Summary'!$H$36:$BG$135,MATCH('Capacity Backing (Hide)'!C$2,'Capacity Summary'!$B$36:$B$135,0),MATCH('Capacity Backing (Hide)'!$A24,'Capacity Summary'!$H$35:$BG$35,0))&lt;&gt;0,INDEX('Capacity Summary'!$H$36:$BG$135,MATCH('Capacity Backing (Hide)'!C$2,'Capacity Summary'!$B$36:$B$135,0),MATCH('Capacity Backing (Hide)'!$A24,'Capacity Summary'!$H$35:$BG$35,0)),0)),INDEX('Capacity Summary'!$C$36:$E$135,MATCH('Capacity Backing (Hide)'!C$2,'Capacity Summary'!$B$36:$B$135,0),2)))/IF(Summary!$B$7="Minutes",1,60)/COUNTA(INDEX(Capacity!$C$10:$Q$109,MATCH('Capacity Backing (Hide)'!C$2,Capacity!$B$10:$B$109,0),1):INDEX(Capacity!$C$10:$Q$109,MATCH('Capacity Backing (Hide)'!C$2,Capacity!$B$10:$B$109,0),15))</f>
        <v>#N/A</v>
      </c>
      <c r="D2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(Hide)'!$A24,'Capacity Summary'!$H$35:$BG$35,0))="x",INDEX('Capacity Summary'!$C$36:$E$135,MATCH('Capacity Backing (Hide)'!D$2,'Capacity Summary'!$B$36:$B$135,0),4),IF(INDEX('Capacity Summary'!$H$36:$BG$135,MATCH('Capacity Backing (Hide)'!D$2,'Capacity Summary'!$B$36:$B$135,0),MATCH('Capacity Backing (Hide)'!$A24,'Capacity Summary'!$H$35:$BG$35,0))&lt;&gt;0,INDEX('Capacity Summary'!$H$36:$BG$135,MATCH('Capacity Backing (Hide)'!D$2,'Capacity Summary'!$B$36:$B$135,0),MATCH('Capacity Backing (Hide)'!$A24,'Capacity Summary'!$H$35:$BG$35,0)),0)),INDEX('Capacity Summary'!$C$36:$E$135,MATCH('Capacity Backing (Hide)'!D$2,'Capacity Summary'!$B$36:$B$135,0),2)))/IF(Summary!$B$7="Minutes",1,60)/COUNTA(INDEX(Capacity!$C$10:$Q$109,MATCH('Capacity Backing (Hide)'!D$2,Capacity!$B$10:$B$109,0),1):INDEX(Capacity!$C$10:$Q$109,MATCH('Capacity Backing (Hide)'!D$2,Capacity!$B$10:$B$109,0),15))</f>
        <v>#N/A</v>
      </c>
      <c r="E2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(Hide)'!$A24,'Capacity Summary'!$H$35:$BG$35,0))="x",INDEX('Capacity Summary'!$C$36:$E$135,MATCH('Capacity Backing (Hide)'!E$2,'Capacity Summary'!$B$36:$B$135,0),4),IF(INDEX('Capacity Summary'!$H$36:$BG$135,MATCH('Capacity Backing (Hide)'!E$2,'Capacity Summary'!$B$36:$B$135,0),MATCH('Capacity Backing (Hide)'!$A24,'Capacity Summary'!$H$35:$BG$35,0))&lt;&gt;0,INDEX('Capacity Summary'!$H$36:$BG$135,MATCH('Capacity Backing (Hide)'!E$2,'Capacity Summary'!$B$36:$B$135,0),MATCH('Capacity Backing (Hide)'!$A24,'Capacity Summary'!$H$35:$BG$35,0)),0)),INDEX('Capacity Summary'!$C$36:$E$135,MATCH('Capacity Backing (Hide)'!E$2,'Capacity Summary'!$B$36:$B$135,0),2)))/IF(Summary!$B$7="Minutes",1,60)/COUNTA(INDEX(Capacity!$C$10:$Q$109,MATCH('Capacity Backing (Hide)'!E$2,Capacity!$B$10:$B$109,0),1):INDEX(Capacity!$C$10:$Q$109,MATCH('Capacity Backing (Hide)'!E$2,Capacity!$B$10:$B$109,0),15))</f>
        <v>#N/A</v>
      </c>
      <c r="F2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(Hide)'!$A24,'Capacity Summary'!$H$35:$BG$35,0))="x",INDEX('Capacity Summary'!$C$36:$E$135,MATCH('Capacity Backing (Hide)'!F$2,'Capacity Summary'!$B$36:$B$135,0),4),IF(INDEX('Capacity Summary'!$H$36:$BG$135,MATCH('Capacity Backing (Hide)'!F$2,'Capacity Summary'!$B$36:$B$135,0),MATCH('Capacity Backing (Hide)'!$A24,'Capacity Summary'!$H$35:$BG$35,0))&lt;&gt;0,INDEX('Capacity Summary'!$H$36:$BG$135,MATCH('Capacity Backing (Hide)'!F$2,'Capacity Summary'!$B$36:$B$135,0),MATCH('Capacity Backing (Hide)'!$A24,'Capacity Summary'!$H$35:$BG$35,0)),0)),INDEX('Capacity Summary'!$C$36:$E$135,MATCH('Capacity Backing (Hide)'!F$2,'Capacity Summary'!$B$36:$B$135,0),2)))/IF(Summary!$B$7="Minutes",1,60)/COUNTA(INDEX(Capacity!$C$10:$Q$109,MATCH('Capacity Backing (Hide)'!F$2,Capacity!$B$10:$B$109,0),1):INDEX(Capacity!$C$10:$Q$109,MATCH('Capacity Backing (Hide)'!F$2,Capacity!$B$10:$B$109,0),15))</f>
        <v>#N/A</v>
      </c>
      <c r="G2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(Hide)'!$A24,'Capacity Summary'!$H$35:$BG$35,0))="x",INDEX('Capacity Summary'!$C$36:$E$135,MATCH('Capacity Backing (Hide)'!G$2,'Capacity Summary'!$B$36:$B$135,0),4),IF(INDEX('Capacity Summary'!$H$36:$BG$135,MATCH('Capacity Backing (Hide)'!G$2,'Capacity Summary'!$B$36:$B$135,0),MATCH('Capacity Backing (Hide)'!$A24,'Capacity Summary'!$H$35:$BG$35,0))&lt;&gt;0,INDEX('Capacity Summary'!$H$36:$BG$135,MATCH('Capacity Backing (Hide)'!G$2,'Capacity Summary'!$B$36:$B$135,0),MATCH('Capacity Backing (Hide)'!$A24,'Capacity Summary'!$H$35:$BG$35,0)),0)),INDEX('Capacity Summary'!$C$36:$E$135,MATCH('Capacity Backing (Hide)'!G$2,'Capacity Summary'!$B$36:$B$135,0),2)))/IF(Summary!$B$7="Minutes",1,60)/COUNTA(INDEX(Capacity!$C$10:$Q$109,MATCH('Capacity Backing (Hide)'!G$2,Capacity!$B$10:$B$109,0),1):INDEX(Capacity!$C$10:$Q$109,MATCH('Capacity Backing (Hide)'!G$2,Capacity!$B$10:$B$109,0),15))</f>
        <v>#N/A</v>
      </c>
      <c r="H2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(Hide)'!$A24,'Capacity Summary'!$H$35:$BG$35,0))="x",INDEX('Capacity Summary'!$C$36:$E$135,MATCH('Capacity Backing (Hide)'!H$2,'Capacity Summary'!$B$36:$B$135,0),4),IF(INDEX('Capacity Summary'!$H$36:$BG$135,MATCH('Capacity Backing (Hide)'!H$2,'Capacity Summary'!$B$36:$B$135,0),MATCH('Capacity Backing (Hide)'!$A24,'Capacity Summary'!$H$35:$BG$35,0))&lt;&gt;0,INDEX('Capacity Summary'!$H$36:$BG$135,MATCH('Capacity Backing (Hide)'!H$2,'Capacity Summary'!$B$36:$B$135,0),MATCH('Capacity Backing (Hide)'!$A24,'Capacity Summary'!$H$35:$BG$35,0)),0)),INDEX('Capacity Summary'!$C$36:$E$135,MATCH('Capacity Backing (Hide)'!H$2,'Capacity Summary'!$B$36:$B$135,0),2)))/IF(Summary!$B$7="Minutes",1,60)/COUNTA(INDEX(Capacity!$C$10:$Q$109,MATCH('Capacity Backing (Hide)'!H$2,Capacity!$B$10:$B$109,0),1):INDEX(Capacity!$C$10:$Q$109,MATCH('Capacity Backing (Hide)'!H$2,Capacity!$B$10:$B$109,0),15))</f>
        <v>#N/A</v>
      </c>
      <c r="I2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(Hide)'!$A24,'Capacity Summary'!$H$35:$BG$35,0))="x",INDEX('Capacity Summary'!$C$36:$E$135,MATCH('Capacity Backing (Hide)'!I$2,'Capacity Summary'!$B$36:$B$135,0),4),IF(INDEX('Capacity Summary'!$H$36:$BG$135,MATCH('Capacity Backing (Hide)'!I$2,'Capacity Summary'!$B$36:$B$135,0),MATCH('Capacity Backing (Hide)'!$A24,'Capacity Summary'!$H$35:$BG$35,0))&lt;&gt;0,INDEX('Capacity Summary'!$H$36:$BG$135,MATCH('Capacity Backing (Hide)'!I$2,'Capacity Summary'!$B$36:$B$135,0),MATCH('Capacity Backing (Hide)'!$A24,'Capacity Summary'!$H$35:$BG$35,0)),0)),INDEX('Capacity Summary'!$C$36:$E$135,MATCH('Capacity Backing (Hide)'!I$2,'Capacity Summary'!$B$36:$B$135,0),2)))/IF(Summary!$B$7="Minutes",1,60)/COUNTA(INDEX(Capacity!$C$10:$Q$109,MATCH('Capacity Backing (Hide)'!I$2,Capacity!$B$10:$B$109,0),1):INDEX(Capacity!$C$10:$Q$109,MATCH('Capacity Backing (Hide)'!I$2,Capacity!$B$10:$B$109,0),15))</f>
        <v>#N/A</v>
      </c>
      <c r="J2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(Hide)'!$A24,'Capacity Summary'!$H$35:$BG$35,0))="x",INDEX('Capacity Summary'!$C$36:$E$135,MATCH('Capacity Backing (Hide)'!J$2,'Capacity Summary'!$B$36:$B$135,0),4),IF(INDEX('Capacity Summary'!$H$36:$BG$135,MATCH('Capacity Backing (Hide)'!J$2,'Capacity Summary'!$B$36:$B$135,0),MATCH('Capacity Backing (Hide)'!$A24,'Capacity Summary'!$H$35:$BG$35,0))&lt;&gt;0,INDEX('Capacity Summary'!$H$36:$BG$135,MATCH('Capacity Backing (Hide)'!J$2,'Capacity Summary'!$B$36:$B$135,0),MATCH('Capacity Backing (Hide)'!$A24,'Capacity Summary'!$H$35:$BG$35,0)),0)),INDEX('Capacity Summary'!$C$36:$E$135,MATCH('Capacity Backing (Hide)'!J$2,'Capacity Summary'!$B$36:$B$135,0),2)))/IF(Summary!$B$7="Minutes",1,60)/COUNTA(INDEX(Capacity!$C$10:$Q$109,MATCH('Capacity Backing (Hide)'!J$2,Capacity!$B$10:$B$109,0),1):INDEX(Capacity!$C$10:$Q$109,MATCH('Capacity Backing (Hide)'!J$2,Capacity!$B$10:$B$109,0),15))</f>
        <v>#N/A</v>
      </c>
      <c r="K2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(Hide)'!$A24,'Capacity Summary'!$H$35:$BG$35,0))="x",INDEX('Capacity Summary'!$C$36:$E$135,MATCH('Capacity Backing (Hide)'!K$2,'Capacity Summary'!$B$36:$B$135,0),4),IF(INDEX('Capacity Summary'!$H$36:$BG$135,MATCH('Capacity Backing (Hide)'!K$2,'Capacity Summary'!$B$36:$B$135,0),MATCH('Capacity Backing (Hide)'!$A24,'Capacity Summary'!$H$35:$BG$35,0))&lt;&gt;0,INDEX('Capacity Summary'!$H$36:$BG$135,MATCH('Capacity Backing (Hide)'!K$2,'Capacity Summary'!$B$36:$B$135,0),MATCH('Capacity Backing (Hide)'!$A24,'Capacity Summary'!$H$35:$BG$35,0)),0)),INDEX('Capacity Summary'!$C$36:$E$135,MATCH('Capacity Backing (Hide)'!K$2,'Capacity Summary'!$B$36:$B$135,0),2)))/IF(Summary!$B$7="Minutes",1,60)/COUNTA(INDEX(Capacity!$C$10:$Q$109,MATCH('Capacity Backing (Hide)'!K$2,Capacity!$B$10:$B$109,0),1):INDEX(Capacity!$C$10:$Q$109,MATCH('Capacity Backing (Hide)'!K$2,Capacity!$B$10:$B$109,0),15))</f>
        <v>#N/A</v>
      </c>
      <c r="L2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(Hide)'!$A24,'Capacity Summary'!$H$35:$BG$35,0))="x",INDEX('Capacity Summary'!$C$36:$E$135,MATCH('Capacity Backing (Hide)'!L$2,'Capacity Summary'!$B$36:$B$135,0),4),IF(INDEX('Capacity Summary'!$H$36:$BG$135,MATCH('Capacity Backing (Hide)'!L$2,'Capacity Summary'!$B$36:$B$135,0),MATCH('Capacity Backing (Hide)'!$A24,'Capacity Summary'!$H$35:$BG$35,0))&lt;&gt;0,INDEX('Capacity Summary'!$H$36:$BG$135,MATCH('Capacity Backing (Hide)'!L$2,'Capacity Summary'!$B$36:$B$135,0),MATCH('Capacity Backing (Hide)'!$A24,'Capacity Summary'!$H$35:$BG$35,0)),0)),INDEX('Capacity Summary'!$C$36:$E$135,MATCH('Capacity Backing (Hide)'!L$2,'Capacity Summary'!$B$36:$B$135,0),2)))/IF(Summary!$B$7="Minutes",1,60)/COUNTA(INDEX(Capacity!$C$10:$Q$109,MATCH('Capacity Backing (Hide)'!L$2,Capacity!$B$10:$B$109,0),1):INDEX(Capacity!$C$10:$Q$109,MATCH('Capacity Backing (Hide)'!L$2,Capacity!$B$10:$B$109,0),15))</f>
        <v>#N/A</v>
      </c>
      <c r="M2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(Hide)'!$A24,'Capacity Summary'!$H$35:$BG$35,0))="x",INDEX('Capacity Summary'!$C$36:$E$135,MATCH('Capacity Backing (Hide)'!M$2,'Capacity Summary'!$B$36:$B$135,0),4),IF(INDEX('Capacity Summary'!$H$36:$BG$135,MATCH('Capacity Backing (Hide)'!M$2,'Capacity Summary'!$B$36:$B$135,0),MATCH('Capacity Backing (Hide)'!$A24,'Capacity Summary'!$H$35:$BG$35,0))&lt;&gt;0,INDEX('Capacity Summary'!$H$36:$BG$135,MATCH('Capacity Backing (Hide)'!M$2,'Capacity Summary'!$B$36:$B$135,0),MATCH('Capacity Backing (Hide)'!$A24,'Capacity Summary'!$H$35:$BG$35,0)),0)),INDEX('Capacity Summary'!$C$36:$E$135,MATCH('Capacity Backing (Hide)'!M$2,'Capacity Summary'!$B$36:$B$135,0),2)))/IF(Summary!$B$7="Minutes",1,60)/COUNTA(INDEX(Capacity!$C$10:$Q$109,MATCH('Capacity Backing (Hide)'!M$2,Capacity!$B$10:$B$109,0),1):INDEX(Capacity!$C$10:$Q$109,MATCH('Capacity Backing (Hide)'!M$2,Capacity!$B$10:$B$109,0),15))</f>
        <v>#N/A</v>
      </c>
      <c r="N2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(Hide)'!$A24,'Capacity Summary'!$H$35:$BG$35,0))="x",INDEX('Capacity Summary'!$C$36:$E$135,MATCH('Capacity Backing (Hide)'!N$2,'Capacity Summary'!$B$36:$B$135,0),4),IF(INDEX('Capacity Summary'!$H$36:$BG$135,MATCH('Capacity Backing (Hide)'!N$2,'Capacity Summary'!$B$36:$B$135,0),MATCH('Capacity Backing (Hide)'!$A24,'Capacity Summary'!$H$35:$BG$35,0))&lt;&gt;0,INDEX('Capacity Summary'!$H$36:$BG$135,MATCH('Capacity Backing (Hide)'!N$2,'Capacity Summary'!$B$36:$B$135,0),MATCH('Capacity Backing (Hide)'!$A24,'Capacity Summary'!$H$35:$BG$35,0)),0)),INDEX('Capacity Summary'!$C$36:$E$135,MATCH('Capacity Backing (Hide)'!N$2,'Capacity Summary'!$B$36:$B$135,0),2)))/IF(Summary!$B$7="Minutes",1,60)/COUNTA(INDEX(Capacity!$C$10:$Q$109,MATCH('Capacity Backing (Hide)'!N$2,Capacity!$B$10:$B$109,0),1):INDEX(Capacity!$C$10:$Q$109,MATCH('Capacity Backing (Hide)'!N$2,Capacity!$B$10:$B$109,0),15))</f>
        <v>#N/A</v>
      </c>
      <c r="O2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(Hide)'!$A24,'Capacity Summary'!$H$35:$BG$35,0))="x",INDEX('Capacity Summary'!$C$36:$E$135,MATCH('Capacity Backing (Hide)'!O$2,'Capacity Summary'!$B$36:$B$135,0),4),IF(INDEX('Capacity Summary'!$H$36:$BG$135,MATCH('Capacity Backing (Hide)'!O$2,'Capacity Summary'!$B$36:$B$135,0),MATCH('Capacity Backing (Hide)'!$A24,'Capacity Summary'!$H$35:$BG$35,0))&lt;&gt;0,INDEX('Capacity Summary'!$H$36:$BG$135,MATCH('Capacity Backing (Hide)'!O$2,'Capacity Summary'!$B$36:$B$135,0),MATCH('Capacity Backing (Hide)'!$A24,'Capacity Summary'!$H$35:$BG$35,0)),0)),INDEX('Capacity Summary'!$C$36:$E$135,MATCH('Capacity Backing (Hide)'!O$2,'Capacity Summary'!$B$36:$B$135,0),2)))/IF(Summary!$B$7="Minutes",1,60)/COUNTA(INDEX(Capacity!$C$10:$Q$109,MATCH('Capacity Backing (Hide)'!O$2,Capacity!$B$10:$B$109,0),1):INDEX(Capacity!$C$10:$Q$109,MATCH('Capacity Backing (Hide)'!O$2,Capacity!$B$10:$B$109,0),15))</f>
        <v>#N/A</v>
      </c>
      <c r="P2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(Hide)'!$A24,'Capacity Summary'!$H$35:$BG$35,0))="x",INDEX('Capacity Summary'!$C$36:$E$135,MATCH('Capacity Backing (Hide)'!P$2,'Capacity Summary'!$B$36:$B$135,0),4),IF(INDEX('Capacity Summary'!$H$36:$BG$135,MATCH('Capacity Backing (Hide)'!P$2,'Capacity Summary'!$B$36:$B$135,0),MATCH('Capacity Backing (Hide)'!$A24,'Capacity Summary'!$H$35:$BG$35,0))&lt;&gt;0,INDEX('Capacity Summary'!$H$36:$BG$135,MATCH('Capacity Backing (Hide)'!P$2,'Capacity Summary'!$B$36:$B$135,0),MATCH('Capacity Backing (Hide)'!$A24,'Capacity Summary'!$H$35:$BG$35,0)),0)),INDEX('Capacity Summary'!$C$36:$E$135,MATCH('Capacity Backing (Hide)'!P$2,'Capacity Summary'!$B$36:$B$135,0),2)))/IF(Summary!$B$7="Minutes",1,60)/COUNTA(INDEX(Capacity!$C$10:$Q$109,MATCH('Capacity Backing (Hide)'!P$2,Capacity!$B$10:$B$109,0),1):INDEX(Capacity!$C$10:$Q$109,MATCH('Capacity Backing (Hide)'!P$2,Capacity!$B$10:$B$109,0),15))</f>
        <v>#N/A</v>
      </c>
      <c r="Q2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(Hide)'!$A24,'Capacity Summary'!$H$35:$BG$35,0))="x",INDEX('Capacity Summary'!$C$36:$E$135,MATCH('Capacity Backing (Hide)'!Q$2,'Capacity Summary'!$B$36:$B$135,0),4),IF(INDEX('Capacity Summary'!$H$36:$BG$135,MATCH('Capacity Backing (Hide)'!Q$2,'Capacity Summary'!$B$36:$B$135,0),MATCH('Capacity Backing (Hide)'!$A24,'Capacity Summary'!$H$35:$BG$35,0))&lt;&gt;0,INDEX('Capacity Summary'!$H$36:$BG$135,MATCH('Capacity Backing (Hide)'!Q$2,'Capacity Summary'!$B$36:$B$135,0),MATCH('Capacity Backing (Hide)'!$A24,'Capacity Summary'!$H$35:$BG$35,0)),0)),INDEX('Capacity Summary'!$C$36:$E$135,MATCH('Capacity Backing (Hide)'!Q$2,'Capacity Summary'!$B$36:$B$135,0),2)))/IF(Summary!$B$7="Minutes",1,60)/COUNTA(INDEX(Capacity!$C$10:$Q$109,MATCH('Capacity Backing (Hide)'!Q$2,Capacity!$B$10:$B$109,0),1):INDEX(Capacity!$C$10:$Q$109,MATCH('Capacity Backing (Hide)'!Q$2,Capacity!$B$10:$B$109,0),15))</f>
        <v>#N/A</v>
      </c>
      <c r="R2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(Hide)'!$A24,'Capacity Summary'!$H$35:$BG$35,0))="x",INDEX('Capacity Summary'!$C$36:$E$135,MATCH('Capacity Backing (Hide)'!R$2,'Capacity Summary'!$B$36:$B$135,0),4),IF(INDEX('Capacity Summary'!$H$36:$BG$135,MATCH('Capacity Backing (Hide)'!R$2,'Capacity Summary'!$B$36:$B$135,0),MATCH('Capacity Backing (Hide)'!$A24,'Capacity Summary'!$H$35:$BG$35,0))&lt;&gt;0,INDEX('Capacity Summary'!$H$36:$BG$135,MATCH('Capacity Backing (Hide)'!R$2,'Capacity Summary'!$B$36:$B$135,0),MATCH('Capacity Backing (Hide)'!$A24,'Capacity Summary'!$H$35:$BG$35,0)),0)),INDEX('Capacity Summary'!$C$36:$E$135,MATCH('Capacity Backing (Hide)'!R$2,'Capacity Summary'!$B$36:$B$135,0),2)))/IF(Summary!$B$7="Minutes",1,60)/COUNTA(INDEX(Capacity!$C$10:$Q$109,MATCH('Capacity Backing (Hide)'!R$2,Capacity!$B$10:$B$109,0),1):INDEX(Capacity!$C$10:$Q$109,MATCH('Capacity Backing (Hide)'!R$2,Capacity!$B$10:$B$109,0),15))</f>
        <v>#N/A</v>
      </c>
      <c r="S2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(Hide)'!$A24,'Capacity Summary'!$H$35:$BG$35,0))="x",INDEX('Capacity Summary'!$C$36:$E$135,MATCH('Capacity Backing (Hide)'!S$2,'Capacity Summary'!$B$36:$B$135,0),4),IF(INDEX('Capacity Summary'!$H$36:$BG$135,MATCH('Capacity Backing (Hide)'!S$2,'Capacity Summary'!$B$36:$B$135,0),MATCH('Capacity Backing (Hide)'!$A24,'Capacity Summary'!$H$35:$BG$35,0))&lt;&gt;0,INDEX('Capacity Summary'!$H$36:$BG$135,MATCH('Capacity Backing (Hide)'!S$2,'Capacity Summary'!$B$36:$B$135,0),MATCH('Capacity Backing (Hide)'!$A24,'Capacity Summary'!$H$35:$BG$35,0)),0)),INDEX('Capacity Summary'!$C$36:$E$135,MATCH('Capacity Backing (Hide)'!S$2,'Capacity Summary'!$B$36:$B$135,0),2)))/IF(Summary!$B$7="Minutes",1,60)/COUNTA(INDEX(Capacity!$C$10:$Q$109,MATCH('Capacity Backing (Hide)'!S$2,Capacity!$B$10:$B$109,0),1):INDEX(Capacity!$C$10:$Q$109,MATCH('Capacity Backing (Hide)'!S$2,Capacity!$B$10:$B$109,0),15))</f>
        <v>#N/A</v>
      </c>
      <c r="T2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(Hide)'!$A24,'Capacity Summary'!$H$35:$BG$35,0))="x",INDEX('Capacity Summary'!$C$36:$E$135,MATCH('Capacity Backing (Hide)'!T$2,'Capacity Summary'!$B$36:$B$135,0),4),IF(INDEX('Capacity Summary'!$H$36:$BG$135,MATCH('Capacity Backing (Hide)'!T$2,'Capacity Summary'!$B$36:$B$135,0),MATCH('Capacity Backing (Hide)'!$A24,'Capacity Summary'!$H$35:$BG$35,0))&lt;&gt;0,INDEX('Capacity Summary'!$H$36:$BG$135,MATCH('Capacity Backing (Hide)'!T$2,'Capacity Summary'!$B$36:$B$135,0),MATCH('Capacity Backing (Hide)'!$A24,'Capacity Summary'!$H$35:$BG$35,0)),0)),INDEX('Capacity Summary'!$C$36:$E$135,MATCH('Capacity Backing (Hide)'!T$2,'Capacity Summary'!$B$36:$B$135,0),2)))/IF(Summary!$B$7="Minutes",1,60)/COUNTA(INDEX(Capacity!$C$10:$Q$109,MATCH('Capacity Backing (Hide)'!T$2,Capacity!$B$10:$B$109,0),1):INDEX(Capacity!$C$10:$Q$109,MATCH('Capacity Backing (Hide)'!T$2,Capacity!$B$10:$B$109,0),15))</f>
        <v>#N/A</v>
      </c>
      <c r="U2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(Hide)'!$A24,'Capacity Summary'!$H$35:$BG$35,0))="x",INDEX('Capacity Summary'!$C$36:$E$135,MATCH('Capacity Backing (Hide)'!U$2,'Capacity Summary'!$B$36:$B$135,0),4),IF(INDEX('Capacity Summary'!$H$36:$BG$135,MATCH('Capacity Backing (Hide)'!U$2,'Capacity Summary'!$B$36:$B$135,0),MATCH('Capacity Backing (Hide)'!$A24,'Capacity Summary'!$H$35:$BG$35,0))&lt;&gt;0,INDEX('Capacity Summary'!$H$36:$BG$135,MATCH('Capacity Backing (Hide)'!U$2,'Capacity Summary'!$B$36:$B$135,0),MATCH('Capacity Backing (Hide)'!$A24,'Capacity Summary'!$H$35:$BG$35,0)),0)),INDEX('Capacity Summary'!$C$36:$E$135,MATCH('Capacity Backing (Hide)'!U$2,'Capacity Summary'!$B$36:$B$135,0),2)))/IF(Summary!$B$7="Minutes",1,60)/COUNTA(INDEX(Capacity!$C$10:$Q$109,MATCH('Capacity Backing (Hide)'!U$2,Capacity!$B$10:$B$109,0),1):INDEX(Capacity!$C$10:$Q$109,MATCH('Capacity Backing (Hide)'!U$2,Capacity!$B$10:$B$109,0),15))</f>
        <v>#N/A</v>
      </c>
      <c r="V2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(Hide)'!$A24,'Capacity Summary'!$H$35:$BG$35,0))="x",INDEX('Capacity Summary'!$C$36:$E$135,MATCH('Capacity Backing (Hide)'!V$2,'Capacity Summary'!$B$36:$B$135,0),4),IF(INDEX('Capacity Summary'!$H$36:$BG$135,MATCH('Capacity Backing (Hide)'!V$2,'Capacity Summary'!$B$36:$B$135,0),MATCH('Capacity Backing (Hide)'!$A24,'Capacity Summary'!$H$35:$BG$35,0))&lt;&gt;0,INDEX('Capacity Summary'!$H$36:$BG$135,MATCH('Capacity Backing (Hide)'!V$2,'Capacity Summary'!$B$36:$B$135,0),MATCH('Capacity Backing (Hide)'!$A24,'Capacity Summary'!$H$35:$BG$35,0)),0)),INDEX('Capacity Summary'!$C$36:$E$135,MATCH('Capacity Backing (Hide)'!V$2,'Capacity Summary'!$B$36:$B$135,0),2)))/IF(Summary!$B$7="Minutes",1,60)/COUNTA(INDEX(Capacity!$C$10:$Q$109,MATCH('Capacity Backing (Hide)'!V$2,Capacity!$B$10:$B$109,0),1):INDEX(Capacity!$C$10:$Q$109,MATCH('Capacity Backing (Hide)'!V$2,Capacity!$B$10:$B$109,0),15))</f>
        <v>#N/A</v>
      </c>
      <c r="W2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(Hide)'!$A24,'Capacity Summary'!$H$35:$BG$35,0))="x",INDEX('Capacity Summary'!$C$36:$E$135,MATCH('Capacity Backing (Hide)'!W$2,'Capacity Summary'!$B$36:$B$135,0),4),IF(INDEX('Capacity Summary'!$H$36:$BG$135,MATCH('Capacity Backing (Hide)'!W$2,'Capacity Summary'!$B$36:$B$135,0),MATCH('Capacity Backing (Hide)'!$A24,'Capacity Summary'!$H$35:$BG$35,0))&lt;&gt;0,INDEX('Capacity Summary'!$H$36:$BG$135,MATCH('Capacity Backing (Hide)'!W$2,'Capacity Summary'!$B$36:$B$135,0),MATCH('Capacity Backing (Hide)'!$A24,'Capacity Summary'!$H$35:$BG$35,0)),0)),INDEX('Capacity Summary'!$C$36:$E$135,MATCH('Capacity Backing (Hide)'!W$2,'Capacity Summary'!$B$36:$B$135,0),2)))/IF(Summary!$B$7="Minutes",1,60)/COUNTA(INDEX(Capacity!$C$10:$Q$109,MATCH('Capacity Backing (Hide)'!W$2,Capacity!$B$10:$B$109,0),1):INDEX(Capacity!$C$10:$Q$109,MATCH('Capacity Backing (Hide)'!W$2,Capacity!$B$10:$B$109,0),15))</f>
        <v>#N/A</v>
      </c>
      <c r="X2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(Hide)'!$A24,'Capacity Summary'!$H$35:$BG$35,0))="x",INDEX('Capacity Summary'!$C$36:$E$135,MATCH('Capacity Backing (Hide)'!X$2,'Capacity Summary'!$B$36:$B$135,0),4),IF(INDEX('Capacity Summary'!$H$36:$BG$135,MATCH('Capacity Backing (Hide)'!X$2,'Capacity Summary'!$B$36:$B$135,0),MATCH('Capacity Backing (Hide)'!$A24,'Capacity Summary'!$H$35:$BG$35,0))&lt;&gt;0,INDEX('Capacity Summary'!$H$36:$BG$135,MATCH('Capacity Backing (Hide)'!X$2,'Capacity Summary'!$B$36:$B$135,0),MATCH('Capacity Backing (Hide)'!$A24,'Capacity Summary'!$H$35:$BG$35,0)),0)),INDEX('Capacity Summary'!$C$36:$E$135,MATCH('Capacity Backing (Hide)'!X$2,'Capacity Summary'!$B$36:$B$135,0),2)))/IF(Summary!$B$7="Minutes",1,60)/COUNTA(INDEX(Capacity!$C$10:$Q$109,MATCH('Capacity Backing (Hide)'!X$2,Capacity!$B$10:$B$109,0),1):INDEX(Capacity!$C$10:$Q$109,MATCH('Capacity Backing (Hide)'!X$2,Capacity!$B$10:$B$109,0),15))</f>
        <v>#N/A</v>
      </c>
      <c r="Y2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(Hide)'!$A24,'Capacity Summary'!$H$35:$BG$35,0))="x",INDEX('Capacity Summary'!$C$36:$E$135,MATCH('Capacity Backing (Hide)'!Y$2,'Capacity Summary'!$B$36:$B$135,0),4),IF(INDEX('Capacity Summary'!$H$36:$BG$135,MATCH('Capacity Backing (Hide)'!Y$2,'Capacity Summary'!$B$36:$B$135,0),MATCH('Capacity Backing (Hide)'!$A24,'Capacity Summary'!$H$35:$BG$35,0))&lt;&gt;0,INDEX('Capacity Summary'!$H$36:$BG$135,MATCH('Capacity Backing (Hide)'!Y$2,'Capacity Summary'!$B$36:$B$135,0),MATCH('Capacity Backing (Hide)'!$A24,'Capacity Summary'!$H$35:$BG$35,0)),0)),INDEX('Capacity Summary'!$C$36:$E$135,MATCH('Capacity Backing (Hide)'!Y$2,'Capacity Summary'!$B$36:$B$135,0),2)))/IF(Summary!$B$7="Minutes",1,60)/COUNTA(INDEX(Capacity!$C$10:$Q$109,MATCH('Capacity Backing (Hide)'!Y$2,Capacity!$B$10:$B$109,0),1):INDEX(Capacity!$C$10:$Q$109,MATCH('Capacity Backing (Hide)'!Y$2,Capacity!$B$10:$B$109,0),15))</f>
        <v>#N/A</v>
      </c>
      <c r="Z2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(Hide)'!$A24,'Capacity Summary'!$H$35:$BG$35,0))="x",INDEX('Capacity Summary'!$C$36:$E$135,MATCH('Capacity Backing (Hide)'!Z$2,'Capacity Summary'!$B$36:$B$135,0),4),IF(INDEX('Capacity Summary'!$H$36:$BG$135,MATCH('Capacity Backing (Hide)'!Z$2,'Capacity Summary'!$B$36:$B$135,0),MATCH('Capacity Backing (Hide)'!$A24,'Capacity Summary'!$H$35:$BG$35,0))&lt;&gt;0,INDEX('Capacity Summary'!$H$36:$BG$135,MATCH('Capacity Backing (Hide)'!Z$2,'Capacity Summary'!$B$36:$B$135,0),MATCH('Capacity Backing (Hide)'!$A24,'Capacity Summary'!$H$35:$BG$35,0)),0)),INDEX('Capacity Summary'!$C$36:$E$135,MATCH('Capacity Backing (Hide)'!Z$2,'Capacity Summary'!$B$36:$B$135,0),2)))/IF(Summary!$B$7="Minutes",1,60)/COUNTA(INDEX(Capacity!$C$10:$Q$109,MATCH('Capacity Backing (Hide)'!Z$2,Capacity!$B$10:$B$109,0),1):INDEX(Capacity!$C$10:$Q$109,MATCH('Capacity Backing (Hide)'!Z$2,Capacity!$B$10:$B$109,0),15))</f>
        <v>#N/A</v>
      </c>
      <c r="AA2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(Hide)'!$A24,'Capacity Summary'!$H$35:$BG$35,0))="x",INDEX('Capacity Summary'!$C$36:$E$135,MATCH('Capacity Backing (Hide)'!AA$2,'Capacity Summary'!$B$36:$B$135,0),4),IF(INDEX('Capacity Summary'!$H$36:$BG$135,MATCH('Capacity Backing (Hide)'!AA$2,'Capacity Summary'!$B$36:$B$135,0),MATCH('Capacity Backing (Hide)'!$A24,'Capacity Summary'!$H$35:$BG$35,0))&lt;&gt;0,INDEX('Capacity Summary'!$H$36:$BG$135,MATCH('Capacity Backing (Hide)'!AA$2,'Capacity Summary'!$B$36:$B$135,0),MATCH('Capacity Backing (Hide)'!$A24,'Capacity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(Hide)'!$A24,'Capacity Summary'!$H$35:$BG$35,0))="x",INDEX('Capacity Summary'!$C$36:$E$135,MATCH('Capacity Backing (Hide)'!AB$2,'Capacity Summary'!$B$36:$B$135,0),4),IF(INDEX('Capacity Summary'!$H$36:$BG$135,MATCH('Capacity Backing (Hide)'!AB$2,'Capacity Summary'!$B$36:$B$135,0),MATCH('Capacity Backing (Hide)'!$A24,'Capacity Summary'!$H$35:$BG$35,0))&lt;&gt;0,INDEX('Capacity Summary'!$H$36:$BG$135,MATCH('Capacity Backing (Hide)'!AB$2,'Capacity Summary'!$B$36:$B$135,0),MATCH('Capacity Backing (Hide)'!$A24,'Capacity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(Hide)'!$A24,'Capacity Summary'!$H$35:$BG$35,0))="x",INDEX('Capacity Summary'!$C$36:$E$135,MATCH('Capacity Backing (Hide)'!AC$2,'Capacity Summary'!$B$36:$B$135,0),4),IF(INDEX('Capacity Summary'!$H$36:$BG$135,MATCH('Capacity Backing (Hide)'!AC$2,'Capacity Summary'!$B$36:$B$135,0),MATCH('Capacity Backing (Hide)'!$A24,'Capacity Summary'!$H$35:$BG$35,0))&lt;&gt;0,INDEX('Capacity Summary'!$H$36:$BG$135,MATCH('Capacity Backing (Hide)'!AC$2,'Capacity Summary'!$B$36:$B$135,0),MATCH('Capacity Backing (Hide)'!$A24,'Capacity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(Hide)'!$A24,'Capacity Summary'!$H$35:$BG$35,0))="x",INDEX('Capacity Summary'!$C$36:$E$135,MATCH('Capacity Backing (Hide)'!AD$2,'Capacity Summary'!$B$36:$B$135,0),4),IF(INDEX('Capacity Summary'!$H$36:$BG$135,MATCH('Capacity Backing (Hide)'!AD$2,'Capacity Summary'!$B$36:$B$135,0),MATCH('Capacity Backing (Hide)'!$A24,'Capacity Summary'!$H$35:$BG$35,0))&lt;&gt;0,INDEX('Capacity Summary'!$H$36:$BG$135,MATCH('Capacity Backing (Hide)'!AD$2,'Capacity Summary'!$B$36:$B$135,0),MATCH('Capacity Backing (Hide)'!$A24,'Capacity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(Hide)'!$A24,'Capacity Summary'!$H$35:$BG$35,0))="x",INDEX('Capacity Summary'!$C$36:$E$135,MATCH('Capacity Backing (Hide)'!AE$2,'Capacity Summary'!$B$36:$B$135,0),4),IF(INDEX('Capacity Summary'!$H$36:$BG$135,MATCH('Capacity Backing (Hide)'!AE$2,'Capacity Summary'!$B$36:$B$135,0),MATCH('Capacity Backing (Hide)'!$A24,'Capacity Summary'!$H$35:$BG$35,0))&lt;&gt;0,INDEX('Capacity Summary'!$H$36:$BG$135,MATCH('Capacity Backing (Hide)'!AE$2,'Capacity Summary'!$B$36:$B$135,0),MATCH('Capacity Backing (Hide)'!$A24,'Capacity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(Hide)'!$A24,'Capacity Summary'!$H$35:$BG$35,0))="x",INDEX('Capacity Summary'!$C$36:$E$135,MATCH('Capacity Backing (Hide)'!AF$2,'Capacity Summary'!$B$36:$B$135,0),4),IF(INDEX('Capacity Summary'!$H$36:$BG$135,MATCH('Capacity Backing (Hide)'!AF$2,'Capacity Summary'!$B$36:$B$135,0),MATCH('Capacity Backing (Hide)'!$A24,'Capacity Summary'!$H$35:$BG$35,0))&lt;&gt;0,INDEX('Capacity Summary'!$H$36:$BG$135,MATCH('Capacity Backing (Hide)'!AF$2,'Capacity Summary'!$B$36:$B$135,0),MATCH('Capacity Backing (Hide)'!$A24,'Capacity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(Hide)'!$A24,'Capacity Summary'!$H$35:$BG$35,0))="x",INDEX('Capacity Summary'!$C$36:$E$135,MATCH('Capacity Backing (Hide)'!AG$2,'Capacity Summary'!$B$36:$B$135,0),4),IF(INDEX('Capacity Summary'!$H$36:$BG$135,MATCH('Capacity Backing (Hide)'!AG$2,'Capacity Summary'!$B$36:$B$135,0),MATCH('Capacity Backing (Hide)'!$A24,'Capacity Summary'!$H$35:$BG$35,0))&lt;&gt;0,INDEX('Capacity Summary'!$H$36:$BG$135,MATCH('Capacity Backing (Hide)'!AG$2,'Capacity Summary'!$B$36:$B$135,0),MATCH('Capacity Backing (Hide)'!$A24,'Capacity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(Hide)'!$A24,'Capacity Summary'!$H$35:$BG$35,0))="x",INDEX('Capacity Summary'!$C$36:$E$135,MATCH('Capacity Backing (Hide)'!AH$2,'Capacity Summary'!$B$36:$B$135,0),4),IF(INDEX('Capacity Summary'!$H$36:$BG$135,MATCH('Capacity Backing (Hide)'!AH$2,'Capacity Summary'!$B$36:$B$135,0),MATCH('Capacity Backing (Hide)'!$A24,'Capacity Summary'!$H$35:$BG$35,0))&lt;&gt;0,INDEX('Capacity Summary'!$H$36:$BG$135,MATCH('Capacity Backing (Hide)'!AH$2,'Capacity Summary'!$B$36:$B$135,0),MATCH('Capacity Backing (Hide)'!$A24,'Capacity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(Hide)'!$A24,'Capacity Summary'!$H$35:$BG$35,0))="x",INDEX('Capacity Summary'!$C$36:$E$135,MATCH('Capacity Backing (Hide)'!AI$2,'Capacity Summary'!$B$36:$B$135,0),4),IF(INDEX('Capacity Summary'!$H$36:$BG$135,MATCH('Capacity Backing (Hide)'!AI$2,'Capacity Summary'!$B$36:$B$135,0),MATCH('Capacity Backing (Hide)'!$A24,'Capacity Summary'!$H$35:$BG$35,0))&lt;&gt;0,INDEX('Capacity Summary'!$H$36:$BG$135,MATCH('Capacity Backing (Hide)'!AI$2,'Capacity Summary'!$B$36:$B$135,0),MATCH('Capacity Backing (Hide)'!$A24,'Capacity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(Hide)'!$A24,'Capacity Summary'!$H$35:$BG$35,0))="x",INDEX('Capacity Summary'!$C$36:$E$135,MATCH('Capacity Backing (Hide)'!AJ$2,'Capacity Summary'!$B$36:$B$135,0),4),IF(INDEX('Capacity Summary'!$H$36:$BG$135,MATCH('Capacity Backing (Hide)'!AJ$2,'Capacity Summary'!$B$36:$B$135,0),MATCH('Capacity Backing (Hide)'!$A24,'Capacity Summary'!$H$35:$BG$35,0))&lt;&gt;0,INDEX('Capacity Summary'!$H$36:$BG$135,MATCH('Capacity Backing (Hide)'!AJ$2,'Capacity Summary'!$B$36:$B$135,0),MATCH('Capacity Backing (Hide)'!$A24,'Capacity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(Hide)'!$A24,'Capacity Summary'!$H$35:$BG$35,0))="x",INDEX('Capacity Summary'!$C$36:$E$135,MATCH('Capacity Backing (Hide)'!AK$2,'Capacity Summary'!$B$36:$B$135,0),4),IF(INDEX('Capacity Summary'!$H$36:$BG$135,MATCH('Capacity Backing (Hide)'!AK$2,'Capacity Summary'!$B$36:$B$135,0),MATCH('Capacity Backing (Hide)'!$A24,'Capacity Summary'!$H$35:$BG$35,0))&lt;&gt;0,INDEX('Capacity Summary'!$H$36:$BG$135,MATCH('Capacity Backing (Hide)'!AK$2,'Capacity Summary'!$B$36:$B$135,0),MATCH('Capacity Backing (Hide)'!$A24,'Capacity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(Hide)'!$A24,'Capacity Summary'!$H$35:$BG$35,0))="x",INDEX('Capacity Summary'!$C$36:$E$135,MATCH('Capacity Backing (Hide)'!AL$2,'Capacity Summary'!$B$36:$B$135,0),4),IF(INDEX('Capacity Summary'!$H$36:$BG$135,MATCH('Capacity Backing (Hide)'!AL$2,'Capacity Summary'!$B$36:$B$135,0),MATCH('Capacity Backing (Hide)'!$A24,'Capacity Summary'!$H$35:$BG$35,0))&lt;&gt;0,INDEX('Capacity Summary'!$H$36:$BG$135,MATCH('Capacity Backing (Hide)'!AL$2,'Capacity Summary'!$B$36:$B$135,0),MATCH('Capacity Backing (Hide)'!$A24,'Capacity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(Hide)'!$A24,'Capacity Summary'!$H$35:$BG$35,0))="x",INDEX('Capacity Summary'!$C$36:$E$135,MATCH('Capacity Backing (Hide)'!AM$2,'Capacity Summary'!$B$36:$B$135,0),4),IF(INDEX('Capacity Summary'!$H$36:$BG$135,MATCH('Capacity Backing (Hide)'!AM$2,'Capacity Summary'!$B$36:$B$135,0),MATCH('Capacity Backing (Hide)'!$A24,'Capacity Summary'!$H$35:$BG$35,0))&lt;&gt;0,INDEX('Capacity Summary'!$H$36:$BG$135,MATCH('Capacity Backing (Hide)'!AM$2,'Capacity Summary'!$B$36:$B$135,0),MATCH('Capacity Backing (Hide)'!$A24,'Capacity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(Hide)'!$A24,'Capacity Summary'!$H$35:$BG$35,0))="x",INDEX('Capacity Summary'!$C$36:$E$135,MATCH('Capacity Backing (Hide)'!AN$2,'Capacity Summary'!$B$36:$B$135,0),4),IF(INDEX('Capacity Summary'!$H$36:$BG$135,MATCH('Capacity Backing (Hide)'!AN$2,'Capacity Summary'!$B$36:$B$135,0),MATCH('Capacity Backing (Hide)'!$A24,'Capacity Summary'!$H$35:$BG$35,0))&lt;&gt;0,INDEX('Capacity Summary'!$H$36:$BG$135,MATCH('Capacity Backing (Hide)'!AN$2,'Capacity Summary'!$B$36:$B$135,0),MATCH('Capacity Backing (Hide)'!$A24,'Capacity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(Hide)'!$A24,'Capacity Summary'!$H$35:$BG$35,0))="x",INDEX('Capacity Summary'!$C$36:$E$135,MATCH('Capacity Backing (Hide)'!AO$2,'Capacity Summary'!$B$36:$B$135,0),4),IF(INDEX('Capacity Summary'!$H$36:$BG$135,MATCH('Capacity Backing (Hide)'!AO$2,'Capacity Summary'!$B$36:$B$135,0),MATCH('Capacity Backing (Hide)'!$A24,'Capacity Summary'!$H$35:$BG$35,0))&lt;&gt;0,INDEX('Capacity Summary'!$H$36:$BG$135,MATCH('Capacity Backing (Hide)'!AO$2,'Capacity Summary'!$B$36:$B$135,0),MATCH('Capacity Backing (Hide)'!$A24,'Capacity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(Hide)'!$A24,'Capacity Summary'!$H$35:$BG$35,0))="x",INDEX('Capacity Summary'!$C$36:$E$135,MATCH('Capacity Backing (Hide)'!AP$2,'Capacity Summary'!$B$36:$B$135,0),4),IF(INDEX('Capacity Summary'!$H$36:$BG$135,MATCH('Capacity Backing (Hide)'!AP$2,'Capacity Summary'!$B$36:$B$135,0),MATCH('Capacity Backing (Hide)'!$A24,'Capacity Summary'!$H$35:$BG$35,0))&lt;&gt;0,INDEX('Capacity Summary'!$H$36:$BG$135,MATCH('Capacity Backing (Hide)'!AP$2,'Capacity Summary'!$B$36:$B$135,0),MATCH('Capacity Backing (Hide)'!$A24,'Capacity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(Hide)'!$A24,'Capacity Summary'!$H$35:$BG$35,0))="x",INDEX('Capacity Summary'!$C$36:$E$135,MATCH('Capacity Backing (Hide)'!AQ$2,'Capacity Summary'!$B$36:$B$135,0),4),IF(INDEX('Capacity Summary'!$H$36:$BG$135,MATCH('Capacity Backing (Hide)'!AQ$2,'Capacity Summary'!$B$36:$B$135,0),MATCH('Capacity Backing (Hide)'!$A24,'Capacity Summary'!$H$35:$BG$35,0))&lt;&gt;0,INDEX('Capacity Summary'!$H$36:$BG$135,MATCH('Capacity Backing (Hide)'!AQ$2,'Capacity Summary'!$B$36:$B$135,0),MATCH('Capacity Backing (Hide)'!$A24,'Capacity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(Hide)'!$A24,'Capacity Summary'!$H$35:$BG$35,0))="x",INDEX('Capacity Summary'!$C$36:$E$135,MATCH('Capacity Backing (Hide)'!AR$2,'Capacity Summary'!$B$36:$B$135,0),4),IF(INDEX('Capacity Summary'!$H$36:$BG$135,MATCH('Capacity Backing (Hide)'!AR$2,'Capacity Summary'!$B$36:$B$135,0),MATCH('Capacity Backing (Hide)'!$A24,'Capacity Summary'!$H$35:$BG$35,0))&lt;&gt;0,INDEX('Capacity Summary'!$H$36:$BG$135,MATCH('Capacity Backing (Hide)'!AR$2,'Capacity Summary'!$B$36:$B$135,0),MATCH('Capacity Backing (Hide)'!$A24,'Capacity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(Hide)'!$A24,'Capacity Summary'!$H$35:$BG$35,0))="x",INDEX('Capacity Summary'!$C$36:$E$135,MATCH('Capacity Backing (Hide)'!AS$2,'Capacity Summary'!$B$36:$B$135,0),4),IF(INDEX('Capacity Summary'!$H$36:$BG$135,MATCH('Capacity Backing (Hide)'!AS$2,'Capacity Summary'!$B$36:$B$135,0),MATCH('Capacity Backing (Hide)'!$A24,'Capacity Summary'!$H$35:$BG$35,0))&lt;&gt;0,INDEX('Capacity Summary'!$H$36:$BG$135,MATCH('Capacity Backing (Hide)'!AS$2,'Capacity Summary'!$B$36:$B$135,0),MATCH('Capacity Backing (Hide)'!$A24,'Capacity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(Hide)'!$A24,'Capacity Summary'!$H$35:$BG$35,0))="x",INDEX('Capacity Summary'!$C$36:$E$135,MATCH('Capacity Backing (Hide)'!AT$2,'Capacity Summary'!$B$36:$B$135,0),4),IF(INDEX('Capacity Summary'!$H$36:$BG$135,MATCH('Capacity Backing (Hide)'!AT$2,'Capacity Summary'!$B$36:$B$135,0),MATCH('Capacity Backing (Hide)'!$A24,'Capacity Summary'!$H$35:$BG$35,0))&lt;&gt;0,INDEX('Capacity Summary'!$H$36:$BG$135,MATCH('Capacity Backing (Hide)'!AT$2,'Capacity Summary'!$B$36:$B$135,0),MATCH('Capacity Backing (Hide)'!$A24,'Capacity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(Hide)'!$A24,'Capacity Summary'!$H$35:$BG$35,0))="x",INDEX('Capacity Summary'!$C$36:$E$135,MATCH('Capacity Backing (Hide)'!AU$2,'Capacity Summary'!$B$36:$B$135,0),4),IF(INDEX('Capacity Summary'!$H$36:$BG$135,MATCH('Capacity Backing (Hide)'!AU$2,'Capacity Summary'!$B$36:$B$135,0),MATCH('Capacity Backing (Hide)'!$A24,'Capacity Summary'!$H$35:$BG$35,0))&lt;&gt;0,INDEX('Capacity Summary'!$H$36:$BG$135,MATCH('Capacity Backing (Hide)'!AU$2,'Capacity Summary'!$B$36:$B$135,0),MATCH('Capacity Backing (Hide)'!$A24,'Capacity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(Hide)'!$A24,'Capacity Summary'!$H$35:$BG$35,0))="x",INDEX('Capacity Summary'!$C$36:$E$135,MATCH('Capacity Backing (Hide)'!AV$2,'Capacity Summary'!$B$36:$B$135,0),4),IF(INDEX('Capacity Summary'!$H$36:$BG$135,MATCH('Capacity Backing (Hide)'!AV$2,'Capacity Summary'!$B$36:$B$135,0),MATCH('Capacity Backing (Hide)'!$A24,'Capacity Summary'!$H$35:$BG$35,0))&lt;&gt;0,INDEX('Capacity Summary'!$H$36:$BG$135,MATCH('Capacity Backing (Hide)'!AV$2,'Capacity Summary'!$B$36:$B$135,0),MATCH('Capacity Backing (Hide)'!$A24,'Capacity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(Hide)'!$A24,'Capacity Summary'!$H$35:$BG$35,0))="x",INDEX('Capacity Summary'!$C$36:$E$135,MATCH('Capacity Backing (Hide)'!AW$2,'Capacity Summary'!$B$36:$B$135,0),4),IF(INDEX('Capacity Summary'!$H$36:$BG$135,MATCH('Capacity Backing (Hide)'!AW$2,'Capacity Summary'!$B$36:$B$135,0),MATCH('Capacity Backing (Hide)'!$A24,'Capacity Summary'!$H$35:$BG$35,0))&lt;&gt;0,INDEX('Capacity Summary'!$H$36:$BG$135,MATCH('Capacity Backing (Hide)'!AW$2,'Capacity Summary'!$B$36:$B$135,0),MATCH('Capacity Backing (Hide)'!$A24,'Capacity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(Hide)'!$A24,'Capacity Summary'!$H$35:$BG$35,0))="x",INDEX('Capacity Summary'!$C$36:$E$135,MATCH('Capacity Backing (Hide)'!AX$2,'Capacity Summary'!$B$36:$B$135,0),4),IF(INDEX('Capacity Summary'!$H$36:$BG$135,MATCH('Capacity Backing (Hide)'!AX$2,'Capacity Summary'!$B$36:$B$135,0),MATCH('Capacity Backing (Hide)'!$A24,'Capacity Summary'!$H$35:$BG$35,0))&lt;&gt;0,INDEX('Capacity Summary'!$H$36:$BG$135,MATCH('Capacity Backing (Hide)'!AX$2,'Capacity Summary'!$B$36:$B$135,0),MATCH('Capacity Backing (Hide)'!$A24,'Capacity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(Hide)'!$A24,'Capacity Summary'!$H$35:$BG$35,0))="x",INDEX('Capacity Summary'!$C$36:$E$135,MATCH('Capacity Backing (Hide)'!AY$2,'Capacity Summary'!$B$36:$B$135,0),4),IF(INDEX('Capacity Summary'!$H$36:$BG$135,MATCH('Capacity Backing (Hide)'!AY$2,'Capacity Summary'!$B$36:$B$135,0),MATCH('Capacity Backing (Hide)'!$A24,'Capacity Summary'!$H$35:$BG$35,0))&lt;&gt;0,INDEX('Capacity Summary'!$H$36:$BG$135,MATCH('Capacity Backing (Hide)'!AY$2,'Capacity Summary'!$B$36:$B$135,0),MATCH('Capacity Backing (Hide)'!$A24,'Capacity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(Hide)'!$A24,'Capacity Summary'!$H$35:$BG$35,0))="x",INDEX('Capacity Summary'!$C$36:$E$135,MATCH('Capacity Backing (Hide)'!AZ$2,'Capacity Summary'!$B$36:$B$135,0),4),IF(INDEX('Capacity Summary'!$H$36:$BG$135,MATCH('Capacity Backing (Hide)'!AZ$2,'Capacity Summary'!$B$36:$B$135,0),MATCH('Capacity Backing (Hide)'!$A24,'Capacity Summary'!$H$35:$BG$35,0))&lt;&gt;0,INDEX('Capacity Summary'!$H$36:$BG$135,MATCH('Capacity Backing (Hide)'!AZ$2,'Capacity Summary'!$B$36:$B$135,0),MATCH('Capacity Backing (Hide)'!$A24,'Capacity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(Hide)'!$A24,'Capacity Summary'!$H$35:$BG$35,0))="x",INDEX('Capacity Summary'!$C$36:$E$135,MATCH('Capacity Backing (Hide)'!BA$2,'Capacity Summary'!$B$36:$B$135,0),4),IF(INDEX('Capacity Summary'!$H$36:$BG$135,MATCH('Capacity Backing (Hide)'!BA$2,'Capacity Summary'!$B$36:$B$135,0),MATCH('Capacity Backing (Hide)'!$A24,'Capacity Summary'!$H$35:$BG$35,0))&lt;&gt;0,INDEX('Capacity Summary'!$H$36:$BG$135,MATCH('Capacity Backing (Hide)'!BA$2,'Capacity Summary'!$B$36:$B$135,0),MATCH('Capacity Backing (Hide)'!$A24,'Capacity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(Hide)'!$A24,'Capacity Summary'!$H$35:$BG$35,0))="x",INDEX('Capacity Summary'!$C$36:$E$135,MATCH('Capacity Backing (Hide)'!BB$2,'Capacity Summary'!$B$36:$B$135,0),4),IF(INDEX('Capacity Summary'!$H$36:$BG$135,MATCH('Capacity Backing (Hide)'!BB$2,'Capacity Summary'!$B$36:$B$135,0),MATCH('Capacity Backing (Hide)'!$A24,'Capacity Summary'!$H$35:$BG$35,0))&lt;&gt;0,INDEX('Capacity Summary'!$H$36:$BG$135,MATCH('Capacity Backing (Hide)'!BB$2,'Capacity Summary'!$B$36:$B$135,0),MATCH('Capacity Backing (Hide)'!$A24,'Capacity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(Hide)'!$A24,'Capacity Summary'!$H$35:$BG$35,0))="x",INDEX('Capacity Summary'!$C$36:$E$135,MATCH('Capacity Backing (Hide)'!BC$2,'Capacity Summary'!$B$36:$B$135,0),4),IF(INDEX('Capacity Summary'!$H$36:$BG$135,MATCH('Capacity Backing (Hide)'!BC$2,'Capacity Summary'!$B$36:$B$135,0),MATCH('Capacity Backing (Hide)'!$A24,'Capacity Summary'!$H$35:$BG$35,0))&lt;&gt;0,INDEX('Capacity Summary'!$H$36:$BG$135,MATCH('Capacity Backing (Hide)'!BC$2,'Capacity Summary'!$B$36:$B$135,0),MATCH('Capacity Backing (Hide)'!$A24,'Capacity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(Hide)'!$A24,'Capacity Summary'!$H$35:$BG$35,0))="x",INDEX('Capacity Summary'!$C$36:$E$135,MATCH('Capacity Backing (Hide)'!BD$2,'Capacity Summary'!$B$36:$B$135,0),4),IF(INDEX('Capacity Summary'!$H$36:$BG$135,MATCH('Capacity Backing (Hide)'!BD$2,'Capacity Summary'!$B$36:$B$135,0),MATCH('Capacity Backing (Hide)'!$A24,'Capacity Summary'!$H$35:$BG$35,0))&lt;&gt;0,INDEX('Capacity Summary'!$H$36:$BG$135,MATCH('Capacity Backing (Hide)'!BD$2,'Capacity Summary'!$B$36:$B$135,0),MATCH('Capacity Backing (Hide)'!$A24,'Capacity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(Hide)'!$A24,'Capacity Summary'!$H$35:$BG$35,0))="x",INDEX('Capacity Summary'!$C$36:$E$135,MATCH('Capacity Backing (Hide)'!BE$2,'Capacity Summary'!$B$36:$B$135,0),4),IF(INDEX('Capacity Summary'!$H$36:$BG$135,MATCH('Capacity Backing (Hide)'!BE$2,'Capacity Summary'!$B$36:$B$135,0),MATCH('Capacity Backing (Hide)'!$A24,'Capacity Summary'!$H$35:$BG$35,0))&lt;&gt;0,INDEX('Capacity Summary'!$H$36:$BG$135,MATCH('Capacity Backing (Hide)'!BE$2,'Capacity Summary'!$B$36:$B$135,0),MATCH('Capacity Backing (Hide)'!$A24,'Capacity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(Hide)'!$A24,'Capacity Summary'!$H$35:$BG$35,0))="x",INDEX('Capacity Summary'!$C$36:$E$135,MATCH('Capacity Backing (Hide)'!BF$2,'Capacity Summary'!$B$36:$B$135,0),4),IF(INDEX('Capacity Summary'!$H$36:$BG$135,MATCH('Capacity Backing (Hide)'!BF$2,'Capacity Summary'!$B$36:$B$135,0),MATCH('Capacity Backing (Hide)'!$A24,'Capacity Summary'!$H$35:$BG$35,0))&lt;&gt;0,INDEX('Capacity Summary'!$H$36:$BG$135,MATCH('Capacity Backing (Hide)'!BF$2,'Capacity Summary'!$B$36:$B$135,0),MATCH('Capacity Backing (Hide)'!$A24,'Capacity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(Hide)'!$A24,'Capacity Summary'!$H$35:$BG$35,0))="x",INDEX('Capacity Summary'!$C$36:$E$135,MATCH('Capacity Backing (Hide)'!BG$2,'Capacity Summary'!$B$36:$B$135,0),4),IF(INDEX('Capacity Summary'!$H$36:$BG$135,MATCH('Capacity Backing (Hide)'!BG$2,'Capacity Summary'!$B$36:$B$135,0),MATCH('Capacity Backing (Hide)'!$A24,'Capacity Summary'!$H$35:$BG$35,0))&lt;&gt;0,INDEX('Capacity Summary'!$H$36:$BG$135,MATCH('Capacity Backing (Hide)'!BG$2,'Capacity Summary'!$B$36:$B$135,0),MATCH('Capacity Backing (Hide)'!$A24,'Capacity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(Hide)'!$A24,'Capacity Summary'!$H$35:$BG$35,0))="x",INDEX('Capacity Summary'!$C$36:$E$135,MATCH('Capacity Backing (Hide)'!BH$2,'Capacity Summary'!$B$36:$B$135,0),4),IF(INDEX('Capacity Summary'!$H$36:$BG$135,MATCH('Capacity Backing (Hide)'!BH$2,'Capacity Summary'!$B$36:$B$135,0),MATCH('Capacity Backing (Hide)'!$A24,'Capacity Summary'!$H$35:$BG$35,0))&lt;&gt;0,INDEX('Capacity Summary'!$H$36:$BG$135,MATCH('Capacity Backing (Hide)'!BH$2,'Capacity Summary'!$B$36:$B$135,0),MATCH('Capacity Backing (Hide)'!$A24,'Capacity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(Hide)'!$A24,'Capacity Summary'!$H$35:$BG$35,0))="x",INDEX('Capacity Summary'!$C$36:$E$135,MATCH('Capacity Backing (Hide)'!BI$2,'Capacity Summary'!$B$36:$B$135,0),4),IF(INDEX('Capacity Summary'!$H$36:$BG$135,MATCH('Capacity Backing (Hide)'!BI$2,'Capacity Summary'!$B$36:$B$135,0),MATCH('Capacity Backing (Hide)'!$A24,'Capacity Summary'!$H$35:$BG$35,0))&lt;&gt;0,INDEX('Capacity Summary'!$H$36:$BG$135,MATCH('Capacity Backing (Hide)'!BI$2,'Capacity Summary'!$B$36:$B$135,0),MATCH('Capacity Backing (Hide)'!$A24,'Capacity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(Hide)'!$A24,'Capacity Summary'!$H$35:$BG$35,0))="x",INDEX('Capacity Summary'!$C$36:$E$135,MATCH('Capacity Backing (Hide)'!BJ$2,'Capacity Summary'!$B$36:$B$135,0),4),IF(INDEX('Capacity Summary'!$H$36:$BG$135,MATCH('Capacity Backing (Hide)'!BJ$2,'Capacity Summary'!$B$36:$B$135,0),MATCH('Capacity Backing (Hide)'!$A24,'Capacity Summary'!$H$35:$BG$35,0))&lt;&gt;0,INDEX('Capacity Summary'!$H$36:$BG$135,MATCH('Capacity Backing (Hide)'!BJ$2,'Capacity Summary'!$B$36:$B$135,0),MATCH('Capacity Backing (Hide)'!$A24,'Capacity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(Hide)'!$A24,'Capacity Summary'!$H$35:$BG$35,0))="x",INDEX('Capacity Summary'!$C$36:$E$135,MATCH('Capacity Backing (Hide)'!BK$2,'Capacity Summary'!$B$36:$B$135,0),4),IF(INDEX('Capacity Summary'!$H$36:$BG$135,MATCH('Capacity Backing (Hide)'!BK$2,'Capacity Summary'!$B$36:$B$135,0),MATCH('Capacity Backing (Hide)'!$A24,'Capacity Summary'!$H$35:$BG$35,0))&lt;&gt;0,INDEX('Capacity Summary'!$H$36:$BG$135,MATCH('Capacity Backing (Hide)'!BK$2,'Capacity Summary'!$B$36:$B$135,0),MATCH('Capacity Backing (Hide)'!$A24,'Capacity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(Hide)'!$A24,'Capacity Summary'!$H$35:$BG$35,0))="x",INDEX('Capacity Summary'!$C$36:$E$135,MATCH('Capacity Backing (Hide)'!BL$2,'Capacity Summary'!$B$36:$B$135,0),4),IF(INDEX('Capacity Summary'!$H$36:$BG$135,MATCH('Capacity Backing (Hide)'!BL$2,'Capacity Summary'!$B$36:$B$135,0),MATCH('Capacity Backing (Hide)'!$A24,'Capacity Summary'!$H$35:$BG$35,0))&lt;&gt;0,INDEX('Capacity Summary'!$H$36:$BG$135,MATCH('Capacity Backing (Hide)'!BL$2,'Capacity Summary'!$B$36:$B$135,0),MATCH('Capacity Backing (Hide)'!$A24,'Capacity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(Hide)'!$A24,'Capacity Summary'!$H$35:$BG$35,0))="x",INDEX('Capacity Summary'!$C$36:$E$135,MATCH('Capacity Backing (Hide)'!BM$2,'Capacity Summary'!$B$36:$B$135,0),4),IF(INDEX('Capacity Summary'!$H$36:$BG$135,MATCH('Capacity Backing (Hide)'!BM$2,'Capacity Summary'!$B$36:$B$135,0),MATCH('Capacity Backing (Hide)'!$A24,'Capacity Summary'!$H$35:$BG$35,0))&lt;&gt;0,INDEX('Capacity Summary'!$H$36:$BG$135,MATCH('Capacity Backing (Hide)'!BM$2,'Capacity Summary'!$B$36:$B$135,0),MATCH('Capacity Backing (Hide)'!$A24,'Capacity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(Hide)'!$A24,'Capacity Summary'!$H$35:$BG$35,0))="x",INDEX('Capacity Summary'!$C$36:$E$135,MATCH('Capacity Backing (Hide)'!BN$2,'Capacity Summary'!$B$36:$B$135,0),4),IF(INDEX('Capacity Summary'!$H$36:$BG$135,MATCH('Capacity Backing (Hide)'!BN$2,'Capacity Summary'!$B$36:$B$135,0),MATCH('Capacity Backing (Hide)'!$A24,'Capacity Summary'!$H$35:$BG$35,0))&lt;&gt;0,INDEX('Capacity Summary'!$H$36:$BG$135,MATCH('Capacity Backing (Hide)'!BN$2,'Capacity Summary'!$B$36:$B$135,0),MATCH('Capacity Backing (Hide)'!$A24,'Capacity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(Hide)'!$A24,'Capacity Summary'!$H$35:$BG$35,0))="x",INDEX('Capacity Summary'!$C$36:$E$135,MATCH('Capacity Backing (Hide)'!BO$2,'Capacity Summary'!$B$36:$B$135,0),4),IF(INDEX('Capacity Summary'!$H$36:$BG$135,MATCH('Capacity Backing (Hide)'!BO$2,'Capacity Summary'!$B$36:$B$135,0),MATCH('Capacity Backing (Hide)'!$A24,'Capacity Summary'!$H$35:$BG$35,0))&lt;&gt;0,INDEX('Capacity Summary'!$H$36:$BG$135,MATCH('Capacity Backing (Hide)'!BO$2,'Capacity Summary'!$B$36:$B$135,0),MATCH('Capacity Backing (Hide)'!$A24,'Capacity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(Hide)'!$A24,'Capacity Summary'!$H$35:$BG$35,0))="x",INDEX('Capacity Summary'!$C$36:$E$135,MATCH('Capacity Backing (Hide)'!BP$2,'Capacity Summary'!$B$36:$B$135,0),4),IF(INDEX('Capacity Summary'!$H$36:$BG$135,MATCH('Capacity Backing (Hide)'!BP$2,'Capacity Summary'!$B$36:$B$135,0),MATCH('Capacity Backing (Hide)'!$A24,'Capacity Summary'!$H$35:$BG$35,0))&lt;&gt;0,INDEX('Capacity Summary'!$H$36:$BG$135,MATCH('Capacity Backing (Hide)'!BP$2,'Capacity Summary'!$B$36:$B$135,0),MATCH('Capacity Backing (Hide)'!$A24,'Capacity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(Hide)'!$A24,'Capacity Summary'!$H$35:$BG$35,0))="x",INDEX('Capacity Summary'!$C$36:$E$135,MATCH('Capacity Backing (Hide)'!BQ$2,'Capacity Summary'!$B$36:$B$135,0),4),IF(INDEX('Capacity Summary'!$H$36:$BG$135,MATCH('Capacity Backing (Hide)'!BQ$2,'Capacity Summary'!$B$36:$B$135,0),MATCH('Capacity Backing (Hide)'!$A24,'Capacity Summary'!$H$35:$BG$35,0))&lt;&gt;0,INDEX('Capacity Summary'!$H$36:$BG$135,MATCH('Capacity Backing (Hide)'!BQ$2,'Capacity Summary'!$B$36:$B$135,0),MATCH('Capacity Backing (Hide)'!$A24,'Capacity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(Hide)'!$A24,'Capacity Summary'!$H$35:$BG$35,0))="x",INDEX('Capacity Summary'!$C$36:$E$135,MATCH('Capacity Backing (Hide)'!BR$2,'Capacity Summary'!$B$36:$B$135,0),4),IF(INDEX('Capacity Summary'!$H$36:$BG$135,MATCH('Capacity Backing (Hide)'!BR$2,'Capacity Summary'!$B$36:$B$135,0),MATCH('Capacity Backing (Hide)'!$A24,'Capacity Summary'!$H$35:$BG$35,0))&lt;&gt;0,INDEX('Capacity Summary'!$H$36:$BG$135,MATCH('Capacity Backing (Hide)'!BR$2,'Capacity Summary'!$B$36:$B$135,0),MATCH('Capacity Backing (Hide)'!$A24,'Capacity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(Hide)'!$A24,'Capacity Summary'!$H$35:$BG$35,0))="x",INDEX('Capacity Summary'!$C$36:$E$135,MATCH('Capacity Backing (Hide)'!BS$2,'Capacity Summary'!$B$36:$B$135,0),4),IF(INDEX('Capacity Summary'!$H$36:$BG$135,MATCH('Capacity Backing (Hide)'!BS$2,'Capacity Summary'!$B$36:$B$135,0),MATCH('Capacity Backing (Hide)'!$A24,'Capacity Summary'!$H$35:$BG$35,0))&lt;&gt;0,INDEX('Capacity Summary'!$H$36:$BG$135,MATCH('Capacity Backing (Hide)'!BS$2,'Capacity Summary'!$B$36:$B$135,0),MATCH('Capacity Backing (Hide)'!$A24,'Capacity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(Hide)'!$A24,'Capacity Summary'!$H$35:$BG$35,0))="x",INDEX('Capacity Summary'!$C$36:$E$135,MATCH('Capacity Backing (Hide)'!BT$2,'Capacity Summary'!$B$36:$B$135,0),4),IF(INDEX('Capacity Summary'!$H$36:$BG$135,MATCH('Capacity Backing (Hide)'!BT$2,'Capacity Summary'!$B$36:$B$135,0),MATCH('Capacity Backing (Hide)'!$A24,'Capacity Summary'!$H$35:$BG$35,0))&lt;&gt;0,INDEX('Capacity Summary'!$H$36:$BG$135,MATCH('Capacity Backing (Hide)'!BT$2,'Capacity Summary'!$B$36:$B$135,0),MATCH('Capacity Backing (Hide)'!$A24,'Capacity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(Hide)'!$A24,'Capacity Summary'!$H$35:$BG$35,0))="x",INDEX('Capacity Summary'!$C$36:$E$135,MATCH('Capacity Backing (Hide)'!BU$2,'Capacity Summary'!$B$36:$B$135,0),4),IF(INDEX('Capacity Summary'!$H$36:$BG$135,MATCH('Capacity Backing (Hide)'!BU$2,'Capacity Summary'!$B$36:$B$135,0),MATCH('Capacity Backing (Hide)'!$A24,'Capacity Summary'!$H$35:$BG$35,0))&lt;&gt;0,INDEX('Capacity Summary'!$H$36:$BG$135,MATCH('Capacity Backing (Hide)'!BU$2,'Capacity Summary'!$B$36:$B$135,0),MATCH('Capacity Backing (Hide)'!$A24,'Capacity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(Hide)'!$A24,'Capacity Summary'!$H$35:$BG$35,0))="x",INDEX('Capacity Summary'!$C$36:$E$135,MATCH('Capacity Backing (Hide)'!BV$2,'Capacity Summary'!$B$36:$B$135,0),4),IF(INDEX('Capacity Summary'!$H$36:$BG$135,MATCH('Capacity Backing (Hide)'!BV$2,'Capacity Summary'!$B$36:$B$135,0),MATCH('Capacity Backing (Hide)'!$A24,'Capacity Summary'!$H$35:$BG$35,0))&lt;&gt;0,INDEX('Capacity Summary'!$H$36:$BG$135,MATCH('Capacity Backing (Hide)'!BV$2,'Capacity Summary'!$B$36:$B$135,0),MATCH('Capacity Backing (Hide)'!$A24,'Capacity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(Hide)'!$A24,'Capacity Summary'!$H$35:$BG$35,0))="x",INDEX('Capacity Summary'!$C$36:$E$135,MATCH('Capacity Backing (Hide)'!BW$2,'Capacity Summary'!$B$36:$B$135,0),4),IF(INDEX('Capacity Summary'!$H$36:$BG$135,MATCH('Capacity Backing (Hide)'!BW$2,'Capacity Summary'!$B$36:$B$135,0),MATCH('Capacity Backing (Hide)'!$A24,'Capacity Summary'!$H$35:$BG$35,0))&lt;&gt;0,INDEX('Capacity Summary'!$H$36:$BG$135,MATCH('Capacity Backing (Hide)'!BW$2,'Capacity Summary'!$B$36:$B$135,0),MATCH('Capacity Backing (Hide)'!$A24,'Capacity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(Hide)'!$A24,'Capacity Summary'!$H$35:$BG$35,0))="x",INDEX('Capacity Summary'!$C$36:$E$135,MATCH('Capacity Backing (Hide)'!BX$2,'Capacity Summary'!$B$36:$B$135,0),4),IF(INDEX('Capacity Summary'!$H$36:$BG$135,MATCH('Capacity Backing (Hide)'!BX$2,'Capacity Summary'!$B$36:$B$135,0),MATCH('Capacity Backing (Hide)'!$A24,'Capacity Summary'!$H$35:$BG$35,0))&lt;&gt;0,INDEX('Capacity Summary'!$H$36:$BG$135,MATCH('Capacity Backing (Hide)'!BX$2,'Capacity Summary'!$B$36:$B$135,0),MATCH('Capacity Backing (Hide)'!$A24,'Capacity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(Hide)'!$A24,'Capacity Summary'!$H$35:$BG$35,0))="x",INDEX('Capacity Summary'!$C$36:$E$135,MATCH('Capacity Backing (Hide)'!BY$2,'Capacity Summary'!$B$36:$B$135,0),4),IF(INDEX('Capacity Summary'!$H$36:$BG$135,MATCH('Capacity Backing (Hide)'!BY$2,'Capacity Summary'!$B$36:$B$135,0),MATCH('Capacity Backing (Hide)'!$A24,'Capacity Summary'!$H$35:$BG$35,0))&lt;&gt;0,INDEX('Capacity Summary'!$H$36:$BG$135,MATCH('Capacity Backing (Hide)'!BY$2,'Capacity Summary'!$B$36:$B$135,0),MATCH('Capacity Backing (Hide)'!$A24,'Capacity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(Hide)'!$A24,'Capacity Summary'!$H$35:$BG$35,0))="x",INDEX('Capacity Summary'!$C$36:$E$135,MATCH('Capacity Backing (Hide)'!BZ$2,'Capacity Summary'!$B$36:$B$135,0),4),IF(INDEX('Capacity Summary'!$H$36:$BG$135,MATCH('Capacity Backing (Hide)'!BZ$2,'Capacity Summary'!$B$36:$B$135,0),MATCH('Capacity Backing (Hide)'!$A24,'Capacity Summary'!$H$35:$BG$35,0))&lt;&gt;0,INDEX('Capacity Summary'!$H$36:$BG$135,MATCH('Capacity Backing (Hide)'!BZ$2,'Capacity Summary'!$B$36:$B$135,0),MATCH('Capacity Backing (Hide)'!$A24,'Capacity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(Hide)'!$A24,'Capacity Summary'!$H$35:$BG$35,0))="x",INDEX('Capacity Summary'!$C$36:$E$135,MATCH('Capacity Backing (Hide)'!CA$2,'Capacity Summary'!$B$36:$B$135,0),4),IF(INDEX('Capacity Summary'!$H$36:$BG$135,MATCH('Capacity Backing (Hide)'!CA$2,'Capacity Summary'!$B$36:$B$135,0),MATCH('Capacity Backing (Hide)'!$A24,'Capacity Summary'!$H$35:$BG$35,0))&lt;&gt;0,INDEX('Capacity Summary'!$H$36:$BG$135,MATCH('Capacity Backing (Hide)'!CA$2,'Capacity Summary'!$B$36:$B$135,0),MATCH('Capacity Backing (Hide)'!$A24,'Capacity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(Hide)'!$A24,'Capacity Summary'!$H$35:$BG$35,0))="x",INDEX('Capacity Summary'!$C$36:$E$135,MATCH('Capacity Backing (Hide)'!CB$2,'Capacity Summary'!$B$36:$B$135,0),4),IF(INDEX('Capacity Summary'!$H$36:$BG$135,MATCH('Capacity Backing (Hide)'!CB$2,'Capacity Summary'!$B$36:$B$135,0),MATCH('Capacity Backing (Hide)'!$A24,'Capacity Summary'!$H$35:$BG$35,0))&lt;&gt;0,INDEX('Capacity Summary'!$H$36:$BG$135,MATCH('Capacity Backing (Hide)'!CB$2,'Capacity Summary'!$B$36:$B$135,0),MATCH('Capacity Backing (Hide)'!$A24,'Capacity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(Hide)'!$A24,'Capacity Summary'!$H$35:$BG$35,0))="x",INDEX('Capacity Summary'!$C$36:$E$135,MATCH('Capacity Backing (Hide)'!CC$2,'Capacity Summary'!$B$36:$B$135,0),4),IF(INDEX('Capacity Summary'!$H$36:$BG$135,MATCH('Capacity Backing (Hide)'!CC$2,'Capacity Summary'!$B$36:$B$135,0),MATCH('Capacity Backing (Hide)'!$A24,'Capacity Summary'!$H$35:$BG$35,0))&lt;&gt;0,INDEX('Capacity Summary'!$H$36:$BG$135,MATCH('Capacity Backing (Hide)'!CC$2,'Capacity Summary'!$B$36:$B$135,0),MATCH('Capacity Backing (Hide)'!$A24,'Capacity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(Hide)'!$A24,'Capacity Summary'!$H$35:$BG$35,0))="x",INDEX('Capacity Summary'!$C$36:$E$135,MATCH('Capacity Backing (Hide)'!CD$2,'Capacity Summary'!$B$36:$B$135,0),4),IF(INDEX('Capacity Summary'!$H$36:$BG$135,MATCH('Capacity Backing (Hide)'!CD$2,'Capacity Summary'!$B$36:$B$135,0),MATCH('Capacity Backing (Hide)'!$A24,'Capacity Summary'!$H$35:$BG$35,0))&lt;&gt;0,INDEX('Capacity Summary'!$H$36:$BG$135,MATCH('Capacity Backing (Hide)'!CD$2,'Capacity Summary'!$B$36:$B$135,0),MATCH('Capacity Backing (Hide)'!$A24,'Capacity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(Hide)'!$A24,'Capacity Summary'!$H$35:$BG$35,0))="x",INDEX('Capacity Summary'!$C$36:$E$135,MATCH('Capacity Backing (Hide)'!CE$2,'Capacity Summary'!$B$36:$B$135,0),4),IF(INDEX('Capacity Summary'!$H$36:$BG$135,MATCH('Capacity Backing (Hide)'!CE$2,'Capacity Summary'!$B$36:$B$135,0),MATCH('Capacity Backing (Hide)'!$A24,'Capacity Summary'!$H$35:$BG$35,0))&lt;&gt;0,INDEX('Capacity Summary'!$H$36:$BG$135,MATCH('Capacity Backing (Hide)'!CE$2,'Capacity Summary'!$B$36:$B$135,0),MATCH('Capacity Backing (Hide)'!$A24,'Capacity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(Hide)'!$A24,'Capacity Summary'!$H$35:$BG$35,0))="x",INDEX('Capacity Summary'!$C$36:$E$135,MATCH('Capacity Backing (Hide)'!CF$2,'Capacity Summary'!$B$36:$B$135,0),4),IF(INDEX('Capacity Summary'!$H$36:$BG$135,MATCH('Capacity Backing (Hide)'!CF$2,'Capacity Summary'!$B$36:$B$135,0),MATCH('Capacity Backing (Hide)'!$A24,'Capacity Summary'!$H$35:$BG$35,0))&lt;&gt;0,INDEX('Capacity Summary'!$H$36:$BG$135,MATCH('Capacity Backing (Hide)'!CF$2,'Capacity Summary'!$B$36:$B$135,0),MATCH('Capacity Backing (Hide)'!$A24,'Capacity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(Hide)'!$A24,'Capacity Summary'!$H$35:$BG$35,0))="x",INDEX('Capacity Summary'!$C$36:$E$135,MATCH('Capacity Backing (Hide)'!CG$2,'Capacity Summary'!$B$36:$B$135,0),4),IF(INDEX('Capacity Summary'!$H$36:$BG$135,MATCH('Capacity Backing (Hide)'!CG$2,'Capacity Summary'!$B$36:$B$135,0),MATCH('Capacity Backing (Hide)'!$A24,'Capacity Summary'!$H$35:$BG$35,0))&lt;&gt;0,INDEX('Capacity Summary'!$H$36:$BG$135,MATCH('Capacity Backing (Hide)'!CG$2,'Capacity Summary'!$B$36:$B$135,0),MATCH('Capacity Backing (Hide)'!$A24,'Capacity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(Hide)'!$A24,'Capacity Summary'!$H$35:$BG$35,0))="x",INDEX('Capacity Summary'!$C$36:$E$135,MATCH('Capacity Backing (Hide)'!CH$2,'Capacity Summary'!$B$36:$B$135,0),4),IF(INDEX('Capacity Summary'!$H$36:$BG$135,MATCH('Capacity Backing (Hide)'!CH$2,'Capacity Summary'!$B$36:$B$135,0),MATCH('Capacity Backing (Hide)'!$A24,'Capacity Summary'!$H$35:$BG$35,0))&lt;&gt;0,INDEX('Capacity Summary'!$H$36:$BG$135,MATCH('Capacity Backing (Hide)'!CH$2,'Capacity Summary'!$B$36:$B$135,0),MATCH('Capacity Backing (Hide)'!$A24,'Capacity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(Hide)'!$A24,'Capacity Summary'!$H$35:$BG$35,0))="x",INDEX('Capacity Summary'!$C$36:$E$135,MATCH('Capacity Backing (Hide)'!CI$2,'Capacity Summary'!$B$36:$B$135,0),4),IF(INDEX('Capacity Summary'!$H$36:$BG$135,MATCH('Capacity Backing (Hide)'!CI$2,'Capacity Summary'!$B$36:$B$135,0),MATCH('Capacity Backing (Hide)'!$A24,'Capacity Summary'!$H$35:$BG$35,0))&lt;&gt;0,INDEX('Capacity Summary'!$H$36:$BG$135,MATCH('Capacity Backing (Hide)'!CI$2,'Capacity Summary'!$B$36:$B$135,0),MATCH('Capacity Backing (Hide)'!$A24,'Capacity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(Hide)'!$A24,'Capacity Summary'!$H$35:$BG$35,0))="x",INDEX('Capacity Summary'!$C$36:$E$135,MATCH('Capacity Backing (Hide)'!CJ$2,'Capacity Summary'!$B$36:$B$135,0),4),IF(INDEX('Capacity Summary'!$H$36:$BG$135,MATCH('Capacity Backing (Hide)'!CJ$2,'Capacity Summary'!$B$36:$B$135,0),MATCH('Capacity Backing (Hide)'!$A24,'Capacity Summary'!$H$35:$BG$35,0))&lt;&gt;0,INDEX('Capacity Summary'!$H$36:$BG$135,MATCH('Capacity Backing (Hide)'!CJ$2,'Capacity Summary'!$B$36:$B$135,0),MATCH('Capacity Backing (Hide)'!$A24,'Capacity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(Hide)'!$A24,'Capacity Summary'!$H$35:$BG$35,0))="x",INDEX('Capacity Summary'!$C$36:$E$135,MATCH('Capacity Backing (Hide)'!CK$2,'Capacity Summary'!$B$36:$B$135,0),4),IF(INDEX('Capacity Summary'!$H$36:$BG$135,MATCH('Capacity Backing (Hide)'!CK$2,'Capacity Summary'!$B$36:$B$135,0),MATCH('Capacity Backing (Hide)'!$A24,'Capacity Summary'!$H$35:$BG$35,0))&lt;&gt;0,INDEX('Capacity Summary'!$H$36:$BG$135,MATCH('Capacity Backing (Hide)'!CK$2,'Capacity Summary'!$B$36:$B$135,0),MATCH('Capacity Backing (Hide)'!$A24,'Capacity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(Hide)'!$A24,'Capacity Summary'!$H$35:$BG$35,0))="x",INDEX('Capacity Summary'!$C$36:$E$135,MATCH('Capacity Backing (Hide)'!CL$2,'Capacity Summary'!$B$36:$B$135,0),4),IF(INDEX('Capacity Summary'!$H$36:$BG$135,MATCH('Capacity Backing (Hide)'!CL$2,'Capacity Summary'!$B$36:$B$135,0),MATCH('Capacity Backing (Hide)'!$A24,'Capacity Summary'!$H$35:$BG$35,0))&lt;&gt;0,INDEX('Capacity Summary'!$H$36:$BG$135,MATCH('Capacity Backing (Hide)'!CL$2,'Capacity Summary'!$B$36:$B$135,0),MATCH('Capacity Backing (Hide)'!$A24,'Capacity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(Hide)'!$A24,'Capacity Summary'!$H$35:$BG$35,0))="x",INDEX('Capacity Summary'!$C$36:$E$135,MATCH('Capacity Backing (Hide)'!CM$2,'Capacity Summary'!$B$36:$B$135,0),4),IF(INDEX('Capacity Summary'!$H$36:$BG$135,MATCH('Capacity Backing (Hide)'!CM$2,'Capacity Summary'!$B$36:$B$135,0),MATCH('Capacity Backing (Hide)'!$A24,'Capacity Summary'!$H$35:$BG$35,0))&lt;&gt;0,INDEX('Capacity Summary'!$H$36:$BG$135,MATCH('Capacity Backing (Hide)'!CM$2,'Capacity Summary'!$B$36:$B$135,0),MATCH('Capacity Backing (Hide)'!$A24,'Capacity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(Hide)'!$A24,'Capacity Summary'!$H$35:$BG$35,0))="x",INDEX('Capacity Summary'!$C$36:$E$135,MATCH('Capacity Backing (Hide)'!CN$2,'Capacity Summary'!$B$36:$B$135,0),4),IF(INDEX('Capacity Summary'!$H$36:$BG$135,MATCH('Capacity Backing (Hide)'!CN$2,'Capacity Summary'!$B$36:$B$135,0),MATCH('Capacity Backing (Hide)'!$A24,'Capacity Summary'!$H$35:$BG$35,0))&lt;&gt;0,INDEX('Capacity Summary'!$H$36:$BG$135,MATCH('Capacity Backing (Hide)'!CN$2,'Capacity Summary'!$B$36:$B$135,0),MATCH('Capacity Backing (Hide)'!$A24,'Capacity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(Hide)'!$A24,'Capacity Summary'!$H$35:$BG$35,0))="x",INDEX('Capacity Summary'!$C$36:$E$135,MATCH('Capacity Backing (Hide)'!CO$2,'Capacity Summary'!$B$36:$B$135,0),4),IF(INDEX('Capacity Summary'!$H$36:$BG$135,MATCH('Capacity Backing (Hide)'!CO$2,'Capacity Summary'!$B$36:$B$135,0),MATCH('Capacity Backing (Hide)'!$A24,'Capacity Summary'!$H$35:$BG$35,0))&lt;&gt;0,INDEX('Capacity Summary'!$H$36:$BG$135,MATCH('Capacity Backing (Hide)'!CO$2,'Capacity Summary'!$B$36:$B$135,0),MATCH('Capacity Backing (Hide)'!$A24,'Capacity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(Hide)'!$A24,'Capacity Summary'!$H$35:$BG$35,0))="x",INDEX('Capacity Summary'!$C$36:$E$135,MATCH('Capacity Backing (Hide)'!CP$2,'Capacity Summary'!$B$36:$B$135,0),4),IF(INDEX('Capacity Summary'!$H$36:$BG$135,MATCH('Capacity Backing (Hide)'!CP$2,'Capacity Summary'!$B$36:$B$135,0),MATCH('Capacity Backing (Hide)'!$A24,'Capacity Summary'!$H$35:$BG$35,0))&lt;&gt;0,INDEX('Capacity Summary'!$H$36:$BG$135,MATCH('Capacity Backing (Hide)'!CP$2,'Capacity Summary'!$B$36:$B$135,0),MATCH('Capacity Backing (Hide)'!$A24,'Capacity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(Hide)'!$A24,'Capacity Summary'!$H$35:$BG$35,0))="x",INDEX('Capacity Summary'!$C$36:$E$135,MATCH('Capacity Backing (Hide)'!CQ$2,'Capacity Summary'!$B$36:$B$135,0),4),IF(INDEX('Capacity Summary'!$H$36:$BG$135,MATCH('Capacity Backing (Hide)'!CQ$2,'Capacity Summary'!$B$36:$B$135,0),MATCH('Capacity Backing (Hide)'!$A24,'Capacity Summary'!$H$35:$BG$35,0))&lt;&gt;0,INDEX('Capacity Summary'!$H$36:$BG$135,MATCH('Capacity Backing (Hide)'!CQ$2,'Capacity Summary'!$B$36:$B$135,0),MATCH('Capacity Backing (Hide)'!$A24,'Capacity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(Hide)'!$A24,'Capacity Summary'!$H$35:$BG$35,0))="x",INDEX('Capacity Summary'!$C$36:$E$135,MATCH('Capacity Backing (Hide)'!CR$2,'Capacity Summary'!$B$36:$B$135,0),4),IF(INDEX('Capacity Summary'!$H$36:$BG$135,MATCH('Capacity Backing (Hide)'!CR$2,'Capacity Summary'!$B$36:$B$135,0),MATCH('Capacity Backing (Hide)'!$A24,'Capacity Summary'!$H$35:$BG$35,0))&lt;&gt;0,INDEX('Capacity Summary'!$H$36:$BG$135,MATCH('Capacity Backing (Hide)'!CR$2,'Capacity Summary'!$B$36:$B$135,0),MATCH('Capacity Backing (Hide)'!$A24,'Capacity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(Hide)'!$A24,'Capacity Summary'!$H$35:$BG$35,0))="x",INDEX('Capacity Summary'!$C$36:$E$135,MATCH('Capacity Backing (Hide)'!CS$2,'Capacity Summary'!$B$36:$B$135,0),4),IF(INDEX('Capacity Summary'!$H$36:$BG$135,MATCH('Capacity Backing (Hide)'!CS$2,'Capacity Summary'!$B$36:$B$135,0),MATCH('Capacity Backing (Hide)'!$A24,'Capacity Summary'!$H$35:$BG$35,0))&lt;&gt;0,INDEX('Capacity Summary'!$H$36:$BG$135,MATCH('Capacity Backing (Hide)'!CS$2,'Capacity Summary'!$B$36:$B$135,0),MATCH('Capacity Backing (Hide)'!$A24,'Capacity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(Hide)'!$A24,'Capacity Summary'!$H$35:$BG$35,0))="x",INDEX('Capacity Summary'!$C$36:$E$135,MATCH('Capacity Backing (Hide)'!CT$2,'Capacity Summary'!$B$36:$B$135,0),4),IF(INDEX('Capacity Summary'!$H$36:$BG$135,MATCH('Capacity Backing (Hide)'!CT$2,'Capacity Summary'!$B$36:$B$135,0),MATCH('Capacity Backing (Hide)'!$A24,'Capacity Summary'!$H$35:$BG$35,0))&lt;&gt;0,INDEX('Capacity Summary'!$H$36:$BG$135,MATCH('Capacity Backing (Hide)'!CT$2,'Capacity Summary'!$B$36:$B$135,0),MATCH('Capacity Backing (Hide)'!$A24,'Capacity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(Hide)'!$A24,'Capacity Summary'!$H$35:$BG$35,0))="x",INDEX('Capacity Summary'!$C$36:$E$135,MATCH('Capacity Backing (Hide)'!CU$2,'Capacity Summary'!$B$36:$B$135,0),4),IF(INDEX('Capacity Summary'!$H$36:$BG$135,MATCH('Capacity Backing (Hide)'!CU$2,'Capacity Summary'!$B$36:$B$135,0),MATCH('Capacity Backing (Hide)'!$A24,'Capacity Summary'!$H$35:$BG$35,0))&lt;&gt;0,INDEX('Capacity Summary'!$H$36:$BG$135,MATCH('Capacity Backing (Hide)'!CU$2,'Capacity Summary'!$B$36:$B$135,0),MATCH('Capacity Backing (Hide)'!$A24,'Capacity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(Hide)'!$A24,'Capacity Summary'!$H$35:$BG$35,0))="x",INDEX('Capacity Summary'!$C$36:$E$135,MATCH('Capacity Backing (Hide)'!CV$2,'Capacity Summary'!$B$36:$B$135,0),4),IF(INDEX('Capacity Summary'!$H$36:$BG$135,MATCH('Capacity Backing (Hide)'!CV$2,'Capacity Summary'!$B$36:$B$135,0),MATCH('Capacity Backing (Hide)'!$A24,'Capacity Summary'!$H$35:$BG$35,0))&lt;&gt;0,INDEX('Capacity Summary'!$H$36:$BG$135,MATCH('Capacity Backing (Hide)'!CV$2,'Capacity Summary'!$B$36:$B$135,0),MATCH('Capacity Backing (Hide)'!$A24,'Capacity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(Hide)'!$A24,'Capacity Summary'!$H$35:$BG$35,0))="x",INDEX('Capacity Summary'!$C$36:$E$135,MATCH('Capacity Backing (Hide)'!CW$2,'Capacity Summary'!$B$36:$B$135,0),4),IF(INDEX('Capacity Summary'!$H$36:$BG$135,MATCH('Capacity Backing (Hide)'!CW$2,'Capacity Summary'!$B$36:$B$135,0),MATCH('Capacity Backing (Hide)'!$A24,'Capacity Summary'!$H$35:$BG$35,0))&lt;&gt;0,INDEX('Capacity Summary'!$H$36:$BG$135,MATCH('Capacity Backing (Hide)'!CW$2,'Capacity Summary'!$B$36:$B$135,0),MATCH('Capacity Backing (Hide)'!$A24,'Capacity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5" spans="1:101" x14ac:dyDescent="0.35">
      <c r="A25" s="2">
        <f ca="1">'Required Capacity (Hide)'!E25</f>
        <v>44368</v>
      </c>
      <c r="B2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(Hide)'!$A25,'Capacity Summary'!$H$35:$BG$35,0))="x",INDEX('Capacity Summary'!$C$36:$E$135,MATCH('Capacity Backing (Hide)'!B$2,'Capacity Summary'!$B$36:$B$135,0),4),IF(INDEX('Capacity Summary'!$H$36:$BG$135,MATCH('Capacity Backing (Hide)'!B$2,'Capacity Summary'!$B$36:$B$135,0),MATCH('Capacity Backing (Hide)'!$A25,'Capacity Summary'!$H$35:$BG$35,0))&lt;&gt;0,INDEX('Capacity Summary'!$H$36:$BG$135,MATCH('Capacity Backing (Hide)'!B$2,'Capacity Summary'!$B$36:$B$135,0),MATCH('Capacity Backing (Hide)'!$A25,'Capacity Summary'!$H$35:$BG$35,0)),0)),INDEX('Capacity Summary'!$C$36:$E$135,MATCH('Capacity Backing (Hide)'!B$2,'Capacity Summary'!$B$36:$B$135,0),2)))/IF(Summary!$B$7="Minutes",1,60)/COUNTA(INDEX(Capacity!$C$10:$Q$109,MATCH('Capacity Backing (Hide)'!B$2,Capacity!$B$10:$B$109,0),1):INDEX(Capacity!$C$10:$Q$109,MATCH('Capacity Backing (Hide)'!B$2,Capacity!$B$10:$B$109,0),15))</f>
        <v>#N/A</v>
      </c>
      <c r="C2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(Hide)'!$A25,'Capacity Summary'!$H$35:$BG$35,0))="x",INDEX('Capacity Summary'!$C$36:$E$135,MATCH('Capacity Backing (Hide)'!C$2,'Capacity Summary'!$B$36:$B$135,0),4),IF(INDEX('Capacity Summary'!$H$36:$BG$135,MATCH('Capacity Backing (Hide)'!C$2,'Capacity Summary'!$B$36:$B$135,0),MATCH('Capacity Backing (Hide)'!$A25,'Capacity Summary'!$H$35:$BG$35,0))&lt;&gt;0,INDEX('Capacity Summary'!$H$36:$BG$135,MATCH('Capacity Backing (Hide)'!C$2,'Capacity Summary'!$B$36:$B$135,0),MATCH('Capacity Backing (Hide)'!$A25,'Capacity Summary'!$H$35:$BG$35,0)),0)),INDEX('Capacity Summary'!$C$36:$E$135,MATCH('Capacity Backing (Hide)'!C$2,'Capacity Summary'!$B$36:$B$135,0),2)))/IF(Summary!$B$7="Minutes",1,60)/COUNTA(INDEX(Capacity!$C$10:$Q$109,MATCH('Capacity Backing (Hide)'!C$2,Capacity!$B$10:$B$109,0),1):INDEX(Capacity!$C$10:$Q$109,MATCH('Capacity Backing (Hide)'!C$2,Capacity!$B$10:$B$109,0),15))</f>
        <v>#N/A</v>
      </c>
      <c r="D2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(Hide)'!$A25,'Capacity Summary'!$H$35:$BG$35,0))="x",INDEX('Capacity Summary'!$C$36:$E$135,MATCH('Capacity Backing (Hide)'!D$2,'Capacity Summary'!$B$36:$B$135,0),4),IF(INDEX('Capacity Summary'!$H$36:$BG$135,MATCH('Capacity Backing (Hide)'!D$2,'Capacity Summary'!$B$36:$B$135,0),MATCH('Capacity Backing (Hide)'!$A25,'Capacity Summary'!$H$35:$BG$35,0))&lt;&gt;0,INDEX('Capacity Summary'!$H$36:$BG$135,MATCH('Capacity Backing (Hide)'!D$2,'Capacity Summary'!$B$36:$B$135,0),MATCH('Capacity Backing (Hide)'!$A25,'Capacity Summary'!$H$35:$BG$35,0)),0)),INDEX('Capacity Summary'!$C$36:$E$135,MATCH('Capacity Backing (Hide)'!D$2,'Capacity Summary'!$B$36:$B$135,0),2)))/IF(Summary!$B$7="Minutes",1,60)/COUNTA(INDEX(Capacity!$C$10:$Q$109,MATCH('Capacity Backing (Hide)'!D$2,Capacity!$B$10:$B$109,0),1):INDEX(Capacity!$C$10:$Q$109,MATCH('Capacity Backing (Hide)'!D$2,Capacity!$B$10:$B$109,0),15))</f>
        <v>#N/A</v>
      </c>
      <c r="E2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(Hide)'!$A25,'Capacity Summary'!$H$35:$BG$35,0))="x",INDEX('Capacity Summary'!$C$36:$E$135,MATCH('Capacity Backing (Hide)'!E$2,'Capacity Summary'!$B$36:$B$135,0),4),IF(INDEX('Capacity Summary'!$H$36:$BG$135,MATCH('Capacity Backing (Hide)'!E$2,'Capacity Summary'!$B$36:$B$135,0),MATCH('Capacity Backing (Hide)'!$A25,'Capacity Summary'!$H$35:$BG$35,0))&lt;&gt;0,INDEX('Capacity Summary'!$H$36:$BG$135,MATCH('Capacity Backing (Hide)'!E$2,'Capacity Summary'!$B$36:$B$135,0),MATCH('Capacity Backing (Hide)'!$A25,'Capacity Summary'!$H$35:$BG$35,0)),0)),INDEX('Capacity Summary'!$C$36:$E$135,MATCH('Capacity Backing (Hide)'!E$2,'Capacity Summary'!$B$36:$B$135,0),2)))/IF(Summary!$B$7="Minutes",1,60)/COUNTA(INDEX(Capacity!$C$10:$Q$109,MATCH('Capacity Backing (Hide)'!E$2,Capacity!$B$10:$B$109,0),1):INDEX(Capacity!$C$10:$Q$109,MATCH('Capacity Backing (Hide)'!E$2,Capacity!$B$10:$B$109,0),15))</f>
        <v>#N/A</v>
      </c>
      <c r="F2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(Hide)'!$A25,'Capacity Summary'!$H$35:$BG$35,0))="x",INDEX('Capacity Summary'!$C$36:$E$135,MATCH('Capacity Backing (Hide)'!F$2,'Capacity Summary'!$B$36:$B$135,0),4),IF(INDEX('Capacity Summary'!$H$36:$BG$135,MATCH('Capacity Backing (Hide)'!F$2,'Capacity Summary'!$B$36:$B$135,0),MATCH('Capacity Backing (Hide)'!$A25,'Capacity Summary'!$H$35:$BG$35,0))&lt;&gt;0,INDEX('Capacity Summary'!$H$36:$BG$135,MATCH('Capacity Backing (Hide)'!F$2,'Capacity Summary'!$B$36:$B$135,0),MATCH('Capacity Backing (Hide)'!$A25,'Capacity Summary'!$H$35:$BG$35,0)),0)),INDEX('Capacity Summary'!$C$36:$E$135,MATCH('Capacity Backing (Hide)'!F$2,'Capacity Summary'!$B$36:$B$135,0),2)))/IF(Summary!$B$7="Minutes",1,60)/COUNTA(INDEX(Capacity!$C$10:$Q$109,MATCH('Capacity Backing (Hide)'!F$2,Capacity!$B$10:$B$109,0),1):INDEX(Capacity!$C$10:$Q$109,MATCH('Capacity Backing (Hide)'!F$2,Capacity!$B$10:$B$109,0),15))</f>
        <v>#N/A</v>
      </c>
      <c r="G2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(Hide)'!$A25,'Capacity Summary'!$H$35:$BG$35,0))="x",INDEX('Capacity Summary'!$C$36:$E$135,MATCH('Capacity Backing (Hide)'!G$2,'Capacity Summary'!$B$36:$B$135,0),4),IF(INDEX('Capacity Summary'!$H$36:$BG$135,MATCH('Capacity Backing (Hide)'!G$2,'Capacity Summary'!$B$36:$B$135,0),MATCH('Capacity Backing (Hide)'!$A25,'Capacity Summary'!$H$35:$BG$35,0))&lt;&gt;0,INDEX('Capacity Summary'!$H$36:$BG$135,MATCH('Capacity Backing (Hide)'!G$2,'Capacity Summary'!$B$36:$B$135,0),MATCH('Capacity Backing (Hide)'!$A25,'Capacity Summary'!$H$35:$BG$35,0)),0)),INDEX('Capacity Summary'!$C$36:$E$135,MATCH('Capacity Backing (Hide)'!G$2,'Capacity Summary'!$B$36:$B$135,0),2)))/IF(Summary!$B$7="Minutes",1,60)/COUNTA(INDEX(Capacity!$C$10:$Q$109,MATCH('Capacity Backing (Hide)'!G$2,Capacity!$B$10:$B$109,0),1):INDEX(Capacity!$C$10:$Q$109,MATCH('Capacity Backing (Hide)'!G$2,Capacity!$B$10:$B$109,0),15))</f>
        <v>#N/A</v>
      </c>
      <c r="H2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(Hide)'!$A25,'Capacity Summary'!$H$35:$BG$35,0))="x",INDEX('Capacity Summary'!$C$36:$E$135,MATCH('Capacity Backing (Hide)'!H$2,'Capacity Summary'!$B$36:$B$135,0),4),IF(INDEX('Capacity Summary'!$H$36:$BG$135,MATCH('Capacity Backing (Hide)'!H$2,'Capacity Summary'!$B$36:$B$135,0),MATCH('Capacity Backing (Hide)'!$A25,'Capacity Summary'!$H$35:$BG$35,0))&lt;&gt;0,INDEX('Capacity Summary'!$H$36:$BG$135,MATCH('Capacity Backing (Hide)'!H$2,'Capacity Summary'!$B$36:$B$135,0),MATCH('Capacity Backing (Hide)'!$A25,'Capacity Summary'!$H$35:$BG$35,0)),0)),INDEX('Capacity Summary'!$C$36:$E$135,MATCH('Capacity Backing (Hide)'!H$2,'Capacity Summary'!$B$36:$B$135,0),2)))/IF(Summary!$B$7="Minutes",1,60)/COUNTA(INDEX(Capacity!$C$10:$Q$109,MATCH('Capacity Backing (Hide)'!H$2,Capacity!$B$10:$B$109,0),1):INDEX(Capacity!$C$10:$Q$109,MATCH('Capacity Backing (Hide)'!H$2,Capacity!$B$10:$B$109,0),15))</f>
        <v>#N/A</v>
      </c>
      <c r="I2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(Hide)'!$A25,'Capacity Summary'!$H$35:$BG$35,0))="x",INDEX('Capacity Summary'!$C$36:$E$135,MATCH('Capacity Backing (Hide)'!I$2,'Capacity Summary'!$B$36:$B$135,0),4),IF(INDEX('Capacity Summary'!$H$36:$BG$135,MATCH('Capacity Backing (Hide)'!I$2,'Capacity Summary'!$B$36:$B$135,0),MATCH('Capacity Backing (Hide)'!$A25,'Capacity Summary'!$H$35:$BG$35,0))&lt;&gt;0,INDEX('Capacity Summary'!$H$36:$BG$135,MATCH('Capacity Backing (Hide)'!I$2,'Capacity Summary'!$B$36:$B$135,0),MATCH('Capacity Backing (Hide)'!$A25,'Capacity Summary'!$H$35:$BG$35,0)),0)),INDEX('Capacity Summary'!$C$36:$E$135,MATCH('Capacity Backing (Hide)'!I$2,'Capacity Summary'!$B$36:$B$135,0),2)))/IF(Summary!$B$7="Minutes",1,60)/COUNTA(INDEX(Capacity!$C$10:$Q$109,MATCH('Capacity Backing (Hide)'!I$2,Capacity!$B$10:$B$109,0),1):INDEX(Capacity!$C$10:$Q$109,MATCH('Capacity Backing (Hide)'!I$2,Capacity!$B$10:$B$109,0),15))</f>
        <v>#N/A</v>
      </c>
      <c r="J2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(Hide)'!$A25,'Capacity Summary'!$H$35:$BG$35,0))="x",INDEX('Capacity Summary'!$C$36:$E$135,MATCH('Capacity Backing (Hide)'!J$2,'Capacity Summary'!$B$36:$B$135,0),4),IF(INDEX('Capacity Summary'!$H$36:$BG$135,MATCH('Capacity Backing (Hide)'!J$2,'Capacity Summary'!$B$36:$B$135,0),MATCH('Capacity Backing (Hide)'!$A25,'Capacity Summary'!$H$35:$BG$35,0))&lt;&gt;0,INDEX('Capacity Summary'!$H$36:$BG$135,MATCH('Capacity Backing (Hide)'!J$2,'Capacity Summary'!$B$36:$B$135,0),MATCH('Capacity Backing (Hide)'!$A25,'Capacity Summary'!$H$35:$BG$35,0)),0)),INDEX('Capacity Summary'!$C$36:$E$135,MATCH('Capacity Backing (Hide)'!J$2,'Capacity Summary'!$B$36:$B$135,0),2)))/IF(Summary!$B$7="Minutes",1,60)/COUNTA(INDEX(Capacity!$C$10:$Q$109,MATCH('Capacity Backing (Hide)'!J$2,Capacity!$B$10:$B$109,0),1):INDEX(Capacity!$C$10:$Q$109,MATCH('Capacity Backing (Hide)'!J$2,Capacity!$B$10:$B$109,0),15))</f>
        <v>#N/A</v>
      </c>
      <c r="K2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(Hide)'!$A25,'Capacity Summary'!$H$35:$BG$35,0))="x",INDEX('Capacity Summary'!$C$36:$E$135,MATCH('Capacity Backing (Hide)'!K$2,'Capacity Summary'!$B$36:$B$135,0),4),IF(INDEX('Capacity Summary'!$H$36:$BG$135,MATCH('Capacity Backing (Hide)'!K$2,'Capacity Summary'!$B$36:$B$135,0),MATCH('Capacity Backing (Hide)'!$A25,'Capacity Summary'!$H$35:$BG$35,0))&lt;&gt;0,INDEX('Capacity Summary'!$H$36:$BG$135,MATCH('Capacity Backing (Hide)'!K$2,'Capacity Summary'!$B$36:$B$135,0),MATCH('Capacity Backing (Hide)'!$A25,'Capacity Summary'!$H$35:$BG$35,0)),0)),INDEX('Capacity Summary'!$C$36:$E$135,MATCH('Capacity Backing (Hide)'!K$2,'Capacity Summary'!$B$36:$B$135,0),2)))/IF(Summary!$B$7="Minutes",1,60)/COUNTA(INDEX(Capacity!$C$10:$Q$109,MATCH('Capacity Backing (Hide)'!K$2,Capacity!$B$10:$B$109,0),1):INDEX(Capacity!$C$10:$Q$109,MATCH('Capacity Backing (Hide)'!K$2,Capacity!$B$10:$B$109,0),15))</f>
        <v>#N/A</v>
      </c>
      <c r="L2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(Hide)'!$A25,'Capacity Summary'!$H$35:$BG$35,0))="x",INDEX('Capacity Summary'!$C$36:$E$135,MATCH('Capacity Backing (Hide)'!L$2,'Capacity Summary'!$B$36:$B$135,0),4),IF(INDEX('Capacity Summary'!$H$36:$BG$135,MATCH('Capacity Backing (Hide)'!L$2,'Capacity Summary'!$B$36:$B$135,0),MATCH('Capacity Backing (Hide)'!$A25,'Capacity Summary'!$H$35:$BG$35,0))&lt;&gt;0,INDEX('Capacity Summary'!$H$36:$BG$135,MATCH('Capacity Backing (Hide)'!L$2,'Capacity Summary'!$B$36:$B$135,0),MATCH('Capacity Backing (Hide)'!$A25,'Capacity Summary'!$H$35:$BG$35,0)),0)),INDEX('Capacity Summary'!$C$36:$E$135,MATCH('Capacity Backing (Hide)'!L$2,'Capacity Summary'!$B$36:$B$135,0),2)))/IF(Summary!$B$7="Minutes",1,60)/COUNTA(INDEX(Capacity!$C$10:$Q$109,MATCH('Capacity Backing (Hide)'!L$2,Capacity!$B$10:$B$109,0),1):INDEX(Capacity!$C$10:$Q$109,MATCH('Capacity Backing (Hide)'!L$2,Capacity!$B$10:$B$109,0),15))</f>
        <v>#N/A</v>
      </c>
      <c r="M2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(Hide)'!$A25,'Capacity Summary'!$H$35:$BG$35,0))="x",INDEX('Capacity Summary'!$C$36:$E$135,MATCH('Capacity Backing (Hide)'!M$2,'Capacity Summary'!$B$36:$B$135,0),4),IF(INDEX('Capacity Summary'!$H$36:$BG$135,MATCH('Capacity Backing (Hide)'!M$2,'Capacity Summary'!$B$36:$B$135,0),MATCH('Capacity Backing (Hide)'!$A25,'Capacity Summary'!$H$35:$BG$35,0))&lt;&gt;0,INDEX('Capacity Summary'!$H$36:$BG$135,MATCH('Capacity Backing (Hide)'!M$2,'Capacity Summary'!$B$36:$B$135,0),MATCH('Capacity Backing (Hide)'!$A25,'Capacity Summary'!$H$35:$BG$35,0)),0)),INDEX('Capacity Summary'!$C$36:$E$135,MATCH('Capacity Backing (Hide)'!M$2,'Capacity Summary'!$B$36:$B$135,0),2)))/IF(Summary!$B$7="Minutes",1,60)/COUNTA(INDEX(Capacity!$C$10:$Q$109,MATCH('Capacity Backing (Hide)'!M$2,Capacity!$B$10:$B$109,0),1):INDEX(Capacity!$C$10:$Q$109,MATCH('Capacity Backing (Hide)'!M$2,Capacity!$B$10:$B$109,0),15))</f>
        <v>#N/A</v>
      </c>
      <c r="N2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(Hide)'!$A25,'Capacity Summary'!$H$35:$BG$35,0))="x",INDEX('Capacity Summary'!$C$36:$E$135,MATCH('Capacity Backing (Hide)'!N$2,'Capacity Summary'!$B$36:$B$135,0),4),IF(INDEX('Capacity Summary'!$H$36:$BG$135,MATCH('Capacity Backing (Hide)'!N$2,'Capacity Summary'!$B$36:$B$135,0),MATCH('Capacity Backing (Hide)'!$A25,'Capacity Summary'!$H$35:$BG$35,0))&lt;&gt;0,INDEX('Capacity Summary'!$H$36:$BG$135,MATCH('Capacity Backing (Hide)'!N$2,'Capacity Summary'!$B$36:$B$135,0),MATCH('Capacity Backing (Hide)'!$A25,'Capacity Summary'!$H$35:$BG$35,0)),0)),INDEX('Capacity Summary'!$C$36:$E$135,MATCH('Capacity Backing (Hide)'!N$2,'Capacity Summary'!$B$36:$B$135,0),2)))/IF(Summary!$B$7="Minutes",1,60)/COUNTA(INDEX(Capacity!$C$10:$Q$109,MATCH('Capacity Backing (Hide)'!N$2,Capacity!$B$10:$B$109,0),1):INDEX(Capacity!$C$10:$Q$109,MATCH('Capacity Backing (Hide)'!N$2,Capacity!$B$10:$B$109,0),15))</f>
        <v>#N/A</v>
      </c>
      <c r="O2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(Hide)'!$A25,'Capacity Summary'!$H$35:$BG$35,0))="x",INDEX('Capacity Summary'!$C$36:$E$135,MATCH('Capacity Backing (Hide)'!O$2,'Capacity Summary'!$B$36:$B$135,0),4),IF(INDEX('Capacity Summary'!$H$36:$BG$135,MATCH('Capacity Backing (Hide)'!O$2,'Capacity Summary'!$B$36:$B$135,0),MATCH('Capacity Backing (Hide)'!$A25,'Capacity Summary'!$H$35:$BG$35,0))&lt;&gt;0,INDEX('Capacity Summary'!$H$36:$BG$135,MATCH('Capacity Backing (Hide)'!O$2,'Capacity Summary'!$B$36:$B$135,0),MATCH('Capacity Backing (Hide)'!$A25,'Capacity Summary'!$H$35:$BG$35,0)),0)),INDEX('Capacity Summary'!$C$36:$E$135,MATCH('Capacity Backing (Hide)'!O$2,'Capacity Summary'!$B$36:$B$135,0),2)))/IF(Summary!$B$7="Minutes",1,60)/COUNTA(INDEX(Capacity!$C$10:$Q$109,MATCH('Capacity Backing (Hide)'!O$2,Capacity!$B$10:$B$109,0),1):INDEX(Capacity!$C$10:$Q$109,MATCH('Capacity Backing (Hide)'!O$2,Capacity!$B$10:$B$109,0),15))</f>
        <v>#N/A</v>
      </c>
      <c r="P2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(Hide)'!$A25,'Capacity Summary'!$H$35:$BG$35,0))="x",INDEX('Capacity Summary'!$C$36:$E$135,MATCH('Capacity Backing (Hide)'!P$2,'Capacity Summary'!$B$36:$B$135,0),4),IF(INDEX('Capacity Summary'!$H$36:$BG$135,MATCH('Capacity Backing (Hide)'!P$2,'Capacity Summary'!$B$36:$B$135,0),MATCH('Capacity Backing (Hide)'!$A25,'Capacity Summary'!$H$35:$BG$35,0))&lt;&gt;0,INDEX('Capacity Summary'!$H$36:$BG$135,MATCH('Capacity Backing (Hide)'!P$2,'Capacity Summary'!$B$36:$B$135,0),MATCH('Capacity Backing (Hide)'!$A25,'Capacity Summary'!$H$35:$BG$35,0)),0)),INDEX('Capacity Summary'!$C$36:$E$135,MATCH('Capacity Backing (Hide)'!P$2,'Capacity Summary'!$B$36:$B$135,0),2)))/IF(Summary!$B$7="Minutes",1,60)/COUNTA(INDEX(Capacity!$C$10:$Q$109,MATCH('Capacity Backing (Hide)'!P$2,Capacity!$B$10:$B$109,0),1):INDEX(Capacity!$C$10:$Q$109,MATCH('Capacity Backing (Hide)'!P$2,Capacity!$B$10:$B$109,0),15))</f>
        <v>#N/A</v>
      </c>
      <c r="Q2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(Hide)'!$A25,'Capacity Summary'!$H$35:$BG$35,0))="x",INDEX('Capacity Summary'!$C$36:$E$135,MATCH('Capacity Backing (Hide)'!Q$2,'Capacity Summary'!$B$36:$B$135,0),4),IF(INDEX('Capacity Summary'!$H$36:$BG$135,MATCH('Capacity Backing (Hide)'!Q$2,'Capacity Summary'!$B$36:$B$135,0),MATCH('Capacity Backing (Hide)'!$A25,'Capacity Summary'!$H$35:$BG$35,0))&lt;&gt;0,INDEX('Capacity Summary'!$H$36:$BG$135,MATCH('Capacity Backing (Hide)'!Q$2,'Capacity Summary'!$B$36:$B$135,0),MATCH('Capacity Backing (Hide)'!$A25,'Capacity Summary'!$H$35:$BG$35,0)),0)),INDEX('Capacity Summary'!$C$36:$E$135,MATCH('Capacity Backing (Hide)'!Q$2,'Capacity Summary'!$B$36:$B$135,0),2)))/IF(Summary!$B$7="Minutes",1,60)/COUNTA(INDEX(Capacity!$C$10:$Q$109,MATCH('Capacity Backing (Hide)'!Q$2,Capacity!$B$10:$B$109,0),1):INDEX(Capacity!$C$10:$Q$109,MATCH('Capacity Backing (Hide)'!Q$2,Capacity!$B$10:$B$109,0),15))</f>
        <v>#N/A</v>
      </c>
      <c r="R2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(Hide)'!$A25,'Capacity Summary'!$H$35:$BG$35,0))="x",INDEX('Capacity Summary'!$C$36:$E$135,MATCH('Capacity Backing (Hide)'!R$2,'Capacity Summary'!$B$36:$B$135,0),4),IF(INDEX('Capacity Summary'!$H$36:$BG$135,MATCH('Capacity Backing (Hide)'!R$2,'Capacity Summary'!$B$36:$B$135,0),MATCH('Capacity Backing (Hide)'!$A25,'Capacity Summary'!$H$35:$BG$35,0))&lt;&gt;0,INDEX('Capacity Summary'!$H$36:$BG$135,MATCH('Capacity Backing (Hide)'!R$2,'Capacity Summary'!$B$36:$B$135,0),MATCH('Capacity Backing (Hide)'!$A25,'Capacity Summary'!$H$35:$BG$35,0)),0)),INDEX('Capacity Summary'!$C$36:$E$135,MATCH('Capacity Backing (Hide)'!R$2,'Capacity Summary'!$B$36:$B$135,0),2)))/IF(Summary!$B$7="Minutes",1,60)/COUNTA(INDEX(Capacity!$C$10:$Q$109,MATCH('Capacity Backing (Hide)'!R$2,Capacity!$B$10:$B$109,0),1):INDEX(Capacity!$C$10:$Q$109,MATCH('Capacity Backing (Hide)'!R$2,Capacity!$B$10:$B$109,0),15))</f>
        <v>#N/A</v>
      </c>
      <c r="S2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(Hide)'!$A25,'Capacity Summary'!$H$35:$BG$35,0))="x",INDEX('Capacity Summary'!$C$36:$E$135,MATCH('Capacity Backing (Hide)'!S$2,'Capacity Summary'!$B$36:$B$135,0),4),IF(INDEX('Capacity Summary'!$H$36:$BG$135,MATCH('Capacity Backing (Hide)'!S$2,'Capacity Summary'!$B$36:$B$135,0),MATCH('Capacity Backing (Hide)'!$A25,'Capacity Summary'!$H$35:$BG$35,0))&lt;&gt;0,INDEX('Capacity Summary'!$H$36:$BG$135,MATCH('Capacity Backing (Hide)'!S$2,'Capacity Summary'!$B$36:$B$135,0),MATCH('Capacity Backing (Hide)'!$A25,'Capacity Summary'!$H$35:$BG$35,0)),0)),INDEX('Capacity Summary'!$C$36:$E$135,MATCH('Capacity Backing (Hide)'!S$2,'Capacity Summary'!$B$36:$B$135,0),2)))/IF(Summary!$B$7="Minutes",1,60)/COUNTA(INDEX(Capacity!$C$10:$Q$109,MATCH('Capacity Backing (Hide)'!S$2,Capacity!$B$10:$B$109,0),1):INDEX(Capacity!$C$10:$Q$109,MATCH('Capacity Backing (Hide)'!S$2,Capacity!$B$10:$B$109,0),15))</f>
        <v>#N/A</v>
      </c>
      <c r="T2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(Hide)'!$A25,'Capacity Summary'!$H$35:$BG$35,0))="x",INDEX('Capacity Summary'!$C$36:$E$135,MATCH('Capacity Backing (Hide)'!T$2,'Capacity Summary'!$B$36:$B$135,0),4),IF(INDEX('Capacity Summary'!$H$36:$BG$135,MATCH('Capacity Backing (Hide)'!T$2,'Capacity Summary'!$B$36:$B$135,0),MATCH('Capacity Backing (Hide)'!$A25,'Capacity Summary'!$H$35:$BG$35,0))&lt;&gt;0,INDEX('Capacity Summary'!$H$36:$BG$135,MATCH('Capacity Backing (Hide)'!T$2,'Capacity Summary'!$B$36:$B$135,0),MATCH('Capacity Backing (Hide)'!$A25,'Capacity Summary'!$H$35:$BG$35,0)),0)),INDEX('Capacity Summary'!$C$36:$E$135,MATCH('Capacity Backing (Hide)'!T$2,'Capacity Summary'!$B$36:$B$135,0),2)))/IF(Summary!$B$7="Minutes",1,60)/COUNTA(INDEX(Capacity!$C$10:$Q$109,MATCH('Capacity Backing (Hide)'!T$2,Capacity!$B$10:$B$109,0),1):INDEX(Capacity!$C$10:$Q$109,MATCH('Capacity Backing (Hide)'!T$2,Capacity!$B$10:$B$109,0),15))</f>
        <v>#N/A</v>
      </c>
      <c r="U2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(Hide)'!$A25,'Capacity Summary'!$H$35:$BG$35,0))="x",INDEX('Capacity Summary'!$C$36:$E$135,MATCH('Capacity Backing (Hide)'!U$2,'Capacity Summary'!$B$36:$B$135,0),4),IF(INDEX('Capacity Summary'!$H$36:$BG$135,MATCH('Capacity Backing (Hide)'!U$2,'Capacity Summary'!$B$36:$B$135,0),MATCH('Capacity Backing (Hide)'!$A25,'Capacity Summary'!$H$35:$BG$35,0))&lt;&gt;0,INDEX('Capacity Summary'!$H$36:$BG$135,MATCH('Capacity Backing (Hide)'!U$2,'Capacity Summary'!$B$36:$B$135,0),MATCH('Capacity Backing (Hide)'!$A25,'Capacity Summary'!$H$35:$BG$35,0)),0)),INDEX('Capacity Summary'!$C$36:$E$135,MATCH('Capacity Backing (Hide)'!U$2,'Capacity Summary'!$B$36:$B$135,0),2)))/IF(Summary!$B$7="Minutes",1,60)/COUNTA(INDEX(Capacity!$C$10:$Q$109,MATCH('Capacity Backing (Hide)'!U$2,Capacity!$B$10:$B$109,0),1):INDEX(Capacity!$C$10:$Q$109,MATCH('Capacity Backing (Hide)'!U$2,Capacity!$B$10:$B$109,0),15))</f>
        <v>#N/A</v>
      </c>
      <c r="V2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(Hide)'!$A25,'Capacity Summary'!$H$35:$BG$35,0))="x",INDEX('Capacity Summary'!$C$36:$E$135,MATCH('Capacity Backing (Hide)'!V$2,'Capacity Summary'!$B$36:$B$135,0),4),IF(INDEX('Capacity Summary'!$H$36:$BG$135,MATCH('Capacity Backing (Hide)'!V$2,'Capacity Summary'!$B$36:$B$135,0),MATCH('Capacity Backing (Hide)'!$A25,'Capacity Summary'!$H$35:$BG$35,0))&lt;&gt;0,INDEX('Capacity Summary'!$H$36:$BG$135,MATCH('Capacity Backing (Hide)'!V$2,'Capacity Summary'!$B$36:$B$135,0),MATCH('Capacity Backing (Hide)'!$A25,'Capacity Summary'!$H$35:$BG$35,0)),0)),INDEX('Capacity Summary'!$C$36:$E$135,MATCH('Capacity Backing (Hide)'!V$2,'Capacity Summary'!$B$36:$B$135,0),2)))/IF(Summary!$B$7="Minutes",1,60)/COUNTA(INDEX(Capacity!$C$10:$Q$109,MATCH('Capacity Backing (Hide)'!V$2,Capacity!$B$10:$B$109,0),1):INDEX(Capacity!$C$10:$Q$109,MATCH('Capacity Backing (Hide)'!V$2,Capacity!$B$10:$B$109,0),15))</f>
        <v>#N/A</v>
      </c>
      <c r="W2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(Hide)'!$A25,'Capacity Summary'!$H$35:$BG$35,0))="x",INDEX('Capacity Summary'!$C$36:$E$135,MATCH('Capacity Backing (Hide)'!W$2,'Capacity Summary'!$B$36:$B$135,0),4),IF(INDEX('Capacity Summary'!$H$36:$BG$135,MATCH('Capacity Backing (Hide)'!W$2,'Capacity Summary'!$B$36:$B$135,0),MATCH('Capacity Backing (Hide)'!$A25,'Capacity Summary'!$H$35:$BG$35,0))&lt;&gt;0,INDEX('Capacity Summary'!$H$36:$BG$135,MATCH('Capacity Backing (Hide)'!W$2,'Capacity Summary'!$B$36:$B$135,0),MATCH('Capacity Backing (Hide)'!$A25,'Capacity Summary'!$H$35:$BG$35,0)),0)),INDEX('Capacity Summary'!$C$36:$E$135,MATCH('Capacity Backing (Hide)'!W$2,'Capacity Summary'!$B$36:$B$135,0),2)))/IF(Summary!$B$7="Minutes",1,60)/COUNTA(INDEX(Capacity!$C$10:$Q$109,MATCH('Capacity Backing (Hide)'!W$2,Capacity!$B$10:$B$109,0),1):INDEX(Capacity!$C$10:$Q$109,MATCH('Capacity Backing (Hide)'!W$2,Capacity!$B$10:$B$109,0),15))</f>
        <v>#N/A</v>
      </c>
      <c r="X2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(Hide)'!$A25,'Capacity Summary'!$H$35:$BG$35,0))="x",INDEX('Capacity Summary'!$C$36:$E$135,MATCH('Capacity Backing (Hide)'!X$2,'Capacity Summary'!$B$36:$B$135,0),4),IF(INDEX('Capacity Summary'!$H$36:$BG$135,MATCH('Capacity Backing (Hide)'!X$2,'Capacity Summary'!$B$36:$B$135,0),MATCH('Capacity Backing (Hide)'!$A25,'Capacity Summary'!$H$35:$BG$35,0))&lt;&gt;0,INDEX('Capacity Summary'!$H$36:$BG$135,MATCH('Capacity Backing (Hide)'!X$2,'Capacity Summary'!$B$36:$B$135,0),MATCH('Capacity Backing (Hide)'!$A25,'Capacity Summary'!$H$35:$BG$35,0)),0)),INDEX('Capacity Summary'!$C$36:$E$135,MATCH('Capacity Backing (Hide)'!X$2,'Capacity Summary'!$B$36:$B$135,0),2)))/IF(Summary!$B$7="Minutes",1,60)/COUNTA(INDEX(Capacity!$C$10:$Q$109,MATCH('Capacity Backing (Hide)'!X$2,Capacity!$B$10:$B$109,0),1):INDEX(Capacity!$C$10:$Q$109,MATCH('Capacity Backing (Hide)'!X$2,Capacity!$B$10:$B$109,0),15))</f>
        <v>#N/A</v>
      </c>
      <c r="Y2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(Hide)'!$A25,'Capacity Summary'!$H$35:$BG$35,0))="x",INDEX('Capacity Summary'!$C$36:$E$135,MATCH('Capacity Backing (Hide)'!Y$2,'Capacity Summary'!$B$36:$B$135,0),4),IF(INDEX('Capacity Summary'!$H$36:$BG$135,MATCH('Capacity Backing (Hide)'!Y$2,'Capacity Summary'!$B$36:$B$135,0),MATCH('Capacity Backing (Hide)'!$A25,'Capacity Summary'!$H$35:$BG$35,0))&lt;&gt;0,INDEX('Capacity Summary'!$H$36:$BG$135,MATCH('Capacity Backing (Hide)'!Y$2,'Capacity Summary'!$B$36:$B$135,0),MATCH('Capacity Backing (Hide)'!$A25,'Capacity Summary'!$H$35:$BG$35,0)),0)),INDEX('Capacity Summary'!$C$36:$E$135,MATCH('Capacity Backing (Hide)'!Y$2,'Capacity Summary'!$B$36:$B$135,0),2)))/IF(Summary!$B$7="Minutes",1,60)/COUNTA(INDEX(Capacity!$C$10:$Q$109,MATCH('Capacity Backing (Hide)'!Y$2,Capacity!$B$10:$B$109,0),1):INDEX(Capacity!$C$10:$Q$109,MATCH('Capacity Backing (Hide)'!Y$2,Capacity!$B$10:$B$109,0),15))</f>
        <v>#N/A</v>
      </c>
      <c r="Z2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(Hide)'!$A25,'Capacity Summary'!$H$35:$BG$35,0))="x",INDEX('Capacity Summary'!$C$36:$E$135,MATCH('Capacity Backing (Hide)'!Z$2,'Capacity Summary'!$B$36:$B$135,0),4),IF(INDEX('Capacity Summary'!$H$36:$BG$135,MATCH('Capacity Backing (Hide)'!Z$2,'Capacity Summary'!$B$36:$B$135,0),MATCH('Capacity Backing (Hide)'!$A25,'Capacity Summary'!$H$35:$BG$35,0))&lt;&gt;0,INDEX('Capacity Summary'!$H$36:$BG$135,MATCH('Capacity Backing (Hide)'!Z$2,'Capacity Summary'!$B$36:$B$135,0),MATCH('Capacity Backing (Hide)'!$A25,'Capacity Summary'!$H$35:$BG$35,0)),0)),INDEX('Capacity Summary'!$C$36:$E$135,MATCH('Capacity Backing (Hide)'!Z$2,'Capacity Summary'!$B$36:$B$135,0),2)))/IF(Summary!$B$7="Minutes",1,60)/COUNTA(INDEX(Capacity!$C$10:$Q$109,MATCH('Capacity Backing (Hide)'!Z$2,Capacity!$B$10:$B$109,0),1):INDEX(Capacity!$C$10:$Q$109,MATCH('Capacity Backing (Hide)'!Z$2,Capacity!$B$10:$B$109,0),15))</f>
        <v>#N/A</v>
      </c>
      <c r="AA2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(Hide)'!$A25,'Capacity Summary'!$H$35:$BG$35,0))="x",INDEX('Capacity Summary'!$C$36:$E$135,MATCH('Capacity Backing (Hide)'!AA$2,'Capacity Summary'!$B$36:$B$135,0),4),IF(INDEX('Capacity Summary'!$H$36:$BG$135,MATCH('Capacity Backing (Hide)'!AA$2,'Capacity Summary'!$B$36:$B$135,0),MATCH('Capacity Backing (Hide)'!$A25,'Capacity Summary'!$H$35:$BG$35,0))&lt;&gt;0,INDEX('Capacity Summary'!$H$36:$BG$135,MATCH('Capacity Backing (Hide)'!AA$2,'Capacity Summary'!$B$36:$B$135,0),MATCH('Capacity Backing (Hide)'!$A25,'Capacity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(Hide)'!$A25,'Capacity Summary'!$H$35:$BG$35,0))="x",INDEX('Capacity Summary'!$C$36:$E$135,MATCH('Capacity Backing (Hide)'!AB$2,'Capacity Summary'!$B$36:$B$135,0),4),IF(INDEX('Capacity Summary'!$H$36:$BG$135,MATCH('Capacity Backing (Hide)'!AB$2,'Capacity Summary'!$B$36:$B$135,0),MATCH('Capacity Backing (Hide)'!$A25,'Capacity Summary'!$H$35:$BG$35,0))&lt;&gt;0,INDEX('Capacity Summary'!$H$36:$BG$135,MATCH('Capacity Backing (Hide)'!AB$2,'Capacity Summary'!$B$36:$B$135,0),MATCH('Capacity Backing (Hide)'!$A25,'Capacity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(Hide)'!$A25,'Capacity Summary'!$H$35:$BG$35,0))="x",INDEX('Capacity Summary'!$C$36:$E$135,MATCH('Capacity Backing (Hide)'!AC$2,'Capacity Summary'!$B$36:$B$135,0),4),IF(INDEX('Capacity Summary'!$H$36:$BG$135,MATCH('Capacity Backing (Hide)'!AC$2,'Capacity Summary'!$B$36:$B$135,0),MATCH('Capacity Backing (Hide)'!$A25,'Capacity Summary'!$H$35:$BG$35,0))&lt;&gt;0,INDEX('Capacity Summary'!$H$36:$BG$135,MATCH('Capacity Backing (Hide)'!AC$2,'Capacity Summary'!$B$36:$B$135,0),MATCH('Capacity Backing (Hide)'!$A25,'Capacity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(Hide)'!$A25,'Capacity Summary'!$H$35:$BG$35,0))="x",INDEX('Capacity Summary'!$C$36:$E$135,MATCH('Capacity Backing (Hide)'!AD$2,'Capacity Summary'!$B$36:$B$135,0),4),IF(INDEX('Capacity Summary'!$H$36:$BG$135,MATCH('Capacity Backing (Hide)'!AD$2,'Capacity Summary'!$B$36:$B$135,0),MATCH('Capacity Backing (Hide)'!$A25,'Capacity Summary'!$H$35:$BG$35,0))&lt;&gt;0,INDEX('Capacity Summary'!$H$36:$BG$135,MATCH('Capacity Backing (Hide)'!AD$2,'Capacity Summary'!$B$36:$B$135,0),MATCH('Capacity Backing (Hide)'!$A25,'Capacity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(Hide)'!$A25,'Capacity Summary'!$H$35:$BG$35,0))="x",INDEX('Capacity Summary'!$C$36:$E$135,MATCH('Capacity Backing (Hide)'!AE$2,'Capacity Summary'!$B$36:$B$135,0),4),IF(INDEX('Capacity Summary'!$H$36:$BG$135,MATCH('Capacity Backing (Hide)'!AE$2,'Capacity Summary'!$B$36:$B$135,0),MATCH('Capacity Backing (Hide)'!$A25,'Capacity Summary'!$H$35:$BG$35,0))&lt;&gt;0,INDEX('Capacity Summary'!$H$36:$BG$135,MATCH('Capacity Backing (Hide)'!AE$2,'Capacity Summary'!$B$36:$B$135,0),MATCH('Capacity Backing (Hide)'!$A25,'Capacity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(Hide)'!$A25,'Capacity Summary'!$H$35:$BG$35,0))="x",INDEX('Capacity Summary'!$C$36:$E$135,MATCH('Capacity Backing (Hide)'!AF$2,'Capacity Summary'!$B$36:$B$135,0),4),IF(INDEX('Capacity Summary'!$H$36:$BG$135,MATCH('Capacity Backing (Hide)'!AF$2,'Capacity Summary'!$B$36:$B$135,0),MATCH('Capacity Backing (Hide)'!$A25,'Capacity Summary'!$H$35:$BG$35,0))&lt;&gt;0,INDEX('Capacity Summary'!$H$36:$BG$135,MATCH('Capacity Backing (Hide)'!AF$2,'Capacity Summary'!$B$36:$B$135,0),MATCH('Capacity Backing (Hide)'!$A25,'Capacity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(Hide)'!$A25,'Capacity Summary'!$H$35:$BG$35,0))="x",INDEX('Capacity Summary'!$C$36:$E$135,MATCH('Capacity Backing (Hide)'!AG$2,'Capacity Summary'!$B$36:$B$135,0),4),IF(INDEX('Capacity Summary'!$H$36:$BG$135,MATCH('Capacity Backing (Hide)'!AG$2,'Capacity Summary'!$B$36:$B$135,0),MATCH('Capacity Backing (Hide)'!$A25,'Capacity Summary'!$H$35:$BG$35,0))&lt;&gt;0,INDEX('Capacity Summary'!$H$36:$BG$135,MATCH('Capacity Backing (Hide)'!AG$2,'Capacity Summary'!$B$36:$B$135,0),MATCH('Capacity Backing (Hide)'!$A25,'Capacity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(Hide)'!$A25,'Capacity Summary'!$H$35:$BG$35,0))="x",INDEX('Capacity Summary'!$C$36:$E$135,MATCH('Capacity Backing (Hide)'!AH$2,'Capacity Summary'!$B$36:$B$135,0),4),IF(INDEX('Capacity Summary'!$H$36:$BG$135,MATCH('Capacity Backing (Hide)'!AH$2,'Capacity Summary'!$B$36:$B$135,0),MATCH('Capacity Backing (Hide)'!$A25,'Capacity Summary'!$H$35:$BG$35,0))&lt;&gt;0,INDEX('Capacity Summary'!$H$36:$BG$135,MATCH('Capacity Backing (Hide)'!AH$2,'Capacity Summary'!$B$36:$B$135,0),MATCH('Capacity Backing (Hide)'!$A25,'Capacity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(Hide)'!$A25,'Capacity Summary'!$H$35:$BG$35,0))="x",INDEX('Capacity Summary'!$C$36:$E$135,MATCH('Capacity Backing (Hide)'!AI$2,'Capacity Summary'!$B$36:$B$135,0),4),IF(INDEX('Capacity Summary'!$H$36:$BG$135,MATCH('Capacity Backing (Hide)'!AI$2,'Capacity Summary'!$B$36:$B$135,0),MATCH('Capacity Backing (Hide)'!$A25,'Capacity Summary'!$H$35:$BG$35,0))&lt;&gt;0,INDEX('Capacity Summary'!$H$36:$BG$135,MATCH('Capacity Backing (Hide)'!AI$2,'Capacity Summary'!$B$36:$B$135,0),MATCH('Capacity Backing (Hide)'!$A25,'Capacity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(Hide)'!$A25,'Capacity Summary'!$H$35:$BG$35,0))="x",INDEX('Capacity Summary'!$C$36:$E$135,MATCH('Capacity Backing (Hide)'!AJ$2,'Capacity Summary'!$B$36:$B$135,0),4),IF(INDEX('Capacity Summary'!$H$36:$BG$135,MATCH('Capacity Backing (Hide)'!AJ$2,'Capacity Summary'!$B$36:$B$135,0),MATCH('Capacity Backing (Hide)'!$A25,'Capacity Summary'!$H$35:$BG$35,0))&lt;&gt;0,INDEX('Capacity Summary'!$H$36:$BG$135,MATCH('Capacity Backing (Hide)'!AJ$2,'Capacity Summary'!$B$36:$B$135,0),MATCH('Capacity Backing (Hide)'!$A25,'Capacity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(Hide)'!$A25,'Capacity Summary'!$H$35:$BG$35,0))="x",INDEX('Capacity Summary'!$C$36:$E$135,MATCH('Capacity Backing (Hide)'!AK$2,'Capacity Summary'!$B$36:$B$135,0),4),IF(INDEX('Capacity Summary'!$H$36:$BG$135,MATCH('Capacity Backing (Hide)'!AK$2,'Capacity Summary'!$B$36:$B$135,0),MATCH('Capacity Backing (Hide)'!$A25,'Capacity Summary'!$H$35:$BG$35,0))&lt;&gt;0,INDEX('Capacity Summary'!$H$36:$BG$135,MATCH('Capacity Backing (Hide)'!AK$2,'Capacity Summary'!$B$36:$B$135,0),MATCH('Capacity Backing (Hide)'!$A25,'Capacity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(Hide)'!$A25,'Capacity Summary'!$H$35:$BG$35,0))="x",INDEX('Capacity Summary'!$C$36:$E$135,MATCH('Capacity Backing (Hide)'!AL$2,'Capacity Summary'!$B$36:$B$135,0),4),IF(INDEX('Capacity Summary'!$H$36:$BG$135,MATCH('Capacity Backing (Hide)'!AL$2,'Capacity Summary'!$B$36:$B$135,0),MATCH('Capacity Backing (Hide)'!$A25,'Capacity Summary'!$H$35:$BG$35,0))&lt;&gt;0,INDEX('Capacity Summary'!$H$36:$BG$135,MATCH('Capacity Backing (Hide)'!AL$2,'Capacity Summary'!$B$36:$B$135,0),MATCH('Capacity Backing (Hide)'!$A25,'Capacity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(Hide)'!$A25,'Capacity Summary'!$H$35:$BG$35,0))="x",INDEX('Capacity Summary'!$C$36:$E$135,MATCH('Capacity Backing (Hide)'!AM$2,'Capacity Summary'!$B$36:$B$135,0),4),IF(INDEX('Capacity Summary'!$H$36:$BG$135,MATCH('Capacity Backing (Hide)'!AM$2,'Capacity Summary'!$B$36:$B$135,0),MATCH('Capacity Backing (Hide)'!$A25,'Capacity Summary'!$H$35:$BG$35,0))&lt;&gt;0,INDEX('Capacity Summary'!$H$36:$BG$135,MATCH('Capacity Backing (Hide)'!AM$2,'Capacity Summary'!$B$36:$B$135,0),MATCH('Capacity Backing (Hide)'!$A25,'Capacity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(Hide)'!$A25,'Capacity Summary'!$H$35:$BG$35,0))="x",INDEX('Capacity Summary'!$C$36:$E$135,MATCH('Capacity Backing (Hide)'!AN$2,'Capacity Summary'!$B$36:$B$135,0),4),IF(INDEX('Capacity Summary'!$H$36:$BG$135,MATCH('Capacity Backing (Hide)'!AN$2,'Capacity Summary'!$B$36:$B$135,0),MATCH('Capacity Backing (Hide)'!$A25,'Capacity Summary'!$H$35:$BG$35,0))&lt;&gt;0,INDEX('Capacity Summary'!$H$36:$BG$135,MATCH('Capacity Backing (Hide)'!AN$2,'Capacity Summary'!$B$36:$B$135,0),MATCH('Capacity Backing (Hide)'!$A25,'Capacity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(Hide)'!$A25,'Capacity Summary'!$H$35:$BG$35,0))="x",INDEX('Capacity Summary'!$C$36:$E$135,MATCH('Capacity Backing (Hide)'!AO$2,'Capacity Summary'!$B$36:$B$135,0),4),IF(INDEX('Capacity Summary'!$H$36:$BG$135,MATCH('Capacity Backing (Hide)'!AO$2,'Capacity Summary'!$B$36:$B$135,0),MATCH('Capacity Backing (Hide)'!$A25,'Capacity Summary'!$H$35:$BG$35,0))&lt;&gt;0,INDEX('Capacity Summary'!$H$36:$BG$135,MATCH('Capacity Backing (Hide)'!AO$2,'Capacity Summary'!$B$36:$B$135,0),MATCH('Capacity Backing (Hide)'!$A25,'Capacity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(Hide)'!$A25,'Capacity Summary'!$H$35:$BG$35,0))="x",INDEX('Capacity Summary'!$C$36:$E$135,MATCH('Capacity Backing (Hide)'!AP$2,'Capacity Summary'!$B$36:$B$135,0),4),IF(INDEX('Capacity Summary'!$H$36:$BG$135,MATCH('Capacity Backing (Hide)'!AP$2,'Capacity Summary'!$B$36:$B$135,0),MATCH('Capacity Backing (Hide)'!$A25,'Capacity Summary'!$H$35:$BG$35,0))&lt;&gt;0,INDEX('Capacity Summary'!$H$36:$BG$135,MATCH('Capacity Backing (Hide)'!AP$2,'Capacity Summary'!$B$36:$B$135,0),MATCH('Capacity Backing (Hide)'!$A25,'Capacity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(Hide)'!$A25,'Capacity Summary'!$H$35:$BG$35,0))="x",INDEX('Capacity Summary'!$C$36:$E$135,MATCH('Capacity Backing (Hide)'!AQ$2,'Capacity Summary'!$B$36:$B$135,0),4),IF(INDEX('Capacity Summary'!$H$36:$BG$135,MATCH('Capacity Backing (Hide)'!AQ$2,'Capacity Summary'!$B$36:$B$135,0),MATCH('Capacity Backing (Hide)'!$A25,'Capacity Summary'!$H$35:$BG$35,0))&lt;&gt;0,INDEX('Capacity Summary'!$H$36:$BG$135,MATCH('Capacity Backing (Hide)'!AQ$2,'Capacity Summary'!$B$36:$B$135,0),MATCH('Capacity Backing (Hide)'!$A25,'Capacity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(Hide)'!$A25,'Capacity Summary'!$H$35:$BG$35,0))="x",INDEX('Capacity Summary'!$C$36:$E$135,MATCH('Capacity Backing (Hide)'!AR$2,'Capacity Summary'!$B$36:$B$135,0),4),IF(INDEX('Capacity Summary'!$H$36:$BG$135,MATCH('Capacity Backing (Hide)'!AR$2,'Capacity Summary'!$B$36:$B$135,0),MATCH('Capacity Backing (Hide)'!$A25,'Capacity Summary'!$H$35:$BG$35,0))&lt;&gt;0,INDEX('Capacity Summary'!$H$36:$BG$135,MATCH('Capacity Backing (Hide)'!AR$2,'Capacity Summary'!$B$36:$B$135,0),MATCH('Capacity Backing (Hide)'!$A25,'Capacity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(Hide)'!$A25,'Capacity Summary'!$H$35:$BG$35,0))="x",INDEX('Capacity Summary'!$C$36:$E$135,MATCH('Capacity Backing (Hide)'!AS$2,'Capacity Summary'!$B$36:$B$135,0),4),IF(INDEX('Capacity Summary'!$H$36:$BG$135,MATCH('Capacity Backing (Hide)'!AS$2,'Capacity Summary'!$B$36:$B$135,0),MATCH('Capacity Backing (Hide)'!$A25,'Capacity Summary'!$H$35:$BG$35,0))&lt;&gt;0,INDEX('Capacity Summary'!$H$36:$BG$135,MATCH('Capacity Backing (Hide)'!AS$2,'Capacity Summary'!$B$36:$B$135,0),MATCH('Capacity Backing (Hide)'!$A25,'Capacity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(Hide)'!$A25,'Capacity Summary'!$H$35:$BG$35,0))="x",INDEX('Capacity Summary'!$C$36:$E$135,MATCH('Capacity Backing (Hide)'!AT$2,'Capacity Summary'!$B$36:$B$135,0),4),IF(INDEX('Capacity Summary'!$H$36:$BG$135,MATCH('Capacity Backing (Hide)'!AT$2,'Capacity Summary'!$B$36:$B$135,0),MATCH('Capacity Backing (Hide)'!$A25,'Capacity Summary'!$H$35:$BG$35,0))&lt;&gt;0,INDEX('Capacity Summary'!$H$36:$BG$135,MATCH('Capacity Backing (Hide)'!AT$2,'Capacity Summary'!$B$36:$B$135,0),MATCH('Capacity Backing (Hide)'!$A25,'Capacity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(Hide)'!$A25,'Capacity Summary'!$H$35:$BG$35,0))="x",INDEX('Capacity Summary'!$C$36:$E$135,MATCH('Capacity Backing (Hide)'!AU$2,'Capacity Summary'!$B$36:$B$135,0),4),IF(INDEX('Capacity Summary'!$H$36:$BG$135,MATCH('Capacity Backing (Hide)'!AU$2,'Capacity Summary'!$B$36:$B$135,0),MATCH('Capacity Backing (Hide)'!$A25,'Capacity Summary'!$H$35:$BG$35,0))&lt;&gt;0,INDEX('Capacity Summary'!$H$36:$BG$135,MATCH('Capacity Backing (Hide)'!AU$2,'Capacity Summary'!$B$36:$B$135,0),MATCH('Capacity Backing (Hide)'!$A25,'Capacity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(Hide)'!$A25,'Capacity Summary'!$H$35:$BG$35,0))="x",INDEX('Capacity Summary'!$C$36:$E$135,MATCH('Capacity Backing (Hide)'!AV$2,'Capacity Summary'!$B$36:$B$135,0),4),IF(INDEX('Capacity Summary'!$H$36:$BG$135,MATCH('Capacity Backing (Hide)'!AV$2,'Capacity Summary'!$B$36:$B$135,0),MATCH('Capacity Backing (Hide)'!$A25,'Capacity Summary'!$H$35:$BG$35,0))&lt;&gt;0,INDEX('Capacity Summary'!$H$36:$BG$135,MATCH('Capacity Backing (Hide)'!AV$2,'Capacity Summary'!$B$36:$B$135,0),MATCH('Capacity Backing (Hide)'!$A25,'Capacity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(Hide)'!$A25,'Capacity Summary'!$H$35:$BG$35,0))="x",INDEX('Capacity Summary'!$C$36:$E$135,MATCH('Capacity Backing (Hide)'!AW$2,'Capacity Summary'!$B$36:$B$135,0),4),IF(INDEX('Capacity Summary'!$H$36:$BG$135,MATCH('Capacity Backing (Hide)'!AW$2,'Capacity Summary'!$B$36:$B$135,0),MATCH('Capacity Backing (Hide)'!$A25,'Capacity Summary'!$H$35:$BG$35,0))&lt;&gt;0,INDEX('Capacity Summary'!$H$36:$BG$135,MATCH('Capacity Backing (Hide)'!AW$2,'Capacity Summary'!$B$36:$B$135,0),MATCH('Capacity Backing (Hide)'!$A25,'Capacity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(Hide)'!$A25,'Capacity Summary'!$H$35:$BG$35,0))="x",INDEX('Capacity Summary'!$C$36:$E$135,MATCH('Capacity Backing (Hide)'!AX$2,'Capacity Summary'!$B$36:$B$135,0),4),IF(INDEX('Capacity Summary'!$H$36:$BG$135,MATCH('Capacity Backing (Hide)'!AX$2,'Capacity Summary'!$B$36:$B$135,0),MATCH('Capacity Backing (Hide)'!$A25,'Capacity Summary'!$H$35:$BG$35,0))&lt;&gt;0,INDEX('Capacity Summary'!$H$36:$BG$135,MATCH('Capacity Backing (Hide)'!AX$2,'Capacity Summary'!$B$36:$B$135,0),MATCH('Capacity Backing (Hide)'!$A25,'Capacity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(Hide)'!$A25,'Capacity Summary'!$H$35:$BG$35,0))="x",INDEX('Capacity Summary'!$C$36:$E$135,MATCH('Capacity Backing (Hide)'!AY$2,'Capacity Summary'!$B$36:$B$135,0),4),IF(INDEX('Capacity Summary'!$H$36:$BG$135,MATCH('Capacity Backing (Hide)'!AY$2,'Capacity Summary'!$B$36:$B$135,0),MATCH('Capacity Backing (Hide)'!$A25,'Capacity Summary'!$H$35:$BG$35,0))&lt;&gt;0,INDEX('Capacity Summary'!$H$36:$BG$135,MATCH('Capacity Backing (Hide)'!AY$2,'Capacity Summary'!$B$36:$B$135,0),MATCH('Capacity Backing (Hide)'!$A25,'Capacity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(Hide)'!$A25,'Capacity Summary'!$H$35:$BG$35,0))="x",INDEX('Capacity Summary'!$C$36:$E$135,MATCH('Capacity Backing (Hide)'!AZ$2,'Capacity Summary'!$B$36:$B$135,0),4),IF(INDEX('Capacity Summary'!$H$36:$BG$135,MATCH('Capacity Backing (Hide)'!AZ$2,'Capacity Summary'!$B$36:$B$135,0),MATCH('Capacity Backing (Hide)'!$A25,'Capacity Summary'!$H$35:$BG$35,0))&lt;&gt;0,INDEX('Capacity Summary'!$H$36:$BG$135,MATCH('Capacity Backing (Hide)'!AZ$2,'Capacity Summary'!$B$36:$B$135,0),MATCH('Capacity Backing (Hide)'!$A25,'Capacity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(Hide)'!$A25,'Capacity Summary'!$H$35:$BG$35,0))="x",INDEX('Capacity Summary'!$C$36:$E$135,MATCH('Capacity Backing (Hide)'!BA$2,'Capacity Summary'!$B$36:$B$135,0),4),IF(INDEX('Capacity Summary'!$H$36:$BG$135,MATCH('Capacity Backing (Hide)'!BA$2,'Capacity Summary'!$B$36:$B$135,0),MATCH('Capacity Backing (Hide)'!$A25,'Capacity Summary'!$H$35:$BG$35,0))&lt;&gt;0,INDEX('Capacity Summary'!$H$36:$BG$135,MATCH('Capacity Backing (Hide)'!BA$2,'Capacity Summary'!$B$36:$B$135,0),MATCH('Capacity Backing (Hide)'!$A25,'Capacity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(Hide)'!$A25,'Capacity Summary'!$H$35:$BG$35,0))="x",INDEX('Capacity Summary'!$C$36:$E$135,MATCH('Capacity Backing (Hide)'!BB$2,'Capacity Summary'!$B$36:$B$135,0),4),IF(INDEX('Capacity Summary'!$H$36:$BG$135,MATCH('Capacity Backing (Hide)'!BB$2,'Capacity Summary'!$B$36:$B$135,0),MATCH('Capacity Backing (Hide)'!$A25,'Capacity Summary'!$H$35:$BG$35,0))&lt;&gt;0,INDEX('Capacity Summary'!$H$36:$BG$135,MATCH('Capacity Backing (Hide)'!BB$2,'Capacity Summary'!$B$36:$B$135,0),MATCH('Capacity Backing (Hide)'!$A25,'Capacity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(Hide)'!$A25,'Capacity Summary'!$H$35:$BG$35,0))="x",INDEX('Capacity Summary'!$C$36:$E$135,MATCH('Capacity Backing (Hide)'!BC$2,'Capacity Summary'!$B$36:$B$135,0),4),IF(INDEX('Capacity Summary'!$H$36:$BG$135,MATCH('Capacity Backing (Hide)'!BC$2,'Capacity Summary'!$B$36:$B$135,0),MATCH('Capacity Backing (Hide)'!$A25,'Capacity Summary'!$H$35:$BG$35,0))&lt;&gt;0,INDEX('Capacity Summary'!$H$36:$BG$135,MATCH('Capacity Backing (Hide)'!BC$2,'Capacity Summary'!$B$36:$B$135,0),MATCH('Capacity Backing (Hide)'!$A25,'Capacity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(Hide)'!$A25,'Capacity Summary'!$H$35:$BG$35,0))="x",INDEX('Capacity Summary'!$C$36:$E$135,MATCH('Capacity Backing (Hide)'!BD$2,'Capacity Summary'!$B$36:$B$135,0),4),IF(INDEX('Capacity Summary'!$H$36:$BG$135,MATCH('Capacity Backing (Hide)'!BD$2,'Capacity Summary'!$B$36:$B$135,0),MATCH('Capacity Backing (Hide)'!$A25,'Capacity Summary'!$H$35:$BG$35,0))&lt;&gt;0,INDEX('Capacity Summary'!$H$36:$BG$135,MATCH('Capacity Backing (Hide)'!BD$2,'Capacity Summary'!$B$36:$B$135,0),MATCH('Capacity Backing (Hide)'!$A25,'Capacity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(Hide)'!$A25,'Capacity Summary'!$H$35:$BG$35,0))="x",INDEX('Capacity Summary'!$C$36:$E$135,MATCH('Capacity Backing (Hide)'!BE$2,'Capacity Summary'!$B$36:$B$135,0),4),IF(INDEX('Capacity Summary'!$H$36:$BG$135,MATCH('Capacity Backing (Hide)'!BE$2,'Capacity Summary'!$B$36:$B$135,0),MATCH('Capacity Backing (Hide)'!$A25,'Capacity Summary'!$H$35:$BG$35,0))&lt;&gt;0,INDEX('Capacity Summary'!$H$36:$BG$135,MATCH('Capacity Backing (Hide)'!BE$2,'Capacity Summary'!$B$36:$B$135,0),MATCH('Capacity Backing (Hide)'!$A25,'Capacity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(Hide)'!$A25,'Capacity Summary'!$H$35:$BG$35,0))="x",INDEX('Capacity Summary'!$C$36:$E$135,MATCH('Capacity Backing (Hide)'!BF$2,'Capacity Summary'!$B$36:$B$135,0),4),IF(INDEX('Capacity Summary'!$H$36:$BG$135,MATCH('Capacity Backing (Hide)'!BF$2,'Capacity Summary'!$B$36:$B$135,0),MATCH('Capacity Backing (Hide)'!$A25,'Capacity Summary'!$H$35:$BG$35,0))&lt;&gt;0,INDEX('Capacity Summary'!$H$36:$BG$135,MATCH('Capacity Backing (Hide)'!BF$2,'Capacity Summary'!$B$36:$B$135,0),MATCH('Capacity Backing (Hide)'!$A25,'Capacity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(Hide)'!$A25,'Capacity Summary'!$H$35:$BG$35,0))="x",INDEX('Capacity Summary'!$C$36:$E$135,MATCH('Capacity Backing (Hide)'!BG$2,'Capacity Summary'!$B$36:$B$135,0),4),IF(INDEX('Capacity Summary'!$H$36:$BG$135,MATCH('Capacity Backing (Hide)'!BG$2,'Capacity Summary'!$B$36:$B$135,0),MATCH('Capacity Backing (Hide)'!$A25,'Capacity Summary'!$H$35:$BG$35,0))&lt;&gt;0,INDEX('Capacity Summary'!$H$36:$BG$135,MATCH('Capacity Backing (Hide)'!BG$2,'Capacity Summary'!$B$36:$B$135,0),MATCH('Capacity Backing (Hide)'!$A25,'Capacity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(Hide)'!$A25,'Capacity Summary'!$H$35:$BG$35,0))="x",INDEX('Capacity Summary'!$C$36:$E$135,MATCH('Capacity Backing (Hide)'!BH$2,'Capacity Summary'!$B$36:$B$135,0),4),IF(INDEX('Capacity Summary'!$H$36:$BG$135,MATCH('Capacity Backing (Hide)'!BH$2,'Capacity Summary'!$B$36:$B$135,0),MATCH('Capacity Backing (Hide)'!$A25,'Capacity Summary'!$H$35:$BG$35,0))&lt;&gt;0,INDEX('Capacity Summary'!$H$36:$BG$135,MATCH('Capacity Backing (Hide)'!BH$2,'Capacity Summary'!$B$36:$B$135,0),MATCH('Capacity Backing (Hide)'!$A25,'Capacity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(Hide)'!$A25,'Capacity Summary'!$H$35:$BG$35,0))="x",INDEX('Capacity Summary'!$C$36:$E$135,MATCH('Capacity Backing (Hide)'!BI$2,'Capacity Summary'!$B$36:$B$135,0),4),IF(INDEX('Capacity Summary'!$H$36:$BG$135,MATCH('Capacity Backing (Hide)'!BI$2,'Capacity Summary'!$B$36:$B$135,0),MATCH('Capacity Backing (Hide)'!$A25,'Capacity Summary'!$H$35:$BG$35,0))&lt;&gt;0,INDEX('Capacity Summary'!$H$36:$BG$135,MATCH('Capacity Backing (Hide)'!BI$2,'Capacity Summary'!$B$36:$B$135,0),MATCH('Capacity Backing (Hide)'!$A25,'Capacity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(Hide)'!$A25,'Capacity Summary'!$H$35:$BG$35,0))="x",INDEX('Capacity Summary'!$C$36:$E$135,MATCH('Capacity Backing (Hide)'!BJ$2,'Capacity Summary'!$B$36:$B$135,0),4),IF(INDEX('Capacity Summary'!$H$36:$BG$135,MATCH('Capacity Backing (Hide)'!BJ$2,'Capacity Summary'!$B$36:$B$135,0),MATCH('Capacity Backing (Hide)'!$A25,'Capacity Summary'!$H$35:$BG$35,0))&lt;&gt;0,INDEX('Capacity Summary'!$H$36:$BG$135,MATCH('Capacity Backing (Hide)'!BJ$2,'Capacity Summary'!$B$36:$B$135,0),MATCH('Capacity Backing (Hide)'!$A25,'Capacity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(Hide)'!$A25,'Capacity Summary'!$H$35:$BG$35,0))="x",INDEX('Capacity Summary'!$C$36:$E$135,MATCH('Capacity Backing (Hide)'!BK$2,'Capacity Summary'!$B$36:$B$135,0),4),IF(INDEX('Capacity Summary'!$H$36:$BG$135,MATCH('Capacity Backing (Hide)'!BK$2,'Capacity Summary'!$B$36:$B$135,0),MATCH('Capacity Backing (Hide)'!$A25,'Capacity Summary'!$H$35:$BG$35,0))&lt;&gt;0,INDEX('Capacity Summary'!$H$36:$BG$135,MATCH('Capacity Backing (Hide)'!BK$2,'Capacity Summary'!$B$36:$B$135,0),MATCH('Capacity Backing (Hide)'!$A25,'Capacity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(Hide)'!$A25,'Capacity Summary'!$H$35:$BG$35,0))="x",INDEX('Capacity Summary'!$C$36:$E$135,MATCH('Capacity Backing (Hide)'!BL$2,'Capacity Summary'!$B$36:$B$135,0),4),IF(INDEX('Capacity Summary'!$H$36:$BG$135,MATCH('Capacity Backing (Hide)'!BL$2,'Capacity Summary'!$B$36:$B$135,0),MATCH('Capacity Backing (Hide)'!$A25,'Capacity Summary'!$H$35:$BG$35,0))&lt;&gt;0,INDEX('Capacity Summary'!$H$36:$BG$135,MATCH('Capacity Backing (Hide)'!BL$2,'Capacity Summary'!$B$36:$B$135,0),MATCH('Capacity Backing (Hide)'!$A25,'Capacity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(Hide)'!$A25,'Capacity Summary'!$H$35:$BG$35,0))="x",INDEX('Capacity Summary'!$C$36:$E$135,MATCH('Capacity Backing (Hide)'!BM$2,'Capacity Summary'!$B$36:$B$135,0),4),IF(INDEX('Capacity Summary'!$H$36:$BG$135,MATCH('Capacity Backing (Hide)'!BM$2,'Capacity Summary'!$B$36:$B$135,0),MATCH('Capacity Backing (Hide)'!$A25,'Capacity Summary'!$H$35:$BG$35,0))&lt;&gt;0,INDEX('Capacity Summary'!$H$36:$BG$135,MATCH('Capacity Backing (Hide)'!BM$2,'Capacity Summary'!$B$36:$B$135,0),MATCH('Capacity Backing (Hide)'!$A25,'Capacity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(Hide)'!$A25,'Capacity Summary'!$H$35:$BG$35,0))="x",INDEX('Capacity Summary'!$C$36:$E$135,MATCH('Capacity Backing (Hide)'!BN$2,'Capacity Summary'!$B$36:$B$135,0),4),IF(INDEX('Capacity Summary'!$H$36:$BG$135,MATCH('Capacity Backing (Hide)'!BN$2,'Capacity Summary'!$B$36:$B$135,0),MATCH('Capacity Backing (Hide)'!$A25,'Capacity Summary'!$H$35:$BG$35,0))&lt;&gt;0,INDEX('Capacity Summary'!$H$36:$BG$135,MATCH('Capacity Backing (Hide)'!BN$2,'Capacity Summary'!$B$36:$B$135,0),MATCH('Capacity Backing (Hide)'!$A25,'Capacity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(Hide)'!$A25,'Capacity Summary'!$H$35:$BG$35,0))="x",INDEX('Capacity Summary'!$C$36:$E$135,MATCH('Capacity Backing (Hide)'!BO$2,'Capacity Summary'!$B$36:$B$135,0),4),IF(INDEX('Capacity Summary'!$H$36:$BG$135,MATCH('Capacity Backing (Hide)'!BO$2,'Capacity Summary'!$B$36:$B$135,0),MATCH('Capacity Backing (Hide)'!$A25,'Capacity Summary'!$H$35:$BG$35,0))&lt;&gt;0,INDEX('Capacity Summary'!$H$36:$BG$135,MATCH('Capacity Backing (Hide)'!BO$2,'Capacity Summary'!$B$36:$B$135,0),MATCH('Capacity Backing (Hide)'!$A25,'Capacity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(Hide)'!$A25,'Capacity Summary'!$H$35:$BG$35,0))="x",INDEX('Capacity Summary'!$C$36:$E$135,MATCH('Capacity Backing (Hide)'!BP$2,'Capacity Summary'!$B$36:$B$135,0),4),IF(INDEX('Capacity Summary'!$H$36:$BG$135,MATCH('Capacity Backing (Hide)'!BP$2,'Capacity Summary'!$B$36:$B$135,0),MATCH('Capacity Backing (Hide)'!$A25,'Capacity Summary'!$H$35:$BG$35,0))&lt;&gt;0,INDEX('Capacity Summary'!$H$36:$BG$135,MATCH('Capacity Backing (Hide)'!BP$2,'Capacity Summary'!$B$36:$B$135,0),MATCH('Capacity Backing (Hide)'!$A25,'Capacity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(Hide)'!$A25,'Capacity Summary'!$H$35:$BG$35,0))="x",INDEX('Capacity Summary'!$C$36:$E$135,MATCH('Capacity Backing (Hide)'!BQ$2,'Capacity Summary'!$B$36:$B$135,0),4),IF(INDEX('Capacity Summary'!$H$36:$BG$135,MATCH('Capacity Backing (Hide)'!BQ$2,'Capacity Summary'!$B$36:$B$135,0),MATCH('Capacity Backing (Hide)'!$A25,'Capacity Summary'!$H$35:$BG$35,0))&lt;&gt;0,INDEX('Capacity Summary'!$H$36:$BG$135,MATCH('Capacity Backing (Hide)'!BQ$2,'Capacity Summary'!$B$36:$B$135,0),MATCH('Capacity Backing (Hide)'!$A25,'Capacity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(Hide)'!$A25,'Capacity Summary'!$H$35:$BG$35,0))="x",INDEX('Capacity Summary'!$C$36:$E$135,MATCH('Capacity Backing (Hide)'!BR$2,'Capacity Summary'!$B$36:$B$135,0),4),IF(INDEX('Capacity Summary'!$H$36:$BG$135,MATCH('Capacity Backing (Hide)'!BR$2,'Capacity Summary'!$B$36:$B$135,0),MATCH('Capacity Backing (Hide)'!$A25,'Capacity Summary'!$H$35:$BG$35,0))&lt;&gt;0,INDEX('Capacity Summary'!$H$36:$BG$135,MATCH('Capacity Backing (Hide)'!BR$2,'Capacity Summary'!$B$36:$B$135,0),MATCH('Capacity Backing (Hide)'!$A25,'Capacity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(Hide)'!$A25,'Capacity Summary'!$H$35:$BG$35,0))="x",INDEX('Capacity Summary'!$C$36:$E$135,MATCH('Capacity Backing (Hide)'!BS$2,'Capacity Summary'!$B$36:$B$135,0),4),IF(INDEX('Capacity Summary'!$H$36:$BG$135,MATCH('Capacity Backing (Hide)'!BS$2,'Capacity Summary'!$B$36:$B$135,0),MATCH('Capacity Backing (Hide)'!$A25,'Capacity Summary'!$H$35:$BG$35,0))&lt;&gt;0,INDEX('Capacity Summary'!$H$36:$BG$135,MATCH('Capacity Backing (Hide)'!BS$2,'Capacity Summary'!$B$36:$B$135,0),MATCH('Capacity Backing (Hide)'!$A25,'Capacity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(Hide)'!$A25,'Capacity Summary'!$H$35:$BG$35,0))="x",INDEX('Capacity Summary'!$C$36:$E$135,MATCH('Capacity Backing (Hide)'!BT$2,'Capacity Summary'!$B$36:$B$135,0),4),IF(INDEX('Capacity Summary'!$H$36:$BG$135,MATCH('Capacity Backing (Hide)'!BT$2,'Capacity Summary'!$B$36:$B$135,0),MATCH('Capacity Backing (Hide)'!$A25,'Capacity Summary'!$H$35:$BG$35,0))&lt;&gt;0,INDEX('Capacity Summary'!$H$36:$BG$135,MATCH('Capacity Backing (Hide)'!BT$2,'Capacity Summary'!$B$36:$B$135,0),MATCH('Capacity Backing (Hide)'!$A25,'Capacity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(Hide)'!$A25,'Capacity Summary'!$H$35:$BG$35,0))="x",INDEX('Capacity Summary'!$C$36:$E$135,MATCH('Capacity Backing (Hide)'!BU$2,'Capacity Summary'!$B$36:$B$135,0),4),IF(INDEX('Capacity Summary'!$H$36:$BG$135,MATCH('Capacity Backing (Hide)'!BU$2,'Capacity Summary'!$B$36:$B$135,0),MATCH('Capacity Backing (Hide)'!$A25,'Capacity Summary'!$H$35:$BG$35,0))&lt;&gt;0,INDEX('Capacity Summary'!$H$36:$BG$135,MATCH('Capacity Backing (Hide)'!BU$2,'Capacity Summary'!$B$36:$B$135,0),MATCH('Capacity Backing (Hide)'!$A25,'Capacity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(Hide)'!$A25,'Capacity Summary'!$H$35:$BG$35,0))="x",INDEX('Capacity Summary'!$C$36:$E$135,MATCH('Capacity Backing (Hide)'!BV$2,'Capacity Summary'!$B$36:$B$135,0),4),IF(INDEX('Capacity Summary'!$H$36:$BG$135,MATCH('Capacity Backing (Hide)'!BV$2,'Capacity Summary'!$B$36:$B$135,0),MATCH('Capacity Backing (Hide)'!$A25,'Capacity Summary'!$H$35:$BG$35,0))&lt;&gt;0,INDEX('Capacity Summary'!$H$36:$BG$135,MATCH('Capacity Backing (Hide)'!BV$2,'Capacity Summary'!$B$36:$B$135,0),MATCH('Capacity Backing (Hide)'!$A25,'Capacity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(Hide)'!$A25,'Capacity Summary'!$H$35:$BG$35,0))="x",INDEX('Capacity Summary'!$C$36:$E$135,MATCH('Capacity Backing (Hide)'!BW$2,'Capacity Summary'!$B$36:$B$135,0),4),IF(INDEX('Capacity Summary'!$H$36:$BG$135,MATCH('Capacity Backing (Hide)'!BW$2,'Capacity Summary'!$B$36:$B$135,0),MATCH('Capacity Backing (Hide)'!$A25,'Capacity Summary'!$H$35:$BG$35,0))&lt;&gt;0,INDEX('Capacity Summary'!$H$36:$BG$135,MATCH('Capacity Backing (Hide)'!BW$2,'Capacity Summary'!$B$36:$B$135,0),MATCH('Capacity Backing (Hide)'!$A25,'Capacity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(Hide)'!$A25,'Capacity Summary'!$H$35:$BG$35,0))="x",INDEX('Capacity Summary'!$C$36:$E$135,MATCH('Capacity Backing (Hide)'!BX$2,'Capacity Summary'!$B$36:$B$135,0),4),IF(INDEX('Capacity Summary'!$H$36:$BG$135,MATCH('Capacity Backing (Hide)'!BX$2,'Capacity Summary'!$B$36:$B$135,0),MATCH('Capacity Backing (Hide)'!$A25,'Capacity Summary'!$H$35:$BG$35,0))&lt;&gt;0,INDEX('Capacity Summary'!$H$36:$BG$135,MATCH('Capacity Backing (Hide)'!BX$2,'Capacity Summary'!$B$36:$B$135,0),MATCH('Capacity Backing (Hide)'!$A25,'Capacity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(Hide)'!$A25,'Capacity Summary'!$H$35:$BG$35,0))="x",INDEX('Capacity Summary'!$C$36:$E$135,MATCH('Capacity Backing (Hide)'!BY$2,'Capacity Summary'!$B$36:$B$135,0),4),IF(INDEX('Capacity Summary'!$H$36:$BG$135,MATCH('Capacity Backing (Hide)'!BY$2,'Capacity Summary'!$B$36:$B$135,0),MATCH('Capacity Backing (Hide)'!$A25,'Capacity Summary'!$H$35:$BG$35,0))&lt;&gt;0,INDEX('Capacity Summary'!$H$36:$BG$135,MATCH('Capacity Backing (Hide)'!BY$2,'Capacity Summary'!$B$36:$B$135,0),MATCH('Capacity Backing (Hide)'!$A25,'Capacity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(Hide)'!$A25,'Capacity Summary'!$H$35:$BG$35,0))="x",INDEX('Capacity Summary'!$C$36:$E$135,MATCH('Capacity Backing (Hide)'!BZ$2,'Capacity Summary'!$B$36:$B$135,0),4),IF(INDEX('Capacity Summary'!$H$36:$BG$135,MATCH('Capacity Backing (Hide)'!BZ$2,'Capacity Summary'!$B$36:$B$135,0),MATCH('Capacity Backing (Hide)'!$A25,'Capacity Summary'!$H$35:$BG$35,0))&lt;&gt;0,INDEX('Capacity Summary'!$H$36:$BG$135,MATCH('Capacity Backing (Hide)'!BZ$2,'Capacity Summary'!$B$36:$B$135,0),MATCH('Capacity Backing (Hide)'!$A25,'Capacity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(Hide)'!$A25,'Capacity Summary'!$H$35:$BG$35,0))="x",INDEX('Capacity Summary'!$C$36:$E$135,MATCH('Capacity Backing (Hide)'!CA$2,'Capacity Summary'!$B$36:$B$135,0),4),IF(INDEX('Capacity Summary'!$H$36:$BG$135,MATCH('Capacity Backing (Hide)'!CA$2,'Capacity Summary'!$B$36:$B$135,0),MATCH('Capacity Backing (Hide)'!$A25,'Capacity Summary'!$H$35:$BG$35,0))&lt;&gt;0,INDEX('Capacity Summary'!$H$36:$BG$135,MATCH('Capacity Backing (Hide)'!CA$2,'Capacity Summary'!$B$36:$B$135,0),MATCH('Capacity Backing (Hide)'!$A25,'Capacity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(Hide)'!$A25,'Capacity Summary'!$H$35:$BG$35,0))="x",INDEX('Capacity Summary'!$C$36:$E$135,MATCH('Capacity Backing (Hide)'!CB$2,'Capacity Summary'!$B$36:$B$135,0),4),IF(INDEX('Capacity Summary'!$H$36:$BG$135,MATCH('Capacity Backing (Hide)'!CB$2,'Capacity Summary'!$B$36:$B$135,0),MATCH('Capacity Backing (Hide)'!$A25,'Capacity Summary'!$H$35:$BG$35,0))&lt;&gt;0,INDEX('Capacity Summary'!$H$36:$BG$135,MATCH('Capacity Backing (Hide)'!CB$2,'Capacity Summary'!$B$36:$B$135,0),MATCH('Capacity Backing (Hide)'!$A25,'Capacity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(Hide)'!$A25,'Capacity Summary'!$H$35:$BG$35,0))="x",INDEX('Capacity Summary'!$C$36:$E$135,MATCH('Capacity Backing (Hide)'!CC$2,'Capacity Summary'!$B$36:$B$135,0),4),IF(INDEX('Capacity Summary'!$H$36:$BG$135,MATCH('Capacity Backing (Hide)'!CC$2,'Capacity Summary'!$B$36:$B$135,0),MATCH('Capacity Backing (Hide)'!$A25,'Capacity Summary'!$H$35:$BG$35,0))&lt;&gt;0,INDEX('Capacity Summary'!$H$36:$BG$135,MATCH('Capacity Backing (Hide)'!CC$2,'Capacity Summary'!$B$36:$B$135,0),MATCH('Capacity Backing (Hide)'!$A25,'Capacity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(Hide)'!$A25,'Capacity Summary'!$H$35:$BG$35,0))="x",INDEX('Capacity Summary'!$C$36:$E$135,MATCH('Capacity Backing (Hide)'!CD$2,'Capacity Summary'!$B$36:$B$135,0),4),IF(INDEX('Capacity Summary'!$H$36:$BG$135,MATCH('Capacity Backing (Hide)'!CD$2,'Capacity Summary'!$B$36:$B$135,0),MATCH('Capacity Backing (Hide)'!$A25,'Capacity Summary'!$H$35:$BG$35,0))&lt;&gt;0,INDEX('Capacity Summary'!$H$36:$BG$135,MATCH('Capacity Backing (Hide)'!CD$2,'Capacity Summary'!$B$36:$B$135,0),MATCH('Capacity Backing (Hide)'!$A25,'Capacity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(Hide)'!$A25,'Capacity Summary'!$H$35:$BG$35,0))="x",INDEX('Capacity Summary'!$C$36:$E$135,MATCH('Capacity Backing (Hide)'!CE$2,'Capacity Summary'!$B$36:$B$135,0),4),IF(INDEX('Capacity Summary'!$H$36:$BG$135,MATCH('Capacity Backing (Hide)'!CE$2,'Capacity Summary'!$B$36:$B$135,0),MATCH('Capacity Backing (Hide)'!$A25,'Capacity Summary'!$H$35:$BG$35,0))&lt;&gt;0,INDEX('Capacity Summary'!$H$36:$BG$135,MATCH('Capacity Backing (Hide)'!CE$2,'Capacity Summary'!$B$36:$B$135,0),MATCH('Capacity Backing (Hide)'!$A25,'Capacity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(Hide)'!$A25,'Capacity Summary'!$H$35:$BG$35,0))="x",INDEX('Capacity Summary'!$C$36:$E$135,MATCH('Capacity Backing (Hide)'!CF$2,'Capacity Summary'!$B$36:$B$135,0),4),IF(INDEX('Capacity Summary'!$H$36:$BG$135,MATCH('Capacity Backing (Hide)'!CF$2,'Capacity Summary'!$B$36:$B$135,0),MATCH('Capacity Backing (Hide)'!$A25,'Capacity Summary'!$H$35:$BG$35,0))&lt;&gt;0,INDEX('Capacity Summary'!$H$36:$BG$135,MATCH('Capacity Backing (Hide)'!CF$2,'Capacity Summary'!$B$36:$B$135,0),MATCH('Capacity Backing (Hide)'!$A25,'Capacity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(Hide)'!$A25,'Capacity Summary'!$H$35:$BG$35,0))="x",INDEX('Capacity Summary'!$C$36:$E$135,MATCH('Capacity Backing (Hide)'!CG$2,'Capacity Summary'!$B$36:$B$135,0),4),IF(INDEX('Capacity Summary'!$H$36:$BG$135,MATCH('Capacity Backing (Hide)'!CG$2,'Capacity Summary'!$B$36:$B$135,0),MATCH('Capacity Backing (Hide)'!$A25,'Capacity Summary'!$H$35:$BG$35,0))&lt;&gt;0,INDEX('Capacity Summary'!$H$36:$BG$135,MATCH('Capacity Backing (Hide)'!CG$2,'Capacity Summary'!$B$36:$B$135,0),MATCH('Capacity Backing (Hide)'!$A25,'Capacity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(Hide)'!$A25,'Capacity Summary'!$H$35:$BG$35,0))="x",INDEX('Capacity Summary'!$C$36:$E$135,MATCH('Capacity Backing (Hide)'!CH$2,'Capacity Summary'!$B$36:$B$135,0),4),IF(INDEX('Capacity Summary'!$H$36:$BG$135,MATCH('Capacity Backing (Hide)'!CH$2,'Capacity Summary'!$B$36:$B$135,0),MATCH('Capacity Backing (Hide)'!$A25,'Capacity Summary'!$H$35:$BG$35,0))&lt;&gt;0,INDEX('Capacity Summary'!$H$36:$BG$135,MATCH('Capacity Backing (Hide)'!CH$2,'Capacity Summary'!$B$36:$B$135,0),MATCH('Capacity Backing (Hide)'!$A25,'Capacity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(Hide)'!$A25,'Capacity Summary'!$H$35:$BG$35,0))="x",INDEX('Capacity Summary'!$C$36:$E$135,MATCH('Capacity Backing (Hide)'!CI$2,'Capacity Summary'!$B$36:$B$135,0),4),IF(INDEX('Capacity Summary'!$H$36:$BG$135,MATCH('Capacity Backing (Hide)'!CI$2,'Capacity Summary'!$B$36:$B$135,0),MATCH('Capacity Backing (Hide)'!$A25,'Capacity Summary'!$H$35:$BG$35,0))&lt;&gt;0,INDEX('Capacity Summary'!$H$36:$BG$135,MATCH('Capacity Backing (Hide)'!CI$2,'Capacity Summary'!$B$36:$B$135,0),MATCH('Capacity Backing (Hide)'!$A25,'Capacity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(Hide)'!$A25,'Capacity Summary'!$H$35:$BG$35,0))="x",INDEX('Capacity Summary'!$C$36:$E$135,MATCH('Capacity Backing (Hide)'!CJ$2,'Capacity Summary'!$B$36:$B$135,0),4),IF(INDEX('Capacity Summary'!$H$36:$BG$135,MATCH('Capacity Backing (Hide)'!CJ$2,'Capacity Summary'!$B$36:$B$135,0),MATCH('Capacity Backing (Hide)'!$A25,'Capacity Summary'!$H$35:$BG$35,0))&lt;&gt;0,INDEX('Capacity Summary'!$H$36:$BG$135,MATCH('Capacity Backing (Hide)'!CJ$2,'Capacity Summary'!$B$36:$B$135,0),MATCH('Capacity Backing (Hide)'!$A25,'Capacity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(Hide)'!$A25,'Capacity Summary'!$H$35:$BG$35,0))="x",INDEX('Capacity Summary'!$C$36:$E$135,MATCH('Capacity Backing (Hide)'!CK$2,'Capacity Summary'!$B$36:$B$135,0),4),IF(INDEX('Capacity Summary'!$H$36:$BG$135,MATCH('Capacity Backing (Hide)'!CK$2,'Capacity Summary'!$B$36:$B$135,0),MATCH('Capacity Backing (Hide)'!$A25,'Capacity Summary'!$H$35:$BG$35,0))&lt;&gt;0,INDEX('Capacity Summary'!$H$36:$BG$135,MATCH('Capacity Backing (Hide)'!CK$2,'Capacity Summary'!$B$36:$B$135,0),MATCH('Capacity Backing (Hide)'!$A25,'Capacity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(Hide)'!$A25,'Capacity Summary'!$H$35:$BG$35,0))="x",INDEX('Capacity Summary'!$C$36:$E$135,MATCH('Capacity Backing (Hide)'!CL$2,'Capacity Summary'!$B$36:$B$135,0),4),IF(INDEX('Capacity Summary'!$H$36:$BG$135,MATCH('Capacity Backing (Hide)'!CL$2,'Capacity Summary'!$B$36:$B$135,0),MATCH('Capacity Backing (Hide)'!$A25,'Capacity Summary'!$H$35:$BG$35,0))&lt;&gt;0,INDEX('Capacity Summary'!$H$36:$BG$135,MATCH('Capacity Backing (Hide)'!CL$2,'Capacity Summary'!$B$36:$B$135,0),MATCH('Capacity Backing (Hide)'!$A25,'Capacity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(Hide)'!$A25,'Capacity Summary'!$H$35:$BG$35,0))="x",INDEX('Capacity Summary'!$C$36:$E$135,MATCH('Capacity Backing (Hide)'!CM$2,'Capacity Summary'!$B$36:$B$135,0),4),IF(INDEX('Capacity Summary'!$H$36:$BG$135,MATCH('Capacity Backing (Hide)'!CM$2,'Capacity Summary'!$B$36:$B$135,0),MATCH('Capacity Backing (Hide)'!$A25,'Capacity Summary'!$H$35:$BG$35,0))&lt;&gt;0,INDEX('Capacity Summary'!$H$36:$BG$135,MATCH('Capacity Backing (Hide)'!CM$2,'Capacity Summary'!$B$36:$B$135,0),MATCH('Capacity Backing (Hide)'!$A25,'Capacity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(Hide)'!$A25,'Capacity Summary'!$H$35:$BG$35,0))="x",INDEX('Capacity Summary'!$C$36:$E$135,MATCH('Capacity Backing (Hide)'!CN$2,'Capacity Summary'!$B$36:$B$135,0),4),IF(INDEX('Capacity Summary'!$H$36:$BG$135,MATCH('Capacity Backing (Hide)'!CN$2,'Capacity Summary'!$B$36:$B$135,0),MATCH('Capacity Backing (Hide)'!$A25,'Capacity Summary'!$H$35:$BG$35,0))&lt;&gt;0,INDEX('Capacity Summary'!$H$36:$BG$135,MATCH('Capacity Backing (Hide)'!CN$2,'Capacity Summary'!$B$36:$B$135,0),MATCH('Capacity Backing (Hide)'!$A25,'Capacity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(Hide)'!$A25,'Capacity Summary'!$H$35:$BG$35,0))="x",INDEX('Capacity Summary'!$C$36:$E$135,MATCH('Capacity Backing (Hide)'!CO$2,'Capacity Summary'!$B$36:$B$135,0),4),IF(INDEX('Capacity Summary'!$H$36:$BG$135,MATCH('Capacity Backing (Hide)'!CO$2,'Capacity Summary'!$B$36:$B$135,0),MATCH('Capacity Backing (Hide)'!$A25,'Capacity Summary'!$H$35:$BG$35,0))&lt;&gt;0,INDEX('Capacity Summary'!$H$36:$BG$135,MATCH('Capacity Backing (Hide)'!CO$2,'Capacity Summary'!$B$36:$B$135,0),MATCH('Capacity Backing (Hide)'!$A25,'Capacity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(Hide)'!$A25,'Capacity Summary'!$H$35:$BG$35,0))="x",INDEX('Capacity Summary'!$C$36:$E$135,MATCH('Capacity Backing (Hide)'!CP$2,'Capacity Summary'!$B$36:$B$135,0),4),IF(INDEX('Capacity Summary'!$H$36:$BG$135,MATCH('Capacity Backing (Hide)'!CP$2,'Capacity Summary'!$B$36:$B$135,0),MATCH('Capacity Backing (Hide)'!$A25,'Capacity Summary'!$H$35:$BG$35,0))&lt;&gt;0,INDEX('Capacity Summary'!$H$36:$BG$135,MATCH('Capacity Backing (Hide)'!CP$2,'Capacity Summary'!$B$36:$B$135,0),MATCH('Capacity Backing (Hide)'!$A25,'Capacity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(Hide)'!$A25,'Capacity Summary'!$H$35:$BG$35,0))="x",INDEX('Capacity Summary'!$C$36:$E$135,MATCH('Capacity Backing (Hide)'!CQ$2,'Capacity Summary'!$B$36:$B$135,0),4),IF(INDEX('Capacity Summary'!$H$36:$BG$135,MATCH('Capacity Backing (Hide)'!CQ$2,'Capacity Summary'!$B$36:$B$135,0),MATCH('Capacity Backing (Hide)'!$A25,'Capacity Summary'!$H$35:$BG$35,0))&lt;&gt;0,INDEX('Capacity Summary'!$H$36:$BG$135,MATCH('Capacity Backing (Hide)'!CQ$2,'Capacity Summary'!$B$36:$B$135,0),MATCH('Capacity Backing (Hide)'!$A25,'Capacity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(Hide)'!$A25,'Capacity Summary'!$H$35:$BG$35,0))="x",INDEX('Capacity Summary'!$C$36:$E$135,MATCH('Capacity Backing (Hide)'!CR$2,'Capacity Summary'!$B$36:$B$135,0),4),IF(INDEX('Capacity Summary'!$H$36:$BG$135,MATCH('Capacity Backing (Hide)'!CR$2,'Capacity Summary'!$B$36:$B$135,0),MATCH('Capacity Backing (Hide)'!$A25,'Capacity Summary'!$H$35:$BG$35,0))&lt;&gt;0,INDEX('Capacity Summary'!$H$36:$BG$135,MATCH('Capacity Backing (Hide)'!CR$2,'Capacity Summary'!$B$36:$B$135,0),MATCH('Capacity Backing (Hide)'!$A25,'Capacity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(Hide)'!$A25,'Capacity Summary'!$H$35:$BG$35,0))="x",INDEX('Capacity Summary'!$C$36:$E$135,MATCH('Capacity Backing (Hide)'!CS$2,'Capacity Summary'!$B$36:$B$135,0),4),IF(INDEX('Capacity Summary'!$H$36:$BG$135,MATCH('Capacity Backing (Hide)'!CS$2,'Capacity Summary'!$B$36:$B$135,0),MATCH('Capacity Backing (Hide)'!$A25,'Capacity Summary'!$H$35:$BG$35,0))&lt;&gt;0,INDEX('Capacity Summary'!$H$36:$BG$135,MATCH('Capacity Backing (Hide)'!CS$2,'Capacity Summary'!$B$36:$B$135,0),MATCH('Capacity Backing (Hide)'!$A25,'Capacity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(Hide)'!$A25,'Capacity Summary'!$H$35:$BG$35,0))="x",INDEX('Capacity Summary'!$C$36:$E$135,MATCH('Capacity Backing (Hide)'!CT$2,'Capacity Summary'!$B$36:$B$135,0),4),IF(INDEX('Capacity Summary'!$H$36:$BG$135,MATCH('Capacity Backing (Hide)'!CT$2,'Capacity Summary'!$B$36:$B$135,0),MATCH('Capacity Backing (Hide)'!$A25,'Capacity Summary'!$H$35:$BG$35,0))&lt;&gt;0,INDEX('Capacity Summary'!$H$36:$BG$135,MATCH('Capacity Backing (Hide)'!CT$2,'Capacity Summary'!$B$36:$B$135,0),MATCH('Capacity Backing (Hide)'!$A25,'Capacity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(Hide)'!$A25,'Capacity Summary'!$H$35:$BG$35,0))="x",INDEX('Capacity Summary'!$C$36:$E$135,MATCH('Capacity Backing (Hide)'!CU$2,'Capacity Summary'!$B$36:$B$135,0),4),IF(INDEX('Capacity Summary'!$H$36:$BG$135,MATCH('Capacity Backing (Hide)'!CU$2,'Capacity Summary'!$B$36:$B$135,0),MATCH('Capacity Backing (Hide)'!$A25,'Capacity Summary'!$H$35:$BG$35,0))&lt;&gt;0,INDEX('Capacity Summary'!$H$36:$BG$135,MATCH('Capacity Backing (Hide)'!CU$2,'Capacity Summary'!$B$36:$B$135,0),MATCH('Capacity Backing (Hide)'!$A25,'Capacity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(Hide)'!$A25,'Capacity Summary'!$H$35:$BG$35,0))="x",INDEX('Capacity Summary'!$C$36:$E$135,MATCH('Capacity Backing (Hide)'!CV$2,'Capacity Summary'!$B$36:$B$135,0),4),IF(INDEX('Capacity Summary'!$H$36:$BG$135,MATCH('Capacity Backing (Hide)'!CV$2,'Capacity Summary'!$B$36:$B$135,0),MATCH('Capacity Backing (Hide)'!$A25,'Capacity Summary'!$H$35:$BG$35,0))&lt;&gt;0,INDEX('Capacity Summary'!$H$36:$BG$135,MATCH('Capacity Backing (Hide)'!CV$2,'Capacity Summary'!$B$36:$B$135,0),MATCH('Capacity Backing (Hide)'!$A25,'Capacity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(Hide)'!$A25,'Capacity Summary'!$H$35:$BG$35,0))="x",INDEX('Capacity Summary'!$C$36:$E$135,MATCH('Capacity Backing (Hide)'!CW$2,'Capacity Summary'!$B$36:$B$135,0),4),IF(INDEX('Capacity Summary'!$H$36:$BG$135,MATCH('Capacity Backing (Hide)'!CW$2,'Capacity Summary'!$B$36:$B$135,0),MATCH('Capacity Backing (Hide)'!$A25,'Capacity Summary'!$H$35:$BG$35,0))&lt;&gt;0,INDEX('Capacity Summary'!$H$36:$BG$135,MATCH('Capacity Backing (Hide)'!CW$2,'Capacity Summary'!$B$36:$B$135,0),MATCH('Capacity Backing (Hide)'!$A25,'Capacity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6" spans="1:101" x14ac:dyDescent="0.35">
      <c r="A26" s="2">
        <f ca="1">'Required Capacity (Hide)'!E26</f>
        <v>44375</v>
      </c>
      <c r="B2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(Hide)'!$A26,'Capacity Summary'!$H$35:$BG$35,0))="x",INDEX('Capacity Summary'!$C$36:$E$135,MATCH('Capacity Backing (Hide)'!B$2,'Capacity Summary'!$B$36:$B$135,0),4),IF(INDEX('Capacity Summary'!$H$36:$BG$135,MATCH('Capacity Backing (Hide)'!B$2,'Capacity Summary'!$B$36:$B$135,0),MATCH('Capacity Backing (Hide)'!$A26,'Capacity Summary'!$H$35:$BG$35,0))&lt;&gt;0,INDEX('Capacity Summary'!$H$36:$BG$135,MATCH('Capacity Backing (Hide)'!B$2,'Capacity Summary'!$B$36:$B$135,0),MATCH('Capacity Backing (Hide)'!$A26,'Capacity Summary'!$H$35:$BG$35,0)),0)),INDEX('Capacity Summary'!$C$36:$E$135,MATCH('Capacity Backing (Hide)'!B$2,'Capacity Summary'!$B$36:$B$135,0),2)))/IF(Summary!$B$7="Minutes",1,60)/COUNTA(INDEX(Capacity!$C$10:$Q$109,MATCH('Capacity Backing (Hide)'!B$2,Capacity!$B$10:$B$109,0),1):INDEX(Capacity!$C$10:$Q$109,MATCH('Capacity Backing (Hide)'!B$2,Capacity!$B$10:$B$109,0),15))</f>
        <v>#N/A</v>
      </c>
      <c r="C2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(Hide)'!$A26,'Capacity Summary'!$H$35:$BG$35,0))="x",INDEX('Capacity Summary'!$C$36:$E$135,MATCH('Capacity Backing (Hide)'!C$2,'Capacity Summary'!$B$36:$B$135,0),4),IF(INDEX('Capacity Summary'!$H$36:$BG$135,MATCH('Capacity Backing (Hide)'!C$2,'Capacity Summary'!$B$36:$B$135,0),MATCH('Capacity Backing (Hide)'!$A26,'Capacity Summary'!$H$35:$BG$35,0))&lt;&gt;0,INDEX('Capacity Summary'!$H$36:$BG$135,MATCH('Capacity Backing (Hide)'!C$2,'Capacity Summary'!$B$36:$B$135,0),MATCH('Capacity Backing (Hide)'!$A26,'Capacity Summary'!$H$35:$BG$35,0)),0)),INDEX('Capacity Summary'!$C$36:$E$135,MATCH('Capacity Backing (Hide)'!C$2,'Capacity Summary'!$B$36:$B$135,0),2)))/IF(Summary!$B$7="Minutes",1,60)/COUNTA(INDEX(Capacity!$C$10:$Q$109,MATCH('Capacity Backing (Hide)'!C$2,Capacity!$B$10:$B$109,0),1):INDEX(Capacity!$C$10:$Q$109,MATCH('Capacity Backing (Hide)'!C$2,Capacity!$B$10:$B$109,0),15))</f>
        <v>#N/A</v>
      </c>
      <c r="D2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(Hide)'!$A26,'Capacity Summary'!$H$35:$BG$35,0))="x",INDEX('Capacity Summary'!$C$36:$E$135,MATCH('Capacity Backing (Hide)'!D$2,'Capacity Summary'!$B$36:$B$135,0),4),IF(INDEX('Capacity Summary'!$H$36:$BG$135,MATCH('Capacity Backing (Hide)'!D$2,'Capacity Summary'!$B$36:$B$135,0),MATCH('Capacity Backing (Hide)'!$A26,'Capacity Summary'!$H$35:$BG$35,0))&lt;&gt;0,INDEX('Capacity Summary'!$H$36:$BG$135,MATCH('Capacity Backing (Hide)'!D$2,'Capacity Summary'!$B$36:$B$135,0),MATCH('Capacity Backing (Hide)'!$A26,'Capacity Summary'!$H$35:$BG$35,0)),0)),INDEX('Capacity Summary'!$C$36:$E$135,MATCH('Capacity Backing (Hide)'!D$2,'Capacity Summary'!$B$36:$B$135,0),2)))/IF(Summary!$B$7="Minutes",1,60)/COUNTA(INDEX(Capacity!$C$10:$Q$109,MATCH('Capacity Backing (Hide)'!D$2,Capacity!$B$10:$B$109,0),1):INDEX(Capacity!$C$10:$Q$109,MATCH('Capacity Backing (Hide)'!D$2,Capacity!$B$10:$B$109,0),15))</f>
        <v>#N/A</v>
      </c>
      <c r="E2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(Hide)'!$A26,'Capacity Summary'!$H$35:$BG$35,0))="x",INDEX('Capacity Summary'!$C$36:$E$135,MATCH('Capacity Backing (Hide)'!E$2,'Capacity Summary'!$B$36:$B$135,0),4),IF(INDEX('Capacity Summary'!$H$36:$BG$135,MATCH('Capacity Backing (Hide)'!E$2,'Capacity Summary'!$B$36:$B$135,0),MATCH('Capacity Backing (Hide)'!$A26,'Capacity Summary'!$H$35:$BG$35,0))&lt;&gt;0,INDEX('Capacity Summary'!$H$36:$BG$135,MATCH('Capacity Backing (Hide)'!E$2,'Capacity Summary'!$B$36:$B$135,0),MATCH('Capacity Backing (Hide)'!$A26,'Capacity Summary'!$H$35:$BG$35,0)),0)),INDEX('Capacity Summary'!$C$36:$E$135,MATCH('Capacity Backing (Hide)'!E$2,'Capacity Summary'!$B$36:$B$135,0),2)))/IF(Summary!$B$7="Minutes",1,60)/COUNTA(INDEX(Capacity!$C$10:$Q$109,MATCH('Capacity Backing (Hide)'!E$2,Capacity!$B$10:$B$109,0),1):INDEX(Capacity!$C$10:$Q$109,MATCH('Capacity Backing (Hide)'!E$2,Capacity!$B$10:$B$109,0),15))</f>
        <v>#N/A</v>
      </c>
      <c r="F2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(Hide)'!$A26,'Capacity Summary'!$H$35:$BG$35,0))="x",INDEX('Capacity Summary'!$C$36:$E$135,MATCH('Capacity Backing (Hide)'!F$2,'Capacity Summary'!$B$36:$B$135,0),4),IF(INDEX('Capacity Summary'!$H$36:$BG$135,MATCH('Capacity Backing (Hide)'!F$2,'Capacity Summary'!$B$36:$B$135,0),MATCH('Capacity Backing (Hide)'!$A26,'Capacity Summary'!$H$35:$BG$35,0))&lt;&gt;0,INDEX('Capacity Summary'!$H$36:$BG$135,MATCH('Capacity Backing (Hide)'!F$2,'Capacity Summary'!$B$36:$B$135,0),MATCH('Capacity Backing (Hide)'!$A26,'Capacity Summary'!$H$35:$BG$35,0)),0)),INDEX('Capacity Summary'!$C$36:$E$135,MATCH('Capacity Backing (Hide)'!F$2,'Capacity Summary'!$B$36:$B$135,0),2)))/IF(Summary!$B$7="Minutes",1,60)/COUNTA(INDEX(Capacity!$C$10:$Q$109,MATCH('Capacity Backing (Hide)'!F$2,Capacity!$B$10:$B$109,0),1):INDEX(Capacity!$C$10:$Q$109,MATCH('Capacity Backing (Hide)'!F$2,Capacity!$B$10:$B$109,0),15))</f>
        <v>#N/A</v>
      </c>
      <c r="G2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(Hide)'!$A26,'Capacity Summary'!$H$35:$BG$35,0))="x",INDEX('Capacity Summary'!$C$36:$E$135,MATCH('Capacity Backing (Hide)'!G$2,'Capacity Summary'!$B$36:$B$135,0),4),IF(INDEX('Capacity Summary'!$H$36:$BG$135,MATCH('Capacity Backing (Hide)'!G$2,'Capacity Summary'!$B$36:$B$135,0),MATCH('Capacity Backing (Hide)'!$A26,'Capacity Summary'!$H$35:$BG$35,0))&lt;&gt;0,INDEX('Capacity Summary'!$H$36:$BG$135,MATCH('Capacity Backing (Hide)'!G$2,'Capacity Summary'!$B$36:$B$135,0),MATCH('Capacity Backing (Hide)'!$A26,'Capacity Summary'!$H$35:$BG$35,0)),0)),INDEX('Capacity Summary'!$C$36:$E$135,MATCH('Capacity Backing (Hide)'!G$2,'Capacity Summary'!$B$36:$B$135,0),2)))/IF(Summary!$B$7="Minutes",1,60)/COUNTA(INDEX(Capacity!$C$10:$Q$109,MATCH('Capacity Backing (Hide)'!G$2,Capacity!$B$10:$B$109,0),1):INDEX(Capacity!$C$10:$Q$109,MATCH('Capacity Backing (Hide)'!G$2,Capacity!$B$10:$B$109,0),15))</f>
        <v>#N/A</v>
      </c>
      <c r="H2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(Hide)'!$A26,'Capacity Summary'!$H$35:$BG$35,0))="x",INDEX('Capacity Summary'!$C$36:$E$135,MATCH('Capacity Backing (Hide)'!H$2,'Capacity Summary'!$B$36:$B$135,0),4),IF(INDEX('Capacity Summary'!$H$36:$BG$135,MATCH('Capacity Backing (Hide)'!H$2,'Capacity Summary'!$B$36:$B$135,0),MATCH('Capacity Backing (Hide)'!$A26,'Capacity Summary'!$H$35:$BG$35,0))&lt;&gt;0,INDEX('Capacity Summary'!$H$36:$BG$135,MATCH('Capacity Backing (Hide)'!H$2,'Capacity Summary'!$B$36:$B$135,0),MATCH('Capacity Backing (Hide)'!$A26,'Capacity Summary'!$H$35:$BG$35,0)),0)),INDEX('Capacity Summary'!$C$36:$E$135,MATCH('Capacity Backing (Hide)'!H$2,'Capacity Summary'!$B$36:$B$135,0),2)))/IF(Summary!$B$7="Minutes",1,60)/COUNTA(INDEX(Capacity!$C$10:$Q$109,MATCH('Capacity Backing (Hide)'!H$2,Capacity!$B$10:$B$109,0),1):INDEX(Capacity!$C$10:$Q$109,MATCH('Capacity Backing (Hide)'!H$2,Capacity!$B$10:$B$109,0),15))</f>
        <v>#N/A</v>
      </c>
      <c r="I2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(Hide)'!$A26,'Capacity Summary'!$H$35:$BG$35,0))="x",INDEX('Capacity Summary'!$C$36:$E$135,MATCH('Capacity Backing (Hide)'!I$2,'Capacity Summary'!$B$36:$B$135,0),4),IF(INDEX('Capacity Summary'!$H$36:$BG$135,MATCH('Capacity Backing (Hide)'!I$2,'Capacity Summary'!$B$36:$B$135,0),MATCH('Capacity Backing (Hide)'!$A26,'Capacity Summary'!$H$35:$BG$35,0))&lt;&gt;0,INDEX('Capacity Summary'!$H$36:$BG$135,MATCH('Capacity Backing (Hide)'!I$2,'Capacity Summary'!$B$36:$B$135,0),MATCH('Capacity Backing (Hide)'!$A26,'Capacity Summary'!$H$35:$BG$35,0)),0)),INDEX('Capacity Summary'!$C$36:$E$135,MATCH('Capacity Backing (Hide)'!I$2,'Capacity Summary'!$B$36:$B$135,0),2)))/IF(Summary!$B$7="Minutes",1,60)/COUNTA(INDEX(Capacity!$C$10:$Q$109,MATCH('Capacity Backing (Hide)'!I$2,Capacity!$B$10:$B$109,0),1):INDEX(Capacity!$C$10:$Q$109,MATCH('Capacity Backing (Hide)'!I$2,Capacity!$B$10:$B$109,0),15))</f>
        <v>#N/A</v>
      </c>
      <c r="J2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(Hide)'!$A26,'Capacity Summary'!$H$35:$BG$35,0))="x",INDEX('Capacity Summary'!$C$36:$E$135,MATCH('Capacity Backing (Hide)'!J$2,'Capacity Summary'!$B$36:$B$135,0),4),IF(INDEX('Capacity Summary'!$H$36:$BG$135,MATCH('Capacity Backing (Hide)'!J$2,'Capacity Summary'!$B$36:$B$135,0),MATCH('Capacity Backing (Hide)'!$A26,'Capacity Summary'!$H$35:$BG$35,0))&lt;&gt;0,INDEX('Capacity Summary'!$H$36:$BG$135,MATCH('Capacity Backing (Hide)'!J$2,'Capacity Summary'!$B$36:$B$135,0),MATCH('Capacity Backing (Hide)'!$A26,'Capacity Summary'!$H$35:$BG$35,0)),0)),INDEX('Capacity Summary'!$C$36:$E$135,MATCH('Capacity Backing (Hide)'!J$2,'Capacity Summary'!$B$36:$B$135,0),2)))/IF(Summary!$B$7="Minutes",1,60)/COUNTA(INDEX(Capacity!$C$10:$Q$109,MATCH('Capacity Backing (Hide)'!J$2,Capacity!$B$10:$B$109,0),1):INDEX(Capacity!$C$10:$Q$109,MATCH('Capacity Backing (Hide)'!J$2,Capacity!$B$10:$B$109,0),15))</f>
        <v>#N/A</v>
      </c>
      <c r="K2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(Hide)'!$A26,'Capacity Summary'!$H$35:$BG$35,0))="x",INDEX('Capacity Summary'!$C$36:$E$135,MATCH('Capacity Backing (Hide)'!K$2,'Capacity Summary'!$B$36:$B$135,0),4),IF(INDEX('Capacity Summary'!$H$36:$BG$135,MATCH('Capacity Backing (Hide)'!K$2,'Capacity Summary'!$B$36:$B$135,0),MATCH('Capacity Backing (Hide)'!$A26,'Capacity Summary'!$H$35:$BG$35,0))&lt;&gt;0,INDEX('Capacity Summary'!$H$36:$BG$135,MATCH('Capacity Backing (Hide)'!K$2,'Capacity Summary'!$B$36:$B$135,0),MATCH('Capacity Backing (Hide)'!$A26,'Capacity Summary'!$H$35:$BG$35,0)),0)),INDEX('Capacity Summary'!$C$36:$E$135,MATCH('Capacity Backing (Hide)'!K$2,'Capacity Summary'!$B$36:$B$135,0),2)))/IF(Summary!$B$7="Minutes",1,60)/COUNTA(INDEX(Capacity!$C$10:$Q$109,MATCH('Capacity Backing (Hide)'!K$2,Capacity!$B$10:$B$109,0),1):INDEX(Capacity!$C$10:$Q$109,MATCH('Capacity Backing (Hide)'!K$2,Capacity!$B$10:$B$109,0),15))</f>
        <v>#N/A</v>
      </c>
      <c r="L2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(Hide)'!$A26,'Capacity Summary'!$H$35:$BG$35,0))="x",INDEX('Capacity Summary'!$C$36:$E$135,MATCH('Capacity Backing (Hide)'!L$2,'Capacity Summary'!$B$36:$B$135,0),4),IF(INDEX('Capacity Summary'!$H$36:$BG$135,MATCH('Capacity Backing (Hide)'!L$2,'Capacity Summary'!$B$36:$B$135,0),MATCH('Capacity Backing (Hide)'!$A26,'Capacity Summary'!$H$35:$BG$35,0))&lt;&gt;0,INDEX('Capacity Summary'!$H$36:$BG$135,MATCH('Capacity Backing (Hide)'!L$2,'Capacity Summary'!$B$36:$B$135,0),MATCH('Capacity Backing (Hide)'!$A26,'Capacity Summary'!$H$35:$BG$35,0)),0)),INDEX('Capacity Summary'!$C$36:$E$135,MATCH('Capacity Backing (Hide)'!L$2,'Capacity Summary'!$B$36:$B$135,0),2)))/IF(Summary!$B$7="Minutes",1,60)/COUNTA(INDEX(Capacity!$C$10:$Q$109,MATCH('Capacity Backing (Hide)'!L$2,Capacity!$B$10:$B$109,0),1):INDEX(Capacity!$C$10:$Q$109,MATCH('Capacity Backing (Hide)'!L$2,Capacity!$B$10:$B$109,0),15))</f>
        <v>#N/A</v>
      </c>
      <c r="M2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(Hide)'!$A26,'Capacity Summary'!$H$35:$BG$35,0))="x",INDEX('Capacity Summary'!$C$36:$E$135,MATCH('Capacity Backing (Hide)'!M$2,'Capacity Summary'!$B$36:$B$135,0),4),IF(INDEX('Capacity Summary'!$H$36:$BG$135,MATCH('Capacity Backing (Hide)'!M$2,'Capacity Summary'!$B$36:$B$135,0),MATCH('Capacity Backing (Hide)'!$A26,'Capacity Summary'!$H$35:$BG$35,0))&lt;&gt;0,INDEX('Capacity Summary'!$H$36:$BG$135,MATCH('Capacity Backing (Hide)'!M$2,'Capacity Summary'!$B$36:$B$135,0),MATCH('Capacity Backing (Hide)'!$A26,'Capacity Summary'!$H$35:$BG$35,0)),0)),INDEX('Capacity Summary'!$C$36:$E$135,MATCH('Capacity Backing (Hide)'!M$2,'Capacity Summary'!$B$36:$B$135,0),2)))/IF(Summary!$B$7="Minutes",1,60)/COUNTA(INDEX(Capacity!$C$10:$Q$109,MATCH('Capacity Backing (Hide)'!M$2,Capacity!$B$10:$B$109,0),1):INDEX(Capacity!$C$10:$Q$109,MATCH('Capacity Backing (Hide)'!M$2,Capacity!$B$10:$B$109,0),15))</f>
        <v>#N/A</v>
      </c>
      <c r="N2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(Hide)'!$A26,'Capacity Summary'!$H$35:$BG$35,0))="x",INDEX('Capacity Summary'!$C$36:$E$135,MATCH('Capacity Backing (Hide)'!N$2,'Capacity Summary'!$B$36:$B$135,0),4),IF(INDEX('Capacity Summary'!$H$36:$BG$135,MATCH('Capacity Backing (Hide)'!N$2,'Capacity Summary'!$B$36:$B$135,0),MATCH('Capacity Backing (Hide)'!$A26,'Capacity Summary'!$H$35:$BG$35,0))&lt;&gt;0,INDEX('Capacity Summary'!$H$36:$BG$135,MATCH('Capacity Backing (Hide)'!N$2,'Capacity Summary'!$B$36:$B$135,0),MATCH('Capacity Backing (Hide)'!$A26,'Capacity Summary'!$H$35:$BG$35,0)),0)),INDEX('Capacity Summary'!$C$36:$E$135,MATCH('Capacity Backing (Hide)'!N$2,'Capacity Summary'!$B$36:$B$135,0),2)))/IF(Summary!$B$7="Minutes",1,60)/COUNTA(INDEX(Capacity!$C$10:$Q$109,MATCH('Capacity Backing (Hide)'!N$2,Capacity!$B$10:$B$109,0),1):INDEX(Capacity!$C$10:$Q$109,MATCH('Capacity Backing (Hide)'!N$2,Capacity!$B$10:$B$109,0),15))</f>
        <v>#N/A</v>
      </c>
      <c r="O2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(Hide)'!$A26,'Capacity Summary'!$H$35:$BG$35,0))="x",INDEX('Capacity Summary'!$C$36:$E$135,MATCH('Capacity Backing (Hide)'!O$2,'Capacity Summary'!$B$36:$B$135,0),4),IF(INDEX('Capacity Summary'!$H$36:$BG$135,MATCH('Capacity Backing (Hide)'!O$2,'Capacity Summary'!$B$36:$B$135,0),MATCH('Capacity Backing (Hide)'!$A26,'Capacity Summary'!$H$35:$BG$35,0))&lt;&gt;0,INDEX('Capacity Summary'!$H$36:$BG$135,MATCH('Capacity Backing (Hide)'!O$2,'Capacity Summary'!$B$36:$B$135,0),MATCH('Capacity Backing (Hide)'!$A26,'Capacity Summary'!$H$35:$BG$35,0)),0)),INDEX('Capacity Summary'!$C$36:$E$135,MATCH('Capacity Backing (Hide)'!O$2,'Capacity Summary'!$B$36:$B$135,0),2)))/IF(Summary!$B$7="Minutes",1,60)/COUNTA(INDEX(Capacity!$C$10:$Q$109,MATCH('Capacity Backing (Hide)'!O$2,Capacity!$B$10:$B$109,0),1):INDEX(Capacity!$C$10:$Q$109,MATCH('Capacity Backing (Hide)'!O$2,Capacity!$B$10:$B$109,0),15))</f>
        <v>#N/A</v>
      </c>
      <c r="P2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(Hide)'!$A26,'Capacity Summary'!$H$35:$BG$35,0))="x",INDEX('Capacity Summary'!$C$36:$E$135,MATCH('Capacity Backing (Hide)'!P$2,'Capacity Summary'!$B$36:$B$135,0),4),IF(INDEX('Capacity Summary'!$H$36:$BG$135,MATCH('Capacity Backing (Hide)'!P$2,'Capacity Summary'!$B$36:$B$135,0),MATCH('Capacity Backing (Hide)'!$A26,'Capacity Summary'!$H$35:$BG$35,0))&lt;&gt;0,INDEX('Capacity Summary'!$H$36:$BG$135,MATCH('Capacity Backing (Hide)'!P$2,'Capacity Summary'!$B$36:$B$135,0),MATCH('Capacity Backing (Hide)'!$A26,'Capacity Summary'!$H$35:$BG$35,0)),0)),INDEX('Capacity Summary'!$C$36:$E$135,MATCH('Capacity Backing (Hide)'!P$2,'Capacity Summary'!$B$36:$B$135,0),2)))/IF(Summary!$B$7="Minutes",1,60)/COUNTA(INDEX(Capacity!$C$10:$Q$109,MATCH('Capacity Backing (Hide)'!P$2,Capacity!$B$10:$B$109,0),1):INDEX(Capacity!$C$10:$Q$109,MATCH('Capacity Backing (Hide)'!P$2,Capacity!$B$10:$B$109,0),15))</f>
        <v>#N/A</v>
      </c>
      <c r="Q2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(Hide)'!$A26,'Capacity Summary'!$H$35:$BG$35,0))="x",INDEX('Capacity Summary'!$C$36:$E$135,MATCH('Capacity Backing (Hide)'!Q$2,'Capacity Summary'!$B$36:$B$135,0),4),IF(INDEX('Capacity Summary'!$H$36:$BG$135,MATCH('Capacity Backing (Hide)'!Q$2,'Capacity Summary'!$B$36:$B$135,0),MATCH('Capacity Backing (Hide)'!$A26,'Capacity Summary'!$H$35:$BG$35,0))&lt;&gt;0,INDEX('Capacity Summary'!$H$36:$BG$135,MATCH('Capacity Backing (Hide)'!Q$2,'Capacity Summary'!$B$36:$B$135,0),MATCH('Capacity Backing (Hide)'!$A26,'Capacity Summary'!$H$35:$BG$35,0)),0)),INDEX('Capacity Summary'!$C$36:$E$135,MATCH('Capacity Backing (Hide)'!Q$2,'Capacity Summary'!$B$36:$B$135,0),2)))/IF(Summary!$B$7="Minutes",1,60)/COUNTA(INDEX(Capacity!$C$10:$Q$109,MATCH('Capacity Backing (Hide)'!Q$2,Capacity!$B$10:$B$109,0),1):INDEX(Capacity!$C$10:$Q$109,MATCH('Capacity Backing (Hide)'!Q$2,Capacity!$B$10:$B$109,0),15))</f>
        <v>#N/A</v>
      </c>
      <c r="R2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(Hide)'!$A26,'Capacity Summary'!$H$35:$BG$35,0))="x",INDEX('Capacity Summary'!$C$36:$E$135,MATCH('Capacity Backing (Hide)'!R$2,'Capacity Summary'!$B$36:$B$135,0),4),IF(INDEX('Capacity Summary'!$H$36:$BG$135,MATCH('Capacity Backing (Hide)'!R$2,'Capacity Summary'!$B$36:$B$135,0),MATCH('Capacity Backing (Hide)'!$A26,'Capacity Summary'!$H$35:$BG$35,0))&lt;&gt;0,INDEX('Capacity Summary'!$H$36:$BG$135,MATCH('Capacity Backing (Hide)'!R$2,'Capacity Summary'!$B$36:$B$135,0),MATCH('Capacity Backing (Hide)'!$A26,'Capacity Summary'!$H$35:$BG$35,0)),0)),INDEX('Capacity Summary'!$C$36:$E$135,MATCH('Capacity Backing (Hide)'!R$2,'Capacity Summary'!$B$36:$B$135,0),2)))/IF(Summary!$B$7="Minutes",1,60)/COUNTA(INDEX(Capacity!$C$10:$Q$109,MATCH('Capacity Backing (Hide)'!R$2,Capacity!$B$10:$B$109,0),1):INDEX(Capacity!$C$10:$Q$109,MATCH('Capacity Backing (Hide)'!R$2,Capacity!$B$10:$B$109,0),15))</f>
        <v>#N/A</v>
      </c>
      <c r="S2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(Hide)'!$A26,'Capacity Summary'!$H$35:$BG$35,0))="x",INDEX('Capacity Summary'!$C$36:$E$135,MATCH('Capacity Backing (Hide)'!S$2,'Capacity Summary'!$B$36:$B$135,0),4),IF(INDEX('Capacity Summary'!$H$36:$BG$135,MATCH('Capacity Backing (Hide)'!S$2,'Capacity Summary'!$B$36:$B$135,0),MATCH('Capacity Backing (Hide)'!$A26,'Capacity Summary'!$H$35:$BG$35,0))&lt;&gt;0,INDEX('Capacity Summary'!$H$36:$BG$135,MATCH('Capacity Backing (Hide)'!S$2,'Capacity Summary'!$B$36:$B$135,0),MATCH('Capacity Backing (Hide)'!$A26,'Capacity Summary'!$H$35:$BG$35,0)),0)),INDEX('Capacity Summary'!$C$36:$E$135,MATCH('Capacity Backing (Hide)'!S$2,'Capacity Summary'!$B$36:$B$135,0),2)))/IF(Summary!$B$7="Minutes",1,60)/COUNTA(INDEX(Capacity!$C$10:$Q$109,MATCH('Capacity Backing (Hide)'!S$2,Capacity!$B$10:$B$109,0),1):INDEX(Capacity!$C$10:$Q$109,MATCH('Capacity Backing (Hide)'!S$2,Capacity!$B$10:$B$109,0),15))</f>
        <v>#N/A</v>
      </c>
      <c r="T2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(Hide)'!$A26,'Capacity Summary'!$H$35:$BG$35,0))="x",INDEX('Capacity Summary'!$C$36:$E$135,MATCH('Capacity Backing (Hide)'!T$2,'Capacity Summary'!$B$36:$B$135,0),4),IF(INDEX('Capacity Summary'!$H$36:$BG$135,MATCH('Capacity Backing (Hide)'!T$2,'Capacity Summary'!$B$36:$B$135,0),MATCH('Capacity Backing (Hide)'!$A26,'Capacity Summary'!$H$35:$BG$35,0))&lt;&gt;0,INDEX('Capacity Summary'!$H$36:$BG$135,MATCH('Capacity Backing (Hide)'!T$2,'Capacity Summary'!$B$36:$B$135,0),MATCH('Capacity Backing (Hide)'!$A26,'Capacity Summary'!$H$35:$BG$35,0)),0)),INDEX('Capacity Summary'!$C$36:$E$135,MATCH('Capacity Backing (Hide)'!T$2,'Capacity Summary'!$B$36:$B$135,0),2)))/IF(Summary!$B$7="Minutes",1,60)/COUNTA(INDEX(Capacity!$C$10:$Q$109,MATCH('Capacity Backing (Hide)'!T$2,Capacity!$B$10:$B$109,0),1):INDEX(Capacity!$C$10:$Q$109,MATCH('Capacity Backing (Hide)'!T$2,Capacity!$B$10:$B$109,0),15))</f>
        <v>#N/A</v>
      </c>
      <c r="U2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(Hide)'!$A26,'Capacity Summary'!$H$35:$BG$35,0))="x",INDEX('Capacity Summary'!$C$36:$E$135,MATCH('Capacity Backing (Hide)'!U$2,'Capacity Summary'!$B$36:$B$135,0),4),IF(INDEX('Capacity Summary'!$H$36:$BG$135,MATCH('Capacity Backing (Hide)'!U$2,'Capacity Summary'!$B$36:$B$135,0),MATCH('Capacity Backing (Hide)'!$A26,'Capacity Summary'!$H$35:$BG$35,0))&lt;&gt;0,INDEX('Capacity Summary'!$H$36:$BG$135,MATCH('Capacity Backing (Hide)'!U$2,'Capacity Summary'!$B$36:$B$135,0),MATCH('Capacity Backing (Hide)'!$A26,'Capacity Summary'!$H$35:$BG$35,0)),0)),INDEX('Capacity Summary'!$C$36:$E$135,MATCH('Capacity Backing (Hide)'!U$2,'Capacity Summary'!$B$36:$B$135,0),2)))/IF(Summary!$B$7="Minutes",1,60)/COUNTA(INDEX(Capacity!$C$10:$Q$109,MATCH('Capacity Backing (Hide)'!U$2,Capacity!$B$10:$B$109,0),1):INDEX(Capacity!$C$10:$Q$109,MATCH('Capacity Backing (Hide)'!U$2,Capacity!$B$10:$B$109,0),15))</f>
        <v>#N/A</v>
      </c>
      <c r="V2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(Hide)'!$A26,'Capacity Summary'!$H$35:$BG$35,0))="x",INDEX('Capacity Summary'!$C$36:$E$135,MATCH('Capacity Backing (Hide)'!V$2,'Capacity Summary'!$B$36:$B$135,0),4),IF(INDEX('Capacity Summary'!$H$36:$BG$135,MATCH('Capacity Backing (Hide)'!V$2,'Capacity Summary'!$B$36:$B$135,0),MATCH('Capacity Backing (Hide)'!$A26,'Capacity Summary'!$H$35:$BG$35,0))&lt;&gt;0,INDEX('Capacity Summary'!$H$36:$BG$135,MATCH('Capacity Backing (Hide)'!V$2,'Capacity Summary'!$B$36:$B$135,0),MATCH('Capacity Backing (Hide)'!$A26,'Capacity Summary'!$H$35:$BG$35,0)),0)),INDEX('Capacity Summary'!$C$36:$E$135,MATCH('Capacity Backing (Hide)'!V$2,'Capacity Summary'!$B$36:$B$135,0),2)))/IF(Summary!$B$7="Minutes",1,60)/COUNTA(INDEX(Capacity!$C$10:$Q$109,MATCH('Capacity Backing (Hide)'!V$2,Capacity!$B$10:$B$109,0),1):INDEX(Capacity!$C$10:$Q$109,MATCH('Capacity Backing (Hide)'!V$2,Capacity!$B$10:$B$109,0),15))</f>
        <v>#N/A</v>
      </c>
      <c r="W2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(Hide)'!$A26,'Capacity Summary'!$H$35:$BG$35,0))="x",INDEX('Capacity Summary'!$C$36:$E$135,MATCH('Capacity Backing (Hide)'!W$2,'Capacity Summary'!$B$36:$B$135,0),4),IF(INDEX('Capacity Summary'!$H$36:$BG$135,MATCH('Capacity Backing (Hide)'!W$2,'Capacity Summary'!$B$36:$B$135,0),MATCH('Capacity Backing (Hide)'!$A26,'Capacity Summary'!$H$35:$BG$35,0))&lt;&gt;0,INDEX('Capacity Summary'!$H$36:$BG$135,MATCH('Capacity Backing (Hide)'!W$2,'Capacity Summary'!$B$36:$B$135,0),MATCH('Capacity Backing (Hide)'!$A26,'Capacity Summary'!$H$35:$BG$35,0)),0)),INDEX('Capacity Summary'!$C$36:$E$135,MATCH('Capacity Backing (Hide)'!W$2,'Capacity Summary'!$B$36:$B$135,0),2)))/IF(Summary!$B$7="Minutes",1,60)/COUNTA(INDEX(Capacity!$C$10:$Q$109,MATCH('Capacity Backing (Hide)'!W$2,Capacity!$B$10:$B$109,0),1):INDEX(Capacity!$C$10:$Q$109,MATCH('Capacity Backing (Hide)'!W$2,Capacity!$B$10:$B$109,0),15))</f>
        <v>#N/A</v>
      </c>
      <c r="X2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(Hide)'!$A26,'Capacity Summary'!$H$35:$BG$35,0))="x",INDEX('Capacity Summary'!$C$36:$E$135,MATCH('Capacity Backing (Hide)'!X$2,'Capacity Summary'!$B$36:$B$135,0),4),IF(INDEX('Capacity Summary'!$H$36:$BG$135,MATCH('Capacity Backing (Hide)'!X$2,'Capacity Summary'!$B$36:$B$135,0),MATCH('Capacity Backing (Hide)'!$A26,'Capacity Summary'!$H$35:$BG$35,0))&lt;&gt;0,INDEX('Capacity Summary'!$H$36:$BG$135,MATCH('Capacity Backing (Hide)'!X$2,'Capacity Summary'!$B$36:$B$135,0),MATCH('Capacity Backing (Hide)'!$A26,'Capacity Summary'!$H$35:$BG$35,0)),0)),INDEX('Capacity Summary'!$C$36:$E$135,MATCH('Capacity Backing (Hide)'!X$2,'Capacity Summary'!$B$36:$B$135,0),2)))/IF(Summary!$B$7="Minutes",1,60)/COUNTA(INDEX(Capacity!$C$10:$Q$109,MATCH('Capacity Backing (Hide)'!X$2,Capacity!$B$10:$B$109,0),1):INDEX(Capacity!$C$10:$Q$109,MATCH('Capacity Backing (Hide)'!X$2,Capacity!$B$10:$B$109,0),15))</f>
        <v>#N/A</v>
      </c>
      <c r="Y2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(Hide)'!$A26,'Capacity Summary'!$H$35:$BG$35,0))="x",INDEX('Capacity Summary'!$C$36:$E$135,MATCH('Capacity Backing (Hide)'!Y$2,'Capacity Summary'!$B$36:$B$135,0),4),IF(INDEX('Capacity Summary'!$H$36:$BG$135,MATCH('Capacity Backing (Hide)'!Y$2,'Capacity Summary'!$B$36:$B$135,0),MATCH('Capacity Backing (Hide)'!$A26,'Capacity Summary'!$H$35:$BG$35,0))&lt;&gt;0,INDEX('Capacity Summary'!$H$36:$BG$135,MATCH('Capacity Backing (Hide)'!Y$2,'Capacity Summary'!$B$36:$B$135,0),MATCH('Capacity Backing (Hide)'!$A26,'Capacity Summary'!$H$35:$BG$35,0)),0)),INDEX('Capacity Summary'!$C$36:$E$135,MATCH('Capacity Backing (Hide)'!Y$2,'Capacity Summary'!$B$36:$B$135,0),2)))/IF(Summary!$B$7="Minutes",1,60)/COUNTA(INDEX(Capacity!$C$10:$Q$109,MATCH('Capacity Backing (Hide)'!Y$2,Capacity!$B$10:$B$109,0),1):INDEX(Capacity!$C$10:$Q$109,MATCH('Capacity Backing (Hide)'!Y$2,Capacity!$B$10:$B$109,0),15))</f>
        <v>#N/A</v>
      </c>
      <c r="Z2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(Hide)'!$A26,'Capacity Summary'!$H$35:$BG$35,0))="x",INDEX('Capacity Summary'!$C$36:$E$135,MATCH('Capacity Backing (Hide)'!Z$2,'Capacity Summary'!$B$36:$B$135,0),4),IF(INDEX('Capacity Summary'!$H$36:$BG$135,MATCH('Capacity Backing (Hide)'!Z$2,'Capacity Summary'!$B$36:$B$135,0),MATCH('Capacity Backing (Hide)'!$A26,'Capacity Summary'!$H$35:$BG$35,0))&lt;&gt;0,INDEX('Capacity Summary'!$H$36:$BG$135,MATCH('Capacity Backing (Hide)'!Z$2,'Capacity Summary'!$B$36:$B$135,0),MATCH('Capacity Backing (Hide)'!$A26,'Capacity Summary'!$H$35:$BG$35,0)),0)),INDEX('Capacity Summary'!$C$36:$E$135,MATCH('Capacity Backing (Hide)'!Z$2,'Capacity Summary'!$B$36:$B$135,0),2)))/IF(Summary!$B$7="Minutes",1,60)/COUNTA(INDEX(Capacity!$C$10:$Q$109,MATCH('Capacity Backing (Hide)'!Z$2,Capacity!$B$10:$B$109,0),1):INDEX(Capacity!$C$10:$Q$109,MATCH('Capacity Backing (Hide)'!Z$2,Capacity!$B$10:$B$109,0),15))</f>
        <v>#N/A</v>
      </c>
      <c r="AA2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(Hide)'!$A26,'Capacity Summary'!$H$35:$BG$35,0))="x",INDEX('Capacity Summary'!$C$36:$E$135,MATCH('Capacity Backing (Hide)'!AA$2,'Capacity Summary'!$B$36:$B$135,0),4),IF(INDEX('Capacity Summary'!$H$36:$BG$135,MATCH('Capacity Backing (Hide)'!AA$2,'Capacity Summary'!$B$36:$B$135,0),MATCH('Capacity Backing (Hide)'!$A26,'Capacity Summary'!$H$35:$BG$35,0))&lt;&gt;0,INDEX('Capacity Summary'!$H$36:$BG$135,MATCH('Capacity Backing (Hide)'!AA$2,'Capacity Summary'!$B$36:$B$135,0),MATCH('Capacity Backing (Hide)'!$A26,'Capacity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(Hide)'!$A26,'Capacity Summary'!$H$35:$BG$35,0))="x",INDEX('Capacity Summary'!$C$36:$E$135,MATCH('Capacity Backing (Hide)'!AB$2,'Capacity Summary'!$B$36:$B$135,0),4),IF(INDEX('Capacity Summary'!$H$36:$BG$135,MATCH('Capacity Backing (Hide)'!AB$2,'Capacity Summary'!$B$36:$B$135,0),MATCH('Capacity Backing (Hide)'!$A26,'Capacity Summary'!$H$35:$BG$35,0))&lt;&gt;0,INDEX('Capacity Summary'!$H$36:$BG$135,MATCH('Capacity Backing (Hide)'!AB$2,'Capacity Summary'!$B$36:$B$135,0),MATCH('Capacity Backing (Hide)'!$A26,'Capacity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(Hide)'!$A26,'Capacity Summary'!$H$35:$BG$35,0))="x",INDEX('Capacity Summary'!$C$36:$E$135,MATCH('Capacity Backing (Hide)'!AC$2,'Capacity Summary'!$B$36:$B$135,0),4),IF(INDEX('Capacity Summary'!$H$36:$BG$135,MATCH('Capacity Backing (Hide)'!AC$2,'Capacity Summary'!$B$36:$B$135,0),MATCH('Capacity Backing (Hide)'!$A26,'Capacity Summary'!$H$35:$BG$35,0))&lt;&gt;0,INDEX('Capacity Summary'!$H$36:$BG$135,MATCH('Capacity Backing (Hide)'!AC$2,'Capacity Summary'!$B$36:$B$135,0),MATCH('Capacity Backing (Hide)'!$A26,'Capacity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(Hide)'!$A26,'Capacity Summary'!$H$35:$BG$35,0))="x",INDEX('Capacity Summary'!$C$36:$E$135,MATCH('Capacity Backing (Hide)'!AD$2,'Capacity Summary'!$B$36:$B$135,0),4),IF(INDEX('Capacity Summary'!$H$36:$BG$135,MATCH('Capacity Backing (Hide)'!AD$2,'Capacity Summary'!$B$36:$B$135,0),MATCH('Capacity Backing (Hide)'!$A26,'Capacity Summary'!$H$35:$BG$35,0))&lt;&gt;0,INDEX('Capacity Summary'!$H$36:$BG$135,MATCH('Capacity Backing (Hide)'!AD$2,'Capacity Summary'!$B$36:$B$135,0),MATCH('Capacity Backing (Hide)'!$A26,'Capacity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(Hide)'!$A26,'Capacity Summary'!$H$35:$BG$35,0))="x",INDEX('Capacity Summary'!$C$36:$E$135,MATCH('Capacity Backing (Hide)'!AE$2,'Capacity Summary'!$B$36:$B$135,0),4),IF(INDEX('Capacity Summary'!$H$36:$BG$135,MATCH('Capacity Backing (Hide)'!AE$2,'Capacity Summary'!$B$36:$B$135,0),MATCH('Capacity Backing (Hide)'!$A26,'Capacity Summary'!$H$35:$BG$35,0))&lt;&gt;0,INDEX('Capacity Summary'!$H$36:$BG$135,MATCH('Capacity Backing (Hide)'!AE$2,'Capacity Summary'!$B$36:$B$135,0),MATCH('Capacity Backing (Hide)'!$A26,'Capacity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(Hide)'!$A26,'Capacity Summary'!$H$35:$BG$35,0))="x",INDEX('Capacity Summary'!$C$36:$E$135,MATCH('Capacity Backing (Hide)'!AF$2,'Capacity Summary'!$B$36:$B$135,0),4),IF(INDEX('Capacity Summary'!$H$36:$BG$135,MATCH('Capacity Backing (Hide)'!AF$2,'Capacity Summary'!$B$36:$B$135,0),MATCH('Capacity Backing (Hide)'!$A26,'Capacity Summary'!$H$35:$BG$35,0))&lt;&gt;0,INDEX('Capacity Summary'!$H$36:$BG$135,MATCH('Capacity Backing (Hide)'!AF$2,'Capacity Summary'!$B$36:$B$135,0),MATCH('Capacity Backing (Hide)'!$A26,'Capacity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(Hide)'!$A26,'Capacity Summary'!$H$35:$BG$35,0))="x",INDEX('Capacity Summary'!$C$36:$E$135,MATCH('Capacity Backing (Hide)'!AG$2,'Capacity Summary'!$B$36:$B$135,0),4),IF(INDEX('Capacity Summary'!$H$36:$BG$135,MATCH('Capacity Backing (Hide)'!AG$2,'Capacity Summary'!$B$36:$B$135,0),MATCH('Capacity Backing (Hide)'!$A26,'Capacity Summary'!$H$35:$BG$35,0))&lt;&gt;0,INDEX('Capacity Summary'!$H$36:$BG$135,MATCH('Capacity Backing (Hide)'!AG$2,'Capacity Summary'!$B$36:$B$135,0),MATCH('Capacity Backing (Hide)'!$A26,'Capacity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(Hide)'!$A26,'Capacity Summary'!$H$35:$BG$35,0))="x",INDEX('Capacity Summary'!$C$36:$E$135,MATCH('Capacity Backing (Hide)'!AH$2,'Capacity Summary'!$B$36:$B$135,0),4),IF(INDEX('Capacity Summary'!$H$36:$BG$135,MATCH('Capacity Backing (Hide)'!AH$2,'Capacity Summary'!$B$36:$B$135,0),MATCH('Capacity Backing (Hide)'!$A26,'Capacity Summary'!$H$35:$BG$35,0))&lt;&gt;0,INDEX('Capacity Summary'!$H$36:$BG$135,MATCH('Capacity Backing (Hide)'!AH$2,'Capacity Summary'!$B$36:$B$135,0),MATCH('Capacity Backing (Hide)'!$A26,'Capacity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(Hide)'!$A26,'Capacity Summary'!$H$35:$BG$35,0))="x",INDEX('Capacity Summary'!$C$36:$E$135,MATCH('Capacity Backing (Hide)'!AI$2,'Capacity Summary'!$B$36:$B$135,0),4),IF(INDEX('Capacity Summary'!$H$36:$BG$135,MATCH('Capacity Backing (Hide)'!AI$2,'Capacity Summary'!$B$36:$B$135,0),MATCH('Capacity Backing (Hide)'!$A26,'Capacity Summary'!$H$35:$BG$35,0))&lt;&gt;0,INDEX('Capacity Summary'!$H$36:$BG$135,MATCH('Capacity Backing (Hide)'!AI$2,'Capacity Summary'!$B$36:$B$135,0),MATCH('Capacity Backing (Hide)'!$A26,'Capacity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(Hide)'!$A26,'Capacity Summary'!$H$35:$BG$35,0))="x",INDEX('Capacity Summary'!$C$36:$E$135,MATCH('Capacity Backing (Hide)'!AJ$2,'Capacity Summary'!$B$36:$B$135,0),4),IF(INDEX('Capacity Summary'!$H$36:$BG$135,MATCH('Capacity Backing (Hide)'!AJ$2,'Capacity Summary'!$B$36:$B$135,0),MATCH('Capacity Backing (Hide)'!$A26,'Capacity Summary'!$H$35:$BG$35,0))&lt;&gt;0,INDEX('Capacity Summary'!$H$36:$BG$135,MATCH('Capacity Backing (Hide)'!AJ$2,'Capacity Summary'!$B$36:$B$135,0),MATCH('Capacity Backing (Hide)'!$A26,'Capacity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(Hide)'!$A26,'Capacity Summary'!$H$35:$BG$35,0))="x",INDEX('Capacity Summary'!$C$36:$E$135,MATCH('Capacity Backing (Hide)'!AK$2,'Capacity Summary'!$B$36:$B$135,0),4),IF(INDEX('Capacity Summary'!$H$36:$BG$135,MATCH('Capacity Backing (Hide)'!AK$2,'Capacity Summary'!$B$36:$B$135,0),MATCH('Capacity Backing (Hide)'!$A26,'Capacity Summary'!$H$35:$BG$35,0))&lt;&gt;0,INDEX('Capacity Summary'!$H$36:$BG$135,MATCH('Capacity Backing (Hide)'!AK$2,'Capacity Summary'!$B$36:$B$135,0),MATCH('Capacity Backing (Hide)'!$A26,'Capacity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(Hide)'!$A26,'Capacity Summary'!$H$35:$BG$35,0))="x",INDEX('Capacity Summary'!$C$36:$E$135,MATCH('Capacity Backing (Hide)'!AL$2,'Capacity Summary'!$B$36:$B$135,0),4),IF(INDEX('Capacity Summary'!$H$36:$BG$135,MATCH('Capacity Backing (Hide)'!AL$2,'Capacity Summary'!$B$36:$B$135,0),MATCH('Capacity Backing (Hide)'!$A26,'Capacity Summary'!$H$35:$BG$35,0))&lt;&gt;0,INDEX('Capacity Summary'!$H$36:$BG$135,MATCH('Capacity Backing (Hide)'!AL$2,'Capacity Summary'!$B$36:$B$135,0),MATCH('Capacity Backing (Hide)'!$A26,'Capacity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(Hide)'!$A26,'Capacity Summary'!$H$35:$BG$35,0))="x",INDEX('Capacity Summary'!$C$36:$E$135,MATCH('Capacity Backing (Hide)'!AM$2,'Capacity Summary'!$B$36:$B$135,0),4),IF(INDEX('Capacity Summary'!$H$36:$BG$135,MATCH('Capacity Backing (Hide)'!AM$2,'Capacity Summary'!$B$36:$B$135,0),MATCH('Capacity Backing (Hide)'!$A26,'Capacity Summary'!$H$35:$BG$35,0))&lt;&gt;0,INDEX('Capacity Summary'!$H$36:$BG$135,MATCH('Capacity Backing (Hide)'!AM$2,'Capacity Summary'!$B$36:$B$135,0),MATCH('Capacity Backing (Hide)'!$A26,'Capacity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(Hide)'!$A26,'Capacity Summary'!$H$35:$BG$35,0))="x",INDEX('Capacity Summary'!$C$36:$E$135,MATCH('Capacity Backing (Hide)'!AN$2,'Capacity Summary'!$B$36:$B$135,0),4),IF(INDEX('Capacity Summary'!$H$36:$BG$135,MATCH('Capacity Backing (Hide)'!AN$2,'Capacity Summary'!$B$36:$B$135,0),MATCH('Capacity Backing (Hide)'!$A26,'Capacity Summary'!$H$35:$BG$35,0))&lt;&gt;0,INDEX('Capacity Summary'!$H$36:$BG$135,MATCH('Capacity Backing (Hide)'!AN$2,'Capacity Summary'!$B$36:$B$135,0),MATCH('Capacity Backing (Hide)'!$A26,'Capacity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(Hide)'!$A26,'Capacity Summary'!$H$35:$BG$35,0))="x",INDEX('Capacity Summary'!$C$36:$E$135,MATCH('Capacity Backing (Hide)'!AO$2,'Capacity Summary'!$B$36:$B$135,0),4),IF(INDEX('Capacity Summary'!$H$36:$BG$135,MATCH('Capacity Backing (Hide)'!AO$2,'Capacity Summary'!$B$36:$B$135,0),MATCH('Capacity Backing (Hide)'!$A26,'Capacity Summary'!$H$35:$BG$35,0))&lt;&gt;0,INDEX('Capacity Summary'!$H$36:$BG$135,MATCH('Capacity Backing (Hide)'!AO$2,'Capacity Summary'!$B$36:$B$135,0),MATCH('Capacity Backing (Hide)'!$A26,'Capacity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(Hide)'!$A26,'Capacity Summary'!$H$35:$BG$35,0))="x",INDEX('Capacity Summary'!$C$36:$E$135,MATCH('Capacity Backing (Hide)'!AP$2,'Capacity Summary'!$B$36:$B$135,0),4),IF(INDEX('Capacity Summary'!$H$36:$BG$135,MATCH('Capacity Backing (Hide)'!AP$2,'Capacity Summary'!$B$36:$B$135,0),MATCH('Capacity Backing (Hide)'!$A26,'Capacity Summary'!$H$35:$BG$35,0))&lt;&gt;0,INDEX('Capacity Summary'!$H$36:$BG$135,MATCH('Capacity Backing (Hide)'!AP$2,'Capacity Summary'!$B$36:$B$135,0),MATCH('Capacity Backing (Hide)'!$A26,'Capacity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(Hide)'!$A26,'Capacity Summary'!$H$35:$BG$35,0))="x",INDEX('Capacity Summary'!$C$36:$E$135,MATCH('Capacity Backing (Hide)'!AQ$2,'Capacity Summary'!$B$36:$B$135,0),4),IF(INDEX('Capacity Summary'!$H$36:$BG$135,MATCH('Capacity Backing (Hide)'!AQ$2,'Capacity Summary'!$B$36:$B$135,0),MATCH('Capacity Backing (Hide)'!$A26,'Capacity Summary'!$H$35:$BG$35,0))&lt;&gt;0,INDEX('Capacity Summary'!$H$36:$BG$135,MATCH('Capacity Backing (Hide)'!AQ$2,'Capacity Summary'!$B$36:$B$135,0),MATCH('Capacity Backing (Hide)'!$A26,'Capacity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(Hide)'!$A26,'Capacity Summary'!$H$35:$BG$35,0))="x",INDEX('Capacity Summary'!$C$36:$E$135,MATCH('Capacity Backing (Hide)'!AR$2,'Capacity Summary'!$B$36:$B$135,0),4),IF(INDEX('Capacity Summary'!$H$36:$BG$135,MATCH('Capacity Backing (Hide)'!AR$2,'Capacity Summary'!$B$36:$B$135,0),MATCH('Capacity Backing (Hide)'!$A26,'Capacity Summary'!$H$35:$BG$35,0))&lt;&gt;0,INDEX('Capacity Summary'!$H$36:$BG$135,MATCH('Capacity Backing (Hide)'!AR$2,'Capacity Summary'!$B$36:$B$135,0),MATCH('Capacity Backing (Hide)'!$A26,'Capacity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(Hide)'!$A26,'Capacity Summary'!$H$35:$BG$35,0))="x",INDEX('Capacity Summary'!$C$36:$E$135,MATCH('Capacity Backing (Hide)'!AS$2,'Capacity Summary'!$B$36:$B$135,0),4),IF(INDEX('Capacity Summary'!$H$36:$BG$135,MATCH('Capacity Backing (Hide)'!AS$2,'Capacity Summary'!$B$36:$B$135,0),MATCH('Capacity Backing (Hide)'!$A26,'Capacity Summary'!$H$35:$BG$35,0))&lt;&gt;0,INDEX('Capacity Summary'!$H$36:$BG$135,MATCH('Capacity Backing (Hide)'!AS$2,'Capacity Summary'!$B$36:$B$135,0),MATCH('Capacity Backing (Hide)'!$A26,'Capacity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(Hide)'!$A26,'Capacity Summary'!$H$35:$BG$35,0))="x",INDEX('Capacity Summary'!$C$36:$E$135,MATCH('Capacity Backing (Hide)'!AT$2,'Capacity Summary'!$B$36:$B$135,0),4),IF(INDEX('Capacity Summary'!$H$36:$BG$135,MATCH('Capacity Backing (Hide)'!AT$2,'Capacity Summary'!$B$36:$B$135,0),MATCH('Capacity Backing (Hide)'!$A26,'Capacity Summary'!$H$35:$BG$35,0))&lt;&gt;0,INDEX('Capacity Summary'!$H$36:$BG$135,MATCH('Capacity Backing (Hide)'!AT$2,'Capacity Summary'!$B$36:$B$135,0),MATCH('Capacity Backing (Hide)'!$A26,'Capacity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(Hide)'!$A26,'Capacity Summary'!$H$35:$BG$35,0))="x",INDEX('Capacity Summary'!$C$36:$E$135,MATCH('Capacity Backing (Hide)'!AU$2,'Capacity Summary'!$B$36:$B$135,0),4),IF(INDEX('Capacity Summary'!$H$36:$BG$135,MATCH('Capacity Backing (Hide)'!AU$2,'Capacity Summary'!$B$36:$B$135,0),MATCH('Capacity Backing (Hide)'!$A26,'Capacity Summary'!$H$35:$BG$35,0))&lt;&gt;0,INDEX('Capacity Summary'!$H$36:$BG$135,MATCH('Capacity Backing (Hide)'!AU$2,'Capacity Summary'!$B$36:$B$135,0),MATCH('Capacity Backing (Hide)'!$A26,'Capacity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(Hide)'!$A26,'Capacity Summary'!$H$35:$BG$35,0))="x",INDEX('Capacity Summary'!$C$36:$E$135,MATCH('Capacity Backing (Hide)'!AV$2,'Capacity Summary'!$B$36:$B$135,0),4),IF(INDEX('Capacity Summary'!$H$36:$BG$135,MATCH('Capacity Backing (Hide)'!AV$2,'Capacity Summary'!$B$36:$B$135,0),MATCH('Capacity Backing (Hide)'!$A26,'Capacity Summary'!$H$35:$BG$35,0))&lt;&gt;0,INDEX('Capacity Summary'!$H$36:$BG$135,MATCH('Capacity Backing (Hide)'!AV$2,'Capacity Summary'!$B$36:$B$135,0),MATCH('Capacity Backing (Hide)'!$A26,'Capacity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(Hide)'!$A26,'Capacity Summary'!$H$35:$BG$35,0))="x",INDEX('Capacity Summary'!$C$36:$E$135,MATCH('Capacity Backing (Hide)'!AW$2,'Capacity Summary'!$B$36:$B$135,0),4),IF(INDEX('Capacity Summary'!$H$36:$BG$135,MATCH('Capacity Backing (Hide)'!AW$2,'Capacity Summary'!$B$36:$B$135,0),MATCH('Capacity Backing (Hide)'!$A26,'Capacity Summary'!$H$35:$BG$35,0))&lt;&gt;0,INDEX('Capacity Summary'!$H$36:$BG$135,MATCH('Capacity Backing (Hide)'!AW$2,'Capacity Summary'!$B$36:$B$135,0),MATCH('Capacity Backing (Hide)'!$A26,'Capacity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(Hide)'!$A26,'Capacity Summary'!$H$35:$BG$35,0))="x",INDEX('Capacity Summary'!$C$36:$E$135,MATCH('Capacity Backing (Hide)'!AX$2,'Capacity Summary'!$B$36:$B$135,0),4),IF(INDEX('Capacity Summary'!$H$36:$BG$135,MATCH('Capacity Backing (Hide)'!AX$2,'Capacity Summary'!$B$36:$B$135,0),MATCH('Capacity Backing (Hide)'!$A26,'Capacity Summary'!$H$35:$BG$35,0))&lt;&gt;0,INDEX('Capacity Summary'!$H$36:$BG$135,MATCH('Capacity Backing (Hide)'!AX$2,'Capacity Summary'!$B$36:$B$135,0),MATCH('Capacity Backing (Hide)'!$A26,'Capacity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(Hide)'!$A26,'Capacity Summary'!$H$35:$BG$35,0))="x",INDEX('Capacity Summary'!$C$36:$E$135,MATCH('Capacity Backing (Hide)'!AY$2,'Capacity Summary'!$B$36:$B$135,0),4),IF(INDEX('Capacity Summary'!$H$36:$BG$135,MATCH('Capacity Backing (Hide)'!AY$2,'Capacity Summary'!$B$36:$B$135,0),MATCH('Capacity Backing (Hide)'!$A26,'Capacity Summary'!$H$35:$BG$35,0))&lt;&gt;0,INDEX('Capacity Summary'!$H$36:$BG$135,MATCH('Capacity Backing (Hide)'!AY$2,'Capacity Summary'!$B$36:$B$135,0),MATCH('Capacity Backing (Hide)'!$A26,'Capacity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(Hide)'!$A26,'Capacity Summary'!$H$35:$BG$35,0))="x",INDEX('Capacity Summary'!$C$36:$E$135,MATCH('Capacity Backing (Hide)'!AZ$2,'Capacity Summary'!$B$36:$B$135,0),4),IF(INDEX('Capacity Summary'!$H$36:$BG$135,MATCH('Capacity Backing (Hide)'!AZ$2,'Capacity Summary'!$B$36:$B$135,0),MATCH('Capacity Backing (Hide)'!$A26,'Capacity Summary'!$H$35:$BG$35,0))&lt;&gt;0,INDEX('Capacity Summary'!$H$36:$BG$135,MATCH('Capacity Backing (Hide)'!AZ$2,'Capacity Summary'!$B$36:$B$135,0),MATCH('Capacity Backing (Hide)'!$A26,'Capacity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(Hide)'!$A26,'Capacity Summary'!$H$35:$BG$35,0))="x",INDEX('Capacity Summary'!$C$36:$E$135,MATCH('Capacity Backing (Hide)'!BA$2,'Capacity Summary'!$B$36:$B$135,0),4),IF(INDEX('Capacity Summary'!$H$36:$BG$135,MATCH('Capacity Backing (Hide)'!BA$2,'Capacity Summary'!$B$36:$B$135,0),MATCH('Capacity Backing (Hide)'!$A26,'Capacity Summary'!$H$35:$BG$35,0))&lt;&gt;0,INDEX('Capacity Summary'!$H$36:$BG$135,MATCH('Capacity Backing (Hide)'!BA$2,'Capacity Summary'!$B$36:$B$135,0),MATCH('Capacity Backing (Hide)'!$A26,'Capacity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(Hide)'!$A26,'Capacity Summary'!$H$35:$BG$35,0))="x",INDEX('Capacity Summary'!$C$36:$E$135,MATCH('Capacity Backing (Hide)'!BB$2,'Capacity Summary'!$B$36:$B$135,0),4),IF(INDEX('Capacity Summary'!$H$36:$BG$135,MATCH('Capacity Backing (Hide)'!BB$2,'Capacity Summary'!$B$36:$B$135,0),MATCH('Capacity Backing (Hide)'!$A26,'Capacity Summary'!$H$35:$BG$35,0))&lt;&gt;0,INDEX('Capacity Summary'!$H$36:$BG$135,MATCH('Capacity Backing (Hide)'!BB$2,'Capacity Summary'!$B$36:$B$135,0),MATCH('Capacity Backing (Hide)'!$A26,'Capacity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(Hide)'!$A26,'Capacity Summary'!$H$35:$BG$35,0))="x",INDEX('Capacity Summary'!$C$36:$E$135,MATCH('Capacity Backing (Hide)'!BC$2,'Capacity Summary'!$B$36:$B$135,0),4),IF(INDEX('Capacity Summary'!$H$36:$BG$135,MATCH('Capacity Backing (Hide)'!BC$2,'Capacity Summary'!$B$36:$B$135,0),MATCH('Capacity Backing (Hide)'!$A26,'Capacity Summary'!$H$35:$BG$35,0))&lt;&gt;0,INDEX('Capacity Summary'!$H$36:$BG$135,MATCH('Capacity Backing (Hide)'!BC$2,'Capacity Summary'!$B$36:$B$135,0),MATCH('Capacity Backing (Hide)'!$A26,'Capacity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(Hide)'!$A26,'Capacity Summary'!$H$35:$BG$35,0))="x",INDEX('Capacity Summary'!$C$36:$E$135,MATCH('Capacity Backing (Hide)'!BD$2,'Capacity Summary'!$B$36:$B$135,0),4),IF(INDEX('Capacity Summary'!$H$36:$BG$135,MATCH('Capacity Backing (Hide)'!BD$2,'Capacity Summary'!$B$36:$B$135,0),MATCH('Capacity Backing (Hide)'!$A26,'Capacity Summary'!$H$35:$BG$35,0))&lt;&gt;0,INDEX('Capacity Summary'!$H$36:$BG$135,MATCH('Capacity Backing (Hide)'!BD$2,'Capacity Summary'!$B$36:$B$135,0),MATCH('Capacity Backing (Hide)'!$A26,'Capacity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(Hide)'!$A26,'Capacity Summary'!$H$35:$BG$35,0))="x",INDEX('Capacity Summary'!$C$36:$E$135,MATCH('Capacity Backing (Hide)'!BE$2,'Capacity Summary'!$B$36:$B$135,0),4),IF(INDEX('Capacity Summary'!$H$36:$BG$135,MATCH('Capacity Backing (Hide)'!BE$2,'Capacity Summary'!$B$36:$B$135,0),MATCH('Capacity Backing (Hide)'!$A26,'Capacity Summary'!$H$35:$BG$35,0))&lt;&gt;0,INDEX('Capacity Summary'!$H$36:$BG$135,MATCH('Capacity Backing (Hide)'!BE$2,'Capacity Summary'!$B$36:$B$135,0),MATCH('Capacity Backing (Hide)'!$A26,'Capacity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(Hide)'!$A26,'Capacity Summary'!$H$35:$BG$35,0))="x",INDEX('Capacity Summary'!$C$36:$E$135,MATCH('Capacity Backing (Hide)'!BF$2,'Capacity Summary'!$B$36:$B$135,0),4),IF(INDEX('Capacity Summary'!$H$36:$BG$135,MATCH('Capacity Backing (Hide)'!BF$2,'Capacity Summary'!$B$36:$B$135,0),MATCH('Capacity Backing (Hide)'!$A26,'Capacity Summary'!$H$35:$BG$35,0))&lt;&gt;0,INDEX('Capacity Summary'!$H$36:$BG$135,MATCH('Capacity Backing (Hide)'!BF$2,'Capacity Summary'!$B$36:$B$135,0),MATCH('Capacity Backing (Hide)'!$A26,'Capacity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(Hide)'!$A26,'Capacity Summary'!$H$35:$BG$35,0))="x",INDEX('Capacity Summary'!$C$36:$E$135,MATCH('Capacity Backing (Hide)'!BG$2,'Capacity Summary'!$B$36:$B$135,0),4),IF(INDEX('Capacity Summary'!$H$36:$BG$135,MATCH('Capacity Backing (Hide)'!BG$2,'Capacity Summary'!$B$36:$B$135,0),MATCH('Capacity Backing (Hide)'!$A26,'Capacity Summary'!$H$35:$BG$35,0))&lt;&gt;0,INDEX('Capacity Summary'!$H$36:$BG$135,MATCH('Capacity Backing (Hide)'!BG$2,'Capacity Summary'!$B$36:$B$135,0),MATCH('Capacity Backing (Hide)'!$A26,'Capacity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(Hide)'!$A26,'Capacity Summary'!$H$35:$BG$35,0))="x",INDEX('Capacity Summary'!$C$36:$E$135,MATCH('Capacity Backing (Hide)'!BH$2,'Capacity Summary'!$B$36:$B$135,0),4),IF(INDEX('Capacity Summary'!$H$36:$BG$135,MATCH('Capacity Backing (Hide)'!BH$2,'Capacity Summary'!$B$36:$B$135,0),MATCH('Capacity Backing (Hide)'!$A26,'Capacity Summary'!$H$35:$BG$35,0))&lt;&gt;0,INDEX('Capacity Summary'!$H$36:$BG$135,MATCH('Capacity Backing (Hide)'!BH$2,'Capacity Summary'!$B$36:$B$135,0),MATCH('Capacity Backing (Hide)'!$A26,'Capacity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(Hide)'!$A26,'Capacity Summary'!$H$35:$BG$35,0))="x",INDEX('Capacity Summary'!$C$36:$E$135,MATCH('Capacity Backing (Hide)'!BI$2,'Capacity Summary'!$B$36:$B$135,0),4),IF(INDEX('Capacity Summary'!$H$36:$BG$135,MATCH('Capacity Backing (Hide)'!BI$2,'Capacity Summary'!$B$36:$B$135,0),MATCH('Capacity Backing (Hide)'!$A26,'Capacity Summary'!$H$35:$BG$35,0))&lt;&gt;0,INDEX('Capacity Summary'!$H$36:$BG$135,MATCH('Capacity Backing (Hide)'!BI$2,'Capacity Summary'!$B$36:$B$135,0),MATCH('Capacity Backing (Hide)'!$A26,'Capacity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(Hide)'!$A26,'Capacity Summary'!$H$35:$BG$35,0))="x",INDEX('Capacity Summary'!$C$36:$E$135,MATCH('Capacity Backing (Hide)'!BJ$2,'Capacity Summary'!$B$36:$B$135,0),4),IF(INDEX('Capacity Summary'!$H$36:$BG$135,MATCH('Capacity Backing (Hide)'!BJ$2,'Capacity Summary'!$B$36:$B$135,0),MATCH('Capacity Backing (Hide)'!$A26,'Capacity Summary'!$H$35:$BG$35,0))&lt;&gt;0,INDEX('Capacity Summary'!$H$36:$BG$135,MATCH('Capacity Backing (Hide)'!BJ$2,'Capacity Summary'!$B$36:$B$135,0),MATCH('Capacity Backing (Hide)'!$A26,'Capacity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(Hide)'!$A26,'Capacity Summary'!$H$35:$BG$35,0))="x",INDEX('Capacity Summary'!$C$36:$E$135,MATCH('Capacity Backing (Hide)'!BK$2,'Capacity Summary'!$B$36:$B$135,0),4),IF(INDEX('Capacity Summary'!$H$36:$BG$135,MATCH('Capacity Backing (Hide)'!BK$2,'Capacity Summary'!$B$36:$B$135,0),MATCH('Capacity Backing (Hide)'!$A26,'Capacity Summary'!$H$35:$BG$35,0))&lt;&gt;0,INDEX('Capacity Summary'!$H$36:$BG$135,MATCH('Capacity Backing (Hide)'!BK$2,'Capacity Summary'!$B$36:$B$135,0),MATCH('Capacity Backing (Hide)'!$A26,'Capacity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(Hide)'!$A26,'Capacity Summary'!$H$35:$BG$35,0))="x",INDEX('Capacity Summary'!$C$36:$E$135,MATCH('Capacity Backing (Hide)'!BL$2,'Capacity Summary'!$B$36:$B$135,0),4),IF(INDEX('Capacity Summary'!$H$36:$BG$135,MATCH('Capacity Backing (Hide)'!BL$2,'Capacity Summary'!$B$36:$B$135,0),MATCH('Capacity Backing (Hide)'!$A26,'Capacity Summary'!$H$35:$BG$35,0))&lt;&gt;0,INDEX('Capacity Summary'!$H$36:$BG$135,MATCH('Capacity Backing (Hide)'!BL$2,'Capacity Summary'!$B$36:$B$135,0),MATCH('Capacity Backing (Hide)'!$A26,'Capacity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(Hide)'!$A26,'Capacity Summary'!$H$35:$BG$35,0))="x",INDEX('Capacity Summary'!$C$36:$E$135,MATCH('Capacity Backing (Hide)'!BM$2,'Capacity Summary'!$B$36:$B$135,0),4),IF(INDEX('Capacity Summary'!$H$36:$BG$135,MATCH('Capacity Backing (Hide)'!BM$2,'Capacity Summary'!$B$36:$B$135,0),MATCH('Capacity Backing (Hide)'!$A26,'Capacity Summary'!$H$35:$BG$35,0))&lt;&gt;0,INDEX('Capacity Summary'!$H$36:$BG$135,MATCH('Capacity Backing (Hide)'!BM$2,'Capacity Summary'!$B$36:$B$135,0),MATCH('Capacity Backing (Hide)'!$A26,'Capacity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(Hide)'!$A26,'Capacity Summary'!$H$35:$BG$35,0))="x",INDEX('Capacity Summary'!$C$36:$E$135,MATCH('Capacity Backing (Hide)'!BN$2,'Capacity Summary'!$B$36:$B$135,0),4),IF(INDEX('Capacity Summary'!$H$36:$BG$135,MATCH('Capacity Backing (Hide)'!BN$2,'Capacity Summary'!$B$36:$B$135,0),MATCH('Capacity Backing (Hide)'!$A26,'Capacity Summary'!$H$35:$BG$35,0))&lt;&gt;0,INDEX('Capacity Summary'!$H$36:$BG$135,MATCH('Capacity Backing (Hide)'!BN$2,'Capacity Summary'!$B$36:$B$135,0),MATCH('Capacity Backing (Hide)'!$A26,'Capacity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(Hide)'!$A26,'Capacity Summary'!$H$35:$BG$35,0))="x",INDEX('Capacity Summary'!$C$36:$E$135,MATCH('Capacity Backing (Hide)'!BO$2,'Capacity Summary'!$B$36:$B$135,0),4),IF(INDEX('Capacity Summary'!$H$36:$BG$135,MATCH('Capacity Backing (Hide)'!BO$2,'Capacity Summary'!$B$36:$B$135,0),MATCH('Capacity Backing (Hide)'!$A26,'Capacity Summary'!$H$35:$BG$35,0))&lt;&gt;0,INDEX('Capacity Summary'!$H$36:$BG$135,MATCH('Capacity Backing (Hide)'!BO$2,'Capacity Summary'!$B$36:$B$135,0),MATCH('Capacity Backing (Hide)'!$A26,'Capacity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(Hide)'!$A26,'Capacity Summary'!$H$35:$BG$35,0))="x",INDEX('Capacity Summary'!$C$36:$E$135,MATCH('Capacity Backing (Hide)'!BP$2,'Capacity Summary'!$B$36:$B$135,0),4),IF(INDEX('Capacity Summary'!$H$36:$BG$135,MATCH('Capacity Backing (Hide)'!BP$2,'Capacity Summary'!$B$36:$B$135,0),MATCH('Capacity Backing (Hide)'!$A26,'Capacity Summary'!$H$35:$BG$35,0))&lt;&gt;0,INDEX('Capacity Summary'!$H$36:$BG$135,MATCH('Capacity Backing (Hide)'!BP$2,'Capacity Summary'!$B$36:$B$135,0),MATCH('Capacity Backing (Hide)'!$A26,'Capacity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(Hide)'!$A26,'Capacity Summary'!$H$35:$BG$35,0))="x",INDEX('Capacity Summary'!$C$36:$E$135,MATCH('Capacity Backing (Hide)'!BQ$2,'Capacity Summary'!$B$36:$B$135,0),4),IF(INDEX('Capacity Summary'!$H$36:$BG$135,MATCH('Capacity Backing (Hide)'!BQ$2,'Capacity Summary'!$B$36:$B$135,0),MATCH('Capacity Backing (Hide)'!$A26,'Capacity Summary'!$H$35:$BG$35,0))&lt;&gt;0,INDEX('Capacity Summary'!$H$36:$BG$135,MATCH('Capacity Backing (Hide)'!BQ$2,'Capacity Summary'!$B$36:$B$135,0),MATCH('Capacity Backing (Hide)'!$A26,'Capacity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(Hide)'!$A26,'Capacity Summary'!$H$35:$BG$35,0))="x",INDEX('Capacity Summary'!$C$36:$E$135,MATCH('Capacity Backing (Hide)'!BR$2,'Capacity Summary'!$B$36:$B$135,0),4),IF(INDEX('Capacity Summary'!$H$36:$BG$135,MATCH('Capacity Backing (Hide)'!BR$2,'Capacity Summary'!$B$36:$B$135,0),MATCH('Capacity Backing (Hide)'!$A26,'Capacity Summary'!$H$35:$BG$35,0))&lt;&gt;0,INDEX('Capacity Summary'!$H$36:$BG$135,MATCH('Capacity Backing (Hide)'!BR$2,'Capacity Summary'!$B$36:$B$135,0),MATCH('Capacity Backing (Hide)'!$A26,'Capacity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(Hide)'!$A26,'Capacity Summary'!$H$35:$BG$35,0))="x",INDEX('Capacity Summary'!$C$36:$E$135,MATCH('Capacity Backing (Hide)'!BS$2,'Capacity Summary'!$B$36:$B$135,0),4),IF(INDEX('Capacity Summary'!$H$36:$BG$135,MATCH('Capacity Backing (Hide)'!BS$2,'Capacity Summary'!$B$36:$B$135,0),MATCH('Capacity Backing (Hide)'!$A26,'Capacity Summary'!$H$35:$BG$35,0))&lt;&gt;0,INDEX('Capacity Summary'!$H$36:$BG$135,MATCH('Capacity Backing (Hide)'!BS$2,'Capacity Summary'!$B$36:$B$135,0),MATCH('Capacity Backing (Hide)'!$A26,'Capacity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(Hide)'!$A26,'Capacity Summary'!$H$35:$BG$35,0))="x",INDEX('Capacity Summary'!$C$36:$E$135,MATCH('Capacity Backing (Hide)'!BT$2,'Capacity Summary'!$B$36:$B$135,0),4),IF(INDEX('Capacity Summary'!$H$36:$BG$135,MATCH('Capacity Backing (Hide)'!BT$2,'Capacity Summary'!$B$36:$B$135,0),MATCH('Capacity Backing (Hide)'!$A26,'Capacity Summary'!$H$35:$BG$35,0))&lt;&gt;0,INDEX('Capacity Summary'!$H$36:$BG$135,MATCH('Capacity Backing (Hide)'!BT$2,'Capacity Summary'!$B$36:$B$135,0),MATCH('Capacity Backing (Hide)'!$A26,'Capacity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(Hide)'!$A26,'Capacity Summary'!$H$35:$BG$35,0))="x",INDEX('Capacity Summary'!$C$36:$E$135,MATCH('Capacity Backing (Hide)'!BU$2,'Capacity Summary'!$B$36:$B$135,0),4),IF(INDEX('Capacity Summary'!$H$36:$BG$135,MATCH('Capacity Backing (Hide)'!BU$2,'Capacity Summary'!$B$36:$B$135,0),MATCH('Capacity Backing (Hide)'!$A26,'Capacity Summary'!$H$35:$BG$35,0))&lt;&gt;0,INDEX('Capacity Summary'!$H$36:$BG$135,MATCH('Capacity Backing (Hide)'!BU$2,'Capacity Summary'!$B$36:$B$135,0),MATCH('Capacity Backing (Hide)'!$A26,'Capacity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(Hide)'!$A26,'Capacity Summary'!$H$35:$BG$35,0))="x",INDEX('Capacity Summary'!$C$36:$E$135,MATCH('Capacity Backing (Hide)'!BV$2,'Capacity Summary'!$B$36:$B$135,0),4),IF(INDEX('Capacity Summary'!$H$36:$BG$135,MATCH('Capacity Backing (Hide)'!BV$2,'Capacity Summary'!$B$36:$B$135,0),MATCH('Capacity Backing (Hide)'!$A26,'Capacity Summary'!$H$35:$BG$35,0))&lt;&gt;0,INDEX('Capacity Summary'!$H$36:$BG$135,MATCH('Capacity Backing (Hide)'!BV$2,'Capacity Summary'!$B$36:$B$135,0),MATCH('Capacity Backing (Hide)'!$A26,'Capacity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(Hide)'!$A26,'Capacity Summary'!$H$35:$BG$35,0))="x",INDEX('Capacity Summary'!$C$36:$E$135,MATCH('Capacity Backing (Hide)'!BW$2,'Capacity Summary'!$B$36:$B$135,0),4),IF(INDEX('Capacity Summary'!$H$36:$BG$135,MATCH('Capacity Backing (Hide)'!BW$2,'Capacity Summary'!$B$36:$B$135,0),MATCH('Capacity Backing (Hide)'!$A26,'Capacity Summary'!$H$35:$BG$35,0))&lt;&gt;0,INDEX('Capacity Summary'!$H$36:$BG$135,MATCH('Capacity Backing (Hide)'!BW$2,'Capacity Summary'!$B$36:$B$135,0),MATCH('Capacity Backing (Hide)'!$A26,'Capacity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(Hide)'!$A26,'Capacity Summary'!$H$35:$BG$35,0))="x",INDEX('Capacity Summary'!$C$36:$E$135,MATCH('Capacity Backing (Hide)'!BX$2,'Capacity Summary'!$B$36:$B$135,0),4),IF(INDEX('Capacity Summary'!$H$36:$BG$135,MATCH('Capacity Backing (Hide)'!BX$2,'Capacity Summary'!$B$36:$B$135,0),MATCH('Capacity Backing (Hide)'!$A26,'Capacity Summary'!$H$35:$BG$35,0))&lt;&gt;0,INDEX('Capacity Summary'!$H$36:$BG$135,MATCH('Capacity Backing (Hide)'!BX$2,'Capacity Summary'!$B$36:$B$135,0),MATCH('Capacity Backing (Hide)'!$A26,'Capacity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(Hide)'!$A26,'Capacity Summary'!$H$35:$BG$35,0))="x",INDEX('Capacity Summary'!$C$36:$E$135,MATCH('Capacity Backing (Hide)'!BY$2,'Capacity Summary'!$B$36:$B$135,0),4),IF(INDEX('Capacity Summary'!$H$36:$BG$135,MATCH('Capacity Backing (Hide)'!BY$2,'Capacity Summary'!$B$36:$B$135,0),MATCH('Capacity Backing (Hide)'!$A26,'Capacity Summary'!$H$35:$BG$35,0))&lt;&gt;0,INDEX('Capacity Summary'!$H$36:$BG$135,MATCH('Capacity Backing (Hide)'!BY$2,'Capacity Summary'!$B$36:$B$135,0),MATCH('Capacity Backing (Hide)'!$A26,'Capacity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(Hide)'!$A26,'Capacity Summary'!$H$35:$BG$35,0))="x",INDEX('Capacity Summary'!$C$36:$E$135,MATCH('Capacity Backing (Hide)'!BZ$2,'Capacity Summary'!$B$36:$B$135,0),4),IF(INDEX('Capacity Summary'!$H$36:$BG$135,MATCH('Capacity Backing (Hide)'!BZ$2,'Capacity Summary'!$B$36:$B$135,0),MATCH('Capacity Backing (Hide)'!$A26,'Capacity Summary'!$H$35:$BG$35,0))&lt;&gt;0,INDEX('Capacity Summary'!$H$36:$BG$135,MATCH('Capacity Backing (Hide)'!BZ$2,'Capacity Summary'!$B$36:$B$135,0),MATCH('Capacity Backing (Hide)'!$A26,'Capacity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(Hide)'!$A26,'Capacity Summary'!$H$35:$BG$35,0))="x",INDEX('Capacity Summary'!$C$36:$E$135,MATCH('Capacity Backing (Hide)'!CA$2,'Capacity Summary'!$B$36:$B$135,0),4),IF(INDEX('Capacity Summary'!$H$36:$BG$135,MATCH('Capacity Backing (Hide)'!CA$2,'Capacity Summary'!$B$36:$B$135,0),MATCH('Capacity Backing (Hide)'!$A26,'Capacity Summary'!$H$35:$BG$35,0))&lt;&gt;0,INDEX('Capacity Summary'!$H$36:$BG$135,MATCH('Capacity Backing (Hide)'!CA$2,'Capacity Summary'!$B$36:$B$135,0),MATCH('Capacity Backing (Hide)'!$A26,'Capacity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(Hide)'!$A26,'Capacity Summary'!$H$35:$BG$35,0))="x",INDEX('Capacity Summary'!$C$36:$E$135,MATCH('Capacity Backing (Hide)'!CB$2,'Capacity Summary'!$B$36:$B$135,0),4),IF(INDEX('Capacity Summary'!$H$36:$BG$135,MATCH('Capacity Backing (Hide)'!CB$2,'Capacity Summary'!$B$36:$B$135,0),MATCH('Capacity Backing (Hide)'!$A26,'Capacity Summary'!$H$35:$BG$35,0))&lt;&gt;0,INDEX('Capacity Summary'!$H$36:$BG$135,MATCH('Capacity Backing (Hide)'!CB$2,'Capacity Summary'!$B$36:$B$135,0),MATCH('Capacity Backing (Hide)'!$A26,'Capacity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(Hide)'!$A26,'Capacity Summary'!$H$35:$BG$35,0))="x",INDEX('Capacity Summary'!$C$36:$E$135,MATCH('Capacity Backing (Hide)'!CC$2,'Capacity Summary'!$B$36:$B$135,0),4),IF(INDEX('Capacity Summary'!$H$36:$BG$135,MATCH('Capacity Backing (Hide)'!CC$2,'Capacity Summary'!$B$36:$B$135,0),MATCH('Capacity Backing (Hide)'!$A26,'Capacity Summary'!$H$35:$BG$35,0))&lt;&gt;0,INDEX('Capacity Summary'!$H$36:$BG$135,MATCH('Capacity Backing (Hide)'!CC$2,'Capacity Summary'!$B$36:$B$135,0),MATCH('Capacity Backing (Hide)'!$A26,'Capacity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(Hide)'!$A26,'Capacity Summary'!$H$35:$BG$35,0))="x",INDEX('Capacity Summary'!$C$36:$E$135,MATCH('Capacity Backing (Hide)'!CD$2,'Capacity Summary'!$B$36:$B$135,0),4),IF(INDEX('Capacity Summary'!$H$36:$BG$135,MATCH('Capacity Backing (Hide)'!CD$2,'Capacity Summary'!$B$36:$B$135,0),MATCH('Capacity Backing (Hide)'!$A26,'Capacity Summary'!$H$35:$BG$35,0))&lt;&gt;0,INDEX('Capacity Summary'!$H$36:$BG$135,MATCH('Capacity Backing (Hide)'!CD$2,'Capacity Summary'!$B$36:$B$135,0),MATCH('Capacity Backing (Hide)'!$A26,'Capacity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(Hide)'!$A26,'Capacity Summary'!$H$35:$BG$35,0))="x",INDEX('Capacity Summary'!$C$36:$E$135,MATCH('Capacity Backing (Hide)'!CE$2,'Capacity Summary'!$B$36:$B$135,0),4),IF(INDEX('Capacity Summary'!$H$36:$BG$135,MATCH('Capacity Backing (Hide)'!CE$2,'Capacity Summary'!$B$36:$B$135,0),MATCH('Capacity Backing (Hide)'!$A26,'Capacity Summary'!$H$35:$BG$35,0))&lt;&gt;0,INDEX('Capacity Summary'!$H$36:$BG$135,MATCH('Capacity Backing (Hide)'!CE$2,'Capacity Summary'!$B$36:$B$135,0),MATCH('Capacity Backing (Hide)'!$A26,'Capacity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(Hide)'!$A26,'Capacity Summary'!$H$35:$BG$35,0))="x",INDEX('Capacity Summary'!$C$36:$E$135,MATCH('Capacity Backing (Hide)'!CF$2,'Capacity Summary'!$B$36:$B$135,0),4),IF(INDEX('Capacity Summary'!$H$36:$BG$135,MATCH('Capacity Backing (Hide)'!CF$2,'Capacity Summary'!$B$36:$B$135,0),MATCH('Capacity Backing (Hide)'!$A26,'Capacity Summary'!$H$35:$BG$35,0))&lt;&gt;0,INDEX('Capacity Summary'!$H$36:$BG$135,MATCH('Capacity Backing (Hide)'!CF$2,'Capacity Summary'!$B$36:$B$135,0),MATCH('Capacity Backing (Hide)'!$A26,'Capacity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(Hide)'!$A26,'Capacity Summary'!$H$35:$BG$35,0))="x",INDEX('Capacity Summary'!$C$36:$E$135,MATCH('Capacity Backing (Hide)'!CG$2,'Capacity Summary'!$B$36:$B$135,0),4),IF(INDEX('Capacity Summary'!$H$36:$BG$135,MATCH('Capacity Backing (Hide)'!CG$2,'Capacity Summary'!$B$36:$B$135,0),MATCH('Capacity Backing (Hide)'!$A26,'Capacity Summary'!$H$35:$BG$35,0))&lt;&gt;0,INDEX('Capacity Summary'!$H$36:$BG$135,MATCH('Capacity Backing (Hide)'!CG$2,'Capacity Summary'!$B$36:$B$135,0),MATCH('Capacity Backing (Hide)'!$A26,'Capacity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(Hide)'!$A26,'Capacity Summary'!$H$35:$BG$35,0))="x",INDEX('Capacity Summary'!$C$36:$E$135,MATCH('Capacity Backing (Hide)'!CH$2,'Capacity Summary'!$B$36:$B$135,0),4),IF(INDEX('Capacity Summary'!$H$36:$BG$135,MATCH('Capacity Backing (Hide)'!CH$2,'Capacity Summary'!$B$36:$B$135,0),MATCH('Capacity Backing (Hide)'!$A26,'Capacity Summary'!$H$35:$BG$35,0))&lt;&gt;0,INDEX('Capacity Summary'!$H$36:$BG$135,MATCH('Capacity Backing (Hide)'!CH$2,'Capacity Summary'!$B$36:$B$135,0),MATCH('Capacity Backing (Hide)'!$A26,'Capacity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(Hide)'!$A26,'Capacity Summary'!$H$35:$BG$35,0))="x",INDEX('Capacity Summary'!$C$36:$E$135,MATCH('Capacity Backing (Hide)'!CI$2,'Capacity Summary'!$B$36:$B$135,0),4),IF(INDEX('Capacity Summary'!$H$36:$BG$135,MATCH('Capacity Backing (Hide)'!CI$2,'Capacity Summary'!$B$36:$B$135,0),MATCH('Capacity Backing (Hide)'!$A26,'Capacity Summary'!$H$35:$BG$35,0))&lt;&gt;0,INDEX('Capacity Summary'!$H$36:$BG$135,MATCH('Capacity Backing (Hide)'!CI$2,'Capacity Summary'!$B$36:$B$135,0),MATCH('Capacity Backing (Hide)'!$A26,'Capacity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(Hide)'!$A26,'Capacity Summary'!$H$35:$BG$35,0))="x",INDEX('Capacity Summary'!$C$36:$E$135,MATCH('Capacity Backing (Hide)'!CJ$2,'Capacity Summary'!$B$36:$B$135,0),4),IF(INDEX('Capacity Summary'!$H$36:$BG$135,MATCH('Capacity Backing (Hide)'!CJ$2,'Capacity Summary'!$B$36:$B$135,0),MATCH('Capacity Backing (Hide)'!$A26,'Capacity Summary'!$H$35:$BG$35,0))&lt;&gt;0,INDEX('Capacity Summary'!$H$36:$BG$135,MATCH('Capacity Backing (Hide)'!CJ$2,'Capacity Summary'!$B$36:$B$135,0),MATCH('Capacity Backing (Hide)'!$A26,'Capacity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(Hide)'!$A26,'Capacity Summary'!$H$35:$BG$35,0))="x",INDEX('Capacity Summary'!$C$36:$E$135,MATCH('Capacity Backing (Hide)'!CK$2,'Capacity Summary'!$B$36:$B$135,0),4),IF(INDEX('Capacity Summary'!$H$36:$BG$135,MATCH('Capacity Backing (Hide)'!CK$2,'Capacity Summary'!$B$36:$B$135,0),MATCH('Capacity Backing (Hide)'!$A26,'Capacity Summary'!$H$35:$BG$35,0))&lt;&gt;0,INDEX('Capacity Summary'!$H$36:$BG$135,MATCH('Capacity Backing (Hide)'!CK$2,'Capacity Summary'!$B$36:$B$135,0),MATCH('Capacity Backing (Hide)'!$A26,'Capacity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(Hide)'!$A26,'Capacity Summary'!$H$35:$BG$35,0))="x",INDEX('Capacity Summary'!$C$36:$E$135,MATCH('Capacity Backing (Hide)'!CL$2,'Capacity Summary'!$B$36:$B$135,0),4),IF(INDEX('Capacity Summary'!$H$36:$BG$135,MATCH('Capacity Backing (Hide)'!CL$2,'Capacity Summary'!$B$36:$B$135,0),MATCH('Capacity Backing (Hide)'!$A26,'Capacity Summary'!$H$35:$BG$35,0))&lt;&gt;0,INDEX('Capacity Summary'!$H$36:$BG$135,MATCH('Capacity Backing (Hide)'!CL$2,'Capacity Summary'!$B$36:$B$135,0),MATCH('Capacity Backing (Hide)'!$A26,'Capacity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(Hide)'!$A26,'Capacity Summary'!$H$35:$BG$35,0))="x",INDEX('Capacity Summary'!$C$36:$E$135,MATCH('Capacity Backing (Hide)'!CM$2,'Capacity Summary'!$B$36:$B$135,0),4),IF(INDEX('Capacity Summary'!$H$36:$BG$135,MATCH('Capacity Backing (Hide)'!CM$2,'Capacity Summary'!$B$36:$B$135,0),MATCH('Capacity Backing (Hide)'!$A26,'Capacity Summary'!$H$35:$BG$35,0))&lt;&gt;0,INDEX('Capacity Summary'!$H$36:$BG$135,MATCH('Capacity Backing (Hide)'!CM$2,'Capacity Summary'!$B$36:$B$135,0),MATCH('Capacity Backing (Hide)'!$A26,'Capacity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(Hide)'!$A26,'Capacity Summary'!$H$35:$BG$35,0))="x",INDEX('Capacity Summary'!$C$36:$E$135,MATCH('Capacity Backing (Hide)'!CN$2,'Capacity Summary'!$B$36:$B$135,0),4),IF(INDEX('Capacity Summary'!$H$36:$BG$135,MATCH('Capacity Backing (Hide)'!CN$2,'Capacity Summary'!$B$36:$B$135,0),MATCH('Capacity Backing (Hide)'!$A26,'Capacity Summary'!$H$35:$BG$35,0))&lt;&gt;0,INDEX('Capacity Summary'!$H$36:$BG$135,MATCH('Capacity Backing (Hide)'!CN$2,'Capacity Summary'!$B$36:$B$135,0),MATCH('Capacity Backing (Hide)'!$A26,'Capacity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(Hide)'!$A26,'Capacity Summary'!$H$35:$BG$35,0))="x",INDEX('Capacity Summary'!$C$36:$E$135,MATCH('Capacity Backing (Hide)'!CO$2,'Capacity Summary'!$B$36:$B$135,0),4),IF(INDEX('Capacity Summary'!$H$36:$BG$135,MATCH('Capacity Backing (Hide)'!CO$2,'Capacity Summary'!$B$36:$B$135,0),MATCH('Capacity Backing (Hide)'!$A26,'Capacity Summary'!$H$35:$BG$35,0))&lt;&gt;0,INDEX('Capacity Summary'!$H$36:$BG$135,MATCH('Capacity Backing (Hide)'!CO$2,'Capacity Summary'!$B$36:$B$135,0),MATCH('Capacity Backing (Hide)'!$A26,'Capacity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(Hide)'!$A26,'Capacity Summary'!$H$35:$BG$35,0))="x",INDEX('Capacity Summary'!$C$36:$E$135,MATCH('Capacity Backing (Hide)'!CP$2,'Capacity Summary'!$B$36:$B$135,0),4),IF(INDEX('Capacity Summary'!$H$36:$BG$135,MATCH('Capacity Backing (Hide)'!CP$2,'Capacity Summary'!$B$36:$B$135,0),MATCH('Capacity Backing (Hide)'!$A26,'Capacity Summary'!$H$35:$BG$35,0))&lt;&gt;0,INDEX('Capacity Summary'!$H$36:$BG$135,MATCH('Capacity Backing (Hide)'!CP$2,'Capacity Summary'!$B$36:$B$135,0),MATCH('Capacity Backing (Hide)'!$A26,'Capacity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(Hide)'!$A26,'Capacity Summary'!$H$35:$BG$35,0))="x",INDEX('Capacity Summary'!$C$36:$E$135,MATCH('Capacity Backing (Hide)'!CQ$2,'Capacity Summary'!$B$36:$B$135,0),4),IF(INDEX('Capacity Summary'!$H$36:$BG$135,MATCH('Capacity Backing (Hide)'!CQ$2,'Capacity Summary'!$B$36:$B$135,0),MATCH('Capacity Backing (Hide)'!$A26,'Capacity Summary'!$H$35:$BG$35,0))&lt;&gt;0,INDEX('Capacity Summary'!$H$36:$BG$135,MATCH('Capacity Backing (Hide)'!CQ$2,'Capacity Summary'!$B$36:$B$135,0),MATCH('Capacity Backing (Hide)'!$A26,'Capacity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(Hide)'!$A26,'Capacity Summary'!$H$35:$BG$35,0))="x",INDEX('Capacity Summary'!$C$36:$E$135,MATCH('Capacity Backing (Hide)'!CR$2,'Capacity Summary'!$B$36:$B$135,0),4),IF(INDEX('Capacity Summary'!$H$36:$BG$135,MATCH('Capacity Backing (Hide)'!CR$2,'Capacity Summary'!$B$36:$B$135,0),MATCH('Capacity Backing (Hide)'!$A26,'Capacity Summary'!$H$35:$BG$35,0))&lt;&gt;0,INDEX('Capacity Summary'!$H$36:$BG$135,MATCH('Capacity Backing (Hide)'!CR$2,'Capacity Summary'!$B$36:$B$135,0),MATCH('Capacity Backing (Hide)'!$A26,'Capacity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(Hide)'!$A26,'Capacity Summary'!$H$35:$BG$35,0))="x",INDEX('Capacity Summary'!$C$36:$E$135,MATCH('Capacity Backing (Hide)'!CS$2,'Capacity Summary'!$B$36:$B$135,0),4),IF(INDEX('Capacity Summary'!$H$36:$BG$135,MATCH('Capacity Backing (Hide)'!CS$2,'Capacity Summary'!$B$36:$B$135,0),MATCH('Capacity Backing (Hide)'!$A26,'Capacity Summary'!$H$35:$BG$35,0))&lt;&gt;0,INDEX('Capacity Summary'!$H$36:$BG$135,MATCH('Capacity Backing (Hide)'!CS$2,'Capacity Summary'!$B$36:$B$135,0),MATCH('Capacity Backing (Hide)'!$A26,'Capacity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(Hide)'!$A26,'Capacity Summary'!$H$35:$BG$35,0))="x",INDEX('Capacity Summary'!$C$36:$E$135,MATCH('Capacity Backing (Hide)'!CT$2,'Capacity Summary'!$B$36:$B$135,0),4),IF(INDEX('Capacity Summary'!$H$36:$BG$135,MATCH('Capacity Backing (Hide)'!CT$2,'Capacity Summary'!$B$36:$B$135,0),MATCH('Capacity Backing (Hide)'!$A26,'Capacity Summary'!$H$35:$BG$35,0))&lt;&gt;0,INDEX('Capacity Summary'!$H$36:$BG$135,MATCH('Capacity Backing (Hide)'!CT$2,'Capacity Summary'!$B$36:$B$135,0),MATCH('Capacity Backing (Hide)'!$A26,'Capacity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(Hide)'!$A26,'Capacity Summary'!$H$35:$BG$35,0))="x",INDEX('Capacity Summary'!$C$36:$E$135,MATCH('Capacity Backing (Hide)'!CU$2,'Capacity Summary'!$B$36:$B$135,0),4),IF(INDEX('Capacity Summary'!$H$36:$BG$135,MATCH('Capacity Backing (Hide)'!CU$2,'Capacity Summary'!$B$36:$B$135,0),MATCH('Capacity Backing (Hide)'!$A26,'Capacity Summary'!$H$35:$BG$35,0))&lt;&gt;0,INDEX('Capacity Summary'!$H$36:$BG$135,MATCH('Capacity Backing (Hide)'!CU$2,'Capacity Summary'!$B$36:$B$135,0),MATCH('Capacity Backing (Hide)'!$A26,'Capacity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(Hide)'!$A26,'Capacity Summary'!$H$35:$BG$35,0))="x",INDEX('Capacity Summary'!$C$36:$E$135,MATCH('Capacity Backing (Hide)'!CV$2,'Capacity Summary'!$B$36:$B$135,0),4),IF(INDEX('Capacity Summary'!$H$36:$BG$135,MATCH('Capacity Backing (Hide)'!CV$2,'Capacity Summary'!$B$36:$B$135,0),MATCH('Capacity Backing (Hide)'!$A26,'Capacity Summary'!$H$35:$BG$35,0))&lt;&gt;0,INDEX('Capacity Summary'!$H$36:$BG$135,MATCH('Capacity Backing (Hide)'!CV$2,'Capacity Summary'!$B$36:$B$135,0),MATCH('Capacity Backing (Hide)'!$A26,'Capacity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(Hide)'!$A26,'Capacity Summary'!$H$35:$BG$35,0))="x",INDEX('Capacity Summary'!$C$36:$E$135,MATCH('Capacity Backing (Hide)'!CW$2,'Capacity Summary'!$B$36:$B$135,0),4),IF(INDEX('Capacity Summary'!$H$36:$BG$135,MATCH('Capacity Backing (Hide)'!CW$2,'Capacity Summary'!$B$36:$B$135,0),MATCH('Capacity Backing (Hide)'!$A26,'Capacity Summary'!$H$35:$BG$35,0))&lt;&gt;0,INDEX('Capacity Summary'!$H$36:$BG$135,MATCH('Capacity Backing (Hide)'!CW$2,'Capacity Summary'!$B$36:$B$135,0),MATCH('Capacity Backing (Hide)'!$A26,'Capacity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7" spans="1:101" x14ac:dyDescent="0.35">
      <c r="A27" s="2">
        <f ca="1">'Required Capacity (Hide)'!E27</f>
        <v>44382</v>
      </c>
      <c r="B2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(Hide)'!$A27,'Capacity Summary'!$H$35:$BG$35,0))="x",INDEX('Capacity Summary'!$C$36:$E$135,MATCH('Capacity Backing (Hide)'!B$2,'Capacity Summary'!$B$36:$B$135,0),4),IF(INDEX('Capacity Summary'!$H$36:$BG$135,MATCH('Capacity Backing (Hide)'!B$2,'Capacity Summary'!$B$36:$B$135,0),MATCH('Capacity Backing (Hide)'!$A27,'Capacity Summary'!$H$35:$BG$35,0))&lt;&gt;0,INDEX('Capacity Summary'!$H$36:$BG$135,MATCH('Capacity Backing (Hide)'!B$2,'Capacity Summary'!$B$36:$B$135,0),MATCH('Capacity Backing (Hide)'!$A27,'Capacity Summary'!$H$35:$BG$35,0)),0)),INDEX('Capacity Summary'!$C$36:$E$135,MATCH('Capacity Backing (Hide)'!B$2,'Capacity Summary'!$B$36:$B$135,0),2)))/IF(Summary!$B$7="Minutes",1,60)/COUNTA(INDEX(Capacity!$C$10:$Q$109,MATCH('Capacity Backing (Hide)'!B$2,Capacity!$B$10:$B$109,0),1):INDEX(Capacity!$C$10:$Q$109,MATCH('Capacity Backing (Hide)'!B$2,Capacity!$B$10:$B$109,0),15))</f>
        <v>#N/A</v>
      </c>
      <c r="C2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(Hide)'!$A27,'Capacity Summary'!$H$35:$BG$35,0))="x",INDEX('Capacity Summary'!$C$36:$E$135,MATCH('Capacity Backing (Hide)'!C$2,'Capacity Summary'!$B$36:$B$135,0),4),IF(INDEX('Capacity Summary'!$H$36:$BG$135,MATCH('Capacity Backing (Hide)'!C$2,'Capacity Summary'!$B$36:$B$135,0),MATCH('Capacity Backing (Hide)'!$A27,'Capacity Summary'!$H$35:$BG$35,0))&lt;&gt;0,INDEX('Capacity Summary'!$H$36:$BG$135,MATCH('Capacity Backing (Hide)'!C$2,'Capacity Summary'!$B$36:$B$135,0),MATCH('Capacity Backing (Hide)'!$A27,'Capacity Summary'!$H$35:$BG$35,0)),0)),INDEX('Capacity Summary'!$C$36:$E$135,MATCH('Capacity Backing (Hide)'!C$2,'Capacity Summary'!$B$36:$B$135,0),2)))/IF(Summary!$B$7="Minutes",1,60)/COUNTA(INDEX(Capacity!$C$10:$Q$109,MATCH('Capacity Backing (Hide)'!C$2,Capacity!$B$10:$B$109,0),1):INDEX(Capacity!$C$10:$Q$109,MATCH('Capacity Backing (Hide)'!C$2,Capacity!$B$10:$B$109,0),15))</f>
        <v>#N/A</v>
      </c>
      <c r="D2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(Hide)'!$A27,'Capacity Summary'!$H$35:$BG$35,0))="x",INDEX('Capacity Summary'!$C$36:$E$135,MATCH('Capacity Backing (Hide)'!D$2,'Capacity Summary'!$B$36:$B$135,0),4),IF(INDEX('Capacity Summary'!$H$36:$BG$135,MATCH('Capacity Backing (Hide)'!D$2,'Capacity Summary'!$B$36:$B$135,0),MATCH('Capacity Backing (Hide)'!$A27,'Capacity Summary'!$H$35:$BG$35,0))&lt;&gt;0,INDEX('Capacity Summary'!$H$36:$BG$135,MATCH('Capacity Backing (Hide)'!D$2,'Capacity Summary'!$B$36:$B$135,0),MATCH('Capacity Backing (Hide)'!$A27,'Capacity Summary'!$H$35:$BG$35,0)),0)),INDEX('Capacity Summary'!$C$36:$E$135,MATCH('Capacity Backing (Hide)'!D$2,'Capacity Summary'!$B$36:$B$135,0),2)))/IF(Summary!$B$7="Minutes",1,60)/COUNTA(INDEX(Capacity!$C$10:$Q$109,MATCH('Capacity Backing (Hide)'!D$2,Capacity!$B$10:$B$109,0),1):INDEX(Capacity!$C$10:$Q$109,MATCH('Capacity Backing (Hide)'!D$2,Capacity!$B$10:$B$109,0),15))</f>
        <v>#N/A</v>
      </c>
      <c r="E2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(Hide)'!$A27,'Capacity Summary'!$H$35:$BG$35,0))="x",INDEX('Capacity Summary'!$C$36:$E$135,MATCH('Capacity Backing (Hide)'!E$2,'Capacity Summary'!$B$36:$B$135,0),4),IF(INDEX('Capacity Summary'!$H$36:$BG$135,MATCH('Capacity Backing (Hide)'!E$2,'Capacity Summary'!$B$36:$B$135,0),MATCH('Capacity Backing (Hide)'!$A27,'Capacity Summary'!$H$35:$BG$35,0))&lt;&gt;0,INDEX('Capacity Summary'!$H$36:$BG$135,MATCH('Capacity Backing (Hide)'!E$2,'Capacity Summary'!$B$36:$B$135,0),MATCH('Capacity Backing (Hide)'!$A27,'Capacity Summary'!$H$35:$BG$35,0)),0)),INDEX('Capacity Summary'!$C$36:$E$135,MATCH('Capacity Backing (Hide)'!E$2,'Capacity Summary'!$B$36:$B$135,0),2)))/IF(Summary!$B$7="Minutes",1,60)/COUNTA(INDEX(Capacity!$C$10:$Q$109,MATCH('Capacity Backing (Hide)'!E$2,Capacity!$B$10:$B$109,0),1):INDEX(Capacity!$C$10:$Q$109,MATCH('Capacity Backing (Hide)'!E$2,Capacity!$B$10:$B$109,0),15))</f>
        <v>#N/A</v>
      </c>
      <c r="F2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(Hide)'!$A27,'Capacity Summary'!$H$35:$BG$35,0))="x",INDEX('Capacity Summary'!$C$36:$E$135,MATCH('Capacity Backing (Hide)'!F$2,'Capacity Summary'!$B$36:$B$135,0),4),IF(INDEX('Capacity Summary'!$H$36:$BG$135,MATCH('Capacity Backing (Hide)'!F$2,'Capacity Summary'!$B$36:$B$135,0),MATCH('Capacity Backing (Hide)'!$A27,'Capacity Summary'!$H$35:$BG$35,0))&lt;&gt;0,INDEX('Capacity Summary'!$H$36:$BG$135,MATCH('Capacity Backing (Hide)'!F$2,'Capacity Summary'!$B$36:$B$135,0),MATCH('Capacity Backing (Hide)'!$A27,'Capacity Summary'!$H$35:$BG$35,0)),0)),INDEX('Capacity Summary'!$C$36:$E$135,MATCH('Capacity Backing (Hide)'!F$2,'Capacity Summary'!$B$36:$B$135,0),2)))/IF(Summary!$B$7="Minutes",1,60)/COUNTA(INDEX(Capacity!$C$10:$Q$109,MATCH('Capacity Backing (Hide)'!F$2,Capacity!$B$10:$B$109,0),1):INDEX(Capacity!$C$10:$Q$109,MATCH('Capacity Backing (Hide)'!F$2,Capacity!$B$10:$B$109,0),15))</f>
        <v>#N/A</v>
      </c>
      <c r="G2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(Hide)'!$A27,'Capacity Summary'!$H$35:$BG$35,0))="x",INDEX('Capacity Summary'!$C$36:$E$135,MATCH('Capacity Backing (Hide)'!G$2,'Capacity Summary'!$B$36:$B$135,0),4),IF(INDEX('Capacity Summary'!$H$36:$BG$135,MATCH('Capacity Backing (Hide)'!G$2,'Capacity Summary'!$B$36:$B$135,0),MATCH('Capacity Backing (Hide)'!$A27,'Capacity Summary'!$H$35:$BG$35,0))&lt;&gt;0,INDEX('Capacity Summary'!$H$36:$BG$135,MATCH('Capacity Backing (Hide)'!G$2,'Capacity Summary'!$B$36:$B$135,0),MATCH('Capacity Backing (Hide)'!$A27,'Capacity Summary'!$H$35:$BG$35,0)),0)),INDEX('Capacity Summary'!$C$36:$E$135,MATCH('Capacity Backing (Hide)'!G$2,'Capacity Summary'!$B$36:$B$135,0),2)))/IF(Summary!$B$7="Minutes",1,60)/COUNTA(INDEX(Capacity!$C$10:$Q$109,MATCH('Capacity Backing (Hide)'!G$2,Capacity!$B$10:$B$109,0),1):INDEX(Capacity!$C$10:$Q$109,MATCH('Capacity Backing (Hide)'!G$2,Capacity!$B$10:$B$109,0),15))</f>
        <v>#N/A</v>
      </c>
      <c r="H2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(Hide)'!$A27,'Capacity Summary'!$H$35:$BG$35,0))="x",INDEX('Capacity Summary'!$C$36:$E$135,MATCH('Capacity Backing (Hide)'!H$2,'Capacity Summary'!$B$36:$B$135,0),4),IF(INDEX('Capacity Summary'!$H$36:$BG$135,MATCH('Capacity Backing (Hide)'!H$2,'Capacity Summary'!$B$36:$B$135,0),MATCH('Capacity Backing (Hide)'!$A27,'Capacity Summary'!$H$35:$BG$35,0))&lt;&gt;0,INDEX('Capacity Summary'!$H$36:$BG$135,MATCH('Capacity Backing (Hide)'!H$2,'Capacity Summary'!$B$36:$B$135,0),MATCH('Capacity Backing (Hide)'!$A27,'Capacity Summary'!$H$35:$BG$35,0)),0)),INDEX('Capacity Summary'!$C$36:$E$135,MATCH('Capacity Backing (Hide)'!H$2,'Capacity Summary'!$B$36:$B$135,0),2)))/IF(Summary!$B$7="Minutes",1,60)/COUNTA(INDEX(Capacity!$C$10:$Q$109,MATCH('Capacity Backing (Hide)'!H$2,Capacity!$B$10:$B$109,0),1):INDEX(Capacity!$C$10:$Q$109,MATCH('Capacity Backing (Hide)'!H$2,Capacity!$B$10:$B$109,0),15))</f>
        <v>#N/A</v>
      </c>
      <c r="I2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(Hide)'!$A27,'Capacity Summary'!$H$35:$BG$35,0))="x",INDEX('Capacity Summary'!$C$36:$E$135,MATCH('Capacity Backing (Hide)'!I$2,'Capacity Summary'!$B$36:$B$135,0),4),IF(INDEX('Capacity Summary'!$H$36:$BG$135,MATCH('Capacity Backing (Hide)'!I$2,'Capacity Summary'!$B$36:$B$135,0),MATCH('Capacity Backing (Hide)'!$A27,'Capacity Summary'!$H$35:$BG$35,0))&lt;&gt;0,INDEX('Capacity Summary'!$H$36:$BG$135,MATCH('Capacity Backing (Hide)'!I$2,'Capacity Summary'!$B$36:$B$135,0),MATCH('Capacity Backing (Hide)'!$A27,'Capacity Summary'!$H$35:$BG$35,0)),0)),INDEX('Capacity Summary'!$C$36:$E$135,MATCH('Capacity Backing (Hide)'!I$2,'Capacity Summary'!$B$36:$B$135,0),2)))/IF(Summary!$B$7="Minutes",1,60)/COUNTA(INDEX(Capacity!$C$10:$Q$109,MATCH('Capacity Backing (Hide)'!I$2,Capacity!$B$10:$B$109,0),1):INDEX(Capacity!$C$10:$Q$109,MATCH('Capacity Backing (Hide)'!I$2,Capacity!$B$10:$B$109,0),15))</f>
        <v>#N/A</v>
      </c>
      <c r="J2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(Hide)'!$A27,'Capacity Summary'!$H$35:$BG$35,0))="x",INDEX('Capacity Summary'!$C$36:$E$135,MATCH('Capacity Backing (Hide)'!J$2,'Capacity Summary'!$B$36:$B$135,0),4),IF(INDEX('Capacity Summary'!$H$36:$BG$135,MATCH('Capacity Backing (Hide)'!J$2,'Capacity Summary'!$B$36:$B$135,0),MATCH('Capacity Backing (Hide)'!$A27,'Capacity Summary'!$H$35:$BG$35,0))&lt;&gt;0,INDEX('Capacity Summary'!$H$36:$BG$135,MATCH('Capacity Backing (Hide)'!J$2,'Capacity Summary'!$B$36:$B$135,0),MATCH('Capacity Backing (Hide)'!$A27,'Capacity Summary'!$H$35:$BG$35,0)),0)),INDEX('Capacity Summary'!$C$36:$E$135,MATCH('Capacity Backing (Hide)'!J$2,'Capacity Summary'!$B$36:$B$135,0),2)))/IF(Summary!$B$7="Minutes",1,60)/COUNTA(INDEX(Capacity!$C$10:$Q$109,MATCH('Capacity Backing (Hide)'!J$2,Capacity!$B$10:$B$109,0),1):INDEX(Capacity!$C$10:$Q$109,MATCH('Capacity Backing (Hide)'!J$2,Capacity!$B$10:$B$109,0),15))</f>
        <v>#N/A</v>
      </c>
      <c r="K2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(Hide)'!$A27,'Capacity Summary'!$H$35:$BG$35,0))="x",INDEX('Capacity Summary'!$C$36:$E$135,MATCH('Capacity Backing (Hide)'!K$2,'Capacity Summary'!$B$36:$B$135,0),4),IF(INDEX('Capacity Summary'!$H$36:$BG$135,MATCH('Capacity Backing (Hide)'!K$2,'Capacity Summary'!$B$36:$B$135,0),MATCH('Capacity Backing (Hide)'!$A27,'Capacity Summary'!$H$35:$BG$35,0))&lt;&gt;0,INDEX('Capacity Summary'!$H$36:$BG$135,MATCH('Capacity Backing (Hide)'!K$2,'Capacity Summary'!$B$36:$B$135,0),MATCH('Capacity Backing (Hide)'!$A27,'Capacity Summary'!$H$35:$BG$35,0)),0)),INDEX('Capacity Summary'!$C$36:$E$135,MATCH('Capacity Backing (Hide)'!K$2,'Capacity Summary'!$B$36:$B$135,0),2)))/IF(Summary!$B$7="Minutes",1,60)/COUNTA(INDEX(Capacity!$C$10:$Q$109,MATCH('Capacity Backing (Hide)'!K$2,Capacity!$B$10:$B$109,0),1):INDEX(Capacity!$C$10:$Q$109,MATCH('Capacity Backing (Hide)'!K$2,Capacity!$B$10:$B$109,0),15))</f>
        <v>#N/A</v>
      </c>
      <c r="L2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(Hide)'!$A27,'Capacity Summary'!$H$35:$BG$35,0))="x",INDEX('Capacity Summary'!$C$36:$E$135,MATCH('Capacity Backing (Hide)'!L$2,'Capacity Summary'!$B$36:$B$135,0),4),IF(INDEX('Capacity Summary'!$H$36:$BG$135,MATCH('Capacity Backing (Hide)'!L$2,'Capacity Summary'!$B$36:$B$135,0),MATCH('Capacity Backing (Hide)'!$A27,'Capacity Summary'!$H$35:$BG$35,0))&lt;&gt;0,INDEX('Capacity Summary'!$H$36:$BG$135,MATCH('Capacity Backing (Hide)'!L$2,'Capacity Summary'!$B$36:$B$135,0),MATCH('Capacity Backing (Hide)'!$A27,'Capacity Summary'!$H$35:$BG$35,0)),0)),INDEX('Capacity Summary'!$C$36:$E$135,MATCH('Capacity Backing (Hide)'!L$2,'Capacity Summary'!$B$36:$B$135,0),2)))/IF(Summary!$B$7="Minutes",1,60)/COUNTA(INDEX(Capacity!$C$10:$Q$109,MATCH('Capacity Backing (Hide)'!L$2,Capacity!$B$10:$B$109,0),1):INDEX(Capacity!$C$10:$Q$109,MATCH('Capacity Backing (Hide)'!L$2,Capacity!$B$10:$B$109,0),15))</f>
        <v>#N/A</v>
      </c>
      <c r="M2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(Hide)'!$A27,'Capacity Summary'!$H$35:$BG$35,0))="x",INDEX('Capacity Summary'!$C$36:$E$135,MATCH('Capacity Backing (Hide)'!M$2,'Capacity Summary'!$B$36:$B$135,0),4),IF(INDEX('Capacity Summary'!$H$36:$BG$135,MATCH('Capacity Backing (Hide)'!M$2,'Capacity Summary'!$B$36:$B$135,0),MATCH('Capacity Backing (Hide)'!$A27,'Capacity Summary'!$H$35:$BG$35,0))&lt;&gt;0,INDEX('Capacity Summary'!$H$36:$BG$135,MATCH('Capacity Backing (Hide)'!M$2,'Capacity Summary'!$B$36:$B$135,0),MATCH('Capacity Backing (Hide)'!$A27,'Capacity Summary'!$H$35:$BG$35,0)),0)),INDEX('Capacity Summary'!$C$36:$E$135,MATCH('Capacity Backing (Hide)'!M$2,'Capacity Summary'!$B$36:$B$135,0),2)))/IF(Summary!$B$7="Minutes",1,60)/COUNTA(INDEX(Capacity!$C$10:$Q$109,MATCH('Capacity Backing (Hide)'!M$2,Capacity!$B$10:$B$109,0),1):INDEX(Capacity!$C$10:$Q$109,MATCH('Capacity Backing (Hide)'!M$2,Capacity!$B$10:$B$109,0),15))</f>
        <v>#N/A</v>
      </c>
      <c r="N2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(Hide)'!$A27,'Capacity Summary'!$H$35:$BG$35,0))="x",INDEX('Capacity Summary'!$C$36:$E$135,MATCH('Capacity Backing (Hide)'!N$2,'Capacity Summary'!$B$36:$B$135,0),4),IF(INDEX('Capacity Summary'!$H$36:$BG$135,MATCH('Capacity Backing (Hide)'!N$2,'Capacity Summary'!$B$36:$B$135,0),MATCH('Capacity Backing (Hide)'!$A27,'Capacity Summary'!$H$35:$BG$35,0))&lt;&gt;0,INDEX('Capacity Summary'!$H$36:$BG$135,MATCH('Capacity Backing (Hide)'!N$2,'Capacity Summary'!$B$36:$B$135,0),MATCH('Capacity Backing (Hide)'!$A27,'Capacity Summary'!$H$35:$BG$35,0)),0)),INDEX('Capacity Summary'!$C$36:$E$135,MATCH('Capacity Backing (Hide)'!N$2,'Capacity Summary'!$B$36:$B$135,0),2)))/IF(Summary!$B$7="Minutes",1,60)/COUNTA(INDEX(Capacity!$C$10:$Q$109,MATCH('Capacity Backing (Hide)'!N$2,Capacity!$B$10:$B$109,0),1):INDEX(Capacity!$C$10:$Q$109,MATCH('Capacity Backing (Hide)'!N$2,Capacity!$B$10:$B$109,0),15))</f>
        <v>#N/A</v>
      </c>
      <c r="O2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(Hide)'!$A27,'Capacity Summary'!$H$35:$BG$35,0))="x",INDEX('Capacity Summary'!$C$36:$E$135,MATCH('Capacity Backing (Hide)'!O$2,'Capacity Summary'!$B$36:$B$135,0),4),IF(INDEX('Capacity Summary'!$H$36:$BG$135,MATCH('Capacity Backing (Hide)'!O$2,'Capacity Summary'!$B$36:$B$135,0),MATCH('Capacity Backing (Hide)'!$A27,'Capacity Summary'!$H$35:$BG$35,0))&lt;&gt;0,INDEX('Capacity Summary'!$H$36:$BG$135,MATCH('Capacity Backing (Hide)'!O$2,'Capacity Summary'!$B$36:$B$135,0),MATCH('Capacity Backing (Hide)'!$A27,'Capacity Summary'!$H$35:$BG$35,0)),0)),INDEX('Capacity Summary'!$C$36:$E$135,MATCH('Capacity Backing (Hide)'!O$2,'Capacity Summary'!$B$36:$B$135,0),2)))/IF(Summary!$B$7="Minutes",1,60)/COUNTA(INDEX(Capacity!$C$10:$Q$109,MATCH('Capacity Backing (Hide)'!O$2,Capacity!$B$10:$B$109,0),1):INDEX(Capacity!$C$10:$Q$109,MATCH('Capacity Backing (Hide)'!O$2,Capacity!$B$10:$B$109,0),15))</f>
        <v>#N/A</v>
      </c>
      <c r="P2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(Hide)'!$A27,'Capacity Summary'!$H$35:$BG$35,0))="x",INDEX('Capacity Summary'!$C$36:$E$135,MATCH('Capacity Backing (Hide)'!P$2,'Capacity Summary'!$B$36:$B$135,0),4),IF(INDEX('Capacity Summary'!$H$36:$BG$135,MATCH('Capacity Backing (Hide)'!P$2,'Capacity Summary'!$B$36:$B$135,0),MATCH('Capacity Backing (Hide)'!$A27,'Capacity Summary'!$H$35:$BG$35,0))&lt;&gt;0,INDEX('Capacity Summary'!$H$36:$BG$135,MATCH('Capacity Backing (Hide)'!P$2,'Capacity Summary'!$B$36:$B$135,0),MATCH('Capacity Backing (Hide)'!$A27,'Capacity Summary'!$H$35:$BG$35,0)),0)),INDEX('Capacity Summary'!$C$36:$E$135,MATCH('Capacity Backing (Hide)'!P$2,'Capacity Summary'!$B$36:$B$135,0),2)))/IF(Summary!$B$7="Minutes",1,60)/COUNTA(INDEX(Capacity!$C$10:$Q$109,MATCH('Capacity Backing (Hide)'!P$2,Capacity!$B$10:$B$109,0),1):INDEX(Capacity!$C$10:$Q$109,MATCH('Capacity Backing (Hide)'!P$2,Capacity!$B$10:$B$109,0),15))</f>
        <v>#N/A</v>
      </c>
      <c r="Q2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(Hide)'!$A27,'Capacity Summary'!$H$35:$BG$35,0))="x",INDEX('Capacity Summary'!$C$36:$E$135,MATCH('Capacity Backing (Hide)'!Q$2,'Capacity Summary'!$B$36:$B$135,0),4),IF(INDEX('Capacity Summary'!$H$36:$BG$135,MATCH('Capacity Backing (Hide)'!Q$2,'Capacity Summary'!$B$36:$B$135,0),MATCH('Capacity Backing (Hide)'!$A27,'Capacity Summary'!$H$35:$BG$35,0))&lt;&gt;0,INDEX('Capacity Summary'!$H$36:$BG$135,MATCH('Capacity Backing (Hide)'!Q$2,'Capacity Summary'!$B$36:$B$135,0),MATCH('Capacity Backing (Hide)'!$A27,'Capacity Summary'!$H$35:$BG$35,0)),0)),INDEX('Capacity Summary'!$C$36:$E$135,MATCH('Capacity Backing (Hide)'!Q$2,'Capacity Summary'!$B$36:$B$135,0),2)))/IF(Summary!$B$7="Minutes",1,60)/COUNTA(INDEX(Capacity!$C$10:$Q$109,MATCH('Capacity Backing (Hide)'!Q$2,Capacity!$B$10:$B$109,0),1):INDEX(Capacity!$C$10:$Q$109,MATCH('Capacity Backing (Hide)'!Q$2,Capacity!$B$10:$B$109,0),15))</f>
        <v>#N/A</v>
      </c>
      <c r="R2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(Hide)'!$A27,'Capacity Summary'!$H$35:$BG$35,0))="x",INDEX('Capacity Summary'!$C$36:$E$135,MATCH('Capacity Backing (Hide)'!R$2,'Capacity Summary'!$B$36:$B$135,0),4),IF(INDEX('Capacity Summary'!$H$36:$BG$135,MATCH('Capacity Backing (Hide)'!R$2,'Capacity Summary'!$B$36:$B$135,0),MATCH('Capacity Backing (Hide)'!$A27,'Capacity Summary'!$H$35:$BG$35,0))&lt;&gt;0,INDEX('Capacity Summary'!$H$36:$BG$135,MATCH('Capacity Backing (Hide)'!R$2,'Capacity Summary'!$B$36:$B$135,0),MATCH('Capacity Backing (Hide)'!$A27,'Capacity Summary'!$H$35:$BG$35,0)),0)),INDEX('Capacity Summary'!$C$36:$E$135,MATCH('Capacity Backing (Hide)'!R$2,'Capacity Summary'!$B$36:$B$135,0),2)))/IF(Summary!$B$7="Minutes",1,60)/COUNTA(INDEX(Capacity!$C$10:$Q$109,MATCH('Capacity Backing (Hide)'!R$2,Capacity!$B$10:$B$109,0),1):INDEX(Capacity!$C$10:$Q$109,MATCH('Capacity Backing (Hide)'!R$2,Capacity!$B$10:$B$109,0),15))</f>
        <v>#N/A</v>
      </c>
      <c r="S2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(Hide)'!$A27,'Capacity Summary'!$H$35:$BG$35,0))="x",INDEX('Capacity Summary'!$C$36:$E$135,MATCH('Capacity Backing (Hide)'!S$2,'Capacity Summary'!$B$36:$B$135,0),4),IF(INDEX('Capacity Summary'!$H$36:$BG$135,MATCH('Capacity Backing (Hide)'!S$2,'Capacity Summary'!$B$36:$B$135,0),MATCH('Capacity Backing (Hide)'!$A27,'Capacity Summary'!$H$35:$BG$35,0))&lt;&gt;0,INDEX('Capacity Summary'!$H$36:$BG$135,MATCH('Capacity Backing (Hide)'!S$2,'Capacity Summary'!$B$36:$B$135,0),MATCH('Capacity Backing (Hide)'!$A27,'Capacity Summary'!$H$35:$BG$35,0)),0)),INDEX('Capacity Summary'!$C$36:$E$135,MATCH('Capacity Backing (Hide)'!S$2,'Capacity Summary'!$B$36:$B$135,0),2)))/IF(Summary!$B$7="Minutes",1,60)/COUNTA(INDEX(Capacity!$C$10:$Q$109,MATCH('Capacity Backing (Hide)'!S$2,Capacity!$B$10:$B$109,0),1):INDEX(Capacity!$C$10:$Q$109,MATCH('Capacity Backing (Hide)'!S$2,Capacity!$B$10:$B$109,0),15))</f>
        <v>#N/A</v>
      </c>
      <c r="T2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(Hide)'!$A27,'Capacity Summary'!$H$35:$BG$35,0))="x",INDEX('Capacity Summary'!$C$36:$E$135,MATCH('Capacity Backing (Hide)'!T$2,'Capacity Summary'!$B$36:$B$135,0),4),IF(INDEX('Capacity Summary'!$H$36:$BG$135,MATCH('Capacity Backing (Hide)'!T$2,'Capacity Summary'!$B$36:$B$135,0),MATCH('Capacity Backing (Hide)'!$A27,'Capacity Summary'!$H$35:$BG$35,0))&lt;&gt;0,INDEX('Capacity Summary'!$H$36:$BG$135,MATCH('Capacity Backing (Hide)'!T$2,'Capacity Summary'!$B$36:$B$135,0),MATCH('Capacity Backing (Hide)'!$A27,'Capacity Summary'!$H$35:$BG$35,0)),0)),INDEX('Capacity Summary'!$C$36:$E$135,MATCH('Capacity Backing (Hide)'!T$2,'Capacity Summary'!$B$36:$B$135,0),2)))/IF(Summary!$B$7="Minutes",1,60)/COUNTA(INDEX(Capacity!$C$10:$Q$109,MATCH('Capacity Backing (Hide)'!T$2,Capacity!$B$10:$B$109,0),1):INDEX(Capacity!$C$10:$Q$109,MATCH('Capacity Backing (Hide)'!T$2,Capacity!$B$10:$B$109,0),15))</f>
        <v>#N/A</v>
      </c>
      <c r="U2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(Hide)'!$A27,'Capacity Summary'!$H$35:$BG$35,0))="x",INDEX('Capacity Summary'!$C$36:$E$135,MATCH('Capacity Backing (Hide)'!U$2,'Capacity Summary'!$B$36:$B$135,0),4),IF(INDEX('Capacity Summary'!$H$36:$BG$135,MATCH('Capacity Backing (Hide)'!U$2,'Capacity Summary'!$B$36:$B$135,0),MATCH('Capacity Backing (Hide)'!$A27,'Capacity Summary'!$H$35:$BG$35,0))&lt;&gt;0,INDEX('Capacity Summary'!$H$36:$BG$135,MATCH('Capacity Backing (Hide)'!U$2,'Capacity Summary'!$B$36:$B$135,0),MATCH('Capacity Backing (Hide)'!$A27,'Capacity Summary'!$H$35:$BG$35,0)),0)),INDEX('Capacity Summary'!$C$36:$E$135,MATCH('Capacity Backing (Hide)'!U$2,'Capacity Summary'!$B$36:$B$135,0),2)))/IF(Summary!$B$7="Minutes",1,60)/COUNTA(INDEX(Capacity!$C$10:$Q$109,MATCH('Capacity Backing (Hide)'!U$2,Capacity!$B$10:$B$109,0),1):INDEX(Capacity!$C$10:$Q$109,MATCH('Capacity Backing (Hide)'!U$2,Capacity!$B$10:$B$109,0),15))</f>
        <v>#N/A</v>
      </c>
      <c r="V2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(Hide)'!$A27,'Capacity Summary'!$H$35:$BG$35,0))="x",INDEX('Capacity Summary'!$C$36:$E$135,MATCH('Capacity Backing (Hide)'!V$2,'Capacity Summary'!$B$36:$B$135,0),4),IF(INDEX('Capacity Summary'!$H$36:$BG$135,MATCH('Capacity Backing (Hide)'!V$2,'Capacity Summary'!$B$36:$B$135,0),MATCH('Capacity Backing (Hide)'!$A27,'Capacity Summary'!$H$35:$BG$35,0))&lt;&gt;0,INDEX('Capacity Summary'!$H$36:$BG$135,MATCH('Capacity Backing (Hide)'!V$2,'Capacity Summary'!$B$36:$B$135,0),MATCH('Capacity Backing (Hide)'!$A27,'Capacity Summary'!$H$35:$BG$35,0)),0)),INDEX('Capacity Summary'!$C$36:$E$135,MATCH('Capacity Backing (Hide)'!V$2,'Capacity Summary'!$B$36:$B$135,0),2)))/IF(Summary!$B$7="Minutes",1,60)/COUNTA(INDEX(Capacity!$C$10:$Q$109,MATCH('Capacity Backing (Hide)'!V$2,Capacity!$B$10:$B$109,0),1):INDEX(Capacity!$C$10:$Q$109,MATCH('Capacity Backing (Hide)'!V$2,Capacity!$B$10:$B$109,0),15))</f>
        <v>#N/A</v>
      </c>
      <c r="W2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(Hide)'!$A27,'Capacity Summary'!$H$35:$BG$35,0))="x",INDEX('Capacity Summary'!$C$36:$E$135,MATCH('Capacity Backing (Hide)'!W$2,'Capacity Summary'!$B$36:$B$135,0),4),IF(INDEX('Capacity Summary'!$H$36:$BG$135,MATCH('Capacity Backing (Hide)'!W$2,'Capacity Summary'!$B$36:$B$135,0),MATCH('Capacity Backing (Hide)'!$A27,'Capacity Summary'!$H$35:$BG$35,0))&lt;&gt;0,INDEX('Capacity Summary'!$H$36:$BG$135,MATCH('Capacity Backing (Hide)'!W$2,'Capacity Summary'!$B$36:$B$135,0),MATCH('Capacity Backing (Hide)'!$A27,'Capacity Summary'!$H$35:$BG$35,0)),0)),INDEX('Capacity Summary'!$C$36:$E$135,MATCH('Capacity Backing (Hide)'!W$2,'Capacity Summary'!$B$36:$B$135,0),2)))/IF(Summary!$B$7="Minutes",1,60)/COUNTA(INDEX(Capacity!$C$10:$Q$109,MATCH('Capacity Backing (Hide)'!W$2,Capacity!$B$10:$B$109,0),1):INDEX(Capacity!$C$10:$Q$109,MATCH('Capacity Backing (Hide)'!W$2,Capacity!$B$10:$B$109,0),15))</f>
        <v>#N/A</v>
      </c>
      <c r="X2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(Hide)'!$A27,'Capacity Summary'!$H$35:$BG$35,0))="x",INDEX('Capacity Summary'!$C$36:$E$135,MATCH('Capacity Backing (Hide)'!X$2,'Capacity Summary'!$B$36:$B$135,0),4),IF(INDEX('Capacity Summary'!$H$36:$BG$135,MATCH('Capacity Backing (Hide)'!X$2,'Capacity Summary'!$B$36:$B$135,0),MATCH('Capacity Backing (Hide)'!$A27,'Capacity Summary'!$H$35:$BG$35,0))&lt;&gt;0,INDEX('Capacity Summary'!$H$36:$BG$135,MATCH('Capacity Backing (Hide)'!X$2,'Capacity Summary'!$B$36:$B$135,0),MATCH('Capacity Backing (Hide)'!$A27,'Capacity Summary'!$H$35:$BG$35,0)),0)),INDEX('Capacity Summary'!$C$36:$E$135,MATCH('Capacity Backing (Hide)'!X$2,'Capacity Summary'!$B$36:$B$135,0),2)))/IF(Summary!$B$7="Minutes",1,60)/COUNTA(INDEX(Capacity!$C$10:$Q$109,MATCH('Capacity Backing (Hide)'!X$2,Capacity!$B$10:$B$109,0),1):INDEX(Capacity!$C$10:$Q$109,MATCH('Capacity Backing (Hide)'!X$2,Capacity!$B$10:$B$109,0),15))</f>
        <v>#N/A</v>
      </c>
      <c r="Y2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(Hide)'!$A27,'Capacity Summary'!$H$35:$BG$35,0))="x",INDEX('Capacity Summary'!$C$36:$E$135,MATCH('Capacity Backing (Hide)'!Y$2,'Capacity Summary'!$B$36:$B$135,0),4),IF(INDEX('Capacity Summary'!$H$36:$BG$135,MATCH('Capacity Backing (Hide)'!Y$2,'Capacity Summary'!$B$36:$B$135,0),MATCH('Capacity Backing (Hide)'!$A27,'Capacity Summary'!$H$35:$BG$35,0))&lt;&gt;0,INDEX('Capacity Summary'!$H$36:$BG$135,MATCH('Capacity Backing (Hide)'!Y$2,'Capacity Summary'!$B$36:$B$135,0),MATCH('Capacity Backing (Hide)'!$A27,'Capacity Summary'!$H$35:$BG$35,0)),0)),INDEX('Capacity Summary'!$C$36:$E$135,MATCH('Capacity Backing (Hide)'!Y$2,'Capacity Summary'!$B$36:$B$135,0),2)))/IF(Summary!$B$7="Minutes",1,60)/COUNTA(INDEX(Capacity!$C$10:$Q$109,MATCH('Capacity Backing (Hide)'!Y$2,Capacity!$B$10:$B$109,0),1):INDEX(Capacity!$C$10:$Q$109,MATCH('Capacity Backing (Hide)'!Y$2,Capacity!$B$10:$B$109,0),15))</f>
        <v>#N/A</v>
      </c>
      <c r="Z2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(Hide)'!$A27,'Capacity Summary'!$H$35:$BG$35,0))="x",INDEX('Capacity Summary'!$C$36:$E$135,MATCH('Capacity Backing (Hide)'!Z$2,'Capacity Summary'!$B$36:$B$135,0),4),IF(INDEX('Capacity Summary'!$H$36:$BG$135,MATCH('Capacity Backing (Hide)'!Z$2,'Capacity Summary'!$B$36:$B$135,0),MATCH('Capacity Backing (Hide)'!$A27,'Capacity Summary'!$H$35:$BG$35,0))&lt;&gt;0,INDEX('Capacity Summary'!$H$36:$BG$135,MATCH('Capacity Backing (Hide)'!Z$2,'Capacity Summary'!$B$36:$B$135,0),MATCH('Capacity Backing (Hide)'!$A27,'Capacity Summary'!$H$35:$BG$35,0)),0)),INDEX('Capacity Summary'!$C$36:$E$135,MATCH('Capacity Backing (Hide)'!Z$2,'Capacity Summary'!$B$36:$B$135,0),2)))/IF(Summary!$B$7="Minutes",1,60)/COUNTA(INDEX(Capacity!$C$10:$Q$109,MATCH('Capacity Backing (Hide)'!Z$2,Capacity!$B$10:$B$109,0),1):INDEX(Capacity!$C$10:$Q$109,MATCH('Capacity Backing (Hide)'!Z$2,Capacity!$B$10:$B$109,0),15))</f>
        <v>#N/A</v>
      </c>
      <c r="AA2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(Hide)'!$A27,'Capacity Summary'!$H$35:$BG$35,0))="x",INDEX('Capacity Summary'!$C$36:$E$135,MATCH('Capacity Backing (Hide)'!AA$2,'Capacity Summary'!$B$36:$B$135,0),4),IF(INDEX('Capacity Summary'!$H$36:$BG$135,MATCH('Capacity Backing (Hide)'!AA$2,'Capacity Summary'!$B$36:$B$135,0),MATCH('Capacity Backing (Hide)'!$A27,'Capacity Summary'!$H$35:$BG$35,0))&lt;&gt;0,INDEX('Capacity Summary'!$H$36:$BG$135,MATCH('Capacity Backing (Hide)'!AA$2,'Capacity Summary'!$B$36:$B$135,0),MATCH('Capacity Backing (Hide)'!$A27,'Capacity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(Hide)'!$A27,'Capacity Summary'!$H$35:$BG$35,0))="x",INDEX('Capacity Summary'!$C$36:$E$135,MATCH('Capacity Backing (Hide)'!AB$2,'Capacity Summary'!$B$36:$B$135,0),4),IF(INDEX('Capacity Summary'!$H$36:$BG$135,MATCH('Capacity Backing (Hide)'!AB$2,'Capacity Summary'!$B$36:$B$135,0),MATCH('Capacity Backing (Hide)'!$A27,'Capacity Summary'!$H$35:$BG$35,0))&lt;&gt;0,INDEX('Capacity Summary'!$H$36:$BG$135,MATCH('Capacity Backing (Hide)'!AB$2,'Capacity Summary'!$B$36:$B$135,0),MATCH('Capacity Backing (Hide)'!$A27,'Capacity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(Hide)'!$A27,'Capacity Summary'!$H$35:$BG$35,0))="x",INDEX('Capacity Summary'!$C$36:$E$135,MATCH('Capacity Backing (Hide)'!AC$2,'Capacity Summary'!$B$36:$B$135,0),4),IF(INDEX('Capacity Summary'!$H$36:$BG$135,MATCH('Capacity Backing (Hide)'!AC$2,'Capacity Summary'!$B$36:$B$135,0),MATCH('Capacity Backing (Hide)'!$A27,'Capacity Summary'!$H$35:$BG$35,0))&lt;&gt;0,INDEX('Capacity Summary'!$H$36:$BG$135,MATCH('Capacity Backing (Hide)'!AC$2,'Capacity Summary'!$B$36:$B$135,0),MATCH('Capacity Backing (Hide)'!$A27,'Capacity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(Hide)'!$A27,'Capacity Summary'!$H$35:$BG$35,0))="x",INDEX('Capacity Summary'!$C$36:$E$135,MATCH('Capacity Backing (Hide)'!AD$2,'Capacity Summary'!$B$36:$B$135,0),4),IF(INDEX('Capacity Summary'!$H$36:$BG$135,MATCH('Capacity Backing (Hide)'!AD$2,'Capacity Summary'!$B$36:$B$135,0),MATCH('Capacity Backing (Hide)'!$A27,'Capacity Summary'!$H$35:$BG$35,0))&lt;&gt;0,INDEX('Capacity Summary'!$H$36:$BG$135,MATCH('Capacity Backing (Hide)'!AD$2,'Capacity Summary'!$B$36:$B$135,0),MATCH('Capacity Backing (Hide)'!$A27,'Capacity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(Hide)'!$A27,'Capacity Summary'!$H$35:$BG$35,0))="x",INDEX('Capacity Summary'!$C$36:$E$135,MATCH('Capacity Backing (Hide)'!AE$2,'Capacity Summary'!$B$36:$B$135,0),4),IF(INDEX('Capacity Summary'!$H$36:$BG$135,MATCH('Capacity Backing (Hide)'!AE$2,'Capacity Summary'!$B$36:$B$135,0),MATCH('Capacity Backing (Hide)'!$A27,'Capacity Summary'!$H$35:$BG$35,0))&lt;&gt;0,INDEX('Capacity Summary'!$H$36:$BG$135,MATCH('Capacity Backing (Hide)'!AE$2,'Capacity Summary'!$B$36:$B$135,0),MATCH('Capacity Backing (Hide)'!$A27,'Capacity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(Hide)'!$A27,'Capacity Summary'!$H$35:$BG$35,0))="x",INDEX('Capacity Summary'!$C$36:$E$135,MATCH('Capacity Backing (Hide)'!AF$2,'Capacity Summary'!$B$36:$B$135,0),4),IF(INDEX('Capacity Summary'!$H$36:$BG$135,MATCH('Capacity Backing (Hide)'!AF$2,'Capacity Summary'!$B$36:$B$135,0),MATCH('Capacity Backing (Hide)'!$A27,'Capacity Summary'!$H$35:$BG$35,0))&lt;&gt;0,INDEX('Capacity Summary'!$H$36:$BG$135,MATCH('Capacity Backing (Hide)'!AF$2,'Capacity Summary'!$B$36:$B$135,0),MATCH('Capacity Backing (Hide)'!$A27,'Capacity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(Hide)'!$A27,'Capacity Summary'!$H$35:$BG$35,0))="x",INDEX('Capacity Summary'!$C$36:$E$135,MATCH('Capacity Backing (Hide)'!AG$2,'Capacity Summary'!$B$36:$B$135,0),4),IF(INDEX('Capacity Summary'!$H$36:$BG$135,MATCH('Capacity Backing (Hide)'!AG$2,'Capacity Summary'!$B$36:$B$135,0),MATCH('Capacity Backing (Hide)'!$A27,'Capacity Summary'!$H$35:$BG$35,0))&lt;&gt;0,INDEX('Capacity Summary'!$H$36:$BG$135,MATCH('Capacity Backing (Hide)'!AG$2,'Capacity Summary'!$B$36:$B$135,0),MATCH('Capacity Backing (Hide)'!$A27,'Capacity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(Hide)'!$A27,'Capacity Summary'!$H$35:$BG$35,0))="x",INDEX('Capacity Summary'!$C$36:$E$135,MATCH('Capacity Backing (Hide)'!AH$2,'Capacity Summary'!$B$36:$B$135,0),4),IF(INDEX('Capacity Summary'!$H$36:$BG$135,MATCH('Capacity Backing (Hide)'!AH$2,'Capacity Summary'!$B$36:$B$135,0),MATCH('Capacity Backing (Hide)'!$A27,'Capacity Summary'!$H$35:$BG$35,0))&lt;&gt;0,INDEX('Capacity Summary'!$H$36:$BG$135,MATCH('Capacity Backing (Hide)'!AH$2,'Capacity Summary'!$B$36:$B$135,0),MATCH('Capacity Backing (Hide)'!$A27,'Capacity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(Hide)'!$A27,'Capacity Summary'!$H$35:$BG$35,0))="x",INDEX('Capacity Summary'!$C$36:$E$135,MATCH('Capacity Backing (Hide)'!AI$2,'Capacity Summary'!$B$36:$B$135,0),4),IF(INDEX('Capacity Summary'!$H$36:$BG$135,MATCH('Capacity Backing (Hide)'!AI$2,'Capacity Summary'!$B$36:$B$135,0),MATCH('Capacity Backing (Hide)'!$A27,'Capacity Summary'!$H$35:$BG$35,0))&lt;&gt;0,INDEX('Capacity Summary'!$H$36:$BG$135,MATCH('Capacity Backing (Hide)'!AI$2,'Capacity Summary'!$B$36:$B$135,0),MATCH('Capacity Backing (Hide)'!$A27,'Capacity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(Hide)'!$A27,'Capacity Summary'!$H$35:$BG$35,0))="x",INDEX('Capacity Summary'!$C$36:$E$135,MATCH('Capacity Backing (Hide)'!AJ$2,'Capacity Summary'!$B$36:$B$135,0),4),IF(INDEX('Capacity Summary'!$H$36:$BG$135,MATCH('Capacity Backing (Hide)'!AJ$2,'Capacity Summary'!$B$36:$B$135,0),MATCH('Capacity Backing (Hide)'!$A27,'Capacity Summary'!$H$35:$BG$35,0))&lt;&gt;0,INDEX('Capacity Summary'!$H$36:$BG$135,MATCH('Capacity Backing (Hide)'!AJ$2,'Capacity Summary'!$B$36:$B$135,0),MATCH('Capacity Backing (Hide)'!$A27,'Capacity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(Hide)'!$A27,'Capacity Summary'!$H$35:$BG$35,0))="x",INDEX('Capacity Summary'!$C$36:$E$135,MATCH('Capacity Backing (Hide)'!AK$2,'Capacity Summary'!$B$36:$B$135,0),4),IF(INDEX('Capacity Summary'!$H$36:$BG$135,MATCH('Capacity Backing (Hide)'!AK$2,'Capacity Summary'!$B$36:$B$135,0),MATCH('Capacity Backing (Hide)'!$A27,'Capacity Summary'!$H$35:$BG$35,0))&lt;&gt;0,INDEX('Capacity Summary'!$H$36:$BG$135,MATCH('Capacity Backing (Hide)'!AK$2,'Capacity Summary'!$B$36:$B$135,0),MATCH('Capacity Backing (Hide)'!$A27,'Capacity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(Hide)'!$A27,'Capacity Summary'!$H$35:$BG$35,0))="x",INDEX('Capacity Summary'!$C$36:$E$135,MATCH('Capacity Backing (Hide)'!AL$2,'Capacity Summary'!$B$36:$B$135,0),4),IF(INDEX('Capacity Summary'!$H$36:$BG$135,MATCH('Capacity Backing (Hide)'!AL$2,'Capacity Summary'!$B$36:$B$135,0),MATCH('Capacity Backing (Hide)'!$A27,'Capacity Summary'!$H$35:$BG$35,0))&lt;&gt;0,INDEX('Capacity Summary'!$H$36:$BG$135,MATCH('Capacity Backing (Hide)'!AL$2,'Capacity Summary'!$B$36:$B$135,0),MATCH('Capacity Backing (Hide)'!$A27,'Capacity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(Hide)'!$A27,'Capacity Summary'!$H$35:$BG$35,0))="x",INDEX('Capacity Summary'!$C$36:$E$135,MATCH('Capacity Backing (Hide)'!AM$2,'Capacity Summary'!$B$36:$B$135,0),4),IF(INDEX('Capacity Summary'!$H$36:$BG$135,MATCH('Capacity Backing (Hide)'!AM$2,'Capacity Summary'!$B$36:$B$135,0),MATCH('Capacity Backing (Hide)'!$A27,'Capacity Summary'!$H$35:$BG$35,0))&lt;&gt;0,INDEX('Capacity Summary'!$H$36:$BG$135,MATCH('Capacity Backing (Hide)'!AM$2,'Capacity Summary'!$B$36:$B$135,0),MATCH('Capacity Backing (Hide)'!$A27,'Capacity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(Hide)'!$A27,'Capacity Summary'!$H$35:$BG$35,0))="x",INDEX('Capacity Summary'!$C$36:$E$135,MATCH('Capacity Backing (Hide)'!AN$2,'Capacity Summary'!$B$36:$B$135,0),4),IF(INDEX('Capacity Summary'!$H$36:$BG$135,MATCH('Capacity Backing (Hide)'!AN$2,'Capacity Summary'!$B$36:$B$135,0),MATCH('Capacity Backing (Hide)'!$A27,'Capacity Summary'!$H$35:$BG$35,0))&lt;&gt;0,INDEX('Capacity Summary'!$H$36:$BG$135,MATCH('Capacity Backing (Hide)'!AN$2,'Capacity Summary'!$B$36:$B$135,0),MATCH('Capacity Backing (Hide)'!$A27,'Capacity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(Hide)'!$A27,'Capacity Summary'!$H$35:$BG$35,0))="x",INDEX('Capacity Summary'!$C$36:$E$135,MATCH('Capacity Backing (Hide)'!AO$2,'Capacity Summary'!$B$36:$B$135,0),4),IF(INDEX('Capacity Summary'!$H$36:$BG$135,MATCH('Capacity Backing (Hide)'!AO$2,'Capacity Summary'!$B$36:$B$135,0),MATCH('Capacity Backing (Hide)'!$A27,'Capacity Summary'!$H$35:$BG$35,0))&lt;&gt;0,INDEX('Capacity Summary'!$H$36:$BG$135,MATCH('Capacity Backing (Hide)'!AO$2,'Capacity Summary'!$B$36:$B$135,0),MATCH('Capacity Backing (Hide)'!$A27,'Capacity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(Hide)'!$A27,'Capacity Summary'!$H$35:$BG$35,0))="x",INDEX('Capacity Summary'!$C$36:$E$135,MATCH('Capacity Backing (Hide)'!AP$2,'Capacity Summary'!$B$36:$B$135,0),4),IF(INDEX('Capacity Summary'!$H$36:$BG$135,MATCH('Capacity Backing (Hide)'!AP$2,'Capacity Summary'!$B$36:$B$135,0),MATCH('Capacity Backing (Hide)'!$A27,'Capacity Summary'!$H$35:$BG$35,0))&lt;&gt;0,INDEX('Capacity Summary'!$H$36:$BG$135,MATCH('Capacity Backing (Hide)'!AP$2,'Capacity Summary'!$B$36:$B$135,0),MATCH('Capacity Backing (Hide)'!$A27,'Capacity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(Hide)'!$A27,'Capacity Summary'!$H$35:$BG$35,0))="x",INDEX('Capacity Summary'!$C$36:$E$135,MATCH('Capacity Backing (Hide)'!AQ$2,'Capacity Summary'!$B$36:$B$135,0),4),IF(INDEX('Capacity Summary'!$H$36:$BG$135,MATCH('Capacity Backing (Hide)'!AQ$2,'Capacity Summary'!$B$36:$B$135,0),MATCH('Capacity Backing (Hide)'!$A27,'Capacity Summary'!$H$35:$BG$35,0))&lt;&gt;0,INDEX('Capacity Summary'!$H$36:$BG$135,MATCH('Capacity Backing (Hide)'!AQ$2,'Capacity Summary'!$B$36:$B$135,0),MATCH('Capacity Backing (Hide)'!$A27,'Capacity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(Hide)'!$A27,'Capacity Summary'!$H$35:$BG$35,0))="x",INDEX('Capacity Summary'!$C$36:$E$135,MATCH('Capacity Backing (Hide)'!AR$2,'Capacity Summary'!$B$36:$B$135,0),4),IF(INDEX('Capacity Summary'!$H$36:$BG$135,MATCH('Capacity Backing (Hide)'!AR$2,'Capacity Summary'!$B$36:$B$135,0),MATCH('Capacity Backing (Hide)'!$A27,'Capacity Summary'!$H$35:$BG$35,0))&lt;&gt;0,INDEX('Capacity Summary'!$H$36:$BG$135,MATCH('Capacity Backing (Hide)'!AR$2,'Capacity Summary'!$B$36:$B$135,0),MATCH('Capacity Backing (Hide)'!$A27,'Capacity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(Hide)'!$A27,'Capacity Summary'!$H$35:$BG$35,0))="x",INDEX('Capacity Summary'!$C$36:$E$135,MATCH('Capacity Backing (Hide)'!AS$2,'Capacity Summary'!$B$36:$B$135,0),4),IF(INDEX('Capacity Summary'!$H$36:$BG$135,MATCH('Capacity Backing (Hide)'!AS$2,'Capacity Summary'!$B$36:$B$135,0),MATCH('Capacity Backing (Hide)'!$A27,'Capacity Summary'!$H$35:$BG$35,0))&lt;&gt;0,INDEX('Capacity Summary'!$H$36:$BG$135,MATCH('Capacity Backing (Hide)'!AS$2,'Capacity Summary'!$B$36:$B$135,0),MATCH('Capacity Backing (Hide)'!$A27,'Capacity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(Hide)'!$A27,'Capacity Summary'!$H$35:$BG$35,0))="x",INDEX('Capacity Summary'!$C$36:$E$135,MATCH('Capacity Backing (Hide)'!AT$2,'Capacity Summary'!$B$36:$B$135,0),4),IF(INDEX('Capacity Summary'!$H$36:$BG$135,MATCH('Capacity Backing (Hide)'!AT$2,'Capacity Summary'!$B$36:$B$135,0),MATCH('Capacity Backing (Hide)'!$A27,'Capacity Summary'!$H$35:$BG$35,0))&lt;&gt;0,INDEX('Capacity Summary'!$H$36:$BG$135,MATCH('Capacity Backing (Hide)'!AT$2,'Capacity Summary'!$B$36:$B$135,0),MATCH('Capacity Backing (Hide)'!$A27,'Capacity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(Hide)'!$A27,'Capacity Summary'!$H$35:$BG$35,0))="x",INDEX('Capacity Summary'!$C$36:$E$135,MATCH('Capacity Backing (Hide)'!AU$2,'Capacity Summary'!$B$36:$B$135,0),4),IF(INDEX('Capacity Summary'!$H$36:$BG$135,MATCH('Capacity Backing (Hide)'!AU$2,'Capacity Summary'!$B$36:$B$135,0),MATCH('Capacity Backing (Hide)'!$A27,'Capacity Summary'!$H$35:$BG$35,0))&lt;&gt;0,INDEX('Capacity Summary'!$H$36:$BG$135,MATCH('Capacity Backing (Hide)'!AU$2,'Capacity Summary'!$B$36:$B$135,0),MATCH('Capacity Backing (Hide)'!$A27,'Capacity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(Hide)'!$A27,'Capacity Summary'!$H$35:$BG$35,0))="x",INDEX('Capacity Summary'!$C$36:$E$135,MATCH('Capacity Backing (Hide)'!AV$2,'Capacity Summary'!$B$36:$B$135,0),4),IF(INDEX('Capacity Summary'!$H$36:$BG$135,MATCH('Capacity Backing (Hide)'!AV$2,'Capacity Summary'!$B$36:$B$135,0),MATCH('Capacity Backing (Hide)'!$A27,'Capacity Summary'!$H$35:$BG$35,0))&lt;&gt;0,INDEX('Capacity Summary'!$H$36:$BG$135,MATCH('Capacity Backing (Hide)'!AV$2,'Capacity Summary'!$B$36:$B$135,0),MATCH('Capacity Backing (Hide)'!$A27,'Capacity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(Hide)'!$A27,'Capacity Summary'!$H$35:$BG$35,0))="x",INDEX('Capacity Summary'!$C$36:$E$135,MATCH('Capacity Backing (Hide)'!AW$2,'Capacity Summary'!$B$36:$B$135,0),4),IF(INDEX('Capacity Summary'!$H$36:$BG$135,MATCH('Capacity Backing (Hide)'!AW$2,'Capacity Summary'!$B$36:$B$135,0),MATCH('Capacity Backing (Hide)'!$A27,'Capacity Summary'!$H$35:$BG$35,0))&lt;&gt;0,INDEX('Capacity Summary'!$H$36:$BG$135,MATCH('Capacity Backing (Hide)'!AW$2,'Capacity Summary'!$B$36:$B$135,0),MATCH('Capacity Backing (Hide)'!$A27,'Capacity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(Hide)'!$A27,'Capacity Summary'!$H$35:$BG$35,0))="x",INDEX('Capacity Summary'!$C$36:$E$135,MATCH('Capacity Backing (Hide)'!AX$2,'Capacity Summary'!$B$36:$B$135,0),4),IF(INDEX('Capacity Summary'!$H$36:$BG$135,MATCH('Capacity Backing (Hide)'!AX$2,'Capacity Summary'!$B$36:$B$135,0),MATCH('Capacity Backing (Hide)'!$A27,'Capacity Summary'!$H$35:$BG$35,0))&lt;&gt;0,INDEX('Capacity Summary'!$H$36:$BG$135,MATCH('Capacity Backing (Hide)'!AX$2,'Capacity Summary'!$B$36:$B$135,0),MATCH('Capacity Backing (Hide)'!$A27,'Capacity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(Hide)'!$A27,'Capacity Summary'!$H$35:$BG$35,0))="x",INDEX('Capacity Summary'!$C$36:$E$135,MATCH('Capacity Backing (Hide)'!AY$2,'Capacity Summary'!$B$36:$B$135,0),4),IF(INDEX('Capacity Summary'!$H$36:$BG$135,MATCH('Capacity Backing (Hide)'!AY$2,'Capacity Summary'!$B$36:$B$135,0),MATCH('Capacity Backing (Hide)'!$A27,'Capacity Summary'!$H$35:$BG$35,0))&lt;&gt;0,INDEX('Capacity Summary'!$H$36:$BG$135,MATCH('Capacity Backing (Hide)'!AY$2,'Capacity Summary'!$B$36:$B$135,0),MATCH('Capacity Backing (Hide)'!$A27,'Capacity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(Hide)'!$A27,'Capacity Summary'!$H$35:$BG$35,0))="x",INDEX('Capacity Summary'!$C$36:$E$135,MATCH('Capacity Backing (Hide)'!AZ$2,'Capacity Summary'!$B$36:$B$135,0),4),IF(INDEX('Capacity Summary'!$H$36:$BG$135,MATCH('Capacity Backing (Hide)'!AZ$2,'Capacity Summary'!$B$36:$B$135,0),MATCH('Capacity Backing (Hide)'!$A27,'Capacity Summary'!$H$35:$BG$35,0))&lt;&gt;0,INDEX('Capacity Summary'!$H$36:$BG$135,MATCH('Capacity Backing (Hide)'!AZ$2,'Capacity Summary'!$B$36:$B$135,0),MATCH('Capacity Backing (Hide)'!$A27,'Capacity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(Hide)'!$A27,'Capacity Summary'!$H$35:$BG$35,0))="x",INDEX('Capacity Summary'!$C$36:$E$135,MATCH('Capacity Backing (Hide)'!BA$2,'Capacity Summary'!$B$36:$B$135,0),4),IF(INDEX('Capacity Summary'!$H$36:$BG$135,MATCH('Capacity Backing (Hide)'!BA$2,'Capacity Summary'!$B$36:$B$135,0),MATCH('Capacity Backing (Hide)'!$A27,'Capacity Summary'!$H$35:$BG$35,0))&lt;&gt;0,INDEX('Capacity Summary'!$H$36:$BG$135,MATCH('Capacity Backing (Hide)'!BA$2,'Capacity Summary'!$B$36:$B$135,0),MATCH('Capacity Backing (Hide)'!$A27,'Capacity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(Hide)'!$A27,'Capacity Summary'!$H$35:$BG$35,0))="x",INDEX('Capacity Summary'!$C$36:$E$135,MATCH('Capacity Backing (Hide)'!BB$2,'Capacity Summary'!$B$36:$B$135,0),4),IF(INDEX('Capacity Summary'!$H$36:$BG$135,MATCH('Capacity Backing (Hide)'!BB$2,'Capacity Summary'!$B$36:$B$135,0),MATCH('Capacity Backing (Hide)'!$A27,'Capacity Summary'!$H$35:$BG$35,0))&lt;&gt;0,INDEX('Capacity Summary'!$H$36:$BG$135,MATCH('Capacity Backing (Hide)'!BB$2,'Capacity Summary'!$B$36:$B$135,0),MATCH('Capacity Backing (Hide)'!$A27,'Capacity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(Hide)'!$A27,'Capacity Summary'!$H$35:$BG$35,0))="x",INDEX('Capacity Summary'!$C$36:$E$135,MATCH('Capacity Backing (Hide)'!BC$2,'Capacity Summary'!$B$36:$B$135,0),4),IF(INDEX('Capacity Summary'!$H$36:$BG$135,MATCH('Capacity Backing (Hide)'!BC$2,'Capacity Summary'!$B$36:$B$135,0),MATCH('Capacity Backing (Hide)'!$A27,'Capacity Summary'!$H$35:$BG$35,0))&lt;&gt;0,INDEX('Capacity Summary'!$H$36:$BG$135,MATCH('Capacity Backing (Hide)'!BC$2,'Capacity Summary'!$B$36:$B$135,0),MATCH('Capacity Backing (Hide)'!$A27,'Capacity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(Hide)'!$A27,'Capacity Summary'!$H$35:$BG$35,0))="x",INDEX('Capacity Summary'!$C$36:$E$135,MATCH('Capacity Backing (Hide)'!BD$2,'Capacity Summary'!$B$36:$B$135,0),4),IF(INDEX('Capacity Summary'!$H$36:$BG$135,MATCH('Capacity Backing (Hide)'!BD$2,'Capacity Summary'!$B$36:$B$135,0),MATCH('Capacity Backing (Hide)'!$A27,'Capacity Summary'!$H$35:$BG$35,0))&lt;&gt;0,INDEX('Capacity Summary'!$H$36:$BG$135,MATCH('Capacity Backing (Hide)'!BD$2,'Capacity Summary'!$B$36:$B$135,0),MATCH('Capacity Backing (Hide)'!$A27,'Capacity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(Hide)'!$A27,'Capacity Summary'!$H$35:$BG$35,0))="x",INDEX('Capacity Summary'!$C$36:$E$135,MATCH('Capacity Backing (Hide)'!BE$2,'Capacity Summary'!$B$36:$B$135,0),4),IF(INDEX('Capacity Summary'!$H$36:$BG$135,MATCH('Capacity Backing (Hide)'!BE$2,'Capacity Summary'!$B$36:$B$135,0),MATCH('Capacity Backing (Hide)'!$A27,'Capacity Summary'!$H$35:$BG$35,0))&lt;&gt;0,INDEX('Capacity Summary'!$H$36:$BG$135,MATCH('Capacity Backing (Hide)'!BE$2,'Capacity Summary'!$B$36:$B$135,0),MATCH('Capacity Backing (Hide)'!$A27,'Capacity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(Hide)'!$A27,'Capacity Summary'!$H$35:$BG$35,0))="x",INDEX('Capacity Summary'!$C$36:$E$135,MATCH('Capacity Backing (Hide)'!BF$2,'Capacity Summary'!$B$36:$B$135,0),4),IF(INDEX('Capacity Summary'!$H$36:$BG$135,MATCH('Capacity Backing (Hide)'!BF$2,'Capacity Summary'!$B$36:$B$135,0),MATCH('Capacity Backing (Hide)'!$A27,'Capacity Summary'!$H$35:$BG$35,0))&lt;&gt;0,INDEX('Capacity Summary'!$H$36:$BG$135,MATCH('Capacity Backing (Hide)'!BF$2,'Capacity Summary'!$B$36:$B$135,0),MATCH('Capacity Backing (Hide)'!$A27,'Capacity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(Hide)'!$A27,'Capacity Summary'!$H$35:$BG$35,0))="x",INDEX('Capacity Summary'!$C$36:$E$135,MATCH('Capacity Backing (Hide)'!BG$2,'Capacity Summary'!$B$36:$B$135,0),4),IF(INDEX('Capacity Summary'!$H$36:$BG$135,MATCH('Capacity Backing (Hide)'!BG$2,'Capacity Summary'!$B$36:$B$135,0),MATCH('Capacity Backing (Hide)'!$A27,'Capacity Summary'!$H$35:$BG$35,0))&lt;&gt;0,INDEX('Capacity Summary'!$H$36:$BG$135,MATCH('Capacity Backing (Hide)'!BG$2,'Capacity Summary'!$B$36:$B$135,0),MATCH('Capacity Backing (Hide)'!$A27,'Capacity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(Hide)'!$A27,'Capacity Summary'!$H$35:$BG$35,0))="x",INDEX('Capacity Summary'!$C$36:$E$135,MATCH('Capacity Backing (Hide)'!BH$2,'Capacity Summary'!$B$36:$B$135,0),4),IF(INDEX('Capacity Summary'!$H$36:$BG$135,MATCH('Capacity Backing (Hide)'!BH$2,'Capacity Summary'!$B$36:$B$135,0),MATCH('Capacity Backing (Hide)'!$A27,'Capacity Summary'!$H$35:$BG$35,0))&lt;&gt;0,INDEX('Capacity Summary'!$H$36:$BG$135,MATCH('Capacity Backing (Hide)'!BH$2,'Capacity Summary'!$B$36:$B$135,0),MATCH('Capacity Backing (Hide)'!$A27,'Capacity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(Hide)'!$A27,'Capacity Summary'!$H$35:$BG$35,0))="x",INDEX('Capacity Summary'!$C$36:$E$135,MATCH('Capacity Backing (Hide)'!BI$2,'Capacity Summary'!$B$36:$B$135,0),4),IF(INDEX('Capacity Summary'!$H$36:$BG$135,MATCH('Capacity Backing (Hide)'!BI$2,'Capacity Summary'!$B$36:$B$135,0),MATCH('Capacity Backing (Hide)'!$A27,'Capacity Summary'!$H$35:$BG$35,0))&lt;&gt;0,INDEX('Capacity Summary'!$H$36:$BG$135,MATCH('Capacity Backing (Hide)'!BI$2,'Capacity Summary'!$B$36:$B$135,0),MATCH('Capacity Backing (Hide)'!$A27,'Capacity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(Hide)'!$A27,'Capacity Summary'!$H$35:$BG$35,0))="x",INDEX('Capacity Summary'!$C$36:$E$135,MATCH('Capacity Backing (Hide)'!BJ$2,'Capacity Summary'!$B$36:$B$135,0),4),IF(INDEX('Capacity Summary'!$H$36:$BG$135,MATCH('Capacity Backing (Hide)'!BJ$2,'Capacity Summary'!$B$36:$B$135,0),MATCH('Capacity Backing (Hide)'!$A27,'Capacity Summary'!$H$35:$BG$35,0))&lt;&gt;0,INDEX('Capacity Summary'!$H$36:$BG$135,MATCH('Capacity Backing (Hide)'!BJ$2,'Capacity Summary'!$B$36:$B$135,0),MATCH('Capacity Backing (Hide)'!$A27,'Capacity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(Hide)'!$A27,'Capacity Summary'!$H$35:$BG$35,0))="x",INDEX('Capacity Summary'!$C$36:$E$135,MATCH('Capacity Backing (Hide)'!BK$2,'Capacity Summary'!$B$36:$B$135,0),4),IF(INDEX('Capacity Summary'!$H$36:$BG$135,MATCH('Capacity Backing (Hide)'!BK$2,'Capacity Summary'!$B$36:$B$135,0),MATCH('Capacity Backing (Hide)'!$A27,'Capacity Summary'!$H$35:$BG$35,0))&lt;&gt;0,INDEX('Capacity Summary'!$H$36:$BG$135,MATCH('Capacity Backing (Hide)'!BK$2,'Capacity Summary'!$B$36:$B$135,0),MATCH('Capacity Backing (Hide)'!$A27,'Capacity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(Hide)'!$A27,'Capacity Summary'!$H$35:$BG$35,0))="x",INDEX('Capacity Summary'!$C$36:$E$135,MATCH('Capacity Backing (Hide)'!BL$2,'Capacity Summary'!$B$36:$B$135,0),4),IF(INDEX('Capacity Summary'!$H$36:$BG$135,MATCH('Capacity Backing (Hide)'!BL$2,'Capacity Summary'!$B$36:$B$135,0),MATCH('Capacity Backing (Hide)'!$A27,'Capacity Summary'!$H$35:$BG$35,0))&lt;&gt;0,INDEX('Capacity Summary'!$H$36:$BG$135,MATCH('Capacity Backing (Hide)'!BL$2,'Capacity Summary'!$B$36:$B$135,0),MATCH('Capacity Backing (Hide)'!$A27,'Capacity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(Hide)'!$A27,'Capacity Summary'!$H$35:$BG$35,0))="x",INDEX('Capacity Summary'!$C$36:$E$135,MATCH('Capacity Backing (Hide)'!BM$2,'Capacity Summary'!$B$36:$B$135,0),4),IF(INDEX('Capacity Summary'!$H$36:$BG$135,MATCH('Capacity Backing (Hide)'!BM$2,'Capacity Summary'!$B$36:$B$135,0),MATCH('Capacity Backing (Hide)'!$A27,'Capacity Summary'!$H$35:$BG$35,0))&lt;&gt;0,INDEX('Capacity Summary'!$H$36:$BG$135,MATCH('Capacity Backing (Hide)'!BM$2,'Capacity Summary'!$B$36:$B$135,0),MATCH('Capacity Backing (Hide)'!$A27,'Capacity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(Hide)'!$A27,'Capacity Summary'!$H$35:$BG$35,0))="x",INDEX('Capacity Summary'!$C$36:$E$135,MATCH('Capacity Backing (Hide)'!BN$2,'Capacity Summary'!$B$36:$B$135,0),4),IF(INDEX('Capacity Summary'!$H$36:$BG$135,MATCH('Capacity Backing (Hide)'!BN$2,'Capacity Summary'!$B$36:$B$135,0),MATCH('Capacity Backing (Hide)'!$A27,'Capacity Summary'!$H$35:$BG$35,0))&lt;&gt;0,INDEX('Capacity Summary'!$H$36:$BG$135,MATCH('Capacity Backing (Hide)'!BN$2,'Capacity Summary'!$B$36:$B$135,0),MATCH('Capacity Backing (Hide)'!$A27,'Capacity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(Hide)'!$A27,'Capacity Summary'!$H$35:$BG$35,0))="x",INDEX('Capacity Summary'!$C$36:$E$135,MATCH('Capacity Backing (Hide)'!BO$2,'Capacity Summary'!$B$36:$B$135,0),4),IF(INDEX('Capacity Summary'!$H$36:$BG$135,MATCH('Capacity Backing (Hide)'!BO$2,'Capacity Summary'!$B$36:$B$135,0),MATCH('Capacity Backing (Hide)'!$A27,'Capacity Summary'!$H$35:$BG$35,0))&lt;&gt;0,INDEX('Capacity Summary'!$H$36:$BG$135,MATCH('Capacity Backing (Hide)'!BO$2,'Capacity Summary'!$B$36:$B$135,0),MATCH('Capacity Backing (Hide)'!$A27,'Capacity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(Hide)'!$A27,'Capacity Summary'!$H$35:$BG$35,0))="x",INDEX('Capacity Summary'!$C$36:$E$135,MATCH('Capacity Backing (Hide)'!BP$2,'Capacity Summary'!$B$36:$B$135,0),4),IF(INDEX('Capacity Summary'!$H$36:$BG$135,MATCH('Capacity Backing (Hide)'!BP$2,'Capacity Summary'!$B$36:$B$135,0),MATCH('Capacity Backing (Hide)'!$A27,'Capacity Summary'!$H$35:$BG$35,0))&lt;&gt;0,INDEX('Capacity Summary'!$H$36:$BG$135,MATCH('Capacity Backing (Hide)'!BP$2,'Capacity Summary'!$B$36:$B$135,0),MATCH('Capacity Backing (Hide)'!$A27,'Capacity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(Hide)'!$A27,'Capacity Summary'!$H$35:$BG$35,0))="x",INDEX('Capacity Summary'!$C$36:$E$135,MATCH('Capacity Backing (Hide)'!BQ$2,'Capacity Summary'!$B$36:$B$135,0),4),IF(INDEX('Capacity Summary'!$H$36:$BG$135,MATCH('Capacity Backing (Hide)'!BQ$2,'Capacity Summary'!$B$36:$B$135,0),MATCH('Capacity Backing (Hide)'!$A27,'Capacity Summary'!$H$35:$BG$35,0))&lt;&gt;0,INDEX('Capacity Summary'!$H$36:$BG$135,MATCH('Capacity Backing (Hide)'!BQ$2,'Capacity Summary'!$B$36:$B$135,0),MATCH('Capacity Backing (Hide)'!$A27,'Capacity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(Hide)'!$A27,'Capacity Summary'!$H$35:$BG$35,0))="x",INDEX('Capacity Summary'!$C$36:$E$135,MATCH('Capacity Backing (Hide)'!BR$2,'Capacity Summary'!$B$36:$B$135,0),4),IF(INDEX('Capacity Summary'!$H$36:$BG$135,MATCH('Capacity Backing (Hide)'!BR$2,'Capacity Summary'!$B$36:$B$135,0),MATCH('Capacity Backing (Hide)'!$A27,'Capacity Summary'!$H$35:$BG$35,0))&lt;&gt;0,INDEX('Capacity Summary'!$H$36:$BG$135,MATCH('Capacity Backing (Hide)'!BR$2,'Capacity Summary'!$B$36:$B$135,0),MATCH('Capacity Backing (Hide)'!$A27,'Capacity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(Hide)'!$A27,'Capacity Summary'!$H$35:$BG$35,0))="x",INDEX('Capacity Summary'!$C$36:$E$135,MATCH('Capacity Backing (Hide)'!BS$2,'Capacity Summary'!$B$36:$B$135,0),4),IF(INDEX('Capacity Summary'!$H$36:$BG$135,MATCH('Capacity Backing (Hide)'!BS$2,'Capacity Summary'!$B$36:$B$135,0),MATCH('Capacity Backing (Hide)'!$A27,'Capacity Summary'!$H$35:$BG$35,0))&lt;&gt;0,INDEX('Capacity Summary'!$H$36:$BG$135,MATCH('Capacity Backing (Hide)'!BS$2,'Capacity Summary'!$B$36:$B$135,0),MATCH('Capacity Backing (Hide)'!$A27,'Capacity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(Hide)'!$A27,'Capacity Summary'!$H$35:$BG$35,0))="x",INDEX('Capacity Summary'!$C$36:$E$135,MATCH('Capacity Backing (Hide)'!BT$2,'Capacity Summary'!$B$36:$B$135,0),4),IF(INDEX('Capacity Summary'!$H$36:$BG$135,MATCH('Capacity Backing (Hide)'!BT$2,'Capacity Summary'!$B$36:$B$135,0),MATCH('Capacity Backing (Hide)'!$A27,'Capacity Summary'!$H$35:$BG$35,0))&lt;&gt;0,INDEX('Capacity Summary'!$H$36:$BG$135,MATCH('Capacity Backing (Hide)'!BT$2,'Capacity Summary'!$B$36:$B$135,0),MATCH('Capacity Backing (Hide)'!$A27,'Capacity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(Hide)'!$A27,'Capacity Summary'!$H$35:$BG$35,0))="x",INDEX('Capacity Summary'!$C$36:$E$135,MATCH('Capacity Backing (Hide)'!BU$2,'Capacity Summary'!$B$36:$B$135,0),4),IF(INDEX('Capacity Summary'!$H$36:$BG$135,MATCH('Capacity Backing (Hide)'!BU$2,'Capacity Summary'!$B$36:$B$135,0),MATCH('Capacity Backing (Hide)'!$A27,'Capacity Summary'!$H$35:$BG$35,0))&lt;&gt;0,INDEX('Capacity Summary'!$H$36:$BG$135,MATCH('Capacity Backing (Hide)'!BU$2,'Capacity Summary'!$B$36:$B$135,0),MATCH('Capacity Backing (Hide)'!$A27,'Capacity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(Hide)'!$A27,'Capacity Summary'!$H$35:$BG$35,0))="x",INDEX('Capacity Summary'!$C$36:$E$135,MATCH('Capacity Backing (Hide)'!BV$2,'Capacity Summary'!$B$36:$B$135,0),4),IF(INDEX('Capacity Summary'!$H$36:$BG$135,MATCH('Capacity Backing (Hide)'!BV$2,'Capacity Summary'!$B$36:$B$135,0),MATCH('Capacity Backing (Hide)'!$A27,'Capacity Summary'!$H$35:$BG$35,0))&lt;&gt;0,INDEX('Capacity Summary'!$H$36:$BG$135,MATCH('Capacity Backing (Hide)'!BV$2,'Capacity Summary'!$B$36:$B$135,0),MATCH('Capacity Backing (Hide)'!$A27,'Capacity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(Hide)'!$A27,'Capacity Summary'!$H$35:$BG$35,0))="x",INDEX('Capacity Summary'!$C$36:$E$135,MATCH('Capacity Backing (Hide)'!BW$2,'Capacity Summary'!$B$36:$B$135,0),4),IF(INDEX('Capacity Summary'!$H$36:$BG$135,MATCH('Capacity Backing (Hide)'!BW$2,'Capacity Summary'!$B$36:$B$135,0),MATCH('Capacity Backing (Hide)'!$A27,'Capacity Summary'!$H$35:$BG$35,0))&lt;&gt;0,INDEX('Capacity Summary'!$H$36:$BG$135,MATCH('Capacity Backing (Hide)'!BW$2,'Capacity Summary'!$B$36:$B$135,0),MATCH('Capacity Backing (Hide)'!$A27,'Capacity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(Hide)'!$A27,'Capacity Summary'!$H$35:$BG$35,0))="x",INDEX('Capacity Summary'!$C$36:$E$135,MATCH('Capacity Backing (Hide)'!BX$2,'Capacity Summary'!$B$36:$B$135,0),4),IF(INDEX('Capacity Summary'!$H$36:$BG$135,MATCH('Capacity Backing (Hide)'!BX$2,'Capacity Summary'!$B$36:$B$135,0),MATCH('Capacity Backing (Hide)'!$A27,'Capacity Summary'!$H$35:$BG$35,0))&lt;&gt;0,INDEX('Capacity Summary'!$H$36:$BG$135,MATCH('Capacity Backing (Hide)'!BX$2,'Capacity Summary'!$B$36:$B$135,0),MATCH('Capacity Backing (Hide)'!$A27,'Capacity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(Hide)'!$A27,'Capacity Summary'!$H$35:$BG$35,0))="x",INDEX('Capacity Summary'!$C$36:$E$135,MATCH('Capacity Backing (Hide)'!BY$2,'Capacity Summary'!$B$36:$B$135,0),4),IF(INDEX('Capacity Summary'!$H$36:$BG$135,MATCH('Capacity Backing (Hide)'!BY$2,'Capacity Summary'!$B$36:$B$135,0),MATCH('Capacity Backing (Hide)'!$A27,'Capacity Summary'!$H$35:$BG$35,0))&lt;&gt;0,INDEX('Capacity Summary'!$H$36:$BG$135,MATCH('Capacity Backing (Hide)'!BY$2,'Capacity Summary'!$B$36:$B$135,0),MATCH('Capacity Backing (Hide)'!$A27,'Capacity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(Hide)'!$A27,'Capacity Summary'!$H$35:$BG$35,0))="x",INDEX('Capacity Summary'!$C$36:$E$135,MATCH('Capacity Backing (Hide)'!BZ$2,'Capacity Summary'!$B$36:$B$135,0),4),IF(INDEX('Capacity Summary'!$H$36:$BG$135,MATCH('Capacity Backing (Hide)'!BZ$2,'Capacity Summary'!$B$36:$B$135,0),MATCH('Capacity Backing (Hide)'!$A27,'Capacity Summary'!$H$35:$BG$35,0))&lt;&gt;0,INDEX('Capacity Summary'!$H$36:$BG$135,MATCH('Capacity Backing (Hide)'!BZ$2,'Capacity Summary'!$B$36:$B$135,0),MATCH('Capacity Backing (Hide)'!$A27,'Capacity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(Hide)'!$A27,'Capacity Summary'!$H$35:$BG$35,0))="x",INDEX('Capacity Summary'!$C$36:$E$135,MATCH('Capacity Backing (Hide)'!CA$2,'Capacity Summary'!$B$36:$B$135,0),4),IF(INDEX('Capacity Summary'!$H$36:$BG$135,MATCH('Capacity Backing (Hide)'!CA$2,'Capacity Summary'!$B$36:$B$135,0),MATCH('Capacity Backing (Hide)'!$A27,'Capacity Summary'!$H$35:$BG$35,0))&lt;&gt;0,INDEX('Capacity Summary'!$H$36:$BG$135,MATCH('Capacity Backing (Hide)'!CA$2,'Capacity Summary'!$B$36:$B$135,0),MATCH('Capacity Backing (Hide)'!$A27,'Capacity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(Hide)'!$A27,'Capacity Summary'!$H$35:$BG$35,0))="x",INDEX('Capacity Summary'!$C$36:$E$135,MATCH('Capacity Backing (Hide)'!CB$2,'Capacity Summary'!$B$36:$B$135,0),4),IF(INDEX('Capacity Summary'!$H$36:$BG$135,MATCH('Capacity Backing (Hide)'!CB$2,'Capacity Summary'!$B$36:$B$135,0),MATCH('Capacity Backing (Hide)'!$A27,'Capacity Summary'!$H$35:$BG$35,0))&lt;&gt;0,INDEX('Capacity Summary'!$H$36:$BG$135,MATCH('Capacity Backing (Hide)'!CB$2,'Capacity Summary'!$B$36:$B$135,0),MATCH('Capacity Backing (Hide)'!$A27,'Capacity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(Hide)'!$A27,'Capacity Summary'!$H$35:$BG$35,0))="x",INDEX('Capacity Summary'!$C$36:$E$135,MATCH('Capacity Backing (Hide)'!CC$2,'Capacity Summary'!$B$36:$B$135,0),4),IF(INDEX('Capacity Summary'!$H$36:$BG$135,MATCH('Capacity Backing (Hide)'!CC$2,'Capacity Summary'!$B$36:$B$135,0),MATCH('Capacity Backing (Hide)'!$A27,'Capacity Summary'!$H$35:$BG$35,0))&lt;&gt;0,INDEX('Capacity Summary'!$H$36:$BG$135,MATCH('Capacity Backing (Hide)'!CC$2,'Capacity Summary'!$B$36:$B$135,0),MATCH('Capacity Backing (Hide)'!$A27,'Capacity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(Hide)'!$A27,'Capacity Summary'!$H$35:$BG$35,0))="x",INDEX('Capacity Summary'!$C$36:$E$135,MATCH('Capacity Backing (Hide)'!CD$2,'Capacity Summary'!$B$36:$B$135,0),4),IF(INDEX('Capacity Summary'!$H$36:$BG$135,MATCH('Capacity Backing (Hide)'!CD$2,'Capacity Summary'!$B$36:$B$135,0),MATCH('Capacity Backing (Hide)'!$A27,'Capacity Summary'!$H$35:$BG$35,0))&lt;&gt;0,INDEX('Capacity Summary'!$H$36:$BG$135,MATCH('Capacity Backing (Hide)'!CD$2,'Capacity Summary'!$B$36:$B$135,0),MATCH('Capacity Backing (Hide)'!$A27,'Capacity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(Hide)'!$A27,'Capacity Summary'!$H$35:$BG$35,0))="x",INDEX('Capacity Summary'!$C$36:$E$135,MATCH('Capacity Backing (Hide)'!CE$2,'Capacity Summary'!$B$36:$B$135,0),4),IF(INDEX('Capacity Summary'!$H$36:$BG$135,MATCH('Capacity Backing (Hide)'!CE$2,'Capacity Summary'!$B$36:$B$135,0),MATCH('Capacity Backing (Hide)'!$A27,'Capacity Summary'!$H$35:$BG$35,0))&lt;&gt;0,INDEX('Capacity Summary'!$H$36:$BG$135,MATCH('Capacity Backing (Hide)'!CE$2,'Capacity Summary'!$B$36:$B$135,0),MATCH('Capacity Backing (Hide)'!$A27,'Capacity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(Hide)'!$A27,'Capacity Summary'!$H$35:$BG$35,0))="x",INDEX('Capacity Summary'!$C$36:$E$135,MATCH('Capacity Backing (Hide)'!CF$2,'Capacity Summary'!$B$36:$B$135,0),4),IF(INDEX('Capacity Summary'!$H$36:$BG$135,MATCH('Capacity Backing (Hide)'!CF$2,'Capacity Summary'!$B$36:$B$135,0),MATCH('Capacity Backing (Hide)'!$A27,'Capacity Summary'!$H$35:$BG$35,0))&lt;&gt;0,INDEX('Capacity Summary'!$H$36:$BG$135,MATCH('Capacity Backing (Hide)'!CF$2,'Capacity Summary'!$B$36:$B$135,0),MATCH('Capacity Backing (Hide)'!$A27,'Capacity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(Hide)'!$A27,'Capacity Summary'!$H$35:$BG$35,0))="x",INDEX('Capacity Summary'!$C$36:$E$135,MATCH('Capacity Backing (Hide)'!CG$2,'Capacity Summary'!$B$36:$B$135,0),4),IF(INDEX('Capacity Summary'!$H$36:$BG$135,MATCH('Capacity Backing (Hide)'!CG$2,'Capacity Summary'!$B$36:$B$135,0),MATCH('Capacity Backing (Hide)'!$A27,'Capacity Summary'!$H$35:$BG$35,0))&lt;&gt;0,INDEX('Capacity Summary'!$H$36:$BG$135,MATCH('Capacity Backing (Hide)'!CG$2,'Capacity Summary'!$B$36:$B$135,0),MATCH('Capacity Backing (Hide)'!$A27,'Capacity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(Hide)'!$A27,'Capacity Summary'!$H$35:$BG$35,0))="x",INDEX('Capacity Summary'!$C$36:$E$135,MATCH('Capacity Backing (Hide)'!CH$2,'Capacity Summary'!$B$36:$B$135,0),4),IF(INDEX('Capacity Summary'!$H$36:$BG$135,MATCH('Capacity Backing (Hide)'!CH$2,'Capacity Summary'!$B$36:$B$135,0),MATCH('Capacity Backing (Hide)'!$A27,'Capacity Summary'!$H$35:$BG$35,0))&lt;&gt;0,INDEX('Capacity Summary'!$H$36:$BG$135,MATCH('Capacity Backing (Hide)'!CH$2,'Capacity Summary'!$B$36:$B$135,0),MATCH('Capacity Backing (Hide)'!$A27,'Capacity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(Hide)'!$A27,'Capacity Summary'!$H$35:$BG$35,0))="x",INDEX('Capacity Summary'!$C$36:$E$135,MATCH('Capacity Backing (Hide)'!CI$2,'Capacity Summary'!$B$36:$B$135,0),4),IF(INDEX('Capacity Summary'!$H$36:$BG$135,MATCH('Capacity Backing (Hide)'!CI$2,'Capacity Summary'!$B$36:$B$135,0),MATCH('Capacity Backing (Hide)'!$A27,'Capacity Summary'!$H$35:$BG$35,0))&lt;&gt;0,INDEX('Capacity Summary'!$H$36:$BG$135,MATCH('Capacity Backing (Hide)'!CI$2,'Capacity Summary'!$B$36:$B$135,0),MATCH('Capacity Backing (Hide)'!$A27,'Capacity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(Hide)'!$A27,'Capacity Summary'!$H$35:$BG$35,0))="x",INDEX('Capacity Summary'!$C$36:$E$135,MATCH('Capacity Backing (Hide)'!CJ$2,'Capacity Summary'!$B$36:$B$135,0),4),IF(INDEX('Capacity Summary'!$H$36:$BG$135,MATCH('Capacity Backing (Hide)'!CJ$2,'Capacity Summary'!$B$36:$B$135,0),MATCH('Capacity Backing (Hide)'!$A27,'Capacity Summary'!$H$35:$BG$35,0))&lt;&gt;0,INDEX('Capacity Summary'!$H$36:$BG$135,MATCH('Capacity Backing (Hide)'!CJ$2,'Capacity Summary'!$B$36:$B$135,0),MATCH('Capacity Backing (Hide)'!$A27,'Capacity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(Hide)'!$A27,'Capacity Summary'!$H$35:$BG$35,0))="x",INDEX('Capacity Summary'!$C$36:$E$135,MATCH('Capacity Backing (Hide)'!CK$2,'Capacity Summary'!$B$36:$B$135,0),4),IF(INDEX('Capacity Summary'!$H$36:$BG$135,MATCH('Capacity Backing (Hide)'!CK$2,'Capacity Summary'!$B$36:$B$135,0),MATCH('Capacity Backing (Hide)'!$A27,'Capacity Summary'!$H$35:$BG$35,0))&lt;&gt;0,INDEX('Capacity Summary'!$H$36:$BG$135,MATCH('Capacity Backing (Hide)'!CK$2,'Capacity Summary'!$B$36:$B$135,0),MATCH('Capacity Backing (Hide)'!$A27,'Capacity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(Hide)'!$A27,'Capacity Summary'!$H$35:$BG$35,0))="x",INDEX('Capacity Summary'!$C$36:$E$135,MATCH('Capacity Backing (Hide)'!CL$2,'Capacity Summary'!$B$36:$B$135,0),4),IF(INDEX('Capacity Summary'!$H$36:$BG$135,MATCH('Capacity Backing (Hide)'!CL$2,'Capacity Summary'!$B$36:$B$135,0),MATCH('Capacity Backing (Hide)'!$A27,'Capacity Summary'!$H$35:$BG$35,0))&lt;&gt;0,INDEX('Capacity Summary'!$H$36:$BG$135,MATCH('Capacity Backing (Hide)'!CL$2,'Capacity Summary'!$B$36:$B$135,0),MATCH('Capacity Backing (Hide)'!$A27,'Capacity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(Hide)'!$A27,'Capacity Summary'!$H$35:$BG$35,0))="x",INDEX('Capacity Summary'!$C$36:$E$135,MATCH('Capacity Backing (Hide)'!CM$2,'Capacity Summary'!$B$36:$B$135,0),4),IF(INDEX('Capacity Summary'!$H$36:$BG$135,MATCH('Capacity Backing (Hide)'!CM$2,'Capacity Summary'!$B$36:$B$135,0),MATCH('Capacity Backing (Hide)'!$A27,'Capacity Summary'!$H$35:$BG$35,0))&lt;&gt;0,INDEX('Capacity Summary'!$H$36:$BG$135,MATCH('Capacity Backing (Hide)'!CM$2,'Capacity Summary'!$B$36:$B$135,0),MATCH('Capacity Backing (Hide)'!$A27,'Capacity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(Hide)'!$A27,'Capacity Summary'!$H$35:$BG$35,0))="x",INDEX('Capacity Summary'!$C$36:$E$135,MATCH('Capacity Backing (Hide)'!CN$2,'Capacity Summary'!$B$36:$B$135,0),4),IF(INDEX('Capacity Summary'!$H$36:$BG$135,MATCH('Capacity Backing (Hide)'!CN$2,'Capacity Summary'!$B$36:$B$135,0),MATCH('Capacity Backing (Hide)'!$A27,'Capacity Summary'!$H$35:$BG$35,0))&lt;&gt;0,INDEX('Capacity Summary'!$H$36:$BG$135,MATCH('Capacity Backing (Hide)'!CN$2,'Capacity Summary'!$B$36:$B$135,0),MATCH('Capacity Backing (Hide)'!$A27,'Capacity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(Hide)'!$A27,'Capacity Summary'!$H$35:$BG$35,0))="x",INDEX('Capacity Summary'!$C$36:$E$135,MATCH('Capacity Backing (Hide)'!CO$2,'Capacity Summary'!$B$36:$B$135,0),4),IF(INDEX('Capacity Summary'!$H$36:$BG$135,MATCH('Capacity Backing (Hide)'!CO$2,'Capacity Summary'!$B$36:$B$135,0),MATCH('Capacity Backing (Hide)'!$A27,'Capacity Summary'!$H$35:$BG$35,0))&lt;&gt;0,INDEX('Capacity Summary'!$H$36:$BG$135,MATCH('Capacity Backing (Hide)'!CO$2,'Capacity Summary'!$B$36:$B$135,0),MATCH('Capacity Backing (Hide)'!$A27,'Capacity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(Hide)'!$A27,'Capacity Summary'!$H$35:$BG$35,0))="x",INDEX('Capacity Summary'!$C$36:$E$135,MATCH('Capacity Backing (Hide)'!CP$2,'Capacity Summary'!$B$36:$B$135,0),4),IF(INDEX('Capacity Summary'!$H$36:$BG$135,MATCH('Capacity Backing (Hide)'!CP$2,'Capacity Summary'!$B$36:$B$135,0),MATCH('Capacity Backing (Hide)'!$A27,'Capacity Summary'!$H$35:$BG$35,0))&lt;&gt;0,INDEX('Capacity Summary'!$H$36:$BG$135,MATCH('Capacity Backing (Hide)'!CP$2,'Capacity Summary'!$B$36:$B$135,0),MATCH('Capacity Backing (Hide)'!$A27,'Capacity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(Hide)'!$A27,'Capacity Summary'!$H$35:$BG$35,0))="x",INDEX('Capacity Summary'!$C$36:$E$135,MATCH('Capacity Backing (Hide)'!CQ$2,'Capacity Summary'!$B$36:$B$135,0),4),IF(INDEX('Capacity Summary'!$H$36:$BG$135,MATCH('Capacity Backing (Hide)'!CQ$2,'Capacity Summary'!$B$36:$B$135,0),MATCH('Capacity Backing (Hide)'!$A27,'Capacity Summary'!$H$35:$BG$35,0))&lt;&gt;0,INDEX('Capacity Summary'!$H$36:$BG$135,MATCH('Capacity Backing (Hide)'!CQ$2,'Capacity Summary'!$B$36:$B$135,0),MATCH('Capacity Backing (Hide)'!$A27,'Capacity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(Hide)'!$A27,'Capacity Summary'!$H$35:$BG$35,0))="x",INDEX('Capacity Summary'!$C$36:$E$135,MATCH('Capacity Backing (Hide)'!CR$2,'Capacity Summary'!$B$36:$B$135,0),4),IF(INDEX('Capacity Summary'!$H$36:$BG$135,MATCH('Capacity Backing (Hide)'!CR$2,'Capacity Summary'!$B$36:$B$135,0),MATCH('Capacity Backing (Hide)'!$A27,'Capacity Summary'!$H$35:$BG$35,0))&lt;&gt;0,INDEX('Capacity Summary'!$H$36:$BG$135,MATCH('Capacity Backing (Hide)'!CR$2,'Capacity Summary'!$B$36:$B$135,0),MATCH('Capacity Backing (Hide)'!$A27,'Capacity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(Hide)'!$A27,'Capacity Summary'!$H$35:$BG$35,0))="x",INDEX('Capacity Summary'!$C$36:$E$135,MATCH('Capacity Backing (Hide)'!CS$2,'Capacity Summary'!$B$36:$B$135,0),4),IF(INDEX('Capacity Summary'!$H$36:$BG$135,MATCH('Capacity Backing (Hide)'!CS$2,'Capacity Summary'!$B$36:$B$135,0),MATCH('Capacity Backing (Hide)'!$A27,'Capacity Summary'!$H$35:$BG$35,0))&lt;&gt;0,INDEX('Capacity Summary'!$H$36:$BG$135,MATCH('Capacity Backing (Hide)'!CS$2,'Capacity Summary'!$B$36:$B$135,0),MATCH('Capacity Backing (Hide)'!$A27,'Capacity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(Hide)'!$A27,'Capacity Summary'!$H$35:$BG$35,0))="x",INDEX('Capacity Summary'!$C$36:$E$135,MATCH('Capacity Backing (Hide)'!CT$2,'Capacity Summary'!$B$36:$B$135,0),4),IF(INDEX('Capacity Summary'!$H$36:$BG$135,MATCH('Capacity Backing (Hide)'!CT$2,'Capacity Summary'!$B$36:$B$135,0),MATCH('Capacity Backing (Hide)'!$A27,'Capacity Summary'!$H$35:$BG$35,0))&lt;&gt;0,INDEX('Capacity Summary'!$H$36:$BG$135,MATCH('Capacity Backing (Hide)'!CT$2,'Capacity Summary'!$B$36:$B$135,0),MATCH('Capacity Backing (Hide)'!$A27,'Capacity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(Hide)'!$A27,'Capacity Summary'!$H$35:$BG$35,0))="x",INDEX('Capacity Summary'!$C$36:$E$135,MATCH('Capacity Backing (Hide)'!CU$2,'Capacity Summary'!$B$36:$B$135,0),4),IF(INDEX('Capacity Summary'!$H$36:$BG$135,MATCH('Capacity Backing (Hide)'!CU$2,'Capacity Summary'!$B$36:$B$135,0),MATCH('Capacity Backing (Hide)'!$A27,'Capacity Summary'!$H$35:$BG$35,0))&lt;&gt;0,INDEX('Capacity Summary'!$H$36:$BG$135,MATCH('Capacity Backing (Hide)'!CU$2,'Capacity Summary'!$B$36:$B$135,0),MATCH('Capacity Backing (Hide)'!$A27,'Capacity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(Hide)'!$A27,'Capacity Summary'!$H$35:$BG$35,0))="x",INDEX('Capacity Summary'!$C$36:$E$135,MATCH('Capacity Backing (Hide)'!CV$2,'Capacity Summary'!$B$36:$B$135,0),4),IF(INDEX('Capacity Summary'!$H$36:$BG$135,MATCH('Capacity Backing (Hide)'!CV$2,'Capacity Summary'!$B$36:$B$135,0),MATCH('Capacity Backing (Hide)'!$A27,'Capacity Summary'!$H$35:$BG$35,0))&lt;&gt;0,INDEX('Capacity Summary'!$H$36:$BG$135,MATCH('Capacity Backing (Hide)'!CV$2,'Capacity Summary'!$B$36:$B$135,0),MATCH('Capacity Backing (Hide)'!$A27,'Capacity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(Hide)'!$A27,'Capacity Summary'!$H$35:$BG$35,0))="x",INDEX('Capacity Summary'!$C$36:$E$135,MATCH('Capacity Backing (Hide)'!CW$2,'Capacity Summary'!$B$36:$B$135,0),4),IF(INDEX('Capacity Summary'!$H$36:$BG$135,MATCH('Capacity Backing (Hide)'!CW$2,'Capacity Summary'!$B$36:$B$135,0),MATCH('Capacity Backing (Hide)'!$A27,'Capacity Summary'!$H$35:$BG$35,0))&lt;&gt;0,INDEX('Capacity Summary'!$H$36:$BG$135,MATCH('Capacity Backing (Hide)'!CW$2,'Capacity Summary'!$B$36:$B$135,0),MATCH('Capacity Backing (Hide)'!$A27,'Capacity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8" spans="1:101" x14ac:dyDescent="0.35">
      <c r="A28" s="2">
        <f ca="1">'Required Capacity (Hide)'!E28</f>
        <v>44389</v>
      </c>
      <c r="B2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(Hide)'!$A28,'Capacity Summary'!$H$35:$BG$35,0))="x",INDEX('Capacity Summary'!$C$36:$E$135,MATCH('Capacity Backing (Hide)'!B$2,'Capacity Summary'!$B$36:$B$135,0),4),IF(INDEX('Capacity Summary'!$H$36:$BG$135,MATCH('Capacity Backing (Hide)'!B$2,'Capacity Summary'!$B$36:$B$135,0),MATCH('Capacity Backing (Hide)'!$A28,'Capacity Summary'!$H$35:$BG$35,0))&lt;&gt;0,INDEX('Capacity Summary'!$H$36:$BG$135,MATCH('Capacity Backing (Hide)'!B$2,'Capacity Summary'!$B$36:$B$135,0),MATCH('Capacity Backing (Hide)'!$A28,'Capacity Summary'!$H$35:$BG$35,0)),0)),INDEX('Capacity Summary'!$C$36:$E$135,MATCH('Capacity Backing (Hide)'!B$2,'Capacity Summary'!$B$36:$B$135,0),2)))/IF(Summary!$B$7="Minutes",1,60)/COUNTA(INDEX(Capacity!$C$10:$Q$109,MATCH('Capacity Backing (Hide)'!B$2,Capacity!$B$10:$B$109,0),1):INDEX(Capacity!$C$10:$Q$109,MATCH('Capacity Backing (Hide)'!B$2,Capacity!$B$10:$B$109,0),15))</f>
        <v>#N/A</v>
      </c>
      <c r="C2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(Hide)'!$A28,'Capacity Summary'!$H$35:$BG$35,0))="x",INDEX('Capacity Summary'!$C$36:$E$135,MATCH('Capacity Backing (Hide)'!C$2,'Capacity Summary'!$B$36:$B$135,0),4),IF(INDEX('Capacity Summary'!$H$36:$BG$135,MATCH('Capacity Backing (Hide)'!C$2,'Capacity Summary'!$B$36:$B$135,0),MATCH('Capacity Backing (Hide)'!$A28,'Capacity Summary'!$H$35:$BG$35,0))&lt;&gt;0,INDEX('Capacity Summary'!$H$36:$BG$135,MATCH('Capacity Backing (Hide)'!C$2,'Capacity Summary'!$B$36:$B$135,0),MATCH('Capacity Backing (Hide)'!$A28,'Capacity Summary'!$H$35:$BG$35,0)),0)),INDEX('Capacity Summary'!$C$36:$E$135,MATCH('Capacity Backing (Hide)'!C$2,'Capacity Summary'!$B$36:$B$135,0),2)))/IF(Summary!$B$7="Minutes",1,60)/COUNTA(INDEX(Capacity!$C$10:$Q$109,MATCH('Capacity Backing (Hide)'!C$2,Capacity!$B$10:$B$109,0),1):INDEX(Capacity!$C$10:$Q$109,MATCH('Capacity Backing (Hide)'!C$2,Capacity!$B$10:$B$109,0),15))</f>
        <v>#N/A</v>
      </c>
      <c r="D2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(Hide)'!$A28,'Capacity Summary'!$H$35:$BG$35,0))="x",INDEX('Capacity Summary'!$C$36:$E$135,MATCH('Capacity Backing (Hide)'!D$2,'Capacity Summary'!$B$36:$B$135,0),4),IF(INDEX('Capacity Summary'!$H$36:$BG$135,MATCH('Capacity Backing (Hide)'!D$2,'Capacity Summary'!$B$36:$B$135,0),MATCH('Capacity Backing (Hide)'!$A28,'Capacity Summary'!$H$35:$BG$35,0))&lt;&gt;0,INDEX('Capacity Summary'!$H$36:$BG$135,MATCH('Capacity Backing (Hide)'!D$2,'Capacity Summary'!$B$36:$B$135,0),MATCH('Capacity Backing (Hide)'!$A28,'Capacity Summary'!$H$35:$BG$35,0)),0)),INDEX('Capacity Summary'!$C$36:$E$135,MATCH('Capacity Backing (Hide)'!D$2,'Capacity Summary'!$B$36:$B$135,0),2)))/IF(Summary!$B$7="Minutes",1,60)/COUNTA(INDEX(Capacity!$C$10:$Q$109,MATCH('Capacity Backing (Hide)'!D$2,Capacity!$B$10:$B$109,0),1):INDEX(Capacity!$C$10:$Q$109,MATCH('Capacity Backing (Hide)'!D$2,Capacity!$B$10:$B$109,0),15))</f>
        <v>#N/A</v>
      </c>
      <c r="E2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(Hide)'!$A28,'Capacity Summary'!$H$35:$BG$35,0))="x",INDEX('Capacity Summary'!$C$36:$E$135,MATCH('Capacity Backing (Hide)'!E$2,'Capacity Summary'!$B$36:$B$135,0),4),IF(INDEX('Capacity Summary'!$H$36:$BG$135,MATCH('Capacity Backing (Hide)'!E$2,'Capacity Summary'!$B$36:$B$135,0),MATCH('Capacity Backing (Hide)'!$A28,'Capacity Summary'!$H$35:$BG$35,0))&lt;&gt;0,INDEX('Capacity Summary'!$H$36:$BG$135,MATCH('Capacity Backing (Hide)'!E$2,'Capacity Summary'!$B$36:$B$135,0),MATCH('Capacity Backing (Hide)'!$A28,'Capacity Summary'!$H$35:$BG$35,0)),0)),INDEX('Capacity Summary'!$C$36:$E$135,MATCH('Capacity Backing (Hide)'!E$2,'Capacity Summary'!$B$36:$B$135,0),2)))/IF(Summary!$B$7="Minutes",1,60)/COUNTA(INDEX(Capacity!$C$10:$Q$109,MATCH('Capacity Backing (Hide)'!E$2,Capacity!$B$10:$B$109,0),1):INDEX(Capacity!$C$10:$Q$109,MATCH('Capacity Backing (Hide)'!E$2,Capacity!$B$10:$B$109,0),15))</f>
        <v>#N/A</v>
      </c>
      <c r="F2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(Hide)'!$A28,'Capacity Summary'!$H$35:$BG$35,0))="x",INDEX('Capacity Summary'!$C$36:$E$135,MATCH('Capacity Backing (Hide)'!F$2,'Capacity Summary'!$B$36:$B$135,0),4),IF(INDEX('Capacity Summary'!$H$36:$BG$135,MATCH('Capacity Backing (Hide)'!F$2,'Capacity Summary'!$B$36:$B$135,0),MATCH('Capacity Backing (Hide)'!$A28,'Capacity Summary'!$H$35:$BG$35,0))&lt;&gt;0,INDEX('Capacity Summary'!$H$36:$BG$135,MATCH('Capacity Backing (Hide)'!F$2,'Capacity Summary'!$B$36:$B$135,0),MATCH('Capacity Backing (Hide)'!$A28,'Capacity Summary'!$H$35:$BG$35,0)),0)),INDEX('Capacity Summary'!$C$36:$E$135,MATCH('Capacity Backing (Hide)'!F$2,'Capacity Summary'!$B$36:$B$135,0),2)))/IF(Summary!$B$7="Minutes",1,60)/COUNTA(INDEX(Capacity!$C$10:$Q$109,MATCH('Capacity Backing (Hide)'!F$2,Capacity!$B$10:$B$109,0),1):INDEX(Capacity!$C$10:$Q$109,MATCH('Capacity Backing (Hide)'!F$2,Capacity!$B$10:$B$109,0),15))</f>
        <v>#N/A</v>
      </c>
      <c r="G2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(Hide)'!$A28,'Capacity Summary'!$H$35:$BG$35,0))="x",INDEX('Capacity Summary'!$C$36:$E$135,MATCH('Capacity Backing (Hide)'!G$2,'Capacity Summary'!$B$36:$B$135,0),4),IF(INDEX('Capacity Summary'!$H$36:$BG$135,MATCH('Capacity Backing (Hide)'!G$2,'Capacity Summary'!$B$36:$B$135,0),MATCH('Capacity Backing (Hide)'!$A28,'Capacity Summary'!$H$35:$BG$35,0))&lt;&gt;0,INDEX('Capacity Summary'!$H$36:$BG$135,MATCH('Capacity Backing (Hide)'!G$2,'Capacity Summary'!$B$36:$B$135,0),MATCH('Capacity Backing (Hide)'!$A28,'Capacity Summary'!$H$35:$BG$35,0)),0)),INDEX('Capacity Summary'!$C$36:$E$135,MATCH('Capacity Backing (Hide)'!G$2,'Capacity Summary'!$B$36:$B$135,0),2)))/IF(Summary!$B$7="Minutes",1,60)/COUNTA(INDEX(Capacity!$C$10:$Q$109,MATCH('Capacity Backing (Hide)'!G$2,Capacity!$B$10:$B$109,0),1):INDEX(Capacity!$C$10:$Q$109,MATCH('Capacity Backing (Hide)'!G$2,Capacity!$B$10:$B$109,0),15))</f>
        <v>#N/A</v>
      </c>
      <c r="H2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(Hide)'!$A28,'Capacity Summary'!$H$35:$BG$35,0))="x",INDEX('Capacity Summary'!$C$36:$E$135,MATCH('Capacity Backing (Hide)'!H$2,'Capacity Summary'!$B$36:$B$135,0),4),IF(INDEX('Capacity Summary'!$H$36:$BG$135,MATCH('Capacity Backing (Hide)'!H$2,'Capacity Summary'!$B$36:$B$135,0),MATCH('Capacity Backing (Hide)'!$A28,'Capacity Summary'!$H$35:$BG$35,0))&lt;&gt;0,INDEX('Capacity Summary'!$H$36:$BG$135,MATCH('Capacity Backing (Hide)'!H$2,'Capacity Summary'!$B$36:$B$135,0),MATCH('Capacity Backing (Hide)'!$A28,'Capacity Summary'!$H$35:$BG$35,0)),0)),INDEX('Capacity Summary'!$C$36:$E$135,MATCH('Capacity Backing (Hide)'!H$2,'Capacity Summary'!$B$36:$B$135,0),2)))/IF(Summary!$B$7="Minutes",1,60)/COUNTA(INDEX(Capacity!$C$10:$Q$109,MATCH('Capacity Backing (Hide)'!H$2,Capacity!$B$10:$B$109,0),1):INDEX(Capacity!$C$10:$Q$109,MATCH('Capacity Backing (Hide)'!H$2,Capacity!$B$10:$B$109,0),15))</f>
        <v>#N/A</v>
      </c>
      <c r="I2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(Hide)'!$A28,'Capacity Summary'!$H$35:$BG$35,0))="x",INDEX('Capacity Summary'!$C$36:$E$135,MATCH('Capacity Backing (Hide)'!I$2,'Capacity Summary'!$B$36:$B$135,0),4),IF(INDEX('Capacity Summary'!$H$36:$BG$135,MATCH('Capacity Backing (Hide)'!I$2,'Capacity Summary'!$B$36:$B$135,0),MATCH('Capacity Backing (Hide)'!$A28,'Capacity Summary'!$H$35:$BG$35,0))&lt;&gt;0,INDEX('Capacity Summary'!$H$36:$BG$135,MATCH('Capacity Backing (Hide)'!I$2,'Capacity Summary'!$B$36:$B$135,0),MATCH('Capacity Backing (Hide)'!$A28,'Capacity Summary'!$H$35:$BG$35,0)),0)),INDEX('Capacity Summary'!$C$36:$E$135,MATCH('Capacity Backing (Hide)'!I$2,'Capacity Summary'!$B$36:$B$135,0),2)))/IF(Summary!$B$7="Minutes",1,60)/COUNTA(INDEX(Capacity!$C$10:$Q$109,MATCH('Capacity Backing (Hide)'!I$2,Capacity!$B$10:$B$109,0),1):INDEX(Capacity!$C$10:$Q$109,MATCH('Capacity Backing (Hide)'!I$2,Capacity!$B$10:$B$109,0),15))</f>
        <v>#N/A</v>
      </c>
      <c r="J2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(Hide)'!$A28,'Capacity Summary'!$H$35:$BG$35,0))="x",INDEX('Capacity Summary'!$C$36:$E$135,MATCH('Capacity Backing (Hide)'!J$2,'Capacity Summary'!$B$36:$B$135,0),4),IF(INDEX('Capacity Summary'!$H$36:$BG$135,MATCH('Capacity Backing (Hide)'!J$2,'Capacity Summary'!$B$36:$B$135,0),MATCH('Capacity Backing (Hide)'!$A28,'Capacity Summary'!$H$35:$BG$35,0))&lt;&gt;0,INDEX('Capacity Summary'!$H$36:$BG$135,MATCH('Capacity Backing (Hide)'!J$2,'Capacity Summary'!$B$36:$B$135,0),MATCH('Capacity Backing (Hide)'!$A28,'Capacity Summary'!$H$35:$BG$35,0)),0)),INDEX('Capacity Summary'!$C$36:$E$135,MATCH('Capacity Backing (Hide)'!J$2,'Capacity Summary'!$B$36:$B$135,0),2)))/IF(Summary!$B$7="Minutes",1,60)/COUNTA(INDEX(Capacity!$C$10:$Q$109,MATCH('Capacity Backing (Hide)'!J$2,Capacity!$B$10:$B$109,0),1):INDEX(Capacity!$C$10:$Q$109,MATCH('Capacity Backing (Hide)'!J$2,Capacity!$B$10:$B$109,0),15))</f>
        <v>#N/A</v>
      </c>
      <c r="K2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(Hide)'!$A28,'Capacity Summary'!$H$35:$BG$35,0))="x",INDEX('Capacity Summary'!$C$36:$E$135,MATCH('Capacity Backing (Hide)'!K$2,'Capacity Summary'!$B$36:$B$135,0),4),IF(INDEX('Capacity Summary'!$H$36:$BG$135,MATCH('Capacity Backing (Hide)'!K$2,'Capacity Summary'!$B$36:$B$135,0),MATCH('Capacity Backing (Hide)'!$A28,'Capacity Summary'!$H$35:$BG$35,0))&lt;&gt;0,INDEX('Capacity Summary'!$H$36:$BG$135,MATCH('Capacity Backing (Hide)'!K$2,'Capacity Summary'!$B$36:$B$135,0),MATCH('Capacity Backing (Hide)'!$A28,'Capacity Summary'!$H$35:$BG$35,0)),0)),INDEX('Capacity Summary'!$C$36:$E$135,MATCH('Capacity Backing (Hide)'!K$2,'Capacity Summary'!$B$36:$B$135,0),2)))/IF(Summary!$B$7="Minutes",1,60)/COUNTA(INDEX(Capacity!$C$10:$Q$109,MATCH('Capacity Backing (Hide)'!K$2,Capacity!$B$10:$B$109,0),1):INDEX(Capacity!$C$10:$Q$109,MATCH('Capacity Backing (Hide)'!K$2,Capacity!$B$10:$B$109,0),15))</f>
        <v>#N/A</v>
      </c>
      <c r="L2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(Hide)'!$A28,'Capacity Summary'!$H$35:$BG$35,0))="x",INDEX('Capacity Summary'!$C$36:$E$135,MATCH('Capacity Backing (Hide)'!L$2,'Capacity Summary'!$B$36:$B$135,0),4),IF(INDEX('Capacity Summary'!$H$36:$BG$135,MATCH('Capacity Backing (Hide)'!L$2,'Capacity Summary'!$B$36:$B$135,0),MATCH('Capacity Backing (Hide)'!$A28,'Capacity Summary'!$H$35:$BG$35,0))&lt;&gt;0,INDEX('Capacity Summary'!$H$36:$BG$135,MATCH('Capacity Backing (Hide)'!L$2,'Capacity Summary'!$B$36:$B$135,0),MATCH('Capacity Backing (Hide)'!$A28,'Capacity Summary'!$H$35:$BG$35,0)),0)),INDEX('Capacity Summary'!$C$36:$E$135,MATCH('Capacity Backing (Hide)'!L$2,'Capacity Summary'!$B$36:$B$135,0),2)))/IF(Summary!$B$7="Minutes",1,60)/COUNTA(INDEX(Capacity!$C$10:$Q$109,MATCH('Capacity Backing (Hide)'!L$2,Capacity!$B$10:$B$109,0),1):INDEX(Capacity!$C$10:$Q$109,MATCH('Capacity Backing (Hide)'!L$2,Capacity!$B$10:$B$109,0),15))</f>
        <v>#N/A</v>
      </c>
      <c r="M2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(Hide)'!$A28,'Capacity Summary'!$H$35:$BG$35,0))="x",INDEX('Capacity Summary'!$C$36:$E$135,MATCH('Capacity Backing (Hide)'!M$2,'Capacity Summary'!$B$36:$B$135,0),4),IF(INDEX('Capacity Summary'!$H$36:$BG$135,MATCH('Capacity Backing (Hide)'!M$2,'Capacity Summary'!$B$36:$B$135,0),MATCH('Capacity Backing (Hide)'!$A28,'Capacity Summary'!$H$35:$BG$35,0))&lt;&gt;0,INDEX('Capacity Summary'!$H$36:$BG$135,MATCH('Capacity Backing (Hide)'!M$2,'Capacity Summary'!$B$36:$B$135,0),MATCH('Capacity Backing (Hide)'!$A28,'Capacity Summary'!$H$35:$BG$35,0)),0)),INDEX('Capacity Summary'!$C$36:$E$135,MATCH('Capacity Backing (Hide)'!M$2,'Capacity Summary'!$B$36:$B$135,0),2)))/IF(Summary!$B$7="Minutes",1,60)/COUNTA(INDEX(Capacity!$C$10:$Q$109,MATCH('Capacity Backing (Hide)'!M$2,Capacity!$B$10:$B$109,0),1):INDEX(Capacity!$C$10:$Q$109,MATCH('Capacity Backing (Hide)'!M$2,Capacity!$B$10:$B$109,0),15))</f>
        <v>#N/A</v>
      </c>
      <c r="N2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(Hide)'!$A28,'Capacity Summary'!$H$35:$BG$35,0))="x",INDEX('Capacity Summary'!$C$36:$E$135,MATCH('Capacity Backing (Hide)'!N$2,'Capacity Summary'!$B$36:$B$135,0),4),IF(INDEX('Capacity Summary'!$H$36:$BG$135,MATCH('Capacity Backing (Hide)'!N$2,'Capacity Summary'!$B$36:$B$135,0),MATCH('Capacity Backing (Hide)'!$A28,'Capacity Summary'!$H$35:$BG$35,0))&lt;&gt;0,INDEX('Capacity Summary'!$H$36:$BG$135,MATCH('Capacity Backing (Hide)'!N$2,'Capacity Summary'!$B$36:$B$135,0),MATCH('Capacity Backing (Hide)'!$A28,'Capacity Summary'!$H$35:$BG$35,0)),0)),INDEX('Capacity Summary'!$C$36:$E$135,MATCH('Capacity Backing (Hide)'!N$2,'Capacity Summary'!$B$36:$B$135,0),2)))/IF(Summary!$B$7="Minutes",1,60)/COUNTA(INDEX(Capacity!$C$10:$Q$109,MATCH('Capacity Backing (Hide)'!N$2,Capacity!$B$10:$B$109,0),1):INDEX(Capacity!$C$10:$Q$109,MATCH('Capacity Backing (Hide)'!N$2,Capacity!$B$10:$B$109,0),15))</f>
        <v>#N/A</v>
      </c>
      <c r="O2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(Hide)'!$A28,'Capacity Summary'!$H$35:$BG$35,0))="x",INDEX('Capacity Summary'!$C$36:$E$135,MATCH('Capacity Backing (Hide)'!O$2,'Capacity Summary'!$B$36:$B$135,0),4),IF(INDEX('Capacity Summary'!$H$36:$BG$135,MATCH('Capacity Backing (Hide)'!O$2,'Capacity Summary'!$B$36:$B$135,0),MATCH('Capacity Backing (Hide)'!$A28,'Capacity Summary'!$H$35:$BG$35,0))&lt;&gt;0,INDEX('Capacity Summary'!$H$36:$BG$135,MATCH('Capacity Backing (Hide)'!O$2,'Capacity Summary'!$B$36:$B$135,0),MATCH('Capacity Backing (Hide)'!$A28,'Capacity Summary'!$H$35:$BG$35,0)),0)),INDEX('Capacity Summary'!$C$36:$E$135,MATCH('Capacity Backing (Hide)'!O$2,'Capacity Summary'!$B$36:$B$135,0),2)))/IF(Summary!$B$7="Minutes",1,60)/COUNTA(INDEX(Capacity!$C$10:$Q$109,MATCH('Capacity Backing (Hide)'!O$2,Capacity!$B$10:$B$109,0),1):INDEX(Capacity!$C$10:$Q$109,MATCH('Capacity Backing (Hide)'!O$2,Capacity!$B$10:$B$109,0),15))</f>
        <v>#N/A</v>
      </c>
      <c r="P2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(Hide)'!$A28,'Capacity Summary'!$H$35:$BG$35,0))="x",INDEX('Capacity Summary'!$C$36:$E$135,MATCH('Capacity Backing (Hide)'!P$2,'Capacity Summary'!$B$36:$B$135,0),4),IF(INDEX('Capacity Summary'!$H$36:$BG$135,MATCH('Capacity Backing (Hide)'!P$2,'Capacity Summary'!$B$36:$B$135,0),MATCH('Capacity Backing (Hide)'!$A28,'Capacity Summary'!$H$35:$BG$35,0))&lt;&gt;0,INDEX('Capacity Summary'!$H$36:$BG$135,MATCH('Capacity Backing (Hide)'!P$2,'Capacity Summary'!$B$36:$B$135,0),MATCH('Capacity Backing (Hide)'!$A28,'Capacity Summary'!$H$35:$BG$35,0)),0)),INDEX('Capacity Summary'!$C$36:$E$135,MATCH('Capacity Backing (Hide)'!P$2,'Capacity Summary'!$B$36:$B$135,0),2)))/IF(Summary!$B$7="Minutes",1,60)/COUNTA(INDEX(Capacity!$C$10:$Q$109,MATCH('Capacity Backing (Hide)'!P$2,Capacity!$B$10:$B$109,0),1):INDEX(Capacity!$C$10:$Q$109,MATCH('Capacity Backing (Hide)'!P$2,Capacity!$B$10:$B$109,0),15))</f>
        <v>#N/A</v>
      </c>
      <c r="Q2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(Hide)'!$A28,'Capacity Summary'!$H$35:$BG$35,0))="x",INDEX('Capacity Summary'!$C$36:$E$135,MATCH('Capacity Backing (Hide)'!Q$2,'Capacity Summary'!$B$36:$B$135,0),4),IF(INDEX('Capacity Summary'!$H$36:$BG$135,MATCH('Capacity Backing (Hide)'!Q$2,'Capacity Summary'!$B$36:$B$135,0),MATCH('Capacity Backing (Hide)'!$A28,'Capacity Summary'!$H$35:$BG$35,0))&lt;&gt;0,INDEX('Capacity Summary'!$H$36:$BG$135,MATCH('Capacity Backing (Hide)'!Q$2,'Capacity Summary'!$B$36:$B$135,0),MATCH('Capacity Backing (Hide)'!$A28,'Capacity Summary'!$H$35:$BG$35,0)),0)),INDEX('Capacity Summary'!$C$36:$E$135,MATCH('Capacity Backing (Hide)'!Q$2,'Capacity Summary'!$B$36:$B$135,0),2)))/IF(Summary!$B$7="Minutes",1,60)/COUNTA(INDEX(Capacity!$C$10:$Q$109,MATCH('Capacity Backing (Hide)'!Q$2,Capacity!$B$10:$B$109,0),1):INDEX(Capacity!$C$10:$Q$109,MATCH('Capacity Backing (Hide)'!Q$2,Capacity!$B$10:$B$109,0),15))</f>
        <v>#N/A</v>
      </c>
      <c r="R2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(Hide)'!$A28,'Capacity Summary'!$H$35:$BG$35,0))="x",INDEX('Capacity Summary'!$C$36:$E$135,MATCH('Capacity Backing (Hide)'!R$2,'Capacity Summary'!$B$36:$B$135,0),4),IF(INDEX('Capacity Summary'!$H$36:$BG$135,MATCH('Capacity Backing (Hide)'!R$2,'Capacity Summary'!$B$36:$B$135,0),MATCH('Capacity Backing (Hide)'!$A28,'Capacity Summary'!$H$35:$BG$35,0))&lt;&gt;0,INDEX('Capacity Summary'!$H$36:$BG$135,MATCH('Capacity Backing (Hide)'!R$2,'Capacity Summary'!$B$36:$B$135,0),MATCH('Capacity Backing (Hide)'!$A28,'Capacity Summary'!$H$35:$BG$35,0)),0)),INDEX('Capacity Summary'!$C$36:$E$135,MATCH('Capacity Backing (Hide)'!R$2,'Capacity Summary'!$B$36:$B$135,0),2)))/IF(Summary!$B$7="Minutes",1,60)/COUNTA(INDEX(Capacity!$C$10:$Q$109,MATCH('Capacity Backing (Hide)'!R$2,Capacity!$B$10:$B$109,0),1):INDEX(Capacity!$C$10:$Q$109,MATCH('Capacity Backing (Hide)'!R$2,Capacity!$B$10:$B$109,0),15))</f>
        <v>#N/A</v>
      </c>
      <c r="S2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(Hide)'!$A28,'Capacity Summary'!$H$35:$BG$35,0))="x",INDEX('Capacity Summary'!$C$36:$E$135,MATCH('Capacity Backing (Hide)'!S$2,'Capacity Summary'!$B$36:$B$135,0),4),IF(INDEX('Capacity Summary'!$H$36:$BG$135,MATCH('Capacity Backing (Hide)'!S$2,'Capacity Summary'!$B$36:$B$135,0),MATCH('Capacity Backing (Hide)'!$A28,'Capacity Summary'!$H$35:$BG$35,0))&lt;&gt;0,INDEX('Capacity Summary'!$H$36:$BG$135,MATCH('Capacity Backing (Hide)'!S$2,'Capacity Summary'!$B$36:$B$135,0),MATCH('Capacity Backing (Hide)'!$A28,'Capacity Summary'!$H$35:$BG$35,0)),0)),INDEX('Capacity Summary'!$C$36:$E$135,MATCH('Capacity Backing (Hide)'!S$2,'Capacity Summary'!$B$36:$B$135,0),2)))/IF(Summary!$B$7="Minutes",1,60)/COUNTA(INDEX(Capacity!$C$10:$Q$109,MATCH('Capacity Backing (Hide)'!S$2,Capacity!$B$10:$B$109,0),1):INDEX(Capacity!$C$10:$Q$109,MATCH('Capacity Backing (Hide)'!S$2,Capacity!$B$10:$B$109,0),15))</f>
        <v>#N/A</v>
      </c>
      <c r="T2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(Hide)'!$A28,'Capacity Summary'!$H$35:$BG$35,0))="x",INDEX('Capacity Summary'!$C$36:$E$135,MATCH('Capacity Backing (Hide)'!T$2,'Capacity Summary'!$B$36:$B$135,0),4),IF(INDEX('Capacity Summary'!$H$36:$BG$135,MATCH('Capacity Backing (Hide)'!T$2,'Capacity Summary'!$B$36:$B$135,0),MATCH('Capacity Backing (Hide)'!$A28,'Capacity Summary'!$H$35:$BG$35,0))&lt;&gt;0,INDEX('Capacity Summary'!$H$36:$BG$135,MATCH('Capacity Backing (Hide)'!T$2,'Capacity Summary'!$B$36:$B$135,0),MATCH('Capacity Backing (Hide)'!$A28,'Capacity Summary'!$H$35:$BG$35,0)),0)),INDEX('Capacity Summary'!$C$36:$E$135,MATCH('Capacity Backing (Hide)'!T$2,'Capacity Summary'!$B$36:$B$135,0),2)))/IF(Summary!$B$7="Minutes",1,60)/COUNTA(INDEX(Capacity!$C$10:$Q$109,MATCH('Capacity Backing (Hide)'!T$2,Capacity!$B$10:$B$109,0),1):INDEX(Capacity!$C$10:$Q$109,MATCH('Capacity Backing (Hide)'!T$2,Capacity!$B$10:$B$109,0),15))</f>
        <v>#N/A</v>
      </c>
      <c r="U2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(Hide)'!$A28,'Capacity Summary'!$H$35:$BG$35,0))="x",INDEX('Capacity Summary'!$C$36:$E$135,MATCH('Capacity Backing (Hide)'!U$2,'Capacity Summary'!$B$36:$B$135,0),4),IF(INDEX('Capacity Summary'!$H$36:$BG$135,MATCH('Capacity Backing (Hide)'!U$2,'Capacity Summary'!$B$36:$B$135,0),MATCH('Capacity Backing (Hide)'!$A28,'Capacity Summary'!$H$35:$BG$35,0))&lt;&gt;0,INDEX('Capacity Summary'!$H$36:$BG$135,MATCH('Capacity Backing (Hide)'!U$2,'Capacity Summary'!$B$36:$B$135,0),MATCH('Capacity Backing (Hide)'!$A28,'Capacity Summary'!$H$35:$BG$35,0)),0)),INDEX('Capacity Summary'!$C$36:$E$135,MATCH('Capacity Backing (Hide)'!U$2,'Capacity Summary'!$B$36:$B$135,0),2)))/IF(Summary!$B$7="Minutes",1,60)/COUNTA(INDEX(Capacity!$C$10:$Q$109,MATCH('Capacity Backing (Hide)'!U$2,Capacity!$B$10:$B$109,0),1):INDEX(Capacity!$C$10:$Q$109,MATCH('Capacity Backing (Hide)'!U$2,Capacity!$B$10:$B$109,0),15))</f>
        <v>#N/A</v>
      </c>
      <c r="V2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(Hide)'!$A28,'Capacity Summary'!$H$35:$BG$35,0))="x",INDEX('Capacity Summary'!$C$36:$E$135,MATCH('Capacity Backing (Hide)'!V$2,'Capacity Summary'!$B$36:$B$135,0),4),IF(INDEX('Capacity Summary'!$H$36:$BG$135,MATCH('Capacity Backing (Hide)'!V$2,'Capacity Summary'!$B$36:$B$135,0),MATCH('Capacity Backing (Hide)'!$A28,'Capacity Summary'!$H$35:$BG$35,0))&lt;&gt;0,INDEX('Capacity Summary'!$H$36:$BG$135,MATCH('Capacity Backing (Hide)'!V$2,'Capacity Summary'!$B$36:$B$135,0),MATCH('Capacity Backing (Hide)'!$A28,'Capacity Summary'!$H$35:$BG$35,0)),0)),INDEX('Capacity Summary'!$C$36:$E$135,MATCH('Capacity Backing (Hide)'!V$2,'Capacity Summary'!$B$36:$B$135,0),2)))/IF(Summary!$B$7="Minutes",1,60)/COUNTA(INDEX(Capacity!$C$10:$Q$109,MATCH('Capacity Backing (Hide)'!V$2,Capacity!$B$10:$B$109,0),1):INDEX(Capacity!$C$10:$Q$109,MATCH('Capacity Backing (Hide)'!V$2,Capacity!$B$10:$B$109,0),15))</f>
        <v>#N/A</v>
      </c>
      <c r="W2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(Hide)'!$A28,'Capacity Summary'!$H$35:$BG$35,0))="x",INDEX('Capacity Summary'!$C$36:$E$135,MATCH('Capacity Backing (Hide)'!W$2,'Capacity Summary'!$B$36:$B$135,0),4),IF(INDEX('Capacity Summary'!$H$36:$BG$135,MATCH('Capacity Backing (Hide)'!W$2,'Capacity Summary'!$B$36:$B$135,0),MATCH('Capacity Backing (Hide)'!$A28,'Capacity Summary'!$H$35:$BG$35,0))&lt;&gt;0,INDEX('Capacity Summary'!$H$36:$BG$135,MATCH('Capacity Backing (Hide)'!W$2,'Capacity Summary'!$B$36:$B$135,0),MATCH('Capacity Backing (Hide)'!$A28,'Capacity Summary'!$H$35:$BG$35,0)),0)),INDEX('Capacity Summary'!$C$36:$E$135,MATCH('Capacity Backing (Hide)'!W$2,'Capacity Summary'!$B$36:$B$135,0),2)))/IF(Summary!$B$7="Minutes",1,60)/COUNTA(INDEX(Capacity!$C$10:$Q$109,MATCH('Capacity Backing (Hide)'!W$2,Capacity!$B$10:$B$109,0),1):INDEX(Capacity!$C$10:$Q$109,MATCH('Capacity Backing (Hide)'!W$2,Capacity!$B$10:$B$109,0),15))</f>
        <v>#N/A</v>
      </c>
      <c r="X2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(Hide)'!$A28,'Capacity Summary'!$H$35:$BG$35,0))="x",INDEX('Capacity Summary'!$C$36:$E$135,MATCH('Capacity Backing (Hide)'!X$2,'Capacity Summary'!$B$36:$B$135,0),4),IF(INDEX('Capacity Summary'!$H$36:$BG$135,MATCH('Capacity Backing (Hide)'!X$2,'Capacity Summary'!$B$36:$B$135,0),MATCH('Capacity Backing (Hide)'!$A28,'Capacity Summary'!$H$35:$BG$35,0))&lt;&gt;0,INDEX('Capacity Summary'!$H$36:$BG$135,MATCH('Capacity Backing (Hide)'!X$2,'Capacity Summary'!$B$36:$B$135,0),MATCH('Capacity Backing (Hide)'!$A28,'Capacity Summary'!$H$35:$BG$35,0)),0)),INDEX('Capacity Summary'!$C$36:$E$135,MATCH('Capacity Backing (Hide)'!X$2,'Capacity Summary'!$B$36:$B$135,0),2)))/IF(Summary!$B$7="Minutes",1,60)/COUNTA(INDEX(Capacity!$C$10:$Q$109,MATCH('Capacity Backing (Hide)'!X$2,Capacity!$B$10:$B$109,0),1):INDEX(Capacity!$C$10:$Q$109,MATCH('Capacity Backing (Hide)'!X$2,Capacity!$B$10:$B$109,0),15))</f>
        <v>#N/A</v>
      </c>
      <c r="Y2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(Hide)'!$A28,'Capacity Summary'!$H$35:$BG$35,0))="x",INDEX('Capacity Summary'!$C$36:$E$135,MATCH('Capacity Backing (Hide)'!Y$2,'Capacity Summary'!$B$36:$B$135,0),4),IF(INDEX('Capacity Summary'!$H$36:$BG$135,MATCH('Capacity Backing (Hide)'!Y$2,'Capacity Summary'!$B$36:$B$135,0),MATCH('Capacity Backing (Hide)'!$A28,'Capacity Summary'!$H$35:$BG$35,0))&lt;&gt;0,INDEX('Capacity Summary'!$H$36:$BG$135,MATCH('Capacity Backing (Hide)'!Y$2,'Capacity Summary'!$B$36:$B$135,0),MATCH('Capacity Backing (Hide)'!$A28,'Capacity Summary'!$H$35:$BG$35,0)),0)),INDEX('Capacity Summary'!$C$36:$E$135,MATCH('Capacity Backing (Hide)'!Y$2,'Capacity Summary'!$B$36:$B$135,0),2)))/IF(Summary!$B$7="Minutes",1,60)/COUNTA(INDEX(Capacity!$C$10:$Q$109,MATCH('Capacity Backing (Hide)'!Y$2,Capacity!$B$10:$B$109,0),1):INDEX(Capacity!$C$10:$Q$109,MATCH('Capacity Backing (Hide)'!Y$2,Capacity!$B$10:$B$109,0),15))</f>
        <v>#N/A</v>
      </c>
      <c r="Z2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(Hide)'!$A28,'Capacity Summary'!$H$35:$BG$35,0))="x",INDEX('Capacity Summary'!$C$36:$E$135,MATCH('Capacity Backing (Hide)'!Z$2,'Capacity Summary'!$B$36:$B$135,0),4),IF(INDEX('Capacity Summary'!$H$36:$BG$135,MATCH('Capacity Backing (Hide)'!Z$2,'Capacity Summary'!$B$36:$B$135,0),MATCH('Capacity Backing (Hide)'!$A28,'Capacity Summary'!$H$35:$BG$35,0))&lt;&gt;0,INDEX('Capacity Summary'!$H$36:$BG$135,MATCH('Capacity Backing (Hide)'!Z$2,'Capacity Summary'!$B$36:$B$135,0),MATCH('Capacity Backing (Hide)'!$A28,'Capacity Summary'!$H$35:$BG$35,0)),0)),INDEX('Capacity Summary'!$C$36:$E$135,MATCH('Capacity Backing (Hide)'!Z$2,'Capacity Summary'!$B$36:$B$135,0),2)))/IF(Summary!$B$7="Minutes",1,60)/COUNTA(INDEX(Capacity!$C$10:$Q$109,MATCH('Capacity Backing (Hide)'!Z$2,Capacity!$B$10:$B$109,0),1):INDEX(Capacity!$C$10:$Q$109,MATCH('Capacity Backing (Hide)'!Z$2,Capacity!$B$10:$B$109,0),15))</f>
        <v>#N/A</v>
      </c>
      <c r="AA2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(Hide)'!$A28,'Capacity Summary'!$H$35:$BG$35,0))="x",INDEX('Capacity Summary'!$C$36:$E$135,MATCH('Capacity Backing (Hide)'!AA$2,'Capacity Summary'!$B$36:$B$135,0),4),IF(INDEX('Capacity Summary'!$H$36:$BG$135,MATCH('Capacity Backing (Hide)'!AA$2,'Capacity Summary'!$B$36:$B$135,0),MATCH('Capacity Backing (Hide)'!$A28,'Capacity Summary'!$H$35:$BG$35,0))&lt;&gt;0,INDEX('Capacity Summary'!$H$36:$BG$135,MATCH('Capacity Backing (Hide)'!AA$2,'Capacity Summary'!$B$36:$B$135,0),MATCH('Capacity Backing (Hide)'!$A28,'Capacity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(Hide)'!$A28,'Capacity Summary'!$H$35:$BG$35,0))="x",INDEX('Capacity Summary'!$C$36:$E$135,MATCH('Capacity Backing (Hide)'!AB$2,'Capacity Summary'!$B$36:$B$135,0),4),IF(INDEX('Capacity Summary'!$H$36:$BG$135,MATCH('Capacity Backing (Hide)'!AB$2,'Capacity Summary'!$B$36:$B$135,0),MATCH('Capacity Backing (Hide)'!$A28,'Capacity Summary'!$H$35:$BG$35,0))&lt;&gt;0,INDEX('Capacity Summary'!$H$36:$BG$135,MATCH('Capacity Backing (Hide)'!AB$2,'Capacity Summary'!$B$36:$B$135,0),MATCH('Capacity Backing (Hide)'!$A28,'Capacity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(Hide)'!$A28,'Capacity Summary'!$H$35:$BG$35,0))="x",INDEX('Capacity Summary'!$C$36:$E$135,MATCH('Capacity Backing (Hide)'!AC$2,'Capacity Summary'!$B$36:$B$135,0),4),IF(INDEX('Capacity Summary'!$H$36:$BG$135,MATCH('Capacity Backing (Hide)'!AC$2,'Capacity Summary'!$B$36:$B$135,0),MATCH('Capacity Backing (Hide)'!$A28,'Capacity Summary'!$H$35:$BG$35,0))&lt;&gt;0,INDEX('Capacity Summary'!$H$36:$BG$135,MATCH('Capacity Backing (Hide)'!AC$2,'Capacity Summary'!$B$36:$B$135,0),MATCH('Capacity Backing (Hide)'!$A28,'Capacity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(Hide)'!$A28,'Capacity Summary'!$H$35:$BG$35,0))="x",INDEX('Capacity Summary'!$C$36:$E$135,MATCH('Capacity Backing (Hide)'!AD$2,'Capacity Summary'!$B$36:$B$135,0),4),IF(INDEX('Capacity Summary'!$H$36:$BG$135,MATCH('Capacity Backing (Hide)'!AD$2,'Capacity Summary'!$B$36:$B$135,0),MATCH('Capacity Backing (Hide)'!$A28,'Capacity Summary'!$H$35:$BG$35,0))&lt;&gt;0,INDEX('Capacity Summary'!$H$36:$BG$135,MATCH('Capacity Backing (Hide)'!AD$2,'Capacity Summary'!$B$36:$B$135,0),MATCH('Capacity Backing (Hide)'!$A28,'Capacity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(Hide)'!$A28,'Capacity Summary'!$H$35:$BG$35,0))="x",INDEX('Capacity Summary'!$C$36:$E$135,MATCH('Capacity Backing (Hide)'!AE$2,'Capacity Summary'!$B$36:$B$135,0),4),IF(INDEX('Capacity Summary'!$H$36:$BG$135,MATCH('Capacity Backing (Hide)'!AE$2,'Capacity Summary'!$B$36:$B$135,0),MATCH('Capacity Backing (Hide)'!$A28,'Capacity Summary'!$H$35:$BG$35,0))&lt;&gt;0,INDEX('Capacity Summary'!$H$36:$BG$135,MATCH('Capacity Backing (Hide)'!AE$2,'Capacity Summary'!$B$36:$B$135,0),MATCH('Capacity Backing (Hide)'!$A28,'Capacity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(Hide)'!$A28,'Capacity Summary'!$H$35:$BG$35,0))="x",INDEX('Capacity Summary'!$C$36:$E$135,MATCH('Capacity Backing (Hide)'!AF$2,'Capacity Summary'!$B$36:$B$135,0),4),IF(INDEX('Capacity Summary'!$H$36:$BG$135,MATCH('Capacity Backing (Hide)'!AF$2,'Capacity Summary'!$B$36:$B$135,0),MATCH('Capacity Backing (Hide)'!$A28,'Capacity Summary'!$H$35:$BG$35,0))&lt;&gt;0,INDEX('Capacity Summary'!$H$36:$BG$135,MATCH('Capacity Backing (Hide)'!AF$2,'Capacity Summary'!$B$36:$B$135,0),MATCH('Capacity Backing (Hide)'!$A28,'Capacity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(Hide)'!$A28,'Capacity Summary'!$H$35:$BG$35,0))="x",INDEX('Capacity Summary'!$C$36:$E$135,MATCH('Capacity Backing (Hide)'!AG$2,'Capacity Summary'!$B$36:$B$135,0),4),IF(INDEX('Capacity Summary'!$H$36:$BG$135,MATCH('Capacity Backing (Hide)'!AG$2,'Capacity Summary'!$B$36:$B$135,0),MATCH('Capacity Backing (Hide)'!$A28,'Capacity Summary'!$H$35:$BG$35,0))&lt;&gt;0,INDEX('Capacity Summary'!$H$36:$BG$135,MATCH('Capacity Backing (Hide)'!AG$2,'Capacity Summary'!$B$36:$B$135,0),MATCH('Capacity Backing (Hide)'!$A28,'Capacity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(Hide)'!$A28,'Capacity Summary'!$H$35:$BG$35,0))="x",INDEX('Capacity Summary'!$C$36:$E$135,MATCH('Capacity Backing (Hide)'!AH$2,'Capacity Summary'!$B$36:$B$135,0),4),IF(INDEX('Capacity Summary'!$H$36:$BG$135,MATCH('Capacity Backing (Hide)'!AH$2,'Capacity Summary'!$B$36:$B$135,0),MATCH('Capacity Backing (Hide)'!$A28,'Capacity Summary'!$H$35:$BG$35,0))&lt;&gt;0,INDEX('Capacity Summary'!$H$36:$BG$135,MATCH('Capacity Backing (Hide)'!AH$2,'Capacity Summary'!$B$36:$B$135,0),MATCH('Capacity Backing (Hide)'!$A28,'Capacity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(Hide)'!$A28,'Capacity Summary'!$H$35:$BG$35,0))="x",INDEX('Capacity Summary'!$C$36:$E$135,MATCH('Capacity Backing (Hide)'!AI$2,'Capacity Summary'!$B$36:$B$135,0),4),IF(INDEX('Capacity Summary'!$H$36:$BG$135,MATCH('Capacity Backing (Hide)'!AI$2,'Capacity Summary'!$B$36:$B$135,0),MATCH('Capacity Backing (Hide)'!$A28,'Capacity Summary'!$H$35:$BG$35,0))&lt;&gt;0,INDEX('Capacity Summary'!$H$36:$BG$135,MATCH('Capacity Backing (Hide)'!AI$2,'Capacity Summary'!$B$36:$B$135,0),MATCH('Capacity Backing (Hide)'!$A28,'Capacity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(Hide)'!$A28,'Capacity Summary'!$H$35:$BG$35,0))="x",INDEX('Capacity Summary'!$C$36:$E$135,MATCH('Capacity Backing (Hide)'!AJ$2,'Capacity Summary'!$B$36:$B$135,0),4),IF(INDEX('Capacity Summary'!$H$36:$BG$135,MATCH('Capacity Backing (Hide)'!AJ$2,'Capacity Summary'!$B$36:$B$135,0),MATCH('Capacity Backing (Hide)'!$A28,'Capacity Summary'!$H$35:$BG$35,0))&lt;&gt;0,INDEX('Capacity Summary'!$H$36:$BG$135,MATCH('Capacity Backing (Hide)'!AJ$2,'Capacity Summary'!$B$36:$B$135,0),MATCH('Capacity Backing (Hide)'!$A28,'Capacity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(Hide)'!$A28,'Capacity Summary'!$H$35:$BG$35,0))="x",INDEX('Capacity Summary'!$C$36:$E$135,MATCH('Capacity Backing (Hide)'!AK$2,'Capacity Summary'!$B$36:$B$135,0),4),IF(INDEX('Capacity Summary'!$H$36:$BG$135,MATCH('Capacity Backing (Hide)'!AK$2,'Capacity Summary'!$B$36:$B$135,0),MATCH('Capacity Backing (Hide)'!$A28,'Capacity Summary'!$H$35:$BG$35,0))&lt;&gt;0,INDEX('Capacity Summary'!$H$36:$BG$135,MATCH('Capacity Backing (Hide)'!AK$2,'Capacity Summary'!$B$36:$B$135,0),MATCH('Capacity Backing (Hide)'!$A28,'Capacity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(Hide)'!$A28,'Capacity Summary'!$H$35:$BG$35,0))="x",INDEX('Capacity Summary'!$C$36:$E$135,MATCH('Capacity Backing (Hide)'!AL$2,'Capacity Summary'!$B$36:$B$135,0),4),IF(INDEX('Capacity Summary'!$H$36:$BG$135,MATCH('Capacity Backing (Hide)'!AL$2,'Capacity Summary'!$B$36:$B$135,0),MATCH('Capacity Backing (Hide)'!$A28,'Capacity Summary'!$H$35:$BG$35,0))&lt;&gt;0,INDEX('Capacity Summary'!$H$36:$BG$135,MATCH('Capacity Backing (Hide)'!AL$2,'Capacity Summary'!$B$36:$B$135,0),MATCH('Capacity Backing (Hide)'!$A28,'Capacity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(Hide)'!$A28,'Capacity Summary'!$H$35:$BG$35,0))="x",INDEX('Capacity Summary'!$C$36:$E$135,MATCH('Capacity Backing (Hide)'!AM$2,'Capacity Summary'!$B$36:$B$135,0),4),IF(INDEX('Capacity Summary'!$H$36:$BG$135,MATCH('Capacity Backing (Hide)'!AM$2,'Capacity Summary'!$B$36:$B$135,0),MATCH('Capacity Backing (Hide)'!$A28,'Capacity Summary'!$H$35:$BG$35,0))&lt;&gt;0,INDEX('Capacity Summary'!$H$36:$BG$135,MATCH('Capacity Backing (Hide)'!AM$2,'Capacity Summary'!$B$36:$B$135,0),MATCH('Capacity Backing (Hide)'!$A28,'Capacity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(Hide)'!$A28,'Capacity Summary'!$H$35:$BG$35,0))="x",INDEX('Capacity Summary'!$C$36:$E$135,MATCH('Capacity Backing (Hide)'!AN$2,'Capacity Summary'!$B$36:$B$135,0),4),IF(INDEX('Capacity Summary'!$H$36:$BG$135,MATCH('Capacity Backing (Hide)'!AN$2,'Capacity Summary'!$B$36:$B$135,0),MATCH('Capacity Backing (Hide)'!$A28,'Capacity Summary'!$H$35:$BG$35,0))&lt;&gt;0,INDEX('Capacity Summary'!$H$36:$BG$135,MATCH('Capacity Backing (Hide)'!AN$2,'Capacity Summary'!$B$36:$B$135,0),MATCH('Capacity Backing (Hide)'!$A28,'Capacity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(Hide)'!$A28,'Capacity Summary'!$H$35:$BG$35,0))="x",INDEX('Capacity Summary'!$C$36:$E$135,MATCH('Capacity Backing (Hide)'!AO$2,'Capacity Summary'!$B$36:$B$135,0),4),IF(INDEX('Capacity Summary'!$H$36:$BG$135,MATCH('Capacity Backing (Hide)'!AO$2,'Capacity Summary'!$B$36:$B$135,0),MATCH('Capacity Backing (Hide)'!$A28,'Capacity Summary'!$H$35:$BG$35,0))&lt;&gt;0,INDEX('Capacity Summary'!$H$36:$BG$135,MATCH('Capacity Backing (Hide)'!AO$2,'Capacity Summary'!$B$36:$B$135,0),MATCH('Capacity Backing (Hide)'!$A28,'Capacity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(Hide)'!$A28,'Capacity Summary'!$H$35:$BG$35,0))="x",INDEX('Capacity Summary'!$C$36:$E$135,MATCH('Capacity Backing (Hide)'!AP$2,'Capacity Summary'!$B$36:$B$135,0),4),IF(INDEX('Capacity Summary'!$H$36:$BG$135,MATCH('Capacity Backing (Hide)'!AP$2,'Capacity Summary'!$B$36:$B$135,0),MATCH('Capacity Backing (Hide)'!$A28,'Capacity Summary'!$H$35:$BG$35,0))&lt;&gt;0,INDEX('Capacity Summary'!$H$36:$BG$135,MATCH('Capacity Backing (Hide)'!AP$2,'Capacity Summary'!$B$36:$B$135,0),MATCH('Capacity Backing (Hide)'!$A28,'Capacity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(Hide)'!$A28,'Capacity Summary'!$H$35:$BG$35,0))="x",INDEX('Capacity Summary'!$C$36:$E$135,MATCH('Capacity Backing (Hide)'!AQ$2,'Capacity Summary'!$B$36:$B$135,0),4),IF(INDEX('Capacity Summary'!$H$36:$BG$135,MATCH('Capacity Backing (Hide)'!AQ$2,'Capacity Summary'!$B$36:$B$135,0),MATCH('Capacity Backing (Hide)'!$A28,'Capacity Summary'!$H$35:$BG$35,0))&lt;&gt;0,INDEX('Capacity Summary'!$H$36:$BG$135,MATCH('Capacity Backing (Hide)'!AQ$2,'Capacity Summary'!$B$36:$B$135,0),MATCH('Capacity Backing (Hide)'!$A28,'Capacity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(Hide)'!$A28,'Capacity Summary'!$H$35:$BG$35,0))="x",INDEX('Capacity Summary'!$C$36:$E$135,MATCH('Capacity Backing (Hide)'!AR$2,'Capacity Summary'!$B$36:$B$135,0),4),IF(INDEX('Capacity Summary'!$H$36:$BG$135,MATCH('Capacity Backing (Hide)'!AR$2,'Capacity Summary'!$B$36:$B$135,0),MATCH('Capacity Backing (Hide)'!$A28,'Capacity Summary'!$H$35:$BG$35,0))&lt;&gt;0,INDEX('Capacity Summary'!$H$36:$BG$135,MATCH('Capacity Backing (Hide)'!AR$2,'Capacity Summary'!$B$36:$B$135,0),MATCH('Capacity Backing (Hide)'!$A28,'Capacity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(Hide)'!$A28,'Capacity Summary'!$H$35:$BG$35,0))="x",INDEX('Capacity Summary'!$C$36:$E$135,MATCH('Capacity Backing (Hide)'!AS$2,'Capacity Summary'!$B$36:$B$135,0),4),IF(INDEX('Capacity Summary'!$H$36:$BG$135,MATCH('Capacity Backing (Hide)'!AS$2,'Capacity Summary'!$B$36:$B$135,0),MATCH('Capacity Backing (Hide)'!$A28,'Capacity Summary'!$H$35:$BG$35,0))&lt;&gt;0,INDEX('Capacity Summary'!$H$36:$BG$135,MATCH('Capacity Backing (Hide)'!AS$2,'Capacity Summary'!$B$36:$B$135,0),MATCH('Capacity Backing (Hide)'!$A28,'Capacity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(Hide)'!$A28,'Capacity Summary'!$H$35:$BG$35,0))="x",INDEX('Capacity Summary'!$C$36:$E$135,MATCH('Capacity Backing (Hide)'!AT$2,'Capacity Summary'!$B$36:$B$135,0),4),IF(INDEX('Capacity Summary'!$H$36:$BG$135,MATCH('Capacity Backing (Hide)'!AT$2,'Capacity Summary'!$B$36:$B$135,0),MATCH('Capacity Backing (Hide)'!$A28,'Capacity Summary'!$H$35:$BG$35,0))&lt;&gt;0,INDEX('Capacity Summary'!$H$36:$BG$135,MATCH('Capacity Backing (Hide)'!AT$2,'Capacity Summary'!$B$36:$B$135,0),MATCH('Capacity Backing (Hide)'!$A28,'Capacity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(Hide)'!$A28,'Capacity Summary'!$H$35:$BG$35,0))="x",INDEX('Capacity Summary'!$C$36:$E$135,MATCH('Capacity Backing (Hide)'!AU$2,'Capacity Summary'!$B$36:$B$135,0),4),IF(INDEX('Capacity Summary'!$H$36:$BG$135,MATCH('Capacity Backing (Hide)'!AU$2,'Capacity Summary'!$B$36:$B$135,0),MATCH('Capacity Backing (Hide)'!$A28,'Capacity Summary'!$H$35:$BG$35,0))&lt;&gt;0,INDEX('Capacity Summary'!$H$36:$BG$135,MATCH('Capacity Backing (Hide)'!AU$2,'Capacity Summary'!$B$36:$B$135,0),MATCH('Capacity Backing (Hide)'!$A28,'Capacity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(Hide)'!$A28,'Capacity Summary'!$H$35:$BG$35,0))="x",INDEX('Capacity Summary'!$C$36:$E$135,MATCH('Capacity Backing (Hide)'!AV$2,'Capacity Summary'!$B$36:$B$135,0),4),IF(INDEX('Capacity Summary'!$H$36:$BG$135,MATCH('Capacity Backing (Hide)'!AV$2,'Capacity Summary'!$B$36:$B$135,0),MATCH('Capacity Backing (Hide)'!$A28,'Capacity Summary'!$H$35:$BG$35,0))&lt;&gt;0,INDEX('Capacity Summary'!$H$36:$BG$135,MATCH('Capacity Backing (Hide)'!AV$2,'Capacity Summary'!$B$36:$B$135,0),MATCH('Capacity Backing (Hide)'!$A28,'Capacity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(Hide)'!$A28,'Capacity Summary'!$H$35:$BG$35,0))="x",INDEX('Capacity Summary'!$C$36:$E$135,MATCH('Capacity Backing (Hide)'!AW$2,'Capacity Summary'!$B$36:$B$135,0),4),IF(INDEX('Capacity Summary'!$H$36:$BG$135,MATCH('Capacity Backing (Hide)'!AW$2,'Capacity Summary'!$B$36:$B$135,0),MATCH('Capacity Backing (Hide)'!$A28,'Capacity Summary'!$H$35:$BG$35,0))&lt;&gt;0,INDEX('Capacity Summary'!$H$36:$BG$135,MATCH('Capacity Backing (Hide)'!AW$2,'Capacity Summary'!$B$36:$B$135,0),MATCH('Capacity Backing (Hide)'!$A28,'Capacity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(Hide)'!$A28,'Capacity Summary'!$H$35:$BG$35,0))="x",INDEX('Capacity Summary'!$C$36:$E$135,MATCH('Capacity Backing (Hide)'!AX$2,'Capacity Summary'!$B$36:$B$135,0),4),IF(INDEX('Capacity Summary'!$H$36:$BG$135,MATCH('Capacity Backing (Hide)'!AX$2,'Capacity Summary'!$B$36:$B$135,0),MATCH('Capacity Backing (Hide)'!$A28,'Capacity Summary'!$H$35:$BG$35,0))&lt;&gt;0,INDEX('Capacity Summary'!$H$36:$BG$135,MATCH('Capacity Backing (Hide)'!AX$2,'Capacity Summary'!$B$36:$B$135,0),MATCH('Capacity Backing (Hide)'!$A28,'Capacity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(Hide)'!$A28,'Capacity Summary'!$H$35:$BG$35,0))="x",INDEX('Capacity Summary'!$C$36:$E$135,MATCH('Capacity Backing (Hide)'!AY$2,'Capacity Summary'!$B$36:$B$135,0),4),IF(INDEX('Capacity Summary'!$H$36:$BG$135,MATCH('Capacity Backing (Hide)'!AY$2,'Capacity Summary'!$B$36:$B$135,0),MATCH('Capacity Backing (Hide)'!$A28,'Capacity Summary'!$H$35:$BG$35,0))&lt;&gt;0,INDEX('Capacity Summary'!$H$36:$BG$135,MATCH('Capacity Backing (Hide)'!AY$2,'Capacity Summary'!$B$36:$B$135,0),MATCH('Capacity Backing (Hide)'!$A28,'Capacity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(Hide)'!$A28,'Capacity Summary'!$H$35:$BG$35,0))="x",INDEX('Capacity Summary'!$C$36:$E$135,MATCH('Capacity Backing (Hide)'!AZ$2,'Capacity Summary'!$B$36:$B$135,0),4),IF(INDEX('Capacity Summary'!$H$36:$BG$135,MATCH('Capacity Backing (Hide)'!AZ$2,'Capacity Summary'!$B$36:$B$135,0),MATCH('Capacity Backing (Hide)'!$A28,'Capacity Summary'!$H$35:$BG$35,0))&lt;&gt;0,INDEX('Capacity Summary'!$H$36:$BG$135,MATCH('Capacity Backing (Hide)'!AZ$2,'Capacity Summary'!$B$36:$B$135,0),MATCH('Capacity Backing (Hide)'!$A28,'Capacity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(Hide)'!$A28,'Capacity Summary'!$H$35:$BG$35,0))="x",INDEX('Capacity Summary'!$C$36:$E$135,MATCH('Capacity Backing (Hide)'!BA$2,'Capacity Summary'!$B$36:$B$135,0),4),IF(INDEX('Capacity Summary'!$H$36:$BG$135,MATCH('Capacity Backing (Hide)'!BA$2,'Capacity Summary'!$B$36:$B$135,0),MATCH('Capacity Backing (Hide)'!$A28,'Capacity Summary'!$H$35:$BG$35,0))&lt;&gt;0,INDEX('Capacity Summary'!$H$36:$BG$135,MATCH('Capacity Backing (Hide)'!BA$2,'Capacity Summary'!$B$36:$B$135,0),MATCH('Capacity Backing (Hide)'!$A28,'Capacity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(Hide)'!$A28,'Capacity Summary'!$H$35:$BG$35,0))="x",INDEX('Capacity Summary'!$C$36:$E$135,MATCH('Capacity Backing (Hide)'!BB$2,'Capacity Summary'!$B$36:$B$135,0),4),IF(INDEX('Capacity Summary'!$H$36:$BG$135,MATCH('Capacity Backing (Hide)'!BB$2,'Capacity Summary'!$B$36:$B$135,0),MATCH('Capacity Backing (Hide)'!$A28,'Capacity Summary'!$H$35:$BG$35,0))&lt;&gt;0,INDEX('Capacity Summary'!$H$36:$BG$135,MATCH('Capacity Backing (Hide)'!BB$2,'Capacity Summary'!$B$36:$B$135,0),MATCH('Capacity Backing (Hide)'!$A28,'Capacity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(Hide)'!$A28,'Capacity Summary'!$H$35:$BG$35,0))="x",INDEX('Capacity Summary'!$C$36:$E$135,MATCH('Capacity Backing (Hide)'!BC$2,'Capacity Summary'!$B$36:$B$135,0),4),IF(INDEX('Capacity Summary'!$H$36:$BG$135,MATCH('Capacity Backing (Hide)'!BC$2,'Capacity Summary'!$B$36:$B$135,0),MATCH('Capacity Backing (Hide)'!$A28,'Capacity Summary'!$H$35:$BG$35,0))&lt;&gt;0,INDEX('Capacity Summary'!$H$36:$BG$135,MATCH('Capacity Backing (Hide)'!BC$2,'Capacity Summary'!$B$36:$B$135,0),MATCH('Capacity Backing (Hide)'!$A28,'Capacity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(Hide)'!$A28,'Capacity Summary'!$H$35:$BG$35,0))="x",INDEX('Capacity Summary'!$C$36:$E$135,MATCH('Capacity Backing (Hide)'!BD$2,'Capacity Summary'!$B$36:$B$135,0),4),IF(INDEX('Capacity Summary'!$H$36:$BG$135,MATCH('Capacity Backing (Hide)'!BD$2,'Capacity Summary'!$B$36:$B$135,0),MATCH('Capacity Backing (Hide)'!$A28,'Capacity Summary'!$H$35:$BG$35,0))&lt;&gt;0,INDEX('Capacity Summary'!$H$36:$BG$135,MATCH('Capacity Backing (Hide)'!BD$2,'Capacity Summary'!$B$36:$B$135,0),MATCH('Capacity Backing (Hide)'!$A28,'Capacity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(Hide)'!$A28,'Capacity Summary'!$H$35:$BG$35,0))="x",INDEX('Capacity Summary'!$C$36:$E$135,MATCH('Capacity Backing (Hide)'!BE$2,'Capacity Summary'!$B$36:$B$135,0),4),IF(INDEX('Capacity Summary'!$H$36:$BG$135,MATCH('Capacity Backing (Hide)'!BE$2,'Capacity Summary'!$B$36:$B$135,0),MATCH('Capacity Backing (Hide)'!$A28,'Capacity Summary'!$H$35:$BG$35,0))&lt;&gt;0,INDEX('Capacity Summary'!$H$36:$BG$135,MATCH('Capacity Backing (Hide)'!BE$2,'Capacity Summary'!$B$36:$B$135,0),MATCH('Capacity Backing (Hide)'!$A28,'Capacity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(Hide)'!$A28,'Capacity Summary'!$H$35:$BG$35,0))="x",INDEX('Capacity Summary'!$C$36:$E$135,MATCH('Capacity Backing (Hide)'!BF$2,'Capacity Summary'!$B$36:$B$135,0),4),IF(INDEX('Capacity Summary'!$H$36:$BG$135,MATCH('Capacity Backing (Hide)'!BF$2,'Capacity Summary'!$B$36:$B$135,0),MATCH('Capacity Backing (Hide)'!$A28,'Capacity Summary'!$H$35:$BG$35,0))&lt;&gt;0,INDEX('Capacity Summary'!$H$36:$BG$135,MATCH('Capacity Backing (Hide)'!BF$2,'Capacity Summary'!$B$36:$B$135,0),MATCH('Capacity Backing (Hide)'!$A28,'Capacity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(Hide)'!$A28,'Capacity Summary'!$H$35:$BG$35,0))="x",INDEX('Capacity Summary'!$C$36:$E$135,MATCH('Capacity Backing (Hide)'!BG$2,'Capacity Summary'!$B$36:$B$135,0),4),IF(INDEX('Capacity Summary'!$H$36:$BG$135,MATCH('Capacity Backing (Hide)'!BG$2,'Capacity Summary'!$B$36:$B$135,0),MATCH('Capacity Backing (Hide)'!$A28,'Capacity Summary'!$H$35:$BG$35,0))&lt;&gt;0,INDEX('Capacity Summary'!$H$36:$BG$135,MATCH('Capacity Backing (Hide)'!BG$2,'Capacity Summary'!$B$36:$B$135,0),MATCH('Capacity Backing (Hide)'!$A28,'Capacity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(Hide)'!$A28,'Capacity Summary'!$H$35:$BG$35,0))="x",INDEX('Capacity Summary'!$C$36:$E$135,MATCH('Capacity Backing (Hide)'!BH$2,'Capacity Summary'!$B$36:$B$135,0),4),IF(INDEX('Capacity Summary'!$H$36:$BG$135,MATCH('Capacity Backing (Hide)'!BH$2,'Capacity Summary'!$B$36:$B$135,0),MATCH('Capacity Backing (Hide)'!$A28,'Capacity Summary'!$H$35:$BG$35,0))&lt;&gt;0,INDEX('Capacity Summary'!$H$36:$BG$135,MATCH('Capacity Backing (Hide)'!BH$2,'Capacity Summary'!$B$36:$B$135,0),MATCH('Capacity Backing (Hide)'!$A28,'Capacity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(Hide)'!$A28,'Capacity Summary'!$H$35:$BG$35,0))="x",INDEX('Capacity Summary'!$C$36:$E$135,MATCH('Capacity Backing (Hide)'!BI$2,'Capacity Summary'!$B$36:$B$135,0),4),IF(INDEX('Capacity Summary'!$H$36:$BG$135,MATCH('Capacity Backing (Hide)'!BI$2,'Capacity Summary'!$B$36:$B$135,0),MATCH('Capacity Backing (Hide)'!$A28,'Capacity Summary'!$H$35:$BG$35,0))&lt;&gt;0,INDEX('Capacity Summary'!$H$36:$BG$135,MATCH('Capacity Backing (Hide)'!BI$2,'Capacity Summary'!$B$36:$B$135,0),MATCH('Capacity Backing (Hide)'!$A28,'Capacity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(Hide)'!$A28,'Capacity Summary'!$H$35:$BG$35,0))="x",INDEX('Capacity Summary'!$C$36:$E$135,MATCH('Capacity Backing (Hide)'!BJ$2,'Capacity Summary'!$B$36:$B$135,0),4),IF(INDEX('Capacity Summary'!$H$36:$BG$135,MATCH('Capacity Backing (Hide)'!BJ$2,'Capacity Summary'!$B$36:$B$135,0),MATCH('Capacity Backing (Hide)'!$A28,'Capacity Summary'!$H$35:$BG$35,0))&lt;&gt;0,INDEX('Capacity Summary'!$H$36:$BG$135,MATCH('Capacity Backing (Hide)'!BJ$2,'Capacity Summary'!$B$36:$B$135,0),MATCH('Capacity Backing (Hide)'!$A28,'Capacity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(Hide)'!$A28,'Capacity Summary'!$H$35:$BG$35,0))="x",INDEX('Capacity Summary'!$C$36:$E$135,MATCH('Capacity Backing (Hide)'!BK$2,'Capacity Summary'!$B$36:$B$135,0),4),IF(INDEX('Capacity Summary'!$H$36:$BG$135,MATCH('Capacity Backing (Hide)'!BK$2,'Capacity Summary'!$B$36:$B$135,0),MATCH('Capacity Backing (Hide)'!$A28,'Capacity Summary'!$H$35:$BG$35,0))&lt;&gt;0,INDEX('Capacity Summary'!$H$36:$BG$135,MATCH('Capacity Backing (Hide)'!BK$2,'Capacity Summary'!$B$36:$B$135,0),MATCH('Capacity Backing (Hide)'!$A28,'Capacity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(Hide)'!$A28,'Capacity Summary'!$H$35:$BG$35,0))="x",INDEX('Capacity Summary'!$C$36:$E$135,MATCH('Capacity Backing (Hide)'!BL$2,'Capacity Summary'!$B$36:$B$135,0),4),IF(INDEX('Capacity Summary'!$H$36:$BG$135,MATCH('Capacity Backing (Hide)'!BL$2,'Capacity Summary'!$B$36:$B$135,0),MATCH('Capacity Backing (Hide)'!$A28,'Capacity Summary'!$H$35:$BG$35,0))&lt;&gt;0,INDEX('Capacity Summary'!$H$36:$BG$135,MATCH('Capacity Backing (Hide)'!BL$2,'Capacity Summary'!$B$36:$B$135,0),MATCH('Capacity Backing (Hide)'!$A28,'Capacity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(Hide)'!$A28,'Capacity Summary'!$H$35:$BG$35,0))="x",INDEX('Capacity Summary'!$C$36:$E$135,MATCH('Capacity Backing (Hide)'!BM$2,'Capacity Summary'!$B$36:$B$135,0),4),IF(INDEX('Capacity Summary'!$H$36:$BG$135,MATCH('Capacity Backing (Hide)'!BM$2,'Capacity Summary'!$B$36:$B$135,0),MATCH('Capacity Backing (Hide)'!$A28,'Capacity Summary'!$H$35:$BG$35,0))&lt;&gt;0,INDEX('Capacity Summary'!$H$36:$BG$135,MATCH('Capacity Backing (Hide)'!BM$2,'Capacity Summary'!$B$36:$B$135,0),MATCH('Capacity Backing (Hide)'!$A28,'Capacity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(Hide)'!$A28,'Capacity Summary'!$H$35:$BG$35,0))="x",INDEX('Capacity Summary'!$C$36:$E$135,MATCH('Capacity Backing (Hide)'!BN$2,'Capacity Summary'!$B$36:$B$135,0),4),IF(INDEX('Capacity Summary'!$H$36:$BG$135,MATCH('Capacity Backing (Hide)'!BN$2,'Capacity Summary'!$B$36:$B$135,0),MATCH('Capacity Backing (Hide)'!$A28,'Capacity Summary'!$H$35:$BG$35,0))&lt;&gt;0,INDEX('Capacity Summary'!$H$36:$BG$135,MATCH('Capacity Backing (Hide)'!BN$2,'Capacity Summary'!$B$36:$B$135,0),MATCH('Capacity Backing (Hide)'!$A28,'Capacity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(Hide)'!$A28,'Capacity Summary'!$H$35:$BG$35,0))="x",INDEX('Capacity Summary'!$C$36:$E$135,MATCH('Capacity Backing (Hide)'!BO$2,'Capacity Summary'!$B$36:$B$135,0),4),IF(INDEX('Capacity Summary'!$H$36:$BG$135,MATCH('Capacity Backing (Hide)'!BO$2,'Capacity Summary'!$B$36:$B$135,0),MATCH('Capacity Backing (Hide)'!$A28,'Capacity Summary'!$H$35:$BG$35,0))&lt;&gt;0,INDEX('Capacity Summary'!$H$36:$BG$135,MATCH('Capacity Backing (Hide)'!BO$2,'Capacity Summary'!$B$36:$B$135,0),MATCH('Capacity Backing (Hide)'!$A28,'Capacity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(Hide)'!$A28,'Capacity Summary'!$H$35:$BG$35,0))="x",INDEX('Capacity Summary'!$C$36:$E$135,MATCH('Capacity Backing (Hide)'!BP$2,'Capacity Summary'!$B$36:$B$135,0),4),IF(INDEX('Capacity Summary'!$H$36:$BG$135,MATCH('Capacity Backing (Hide)'!BP$2,'Capacity Summary'!$B$36:$B$135,0),MATCH('Capacity Backing (Hide)'!$A28,'Capacity Summary'!$H$35:$BG$35,0))&lt;&gt;0,INDEX('Capacity Summary'!$H$36:$BG$135,MATCH('Capacity Backing (Hide)'!BP$2,'Capacity Summary'!$B$36:$B$135,0),MATCH('Capacity Backing (Hide)'!$A28,'Capacity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(Hide)'!$A28,'Capacity Summary'!$H$35:$BG$35,0))="x",INDEX('Capacity Summary'!$C$36:$E$135,MATCH('Capacity Backing (Hide)'!BQ$2,'Capacity Summary'!$B$36:$B$135,0),4),IF(INDEX('Capacity Summary'!$H$36:$BG$135,MATCH('Capacity Backing (Hide)'!BQ$2,'Capacity Summary'!$B$36:$B$135,0),MATCH('Capacity Backing (Hide)'!$A28,'Capacity Summary'!$H$35:$BG$35,0))&lt;&gt;0,INDEX('Capacity Summary'!$H$36:$BG$135,MATCH('Capacity Backing (Hide)'!BQ$2,'Capacity Summary'!$B$36:$B$135,0),MATCH('Capacity Backing (Hide)'!$A28,'Capacity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(Hide)'!$A28,'Capacity Summary'!$H$35:$BG$35,0))="x",INDEX('Capacity Summary'!$C$36:$E$135,MATCH('Capacity Backing (Hide)'!BR$2,'Capacity Summary'!$B$36:$B$135,0),4),IF(INDEX('Capacity Summary'!$H$36:$BG$135,MATCH('Capacity Backing (Hide)'!BR$2,'Capacity Summary'!$B$36:$B$135,0),MATCH('Capacity Backing (Hide)'!$A28,'Capacity Summary'!$H$35:$BG$35,0))&lt;&gt;0,INDEX('Capacity Summary'!$H$36:$BG$135,MATCH('Capacity Backing (Hide)'!BR$2,'Capacity Summary'!$B$36:$B$135,0),MATCH('Capacity Backing (Hide)'!$A28,'Capacity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(Hide)'!$A28,'Capacity Summary'!$H$35:$BG$35,0))="x",INDEX('Capacity Summary'!$C$36:$E$135,MATCH('Capacity Backing (Hide)'!BS$2,'Capacity Summary'!$B$36:$B$135,0),4),IF(INDEX('Capacity Summary'!$H$36:$BG$135,MATCH('Capacity Backing (Hide)'!BS$2,'Capacity Summary'!$B$36:$B$135,0),MATCH('Capacity Backing (Hide)'!$A28,'Capacity Summary'!$H$35:$BG$35,0))&lt;&gt;0,INDEX('Capacity Summary'!$H$36:$BG$135,MATCH('Capacity Backing (Hide)'!BS$2,'Capacity Summary'!$B$36:$B$135,0),MATCH('Capacity Backing (Hide)'!$A28,'Capacity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(Hide)'!$A28,'Capacity Summary'!$H$35:$BG$35,0))="x",INDEX('Capacity Summary'!$C$36:$E$135,MATCH('Capacity Backing (Hide)'!BT$2,'Capacity Summary'!$B$36:$B$135,0),4),IF(INDEX('Capacity Summary'!$H$36:$BG$135,MATCH('Capacity Backing (Hide)'!BT$2,'Capacity Summary'!$B$36:$B$135,0),MATCH('Capacity Backing (Hide)'!$A28,'Capacity Summary'!$H$35:$BG$35,0))&lt;&gt;0,INDEX('Capacity Summary'!$H$36:$BG$135,MATCH('Capacity Backing (Hide)'!BT$2,'Capacity Summary'!$B$36:$B$135,0),MATCH('Capacity Backing (Hide)'!$A28,'Capacity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(Hide)'!$A28,'Capacity Summary'!$H$35:$BG$35,0))="x",INDEX('Capacity Summary'!$C$36:$E$135,MATCH('Capacity Backing (Hide)'!BU$2,'Capacity Summary'!$B$36:$B$135,0),4),IF(INDEX('Capacity Summary'!$H$36:$BG$135,MATCH('Capacity Backing (Hide)'!BU$2,'Capacity Summary'!$B$36:$B$135,0),MATCH('Capacity Backing (Hide)'!$A28,'Capacity Summary'!$H$35:$BG$35,0))&lt;&gt;0,INDEX('Capacity Summary'!$H$36:$BG$135,MATCH('Capacity Backing (Hide)'!BU$2,'Capacity Summary'!$B$36:$B$135,0),MATCH('Capacity Backing (Hide)'!$A28,'Capacity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(Hide)'!$A28,'Capacity Summary'!$H$35:$BG$35,0))="x",INDEX('Capacity Summary'!$C$36:$E$135,MATCH('Capacity Backing (Hide)'!BV$2,'Capacity Summary'!$B$36:$B$135,0),4),IF(INDEX('Capacity Summary'!$H$36:$BG$135,MATCH('Capacity Backing (Hide)'!BV$2,'Capacity Summary'!$B$36:$B$135,0),MATCH('Capacity Backing (Hide)'!$A28,'Capacity Summary'!$H$35:$BG$35,0))&lt;&gt;0,INDEX('Capacity Summary'!$H$36:$BG$135,MATCH('Capacity Backing (Hide)'!BV$2,'Capacity Summary'!$B$36:$B$135,0),MATCH('Capacity Backing (Hide)'!$A28,'Capacity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(Hide)'!$A28,'Capacity Summary'!$H$35:$BG$35,0))="x",INDEX('Capacity Summary'!$C$36:$E$135,MATCH('Capacity Backing (Hide)'!BW$2,'Capacity Summary'!$B$36:$B$135,0),4),IF(INDEX('Capacity Summary'!$H$36:$BG$135,MATCH('Capacity Backing (Hide)'!BW$2,'Capacity Summary'!$B$36:$B$135,0),MATCH('Capacity Backing (Hide)'!$A28,'Capacity Summary'!$H$35:$BG$35,0))&lt;&gt;0,INDEX('Capacity Summary'!$H$36:$BG$135,MATCH('Capacity Backing (Hide)'!BW$2,'Capacity Summary'!$B$36:$B$135,0),MATCH('Capacity Backing (Hide)'!$A28,'Capacity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(Hide)'!$A28,'Capacity Summary'!$H$35:$BG$35,0))="x",INDEX('Capacity Summary'!$C$36:$E$135,MATCH('Capacity Backing (Hide)'!BX$2,'Capacity Summary'!$B$36:$B$135,0),4),IF(INDEX('Capacity Summary'!$H$36:$BG$135,MATCH('Capacity Backing (Hide)'!BX$2,'Capacity Summary'!$B$36:$B$135,0),MATCH('Capacity Backing (Hide)'!$A28,'Capacity Summary'!$H$35:$BG$35,0))&lt;&gt;0,INDEX('Capacity Summary'!$H$36:$BG$135,MATCH('Capacity Backing (Hide)'!BX$2,'Capacity Summary'!$B$36:$B$135,0),MATCH('Capacity Backing (Hide)'!$A28,'Capacity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(Hide)'!$A28,'Capacity Summary'!$H$35:$BG$35,0))="x",INDEX('Capacity Summary'!$C$36:$E$135,MATCH('Capacity Backing (Hide)'!BY$2,'Capacity Summary'!$B$36:$B$135,0),4),IF(INDEX('Capacity Summary'!$H$36:$BG$135,MATCH('Capacity Backing (Hide)'!BY$2,'Capacity Summary'!$B$36:$B$135,0),MATCH('Capacity Backing (Hide)'!$A28,'Capacity Summary'!$H$35:$BG$35,0))&lt;&gt;0,INDEX('Capacity Summary'!$H$36:$BG$135,MATCH('Capacity Backing (Hide)'!BY$2,'Capacity Summary'!$B$36:$B$135,0),MATCH('Capacity Backing (Hide)'!$A28,'Capacity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(Hide)'!$A28,'Capacity Summary'!$H$35:$BG$35,0))="x",INDEX('Capacity Summary'!$C$36:$E$135,MATCH('Capacity Backing (Hide)'!BZ$2,'Capacity Summary'!$B$36:$B$135,0),4),IF(INDEX('Capacity Summary'!$H$36:$BG$135,MATCH('Capacity Backing (Hide)'!BZ$2,'Capacity Summary'!$B$36:$B$135,0),MATCH('Capacity Backing (Hide)'!$A28,'Capacity Summary'!$H$35:$BG$35,0))&lt;&gt;0,INDEX('Capacity Summary'!$H$36:$BG$135,MATCH('Capacity Backing (Hide)'!BZ$2,'Capacity Summary'!$B$36:$B$135,0),MATCH('Capacity Backing (Hide)'!$A28,'Capacity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(Hide)'!$A28,'Capacity Summary'!$H$35:$BG$35,0))="x",INDEX('Capacity Summary'!$C$36:$E$135,MATCH('Capacity Backing (Hide)'!CA$2,'Capacity Summary'!$B$36:$B$135,0),4),IF(INDEX('Capacity Summary'!$H$36:$BG$135,MATCH('Capacity Backing (Hide)'!CA$2,'Capacity Summary'!$B$36:$B$135,0),MATCH('Capacity Backing (Hide)'!$A28,'Capacity Summary'!$H$35:$BG$35,0))&lt;&gt;0,INDEX('Capacity Summary'!$H$36:$BG$135,MATCH('Capacity Backing (Hide)'!CA$2,'Capacity Summary'!$B$36:$B$135,0),MATCH('Capacity Backing (Hide)'!$A28,'Capacity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(Hide)'!$A28,'Capacity Summary'!$H$35:$BG$35,0))="x",INDEX('Capacity Summary'!$C$36:$E$135,MATCH('Capacity Backing (Hide)'!CB$2,'Capacity Summary'!$B$36:$B$135,0),4),IF(INDEX('Capacity Summary'!$H$36:$BG$135,MATCH('Capacity Backing (Hide)'!CB$2,'Capacity Summary'!$B$36:$B$135,0),MATCH('Capacity Backing (Hide)'!$A28,'Capacity Summary'!$H$35:$BG$35,0))&lt;&gt;0,INDEX('Capacity Summary'!$H$36:$BG$135,MATCH('Capacity Backing (Hide)'!CB$2,'Capacity Summary'!$B$36:$B$135,0),MATCH('Capacity Backing (Hide)'!$A28,'Capacity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(Hide)'!$A28,'Capacity Summary'!$H$35:$BG$35,0))="x",INDEX('Capacity Summary'!$C$36:$E$135,MATCH('Capacity Backing (Hide)'!CC$2,'Capacity Summary'!$B$36:$B$135,0),4),IF(INDEX('Capacity Summary'!$H$36:$BG$135,MATCH('Capacity Backing (Hide)'!CC$2,'Capacity Summary'!$B$36:$B$135,0),MATCH('Capacity Backing (Hide)'!$A28,'Capacity Summary'!$H$35:$BG$35,0))&lt;&gt;0,INDEX('Capacity Summary'!$H$36:$BG$135,MATCH('Capacity Backing (Hide)'!CC$2,'Capacity Summary'!$B$36:$B$135,0),MATCH('Capacity Backing (Hide)'!$A28,'Capacity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(Hide)'!$A28,'Capacity Summary'!$H$35:$BG$35,0))="x",INDEX('Capacity Summary'!$C$36:$E$135,MATCH('Capacity Backing (Hide)'!CD$2,'Capacity Summary'!$B$36:$B$135,0),4),IF(INDEX('Capacity Summary'!$H$36:$BG$135,MATCH('Capacity Backing (Hide)'!CD$2,'Capacity Summary'!$B$36:$B$135,0),MATCH('Capacity Backing (Hide)'!$A28,'Capacity Summary'!$H$35:$BG$35,0))&lt;&gt;0,INDEX('Capacity Summary'!$H$36:$BG$135,MATCH('Capacity Backing (Hide)'!CD$2,'Capacity Summary'!$B$36:$B$135,0),MATCH('Capacity Backing (Hide)'!$A28,'Capacity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(Hide)'!$A28,'Capacity Summary'!$H$35:$BG$35,0))="x",INDEX('Capacity Summary'!$C$36:$E$135,MATCH('Capacity Backing (Hide)'!CE$2,'Capacity Summary'!$B$36:$B$135,0),4),IF(INDEX('Capacity Summary'!$H$36:$BG$135,MATCH('Capacity Backing (Hide)'!CE$2,'Capacity Summary'!$B$36:$B$135,0),MATCH('Capacity Backing (Hide)'!$A28,'Capacity Summary'!$H$35:$BG$35,0))&lt;&gt;0,INDEX('Capacity Summary'!$H$36:$BG$135,MATCH('Capacity Backing (Hide)'!CE$2,'Capacity Summary'!$B$36:$B$135,0),MATCH('Capacity Backing (Hide)'!$A28,'Capacity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(Hide)'!$A28,'Capacity Summary'!$H$35:$BG$35,0))="x",INDEX('Capacity Summary'!$C$36:$E$135,MATCH('Capacity Backing (Hide)'!CF$2,'Capacity Summary'!$B$36:$B$135,0),4),IF(INDEX('Capacity Summary'!$H$36:$BG$135,MATCH('Capacity Backing (Hide)'!CF$2,'Capacity Summary'!$B$36:$B$135,0),MATCH('Capacity Backing (Hide)'!$A28,'Capacity Summary'!$H$35:$BG$35,0))&lt;&gt;0,INDEX('Capacity Summary'!$H$36:$BG$135,MATCH('Capacity Backing (Hide)'!CF$2,'Capacity Summary'!$B$36:$B$135,0),MATCH('Capacity Backing (Hide)'!$A28,'Capacity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(Hide)'!$A28,'Capacity Summary'!$H$35:$BG$35,0))="x",INDEX('Capacity Summary'!$C$36:$E$135,MATCH('Capacity Backing (Hide)'!CG$2,'Capacity Summary'!$B$36:$B$135,0),4),IF(INDEX('Capacity Summary'!$H$36:$BG$135,MATCH('Capacity Backing (Hide)'!CG$2,'Capacity Summary'!$B$36:$B$135,0),MATCH('Capacity Backing (Hide)'!$A28,'Capacity Summary'!$H$35:$BG$35,0))&lt;&gt;0,INDEX('Capacity Summary'!$H$36:$BG$135,MATCH('Capacity Backing (Hide)'!CG$2,'Capacity Summary'!$B$36:$B$135,0),MATCH('Capacity Backing (Hide)'!$A28,'Capacity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(Hide)'!$A28,'Capacity Summary'!$H$35:$BG$35,0))="x",INDEX('Capacity Summary'!$C$36:$E$135,MATCH('Capacity Backing (Hide)'!CH$2,'Capacity Summary'!$B$36:$B$135,0),4),IF(INDEX('Capacity Summary'!$H$36:$BG$135,MATCH('Capacity Backing (Hide)'!CH$2,'Capacity Summary'!$B$36:$B$135,0),MATCH('Capacity Backing (Hide)'!$A28,'Capacity Summary'!$H$35:$BG$35,0))&lt;&gt;0,INDEX('Capacity Summary'!$H$36:$BG$135,MATCH('Capacity Backing (Hide)'!CH$2,'Capacity Summary'!$B$36:$B$135,0),MATCH('Capacity Backing (Hide)'!$A28,'Capacity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(Hide)'!$A28,'Capacity Summary'!$H$35:$BG$35,0))="x",INDEX('Capacity Summary'!$C$36:$E$135,MATCH('Capacity Backing (Hide)'!CI$2,'Capacity Summary'!$B$36:$B$135,0),4),IF(INDEX('Capacity Summary'!$H$36:$BG$135,MATCH('Capacity Backing (Hide)'!CI$2,'Capacity Summary'!$B$36:$B$135,0),MATCH('Capacity Backing (Hide)'!$A28,'Capacity Summary'!$H$35:$BG$35,0))&lt;&gt;0,INDEX('Capacity Summary'!$H$36:$BG$135,MATCH('Capacity Backing (Hide)'!CI$2,'Capacity Summary'!$B$36:$B$135,0),MATCH('Capacity Backing (Hide)'!$A28,'Capacity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(Hide)'!$A28,'Capacity Summary'!$H$35:$BG$35,0))="x",INDEX('Capacity Summary'!$C$36:$E$135,MATCH('Capacity Backing (Hide)'!CJ$2,'Capacity Summary'!$B$36:$B$135,0),4),IF(INDEX('Capacity Summary'!$H$36:$BG$135,MATCH('Capacity Backing (Hide)'!CJ$2,'Capacity Summary'!$B$36:$B$135,0),MATCH('Capacity Backing (Hide)'!$A28,'Capacity Summary'!$H$35:$BG$35,0))&lt;&gt;0,INDEX('Capacity Summary'!$H$36:$BG$135,MATCH('Capacity Backing (Hide)'!CJ$2,'Capacity Summary'!$B$36:$B$135,0),MATCH('Capacity Backing (Hide)'!$A28,'Capacity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(Hide)'!$A28,'Capacity Summary'!$H$35:$BG$35,0))="x",INDEX('Capacity Summary'!$C$36:$E$135,MATCH('Capacity Backing (Hide)'!CK$2,'Capacity Summary'!$B$36:$B$135,0),4),IF(INDEX('Capacity Summary'!$H$36:$BG$135,MATCH('Capacity Backing (Hide)'!CK$2,'Capacity Summary'!$B$36:$B$135,0),MATCH('Capacity Backing (Hide)'!$A28,'Capacity Summary'!$H$35:$BG$35,0))&lt;&gt;0,INDEX('Capacity Summary'!$H$36:$BG$135,MATCH('Capacity Backing (Hide)'!CK$2,'Capacity Summary'!$B$36:$B$135,0),MATCH('Capacity Backing (Hide)'!$A28,'Capacity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(Hide)'!$A28,'Capacity Summary'!$H$35:$BG$35,0))="x",INDEX('Capacity Summary'!$C$36:$E$135,MATCH('Capacity Backing (Hide)'!CL$2,'Capacity Summary'!$B$36:$B$135,0),4),IF(INDEX('Capacity Summary'!$H$36:$BG$135,MATCH('Capacity Backing (Hide)'!CL$2,'Capacity Summary'!$B$36:$B$135,0),MATCH('Capacity Backing (Hide)'!$A28,'Capacity Summary'!$H$35:$BG$35,0))&lt;&gt;0,INDEX('Capacity Summary'!$H$36:$BG$135,MATCH('Capacity Backing (Hide)'!CL$2,'Capacity Summary'!$B$36:$B$135,0),MATCH('Capacity Backing (Hide)'!$A28,'Capacity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(Hide)'!$A28,'Capacity Summary'!$H$35:$BG$35,0))="x",INDEX('Capacity Summary'!$C$36:$E$135,MATCH('Capacity Backing (Hide)'!CM$2,'Capacity Summary'!$B$36:$B$135,0),4),IF(INDEX('Capacity Summary'!$H$36:$BG$135,MATCH('Capacity Backing (Hide)'!CM$2,'Capacity Summary'!$B$36:$B$135,0),MATCH('Capacity Backing (Hide)'!$A28,'Capacity Summary'!$H$35:$BG$35,0))&lt;&gt;0,INDEX('Capacity Summary'!$H$36:$BG$135,MATCH('Capacity Backing (Hide)'!CM$2,'Capacity Summary'!$B$36:$B$135,0),MATCH('Capacity Backing (Hide)'!$A28,'Capacity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(Hide)'!$A28,'Capacity Summary'!$H$35:$BG$35,0))="x",INDEX('Capacity Summary'!$C$36:$E$135,MATCH('Capacity Backing (Hide)'!CN$2,'Capacity Summary'!$B$36:$B$135,0),4),IF(INDEX('Capacity Summary'!$H$36:$BG$135,MATCH('Capacity Backing (Hide)'!CN$2,'Capacity Summary'!$B$36:$B$135,0),MATCH('Capacity Backing (Hide)'!$A28,'Capacity Summary'!$H$35:$BG$35,0))&lt;&gt;0,INDEX('Capacity Summary'!$H$36:$BG$135,MATCH('Capacity Backing (Hide)'!CN$2,'Capacity Summary'!$B$36:$B$135,0),MATCH('Capacity Backing (Hide)'!$A28,'Capacity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(Hide)'!$A28,'Capacity Summary'!$H$35:$BG$35,0))="x",INDEX('Capacity Summary'!$C$36:$E$135,MATCH('Capacity Backing (Hide)'!CO$2,'Capacity Summary'!$B$36:$B$135,0),4),IF(INDEX('Capacity Summary'!$H$36:$BG$135,MATCH('Capacity Backing (Hide)'!CO$2,'Capacity Summary'!$B$36:$B$135,0),MATCH('Capacity Backing (Hide)'!$A28,'Capacity Summary'!$H$35:$BG$35,0))&lt;&gt;0,INDEX('Capacity Summary'!$H$36:$BG$135,MATCH('Capacity Backing (Hide)'!CO$2,'Capacity Summary'!$B$36:$B$135,0),MATCH('Capacity Backing (Hide)'!$A28,'Capacity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(Hide)'!$A28,'Capacity Summary'!$H$35:$BG$35,0))="x",INDEX('Capacity Summary'!$C$36:$E$135,MATCH('Capacity Backing (Hide)'!CP$2,'Capacity Summary'!$B$36:$B$135,0),4),IF(INDEX('Capacity Summary'!$H$36:$BG$135,MATCH('Capacity Backing (Hide)'!CP$2,'Capacity Summary'!$B$36:$B$135,0),MATCH('Capacity Backing (Hide)'!$A28,'Capacity Summary'!$H$35:$BG$35,0))&lt;&gt;0,INDEX('Capacity Summary'!$H$36:$BG$135,MATCH('Capacity Backing (Hide)'!CP$2,'Capacity Summary'!$B$36:$B$135,0),MATCH('Capacity Backing (Hide)'!$A28,'Capacity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(Hide)'!$A28,'Capacity Summary'!$H$35:$BG$35,0))="x",INDEX('Capacity Summary'!$C$36:$E$135,MATCH('Capacity Backing (Hide)'!CQ$2,'Capacity Summary'!$B$36:$B$135,0),4),IF(INDEX('Capacity Summary'!$H$36:$BG$135,MATCH('Capacity Backing (Hide)'!CQ$2,'Capacity Summary'!$B$36:$B$135,0),MATCH('Capacity Backing (Hide)'!$A28,'Capacity Summary'!$H$35:$BG$35,0))&lt;&gt;0,INDEX('Capacity Summary'!$H$36:$BG$135,MATCH('Capacity Backing (Hide)'!CQ$2,'Capacity Summary'!$B$36:$B$135,0),MATCH('Capacity Backing (Hide)'!$A28,'Capacity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(Hide)'!$A28,'Capacity Summary'!$H$35:$BG$35,0))="x",INDEX('Capacity Summary'!$C$36:$E$135,MATCH('Capacity Backing (Hide)'!CR$2,'Capacity Summary'!$B$36:$B$135,0),4),IF(INDEX('Capacity Summary'!$H$36:$BG$135,MATCH('Capacity Backing (Hide)'!CR$2,'Capacity Summary'!$B$36:$B$135,0),MATCH('Capacity Backing (Hide)'!$A28,'Capacity Summary'!$H$35:$BG$35,0))&lt;&gt;0,INDEX('Capacity Summary'!$H$36:$BG$135,MATCH('Capacity Backing (Hide)'!CR$2,'Capacity Summary'!$B$36:$B$135,0),MATCH('Capacity Backing (Hide)'!$A28,'Capacity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(Hide)'!$A28,'Capacity Summary'!$H$35:$BG$35,0))="x",INDEX('Capacity Summary'!$C$36:$E$135,MATCH('Capacity Backing (Hide)'!CS$2,'Capacity Summary'!$B$36:$B$135,0),4),IF(INDEX('Capacity Summary'!$H$36:$BG$135,MATCH('Capacity Backing (Hide)'!CS$2,'Capacity Summary'!$B$36:$B$135,0),MATCH('Capacity Backing (Hide)'!$A28,'Capacity Summary'!$H$35:$BG$35,0))&lt;&gt;0,INDEX('Capacity Summary'!$H$36:$BG$135,MATCH('Capacity Backing (Hide)'!CS$2,'Capacity Summary'!$B$36:$B$135,0),MATCH('Capacity Backing (Hide)'!$A28,'Capacity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(Hide)'!$A28,'Capacity Summary'!$H$35:$BG$35,0))="x",INDEX('Capacity Summary'!$C$36:$E$135,MATCH('Capacity Backing (Hide)'!CT$2,'Capacity Summary'!$B$36:$B$135,0),4),IF(INDEX('Capacity Summary'!$H$36:$BG$135,MATCH('Capacity Backing (Hide)'!CT$2,'Capacity Summary'!$B$36:$B$135,0),MATCH('Capacity Backing (Hide)'!$A28,'Capacity Summary'!$H$35:$BG$35,0))&lt;&gt;0,INDEX('Capacity Summary'!$H$36:$BG$135,MATCH('Capacity Backing (Hide)'!CT$2,'Capacity Summary'!$B$36:$B$135,0),MATCH('Capacity Backing (Hide)'!$A28,'Capacity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(Hide)'!$A28,'Capacity Summary'!$H$35:$BG$35,0))="x",INDEX('Capacity Summary'!$C$36:$E$135,MATCH('Capacity Backing (Hide)'!CU$2,'Capacity Summary'!$B$36:$B$135,0),4),IF(INDEX('Capacity Summary'!$H$36:$BG$135,MATCH('Capacity Backing (Hide)'!CU$2,'Capacity Summary'!$B$36:$B$135,0),MATCH('Capacity Backing (Hide)'!$A28,'Capacity Summary'!$H$35:$BG$35,0))&lt;&gt;0,INDEX('Capacity Summary'!$H$36:$BG$135,MATCH('Capacity Backing (Hide)'!CU$2,'Capacity Summary'!$B$36:$B$135,0),MATCH('Capacity Backing (Hide)'!$A28,'Capacity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(Hide)'!$A28,'Capacity Summary'!$H$35:$BG$35,0))="x",INDEX('Capacity Summary'!$C$36:$E$135,MATCH('Capacity Backing (Hide)'!CV$2,'Capacity Summary'!$B$36:$B$135,0),4),IF(INDEX('Capacity Summary'!$H$36:$BG$135,MATCH('Capacity Backing (Hide)'!CV$2,'Capacity Summary'!$B$36:$B$135,0),MATCH('Capacity Backing (Hide)'!$A28,'Capacity Summary'!$H$35:$BG$35,0))&lt;&gt;0,INDEX('Capacity Summary'!$H$36:$BG$135,MATCH('Capacity Backing (Hide)'!CV$2,'Capacity Summary'!$B$36:$B$135,0),MATCH('Capacity Backing (Hide)'!$A28,'Capacity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(Hide)'!$A28,'Capacity Summary'!$H$35:$BG$35,0))="x",INDEX('Capacity Summary'!$C$36:$E$135,MATCH('Capacity Backing (Hide)'!CW$2,'Capacity Summary'!$B$36:$B$135,0),4),IF(INDEX('Capacity Summary'!$H$36:$BG$135,MATCH('Capacity Backing (Hide)'!CW$2,'Capacity Summary'!$B$36:$B$135,0),MATCH('Capacity Backing (Hide)'!$A28,'Capacity Summary'!$H$35:$BG$35,0))&lt;&gt;0,INDEX('Capacity Summary'!$H$36:$BG$135,MATCH('Capacity Backing (Hide)'!CW$2,'Capacity Summary'!$B$36:$B$135,0),MATCH('Capacity Backing (Hide)'!$A28,'Capacity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29" spans="1:101" x14ac:dyDescent="0.35">
      <c r="A29" s="2">
        <f ca="1">'Required Capacity (Hide)'!E29</f>
        <v>44396</v>
      </c>
      <c r="B2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(Hide)'!$A29,'Capacity Summary'!$H$35:$BG$35,0))="x",INDEX('Capacity Summary'!$C$36:$E$135,MATCH('Capacity Backing (Hide)'!B$2,'Capacity Summary'!$B$36:$B$135,0),4),IF(INDEX('Capacity Summary'!$H$36:$BG$135,MATCH('Capacity Backing (Hide)'!B$2,'Capacity Summary'!$B$36:$B$135,0),MATCH('Capacity Backing (Hide)'!$A29,'Capacity Summary'!$H$35:$BG$35,0))&lt;&gt;0,INDEX('Capacity Summary'!$H$36:$BG$135,MATCH('Capacity Backing (Hide)'!B$2,'Capacity Summary'!$B$36:$B$135,0),MATCH('Capacity Backing (Hide)'!$A29,'Capacity Summary'!$H$35:$BG$35,0)),0)),INDEX('Capacity Summary'!$C$36:$E$135,MATCH('Capacity Backing (Hide)'!B$2,'Capacity Summary'!$B$36:$B$135,0),2)))/IF(Summary!$B$7="Minutes",1,60)/COUNTA(INDEX(Capacity!$C$10:$Q$109,MATCH('Capacity Backing (Hide)'!B$2,Capacity!$B$10:$B$109,0),1):INDEX(Capacity!$C$10:$Q$109,MATCH('Capacity Backing (Hide)'!B$2,Capacity!$B$10:$B$109,0),15))</f>
        <v>#N/A</v>
      </c>
      <c r="C2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(Hide)'!$A29,'Capacity Summary'!$H$35:$BG$35,0))="x",INDEX('Capacity Summary'!$C$36:$E$135,MATCH('Capacity Backing (Hide)'!C$2,'Capacity Summary'!$B$36:$B$135,0),4),IF(INDEX('Capacity Summary'!$H$36:$BG$135,MATCH('Capacity Backing (Hide)'!C$2,'Capacity Summary'!$B$36:$B$135,0),MATCH('Capacity Backing (Hide)'!$A29,'Capacity Summary'!$H$35:$BG$35,0))&lt;&gt;0,INDEX('Capacity Summary'!$H$36:$BG$135,MATCH('Capacity Backing (Hide)'!C$2,'Capacity Summary'!$B$36:$B$135,0),MATCH('Capacity Backing (Hide)'!$A29,'Capacity Summary'!$H$35:$BG$35,0)),0)),INDEX('Capacity Summary'!$C$36:$E$135,MATCH('Capacity Backing (Hide)'!C$2,'Capacity Summary'!$B$36:$B$135,0),2)))/IF(Summary!$B$7="Minutes",1,60)/COUNTA(INDEX(Capacity!$C$10:$Q$109,MATCH('Capacity Backing (Hide)'!C$2,Capacity!$B$10:$B$109,0),1):INDEX(Capacity!$C$10:$Q$109,MATCH('Capacity Backing (Hide)'!C$2,Capacity!$B$10:$B$109,0),15))</f>
        <v>#N/A</v>
      </c>
      <c r="D2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(Hide)'!$A29,'Capacity Summary'!$H$35:$BG$35,0))="x",INDEX('Capacity Summary'!$C$36:$E$135,MATCH('Capacity Backing (Hide)'!D$2,'Capacity Summary'!$B$36:$B$135,0),4),IF(INDEX('Capacity Summary'!$H$36:$BG$135,MATCH('Capacity Backing (Hide)'!D$2,'Capacity Summary'!$B$36:$B$135,0),MATCH('Capacity Backing (Hide)'!$A29,'Capacity Summary'!$H$35:$BG$35,0))&lt;&gt;0,INDEX('Capacity Summary'!$H$36:$BG$135,MATCH('Capacity Backing (Hide)'!D$2,'Capacity Summary'!$B$36:$B$135,0),MATCH('Capacity Backing (Hide)'!$A29,'Capacity Summary'!$H$35:$BG$35,0)),0)),INDEX('Capacity Summary'!$C$36:$E$135,MATCH('Capacity Backing (Hide)'!D$2,'Capacity Summary'!$B$36:$B$135,0),2)))/IF(Summary!$B$7="Minutes",1,60)/COUNTA(INDEX(Capacity!$C$10:$Q$109,MATCH('Capacity Backing (Hide)'!D$2,Capacity!$B$10:$B$109,0),1):INDEX(Capacity!$C$10:$Q$109,MATCH('Capacity Backing (Hide)'!D$2,Capacity!$B$10:$B$109,0),15))</f>
        <v>#N/A</v>
      </c>
      <c r="E2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(Hide)'!$A29,'Capacity Summary'!$H$35:$BG$35,0))="x",INDEX('Capacity Summary'!$C$36:$E$135,MATCH('Capacity Backing (Hide)'!E$2,'Capacity Summary'!$B$36:$B$135,0),4),IF(INDEX('Capacity Summary'!$H$36:$BG$135,MATCH('Capacity Backing (Hide)'!E$2,'Capacity Summary'!$B$36:$B$135,0),MATCH('Capacity Backing (Hide)'!$A29,'Capacity Summary'!$H$35:$BG$35,0))&lt;&gt;0,INDEX('Capacity Summary'!$H$36:$BG$135,MATCH('Capacity Backing (Hide)'!E$2,'Capacity Summary'!$B$36:$B$135,0),MATCH('Capacity Backing (Hide)'!$A29,'Capacity Summary'!$H$35:$BG$35,0)),0)),INDEX('Capacity Summary'!$C$36:$E$135,MATCH('Capacity Backing (Hide)'!E$2,'Capacity Summary'!$B$36:$B$135,0),2)))/IF(Summary!$B$7="Minutes",1,60)/COUNTA(INDEX(Capacity!$C$10:$Q$109,MATCH('Capacity Backing (Hide)'!E$2,Capacity!$B$10:$B$109,0),1):INDEX(Capacity!$C$10:$Q$109,MATCH('Capacity Backing (Hide)'!E$2,Capacity!$B$10:$B$109,0),15))</f>
        <v>#N/A</v>
      </c>
      <c r="F2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(Hide)'!$A29,'Capacity Summary'!$H$35:$BG$35,0))="x",INDEX('Capacity Summary'!$C$36:$E$135,MATCH('Capacity Backing (Hide)'!F$2,'Capacity Summary'!$B$36:$B$135,0),4),IF(INDEX('Capacity Summary'!$H$36:$BG$135,MATCH('Capacity Backing (Hide)'!F$2,'Capacity Summary'!$B$36:$B$135,0),MATCH('Capacity Backing (Hide)'!$A29,'Capacity Summary'!$H$35:$BG$35,0))&lt;&gt;0,INDEX('Capacity Summary'!$H$36:$BG$135,MATCH('Capacity Backing (Hide)'!F$2,'Capacity Summary'!$B$36:$B$135,0),MATCH('Capacity Backing (Hide)'!$A29,'Capacity Summary'!$H$35:$BG$35,0)),0)),INDEX('Capacity Summary'!$C$36:$E$135,MATCH('Capacity Backing (Hide)'!F$2,'Capacity Summary'!$B$36:$B$135,0),2)))/IF(Summary!$B$7="Minutes",1,60)/COUNTA(INDEX(Capacity!$C$10:$Q$109,MATCH('Capacity Backing (Hide)'!F$2,Capacity!$B$10:$B$109,0),1):INDEX(Capacity!$C$10:$Q$109,MATCH('Capacity Backing (Hide)'!F$2,Capacity!$B$10:$B$109,0),15))</f>
        <v>#N/A</v>
      </c>
      <c r="G2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(Hide)'!$A29,'Capacity Summary'!$H$35:$BG$35,0))="x",INDEX('Capacity Summary'!$C$36:$E$135,MATCH('Capacity Backing (Hide)'!G$2,'Capacity Summary'!$B$36:$B$135,0),4),IF(INDEX('Capacity Summary'!$H$36:$BG$135,MATCH('Capacity Backing (Hide)'!G$2,'Capacity Summary'!$B$36:$B$135,0),MATCH('Capacity Backing (Hide)'!$A29,'Capacity Summary'!$H$35:$BG$35,0))&lt;&gt;0,INDEX('Capacity Summary'!$H$36:$BG$135,MATCH('Capacity Backing (Hide)'!G$2,'Capacity Summary'!$B$36:$B$135,0),MATCH('Capacity Backing (Hide)'!$A29,'Capacity Summary'!$H$35:$BG$35,0)),0)),INDEX('Capacity Summary'!$C$36:$E$135,MATCH('Capacity Backing (Hide)'!G$2,'Capacity Summary'!$B$36:$B$135,0),2)))/IF(Summary!$B$7="Minutes",1,60)/COUNTA(INDEX(Capacity!$C$10:$Q$109,MATCH('Capacity Backing (Hide)'!G$2,Capacity!$B$10:$B$109,0),1):INDEX(Capacity!$C$10:$Q$109,MATCH('Capacity Backing (Hide)'!G$2,Capacity!$B$10:$B$109,0),15))</f>
        <v>#N/A</v>
      </c>
      <c r="H2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(Hide)'!$A29,'Capacity Summary'!$H$35:$BG$35,0))="x",INDEX('Capacity Summary'!$C$36:$E$135,MATCH('Capacity Backing (Hide)'!H$2,'Capacity Summary'!$B$36:$B$135,0),4),IF(INDEX('Capacity Summary'!$H$36:$BG$135,MATCH('Capacity Backing (Hide)'!H$2,'Capacity Summary'!$B$36:$B$135,0),MATCH('Capacity Backing (Hide)'!$A29,'Capacity Summary'!$H$35:$BG$35,0))&lt;&gt;0,INDEX('Capacity Summary'!$H$36:$BG$135,MATCH('Capacity Backing (Hide)'!H$2,'Capacity Summary'!$B$36:$B$135,0),MATCH('Capacity Backing (Hide)'!$A29,'Capacity Summary'!$H$35:$BG$35,0)),0)),INDEX('Capacity Summary'!$C$36:$E$135,MATCH('Capacity Backing (Hide)'!H$2,'Capacity Summary'!$B$36:$B$135,0),2)))/IF(Summary!$B$7="Minutes",1,60)/COUNTA(INDEX(Capacity!$C$10:$Q$109,MATCH('Capacity Backing (Hide)'!H$2,Capacity!$B$10:$B$109,0),1):INDEX(Capacity!$C$10:$Q$109,MATCH('Capacity Backing (Hide)'!H$2,Capacity!$B$10:$B$109,0),15))</f>
        <v>#N/A</v>
      </c>
      <c r="I2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(Hide)'!$A29,'Capacity Summary'!$H$35:$BG$35,0))="x",INDEX('Capacity Summary'!$C$36:$E$135,MATCH('Capacity Backing (Hide)'!I$2,'Capacity Summary'!$B$36:$B$135,0),4),IF(INDEX('Capacity Summary'!$H$36:$BG$135,MATCH('Capacity Backing (Hide)'!I$2,'Capacity Summary'!$B$36:$B$135,0),MATCH('Capacity Backing (Hide)'!$A29,'Capacity Summary'!$H$35:$BG$35,0))&lt;&gt;0,INDEX('Capacity Summary'!$H$36:$BG$135,MATCH('Capacity Backing (Hide)'!I$2,'Capacity Summary'!$B$36:$B$135,0),MATCH('Capacity Backing (Hide)'!$A29,'Capacity Summary'!$H$35:$BG$35,0)),0)),INDEX('Capacity Summary'!$C$36:$E$135,MATCH('Capacity Backing (Hide)'!I$2,'Capacity Summary'!$B$36:$B$135,0),2)))/IF(Summary!$B$7="Minutes",1,60)/COUNTA(INDEX(Capacity!$C$10:$Q$109,MATCH('Capacity Backing (Hide)'!I$2,Capacity!$B$10:$B$109,0),1):INDEX(Capacity!$C$10:$Q$109,MATCH('Capacity Backing (Hide)'!I$2,Capacity!$B$10:$B$109,0),15))</f>
        <v>#N/A</v>
      </c>
      <c r="J2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(Hide)'!$A29,'Capacity Summary'!$H$35:$BG$35,0))="x",INDEX('Capacity Summary'!$C$36:$E$135,MATCH('Capacity Backing (Hide)'!J$2,'Capacity Summary'!$B$36:$B$135,0),4),IF(INDEX('Capacity Summary'!$H$36:$BG$135,MATCH('Capacity Backing (Hide)'!J$2,'Capacity Summary'!$B$36:$B$135,0),MATCH('Capacity Backing (Hide)'!$A29,'Capacity Summary'!$H$35:$BG$35,0))&lt;&gt;0,INDEX('Capacity Summary'!$H$36:$BG$135,MATCH('Capacity Backing (Hide)'!J$2,'Capacity Summary'!$B$36:$B$135,0),MATCH('Capacity Backing (Hide)'!$A29,'Capacity Summary'!$H$35:$BG$35,0)),0)),INDEX('Capacity Summary'!$C$36:$E$135,MATCH('Capacity Backing (Hide)'!J$2,'Capacity Summary'!$B$36:$B$135,0),2)))/IF(Summary!$B$7="Minutes",1,60)/COUNTA(INDEX(Capacity!$C$10:$Q$109,MATCH('Capacity Backing (Hide)'!J$2,Capacity!$B$10:$B$109,0),1):INDEX(Capacity!$C$10:$Q$109,MATCH('Capacity Backing (Hide)'!J$2,Capacity!$B$10:$B$109,0),15))</f>
        <v>#N/A</v>
      </c>
      <c r="K2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(Hide)'!$A29,'Capacity Summary'!$H$35:$BG$35,0))="x",INDEX('Capacity Summary'!$C$36:$E$135,MATCH('Capacity Backing (Hide)'!K$2,'Capacity Summary'!$B$36:$B$135,0),4),IF(INDEX('Capacity Summary'!$H$36:$BG$135,MATCH('Capacity Backing (Hide)'!K$2,'Capacity Summary'!$B$36:$B$135,0),MATCH('Capacity Backing (Hide)'!$A29,'Capacity Summary'!$H$35:$BG$35,0))&lt;&gt;0,INDEX('Capacity Summary'!$H$36:$BG$135,MATCH('Capacity Backing (Hide)'!K$2,'Capacity Summary'!$B$36:$B$135,0),MATCH('Capacity Backing (Hide)'!$A29,'Capacity Summary'!$H$35:$BG$35,0)),0)),INDEX('Capacity Summary'!$C$36:$E$135,MATCH('Capacity Backing (Hide)'!K$2,'Capacity Summary'!$B$36:$B$135,0),2)))/IF(Summary!$B$7="Minutes",1,60)/COUNTA(INDEX(Capacity!$C$10:$Q$109,MATCH('Capacity Backing (Hide)'!K$2,Capacity!$B$10:$B$109,0),1):INDEX(Capacity!$C$10:$Q$109,MATCH('Capacity Backing (Hide)'!K$2,Capacity!$B$10:$B$109,0),15))</f>
        <v>#N/A</v>
      </c>
      <c r="L2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(Hide)'!$A29,'Capacity Summary'!$H$35:$BG$35,0))="x",INDEX('Capacity Summary'!$C$36:$E$135,MATCH('Capacity Backing (Hide)'!L$2,'Capacity Summary'!$B$36:$B$135,0),4),IF(INDEX('Capacity Summary'!$H$36:$BG$135,MATCH('Capacity Backing (Hide)'!L$2,'Capacity Summary'!$B$36:$B$135,0),MATCH('Capacity Backing (Hide)'!$A29,'Capacity Summary'!$H$35:$BG$35,0))&lt;&gt;0,INDEX('Capacity Summary'!$H$36:$BG$135,MATCH('Capacity Backing (Hide)'!L$2,'Capacity Summary'!$B$36:$B$135,0),MATCH('Capacity Backing (Hide)'!$A29,'Capacity Summary'!$H$35:$BG$35,0)),0)),INDEX('Capacity Summary'!$C$36:$E$135,MATCH('Capacity Backing (Hide)'!L$2,'Capacity Summary'!$B$36:$B$135,0),2)))/IF(Summary!$B$7="Minutes",1,60)/COUNTA(INDEX(Capacity!$C$10:$Q$109,MATCH('Capacity Backing (Hide)'!L$2,Capacity!$B$10:$B$109,0),1):INDEX(Capacity!$C$10:$Q$109,MATCH('Capacity Backing (Hide)'!L$2,Capacity!$B$10:$B$109,0),15))</f>
        <v>#N/A</v>
      </c>
      <c r="M2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(Hide)'!$A29,'Capacity Summary'!$H$35:$BG$35,0))="x",INDEX('Capacity Summary'!$C$36:$E$135,MATCH('Capacity Backing (Hide)'!M$2,'Capacity Summary'!$B$36:$B$135,0),4),IF(INDEX('Capacity Summary'!$H$36:$BG$135,MATCH('Capacity Backing (Hide)'!M$2,'Capacity Summary'!$B$36:$B$135,0),MATCH('Capacity Backing (Hide)'!$A29,'Capacity Summary'!$H$35:$BG$35,0))&lt;&gt;0,INDEX('Capacity Summary'!$H$36:$BG$135,MATCH('Capacity Backing (Hide)'!M$2,'Capacity Summary'!$B$36:$B$135,0),MATCH('Capacity Backing (Hide)'!$A29,'Capacity Summary'!$H$35:$BG$35,0)),0)),INDEX('Capacity Summary'!$C$36:$E$135,MATCH('Capacity Backing (Hide)'!M$2,'Capacity Summary'!$B$36:$B$135,0),2)))/IF(Summary!$B$7="Minutes",1,60)/COUNTA(INDEX(Capacity!$C$10:$Q$109,MATCH('Capacity Backing (Hide)'!M$2,Capacity!$B$10:$B$109,0),1):INDEX(Capacity!$C$10:$Q$109,MATCH('Capacity Backing (Hide)'!M$2,Capacity!$B$10:$B$109,0),15))</f>
        <v>#N/A</v>
      </c>
      <c r="N2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(Hide)'!$A29,'Capacity Summary'!$H$35:$BG$35,0))="x",INDEX('Capacity Summary'!$C$36:$E$135,MATCH('Capacity Backing (Hide)'!N$2,'Capacity Summary'!$B$36:$B$135,0),4),IF(INDEX('Capacity Summary'!$H$36:$BG$135,MATCH('Capacity Backing (Hide)'!N$2,'Capacity Summary'!$B$36:$B$135,0),MATCH('Capacity Backing (Hide)'!$A29,'Capacity Summary'!$H$35:$BG$35,0))&lt;&gt;0,INDEX('Capacity Summary'!$H$36:$BG$135,MATCH('Capacity Backing (Hide)'!N$2,'Capacity Summary'!$B$36:$B$135,0),MATCH('Capacity Backing (Hide)'!$A29,'Capacity Summary'!$H$35:$BG$35,0)),0)),INDEX('Capacity Summary'!$C$36:$E$135,MATCH('Capacity Backing (Hide)'!N$2,'Capacity Summary'!$B$36:$B$135,0),2)))/IF(Summary!$B$7="Minutes",1,60)/COUNTA(INDEX(Capacity!$C$10:$Q$109,MATCH('Capacity Backing (Hide)'!N$2,Capacity!$B$10:$B$109,0),1):INDEX(Capacity!$C$10:$Q$109,MATCH('Capacity Backing (Hide)'!N$2,Capacity!$B$10:$B$109,0),15))</f>
        <v>#N/A</v>
      </c>
      <c r="O2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(Hide)'!$A29,'Capacity Summary'!$H$35:$BG$35,0))="x",INDEX('Capacity Summary'!$C$36:$E$135,MATCH('Capacity Backing (Hide)'!O$2,'Capacity Summary'!$B$36:$B$135,0),4),IF(INDEX('Capacity Summary'!$H$36:$BG$135,MATCH('Capacity Backing (Hide)'!O$2,'Capacity Summary'!$B$36:$B$135,0),MATCH('Capacity Backing (Hide)'!$A29,'Capacity Summary'!$H$35:$BG$35,0))&lt;&gt;0,INDEX('Capacity Summary'!$H$36:$BG$135,MATCH('Capacity Backing (Hide)'!O$2,'Capacity Summary'!$B$36:$B$135,0),MATCH('Capacity Backing (Hide)'!$A29,'Capacity Summary'!$H$35:$BG$35,0)),0)),INDEX('Capacity Summary'!$C$36:$E$135,MATCH('Capacity Backing (Hide)'!O$2,'Capacity Summary'!$B$36:$B$135,0),2)))/IF(Summary!$B$7="Minutes",1,60)/COUNTA(INDEX(Capacity!$C$10:$Q$109,MATCH('Capacity Backing (Hide)'!O$2,Capacity!$B$10:$B$109,0),1):INDEX(Capacity!$C$10:$Q$109,MATCH('Capacity Backing (Hide)'!O$2,Capacity!$B$10:$B$109,0),15))</f>
        <v>#N/A</v>
      </c>
      <c r="P2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(Hide)'!$A29,'Capacity Summary'!$H$35:$BG$35,0))="x",INDEX('Capacity Summary'!$C$36:$E$135,MATCH('Capacity Backing (Hide)'!P$2,'Capacity Summary'!$B$36:$B$135,0),4),IF(INDEX('Capacity Summary'!$H$36:$BG$135,MATCH('Capacity Backing (Hide)'!P$2,'Capacity Summary'!$B$36:$B$135,0),MATCH('Capacity Backing (Hide)'!$A29,'Capacity Summary'!$H$35:$BG$35,0))&lt;&gt;0,INDEX('Capacity Summary'!$H$36:$BG$135,MATCH('Capacity Backing (Hide)'!P$2,'Capacity Summary'!$B$36:$B$135,0),MATCH('Capacity Backing (Hide)'!$A29,'Capacity Summary'!$H$35:$BG$35,0)),0)),INDEX('Capacity Summary'!$C$36:$E$135,MATCH('Capacity Backing (Hide)'!P$2,'Capacity Summary'!$B$36:$B$135,0),2)))/IF(Summary!$B$7="Minutes",1,60)/COUNTA(INDEX(Capacity!$C$10:$Q$109,MATCH('Capacity Backing (Hide)'!P$2,Capacity!$B$10:$B$109,0),1):INDEX(Capacity!$C$10:$Q$109,MATCH('Capacity Backing (Hide)'!P$2,Capacity!$B$10:$B$109,0),15))</f>
        <v>#N/A</v>
      </c>
      <c r="Q2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(Hide)'!$A29,'Capacity Summary'!$H$35:$BG$35,0))="x",INDEX('Capacity Summary'!$C$36:$E$135,MATCH('Capacity Backing (Hide)'!Q$2,'Capacity Summary'!$B$36:$B$135,0),4),IF(INDEX('Capacity Summary'!$H$36:$BG$135,MATCH('Capacity Backing (Hide)'!Q$2,'Capacity Summary'!$B$36:$B$135,0),MATCH('Capacity Backing (Hide)'!$A29,'Capacity Summary'!$H$35:$BG$35,0))&lt;&gt;0,INDEX('Capacity Summary'!$H$36:$BG$135,MATCH('Capacity Backing (Hide)'!Q$2,'Capacity Summary'!$B$36:$B$135,0),MATCH('Capacity Backing (Hide)'!$A29,'Capacity Summary'!$H$35:$BG$35,0)),0)),INDEX('Capacity Summary'!$C$36:$E$135,MATCH('Capacity Backing (Hide)'!Q$2,'Capacity Summary'!$B$36:$B$135,0),2)))/IF(Summary!$B$7="Minutes",1,60)/COUNTA(INDEX(Capacity!$C$10:$Q$109,MATCH('Capacity Backing (Hide)'!Q$2,Capacity!$B$10:$B$109,0),1):INDEX(Capacity!$C$10:$Q$109,MATCH('Capacity Backing (Hide)'!Q$2,Capacity!$B$10:$B$109,0),15))</f>
        <v>#N/A</v>
      </c>
      <c r="R2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(Hide)'!$A29,'Capacity Summary'!$H$35:$BG$35,0))="x",INDEX('Capacity Summary'!$C$36:$E$135,MATCH('Capacity Backing (Hide)'!R$2,'Capacity Summary'!$B$36:$B$135,0),4),IF(INDEX('Capacity Summary'!$H$36:$BG$135,MATCH('Capacity Backing (Hide)'!R$2,'Capacity Summary'!$B$36:$B$135,0),MATCH('Capacity Backing (Hide)'!$A29,'Capacity Summary'!$H$35:$BG$35,0))&lt;&gt;0,INDEX('Capacity Summary'!$H$36:$BG$135,MATCH('Capacity Backing (Hide)'!R$2,'Capacity Summary'!$B$36:$B$135,0),MATCH('Capacity Backing (Hide)'!$A29,'Capacity Summary'!$H$35:$BG$35,0)),0)),INDEX('Capacity Summary'!$C$36:$E$135,MATCH('Capacity Backing (Hide)'!R$2,'Capacity Summary'!$B$36:$B$135,0),2)))/IF(Summary!$B$7="Minutes",1,60)/COUNTA(INDEX(Capacity!$C$10:$Q$109,MATCH('Capacity Backing (Hide)'!R$2,Capacity!$B$10:$B$109,0),1):INDEX(Capacity!$C$10:$Q$109,MATCH('Capacity Backing (Hide)'!R$2,Capacity!$B$10:$B$109,0),15))</f>
        <v>#N/A</v>
      </c>
      <c r="S2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(Hide)'!$A29,'Capacity Summary'!$H$35:$BG$35,0))="x",INDEX('Capacity Summary'!$C$36:$E$135,MATCH('Capacity Backing (Hide)'!S$2,'Capacity Summary'!$B$36:$B$135,0),4),IF(INDEX('Capacity Summary'!$H$36:$BG$135,MATCH('Capacity Backing (Hide)'!S$2,'Capacity Summary'!$B$36:$B$135,0),MATCH('Capacity Backing (Hide)'!$A29,'Capacity Summary'!$H$35:$BG$35,0))&lt;&gt;0,INDEX('Capacity Summary'!$H$36:$BG$135,MATCH('Capacity Backing (Hide)'!S$2,'Capacity Summary'!$B$36:$B$135,0),MATCH('Capacity Backing (Hide)'!$A29,'Capacity Summary'!$H$35:$BG$35,0)),0)),INDEX('Capacity Summary'!$C$36:$E$135,MATCH('Capacity Backing (Hide)'!S$2,'Capacity Summary'!$B$36:$B$135,0),2)))/IF(Summary!$B$7="Minutes",1,60)/COUNTA(INDEX(Capacity!$C$10:$Q$109,MATCH('Capacity Backing (Hide)'!S$2,Capacity!$B$10:$B$109,0),1):INDEX(Capacity!$C$10:$Q$109,MATCH('Capacity Backing (Hide)'!S$2,Capacity!$B$10:$B$109,0),15))</f>
        <v>#N/A</v>
      </c>
      <c r="T2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(Hide)'!$A29,'Capacity Summary'!$H$35:$BG$35,0))="x",INDEX('Capacity Summary'!$C$36:$E$135,MATCH('Capacity Backing (Hide)'!T$2,'Capacity Summary'!$B$36:$B$135,0),4),IF(INDEX('Capacity Summary'!$H$36:$BG$135,MATCH('Capacity Backing (Hide)'!T$2,'Capacity Summary'!$B$36:$B$135,0),MATCH('Capacity Backing (Hide)'!$A29,'Capacity Summary'!$H$35:$BG$35,0))&lt;&gt;0,INDEX('Capacity Summary'!$H$36:$BG$135,MATCH('Capacity Backing (Hide)'!T$2,'Capacity Summary'!$B$36:$B$135,0),MATCH('Capacity Backing (Hide)'!$A29,'Capacity Summary'!$H$35:$BG$35,0)),0)),INDEX('Capacity Summary'!$C$36:$E$135,MATCH('Capacity Backing (Hide)'!T$2,'Capacity Summary'!$B$36:$B$135,0),2)))/IF(Summary!$B$7="Minutes",1,60)/COUNTA(INDEX(Capacity!$C$10:$Q$109,MATCH('Capacity Backing (Hide)'!T$2,Capacity!$B$10:$B$109,0),1):INDEX(Capacity!$C$10:$Q$109,MATCH('Capacity Backing (Hide)'!T$2,Capacity!$B$10:$B$109,0),15))</f>
        <v>#N/A</v>
      </c>
      <c r="U2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(Hide)'!$A29,'Capacity Summary'!$H$35:$BG$35,0))="x",INDEX('Capacity Summary'!$C$36:$E$135,MATCH('Capacity Backing (Hide)'!U$2,'Capacity Summary'!$B$36:$B$135,0),4),IF(INDEX('Capacity Summary'!$H$36:$BG$135,MATCH('Capacity Backing (Hide)'!U$2,'Capacity Summary'!$B$36:$B$135,0),MATCH('Capacity Backing (Hide)'!$A29,'Capacity Summary'!$H$35:$BG$35,0))&lt;&gt;0,INDEX('Capacity Summary'!$H$36:$BG$135,MATCH('Capacity Backing (Hide)'!U$2,'Capacity Summary'!$B$36:$B$135,0),MATCH('Capacity Backing (Hide)'!$A29,'Capacity Summary'!$H$35:$BG$35,0)),0)),INDEX('Capacity Summary'!$C$36:$E$135,MATCH('Capacity Backing (Hide)'!U$2,'Capacity Summary'!$B$36:$B$135,0),2)))/IF(Summary!$B$7="Minutes",1,60)/COUNTA(INDEX(Capacity!$C$10:$Q$109,MATCH('Capacity Backing (Hide)'!U$2,Capacity!$B$10:$B$109,0),1):INDEX(Capacity!$C$10:$Q$109,MATCH('Capacity Backing (Hide)'!U$2,Capacity!$B$10:$B$109,0),15))</f>
        <v>#N/A</v>
      </c>
      <c r="V2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(Hide)'!$A29,'Capacity Summary'!$H$35:$BG$35,0))="x",INDEX('Capacity Summary'!$C$36:$E$135,MATCH('Capacity Backing (Hide)'!V$2,'Capacity Summary'!$B$36:$B$135,0),4),IF(INDEX('Capacity Summary'!$H$36:$BG$135,MATCH('Capacity Backing (Hide)'!V$2,'Capacity Summary'!$B$36:$B$135,0),MATCH('Capacity Backing (Hide)'!$A29,'Capacity Summary'!$H$35:$BG$35,0))&lt;&gt;0,INDEX('Capacity Summary'!$H$36:$BG$135,MATCH('Capacity Backing (Hide)'!V$2,'Capacity Summary'!$B$36:$B$135,0),MATCH('Capacity Backing (Hide)'!$A29,'Capacity Summary'!$H$35:$BG$35,0)),0)),INDEX('Capacity Summary'!$C$36:$E$135,MATCH('Capacity Backing (Hide)'!V$2,'Capacity Summary'!$B$36:$B$135,0),2)))/IF(Summary!$B$7="Minutes",1,60)/COUNTA(INDEX(Capacity!$C$10:$Q$109,MATCH('Capacity Backing (Hide)'!V$2,Capacity!$B$10:$B$109,0),1):INDEX(Capacity!$C$10:$Q$109,MATCH('Capacity Backing (Hide)'!V$2,Capacity!$B$10:$B$109,0),15))</f>
        <v>#N/A</v>
      </c>
      <c r="W2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(Hide)'!$A29,'Capacity Summary'!$H$35:$BG$35,0))="x",INDEX('Capacity Summary'!$C$36:$E$135,MATCH('Capacity Backing (Hide)'!W$2,'Capacity Summary'!$B$36:$B$135,0),4),IF(INDEX('Capacity Summary'!$H$36:$BG$135,MATCH('Capacity Backing (Hide)'!W$2,'Capacity Summary'!$B$36:$B$135,0),MATCH('Capacity Backing (Hide)'!$A29,'Capacity Summary'!$H$35:$BG$35,0))&lt;&gt;0,INDEX('Capacity Summary'!$H$36:$BG$135,MATCH('Capacity Backing (Hide)'!W$2,'Capacity Summary'!$B$36:$B$135,0),MATCH('Capacity Backing (Hide)'!$A29,'Capacity Summary'!$H$35:$BG$35,0)),0)),INDEX('Capacity Summary'!$C$36:$E$135,MATCH('Capacity Backing (Hide)'!W$2,'Capacity Summary'!$B$36:$B$135,0),2)))/IF(Summary!$B$7="Minutes",1,60)/COUNTA(INDEX(Capacity!$C$10:$Q$109,MATCH('Capacity Backing (Hide)'!W$2,Capacity!$B$10:$B$109,0),1):INDEX(Capacity!$C$10:$Q$109,MATCH('Capacity Backing (Hide)'!W$2,Capacity!$B$10:$B$109,0),15))</f>
        <v>#N/A</v>
      </c>
      <c r="X2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(Hide)'!$A29,'Capacity Summary'!$H$35:$BG$35,0))="x",INDEX('Capacity Summary'!$C$36:$E$135,MATCH('Capacity Backing (Hide)'!X$2,'Capacity Summary'!$B$36:$B$135,0),4),IF(INDEX('Capacity Summary'!$H$36:$BG$135,MATCH('Capacity Backing (Hide)'!X$2,'Capacity Summary'!$B$36:$B$135,0),MATCH('Capacity Backing (Hide)'!$A29,'Capacity Summary'!$H$35:$BG$35,0))&lt;&gt;0,INDEX('Capacity Summary'!$H$36:$BG$135,MATCH('Capacity Backing (Hide)'!X$2,'Capacity Summary'!$B$36:$B$135,0),MATCH('Capacity Backing (Hide)'!$A29,'Capacity Summary'!$H$35:$BG$35,0)),0)),INDEX('Capacity Summary'!$C$36:$E$135,MATCH('Capacity Backing (Hide)'!X$2,'Capacity Summary'!$B$36:$B$135,0),2)))/IF(Summary!$B$7="Minutes",1,60)/COUNTA(INDEX(Capacity!$C$10:$Q$109,MATCH('Capacity Backing (Hide)'!X$2,Capacity!$B$10:$B$109,0),1):INDEX(Capacity!$C$10:$Q$109,MATCH('Capacity Backing (Hide)'!X$2,Capacity!$B$10:$B$109,0),15))</f>
        <v>#N/A</v>
      </c>
      <c r="Y2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(Hide)'!$A29,'Capacity Summary'!$H$35:$BG$35,0))="x",INDEX('Capacity Summary'!$C$36:$E$135,MATCH('Capacity Backing (Hide)'!Y$2,'Capacity Summary'!$B$36:$B$135,0),4),IF(INDEX('Capacity Summary'!$H$36:$BG$135,MATCH('Capacity Backing (Hide)'!Y$2,'Capacity Summary'!$B$36:$B$135,0),MATCH('Capacity Backing (Hide)'!$A29,'Capacity Summary'!$H$35:$BG$35,0))&lt;&gt;0,INDEX('Capacity Summary'!$H$36:$BG$135,MATCH('Capacity Backing (Hide)'!Y$2,'Capacity Summary'!$B$36:$B$135,0),MATCH('Capacity Backing (Hide)'!$A29,'Capacity Summary'!$H$35:$BG$35,0)),0)),INDEX('Capacity Summary'!$C$36:$E$135,MATCH('Capacity Backing (Hide)'!Y$2,'Capacity Summary'!$B$36:$B$135,0),2)))/IF(Summary!$B$7="Minutes",1,60)/COUNTA(INDEX(Capacity!$C$10:$Q$109,MATCH('Capacity Backing (Hide)'!Y$2,Capacity!$B$10:$B$109,0),1):INDEX(Capacity!$C$10:$Q$109,MATCH('Capacity Backing (Hide)'!Y$2,Capacity!$B$10:$B$109,0),15))</f>
        <v>#N/A</v>
      </c>
      <c r="Z2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(Hide)'!$A29,'Capacity Summary'!$H$35:$BG$35,0))="x",INDEX('Capacity Summary'!$C$36:$E$135,MATCH('Capacity Backing (Hide)'!Z$2,'Capacity Summary'!$B$36:$B$135,0),4),IF(INDEX('Capacity Summary'!$H$36:$BG$135,MATCH('Capacity Backing (Hide)'!Z$2,'Capacity Summary'!$B$36:$B$135,0),MATCH('Capacity Backing (Hide)'!$A29,'Capacity Summary'!$H$35:$BG$35,0))&lt;&gt;0,INDEX('Capacity Summary'!$H$36:$BG$135,MATCH('Capacity Backing (Hide)'!Z$2,'Capacity Summary'!$B$36:$B$135,0),MATCH('Capacity Backing (Hide)'!$A29,'Capacity Summary'!$H$35:$BG$35,0)),0)),INDEX('Capacity Summary'!$C$36:$E$135,MATCH('Capacity Backing (Hide)'!Z$2,'Capacity Summary'!$B$36:$B$135,0),2)))/IF(Summary!$B$7="Minutes",1,60)/COUNTA(INDEX(Capacity!$C$10:$Q$109,MATCH('Capacity Backing (Hide)'!Z$2,Capacity!$B$10:$B$109,0),1):INDEX(Capacity!$C$10:$Q$109,MATCH('Capacity Backing (Hide)'!Z$2,Capacity!$B$10:$B$109,0),15))</f>
        <v>#N/A</v>
      </c>
      <c r="AA2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(Hide)'!$A29,'Capacity Summary'!$H$35:$BG$35,0))="x",INDEX('Capacity Summary'!$C$36:$E$135,MATCH('Capacity Backing (Hide)'!AA$2,'Capacity Summary'!$B$36:$B$135,0),4),IF(INDEX('Capacity Summary'!$H$36:$BG$135,MATCH('Capacity Backing (Hide)'!AA$2,'Capacity Summary'!$B$36:$B$135,0),MATCH('Capacity Backing (Hide)'!$A29,'Capacity Summary'!$H$35:$BG$35,0))&lt;&gt;0,INDEX('Capacity Summary'!$H$36:$BG$135,MATCH('Capacity Backing (Hide)'!AA$2,'Capacity Summary'!$B$36:$B$135,0),MATCH('Capacity Backing (Hide)'!$A29,'Capacity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2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(Hide)'!$A29,'Capacity Summary'!$H$35:$BG$35,0))="x",INDEX('Capacity Summary'!$C$36:$E$135,MATCH('Capacity Backing (Hide)'!AB$2,'Capacity Summary'!$B$36:$B$135,0),4),IF(INDEX('Capacity Summary'!$H$36:$BG$135,MATCH('Capacity Backing (Hide)'!AB$2,'Capacity Summary'!$B$36:$B$135,0),MATCH('Capacity Backing (Hide)'!$A29,'Capacity Summary'!$H$35:$BG$35,0))&lt;&gt;0,INDEX('Capacity Summary'!$H$36:$BG$135,MATCH('Capacity Backing (Hide)'!AB$2,'Capacity Summary'!$B$36:$B$135,0),MATCH('Capacity Backing (Hide)'!$A29,'Capacity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2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(Hide)'!$A29,'Capacity Summary'!$H$35:$BG$35,0))="x",INDEX('Capacity Summary'!$C$36:$E$135,MATCH('Capacity Backing (Hide)'!AC$2,'Capacity Summary'!$B$36:$B$135,0),4),IF(INDEX('Capacity Summary'!$H$36:$BG$135,MATCH('Capacity Backing (Hide)'!AC$2,'Capacity Summary'!$B$36:$B$135,0),MATCH('Capacity Backing (Hide)'!$A29,'Capacity Summary'!$H$35:$BG$35,0))&lt;&gt;0,INDEX('Capacity Summary'!$H$36:$BG$135,MATCH('Capacity Backing (Hide)'!AC$2,'Capacity Summary'!$B$36:$B$135,0),MATCH('Capacity Backing (Hide)'!$A29,'Capacity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2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(Hide)'!$A29,'Capacity Summary'!$H$35:$BG$35,0))="x",INDEX('Capacity Summary'!$C$36:$E$135,MATCH('Capacity Backing (Hide)'!AD$2,'Capacity Summary'!$B$36:$B$135,0),4),IF(INDEX('Capacity Summary'!$H$36:$BG$135,MATCH('Capacity Backing (Hide)'!AD$2,'Capacity Summary'!$B$36:$B$135,0),MATCH('Capacity Backing (Hide)'!$A29,'Capacity Summary'!$H$35:$BG$35,0))&lt;&gt;0,INDEX('Capacity Summary'!$H$36:$BG$135,MATCH('Capacity Backing (Hide)'!AD$2,'Capacity Summary'!$B$36:$B$135,0),MATCH('Capacity Backing (Hide)'!$A29,'Capacity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2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(Hide)'!$A29,'Capacity Summary'!$H$35:$BG$35,0))="x",INDEX('Capacity Summary'!$C$36:$E$135,MATCH('Capacity Backing (Hide)'!AE$2,'Capacity Summary'!$B$36:$B$135,0),4),IF(INDEX('Capacity Summary'!$H$36:$BG$135,MATCH('Capacity Backing (Hide)'!AE$2,'Capacity Summary'!$B$36:$B$135,0),MATCH('Capacity Backing (Hide)'!$A29,'Capacity Summary'!$H$35:$BG$35,0))&lt;&gt;0,INDEX('Capacity Summary'!$H$36:$BG$135,MATCH('Capacity Backing (Hide)'!AE$2,'Capacity Summary'!$B$36:$B$135,0),MATCH('Capacity Backing (Hide)'!$A29,'Capacity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2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(Hide)'!$A29,'Capacity Summary'!$H$35:$BG$35,0))="x",INDEX('Capacity Summary'!$C$36:$E$135,MATCH('Capacity Backing (Hide)'!AF$2,'Capacity Summary'!$B$36:$B$135,0),4),IF(INDEX('Capacity Summary'!$H$36:$BG$135,MATCH('Capacity Backing (Hide)'!AF$2,'Capacity Summary'!$B$36:$B$135,0),MATCH('Capacity Backing (Hide)'!$A29,'Capacity Summary'!$H$35:$BG$35,0))&lt;&gt;0,INDEX('Capacity Summary'!$H$36:$BG$135,MATCH('Capacity Backing (Hide)'!AF$2,'Capacity Summary'!$B$36:$B$135,0),MATCH('Capacity Backing (Hide)'!$A29,'Capacity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2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(Hide)'!$A29,'Capacity Summary'!$H$35:$BG$35,0))="x",INDEX('Capacity Summary'!$C$36:$E$135,MATCH('Capacity Backing (Hide)'!AG$2,'Capacity Summary'!$B$36:$B$135,0),4),IF(INDEX('Capacity Summary'!$H$36:$BG$135,MATCH('Capacity Backing (Hide)'!AG$2,'Capacity Summary'!$B$36:$B$135,0),MATCH('Capacity Backing (Hide)'!$A29,'Capacity Summary'!$H$35:$BG$35,0))&lt;&gt;0,INDEX('Capacity Summary'!$H$36:$BG$135,MATCH('Capacity Backing (Hide)'!AG$2,'Capacity Summary'!$B$36:$B$135,0),MATCH('Capacity Backing (Hide)'!$A29,'Capacity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2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(Hide)'!$A29,'Capacity Summary'!$H$35:$BG$35,0))="x",INDEX('Capacity Summary'!$C$36:$E$135,MATCH('Capacity Backing (Hide)'!AH$2,'Capacity Summary'!$B$36:$B$135,0),4),IF(INDEX('Capacity Summary'!$H$36:$BG$135,MATCH('Capacity Backing (Hide)'!AH$2,'Capacity Summary'!$B$36:$B$135,0),MATCH('Capacity Backing (Hide)'!$A29,'Capacity Summary'!$H$35:$BG$35,0))&lt;&gt;0,INDEX('Capacity Summary'!$H$36:$BG$135,MATCH('Capacity Backing (Hide)'!AH$2,'Capacity Summary'!$B$36:$B$135,0),MATCH('Capacity Backing (Hide)'!$A29,'Capacity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2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(Hide)'!$A29,'Capacity Summary'!$H$35:$BG$35,0))="x",INDEX('Capacity Summary'!$C$36:$E$135,MATCH('Capacity Backing (Hide)'!AI$2,'Capacity Summary'!$B$36:$B$135,0),4),IF(INDEX('Capacity Summary'!$H$36:$BG$135,MATCH('Capacity Backing (Hide)'!AI$2,'Capacity Summary'!$B$36:$B$135,0),MATCH('Capacity Backing (Hide)'!$A29,'Capacity Summary'!$H$35:$BG$35,0))&lt;&gt;0,INDEX('Capacity Summary'!$H$36:$BG$135,MATCH('Capacity Backing (Hide)'!AI$2,'Capacity Summary'!$B$36:$B$135,0),MATCH('Capacity Backing (Hide)'!$A29,'Capacity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2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(Hide)'!$A29,'Capacity Summary'!$H$35:$BG$35,0))="x",INDEX('Capacity Summary'!$C$36:$E$135,MATCH('Capacity Backing (Hide)'!AJ$2,'Capacity Summary'!$B$36:$B$135,0),4),IF(INDEX('Capacity Summary'!$H$36:$BG$135,MATCH('Capacity Backing (Hide)'!AJ$2,'Capacity Summary'!$B$36:$B$135,0),MATCH('Capacity Backing (Hide)'!$A29,'Capacity Summary'!$H$35:$BG$35,0))&lt;&gt;0,INDEX('Capacity Summary'!$H$36:$BG$135,MATCH('Capacity Backing (Hide)'!AJ$2,'Capacity Summary'!$B$36:$B$135,0),MATCH('Capacity Backing (Hide)'!$A29,'Capacity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2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(Hide)'!$A29,'Capacity Summary'!$H$35:$BG$35,0))="x",INDEX('Capacity Summary'!$C$36:$E$135,MATCH('Capacity Backing (Hide)'!AK$2,'Capacity Summary'!$B$36:$B$135,0),4),IF(INDEX('Capacity Summary'!$H$36:$BG$135,MATCH('Capacity Backing (Hide)'!AK$2,'Capacity Summary'!$B$36:$B$135,0),MATCH('Capacity Backing (Hide)'!$A29,'Capacity Summary'!$H$35:$BG$35,0))&lt;&gt;0,INDEX('Capacity Summary'!$H$36:$BG$135,MATCH('Capacity Backing (Hide)'!AK$2,'Capacity Summary'!$B$36:$B$135,0),MATCH('Capacity Backing (Hide)'!$A29,'Capacity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2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(Hide)'!$A29,'Capacity Summary'!$H$35:$BG$35,0))="x",INDEX('Capacity Summary'!$C$36:$E$135,MATCH('Capacity Backing (Hide)'!AL$2,'Capacity Summary'!$B$36:$B$135,0),4),IF(INDEX('Capacity Summary'!$H$36:$BG$135,MATCH('Capacity Backing (Hide)'!AL$2,'Capacity Summary'!$B$36:$B$135,0),MATCH('Capacity Backing (Hide)'!$A29,'Capacity Summary'!$H$35:$BG$35,0))&lt;&gt;0,INDEX('Capacity Summary'!$H$36:$BG$135,MATCH('Capacity Backing (Hide)'!AL$2,'Capacity Summary'!$B$36:$B$135,0),MATCH('Capacity Backing (Hide)'!$A29,'Capacity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2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(Hide)'!$A29,'Capacity Summary'!$H$35:$BG$35,0))="x",INDEX('Capacity Summary'!$C$36:$E$135,MATCH('Capacity Backing (Hide)'!AM$2,'Capacity Summary'!$B$36:$B$135,0),4),IF(INDEX('Capacity Summary'!$H$36:$BG$135,MATCH('Capacity Backing (Hide)'!AM$2,'Capacity Summary'!$B$36:$B$135,0),MATCH('Capacity Backing (Hide)'!$A29,'Capacity Summary'!$H$35:$BG$35,0))&lt;&gt;0,INDEX('Capacity Summary'!$H$36:$BG$135,MATCH('Capacity Backing (Hide)'!AM$2,'Capacity Summary'!$B$36:$B$135,0),MATCH('Capacity Backing (Hide)'!$A29,'Capacity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2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(Hide)'!$A29,'Capacity Summary'!$H$35:$BG$35,0))="x",INDEX('Capacity Summary'!$C$36:$E$135,MATCH('Capacity Backing (Hide)'!AN$2,'Capacity Summary'!$B$36:$B$135,0),4),IF(INDEX('Capacity Summary'!$H$36:$BG$135,MATCH('Capacity Backing (Hide)'!AN$2,'Capacity Summary'!$B$36:$B$135,0),MATCH('Capacity Backing (Hide)'!$A29,'Capacity Summary'!$H$35:$BG$35,0))&lt;&gt;0,INDEX('Capacity Summary'!$H$36:$BG$135,MATCH('Capacity Backing (Hide)'!AN$2,'Capacity Summary'!$B$36:$B$135,0),MATCH('Capacity Backing (Hide)'!$A29,'Capacity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2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(Hide)'!$A29,'Capacity Summary'!$H$35:$BG$35,0))="x",INDEX('Capacity Summary'!$C$36:$E$135,MATCH('Capacity Backing (Hide)'!AO$2,'Capacity Summary'!$B$36:$B$135,0),4),IF(INDEX('Capacity Summary'!$H$36:$BG$135,MATCH('Capacity Backing (Hide)'!AO$2,'Capacity Summary'!$B$36:$B$135,0),MATCH('Capacity Backing (Hide)'!$A29,'Capacity Summary'!$H$35:$BG$35,0))&lt;&gt;0,INDEX('Capacity Summary'!$H$36:$BG$135,MATCH('Capacity Backing (Hide)'!AO$2,'Capacity Summary'!$B$36:$B$135,0),MATCH('Capacity Backing (Hide)'!$A29,'Capacity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2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(Hide)'!$A29,'Capacity Summary'!$H$35:$BG$35,0))="x",INDEX('Capacity Summary'!$C$36:$E$135,MATCH('Capacity Backing (Hide)'!AP$2,'Capacity Summary'!$B$36:$B$135,0),4),IF(INDEX('Capacity Summary'!$H$36:$BG$135,MATCH('Capacity Backing (Hide)'!AP$2,'Capacity Summary'!$B$36:$B$135,0),MATCH('Capacity Backing (Hide)'!$A29,'Capacity Summary'!$H$35:$BG$35,0))&lt;&gt;0,INDEX('Capacity Summary'!$H$36:$BG$135,MATCH('Capacity Backing (Hide)'!AP$2,'Capacity Summary'!$B$36:$B$135,0),MATCH('Capacity Backing (Hide)'!$A29,'Capacity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2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(Hide)'!$A29,'Capacity Summary'!$H$35:$BG$35,0))="x",INDEX('Capacity Summary'!$C$36:$E$135,MATCH('Capacity Backing (Hide)'!AQ$2,'Capacity Summary'!$B$36:$B$135,0),4),IF(INDEX('Capacity Summary'!$H$36:$BG$135,MATCH('Capacity Backing (Hide)'!AQ$2,'Capacity Summary'!$B$36:$B$135,0),MATCH('Capacity Backing (Hide)'!$A29,'Capacity Summary'!$H$35:$BG$35,0))&lt;&gt;0,INDEX('Capacity Summary'!$H$36:$BG$135,MATCH('Capacity Backing (Hide)'!AQ$2,'Capacity Summary'!$B$36:$B$135,0),MATCH('Capacity Backing (Hide)'!$A29,'Capacity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2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(Hide)'!$A29,'Capacity Summary'!$H$35:$BG$35,0))="x",INDEX('Capacity Summary'!$C$36:$E$135,MATCH('Capacity Backing (Hide)'!AR$2,'Capacity Summary'!$B$36:$B$135,0),4),IF(INDEX('Capacity Summary'!$H$36:$BG$135,MATCH('Capacity Backing (Hide)'!AR$2,'Capacity Summary'!$B$36:$B$135,0),MATCH('Capacity Backing (Hide)'!$A29,'Capacity Summary'!$H$35:$BG$35,0))&lt;&gt;0,INDEX('Capacity Summary'!$H$36:$BG$135,MATCH('Capacity Backing (Hide)'!AR$2,'Capacity Summary'!$B$36:$B$135,0),MATCH('Capacity Backing (Hide)'!$A29,'Capacity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2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(Hide)'!$A29,'Capacity Summary'!$H$35:$BG$35,0))="x",INDEX('Capacity Summary'!$C$36:$E$135,MATCH('Capacity Backing (Hide)'!AS$2,'Capacity Summary'!$B$36:$B$135,0),4),IF(INDEX('Capacity Summary'!$H$36:$BG$135,MATCH('Capacity Backing (Hide)'!AS$2,'Capacity Summary'!$B$36:$B$135,0),MATCH('Capacity Backing (Hide)'!$A29,'Capacity Summary'!$H$35:$BG$35,0))&lt;&gt;0,INDEX('Capacity Summary'!$H$36:$BG$135,MATCH('Capacity Backing (Hide)'!AS$2,'Capacity Summary'!$B$36:$B$135,0),MATCH('Capacity Backing (Hide)'!$A29,'Capacity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2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(Hide)'!$A29,'Capacity Summary'!$H$35:$BG$35,0))="x",INDEX('Capacity Summary'!$C$36:$E$135,MATCH('Capacity Backing (Hide)'!AT$2,'Capacity Summary'!$B$36:$B$135,0),4),IF(INDEX('Capacity Summary'!$H$36:$BG$135,MATCH('Capacity Backing (Hide)'!AT$2,'Capacity Summary'!$B$36:$B$135,0),MATCH('Capacity Backing (Hide)'!$A29,'Capacity Summary'!$H$35:$BG$35,0))&lt;&gt;0,INDEX('Capacity Summary'!$H$36:$BG$135,MATCH('Capacity Backing (Hide)'!AT$2,'Capacity Summary'!$B$36:$B$135,0),MATCH('Capacity Backing (Hide)'!$A29,'Capacity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2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(Hide)'!$A29,'Capacity Summary'!$H$35:$BG$35,0))="x",INDEX('Capacity Summary'!$C$36:$E$135,MATCH('Capacity Backing (Hide)'!AU$2,'Capacity Summary'!$B$36:$B$135,0),4),IF(INDEX('Capacity Summary'!$H$36:$BG$135,MATCH('Capacity Backing (Hide)'!AU$2,'Capacity Summary'!$B$36:$B$135,0),MATCH('Capacity Backing (Hide)'!$A29,'Capacity Summary'!$H$35:$BG$35,0))&lt;&gt;0,INDEX('Capacity Summary'!$H$36:$BG$135,MATCH('Capacity Backing (Hide)'!AU$2,'Capacity Summary'!$B$36:$B$135,0),MATCH('Capacity Backing (Hide)'!$A29,'Capacity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2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(Hide)'!$A29,'Capacity Summary'!$H$35:$BG$35,0))="x",INDEX('Capacity Summary'!$C$36:$E$135,MATCH('Capacity Backing (Hide)'!AV$2,'Capacity Summary'!$B$36:$B$135,0),4),IF(INDEX('Capacity Summary'!$H$36:$BG$135,MATCH('Capacity Backing (Hide)'!AV$2,'Capacity Summary'!$B$36:$B$135,0),MATCH('Capacity Backing (Hide)'!$A29,'Capacity Summary'!$H$35:$BG$35,0))&lt;&gt;0,INDEX('Capacity Summary'!$H$36:$BG$135,MATCH('Capacity Backing (Hide)'!AV$2,'Capacity Summary'!$B$36:$B$135,0),MATCH('Capacity Backing (Hide)'!$A29,'Capacity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2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(Hide)'!$A29,'Capacity Summary'!$H$35:$BG$35,0))="x",INDEX('Capacity Summary'!$C$36:$E$135,MATCH('Capacity Backing (Hide)'!AW$2,'Capacity Summary'!$B$36:$B$135,0),4),IF(INDEX('Capacity Summary'!$H$36:$BG$135,MATCH('Capacity Backing (Hide)'!AW$2,'Capacity Summary'!$B$36:$B$135,0),MATCH('Capacity Backing (Hide)'!$A29,'Capacity Summary'!$H$35:$BG$35,0))&lt;&gt;0,INDEX('Capacity Summary'!$H$36:$BG$135,MATCH('Capacity Backing (Hide)'!AW$2,'Capacity Summary'!$B$36:$B$135,0),MATCH('Capacity Backing (Hide)'!$A29,'Capacity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2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(Hide)'!$A29,'Capacity Summary'!$H$35:$BG$35,0))="x",INDEX('Capacity Summary'!$C$36:$E$135,MATCH('Capacity Backing (Hide)'!AX$2,'Capacity Summary'!$B$36:$B$135,0),4),IF(INDEX('Capacity Summary'!$H$36:$BG$135,MATCH('Capacity Backing (Hide)'!AX$2,'Capacity Summary'!$B$36:$B$135,0),MATCH('Capacity Backing (Hide)'!$A29,'Capacity Summary'!$H$35:$BG$35,0))&lt;&gt;0,INDEX('Capacity Summary'!$H$36:$BG$135,MATCH('Capacity Backing (Hide)'!AX$2,'Capacity Summary'!$B$36:$B$135,0),MATCH('Capacity Backing (Hide)'!$A29,'Capacity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2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(Hide)'!$A29,'Capacity Summary'!$H$35:$BG$35,0))="x",INDEX('Capacity Summary'!$C$36:$E$135,MATCH('Capacity Backing (Hide)'!AY$2,'Capacity Summary'!$B$36:$B$135,0),4),IF(INDEX('Capacity Summary'!$H$36:$BG$135,MATCH('Capacity Backing (Hide)'!AY$2,'Capacity Summary'!$B$36:$B$135,0),MATCH('Capacity Backing (Hide)'!$A29,'Capacity Summary'!$H$35:$BG$35,0))&lt;&gt;0,INDEX('Capacity Summary'!$H$36:$BG$135,MATCH('Capacity Backing (Hide)'!AY$2,'Capacity Summary'!$B$36:$B$135,0),MATCH('Capacity Backing (Hide)'!$A29,'Capacity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2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(Hide)'!$A29,'Capacity Summary'!$H$35:$BG$35,0))="x",INDEX('Capacity Summary'!$C$36:$E$135,MATCH('Capacity Backing (Hide)'!AZ$2,'Capacity Summary'!$B$36:$B$135,0),4),IF(INDEX('Capacity Summary'!$H$36:$BG$135,MATCH('Capacity Backing (Hide)'!AZ$2,'Capacity Summary'!$B$36:$B$135,0),MATCH('Capacity Backing (Hide)'!$A29,'Capacity Summary'!$H$35:$BG$35,0))&lt;&gt;0,INDEX('Capacity Summary'!$H$36:$BG$135,MATCH('Capacity Backing (Hide)'!AZ$2,'Capacity Summary'!$B$36:$B$135,0),MATCH('Capacity Backing (Hide)'!$A29,'Capacity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2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(Hide)'!$A29,'Capacity Summary'!$H$35:$BG$35,0))="x",INDEX('Capacity Summary'!$C$36:$E$135,MATCH('Capacity Backing (Hide)'!BA$2,'Capacity Summary'!$B$36:$B$135,0),4),IF(INDEX('Capacity Summary'!$H$36:$BG$135,MATCH('Capacity Backing (Hide)'!BA$2,'Capacity Summary'!$B$36:$B$135,0),MATCH('Capacity Backing (Hide)'!$A29,'Capacity Summary'!$H$35:$BG$35,0))&lt;&gt;0,INDEX('Capacity Summary'!$H$36:$BG$135,MATCH('Capacity Backing (Hide)'!BA$2,'Capacity Summary'!$B$36:$B$135,0),MATCH('Capacity Backing (Hide)'!$A29,'Capacity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2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(Hide)'!$A29,'Capacity Summary'!$H$35:$BG$35,0))="x",INDEX('Capacity Summary'!$C$36:$E$135,MATCH('Capacity Backing (Hide)'!BB$2,'Capacity Summary'!$B$36:$B$135,0),4),IF(INDEX('Capacity Summary'!$H$36:$BG$135,MATCH('Capacity Backing (Hide)'!BB$2,'Capacity Summary'!$B$36:$B$135,0),MATCH('Capacity Backing (Hide)'!$A29,'Capacity Summary'!$H$35:$BG$35,0))&lt;&gt;0,INDEX('Capacity Summary'!$H$36:$BG$135,MATCH('Capacity Backing (Hide)'!BB$2,'Capacity Summary'!$B$36:$B$135,0),MATCH('Capacity Backing (Hide)'!$A29,'Capacity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2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(Hide)'!$A29,'Capacity Summary'!$H$35:$BG$35,0))="x",INDEX('Capacity Summary'!$C$36:$E$135,MATCH('Capacity Backing (Hide)'!BC$2,'Capacity Summary'!$B$36:$B$135,0),4),IF(INDEX('Capacity Summary'!$H$36:$BG$135,MATCH('Capacity Backing (Hide)'!BC$2,'Capacity Summary'!$B$36:$B$135,0),MATCH('Capacity Backing (Hide)'!$A29,'Capacity Summary'!$H$35:$BG$35,0))&lt;&gt;0,INDEX('Capacity Summary'!$H$36:$BG$135,MATCH('Capacity Backing (Hide)'!BC$2,'Capacity Summary'!$B$36:$B$135,0),MATCH('Capacity Backing (Hide)'!$A29,'Capacity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2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(Hide)'!$A29,'Capacity Summary'!$H$35:$BG$35,0))="x",INDEX('Capacity Summary'!$C$36:$E$135,MATCH('Capacity Backing (Hide)'!BD$2,'Capacity Summary'!$B$36:$B$135,0),4),IF(INDEX('Capacity Summary'!$H$36:$BG$135,MATCH('Capacity Backing (Hide)'!BD$2,'Capacity Summary'!$B$36:$B$135,0),MATCH('Capacity Backing (Hide)'!$A29,'Capacity Summary'!$H$35:$BG$35,0))&lt;&gt;0,INDEX('Capacity Summary'!$H$36:$BG$135,MATCH('Capacity Backing (Hide)'!BD$2,'Capacity Summary'!$B$36:$B$135,0),MATCH('Capacity Backing (Hide)'!$A29,'Capacity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2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(Hide)'!$A29,'Capacity Summary'!$H$35:$BG$35,0))="x",INDEX('Capacity Summary'!$C$36:$E$135,MATCH('Capacity Backing (Hide)'!BE$2,'Capacity Summary'!$B$36:$B$135,0),4),IF(INDEX('Capacity Summary'!$H$36:$BG$135,MATCH('Capacity Backing (Hide)'!BE$2,'Capacity Summary'!$B$36:$B$135,0),MATCH('Capacity Backing (Hide)'!$A29,'Capacity Summary'!$H$35:$BG$35,0))&lt;&gt;0,INDEX('Capacity Summary'!$H$36:$BG$135,MATCH('Capacity Backing (Hide)'!BE$2,'Capacity Summary'!$B$36:$B$135,0),MATCH('Capacity Backing (Hide)'!$A29,'Capacity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2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(Hide)'!$A29,'Capacity Summary'!$H$35:$BG$35,0))="x",INDEX('Capacity Summary'!$C$36:$E$135,MATCH('Capacity Backing (Hide)'!BF$2,'Capacity Summary'!$B$36:$B$135,0),4),IF(INDEX('Capacity Summary'!$H$36:$BG$135,MATCH('Capacity Backing (Hide)'!BF$2,'Capacity Summary'!$B$36:$B$135,0),MATCH('Capacity Backing (Hide)'!$A29,'Capacity Summary'!$H$35:$BG$35,0))&lt;&gt;0,INDEX('Capacity Summary'!$H$36:$BG$135,MATCH('Capacity Backing (Hide)'!BF$2,'Capacity Summary'!$B$36:$B$135,0),MATCH('Capacity Backing (Hide)'!$A29,'Capacity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2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(Hide)'!$A29,'Capacity Summary'!$H$35:$BG$35,0))="x",INDEX('Capacity Summary'!$C$36:$E$135,MATCH('Capacity Backing (Hide)'!BG$2,'Capacity Summary'!$B$36:$B$135,0),4),IF(INDEX('Capacity Summary'!$H$36:$BG$135,MATCH('Capacity Backing (Hide)'!BG$2,'Capacity Summary'!$B$36:$B$135,0),MATCH('Capacity Backing (Hide)'!$A29,'Capacity Summary'!$H$35:$BG$35,0))&lt;&gt;0,INDEX('Capacity Summary'!$H$36:$BG$135,MATCH('Capacity Backing (Hide)'!BG$2,'Capacity Summary'!$B$36:$B$135,0),MATCH('Capacity Backing (Hide)'!$A29,'Capacity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2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(Hide)'!$A29,'Capacity Summary'!$H$35:$BG$35,0))="x",INDEX('Capacity Summary'!$C$36:$E$135,MATCH('Capacity Backing (Hide)'!BH$2,'Capacity Summary'!$B$36:$B$135,0),4),IF(INDEX('Capacity Summary'!$H$36:$BG$135,MATCH('Capacity Backing (Hide)'!BH$2,'Capacity Summary'!$B$36:$B$135,0),MATCH('Capacity Backing (Hide)'!$A29,'Capacity Summary'!$H$35:$BG$35,0))&lt;&gt;0,INDEX('Capacity Summary'!$H$36:$BG$135,MATCH('Capacity Backing (Hide)'!BH$2,'Capacity Summary'!$B$36:$B$135,0),MATCH('Capacity Backing (Hide)'!$A29,'Capacity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2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(Hide)'!$A29,'Capacity Summary'!$H$35:$BG$35,0))="x",INDEX('Capacity Summary'!$C$36:$E$135,MATCH('Capacity Backing (Hide)'!BI$2,'Capacity Summary'!$B$36:$B$135,0),4),IF(INDEX('Capacity Summary'!$H$36:$BG$135,MATCH('Capacity Backing (Hide)'!BI$2,'Capacity Summary'!$B$36:$B$135,0),MATCH('Capacity Backing (Hide)'!$A29,'Capacity Summary'!$H$35:$BG$35,0))&lt;&gt;0,INDEX('Capacity Summary'!$H$36:$BG$135,MATCH('Capacity Backing (Hide)'!BI$2,'Capacity Summary'!$B$36:$B$135,0),MATCH('Capacity Backing (Hide)'!$A29,'Capacity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2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(Hide)'!$A29,'Capacity Summary'!$H$35:$BG$35,0))="x",INDEX('Capacity Summary'!$C$36:$E$135,MATCH('Capacity Backing (Hide)'!BJ$2,'Capacity Summary'!$B$36:$B$135,0),4),IF(INDEX('Capacity Summary'!$H$36:$BG$135,MATCH('Capacity Backing (Hide)'!BJ$2,'Capacity Summary'!$B$36:$B$135,0),MATCH('Capacity Backing (Hide)'!$A29,'Capacity Summary'!$H$35:$BG$35,0))&lt;&gt;0,INDEX('Capacity Summary'!$H$36:$BG$135,MATCH('Capacity Backing (Hide)'!BJ$2,'Capacity Summary'!$B$36:$B$135,0),MATCH('Capacity Backing (Hide)'!$A29,'Capacity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2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(Hide)'!$A29,'Capacity Summary'!$H$35:$BG$35,0))="x",INDEX('Capacity Summary'!$C$36:$E$135,MATCH('Capacity Backing (Hide)'!BK$2,'Capacity Summary'!$B$36:$B$135,0),4),IF(INDEX('Capacity Summary'!$H$36:$BG$135,MATCH('Capacity Backing (Hide)'!BK$2,'Capacity Summary'!$B$36:$B$135,0),MATCH('Capacity Backing (Hide)'!$A29,'Capacity Summary'!$H$35:$BG$35,0))&lt;&gt;0,INDEX('Capacity Summary'!$H$36:$BG$135,MATCH('Capacity Backing (Hide)'!BK$2,'Capacity Summary'!$B$36:$B$135,0),MATCH('Capacity Backing (Hide)'!$A29,'Capacity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2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(Hide)'!$A29,'Capacity Summary'!$H$35:$BG$35,0))="x",INDEX('Capacity Summary'!$C$36:$E$135,MATCH('Capacity Backing (Hide)'!BL$2,'Capacity Summary'!$B$36:$B$135,0),4),IF(INDEX('Capacity Summary'!$H$36:$BG$135,MATCH('Capacity Backing (Hide)'!BL$2,'Capacity Summary'!$B$36:$B$135,0),MATCH('Capacity Backing (Hide)'!$A29,'Capacity Summary'!$H$35:$BG$35,0))&lt;&gt;0,INDEX('Capacity Summary'!$H$36:$BG$135,MATCH('Capacity Backing (Hide)'!BL$2,'Capacity Summary'!$B$36:$B$135,0),MATCH('Capacity Backing (Hide)'!$A29,'Capacity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2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(Hide)'!$A29,'Capacity Summary'!$H$35:$BG$35,0))="x",INDEX('Capacity Summary'!$C$36:$E$135,MATCH('Capacity Backing (Hide)'!BM$2,'Capacity Summary'!$B$36:$B$135,0),4),IF(INDEX('Capacity Summary'!$H$36:$BG$135,MATCH('Capacity Backing (Hide)'!BM$2,'Capacity Summary'!$B$36:$B$135,0),MATCH('Capacity Backing (Hide)'!$A29,'Capacity Summary'!$H$35:$BG$35,0))&lt;&gt;0,INDEX('Capacity Summary'!$H$36:$BG$135,MATCH('Capacity Backing (Hide)'!BM$2,'Capacity Summary'!$B$36:$B$135,0),MATCH('Capacity Backing (Hide)'!$A29,'Capacity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2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(Hide)'!$A29,'Capacity Summary'!$H$35:$BG$35,0))="x",INDEX('Capacity Summary'!$C$36:$E$135,MATCH('Capacity Backing (Hide)'!BN$2,'Capacity Summary'!$B$36:$B$135,0),4),IF(INDEX('Capacity Summary'!$H$36:$BG$135,MATCH('Capacity Backing (Hide)'!BN$2,'Capacity Summary'!$B$36:$B$135,0),MATCH('Capacity Backing (Hide)'!$A29,'Capacity Summary'!$H$35:$BG$35,0))&lt;&gt;0,INDEX('Capacity Summary'!$H$36:$BG$135,MATCH('Capacity Backing (Hide)'!BN$2,'Capacity Summary'!$B$36:$B$135,0),MATCH('Capacity Backing (Hide)'!$A29,'Capacity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2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(Hide)'!$A29,'Capacity Summary'!$H$35:$BG$35,0))="x",INDEX('Capacity Summary'!$C$36:$E$135,MATCH('Capacity Backing (Hide)'!BO$2,'Capacity Summary'!$B$36:$B$135,0),4),IF(INDEX('Capacity Summary'!$H$36:$BG$135,MATCH('Capacity Backing (Hide)'!BO$2,'Capacity Summary'!$B$36:$B$135,0),MATCH('Capacity Backing (Hide)'!$A29,'Capacity Summary'!$H$35:$BG$35,0))&lt;&gt;0,INDEX('Capacity Summary'!$H$36:$BG$135,MATCH('Capacity Backing (Hide)'!BO$2,'Capacity Summary'!$B$36:$B$135,0),MATCH('Capacity Backing (Hide)'!$A29,'Capacity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2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(Hide)'!$A29,'Capacity Summary'!$H$35:$BG$35,0))="x",INDEX('Capacity Summary'!$C$36:$E$135,MATCH('Capacity Backing (Hide)'!BP$2,'Capacity Summary'!$B$36:$B$135,0),4),IF(INDEX('Capacity Summary'!$H$36:$BG$135,MATCH('Capacity Backing (Hide)'!BP$2,'Capacity Summary'!$B$36:$B$135,0),MATCH('Capacity Backing (Hide)'!$A29,'Capacity Summary'!$H$35:$BG$35,0))&lt;&gt;0,INDEX('Capacity Summary'!$H$36:$BG$135,MATCH('Capacity Backing (Hide)'!BP$2,'Capacity Summary'!$B$36:$B$135,0),MATCH('Capacity Backing (Hide)'!$A29,'Capacity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2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(Hide)'!$A29,'Capacity Summary'!$H$35:$BG$35,0))="x",INDEX('Capacity Summary'!$C$36:$E$135,MATCH('Capacity Backing (Hide)'!BQ$2,'Capacity Summary'!$B$36:$B$135,0),4),IF(INDEX('Capacity Summary'!$H$36:$BG$135,MATCH('Capacity Backing (Hide)'!BQ$2,'Capacity Summary'!$B$36:$B$135,0),MATCH('Capacity Backing (Hide)'!$A29,'Capacity Summary'!$H$35:$BG$35,0))&lt;&gt;0,INDEX('Capacity Summary'!$H$36:$BG$135,MATCH('Capacity Backing (Hide)'!BQ$2,'Capacity Summary'!$B$36:$B$135,0),MATCH('Capacity Backing (Hide)'!$A29,'Capacity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2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(Hide)'!$A29,'Capacity Summary'!$H$35:$BG$35,0))="x",INDEX('Capacity Summary'!$C$36:$E$135,MATCH('Capacity Backing (Hide)'!BR$2,'Capacity Summary'!$B$36:$B$135,0),4),IF(INDEX('Capacity Summary'!$H$36:$BG$135,MATCH('Capacity Backing (Hide)'!BR$2,'Capacity Summary'!$B$36:$B$135,0),MATCH('Capacity Backing (Hide)'!$A29,'Capacity Summary'!$H$35:$BG$35,0))&lt;&gt;0,INDEX('Capacity Summary'!$H$36:$BG$135,MATCH('Capacity Backing (Hide)'!BR$2,'Capacity Summary'!$B$36:$B$135,0),MATCH('Capacity Backing (Hide)'!$A29,'Capacity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2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(Hide)'!$A29,'Capacity Summary'!$H$35:$BG$35,0))="x",INDEX('Capacity Summary'!$C$36:$E$135,MATCH('Capacity Backing (Hide)'!BS$2,'Capacity Summary'!$B$36:$B$135,0),4),IF(INDEX('Capacity Summary'!$H$36:$BG$135,MATCH('Capacity Backing (Hide)'!BS$2,'Capacity Summary'!$B$36:$B$135,0),MATCH('Capacity Backing (Hide)'!$A29,'Capacity Summary'!$H$35:$BG$35,0))&lt;&gt;0,INDEX('Capacity Summary'!$H$36:$BG$135,MATCH('Capacity Backing (Hide)'!BS$2,'Capacity Summary'!$B$36:$B$135,0),MATCH('Capacity Backing (Hide)'!$A29,'Capacity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2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(Hide)'!$A29,'Capacity Summary'!$H$35:$BG$35,0))="x",INDEX('Capacity Summary'!$C$36:$E$135,MATCH('Capacity Backing (Hide)'!BT$2,'Capacity Summary'!$B$36:$B$135,0),4),IF(INDEX('Capacity Summary'!$H$36:$BG$135,MATCH('Capacity Backing (Hide)'!BT$2,'Capacity Summary'!$B$36:$B$135,0),MATCH('Capacity Backing (Hide)'!$A29,'Capacity Summary'!$H$35:$BG$35,0))&lt;&gt;0,INDEX('Capacity Summary'!$H$36:$BG$135,MATCH('Capacity Backing (Hide)'!BT$2,'Capacity Summary'!$B$36:$B$135,0),MATCH('Capacity Backing (Hide)'!$A29,'Capacity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2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(Hide)'!$A29,'Capacity Summary'!$H$35:$BG$35,0))="x",INDEX('Capacity Summary'!$C$36:$E$135,MATCH('Capacity Backing (Hide)'!BU$2,'Capacity Summary'!$B$36:$B$135,0),4),IF(INDEX('Capacity Summary'!$H$36:$BG$135,MATCH('Capacity Backing (Hide)'!BU$2,'Capacity Summary'!$B$36:$B$135,0),MATCH('Capacity Backing (Hide)'!$A29,'Capacity Summary'!$H$35:$BG$35,0))&lt;&gt;0,INDEX('Capacity Summary'!$H$36:$BG$135,MATCH('Capacity Backing (Hide)'!BU$2,'Capacity Summary'!$B$36:$B$135,0),MATCH('Capacity Backing (Hide)'!$A29,'Capacity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2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(Hide)'!$A29,'Capacity Summary'!$H$35:$BG$35,0))="x",INDEX('Capacity Summary'!$C$36:$E$135,MATCH('Capacity Backing (Hide)'!BV$2,'Capacity Summary'!$B$36:$B$135,0),4),IF(INDEX('Capacity Summary'!$H$36:$BG$135,MATCH('Capacity Backing (Hide)'!BV$2,'Capacity Summary'!$B$36:$B$135,0),MATCH('Capacity Backing (Hide)'!$A29,'Capacity Summary'!$H$35:$BG$35,0))&lt;&gt;0,INDEX('Capacity Summary'!$H$36:$BG$135,MATCH('Capacity Backing (Hide)'!BV$2,'Capacity Summary'!$B$36:$B$135,0),MATCH('Capacity Backing (Hide)'!$A29,'Capacity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2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(Hide)'!$A29,'Capacity Summary'!$H$35:$BG$35,0))="x",INDEX('Capacity Summary'!$C$36:$E$135,MATCH('Capacity Backing (Hide)'!BW$2,'Capacity Summary'!$B$36:$B$135,0),4),IF(INDEX('Capacity Summary'!$H$36:$BG$135,MATCH('Capacity Backing (Hide)'!BW$2,'Capacity Summary'!$B$36:$B$135,0),MATCH('Capacity Backing (Hide)'!$A29,'Capacity Summary'!$H$35:$BG$35,0))&lt;&gt;0,INDEX('Capacity Summary'!$H$36:$BG$135,MATCH('Capacity Backing (Hide)'!BW$2,'Capacity Summary'!$B$36:$B$135,0),MATCH('Capacity Backing (Hide)'!$A29,'Capacity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2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(Hide)'!$A29,'Capacity Summary'!$H$35:$BG$35,0))="x",INDEX('Capacity Summary'!$C$36:$E$135,MATCH('Capacity Backing (Hide)'!BX$2,'Capacity Summary'!$B$36:$B$135,0),4),IF(INDEX('Capacity Summary'!$H$36:$BG$135,MATCH('Capacity Backing (Hide)'!BX$2,'Capacity Summary'!$B$36:$B$135,0),MATCH('Capacity Backing (Hide)'!$A29,'Capacity Summary'!$H$35:$BG$35,0))&lt;&gt;0,INDEX('Capacity Summary'!$H$36:$BG$135,MATCH('Capacity Backing (Hide)'!BX$2,'Capacity Summary'!$B$36:$B$135,0),MATCH('Capacity Backing (Hide)'!$A29,'Capacity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2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(Hide)'!$A29,'Capacity Summary'!$H$35:$BG$35,0))="x",INDEX('Capacity Summary'!$C$36:$E$135,MATCH('Capacity Backing (Hide)'!BY$2,'Capacity Summary'!$B$36:$B$135,0),4),IF(INDEX('Capacity Summary'!$H$36:$BG$135,MATCH('Capacity Backing (Hide)'!BY$2,'Capacity Summary'!$B$36:$B$135,0),MATCH('Capacity Backing (Hide)'!$A29,'Capacity Summary'!$H$35:$BG$35,0))&lt;&gt;0,INDEX('Capacity Summary'!$H$36:$BG$135,MATCH('Capacity Backing (Hide)'!BY$2,'Capacity Summary'!$B$36:$B$135,0),MATCH('Capacity Backing (Hide)'!$A29,'Capacity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2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(Hide)'!$A29,'Capacity Summary'!$H$35:$BG$35,0))="x",INDEX('Capacity Summary'!$C$36:$E$135,MATCH('Capacity Backing (Hide)'!BZ$2,'Capacity Summary'!$B$36:$B$135,0),4),IF(INDEX('Capacity Summary'!$H$36:$BG$135,MATCH('Capacity Backing (Hide)'!BZ$2,'Capacity Summary'!$B$36:$B$135,0),MATCH('Capacity Backing (Hide)'!$A29,'Capacity Summary'!$H$35:$BG$35,0))&lt;&gt;0,INDEX('Capacity Summary'!$H$36:$BG$135,MATCH('Capacity Backing (Hide)'!BZ$2,'Capacity Summary'!$B$36:$B$135,0),MATCH('Capacity Backing (Hide)'!$A29,'Capacity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2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(Hide)'!$A29,'Capacity Summary'!$H$35:$BG$35,0))="x",INDEX('Capacity Summary'!$C$36:$E$135,MATCH('Capacity Backing (Hide)'!CA$2,'Capacity Summary'!$B$36:$B$135,0),4),IF(INDEX('Capacity Summary'!$H$36:$BG$135,MATCH('Capacity Backing (Hide)'!CA$2,'Capacity Summary'!$B$36:$B$135,0),MATCH('Capacity Backing (Hide)'!$A29,'Capacity Summary'!$H$35:$BG$35,0))&lt;&gt;0,INDEX('Capacity Summary'!$H$36:$BG$135,MATCH('Capacity Backing (Hide)'!CA$2,'Capacity Summary'!$B$36:$B$135,0),MATCH('Capacity Backing (Hide)'!$A29,'Capacity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2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(Hide)'!$A29,'Capacity Summary'!$H$35:$BG$35,0))="x",INDEX('Capacity Summary'!$C$36:$E$135,MATCH('Capacity Backing (Hide)'!CB$2,'Capacity Summary'!$B$36:$B$135,0),4),IF(INDEX('Capacity Summary'!$H$36:$BG$135,MATCH('Capacity Backing (Hide)'!CB$2,'Capacity Summary'!$B$36:$B$135,0),MATCH('Capacity Backing (Hide)'!$A29,'Capacity Summary'!$H$35:$BG$35,0))&lt;&gt;0,INDEX('Capacity Summary'!$H$36:$BG$135,MATCH('Capacity Backing (Hide)'!CB$2,'Capacity Summary'!$B$36:$B$135,0),MATCH('Capacity Backing (Hide)'!$A29,'Capacity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2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(Hide)'!$A29,'Capacity Summary'!$H$35:$BG$35,0))="x",INDEX('Capacity Summary'!$C$36:$E$135,MATCH('Capacity Backing (Hide)'!CC$2,'Capacity Summary'!$B$36:$B$135,0),4),IF(INDEX('Capacity Summary'!$H$36:$BG$135,MATCH('Capacity Backing (Hide)'!CC$2,'Capacity Summary'!$B$36:$B$135,0),MATCH('Capacity Backing (Hide)'!$A29,'Capacity Summary'!$H$35:$BG$35,0))&lt;&gt;0,INDEX('Capacity Summary'!$H$36:$BG$135,MATCH('Capacity Backing (Hide)'!CC$2,'Capacity Summary'!$B$36:$B$135,0),MATCH('Capacity Backing (Hide)'!$A29,'Capacity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2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(Hide)'!$A29,'Capacity Summary'!$H$35:$BG$35,0))="x",INDEX('Capacity Summary'!$C$36:$E$135,MATCH('Capacity Backing (Hide)'!CD$2,'Capacity Summary'!$B$36:$B$135,0),4),IF(INDEX('Capacity Summary'!$H$36:$BG$135,MATCH('Capacity Backing (Hide)'!CD$2,'Capacity Summary'!$B$36:$B$135,0),MATCH('Capacity Backing (Hide)'!$A29,'Capacity Summary'!$H$35:$BG$35,0))&lt;&gt;0,INDEX('Capacity Summary'!$H$36:$BG$135,MATCH('Capacity Backing (Hide)'!CD$2,'Capacity Summary'!$B$36:$B$135,0),MATCH('Capacity Backing (Hide)'!$A29,'Capacity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2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(Hide)'!$A29,'Capacity Summary'!$H$35:$BG$35,0))="x",INDEX('Capacity Summary'!$C$36:$E$135,MATCH('Capacity Backing (Hide)'!CE$2,'Capacity Summary'!$B$36:$B$135,0),4),IF(INDEX('Capacity Summary'!$H$36:$BG$135,MATCH('Capacity Backing (Hide)'!CE$2,'Capacity Summary'!$B$36:$B$135,0),MATCH('Capacity Backing (Hide)'!$A29,'Capacity Summary'!$H$35:$BG$35,0))&lt;&gt;0,INDEX('Capacity Summary'!$H$36:$BG$135,MATCH('Capacity Backing (Hide)'!CE$2,'Capacity Summary'!$B$36:$B$135,0),MATCH('Capacity Backing (Hide)'!$A29,'Capacity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2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(Hide)'!$A29,'Capacity Summary'!$H$35:$BG$35,0))="x",INDEX('Capacity Summary'!$C$36:$E$135,MATCH('Capacity Backing (Hide)'!CF$2,'Capacity Summary'!$B$36:$B$135,0),4),IF(INDEX('Capacity Summary'!$H$36:$BG$135,MATCH('Capacity Backing (Hide)'!CF$2,'Capacity Summary'!$B$36:$B$135,0),MATCH('Capacity Backing (Hide)'!$A29,'Capacity Summary'!$H$35:$BG$35,0))&lt;&gt;0,INDEX('Capacity Summary'!$H$36:$BG$135,MATCH('Capacity Backing (Hide)'!CF$2,'Capacity Summary'!$B$36:$B$135,0),MATCH('Capacity Backing (Hide)'!$A29,'Capacity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2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(Hide)'!$A29,'Capacity Summary'!$H$35:$BG$35,0))="x",INDEX('Capacity Summary'!$C$36:$E$135,MATCH('Capacity Backing (Hide)'!CG$2,'Capacity Summary'!$B$36:$B$135,0),4),IF(INDEX('Capacity Summary'!$H$36:$BG$135,MATCH('Capacity Backing (Hide)'!CG$2,'Capacity Summary'!$B$36:$B$135,0),MATCH('Capacity Backing (Hide)'!$A29,'Capacity Summary'!$H$35:$BG$35,0))&lt;&gt;0,INDEX('Capacity Summary'!$H$36:$BG$135,MATCH('Capacity Backing (Hide)'!CG$2,'Capacity Summary'!$B$36:$B$135,0),MATCH('Capacity Backing (Hide)'!$A29,'Capacity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2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(Hide)'!$A29,'Capacity Summary'!$H$35:$BG$35,0))="x",INDEX('Capacity Summary'!$C$36:$E$135,MATCH('Capacity Backing (Hide)'!CH$2,'Capacity Summary'!$B$36:$B$135,0),4),IF(INDEX('Capacity Summary'!$H$36:$BG$135,MATCH('Capacity Backing (Hide)'!CH$2,'Capacity Summary'!$B$36:$B$135,0),MATCH('Capacity Backing (Hide)'!$A29,'Capacity Summary'!$H$35:$BG$35,0))&lt;&gt;0,INDEX('Capacity Summary'!$H$36:$BG$135,MATCH('Capacity Backing (Hide)'!CH$2,'Capacity Summary'!$B$36:$B$135,0),MATCH('Capacity Backing (Hide)'!$A29,'Capacity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2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(Hide)'!$A29,'Capacity Summary'!$H$35:$BG$35,0))="x",INDEX('Capacity Summary'!$C$36:$E$135,MATCH('Capacity Backing (Hide)'!CI$2,'Capacity Summary'!$B$36:$B$135,0),4),IF(INDEX('Capacity Summary'!$H$36:$BG$135,MATCH('Capacity Backing (Hide)'!CI$2,'Capacity Summary'!$B$36:$B$135,0),MATCH('Capacity Backing (Hide)'!$A29,'Capacity Summary'!$H$35:$BG$35,0))&lt;&gt;0,INDEX('Capacity Summary'!$H$36:$BG$135,MATCH('Capacity Backing (Hide)'!CI$2,'Capacity Summary'!$B$36:$B$135,0),MATCH('Capacity Backing (Hide)'!$A29,'Capacity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2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(Hide)'!$A29,'Capacity Summary'!$H$35:$BG$35,0))="x",INDEX('Capacity Summary'!$C$36:$E$135,MATCH('Capacity Backing (Hide)'!CJ$2,'Capacity Summary'!$B$36:$B$135,0),4),IF(INDEX('Capacity Summary'!$H$36:$BG$135,MATCH('Capacity Backing (Hide)'!CJ$2,'Capacity Summary'!$B$36:$B$135,0),MATCH('Capacity Backing (Hide)'!$A29,'Capacity Summary'!$H$35:$BG$35,0))&lt;&gt;0,INDEX('Capacity Summary'!$H$36:$BG$135,MATCH('Capacity Backing (Hide)'!CJ$2,'Capacity Summary'!$B$36:$B$135,0),MATCH('Capacity Backing (Hide)'!$A29,'Capacity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2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(Hide)'!$A29,'Capacity Summary'!$H$35:$BG$35,0))="x",INDEX('Capacity Summary'!$C$36:$E$135,MATCH('Capacity Backing (Hide)'!CK$2,'Capacity Summary'!$B$36:$B$135,0),4),IF(INDEX('Capacity Summary'!$H$36:$BG$135,MATCH('Capacity Backing (Hide)'!CK$2,'Capacity Summary'!$B$36:$B$135,0),MATCH('Capacity Backing (Hide)'!$A29,'Capacity Summary'!$H$35:$BG$35,0))&lt;&gt;0,INDEX('Capacity Summary'!$H$36:$BG$135,MATCH('Capacity Backing (Hide)'!CK$2,'Capacity Summary'!$B$36:$B$135,0),MATCH('Capacity Backing (Hide)'!$A29,'Capacity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2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(Hide)'!$A29,'Capacity Summary'!$H$35:$BG$35,0))="x",INDEX('Capacity Summary'!$C$36:$E$135,MATCH('Capacity Backing (Hide)'!CL$2,'Capacity Summary'!$B$36:$B$135,0),4),IF(INDEX('Capacity Summary'!$H$36:$BG$135,MATCH('Capacity Backing (Hide)'!CL$2,'Capacity Summary'!$B$36:$B$135,0),MATCH('Capacity Backing (Hide)'!$A29,'Capacity Summary'!$H$35:$BG$35,0))&lt;&gt;0,INDEX('Capacity Summary'!$H$36:$BG$135,MATCH('Capacity Backing (Hide)'!CL$2,'Capacity Summary'!$B$36:$B$135,0),MATCH('Capacity Backing (Hide)'!$A29,'Capacity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2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(Hide)'!$A29,'Capacity Summary'!$H$35:$BG$35,0))="x",INDEX('Capacity Summary'!$C$36:$E$135,MATCH('Capacity Backing (Hide)'!CM$2,'Capacity Summary'!$B$36:$B$135,0),4),IF(INDEX('Capacity Summary'!$H$36:$BG$135,MATCH('Capacity Backing (Hide)'!CM$2,'Capacity Summary'!$B$36:$B$135,0),MATCH('Capacity Backing (Hide)'!$A29,'Capacity Summary'!$H$35:$BG$35,0))&lt;&gt;0,INDEX('Capacity Summary'!$H$36:$BG$135,MATCH('Capacity Backing (Hide)'!CM$2,'Capacity Summary'!$B$36:$B$135,0),MATCH('Capacity Backing (Hide)'!$A29,'Capacity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2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(Hide)'!$A29,'Capacity Summary'!$H$35:$BG$35,0))="x",INDEX('Capacity Summary'!$C$36:$E$135,MATCH('Capacity Backing (Hide)'!CN$2,'Capacity Summary'!$B$36:$B$135,0),4),IF(INDEX('Capacity Summary'!$H$36:$BG$135,MATCH('Capacity Backing (Hide)'!CN$2,'Capacity Summary'!$B$36:$B$135,0),MATCH('Capacity Backing (Hide)'!$A29,'Capacity Summary'!$H$35:$BG$35,0))&lt;&gt;0,INDEX('Capacity Summary'!$H$36:$BG$135,MATCH('Capacity Backing (Hide)'!CN$2,'Capacity Summary'!$B$36:$B$135,0),MATCH('Capacity Backing (Hide)'!$A29,'Capacity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2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(Hide)'!$A29,'Capacity Summary'!$H$35:$BG$35,0))="x",INDEX('Capacity Summary'!$C$36:$E$135,MATCH('Capacity Backing (Hide)'!CO$2,'Capacity Summary'!$B$36:$B$135,0),4),IF(INDEX('Capacity Summary'!$H$36:$BG$135,MATCH('Capacity Backing (Hide)'!CO$2,'Capacity Summary'!$B$36:$B$135,0),MATCH('Capacity Backing (Hide)'!$A29,'Capacity Summary'!$H$35:$BG$35,0))&lt;&gt;0,INDEX('Capacity Summary'!$H$36:$BG$135,MATCH('Capacity Backing (Hide)'!CO$2,'Capacity Summary'!$B$36:$B$135,0),MATCH('Capacity Backing (Hide)'!$A29,'Capacity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2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(Hide)'!$A29,'Capacity Summary'!$H$35:$BG$35,0))="x",INDEX('Capacity Summary'!$C$36:$E$135,MATCH('Capacity Backing (Hide)'!CP$2,'Capacity Summary'!$B$36:$B$135,0),4),IF(INDEX('Capacity Summary'!$H$36:$BG$135,MATCH('Capacity Backing (Hide)'!CP$2,'Capacity Summary'!$B$36:$B$135,0),MATCH('Capacity Backing (Hide)'!$A29,'Capacity Summary'!$H$35:$BG$35,0))&lt;&gt;0,INDEX('Capacity Summary'!$H$36:$BG$135,MATCH('Capacity Backing (Hide)'!CP$2,'Capacity Summary'!$B$36:$B$135,0),MATCH('Capacity Backing (Hide)'!$A29,'Capacity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2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(Hide)'!$A29,'Capacity Summary'!$H$35:$BG$35,0))="x",INDEX('Capacity Summary'!$C$36:$E$135,MATCH('Capacity Backing (Hide)'!CQ$2,'Capacity Summary'!$B$36:$B$135,0),4),IF(INDEX('Capacity Summary'!$H$36:$BG$135,MATCH('Capacity Backing (Hide)'!CQ$2,'Capacity Summary'!$B$36:$B$135,0),MATCH('Capacity Backing (Hide)'!$A29,'Capacity Summary'!$H$35:$BG$35,0))&lt;&gt;0,INDEX('Capacity Summary'!$H$36:$BG$135,MATCH('Capacity Backing (Hide)'!CQ$2,'Capacity Summary'!$B$36:$B$135,0),MATCH('Capacity Backing (Hide)'!$A29,'Capacity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2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(Hide)'!$A29,'Capacity Summary'!$H$35:$BG$35,0))="x",INDEX('Capacity Summary'!$C$36:$E$135,MATCH('Capacity Backing (Hide)'!CR$2,'Capacity Summary'!$B$36:$B$135,0),4),IF(INDEX('Capacity Summary'!$H$36:$BG$135,MATCH('Capacity Backing (Hide)'!CR$2,'Capacity Summary'!$B$36:$B$135,0),MATCH('Capacity Backing (Hide)'!$A29,'Capacity Summary'!$H$35:$BG$35,0))&lt;&gt;0,INDEX('Capacity Summary'!$H$36:$BG$135,MATCH('Capacity Backing (Hide)'!CR$2,'Capacity Summary'!$B$36:$B$135,0),MATCH('Capacity Backing (Hide)'!$A29,'Capacity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2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(Hide)'!$A29,'Capacity Summary'!$H$35:$BG$35,0))="x",INDEX('Capacity Summary'!$C$36:$E$135,MATCH('Capacity Backing (Hide)'!CS$2,'Capacity Summary'!$B$36:$B$135,0),4),IF(INDEX('Capacity Summary'!$H$36:$BG$135,MATCH('Capacity Backing (Hide)'!CS$2,'Capacity Summary'!$B$36:$B$135,0),MATCH('Capacity Backing (Hide)'!$A29,'Capacity Summary'!$H$35:$BG$35,0))&lt;&gt;0,INDEX('Capacity Summary'!$H$36:$BG$135,MATCH('Capacity Backing (Hide)'!CS$2,'Capacity Summary'!$B$36:$B$135,0),MATCH('Capacity Backing (Hide)'!$A29,'Capacity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2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(Hide)'!$A29,'Capacity Summary'!$H$35:$BG$35,0))="x",INDEX('Capacity Summary'!$C$36:$E$135,MATCH('Capacity Backing (Hide)'!CT$2,'Capacity Summary'!$B$36:$B$135,0),4),IF(INDEX('Capacity Summary'!$H$36:$BG$135,MATCH('Capacity Backing (Hide)'!CT$2,'Capacity Summary'!$B$36:$B$135,0),MATCH('Capacity Backing (Hide)'!$A29,'Capacity Summary'!$H$35:$BG$35,0))&lt;&gt;0,INDEX('Capacity Summary'!$H$36:$BG$135,MATCH('Capacity Backing (Hide)'!CT$2,'Capacity Summary'!$B$36:$B$135,0),MATCH('Capacity Backing (Hide)'!$A29,'Capacity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2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(Hide)'!$A29,'Capacity Summary'!$H$35:$BG$35,0))="x",INDEX('Capacity Summary'!$C$36:$E$135,MATCH('Capacity Backing (Hide)'!CU$2,'Capacity Summary'!$B$36:$B$135,0),4),IF(INDEX('Capacity Summary'!$H$36:$BG$135,MATCH('Capacity Backing (Hide)'!CU$2,'Capacity Summary'!$B$36:$B$135,0),MATCH('Capacity Backing (Hide)'!$A29,'Capacity Summary'!$H$35:$BG$35,0))&lt;&gt;0,INDEX('Capacity Summary'!$H$36:$BG$135,MATCH('Capacity Backing (Hide)'!CU$2,'Capacity Summary'!$B$36:$B$135,0),MATCH('Capacity Backing (Hide)'!$A29,'Capacity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2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(Hide)'!$A29,'Capacity Summary'!$H$35:$BG$35,0))="x",INDEX('Capacity Summary'!$C$36:$E$135,MATCH('Capacity Backing (Hide)'!CV$2,'Capacity Summary'!$B$36:$B$135,0),4),IF(INDEX('Capacity Summary'!$H$36:$BG$135,MATCH('Capacity Backing (Hide)'!CV$2,'Capacity Summary'!$B$36:$B$135,0),MATCH('Capacity Backing (Hide)'!$A29,'Capacity Summary'!$H$35:$BG$35,0))&lt;&gt;0,INDEX('Capacity Summary'!$H$36:$BG$135,MATCH('Capacity Backing (Hide)'!CV$2,'Capacity Summary'!$B$36:$B$135,0),MATCH('Capacity Backing (Hide)'!$A29,'Capacity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2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(Hide)'!$A29,'Capacity Summary'!$H$35:$BG$35,0))="x",INDEX('Capacity Summary'!$C$36:$E$135,MATCH('Capacity Backing (Hide)'!CW$2,'Capacity Summary'!$B$36:$B$135,0),4),IF(INDEX('Capacity Summary'!$H$36:$BG$135,MATCH('Capacity Backing (Hide)'!CW$2,'Capacity Summary'!$B$36:$B$135,0),MATCH('Capacity Backing (Hide)'!$A29,'Capacity Summary'!$H$35:$BG$35,0))&lt;&gt;0,INDEX('Capacity Summary'!$H$36:$BG$135,MATCH('Capacity Backing (Hide)'!CW$2,'Capacity Summary'!$B$36:$B$135,0),MATCH('Capacity Backing (Hide)'!$A29,'Capacity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0" spans="1:101" x14ac:dyDescent="0.35">
      <c r="A30" s="2">
        <f ca="1">'Required Capacity (Hide)'!E30</f>
        <v>44403</v>
      </c>
      <c r="B3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(Hide)'!$A30,'Capacity Summary'!$H$35:$BG$35,0))="x",INDEX('Capacity Summary'!$C$36:$E$135,MATCH('Capacity Backing (Hide)'!B$2,'Capacity Summary'!$B$36:$B$135,0),4),IF(INDEX('Capacity Summary'!$H$36:$BG$135,MATCH('Capacity Backing (Hide)'!B$2,'Capacity Summary'!$B$36:$B$135,0),MATCH('Capacity Backing (Hide)'!$A30,'Capacity Summary'!$H$35:$BG$35,0))&lt;&gt;0,INDEX('Capacity Summary'!$H$36:$BG$135,MATCH('Capacity Backing (Hide)'!B$2,'Capacity Summary'!$B$36:$B$135,0),MATCH('Capacity Backing (Hide)'!$A30,'Capacity Summary'!$H$35:$BG$35,0)),0)),INDEX('Capacity Summary'!$C$36:$E$135,MATCH('Capacity Backing (Hide)'!B$2,'Capacity Summary'!$B$36:$B$135,0),2)))/IF(Summary!$B$7="Minutes",1,60)/COUNTA(INDEX(Capacity!$C$10:$Q$109,MATCH('Capacity Backing (Hide)'!B$2,Capacity!$B$10:$B$109,0),1):INDEX(Capacity!$C$10:$Q$109,MATCH('Capacity Backing (Hide)'!B$2,Capacity!$B$10:$B$109,0),15))</f>
        <v>#N/A</v>
      </c>
      <c r="C3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(Hide)'!$A30,'Capacity Summary'!$H$35:$BG$35,0))="x",INDEX('Capacity Summary'!$C$36:$E$135,MATCH('Capacity Backing (Hide)'!C$2,'Capacity Summary'!$B$36:$B$135,0),4),IF(INDEX('Capacity Summary'!$H$36:$BG$135,MATCH('Capacity Backing (Hide)'!C$2,'Capacity Summary'!$B$36:$B$135,0),MATCH('Capacity Backing (Hide)'!$A30,'Capacity Summary'!$H$35:$BG$35,0))&lt;&gt;0,INDEX('Capacity Summary'!$H$36:$BG$135,MATCH('Capacity Backing (Hide)'!C$2,'Capacity Summary'!$B$36:$B$135,0),MATCH('Capacity Backing (Hide)'!$A30,'Capacity Summary'!$H$35:$BG$35,0)),0)),INDEX('Capacity Summary'!$C$36:$E$135,MATCH('Capacity Backing (Hide)'!C$2,'Capacity Summary'!$B$36:$B$135,0),2)))/IF(Summary!$B$7="Minutes",1,60)/COUNTA(INDEX(Capacity!$C$10:$Q$109,MATCH('Capacity Backing (Hide)'!C$2,Capacity!$B$10:$B$109,0),1):INDEX(Capacity!$C$10:$Q$109,MATCH('Capacity Backing (Hide)'!C$2,Capacity!$B$10:$B$109,0),15))</f>
        <v>#N/A</v>
      </c>
      <c r="D3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(Hide)'!$A30,'Capacity Summary'!$H$35:$BG$35,0))="x",INDEX('Capacity Summary'!$C$36:$E$135,MATCH('Capacity Backing (Hide)'!D$2,'Capacity Summary'!$B$36:$B$135,0),4),IF(INDEX('Capacity Summary'!$H$36:$BG$135,MATCH('Capacity Backing (Hide)'!D$2,'Capacity Summary'!$B$36:$B$135,0),MATCH('Capacity Backing (Hide)'!$A30,'Capacity Summary'!$H$35:$BG$35,0))&lt;&gt;0,INDEX('Capacity Summary'!$H$36:$BG$135,MATCH('Capacity Backing (Hide)'!D$2,'Capacity Summary'!$B$36:$B$135,0),MATCH('Capacity Backing (Hide)'!$A30,'Capacity Summary'!$H$35:$BG$35,0)),0)),INDEX('Capacity Summary'!$C$36:$E$135,MATCH('Capacity Backing (Hide)'!D$2,'Capacity Summary'!$B$36:$B$135,0),2)))/IF(Summary!$B$7="Minutes",1,60)/COUNTA(INDEX(Capacity!$C$10:$Q$109,MATCH('Capacity Backing (Hide)'!D$2,Capacity!$B$10:$B$109,0),1):INDEX(Capacity!$C$10:$Q$109,MATCH('Capacity Backing (Hide)'!D$2,Capacity!$B$10:$B$109,0),15))</f>
        <v>#N/A</v>
      </c>
      <c r="E3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(Hide)'!$A30,'Capacity Summary'!$H$35:$BG$35,0))="x",INDEX('Capacity Summary'!$C$36:$E$135,MATCH('Capacity Backing (Hide)'!E$2,'Capacity Summary'!$B$36:$B$135,0),4),IF(INDEX('Capacity Summary'!$H$36:$BG$135,MATCH('Capacity Backing (Hide)'!E$2,'Capacity Summary'!$B$36:$B$135,0),MATCH('Capacity Backing (Hide)'!$A30,'Capacity Summary'!$H$35:$BG$35,0))&lt;&gt;0,INDEX('Capacity Summary'!$H$36:$BG$135,MATCH('Capacity Backing (Hide)'!E$2,'Capacity Summary'!$B$36:$B$135,0),MATCH('Capacity Backing (Hide)'!$A30,'Capacity Summary'!$H$35:$BG$35,0)),0)),INDEX('Capacity Summary'!$C$36:$E$135,MATCH('Capacity Backing (Hide)'!E$2,'Capacity Summary'!$B$36:$B$135,0),2)))/IF(Summary!$B$7="Minutes",1,60)/COUNTA(INDEX(Capacity!$C$10:$Q$109,MATCH('Capacity Backing (Hide)'!E$2,Capacity!$B$10:$B$109,0),1):INDEX(Capacity!$C$10:$Q$109,MATCH('Capacity Backing (Hide)'!E$2,Capacity!$B$10:$B$109,0),15))</f>
        <v>#N/A</v>
      </c>
      <c r="F3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(Hide)'!$A30,'Capacity Summary'!$H$35:$BG$35,0))="x",INDEX('Capacity Summary'!$C$36:$E$135,MATCH('Capacity Backing (Hide)'!F$2,'Capacity Summary'!$B$36:$B$135,0),4),IF(INDEX('Capacity Summary'!$H$36:$BG$135,MATCH('Capacity Backing (Hide)'!F$2,'Capacity Summary'!$B$36:$B$135,0),MATCH('Capacity Backing (Hide)'!$A30,'Capacity Summary'!$H$35:$BG$35,0))&lt;&gt;0,INDEX('Capacity Summary'!$H$36:$BG$135,MATCH('Capacity Backing (Hide)'!F$2,'Capacity Summary'!$B$36:$B$135,0),MATCH('Capacity Backing (Hide)'!$A30,'Capacity Summary'!$H$35:$BG$35,0)),0)),INDEX('Capacity Summary'!$C$36:$E$135,MATCH('Capacity Backing (Hide)'!F$2,'Capacity Summary'!$B$36:$B$135,0),2)))/IF(Summary!$B$7="Minutes",1,60)/COUNTA(INDEX(Capacity!$C$10:$Q$109,MATCH('Capacity Backing (Hide)'!F$2,Capacity!$B$10:$B$109,0),1):INDEX(Capacity!$C$10:$Q$109,MATCH('Capacity Backing (Hide)'!F$2,Capacity!$B$10:$B$109,0),15))</f>
        <v>#N/A</v>
      </c>
      <c r="G3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(Hide)'!$A30,'Capacity Summary'!$H$35:$BG$35,0))="x",INDEX('Capacity Summary'!$C$36:$E$135,MATCH('Capacity Backing (Hide)'!G$2,'Capacity Summary'!$B$36:$B$135,0),4),IF(INDEX('Capacity Summary'!$H$36:$BG$135,MATCH('Capacity Backing (Hide)'!G$2,'Capacity Summary'!$B$36:$B$135,0),MATCH('Capacity Backing (Hide)'!$A30,'Capacity Summary'!$H$35:$BG$35,0))&lt;&gt;0,INDEX('Capacity Summary'!$H$36:$BG$135,MATCH('Capacity Backing (Hide)'!G$2,'Capacity Summary'!$B$36:$B$135,0),MATCH('Capacity Backing (Hide)'!$A30,'Capacity Summary'!$H$35:$BG$35,0)),0)),INDEX('Capacity Summary'!$C$36:$E$135,MATCH('Capacity Backing (Hide)'!G$2,'Capacity Summary'!$B$36:$B$135,0),2)))/IF(Summary!$B$7="Minutes",1,60)/COUNTA(INDEX(Capacity!$C$10:$Q$109,MATCH('Capacity Backing (Hide)'!G$2,Capacity!$B$10:$B$109,0),1):INDEX(Capacity!$C$10:$Q$109,MATCH('Capacity Backing (Hide)'!G$2,Capacity!$B$10:$B$109,0),15))</f>
        <v>#N/A</v>
      </c>
      <c r="H3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(Hide)'!$A30,'Capacity Summary'!$H$35:$BG$35,0))="x",INDEX('Capacity Summary'!$C$36:$E$135,MATCH('Capacity Backing (Hide)'!H$2,'Capacity Summary'!$B$36:$B$135,0),4),IF(INDEX('Capacity Summary'!$H$36:$BG$135,MATCH('Capacity Backing (Hide)'!H$2,'Capacity Summary'!$B$36:$B$135,0),MATCH('Capacity Backing (Hide)'!$A30,'Capacity Summary'!$H$35:$BG$35,0))&lt;&gt;0,INDEX('Capacity Summary'!$H$36:$BG$135,MATCH('Capacity Backing (Hide)'!H$2,'Capacity Summary'!$B$36:$B$135,0),MATCH('Capacity Backing (Hide)'!$A30,'Capacity Summary'!$H$35:$BG$35,0)),0)),INDEX('Capacity Summary'!$C$36:$E$135,MATCH('Capacity Backing (Hide)'!H$2,'Capacity Summary'!$B$36:$B$135,0),2)))/IF(Summary!$B$7="Minutes",1,60)/COUNTA(INDEX(Capacity!$C$10:$Q$109,MATCH('Capacity Backing (Hide)'!H$2,Capacity!$B$10:$B$109,0),1):INDEX(Capacity!$C$10:$Q$109,MATCH('Capacity Backing (Hide)'!H$2,Capacity!$B$10:$B$109,0),15))</f>
        <v>#N/A</v>
      </c>
      <c r="I3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(Hide)'!$A30,'Capacity Summary'!$H$35:$BG$35,0))="x",INDEX('Capacity Summary'!$C$36:$E$135,MATCH('Capacity Backing (Hide)'!I$2,'Capacity Summary'!$B$36:$B$135,0),4),IF(INDEX('Capacity Summary'!$H$36:$BG$135,MATCH('Capacity Backing (Hide)'!I$2,'Capacity Summary'!$B$36:$B$135,0),MATCH('Capacity Backing (Hide)'!$A30,'Capacity Summary'!$H$35:$BG$35,0))&lt;&gt;0,INDEX('Capacity Summary'!$H$36:$BG$135,MATCH('Capacity Backing (Hide)'!I$2,'Capacity Summary'!$B$36:$B$135,0),MATCH('Capacity Backing (Hide)'!$A30,'Capacity Summary'!$H$35:$BG$35,0)),0)),INDEX('Capacity Summary'!$C$36:$E$135,MATCH('Capacity Backing (Hide)'!I$2,'Capacity Summary'!$B$36:$B$135,0),2)))/IF(Summary!$B$7="Minutes",1,60)/COUNTA(INDEX(Capacity!$C$10:$Q$109,MATCH('Capacity Backing (Hide)'!I$2,Capacity!$B$10:$B$109,0),1):INDEX(Capacity!$C$10:$Q$109,MATCH('Capacity Backing (Hide)'!I$2,Capacity!$B$10:$B$109,0),15))</f>
        <v>#N/A</v>
      </c>
      <c r="J3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(Hide)'!$A30,'Capacity Summary'!$H$35:$BG$35,0))="x",INDEX('Capacity Summary'!$C$36:$E$135,MATCH('Capacity Backing (Hide)'!J$2,'Capacity Summary'!$B$36:$B$135,0),4),IF(INDEX('Capacity Summary'!$H$36:$BG$135,MATCH('Capacity Backing (Hide)'!J$2,'Capacity Summary'!$B$36:$B$135,0),MATCH('Capacity Backing (Hide)'!$A30,'Capacity Summary'!$H$35:$BG$35,0))&lt;&gt;0,INDEX('Capacity Summary'!$H$36:$BG$135,MATCH('Capacity Backing (Hide)'!J$2,'Capacity Summary'!$B$36:$B$135,0),MATCH('Capacity Backing (Hide)'!$A30,'Capacity Summary'!$H$35:$BG$35,0)),0)),INDEX('Capacity Summary'!$C$36:$E$135,MATCH('Capacity Backing (Hide)'!J$2,'Capacity Summary'!$B$36:$B$135,0),2)))/IF(Summary!$B$7="Minutes",1,60)/COUNTA(INDEX(Capacity!$C$10:$Q$109,MATCH('Capacity Backing (Hide)'!J$2,Capacity!$B$10:$B$109,0),1):INDEX(Capacity!$C$10:$Q$109,MATCH('Capacity Backing (Hide)'!J$2,Capacity!$B$10:$B$109,0),15))</f>
        <v>#N/A</v>
      </c>
      <c r="K3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(Hide)'!$A30,'Capacity Summary'!$H$35:$BG$35,0))="x",INDEX('Capacity Summary'!$C$36:$E$135,MATCH('Capacity Backing (Hide)'!K$2,'Capacity Summary'!$B$36:$B$135,0),4),IF(INDEX('Capacity Summary'!$H$36:$BG$135,MATCH('Capacity Backing (Hide)'!K$2,'Capacity Summary'!$B$36:$B$135,0),MATCH('Capacity Backing (Hide)'!$A30,'Capacity Summary'!$H$35:$BG$35,0))&lt;&gt;0,INDEX('Capacity Summary'!$H$36:$BG$135,MATCH('Capacity Backing (Hide)'!K$2,'Capacity Summary'!$B$36:$B$135,0),MATCH('Capacity Backing (Hide)'!$A30,'Capacity Summary'!$H$35:$BG$35,0)),0)),INDEX('Capacity Summary'!$C$36:$E$135,MATCH('Capacity Backing (Hide)'!K$2,'Capacity Summary'!$B$36:$B$135,0),2)))/IF(Summary!$B$7="Minutes",1,60)/COUNTA(INDEX(Capacity!$C$10:$Q$109,MATCH('Capacity Backing (Hide)'!K$2,Capacity!$B$10:$B$109,0),1):INDEX(Capacity!$C$10:$Q$109,MATCH('Capacity Backing (Hide)'!K$2,Capacity!$B$10:$B$109,0),15))</f>
        <v>#N/A</v>
      </c>
      <c r="L3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(Hide)'!$A30,'Capacity Summary'!$H$35:$BG$35,0))="x",INDEX('Capacity Summary'!$C$36:$E$135,MATCH('Capacity Backing (Hide)'!L$2,'Capacity Summary'!$B$36:$B$135,0),4),IF(INDEX('Capacity Summary'!$H$36:$BG$135,MATCH('Capacity Backing (Hide)'!L$2,'Capacity Summary'!$B$36:$B$135,0),MATCH('Capacity Backing (Hide)'!$A30,'Capacity Summary'!$H$35:$BG$35,0))&lt;&gt;0,INDEX('Capacity Summary'!$H$36:$BG$135,MATCH('Capacity Backing (Hide)'!L$2,'Capacity Summary'!$B$36:$B$135,0),MATCH('Capacity Backing (Hide)'!$A30,'Capacity Summary'!$H$35:$BG$35,0)),0)),INDEX('Capacity Summary'!$C$36:$E$135,MATCH('Capacity Backing (Hide)'!L$2,'Capacity Summary'!$B$36:$B$135,0),2)))/IF(Summary!$B$7="Minutes",1,60)/COUNTA(INDEX(Capacity!$C$10:$Q$109,MATCH('Capacity Backing (Hide)'!L$2,Capacity!$B$10:$B$109,0),1):INDEX(Capacity!$C$10:$Q$109,MATCH('Capacity Backing (Hide)'!L$2,Capacity!$B$10:$B$109,0),15))</f>
        <v>#N/A</v>
      </c>
      <c r="M3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(Hide)'!$A30,'Capacity Summary'!$H$35:$BG$35,0))="x",INDEX('Capacity Summary'!$C$36:$E$135,MATCH('Capacity Backing (Hide)'!M$2,'Capacity Summary'!$B$36:$B$135,0),4),IF(INDEX('Capacity Summary'!$H$36:$BG$135,MATCH('Capacity Backing (Hide)'!M$2,'Capacity Summary'!$B$36:$B$135,0),MATCH('Capacity Backing (Hide)'!$A30,'Capacity Summary'!$H$35:$BG$35,0))&lt;&gt;0,INDEX('Capacity Summary'!$H$36:$BG$135,MATCH('Capacity Backing (Hide)'!M$2,'Capacity Summary'!$B$36:$B$135,0),MATCH('Capacity Backing (Hide)'!$A30,'Capacity Summary'!$H$35:$BG$35,0)),0)),INDEX('Capacity Summary'!$C$36:$E$135,MATCH('Capacity Backing (Hide)'!M$2,'Capacity Summary'!$B$36:$B$135,0),2)))/IF(Summary!$B$7="Minutes",1,60)/COUNTA(INDEX(Capacity!$C$10:$Q$109,MATCH('Capacity Backing (Hide)'!M$2,Capacity!$B$10:$B$109,0),1):INDEX(Capacity!$C$10:$Q$109,MATCH('Capacity Backing (Hide)'!M$2,Capacity!$B$10:$B$109,0),15))</f>
        <v>#N/A</v>
      </c>
      <c r="N3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(Hide)'!$A30,'Capacity Summary'!$H$35:$BG$35,0))="x",INDEX('Capacity Summary'!$C$36:$E$135,MATCH('Capacity Backing (Hide)'!N$2,'Capacity Summary'!$B$36:$B$135,0),4),IF(INDEX('Capacity Summary'!$H$36:$BG$135,MATCH('Capacity Backing (Hide)'!N$2,'Capacity Summary'!$B$36:$B$135,0),MATCH('Capacity Backing (Hide)'!$A30,'Capacity Summary'!$H$35:$BG$35,0))&lt;&gt;0,INDEX('Capacity Summary'!$H$36:$BG$135,MATCH('Capacity Backing (Hide)'!N$2,'Capacity Summary'!$B$36:$B$135,0),MATCH('Capacity Backing (Hide)'!$A30,'Capacity Summary'!$H$35:$BG$35,0)),0)),INDEX('Capacity Summary'!$C$36:$E$135,MATCH('Capacity Backing (Hide)'!N$2,'Capacity Summary'!$B$36:$B$135,0),2)))/IF(Summary!$B$7="Minutes",1,60)/COUNTA(INDEX(Capacity!$C$10:$Q$109,MATCH('Capacity Backing (Hide)'!N$2,Capacity!$B$10:$B$109,0),1):INDEX(Capacity!$C$10:$Q$109,MATCH('Capacity Backing (Hide)'!N$2,Capacity!$B$10:$B$109,0),15))</f>
        <v>#N/A</v>
      </c>
      <c r="O3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(Hide)'!$A30,'Capacity Summary'!$H$35:$BG$35,0))="x",INDEX('Capacity Summary'!$C$36:$E$135,MATCH('Capacity Backing (Hide)'!O$2,'Capacity Summary'!$B$36:$B$135,0),4),IF(INDEX('Capacity Summary'!$H$36:$BG$135,MATCH('Capacity Backing (Hide)'!O$2,'Capacity Summary'!$B$36:$B$135,0),MATCH('Capacity Backing (Hide)'!$A30,'Capacity Summary'!$H$35:$BG$35,0))&lt;&gt;0,INDEX('Capacity Summary'!$H$36:$BG$135,MATCH('Capacity Backing (Hide)'!O$2,'Capacity Summary'!$B$36:$B$135,0),MATCH('Capacity Backing (Hide)'!$A30,'Capacity Summary'!$H$35:$BG$35,0)),0)),INDEX('Capacity Summary'!$C$36:$E$135,MATCH('Capacity Backing (Hide)'!O$2,'Capacity Summary'!$B$36:$B$135,0),2)))/IF(Summary!$B$7="Minutes",1,60)/COUNTA(INDEX(Capacity!$C$10:$Q$109,MATCH('Capacity Backing (Hide)'!O$2,Capacity!$B$10:$B$109,0),1):INDEX(Capacity!$C$10:$Q$109,MATCH('Capacity Backing (Hide)'!O$2,Capacity!$B$10:$B$109,0),15))</f>
        <v>#N/A</v>
      </c>
      <c r="P3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(Hide)'!$A30,'Capacity Summary'!$H$35:$BG$35,0))="x",INDEX('Capacity Summary'!$C$36:$E$135,MATCH('Capacity Backing (Hide)'!P$2,'Capacity Summary'!$B$36:$B$135,0),4),IF(INDEX('Capacity Summary'!$H$36:$BG$135,MATCH('Capacity Backing (Hide)'!P$2,'Capacity Summary'!$B$36:$B$135,0),MATCH('Capacity Backing (Hide)'!$A30,'Capacity Summary'!$H$35:$BG$35,0))&lt;&gt;0,INDEX('Capacity Summary'!$H$36:$BG$135,MATCH('Capacity Backing (Hide)'!P$2,'Capacity Summary'!$B$36:$B$135,0),MATCH('Capacity Backing (Hide)'!$A30,'Capacity Summary'!$H$35:$BG$35,0)),0)),INDEX('Capacity Summary'!$C$36:$E$135,MATCH('Capacity Backing (Hide)'!P$2,'Capacity Summary'!$B$36:$B$135,0),2)))/IF(Summary!$B$7="Minutes",1,60)/COUNTA(INDEX(Capacity!$C$10:$Q$109,MATCH('Capacity Backing (Hide)'!P$2,Capacity!$B$10:$B$109,0),1):INDEX(Capacity!$C$10:$Q$109,MATCH('Capacity Backing (Hide)'!P$2,Capacity!$B$10:$B$109,0),15))</f>
        <v>#N/A</v>
      </c>
      <c r="Q3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(Hide)'!$A30,'Capacity Summary'!$H$35:$BG$35,0))="x",INDEX('Capacity Summary'!$C$36:$E$135,MATCH('Capacity Backing (Hide)'!Q$2,'Capacity Summary'!$B$36:$B$135,0),4),IF(INDEX('Capacity Summary'!$H$36:$BG$135,MATCH('Capacity Backing (Hide)'!Q$2,'Capacity Summary'!$B$36:$B$135,0),MATCH('Capacity Backing (Hide)'!$A30,'Capacity Summary'!$H$35:$BG$35,0))&lt;&gt;0,INDEX('Capacity Summary'!$H$36:$BG$135,MATCH('Capacity Backing (Hide)'!Q$2,'Capacity Summary'!$B$36:$B$135,0),MATCH('Capacity Backing (Hide)'!$A30,'Capacity Summary'!$H$35:$BG$35,0)),0)),INDEX('Capacity Summary'!$C$36:$E$135,MATCH('Capacity Backing (Hide)'!Q$2,'Capacity Summary'!$B$36:$B$135,0),2)))/IF(Summary!$B$7="Minutes",1,60)/COUNTA(INDEX(Capacity!$C$10:$Q$109,MATCH('Capacity Backing (Hide)'!Q$2,Capacity!$B$10:$B$109,0),1):INDEX(Capacity!$C$10:$Q$109,MATCH('Capacity Backing (Hide)'!Q$2,Capacity!$B$10:$B$109,0),15))</f>
        <v>#N/A</v>
      </c>
      <c r="R3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(Hide)'!$A30,'Capacity Summary'!$H$35:$BG$35,0))="x",INDEX('Capacity Summary'!$C$36:$E$135,MATCH('Capacity Backing (Hide)'!R$2,'Capacity Summary'!$B$36:$B$135,0),4),IF(INDEX('Capacity Summary'!$H$36:$BG$135,MATCH('Capacity Backing (Hide)'!R$2,'Capacity Summary'!$B$36:$B$135,0),MATCH('Capacity Backing (Hide)'!$A30,'Capacity Summary'!$H$35:$BG$35,0))&lt;&gt;0,INDEX('Capacity Summary'!$H$36:$BG$135,MATCH('Capacity Backing (Hide)'!R$2,'Capacity Summary'!$B$36:$B$135,0),MATCH('Capacity Backing (Hide)'!$A30,'Capacity Summary'!$H$35:$BG$35,0)),0)),INDEX('Capacity Summary'!$C$36:$E$135,MATCH('Capacity Backing (Hide)'!R$2,'Capacity Summary'!$B$36:$B$135,0),2)))/IF(Summary!$B$7="Minutes",1,60)/COUNTA(INDEX(Capacity!$C$10:$Q$109,MATCH('Capacity Backing (Hide)'!R$2,Capacity!$B$10:$B$109,0),1):INDEX(Capacity!$C$10:$Q$109,MATCH('Capacity Backing (Hide)'!R$2,Capacity!$B$10:$B$109,0),15))</f>
        <v>#N/A</v>
      </c>
      <c r="S3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(Hide)'!$A30,'Capacity Summary'!$H$35:$BG$35,0))="x",INDEX('Capacity Summary'!$C$36:$E$135,MATCH('Capacity Backing (Hide)'!S$2,'Capacity Summary'!$B$36:$B$135,0),4),IF(INDEX('Capacity Summary'!$H$36:$BG$135,MATCH('Capacity Backing (Hide)'!S$2,'Capacity Summary'!$B$36:$B$135,0),MATCH('Capacity Backing (Hide)'!$A30,'Capacity Summary'!$H$35:$BG$35,0))&lt;&gt;0,INDEX('Capacity Summary'!$H$36:$BG$135,MATCH('Capacity Backing (Hide)'!S$2,'Capacity Summary'!$B$36:$B$135,0),MATCH('Capacity Backing (Hide)'!$A30,'Capacity Summary'!$H$35:$BG$35,0)),0)),INDEX('Capacity Summary'!$C$36:$E$135,MATCH('Capacity Backing (Hide)'!S$2,'Capacity Summary'!$B$36:$B$135,0),2)))/IF(Summary!$B$7="Minutes",1,60)/COUNTA(INDEX(Capacity!$C$10:$Q$109,MATCH('Capacity Backing (Hide)'!S$2,Capacity!$B$10:$B$109,0),1):INDEX(Capacity!$C$10:$Q$109,MATCH('Capacity Backing (Hide)'!S$2,Capacity!$B$10:$B$109,0),15))</f>
        <v>#N/A</v>
      </c>
      <c r="T3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(Hide)'!$A30,'Capacity Summary'!$H$35:$BG$35,0))="x",INDEX('Capacity Summary'!$C$36:$E$135,MATCH('Capacity Backing (Hide)'!T$2,'Capacity Summary'!$B$36:$B$135,0),4),IF(INDEX('Capacity Summary'!$H$36:$BG$135,MATCH('Capacity Backing (Hide)'!T$2,'Capacity Summary'!$B$36:$B$135,0),MATCH('Capacity Backing (Hide)'!$A30,'Capacity Summary'!$H$35:$BG$35,0))&lt;&gt;0,INDEX('Capacity Summary'!$H$36:$BG$135,MATCH('Capacity Backing (Hide)'!T$2,'Capacity Summary'!$B$36:$B$135,0),MATCH('Capacity Backing (Hide)'!$A30,'Capacity Summary'!$H$35:$BG$35,0)),0)),INDEX('Capacity Summary'!$C$36:$E$135,MATCH('Capacity Backing (Hide)'!T$2,'Capacity Summary'!$B$36:$B$135,0),2)))/IF(Summary!$B$7="Minutes",1,60)/COUNTA(INDEX(Capacity!$C$10:$Q$109,MATCH('Capacity Backing (Hide)'!T$2,Capacity!$B$10:$B$109,0),1):INDEX(Capacity!$C$10:$Q$109,MATCH('Capacity Backing (Hide)'!T$2,Capacity!$B$10:$B$109,0),15))</f>
        <v>#N/A</v>
      </c>
      <c r="U3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(Hide)'!$A30,'Capacity Summary'!$H$35:$BG$35,0))="x",INDEX('Capacity Summary'!$C$36:$E$135,MATCH('Capacity Backing (Hide)'!U$2,'Capacity Summary'!$B$36:$B$135,0),4),IF(INDEX('Capacity Summary'!$H$36:$BG$135,MATCH('Capacity Backing (Hide)'!U$2,'Capacity Summary'!$B$36:$B$135,0),MATCH('Capacity Backing (Hide)'!$A30,'Capacity Summary'!$H$35:$BG$35,0))&lt;&gt;0,INDEX('Capacity Summary'!$H$36:$BG$135,MATCH('Capacity Backing (Hide)'!U$2,'Capacity Summary'!$B$36:$B$135,0),MATCH('Capacity Backing (Hide)'!$A30,'Capacity Summary'!$H$35:$BG$35,0)),0)),INDEX('Capacity Summary'!$C$36:$E$135,MATCH('Capacity Backing (Hide)'!U$2,'Capacity Summary'!$B$36:$B$135,0),2)))/IF(Summary!$B$7="Minutes",1,60)/COUNTA(INDEX(Capacity!$C$10:$Q$109,MATCH('Capacity Backing (Hide)'!U$2,Capacity!$B$10:$B$109,0),1):INDEX(Capacity!$C$10:$Q$109,MATCH('Capacity Backing (Hide)'!U$2,Capacity!$B$10:$B$109,0),15))</f>
        <v>#N/A</v>
      </c>
      <c r="V3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(Hide)'!$A30,'Capacity Summary'!$H$35:$BG$35,0))="x",INDEX('Capacity Summary'!$C$36:$E$135,MATCH('Capacity Backing (Hide)'!V$2,'Capacity Summary'!$B$36:$B$135,0),4),IF(INDEX('Capacity Summary'!$H$36:$BG$135,MATCH('Capacity Backing (Hide)'!V$2,'Capacity Summary'!$B$36:$B$135,0),MATCH('Capacity Backing (Hide)'!$A30,'Capacity Summary'!$H$35:$BG$35,0))&lt;&gt;0,INDEX('Capacity Summary'!$H$36:$BG$135,MATCH('Capacity Backing (Hide)'!V$2,'Capacity Summary'!$B$36:$B$135,0),MATCH('Capacity Backing (Hide)'!$A30,'Capacity Summary'!$H$35:$BG$35,0)),0)),INDEX('Capacity Summary'!$C$36:$E$135,MATCH('Capacity Backing (Hide)'!V$2,'Capacity Summary'!$B$36:$B$135,0),2)))/IF(Summary!$B$7="Minutes",1,60)/COUNTA(INDEX(Capacity!$C$10:$Q$109,MATCH('Capacity Backing (Hide)'!V$2,Capacity!$B$10:$B$109,0),1):INDEX(Capacity!$C$10:$Q$109,MATCH('Capacity Backing (Hide)'!V$2,Capacity!$B$10:$B$109,0),15))</f>
        <v>#N/A</v>
      </c>
      <c r="W3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(Hide)'!$A30,'Capacity Summary'!$H$35:$BG$35,0))="x",INDEX('Capacity Summary'!$C$36:$E$135,MATCH('Capacity Backing (Hide)'!W$2,'Capacity Summary'!$B$36:$B$135,0),4),IF(INDEX('Capacity Summary'!$H$36:$BG$135,MATCH('Capacity Backing (Hide)'!W$2,'Capacity Summary'!$B$36:$B$135,0),MATCH('Capacity Backing (Hide)'!$A30,'Capacity Summary'!$H$35:$BG$35,0))&lt;&gt;0,INDEX('Capacity Summary'!$H$36:$BG$135,MATCH('Capacity Backing (Hide)'!W$2,'Capacity Summary'!$B$36:$B$135,0),MATCH('Capacity Backing (Hide)'!$A30,'Capacity Summary'!$H$35:$BG$35,0)),0)),INDEX('Capacity Summary'!$C$36:$E$135,MATCH('Capacity Backing (Hide)'!W$2,'Capacity Summary'!$B$36:$B$135,0),2)))/IF(Summary!$B$7="Minutes",1,60)/COUNTA(INDEX(Capacity!$C$10:$Q$109,MATCH('Capacity Backing (Hide)'!W$2,Capacity!$B$10:$B$109,0),1):INDEX(Capacity!$C$10:$Q$109,MATCH('Capacity Backing (Hide)'!W$2,Capacity!$B$10:$B$109,0),15))</f>
        <v>#N/A</v>
      </c>
      <c r="X3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(Hide)'!$A30,'Capacity Summary'!$H$35:$BG$35,0))="x",INDEX('Capacity Summary'!$C$36:$E$135,MATCH('Capacity Backing (Hide)'!X$2,'Capacity Summary'!$B$36:$B$135,0),4),IF(INDEX('Capacity Summary'!$H$36:$BG$135,MATCH('Capacity Backing (Hide)'!X$2,'Capacity Summary'!$B$36:$B$135,0),MATCH('Capacity Backing (Hide)'!$A30,'Capacity Summary'!$H$35:$BG$35,0))&lt;&gt;0,INDEX('Capacity Summary'!$H$36:$BG$135,MATCH('Capacity Backing (Hide)'!X$2,'Capacity Summary'!$B$36:$B$135,0),MATCH('Capacity Backing (Hide)'!$A30,'Capacity Summary'!$H$35:$BG$35,0)),0)),INDEX('Capacity Summary'!$C$36:$E$135,MATCH('Capacity Backing (Hide)'!X$2,'Capacity Summary'!$B$36:$B$135,0),2)))/IF(Summary!$B$7="Minutes",1,60)/COUNTA(INDEX(Capacity!$C$10:$Q$109,MATCH('Capacity Backing (Hide)'!X$2,Capacity!$B$10:$B$109,0),1):INDEX(Capacity!$C$10:$Q$109,MATCH('Capacity Backing (Hide)'!X$2,Capacity!$B$10:$B$109,0),15))</f>
        <v>#N/A</v>
      </c>
      <c r="Y3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(Hide)'!$A30,'Capacity Summary'!$H$35:$BG$35,0))="x",INDEX('Capacity Summary'!$C$36:$E$135,MATCH('Capacity Backing (Hide)'!Y$2,'Capacity Summary'!$B$36:$B$135,0),4),IF(INDEX('Capacity Summary'!$H$36:$BG$135,MATCH('Capacity Backing (Hide)'!Y$2,'Capacity Summary'!$B$36:$B$135,0),MATCH('Capacity Backing (Hide)'!$A30,'Capacity Summary'!$H$35:$BG$35,0))&lt;&gt;0,INDEX('Capacity Summary'!$H$36:$BG$135,MATCH('Capacity Backing (Hide)'!Y$2,'Capacity Summary'!$B$36:$B$135,0),MATCH('Capacity Backing (Hide)'!$A30,'Capacity Summary'!$H$35:$BG$35,0)),0)),INDEX('Capacity Summary'!$C$36:$E$135,MATCH('Capacity Backing (Hide)'!Y$2,'Capacity Summary'!$B$36:$B$135,0),2)))/IF(Summary!$B$7="Minutes",1,60)/COUNTA(INDEX(Capacity!$C$10:$Q$109,MATCH('Capacity Backing (Hide)'!Y$2,Capacity!$B$10:$B$109,0),1):INDEX(Capacity!$C$10:$Q$109,MATCH('Capacity Backing (Hide)'!Y$2,Capacity!$B$10:$B$109,0),15))</f>
        <v>#N/A</v>
      </c>
      <c r="Z3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(Hide)'!$A30,'Capacity Summary'!$H$35:$BG$35,0))="x",INDEX('Capacity Summary'!$C$36:$E$135,MATCH('Capacity Backing (Hide)'!Z$2,'Capacity Summary'!$B$36:$B$135,0),4),IF(INDEX('Capacity Summary'!$H$36:$BG$135,MATCH('Capacity Backing (Hide)'!Z$2,'Capacity Summary'!$B$36:$B$135,0),MATCH('Capacity Backing (Hide)'!$A30,'Capacity Summary'!$H$35:$BG$35,0))&lt;&gt;0,INDEX('Capacity Summary'!$H$36:$BG$135,MATCH('Capacity Backing (Hide)'!Z$2,'Capacity Summary'!$B$36:$B$135,0),MATCH('Capacity Backing (Hide)'!$A30,'Capacity Summary'!$H$35:$BG$35,0)),0)),INDEX('Capacity Summary'!$C$36:$E$135,MATCH('Capacity Backing (Hide)'!Z$2,'Capacity Summary'!$B$36:$B$135,0),2)))/IF(Summary!$B$7="Minutes",1,60)/COUNTA(INDEX(Capacity!$C$10:$Q$109,MATCH('Capacity Backing (Hide)'!Z$2,Capacity!$B$10:$B$109,0),1):INDEX(Capacity!$C$10:$Q$109,MATCH('Capacity Backing (Hide)'!Z$2,Capacity!$B$10:$B$109,0),15))</f>
        <v>#N/A</v>
      </c>
      <c r="AA3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(Hide)'!$A30,'Capacity Summary'!$H$35:$BG$35,0))="x",INDEX('Capacity Summary'!$C$36:$E$135,MATCH('Capacity Backing (Hide)'!AA$2,'Capacity Summary'!$B$36:$B$135,0),4),IF(INDEX('Capacity Summary'!$H$36:$BG$135,MATCH('Capacity Backing (Hide)'!AA$2,'Capacity Summary'!$B$36:$B$135,0),MATCH('Capacity Backing (Hide)'!$A30,'Capacity Summary'!$H$35:$BG$35,0))&lt;&gt;0,INDEX('Capacity Summary'!$H$36:$BG$135,MATCH('Capacity Backing (Hide)'!AA$2,'Capacity Summary'!$B$36:$B$135,0),MATCH('Capacity Backing (Hide)'!$A30,'Capacity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(Hide)'!$A30,'Capacity Summary'!$H$35:$BG$35,0))="x",INDEX('Capacity Summary'!$C$36:$E$135,MATCH('Capacity Backing (Hide)'!AB$2,'Capacity Summary'!$B$36:$B$135,0),4),IF(INDEX('Capacity Summary'!$H$36:$BG$135,MATCH('Capacity Backing (Hide)'!AB$2,'Capacity Summary'!$B$36:$B$135,0),MATCH('Capacity Backing (Hide)'!$A30,'Capacity Summary'!$H$35:$BG$35,0))&lt;&gt;0,INDEX('Capacity Summary'!$H$36:$BG$135,MATCH('Capacity Backing (Hide)'!AB$2,'Capacity Summary'!$B$36:$B$135,0),MATCH('Capacity Backing (Hide)'!$A30,'Capacity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(Hide)'!$A30,'Capacity Summary'!$H$35:$BG$35,0))="x",INDEX('Capacity Summary'!$C$36:$E$135,MATCH('Capacity Backing (Hide)'!AC$2,'Capacity Summary'!$B$36:$B$135,0),4),IF(INDEX('Capacity Summary'!$H$36:$BG$135,MATCH('Capacity Backing (Hide)'!AC$2,'Capacity Summary'!$B$36:$B$135,0),MATCH('Capacity Backing (Hide)'!$A30,'Capacity Summary'!$H$35:$BG$35,0))&lt;&gt;0,INDEX('Capacity Summary'!$H$36:$BG$135,MATCH('Capacity Backing (Hide)'!AC$2,'Capacity Summary'!$B$36:$B$135,0),MATCH('Capacity Backing (Hide)'!$A30,'Capacity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(Hide)'!$A30,'Capacity Summary'!$H$35:$BG$35,0))="x",INDEX('Capacity Summary'!$C$36:$E$135,MATCH('Capacity Backing (Hide)'!AD$2,'Capacity Summary'!$B$36:$B$135,0),4),IF(INDEX('Capacity Summary'!$H$36:$BG$135,MATCH('Capacity Backing (Hide)'!AD$2,'Capacity Summary'!$B$36:$B$135,0),MATCH('Capacity Backing (Hide)'!$A30,'Capacity Summary'!$H$35:$BG$35,0))&lt;&gt;0,INDEX('Capacity Summary'!$H$36:$BG$135,MATCH('Capacity Backing (Hide)'!AD$2,'Capacity Summary'!$B$36:$B$135,0),MATCH('Capacity Backing (Hide)'!$A30,'Capacity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(Hide)'!$A30,'Capacity Summary'!$H$35:$BG$35,0))="x",INDEX('Capacity Summary'!$C$36:$E$135,MATCH('Capacity Backing (Hide)'!AE$2,'Capacity Summary'!$B$36:$B$135,0),4),IF(INDEX('Capacity Summary'!$H$36:$BG$135,MATCH('Capacity Backing (Hide)'!AE$2,'Capacity Summary'!$B$36:$B$135,0),MATCH('Capacity Backing (Hide)'!$A30,'Capacity Summary'!$H$35:$BG$35,0))&lt;&gt;0,INDEX('Capacity Summary'!$H$36:$BG$135,MATCH('Capacity Backing (Hide)'!AE$2,'Capacity Summary'!$B$36:$B$135,0),MATCH('Capacity Backing (Hide)'!$A30,'Capacity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(Hide)'!$A30,'Capacity Summary'!$H$35:$BG$35,0))="x",INDEX('Capacity Summary'!$C$36:$E$135,MATCH('Capacity Backing (Hide)'!AF$2,'Capacity Summary'!$B$36:$B$135,0),4),IF(INDEX('Capacity Summary'!$H$36:$BG$135,MATCH('Capacity Backing (Hide)'!AF$2,'Capacity Summary'!$B$36:$B$135,0),MATCH('Capacity Backing (Hide)'!$A30,'Capacity Summary'!$H$35:$BG$35,0))&lt;&gt;0,INDEX('Capacity Summary'!$H$36:$BG$135,MATCH('Capacity Backing (Hide)'!AF$2,'Capacity Summary'!$B$36:$B$135,0),MATCH('Capacity Backing (Hide)'!$A30,'Capacity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(Hide)'!$A30,'Capacity Summary'!$H$35:$BG$35,0))="x",INDEX('Capacity Summary'!$C$36:$E$135,MATCH('Capacity Backing (Hide)'!AG$2,'Capacity Summary'!$B$36:$B$135,0),4),IF(INDEX('Capacity Summary'!$H$36:$BG$135,MATCH('Capacity Backing (Hide)'!AG$2,'Capacity Summary'!$B$36:$B$135,0),MATCH('Capacity Backing (Hide)'!$A30,'Capacity Summary'!$H$35:$BG$35,0))&lt;&gt;0,INDEX('Capacity Summary'!$H$36:$BG$135,MATCH('Capacity Backing (Hide)'!AG$2,'Capacity Summary'!$B$36:$B$135,0),MATCH('Capacity Backing (Hide)'!$A30,'Capacity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(Hide)'!$A30,'Capacity Summary'!$H$35:$BG$35,0))="x",INDEX('Capacity Summary'!$C$36:$E$135,MATCH('Capacity Backing (Hide)'!AH$2,'Capacity Summary'!$B$36:$B$135,0),4),IF(INDEX('Capacity Summary'!$H$36:$BG$135,MATCH('Capacity Backing (Hide)'!AH$2,'Capacity Summary'!$B$36:$B$135,0),MATCH('Capacity Backing (Hide)'!$A30,'Capacity Summary'!$H$35:$BG$35,0))&lt;&gt;0,INDEX('Capacity Summary'!$H$36:$BG$135,MATCH('Capacity Backing (Hide)'!AH$2,'Capacity Summary'!$B$36:$B$135,0),MATCH('Capacity Backing (Hide)'!$A30,'Capacity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(Hide)'!$A30,'Capacity Summary'!$H$35:$BG$35,0))="x",INDEX('Capacity Summary'!$C$36:$E$135,MATCH('Capacity Backing (Hide)'!AI$2,'Capacity Summary'!$B$36:$B$135,0),4),IF(INDEX('Capacity Summary'!$H$36:$BG$135,MATCH('Capacity Backing (Hide)'!AI$2,'Capacity Summary'!$B$36:$B$135,0),MATCH('Capacity Backing (Hide)'!$A30,'Capacity Summary'!$H$35:$BG$35,0))&lt;&gt;0,INDEX('Capacity Summary'!$H$36:$BG$135,MATCH('Capacity Backing (Hide)'!AI$2,'Capacity Summary'!$B$36:$B$135,0),MATCH('Capacity Backing (Hide)'!$A30,'Capacity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(Hide)'!$A30,'Capacity Summary'!$H$35:$BG$35,0))="x",INDEX('Capacity Summary'!$C$36:$E$135,MATCH('Capacity Backing (Hide)'!AJ$2,'Capacity Summary'!$B$36:$B$135,0),4),IF(INDEX('Capacity Summary'!$H$36:$BG$135,MATCH('Capacity Backing (Hide)'!AJ$2,'Capacity Summary'!$B$36:$B$135,0),MATCH('Capacity Backing (Hide)'!$A30,'Capacity Summary'!$H$35:$BG$35,0))&lt;&gt;0,INDEX('Capacity Summary'!$H$36:$BG$135,MATCH('Capacity Backing (Hide)'!AJ$2,'Capacity Summary'!$B$36:$B$135,0),MATCH('Capacity Backing (Hide)'!$A30,'Capacity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(Hide)'!$A30,'Capacity Summary'!$H$35:$BG$35,0))="x",INDEX('Capacity Summary'!$C$36:$E$135,MATCH('Capacity Backing (Hide)'!AK$2,'Capacity Summary'!$B$36:$B$135,0),4),IF(INDEX('Capacity Summary'!$H$36:$BG$135,MATCH('Capacity Backing (Hide)'!AK$2,'Capacity Summary'!$B$36:$B$135,0),MATCH('Capacity Backing (Hide)'!$A30,'Capacity Summary'!$H$35:$BG$35,0))&lt;&gt;0,INDEX('Capacity Summary'!$H$36:$BG$135,MATCH('Capacity Backing (Hide)'!AK$2,'Capacity Summary'!$B$36:$B$135,0),MATCH('Capacity Backing (Hide)'!$A30,'Capacity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(Hide)'!$A30,'Capacity Summary'!$H$35:$BG$35,0))="x",INDEX('Capacity Summary'!$C$36:$E$135,MATCH('Capacity Backing (Hide)'!AL$2,'Capacity Summary'!$B$36:$B$135,0),4),IF(INDEX('Capacity Summary'!$H$36:$BG$135,MATCH('Capacity Backing (Hide)'!AL$2,'Capacity Summary'!$B$36:$B$135,0),MATCH('Capacity Backing (Hide)'!$A30,'Capacity Summary'!$H$35:$BG$35,0))&lt;&gt;0,INDEX('Capacity Summary'!$H$36:$BG$135,MATCH('Capacity Backing (Hide)'!AL$2,'Capacity Summary'!$B$36:$B$135,0),MATCH('Capacity Backing (Hide)'!$A30,'Capacity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(Hide)'!$A30,'Capacity Summary'!$H$35:$BG$35,0))="x",INDEX('Capacity Summary'!$C$36:$E$135,MATCH('Capacity Backing (Hide)'!AM$2,'Capacity Summary'!$B$36:$B$135,0),4),IF(INDEX('Capacity Summary'!$H$36:$BG$135,MATCH('Capacity Backing (Hide)'!AM$2,'Capacity Summary'!$B$36:$B$135,0),MATCH('Capacity Backing (Hide)'!$A30,'Capacity Summary'!$H$35:$BG$35,0))&lt;&gt;0,INDEX('Capacity Summary'!$H$36:$BG$135,MATCH('Capacity Backing (Hide)'!AM$2,'Capacity Summary'!$B$36:$B$135,0),MATCH('Capacity Backing (Hide)'!$A30,'Capacity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(Hide)'!$A30,'Capacity Summary'!$H$35:$BG$35,0))="x",INDEX('Capacity Summary'!$C$36:$E$135,MATCH('Capacity Backing (Hide)'!AN$2,'Capacity Summary'!$B$36:$B$135,0),4),IF(INDEX('Capacity Summary'!$H$36:$BG$135,MATCH('Capacity Backing (Hide)'!AN$2,'Capacity Summary'!$B$36:$B$135,0),MATCH('Capacity Backing (Hide)'!$A30,'Capacity Summary'!$H$35:$BG$35,0))&lt;&gt;0,INDEX('Capacity Summary'!$H$36:$BG$135,MATCH('Capacity Backing (Hide)'!AN$2,'Capacity Summary'!$B$36:$B$135,0),MATCH('Capacity Backing (Hide)'!$A30,'Capacity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(Hide)'!$A30,'Capacity Summary'!$H$35:$BG$35,0))="x",INDEX('Capacity Summary'!$C$36:$E$135,MATCH('Capacity Backing (Hide)'!AO$2,'Capacity Summary'!$B$36:$B$135,0),4),IF(INDEX('Capacity Summary'!$H$36:$BG$135,MATCH('Capacity Backing (Hide)'!AO$2,'Capacity Summary'!$B$36:$B$135,0),MATCH('Capacity Backing (Hide)'!$A30,'Capacity Summary'!$H$35:$BG$35,0))&lt;&gt;0,INDEX('Capacity Summary'!$H$36:$BG$135,MATCH('Capacity Backing (Hide)'!AO$2,'Capacity Summary'!$B$36:$B$135,0),MATCH('Capacity Backing (Hide)'!$A30,'Capacity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(Hide)'!$A30,'Capacity Summary'!$H$35:$BG$35,0))="x",INDEX('Capacity Summary'!$C$36:$E$135,MATCH('Capacity Backing (Hide)'!AP$2,'Capacity Summary'!$B$36:$B$135,0),4),IF(INDEX('Capacity Summary'!$H$36:$BG$135,MATCH('Capacity Backing (Hide)'!AP$2,'Capacity Summary'!$B$36:$B$135,0),MATCH('Capacity Backing (Hide)'!$A30,'Capacity Summary'!$H$35:$BG$35,0))&lt;&gt;0,INDEX('Capacity Summary'!$H$36:$BG$135,MATCH('Capacity Backing (Hide)'!AP$2,'Capacity Summary'!$B$36:$B$135,0),MATCH('Capacity Backing (Hide)'!$A30,'Capacity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(Hide)'!$A30,'Capacity Summary'!$H$35:$BG$35,0))="x",INDEX('Capacity Summary'!$C$36:$E$135,MATCH('Capacity Backing (Hide)'!AQ$2,'Capacity Summary'!$B$36:$B$135,0),4),IF(INDEX('Capacity Summary'!$H$36:$BG$135,MATCH('Capacity Backing (Hide)'!AQ$2,'Capacity Summary'!$B$36:$B$135,0),MATCH('Capacity Backing (Hide)'!$A30,'Capacity Summary'!$H$35:$BG$35,0))&lt;&gt;0,INDEX('Capacity Summary'!$H$36:$BG$135,MATCH('Capacity Backing (Hide)'!AQ$2,'Capacity Summary'!$B$36:$B$135,0),MATCH('Capacity Backing (Hide)'!$A30,'Capacity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(Hide)'!$A30,'Capacity Summary'!$H$35:$BG$35,0))="x",INDEX('Capacity Summary'!$C$36:$E$135,MATCH('Capacity Backing (Hide)'!AR$2,'Capacity Summary'!$B$36:$B$135,0),4),IF(INDEX('Capacity Summary'!$H$36:$BG$135,MATCH('Capacity Backing (Hide)'!AR$2,'Capacity Summary'!$B$36:$B$135,0),MATCH('Capacity Backing (Hide)'!$A30,'Capacity Summary'!$H$35:$BG$35,0))&lt;&gt;0,INDEX('Capacity Summary'!$H$36:$BG$135,MATCH('Capacity Backing (Hide)'!AR$2,'Capacity Summary'!$B$36:$B$135,0),MATCH('Capacity Backing (Hide)'!$A30,'Capacity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(Hide)'!$A30,'Capacity Summary'!$H$35:$BG$35,0))="x",INDEX('Capacity Summary'!$C$36:$E$135,MATCH('Capacity Backing (Hide)'!AS$2,'Capacity Summary'!$B$36:$B$135,0),4),IF(INDEX('Capacity Summary'!$H$36:$BG$135,MATCH('Capacity Backing (Hide)'!AS$2,'Capacity Summary'!$B$36:$B$135,0),MATCH('Capacity Backing (Hide)'!$A30,'Capacity Summary'!$H$35:$BG$35,0))&lt;&gt;0,INDEX('Capacity Summary'!$H$36:$BG$135,MATCH('Capacity Backing (Hide)'!AS$2,'Capacity Summary'!$B$36:$B$135,0),MATCH('Capacity Backing (Hide)'!$A30,'Capacity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(Hide)'!$A30,'Capacity Summary'!$H$35:$BG$35,0))="x",INDEX('Capacity Summary'!$C$36:$E$135,MATCH('Capacity Backing (Hide)'!AT$2,'Capacity Summary'!$B$36:$B$135,0),4),IF(INDEX('Capacity Summary'!$H$36:$BG$135,MATCH('Capacity Backing (Hide)'!AT$2,'Capacity Summary'!$B$36:$B$135,0),MATCH('Capacity Backing (Hide)'!$A30,'Capacity Summary'!$H$35:$BG$35,0))&lt;&gt;0,INDEX('Capacity Summary'!$H$36:$BG$135,MATCH('Capacity Backing (Hide)'!AT$2,'Capacity Summary'!$B$36:$B$135,0),MATCH('Capacity Backing (Hide)'!$A30,'Capacity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(Hide)'!$A30,'Capacity Summary'!$H$35:$BG$35,0))="x",INDEX('Capacity Summary'!$C$36:$E$135,MATCH('Capacity Backing (Hide)'!AU$2,'Capacity Summary'!$B$36:$B$135,0),4),IF(INDEX('Capacity Summary'!$H$36:$BG$135,MATCH('Capacity Backing (Hide)'!AU$2,'Capacity Summary'!$B$36:$B$135,0),MATCH('Capacity Backing (Hide)'!$A30,'Capacity Summary'!$H$35:$BG$35,0))&lt;&gt;0,INDEX('Capacity Summary'!$H$36:$BG$135,MATCH('Capacity Backing (Hide)'!AU$2,'Capacity Summary'!$B$36:$B$135,0),MATCH('Capacity Backing (Hide)'!$A30,'Capacity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(Hide)'!$A30,'Capacity Summary'!$H$35:$BG$35,0))="x",INDEX('Capacity Summary'!$C$36:$E$135,MATCH('Capacity Backing (Hide)'!AV$2,'Capacity Summary'!$B$36:$B$135,0),4),IF(INDEX('Capacity Summary'!$H$36:$BG$135,MATCH('Capacity Backing (Hide)'!AV$2,'Capacity Summary'!$B$36:$B$135,0),MATCH('Capacity Backing (Hide)'!$A30,'Capacity Summary'!$H$35:$BG$35,0))&lt;&gt;0,INDEX('Capacity Summary'!$H$36:$BG$135,MATCH('Capacity Backing (Hide)'!AV$2,'Capacity Summary'!$B$36:$B$135,0),MATCH('Capacity Backing (Hide)'!$A30,'Capacity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(Hide)'!$A30,'Capacity Summary'!$H$35:$BG$35,0))="x",INDEX('Capacity Summary'!$C$36:$E$135,MATCH('Capacity Backing (Hide)'!AW$2,'Capacity Summary'!$B$36:$B$135,0),4),IF(INDEX('Capacity Summary'!$H$36:$BG$135,MATCH('Capacity Backing (Hide)'!AW$2,'Capacity Summary'!$B$36:$B$135,0),MATCH('Capacity Backing (Hide)'!$A30,'Capacity Summary'!$H$35:$BG$35,0))&lt;&gt;0,INDEX('Capacity Summary'!$H$36:$BG$135,MATCH('Capacity Backing (Hide)'!AW$2,'Capacity Summary'!$B$36:$B$135,0),MATCH('Capacity Backing (Hide)'!$A30,'Capacity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(Hide)'!$A30,'Capacity Summary'!$H$35:$BG$35,0))="x",INDEX('Capacity Summary'!$C$36:$E$135,MATCH('Capacity Backing (Hide)'!AX$2,'Capacity Summary'!$B$36:$B$135,0),4),IF(INDEX('Capacity Summary'!$H$36:$BG$135,MATCH('Capacity Backing (Hide)'!AX$2,'Capacity Summary'!$B$36:$B$135,0),MATCH('Capacity Backing (Hide)'!$A30,'Capacity Summary'!$H$35:$BG$35,0))&lt;&gt;0,INDEX('Capacity Summary'!$H$36:$BG$135,MATCH('Capacity Backing (Hide)'!AX$2,'Capacity Summary'!$B$36:$B$135,0),MATCH('Capacity Backing (Hide)'!$A30,'Capacity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(Hide)'!$A30,'Capacity Summary'!$H$35:$BG$35,0))="x",INDEX('Capacity Summary'!$C$36:$E$135,MATCH('Capacity Backing (Hide)'!AY$2,'Capacity Summary'!$B$36:$B$135,0),4),IF(INDEX('Capacity Summary'!$H$36:$BG$135,MATCH('Capacity Backing (Hide)'!AY$2,'Capacity Summary'!$B$36:$B$135,0),MATCH('Capacity Backing (Hide)'!$A30,'Capacity Summary'!$H$35:$BG$35,0))&lt;&gt;0,INDEX('Capacity Summary'!$H$36:$BG$135,MATCH('Capacity Backing (Hide)'!AY$2,'Capacity Summary'!$B$36:$B$135,0),MATCH('Capacity Backing (Hide)'!$A30,'Capacity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(Hide)'!$A30,'Capacity Summary'!$H$35:$BG$35,0))="x",INDEX('Capacity Summary'!$C$36:$E$135,MATCH('Capacity Backing (Hide)'!AZ$2,'Capacity Summary'!$B$36:$B$135,0),4),IF(INDEX('Capacity Summary'!$H$36:$BG$135,MATCH('Capacity Backing (Hide)'!AZ$2,'Capacity Summary'!$B$36:$B$135,0),MATCH('Capacity Backing (Hide)'!$A30,'Capacity Summary'!$H$35:$BG$35,0))&lt;&gt;0,INDEX('Capacity Summary'!$H$36:$BG$135,MATCH('Capacity Backing (Hide)'!AZ$2,'Capacity Summary'!$B$36:$B$135,0),MATCH('Capacity Backing (Hide)'!$A30,'Capacity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(Hide)'!$A30,'Capacity Summary'!$H$35:$BG$35,0))="x",INDEX('Capacity Summary'!$C$36:$E$135,MATCH('Capacity Backing (Hide)'!BA$2,'Capacity Summary'!$B$36:$B$135,0),4),IF(INDEX('Capacity Summary'!$H$36:$BG$135,MATCH('Capacity Backing (Hide)'!BA$2,'Capacity Summary'!$B$36:$B$135,0),MATCH('Capacity Backing (Hide)'!$A30,'Capacity Summary'!$H$35:$BG$35,0))&lt;&gt;0,INDEX('Capacity Summary'!$H$36:$BG$135,MATCH('Capacity Backing (Hide)'!BA$2,'Capacity Summary'!$B$36:$B$135,0),MATCH('Capacity Backing (Hide)'!$A30,'Capacity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(Hide)'!$A30,'Capacity Summary'!$H$35:$BG$35,0))="x",INDEX('Capacity Summary'!$C$36:$E$135,MATCH('Capacity Backing (Hide)'!BB$2,'Capacity Summary'!$B$36:$B$135,0),4),IF(INDEX('Capacity Summary'!$H$36:$BG$135,MATCH('Capacity Backing (Hide)'!BB$2,'Capacity Summary'!$B$36:$B$135,0),MATCH('Capacity Backing (Hide)'!$A30,'Capacity Summary'!$H$35:$BG$35,0))&lt;&gt;0,INDEX('Capacity Summary'!$H$36:$BG$135,MATCH('Capacity Backing (Hide)'!BB$2,'Capacity Summary'!$B$36:$B$135,0),MATCH('Capacity Backing (Hide)'!$A30,'Capacity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(Hide)'!$A30,'Capacity Summary'!$H$35:$BG$35,0))="x",INDEX('Capacity Summary'!$C$36:$E$135,MATCH('Capacity Backing (Hide)'!BC$2,'Capacity Summary'!$B$36:$B$135,0),4),IF(INDEX('Capacity Summary'!$H$36:$BG$135,MATCH('Capacity Backing (Hide)'!BC$2,'Capacity Summary'!$B$36:$B$135,0),MATCH('Capacity Backing (Hide)'!$A30,'Capacity Summary'!$H$35:$BG$35,0))&lt;&gt;0,INDEX('Capacity Summary'!$H$36:$BG$135,MATCH('Capacity Backing (Hide)'!BC$2,'Capacity Summary'!$B$36:$B$135,0),MATCH('Capacity Backing (Hide)'!$A30,'Capacity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(Hide)'!$A30,'Capacity Summary'!$H$35:$BG$35,0))="x",INDEX('Capacity Summary'!$C$36:$E$135,MATCH('Capacity Backing (Hide)'!BD$2,'Capacity Summary'!$B$36:$B$135,0),4),IF(INDEX('Capacity Summary'!$H$36:$BG$135,MATCH('Capacity Backing (Hide)'!BD$2,'Capacity Summary'!$B$36:$B$135,0),MATCH('Capacity Backing (Hide)'!$A30,'Capacity Summary'!$H$35:$BG$35,0))&lt;&gt;0,INDEX('Capacity Summary'!$H$36:$BG$135,MATCH('Capacity Backing (Hide)'!BD$2,'Capacity Summary'!$B$36:$B$135,0),MATCH('Capacity Backing (Hide)'!$A30,'Capacity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(Hide)'!$A30,'Capacity Summary'!$H$35:$BG$35,0))="x",INDEX('Capacity Summary'!$C$36:$E$135,MATCH('Capacity Backing (Hide)'!BE$2,'Capacity Summary'!$B$36:$B$135,0),4),IF(INDEX('Capacity Summary'!$H$36:$BG$135,MATCH('Capacity Backing (Hide)'!BE$2,'Capacity Summary'!$B$36:$B$135,0),MATCH('Capacity Backing (Hide)'!$A30,'Capacity Summary'!$H$35:$BG$35,0))&lt;&gt;0,INDEX('Capacity Summary'!$H$36:$BG$135,MATCH('Capacity Backing (Hide)'!BE$2,'Capacity Summary'!$B$36:$B$135,0),MATCH('Capacity Backing (Hide)'!$A30,'Capacity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(Hide)'!$A30,'Capacity Summary'!$H$35:$BG$35,0))="x",INDEX('Capacity Summary'!$C$36:$E$135,MATCH('Capacity Backing (Hide)'!BF$2,'Capacity Summary'!$B$36:$B$135,0),4),IF(INDEX('Capacity Summary'!$H$36:$BG$135,MATCH('Capacity Backing (Hide)'!BF$2,'Capacity Summary'!$B$36:$B$135,0),MATCH('Capacity Backing (Hide)'!$A30,'Capacity Summary'!$H$35:$BG$35,0))&lt;&gt;0,INDEX('Capacity Summary'!$H$36:$BG$135,MATCH('Capacity Backing (Hide)'!BF$2,'Capacity Summary'!$B$36:$B$135,0),MATCH('Capacity Backing (Hide)'!$A30,'Capacity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(Hide)'!$A30,'Capacity Summary'!$H$35:$BG$35,0))="x",INDEX('Capacity Summary'!$C$36:$E$135,MATCH('Capacity Backing (Hide)'!BG$2,'Capacity Summary'!$B$36:$B$135,0),4),IF(INDEX('Capacity Summary'!$H$36:$BG$135,MATCH('Capacity Backing (Hide)'!BG$2,'Capacity Summary'!$B$36:$B$135,0),MATCH('Capacity Backing (Hide)'!$A30,'Capacity Summary'!$H$35:$BG$35,0))&lt;&gt;0,INDEX('Capacity Summary'!$H$36:$BG$135,MATCH('Capacity Backing (Hide)'!BG$2,'Capacity Summary'!$B$36:$B$135,0),MATCH('Capacity Backing (Hide)'!$A30,'Capacity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(Hide)'!$A30,'Capacity Summary'!$H$35:$BG$35,0))="x",INDEX('Capacity Summary'!$C$36:$E$135,MATCH('Capacity Backing (Hide)'!BH$2,'Capacity Summary'!$B$36:$B$135,0),4),IF(INDEX('Capacity Summary'!$H$36:$BG$135,MATCH('Capacity Backing (Hide)'!BH$2,'Capacity Summary'!$B$36:$B$135,0),MATCH('Capacity Backing (Hide)'!$A30,'Capacity Summary'!$H$35:$BG$35,0))&lt;&gt;0,INDEX('Capacity Summary'!$H$36:$BG$135,MATCH('Capacity Backing (Hide)'!BH$2,'Capacity Summary'!$B$36:$B$135,0),MATCH('Capacity Backing (Hide)'!$A30,'Capacity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(Hide)'!$A30,'Capacity Summary'!$H$35:$BG$35,0))="x",INDEX('Capacity Summary'!$C$36:$E$135,MATCH('Capacity Backing (Hide)'!BI$2,'Capacity Summary'!$B$36:$B$135,0),4),IF(INDEX('Capacity Summary'!$H$36:$BG$135,MATCH('Capacity Backing (Hide)'!BI$2,'Capacity Summary'!$B$36:$B$135,0),MATCH('Capacity Backing (Hide)'!$A30,'Capacity Summary'!$H$35:$BG$35,0))&lt;&gt;0,INDEX('Capacity Summary'!$H$36:$BG$135,MATCH('Capacity Backing (Hide)'!BI$2,'Capacity Summary'!$B$36:$B$135,0),MATCH('Capacity Backing (Hide)'!$A30,'Capacity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(Hide)'!$A30,'Capacity Summary'!$H$35:$BG$35,0))="x",INDEX('Capacity Summary'!$C$36:$E$135,MATCH('Capacity Backing (Hide)'!BJ$2,'Capacity Summary'!$B$36:$B$135,0),4),IF(INDEX('Capacity Summary'!$H$36:$BG$135,MATCH('Capacity Backing (Hide)'!BJ$2,'Capacity Summary'!$B$36:$B$135,0),MATCH('Capacity Backing (Hide)'!$A30,'Capacity Summary'!$H$35:$BG$35,0))&lt;&gt;0,INDEX('Capacity Summary'!$H$36:$BG$135,MATCH('Capacity Backing (Hide)'!BJ$2,'Capacity Summary'!$B$36:$B$135,0),MATCH('Capacity Backing (Hide)'!$A30,'Capacity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(Hide)'!$A30,'Capacity Summary'!$H$35:$BG$35,0))="x",INDEX('Capacity Summary'!$C$36:$E$135,MATCH('Capacity Backing (Hide)'!BK$2,'Capacity Summary'!$B$36:$B$135,0),4),IF(INDEX('Capacity Summary'!$H$36:$BG$135,MATCH('Capacity Backing (Hide)'!BK$2,'Capacity Summary'!$B$36:$B$135,0),MATCH('Capacity Backing (Hide)'!$A30,'Capacity Summary'!$H$35:$BG$35,0))&lt;&gt;0,INDEX('Capacity Summary'!$H$36:$BG$135,MATCH('Capacity Backing (Hide)'!BK$2,'Capacity Summary'!$B$36:$B$135,0),MATCH('Capacity Backing (Hide)'!$A30,'Capacity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(Hide)'!$A30,'Capacity Summary'!$H$35:$BG$35,0))="x",INDEX('Capacity Summary'!$C$36:$E$135,MATCH('Capacity Backing (Hide)'!BL$2,'Capacity Summary'!$B$36:$B$135,0),4),IF(INDEX('Capacity Summary'!$H$36:$BG$135,MATCH('Capacity Backing (Hide)'!BL$2,'Capacity Summary'!$B$36:$B$135,0),MATCH('Capacity Backing (Hide)'!$A30,'Capacity Summary'!$H$35:$BG$35,0))&lt;&gt;0,INDEX('Capacity Summary'!$H$36:$BG$135,MATCH('Capacity Backing (Hide)'!BL$2,'Capacity Summary'!$B$36:$B$135,0),MATCH('Capacity Backing (Hide)'!$A30,'Capacity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(Hide)'!$A30,'Capacity Summary'!$H$35:$BG$35,0))="x",INDEX('Capacity Summary'!$C$36:$E$135,MATCH('Capacity Backing (Hide)'!BM$2,'Capacity Summary'!$B$36:$B$135,0),4),IF(INDEX('Capacity Summary'!$H$36:$BG$135,MATCH('Capacity Backing (Hide)'!BM$2,'Capacity Summary'!$B$36:$B$135,0),MATCH('Capacity Backing (Hide)'!$A30,'Capacity Summary'!$H$35:$BG$35,0))&lt;&gt;0,INDEX('Capacity Summary'!$H$36:$BG$135,MATCH('Capacity Backing (Hide)'!BM$2,'Capacity Summary'!$B$36:$B$135,0),MATCH('Capacity Backing (Hide)'!$A30,'Capacity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(Hide)'!$A30,'Capacity Summary'!$H$35:$BG$35,0))="x",INDEX('Capacity Summary'!$C$36:$E$135,MATCH('Capacity Backing (Hide)'!BN$2,'Capacity Summary'!$B$36:$B$135,0),4),IF(INDEX('Capacity Summary'!$H$36:$BG$135,MATCH('Capacity Backing (Hide)'!BN$2,'Capacity Summary'!$B$36:$B$135,0),MATCH('Capacity Backing (Hide)'!$A30,'Capacity Summary'!$H$35:$BG$35,0))&lt;&gt;0,INDEX('Capacity Summary'!$H$36:$BG$135,MATCH('Capacity Backing (Hide)'!BN$2,'Capacity Summary'!$B$36:$B$135,0),MATCH('Capacity Backing (Hide)'!$A30,'Capacity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(Hide)'!$A30,'Capacity Summary'!$H$35:$BG$35,0))="x",INDEX('Capacity Summary'!$C$36:$E$135,MATCH('Capacity Backing (Hide)'!BO$2,'Capacity Summary'!$B$36:$B$135,0),4),IF(INDEX('Capacity Summary'!$H$36:$BG$135,MATCH('Capacity Backing (Hide)'!BO$2,'Capacity Summary'!$B$36:$B$135,0),MATCH('Capacity Backing (Hide)'!$A30,'Capacity Summary'!$H$35:$BG$35,0))&lt;&gt;0,INDEX('Capacity Summary'!$H$36:$BG$135,MATCH('Capacity Backing (Hide)'!BO$2,'Capacity Summary'!$B$36:$B$135,0),MATCH('Capacity Backing (Hide)'!$A30,'Capacity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(Hide)'!$A30,'Capacity Summary'!$H$35:$BG$35,0))="x",INDEX('Capacity Summary'!$C$36:$E$135,MATCH('Capacity Backing (Hide)'!BP$2,'Capacity Summary'!$B$36:$B$135,0),4),IF(INDEX('Capacity Summary'!$H$36:$BG$135,MATCH('Capacity Backing (Hide)'!BP$2,'Capacity Summary'!$B$36:$B$135,0),MATCH('Capacity Backing (Hide)'!$A30,'Capacity Summary'!$H$35:$BG$35,0))&lt;&gt;0,INDEX('Capacity Summary'!$H$36:$BG$135,MATCH('Capacity Backing (Hide)'!BP$2,'Capacity Summary'!$B$36:$B$135,0),MATCH('Capacity Backing (Hide)'!$A30,'Capacity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(Hide)'!$A30,'Capacity Summary'!$H$35:$BG$35,0))="x",INDEX('Capacity Summary'!$C$36:$E$135,MATCH('Capacity Backing (Hide)'!BQ$2,'Capacity Summary'!$B$36:$B$135,0),4),IF(INDEX('Capacity Summary'!$H$36:$BG$135,MATCH('Capacity Backing (Hide)'!BQ$2,'Capacity Summary'!$B$36:$B$135,0),MATCH('Capacity Backing (Hide)'!$A30,'Capacity Summary'!$H$35:$BG$35,0))&lt;&gt;0,INDEX('Capacity Summary'!$H$36:$BG$135,MATCH('Capacity Backing (Hide)'!BQ$2,'Capacity Summary'!$B$36:$B$135,0),MATCH('Capacity Backing (Hide)'!$A30,'Capacity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(Hide)'!$A30,'Capacity Summary'!$H$35:$BG$35,0))="x",INDEX('Capacity Summary'!$C$36:$E$135,MATCH('Capacity Backing (Hide)'!BR$2,'Capacity Summary'!$B$36:$B$135,0),4),IF(INDEX('Capacity Summary'!$H$36:$BG$135,MATCH('Capacity Backing (Hide)'!BR$2,'Capacity Summary'!$B$36:$B$135,0),MATCH('Capacity Backing (Hide)'!$A30,'Capacity Summary'!$H$35:$BG$35,0))&lt;&gt;0,INDEX('Capacity Summary'!$H$36:$BG$135,MATCH('Capacity Backing (Hide)'!BR$2,'Capacity Summary'!$B$36:$B$135,0),MATCH('Capacity Backing (Hide)'!$A30,'Capacity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(Hide)'!$A30,'Capacity Summary'!$H$35:$BG$35,0))="x",INDEX('Capacity Summary'!$C$36:$E$135,MATCH('Capacity Backing (Hide)'!BS$2,'Capacity Summary'!$B$36:$B$135,0),4),IF(INDEX('Capacity Summary'!$H$36:$BG$135,MATCH('Capacity Backing (Hide)'!BS$2,'Capacity Summary'!$B$36:$B$135,0),MATCH('Capacity Backing (Hide)'!$A30,'Capacity Summary'!$H$35:$BG$35,0))&lt;&gt;0,INDEX('Capacity Summary'!$H$36:$BG$135,MATCH('Capacity Backing (Hide)'!BS$2,'Capacity Summary'!$B$36:$B$135,0),MATCH('Capacity Backing (Hide)'!$A30,'Capacity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(Hide)'!$A30,'Capacity Summary'!$H$35:$BG$35,0))="x",INDEX('Capacity Summary'!$C$36:$E$135,MATCH('Capacity Backing (Hide)'!BT$2,'Capacity Summary'!$B$36:$B$135,0),4),IF(INDEX('Capacity Summary'!$H$36:$BG$135,MATCH('Capacity Backing (Hide)'!BT$2,'Capacity Summary'!$B$36:$B$135,0),MATCH('Capacity Backing (Hide)'!$A30,'Capacity Summary'!$H$35:$BG$35,0))&lt;&gt;0,INDEX('Capacity Summary'!$H$36:$BG$135,MATCH('Capacity Backing (Hide)'!BT$2,'Capacity Summary'!$B$36:$B$135,0),MATCH('Capacity Backing (Hide)'!$A30,'Capacity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(Hide)'!$A30,'Capacity Summary'!$H$35:$BG$35,0))="x",INDEX('Capacity Summary'!$C$36:$E$135,MATCH('Capacity Backing (Hide)'!BU$2,'Capacity Summary'!$B$36:$B$135,0),4),IF(INDEX('Capacity Summary'!$H$36:$BG$135,MATCH('Capacity Backing (Hide)'!BU$2,'Capacity Summary'!$B$36:$B$135,0),MATCH('Capacity Backing (Hide)'!$A30,'Capacity Summary'!$H$35:$BG$35,0))&lt;&gt;0,INDEX('Capacity Summary'!$H$36:$BG$135,MATCH('Capacity Backing (Hide)'!BU$2,'Capacity Summary'!$B$36:$B$135,0),MATCH('Capacity Backing (Hide)'!$A30,'Capacity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(Hide)'!$A30,'Capacity Summary'!$H$35:$BG$35,0))="x",INDEX('Capacity Summary'!$C$36:$E$135,MATCH('Capacity Backing (Hide)'!BV$2,'Capacity Summary'!$B$36:$B$135,0),4),IF(INDEX('Capacity Summary'!$H$36:$BG$135,MATCH('Capacity Backing (Hide)'!BV$2,'Capacity Summary'!$B$36:$B$135,0),MATCH('Capacity Backing (Hide)'!$A30,'Capacity Summary'!$H$35:$BG$35,0))&lt;&gt;0,INDEX('Capacity Summary'!$H$36:$BG$135,MATCH('Capacity Backing (Hide)'!BV$2,'Capacity Summary'!$B$36:$B$135,0),MATCH('Capacity Backing (Hide)'!$A30,'Capacity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(Hide)'!$A30,'Capacity Summary'!$H$35:$BG$35,0))="x",INDEX('Capacity Summary'!$C$36:$E$135,MATCH('Capacity Backing (Hide)'!BW$2,'Capacity Summary'!$B$36:$B$135,0),4),IF(INDEX('Capacity Summary'!$H$36:$BG$135,MATCH('Capacity Backing (Hide)'!BW$2,'Capacity Summary'!$B$36:$B$135,0),MATCH('Capacity Backing (Hide)'!$A30,'Capacity Summary'!$H$35:$BG$35,0))&lt;&gt;0,INDEX('Capacity Summary'!$H$36:$BG$135,MATCH('Capacity Backing (Hide)'!BW$2,'Capacity Summary'!$B$36:$B$135,0),MATCH('Capacity Backing (Hide)'!$A30,'Capacity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(Hide)'!$A30,'Capacity Summary'!$H$35:$BG$35,0))="x",INDEX('Capacity Summary'!$C$36:$E$135,MATCH('Capacity Backing (Hide)'!BX$2,'Capacity Summary'!$B$36:$B$135,0),4),IF(INDEX('Capacity Summary'!$H$36:$BG$135,MATCH('Capacity Backing (Hide)'!BX$2,'Capacity Summary'!$B$36:$B$135,0),MATCH('Capacity Backing (Hide)'!$A30,'Capacity Summary'!$H$35:$BG$35,0))&lt;&gt;0,INDEX('Capacity Summary'!$H$36:$BG$135,MATCH('Capacity Backing (Hide)'!BX$2,'Capacity Summary'!$B$36:$B$135,0),MATCH('Capacity Backing (Hide)'!$A30,'Capacity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(Hide)'!$A30,'Capacity Summary'!$H$35:$BG$35,0))="x",INDEX('Capacity Summary'!$C$36:$E$135,MATCH('Capacity Backing (Hide)'!BY$2,'Capacity Summary'!$B$36:$B$135,0),4),IF(INDEX('Capacity Summary'!$H$36:$BG$135,MATCH('Capacity Backing (Hide)'!BY$2,'Capacity Summary'!$B$36:$B$135,0),MATCH('Capacity Backing (Hide)'!$A30,'Capacity Summary'!$H$35:$BG$35,0))&lt;&gt;0,INDEX('Capacity Summary'!$H$36:$BG$135,MATCH('Capacity Backing (Hide)'!BY$2,'Capacity Summary'!$B$36:$B$135,0),MATCH('Capacity Backing (Hide)'!$A30,'Capacity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(Hide)'!$A30,'Capacity Summary'!$H$35:$BG$35,0))="x",INDEX('Capacity Summary'!$C$36:$E$135,MATCH('Capacity Backing (Hide)'!BZ$2,'Capacity Summary'!$B$36:$B$135,0),4),IF(INDEX('Capacity Summary'!$H$36:$BG$135,MATCH('Capacity Backing (Hide)'!BZ$2,'Capacity Summary'!$B$36:$B$135,0),MATCH('Capacity Backing (Hide)'!$A30,'Capacity Summary'!$H$35:$BG$35,0))&lt;&gt;0,INDEX('Capacity Summary'!$H$36:$BG$135,MATCH('Capacity Backing (Hide)'!BZ$2,'Capacity Summary'!$B$36:$B$135,0),MATCH('Capacity Backing (Hide)'!$A30,'Capacity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(Hide)'!$A30,'Capacity Summary'!$H$35:$BG$35,0))="x",INDEX('Capacity Summary'!$C$36:$E$135,MATCH('Capacity Backing (Hide)'!CA$2,'Capacity Summary'!$B$36:$B$135,0),4),IF(INDEX('Capacity Summary'!$H$36:$BG$135,MATCH('Capacity Backing (Hide)'!CA$2,'Capacity Summary'!$B$36:$B$135,0),MATCH('Capacity Backing (Hide)'!$A30,'Capacity Summary'!$H$35:$BG$35,0))&lt;&gt;0,INDEX('Capacity Summary'!$H$36:$BG$135,MATCH('Capacity Backing (Hide)'!CA$2,'Capacity Summary'!$B$36:$B$135,0),MATCH('Capacity Backing (Hide)'!$A30,'Capacity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(Hide)'!$A30,'Capacity Summary'!$H$35:$BG$35,0))="x",INDEX('Capacity Summary'!$C$36:$E$135,MATCH('Capacity Backing (Hide)'!CB$2,'Capacity Summary'!$B$36:$B$135,0),4),IF(INDEX('Capacity Summary'!$H$36:$BG$135,MATCH('Capacity Backing (Hide)'!CB$2,'Capacity Summary'!$B$36:$B$135,0),MATCH('Capacity Backing (Hide)'!$A30,'Capacity Summary'!$H$35:$BG$35,0))&lt;&gt;0,INDEX('Capacity Summary'!$H$36:$BG$135,MATCH('Capacity Backing (Hide)'!CB$2,'Capacity Summary'!$B$36:$B$135,0),MATCH('Capacity Backing (Hide)'!$A30,'Capacity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(Hide)'!$A30,'Capacity Summary'!$H$35:$BG$35,0))="x",INDEX('Capacity Summary'!$C$36:$E$135,MATCH('Capacity Backing (Hide)'!CC$2,'Capacity Summary'!$B$36:$B$135,0),4),IF(INDEX('Capacity Summary'!$H$36:$BG$135,MATCH('Capacity Backing (Hide)'!CC$2,'Capacity Summary'!$B$36:$B$135,0),MATCH('Capacity Backing (Hide)'!$A30,'Capacity Summary'!$H$35:$BG$35,0))&lt;&gt;0,INDEX('Capacity Summary'!$H$36:$BG$135,MATCH('Capacity Backing (Hide)'!CC$2,'Capacity Summary'!$B$36:$B$135,0),MATCH('Capacity Backing (Hide)'!$A30,'Capacity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(Hide)'!$A30,'Capacity Summary'!$H$35:$BG$35,0))="x",INDEX('Capacity Summary'!$C$36:$E$135,MATCH('Capacity Backing (Hide)'!CD$2,'Capacity Summary'!$B$36:$B$135,0),4),IF(INDEX('Capacity Summary'!$H$36:$BG$135,MATCH('Capacity Backing (Hide)'!CD$2,'Capacity Summary'!$B$36:$B$135,0),MATCH('Capacity Backing (Hide)'!$A30,'Capacity Summary'!$H$35:$BG$35,0))&lt;&gt;0,INDEX('Capacity Summary'!$H$36:$BG$135,MATCH('Capacity Backing (Hide)'!CD$2,'Capacity Summary'!$B$36:$B$135,0),MATCH('Capacity Backing (Hide)'!$A30,'Capacity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(Hide)'!$A30,'Capacity Summary'!$H$35:$BG$35,0))="x",INDEX('Capacity Summary'!$C$36:$E$135,MATCH('Capacity Backing (Hide)'!CE$2,'Capacity Summary'!$B$36:$B$135,0),4),IF(INDEX('Capacity Summary'!$H$36:$BG$135,MATCH('Capacity Backing (Hide)'!CE$2,'Capacity Summary'!$B$36:$B$135,0),MATCH('Capacity Backing (Hide)'!$A30,'Capacity Summary'!$H$35:$BG$35,0))&lt;&gt;0,INDEX('Capacity Summary'!$H$36:$BG$135,MATCH('Capacity Backing (Hide)'!CE$2,'Capacity Summary'!$B$36:$B$135,0),MATCH('Capacity Backing (Hide)'!$A30,'Capacity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(Hide)'!$A30,'Capacity Summary'!$H$35:$BG$35,0))="x",INDEX('Capacity Summary'!$C$36:$E$135,MATCH('Capacity Backing (Hide)'!CF$2,'Capacity Summary'!$B$36:$B$135,0),4),IF(INDEX('Capacity Summary'!$H$36:$BG$135,MATCH('Capacity Backing (Hide)'!CF$2,'Capacity Summary'!$B$36:$B$135,0),MATCH('Capacity Backing (Hide)'!$A30,'Capacity Summary'!$H$35:$BG$35,0))&lt;&gt;0,INDEX('Capacity Summary'!$H$36:$BG$135,MATCH('Capacity Backing (Hide)'!CF$2,'Capacity Summary'!$B$36:$B$135,0),MATCH('Capacity Backing (Hide)'!$A30,'Capacity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(Hide)'!$A30,'Capacity Summary'!$H$35:$BG$35,0))="x",INDEX('Capacity Summary'!$C$36:$E$135,MATCH('Capacity Backing (Hide)'!CG$2,'Capacity Summary'!$B$36:$B$135,0),4),IF(INDEX('Capacity Summary'!$H$36:$BG$135,MATCH('Capacity Backing (Hide)'!CG$2,'Capacity Summary'!$B$36:$B$135,0),MATCH('Capacity Backing (Hide)'!$A30,'Capacity Summary'!$H$35:$BG$35,0))&lt;&gt;0,INDEX('Capacity Summary'!$H$36:$BG$135,MATCH('Capacity Backing (Hide)'!CG$2,'Capacity Summary'!$B$36:$B$135,0),MATCH('Capacity Backing (Hide)'!$A30,'Capacity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(Hide)'!$A30,'Capacity Summary'!$H$35:$BG$35,0))="x",INDEX('Capacity Summary'!$C$36:$E$135,MATCH('Capacity Backing (Hide)'!CH$2,'Capacity Summary'!$B$36:$B$135,0),4),IF(INDEX('Capacity Summary'!$H$36:$BG$135,MATCH('Capacity Backing (Hide)'!CH$2,'Capacity Summary'!$B$36:$B$135,0),MATCH('Capacity Backing (Hide)'!$A30,'Capacity Summary'!$H$35:$BG$35,0))&lt;&gt;0,INDEX('Capacity Summary'!$H$36:$BG$135,MATCH('Capacity Backing (Hide)'!CH$2,'Capacity Summary'!$B$36:$B$135,0),MATCH('Capacity Backing (Hide)'!$A30,'Capacity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(Hide)'!$A30,'Capacity Summary'!$H$35:$BG$35,0))="x",INDEX('Capacity Summary'!$C$36:$E$135,MATCH('Capacity Backing (Hide)'!CI$2,'Capacity Summary'!$B$36:$B$135,0),4),IF(INDEX('Capacity Summary'!$H$36:$BG$135,MATCH('Capacity Backing (Hide)'!CI$2,'Capacity Summary'!$B$36:$B$135,0),MATCH('Capacity Backing (Hide)'!$A30,'Capacity Summary'!$H$35:$BG$35,0))&lt;&gt;0,INDEX('Capacity Summary'!$H$36:$BG$135,MATCH('Capacity Backing (Hide)'!CI$2,'Capacity Summary'!$B$36:$B$135,0),MATCH('Capacity Backing (Hide)'!$A30,'Capacity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(Hide)'!$A30,'Capacity Summary'!$H$35:$BG$35,0))="x",INDEX('Capacity Summary'!$C$36:$E$135,MATCH('Capacity Backing (Hide)'!CJ$2,'Capacity Summary'!$B$36:$B$135,0),4),IF(INDEX('Capacity Summary'!$H$36:$BG$135,MATCH('Capacity Backing (Hide)'!CJ$2,'Capacity Summary'!$B$36:$B$135,0),MATCH('Capacity Backing (Hide)'!$A30,'Capacity Summary'!$H$35:$BG$35,0))&lt;&gt;0,INDEX('Capacity Summary'!$H$36:$BG$135,MATCH('Capacity Backing (Hide)'!CJ$2,'Capacity Summary'!$B$36:$B$135,0),MATCH('Capacity Backing (Hide)'!$A30,'Capacity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(Hide)'!$A30,'Capacity Summary'!$H$35:$BG$35,0))="x",INDEX('Capacity Summary'!$C$36:$E$135,MATCH('Capacity Backing (Hide)'!CK$2,'Capacity Summary'!$B$36:$B$135,0),4),IF(INDEX('Capacity Summary'!$H$36:$BG$135,MATCH('Capacity Backing (Hide)'!CK$2,'Capacity Summary'!$B$36:$B$135,0),MATCH('Capacity Backing (Hide)'!$A30,'Capacity Summary'!$H$35:$BG$35,0))&lt;&gt;0,INDEX('Capacity Summary'!$H$36:$BG$135,MATCH('Capacity Backing (Hide)'!CK$2,'Capacity Summary'!$B$36:$B$135,0),MATCH('Capacity Backing (Hide)'!$A30,'Capacity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(Hide)'!$A30,'Capacity Summary'!$H$35:$BG$35,0))="x",INDEX('Capacity Summary'!$C$36:$E$135,MATCH('Capacity Backing (Hide)'!CL$2,'Capacity Summary'!$B$36:$B$135,0),4),IF(INDEX('Capacity Summary'!$H$36:$BG$135,MATCH('Capacity Backing (Hide)'!CL$2,'Capacity Summary'!$B$36:$B$135,0),MATCH('Capacity Backing (Hide)'!$A30,'Capacity Summary'!$H$35:$BG$35,0))&lt;&gt;0,INDEX('Capacity Summary'!$H$36:$BG$135,MATCH('Capacity Backing (Hide)'!CL$2,'Capacity Summary'!$B$36:$B$135,0),MATCH('Capacity Backing (Hide)'!$A30,'Capacity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(Hide)'!$A30,'Capacity Summary'!$H$35:$BG$35,0))="x",INDEX('Capacity Summary'!$C$36:$E$135,MATCH('Capacity Backing (Hide)'!CM$2,'Capacity Summary'!$B$36:$B$135,0),4),IF(INDEX('Capacity Summary'!$H$36:$BG$135,MATCH('Capacity Backing (Hide)'!CM$2,'Capacity Summary'!$B$36:$B$135,0),MATCH('Capacity Backing (Hide)'!$A30,'Capacity Summary'!$H$35:$BG$35,0))&lt;&gt;0,INDEX('Capacity Summary'!$H$36:$BG$135,MATCH('Capacity Backing (Hide)'!CM$2,'Capacity Summary'!$B$36:$B$135,0),MATCH('Capacity Backing (Hide)'!$A30,'Capacity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(Hide)'!$A30,'Capacity Summary'!$H$35:$BG$35,0))="x",INDEX('Capacity Summary'!$C$36:$E$135,MATCH('Capacity Backing (Hide)'!CN$2,'Capacity Summary'!$B$36:$B$135,0),4),IF(INDEX('Capacity Summary'!$H$36:$BG$135,MATCH('Capacity Backing (Hide)'!CN$2,'Capacity Summary'!$B$36:$B$135,0),MATCH('Capacity Backing (Hide)'!$A30,'Capacity Summary'!$H$35:$BG$35,0))&lt;&gt;0,INDEX('Capacity Summary'!$H$36:$BG$135,MATCH('Capacity Backing (Hide)'!CN$2,'Capacity Summary'!$B$36:$B$135,0),MATCH('Capacity Backing (Hide)'!$A30,'Capacity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(Hide)'!$A30,'Capacity Summary'!$H$35:$BG$35,0))="x",INDEX('Capacity Summary'!$C$36:$E$135,MATCH('Capacity Backing (Hide)'!CO$2,'Capacity Summary'!$B$36:$B$135,0),4),IF(INDEX('Capacity Summary'!$H$36:$BG$135,MATCH('Capacity Backing (Hide)'!CO$2,'Capacity Summary'!$B$36:$B$135,0),MATCH('Capacity Backing (Hide)'!$A30,'Capacity Summary'!$H$35:$BG$35,0))&lt;&gt;0,INDEX('Capacity Summary'!$H$36:$BG$135,MATCH('Capacity Backing (Hide)'!CO$2,'Capacity Summary'!$B$36:$B$135,0),MATCH('Capacity Backing (Hide)'!$A30,'Capacity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(Hide)'!$A30,'Capacity Summary'!$H$35:$BG$35,0))="x",INDEX('Capacity Summary'!$C$36:$E$135,MATCH('Capacity Backing (Hide)'!CP$2,'Capacity Summary'!$B$36:$B$135,0),4),IF(INDEX('Capacity Summary'!$H$36:$BG$135,MATCH('Capacity Backing (Hide)'!CP$2,'Capacity Summary'!$B$36:$B$135,0),MATCH('Capacity Backing (Hide)'!$A30,'Capacity Summary'!$H$35:$BG$35,0))&lt;&gt;0,INDEX('Capacity Summary'!$H$36:$BG$135,MATCH('Capacity Backing (Hide)'!CP$2,'Capacity Summary'!$B$36:$B$135,0),MATCH('Capacity Backing (Hide)'!$A30,'Capacity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(Hide)'!$A30,'Capacity Summary'!$H$35:$BG$35,0))="x",INDEX('Capacity Summary'!$C$36:$E$135,MATCH('Capacity Backing (Hide)'!CQ$2,'Capacity Summary'!$B$36:$B$135,0),4),IF(INDEX('Capacity Summary'!$H$36:$BG$135,MATCH('Capacity Backing (Hide)'!CQ$2,'Capacity Summary'!$B$36:$B$135,0),MATCH('Capacity Backing (Hide)'!$A30,'Capacity Summary'!$H$35:$BG$35,0))&lt;&gt;0,INDEX('Capacity Summary'!$H$36:$BG$135,MATCH('Capacity Backing (Hide)'!CQ$2,'Capacity Summary'!$B$36:$B$135,0),MATCH('Capacity Backing (Hide)'!$A30,'Capacity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(Hide)'!$A30,'Capacity Summary'!$H$35:$BG$35,0))="x",INDEX('Capacity Summary'!$C$36:$E$135,MATCH('Capacity Backing (Hide)'!CR$2,'Capacity Summary'!$B$36:$B$135,0),4),IF(INDEX('Capacity Summary'!$H$36:$BG$135,MATCH('Capacity Backing (Hide)'!CR$2,'Capacity Summary'!$B$36:$B$135,0),MATCH('Capacity Backing (Hide)'!$A30,'Capacity Summary'!$H$35:$BG$35,0))&lt;&gt;0,INDEX('Capacity Summary'!$H$36:$BG$135,MATCH('Capacity Backing (Hide)'!CR$2,'Capacity Summary'!$B$36:$B$135,0),MATCH('Capacity Backing (Hide)'!$A30,'Capacity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(Hide)'!$A30,'Capacity Summary'!$H$35:$BG$35,0))="x",INDEX('Capacity Summary'!$C$36:$E$135,MATCH('Capacity Backing (Hide)'!CS$2,'Capacity Summary'!$B$36:$B$135,0),4),IF(INDEX('Capacity Summary'!$H$36:$BG$135,MATCH('Capacity Backing (Hide)'!CS$2,'Capacity Summary'!$B$36:$B$135,0),MATCH('Capacity Backing (Hide)'!$A30,'Capacity Summary'!$H$35:$BG$35,0))&lt;&gt;0,INDEX('Capacity Summary'!$H$36:$BG$135,MATCH('Capacity Backing (Hide)'!CS$2,'Capacity Summary'!$B$36:$B$135,0),MATCH('Capacity Backing (Hide)'!$A30,'Capacity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(Hide)'!$A30,'Capacity Summary'!$H$35:$BG$35,0))="x",INDEX('Capacity Summary'!$C$36:$E$135,MATCH('Capacity Backing (Hide)'!CT$2,'Capacity Summary'!$B$36:$B$135,0),4),IF(INDEX('Capacity Summary'!$H$36:$BG$135,MATCH('Capacity Backing (Hide)'!CT$2,'Capacity Summary'!$B$36:$B$135,0),MATCH('Capacity Backing (Hide)'!$A30,'Capacity Summary'!$H$35:$BG$35,0))&lt;&gt;0,INDEX('Capacity Summary'!$H$36:$BG$135,MATCH('Capacity Backing (Hide)'!CT$2,'Capacity Summary'!$B$36:$B$135,0),MATCH('Capacity Backing (Hide)'!$A30,'Capacity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(Hide)'!$A30,'Capacity Summary'!$H$35:$BG$35,0))="x",INDEX('Capacity Summary'!$C$36:$E$135,MATCH('Capacity Backing (Hide)'!CU$2,'Capacity Summary'!$B$36:$B$135,0),4),IF(INDEX('Capacity Summary'!$H$36:$BG$135,MATCH('Capacity Backing (Hide)'!CU$2,'Capacity Summary'!$B$36:$B$135,0),MATCH('Capacity Backing (Hide)'!$A30,'Capacity Summary'!$H$35:$BG$35,0))&lt;&gt;0,INDEX('Capacity Summary'!$H$36:$BG$135,MATCH('Capacity Backing (Hide)'!CU$2,'Capacity Summary'!$B$36:$B$135,0),MATCH('Capacity Backing (Hide)'!$A30,'Capacity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(Hide)'!$A30,'Capacity Summary'!$H$35:$BG$35,0))="x",INDEX('Capacity Summary'!$C$36:$E$135,MATCH('Capacity Backing (Hide)'!CV$2,'Capacity Summary'!$B$36:$B$135,0),4),IF(INDEX('Capacity Summary'!$H$36:$BG$135,MATCH('Capacity Backing (Hide)'!CV$2,'Capacity Summary'!$B$36:$B$135,0),MATCH('Capacity Backing (Hide)'!$A30,'Capacity Summary'!$H$35:$BG$35,0))&lt;&gt;0,INDEX('Capacity Summary'!$H$36:$BG$135,MATCH('Capacity Backing (Hide)'!CV$2,'Capacity Summary'!$B$36:$B$135,0),MATCH('Capacity Backing (Hide)'!$A30,'Capacity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(Hide)'!$A30,'Capacity Summary'!$H$35:$BG$35,0))="x",INDEX('Capacity Summary'!$C$36:$E$135,MATCH('Capacity Backing (Hide)'!CW$2,'Capacity Summary'!$B$36:$B$135,0),4),IF(INDEX('Capacity Summary'!$H$36:$BG$135,MATCH('Capacity Backing (Hide)'!CW$2,'Capacity Summary'!$B$36:$B$135,0),MATCH('Capacity Backing (Hide)'!$A30,'Capacity Summary'!$H$35:$BG$35,0))&lt;&gt;0,INDEX('Capacity Summary'!$H$36:$BG$135,MATCH('Capacity Backing (Hide)'!CW$2,'Capacity Summary'!$B$36:$B$135,0),MATCH('Capacity Backing (Hide)'!$A30,'Capacity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1" spans="1:101" x14ac:dyDescent="0.35">
      <c r="A31" s="2">
        <f ca="1">'Required Capacity (Hide)'!E31</f>
        <v>44410</v>
      </c>
      <c r="B3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(Hide)'!$A31,'Capacity Summary'!$H$35:$BG$35,0))="x",INDEX('Capacity Summary'!$C$36:$E$135,MATCH('Capacity Backing (Hide)'!B$2,'Capacity Summary'!$B$36:$B$135,0),4),IF(INDEX('Capacity Summary'!$H$36:$BG$135,MATCH('Capacity Backing (Hide)'!B$2,'Capacity Summary'!$B$36:$B$135,0),MATCH('Capacity Backing (Hide)'!$A31,'Capacity Summary'!$H$35:$BG$35,0))&lt;&gt;0,INDEX('Capacity Summary'!$H$36:$BG$135,MATCH('Capacity Backing (Hide)'!B$2,'Capacity Summary'!$B$36:$B$135,0),MATCH('Capacity Backing (Hide)'!$A31,'Capacity Summary'!$H$35:$BG$35,0)),0)),INDEX('Capacity Summary'!$C$36:$E$135,MATCH('Capacity Backing (Hide)'!B$2,'Capacity Summary'!$B$36:$B$135,0),2)))/IF(Summary!$B$7="Minutes",1,60)/COUNTA(INDEX(Capacity!$C$10:$Q$109,MATCH('Capacity Backing (Hide)'!B$2,Capacity!$B$10:$B$109,0),1):INDEX(Capacity!$C$10:$Q$109,MATCH('Capacity Backing (Hide)'!B$2,Capacity!$B$10:$B$109,0),15))</f>
        <v>#N/A</v>
      </c>
      <c r="C3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(Hide)'!$A31,'Capacity Summary'!$H$35:$BG$35,0))="x",INDEX('Capacity Summary'!$C$36:$E$135,MATCH('Capacity Backing (Hide)'!C$2,'Capacity Summary'!$B$36:$B$135,0),4),IF(INDEX('Capacity Summary'!$H$36:$BG$135,MATCH('Capacity Backing (Hide)'!C$2,'Capacity Summary'!$B$36:$B$135,0),MATCH('Capacity Backing (Hide)'!$A31,'Capacity Summary'!$H$35:$BG$35,0))&lt;&gt;0,INDEX('Capacity Summary'!$H$36:$BG$135,MATCH('Capacity Backing (Hide)'!C$2,'Capacity Summary'!$B$36:$B$135,0),MATCH('Capacity Backing (Hide)'!$A31,'Capacity Summary'!$H$35:$BG$35,0)),0)),INDEX('Capacity Summary'!$C$36:$E$135,MATCH('Capacity Backing (Hide)'!C$2,'Capacity Summary'!$B$36:$B$135,0),2)))/IF(Summary!$B$7="Minutes",1,60)/COUNTA(INDEX(Capacity!$C$10:$Q$109,MATCH('Capacity Backing (Hide)'!C$2,Capacity!$B$10:$B$109,0),1):INDEX(Capacity!$C$10:$Q$109,MATCH('Capacity Backing (Hide)'!C$2,Capacity!$B$10:$B$109,0),15))</f>
        <v>#N/A</v>
      </c>
      <c r="D3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(Hide)'!$A31,'Capacity Summary'!$H$35:$BG$35,0))="x",INDEX('Capacity Summary'!$C$36:$E$135,MATCH('Capacity Backing (Hide)'!D$2,'Capacity Summary'!$B$36:$B$135,0),4),IF(INDEX('Capacity Summary'!$H$36:$BG$135,MATCH('Capacity Backing (Hide)'!D$2,'Capacity Summary'!$B$36:$B$135,0),MATCH('Capacity Backing (Hide)'!$A31,'Capacity Summary'!$H$35:$BG$35,0))&lt;&gt;0,INDEX('Capacity Summary'!$H$36:$BG$135,MATCH('Capacity Backing (Hide)'!D$2,'Capacity Summary'!$B$36:$B$135,0),MATCH('Capacity Backing (Hide)'!$A31,'Capacity Summary'!$H$35:$BG$35,0)),0)),INDEX('Capacity Summary'!$C$36:$E$135,MATCH('Capacity Backing (Hide)'!D$2,'Capacity Summary'!$B$36:$B$135,0),2)))/IF(Summary!$B$7="Minutes",1,60)/COUNTA(INDEX(Capacity!$C$10:$Q$109,MATCH('Capacity Backing (Hide)'!D$2,Capacity!$B$10:$B$109,0),1):INDEX(Capacity!$C$10:$Q$109,MATCH('Capacity Backing (Hide)'!D$2,Capacity!$B$10:$B$109,0),15))</f>
        <v>#N/A</v>
      </c>
      <c r="E3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(Hide)'!$A31,'Capacity Summary'!$H$35:$BG$35,0))="x",INDEX('Capacity Summary'!$C$36:$E$135,MATCH('Capacity Backing (Hide)'!E$2,'Capacity Summary'!$B$36:$B$135,0),4),IF(INDEX('Capacity Summary'!$H$36:$BG$135,MATCH('Capacity Backing (Hide)'!E$2,'Capacity Summary'!$B$36:$B$135,0),MATCH('Capacity Backing (Hide)'!$A31,'Capacity Summary'!$H$35:$BG$35,0))&lt;&gt;0,INDEX('Capacity Summary'!$H$36:$BG$135,MATCH('Capacity Backing (Hide)'!E$2,'Capacity Summary'!$B$36:$B$135,0),MATCH('Capacity Backing (Hide)'!$A31,'Capacity Summary'!$H$35:$BG$35,0)),0)),INDEX('Capacity Summary'!$C$36:$E$135,MATCH('Capacity Backing (Hide)'!E$2,'Capacity Summary'!$B$36:$B$135,0),2)))/IF(Summary!$B$7="Minutes",1,60)/COUNTA(INDEX(Capacity!$C$10:$Q$109,MATCH('Capacity Backing (Hide)'!E$2,Capacity!$B$10:$B$109,0),1):INDEX(Capacity!$C$10:$Q$109,MATCH('Capacity Backing (Hide)'!E$2,Capacity!$B$10:$B$109,0),15))</f>
        <v>#N/A</v>
      </c>
      <c r="F3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(Hide)'!$A31,'Capacity Summary'!$H$35:$BG$35,0))="x",INDEX('Capacity Summary'!$C$36:$E$135,MATCH('Capacity Backing (Hide)'!F$2,'Capacity Summary'!$B$36:$B$135,0),4),IF(INDEX('Capacity Summary'!$H$36:$BG$135,MATCH('Capacity Backing (Hide)'!F$2,'Capacity Summary'!$B$36:$B$135,0),MATCH('Capacity Backing (Hide)'!$A31,'Capacity Summary'!$H$35:$BG$35,0))&lt;&gt;0,INDEX('Capacity Summary'!$H$36:$BG$135,MATCH('Capacity Backing (Hide)'!F$2,'Capacity Summary'!$B$36:$B$135,0),MATCH('Capacity Backing (Hide)'!$A31,'Capacity Summary'!$H$35:$BG$35,0)),0)),INDEX('Capacity Summary'!$C$36:$E$135,MATCH('Capacity Backing (Hide)'!F$2,'Capacity Summary'!$B$36:$B$135,0),2)))/IF(Summary!$B$7="Minutes",1,60)/COUNTA(INDEX(Capacity!$C$10:$Q$109,MATCH('Capacity Backing (Hide)'!F$2,Capacity!$B$10:$B$109,0),1):INDEX(Capacity!$C$10:$Q$109,MATCH('Capacity Backing (Hide)'!F$2,Capacity!$B$10:$B$109,0),15))</f>
        <v>#N/A</v>
      </c>
      <c r="G3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(Hide)'!$A31,'Capacity Summary'!$H$35:$BG$35,0))="x",INDEX('Capacity Summary'!$C$36:$E$135,MATCH('Capacity Backing (Hide)'!G$2,'Capacity Summary'!$B$36:$B$135,0),4),IF(INDEX('Capacity Summary'!$H$36:$BG$135,MATCH('Capacity Backing (Hide)'!G$2,'Capacity Summary'!$B$36:$B$135,0),MATCH('Capacity Backing (Hide)'!$A31,'Capacity Summary'!$H$35:$BG$35,0))&lt;&gt;0,INDEX('Capacity Summary'!$H$36:$BG$135,MATCH('Capacity Backing (Hide)'!G$2,'Capacity Summary'!$B$36:$B$135,0),MATCH('Capacity Backing (Hide)'!$A31,'Capacity Summary'!$H$35:$BG$35,0)),0)),INDEX('Capacity Summary'!$C$36:$E$135,MATCH('Capacity Backing (Hide)'!G$2,'Capacity Summary'!$B$36:$B$135,0),2)))/IF(Summary!$B$7="Minutes",1,60)/COUNTA(INDEX(Capacity!$C$10:$Q$109,MATCH('Capacity Backing (Hide)'!G$2,Capacity!$B$10:$B$109,0),1):INDEX(Capacity!$C$10:$Q$109,MATCH('Capacity Backing (Hide)'!G$2,Capacity!$B$10:$B$109,0),15))</f>
        <v>#N/A</v>
      </c>
      <c r="H3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(Hide)'!$A31,'Capacity Summary'!$H$35:$BG$35,0))="x",INDEX('Capacity Summary'!$C$36:$E$135,MATCH('Capacity Backing (Hide)'!H$2,'Capacity Summary'!$B$36:$B$135,0),4),IF(INDEX('Capacity Summary'!$H$36:$BG$135,MATCH('Capacity Backing (Hide)'!H$2,'Capacity Summary'!$B$36:$B$135,0),MATCH('Capacity Backing (Hide)'!$A31,'Capacity Summary'!$H$35:$BG$35,0))&lt;&gt;0,INDEX('Capacity Summary'!$H$36:$BG$135,MATCH('Capacity Backing (Hide)'!H$2,'Capacity Summary'!$B$36:$B$135,0),MATCH('Capacity Backing (Hide)'!$A31,'Capacity Summary'!$H$35:$BG$35,0)),0)),INDEX('Capacity Summary'!$C$36:$E$135,MATCH('Capacity Backing (Hide)'!H$2,'Capacity Summary'!$B$36:$B$135,0),2)))/IF(Summary!$B$7="Minutes",1,60)/COUNTA(INDEX(Capacity!$C$10:$Q$109,MATCH('Capacity Backing (Hide)'!H$2,Capacity!$B$10:$B$109,0),1):INDEX(Capacity!$C$10:$Q$109,MATCH('Capacity Backing (Hide)'!H$2,Capacity!$B$10:$B$109,0),15))</f>
        <v>#N/A</v>
      </c>
      <c r="I3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(Hide)'!$A31,'Capacity Summary'!$H$35:$BG$35,0))="x",INDEX('Capacity Summary'!$C$36:$E$135,MATCH('Capacity Backing (Hide)'!I$2,'Capacity Summary'!$B$36:$B$135,0),4),IF(INDEX('Capacity Summary'!$H$36:$BG$135,MATCH('Capacity Backing (Hide)'!I$2,'Capacity Summary'!$B$36:$B$135,0),MATCH('Capacity Backing (Hide)'!$A31,'Capacity Summary'!$H$35:$BG$35,0))&lt;&gt;0,INDEX('Capacity Summary'!$H$36:$BG$135,MATCH('Capacity Backing (Hide)'!I$2,'Capacity Summary'!$B$36:$B$135,0),MATCH('Capacity Backing (Hide)'!$A31,'Capacity Summary'!$H$35:$BG$35,0)),0)),INDEX('Capacity Summary'!$C$36:$E$135,MATCH('Capacity Backing (Hide)'!I$2,'Capacity Summary'!$B$36:$B$135,0),2)))/IF(Summary!$B$7="Minutes",1,60)/COUNTA(INDEX(Capacity!$C$10:$Q$109,MATCH('Capacity Backing (Hide)'!I$2,Capacity!$B$10:$B$109,0),1):INDEX(Capacity!$C$10:$Q$109,MATCH('Capacity Backing (Hide)'!I$2,Capacity!$B$10:$B$109,0),15))</f>
        <v>#N/A</v>
      </c>
      <c r="J3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(Hide)'!$A31,'Capacity Summary'!$H$35:$BG$35,0))="x",INDEX('Capacity Summary'!$C$36:$E$135,MATCH('Capacity Backing (Hide)'!J$2,'Capacity Summary'!$B$36:$B$135,0),4),IF(INDEX('Capacity Summary'!$H$36:$BG$135,MATCH('Capacity Backing (Hide)'!J$2,'Capacity Summary'!$B$36:$B$135,0),MATCH('Capacity Backing (Hide)'!$A31,'Capacity Summary'!$H$35:$BG$35,0))&lt;&gt;0,INDEX('Capacity Summary'!$H$36:$BG$135,MATCH('Capacity Backing (Hide)'!J$2,'Capacity Summary'!$B$36:$B$135,0),MATCH('Capacity Backing (Hide)'!$A31,'Capacity Summary'!$H$35:$BG$35,0)),0)),INDEX('Capacity Summary'!$C$36:$E$135,MATCH('Capacity Backing (Hide)'!J$2,'Capacity Summary'!$B$36:$B$135,0),2)))/IF(Summary!$B$7="Minutes",1,60)/COUNTA(INDEX(Capacity!$C$10:$Q$109,MATCH('Capacity Backing (Hide)'!J$2,Capacity!$B$10:$B$109,0),1):INDEX(Capacity!$C$10:$Q$109,MATCH('Capacity Backing (Hide)'!J$2,Capacity!$B$10:$B$109,0),15))</f>
        <v>#N/A</v>
      </c>
      <c r="K3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(Hide)'!$A31,'Capacity Summary'!$H$35:$BG$35,0))="x",INDEX('Capacity Summary'!$C$36:$E$135,MATCH('Capacity Backing (Hide)'!K$2,'Capacity Summary'!$B$36:$B$135,0),4),IF(INDEX('Capacity Summary'!$H$36:$BG$135,MATCH('Capacity Backing (Hide)'!K$2,'Capacity Summary'!$B$36:$B$135,0),MATCH('Capacity Backing (Hide)'!$A31,'Capacity Summary'!$H$35:$BG$35,0))&lt;&gt;0,INDEX('Capacity Summary'!$H$36:$BG$135,MATCH('Capacity Backing (Hide)'!K$2,'Capacity Summary'!$B$36:$B$135,0),MATCH('Capacity Backing (Hide)'!$A31,'Capacity Summary'!$H$35:$BG$35,0)),0)),INDEX('Capacity Summary'!$C$36:$E$135,MATCH('Capacity Backing (Hide)'!K$2,'Capacity Summary'!$B$36:$B$135,0),2)))/IF(Summary!$B$7="Minutes",1,60)/COUNTA(INDEX(Capacity!$C$10:$Q$109,MATCH('Capacity Backing (Hide)'!K$2,Capacity!$B$10:$B$109,0),1):INDEX(Capacity!$C$10:$Q$109,MATCH('Capacity Backing (Hide)'!K$2,Capacity!$B$10:$B$109,0),15))</f>
        <v>#N/A</v>
      </c>
      <c r="L3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(Hide)'!$A31,'Capacity Summary'!$H$35:$BG$35,0))="x",INDEX('Capacity Summary'!$C$36:$E$135,MATCH('Capacity Backing (Hide)'!L$2,'Capacity Summary'!$B$36:$B$135,0),4),IF(INDEX('Capacity Summary'!$H$36:$BG$135,MATCH('Capacity Backing (Hide)'!L$2,'Capacity Summary'!$B$36:$B$135,0),MATCH('Capacity Backing (Hide)'!$A31,'Capacity Summary'!$H$35:$BG$35,0))&lt;&gt;0,INDEX('Capacity Summary'!$H$36:$BG$135,MATCH('Capacity Backing (Hide)'!L$2,'Capacity Summary'!$B$36:$B$135,0),MATCH('Capacity Backing (Hide)'!$A31,'Capacity Summary'!$H$35:$BG$35,0)),0)),INDEX('Capacity Summary'!$C$36:$E$135,MATCH('Capacity Backing (Hide)'!L$2,'Capacity Summary'!$B$36:$B$135,0),2)))/IF(Summary!$B$7="Minutes",1,60)/COUNTA(INDEX(Capacity!$C$10:$Q$109,MATCH('Capacity Backing (Hide)'!L$2,Capacity!$B$10:$B$109,0),1):INDEX(Capacity!$C$10:$Q$109,MATCH('Capacity Backing (Hide)'!L$2,Capacity!$B$10:$B$109,0),15))</f>
        <v>#N/A</v>
      </c>
      <c r="M3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(Hide)'!$A31,'Capacity Summary'!$H$35:$BG$35,0))="x",INDEX('Capacity Summary'!$C$36:$E$135,MATCH('Capacity Backing (Hide)'!M$2,'Capacity Summary'!$B$36:$B$135,0),4),IF(INDEX('Capacity Summary'!$H$36:$BG$135,MATCH('Capacity Backing (Hide)'!M$2,'Capacity Summary'!$B$36:$B$135,0),MATCH('Capacity Backing (Hide)'!$A31,'Capacity Summary'!$H$35:$BG$35,0))&lt;&gt;0,INDEX('Capacity Summary'!$H$36:$BG$135,MATCH('Capacity Backing (Hide)'!M$2,'Capacity Summary'!$B$36:$B$135,0),MATCH('Capacity Backing (Hide)'!$A31,'Capacity Summary'!$H$35:$BG$35,0)),0)),INDEX('Capacity Summary'!$C$36:$E$135,MATCH('Capacity Backing (Hide)'!M$2,'Capacity Summary'!$B$36:$B$135,0),2)))/IF(Summary!$B$7="Minutes",1,60)/COUNTA(INDEX(Capacity!$C$10:$Q$109,MATCH('Capacity Backing (Hide)'!M$2,Capacity!$B$10:$B$109,0),1):INDEX(Capacity!$C$10:$Q$109,MATCH('Capacity Backing (Hide)'!M$2,Capacity!$B$10:$B$109,0),15))</f>
        <v>#N/A</v>
      </c>
      <c r="N3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(Hide)'!$A31,'Capacity Summary'!$H$35:$BG$35,0))="x",INDEX('Capacity Summary'!$C$36:$E$135,MATCH('Capacity Backing (Hide)'!N$2,'Capacity Summary'!$B$36:$B$135,0),4),IF(INDEX('Capacity Summary'!$H$36:$BG$135,MATCH('Capacity Backing (Hide)'!N$2,'Capacity Summary'!$B$36:$B$135,0),MATCH('Capacity Backing (Hide)'!$A31,'Capacity Summary'!$H$35:$BG$35,0))&lt;&gt;0,INDEX('Capacity Summary'!$H$36:$BG$135,MATCH('Capacity Backing (Hide)'!N$2,'Capacity Summary'!$B$36:$B$135,0),MATCH('Capacity Backing (Hide)'!$A31,'Capacity Summary'!$H$35:$BG$35,0)),0)),INDEX('Capacity Summary'!$C$36:$E$135,MATCH('Capacity Backing (Hide)'!N$2,'Capacity Summary'!$B$36:$B$135,0),2)))/IF(Summary!$B$7="Minutes",1,60)/COUNTA(INDEX(Capacity!$C$10:$Q$109,MATCH('Capacity Backing (Hide)'!N$2,Capacity!$B$10:$B$109,0),1):INDEX(Capacity!$C$10:$Q$109,MATCH('Capacity Backing (Hide)'!N$2,Capacity!$B$10:$B$109,0),15))</f>
        <v>#N/A</v>
      </c>
      <c r="O3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(Hide)'!$A31,'Capacity Summary'!$H$35:$BG$35,0))="x",INDEX('Capacity Summary'!$C$36:$E$135,MATCH('Capacity Backing (Hide)'!O$2,'Capacity Summary'!$B$36:$B$135,0),4),IF(INDEX('Capacity Summary'!$H$36:$BG$135,MATCH('Capacity Backing (Hide)'!O$2,'Capacity Summary'!$B$36:$B$135,0),MATCH('Capacity Backing (Hide)'!$A31,'Capacity Summary'!$H$35:$BG$35,0))&lt;&gt;0,INDEX('Capacity Summary'!$H$36:$BG$135,MATCH('Capacity Backing (Hide)'!O$2,'Capacity Summary'!$B$36:$B$135,0),MATCH('Capacity Backing (Hide)'!$A31,'Capacity Summary'!$H$35:$BG$35,0)),0)),INDEX('Capacity Summary'!$C$36:$E$135,MATCH('Capacity Backing (Hide)'!O$2,'Capacity Summary'!$B$36:$B$135,0),2)))/IF(Summary!$B$7="Minutes",1,60)/COUNTA(INDEX(Capacity!$C$10:$Q$109,MATCH('Capacity Backing (Hide)'!O$2,Capacity!$B$10:$B$109,0),1):INDEX(Capacity!$C$10:$Q$109,MATCH('Capacity Backing (Hide)'!O$2,Capacity!$B$10:$B$109,0),15))</f>
        <v>#N/A</v>
      </c>
      <c r="P3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(Hide)'!$A31,'Capacity Summary'!$H$35:$BG$35,0))="x",INDEX('Capacity Summary'!$C$36:$E$135,MATCH('Capacity Backing (Hide)'!P$2,'Capacity Summary'!$B$36:$B$135,0),4),IF(INDEX('Capacity Summary'!$H$36:$BG$135,MATCH('Capacity Backing (Hide)'!P$2,'Capacity Summary'!$B$36:$B$135,0),MATCH('Capacity Backing (Hide)'!$A31,'Capacity Summary'!$H$35:$BG$35,0))&lt;&gt;0,INDEX('Capacity Summary'!$H$36:$BG$135,MATCH('Capacity Backing (Hide)'!P$2,'Capacity Summary'!$B$36:$B$135,0),MATCH('Capacity Backing (Hide)'!$A31,'Capacity Summary'!$H$35:$BG$35,0)),0)),INDEX('Capacity Summary'!$C$36:$E$135,MATCH('Capacity Backing (Hide)'!P$2,'Capacity Summary'!$B$36:$B$135,0),2)))/IF(Summary!$B$7="Minutes",1,60)/COUNTA(INDEX(Capacity!$C$10:$Q$109,MATCH('Capacity Backing (Hide)'!P$2,Capacity!$B$10:$B$109,0),1):INDEX(Capacity!$C$10:$Q$109,MATCH('Capacity Backing (Hide)'!P$2,Capacity!$B$10:$B$109,0),15))</f>
        <v>#N/A</v>
      </c>
      <c r="Q3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(Hide)'!$A31,'Capacity Summary'!$H$35:$BG$35,0))="x",INDEX('Capacity Summary'!$C$36:$E$135,MATCH('Capacity Backing (Hide)'!Q$2,'Capacity Summary'!$B$36:$B$135,0),4),IF(INDEX('Capacity Summary'!$H$36:$BG$135,MATCH('Capacity Backing (Hide)'!Q$2,'Capacity Summary'!$B$36:$B$135,0),MATCH('Capacity Backing (Hide)'!$A31,'Capacity Summary'!$H$35:$BG$35,0))&lt;&gt;0,INDEX('Capacity Summary'!$H$36:$BG$135,MATCH('Capacity Backing (Hide)'!Q$2,'Capacity Summary'!$B$36:$B$135,0),MATCH('Capacity Backing (Hide)'!$A31,'Capacity Summary'!$H$35:$BG$35,0)),0)),INDEX('Capacity Summary'!$C$36:$E$135,MATCH('Capacity Backing (Hide)'!Q$2,'Capacity Summary'!$B$36:$B$135,0),2)))/IF(Summary!$B$7="Minutes",1,60)/COUNTA(INDEX(Capacity!$C$10:$Q$109,MATCH('Capacity Backing (Hide)'!Q$2,Capacity!$B$10:$B$109,0),1):INDEX(Capacity!$C$10:$Q$109,MATCH('Capacity Backing (Hide)'!Q$2,Capacity!$B$10:$B$109,0),15))</f>
        <v>#N/A</v>
      </c>
      <c r="R3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(Hide)'!$A31,'Capacity Summary'!$H$35:$BG$35,0))="x",INDEX('Capacity Summary'!$C$36:$E$135,MATCH('Capacity Backing (Hide)'!R$2,'Capacity Summary'!$B$36:$B$135,0),4),IF(INDEX('Capacity Summary'!$H$36:$BG$135,MATCH('Capacity Backing (Hide)'!R$2,'Capacity Summary'!$B$36:$B$135,0),MATCH('Capacity Backing (Hide)'!$A31,'Capacity Summary'!$H$35:$BG$35,0))&lt;&gt;0,INDEX('Capacity Summary'!$H$36:$BG$135,MATCH('Capacity Backing (Hide)'!R$2,'Capacity Summary'!$B$36:$B$135,0),MATCH('Capacity Backing (Hide)'!$A31,'Capacity Summary'!$H$35:$BG$35,0)),0)),INDEX('Capacity Summary'!$C$36:$E$135,MATCH('Capacity Backing (Hide)'!R$2,'Capacity Summary'!$B$36:$B$135,0),2)))/IF(Summary!$B$7="Minutes",1,60)/COUNTA(INDEX(Capacity!$C$10:$Q$109,MATCH('Capacity Backing (Hide)'!R$2,Capacity!$B$10:$B$109,0),1):INDEX(Capacity!$C$10:$Q$109,MATCH('Capacity Backing (Hide)'!R$2,Capacity!$B$10:$B$109,0),15))</f>
        <v>#N/A</v>
      </c>
      <c r="S3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(Hide)'!$A31,'Capacity Summary'!$H$35:$BG$35,0))="x",INDEX('Capacity Summary'!$C$36:$E$135,MATCH('Capacity Backing (Hide)'!S$2,'Capacity Summary'!$B$36:$B$135,0),4),IF(INDEX('Capacity Summary'!$H$36:$BG$135,MATCH('Capacity Backing (Hide)'!S$2,'Capacity Summary'!$B$36:$B$135,0),MATCH('Capacity Backing (Hide)'!$A31,'Capacity Summary'!$H$35:$BG$35,0))&lt;&gt;0,INDEX('Capacity Summary'!$H$36:$BG$135,MATCH('Capacity Backing (Hide)'!S$2,'Capacity Summary'!$B$36:$B$135,0),MATCH('Capacity Backing (Hide)'!$A31,'Capacity Summary'!$H$35:$BG$35,0)),0)),INDEX('Capacity Summary'!$C$36:$E$135,MATCH('Capacity Backing (Hide)'!S$2,'Capacity Summary'!$B$36:$B$135,0),2)))/IF(Summary!$B$7="Minutes",1,60)/COUNTA(INDEX(Capacity!$C$10:$Q$109,MATCH('Capacity Backing (Hide)'!S$2,Capacity!$B$10:$B$109,0),1):INDEX(Capacity!$C$10:$Q$109,MATCH('Capacity Backing (Hide)'!S$2,Capacity!$B$10:$B$109,0),15))</f>
        <v>#N/A</v>
      </c>
      <c r="T3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(Hide)'!$A31,'Capacity Summary'!$H$35:$BG$35,0))="x",INDEX('Capacity Summary'!$C$36:$E$135,MATCH('Capacity Backing (Hide)'!T$2,'Capacity Summary'!$B$36:$B$135,0),4),IF(INDEX('Capacity Summary'!$H$36:$BG$135,MATCH('Capacity Backing (Hide)'!T$2,'Capacity Summary'!$B$36:$B$135,0),MATCH('Capacity Backing (Hide)'!$A31,'Capacity Summary'!$H$35:$BG$35,0))&lt;&gt;0,INDEX('Capacity Summary'!$H$36:$BG$135,MATCH('Capacity Backing (Hide)'!T$2,'Capacity Summary'!$B$36:$B$135,0),MATCH('Capacity Backing (Hide)'!$A31,'Capacity Summary'!$H$35:$BG$35,0)),0)),INDEX('Capacity Summary'!$C$36:$E$135,MATCH('Capacity Backing (Hide)'!T$2,'Capacity Summary'!$B$36:$B$135,0),2)))/IF(Summary!$B$7="Minutes",1,60)/COUNTA(INDEX(Capacity!$C$10:$Q$109,MATCH('Capacity Backing (Hide)'!T$2,Capacity!$B$10:$B$109,0),1):INDEX(Capacity!$C$10:$Q$109,MATCH('Capacity Backing (Hide)'!T$2,Capacity!$B$10:$B$109,0),15))</f>
        <v>#N/A</v>
      </c>
      <c r="U3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(Hide)'!$A31,'Capacity Summary'!$H$35:$BG$35,0))="x",INDEX('Capacity Summary'!$C$36:$E$135,MATCH('Capacity Backing (Hide)'!U$2,'Capacity Summary'!$B$36:$B$135,0),4),IF(INDEX('Capacity Summary'!$H$36:$BG$135,MATCH('Capacity Backing (Hide)'!U$2,'Capacity Summary'!$B$36:$B$135,0),MATCH('Capacity Backing (Hide)'!$A31,'Capacity Summary'!$H$35:$BG$35,0))&lt;&gt;0,INDEX('Capacity Summary'!$H$36:$BG$135,MATCH('Capacity Backing (Hide)'!U$2,'Capacity Summary'!$B$36:$B$135,0),MATCH('Capacity Backing (Hide)'!$A31,'Capacity Summary'!$H$35:$BG$35,0)),0)),INDEX('Capacity Summary'!$C$36:$E$135,MATCH('Capacity Backing (Hide)'!U$2,'Capacity Summary'!$B$36:$B$135,0),2)))/IF(Summary!$B$7="Minutes",1,60)/COUNTA(INDEX(Capacity!$C$10:$Q$109,MATCH('Capacity Backing (Hide)'!U$2,Capacity!$B$10:$B$109,0),1):INDEX(Capacity!$C$10:$Q$109,MATCH('Capacity Backing (Hide)'!U$2,Capacity!$B$10:$B$109,0),15))</f>
        <v>#N/A</v>
      </c>
      <c r="V3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(Hide)'!$A31,'Capacity Summary'!$H$35:$BG$35,0))="x",INDEX('Capacity Summary'!$C$36:$E$135,MATCH('Capacity Backing (Hide)'!V$2,'Capacity Summary'!$B$36:$B$135,0),4),IF(INDEX('Capacity Summary'!$H$36:$BG$135,MATCH('Capacity Backing (Hide)'!V$2,'Capacity Summary'!$B$36:$B$135,0),MATCH('Capacity Backing (Hide)'!$A31,'Capacity Summary'!$H$35:$BG$35,0))&lt;&gt;0,INDEX('Capacity Summary'!$H$36:$BG$135,MATCH('Capacity Backing (Hide)'!V$2,'Capacity Summary'!$B$36:$B$135,0),MATCH('Capacity Backing (Hide)'!$A31,'Capacity Summary'!$H$35:$BG$35,0)),0)),INDEX('Capacity Summary'!$C$36:$E$135,MATCH('Capacity Backing (Hide)'!V$2,'Capacity Summary'!$B$36:$B$135,0),2)))/IF(Summary!$B$7="Minutes",1,60)/COUNTA(INDEX(Capacity!$C$10:$Q$109,MATCH('Capacity Backing (Hide)'!V$2,Capacity!$B$10:$B$109,0),1):INDEX(Capacity!$C$10:$Q$109,MATCH('Capacity Backing (Hide)'!V$2,Capacity!$B$10:$B$109,0),15))</f>
        <v>#N/A</v>
      </c>
      <c r="W3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(Hide)'!$A31,'Capacity Summary'!$H$35:$BG$35,0))="x",INDEX('Capacity Summary'!$C$36:$E$135,MATCH('Capacity Backing (Hide)'!W$2,'Capacity Summary'!$B$36:$B$135,0),4),IF(INDEX('Capacity Summary'!$H$36:$BG$135,MATCH('Capacity Backing (Hide)'!W$2,'Capacity Summary'!$B$36:$B$135,0),MATCH('Capacity Backing (Hide)'!$A31,'Capacity Summary'!$H$35:$BG$35,0))&lt;&gt;0,INDEX('Capacity Summary'!$H$36:$BG$135,MATCH('Capacity Backing (Hide)'!W$2,'Capacity Summary'!$B$36:$B$135,0),MATCH('Capacity Backing (Hide)'!$A31,'Capacity Summary'!$H$35:$BG$35,0)),0)),INDEX('Capacity Summary'!$C$36:$E$135,MATCH('Capacity Backing (Hide)'!W$2,'Capacity Summary'!$B$36:$B$135,0),2)))/IF(Summary!$B$7="Minutes",1,60)/COUNTA(INDEX(Capacity!$C$10:$Q$109,MATCH('Capacity Backing (Hide)'!W$2,Capacity!$B$10:$B$109,0),1):INDEX(Capacity!$C$10:$Q$109,MATCH('Capacity Backing (Hide)'!W$2,Capacity!$B$10:$B$109,0),15))</f>
        <v>#N/A</v>
      </c>
      <c r="X3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(Hide)'!$A31,'Capacity Summary'!$H$35:$BG$35,0))="x",INDEX('Capacity Summary'!$C$36:$E$135,MATCH('Capacity Backing (Hide)'!X$2,'Capacity Summary'!$B$36:$B$135,0),4),IF(INDEX('Capacity Summary'!$H$36:$BG$135,MATCH('Capacity Backing (Hide)'!X$2,'Capacity Summary'!$B$36:$B$135,0),MATCH('Capacity Backing (Hide)'!$A31,'Capacity Summary'!$H$35:$BG$35,0))&lt;&gt;0,INDEX('Capacity Summary'!$H$36:$BG$135,MATCH('Capacity Backing (Hide)'!X$2,'Capacity Summary'!$B$36:$B$135,0),MATCH('Capacity Backing (Hide)'!$A31,'Capacity Summary'!$H$35:$BG$35,0)),0)),INDEX('Capacity Summary'!$C$36:$E$135,MATCH('Capacity Backing (Hide)'!X$2,'Capacity Summary'!$B$36:$B$135,0),2)))/IF(Summary!$B$7="Minutes",1,60)/COUNTA(INDEX(Capacity!$C$10:$Q$109,MATCH('Capacity Backing (Hide)'!X$2,Capacity!$B$10:$B$109,0),1):INDEX(Capacity!$C$10:$Q$109,MATCH('Capacity Backing (Hide)'!X$2,Capacity!$B$10:$B$109,0),15))</f>
        <v>#N/A</v>
      </c>
      <c r="Y3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(Hide)'!$A31,'Capacity Summary'!$H$35:$BG$35,0))="x",INDEX('Capacity Summary'!$C$36:$E$135,MATCH('Capacity Backing (Hide)'!Y$2,'Capacity Summary'!$B$36:$B$135,0),4),IF(INDEX('Capacity Summary'!$H$36:$BG$135,MATCH('Capacity Backing (Hide)'!Y$2,'Capacity Summary'!$B$36:$B$135,0),MATCH('Capacity Backing (Hide)'!$A31,'Capacity Summary'!$H$35:$BG$35,0))&lt;&gt;0,INDEX('Capacity Summary'!$H$36:$BG$135,MATCH('Capacity Backing (Hide)'!Y$2,'Capacity Summary'!$B$36:$B$135,0),MATCH('Capacity Backing (Hide)'!$A31,'Capacity Summary'!$H$35:$BG$35,0)),0)),INDEX('Capacity Summary'!$C$36:$E$135,MATCH('Capacity Backing (Hide)'!Y$2,'Capacity Summary'!$B$36:$B$135,0),2)))/IF(Summary!$B$7="Minutes",1,60)/COUNTA(INDEX(Capacity!$C$10:$Q$109,MATCH('Capacity Backing (Hide)'!Y$2,Capacity!$B$10:$B$109,0),1):INDEX(Capacity!$C$10:$Q$109,MATCH('Capacity Backing (Hide)'!Y$2,Capacity!$B$10:$B$109,0),15))</f>
        <v>#N/A</v>
      </c>
      <c r="Z3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(Hide)'!$A31,'Capacity Summary'!$H$35:$BG$35,0))="x",INDEX('Capacity Summary'!$C$36:$E$135,MATCH('Capacity Backing (Hide)'!Z$2,'Capacity Summary'!$B$36:$B$135,0),4),IF(INDEX('Capacity Summary'!$H$36:$BG$135,MATCH('Capacity Backing (Hide)'!Z$2,'Capacity Summary'!$B$36:$B$135,0),MATCH('Capacity Backing (Hide)'!$A31,'Capacity Summary'!$H$35:$BG$35,0))&lt;&gt;0,INDEX('Capacity Summary'!$H$36:$BG$135,MATCH('Capacity Backing (Hide)'!Z$2,'Capacity Summary'!$B$36:$B$135,0),MATCH('Capacity Backing (Hide)'!$A31,'Capacity Summary'!$H$35:$BG$35,0)),0)),INDEX('Capacity Summary'!$C$36:$E$135,MATCH('Capacity Backing (Hide)'!Z$2,'Capacity Summary'!$B$36:$B$135,0),2)))/IF(Summary!$B$7="Minutes",1,60)/COUNTA(INDEX(Capacity!$C$10:$Q$109,MATCH('Capacity Backing (Hide)'!Z$2,Capacity!$B$10:$B$109,0),1):INDEX(Capacity!$C$10:$Q$109,MATCH('Capacity Backing (Hide)'!Z$2,Capacity!$B$10:$B$109,0),15))</f>
        <v>#N/A</v>
      </c>
      <c r="AA3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(Hide)'!$A31,'Capacity Summary'!$H$35:$BG$35,0))="x",INDEX('Capacity Summary'!$C$36:$E$135,MATCH('Capacity Backing (Hide)'!AA$2,'Capacity Summary'!$B$36:$B$135,0),4),IF(INDEX('Capacity Summary'!$H$36:$BG$135,MATCH('Capacity Backing (Hide)'!AA$2,'Capacity Summary'!$B$36:$B$135,0),MATCH('Capacity Backing (Hide)'!$A31,'Capacity Summary'!$H$35:$BG$35,0))&lt;&gt;0,INDEX('Capacity Summary'!$H$36:$BG$135,MATCH('Capacity Backing (Hide)'!AA$2,'Capacity Summary'!$B$36:$B$135,0),MATCH('Capacity Backing (Hide)'!$A31,'Capacity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(Hide)'!$A31,'Capacity Summary'!$H$35:$BG$35,0))="x",INDEX('Capacity Summary'!$C$36:$E$135,MATCH('Capacity Backing (Hide)'!AB$2,'Capacity Summary'!$B$36:$B$135,0),4),IF(INDEX('Capacity Summary'!$H$36:$BG$135,MATCH('Capacity Backing (Hide)'!AB$2,'Capacity Summary'!$B$36:$B$135,0),MATCH('Capacity Backing (Hide)'!$A31,'Capacity Summary'!$H$35:$BG$35,0))&lt;&gt;0,INDEX('Capacity Summary'!$H$36:$BG$135,MATCH('Capacity Backing (Hide)'!AB$2,'Capacity Summary'!$B$36:$B$135,0),MATCH('Capacity Backing (Hide)'!$A31,'Capacity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(Hide)'!$A31,'Capacity Summary'!$H$35:$BG$35,0))="x",INDEX('Capacity Summary'!$C$36:$E$135,MATCH('Capacity Backing (Hide)'!AC$2,'Capacity Summary'!$B$36:$B$135,0),4),IF(INDEX('Capacity Summary'!$H$36:$BG$135,MATCH('Capacity Backing (Hide)'!AC$2,'Capacity Summary'!$B$36:$B$135,0),MATCH('Capacity Backing (Hide)'!$A31,'Capacity Summary'!$H$35:$BG$35,0))&lt;&gt;0,INDEX('Capacity Summary'!$H$36:$BG$135,MATCH('Capacity Backing (Hide)'!AC$2,'Capacity Summary'!$B$36:$B$135,0),MATCH('Capacity Backing (Hide)'!$A31,'Capacity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(Hide)'!$A31,'Capacity Summary'!$H$35:$BG$35,0))="x",INDEX('Capacity Summary'!$C$36:$E$135,MATCH('Capacity Backing (Hide)'!AD$2,'Capacity Summary'!$B$36:$B$135,0),4),IF(INDEX('Capacity Summary'!$H$36:$BG$135,MATCH('Capacity Backing (Hide)'!AD$2,'Capacity Summary'!$B$36:$B$135,0),MATCH('Capacity Backing (Hide)'!$A31,'Capacity Summary'!$H$35:$BG$35,0))&lt;&gt;0,INDEX('Capacity Summary'!$H$36:$BG$135,MATCH('Capacity Backing (Hide)'!AD$2,'Capacity Summary'!$B$36:$B$135,0),MATCH('Capacity Backing (Hide)'!$A31,'Capacity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(Hide)'!$A31,'Capacity Summary'!$H$35:$BG$35,0))="x",INDEX('Capacity Summary'!$C$36:$E$135,MATCH('Capacity Backing (Hide)'!AE$2,'Capacity Summary'!$B$36:$B$135,0),4),IF(INDEX('Capacity Summary'!$H$36:$BG$135,MATCH('Capacity Backing (Hide)'!AE$2,'Capacity Summary'!$B$36:$B$135,0),MATCH('Capacity Backing (Hide)'!$A31,'Capacity Summary'!$H$35:$BG$35,0))&lt;&gt;0,INDEX('Capacity Summary'!$H$36:$BG$135,MATCH('Capacity Backing (Hide)'!AE$2,'Capacity Summary'!$B$36:$B$135,0),MATCH('Capacity Backing (Hide)'!$A31,'Capacity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(Hide)'!$A31,'Capacity Summary'!$H$35:$BG$35,0))="x",INDEX('Capacity Summary'!$C$36:$E$135,MATCH('Capacity Backing (Hide)'!AF$2,'Capacity Summary'!$B$36:$B$135,0),4),IF(INDEX('Capacity Summary'!$H$36:$BG$135,MATCH('Capacity Backing (Hide)'!AF$2,'Capacity Summary'!$B$36:$B$135,0),MATCH('Capacity Backing (Hide)'!$A31,'Capacity Summary'!$H$35:$BG$35,0))&lt;&gt;0,INDEX('Capacity Summary'!$H$36:$BG$135,MATCH('Capacity Backing (Hide)'!AF$2,'Capacity Summary'!$B$36:$B$135,0),MATCH('Capacity Backing (Hide)'!$A31,'Capacity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(Hide)'!$A31,'Capacity Summary'!$H$35:$BG$35,0))="x",INDEX('Capacity Summary'!$C$36:$E$135,MATCH('Capacity Backing (Hide)'!AG$2,'Capacity Summary'!$B$36:$B$135,0),4),IF(INDEX('Capacity Summary'!$H$36:$BG$135,MATCH('Capacity Backing (Hide)'!AG$2,'Capacity Summary'!$B$36:$B$135,0),MATCH('Capacity Backing (Hide)'!$A31,'Capacity Summary'!$H$35:$BG$35,0))&lt;&gt;0,INDEX('Capacity Summary'!$H$36:$BG$135,MATCH('Capacity Backing (Hide)'!AG$2,'Capacity Summary'!$B$36:$B$135,0),MATCH('Capacity Backing (Hide)'!$A31,'Capacity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(Hide)'!$A31,'Capacity Summary'!$H$35:$BG$35,0))="x",INDEX('Capacity Summary'!$C$36:$E$135,MATCH('Capacity Backing (Hide)'!AH$2,'Capacity Summary'!$B$36:$B$135,0),4),IF(INDEX('Capacity Summary'!$H$36:$BG$135,MATCH('Capacity Backing (Hide)'!AH$2,'Capacity Summary'!$B$36:$B$135,0),MATCH('Capacity Backing (Hide)'!$A31,'Capacity Summary'!$H$35:$BG$35,0))&lt;&gt;0,INDEX('Capacity Summary'!$H$36:$BG$135,MATCH('Capacity Backing (Hide)'!AH$2,'Capacity Summary'!$B$36:$B$135,0),MATCH('Capacity Backing (Hide)'!$A31,'Capacity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(Hide)'!$A31,'Capacity Summary'!$H$35:$BG$35,0))="x",INDEX('Capacity Summary'!$C$36:$E$135,MATCH('Capacity Backing (Hide)'!AI$2,'Capacity Summary'!$B$36:$B$135,0),4),IF(INDEX('Capacity Summary'!$H$36:$BG$135,MATCH('Capacity Backing (Hide)'!AI$2,'Capacity Summary'!$B$36:$B$135,0),MATCH('Capacity Backing (Hide)'!$A31,'Capacity Summary'!$H$35:$BG$35,0))&lt;&gt;0,INDEX('Capacity Summary'!$H$36:$BG$135,MATCH('Capacity Backing (Hide)'!AI$2,'Capacity Summary'!$B$36:$B$135,0),MATCH('Capacity Backing (Hide)'!$A31,'Capacity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(Hide)'!$A31,'Capacity Summary'!$H$35:$BG$35,0))="x",INDEX('Capacity Summary'!$C$36:$E$135,MATCH('Capacity Backing (Hide)'!AJ$2,'Capacity Summary'!$B$36:$B$135,0),4),IF(INDEX('Capacity Summary'!$H$36:$BG$135,MATCH('Capacity Backing (Hide)'!AJ$2,'Capacity Summary'!$B$36:$B$135,0),MATCH('Capacity Backing (Hide)'!$A31,'Capacity Summary'!$H$35:$BG$35,0))&lt;&gt;0,INDEX('Capacity Summary'!$H$36:$BG$135,MATCH('Capacity Backing (Hide)'!AJ$2,'Capacity Summary'!$B$36:$B$135,0),MATCH('Capacity Backing (Hide)'!$A31,'Capacity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(Hide)'!$A31,'Capacity Summary'!$H$35:$BG$35,0))="x",INDEX('Capacity Summary'!$C$36:$E$135,MATCH('Capacity Backing (Hide)'!AK$2,'Capacity Summary'!$B$36:$B$135,0),4),IF(INDEX('Capacity Summary'!$H$36:$BG$135,MATCH('Capacity Backing (Hide)'!AK$2,'Capacity Summary'!$B$36:$B$135,0),MATCH('Capacity Backing (Hide)'!$A31,'Capacity Summary'!$H$35:$BG$35,0))&lt;&gt;0,INDEX('Capacity Summary'!$H$36:$BG$135,MATCH('Capacity Backing (Hide)'!AK$2,'Capacity Summary'!$B$36:$B$135,0),MATCH('Capacity Backing (Hide)'!$A31,'Capacity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(Hide)'!$A31,'Capacity Summary'!$H$35:$BG$35,0))="x",INDEX('Capacity Summary'!$C$36:$E$135,MATCH('Capacity Backing (Hide)'!AL$2,'Capacity Summary'!$B$36:$B$135,0),4),IF(INDEX('Capacity Summary'!$H$36:$BG$135,MATCH('Capacity Backing (Hide)'!AL$2,'Capacity Summary'!$B$36:$B$135,0),MATCH('Capacity Backing (Hide)'!$A31,'Capacity Summary'!$H$35:$BG$35,0))&lt;&gt;0,INDEX('Capacity Summary'!$H$36:$BG$135,MATCH('Capacity Backing (Hide)'!AL$2,'Capacity Summary'!$B$36:$B$135,0),MATCH('Capacity Backing (Hide)'!$A31,'Capacity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(Hide)'!$A31,'Capacity Summary'!$H$35:$BG$35,0))="x",INDEX('Capacity Summary'!$C$36:$E$135,MATCH('Capacity Backing (Hide)'!AM$2,'Capacity Summary'!$B$36:$B$135,0),4),IF(INDEX('Capacity Summary'!$H$36:$BG$135,MATCH('Capacity Backing (Hide)'!AM$2,'Capacity Summary'!$B$36:$B$135,0),MATCH('Capacity Backing (Hide)'!$A31,'Capacity Summary'!$H$35:$BG$35,0))&lt;&gt;0,INDEX('Capacity Summary'!$H$36:$BG$135,MATCH('Capacity Backing (Hide)'!AM$2,'Capacity Summary'!$B$36:$B$135,0),MATCH('Capacity Backing (Hide)'!$A31,'Capacity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(Hide)'!$A31,'Capacity Summary'!$H$35:$BG$35,0))="x",INDEX('Capacity Summary'!$C$36:$E$135,MATCH('Capacity Backing (Hide)'!AN$2,'Capacity Summary'!$B$36:$B$135,0),4),IF(INDEX('Capacity Summary'!$H$36:$BG$135,MATCH('Capacity Backing (Hide)'!AN$2,'Capacity Summary'!$B$36:$B$135,0),MATCH('Capacity Backing (Hide)'!$A31,'Capacity Summary'!$H$35:$BG$35,0))&lt;&gt;0,INDEX('Capacity Summary'!$H$36:$BG$135,MATCH('Capacity Backing (Hide)'!AN$2,'Capacity Summary'!$B$36:$B$135,0),MATCH('Capacity Backing (Hide)'!$A31,'Capacity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(Hide)'!$A31,'Capacity Summary'!$H$35:$BG$35,0))="x",INDEX('Capacity Summary'!$C$36:$E$135,MATCH('Capacity Backing (Hide)'!AO$2,'Capacity Summary'!$B$36:$B$135,0),4),IF(INDEX('Capacity Summary'!$H$36:$BG$135,MATCH('Capacity Backing (Hide)'!AO$2,'Capacity Summary'!$B$36:$B$135,0),MATCH('Capacity Backing (Hide)'!$A31,'Capacity Summary'!$H$35:$BG$35,0))&lt;&gt;0,INDEX('Capacity Summary'!$H$36:$BG$135,MATCH('Capacity Backing (Hide)'!AO$2,'Capacity Summary'!$B$36:$B$135,0),MATCH('Capacity Backing (Hide)'!$A31,'Capacity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(Hide)'!$A31,'Capacity Summary'!$H$35:$BG$35,0))="x",INDEX('Capacity Summary'!$C$36:$E$135,MATCH('Capacity Backing (Hide)'!AP$2,'Capacity Summary'!$B$36:$B$135,0),4),IF(INDEX('Capacity Summary'!$H$36:$BG$135,MATCH('Capacity Backing (Hide)'!AP$2,'Capacity Summary'!$B$36:$B$135,0),MATCH('Capacity Backing (Hide)'!$A31,'Capacity Summary'!$H$35:$BG$35,0))&lt;&gt;0,INDEX('Capacity Summary'!$H$36:$BG$135,MATCH('Capacity Backing (Hide)'!AP$2,'Capacity Summary'!$B$36:$B$135,0),MATCH('Capacity Backing (Hide)'!$A31,'Capacity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(Hide)'!$A31,'Capacity Summary'!$H$35:$BG$35,0))="x",INDEX('Capacity Summary'!$C$36:$E$135,MATCH('Capacity Backing (Hide)'!AQ$2,'Capacity Summary'!$B$36:$B$135,0),4),IF(INDEX('Capacity Summary'!$H$36:$BG$135,MATCH('Capacity Backing (Hide)'!AQ$2,'Capacity Summary'!$B$36:$B$135,0),MATCH('Capacity Backing (Hide)'!$A31,'Capacity Summary'!$H$35:$BG$35,0))&lt;&gt;0,INDEX('Capacity Summary'!$H$36:$BG$135,MATCH('Capacity Backing (Hide)'!AQ$2,'Capacity Summary'!$B$36:$B$135,0),MATCH('Capacity Backing (Hide)'!$A31,'Capacity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(Hide)'!$A31,'Capacity Summary'!$H$35:$BG$35,0))="x",INDEX('Capacity Summary'!$C$36:$E$135,MATCH('Capacity Backing (Hide)'!AR$2,'Capacity Summary'!$B$36:$B$135,0),4),IF(INDEX('Capacity Summary'!$H$36:$BG$135,MATCH('Capacity Backing (Hide)'!AR$2,'Capacity Summary'!$B$36:$B$135,0),MATCH('Capacity Backing (Hide)'!$A31,'Capacity Summary'!$H$35:$BG$35,0))&lt;&gt;0,INDEX('Capacity Summary'!$H$36:$BG$135,MATCH('Capacity Backing (Hide)'!AR$2,'Capacity Summary'!$B$36:$B$135,0),MATCH('Capacity Backing (Hide)'!$A31,'Capacity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(Hide)'!$A31,'Capacity Summary'!$H$35:$BG$35,0))="x",INDEX('Capacity Summary'!$C$36:$E$135,MATCH('Capacity Backing (Hide)'!AS$2,'Capacity Summary'!$B$36:$B$135,0),4),IF(INDEX('Capacity Summary'!$H$36:$BG$135,MATCH('Capacity Backing (Hide)'!AS$2,'Capacity Summary'!$B$36:$B$135,0),MATCH('Capacity Backing (Hide)'!$A31,'Capacity Summary'!$H$35:$BG$35,0))&lt;&gt;0,INDEX('Capacity Summary'!$H$36:$BG$135,MATCH('Capacity Backing (Hide)'!AS$2,'Capacity Summary'!$B$36:$B$135,0),MATCH('Capacity Backing (Hide)'!$A31,'Capacity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(Hide)'!$A31,'Capacity Summary'!$H$35:$BG$35,0))="x",INDEX('Capacity Summary'!$C$36:$E$135,MATCH('Capacity Backing (Hide)'!AT$2,'Capacity Summary'!$B$36:$B$135,0),4),IF(INDEX('Capacity Summary'!$H$36:$BG$135,MATCH('Capacity Backing (Hide)'!AT$2,'Capacity Summary'!$B$36:$B$135,0),MATCH('Capacity Backing (Hide)'!$A31,'Capacity Summary'!$H$35:$BG$35,0))&lt;&gt;0,INDEX('Capacity Summary'!$H$36:$BG$135,MATCH('Capacity Backing (Hide)'!AT$2,'Capacity Summary'!$B$36:$B$135,0),MATCH('Capacity Backing (Hide)'!$A31,'Capacity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(Hide)'!$A31,'Capacity Summary'!$H$35:$BG$35,0))="x",INDEX('Capacity Summary'!$C$36:$E$135,MATCH('Capacity Backing (Hide)'!AU$2,'Capacity Summary'!$B$36:$B$135,0),4),IF(INDEX('Capacity Summary'!$H$36:$BG$135,MATCH('Capacity Backing (Hide)'!AU$2,'Capacity Summary'!$B$36:$B$135,0),MATCH('Capacity Backing (Hide)'!$A31,'Capacity Summary'!$H$35:$BG$35,0))&lt;&gt;0,INDEX('Capacity Summary'!$H$36:$BG$135,MATCH('Capacity Backing (Hide)'!AU$2,'Capacity Summary'!$B$36:$B$135,0),MATCH('Capacity Backing (Hide)'!$A31,'Capacity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(Hide)'!$A31,'Capacity Summary'!$H$35:$BG$35,0))="x",INDEX('Capacity Summary'!$C$36:$E$135,MATCH('Capacity Backing (Hide)'!AV$2,'Capacity Summary'!$B$36:$B$135,0),4),IF(INDEX('Capacity Summary'!$H$36:$BG$135,MATCH('Capacity Backing (Hide)'!AV$2,'Capacity Summary'!$B$36:$B$135,0),MATCH('Capacity Backing (Hide)'!$A31,'Capacity Summary'!$H$35:$BG$35,0))&lt;&gt;0,INDEX('Capacity Summary'!$H$36:$BG$135,MATCH('Capacity Backing (Hide)'!AV$2,'Capacity Summary'!$B$36:$B$135,0),MATCH('Capacity Backing (Hide)'!$A31,'Capacity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(Hide)'!$A31,'Capacity Summary'!$H$35:$BG$35,0))="x",INDEX('Capacity Summary'!$C$36:$E$135,MATCH('Capacity Backing (Hide)'!AW$2,'Capacity Summary'!$B$36:$B$135,0),4),IF(INDEX('Capacity Summary'!$H$36:$BG$135,MATCH('Capacity Backing (Hide)'!AW$2,'Capacity Summary'!$B$36:$B$135,0),MATCH('Capacity Backing (Hide)'!$A31,'Capacity Summary'!$H$35:$BG$35,0))&lt;&gt;0,INDEX('Capacity Summary'!$H$36:$BG$135,MATCH('Capacity Backing (Hide)'!AW$2,'Capacity Summary'!$B$36:$B$135,0),MATCH('Capacity Backing (Hide)'!$A31,'Capacity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(Hide)'!$A31,'Capacity Summary'!$H$35:$BG$35,0))="x",INDEX('Capacity Summary'!$C$36:$E$135,MATCH('Capacity Backing (Hide)'!AX$2,'Capacity Summary'!$B$36:$B$135,0),4),IF(INDEX('Capacity Summary'!$H$36:$BG$135,MATCH('Capacity Backing (Hide)'!AX$2,'Capacity Summary'!$B$36:$B$135,0),MATCH('Capacity Backing (Hide)'!$A31,'Capacity Summary'!$H$35:$BG$35,0))&lt;&gt;0,INDEX('Capacity Summary'!$H$36:$BG$135,MATCH('Capacity Backing (Hide)'!AX$2,'Capacity Summary'!$B$36:$B$135,0),MATCH('Capacity Backing (Hide)'!$A31,'Capacity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(Hide)'!$A31,'Capacity Summary'!$H$35:$BG$35,0))="x",INDEX('Capacity Summary'!$C$36:$E$135,MATCH('Capacity Backing (Hide)'!AY$2,'Capacity Summary'!$B$36:$B$135,0),4),IF(INDEX('Capacity Summary'!$H$36:$BG$135,MATCH('Capacity Backing (Hide)'!AY$2,'Capacity Summary'!$B$36:$B$135,0),MATCH('Capacity Backing (Hide)'!$A31,'Capacity Summary'!$H$35:$BG$35,0))&lt;&gt;0,INDEX('Capacity Summary'!$H$36:$BG$135,MATCH('Capacity Backing (Hide)'!AY$2,'Capacity Summary'!$B$36:$B$135,0),MATCH('Capacity Backing (Hide)'!$A31,'Capacity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(Hide)'!$A31,'Capacity Summary'!$H$35:$BG$35,0))="x",INDEX('Capacity Summary'!$C$36:$E$135,MATCH('Capacity Backing (Hide)'!AZ$2,'Capacity Summary'!$B$36:$B$135,0),4),IF(INDEX('Capacity Summary'!$H$36:$BG$135,MATCH('Capacity Backing (Hide)'!AZ$2,'Capacity Summary'!$B$36:$B$135,0),MATCH('Capacity Backing (Hide)'!$A31,'Capacity Summary'!$H$35:$BG$35,0))&lt;&gt;0,INDEX('Capacity Summary'!$H$36:$BG$135,MATCH('Capacity Backing (Hide)'!AZ$2,'Capacity Summary'!$B$36:$B$135,0),MATCH('Capacity Backing (Hide)'!$A31,'Capacity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(Hide)'!$A31,'Capacity Summary'!$H$35:$BG$35,0))="x",INDEX('Capacity Summary'!$C$36:$E$135,MATCH('Capacity Backing (Hide)'!BA$2,'Capacity Summary'!$B$36:$B$135,0),4),IF(INDEX('Capacity Summary'!$H$36:$BG$135,MATCH('Capacity Backing (Hide)'!BA$2,'Capacity Summary'!$B$36:$B$135,0),MATCH('Capacity Backing (Hide)'!$A31,'Capacity Summary'!$H$35:$BG$35,0))&lt;&gt;0,INDEX('Capacity Summary'!$H$36:$BG$135,MATCH('Capacity Backing (Hide)'!BA$2,'Capacity Summary'!$B$36:$B$135,0),MATCH('Capacity Backing (Hide)'!$A31,'Capacity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(Hide)'!$A31,'Capacity Summary'!$H$35:$BG$35,0))="x",INDEX('Capacity Summary'!$C$36:$E$135,MATCH('Capacity Backing (Hide)'!BB$2,'Capacity Summary'!$B$36:$B$135,0),4),IF(INDEX('Capacity Summary'!$H$36:$BG$135,MATCH('Capacity Backing (Hide)'!BB$2,'Capacity Summary'!$B$36:$B$135,0),MATCH('Capacity Backing (Hide)'!$A31,'Capacity Summary'!$H$35:$BG$35,0))&lt;&gt;0,INDEX('Capacity Summary'!$H$36:$BG$135,MATCH('Capacity Backing (Hide)'!BB$2,'Capacity Summary'!$B$36:$B$135,0),MATCH('Capacity Backing (Hide)'!$A31,'Capacity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(Hide)'!$A31,'Capacity Summary'!$H$35:$BG$35,0))="x",INDEX('Capacity Summary'!$C$36:$E$135,MATCH('Capacity Backing (Hide)'!BC$2,'Capacity Summary'!$B$36:$B$135,0),4),IF(INDEX('Capacity Summary'!$H$36:$BG$135,MATCH('Capacity Backing (Hide)'!BC$2,'Capacity Summary'!$B$36:$B$135,0),MATCH('Capacity Backing (Hide)'!$A31,'Capacity Summary'!$H$35:$BG$35,0))&lt;&gt;0,INDEX('Capacity Summary'!$H$36:$BG$135,MATCH('Capacity Backing (Hide)'!BC$2,'Capacity Summary'!$B$36:$B$135,0),MATCH('Capacity Backing (Hide)'!$A31,'Capacity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(Hide)'!$A31,'Capacity Summary'!$H$35:$BG$35,0))="x",INDEX('Capacity Summary'!$C$36:$E$135,MATCH('Capacity Backing (Hide)'!BD$2,'Capacity Summary'!$B$36:$B$135,0),4),IF(INDEX('Capacity Summary'!$H$36:$BG$135,MATCH('Capacity Backing (Hide)'!BD$2,'Capacity Summary'!$B$36:$B$135,0),MATCH('Capacity Backing (Hide)'!$A31,'Capacity Summary'!$H$35:$BG$35,0))&lt;&gt;0,INDEX('Capacity Summary'!$H$36:$BG$135,MATCH('Capacity Backing (Hide)'!BD$2,'Capacity Summary'!$B$36:$B$135,0),MATCH('Capacity Backing (Hide)'!$A31,'Capacity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(Hide)'!$A31,'Capacity Summary'!$H$35:$BG$35,0))="x",INDEX('Capacity Summary'!$C$36:$E$135,MATCH('Capacity Backing (Hide)'!BE$2,'Capacity Summary'!$B$36:$B$135,0),4),IF(INDEX('Capacity Summary'!$H$36:$BG$135,MATCH('Capacity Backing (Hide)'!BE$2,'Capacity Summary'!$B$36:$B$135,0),MATCH('Capacity Backing (Hide)'!$A31,'Capacity Summary'!$H$35:$BG$35,0))&lt;&gt;0,INDEX('Capacity Summary'!$H$36:$BG$135,MATCH('Capacity Backing (Hide)'!BE$2,'Capacity Summary'!$B$36:$B$135,0),MATCH('Capacity Backing (Hide)'!$A31,'Capacity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(Hide)'!$A31,'Capacity Summary'!$H$35:$BG$35,0))="x",INDEX('Capacity Summary'!$C$36:$E$135,MATCH('Capacity Backing (Hide)'!BF$2,'Capacity Summary'!$B$36:$B$135,0),4),IF(INDEX('Capacity Summary'!$H$36:$BG$135,MATCH('Capacity Backing (Hide)'!BF$2,'Capacity Summary'!$B$36:$B$135,0),MATCH('Capacity Backing (Hide)'!$A31,'Capacity Summary'!$H$35:$BG$35,0))&lt;&gt;0,INDEX('Capacity Summary'!$H$36:$BG$135,MATCH('Capacity Backing (Hide)'!BF$2,'Capacity Summary'!$B$36:$B$135,0),MATCH('Capacity Backing (Hide)'!$A31,'Capacity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(Hide)'!$A31,'Capacity Summary'!$H$35:$BG$35,0))="x",INDEX('Capacity Summary'!$C$36:$E$135,MATCH('Capacity Backing (Hide)'!BG$2,'Capacity Summary'!$B$36:$B$135,0),4),IF(INDEX('Capacity Summary'!$H$36:$BG$135,MATCH('Capacity Backing (Hide)'!BG$2,'Capacity Summary'!$B$36:$B$135,0),MATCH('Capacity Backing (Hide)'!$A31,'Capacity Summary'!$H$35:$BG$35,0))&lt;&gt;0,INDEX('Capacity Summary'!$H$36:$BG$135,MATCH('Capacity Backing (Hide)'!BG$2,'Capacity Summary'!$B$36:$B$135,0),MATCH('Capacity Backing (Hide)'!$A31,'Capacity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(Hide)'!$A31,'Capacity Summary'!$H$35:$BG$35,0))="x",INDEX('Capacity Summary'!$C$36:$E$135,MATCH('Capacity Backing (Hide)'!BH$2,'Capacity Summary'!$B$36:$B$135,0),4),IF(INDEX('Capacity Summary'!$H$36:$BG$135,MATCH('Capacity Backing (Hide)'!BH$2,'Capacity Summary'!$B$36:$B$135,0),MATCH('Capacity Backing (Hide)'!$A31,'Capacity Summary'!$H$35:$BG$35,0))&lt;&gt;0,INDEX('Capacity Summary'!$H$36:$BG$135,MATCH('Capacity Backing (Hide)'!BH$2,'Capacity Summary'!$B$36:$B$135,0),MATCH('Capacity Backing (Hide)'!$A31,'Capacity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(Hide)'!$A31,'Capacity Summary'!$H$35:$BG$35,0))="x",INDEX('Capacity Summary'!$C$36:$E$135,MATCH('Capacity Backing (Hide)'!BI$2,'Capacity Summary'!$B$36:$B$135,0),4),IF(INDEX('Capacity Summary'!$H$36:$BG$135,MATCH('Capacity Backing (Hide)'!BI$2,'Capacity Summary'!$B$36:$B$135,0),MATCH('Capacity Backing (Hide)'!$A31,'Capacity Summary'!$H$35:$BG$35,0))&lt;&gt;0,INDEX('Capacity Summary'!$H$36:$BG$135,MATCH('Capacity Backing (Hide)'!BI$2,'Capacity Summary'!$B$36:$B$135,0),MATCH('Capacity Backing (Hide)'!$A31,'Capacity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(Hide)'!$A31,'Capacity Summary'!$H$35:$BG$35,0))="x",INDEX('Capacity Summary'!$C$36:$E$135,MATCH('Capacity Backing (Hide)'!BJ$2,'Capacity Summary'!$B$36:$B$135,0),4),IF(INDEX('Capacity Summary'!$H$36:$BG$135,MATCH('Capacity Backing (Hide)'!BJ$2,'Capacity Summary'!$B$36:$B$135,0),MATCH('Capacity Backing (Hide)'!$A31,'Capacity Summary'!$H$35:$BG$35,0))&lt;&gt;0,INDEX('Capacity Summary'!$H$36:$BG$135,MATCH('Capacity Backing (Hide)'!BJ$2,'Capacity Summary'!$B$36:$B$135,0),MATCH('Capacity Backing (Hide)'!$A31,'Capacity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(Hide)'!$A31,'Capacity Summary'!$H$35:$BG$35,0))="x",INDEX('Capacity Summary'!$C$36:$E$135,MATCH('Capacity Backing (Hide)'!BK$2,'Capacity Summary'!$B$36:$B$135,0),4),IF(INDEX('Capacity Summary'!$H$36:$BG$135,MATCH('Capacity Backing (Hide)'!BK$2,'Capacity Summary'!$B$36:$B$135,0),MATCH('Capacity Backing (Hide)'!$A31,'Capacity Summary'!$H$35:$BG$35,0))&lt;&gt;0,INDEX('Capacity Summary'!$H$36:$BG$135,MATCH('Capacity Backing (Hide)'!BK$2,'Capacity Summary'!$B$36:$B$135,0),MATCH('Capacity Backing (Hide)'!$A31,'Capacity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(Hide)'!$A31,'Capacity Summary'!$H$35:$BG$35,0))="x",INDEX('Capacity Summary'!$C$36:$E$135,MATCH('Capacity Backing (Hide)'!BL$2,'Capacity Summary'!$B$36:$B$135,0),4),IF(INDEX('Capacity Summary'!$H$36:$BG$135,MATCH('Capacity Backing (Hide)'!BL$2,'Capacity Summary'!$B$36:$B$135,0),MATCH('Capacity Backing (Hide)'!$A31,'Capacity Summary'!$H$35:$BG$35,0))&lt;&gt;0,INDEX('Capacity Summary'!$H$36:$BG$135,MATCH('Capacity Backing (Hide)'!BL$2,'Capacity Summary'!$B$36:$B$135,0),MATCH('Capacity Backing (Hide)'!$A31,'Capacity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(Hide)'!$A31,'Capacity Summary'!$H$35:$BG$35,0))="x",INDEX('Capacity Summary'!$C$36:$E$135,MATCH('Capacity Backing (Hide)'!BM$2,'Capacity Summary'!$B$36:$B$135,0),4),IF(INDEX('Capacity Summary'!$H$36:$BG$135,MATCH('Capacity Backing (Hide)'!BM$2,'Capacity Summary'!$B$36:$B$135,0),MATCH('Capacity Backing (Hide)'!$A31,'Capacity Summary'!$H$35:$BG$35,0))&lt;&gt;0,INDEX('Capacity Summary'!$H$36:$BG$135,MATCH('Capacity Backing (Hide)'!BM$2,'Capacity Summary'!$B$36:$B$135,0),MATCH('Capacity Backing (Hide)'!$A31,'Capacity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(Hide)'!$A31,'Capacity Summary'!$H$35:$BG$35,0))="x",INDEX('Capacity Summary'!$C$36:$E$135,MATCH('Capacity Backing (Hide)'!BN$2,'Capacity Summary'!$B$36:$B$135,0),4),IF(INDEX('Capacity Summary'!$H$36:$BG$135,MATCH('Capacity Backing (Hide)'!BN$2,'Capacity Summary'!$B$36:$B$135,0),MATCH('Capacity Backing (Hide)'!$A31,'Capacity Summary'!$H$35:$BG$35,0))&lt;&gt;0,INDEX('Capacity Summary'!$H$36:$BG$135,MATCH('Capacity Backing (Hide)'!BN$2,'Capacity Summary'!$B$36:$B$135,0),MATCH('Capacity Backing (Hide)'!$A31,'Capacity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(Hide)'!$A31,'Capacity Summary'!$H$35:$BG$35,0))="x",INDEX('Capacity Summary'!$C$36:$E$135,MATCH('Capacity Backing (Hide)'!BO$2,'Capacity Summary'!$B$36:$B$135,0),4),IF(INDEX('Capacity Summary'!$H$36:$BG$135,MATCH('Capacity Backing (Hide)'!BO$2,'Capacity Summary'!$B$36:$B$135,0),MATCH('Capacity Backing (Hide)'!$A31,'Capacity Summary'!$H$35:$BG$35,0))&lt;&gt;0,INDEX('Capacity Summary'!$H$36:$BG$135,MATCH('Capacity Backing (Hide)'!BO$2,'Capacity Summary'!$B$36:$B$135,0),MATCH('Capacity Backing (Hide)'!$A31,'Capacity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(Hide)'!$A31,'Capacity Summary'!$H$35:$BG$35,0))="x",INDEX('Capacity Summary'!$C$36:$E$135,MATCH('Capacity Backing (Hide)'!BP$2,'Capacity Summary'!$B$36:$B$135,0),4),IF(INDEX('Capacity Summary'!$H$36:$BG$135,MATCH('Capacity Backing (Hide)'!BP$2,'Capacity Summary'!$B$36:$B$135,0),MATCH('Capacity Backing (Hide)'!$A31,'Capacity Summary'!$H$35:$BG$35,0))&lt;&gt;0,INDEX('Capacity Summary'!$H$36:$BG$135,MATCH('Capacity Backing (Hide)'!BP$2,'Capacity Summary'!$B$36:$B$135,0),MATCH('Capacity Backing (Hide)'!$A31,'Capacity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(Hide)'!$A31,'Capacity Summary'!$H$35:$BG$35,0))="x",INDEX('Capacity Summary'!$C$36:$E$135,MATCH('Capacity Backing (Hide)'!BQ$2,'Capacity Summary'!$B$36:$B$135,0),4),IF(INDEX('Capacity Summary'!$H$36:$BG$135,MATCH('Capacity Backing (Hide)'!BQ$2,'Capacity Summary'!$B$36:$B$135,0),MATCH('Capacity Backing (Hide)'!$A31,'Capacity Summary'!$H$35:$BG$35,0))&lt;&gt;0,INDEX('Capacity Summary'!$H$36:$BG$135,MATCH('Capacity Backing (Hide)'!BQ$2,'Capacity Summary'!$B$36:$B$135,0),MATCH('Capacity Backing (Hide)'!$A31,'Capacity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(Hide)'!$A31,'Capacity Summary'!$H$35:$BG$35,0))="x",INDEX('Capacity Summary'!$C$36:$E$135,MATCH('Capacity Backing (Hide)'!BR$2,'Capacity Summary'!$B$36:$B$135,0),4),IF(INDEX('Capacity Summary'!$H$36:$BG$135,MATCH('Capacity Backing (Hide)'!BR$2,'Capacity Summary'!$B$36:$B$135,0),MATCH('Capacity Backing (Hide)'!$A31,'Capacity Summary'!$H$35:$BG$35,0))&lt;&gt;0,INDEX('Capacity Summary'!$H$36:$BG$135,MATCH('Capacity Backing (Hide)'!BR$2,'Capacity Summary'!$B$36:$B$135,0),MATCH('Capacity Backing (Hide)'!$A31,'Capacity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(Hide)'!$A31,'Capacity Summary'!$H$35:$BG$35,0))="x",INDEX('Capacity Summary'!$C$36:$E$135,MATCH('Capacity Backing (Hide)'!BS$2,'Capacity Summary'!$B$36:$B$135,0),4),IF(INDEX('Capacity Summary'!$H$36:$BG$135,MATCH('Capacity Backing (Hide)'!BS$2,'Capacity Summary'!$B$36:$B$135,0),MATCH('Capacity Backing (Hide)'!$A31,'Capacity Summary'!$H$35:$BG$35,0))&lt;&gt;0,INDEX('Capacity Summary'!$H$36:$BG$135,MATCH('Capacity Backing (Hide)'!BS$2,'Capacity Summary'!$B$36:$B$135,0),MATCH('Capacity Backing (Hide)'!$A31,'Capacity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(Hide)'!$A31,'Capacity Summary'!$H$35:$BG$35,0))="x",INDEX('Capacity Summary'!$C$36:$E$135,MATCH('Capacity Backing (Hide)'!BT$2,'Capacity Summary'!$B$36:$B$135,0),4),IF(INDEX('Capacity Summary'!$H$36:$BG$135,MATCH('Capacity Backing (Hide)'!BT$2,'Capacity Summary'!$B$36:$B$135,0),MATCH('Capacity Backing (Hide)'!$A31,'Capacity Summary'!$H$35:$BG$35,0))&lt;&gt;0,INDEX('Capacity Summary'!$H$36:$BG$135,MATCH('Capacity Backing (Hide)'!BT$2,'Capacity Summary'!$B$36:$B$135,0),MATCH('Capacity Backing (Hide)'!$A31,'Capacity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(Hide)'!$A31,'Capacity Summary'!$H$35:$BG$35,0))="x",INDEX('Capacity Summary'!$C$36:$E$135,MATCH('Capacity Backing (Hide)'!BU$2,'Capacity Summary'!$B$36:$B$135,0),4),IF(INDEX('Capacity Summary'!$H$36:$BG$135,MATCH('Capacity Backing (Hide)'!BU$2,'Capacity Summary'!$B$36:$B$135,0),MATCH('Capacity Backing (Hide)'!$A31,'Capacity Summary'!$H$35:$BG$35,0))&lt;&gt;0,INDEX('Capacity Summary'!$H$36:$BG$135,MATCH('Capacity Backing (Hide)'!BU$2,'Capacity Summary'!$B$36:$B$135,0),MATCH('Capacity Backing (Hide)'!$A31,'Capacity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(Hide)'!$A31,'Capacity Summary'!$H$35:$BG$35,0))="x",INDEX('Capacity Summary'!$C$36:$E$135,MATCH('Capacity Backing (Hide)'!BV$2,'Capacity Summary'!$B$36:$B$135,0),4),IF(INDEX('Capacity Summary'!$H$36:$BG$135,MATCH('Capacity Backing (Hide)'!BV$2,'Capacity Summary'!$B$36:$B$135,0),MATCH('Capacity Backing (Hide)'!$A31,'Capacity Summary'!$H$35:$BG$35,0))&lt;&gt;0,INDEX('Capacity Summary'!$H$36:$BG$135,MATCH('Capacity Backing (Hide)'!BV$2,'Capacity Summary'!$B$36:$B$135,0),MATCH('Capacity Backing (Hide)'!$A31,'Capacity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(Hide)'!$A31,'Capacity Summary'!$H$35:$BG$35,0))="x",INDEX('Capacity Summary'!$C$36:$E$135,MATCH('Capacity Backing (Hide)'!BW$2,'Capacity Summary'!$B$36:$B$135,0),4),IF(INDEX('Capacity Summary'!$H$36:$BG$135,MATCH('Capacity Backing (Hide)'!BW$2,'Capacity Summary'!$B$36:$B$135,0),MATCH('Capacity Backing (Hide)'!$A31,'Capacity Summary'!$H$35:$BG$35,0))&lt;&gt;0,INDEX('Capacity Summary'!$H$36:$BG$135,MATCH('Capacity Backing (Hide)'!BW$2,'Capacity Summary'!$B$36:$B$135,0),MATCH('Capacity Backing (Hide)'!$A31,'Capacity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(Hide)'!$A31,'Capacity Summary'!$H$35:$BG$35,0))="x",INDEX('Capacity Summary'!$C$36:$E$135,MATCH('Capacity Backing (Hide)'!BX$2,'Capacity Summary'!$B$36:$B$135,0),4),IF(INDEX('Capacity Summary'!$H$36:$BG$135,MATCH('Capacity Backing (Hide)'!BX$2,'Capacity Summary'!$B$36:$B$135,0),MATCH('Capacity Backing (Hide)'!$A31,'Capacity Summary'!$H$35:$BG$35,0))&lt;&gt;0,INDEX('Capacity Summary'!$H$36:$BG$135,MATCH('Capacity Backing (Hide)'!BX$2,'Capacity Summary'!$B$36:$B$135,0),MATCH('Capacity Backing (Hide)'!$A31,'Capacity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(Hide)'!$A31,'Capacity Summary'!$H$35:$BG$35,0))="x",INDEX('Capacity Summary'!$C$36:$E$135,MATCH('Capacity Backing (Hide)'!BY$2,'Capacity Summary'!$B$36:$B$135,0),4),IF(INDEX('Capacity Summary'!$H$36:$BG$135,MATCH('Capacity Backing (Hide)'!BY$2,'Capacity Summary'!$B$36:$B$135,0),MATCH('Capacity Backing (Hide)'!$A31,'Capacity Summary'!$H$35:$BG$35,0))&lt;&gt;0,INDEX('Capacity Summary'!$H$36:$BG$135,MATCH('Capacity Backing (Hide)'!BY$2,'Capacity Summary'!$B$36:$B$135,0),MATCH('Capacity Backing (Hide)'!$A31,'Capacity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(Hide)'!$A31,'Capacity Summary'!$H$35:$BG$35,0))="x",INDEX('Capacity Summary'!$C$36:$E$135,MATCH('Capacity Backing (Hide)'!BZ$2,'Capacity Summary'!$B$36:$B$135,0),4),IF(INDEX('Capacity Summary'!$H$36:$BG$135,MATCH('Capacity Backing (Hide)'!BZ$2,'Capacity Summary'!$B$36:$B$135,0),MATCH('Capacity Backing (Hide)'!$A31,'Capacity Summary'!$H$35:$BG$35,0))&lt;&gt;0,INDEX('Capacity Summary'!$H$36:$BG$135,MATCH('Capacity Backing (Hide)'!BZ$2,'Capacity Summary'!$B$36:$B$135,0),MATCH('Capacity Backing (Hide)'!$A31,'Capacity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(Hide)'!$A31,'Capacity Summary'!$H$35:$BG$35,0))="x",INDEX('Capacity Summary'!$C$36:$E$135,MATCH('Capacity Backing (Hide)'!CA$2,'Capacity Summary'!$B$36:$B$135,0),4),IF(INDEX('Capacity Summary'!$H$36:$BG$135,MATCH('Capacity Backing (Hide)'!CA$2,'Capacity Summary'!$B$36:$B$135,0),MATCH('Capacity Backing (Hide)'!$A31,'Capacity Summary'!$H$35:$BG$35,0))&lt;&gt;0,INDEX('Capacity Summary'!$H$36:$BG$135,MATCH('Capacity Backing (Hide)'!CA$2,'Capacity Summary'!$B$36:$B$135,0),MATCH('Capacity Backing (Hide)'!$A31,'Capacity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(Hide)'!$A31,'Capacity Summary'!$H$35:$BG$35,0))="x",INDEX('Capacity Summary'!$C$36:$E$135,MATCH('Capacity Backing (Hide)'!CB$2,'Capacity Summary'!$B$36:$B$135,0),4),IF(INDEX('Capacity Summary'!$H$36:$BG$135,MATCH('Capacity Backing (Hide)'!CB$2,'Capacity Summary'!$B$36:$B$135,0),MATCH('Capacity Backing (Hide)'!$A31,'Capacity Summary'!$H$35:$BG$35,0))&lt;&gt;0,INDEX('Capacity Summary'!$H$36:$BG$135,MATCH('Capacity Backing (Hide)'!CB$2,'Capacity Summary'!$B$36:$B$135,0),MATCH('Capacity Backing (Hide)'!$A31,'Capacity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(Hide)'!$A31,'Capacity Summary'!$H$35:$BG$35,0))="x",INDEX('Capacity Summary'!$C$36:$E$135,MATCH('Capacity Backing (Hide)'!CC$2,'Capacity Summary'!$B$36:$B$135,0),4),IF(INDEX('Capacity Summary'!$H$36:$BG$135,MATCH('Capacity Backing (Hide)'!CC$2,'Capacity Summary'!$B$36:$B$135,0),MATCH('Capacity Backing (Hide)'!$A31,'Capacity Summary'!$H$35:$BG$35,0))&lt;&gt;0,INDEX('Capacity Summary'!$H$36:$BG$135,MATCH('Capacity Backing (Hide)'!CC$2,'Capacity Summary'!$B$36:$B$135,0),MATCH('Capacity Backing (Hide)'!$A31,'Capacity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(Hide)'!$A31,'Capacity Summary'!$H$35:$BG$35,0))="x",INDEX('Capacity Summary'!$C$36:$E$135,MATCH('Capacity Backing (Hide)'!CD$2,'Capacity Summary'!$B$36:$B$135,0),4),IF(INDEX('Capacity Summary'!$H$36:$BG$135,MATCH('Capacity Backing (Hide)'!CD$2,'Capacity Summary'!$B$36:$B$135,0),MATCH('Capacity Backing (Hide)'!$A31,'Capacity Summary'!$H$35:$BG$35,0))&lt;&gt;0,INDEX('Capacity Summary'!$H$36:$BG$135,MATCH('Capacity Backing (Hide)'!CD$2,'Capacity Summary'!$B$36:$B$135,0),MATCH('Capacity Backing (Hide)'!$A31,'Capacity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(Hide)'!$A31,'Capacity Summary'!$H$35:$BG$35,0))="x",INDEX('Capacity Summary'!$C$36:$E$135,MATCH('Capacity Backing (Hide)'!CE$2,'Capacity Summary'!$B$36:$B$135,0),4),IF(INDEX('Capacity Summary'!$H$36:$BG$135,MATCH('Capacity Backing (Hide)'!CE$2,'Capacity Summary'!$B$36:$B$135,0),MATCH('Capacity Backing (Hide)'!$A31,'Capacity Summary'!$H$35:$BG$35,0))&lt;&gt;0,INDEX('Capacity Summary'!$H$36:$BG$135,MATCH('Capacity Backing (Hide)'!CE$2,'Capacity Summary'!$B$36:$B$135,0),MATCH('Capacity Backing (Hide)'!$A31,'Capacity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(Hide)'!$A31,'Capacity Summary'!$H$35:$BG$35,0))="x",INDEX('Capacity Summary'!$C$36:$E$135,MATCH('Capacity Backing (Hide)'!CF$2,'Capacity Summary'!$B$36:$B$135,0),4),IF(INDEX('Capacity Summary'!$H$36:$BG$135,MATCH('Capacity Backing (Hide)'!CF$2,'Capacity Summary'!$B$36:$B$135,0),MATCH('Capacity Backing (Hide)'!$A31,'Capacity Summary'!$H$35:$BG$35,0))&lt;&gt;0,INDEX('Capacity Summary'!$H$36:$BG$135,MATCH('Capacity Backing (Hide)'!CF$2,'Capacity Summary'!$B$36:$B$135,0),MATCH('Capacity Backing (Hide)'!$A31,'Capacity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(Hide)'!$A31,'Capacity Summary'!$H$35:$BG$35,0))="x",INDEX('Capacity Summary'!$C$36:$E$135,MATCH('Capacity Backing (Hide)'!CG$2,'Capacity Summary'!$B$36:$B$135,0),4),IF(INDEX('Capacity Summary'!$H$36:$BG$135,MATCH('Capacity Backing (Hide)'!CG$2,'Capacity Summary'!$B$36:$B$135,0),MATCH('Capacity Backing (Hide)'!$A31,'Capacity Summary'!$H$35:$BG$35,0))&lt;&gt;0,INDEX('Capacity Summary'!$H$36:$BG$135,MATCH('Capacity Backing (Hide)'!CG$2,'Capacity Summary'!$B$36:$B$135,0),MATCH('Capacity Backing (Hide)'!$A31,'Capacity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(Hide)'!$A31,'Capacity Summary'!$H$35:$BG$35,0))="x",INDEX('Capacity Summary'!$C$36:$E$135,MATCH('Capacity Backing (Hide)'!CH$2,'Capacity Summary'!$B$36:$B$135,0),4),IF(INDEX('Capacity Summary'!$H$36:$BG$135,MATCH('Capacity Backing (Hide)'!CH$2,'Capacity Summary'!$B$36:$B$135,0),MATCH('Capacity Backing (Hide)'!$A31,'Capacity Summary'!$H$35:$BG$35,0))&lt;&gt;0,INDEX('Capacity Summary'!$H$36:$BG$135,MATCH('Capacity Backing (Hide)'!CH$2,'Capacity Summary'!$B$36:$B$135,0),MATCH('Capacity Backing (Hide)'!$A31,'Capacity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(Hide)'!$A31,'Capacity Summary'!$H$35:$BG$35,0))="x",INDEX('Capacity Summary'!$C$36:$E$135,MATCH('Capacity Backing (Hide)'!CI$2,'Capacity Summary'!$B$36:$B$135,0),4),IF(INDEX('Capacity Summary'!$H$36:$BG$135,MATCH('Capacity Backing (Hide)'!CI$2,'Capacity Summary'!$B$36:$B$135,0),MATCH('Capacity Backing (Hide)'!$A31,'Capacity Summary'!$H$35:$BG$35,0))&lt;&gt;0,INDEX('Capacity Summary'!$H$36:$BG$135,MATCH('Capacity Backing (Hide)'!CI$2,'Capacity Summary'!$B$36:$B$135,0),MATCH('Capacity Backing (Hide)'!$A31,'Capacity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(Hide)'!$A31,'Capacity Summary'!$H$35:$BG$35,0))="x",INDEX('Capacity Summary'!$C$36:$E$135,MATCH('Capacity Backing (Hide)'!CJ$2,'Capacity Summary'!$B$36:$B$135,0),4),IF(INDEX('Capacity Summary'!$H$36:$BG$135,MATCH('Capacity Backing (Hide)'!CJ$2,'Capacity Summary'!$B$36:$B$135,0),MATCH('Capacity Backing (Hide)'!$A31,'Capacity Summary'!$H$35:$BG$35,0))&lt;&gt;0,INDEX('Capacity Summary'!$H$36:$BG$135,MATCH('Capacity Backing (Hide)'!CJ$2,'Capacity Summary'!$B$36:$B$135,0),MATCH('Capacity Backing (Hide)'!$A31,'Capacity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(Hide)'!$A31,'Capacity Summary'!$H$35:$BG$35,0))="x",INDEX('Capacity Summary'!$C$36:$E$135,MATCH('Capacity Backing (Hide)'!CK$2,'Capacity Summary'!$B$36:$B$135,0),4),IF(INDEX('Capacity Summary'!$H$36:$BG$135,MATCH('Capacity Backing (Hide)'!CK$2,'Capacity Summary'!$B$36:$B$135,0),MATCH('Capacity Backing (Hide)'!$A31,'Capacity Summary'!$H$35:$BG$35,0))&lt;&gt;0,INDEX('Capacity Summary'!$H$36:$BG$135,MATCH('Capacity Backing (Hide)'!CK$2,'Capacity Summary'!$B$36:$B$135,0),MATCH('Capacity Backing (Hide)'!$A31,'Capacity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(Hide)'!$A31,'Capacity Summary'!$H$35:$BG$35,0))="x",INDEX('Capacity Summary'!$C$36:$E$135,MATCH('Capacity Backing (Hide)'!CL$2,'Capacity Summary'!$B$36:$B$135,0),4),IF(INDEX('Capacity Summary'!$H$36:$BG$135,MATCH('Capacity Backing (Hide)'!CL$2,'Capacity Summary'!$B$36:$B$135,0),MATCH('Capacity Backing (Hide)'!$A31,'Capacity Summary'!$H$35:$BG$35,0))&lt;&gt;0,INDEX('Capacity Summary'!$H$36:$BG$135,MATCH('Capacity Backing (Hide)'!CL$2,'Capacity Summary'!$B$36:$B$135,0),MATCH('Capacity Backing (Hide)'!$A31,'Capacity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(Hide)'!$A31,'Capacity Summary'!$H$35:$BG$35,0))="x",INDEX('Capacity Summary'!$C$36:$E$135,MATCH('Capacity Backing (Hide)'!CM$2,'Capacity Summary'!$B$36:$B$135,0),4),IF(INDEX('Capacity Summary'!$H$36:$BG$135,MATCH('Capacity Backing (Hide)'!CM$2,'Capacity Summary'!$B$36:$B$135,0),MATCH('Capacity Backing (Hide)'!$A31,'Capacity Summary'!$H$35:$BG$35,0))&lt;&gt;0,INDEX('Capacity Summary'!$H$36:$BG$135,MATCH('Capacity Backing (Hide)'!CM$2,'Capacity Summary'!$B$36:$B$135,0),MATCH('Capacity Backing (Hide)'!$A31,'Capacity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(Hide)'!$A31,'Capacity Summary'!$H$35:$BG$35,0))="x",INDEX('Capacity Summary'!$C$36:$E$135,MATCH('Capacity Backing (Hide)'!CN$2,'Capacity Summary'!$B$36:$B$135,0),4),IF(INDEX('Capacity Summary'!$H$36:$BG$135,MATCH('Capacity Backing (Hide)'!CN$2,'Capacity Summary'!$B$36:$B$135,0),MATCH('Capacity Backing (Hide)'!$A31,'Capacity Summary'!$H$35:$BG$35,0))&lt;&gt;0,INDEX('Capacity Summary'!$H$36:$BG$135,MATCH('Capacity Backing (Hide)'!CN$2,'Capacity Summary'!$B$36:$B$135,0),MATCH('Capacity Backing (Hide)'!$A31,'Capacity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(Hide)'!$A31,'Capacity Summary'!$H$35:$BG$35,0))="x",INDEX('Capacity Summary'!$C$36:$E$135,MATCH('Capacity Backing (Hide)'!CO$2,'Capacity Summary'!$B$36:$B$135,0),4),IF(INDEX('Capacity Summary'!$H$36:$BG$135,MATCH('Capacity Backing (Hide)'!CO$2,'Capacity Summary'!$B$36:$B$135,0),MATCH('Capacity Backing (Hide)'!$A31,'Capacity Summary'!$H$35:$BG$35,0))&lt;&gt;0,INDEX('Capacity Summary'!$H$36:$BG$135,MATCH('Capacity Backing (Hide)'!CO$2,'Capacity Summary'!$B$36:$B$135,0),MATCH('Capacity Backing (Hide)'!$A31,'Capacity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(Hide)'!$A31,'Capacity Summary'!$H$35:$BG$35,0))="x",INDEX('Capacity Summary'!$C$36:$E$135,MATCH('Capacity Backing (Hide)'!CP$2,'Capacity Summary'!$B$36:$B$135,0),4),IF(INDEX('Capacity Summary'!$H$36:$BG$135,MATCH('Capacity Backing (Hide)'!CP$2,'Capacity Summary'!$B$36:$B$135,0),MATCH('Capacity Backing (Hide)'!$A31,'Capacity Summary'!$H$35:$BG$35,0))&lt;&gt;0,INDEX('Capacity Summary'!$H$36:$BG$135,MATCH('Capacity Backing (Hide)'!CP$2,'Capacity Summary'!$B$36:$B$135,0),MATCH('Capacity Backing (Hide)'!$A31,'Capacity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(Hide)'!$A31,'Capacity Summary'!$H$35:$BG$35,0))="x",INDEX('Capacity Summary'!$C$36:$E$135,MATCH('Capacity Backing (Hide)'!CQ$2,'Capacity Summary'!$B$36:$B$135,0),4),IF(INDEX('Capacity Summary'!$H$36:$BG$135,MATCH('Capacity Backing (Hide)'!CQ$2,'Capacity Summary'!$B$36:$B$135,0),MATCH('Capacity Backing (Hide)'!$A31,'Capacity Summary'!$H$35:$BG$35,0))&lt;&gt;0,INDEX('Capacity Summary'!$H$36:$BG$135,MATCH('Capacity Backing (Hide)'!CQ$2,'Capacity Summary'!$B$36:$B$135,0),MATCH('Capacity Backing (Hide)'!$A31,'Capacity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(Hide)'!$A31,'Capacity Summary'!$H$35:$BG$35,0))="x",INDEX('Capacity Summary'!$C$36:$E$135,MATCH('Capacity Backing (Hide)'!CR$2,'Capacity Summary'!$B$36:$B$135,0),4),IF(INDEX('Capacity Summary'!$H$36:$BG$135,MATCH('Capacity Backing (Hide)'!CR$2,'Capacity Summary'!$B$36:$B$135,0),MATCH('Capacity Backing (Hide)'!$A31,'Capacity Summary'!$H$35:$BG$35,0))&lt;&gt;0,INDEX('Capacity Summary'!$H$36:$BG$135,MATCH('Capacity Backing (Hide)'!CR$2,'Capacity Summary'!$B$36:$B$135,0),MATCH('Capacity Backing (Hide)'!$A31,'Capacity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(Hide)'!$A31,'Capacity Summary'!$H$35:$BG$35,0))="x",INDEX('Capacity Summary'!$C$36:$E$135,MATCH('Capacity Backing (Hide)'!CS$2,'Capacity Summary'!$B$36:$B$135,0),4),IF(INDEX('Capacity Summary'!$H$36:$BG$135,MATCH('Capacity Backing (Hide)'!CS$2,'Capacity Summary'!$B$36:$B$135,0),MATCH('Capacity Backing (Hide)'!$A31,'Capacity Summary'!$H$35:$BG$35,0))&lt;&gt;0,INDEX('Capacity Summary'!$H$36:$BG$135,MATCH('Capacity Backing (Hide)'!CS$2,'Capacity Summary'!$B$36:$B$135,0),MATCH('Capacity Backing (Hide)'!$A31,'Capacity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(Hide)'!$A31,'Capacity Summary'!$H$35:$BG$35,0))="x",INDEX('Capacity Summary'!$C$36:$E$135,MATCH('Capacity Backing (Hide)'!CT$2,'Capacity Summary'!$B$36:$B$135,0),4),IF(INDEX('Capacity Summary'!$H$36:$BG$135,MATCH('Capacity Backing (Hide)'!CT$2,'Capacity Summary'!$B$36:$B$135,0),MATCH('Capacity Backing (Hide)'!$A31,'Capacity Summary'!$H$35:$BG$35,0))&lt;&gt;0,INDEX('Capacity Summary'!$H$36:$BG$135,MATCH('Capacity Backing (Hide)'!CT$2,'Capacity Summary'!$B$36:$B$135,0),MATCH('Capacity Backing (Hide)'!$A31,'Capacity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(Hide)'!$A31,'Capacity Summary'!$H$35:$BG$35,0))="x",INDEX('Capacity Summary'!$C$36:$E$135,MATCH('Capacity Backing (Hide)'!CU$2,'Capacity Summary'!$B$36:$B$135,0),4),IF(INDEX('Capacity Summary'!$H$36:$BG$135,MATCH('Capacity Backing (Hide)'!CU$2,'Capacity Summary'!$B$36:$B$135,0),MATCH('Capacity Backing (Hide)'!$A31,'Capacity Summary'!$H$35:$BG$35,0))&lt;&gt;0,INDEX('Capacity Summary'!$H$36:$BG$135,MATCH('Capacity Backing (Hide)'!CU$2,'Capacity Summary'!$B$36:$B$135,0),MATCH('Capacity Backing (Hide)'!$A31,'Capacity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(Hide)'!$A31,'Capacity Summary'!$H$35:$BG$35,0))="x",INDEX('Capacity Summary'!$C$36:$E$135,MATCH('Capacity Backing (Hide)'!CV$2,'Capacity Summary'!$B$36:$B$135,0),4),IF(INDEX('Capacity Summary'!$H$36:$BG$135,MATCH('Capacity Backing (Hide)'!CV$2,'Capacity Summary'!$B$36:$B$135,0),MATCH('Capacity Backing (Hide)'!$A31,'Capacity Summary'!$H$35:$BG$35,0))&lt;&gt;0,INDEX('Capacity Summary'!$H$36:$BG$135,MATCH('Capacity Backing (Hide)'!CV$2,'Capacity Summary'!$B$36:$B$135,0),MATCH('Capacity Backing (Hide)'!$A31,'Capacity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(Hide)'!$A31,'Capacity Summary'!$H$35:$BG$35,0))="x",INDEX('Capacity Summary'!$C$36:$E$135,MATCH('Capacity Backing (Hide)'!CW$2,'Capacity Summary'!$B$36:$B$135,0),4),IF(INDEX('Capacity Summary'!$H$36:$BG$135,MATCH('Capacity Backing (Hide)'!CW$2,'Capacity Summary'!$B$36:$B$135,0),MATCH('Capacity Backing (Hide)'!$A31,'Capacity Summary'!$H$35:$BG$35,0))&lt;&gt;0,INDEX('Capacity Summary'!$H$36:$BG$135,MATCH('Capacity Backing (Hide)'!CW$2,'Capacity Summary'!$B$36:$B$135,0),MATCH('Capacity Backing (Hide)'!$A31,'Capacity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2" spans="1:101" x14ac:dyDescent="0.35">
      <c r="A32" s="2">
        <f ca="1">'Required Capacity (Hide)'!E32</f>
        <v>44417</v>
      </c>
      <c r="B3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(Hide)'!$A32,'Capacity Summary'!$H$35:$BG$35,0))="x",INDEX('Capacity Summary'!$C$36:$E$135,MATCH('Capacity Backing (Hide)'!B$2,'Capacity Summary'!$B$36:$B$135,0),4),IF(INDEX('Capacity Summary'!$H$36:$BG$135,MATCH('Capacity Backing (Hide)'!B$2,'Capacity Summary'!$B$36:$B$135,0),MATCH('Capacity Backing (Hide)'!$A32,'Capacity Summary'!$H$35:$BG$35,0))&lt;&gt;0,INDEX('Capacity Summary'!$H$36:$BG$135,MATCH('Capacity Backing (Hide)'!B$2,'Capacity Summary'!$B$36:$B$135,0),MATCH('Capacity Backing (Hide)'!$A32,'Capacity Summary'!$H$35:$BG$35,0)),0)),INDEX('Capacity Summary'!$C$36:$E$135,MATCH('Capacity Backing (Hide)'!B$2,'Capacity Summary'!$B$36:$B$135,0),2)))/IF(Summary!$B$7="Minutes",1,60)/COUNTA(INDEX(Capacity!$C$10:$Q$109,MATCH('Capacity Backing (Hide)'!B$2,Capacity!$B$10:$B$109,0),1):INDEX(Capacity!$C$10:$Q$109,MATCH('Capacity Backing (Hide)'!B$2,Capacity!$B$10:$B$109,0),15))</f>
        <v>#N/A</v>
      </c>
      <c r="C3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(Hide)'!$A32,'Capacity Summary'!$H$35:$BG$35,0))="x",INDEX('Capacity Summary'!$C$36:$E$135,MATCH('Capacity Backing (Hide)'!C$2,'Capacity Summary'!$B$36:$B$135,0),4),IF(INDEX('Capacity Summary'!$H$36:$BG$135,MATCH('Capacity Backing (Hide)'!C$2,'Capacity Summary'!$B$36:$B$135,0),MATCH('Capacity Backing (Hide)'!$A32,'Capacity Summary'!$H$35:$BG$35,0))&lt;&gt;0,INDEX('Capacity Summary'!$H$36:$BG$135,MATCH('Capacity Backing (Hide)'!C$2,'Capacity Summary'!$B$36:$B$135,0),MATCH('Capacity Backing (Hide)'!$A32,'Capacity Summary'!$H$35:$BG$35,0)),0)),INDEX('Capacity Summary'!$C$36:$E$135,MATCH('Capacity Backing (Hide)'!C$2,'Capacity Summary'!$B$36:$B$135,0),2)))/IF(Summary!$B$7="Minutes",1,60)/COUNTA(INDEX(Capacity!$C$10:$Q$109,MATCH('Capacity Backing (Hide)'!C$2,Capacity!$B$10:$B$109,0),1):INDEX(Capacity!$C$10:$Q$109,MATCH('Capacity Backing (Hide)'!C$2,Capacity!$B$10:$B$109,0),15))</f>
        <v>#N/A</v>
      </c>
      <c r="D3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(Hide)'!$A32,'Capacity Summary'!$H$35:$BG$35,0))="x",INDEX('Capacity Summary'!$C$36:$E$135,MATCH('Capacity Backing (Hide)'!D$2,'Capacity Summary'!$B$36:$B$135,0),4),IF(INDEX('Capacity Summary'!$H$36:$BG$135,MATCH('Capacity Backing (Hide)'!D$2,'Capacity Summary'!$B$36:$B$135,0),MATCH('Capacity Backing (Hide)'!$A32,'Capacity Summary'!$H$35:$BG$35,0))&lt;&gt;0,INDEX('Capacity Summary'!$H$36:$BG$135,MATCH('Capacity Backing (Hide)'!D$2,'Capacity Summary'!$B$36:$B$135,0),MATCH('Capacity Backing (Hide)'!$A32,'Capacity Summary'!$H$35:$BG$35,0)),0)),INDEX('Capacity Summary'!$C$36:$E$135,MATCH('Capacity Backing (Hide)'!D$2,'Capacity Summary'!$B$36:$B$135,0),2)))/IF(Summary!$B$7="Minutes",1,60)/COUNTA(INDEX(Capacity!$C$10:$Q$109,MATCH('Capacity Backing (Hide)'!D$2,Capacity!$B$10:$B$109,0),1):INDEX(Capacity!$C$10:$Q$109,MATCH('Capacity Backing (Hide)'!D$2,Capacity!$B$10:$B$109,0),15))</f>
        <v>#N/A</v>
      </c>
      <c r="E3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(Hide)'!$A32,'Capacity Summary'!$H$35:$BG$35,0))="x",INDEX('Capacity Summary'!$C$36:$E$135,MATCH('Capacity Backing (Hide)'!E$2,'Capacity Summary'!$B$36:$B$135,0),4),IF(INDEX('Capacity Summary'!$H$36:$BG$135,MATCH('Capacity Backing (Hide)'!E$2,'Capacity Summary'!$B$36:$B$135,0),MATCH('Capacity Backing (Hide)'!$A32,'Capacity Summary'!$H$35:$BG$35,0))&lt;&gt;0,INDEX('Capacity Summary'!$H$36:$BG$135,MATCH('Capacity Backing (Hide)'!E$2,'Capacity Summary'!$B$36:$B$135,0),MATCH('Capacity Backing (Hide)'!$A32,'Capacity Summary'!$H$35:$BG$35,0)),0)),INDEX('Capacity Summary'!$C$36:$E$135,MATCH('Capacity Backing (Hide)'!E$2,'Capacity Summary'!$B$36:$B$135,0),2)))/IF(Summary!$B$7="Minutes",1,60)/COUNTA(INDEX(Capacity!$C$10:$Q$109,MATCH('Capacity Backing (Hide)'!E$2,Capacity!$B$10:$B$109,0),1):INDEX(Capacity!$C$10:$Q$109,MATCH('Capacity Backing (Hide)'!E$2,Capacity!$B$10:$B$109,0),15))</f>
        <v>#N/A</v>
      </c>
      <c r="F3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(Hide)'!$A32,'Capacity Summary'!$H$35:$BG$35,0))="x",INDEX('Capacity Summary'!$C$36:$E$135,MATCH('Capacity Backing (Hide)'!F$2,'Capacity Summary'!$B$36:$B$135,0),4),IF(INDEX('Capacity Summary'!$H$36:$BG$135,MATCH('Capacity Backing (Hide)'!F$2,'Capacity Summary'!$B$36:$B$135,0),MATCH('Capacity Backing (Hide)'!$A32,'Capacity Summary'!$H$35:$BG$35,0))&lt;&gt;0,INDEX('Capacity Summary'!$H$36:$BG$135,MATCH('Capacity Backing (Hide)'!F$2,'Capacity Summary'!$B$36:$B$135,0),MATCH('Capacity Backing (Hide)'!$A32,'Capacity Summary'!$H$35:$BG$35,0)),0)),INDEX('Capacity Summary'!$C$36:$E$135,MATCH('Capacity Backing (Hide)'!F$2,'Capacity Summary'!$B$36:$B$135,0),2)))/IF(Summary!$B$7="Minutes",1,60)/COUNTA(INDEX(Capacity!$C$10:$Q$109,MATCH('Capacity Backing (Hide)'!F$2,Capacity!$B$10:$B$109,0),1):INDEX(Capacity!$C$10:$Q$109,MATCH('Capacity Backing (Hide)'!F$2,Capacity!$B$10:$B$109,0),15))</f>
        <v>#N/A</v>
      </c>
      <c r="G3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(Hide)'!$A32,'Capacity Summary'!$H$35:$BG$35,0))="x",INDEX('Capacity Summary'!$C$36:$E$135,MATCH('Capacity Backing (Hide)'!G$2,'Capacity Summary'!$B$36:$B$135,0),4),IF(INDEX('Capacity Summary'!$H$36:$BG$135,MATCH('Capacity Backing (Hide)'!G$2,'Capacity Summary'!$B$36:$B$135,0),MATCH('Capacity Backing (Hide)'!$A32,'Capacity Summary'!$H$35:$BG$35,0))&lt;&gt;0,INDEX('Capacity Summary'!$H$36:$BG$135,MATCH('Capacity Backing (Hide)'!G$2,'Capacity Summary'!$B$36:$B$135,0),MATCH('Capacity Backing (Hide)'!$A32,'Capacity Summary'!$H$35:$BG$35,0)),0)),INDEX('Capacity Summary'!$C$36:$E$135,MATCH('Capacity Backing (Hide)'!G$2,'Capacity Summary'!$B$36:$B$135,0),2)))/IF(Summary!$B$7="Minutes",1,60)/COUNTA(INDEX(Capacity!$C$10:$Q$109,MATCH('Capacity Backing (Hide)'!G$2,Capacity!$B$10:$B$109,0),1):INDEX(Capacity!$C$10:$Q$109,MATCH('Capacity Backing (Hide)'!G$2,Capacity!$B$10:$B$109,0),15))</f>
        <v>#N/A</v>
      </c>
      <c r="H3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(Hide)'!$A32,'Capacity Summary'!$H$35:$BG$35,0))="x",INDEX('Capacity Summary'!$C$36:$E$135,MATCH('Capacity Backing (Hide)'!H$2,'Capacity Summary'!$B$36:$B$135,0),4),IF(INDEX('Capacity Summary'!$H$36:$BG$135,MATCH('Capacity Backing (Hide)'!H$2,'Capacity Summary'!$B$36:$B$135,0),MATCH('Capacity Backing (Hide)'!$A32,'Capacity Summary'!$H$35:$BG$35,0))&lt;&gt;0,INDEX('Capacity Summary'!$H$36:$BG$135,MATCH('Capacity Backing (Hide)'!H$2,'Capacity Summary'!$B$36:$B$135,0),MATCH('Capacity Backing (Hide)'!$A32,'Capacity Summary'!$H$35:$BG$35,0)),0)),INDEX('Capacity Summary'!$C$36:$E$135,MATCH('Capacity Backing (Hide)'!H$2,'Capacity Summary'!$B$36:$B$135,0),2)))/IF(Summary!$B$7="Minutes",1,60)/COUNTA(INDEX(Capacity!$C$10:$Q$109,MATCH('Capacity Backing (Hide)'!H$2,Capacity!$B$10:$B$109,0),1):INDEX(Capacity!$C$10:$Q$109,MATCH('Capacity Backing (Hide)'!H$2,Capacity!$B$10:$B$109,0),15))</f>
        <v>#N/A</v>
      </c>
      <c r="I3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(Hide)'!$A32,'Capacity Summary'!$H$35:$BG$35,0))="x",INDEX('Capacity Summary'!$C$36:$E$135,MATCH('Capacity Backing (Hide)'!I$2,'Capacity Summary'!$B$36:$B$135,0),4),IF(INDEX('Capacity Summary'!$H$36:$BG$135,MATCH('Capacity Backing (Hide)'!I$2,'Capacity Summary'!$B$36:$B$135,0),MATCH('Capacity Backing (Hide)'!$A32,'Capacity Summary'!$H$35:$BG$35,0))&lt;&gt;0,INDEX('Capacity Summary'!$H$36:$BG$135,MATCH('Capacity Backing (Hide)'!I$2,'Capacity Summary'!$B$36:$B$135,0),MATCH('Capacity Backing (Hide)'!$A32,'Capacity Summary'!$H$35:$BG$35,0)),0)),INDEX('Capacity Summary'!$C$36:$E$135,MATCH('Capacity Backing (Hide)'!I$2,'Capacity Summary'!$B$36:$B$135,0),2)))/IF(Summary!$B$7="Minutes",1,60)/COUNTA(INDEX(Capacity!$C$10:$Q$109,MATCH('Capacity Backing (Hide)'!I$2,Capacity!$B$10:$B$109,0),1):INDEX(Capacity!$C$10:$Q$109,MATCH('Capacity Backing (Hide)'!I$2,Capacity!$B$10:$B$109,0),15))</f>
        <v>#N/A</v>
      </c>
      <c r="J3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(Hide)'!$A32,'Capacity Summary'!$H$35:$BG$35,0))="x",INDEX('Capacity Summary'!$C$36:$E$135,MATCH('Capacity Backing (Hide)'!J$2,'Capacity Summary'!$B$36:$B$135,0),4),IF(INDEX('Capacity Summary'!$H$36:$BG$135,MATCH('Capacity Backing (Hide)'!J$2,'Capacity Summary'!$B$36:$B$135,0),MATCH('Capacity Backing (Hide)'!$A32,'Capacity Summary'!$H$35:$BG$35,0))&lt;&gt;0,INDEX('Capacity Summary'!$H$36:$BG$135,MATCH('Capacity Backing (Hide)'!J$2,'Capacity Summary'!$B$36:$B$135,0),MATCH('Capacity Backing (Hide)'!$A32,'Capacity Summary'!$H$35:$BG$35,0)),0)),INDEX('Capacity Summary'!$C$36:$E$135,MATCH('Capacity Backing (Hide)'!J$2,'Capacity Summary'!$B$36:$B$135,0),2)))/IF(Summary!$B$7="Minutes",1,60)/COUNTA(INDEX(Capacity!$C$10:$Q$109,MATCH('Capacity Backing (Hide)'!J$2,Capacity!$B$10:$B$109,0),1):INDEX(Capacity!$C$10:$Q$109,MATCH('Capacity Backing (Hide)'!J$2,Capacity!$B$10:$B$109,0),15))</f>
        <v>#N/A</v>
      </c>
      <c r="K3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(Hide)'!$A32,'Capacity Summary'!$H$35:$BG$35,0))="x",INDEX('Capacity Summary'!$C$36:$E$135,MATCH('Capacity Backing (Hide)'!K$2,'Capacity Summary'!$B$36:$B$135,0),4),IF(INDEX('Capacity Summary'!$H$36:$BG$135,MATCH('Capacity Backing (Hide)'!K$2,'Capacity Summary'!$B$36:$B$135,0),MATCH('Capacity Backing (Hide)'!$A32,'Capacity Summary'!$H$35:$BG$35,0))&lt;&gt;0,INDEX('Capacity Summary'!$H$36:$BG$135,MATCH('Capacity Backing (Hide)'!K$2,'Capacity Summary'!$B$36:$B$135,0),MATCH('Capacity Backing (Hide)'!$A32,'Capacity Summary'!$H$35:$BG$35,0)),0)),INDEX('Capacity Summary'!$C$36:$E$135,MATCH('Capacity Backing (Hide)'!K$2,'Capacity Summary'!$B$36:$B$135,0),2)))/IF(Summary!$B$7="Minutes",1,60)/COUNTA(INDEX(Capacity!$C$10:$Q$109,MATCH('Capacity Backing (Hide)'!K$2,Capacity!$B$10:$B$109,0),1):INDEX(Capacity!$C$10:$Q$109,MATCH('Capacity Backing (Hide)'!K$2,Capacity!$B$10:$B$109,0),15))</f>
        <v>#N/A</v>
      </c>
      <c r="L3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(Hide)'!$A32,'Capacity Summary'!$H$35:$BG$35,0))="x",INDEX('Capacity Summary'!$C$36:$E$135,MATCH('Capacity Backing (Hide)'!L$2,'Capacity Summary'!$B$36:$B$135,0),4),IF(INDEX('Capacity Summary'!$H$36:$BG$135,MATCH('Capacity Backing (Hide)'!L$2,'Capacity Summary'!$B$36:$B$135,0),MATCH('Capacity Backing (Hide)'!$A32,'Capacity Summary'!$H$35:$BG$35,0))&lt;&gt;0,INDEX('Capacity Summary'!$H$36:$BG$135,MATCH('Capacity Backing (Hide)'!L$2,'Capacity Summary'!$B$36:$B$135,0),MATCH('Capacity Backing (Hide)'!$A32,'Capacity Summary'!$H$35:$BG$35,0)),0)),INDEX('Capacity Summary'!$C$36:$E$135,MATCH('Capacity Backing (Hide)'!L$2,'Capacity Summary'!$B$36:$B$135,0),2)))/IF(Summary!$B$7="Minutes",1,60)/COUNTA(INDEX(Capacity!$C$10:$Q$109,MATCH('Capacity Backing (Hide)'!L$2,Capacity!$B$10:$B$109,0),1):INDEX(Capacity!$C$10:$Q$109,MATCH('Capacity Backing (Hide)'!L$2,Capacity!$B$10:$B$109,0),15))</f>
        <v>#N/A</v>
      </c>
      <c r="M3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(Hide)'!$A32,'Capacity Summary'!$H$35:$BG$35,0))="x",INDEX('Capacity Summary'!$C$36:$E$135,MATCH('Capacity Backing (Hide)'!M$2,'Capacity Summary'!$B$36:$B$135,0),4),IF(INDEX('Capacity Summary'!$H$36:$BG$135,MATCH('Capacity Backing (Hide)'!M$2,'Capacity Summary'!$B$36:$B$135,0),MATCH('Capacity Backing (Hide)'!$A32,'Capacity Summary'!$H$35:$BG$35,0))&lt;&gt;0,INDEX('Capacity Summary'!$H$36:$BG$135,MATCH('Capacity Backing (Hide)'!M$2,'Capacity Summary'!$B$36:$B$135,0),MATCH('Capacity Backing (Hide)'!$A32,'Capacity Summary'!$H$35:$BG$35,0)),0)),INDEX('Capacity Summary'!$C$36:$E$135,MATCH('Capacity Backing (Hide)'!M$2,'Capacity Summary'!$B$36:$B$135,0),2)))/IF(Summary!$B$7="Minutes",1,60)/COUNTA(INDEX(Capacity!$C$10:$Q$109,MATCH('Capacity Backing (Hide)'!M$2,Capacity!$B$10:$B$109,0),1):INDEX(Capacity!$C$10:$Q$109,MATCH('Capacity Backing (Hide)'!M$2,Capacity!$B$10:$B$109,0),15))</f>
        <v>#N/A</v>
      </c>
      <c r="N3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(Hide)'!$A32,'Capacity Summary'!$H$35:$BG$35,0))="x",INDEX('Capacity Summary'!$C$36:$E$135,MATCH('Capacity Backing (Hide)'!N$2,'Capacity Summary'!$B$36:$B$135,0),4),IF(INDEX('Capacity Summary'!$H$36:$BG$135,MATCH('Capacity Backing (Hide)'!N$2,'Capacity Summary'!$B$36:$B$135,0),MATCH('Capacity Backing (Hide)'!$A32,'Capacity Summary'!$H$35:$BG$35,0))&lt;&gt;0,INDEX('Capacity Summary'!$H$36:$BG$135,MATCH('Capacity Backing (Hide)'!N$2,'Capacity Summary'!$B$36:$B$135,0),MATCH('Capacity Backing (Hide)'!$A32,'Capacity Summary'!$H$35:$BG$35,0)),0)),INDEX('Capacity Summary'!$C$36:$E$135,MATCH('Capacity Backing (Hide)'!N$2,'Capacity Summary'!$B$36:$B$135,0),2)))/IF(Summary!$B$7="Minutes",1,60)/COUNTA(INDEX(Capacity!$C$10:$Q$109,MATCH('Capacity Backing (Hide)'!N$2,Capacity!$B$10:$B$109,0),1):INDEX(Capacity!$C$10:$Q$109,MATCH('Capacity Backing (Hide)'!N$2,Capacity!$B$10:$B$109,0),15))</f>
        <v>#N/A</v>
      </c>
      <c r="O3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(Hide)'!$A32,'Capacity Summary'!$H$35:$BG$35,0))="x",INDEX('Capacity Summary'!$C$36:$E$135,MATCH('Capacity Backing (Hide)'!O$2,'Capacity Summary'!$B$36:$B$135,0),4),IF(INDEX('Capacity Summary'!$H$36:$BG$135,MATCH('Capacity Backing (Hide)'!O$2,'Capacity Summary'!$B$36:$B$135,0),MATCH('Capacity Backing (Hide)'!$A32,'Capacity Summary'!$H$35:$BG$35,0))&lt;&gt;0,INDEX('Capacity Summary'!$H$36:$BG$135,MATCH('Capacity Backing (Hide)'!O$2,'Capacity Summary'!$B$36:$B$135,0),MATCH('Capacity Backing (Hide)'!$A32,'Capacity Summary'!$H$35:$BG$35,0)),0)),INDEX('Capacity Summary'!$C$36:$E$135,MATCH('Capacity Backing (Hide)'!O$2,'Capacity Summary'!$B$36:$B$135,0),2)))/IF(Summary!$B$7="Minutes",1,60)/COUNTA(INDEX(Capacity!$C$10:$Q$109,MATCH('Capacity Backing (Hide)'!O$2,Capacity!$B$10:$B$109,0),1):INDEX(Capacity!$C$10:$Q$109,MATCH('Capacity Backing (Hide)'!O$2,Capacity!$B$10:$B$109,0),15))</f>
        <v>#N/A</v>
      </c>
      <c r="P3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(Hide)'!$A32,'Capacity Summary'!$H$35:$BG$35,0))="x",INDEX('Capacity Summary'!$C$36:$E$135,MATCH('Capacity Backing (Hide)'!P$2,'Capacity Summary'!$B$36:$B$135,0),4),IF(INDEX('Capacity Summary'!$H$36:$BG$135,MATCH('Capacity Backing (Hide)'!P$2,'Capacity Summary'!$B$36:$B$135,0),MATCH('Capacity Backing (Hide)'!$A32,'Capacity Summary'!$H$35:$BG$35,0))&lt;&gt;0,INDEX('Capacity Summary'!$H$36:$BG$135,MATCH('Capacity Backing (Hide)'!P$2,'Capacity Summary'!$B$36:$B$135,0),MATCH('Capacity Backing (Hide)'!$A32,'Capacity Summary'!$H$35:$BG$35,0)),0)),INDEX('Capacity Summary'!$C$36:$E$135,MATCH('Capacity Backing (Hide)'!P$2,'Capacity Summary'!$B$36:$B$135,0),2)))/IF(Summary!$B$7="Minutes",1,60)/COUNTA(INDEX(Capacity!$C$10:$Q$109,MATCH('Capacity Backing (Hide)'!P$2,Capacity!$B$10:$B$109,0),1):INDEX(Capacity!$C$10:$Q$109,MATCH('Capacity Backing (Hide)'!P$2,Capacity!$B$10:$B$109,0),15))</f>
        <v>#N/A</v>
      </c>
      <c r="Q3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(Hide)'!$A32,'Capacity Summary'!$H$35:$BG$35,0))="x",INDEX('Capacity Summary'!$C$36:$E$135,MATCH('Capacity Backing (Hide)'!Q$2,'Capacity Summary'!$B$36:$B$135,0),4),IF(INDEX('Capacity Summary'!$H$36:$BG$135,MATCH('Capacity Backing (Hide)'!Q$2,'Capacity Summary'!$B$36:$B$135,0),MATCH('Capacity Backing (Hide)'!$A32,'Capacity Summary'!$H$35:$BG$35,0))&lt;&gt;0,INDEX('Capacity Summary'!$H$36:$BG$135,MATCH('Capacity Backing (Hide)'!Q$2,'Capacity Summary'!$B$36:$B$135,0),MATCH('Capacity Backing (Hide)'!$A32,'Capacity Summary'!$H$35:$BG$35,0)),0)),INDEX('Capacity Summary'!$C$36:$E$135,MATCH('Capacity Backing (Hide)'!Q$2,'Capacity Summary'!$B$36:$B$135,0),2)))/IF(Summary!$B$7="Minutes",1,60)/COUNTA(INDEX(Capacity!$C$10:$Q$109,MATCH('Capacity Backing (Hide)'!Q$2,Capacity!$B$10:$B$109,0),1):INDEX(Capacity!$C$10:$Q$109,MATCH('Capacity Backing (Hide)'!Q$2,Capacity!$B$10:$B$109,0),15))</f>
        <v>#N/A</v>
      </c>
      <c r="R3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(Hide)'!$A32,'Capacity Summary'!$H$35:$BG$35,0))="x",INDEX('Capacity Summary'!$C$36:$E$135,MATCH('Capacity Backing (Hide)'!R$2,'Capacity Summary'!$B$36:$B$135,0),4),IF(INDEX('Capacity Summary'!$H$36:$BG$135,MATCH('Capacity Backing (Hide)'!R$2,'Capacity Summary'!$B$36:$B$135,0),MATCH('Capacity Backing (Hide)'!$A32,'Capacity Summary'!$H$35:$BG$35,0))&lt;&gt;0,INDEX('Capacity Summary'!$H$36:$BG$135,MATCH('Capacity Backing (Hide)'!R$2,'Capacity Summary'!$B$36:$B$135,0),MATCH('Capacity Backing (Hide)'!$A32,'Capacity Summary'!$H$35:$BG$35,0)),0)),INDEX('Capacity Summary'!$C$36:$E$135,MATCH('Capacity Backing (Hide)'!R$2,'Capacity Summary'!$B$36:$B$135,0),2)))/IF(Summary!$B$7="Minutes",1,60)/COUNTA(INDEX(Capacity!$C$10:$Q$109,MATCH('Capacity Backing (Hide)'!R$2,Capacity!$B$10:$B$109,0),1):INDEX(Capacity!$C$10:$Q$109,MATCH('Capacity Backing (Hide)'!R$2,Capacity!$B$10:$B$109,0),15))</f>
        <v>#N/A</v>
      </c>
      <c r="S3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(Hide)'!$A32,'Capacity Summary'!$H$35:$BG$35,0))="x",INDEX('Capacity Summary'!$C$36:$E$135,MATCH('Capacity Backing (Hide)'!S$2,'Capacity Summary'!$B$36:$B$135,0),4),IF(INDEX('Capacity Summary'!$H$36:$BG$135,MATCH('Capacity Backing (Hide)'!S$2,'Capacity Summary'!$B$36:$B$135,0),MATCH('Capacity Backing (Hide)'!$A32,'Capacity Summary'!$H$35:$BG$35,0))&lt;&gt;0,INDEX('Capacity Summary'!$H$36:$BG$135,MATCH('Capacity Backing (Hide)'!S$2,'Capacity Summary'!$B$36:$B$135,0),MATCH('Capacity Backing (Hide)'!$A32,'Capacity Summary'!$H$35:$BG$35,0)),0)),INDEX('Capacity Summary'!$C$36:$E$135,MATCH('Capacity Backing (Hide)'!S$2,'Capacity Summary'!$B$36:$B$135,0),2)))/IF(Summary!$B$7="Minutes",1,60)/COUNTA(INDEX(Capacity!$C$10:$Q$109,MATCH('Capacity Backing (Hide)'!S$2,Capacity!$B$10:$B$109,0),1):INDEX(Capacity!$C$10:$Q$109,MATCH('Capacity Backing (Hide)'!S$2,Capacity!$B$10:$B$109,0),15))</f>
        <v>#N/A</v>
      </c>
      <c r="T3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(Hide)'!$A32,'Capacity Summary'!$H$35:$BG$35,0))="x",INDEX('Capacity Summary'!$C$36:$E$135,MATCH('Capacity Backing (Hide)'!T$2,'Capacity Summary'!$B$36:$B$135,0),4),IF(INDEX('Capacity Summary'!$H$36:$BG$135,MATCH('Capacity Backing (Hide)'!T$2,'Capacity Summary'!$B$36:$B$135,0),MATCH('Capacity Backing (Hide)'!$A32,'Capacity Summary'!$H$35:$BG$35,0))&lt;&gt;0,INDEX('Capacity Summary'!$H$36:$BG$135,MATCH('Capacity Backing (Hide)'!T$2,'Capacity Summary'!$B$36:$B$135,0),MATCH('Capacity Backing (Hide)'!$A32,'Capacity Summary'!$H$35:$BG$35,0)),0)),INDEX('Capacity Summary'!$C$36:$E$135,MATCH('Capacity Backing (Hide)'!T$2,'Capacity Summary'!$B$36:$B$135,0),2)))/IF(Summary!$B$7="Minutes",1,60)/COUNTA(INDEX(Capacity!$C$10:$Q$109,MATCH('Capacity Backing (Hide)'!T$2,Capacity!$B$10:$B$109,0),1):INDEX(Capacity!$C$10:$Q$109,MATCH('Capacity Backing (Hide)'!T$2,Capacity!$B$10:$B$109,0),15))</f>
        <v>#N/A</v>
      </c>
      <c r="U3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(Hide)'!$A32,'Capacity Summary'!$H$35:$BG$35,0))="x",INDEX('Capacity Summary'!$C$36:$E$135,MATCH('Capacity Backing (Hide)'!U$2,'Capacity Summary'!$B$36:$B$135,0),4),IF(INDEX('Capacity Summary'!$H$36:$BG$135,MATCH('Capacity Backing (Hide)'!U$2,'Capacity Summary'!$B$36:$B$135,0),MATCH('Capacity Backing (Hide)'!$A32,'Capacity Summary'!$H$35:$BG$35,0))&lt;&gt;0,INDEX('Capacity Summary'!$H$36:$BG$135,MATCH('Capacity Backing (Hide)'!U$2,'Capacity Summary'!$B$36:$B$135,0),MATCH('Capacity Backing (Hide)'!$A32,'Capacity Summary'!$H$35:$BG$35,0)),0)),INDEX('Capacity Summary'!$C$36:$E$135,MATCH('Capacity Backing (Hide)'!U$2,'Capacity Summary'!$B$36:$B$135,0),2)))/IF(Summary!$B$7="Minutes",1,60)/COUNTA(INDEX(Capacity!$C$10:$Q$109,MATCH('Capacity Backing (Hide)'!U$2,Capacity!$B$10:$B$109,0),1):INDEX(Capacity!$C$10:$Q$109,MATCH('Capacity Backing (Hide)'!U$2,Capacity!$B$10:$B$109,0),15))</f>
        <v>#N/A</v>
      </c>
      <c r="V3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(Hide)'!$A32,'Capacity Summary'!$H$35:$BG$35,0))="x",INDEX('Capacity Summary'!$C$36:$E$135,MATCH('Capacity Backing (Hide)'!V$2,'Capacity Summary'!$B$36:$B$135,0),4),IF(INDEX('Capacity Summary'!$H$36:$BG$135,MATCH('Capacity Backing (Hide)'!V$2,'Capacity Summary'!$B$36:$B$135,0),MATCH('Capacity Backing (Hide)'!$A32,'Capacity Summary'!$H$35:$BG$35,0))&lt;&gt;0,INDEX('Capacity Summary'!$H$36:$BG$135,MATCH('Capacity Backing (Hide)'!V$2,'Capacity Summary'!$B$36:$B$135,0),MATCH('Capacity Backing (Hide)'!$A32,'Capacity Summary'!$H$35:$BG$35,0)),0)),INDEX('Capacity Summary'!$C$36:$E$135,MATCH('Capacity Backing (Hide)'!V$2,'Capacity Summary'!$B$36:$B$135,0),2)))/IF(Summary!$B$7="Minutes",1,60)/COUNTA(INDEX(Capacity!$C$10:$Q$109,MATCH('Capacity Backing (Hide)'!V$2,Capacity!$B$10:$B$109,0),1):INDEX(Capacity!$C$10:$Q$109,MATCH('Capacity Backing (Hide)'!V$2,Capacity!$B$10:$B$109,0),15))</f>
        <v>#N/A</v>
      </c>
      <c r="W3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(Hide)'!$A32,'Capacity Summary'!$H$35:$BG$35,0))="x",INDEX('Capacity Summary'!$C$36:$E$135,MATCH('Capacity Backing (Hide)'!W$2,'Capacity Summary'!$B$36:$B$135,0),4),IF(INDEX('Capacity Summary'!$H$36:$BG$135,MATCH('Capacity Backing (Hide)'!W$2,'Capacity Summary'!$B$36:$B$135,0),MATCH('Capacity Backing (Hide)'!$A32,'Capacity Summary'!$H$35:$BG$35,0))&lt;&gt;0,INDEX('Capacity Summary'!$H$36:$BG$135,MATCH('Capacity Backing (Hide)'!W$2,'Capacity Summary'!$B$36:$B$135,0),MATCH('Capacity Backing (Hide)'!$A32,'Capacity Summary'!$H$35:$BG$35,0)),0)),INDEX('Capacity Summary'!$C$36:$E$135,MATCH('Capacity Backing (Hide)'!W$2,'Capacity Summary'!$B$36:$B$135,0),2)))/IF(Summary!$B$7="Minutes",1,60)/COUNTA(INDEX(Capacity!$C$10:$Q$109,MATCH('Capacity Backing (Hide)'!W$2,Capacity!$B$10:$B$109,0),1):INDEX(Capacity!$C$10:$Q$109,MATCH('Capacity Backing (Hide)'!W$2,Capacity!$B$10:$B$109,0),15))</f>
        <v>#N/A</v>
      </c>
      <c r="X3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(Hide)'!$A32,'Capacity Summary'!$H$35:$BG$35,0))="x",INDEX('Capacity Summary'!$C$36:$E$135,MATCH('Capacity Backing (Hide)'!X$2,'Capacity Summary'!$B$36:$B$135,0),4),IF(INDEX('Capacity Summary'!$H$36:$BG$135,MATCH('Capacity Backing (Hide)'!X$2,'Capacity Summary'!$B$36:$B$135,0),MATCH('Capacity Backing (Hide)'!$A32,'Capacity Summary'!$H$35:$BG$35,0))&lt;&gt;0,INDEX('Capacity Summary'!$H$36:$BG$135,MATCH('Capacity Backing (Hide)'!X$2,'Capacity Summary'!$B$36:$B$135,0),MATCH('Capacity Backing (Hide)'!$A32,'Capacity Summary'!$H$35:$BG$35,0)),0)),INDEX('Capacity Summary'!$C$36:$E$135,MATCH('Capacity Backing (Hide)'!X$2,'Capacity Summary'!$B$36:$B$135,0),2)))/IF(Summary!$B$7="Minutes",1,60)/COUNTA(INDEX(Capacity!$C$10:$Q$109,MATCH('Capacity Backing (Hide)'!X$2,Capacity!$B$10:$B$109,0),1):INDEX(Capacity!$C$10:$Q$109,MATCH('Capacity Backing (Hide)'!X$2,Capacity!$B$10:$B$109,0),15))</f>
        <v>#N/A</v>
      </c>
      <c r="Y3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(Hide)'!$A32,'Capacity Summary'!$H$35:$BG$35,0))="x",INDEX('Capacity Summary'!$C$36:$E$135,MATCH('Capacity Backing (Hide)'!Y$2,'Capacity Summary'!$B$36:$B$135,0),4),IF(INDEX('Capacity Summary'!$H$36:$BG$135,MATCH('Capacity Backing (Hide)'!Y$2,'Capacity Summary'!$B$36:$B$135,0),MATCH('Capacity Backing (Hide)'!$A32,'Capacity Summary'!$H$35:$BG$35,0))&lt;&gt;0,INDEX('Capacity Summary'!$H$36:$BG$135,MATCH('Capacity Backing (Hide)'!Y$2,'Capacity Summary'!$B$36:$B$135,0),MATCH('Capacity Backing (Hide)'!$A32,'Capacity Summary'!$H$35:$BG$35,0)),0)),INDEX('Capacity Summary'!$C$36:$E$135,MATCH('Capacity Backing (Hide)'!Y$2,'Capacity Summary'!$B$36:$B$135,0),2)))/IF(Summary!$B$7="Minutes",1,60)/COUNTA(INDEX(Capacity!$C$10:$Q$109,MATCH('Capacity Backing (Hide)'!Y$2,Capacity!$B$10:$B$109,0),1):INDEX(Capacity!$C$10:$Q$109,MATCH('Capacity Backing (Hide)'!Y$2,Capacity!$B$10:$B$109,0),15))</f>
        <v>#N/A</v>
      </c>
      <c r="Z3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(Hide)'!$A32,'Capacity Summary'!$H$35:$BG$35,0))="x",INDEX('Capacity Summary'!$C$36:$E$135,MATCH('Capacity Backing (Hide)'!Z$2,'Capacity Summary'!$B$36:$B$135,0),4),IF(INDEX('Capacity Summary'!$H$36:$BG$135,MATCH('Capacity Backing (Hide)'!Z$2,'Capacity Summary'!$B$36:$B$135,0),MATCH('Capacity Backing (Hide)'!$A32,'Capacity Summary'!$H$35:$BG$35,0))&lt;&gt;0,INDEX('Capacity Summary'!$H$36:$BG$135,MATCH('Capacity Backing (Hide)'!Z$2,'Capacity Summary'!$B$36:$B$135,0),MATCH('Capacity Backing (Hide)'!$A32,'Capacity Summary'!$H$35:$BG$35,0)),0)),INDEX('Capacity Summary'!$C$36:$E$135,MATCH('Capacity Backing (Hide)'!Z$2,'Capacity Summary'!$B$36:$B$135,0),2)))/IF(Summary!$B$7="Minutes",1,60)/COUNTA(INDEX(Capacity!$C$10:$Q$109,MATCH('Capacity Backing (Hide)'!Z$2,Capacity!$B$10:$B$109,0),1):INDEX(Capacity!$C$10:$Q$109,MATCH('Capacity Backing (Hide)'!Z$2,Capacity!$B$10:$B$109,0),15))</f>
        <v>#N/A</v>
      </c>
      <c r="AA3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(Hide)'!$A32,'Capacity Summary'!$H$35:$BG$35,0))="x",INDEX('Capacity Summary'!$C$36:$E$135,MATCH('Capacity Backing (Hide)'!AA$2,'Capacity Summary'!$B$36:$B$135,0),4),IF(INDEX('Capacity Summary'!$H$36:$BG$135,MATCH('Capacity Backing (Hide)'!AA$2,'Capacity Summary'!$B$36:$B$135,0),MATCH('Capacity Backing (Hide)'!$A32,'Capacity Summary'!$H$35:$BG$35,0))&lt;&gt;0,INDEX('Capacity Summary'!$H$36:$BG$135,MATCH('Capacity Backing (Hide)'!AA$2,'Capacity Summary'!$B$36:$B$135,0),MATCH('Capacity Backing (Hide)'!$A32,'Capacity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(Hide)'!$A32,'Capacity Summary'!$H$35:$BG$35,0))="x",INDEX('Capacity Summary'!$C$36:$E$135,MATCH('Capacity Backing (Hide)'!AB$2,'Capacity Summary'!$B$36:$B$135,0),4),IF(INDEX('Capacity Summary'!$H$36:$BG$135,MATCH('Capacity Backing (Hide)'!AB$2,'Capacity Summary'!$B$36:$B$135,0),MATCH('Capacity Backing (Hide)'!$A32,'Capacity Summary'!$H$35:$BG$35,0))&lt;&gt;0,INDEX('Capacity Summary'!$H$36:$BG$135,MATCH('Capacity Backing (Hide)'!AB$2,'Capacity Summary'!$B$36:$B$135,0),MATCH('Capacity Backing (Hide)'!$A32,'Capacity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(Hide)'!$A32,'Capacity Summary'!$H$35:$BG$35,0))="x",INDEX('Capacity Summary'!$C$36:$E$135,MATCH('Capacity Backing (Hide)'!AC$2,'Capacity Summary'!$B$36:$B$135,0),4),IF(INDEX('Capacity Summary'!$H$36:$BG$135,MATCH('Capacity Backing (Hide)'!AC$2,'Capacity Summary'!$B$36:$B$135,0),MATCH('Capacity Backing (Hide)'!$A32,'Capacity Summary'!$H$35:$BG$35,0))&lt;&gt;0,INDEX('Capacity Summary'!$H$36:$BG$135,MATCH('Capacity Backing (Hide)'!AC$2,'Capacity Summary'!$B$36:$B$135,0),MATCH('Capacity Backing (Hide)'!$A32,'Capacity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(Hide)'!$A32,'Capacity Summary'!$H$35:$BG$35,0))="x",INDEX('Capacity Summary'!$C$36:$E$135,MATCH('Capacity Backing (Hide)'!AD$2,'Capacity Summary'!$B$36:$B$135,0),4),IF(INDEX('Capacity Summary'!$H$36:$BG$135,MATCH('Capacity Backing (Hide)'!AD$2,'Capacity Summary'!$B$36:$B$135,0),MATCH('Capacity Backing (Hide)'!$A32,'Capacity Summary'!$H$35:$BG$35,0))&lt;&gt;0,INDEX('Capacity Summary'!$H$36:$BG$135,MATCH('Capacity Backing (Hide)'!AD$2,'Capacity Summary'!$B$36:$B$135,0),MATCH('Capacity Backing (Hide)'!$A32,'Capacity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(Hide)'!$A32,'Capacity Summary'!$H$35:$BG$35,0))="x",INDEX('Capacity Summary'!$C$36:$E$135,MATCH('Capacity Backing (Hide)'!AE$2,'Capacity Summary'!$B$36:$B$135,0),4),IF(INDEX('Capacity Summary'!$H$36:$BG$135,MATCH('Capacity Backing (Hide)'!AE$2,'Capacity Summary'!$B$36:$B$135,0),MATCH('Capacity Backing (Hide)'!$A32,'Capacity Summary'!$H$35:$BG$35,0))&lt;&gt;0,INDEX('Capacity Summary'!$H$36:$BG$135,MATCH('Capacity Backing (Hide)'!AE$2,'Capacity Summary'!$B$36:$B$135,0),MATCH('Capacity Backing (Hide)'!$A32,'Capacity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(Hide)'!$A32,'Capacity Summary'!$H$35:$BG$35,0))="x",INDEX('Capacity Summary'!$C$36:$E$135,MATCH('Capacity Backing (Hide)'!AF$2,'Capacity Summary'!$B$36:$B$135,0),4),IF(INDEX('Capacity Summary'!$H$36:$BG$135,MATCH('Capacity Backing (Hide)'!AF$2,'Capacity Summary'!$B$36:$B$135,0),MATCH('Capacity Backing (Hide)'!$A32,'Capacity Summary'!$H$35:$BG$35,0))&lt;&gt;0,INDEX('Capacity Summary'!$H$36:$BG$135,MATCH('Capacity Backing (Hide)'!AF$2,'Capacity Summary'!$B$36:$B$135,0),MATCH('Capacity Backing (Hide)'!$A32,'Capacity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(Hide)'!$A32,'Capacity Summary'!$H$35:$BG$35,0))="x",INDEX('Capacity Summary'!$C$36:$E$135,MATCH('Capacity Backing (Hide)'!AG$2,'Capacity Summary'!$B$36:$B$135,0),4),IF(INDEX('Capacity Summary'!$H$36:$BG$135,MATCH('Capacity Backing (Hide)'!AG$2,'Capacity Summary'!$B$36:$B$135,0),MATCH('Capacity Backing (Hide)'!$A32,'Capacity Summary'!$H$35:$BG$35,0))&lt;&gt;0,INDEX('Capacity Summary'!$H$36:$BG$135,MATCH('Capacity Backing (Hide)'!AG$2,'Capacity Summary'!$B$36:$B$135,0),MATCH('Capacity Backing (Hide)'!$A32,'Capacity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(Hide)'!$A32,'Capacity Summary'!$H$35:$BG$35,0))="x",INDEX('Capacity Summary'!$C$36:$E$135,MATCH('Capacity Backing (Hide)'!AH$2,'Capacity Summary'!$B$36:$B$135,0),4),IF(INDEX('Capacity Summary'!$H$36:$BG$135,MATCH('Capacity Backing (Hide)'!AH$2,'Capacity Summary'!$B$36:$B$135,0),MATCH('Capacity Backing (Hide)'!$A32,'Capacity Summary'!$H$35:$BG$35,0))&lt;&gt;0,INDEX('Capacity Summary'!$H$36:$BG$135,MATCH('Capacity Backing (Hide)'!AH$2,'Capacity Summary'!$B$36:$B$135,0),MATCH('Capacity Backing (Hide)'!$A32,'Capacity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(Hide)'!$A32,'Capacity Summary'!$H$35:$BG$35,0))="x",INDEX('Capacity Summary'!$C$36:$E$135,MATCH('Capacity Backing (Hide)'!AI$2,'Capacity Summary'!$B$36:$B$135,0),4),IF(INDEX('Capacity Summary'!$H$36:$BG$135,MATCH('Capacity Backing (Hide)'!AI$2,'Capacity Summary'!$B$36:$B$135,0),MATCH('Capacity Backing (Hide)'!$A32,'Capacity Summary'!$H$35:$BG$35,0))&lt;&gt;0,INDEX('Capacity Summary'!$H$36:$BG$135,MATCH('Capacity Backing (Hide)'!AI$2,'Capacity Summary'!$B$36:$B$135,0),MATCH('Capacity Backing (Hide)'!$A32,'Capacity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(Hide)'!$A32,'Capacity Summary'!$H$35:$BG$35,0))="x",INDEX('Capacity Summary'!$C$36:$E$135,MATCH('Capacity Backing (Hide)'!AJ$2,'Capacity Summary'!$B$36:$B$135,0),4),IF(INDEX('Capacity Summary'!$H$36:$BG$135,MATCH('Capacity Backing (Hide)'!AJ$2,'Capacity Summary'!$B$36:$B$135,0),MATCH('Capacity Backing (Hide)'!$A32,'Capacity Summary'!$H$35:$BG$35,0))&lt;&gt;0,INDEX('Capacity Summary'!$H$36:$BG$135,MATCH('Capacity Backing (Hide)'!AJ$2,'Capacity Summary'!$B$36:$B$135,0),MATCH('Capacity Backing (Hide)'!$A32,'Capacity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(Hide)'!$A32,'Capacity Summary'!$H$35:$BG$35,0))="x",INDEX('Capacity Summary'!$C$36:$E$135,MATCH('Capacity Backing (Hide)'!AK$2,'Capacity Summary'!$B$36:$B$135,0),4),IF(INDEX('Capacity Summary'!$H$36:$BG$135,MATCH('Capacity Backing (Hide)'!AK$2,'Capacity Summary'!$B$36:$B$135,0),MATCH('Capacity Backing (Hide)'!$A32,'Capacity Summary'!$H$35:$BG$35,0))&lt;&gt;0,INDEX('Capacity Summary'!$H$36:$BG$135,MATCH('Capacity Backing (Hide)'!AK$2,'Capacity Summary'!$B$36:$B$135,0),MATCH('Capacity Backing (Hide)'!$A32,'Capacity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(Hide)'!$A32,'Capacity Summary'!$H$35:$BG$35,0))="x",INDEX('Capacity Summary'!$C$36:$E$135,MATCH('Capacity Backing (Hide)'!AL$2,'Capacity Summary'!$B$36:$B$135,0),4),IF(INDEX('Capacity Summary'!$H$36:$BG$135,MATCH('Capacity Backing (Hide)'!AL$2,'Capacity Summary'!$B$36:$B$135,0),MATCH('Capacity Backing (Hide)'!$A32,'Capacity Summary'!$H$35:$BG$35,0))&lt;&gt;0,INDEX('Capacity Summary'!$H$36:$BG$135,MATCH('Capacity Backing (Hide)'!AL$2,'Capacity Summary'!$B$36:$B$135,0),MATCH('Capacity Backing (Hide)'!$A32,'Capacity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(Hide)'!$A32,'Capacity Summary'!$H$35:$BG$35,0))="x",INDEX('Capacity Summary'!$C$36:$E$135,MATCH('Capacity Backing (Hide)'!AM$2,'Capacity Summary'!$B$36:$B$135,0),4),IF(INDEX('Capacity Summary'!$H$36:$BG$135,MATCH('Capacity Backing (Hide)'!AM$2,'Capacity Summary'!$B$36:$B$135,0),MATCH('Capacity Backing (Hide)'!$A32,'Capacity Summary'!$H$35:$BG$35,0))&lt;&gt;0,INDEX('Capacity Summary'!$H$36:$BG$135,MATCH('Capacity Backing (Hide)'!AM$2,'Capacity Summary'!$B$36:$B$135,0),MATCH('Capacity Backing (Hide)'!$A32,'Capacity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(Hide)'!$A32,'Capacity Summary'!$H$35:$BG$35,0))="x",INDEX('Capacity Summary'!$C$36:$E$135,MATCH('Capacity Backing (Hide)'!AN$2,'Capacity Summary'!$B$36:$B$135,0),4),IF(INDEX('Capacity Summary'!$H$36:$BG$135,MATCH('Capacity Backing (Hide)'!AN$2,'Capacity Summary'!$B$36:$B$135,0),MATCH('Capacity Backing (Hide)'!$A32,'Capacity Summary'!$H$35:$BG$35,0))&lt;&gt;0,INDEX('Capacity Summary'!$H$36:$BG$135,MATCH('Capacity Backing (Hide)'!AN$2,'Capacity Summary'!$B$36:$B$135,0),MATCH('Capacity Backing (Hide)'!$A32,'Capacity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(Hide)'!$A32,'Capacity Summary'!$H$35:$BG$35,0))="x",INDEX('Capacity Summary'!$C$36:$E$135,MATCH('Capacity Backing (Hide)'!AO$2,'Capacity Summary'!$B$36:$B$135,0),4),IF(INDEX('Capacity Summary'!$H$36:$BG$135,MATCH('Capacity Backing (Hide)'!AO$2,'Capacity Summary'!$B$36:$B$135,0),MATCH('Capacity Backing (Hide)'!$A32,'Capacity Summary'!$H$35:$BG$35,0))&lt;&gt;0,INDEX('Capacity Summary'!$H$36:$BG$135,MATCH('Capacity Backing (Hide)'!AO$2,'Capacity Summary'!$B$36:$B$135,0),MATCH('Capacity Backing (Hide)'!$A32,'Capacity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(Hide)'!$A32,'Capacity Summary'!$H$35:$BG$35,0))="x",INDEX('Capacity Summary'!$C$36:$E$135,MATCH('Capacity Backing (Hide)'!AP$2,'Capacity Summary'!$B$36:$B$135,0),4),IF(INDEX('Capacity Summary'!$H$36:$BG$135,MATCH('Capacity Backing (Hide)'!AP$2,'Capacity Summary'!$B$36:$B$135,0),MATCH('Capacity Backing (Hide)'!$A32,'Capacity Summary'!$H$35:$BG$35,0))&lt;&gt;0,INDEX('Capacity Summary'!$H$36:$BG$135,MATCH('Capacity Backing (Hide)'!AP$2,'Capacity Summary'!$B$36:$B$135,0),MATCH('Capacity Backing (Hide)'!$A32,'Capacity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(Hide)'!$A32,'Capacity Summary'!$H$35:$BG$35,0))="x",INDEX('Capacity Summary'!$C$36:$E$135,MATCH('Capacity Backing (Hide)'!AQ$2,'Capacity Summary'!$B$36:$B$135,0),4),IF(INDEX('Capacity Summary'!$H$36:$BG$135,MATCH('Capacity Backing (Hide)'!AQ$2,'Capacity Summary'!$B$36:$B$135,0),MATCH('Capacity Backing (Hide)'!$A32,'Capacity Summary'!$H$35:$BG$35,0))&lt;&gt;0,INDEX('Capacity Summary'!$H$36:$BG$135,MATCH('Capacity Backing (Hide)'!AQ$2,'Capacity Summary'!$B$36:$B$135,0),MATCH('Capacity Backing (Hide)'!$A32,'Capacity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(Hide)'!$A32,'Capacity Summary'!$H$35:$BG$35,0))="x",INDEX('Capacity Summary'!$C$36:$E$135,MATCH('Capacity Backing (Hide)'!AR$2,'Capacity Summary'!$B$36:$B$135,0),4),IF(INDEX('Capacity Summary'!$H$36:$BG$135,MATCH('Capacity Backing (Hide)'!AR$2,'Capacity Summary'!$B$36:$B$135,0),MATCH('Capacity Backing (Hide)'!$A32,'Capacity Summary'!$H$35:$BG$35,0))&lt;&gt;0,INDEX('Capacity Summary'!$H$36:$BG$135,MATCH('Capacity Backing (Hide)'!AR$2,'Capacity Summary'!$B$36:$B$135,0),MATCH('Capacity Backing (Hide)'!$A32,'Capacity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(Hide)'!$A32,'Capacity Summary'!$H$35:$BG$35,0))="x",INDEX('Capacity Summary'!$C$36:$E$135,MATCH('Capacity Backing (Hide)'!AS$2,'Capacity Summary'!$B$36:$B$135,0),4),IF(INDEX('Capacity Summary'!$H$36:$BG$135,MATCH('Capacity Backing (Hide)'!AS$2,'Capacity Summary'!$B$36:$B$135,0),MATCH('Capacity Backing (Hide)'!$A32,'Capacity Summary'!$H$35:$BG$35,0))&lt;&gt;0,INDEX('Capacity Summary'!$H$36:$BG$135,MATCH('Capacity Backing (Hide)'!AS$2,'Capacity Summary'!$B$36:$B$135,0),MATCH('Capacity Backing (Hide)'!$A32,'Capacity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(Hide)'!$A32,'Capacity Summary'!$H$35:$BG$35,0))="x",INDEX('Capacity Summary'!$C$36:$E$135,MATCH('Capacity Backing (Hide)'!AT$2,'Capacity Summary'!$B$36:$B$135,0),4),IF(INDEX('Capacity Summary'!$H$36:$BG$135,MATCH('Capacity Backing (Hide)'!AT$2,'Capacity Summary'!$B$36:$B$135,0),MATCH('Capacity Backing (Hide)'!$A32,'Capacity Summary'!$H$35:$BG$35,0))&lt;&gt;0,INDEX('Capacity Summary'!$H$36:$BG$135,MATCH('Capacity Backing (Hide)'!AT$2,'Capacity Summary'!$B$36:$B$135,0),MATCH('Capacity Backing (Hide)'!$A32,'Capacity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(Hide)'!$A32,'Capacity Summary'!$H$35:$BG$35,0))="x",INDEX('Capacity Summary'!$C$36:$E$135,MATCH('Capacity Backing (Hide)'!AU$2,'Capacity Summary'!$B$36:$B$135,0),4),IF(INDEX('Capacity Summary'!$H$36:$BG$135,MATCH('Capacity Backing (Hide)'!AU$2,'Capacity Summary'!$B$36:$B$135,0),MATCH('Capacity Backing (Hide)'!$A32,'Capacity Summary'!$H$35:$BG$35,0))&lt;&gt;0,INDEX('Capacity Summary'!$H$36:$BG$135,MATCH('Capacity Backing (Hide)'!AU$2,'Capacity Summary'!$B$36:$B$135,0),MATCH('Capacity Backing (Hide)'!$A32,'Capacity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(Hide)'!$A32,'Capacity Summary'!$H$35:$BG$35,0))="x",INDEX('Capacity Summary'!$C$36:$E$135,MATCH('Capacity Backing (Hide)'!AV$2,'Capacity Summary'!$B$36:$B$135,0),4),IF(INDEX('Capacity Summary'!$H$36:$BG$135,MATCH('Capacity Backing (Hide)'!AV$2,'Capacity Summary'!$B$36:$B$135,0),MATCH('Capacity Backing (Hide)'!$A32,'Capacity Summary'!$H$35:$BG$35,0))&lt;&gt;0,INDEX('Capacity Summary'!$H$36:$BG$135,MATCH('Capacity Backing (Hide)'!AV$2,'Capacity Summary'!$B$36:$B$135,0),MATCH('Capacity Backing (Hide)'!$A32,'Capacity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(Hide)'!$A32,'Capacity Summary'!$H$35:$BG$35,0))="x",INDEX('Capacity Summary'!$C$36:$E$135,MATCH('Capacity Backing (Hide)'!AW$2,'Capacity Summary'!$B$36:$B$135,0),4),IF(INDEX('Capacity Summary'!$H$36:$BG$135,MATCH('Capacity Backing (Hide)'!AW$2,'Capacity Summary'!$B$36:$B$135,0),MATCH('Capacity Backing (Hide)'!$A32,'Capacity Summary'!$H$35:$BG$35,0))&lt;&gt;0,INDEX('Capacity Summary'!$H$36:$BG$135,MATCH('Capacity Backing (Hide)'!AW$2,'Capacity Summary'!$B$36:$B$135,0),MATCH('Capacity Backing (Hide)'!$A32,'Capacity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(Hide)'!$A32,'Capacity Summary'!$H$35:$BG$35,0))="x",INDEX('Capacity Summary'!$C$36:$E$135,MATCH('Capacity Backing (Hide)'!AX$2,'Capacity Summary'!$B$36:$B$135,0),4),IF(INDEX('Capacity Summary'!$H$36:$BG$135,MATCH('Capacity Backing (Hide)'!AX$2,'Capacity Summary'!$B$36:$B$135,0),MATCH('Capacity Backing (Hide)'!$A32,'Capacity Summary'!$H$35:$BG$35,0))&lt;&gt;0,INDEX('Capacity Summary'!$H$36:$BG$135,MATCH('Capacity Backing (Hide)'!AX$2,'Capacity Summary'!$B$36:$B$135,0),MATCH('Capacity Backing (Hide)'!$A32,'Capacity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(Hide)'!$A32,'Capacity Summary'!$H$35:$BG$35,0))="x",INDEX('Capacity Summary'!$C$36:$E$135,MATCH('Capacity Backing (Hide)'!AY$2,'Capacity Summary'!$B$36:$B$135,0),4),IF(INDEX('Capacity Summary'!$H$36:$BG$135,MATCH('Capacity Backing (Hide)'!AY$2,'Capacity Summary'!$B$36:$B$135,0),MATCH('Capacity Backing (Hide)'!$A32,'Capacity Summary'!$H$35:$BG$35,0))&lt;&gt;0,INDEX('Capacity Summary'!$H$36:$BG$135,MATCH('Capacity Backing (Hide)'!AY$2,'Capacity Summary'!$B$36:$B$135,0),MATCH('Capacity Backing (Hide)'!$A32,'Capacity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(Hide)'!$A32,'Capacity Summary'!$H$35:$BG$35,0))="x",INDEX('Capacity Summary'!$C$36:$E$135,MATCH('Capacity Backing (Hide)'!AZ$2,'Capacity Summary'!$B$36:$B$135,0),4),IF(INDEX('Capacity Summary'!$H$36:$BG$135,MATCH('Capacity Backing (Hide)'!AZ$2,'Capacity Summary'!$B$36:$B$135,0),MATCH('Capacity Backing (Hide)'!$A32,'Capacity Summary'!$H$35:$BG$35,0))&lt;&gt;0,INDEX('Capacity Summary'!$H$36:$BG$135,MATCH('Capacity Backing (Hide)'!AZ$2,'Capacity Summary'!$B$36:$B$135,0),MATCH('Capacity Backing (Hide)'!$A32,'Capacity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(Hide)'!$A32,'Capacity Summary'!$H$35:$BG$35,0))="x",INDEX('Capacity Summary'!$C$36:$E$135,MATCH('Capacity Backing (Hide)'!BA$2,'Capacity Summary'!$B$36:$B$135,0),4),IF(INDEX('Capacity Summary'!$H$36:$BG$135,MATCH('Capacity Backing (Hide)'!BA$2,'Capacity Summary'!$B$36:$B$135,0),MATCH('Capacity Backing (Hide)'!$A32,'Capacity Summary'!$H$35:$BG$35,0))&lt;&gt;0,INDEX('Capacity Summary'!$H$36:$BG$135,MATCH('Capacity Backing (Hide)'!BA$2,'Capacity Summary'!$B$36:$B$135,0),MATCH('Capacity Backing (Hide)'!$A32,'Capacity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(Hide)'!$A32,'Capacity Summary'!$H$35:$BG$35,0))="x",INDEX('Capacity Summary'!$C$36:$E$135,MATCH('Capacity Backing (Hide)'!BB$2,'Capacity Summary'!$B$36:$B$135,0),4),IF(INDEX('Capacity Summary'!$H$36:$BG$135,MATCH('Capacity Backing (Hide)'!BB$2,'Capacity Summary'!$B$36:$B$135,0),MATCH('Capacity Backing (Hide)'!$A32,'Capacity Summary'!$H$35:$BG$35,0))&lt;&gt;0,INDEX('Capacity Summary'!$H$36:$BG$135,MATCH('Capacity Backing (Hide)'!BB$2,'Capacity Summary'!$B$36:$B$135,0),MATCH('Capacity Backing (Hide)'!$A32,'Capacity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(Hide)'!$A32,'Capacity Summary'!$H$35:$BG$35,0))="x",INDEX('Capacity Summary'!$C$36:$E$135,MATCH('Capacity Backing (Hide)'!BC$2,'Capacity Summary'!$B$36:$B$135,0),4),IF(INDEX('Capacity Summary'!$H$36:$BG$135,MATCH('Capacity Backing (Hide)'!BC$2,'Capacity Summary'!$B$36:$B$135,0),MATCH('Capacity Backing (Hide)'!$A32,'Capacity Summary'!$H$35:$BG$35,0))&lt;&gt;0,INDEX('Capacity Summary'!$H$36:$BG$135,MATCH('Capacity Backing (Hide)'!BC$2,'Capacity Summary'!$B$36:$B$135,0),MATCH('Capacity Backing (Hide)'!$A32,'Capacity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(Hide)'!$A32,'Capacity Summary'!$H$35:$BG$35,0))="x",INDEX('Capacity Summary'!$C$36:$E$135,MATCH('Capacity Backing (Hide)'!BD$2,'Capacity Summary'!$B$36:$B$135,0),4),IF(INDEX('Capacity Summary'!$H$36:$BG$135,MATCH('Capacity Backing (Hide)'!BD$2,'Capacity Summary'!$B$36:$B$135,0),MATCH('Capacity Backing (Hide)'!$A32,'Capacity Summary'!$H$35:$BG$35,0))&lt;&gt;0,INDEX('Capacity Summary'!$H$36:$BG$135,MATCH('Capacity Backing (Hide)'!BD$2,'Capacity Summary'!$B$36:$B$135,0),MATCH('Capacity Backing (Hide)'!$A32,'Capacity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(Hide)'!$A32,'Capacity Summary'!$H$35:$BG$35,0))="x",INDEX('Capacity Summary'!$C$36:$E$135,MATCH('Capacity Backing (Hide)'!BE$2,'Capacity Summary'!$B$36:$B$135,0),4),IF(INDEX('Capacity Summary'!$H$36:$BG$135,MATCH('Capacity Backing (Hide)'!BE$2,'Capacity Summary'!$B$36:$B$135,0),MATCH('Capacity Backing (Hide)'!$A32,'Capacity Summary'!$H$35:$BG$35,0))&lt;&gt;0,INDEX('Capacity Summary'!$H$36:$BG$135,MATCH('Capacity Backing (Hide)'!BE$2,'Capacity Summary'!$B$36:$B$135,0),MATCH('Capacity Backing (Hide)'!$A32,'Capacity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(Hide)'!$A32,'Capacity Summary'!$H$35:$BG$35,0))="x",INDEX('Capacity Summary'!$C$36:$E$135,MATCH('Capacity Backing (Hide)'!BF$2,'Capacity Summary'!$B$36:$B$135,0),4),IF(INDEX('Capacity Summary'!$H$36:$BG$135,MATCH('Capacity Backing (Hide)'!BF$2,'Capacity Summary'!$B$36:$B$135,0),MATCH('Capacity Backing (Hide)'!$A32,'Capacity Summary'!$H$35:$BG$35,0))&lt;&gt;0,INDEX('Capacity Summary'!$H$36:$BG$135,MATCH('Capacity Backing (Hide)'!BF$2,'Capacity Summary'!$B$36:$B$135,0),MATCH('Capacity Backing (Hide)'!$A32,'Capacity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(Hide)'!$A32,'Capacity Summary'!$H$35:$BG$35,0))="x",INDEX('Capacity Summary'!$C$36:$E$135,MATCH('Capacity Backing (Hide)'!BG$2,'Capacity Summary'!$B$36:$B$135,0),4),IF(INDEX('Capacity Summary'!$H$36:$BG$135,MATCH('Capacity Backing (Hide)'!BG$2,'Capacity Summary'!$B$36:$B$135,0),MATCH('Capacity Backing (Hide)'!$A32,'Capacity Summary'!$H$35:$BG$35,0))&lt;&gt;0,INDEX('Capacity Summary'!$H$36:$BG$135,MATCH('Capacity Backing (Hide)'!BG$2,'Capacity Summary'!$B$36:$B$135,0),MATCH('Capacity Backing (Hide)'!$A32,'Capacity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(Hide)'!$A32,'Capacity Summary'!$H$35:$BG$35,0))="x",INDEX('Capacity Summary'!$C$36:$E$135,MATCH('Capacity Backing (Hide)'!BH$2,'Capacity Summary'!$B$36:$B$135,0),4),IF(INDEX('Capacity Summary'!$H$36:$BG$135,MATCH('Capacity Backing (Hide)'!BH$2,'Capacity Summary'!$B$36:$B$135,0),MATCH('Capacity Backing (Hide)'!$A32,'Capacity Summary'!$H$35:$BG$35,0))&lt;&gt;0,INDEX('Capacity Summary'!$H$36:$BG$135,MATCH('Capacity Backing (Hide)'!BH$2,'Capacity Summary'!$B$36:$B$135,0),MATCH('Capacity Backing (Hide)'!$A32,'Capacity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(Hide)'!$A32,'Capacity Summary'!$H$35:$BG$35,0))="x",INDEX('Capacity Summary'!$C$36:$E$135,MATCH('Capacity Backing (Hide)'!BI$2,'Capacity Summary'!$B$36:$B$135,0),4),IF(INDEX('Capacity Summary'!$H$36:$BG$135,MATCH('Capacity Backing (Hide)'!BI$2,'Capacity Summary'!$B$36:$B$135,0),MATCH('Capacity Backing (Hide)'!$A32,'Capacity Summary'!$H$35:$BG$35,0))&lt;&gt;0,INDEX('Capacity Summary'!$H$36:$BG$135,MATCH('Capacity Backing (Hide)'!BI$2,'Capacity Summary'!$B$36:$B$135,0),MATCH('Capacity Backing (Hide)'!$A32,'Capacity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(Hide)'!$A32,'Capacity Summary'!$H$35:$BG$35,0))="x",INDEX('Capacity Summary'!$C$36:$E$135,MATCH('Capacity Backing (Hide)'!BJ$2,'Capacity Summary'!$B$36:$B$135,0),4),IF(INDEX('Capacity Summary'!$H$36:$BG$135,MATCH('Capacity Backing (Hide)'!BJ$2,'Capacity Summary'!$B$36:$B$135,0),MATCH('Capacity Backing (Hide)'!$A32,'Capacity Summary'!$H$35:$BG$35,0))&lt;&gt;0,INDEX('Capacity Summary'!$H$36:$BG$135,MATCH('Capacity Backing (Hide)'!BJ$2,'Capacity Summary'!$B$36:$B$135,0),MATCH('Capacity Backing (Hide)'!$A32,'Capacity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(Hide)'!$A32,'Capacity Summary'!$H$35:$BG$35,0))="x",INDEX('Capacity Summary'!$C$36:$E$135,MATCH('Capacity Backing (Hide)'!BK$2,'Capacity Summary'!$B$36:$B$135,0),4),IF(INDEX('Capacity Summary'!$H$36:$BG$135,MATCH('Capacity Backing (Hide)'!BK$2,'Capacity Summary'!$B$36:$B$135,0),MATCH('Capacity Backing (Hide)'!$A32,'Capacity Summary'!$H$35:$BG$35,0))&lt;&gt;0,INDEX('Capacity Summary'!$H$36:$BG$135,MATCH('Capacity Backing (Hide)'!BK$2,'Capacity Summary'!$B$36:$B$135,0),MATCH('Capacity Backing (Hide)'!$A32,'Capacity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(Hide)'!$A32,'Capacity Summary'!$H$35:$BG$35,0))="x",INDEX('Capacity Summary'!$C$36:$E$135,MATCH('Capacity Backing (Hide)'!BL$2,'Capacity Summary'!$B$36:$B$135,0),4),IF(INDEX('Capacity Summary'!$H$36:$BG$135,MATCH('Capacity Backing (Hide)'!BL$2,'Capacity Summary'!$B$36:$B$135,0),MATCH('Capacity Backing (Hide)'!$A32,'Capacity Summary'!$H$35:$BG$35,0))&lt;&gt;0,INDEX('Capacity Summary'!$H$36:$BG$135,MATCH('Capacity Backing (Hide)'!BL$2,'Capacity Summary'!$B$36:$B$135,0),MATCH('Capacity Backing (Hide)'!$A32,'Capacity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(Hide)'!$A32,'Capacity Summary'!$H$35:$BG$35,0))="x",INDEX('Capacity Summary'!$C$36:$E$135,MATCH('Capacity Backing (Hide)'!BM$2,'Capacity Summary'!$B$36:$B$135,0),4),IF(INDEX('Capacity Summary'!$H$36:$BG$135,MATCH('Capacity Backing (Hide)'!BM$2,'Capacity Summary'!$B$36:$B$135,0),MATCH('Capacity Backing (Hide)'!$A32,'Capacity Summary'!$H$35:$BG$35,0))&lt;&gt;0,INDEX('Capacity Summary'!$H$36:$BG$135,MATCH('Capacity Backing (Hide)'!BM$2,'Capacity Summary'!$B$36:$B$135,0),MATCH('Capacity Backing (Hide)'!$A32,'Capacity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(Hide)'!$A32,'Capacity Summary'!$H$35:$BG$35,0))="x",INDEX('Capacity Summary'!$C$36:$E$135,MATCH('Capacity Backing (Hide)'!BN$2,'Capacity Summary'!$B$36:$B$135,0),4),IF(INDEX('Capacity Summary'!$H$36:$BG$135,MATCH('Capacity Backing (Hide)'!BN$2,'Capacity Summary'!$B$36:$B$135,0),MATCH('Capacity Backing (Hide)'!$A32,'Capacity Summary'!$H$35:$BG$35,0))&lt;&gt;0,INDEX('Capacity Summary'!$H$36:$BG$135,MATCH('Capacity Backing (Hide)'!BN$2,'Capacity Summary'!$B$36:$B$135,0),MATCH('Capacity Backing (Hide)'!$A32,'Capacity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(Hide)'!$A32,'Capacity Summary'!$H$35:$BG$35,0))="x",INDEX('Capacity Summary'!$C$36:$E$135,MATCH('Capacity Backing (Hide)'!BO$2,'Capacity Summary'!$B$36:$B$135,0),4),IF(INDEX('Capacity Summary'!$H$36:$BG$135,MATCH('Capacity Backing (Hide)'!BO$2,'Capacity Summary'!$B$36:$B$135,0),MATCH('Capacity Backing (Hide)'!$A32,'Capacity Summary'!$H$35:$BG$35,0))&lt;&gt;0,INDEX('Capacity Summary'!$H$36:$BG$135,MATCH('Capacity Backing (Hide)'!BO$2,'Capacity Summary'!$B$36:$B$135,0),MATCH('Capacity Backing (Hide)'!$A32,'Capacity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(Hide)'!$A32,'Capacity Summary'!$H$35:$BG$35,0))="x",INDEX('Capacity Summary'!$C$36:$E$135,MATCH('Capacity Backing (Hide)'!BP$2,'Capacity Summary'!$B$36:$B$135,0),4),IF(INDEX('Capacity Summary'!$H$36:$BG$135,MATCH('Capacity Backing (Hide)'!BP$2,'Capacity Summary'!$B$36:$B$135,0),MATCH('Capacity Backing (Hide)'!$A32,'Capacity Summary'!$H$35:$BG$35,0))&lt;&gt;0,INDEX('Capacity Summary'!$H$36:$BG$135,MATCH('Capacity Backing (Hide)'!BP$2,'Capacity Summary'!$B$36:$B$135,0),MATCH('Capacity Backing (Hide)'!$A32,'Capacity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(Hide)'!$A32,'Capacity Summary'!$H$35:$BG$35,0))="x",INDEX('Capacity Summary'!$C$36:$E$135,MATCH('Capacity Backing (Hide)'!BQ$2,'Capacity Summary'!$B$36:$B$135,0),4),IF(INDEX('Capacity Summary'!$H$36:$BG$135,MATCH('Capacity Backing (Hide)'!BQ$2,'Capacity Summary'!$B$36:$B$135,0),MATCH('Capacity Backing (Hide)'!$A32,'Capacity Summary'!$H$35:$BG$35,0))&lt;&gt;0,INDEX('Capacity Summary'!$H$36:$BG$135,MATCH('Capacity Backing (Hide)'!BQ$2,'Capacity Summary'!$B$36:$B$135,0),MATCH('Capacity Backing (Hide)'!$A32,'Capacity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(Hide)'!$A32,'Capacity Summary'!$H$35:$BG$35,0))="x",INDEX('Capacity Summary'!$C$36:$E$135,MATCH('Capacity Backing (Hide)'!BR$2,'Capacity Summary'!$B$36:$B$135,0),4),IF(INDEX('Capacity Summary'!$H$36:$BG$135,MATCH('Capacity Backing (Hide)'!BR$2,'Capacity Summary'!$B$36:$B$135,0),MATCH('Capacity Backing (Hide)'!$A32,'Capacity Summary'!$H$35:$BG$35,0))&lt;&gt;0,INDEX('Capacity Summary'!$H$36:$BG$135,MATCH('Capacity Backing (Hide)'!BR$2,'Capacity Summary'!$B$36:$B$135,0),MATCH('Capacity Backing (Hide)'!$A32,'Capacity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(Hide)'!$A32,'Capacity Summary'!$H$35:$BG$35,0))="x",INDEX('Capacity Summary'!$C$36:$E$135,MATCH('Capacity Backing (Hide)'!BS$2,'Capacity Summary'!$B$36:$B$135,0),4),IF(INDEX('Capacity Summary'!$H$36:$BG$135,MATCH('Capacity Backing (Hide)'!BS$2,'Capacity Summary'!$B$36:$B$135,0),MATCH('Capacity Backing (Hide)'!$A32,'Capacity Summary'!$H$35:$BG$35,0))&lt;&gt;0,INDEX('Capacity Summary'!$H$36:$BG$135,MATCH('Capacity Backing (Hide)'!BS$2,'Capacity Summary'!$B$36:$B$135,0),MATCH('Capacity Backing (Hide)'!$A32,'Capacity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(Hide)'!$A32,'Capacity Summary'!$H$35:$BG$35,0))="x",INDEX('Capacity Summary'!$C$36:$E$135,MATCH('Capacity Backing (Hide)'!BT$2,'Capacity Summary'!$B$36:$B$135,0),4),IF(INDEX('Capacity Summary'!$H$36:$BG$135,MATCH('Capacity Backing (Hide)'!BT$2,'Capacity Summary'!$B$36:$B$135,0),MATCH('Capacity Backing (Hide)'!$A32,'Capacity Summary'!$H$35:$BG$35,0))&lt;&gt;0,INDEX('Capacity Summary'!$H$36:$BG$135,MATCH('Capacity Backing (Hide)'!BT$2,'Capacity Summary'!$B$36:$B$135,0),MATCH('Capacity Backing (Hide)'!$A32,'Capacity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(Hide)'!$A32,'Capacity Summary'!$H$35:$BG$35,0))="x",INDEX('Capacity Summary'!$C$36:$E$135,MATCH('Capacity Backing (Hide)'!BU$2,'Capacity Summary'!$B$36:$B$135,0),4),IF(INDEX('Capacity Summary'!$H$36:$BG$135,MATCH('Capacity Backing (Hide)'!BU$2,'Capacity Summary'!$B$36:$B$135,0),MATCH('Capacity Backing (Hide)'!$A32,'Capacity Summary'!$H$35:$BG$35,0))&lt;&gt;0,INDEX('Capacity Summary'!$H$36:$BG$135,MATCH('Capacity Backing (Hide)'!BU$2,'Capacity Summary'!$B$36:$B$135,0),MATCH('Capacity Backing (Hide)'!$A32,'Capacity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(Hide)'!$A32,'Capacity Summary'!$H$35:$BG$35,0))="x",INDEX('Capacity Summary'!$C$36:$E$135,MATCH('Capacity Backing (Hide)'!BV$2,'Capacity Summary'!$B$36:$B$135,0),4),IF(INDEX('Capacity Summary'!$H$36:$BG$135,MATCH('Capacity Backing (Hide)'!BV$2,'Capacity Summary'!$B$36:$B$135,0),MATCH('Capacity Backing (Hide)'!$A32,'Capacity Summary'!$H$35:$BG$35,0))&lt;&gt;0,INDEX('Capacity Summary'!$H$36:$BG$135,MATCH('Capacity Backing (Hide)'!BV$2,'Capacity Summary'!$B$36:$B$135,0),MATCH('Capacity Backing (Hide)'!$A32,'Capacity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(Hide)'!$A32,'Capacity Summary'!$H$35:$BG$35,0))="x",INDEX('Capacity Summary'!$C$36:$E$135,MATCH('Capacity Backing (Hide)'!BW$2,'Capacity Summary'!$B$36:$B$135,0),4),IF(INDEX('Capacity Summary'!$H$36:$BG$135,MATCH('Capacity Backing (Hide)'!BW$2,'Capacity Summary'!$B$36:$B$135,0),MATCH('Capacity Backing (Hide)'!$A32,'Capacity Summary'!$H$35:$BG$35,0))&lt;&gt;0,INDEX('Capacity Summary'!$H$36:$BG$135,MATCH('Capacity Backing (Hide)'!BW$2,'Capacity Summary'!$B$36:$B$135,0),MATCH('Capacity Backing (Hide)'!$A32,'Capacity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(Hide)'!$A32,'Capacity Summary'!$H$35:$BG$35,0))="x",INDEX('Capacity Summary'!$C$36:$E$135,MATCH('Capacity Backing (Hide)'!BX$2,'Capacity Summary'!$B$36:$B$135,0),4),IF(INDEX('Capacity Summary'!$H$36:$BG$135,MATCH('Capacity Backing (Hide)'!BX$2,'Capacity Summary'!$B$36:$B$135,0),MATCH('Capacity Backing (Hide)'!$A32,'Capacity Summary'!$H$35:$BG$35,0))&lt;&gt;0,INDEX('Capacity Summary'!$H$36:$BG$135,MATCH('Capacity Backing (Hide)'!BX$2,'Capacity Summary'!$B$36:$B$135,0),MATCH('Capacity Backing (Hide)'!$A32,'Capacity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(Hide)'!$A32,'Capacity Summary'!$H$35:$BG$35,0))="x",INDEX('Capacity Summary'!$C$36:$E$135,MATCH('Capacity Backing (Hide)'!BY$2,'Capacity Summary'!$B$36:$B$135,0),4),IF(INDEX('Capacity Summary'!$H$36:$BG$135,MATCH('Capacity Backing (Hide)'!BY$2,'Capacity Summary'!$B$36:$B$135,0),MATCH('Capacity Backing (Hide)'!$A32,'Capacity Summary'!$H$35:$BG$35,0))&lt;&gt;0,INDEX('Capacity Summary'!$H$36:$BG$135,MATCH('Capacity Backing (Hide)'!BY$2,'Capacity Summary'!$B$36:$B$135,0),MATCH('Capacity Backing (Hide)'!$A32,'Capacity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(Hide)'!$A32,'Capacity Summary'!$H$35:$BG$35,0))="x",INDEX('Capacity Summary'!$C$36:$E$135,MATCH('Capacity Backing (Hide)'!BZ$2,'Capacity Summary'!$B$36:$B$135,0),4),IF(INDEX('Capacity Summary'!$H$36:$BG$135,MATCH('Capacity Backing (Hide)'!BZ$2,'Capacity Summary'!$B$36:$B$135,0),MATCH('Capacity Backing (Hide)'!$A32,'Capacity Summary'!$H$35:$BG$35,0))&lt;&gt;0,INDEX('Capacity Summary'!$H$36:$BG$135,MATCH('Capacity Backing (Hide)'!BZ$2,'Capacity Summary'!$B$36:$B$135,0),MATCH('Capacity Backing (Hide)'!$A32,'Capacity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(Hide)'!$A32,'Capacity Summary'!$H$35:$BG$35,0))="x",INDEX('Capacity Summary'!$C$36:$E$135,MATCH('Capacity Backing (Hide)'!CA$2,'Capacity Summary'!$B$36:$B$135,0),4),IF(INDEX('Capacity Summary'!$H$36:$BG$135,MATCH('Capacity Backing (Hide)'!CA$2,'Capacity Summary'!$B$36:$B$135,0),MATCH('Capacity Backing (Hide)'!$A32,'Capacity Summary'!$H$35:$BG$35,0))&lt;&gt;0,INDEX('Capacity Summary'!$H$36:$BG$135,MATCH('Capacity Backing (Hide)'!CA$2,'Capacity Summary'!$B$36:$B$135,0),MATCH('Capacity Backing (Hide)'!$A32,'Capacity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(Hide)'!$A32,'Capacity Summary'!$H$35:$BG$35,0))="x",INDEX('Capacity Summary'!$C$36:$E$135,MATCH('Capacity Backing (Hide)'!CB$2,'Capacity Summary'!$B$36:$B$135,0),4),IF(INDEX('Capacity Summary'!$H$36:$BG$135,MATCH('Capacity Backing (Hide)'!CB$2,'Capacity Summary'!$B$36:$B$135,0),MATCH('Capacity Backing (Hide)'!$A32,'Capacity Summary'!$H$35:$BG$35,0))&lt;&gt;0,INDEX('Capacity Summary'!$H$36:$BG$135,MATCH('Capacity Backing (Hide)'!CB$2,'Capacity Summary'!$B$36:$B$135,0),MATCH('Capacity Backing (Hide)'!$A32,'Capacity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(Hide)'!$A32,'Capacity Summary'!$H$35:$BG$35,0))="x",INDEX('Capacity Summary'!$C$36:$E$135,MATCH('Capacity Backing (Hide)'!CC$2,'Capacity Summary'!$B$36:$B$135,0),4),IF(INDEX('Capacity Summary'!$H$36:$BG$135,MATCH('Capacity Backing (Hide)'!CC$2,'Capacity Summary'!$B$36:$B$135,0),MATCH('Capacity Backing (Hide)'!$A32,'Capacity Summary'!$H$35:$BG$35,0))&lt;&gt;0,INDEX('Capacity Summary'!$H$36:$BG$135,MATCH('Capacity Backing (Hide)'!CC$2,'Capacity Summary'!$B$36:$B$135,0),MATCH('Capacity Backing (Hide)'!$A32,'Capacity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(Hide)'!$A32,'Capacity Summary'!$H$35:$BG$35,0))="x",INDEX('Capacity Summary'!$C$36:$E$135,MATCH('Capacity Backing (Hide)'!CD$2,'Capacity Summary'!$B$36:$B$135,0),4),IF(INDEX('Capacity Summary'!$H$36:$BG$135,MATCH('Capacity Backing (Hide)'!CD$2,'Capacity Summary'!$B$36:$B$135,0),MATCH('Capacity Backing (Hide)'!$A32,'Capacity Summary'!$H$35:$BG$35,0))&lt;&gt;0,INDEX('Capacity Summary'!$H$36:$BG$135,MATCH('Capacity Backing (Hide)'!CD$2,'Capacity Summary'!$B$36:$B$135,0),MATCH('Capacity Backing (Hide)'!$A32,'Capacity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(Hide)'!$A32,'Capacity Summary'!$H$35:$BG$35,0))="x",INDEX('Capacity Summary'!$C$36:$E$135,MATCH('Capacity Backing (Hide)'!CE$2,'Capacity Summary'!$B$36:$B$135,0),4),IF(INDEX('Capacity Summary'!$H$36:$BG$135,MATCH('Capacity Backing (Hide)'!CE$2,'Capacity Summary'!$B$36:$B$135,0),MATCH('Capacity Backing (Hide)'!$A32,'Capacity Summary'!$H$35:$BG$35,0))&lt;&gt;0,INDEX('Capacity Summary'!$H$36:$BG$135,MATCH('Capacity Backing (Hide)'!CE$2,'Capacity Summary'!$B$36:$B$135,0),MATCH('Capacity Backing (Hide)'!$A32,'Capacity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(Hide)'!$A32,'Capacity Summary'!$H$35:$BG$35,0))="x",INDEX('Capacity Summary'!$C$36:$E$135,MATCH('Capacity Backing (Hide)'!CF$2,'Capacity Summary'!$B$36:$B$135,0),4),IF(INDEX('Capacity Summary'!$H$36:$BG$135,MATCH('Capacity Backing (Hide)'!CF$2,'Capacity Summary'!$B$36:$B$135,0),MATCH('Capacity Backing (Hide)'!$A32,'Capacity Summary'!$H$35:$BG$35,0))&lt;&gt;0,INDEX('Capacity Summary'!$H$36:$BG$135,MATCH('Capacity Backing (Hide)'!CF$2,'Capacity Summary'!$B$36:$B$135,0),MATCH('Capacity Backing (Hide)'!$A32,'Capacity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(Hide)'!$A32,'Capacity Summary'!$H$35:$BG$35,0))="x",INDEX('Capacity Summary'!$C$36:$E$135,MATCH('Capacity Backing (Hide)'!CG$2,'Capacity Summary'!$B$36:$B$135,0),4),IF(INDEX('Capacity Summary'!$H$36:$BG$135,MATCH('Capacity Backing (Hide)'!CG$2,'Capacity Summary'!$B$36:$B$135,0),MATCH('Capacity Backing (Hide)'!$A32,'Capacity Summary'!$H$35:$BG$35,0))&lt;&gt;0,INDEX('Capacity Summary'!$H$36:$BG$135,MATCH('Capacity Backing (Hide)'!CG$2,'Capacity Summary'!$B$36:$B$135,0),MATCH('Capacity Backing (Hide)'!$A32,'Capacity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(Hide)'!$A32,'Capacity Summary'!$H$35:$BG$35,0))="x",INDEX('Capacity Summary'!$C$36:$E$135,MATCH('Capacity Backing (Hide)'!CH$2,'Capacity Summary'!$B$36:$B$135,0),4),IF(INDEX('Capacity Summary'!$H$36:$BG$135,MATCH('Capacity Backing (Hide)'!CH$2,'Capacity Summary'!$B$36:$B$135,0),MATCH('Capacity Backing (Hide)'!$A32,'Capacity Summary'!$H$35:$BG$35,0))&lt;&gt;0,INDEX('Capacity Summary'!$H$36:$BG$135,MATCH('Capacity Backing (Hide)'!CH$2,'Capacity Summary'!$B$36:$B$135,0),MATCH('Capacity Backing (Hide)'!$A32,'Capacity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(Hide)'!$A32,'Capacity Summary'!$H$35:$BG$35,0))="x",INDEX('Capacity Summary'!$C$36:$E$135,MATCH('Capacity Backing (Hide)'!CI$2,'Capacity Summary'!$B$36:$B$135,0),4),IF(INDEX('Capacity Summary'!$H$36:$BG$135,MATCH('Capacity Backing (Hide)'!CI$2,'Capacity Summary'!$B$36:$B$135,0),MATCH('Capacity Backing (Hide)'!$A32,'Capacity Summary'!$H$35:$BG$35,0))&lt;&gt;0,INDEX('Capacity Summary'!$H$36:$BG$135,MATCH('Capacity Backing (Hide)'!CI$2,'Capacity Summary'!$B$36:$B$135,0),MATCH('Capacity Backing (Hide)'!$A32,'Capacity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(Hide)'!$A32,'Capacity Summary'!$H$35:$BG$35,0))="x",INDEX('Capacity Summary'!$C$36:$E$135,MATCH('Capacity Backing (Hide)'!CJ$2,'Capacity Summary'!$B$36:$B$135,0),4),IF(INDEX('Capacity Summary'!$H$36:$BG$135,MATCH('Capacity Backing (Hide)'!CJ$2,'Capacity Summary'!$B$36:$B$135,0),MATCH('Capacity Backing (Hide)'!$A32,'Capacity Summary'!$H$35:$BG$35,0))&lt;&gt;0,INDEX('Capacity Summary'!$H$36:$BG$135,MATCH('Capacity Backing (Hide)'!CJ$2,'Capacity Summary'!$B$36:$B$135,0),MATCH('Capacity Backing (Hide)'!$A32,'Capacity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(Hide)'!$A32,'Capacity Summary'!$H$35:$BG$35,0))="x",INDEX('Capacity Summary'!$C$36:$E$135,MATCH('Capacity Backing (Hide)'!CK$2,'Capacity Summary'!$B$36:$B$135,0),4),IF(INDEX('Capacity Summary'!$H$36:$BG$135,MATCH('Capacity Backing (Hide)'!CK$2,'Capacity Summary'!$B$36:$B$135,0),MATCH('Capacity Backing (Hide)'!$A32,'Capacity Summary'!$H$35:$BG$35,0))&lt;&gt;0,INDEX('Capacity Summary'!$H$36:$BG$135,MATCH('Capacity Backing (Hide)'!CK$2,'Capacity Summary'!$B$36:$B$135,0),MATCH('Capacity Backing (Hide)'!$A32,'Capacity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(Hide)'!$A32,'Capacity Summary'!$H$35:$BG$35,0))="x",INDEX('Capacity Summary'!$C$36:$E$135,MATCH('Capacity Backing (Hide)'!CL$2,'Capacity Summary'!$B$36:$B$135,0),4),IF(INDEX('Capacity Summary'!$H$36:$BG$135,MATCH('Capacity Backing (Hide)'!CL$2,'Capacity Summary'!$B$36:$B$135,0),MATCH('Capacity Backing (Hide)'!$A32,'Capacity Summary'!$H$35:$BG$35,0))&lt;&gt;0,INDEX('Capacity Summary'!$H$36:$BG$135,MATCH('Capacity Backing (Hide)'!CL$2,'Capacity Summary'!$B$36:$B$135,0),MATCH('Capacity Backing (Hide)'!$A32,'Capacity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(Hide)'!$A32,'Capacity Summary'!$H$35:$BG$35,0))="x",INDEX('Capacity Summary'!$C$36:$E$135,MATCH('Capacity Backing (Hide)'!CM$2,'Capacity Summary'!$B$36:$B$135,0),4),IF(INDEX('Capacity Summary'!$H$36:$BG$135,MATCH('Capacity Backing (Hide)'!CM$2,'Capacity Summary'!$B$36:$B$135,0),MATCH('Capacity Backing (Hide)'!$A32,'Capacity Summary'!$H$35:$BG$35,0))&lt;&gt;0,INDEX('Capacity Summary'!$H$36:$BG$135,MATCH('Capacity Backing (Hide)'!CM$2,'Capacity Summary'!$B$36:$B$135,0),MATCH('Capacity Backing (Hide)'!$A32,'Capacity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(Hide)'!$A32,'Capacity Summary'!$H$35:$BG$35,0))="x",INDEX('Capacity Summary'!$C$36:$E$135,MATCH('Capacity Backing (Hide)'!CN$2,'Capacity Summary'!$B$36:$B$135,0),4),IF(INDEX('Capacity Summary'!$H$36:$BG$135,MATCH('Capacity Backing (Hide)'!CN$2,'Capacity Summary'!$B$36:$B$135,0),MATCH('Capacity Backing (Hide)'!$A32,'Capacity Summary'!$H$35:$BG$35,0))&lt;&gt;0,INDEX('Capacity Summary'!$H$36:$BG$135,MATCH('Capacity Backing (Hide)'!CN$2,'Capacity Summary'!$B$36:$B$135,0),MATCH('Capacity Backing (Hide)'!$A32,'Capacity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(Hide)'!$A32,'Capacity Summary'!$H$35:$BG$35,0))="x",INDEX('Capacity Summary'!$C$36:$E$135,MATCH('Capacity Backing (Hide)'!CO$2,'Capacity Summary'!$B$36:$B$135,0),4),IF(INDEX('Capacity Summary'!$H$36:$BG$135,MATCH('Capacity Backing (Hide)'!CO$2,'Capacity Summary'!$B$36:$B$135,0),MATCH('Capacity Backing (Hide)'!$A32,'Capacity Summary'!$H$35:$BG$35,0))&lt;&gt;0,INDEX('Capacity Summary'!$H$36:$BG$135,MATCH('Capacity Backing (Hide)'!CO$2,'Capacity Summary'!$B$36:$B$135,0),MATCH('Capacity Backing (Hide)'!$A32,'Capacity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(Hide)'!$A32,'Capacity Summary'!$H$35:$BG$35,0))="x",INDEX('Capacity Summary'!$C$36:$E$135,MATCH('Capacity Backing (Hide)'!CP$2,'Capacity Summary'!$B$36:$B$135,0),4),IF(INDEX('Capacity Summary'!$H$36:$BG$135,MATCH('Capacity Backing (Hide)'!CP$2,'Capacity Summary'!$B$36:$B$135,0),MATCH('Capacity Backing (Hide)'!$A32,'Capacity Summary'!$H$35:$BG$35,0))&lt;&gt;0,INDEX('Capacity Summary'!$H$36:$BG$135,MATCH('Capacity Backing (Hide)'!CP$2,'Capacity Summary'!$B$36:$B$135,0),MATCH('Capacity Backing (Hide)'!$A32,'Capacity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(Hide)'!$A32,'Capacity Summary'!$H$35:$BG$35,0))="x",INDEX('Capacity Summary'!$C$36:$E$135,MATCH('Capacity Backing (Hide)'!CQ$2,'Capacity Summary'!$B$36:$B$135,0),4),IF(INDEX('Capacity Summary'!$H$36:$BG$135,MATCH('Capacity Backing (Hide)'!CQ$2,'Capacity Summary'!$B$36:$B$135,0),MATCH('Capacity Backing (Hide)'!$A32,'Capacity Summary'!$H$35:$BG$35,0))&lt;&gt;0,INDEX('Capacity Summary'!$H$36:$BG$135,MATCH('Capacity Backing (Hide)'!CQ$2,'Capacity Summary'!$B$36:$B$135,0),MATCH('Capacity Backing (Hide)'!$A32,'Capacity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(Hide)'!$A32,'Capacity Summary'!$H$35:$BG$35,0))="x",INDEX('Capacity Summary'!$C$36:$E$135,MATCH('Capacity Backing (Hide)'!CR$2,'Capacity Summary'!$B$36:$B$135,0),4),IF(INDEX('Capacity Summary'!$H$36:$BG$135,MATCH('Capacity Backing (Hide)'!CR$2,'Capacity Summary'!$B$36:$B$135,0),MATCH('Capacity Backing (Hide)'!$A32,'Capacity Summary'!$H$35:$BG$35,0))&lt;&gt;0,INDEX('Capacity Summary'!$H$36:$BG$135,MATCH('Capacity Backing (Hide)'!CR$2,'Capacity Summary'!$B$36:$B$135,0),MATCH('Capacity Backing (Hide)'!$A32,'Capacity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(Hide)'!$A32,'Capacity Summary'!$H$35:$BG$35,0))="x",INDEX('Capacity Summary'!$C$36:$E$135,MATCH('Capacity Backing (Hide)'!CS$2,'Capacity Summary'!$B$36:$B$135,0),4),IF(INDEX('Capacity Summary'!$H$36:$BG$135,MATCH('Capacity Backing (Hide)'!CS$2,'Capacity Summary'!$B$36:$B$135,0),MATCH('Capacity Backing (Hide)'!$A32,'Capacity Summary'!$H$35:$BG$35,0))&lt;&gt;0,INDEX('Capacity Summary'!$H$36:$BG$135,MATCH('Capacity Backing (Hide)'!CS$2,'Capacity Summary'!$B$36:$B$135,0),MATCH('Capacity Backing (Hide)'!$A32,'Capacity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(Hide)'!$A32,'Capacity Summary'!$H$35:$BG$35,0))="x",INDEX('Capacity Summary'!$C$36:$E$135,MATCH('Capacity Backing (Hide)'!CT$2,'Capacity Summary'!$B$36:$B$135,0),4),IF(INDEX('Capacity Summary'!$H$36:$BG$135,MATCH('Capacity Backing (Hide)'!CT$2,'Capacity Summary'!$B$36:$B$135,0),MATCH('Capacity Backing (Hide)'!$A32,'Capacity Summary'!$H$35:$BG$35,0))&lt;&gt;0,INDEX('Capacity Summary'!$H$36:$BG$135,MATCH('Capacity Backing (Hide)'!CT$2,'Capacity Summary'!$B$36:$B$135,0),MATCH('Capacity Backing (Hide)'!$A32,'Capacity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(Hide)'!$A32,'Capacity Summary'!$H$35:$BG$35,0))="x",INDEX('Capacity Summary'!$C$36:$E$135,MATCH('Capacity Backing (Hide)'!CU$2,'Capacity Summary'!$B$36:$B$135,0),4),IF(INDEX('Capacity Summary'!$H$36:$BG$135,MATCH('Capacity Backing (Hide)'!CU$2,'Capacity Summary'!$B$36:$B$135,0),MATCH('Capacity Backing (Hide)'!$A32,'Capacity Summary'!$H$35:$BG$35,0))&lt;&gt;0,INDEX('Capacity Summary'!$H$36:$BG$135,MATCH('Capacity Backing (Hide)'!CU$2,'Capacity Summary'!$B$36:$B$135,0),MATCH('Capacity Backing (Hide)'!$A32,'Capacity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(Hide)'!$A32,'Capacity Summary'!$H$35:$BG$35,0))="x",INDEX('Capacity Summary'!$C$36:$E$135,MATCH('Capacity Backing (Hide)'!CV$2,'Capacity Summary'!$B$36:$B$135,0),4),IF(INDEX('Capacity Summary'!$H$36:$BG$135,MATCH('Capacity Backing (Hide)'!CV$2,'Capacity Summary'!$B$36:$B$135,0),MATCH('Capacity Backing (Hide)'!$A32,'Capacity Summary'!$H$35:$BG$35,0))&lt;&gt;0,INDEX('Capacity Summary'!$H$36:$BG$135,MATCH('Capacity Backing (Hide)'!CV$2,'Capacity Summary'!$B$36:$B$135,0),MATCH('Capacity Backing (Hide)'!$A32,'Capacity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(Hide)'!$A32,'Capacity Summary'!$H$35:$BG$35,0))="x",INDEX('Capacity Summary'!$C$36:$E$135,MATCH('Capacity Backing (Hide)'!CW$2,'Capacity Summary'!$B$36:$B$135,0),4),IF(INDEX('Capacity Summary'!$H$36:$BG$135,MATCH('Capacity Backing (Hide)'!CW$2,'Capacity Summary'!$B$36:$B$135,0),MATCH('Capacity Backing (Hide)'!$A32,'Capacity Summary'!$H$35:$BG$35,0))&lt;&gt;0,INDEX('Capacity Summary'!$H$36:$BG$135,MATCH('Capacity Backing (Hide)'!CW$2,'Capacity Summary'!$B$36:$B$135,0),MATCH('Capacity Backing (Hide)'!$A32,'Capacity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3" spans="1:101" x14ac:dyDescent="0.35">
      <c r="A33" s="2">
        <f ca="1">'Required Capacity (Hide)'!E33</f>
        <v>44424</v>
      </c>
      <c r="B3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(Hide)'!$A33,'Capacity Summary'!$H$35:$BG$35,0))="x",INDEX('Capacity Summary'!$C$36:$E$135,MATCH('Capacity Backing (Hide)'!B$2,'Capacity Summary'!$B$36:$B$135,0),4),IF(INDEX('Capacity Summary'!$H$36:$BG$135,MATCH('Capacity Backing (Hide)'!B$2,'Capacity Summary'!$B$36:$B$135,0),MATCH('Capacity Backing (Hide)'!$A33,'Capacity Summary'!$H$35:$BG$35,0))&lt;&gt;0,INDEX('Capacity Summary'!$H$36:$BG$135,MATCH('Capacity Backing (Hide)'!B$2,'Capacity Summary'!$B$36:$B$135,0),MATCH('Capacity Backing (Hide)'!$A33,'Capacity Summary'!$H$35:$BG$35,0)),0)),INDEX('Capacity Summary'!$C$36:$E$135,MATCH('Capacity Backing (Hide)'!B$2,'Capacity Summary'!$B$36:$B$135,0),2)))/IF(Summary!$B$7="Minutes",1,60)/COUNTA(INDEX(Capacity!$C$10:$Q$109,MATCH('Capacity Backing (Hide)'!B$2,Capacity!$B$10:$B$109,0),1):INDEX(Capacity!$C$10:$Q$109,MATCH('Capacity Backing (Hide)'!B$2,Capacity!$B$10:$B$109,0),15))</f>
        <v>#N/A</v>
      </c>
      <c r="C3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(Hide)'!$A33,'Capacity Summary'!$H$35:$BG$35,0))="x",INDEX('Capacity Summary'!$C$36:$E$135,MATCH('Capacity Backing (Hide)'!C$2,'Capacity Summary'!$B$36:$B$135,0),4),IF(INDEX('Capacity Summary'!$H$36:$BG$135,MATCH('Capacity Backing (Hide)'!C$2,'Capacity Summary'!$B$36:$B$135,0),MATCH('Capacity Backing (Hide)'!$A33,'Capacity Summary'!$H$35:$BG$35,0))&lt;&gt;0,INDEX('Capacity Summary'!$H$36:$BG$135,MATCH('Capacity Backing (Hide)'!C$2,'Capacity Summary'!$B$36:$B$135,0),MATCH('Capacity Backing (Hide)'!$A33,'Capacity Summary'!$H$35:$BG$35,0)),0)),INDEX('Capacity Summary'!$C$36:$E$135,MATCH('Capacity Backing (Hide)'!C$2,'Capacity Summary'!$B$36:$B$135,0),2)))/IF(Summary!$B$7="Minutes",1,60)/COUNTA(INDEX(Capacity!$C$10:$Q$109,MATCH('Capacity Backing (Hide)'!C$2,Capacity!$B$10:$B$109,0),1):INDEX(Capacity!$C$10:$Q$109,MATCH('Capacity Backing (Hide)'!C$2,Capacity!$B$10:$B$109,0),15))</f>
        <v>#N/A</v>
      </c>
      <c r="D3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(Hide)'!$A33,'Capacity Summary'!$H$35:$BG$35,0))="x",INDEX('Capacity Summary'!$C$36:$E$135,MATCH('Capacity Backing (Hide)'!D$2,'Capacity Summary'!$B$36:$B$135,0),4),IF(INDEX('Capacity Summary'!$H$36:$BG$135,MATCH('Capacity Backing (Hide)'!D$2,'Capacity Summary'!$B$36:$B$135,0),MATCH('Capacity Backing (Hide)'!$A33,'Capacity Summary'!$H$35:$BG$35,0))&lt;&gt;0,INDEX('Capacity Summary'!$H$36:$BG$135,MATCH('Capacity Backing (Hide)'!D$2,'Capacity Summary'!$B$36:$B$135,0),MATCH('Capacity Backing (Hide)'!$A33,'Capacity Summary'!$H$35:$BG$35,0)),0)),INDEX('Capacity Summary'!$C$36:$E$135,MATCH('Capacity Backing (Hide)'!D$2,'Capacity Summary'!$B$36:$B$135,0),2)))/IF(Summary!$B$7="Minutes",1,60)/COUNTA(INDEX(Capacity!$C$10:$Q$109,MATCH('Capacity Backing (Hide)'!D$2,Capacity!$B$10:$B$109,0),1):INDEX(Capacity!$C$10:$Q$109,MATCH('Capacity Backing (Hide)'!D$2,Capacity!$B$10:$B$109,0),15))</f>
        <v>#N/A</v>
      </c>
      <c r="E3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(Hide)'!$A33,'Capacity Summary'!$H$35:$BG$35,0))="x",INDEX('Capacity Summary'!$C$36:$E$135,MATCH('Capacity Backing (Hide)'!E$2,'Capacity Summary'!$B$36:$B$135,0),4),IF(INDEX('Capacity Summary'!$H$36:$BG$135,MATCH('Capacity Backing (Hide)'!E$2,'Capacity Summary'!$B$36:$B$135,0),MATCH('Capacity Backing (Hide)'!$A33,'Capacity Summary'!$H$35:$BG$35,0))&lt;&gt;0,INDEX('Capacity Summary'!$H$36:$BG$135,MATCH('Capacity Backing (Hide)'!E$2,'Capacity Summary'!$B$36:$B$135,0),MATCH('Capacity Backing (Hide)'!$A33,'Capacity Summary'!$H$35:$BG$35,0)),0)),INDEX('Capacity Summary'!$C$36:$E$135,MATCH('Capacity Backing (Hide)'!E$2,'Capacity Summary'!$B$36:$B$135,0),2)))/IF(Summary!$B$7="Minutes",1,60)/COUNTA(INDEX(Capacity!$C$10:$Q$109,MATCH('Capacity Backing (Hide)'!E$2,Capacity!$B$10:$B$109,0),1):INDEX(Capacity!$C$10:$Q$109,MATCH('Capacity Backing (Hide)'!E$2,Capacity!$B$10:$B$109,0),15))</f>
        <v>#N/A</v>
      </c>
      <c r="F3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(Hide)'!$A33,'Capacity Summary'!$H$35:$BG$35,0))="x",INDEX('Capacity Summary'!$C$36:$E$135,MATCH('Capacity Backing (Hide)'!F$2,'Capacity Summary'!$B$36:$B$135,0),4),IF(INDEX('Capacity Summary'!$H$36:$BG$135,MATCH('Capacity Backing (Hide)'!F$2,'Capacity Summary'!$B$36:$B$135,0),MATCH('Capacity Backing (Hide)'!$A33,'Capacity Summary'!$H$35:$BG$35,0))&lt;&gt;0,INDEX('Capacity Summary'!$H$36:$BG$135,MATCH('Capacity Backing (Hide)'!F$2,'Capacity Summary'!$B$36:$B$135,0),MATCH('Capacity Backing (Hide)'!$A33,'Capacity Summary'!$H$35:$BG$35,0)),0)),INDEX('Capacity Summary'!$C$36:$E$135,MATCH('Capacity Backing (Hide)'!F$2,'Capacity Summary'!$B$36:$B$135,0),2)))/IF(Summary!$B$7="Minutes",1,60)/COUNTA(INDEX(Capacity!$C$10:$Q$109,MATCH('Capacity Backing (Hide)'!F$2,Capacity!$B$10:$B$109,0),1):INDEX(Capacity!$C$10:$Q$109,MATCH('Capacity Backing (Hide)'!F$2,Capacity!$B$10:$B$109,0),15))</f>
        <v>#N/A</v>
      </c>
      <c r="G3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(Hide)'!$A33,'Capacity Summary'!$H$35:$BG$35,0))="x",INDEX('Capacity Summary'!$C$36:$E$135,MATCH('Capacity Backing (Hide)'!G$2,'Capacity Summary'!$B$36:$B$135,0),4),IF(INDEX('Capacity Summary'!$H$36:$BG$135,MATCH('Capacity Backing (Hide)'!G$2,'Capacity Summary'!$B$36:$B$135,0),MATCH('Capacity Backing (Hide)'!$A33,'Capacity Summary'!$H$35:$BG$35,0))&lt;&gt;0,INDEX('Capacity Summary'!$H$36:$BG$135,MATCH('Capacity Backing (Hide)'!G$2,'Capacity Summary'!$B$36:$B$135,0),MATCH('Capacity Backing (Hide)'!$A33,'Capacity Summary'!$H$35:$BG$35,0)),0)),INDEX('Capacity Summary'!$C$36:$E$135,MATCH('Capacity Backing (Hide)'!G$2,'Capacity Summary'!$B$36:$B$135,0),2)))/IF(Summary!$B$7="Minutes",1,60)/COUNTA(INDEX(Capacity!$C$10:$Q$109,MATCH('Capacity Backing (Hide)'!G$2,Capacity!$B$10:$B$109,0),1):INDEX(Capacity!$C$10:$Q$109,MATCH('Capacity Backing (Hide)'!G$2,Capacity!$B$10:$B$109,0),15))</f>
        <v>#N/A</v>
      </c>
      <c r="H3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(Hide)'!$A33,'Capacity Summary'!$H$35:$BG$35,0))="x",INDEX('Capacity Summary'!$C$36:$E$135,MATCH('Capacity Backing (Hide)'!H$2,'Capacity Summary'!$B$36:$B$135,0),4),IF(INDEX('Capacity Summary'!$H$36:$BG$135,MATCH('Capacity Backing (Hide)'!H$2,'Capacity Summary'!$B$36:$B$135,0),MATCH('Capacity Backing (Hide)'!$A33,'Capacity Summary'!$H$35:$BG$35,0))&lt;&gt;0,INDEX('Capacity Summary'!$H$36:$BG$135,MATCH('Capacity Backing (Hide)'!H$2,'Capacity Summary'!$B$36:$B$135,0),MATCH('Capacity Backing (Hide)'!$A33,'Capacity Summary'!$H$35:$BG$35,0)),0)),INDEX('Capacity Summary'!$C$36:$E$135,MATCH('Capacity Backing (Hide)'!H$2,'Capacity Summary'!$B$36:$B$135,0),2)))/IF(Summary!$B$7="Minutes",1,60)/COUNTA(INDEX(Capacity!$C$10:$Q$109,MATCH('Capacity Backing (Hide)'!H$2,Capacity!$B$10:$B$109,0),1):INDEX(Capacity!$C$10:$Q$109,MATCH('Capacity Backing (Hide)'!H$2,Capacity!$B$10:$B$109,0),15))</f>
        <v>#N/A</v>
      </c>
      <c r="I3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(Hide)'!$A33,'Capacity Summary'!$H$35:$BG$35,0))="x",INDEX('Capacity Summary'!$C$36:$E$135,MATCH('Capacity Backing (Hide)'!I$2,'Capacity Summary'!$B$36:$B$135,0),4),IF(INDEX('Capacity Summary'!$H$36:$BG$135,MATCH('Capacity Backing (Hide)'!I$2,'Capacity Summary'!$B$36:$B$135,0),MATCH('Capacity Backing (Hide)'!$A33,'Capacity Summary'!$H$35:$BG$35,0))&lt;&gt;0,INDEX('Capacity Summary'!$H$36:$BG$135,MATCH('Capacity Backing (Hide)'!I$2,'Capacity Summary'!$B$36:$B$135,0),MATCH('Capacity Backing (Hide)'!$A33,'Capacity Summary'!$H$35:$BG$35,0)),0)),INDEX('Capacity Summary'!$C$36:$E$135,MATCH('Capacity Backing (Hide)'!I$2,'Capacity Summary'!$B$36:$B$135,0),2)))/IF(Summary!$B$7="Minutes",1,60)/COUNTA(INDEX(Capacity!$C$10:$Q$109,MATCH('Capacity Backing (Hide)'!I$2,Capacity!$B$10:$B$109,0),1):INDEX(Capacity!$C$10:$Q$109,MATCH('Capacity Backing (Hide)'!I$2,Capacity!$B$10:$B$109,0),15))</f>
        <v>#N/A</v>
      </c>
      <c r="J3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(Hide)'!$A33,'Capacity Summary'!$H$35:$BG$35,0))="x",INDEX('Capacity Summary'!$C$36:$E$135,MATCH('Capacity Backing (Hide)'!J$2,'Capacity Summary'!$B$36:$B$135,0),4),IF(INDEX('Capacity Summary'!$H$36:$BG$135,MATCH('Capacity Backing (Hide)'!J$2,'Capacity Summary'!$B$36:$B$135,0),MATCH('Capacity Backing (Hide)'!$A33,'Capacity Summary'!$H$35:$BG$35,0))&lt;&gt;0,INDEX('Capacity Summary'!$H$36:$BG$135,MATCH('Capacity Backing (Hide)'!J$2,'Capacity Summary'!$B$36:$B$135,0),MATCH('Capacity Backing (Hide)'!$A33,'Capacity Summary'!$H$35:$BG$35,0)),0)),INDEX('Capacity Summary'!$C$36:$E$135,MATCH('Capacity Backing (Hide)'!J$2,'Capacity Summary'!$B$36:$B$135,0),2)))/IF(Summary!$B$7="Minutes",1,60)/COUNTA(INDEX(Capacity!$C$10:$Q$109,MATCH('Capacity Backing (Hide)'!J$2,Capacity!$B$10:$B$109,0),1):INDEX(Capacity!$C$10:$Q$109,MATCH('Capacity Backing (Hide)'!J$2,Capacity!$B$10:$B$109,0),15))</f>
        <v>#N/A</v>
      </c>
      <c r="K3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(Hide)'!$A33,'Capacity Summary'!$H$35:$BG$35,0))="x",INDEX('Capacity Summary'!$C$36:$E$135,MATCH('Capacity Backing (Hide)'!K$2,'Capacity Summary'!$B$36:$B$135,0),4),IF(INDEX('Capacity Summary'!$H$36:$BG$135,MATCH('Capacity Backing (Hide)'!K$2,'Capacity Summary'!$B$36:$B$135,0),MATCH('Capacity Backing (Hide)'!$A33,'Capacity Summary'!$H$35:$BG$35,0))&lt;&gt;0,INDEX('Capacity Summary'!$H$36:$BG$135,MATCH('Capacity Backing (Hide)'!K$2,'Capacity Summary'!$B$36:$B$135,0),MATCH('Capacity Backing (Hide)'!$A33,'Capacity Summary'!$H$35:$BG$35,0)),0)),INDEX('Capacity Summary'!$C$36:$E$135,MATCH('Capacity Backing (Hide)'!K$2,'Capacity Summary'!$B$36:$B$135,0),2)))/IF(Summary!$B$7="Minutes",1,60)/COUNTA(INDEX(Capacity!$C$10:$Q$109,MATCH('Capacity Backing (Hide)'!K$2,Capacity!$B$10:$B$109,0),1):INDEX(Capacity!$C$10:$Q$109,MATCH('Capacity Backing (Hide)'!K$2,Capacity!$B$10:$B$109,0),15))</f>
        <v>#N/A</v>
      </c>
      <c r="L3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(Hide)'!$A33,'Capacity Summary'!$H$35:$BG$35,0))="x",INDEX('Capacity Summary'!$C$36:$E$135,MATCH('Capacity Backing (Hide)'!L$2,'Capacity Summary'!$B$36:$B$135,0),4),IF(INDEX('Capacity Summary'!$H$36:$BG$135,MATCH('Capacity Backing (Hide)'!L$2,'Capacity Summary'!$B$36:$B$135,0),MATCH('Capacity Backing (Hide)'!$A33,'Capacity Summary'!$H$35:$BG$35,0))&lt;&gt;0,INDEX('Capacity Summary'!$H$36:$BG$135,MATCH('Capacity Backing (Hide)'!L$2,'Capacity Summary'!$B$36:$B$135,0),MATCH('Capacity Backing (Hide)'!$A33,'Capacity Summary'!$H$35:$BG$35,0)),0)),INDEX('Capacity Summary'!$C$36:$E$135,MATCH('Capacity Backing (Hide)'!L$2,'Capacity Summary'!$B$36:$B$135,0),2)))/IF(Summary!$B$7="Minutes",1,60)/COUNTA(INDEX(Capacity!$C$10:$Q$109,MATCH('Capacity Backing (Hide)'!L$2,Capacity!$B$10:$B$109,0),1):INDEX(Capacity!$C$10:$Q$109,MATCH('Capacity Backing (Hide)'!L$2,Capacity!$B$10:$B$109,0),15))</f>
        <v>#N/A</v>
      </c>
      <c r="M3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(Hide)'!$A33,'Capacity Summary'!$H$35:$BG$35,0))="x",INDEX('Capacity Summary'!$C$36:$E$135,MATCH('Capacity Backing (Hide)'!M$2,'Capacity Summary'!$B$36:$B$135,0),4),IF(INDEX('Capacity Summary'!$H$36:$BG$135,MATCH('Capacity Backing (Hide)'!M$2,'Capacity Summary'!$B$36:$B$135,0),MATCH('Capacity Backing (Hide)'!$A33,'Capacity Summary'!$H$35:$BG$35,0))&lt;&gt;0,INDEX('Capacity Summary'!$H$36:$BG$135,MATCH('Capacity Backing (Hide)'!M$2,'Capacity Summary'!$B$36:$B$135,0),MATCH('Capacity Backing (Hide)'!$A33,'Capacity Summary'!$H$35:$BG$35,0)),0)),INDEX('Capacity Summary'!$C$36:$E$135,MATCH('Capacity Backing (Hide)'!M$2,'Capacity Summary'!$B$36:$B$135,0),2)))/IF(Summary!$B$7="Minutes",1,60)/COUNTA(INDEX(Capacity!$C$10:$Q$109,MATCH('Capacity Backing (Hide)'!M$2,Capacity!$B$10:$B$109,0),1):INDEX(Capacity!$C$10:$Q$109,MATCH('Capacity Backing (Hide)'!M$2,Capacity!$B$10:$B$109,0),15))</f>
        <v>#N/A</v>
      </c>
      <c r="N3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(Hide)'!$A33,'Capacity Summary'!$H$35:$BG$35,0))="x",INDEX('Capacity Summary'!$C$36:$E$135,MATCH('Capacity Backing (Hide)'!N$2,'Capacity Summary'!$B$36:$B$135,0),4),IF(INDEX('Capacity Summary'!$H$36:$BG$135,MATCH('Capacity Backing (Hide)'!N$2,'Capacity Summary'!$B$36:$B$135,0),MATCH('Capacity Backing (Hide)'!$A33,'Capacity Summary'!$H$35:$BG$35,0))&lt;&gt;0,INDEX('Capacity Summary'!$H$36:$BG$135,MATCH('Capacity Backing (Hide)'!N$2,'Capacity Summary'!$B$36:$B$135,0),MATCH('Capacity Backing (Hide)'!$A33,'Capacity Summary'!$H$35:$BG$35,0)),0)),INDEX('Capacity Summary'!$C$36:$E$135,MATCH('Capacity Backing (Hide)'!N$2,'Capacity Summary'!$B$36:$B$135,0),2)))/IF(Summary!$B$7="Minutes",1,60)/COUNTA(INDEX(Capacity!$C$10:$Q$109,MATCH('Capacity Backing (Hide)'!N$2,Capacity!$B$10:$B$109,0),1):INDEX(Capacity!$C$10:$Q$109,MATCH('Capacity Backing (Hide)'!N$2,Capacity!$B$10:$B$109,0),15))</f>
        <v>#N/A</v>
      </c>
      <c r="O3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(Hide)'!$A33,'Capacity Summary'!$H$35:$BG$35,0))="x",INDEX('Capacity Summary'!$C$36:$E$135,MATCH('Capacity Backing (Hide)'!O$2,'Capacity Summary'!$B$36:$B$135,0),4),IF(INDEX('Capacity Summary'!$H$36:$BG$135,MATCH('Capacity Backing (Hide)'!O$2,'Capacity Summary'!$B$36:$B$135,0),MATCH('Capacity Backing (Hide)'!$A33,'Capacity Summary'!$H$35:$BG$35,0))&lt;&gt;0,INDEX('Capacity Summary'!$H$36:$BG$135,MATCH('Capacity Backing (Hide)'!O$2,'Capacity Summary'!$B$36:$B$135,0),MATCH('Capacity Backing (Hide)'!$A33,'Capacity Summary'!$H$35:$BG$35,0)),0)),INDEX('Capacity Summary'!$C$36:$E$135,MATCH('Capacity Backing (Hide)'!O$2,'Capacity Summary'!$B$36:$B$135,0),2)))/IF(Summary!$B$7="Minutes",1,60)/COUNTA(INDEX(Capacity!$C$10:$Q$109,MATCH('Capacity Backing (Hide)'!O$2,Capacity!$B$10:$B$109,0),1):INDEX(Capacity!$C$10:$Q$109,MATCH('Capacity Backing (Hide)'!O$2,Capacity!$B$10:$B$109,0),15))</f>
        <v>#N/A</v>
      </c>
      <c r="P3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(Hide)'!$A33,'Capacity Summary'!$H$35:$BG$35,0))="x",INDEX('Capacity Summary'!$C$36:$E$135,MATCH('Capacity Backing (Hide)'!P$2,'Capacity Summary'!$B$36:$B$135,0),4),IF(INDEX('Capacity Summary'!$H$36:$BG$135,MATCH('Capacity Backing (Hide)'!P$2,'Capacity Summary'!$B$36:$B$135,0),MATCH('Capacity Backing (Hide)'!$A33,'Capacity Summary'!$H$35:$BG$35,0))&lt;&gt;0,INDEX('Capacity Summary'!$H$36:$BG$135,MATCH('Capacity Backing (Hide)'!P$2,'Capacity Summary'!$B$36:$B$135,0),MATCH('Capacity Backing (Hide)'!$A33,'Capacity Summary'!$H$35:$BG$35,0)),0)),INDEX('Capacity Summary'!$C$36:$E$135,MATCH('Capacity Backing (Hide)'!P$2,'Capacity Summary'!$B$36:$B$135,0),2)))/IF(Summary!$B$7="Minutes",1,60)/COUNTA(INDEX(Capacity!$C$10:$Q$109,MATCH('Capacity Backing (Hide)'!P$2,Capacity!$B$10:$B$109,0),1):INDEX(Capacity!$C$10:$Q$109,MATCH('Capacity Backing (Hide)'!P$2,Capacity!$B$10:$B$109,0),15))</f>
        <v>#N/A</v>
      </c>
      <c r="Q3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(Hide)'!$A33,'Capacity Summary'!$H$35:$BG$35,0))="x",INDEX('Capacity Summary'!$C$36:$E$135,MATCH('Capacity Backing (Hide)'!Q$2,'Capacity Summary'!$B$36:$B$135,0),4),IF(INDEX('Capacity Summary'!$H$36:$BG$135,MATCH('Capacity Backing (Hide)'!Q$2,'Capacity Summary'!$B$36:$B$135,0),MATCH('Capacity Backing (Hide)'!$A33,'Capacity Summary'!$H$35:$BG$35,0))&lt;&gt;0,INDEX('Capacity Summary'!$H$36:$BG$135,MATCH('Capacity Backing (Hide)'!Q$2,'Capacity Summary'!$B$36:$B$135,0),MATCH('Capacity Backing (Hide)'!$A33,'Capacity Summary'!$H$35:$BG$35,0)),0)),INDEX('Capacity Summary'!$C$36:$E$135,MATCH('Capacity Backing (Hide)'!Q$2,'Capacity Summary'!$B$36:$B$135,0),2)))/IF(Summary!$B$7="Minutes",1,60)/COUNTA(INDEX(Capacity!$C$10:$Q$109,MATCH('Capacity Backing (Hide)'!Q$2,Capacity!$B$10:$B$109,0),1):INDEX(Capacity!$C$10:$Q$109,MATCH('Capacity Backing (Hide)'!Q$2,Capacity!$B$10:$B$109,0),15))</f>
        <v>#N/A</v>
      </c>
      <c r="R3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(Hide)'!$A33,'Capacity Summary'!$H$35:$BG$35,0))="x",INDEX('Capacity Summary'!$C$36:$E$135,MATCH('Capacity Backing (Hide)'!R$2,'Capacity Summary'!$B$36:$B$135,0),4),IF(INDEX('Capacity Summary'!$H$36:$BG$135,MATCH('Capacity Backing (Hide)'!R$2,'Capacity Summary'!$B$36:$B$135,0),MATCH('Capacity Backing (Hide)'!$A33,'Capacity Summary'!$H$35:$BG$35,0))&lt;&gt;0,INDEX('Capacity Summary'!$H$36:$BG$135,MATCH('Capacity Backing (Hide)'!R$2,'Capacity Summary'!$B$36:$B$135,0),MATCH('Capacity Backing (Hide)'!$A33,'Capacity Summary'!$H$35:$BG$35,0)),0)),INDEX('Capacity Summary'!$C$36:$E$135,MATCH('Capacity Backing (Hide)'!R$2,'Capacity Summary'!$B$36:$B$135,0),2)))/IF(Summary!$B$7="Minutes",1,60)/COUNTA(INDEX(Capacity!$C$10:$Q$109,MATCH('Capacity Backing (Hide)'!R$2,Capacity!$B$10:$B$109,0),1):INDEX(Capacity!$C$10:$Q$109,MATCH('Capacity Backing (Hide)'!R$2,Capacity!$B$10:$B$109,0),15))</f>
        <v>#N/A</v>
      </c>
      <c r="S3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(Hide)'!$A33,'Capacity Summary'!$H$35:$BG$35,0))="x",INDEX('Capacity Summary'!$C$36:$E$135,MATCH('Capacity Backing (Hide)'!S$2,'Capacity Summary'!$B$36:$B$135,0),4),IF(INDEX('Capacity Summary'!$H$36:$BG$135,MATCH('Capacity Backing (Hide)'!S$2,'Capacity Summary'!$B$36:$B$135,0),MATCH('Capacity Backing (Hide)'!$A33,'Capacity Summary'!$H$35:$BG$35,0))&lt;&gt;0,INDEX('Capacity Summary'!$H$36:$BG$135,MATCH('Capacity Backing (Hide)'!S$2,'Capacity Summary'!$B$36:$B$135,0),MATCH('Capacity Backing (Hide)'!$A33,'Capacity Summary'!$H$35:$BG$35,0)),0)),INDEX('Capacity Summary'!$C$36:$E$135,MATCH('Capacity Backing (Hide)'!S$2,'Capacity Summary'!$B$36:$B$135,0),2)))/IF(Summary!$B$7="Minutes",1,60)/COUNTA(INDEX(Capacity!$C$10:$Q$109,MATCH('Capacity Backing (Hide)'!S$2,Capacity!$B$10:$B$109,0),1):INDEX(Capacity!$C$10:$Q$109,MATCH('Capacity Backing (Hide)'!S$2,Capacity!$B$10:$B$109,0),15))</f>
        <v>#N/A</v>
      </c>
      <c r="T3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(Hide)'!$A33,'Capacity Summary'!$H$35:$BG$35,0))="x",INDEX('Capacity Summary'!$C$36:$E$135,MATCH('Capacity Backing (Hide)'!T$2,'Capacity Summary'!$B$36:$B$135,0),4),IF(INDEX('Capacity Summary'!$H$36:$BG$135,MATCH('Capacity Backing (Hide)'!T$2,'Capacity Summary'!$B$36:$B$135,0),MATCH('Capacity Backing (Hide)'!$A33,'Capacity Summary'!$H$35:$BG$35,0))&lt;&gt;0,INDEX('Capacity Summary'!$H$36:$BG$135,MATCH('Capacity Backing (Hide)'!T$2,'Capacity Summary'!$B$36:$B$135,0),MATCH('Capacity Backing (Hide)'!$A33,'Capacity Summary'!$H$35:$BG$35,0)),0)),INDEX('Capacity Summary'!$C$36:$E$135,MATCH('Capacity Backing (Hide)'!T$2,'Capacity Summary'!$B$36:$B$135,0),2)))/IF(Summary!$B$7="Minutes",1,60)/COUNTA(INDEX(Capacity!$C$10:$Q$109,MATCH('Capacity Backing (Hide)'!T$2,Capacity!$B$10:$B$109,0),1):INDEX(Capacity!$C$10:$Q$109,MATCH('Capacity Backing (Hide)'!T$2,Capacity!$B$10:$B$109,0),15))</f>
        <v>#N/A</v>
      </c>
      <c r="U3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(Hide)'!$A33,'Capacity Summary'!$H$35:$BG$35,0))="x",INDEX('Capacity Summary'!$C$36:$E$135,MATCH('Capacity Backing (Hide)'!U$2,'Capacity Summary'!$B$36:$B$135,0),4),IF(INDEX('Capacity Summary'!$H$36:$BG$135,MATCH('Capacity Backing (Hide)'!U$2,'Capacity Summary'!$B$36:$B$135,0),MATCH('Capacity Backing (Hide)'!$A33,'Capacity Summary'!$H$35:$BG$35,0))&lt;&gt;0,INDEX('Capacity Summary'!$H$36:$BG$135,MATCH('Capacity Backing (Hide)'!U$2,'Capacity Summary'!$B$36:$B$135,0),MATCH('Capacity Backing (Hide)'!$A33,'Capacity Summary'!$H$35:$BG$35,0)),0)),INDEX('Capacity Summary'!$C$36:$E$135,MATCH('Capacity Backing (Hide)'!U$2,'Capacity Summary'!$B$36:$B$135,0),2)))/IF(Summary!$B$7="Minutes",1,60)/COUNTA(INDEX(Capacity!$C$10:$Q$109,MATCH('Capacity Backing (Hide)'!U$2,Capacity!$B$10:$B$109,0),1):INDEX(Capacity!$C$10:$Q$109,MATCH('Capacity Backing (Hide)'!U$2,Capacity!$B$10:$B$109,0),15))</f>
        <v>#N/A</v>
      </c>
      <c r="V3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(Hide)'!$A33,'Capacity Summary'!$H$35:$BG$35,0))="x",INDEX('Capacity Summary'!$C$36:$E$135,MATCH('Capacity Backing (Hide)'!V$2,'Capacity Summary'!$B$36:$B$135,0),4),IF(INDEX('Capacity Summary'!$H$36:$BG$135,MATCH('Capacity Backing (Hide)'!V$2,'Capacity Summary'!$B$36:$B$135,0),MATCH('Capacity Backing (Hide)'!$A33,'Capacity Summary'!$H$35:$BG$35,0))&lt;&gt;0,INDEX('Capacity Summary'!$H$36:$BG$135,MATCH('Capacity Backing (Hide)'!V$2,'Capacity Summary'!$B$36:$B$135,0),MATCH('Capacity Backing (Hide)'!$A33,'Capacity Summary'!$H$35:$BG$35,0)),0)),INDEX('Capacity Summary'!$C$36:$E$135,MATCH('Capacity Backing (Hide)'!V$2,'Capacity Summary'!$B$36:$B$135,0),2)))/IF(Summary!$B$7="Minutes",1,60)/COUNTA(INDEX(Capacity!$C$10:$Q$109,MATCH('Capacity Backing (Hide)'!V$2,Capacity!$B$10:$B$109,0),1):INDEX(Capacity!$C$10:$Q$109,MATCH('Capacity Backing (Hide)'!V$2,Capacity!$B$10:$B$109,0),15))</f>
        <v>#N/A</v>
      </c>
      <c r="W3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(Hide)'!$A33,'Capacity Summary'!$H$35:$BG$35,0))="x",INDEX('Capacity Summary'!$C$36:$E$135,MATCH('Capacity Backing (Hide)'!W$2,'Capacity Summary'!$B$36:$B$135,0),4),IF(INDEX('Capacity Summary'!$H$36:$BG$135,MATCH('Capacity Backing (Hide)'!W$2,'Capacity Summary'!$B$36:$B$135,0),MATCH('Capacity Backing (Hide)'!$A33,'Capacity Summary'!$H$35:$BG$35,0))&lt;&gt;0,INDEX('Capacity Summary'!$H$36:$BG$135,MATCH('Capacity Backing (Hide)'!W$2,'Capacity Summary'!$B$36:$B$135,0),MATCH('Capacity Backing (Hide)'!$A33,'Capacity Summary'!$H$35:$BG$35,0)),0)),INDEX('Capacity Summary'!$C$36:$E$135,MATCH('Capacity Backing (Hide)'!W$2,'Capacity Summary'!$B$36:$B$135,0),2)))/IF(Summary!$B$7="Minutes",1,60)/COUNTA(INDEX(Capacity!$C$10:$Q$109,MATCH('Capacity Backing (Hide)'!W$2,Capacity!$B$10:$B$109,0),1):INDEX(Capacity!$C$10:$Q$109,MATCH('Capacity Backing (Hide)'!W$2,Capacity!$B$10:$B$109,0),15))</f>
        <v>#N/A</v>
      </c>
      <c r="X3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(Hide)'!$A33,'Capacity Summary'!$H$35:$BG$35,0))="x",INDEX('Capacity Summary'!$C$36:$E$135,MATCH('Capacity Backing (Hide)'!X$2,'Capacity Summary'!$B$36:$B$135,0),4),IF(INDEX('Capacity Summary'!$H$36:$BG$135,MATCH('Capacity Backing (Hide)'!X$2,'Capacity Summary'!$B$36:$B$135,0),MATCH('Capacity Backing (Hide)'!$A33,'Capacity Summary'!$H$35:$BG$35,0))&lt;&gt;0,INDEX('Capacity Summary'!$H$36:$BG$135,MATCH('Capacity Backing (Hide)'!X$2,'Capacity Summary'!$B$36:$B$135,0),MATCH('Capacity Backing (Hide)'!$A33,'Capacity Summary'!$H$35:$BG$35,0)),0)),INDEX('Capacity Summary'!$C$36:$E$135,MATCH('Capacity Backing (Hide)'!X$2,'Capacity Summary'!$B$36:$B$135,0),2)))/IF(Summary!$B$7="Minutes",1,60)/COUNTA(INDEX(Capacity!$C$10:$Q$109,MATCH('Capacity Backing (Hide)'!X$2,Capacity!$B$10:$B$109,0),1):INDEX(Capacity!$C$10:$Q$109,MATCH('Capacity Backing (Hide)'!X$2,Capacity!$B$10:$B$109,0),15))</f>
        <v>#N/A</v>
      </c>
      <c r="Y3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(Hide)'!$A33,'Capacity Summary'!$H$35:$BG$35,0))="x",INDEX('Capacity Summary'!$C$36:$E$135,MATCH('Capacity Backing (Hide)'!Y$2,'Capacity Summary'!$B$36:$B$135,0),4),IF(INDEX('Capacity Summary'!$H$36:$BG$135,MATCH('Capacity Backing (Hide)'!Y$2,'Capacity Summary'!$B$36:$B$135,0),MATCH('Capacity Backing (Hide)'!$A33,'Capacity Summary'!$H$35:$BG$35,0))&lt;&gt;0,INDEX('Capacity Summary'!$H$36:$BG$135,MATCH('Capacity Backing (Hide)'!Y$2,'Capacity Summary'!$B$36:$B$135,0),MATCH('Capacity Backing (Hide)'!$A33,'Capacity Summary'!$H$35:$BG$35,0)),0)),INDEX('Capacity Summary'!$C$36:$E$135,MATCH('Capacity Backing (Hide)'!Y$2,'Capacity Summary'!$B$36:$B$135,0),2)))/IF(Summary!$B$7="Minutes",1,60)/COUNTA(INDEX(Capacity!$C$10:$Q$109,MATCH('Capacity Backing (Hide)'!Y$2,Capacity!$B$10:$B$109,0),1):INDEX(Capacity!$C$10:$Q$109,MATCH('Capacity Backing (Hide)'!Y$2,Capacity!$B$10:$B$109,0),15))</f>
        <v>#N/A</v>
      </c>
      <c r="Z3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(Hide)'!$A33,'Capacity Summary'!$H$35:$BG$35,0))="x",INDEX('Capacity Summary'!$C$36:$E$135,MATCH('Capacity Backing (Hide)'!Z$2,'Capacity Summary'!$B$36:$B$135,0),4),IF(INDEX('Capacity Summary'!$H$36:$BG$135,MATCH('Capacity Backing (Hide)'!Z$2,'Capacity Summary'!$B$36:$B$135,0),MATCH('Capacity Backing (Hide)'!$A33,'Capacity Summary'!$H$35:$BG$35,0))&lt;&gt;0,INDEX('Capacity Summary'!$H$36:$BG$135,MATCH('Capacity Backing (Hide)'!Z$2,'Capacity Summary'!$B$36:$B$135,0),MATCH('Capacity Backing (Hide)'!$A33,'Capacity Summary'!$H$35:$BG$35,0)),0)),INDEX('Capacity Summary'!$C$36:$E$135,MATCH('Capacity Backing (Hide)'!Z$2,'Capacity Summary'!$B$36:$B$135,0),2)))/IF(Summary!$B$7="Minutes",1,60)/COUNTA(INDEX(Capacity!$C$10:$Q$109,MATCH('Capacity Backing (Hide)'!Z$2,Capacity!$B$10:$B$109,0),1):INDEX(Capacity!$C$10:$Q$109,MATCH('Capacity Backing (Hide)'!Z$2,Capacity!$B$10:$B$109,0),15))</f>
        <v>#N/A</v>
      </c>
      <c r="AA3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(Hide)'!$A33,'Capacity Summary'!$H$35:$BG$35,0))="x",INDEX('Capacity Summary'!$C$36:$E$135,MATCH('Capacity Backing (Hide)'!AA$2,'Capacity Summary'!$B$36:$B$135,0),4),IF(INDEX('Capacity Summary'!$H$36:$BG$135,MATCH('Capacity Backing (Hide)'!AA$2,'Capacity Summary'!$B$36:$B$135,0),MATCH('Capacity Backing (Hide)'!$A33,'Capacity Summary'!$H$35:$BG$35,0))&lt;&gt;0,INDEX('Capacity Summary'!$H$36:$BG$135,MATCH('Capacity Backing (Hide)'!AA$2,'Capacity Summary'!$B$36:$B$135,0),MATCH('Capacity Backing (Hide)'!$A33,'Capacity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(Hide)'!$A33,'Capacity Summary'!$H$35:$BG$35,0))="x",INDEX('Capacity Summary'!$C$36:$E$135,MATCH('Capacity Backing (Hide)'!AB$2,'Capacity Summary'!$B$36:$B$135,0),4),IF(INDEX('Capacity Summary'!$H$36:$BG$135,MATCH('Capacity Backing (Hide)'!AB$2,'Capacity Summary'!$B$36:$B$135,0),MATCH('Capacity Backing (Hide)'!$A33,'Capacity Summary'!$H$35:$BG$35,0))&lt;&gt;0,INDEX('Capacity Summary'!$H$36:$BG$135,MATCH('Capacity Backing (Hide)'!AB$2,'Capacity Summary'!$B$36:$B$135,0),MATCH('Capacity Backing (Hide)'!$A33,'Capacity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(Hide)'!$A33,'Capacity Summary'!$H$35:$BG$35,0))="x",INDEX('Capacity Summary'!$C$36:$E$135,MATCH('Capacity Backing (Hide)'!AC$2,'Capacity Summary'!$B$36:$B$135,0),4),IF(INDEX('Capacity Summary'!$H$36:$BG$135,MATCH('Capacity Backing (Hide)'!AC$2,'Capacity Summary'!$B$36:$B$135,0),MATCH('Capacity Backing (Hide)'!$A33,'Capacity Summary'!$H$35:$BG$35,0))&lt;&gt;0,INDEX('Capacity Summary'!$H$36:$BG$135,MATCH('Capacity Backing (Hide)'!AC$2,'Capacity Summary'!$B$36:$B$135,0),MATCH('Capacity Backing (Hide)'!$A33,'Capacity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(Hide)'!$A33,'Capacity Summary'!$H$35:$BG$35,0))="x",INDEX('Capacity Summary'!$C$36:$E$135,MATCH('Capacity Backing (Hide)'!AD$2,'Capacity Summary'!$B$36:$B$135,0),4),IF(INDEX('Capacity Summary'!$H$36:$BG$135,MATCH('Capacity Backing (Hide)'!AD$2,'Capacity Summary'!$B$36:$B$135,0),MATCH('Capacity Backing (Hide)'!$A33,'Capacity Summary'!$H$35:$BG$35,0))&lt;&gt;0,INDEX('Capacity Summary'!$H$36:$BG$135,MATCH('Capacity Backing (Hide)'!AD$2,'Capacity Summary'!$B$36:$B$135,0),MATCH('Capacity Backing (Hide)'!$A33,'Capacity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(Hide)'!$A33,'Capacity Summary'!$H$35:$BG$35,0))="x",INDEX('Capacity Summary'!$C$36:$E$135,MATCH('Capacity Backing (Hide)'!AE$2,'Capacity Summary'!$B$36:$B$135,0),4),IF(INDEX('Capacity Summary'!$H$36:$BG$135,MATCH('Capacity Backing (Hide)'!AE$2,'Capacity Summary'!$B$36:$B$135,0),MATCH('Capacity Backing (Hide)'!$A33,'Capacity Summary'!$H$35:$BG$35,0))&lt;&gt;0,INDEX('Capacity Summary'!$H$36:$BG$135,MATCH('Capacity Backing (Hide)'!AE$2,'Capacity Summary'!$B$36:$B$135,0),MATCH('Capacity Backing (Hide)'!$A33,'Capacity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(Hide)'!$A33,'Capacity Summary'!$H$35:$BG$35,0))="x",INDEX('Capacity Summary'!$C$36:$E$135,MATCH('Capacity Backing (Hide)'!AF$2,'Capacity Summary'!$B$36:$B$135,0),4),IF(INDEX('Capacity Summary'!$H$36:$BG$135,MATCH('Capacity Backing (Hide)'!AF$2,'Capacity Summary'!$B$36:$B$135,0),MATCH('Capacity Backing (Hide)'!$A33,'Capacity Summary'!$H$35:$BG$35,0))&lt;&gt;0,INDEX('Capacity Summary'!$H$36:$BG$135,MATCH('Capacity Backing (Hide)'!AF$2,'Capacity Summary'!$B$36:$B$135,0),MATCH('Capacity Backing (Hide)'!$A33,'Capacity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(Hide)'!$A33,'Capacity Summary'!$H$35:$BG$35,0))="x",INDEX('Capacity Summary'!$C$36:$E$135,MATCH('Capacity Backing (Hide)'!AG$2,'Capacity Summary'!$B$36:$B$135,0),4),IF(INDEX('Capacity Summary'!$H$36:$BG$135,MATCH('Capacity Backing (Hide)'!AG$2,'Capacity Summary'!$B$36:$B$135,0),MATCH('Capacity Backing (Hide)'!$A33,'Capacity Summary'!$H$35:$BG$35,0))&lt;&gt;0,INDEX('Capacity Summary'!$H$36:$BG$135,MATCH('Capacity Backing (Hide)'!AG$2,'Capacity Summary'!$B$36:$B$135,0),MATCH('Capacity Backing (Hide)'!$A33,'Capacity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(Hide)'!$A33,'Capacity Summary'!$H$35:$BG$35,0))="x",INDEX('Capacity Summary'!$C$36:$E$135,MATCH('Capacity Backing (Hide)'!AH$2,'Capacity Summary'!$B$36:$B$135,0),4),IF(INDEX('Capacity Summary'!$H$36:$BG$135,MATCH('Capacity Backing (Hide)'!AH$2,'Capacity Summary'!$B$36:$B$135,0),MATCH('Capacity Backing (Hide)'!$A33,'Capacity Summary'!$H$35:$BG$35,0))&lt;&gt;0,INDEX('Capacity Summary'!$H$36:$BG$135,MATCH('Capacity Backing (Hide)'!AH$2,'Capacity Summary'!$B$36:$B$135,0),MATCH('Capacity Backing (Hide)'!$A33,'Capacity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(Hide)'!$A33,'Capacity Summary'!$H$35:$BG$35,0))="x",INDEX('Capacity Summary'!$C$36:$E$135,MATCH('Capacity Backing (Hide)'!AI$2,'Capacity Summary'!$B$36:$B$135,0),4),IF(INDEX('Capacity Summary'!$H$36:$BG$135,MATCH('Capacity Backing (Hide)'!AI$2,'Capacity Summary'!$B$36:$B$135,0),MATCH('Capacity Backing (Hide)'!$A33,'Capacity Summary'!$H$35:$BG$35,0))&lt;&gt;0,INDEX('Capacity Summary'!$H$36:$BG$135,MATCH('Capacity Backing (Hide)'!AI$2,'Capacity Summary'!$B$36:$B$135,0),MATCH('Capacity Backing (Hide)'!$A33,'Capacity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(Hide)'!$A33,'Capacity Summary'!$H$35:$BG$35,0))="x",INDEX('Capacity Summary'!$C$36:$E$135,MATCH('Capacity Backing (Hide)'!AJ$2,'Capacity Summary'!$B$36:$B$135,0),4),IF(INDEX('Capacity Summary'!$H$36:$BG$135,MATCH('Capacity Backing (Hide)'!AJ$2,'Capacity Summary'!$B$36:$B$135,0),MATCH('Capacity Backing (Hide)'!$A33,'Capacity Summary'!$H$35:$BG$35,0))&lt;&gt;0,INDEX('Capacity Summary'!$H$36:$BG$135,MATCH('Capacity Backing (Hide)'!AJ$2,'Capacity Summary'!$B$36:$B$135,0),MATCH('Capacity Backing (Hide)'!$A33,'Capacity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(Hide)'!$A33,'Capacity Summary'!$H$35:$BG$35,0))="x",INDEX('Capacity Summary'!$C$36:$E$135,MATCH('Capacity Backing (Hide)'!AK$2,'Capacity Summary'!$B$36:$B$135,0),4),IF(INDEX('Capacity Summary'!$H$36:$BG$135,MATCH('Capacity Backing (Hide)'!AK$2,'Capacity Summary'!$B$36:$B$135,0),MATCH('Capacity Backing (Hide)'!$A33,'Capacity Summary'!$H$35:$BG$35,0))&lt;&gt;0,INDEX('Capacity Summary'!$H$36:$BG$135,MATCH('Capacity Backing (Hide)'!AK$2,'Capacity Summary'!$B$36:$B$135,0),MATCH('Capacity Backing (Hide)'!$A33,'Capacity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(Hide)'!$A33,'Capacity Summary'!$H$35:$BG$35,0))="x",INDEX('Capacity Summary'!$C$36:$E$135,MATCH('Capacity Backing (Hide)'!AL$2,'Capacity Summary'!$B$36:$B$135,0),4),IF(INDEX('Capacity Summary'!$H$36:$BG$135,MATCH('Capacity Backing (Hide)'!AL$2,'Capacity Summary'!$B$36:$B$135,0),MATCH('Capacity Backing (Hide)'!$A33,'Capacity Summary'!$H$35:$BG$35,0))&lt;&gt;0,INDEX('Capacity Summary'!$H$36:$BG$135,MATCH('Capacity Backing (Hide)'!AL$2,'Capacity Summary'!$B$36:$B$135,0),MATCH('Capacity Backing (Hide)'!$A33,'Capacity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(Hide)'!$A33,'Capacity Summary'!$H$35:$BG$35,0))="x",INDEX('Capacity Summary'!$C$36:$E$135,MATCH('Capacity Backing (Hide)'!AM$2,'Capacity Summary'!$B$36:$B$135,0),4),IF(INDEX('Capacity Summary'!$H$36:$BG$135,MATCH('Capacity Backing (Hide)'!AM$2,'Capacity Summary'!$B$36:$B$135,0),MATCH('Capacity Backing (Hide)'!$A33,'Capacity Summary'!$H$35:$BG$35,0))&lt;&gt;0,INDEX('Capacity Summary'!$H$36:$BG$135,MATCH('Capacity Backing (Hide)'!AM$2,'Capacity Summary'!$B$36:$B$135,0),MATCH('Capacity Backing (Hide)'!$A33,'Capacity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(Hide)'!$A33,'Capacity Summary'!$H$35:$BG$35,0))="x",INDEX('Capacity Summary'!$C$36:$E$135,MATCH('Capacity Backing (Hide)'!AN$2,'Capacity Summary'!$B$36:$B$135,0),4),IF(INDEX('Capacity Summary'!$H$36:$BG$135,MATCH('Capacity Backing (Hide)'!AN$2,'Capacity Summary'!$B$36:$B$135,0),MATCH('Capacity Backing (Hide)'!$A33,'Capacity Summary'!$H$35:$BG$35,0))&lt;&gt;0,INDEX('Capacity Summary'!$H$36:$BG$135,MATCH('Capacity Backing (Hide)'!AN$2,'Capacity Summary'!$B$36:$B$135,0),MATCH('Capacity Backing (Hide)'!$A33,'Capacity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(Hide)'!$A33,'Capacity Summary'!$H$35:$BG$35,0))="x",INDEX('Capacity Summary'!$C$36:$E$135,MATCH('Capacity Backing (Hide)'!AO$2,'Capacity Summary'!$B$36:$B$135,0),4),IF(INDEX('Capacity Summary'!$H$36:$BG$135,MATCH('Capacity Backing (Hide)'!AO$2,'Capacity Summary'!$B$36:$B$135,0),MATCH('Capacity Backing (Hide)'!$A33,'Capacity Summary'!$H$35:$BG$35,0))&lt;&gt;0,INDEX('Capacity Summary'!$H$36:$BG$135,MATCH('Capacity Backing (Hide)'!AO$2,'Capacity Summary'!$B$36:$B$135,0),MATCH('Capacity Backing (Hide)'!$A33,'Capacity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(Hide)'!$A33,'Capacity Summary'!$H$35:$BG$35,0))="x",INDEX('Capacity Summary'!$C$36:$E$135,MATCH('Capacity Backing (Hide)'!AP$2,'Capacity Summary'!$B$36:$B$135,0),4),IF(INDEX('Capacity Summary'!$H$36:$BG$135,MATCH('Capacity Backing (Hide)'!AP$2,'Capacity Summary'!$B$36:$B$135,0),MATCH('Capacity Backing (Hide)'!$A33,'Capacity Summary'!$H$35:$BG$35,0))&lt;&gt;0,INDEX('Capacity Summary'!$H$36:$BG$135,MATCH('Capacity Backing (Hide)'!AP$2,'Capacity Summary'!$B$36:$B$135,0),MATCH('Capacity Backing (Hide)'!$A33,'Capacity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(Hide)'!$A33,'Capacity Summary'!$H$35:$BG$35,0))="x",INDEX('Capacity Summary'!$C$36:$E$135,MATCH('Capacity Backing (Hide)'!AQ$2,'Capacity Summary'!$B$36:$B$135,0),4),IF(INDEX('Capacity Summary'!$H$36:$BG$135,MATCH('Capacity Backing (Hide)'!AQ$2,'Capacity Summary'!$B$36:$B$135,0),MATCH('Capacity Backing (Hide)'!$A33,'Capacity Summary'!$H$35:$BG$35,0))&lt;&gt;0,INDEX('Capacity Summary'!$H$36:$BG$135,MATCH('Capacity Backing (Hide)'!AQ$2,'Capacity Summary'!$B$36:$B$135,0),MATCH('Capacity Backing (Hide)'!$A33,'Capacity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(Hide)'!$A33,'Capacity Summary'!$H$35:$BG$35,0))="x",INDEX('Capacity Summary'!$C$36:$E$135,MATCH('Capacity Backing (Hide)'!AR$2,'Capacity Summary'!$B$36:$B$135,0),4),IF(INDEX('Capacity Summary'!$H$36:$BG$135,MATCH('Capacity Backing (Hide)'!AR$2,'Capacity Summary'!$B$36:$B$135,0),MATCH('Capacity Backing (Hide)'!$A33,'Capacity Summary'!$H$35:$BG$35,0))&lt;&gt;0,INDEX('Capacity Summary'!$H$36:$BG$135,MATCH('Capacity Backing (Hide)'!AR$2,'Capacity Summary'!$B$36:$B$135,0),MATCH('Capacity Backing (Hide)'!$A33,'Capacity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(Hide)'!$A33,'Capacity Summary'!$H$35:$BG$35,0))="x",INDEX('Capacity Summary'!$C$36:$E$135,MATCH('Capacity Backing (Hide)'!AS$2,'Capacity Summary'!$B$36:$B$135,0),4),IF(INDEX('Capacity Summary'!$H$36:$BG$135,MATCH('Capacity Backing (Hide)'!AS$2,'Capacity Summary'!$B$36:$B$135,0),MATCH('Capacity Backing (Hide)'!$A33,'Capacity Summary'!$H$35:$BG$35,0))&lt;&gt;0,INDEX('Capacity Summary'!$H$36:$BG$135,MATCH('Capacity Backing (Hide)'!AS$2,'Capacity Summary'!$B$36:$B$135,0),MATCH('Capacity Backing (Hide)'!$A33,'Capacity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(Hide)'!$A33,'Capacity Summary'!$H$35:$BG$35,0))="x",INDEX('Capacity Summary'!$C$36:$E$135,MATCH('Capacity Backing (Hide)'!AT$2,'Capacity Summary'!$B$36:$B$135,0),4),IF(INDEX('Capacity Summary'!$H$36:$BG$135,MATCH('Capacity Backing (Hide)'!AT$2,'Capacity Summary'!$B$36:$B$135,0),MATCH('Capacity Backing (Hide)'!$A33,'Capacity Summary'!$H$35:$BG$35,0))&lt;&gt;0,INDEX('Capacity Summary'!$H$36:$BG$135,MATCH('Capacity Backing (Hide)'!AT$2,'Capacity Summary'!$B$36:$B$135,0),MATCH('Capacity Backing (Hide)'!$A33,'Capacity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(Hide)'!$A33,'Capacity Summary'!$H$35:$BG$35,0))="x",INDEX('Capacity Summary'!$C$36:$E$135,MATCH('Capacity Backing (Hide)'!AU$2,'Capacity Summary'!$B$36:$B$135,0),4),IF(INDEX('Capacity Summary'!$H$36:$BG$135,MATCH('Capacity Backing (Hide)'!AU$2,'Capacity Summary'!$B$36:$B$135,0),MATCH('Capacity Backing (Hide)'!$A33,'Capacity Summary'!$H$35:$BG$35,0))&lt;&gt;0,INDEX('Capacity Summary'!$H$36:$BG$135,MATCH('Capacity Backing (Hide)'!AU$2,'Capacity Summary'!$B$36:$B$135,0),MATCH('Capacity Backing (Hide)'!$A33,'Capacity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(Hide)'!$A33,'Capacity Summary'!$H$35:$BG$35,0))="x",INDEX('Capacity Summary'!$C$36:$E$135,MATCH('Capacity Backing (Hide)'!AV$2,'Capacity Summary'!$B$36:$B$135,0),4),IF(INDEX('Capacity Summary'!$H$36:$BG$135,MATCH('Capacity Backing (Hide)'!AV$2,'Capacity Summary'!$B$36:$B$135,0),MATCH('Capacity Backing (Hide)'!$A33,'Capacity Summary'!$H$35:$BG$35,0))&lt;&gt;0,INDEX('Capacity Summary'!$H$36:$BG$135,MATCH('Capacity Backing (Hide)'!AV$2,'Capacity Summary'!$B$36:$B$135,0),MATCH('Capacity Backing (Hide)'!$A33,'Capacity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(Hide)'!$A33,'Capacity Summary'!$H$35:$BG$35,0))="x",INDEX('Capacity Summary'!$C$36:$E$135,MATCH('Capacity Backing (Hide)'!AW$2,'Capacity Summary'!$B$36:$B$135,0),4),IF(INDEX('Capacity Summary'!$H$36:$BG$135,MATCH('Capacity Backing (Hide)'!AW$2,'Capacity Summary'!$B$36:$B$135,0),MATCH('Capacity Backing (Hide)'!$A33,'Capacity Summary'!$H$35:$BG$35,0))&lt;&gt;0,INDEX('Capacity Summary'!$H$36:$BG$135,MATCH('Capacity Backing (Hide)'!AW$2,'Capacity Summary'!$B$36:$B$135,0),MATCH('Capacity Backing (Hide)'!$A33,'Capacity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(Hide)'!$A33,'Capacity Summary'!$H$35:$BG$35,0))="x",INDEX('Capacity Summary'!$C$36:$E$135,MATCH('Capacity Backing (Hide)'!AX$2,'Capacity Summary'!$B$36:$B$135,0),4),IF(INDEX('Capacity Summary'!$H$36:$BG$135,MATCH('Capacity Backing (Hide)'!AX$2,'Capacity Summary'!$B$36:$B$135,0),MATCH('Capacity Backing (Hide)'!$A33,'Capacity Summary'!$H$35:$BG$35,0))&lt;&gt;0,INDEX('Capacity Summary'!$H$36:$BG$135,MATCH('Capacity Backing (Hide)'!AX$2,'Capacity Summary'!$B$36:$B$135,0),MATCH('Capacity Backing (Hide)'!$A33,'Capacity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(Hide)'!$A33,'Capacity Summary'!$H$35:$BG$35,0))="x",INDEX('Capacity Summary'!$C$36:$E$135,MATCH('Capacity Backing (Hide)'!AY$2,'Capacity Summary'!$B$36:$B$135,0),4),IF(INDEX('Capacity Summary'!$H$36:$BG$135,MATCH('Capacity Backing (Hide)'!AY$2,'Capacity Summary'!$B$36:$B$135,0),MATCH('Capacity Backing (Hide)'!$A33,'Capacity Summary'!$H$35:$BG$35,0))&lt;&gt;0,INDEX('Capacity Summary'!$H$36:$BG$135,MATCH('Capacity Backing (Hide)'!AY$2,'Capacity Summary'!$B$36:$B$135,0),MATCH('Capacity Backing (Hide)'!$A33,'Capacity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(Hide)'!$A33,'Capacity Summary'!$H$35:$BG$35,0))="x",INDEX('Capacity Summary'!$C$36:$E$135,MATCH('Capacity Backing (Hide)'!AZ$2,'Capacity Summary'!$B$36:$B$135,0),4),IF(INDEX('Capacity Summary'!$H$36:$BG$135,MATCH('Capacity Backing (Hide)'!AZ$2,'Capacity Summary'!$B$36:$B$135,0),MATCH('Capacity Backing (Hide)'!$A33,'Capacity Summary'!$H$35:$BG$35,0))&lt;&gt;0,INDEX('Capacity Summary'!$H$36:$BG$135,MATCH('Capacity Backing (Hide)'!AZ$2,'Capacity Summary'!$B$36:$B$135,0),MATCH('Capacity Backing (Hide)'!$A33,'Capacity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(Hide)'!$A33,'Capacity Summary'!$H$35:$BG$35,0))="x",INDEX('Capacity Summary'!$C$36:$E$135,MATCH('Capacity Backing (Hide)'!BA$2,'Capacity Summary'!$B$36:$B$135,0),4),IF(INDEX('Capacity Summary'!$H$36:$BG$135,MATCH('Capacity Backing (Hide)'!BA$2,'Capacity Summary'!$B$36:$B$135,0),MATCH('Capacity Backing (Hide)'!$A33,'Capacity Summary'!$H$35:$BG$35,0))&lt;&gt;0,INDEX('Capacity Summary'!$H$36:$BG$135,MATCH('Capacity Backing (Hide)'!BA$2,'Capacity Summary'!$B$36:$B$135,0),MATCH('Capacity Backing (Hide)'!$A33,'Capacity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(Hide)'!$A33,'Capacity Summary'!$H$35:$BG$35,0))="x",INDEX('Capacity Summary'!$C$36:$E$135,MATCH('Capacity Backing (Hide)'!BB$2,'Capacity Summary'!$B$36:$B$135,0),4),IF(INDEX('Capacity Summary'!$H$36:$BG$135,MATCH('Capacity Backing (Hide)'!BB$2,'Capacity Summary'!$B$36:$B$135,0),MATCH('Capacity Backing (Hide)'!$A33,'Capacity Summary'!$H$35:$BG$35,0))&lt;&gt;0,INDEX('Capacity Summary'!$H$36:$BG$135,MATCH('Capacity Backing (Hide)'!BB$2,'Capacity Summary'!$B$36:$B$135,0),MATCH('Capacity Backing (Hide)'!$A33,'Capacity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(Hide)'!$A33,'Capacity Summary'!$H$35:$BG$35,0))="x",INDEX('Capacity Summary'!$C$36:$E$135,MATCH('Capacity Backing (Hide)'!BC$2,'Capacity Summary'!$B$36:$B$135,0),4),IF(INDEX('Capacity Summary'!$H$36:$BG$135,MATCH('Capacity Backing (Hide)'!BC$2,'Capacity Summary'!$B$36:$B$135,0),MATCH('Capacity Backing (Hide)'!$A33,'Capacity Summary'!$H$35:$BG$35,0))&lt;&gt;0,INDEX('Capacity Summary'!$H$36:$BG$135,MATCH('Capacity Backing (Hide)'!BC$2,'Capacity Summary'!$B$36:$B$135,0),MATCH('Capacity Backing (Hide)'!$A33,'Capacity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(Hide)'!$A33,'Capacity Summary'!$H$35:$BG$35,0))="x",INDEX('Capacity Summary'!$C$36:$E$135,MATCH('Capacity Backing (Hide)'!BD$2,'Capacity Summary'!$B$36:$B$135,0),4),IF(INDEX('Capacity Summary'!$H$36:$BG$135,MATCH('Capacity Backing (Hide)'!BD$2,'Capacity Summary'!$B$36:$B$135,0),MATCH('Capacity Backing (Hide)'!$A33,'Capacity Summary'!$H$35:$BG$35,0))&lt;&gt;0,INDEX('Capacity Summary'!$H$36:$BG$135,MATCH('Capacity Backing (Hide)'!BD$2,'Capacity Summary'!$B$36:$B$135,0),MATCH('Capacity Backing (Hide)'!$A33,'Capacity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(Hide)'!$A33,'Capacity Summary'!$H$35:$BG$35,0))="x",INDEX('Capacity Summary'!$C$36:$E$135,MATCH('Capacity Backing (Hide)'!BE$2,'Capacity Summary'!$B$36:$B$135,0),4),IF(INDEX('Capacity Summary'!$H$36:$BG$135,MATCH('Capacity Backing (Hide)'!BE$2,'Capacity Summary'!$B$36:$B$135,0),MATCH('Capacity Backing (Hide)'!$A33,'Capacity Summary'!$H$35:$BG$35,0))&lt;&gt;0,INDEX('Capacity Summary'!$H$36:$BG$135,MATCH('Capacity Backing (Hide)'!BE$2,'Capacity Summary'!$B$36:$B$135,0),MATCH('Capacity Backing (Hide)'!$A33,'Capacity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(Hide)'!$A33,'Capacity Summary'!$H$35:$BG$35,0))="x",INDEX('Capacity Summary'!$C$36:$E$135,MATCH('Capacity Backing (Hide)'!BF$2,'Capacity Summary'!$B$36:$B$135,0),4),IF(INDEX('Capacity Summary'!$H$36:$BG$135,MATCH('Capacity Backing (Hide)'!BF$2,'Capacity Summary'!$B$36:$B$135,0),MATCH('Capacity Backing (Hide)'!$A33,'Capacity Summary'!$H$35:$BG$35,0))&lt;&gt;0,INDEX('Capacity Summary'!$H$36:$BG$135,MATCH('Capacity Backing (Hide)'!BF$2,'Capacity Summary'!$B$36:$B$135,0),MATCH('Capacity Backing (Hide)'!$A33,'Capacity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(Hide)'!$A33,'Capacity Summary'!$H$35:$BG$35,0))="x",INDEX('Capacity Summary'!$C$36:$E$135,MATCH('Capacity Backing (Hide)'!BG$2,'Capacity Summary'!$B$36:$B$135,0),4),IF(INDEX('Capacity Summary'!$H$36:$BG$135,MATCH('Capacity Backing (Hide)'!BG$2,'Capacity Summary'!$B$36:$B$135,0),MATCH('Capacity Backing (Hide)'!$A33,'Capacity Summary'!$H$35:$BG$35,0))&lt;&gt;0,INDEX('Capacity Summary'!$H$36:$BG$135,MATCH('Capacity Backing (Hide)'!BG$2,'Capacity Summary'!$B$36:$B$135,0),MATCH('Capacity Backing (Hide)'!$A33,'Capacity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(Hide)'!$A33,'Capacity Summary'!$H$35:$BG$35,0))="x",INDEX('Capacity Summary'!$C$36:$E$135,MATCH('Capacity Backing (Hide)'!BH$2,'Capacity Summary'!$B$36:$B$135,0),4),IF(INDEX('Capacity Summary'!$H$36:$BG$135,MATCH('Capacity Backing (Hide)'!BH$2,'Capacity Summary'!$B$36:$B$135,0),MATCH('Capacity Backing (Hide)'!$A33,'Capacity Summary'!$H$35:$BG$35,0))&lt;&gt;0,INDEX('Capacity Summary'!$H$36:$BG$135,MATCH('Capacity Backing (Hide)'!BH$2,'Capacity Summary'!$B$36:$B$135,0),MATCH('Capacity Backing (Hide)'!$A33,'Capacity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(Hide)'!$A33,'Capacity Summary'!$H$35:$BG$35,0))="x",INDEX('Capacity Summary'!$C$36:$E$135,MATCH('Capacity Backing (Hide)'!BI$2,'Capacity Summary'!$B$36:$B$135,0),4),IF(INDEX('Capacity Summary'!$H$36:$BG$135,MATCH('Capacity Backing (Hide)'!BI$2,'Capacity Summary'!$B$36:$B$135,0),MATCH('Capacity Backing (Hide)'!$A33,'Capacity Summary'!$H$35:$BG$35,0))&lt;&gt;0,INDEX('Capacity Summary'!$H$36:$BG$135,MATCH('Capacity Backing (Hide)'!BI$2,'Capacity Summary'!$B$36:$B$135,0),MATCH('Capacity Backing (Hide)'!$A33,'Capacity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(Hide)'!$A33,'Capacity Summary'!$H$35:$BG$35,0))="x",INDEX('Capacity Summary'!$C$36:$E$135,MATCH('Capacity Backing (Hide)'!BJ$2,'Capacity Summary'!$B$36:$B$135,0),4),IF(INDEX('Capacity Summary'!$H$36:$BG$135,MATCH('Capacity Backing (Hide)'!BJ$2,'Capacity Summary'!$B$36:$B$135,0),MATCH('Capacity Backing (Hide)'!$A33,'Capacity Summary'!$H$35:$BG$35,0))&lt;&gt;0,INDEX('Capacity Summary'!$H$36:$BG$135,MATCH('Capacity Backing (Hide)'!BJ$2,'Capacity Summary'!$B$36:$B$135,0),MATCH('Capacity Backing (Hide)'!$A33,'Capacity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(Hide)'!$A33,'Capacity Summary'!$H$35:$BG$35,0))="x",INDEX('Capacity Summary'!$C$36:$E$135,MATCH('Capacity Backing (Hide)'!BK$2,'Capacity Summary'!$B$36:$B$135,0),4),IF(INDEX('Capacity Summary'!$H$36:$BG$135,MATCH('Capacity Backing (Hide)'!BK$2,'Capacity Summary'!$B$36:$B$135,0),MATCH('Capacity Backing (Hide)'!$A33,'Capacity Summary'!$H$35:$BG$35,0))&lt;&gt;0,INDEX('Capacity Summary'!$H$36:$BG$135,MATCH('Capacity Backing (Hide)'!BK$2,'Capacity Summary'!$B$36:$B$135,0),MATCH('Capacity Backing (Hide)'!$A33,'Capacity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(Hide)'!$A33,'Capacity Summary'!$H$35:$BG$35,0))="x",INDEX('Capacity Summary'!$C$36:$E$135,MATCH('Capacity Backing (Hide)'!BL$2,'Capacity Summary'!$B$36:$B$135,0),4),IF(INDEX('Capacity Summary'!$H$36:$BG$135,MATCH('Capacity Backing (Hide)'!BL$2,'Capacity Summary'!$B$36:$B$135,0),MATCH('Capacity Backing (Hide)'!$A33,'Capacity Summary'!$H$35:$BG$35,0))&lt;&gt;0,INDEX('Capacity Summary'!$H$36:$BG$135,MATCH('Capacity Backing (Hide)'!BL$2,'Capacity Summary'!$B$36:$B$135,0),MATCH('Capacity Backing (Hide)'!$A33,'Capacity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(Hide)'!$A33,'Capacity Summary'!$H$35:$BG$35,0))="x",INDEX('Capacity Summary'!$C$36:$E$135,MATCH('Capacity Backing (Hide)'!BM$2,'Capacity Summary'!$B$36:$B$135,0),4),IF(INDEX('Capacity Summary'!$H$36:$BG$135,MATCH('Capacity Backing (Hide)'!BM$2,'Capacity Summary'!$B$36:$B$135,0),MATCH('Capacity Backing (Hide)'!$A33,'Capacity Summary'!$H$35:$BG$35,0))&lt;&gt;0,INDEX('Capacity Summary'!$H$36:$BG$135,MATCH('Capacity Backing (Hide)'!BM$2,'Capacity Summary'!$B$36:$B$135,0),MATCH('Capacity Backing (Hide)'!$A33,'Capacity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(Hide)'!$A33,'Capacity Summary'!$H$35:$BG$35,0))="x",INDEX('Capacity Summary'!$C$36:$E$135,MATCH('Capacity Backing (Hide)'!BN$2,'Capacity Summary'!$B$36:$B$135,0),4),IF(INDEX('Capacity Summary'!$H$36:$BG$135,MATCH('Capacity Backing (Hide)'!BN$2,'Capacity Summary'!$B$36:$B$135,0),MATCH('Capacity Backing (Hide)'!$A33,'Capacity Summary'!$H$35:$BG$35,0))&lt;&gt;0,INDEX('Capacity Summary'!$H$36:$BG$135,MATCH('Capacity Backing (Hide)'!BN$2,'Capacity Summary'!$B$36:$B$135,0),MATCH('Capacity Backing (Hide)'!$A33,'Capacity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(Hide)'!$A33,'Capacity Summary'!$H$35:$BG$35,0))="x",INDEX('Capacity Summary'!$C$36:$E$135,MATCH('Capacity Backing (Hide)'!BO$2,'Capacity Summary'!$B$36:$B$135,0),4),IF(INDEX('Capacity Summary'!$H$36:$BG$135,MATCH('Capacity Backing (Hide)'!BO$2,'Capacity Summary'!$B$36:$B$135,0),MATCH('Capacity Backing (Hide)'!$A33,'Capacity Summary'!$H$35:$BG$35,0))&lt;&gt;0,INDEX('Capacity Summary'!$H$36:$BG$135,MATCH('Capacity Backing (Hide)'!BO$2,'Capacity Summary'!$B$36:$B$135,0),MATCH('Capacity Backing (Hide)'!$A33,'Capacity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(Hide)'!$A33,'Capacity Summary'!$H$35:$BG$35,0))="x",INDEX('Capacity Summary'!$C$36:$E$135,MATCH('Capacity Backing (Hide)'!BP$2,'Capacity Summary'!$B$36:$B$135,0),4),IF(INDEX('Capacity Summary'!$H$36:$BG$135,MATCH('Capacity Backing (Hide)'!BP$2,'Capacity Summary'!$B$36:$B$135,0),MATCH('Capacity Backing (Hide)'!$A33,'Capacity Summary'!$H$35:$BG$35,0))&lt;&gt;0,INDEX('Capacity Summary'!$H$36:$BG$135,MATCH('Capacity Backing (Hide)'!BP$2,'Capacity Summary'!$B$36:$B$135,0),MATCH('Capacity Backing (Hide)'!$A33,'Capacity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(Hide)'!$A33,'Capacity Summary'!$H$35:$BG$35,0))="x",INDEX('Capacity Summary'!$C$36:$E$135,MATCH('Capacity Backing (Hide)'!BQ$2,'Capacity Summary'!$B$36:$B$135,0),4),IF(INDEX('Capacity Summary'!$H$36:$BG$135,MATCH('Capacity Backing (Hide)'!BQ$2,'Capacity Summary'!$B$36:$B$135,0),MATCH('Capacity Backing (Hide)'!$A33,'Capacity Summary'!$H$35:$BG$35,0))&lt;&gt;0,INDEX('Capacity Summary'!$H$36:$BG$135,MATCH('Capacity Backing (Hide)'!BQ$2,'Capacity Summary'!$B$36:$B$135,0),MATCH('Capacity Backing (Hide)'!$A33,'Capacity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(Hide)'!$A33,'Capacity Summary'!$H$35:$BG$35,0))="x",INDEX('Capacity Summary'!$C$36:$E$135,MATCH('Capacity Backing (Hide)'!BR$2,'Capacity Summary'!$B$36:$B$135,0),4),IF(INDEX('Capacity Summary'!$H$36:$BG$135,MATCH('Capacity Backing (Hide)'!BR$2,'Capacity Summary'!$B$36:$B$135,0),MATCH('Capacity Backing (Hide)'!$A33,'Capacity Summary'!$H$35:$BG$35,0))&lt;&gt;0,INDEX('Capacity Summary'!$H$36:$BG$135,MATCH('Capacity Backing (Hide)'!BR$2,'Capacity Summary'!$B$36:$B$135,0),MATCH('Capacity Backing (Hide)'!$A33,'Capacity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(Hide)'!$A33,'Capacity Summary'!$H$35:$BG$35,0))="x",INDEX('Capacity Summary'!$C$36:$E$135,MATCH('Capacity Backing (Hide)'!BS$2,'Capacity Summary'!$B$36:$B$135,0),4),IF(INDEX('Capacity Summary'!$H$36:$BG$135,MATCH('Capacity Backing (Hide)'!BS$2,'Capacity Summary'!$B$36:$B$135,0),MATCH('Capacity Backing (Hide)'!$A33,'Capacity Summary'!$H$35:$BG$35,0))&lt;&gt;0,INDEX('Capacity Summary'!$H$36:$BG$135,MATCH('Capacity Backing (Hide)'!BS$2,'Capacity Summary'!$B$36:$B$135,0),MATCH('Capacity Backing (Hide)'!$A33,'Capacity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(Hide)'!$A33,'Capacity Summary'!$H$35:$BG$35,0))="x",INDEX('Capacity Summary'!$C$36:$E$135,MATCH('Capacity Backing (Hide)'!BT$2,'Capacity Summary'!$B$36:$B$135,0),4),IF(INDEX('Capacity Summary'!$H$36:$BG$135,MATCH('Capacity Backing (Hide)'!BT$2,'Capacity Summary'!$B$36:$B$135,0),MATCH('Capacity Backing (Hide)'!$A33,'Capacity Summary'!$H$35:$BG$35,0))&lt;&gt;0,INDEX('Capacity Summary'!$H$36:$BG$135,MATCH('Capacity Backing (Hide)'!BT$2,'Capacity Summary'!$B$36:$B$135,0),MATCH('Capacity Backing (Hide)'!$A33,'Capacity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(Hide)'!$A33,'Capacity Summary'!$H$35:$BG$35,0))="x",INDEX('Capacity Summary'!$C$36:$E$135,MATCH('Capacity Backing (Hide)'!BU$2,'Capacity Summary'!$B$36:$B$135,0),4),IF(INDEX('Capacity Summary'!$H$36:$BG$135,MATCH('Capacity Backing (Hide)'!BU$2,'Capacity Summary'!$B$36:$B$135,0),MATCH('Capacity Backing (Hide)'!$A33,'Capacity Summary'!$H$35:$BG$35,0))&lt;&gt;0,INDEX('Capacity Summary'!$H$36:$BG$135,MATCH('Capacity Backing (Hide)'!BU$2,'Capacity Summary'!$B$36:$B$135,0),MATCH('Capacity Backing (Hide)'!$A33,'Capacity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(Hide)'!$A33,'Capacity Summary'!$H$35:$BG$35,0))="x",INDEX('Capacity Summary'!$C$36:$E$135,MATCH('Capacity Backing (Hide)'!BV$2,'Capacity Summary'!$B$36:$B$135,0),4),IF(INDEX('Capacity Summary'!$H$36:$BG$135,MATCH('Capacity Backing (Hide)'!BV$2,'Capacity Summary'!$B$36:$B$135,0),MATCH('Capacity Backing (Hide)'!$A33,'Capacity Summary'!$H$35:$BG$35,0))&lt;&gt;0,INDEX('Capacity Summary'!$H$36:$BG$135,MATCH('Capacity Backing (Hide)'!BV$2,'Capacity Summary'!$B$36:$B$135,0),MATCH('Capacity Backing (Hide)'!$A33,'Capacity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(Hide)'!$A33,'Capacity Summary'!$H$35:$BG$35,0))="x",INDEX('Capacity Summary'!$C$36:$E$135,MATCH('Capacity Backing (Hide)'!BW$2,'Capacity Summary'!$B$36:$B$135,0),4),IF(INDEX('Capacity Summary'!$H$36:$BG$135,MATCH('Capacity Backing (Hide)'!BW$2,'Capacity Summary'!$B$36:$B$135,0),MATCH('Capacity Backing (Hide)'!$A33,'Capacity Summary'!$H$35:$BG$35,0))&lt;&gt;0,INDEX('Capacity Summary'!$H$36:$BG$135,MATCH('Capacity Backing (Hide)'!BW$2,'Capacity Summary'!$B$36:$B$135,0),MATCH('Capacity Backing (Hide)'!$A33,'Capacity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(Hide)'!$A33,'Capacity Summary'!$H$35:$BG$35,0))="x",INDEX('Capacity Summary'!$C$36:$E$135,MATCH('Capacity Backing (Hide)'!BX$2,'Capacity Summary'!$B$36:$B$135,0),4),IF(INDEX('Capacity Summary'!$H$36:$BG$135,MATCH('Capacity Backing (Hide)'!BX$2,'Capacity Summary'!$B$36:$B$135,0),MATCH('Capacity Backing (Hide)'!$A33,'Capacity Summary'!$H$35:$BG$35,0))&lt;&gt;0,INDEX('Capacity Summary'!$H$36:$BG$135,MATCH('Capacity Backing (Hide)'!BX$2,'Capacity Summary'!$B$36:$B$135,0),MATCH('Capacity Backing (Hide)'!$A33,'Capacity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(Hide)'!$A33,'Capacity Summary'!$H$35:$BG$35,0))="x",INDEX('Capacity Summary'!$C$36:$E$135,MATCH('Capacity Backing (Hide)'!BY$2,'Capacity Summary'!$B$36:$B$135,0),4),IF(INDEX('Capacity Summary'!$H$36:$BG$135,MATCH('Capacity Backing (Hide)'!BY$2,'Capacity Summary'!$B$36:$B$135,0),MATCH('Capacity Backing (Hide)'!$A33,'Capacity Summary'!$H$35:$BG$35,0))&lt;&gt;0,INDEX('Capacity Summary'!$H$36:$BG$135,MATCH('Capacity Backing (Hide)'!BY$2,'Capacity Summary'!$B$36:$B$135,0),MATCH('Capacity Backing (Hide)'!$A33,'Capacity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(Hide)'!$A33,'Capacity Summary'!$H$35:$BG$35,0))="x",INDEX('Capacity Summary'!$C$36:$E$135,MATCH('Capacity Backing (Hide)'!BZ$2,'Capacity Summary'!$B$36:$B$135,0),4),IF(INDEX('Capacity Summary'!$H$36:$BG$135,MATCH('Capacity Backing (Hide)'!BZ$2,'Capacity Summary'!$B$36:$B$135,0),MATCH('Capacity Backing (Hide)'!$A33,'Capacity Summary'!$H$35:$BG$35,0))&lt;&gt;0,INDEX('Capacity Summary'!$H$36:$BG$135,MATCH('Capacity Backing (Hide)'!BZ$2,'Capacity Summary'!$B$36:$B$135,0),MATCH('Capacity Backing (Hide)'!$A33,'Capacity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(Hide)'!$A33,'Capacity Summary'!$H$35:$BG$35,0))="x",INDEX('Capacity Summary'!$C$36:$E$135,MATCH('Capacity Backing (Hide)'!CA$2,'Capacity Summary'!$B$36:$B$135,0),4),IF(INDEX('Capacity Summary'!$H$36:$BG$135,MATCH('Capacity Backing (Hide)'!CA$2,'Capacity Summary'!$B$36:$B$135,0),MATCH('Capacity Backing (Hide)'!$A33,'Capacity Summary'!$H$35:$BG$35,0))&lt;&gt;0,INDEX('Capacity Summary'!$H$36:$BG$135,MATCH('Capacity Backing (Hide)'!CA$2,'Capacity Summary'!$B$36:$B$135,0),MATCH('Capacity Backing (Hide)'!$A33,'Capacity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(Hide)'!$A33,'Capacity Summary'!$H$35:$BG$35,0))="x",INDEX('Capacity Summary'!$C$36:$E$135,MATCH('Capacity Backing (Hide)'!CB$2,'Capacity Summary'!$B$36:$B$135,0),4),IF(INDEX('Capacity Summary'!$H$36:$BG$135,MATCH('Capacity Backing (Hide)'!CB$2,'Capacity Summary'!$B$36:$B$135,0),MATCH('Capacity Backing (Hide)'!$A33,'Capacity Summary'!$H$35:$BG$35,0))&lt;&gt;0,INDEX('Capacity Summary'!$H$36:$BG$135,MATCH('Capacity Backing (Hide)'!CB$2,'Capacity Summary'!$B$36:$B$135,0),MATCH('Capacity Backing (Hide)'!$A33,'Capacity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(Hide)'!$A33,'Capacity Summary'!$H$35:$BG$35,0))="x",INDEX('Capacity Summary'!$C$36:$E$135,MATCH('Capacity Backing (Hide)'!CC$2,'Capacity Summary'!$B$36:$B$135,0),4),IF(INDEX('Capacity Summary'!$H$36:$BG$135,MATCH('Capacity Backing (Hide)'!CC$2,'Capacity Summary'!$B$36:$B$135,0),MATCH('Capacity Backing (Hide)'!$A33,'Capacity Summary'!$H$35:$BG$35,0))&lt;&gt;0,INDEX('Capacity Summary'!$H$36:$BG$135,MATCH('Capacity Backing (Hide)'!CC$2,'Capacity Summary'!$B$36:$B$135,0),MATCH('Capacity Backing (Hide)'!$A33,'Capacity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(Hide)'!$A33,'Capacity Summary'!$H$35:$BG$35,0))="x",INDEX('Capacity Summary'!$C$36:$E$135,MATCH('Capacity Backing (Hide)'!CD$2,'Capacity Summary'!$B$36:$B$135,0),4),IF(INDEX('Capacity Summary'!$H$36:$BG$135,MATCH('Capacity Backing (Hide)'!CD$2,'Capacity Summary'!$B$36:$B$135,0),MATCH('Capacity Backing (Hide)'!$A33,'Capacity Summary'!$H$35:$BG$35,0))&lt;&gt;0,INDEX('Capacity Summary'!$H$36:$BG$135,MATCH('Capacity Backing (Hide)'!CD$2,'Capacity Summary'!$B$36:$B$135,0),MATCH('Capacity Backing (Hide)'!$A33,'Capacity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(Hide)'!$A33,'Capacity Summary'!$H$35:$BG$35,0))="x",INDEX('Capacity Summary'!$C$36:$E$135,MATCH('Capacity Backing (Hide)'!CE$2,'Capacity Summary'!$B$36:$B$135,0),4),IF(INDEX('Capacity Summary'!$H$36:$BG$135,MATCH('Capacity Backing (Hide)'!CE$2,'Capacity Summary'!$B$36:$B$135,0),MATCH('Capacity Backing (Hide)'!$A33,'Capacity Summary'!$H$35:$BG$35,0))&lt;&gt;0,INDEX('Capacity Summary'!$H$36:$BG$135,MATCH('Capacity Backing (Hide)'!CE$2,'Capacity Summary'!$B$36:$B$135,0),MATCH('Capacity Backing (Hide)'!$A33,'Capacity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(Hide)'!$A33,'Capacity Summary'!$H$35:$BG$35,0))="x",INDEX('Capacity Summary'!$C$36:$E$135,MATCH('Capacity Backing (Hide)'!CF$2,'Capacity Summary'!$B$36:$B$135,0),4),IF(INDEX('Capacity Summary'!$H$36:$BG$135,MATCH('Capacity Backing (Hide)'!CF$2,'Capacity Summary'!$B$36:$B$135,0),MATCH('Capacity Backing (Hide)'!$A33,'Capacity Summary'!$H$35:$BG$35,0))&lt;&gt;0,INDEX('Capacity Summary'!$H$36:$BG$135,MATCH('Capacity Backing (Hide)'!CF$2,'Capacity Summary'!$B$36:$B$135,0),MATCH('Capacity Backing (Hide)'!$A33,'Capacity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(Hide)'!$A33,'Capacity Summary'!$H$35:$BG$35,0))="x",INDEX('Capacity Summary'!$C$36:$E$135,MATCH('Capacity Backing (Hide)'!CG$2,'Capacity Summary'!$B$36:$B$135,0),4),IF(INDEX('Capacity Summary'!$H$36:$BG$135,MATCH('Capacity Backing (Hide)'!CG$2,'Capacity Summary'!$B$36:$B$135,0),MATCH('Capacity Backing (Hide)'!$A33,'Capacity Summary'!$H$35:$BG$35,0))&lt;&gt;0,INDEX('Capacity Summary'!$H$36:$BG$135,MATCH('Capacity Backing (Hide)'!CG$2,'Capacity Summary'!$B$36:$B$135,0),MATCH('Capacity Backing (Hide)'!$A33,'Capacity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(Hide)'!$A33,'Capacity Summary'!$H$35:$BG$35,0))="x",INDEX('Capacity Summary'!$C$36:$E$135,MATCH('Capacity Backing (Hide)'!CH$2,'Capacity Summary'!$B$36:$B$135,0),4),IF(INDEX('Capacity Summary'!$H$36:$BG$135,MATCH('Capacity Backing (Hide)'!CH$2,'Capacity Summary'!$B$36:$B$135,0),MATCH('Capacity Backing (Hide)'!$A33,'Capacity Summary'!$H$35:$BG$35,0))&lt;&gt;0,INDEX('Capacity Summary'!$H$36:$BG$135,MATCH('Capacity Backing (Hide)'!CH$2,'Capacity Summary'!$B$36:$B$135,0),MATCH('Capacity Backing (Hide)'!$A33,'Capacity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(Hide)'!$A33,'Capacity Summary'!$H$35:$BG$35,0))="x",INDEX('Capacity Summary'!$C$36:$E$135,MATCH('Capacity Backing (Hide)'!CI$2,'Capacity Summary'!$B$36:$B$135,0),4),IF(INDEX('Capacity Summary'!$H$36:$BG$135,MATCH('Capacity Backing (Hide)'!CI$2,'Capacity Summary'!$B$36:$B$135,0),MATCH('Capacity Backing (Hide)'!$A33,'Capacity Summary'!$H$35:$BG$35,0))&lt;&gt;0,INDEX('Capacity Summary'!$H$36:$BG$135,MATCH('Capacity Backing (Hide)'!CI$2,'Capacity Summary'!$B$36:$B$135,0),MATCH('Capacity Backing (Hide)'!$A33,'Capacity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(Hide)'!$A33,'Capacity Summary'!$H$35:$BG$35,0))="x",INDEX('Capacity Summary'!$C$36:$E$135,MATCH('Capacity Backing (Hide)'!CJ$2,'Capacity Summary'!$B$36:$B$135,0),4),IF(INDEX('Capacity Summary'!$H$36:$BG$135,MATCH('Capacity Backing (Hide)'!CJ$2,'Capacity Summary'!$B$36:$B$135,0),MATCH('Capacity Backing (Hide)'!$A33,'Capacity Summary'!$H$35:$BG$35,0))&lt;&gt;0,INDEX('Capacity Summary'!$H$36:$BG$135,MATCH('Capacity Backing (Hide)'!CJ$2,'Capacity Summary'!$B$36:$B$135,0),MATCH('Capacity Backing (Hide)'!$A33,'Capacity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(Hide)'!$A33,'Capacity Summary'!$H$35:$BG$35,0))="x",INDEX('Capacity Summary'!$C$36:$E$135,MATCH('Capacity Backing (Hide)'!CK$2,'Capacity Summary'!$B$36:$B$135,0),4),IF(INDEX('Capacity Summary'!$H$36:$BG$135,MATCH('Capacity Backing (Hide)'!CK$2,'Capacity Summary'!$B$36:$B$135,0),MATCH('Capacity Backing (Hide)'!$A33,'Capacity Summary'!$H$35:$BG$35,0))&lt;&gt;0,INDEX('Capacity Summary'!$H$36:$BG$135,MATCH('Capacity Backing (Hide)'!CK$2,'Capacity Summary'!$B$36:$B$135,0),MATCH('Capacity Backing (Hide)'!$A33,'Capacity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(Hide)'!$A33,'Capacity Summary'!$H$35:$BG$35,0))="x",INDEX('Capacity Summary'!$C$36:$E$135,MATCH('Capacity Backing (Hide)'!CL$2,'Capacity Summary'!$B$36:$B$135,0),4),IF(INDEX('Capacity Summary'!$H$36:$BG$135,MATCH('Capacity Backing (Hide)'!CL$2,'Capacity Summary'!$B$36:$B$135,0),MATCH('Capacity Backing (Hide)'!$A33,'Capacity Summary'!$H$35:$BG$35,0))&lt;&gt;0,INDEX('Capacity Summary'!$H$36:$BG$135,MATCH('Capacity Backing (Hide)'!CL$2,'Capacity Summary'!$B$36:$B$135,0),MATCH('Capacity Backing (Hide)'!$A33,'Capacity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(Hide)'!$A33,'Capacity Summary'!$H$35:$BG$35,0))="x",INDEX('Capacity Summary'!$C$36:$E$135,MATCH('Capacity Backing (Hide)'!CM$2,'Capacity Summary'!$B$36:$B$135,0),4),IF(INDEX('Capacity Summary'!$H$36:$BG$135,MATCH('Capacity Backing (Hide)'!CM$2,'Capacity Summary'!$B$36:$B$135,0),MATCH('Capacity Backing (Hide)'!$A33,'Capacity Summary'!$H$35:$BG$35,0))&lt;&gt;0,INDEX('Capacity Summary'!$H$36:$BG$135,MATCH('Capacity Backing (Hide)'!CM$2,'Capacity Summary'!$B$36:$B$135,0),MATCH('Capacity Backing (Hide)'!$A33,'Capacity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(Hide)'!$A33,'Capacity Summary'!$H$35:$BG$35,0))="x",INDEX('Capacity Summary'!$C$36:$E$135,MATCH('Capacity Backing (Hide)'!CN$2,'Capacity Summary'!$B$36:$B$135,0),4),IF(INDEX('Capacity Summary'!$H$36:$BG$135,MATCH('Capacity Backing (Hide)'!CN$2,'Capacity Summary'!$B$36:$B$135,0),MATCH('Capacity Backing (Hide)'!$A33,'Capacity Summary'!$H$35:$BG$35,0))&lt;&gt;0,INDEX('Capacity Summary'!$H$36:$BG$135,MATCH('Capacity Backing (Hide)'!CN$2,'Capacity Summary'!$B$36:$B$135,0),MATCH('Capacity Backing (Hide)'!$A33,'Capacity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(Hide)'!$A33,'Capacity Summary'!$H$35:$BG$35,0))="x",INDEX('Capacity Summary'!$C$36:$E$135,MATCH('Capacity Backing (Hide)'!CO$2,'Capacity Summary'!$B$36:$B$135,0),4),IF(INDEX('Capacity Summary'!$H$36:$BG$135,MATCH('Capacity Backing (Hide)'!CO$2,'Capacity Summary'!$B$36:$B$135,0),MATCH('Capacity Backing (Hide)'!$A33,'Capacity Summary'!$H$35:$BG$35,0))&lt;&gt;0,INDEX('Capacity Summary'!$H$36:$BG$135,MATCH('Capacity Backing (Hide)'!CO$2,'Capacity Summary'!$B$36:$B$135,0),MATCH('Capacity Backing (Hide)'!$A33,'Capacity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(Hide)'!$A33,'Capacity Summary'!$H$35:$BG$35,0))="x",INDEX('Capacity Summary'!$C$36:$E$135,MATCH('Capacity Backing (Hide)'!CP$2,'Capacity Summary'!$B$36:$B$135,0),4),IF(INDEX('Capacity Summary'!$H$36:$BG$135,MATCH('Capacity Backing (Hide)'!CP$2,'Capacity Summary'!$B$36:$B$135,0),MATCH('Capacity Backing (Hide)'!$A33,'Capacity Summary'!$H$35:$BG$35,0))&lt;&gt;0,INDEX('Capacity Summary'!$H$36:$BG$135,MATCH('Capacity Backing (Hide)'!CP$2,'Capacity Summary'!$B$36:$B$135,0),MATCH('Capacity Backing (Hide)'!$A33,'Capacity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(Hide)'!$A33,'Capacity Summary'!$H$35:$BG$35,0))="x",INDEX('Capacity Summary'!$C$36:$E$135,MATCH('Capacity Backing (Hide)'!CQ$2,'Capacity Summary'!$B$36:$B$135,0),4),IF(INDEX('Capacity Summary'!$H$36:$BG$135,MATCH('Capacity Backing (Hide)'!CQ$2,'Capacity Summary'!$B$36:$B$135,0),MATCH('Capacity Backing (Hide)'!$A33,'Capacity Summary'!$H$35:$BG$35,0))&lt;&gt;0,INDEX('Capacity Summary'!$H$36:$BG$135,MATCH('Capacity Backing (Hide)'!CQ$2,'Capacity Summary'!$B$36:$B$135,0),MATCH('Capacity Backing (Hide)'!$A33,'Capacity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(Hide)'!$A33,'Capacity Summary'!$H$35:$BG$35,0))="x",INDEX('Capacity Summary'!$C$36:$E$135,MATCH('Capacity Backing (Hide)'!CR$2,'Capacity Summary'!$B$36:$B$135,0),4),IF(INDEX('Capacity Summary'!$H$36:$BG$135,MATCH('Capacity Backing (Hide)'!CR$2,'Capacity Summary'!$B$36:$B$135,0),MATCH('Capacity Backing (Hide)'!$A33,'Capacity Summary'!$H$35:$BG$35,0))&lt;&gt;0,INDEX('Capacity Summary'!$H$36:$BG$135,MATCH('Capacity Backing (Hide)'!CR$2,'Capacity Summary'!$B$36:$B$135,0),MATCH('Capacity Backing (Hide)'!$A33,'Capacity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(Hide)'!$A33,'Capacity Summary'!$H$35:$BG$35,0))="x",INDEX('Capacity Summary'!$C$36:$E$135,MATCH('Capacity Backing (Hide)'!CS$2,'Capacity Summary'!$B$36:$B$135,0),4),IF(INDEX('Capacity Summary'!$H$36:$BG$135,MATCH('Capacity Backing (Hide)'!CS$2,'Capacity Summary'!$B$36:$B$135,0),MATCH('Capacity Backing (Hide)'!$A33,'Capacity Summary'!$H$35:$BG$35,0))&lt;&gt;0,INDEX('Capacity Summary'!$H$36:$BG$135,MATCH('Capacity Backing (Hide)'!CS$2,'Capacity Summary'!$B$36:$B$135,0),MATCH('Capacity Backing (Hide)'!$A33,'Capacity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(Hide)'!$A33,'Capacity Summary'!$H$35:$BG$35,0))="x",INDEX('Capacity Summary'!$C$36:$E$135,MATCH('Capacity Backing (Hide)'!CT$2,'Capacity Summary'!$B$36:$B$135,0),4),IF(INDEX('Capacity Summary'!$H$36:$BG$135,MATCH('Capacity Backing (Hide)'!CT$2,'Capacity Summary'!$B$36:$B$135,0),MATCH('Capacity Backing (Hide)'!$A33,'Capacity Summary'!$H$35:$BG$35,0))&lt;&gt;0,INDEX('Capacity Summary'!$H$36:$BG$135,MATCH('Capacity Backing (Hide)'!CT$2,'Capacity Summary'!$B$36:$B$135,0),MATCH('Capacity Backing (Hide)'!$A33,'Capacity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(Hide)'!$A33,'Capacity Summary'!$H$35:$BG$35,0))="x",INDEX('Capacity Summary'!$C$36:$E$135,MATCH('Capacity Backing (Hide)'!CU$2,'Capacity Summary'!$B$36:$B$135,0),4),IF(INDEX('Capacity Summary'!$H$36:$BG$135,MATCH('Capacity Backing (Hide)'!CU$2,'Capacity Summary'!$B$36:$B$135,0),MATCH('Capacity Backing (Hide)'!$A33,'Capacity Summary'!$H$35:$BG$35,0))&lt;&gt;0,INDEX('Capacity Summary'!$H$36:$BG$135,MATCH('Capacity Backing (Hide)'!CU$2,'Capacity Summary'!$B$36:$B$135,0),MATCH('Capacity Backing (Hide)'!$A33,'Capacity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(Hide)'!$A33,'Capacity Summary'!$H$35:$BG$35,0))="x",INDEX('Capacity Summary'!$C$36:$E$135,MATCH('Capacity Backing (Hide)'!CV$2,'Capacity Summary'!$B$36:$B$135,0),4),IF(INDEX('Capacity Summary'!$H$36:$BG$135,MATCH('Capacity Backing (Hide)'!CV$2,'Capacity Summary'!$B$36:$B$135,0),MATCH('Capacity Backing (Hide)'!$A33,'Capacity Summary'!$H$35:$BG$35,0))&lt;&gt;0,INDEX('Capacity Summary'!$H$36:$BG$135,MATCH('Capacity Backing (Hide)'!CV$2,'Capacity Summary'!$B$36:$B$135,0),MATCH('Capacity Backing (Hide)'!$A33,'Capacity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(Hide)'!$A33,'Capacity Summary'!$H$35:$BG$35,0))="x",INDEX('Capacity Summary'!$C$36:$E$135,MATCH('Capacity Backing (Hide)'!CW$2,'Capacity Summary'!$B$36:$B$135,0),4),IF(INDEX('Capacity Summary'!$H$36:$BG$135,MATCH('Capacity Backing (Hide)'!CW$2,'Capacity Summary'!$B$36:$B$135,0),MATCH('Capacity Backing (Hide)'!$A33,'Capacity Summary'!$H$35:$BG$35,0))&lt;&gt;0,INDEX('Capacity Summary'!$H$36:$BG$135,MATCH('Capacity Backing (Hide)'!CW$2,'Capacity Summary'!$B$36:$B$135,0),MATCH('Capacity Backing (Hide)'!$A33,'Capacity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4" spans="1:101" x14ac:dyDescent="0.35">
      <c r="A34" s="2">
        <f ca="1">'Required Capacity (Hide)'!E34</f>
        <v>44431</v>
      </c>
      <c r="B3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(Hide)'!$A34,'Capacity Summary'!$H$35:$BG$35,0))="x",INDEX('Capacity Summary'!$C$36:$E$135,MATCH('Capacity Backing (Hide)'!B$2,'Capacity Summary'!$B$36:$B$135,0),4),IF(INDEX('Capacity Summary'!$H$36:$BG$135,MATCH('Capacity Backing (Hide)'!B$2,'Capacity Summary'!$B$36:$B$135,0),MATCH('Capacity Backing (Hide)'!$A34,'Capacity Summary'!$H$35:$BG$35,0))&lt;&gt;0,INDEX('Capacity Summary'!$H$36:$BG$135,MATCH('Capacity Backing (Hide)'!B$2,'Capacity Summary'!$B$36:$B$135,0),MATCH('Capacity Backing (Hide)'!$A34,'Capacity Summary'!$H$35:$BG$35,0)),0)),INDEX('Capacity Summary'!$C$36:$E$135,MATCH('Capacity Backing (Hide)'!B$2,'Capacity Summary'!$B$36:$B$135,0),2)))/IF(Summary!$B$7="Minutes",1,60)/COUNTA(INDEX(Capacity!$C$10:$Q$109,MATCH('Capacity Backing (Hide)'!B$2,Capacity!$B$10:$B$109,0),1):INDEX(Capacity!$C$10:$Q$109,MATCH('Capacity Backing (Hide)'!B$2,Capacity!$B$10:$B$109,0),15))</f>
        <v>#N/A</v>
      </c>
      <c r="C3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(Hide)'!$A34,'Capacity Summary'!$H$35:$BG$35,0))="x",INDEX('Capacity Summary'!$C$36:$E$135,MATCH('Capacity Backing (Hide)'!C$2,'Capacity Summary'!$B$36:$B$135,0),4),IF(INDEX('Capacity Summary'!$H$36:$BG$135,MATCH('Capacity Backing (Hide)'!C$2,'Capacity Summary'!$B$36:$B$135,0),MATCH('Capacity Backing (Hide)'!$A34,'Capacity Summary'!$H$35:$BG$35,0))&lt;&gt;0,INDEX('Capacity Summary'!$H$36:$BG$135,MATCH('Capacity Backing (Hide)'!C$2,'Capacity Summary'!$B$36:$B$135,0),MATCH('Capacity Backing (Hide)'!$A34,'Capacity Summary'!$H$35:$BG$35,0)),0)),INDEX('Capacity Summary'!$C$36:$E$135,MATCH('Capacity Backing (Hide)'!C$2,'Capacity Summary'!$B$36:$B$135,0),2)))/IF(Summary!$B$7="Minutes",1,60)/COUNTA(INDEX(Capacity!$C$10:$Q$109,MATCH('Capacity Backing (Hide)'!C$2,Capacity!$B$10:$B$109,0),1):INDEX(Capacity!$C$10:$Q$109,MATCH('Capacity Backing (Hide)'!C$2,Capacity!$B$10:$B$109,0),15))</f>
        <v>#N/A</v>
      </c>
      <c r="D3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(Hide)'!$A34,'Capacity Summary'!$H$35:$BG$35,0))="x",INDEX('Capacity Summary'!$C$36:$E$135,MATCH('Capacity Backing (Hide)'!D$2,'Capacity Summary'!$B$36:$B$135,0),4),IF(INDEX('Capacity Summary'!$H$36:$BG$135,MATCH('Capacity Backing (Hide)'!D$2,'Capacity Summary'!$B$36:$B$135,0),MATCH('Capacity Backing (Hide)'!$A34,'Capacity Summary'!$H$35:$BG$35,0))&lt;&gt;0,INDEX('Capacity Summary'!$H$36:$BG$135,MATCH('Capacity Backing (Hide)'!D$2,'Capacity Summary'!$B$36:$B$135,0),MATCH('Capacity Backing (Hide)'!$A34,'Capacity Summary'!$H$35:$BG$35,0)),0)),INDEX('Capacity Summary'!$C$36:$E$135,MATCH('Capacity Backing (Hide)'!D$2,'Capacity Summary'!$B$36:$B$135,0),2)))/IF(Summary!$B$7="Minutes",1,60)/COUNTA(INDEX(Capacity!$C$10:$Q$109,MATCH('Capacity Backing (Hide)'!D$2,Capacity!$B$10:$B$109,0),1):INDEX(Capacity!$C$10:$Q$109,MATCH('Capacity Backing (Hide)'!D$2,Capacity!$B$10:$B$109,0),15))</f>
        <v>#N/A</v>
      </c>
      <c r="E3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(Hide)'!$A34,'Capacity Summary'!$H$35:$BG$35,0))="x",INDEX('Capacity Summary'!$C$36:$E$135,MATCH('Capacity Backing (Hide)'!E$2,'Capacity Summary'!$B$36:$B$135,0),4),IF(INDEX('Capacity Summary'!$H$36:$BG$135,MATCH('Capacity Backing (Hide)'!E$2,'Capacity Summary'!$B$36:$B$135,0),MATCH('Capacity Backing (Hide)'!$A34,'Capacity Summary'!$H$35:$BG$35,0))&lt;&gt;0,INDEX('Capacity Summary'!$H$36:$BG$135,MATCH('Capacity Backing (Hide)'!E$2,'Capacity Summary'!$B$36:$B$135,0),MATCH('Capacity Backing (Hide)'!$A34,'Capacity Summary'!$H$35:$BG$35,0)),0)),INDEX('Capacity Summary'!$C$36:$E$135,MATCH('Capacity Backing (Hide)'!E$2,'Capacity Summary'!$B$36:$B$135,0),2)))/IF(Summary!$B$7="Minutes",1,60)/COUNTA(INDEX(Capacity!$C$10:$Q$109,MATCH('Capacity Backing (Hide)'!E$2,Capacity!$B$10:$B$109,0),1):INDEX(Capacity!$C$10:$Q$109,MATCH('Capacity Backing (Hide)'!E$2,Capacity!$B$10:$B$109,0),15))</f>
        <v>#N/A</v>
      </c>
      <c r="F3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(Hide)'!$A34,'Capacity Summary'!$H$35:$BG$35,0))="x",INDEX('Capacity Summary'!$C$36:$E$135,MATCH('Capacity Backing (Hide)'!F$2,'Capacity Summary'!$B$36:$B$135,0),4),IF(INDEX('Capacity Summary'!$H$36:$BG$135,MATCH('Capacity Backing (Hide)'!F$2,'Capacity Summary'!$B$36:$B$135,0),MATCH('Capacity Backing (Hide)'!$A34,'Capacity Summary'!$H$35:$BG$35,0))&lt;&gt;0,INDEX('Capacity Summary'!$H$36:$BG$135,MATCH('Capacity Backing (Hide)'!F$2,'Capacity Summary'!$B$36:$B$135,0),MATCH('Capacity Backing (Hide)'!$A34,'Capacity Summary'!$H$35:$BG$35,0)),0)),INDEX('Capacity Summary'!$C$36:$E$135,MATCH('Capacity Backing (Hide)'!F$2,'Capacity Summary'!$B$36:$B$135,0),2)))/IF(Summary!$B$7="Minutes",1,60)/COUNTA(INDEX(Capacity!$C$10:$Q$109,MATCH('Capacity Backing (Hide)'!F$2,Capacity!$B$10:$B$109,0),1):INDEX(Capacity!$C$10:$Q$109,MATCH('Capacity Backing (Hide)'!F$2,Capacity!$B$10:$B$109,0),15))</f>
        <v>#N/A</v>
      </c>
      <c r="G3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(Hide)'!$A34,'Capacity Summary'!$H$35:$BG$35,0))="x",INDEX('Capacity Summary'!$C$36:$E$135,MATCH('Capacity Backing (Hide)'!G$2,'Capacity Summary'!$B$36:$B$135,0),4),IF(INDEX('Capacity Summary'!$H$36:$BG$135,MATCH('Capacity Backing (Hide)'!G$2,'Capacity Summary'!$B$36:$B$135,0),MATCH('Capacity Backing (Hide)'!$A34,'Capacity Summary'!$H$35:$BG$35,0))&lt;&gt;0,INDEX('Capacity Summary'!$H$36:$BG$135,MATCH('Capacity Backing (Hide)'!G$2,'Capacity Summary'!$B$36:$B$135,0),MATCH('Capacity Backing (Hide)'!$A34,'Capacity Summary'!$H$35:$BG$35,0)),0)),INDEX('Capacity Summary'!$C$36:$E$135,MATCH('Capacity Backing (Hide)'!G$2,'Capacity Summary'!$B$36:$B$135,0),2)))/IF(Summary!$B$7="Minutes",1,60)/COUNTA(INDEX(Capacity!$C$10:$Q$109,MATCH('Capacity Backing (Hide)'!G$2,Capacity!$B$10:$B$109,0),1):INDEX(Capacity!$C$10:$Q$109,MATCH('Capacity Backing (Hide)'!G$2,Capacity!$B$10:$B$109,0),15))</f>
        <v>#N/A</v>
      </c>
      <c r="H3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(Hide)'!$A34,'Capacity Summary'!$H$35:$BG$35,0))="x",INDEX('Capacity Summary'!$C$36:$E$135,MATCH('Capacity Backing (Hide)'!H$2,'Capacity Summary'!$B$36:$B$135,0),4),IF(INDEX('Capacity Summary'!$H$36:$BG$135,MATCH('Capacity Backing (Hide)'!H$2,'Capacity Summary'!$B$36:$B$135,0),MATCH('Capacity Backing (Hide)'!$A34,'Capacity Summary'!$H$35:$BG$35,0))&lt;&gt;0,INDEX('Capacity Summary'!$H$36:$BG$135,MATCH('Capacity Backing (Hide)'!H$2,'Capacity Summary'!$B$36:$B$135,0),MATCH('Capacity Backing (Hide)'!$A34,'Capacity Summary'!$H$35:$BG$35,0)),0)),INDEX('Capacity Summary'!$C$36:$E$135,MATCH('Capacity Backing (Hide)'!H$2,'Capacity Summary'!$B$36:$B$135,0),2)))/IF(Summary!$B$7="Minutes",1,60)/COUNTA(INDEX(Capacity!$C$10:$Q$109,MATCH('Capacity Backing (Hide)'!H$2,Capacity!$B$10:$B$109,0),1):INDEX(Capacity!$C$10:$Q$109,MATCH('Capacity Backing (Hide)'!H$2,Capacity!$B$10:$B$109,0),15))</f>
        <v>#N/A</v>
      </c>
      <c r="I3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(Hide)'!$A34,'Capacity Summary'!$H$35:$BG$35,0))="x",INDEX('Capacity Summary'!$C$36:$E$135,MATCH('Capacity Backing (Hide)'!I$2,'Capacity Summary'!$B$36:$B$135,0),4),IF(INDEX('Capacity Summary'!$H$36:$BG$135,MATCH('Capacity Backing (Hide)'!I$2,'Capacity Summary'!$B$36:$B$135,0),MATCH('Capacity Backing (Hide)'!$A34,'Capacity Summary'!$H$35:$BG$35,0))&lt;&gt;0,INDEX('Capacity Summary'!$H$36:$BG$135,MATCH('Capacity Backing (Hide)'!I$2,'Capacity Summary'!$B$36:$B$135,0),MATCH('Capacity Backing (Hide)'!$A34,'Capacity Summary'!$H$35:$BG$35,0)),0)),INDEX('Capacity Summary'!$C$36:$E$135,MATCH('Capacity Backing (Hide)'!I$2,'Capacity Summary'!$B$36:$B$135,0),2)))/IF(Summary!$B$7="Minutes",1,60)/COUNTA(INDEX(Capacity!$C$10:$Q$109,MATCH('Capacity Backing (Hide)'!I$2,Capacity!$B$10:$B$109,0),1):INDEX(Capacity!$C$10:$Q$109,MATCH('Capacity Backing (Hide)'!I$2,Capacity!$B$10:$B$109,0),15))</f>
        <v>#N/A</v>
      </c>
      <c r="J3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(Hide)'!$A34,'Capacity Summary'!$H$35:$BG$35,0))="x",INDEX('Capacity Summary'!$C$36:$E$135,MATCH('Capacity Backing (Hide)'!J$2,'Capacity Summary'!$B$36:$B$135,0),4),IF(INDEX('Capacity Summary'!$H$36:$BG$135,MATCH('Capacity Backing (Hide)'!J$2,'Capacity Summary'!$B$36:$B$135,0),MATCH('Capacity Backing (Hide)'!$A34,'Capacity Summary'!$H$35:$BG$35,0))&lt;&gt;0,INDEX('Capacity Summary'!$H$36:$BG$135,MATCH('Capacity Backing (Hide)'!J$2,'Capacity Summary'!$B$36:$B$135,0),MATCH('Capacity Backing (Hide)'!$A34,'Capacity Summary'!$H$35:$BG$35,0)),0)),INDEX('Capacity Summary'!$C$36:$E$135,MATCH('Capacity Backing (Hide)'!J$2,'Capacity Summary'!$B$36:$B$135,0),2)))/IF(Summary!$B$7="Minutes",1,60)/COUNTA(INDEX(Capacity!$C$10:$Q$109,MATCH('Capacity Backing (Hide)'!J$2,Capacity!$B$10:$B$109,0),1):INDEX(Capacity!$C$10:$Q$109,MATCH('Capacity Backing (Hide)'!J$2,Capacity!$B$10:$B$109,0),15))</f>
        <v>#N/A</v>
      </c>
      <c r="K3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(Hide)'!$A34,'Capacity Summary'!$H$35:$BG$35,0))="x",INDEX('Capacity Summary'!$C$36:$E$135,MATCH('Capacity Backing (Hide)'!K$2,'Capacity Summary'!$B$36:$B$135,0),4),IF(INDEX('Capacity Summary'!$H$36:$BG$135,MATCH('Capacity Backing (Hide)'!K$2,'Capacity Summary'!$B$36:$B$135,0),MATCH('Capacity Backing (Hide)'!$A34,'Capacity Summary'!$H$35:$BG$35,0))&lt;&gt;0,INDEX('Capacity Summary'!$H$36:$BG$135,MATCH('Capacity Backing (Hide)'!K$2,'Capacity Summary'!$B$36:$B$135,0),MATCH('Capacity Backing (Hide)'!$A34,'Capacity Summary'!$H$35:$BG$35,0)),0)),INDEX('Capacity Summary'!$C$36:$E$135,MATCH('Capacity Backing (Hide)'!K$2,'Capacity Summary'!$B$36:$B$135,0),2)))/IF(Summary!$B$7="Minutes",1,60)/COUNTA(INDEX(Capacity!$C$10:$Q$109,MATCH('Capacity Backing (Hide)'!K$2,Capacity!$B$10:$B$109,0),1):INDEX(Capacity!$C$10:$Q$109,MATCH('Capacity Backing (Hide)'!K$2,Capacity!$B$10:$B$109,0),15))</f>
        <v>#N/A</v>
      </c>
      <c r="L3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(Hide)'!$A34,'Capacity Summary'!$H$35:$BG$35,0))="x",INDEX('Capacity Summary'!$C$36:$E$135,MATCH('Capacity Backing (Hide)'!L$2,'Capacity Summary'!$B$36:$B$135,0),4),IF(INDEX('Capacity Summary'!$H$36:$BG$135,MATCH('Capacity Backing (Hide)'!L$2,'Capacity Summary'!$B$36:$B$135,0),MATCH('Capacity Backing (Hide)'!$A34,'Capacity Summary'!$H$35:$BG$35,0))&lt;&gt;0,INDEX('Capacity Summary'!$H$36:$BG$135,MATCH('Capacity Backing (Hide)'!L$2,'Capacity Summary'!$B$36:$B$135,0),MATCH('Capacity Backing (Hide)'!$A34,'Capacity Summary'!$H$35:$BG$35,0)),0)),INDEX('Capacity Summary'!$C$36:$E$135,MATCH('Capacity Backing (Hide)'!L$2,'Capacity Summary'!$B$36:$B$135,0),2)))/IF(Summary!$B$7="Minutes",1,60)/COUNTA(INDEX(Capacity!$C$10:$Q$109,MATCH('Capacity Backing (Hide)'!L$2,Capacity!$B$10:$B$109,0),1):INDEX(Capacity!$C$10:$Q$109,MATCH('Capacity Backing (Hide)'!L$2,Capacity!$B$10:$B$109,0),15))</f>
        <v>#N/A</v>
      </c>
      <c r="M3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(Hide)'!$A34,'Capacity Summary'!$H$35:$BG$35,0))="x",INDEX('Capacity Summary'!$C$36:$E$135,MATCH('Capacity Backing (Hide)'!M$2,'Capacity Summary'!$B$36:$B$135,0),4),IF(INDEX('Capacity Summary'!$H$36:$BG$135,MATCH('Capacity Backing (Hide)'!M$2,'Capacity Summary'!$B$36:$B$135,0),MATCH('Capacity Backing (Hide)'!$A34,'Capacity Summary'!$H$35:$BG$35,0))&lt;&gt;0,INDEX('Capacity Summary'!$H$36:$BG$135,MATCH('Capacity Backing (Hide)'!M$2,'Capacity Summary'!$B$36:$B$135,0),MATCH('Capacity Backing (Hide)'!$A34,'Capacity Summary'!$H$35:$BG$35,0)),0)),INDEX('Capacity Summary'!$C$36:$E$135,MATCH('Capacity Backing (Hide)'!M$2,'Capacity Summary'!$B$36:$B$135,0),2)))/IF(Summary!$B$7="Minutes",1,60)/COUNTA(INDEX(Capacity!$C$10:$Q$109,MATCH('Capacity Backing (Hide)'!M$2,Capacity!$B$10:$B$109,0),1):INDEX(Capacity!$C$10:$Q$109,MATCH('Capacity Backing (Hide)'!M$2,Capacity!$B$10:$B$109,0),15))</f>
        <v>#N/A</v>
      </c>
      <c r="N3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(Hide)'!$A34,'Capacity Summary'!$H$35:$BG$35,0))="x",INDEX('Capacity Summary'!$C$36:$E$135,MATCH('Capacity Backing (Hide)'!N$2,'Capacity Summary'!$B$36:$B$135,0),4),IF(INDEX('Capacity Summary'!$H$36:$BG$135,MATCH('Capacity Backing (Hide)'!N$2,'Capacity Summary'!$B$36:$B$135,0),MATCH('Capacity Backing (Hide)'!$A34,'Capacity Summary'!$H$35:$BG$35,0))&lt;&gt;0,INDEX('Capacity Summary'!$H$36:$BG$135,MATCH('Capacity Backing (Hide)'!N$2,'Capacity Summary'!$B$36:$B$135,0),MATCH('Capacity Backing (Hide)'!$A34,'Capacity Summary'!$H$35:$BG$35,0)),0)),INDEX('Capacity Summary'!$C$36:$E$135,MATCH('Capacity Backing (Hide)'!N$2,'Capacity Summary'!$B$36:$B$135,0),2)))/IF(Summary!$B$7="Minutes",1,60)/COUNTA(INDEX(Capacity!$C$10:$Q$109,MATCH('Capacity Backing (Hide)'!N$2,Capacity!$B$10:$B$109,0),1):INDEX(Capacity!$C$10:$Q$109,MATCH('Capacity Backing (Hide)'!N$2,Capacity!$B$10:$B$109,0),15))</f>
        <v>#N/A</v>
      </c>
      <c r="O3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(Hide)'!$A34,'Capacity Summary'!$H$35:$BG$35,0))="x",INDEX('Capacity Summary'!$C$36:$E$135,MATCH('Capacity Backing (Hide)'!O$2,'Capacity Summary'!$B$36:$B$135,0),4),IF(INDEX('Capacity Summary'!$H$36:$BG$135,MATCH('Capacity Backing (Hide)'!O$2,'Capacity Summary'!$B$36:$B$135,0),MATCH('Capacity Backing (Hide)'!$A34,'Capacity Summary'!$H$35:$BG$35,0))&lt;&gt;0,INDEX('Capacity Summary'!$H$36:$BG$135,MATCH('Capacity Backing (Hide)'!O$2,'Capacity Summary'!$B$36:$B$135,0),MATCH('Capacity Backing (Hide)'!$A34,'Capacity Summary'!$H$35:$BG$35,0)),0)),INDEX('Capacity Summary'!$C$36:$E$135,MATCH('Capacity Backing (Hide)'!O$2,'Capacity Summary'!$B$36:$B$135,0),2)))/IF(Summary!$B$7="Minutes",1,60)/COUNTA(INDEX(Capacity!$C$10:$Q$109,MATCH('Capacity Backing (Hide)'!O$2,Capacity!$B$10:$B$109,0),1):INDEX(Capacity!$C$10:$Q$109,MATCH('Capacity Backing (Hide)'!O$2,Capacity!$B$10:$B$109,0),15))</f>
        <v>#N/A</v>
      </c>
      <c r="P3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(Hide)'!$A34,'Capacity Summary'!$H$35:$BG$35,0))="x",INDEX('Capacity Summary'!$C$36:$E$135,MATCH('Capacity Backing (Hide)'!P$2,'Capacity Summary'!$B$36:$B$135,0),4),IF(INDEX('Capacity Summary'!$H$36:$BG$135,MATCH('Capacity Backing (Hide)'!P$2,'Capacity Summary'!$B$36:$B$135,0),MATCH('Capacity Backing (Hide)'!$A34,'Capacity Summary'!$H$35:$BG$35,0))&lt;&gt;0,INDEX('Capacity Summary'!$H$36:$BG$135,MATCH('Capacity Backing (Hide)'!P$2,'Capacity Summary'!$B$36:$B$135,0),MATCH('Capacity Backing (Hide)'!$A34,'Capacity Summary'!$H$35:$BG$35,0)),0)),INDEX('Capacity Summary'!$C$36:$E$135,MATCH('Capacity Backing (Hide)'!P$2,'Capacity Summary'!$B$36:$B$135,0),2)))/IF(Summary!$B$7="Minutes",1,60)/COUNTA(INDEX(Capacity!$C$10:$Q$109,MATCH('Capacity Backing (Hide)'!P$2,Capacity!$B$10:$B$109,0),1):INDEX(Capacity!$C$10:$Q$109,MATCH('Capacity Backing (Hide)'!P$2,Capacity!$B$10:$B$109,0),15))</f>
        <v>#N/A</v>
      </c>
      <c r="Q3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(Hide)'!$A34,'Capacity Summary'!$H$35:$BG$35,0))="x",INDEX('Capacity Summary'!$C$36:$E$135,MATCH('Capacity Backing (Hide)'!Q$2,'Capacity Summary'!$B$36:$B$135,0),4),IF(INDEX('Capacity Summary'!$H$36:$BG$135,MATCH('Capacity Backing (Hide)'!Q$2,'Capacity Summary'!$B$36:$B$135,0),MATCH('Capacity Backing (Hide)'!$A34,'Capacity Summary'!$H$35:$BG$35,0))&lt;&gt;0,INDEX('Capacity Summary'!$H$36:$BG$135,MATCH('Capacity Backing (Hide)'!Q$2,'Capacity Summary'!$B$36:$B$135,0),MATCH('Capacity Backing (Hide)'!$A34,'Capacity Summary'!$H$35:$BG$35,0)),0)),INDEX('Capacity Summary'!$C$36:$E$135,MATCH('Capacity Backing (Hide)'!Q$2,'Capacity Summary'!$B$36:$B$135,0),2)))/IF(Summary!$B$7="Minutes",1,60)/COUNTA(INDEX(Capacity!$C$10:$Q$109,MATCH('Capacity Backing (Hide)'!Q$2,Capacity!$B$10:$B$109,0),1):INDEX(Capacity!$C$10:$Q$109,MATCH('Capacity Backing (Hide)'!Q$2,Capacity!$B$10:$B$109,0),15))</f>
        <v>#N/A</v>
      </c>
      <c r="R3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(Hide)'!$A34,'Capacity Summary'!$H$35:$BG$35,0))="x",INDEX('Capacity Summary'!$C$36:$E$135,MATCH('Capacity Backing (Hide)'!R$2,'Capacity Summary'!$B$36:$B$135,0),4),IF(INDEX('Capacity Summary'!$H$36:$BG$135,MATCH('Capacity Backing (Hide)'!R$2,'Capacity Summary'!$B$36:$B$135,0),MATCH('Capacity Backing (Hide)'!$A34,'Capacity Summary'!$H$35:$BG$35,0))&lt;&gt;0,INDEX('Capacity Summary'!$H$36:$BG$135,MATCH('Capacity Backing (Hide)'!R$2,'Capacity Summary'!$B$36:$B$135,0),MATCH('Capacity Backing (Hide)'!$A34,'Capacity Summary'!$H$35:$BG$35,0)),0)),INDEX('Capacity Summary'!$C$36:$E$135,MATCH('Capacity Backing (Hide)'!R$2,'Capacity Summary'!$B$36:$B$135,0),2)))/IF(Summary!$B$7="Minutes",1,60)/COUNTA(INDEX(Capacity!$C$10:$Q$109,MATCH('Capacity Backing (Hide)'!R$2,Capacity!$B$10:$B$109,0),1):INDEX(Capacity!$C$10:$Q$109,MATCH('Capacity Backing (Hide)'!R$2,Capacity!$B$10:$B$109,0),15))</f>
        <v>#N/A</v>
      </c>
      <c r="S3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(Hide)'!$A34,'Capacity Summary'!$H$35:$BG$35,0))="x",INDEX('Capacity Summary'!$C$36:$E$135,MATCH('Capacity Backing (Hide)'!S$2,'Capacity Summary'!$B$36:$B$135,0),4),IF(INDEX('Capacity Summary'!$H$36:$BG$135,MATCH('Capacity Backing (Hide)'!S$2,'Capacity Summary'!$B$36:$B$135,0),MATCH('Capacity Backing (Hide)'!$A34,'Capacity Summary'!$H$35:$BG$35,0))&lt;&gt;0,INDEX('Capacity Summary'!$H$36:$BG$135,MATCH('Capacity Backing (Hide)'!S$2,'Capacity Summary'!$B$36:$B$135,0),MATCH('Capacity Backing (Hide)'!$A34,'Capacity Summary'!$H$35:$BG$35,0)),0)),INDEX('Capacity Summary'!$C$36:$E$135,MATCH('Capacity Backing (Hide)'!S$2,'Capacity Summary'!$B$36:$B$135,0),2)))/IF(Summary!$B$7="Minutes",1,60)/COUNTA(INDEX(Capacity!$C$10:$Q$109,MATCH('Capacity Backing (Hide)'!S$2,Capacity!$B$10:$B$109,0),1):INDEX(Capacity!$C$10:$Q$109,MATCH('Capacity Backing (Hide)'!S$2,Capacity!$B$10:$B$109,0),15))</f>
        <v>#N/A</v>
      </c>
      <c r="T3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(Hide)'!$A34,'Capacity Summary'!$H$35:$BG$35,0))="x",INDEX('Capacity Summary'!$C$36:$E$135,MATCH('Capacity Backing (Hide)'!T$2,'Capacity Summary'!$B$36:$B$135,0),4),IF(INDEX('Capacity Summary'!$H$36:$BG$135,MATCH('Capacity Backing (Hide)'!T$2,'Capacity Summary'!$B$36:$B$135,0),MATCH('Capacity Backing (Hide)'!$A34,'Capacity Summary'!$H$35:$BG$35,0))&lt;&gt;0,INDEX('Capacity Summary'!$H$36:$BG$135,MATCH('Capacity Backing (Hide)'!T$2,'Capacity Summary'!$B$36:$B$135,0),MATCH('Capacity Backing (Hide)'!$A34,'Capacity Summary'!$H$35:$BG$35,0)),0)),INDEX('Capacity Summary'!$C$36:$E$135,MATCH('Capacity Backing (Hide)'!T$2,'Capacity Summary'!$B$36:$B$135,0),2)))/IF(Summary!$B$7="Minutes",1,60)/COUNTA(INDEX(Capacity!$C$10:$Q$109,MATCH('Capacity Backing (Hide)'!T$2,Capacity!$B$10:$B$109,0),1):INDEX(Capacity!$C$10:$Q$109,MATCH('Capacity Backing (Hide)'!T$2,Capacity!$B$10:$B$109,0),15))</f>
        <v>#N/A</v>
      </c>
      <c r="U3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(Hide)'!$A34,'Capacity Summary'!$H$35:$BG$35,0))="x",INDEX('Capacity Summary'!$C$36:$E$135,MATCH('Capacity Backing (Hide)'!U$2,'Capacity Summary'!$B$36:$B$135,0),4),IF(INDEX('Capacity Summary'!$H$36:$BG$135,MATCH('Capacity Backing (Hide)'!U$2,'Capacity Summary'!$B$36:$B$135,0),MATCH('Capacity Backing (Hide)'!$A34,'Capacity Summary'!$H$35:$BG$35,0))&lt;&gt;0,INDEX('Capacity Summary'!$H$36:$BG$135,MATCH('Capacity Backing (Hide)'!U$2,'Capacity Summary'!$B$36:$B$135,0),MATCH('Capacity Backing (Hide)'!$A34,'Capacity Summary'!$H$35:$BG$35,0)),0)),INDEX('Capacity Summary'!$C$36:$E$135,MATCH('Capacity Backing (Hide)'!U$2,'Capacity Summary'!$B$36:$B$135,0),2)))/IF(Summary!$B$7="Minutes",1,60)/COUNTA(INDEX(Capacity!$C$10:$Q$109,MATCH('Capacity Backing (Hide)'!U$2,Capacity!$B$10:$B$109,0),1):INDEX(Capacity!$C$10:$Q$109,MATCH('Capacity Backing (Hide)'!U$2,Capacity!$B$10:$B$109,0),15))</f>
        <v>#N/A</v>
      </c>
      <c r="V3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(Hide)'!$A34,'Capacity Summary'!$H$35:$BG$35,0))="x",INDEX('Capacity Summary'!$C$36:$E$135,MATCH('Capacity Backing (Hide)'!V$2,'Capacity Summary'!$B$36:$B$135,0),4),IF(INDEX('Capacity Summary'!$H$36:$BG$135,MATCH('Capacity Backing (Hide)'!V$2,'Capacity Summary'!$B$36:$B$135,0),MATCH('Capacity Backing (Hide)'!$A34,'Capacity Summary'!$H$35:$BG$35,0))&lt;&gt;0,INDEX('Capacity Summary'!$H$36:$BG$135,MATCH('Capacity Backing (Hide)'!V$2,'Capacity Summary'!$B$36:$B$135,0),MATCH('Capacity Backing (Hide)'!$A34,'Capacity Summary'!$H$35:$BG$35,0)),0)),INDEX('Capacity Summary'!$C$36:$E$135,MATCH('Capacity Backing (Hide)'!V$2,'Capacity Summary'!$B$36:$B$135,0),2)))/IF(Summary!$B$7="Minutes",1,60)/COUNTA(INDEX(Capacity!$C$10:$Q$109,MATCH('Capacity Backing (Hide)'!V$2,Capacity!$B$10:$B$109,0),1):INDEX(Capacity!$C$10:$Q$109,MATCH('Capacity Backing (Hide)'!V$2,Capacity!$B$10:$B$109,0),15))</f>
        <v>#N/A</v>
      </c>
      <c r="W3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(Hide)'!$A34,'Capacity Summary'!$H$35:$BG$35,0))="x",INDEX('Capacity Summary'!$C$36:$E$135,MATCH('Capacity Backing (Hide)'!W$2,'Capacity Summary'!$B$36:$B$135,0),4),IF(INDEX('Capacity Summary'!$H$36:$BG$135,MATCH('Capacity Backing (Hide)'!W$2,'Capacity Summary'!$B$36:$B$135,0),MATCH('Capacity Backing (Hide)'!$A34,'Capacity Summary'!$H$35:$BG$35,0))&lt;&gt;0,INDEX('Capacity Summary'!$H$36:$BG$135,MATCH('Capacity Backing (Hide)'!W$2,'Capacity Summary'!$B$36:$B$135,0),MATCH('Capacity Backing (Hide)'!$A34,'Capacity Summary'!$H$35:$BG$35,0)),0)),INDEX('Capacity Summary'!$C$36:$E$135,MATCH('Capacity Backing (Hide)'!W$2,'Capacity Summary'!$B$36:$B$135,0),2)))/IF(Summary!$B$7="Minutes",1,60)/COUNTA(INDEX(Capacity!$C$10:$Q$109,MATCH('Capacity Backing (Hide)'!W$2,Capacity!$B$10:$B$109,0),1):INDEX(Capacity!$C$10:$Q$109,MATCH('Capacity Backing (Hide)'!W$2,Capacity!$B$10:$B$109,0),15))</f>
        <v>#N/A</v>
      </c>
      <c r="X3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(Hide)'!$A34,'Capacity Summary'!$H$35:$BG$35,0))="x",INDEX('Capacity Summary'!$C$36:$E$135,MATCH('Capacity Backing (Hide)'!X$2,'Capacity Summary'!$B$36:$B$135,0),4),IF(INDEX('Capacity Summary'!$H$36:$BG$135,MATCH('Capacity Backing (Hide)'!X$2,'Capacity Summary'!$B$36:$B$135,0),MATCH('Capacity Backing (Hide)'!$A34,'Capacity Summary'!$H$35:$BG$35,0))&lt;&gt;0,INDEX('Capacity Summary'!$H$36:$BG$135,MATCH('Capacity Backing (Hide)'!X$2,'Capacity Summary'!$B$36:$B$135,0),MATCH('Capacity Backing (Hide)'!$A34,'Capacity Summary'!$H$35:$BG$35,0)),0)),INDEX('Capacity Summary'!$C$36:$E$135,MATCH('Capacity Backing (Hide)'!X$2,'Capacity Summary'!$B$36:$B$135,0),2)))/IF(Summary!$B$7="Minutes",1,60)/COUNTA(INDEX(Capacity!$C$10:$Q$109,MATCH('Capacity Backing (Hide)'!X$2,Capacity!$B$10:$B$109,0),1):INDEX(Capacity!$C$10:$Q$109,MATCH('Capacity Backing (Hide)'!X$2,Capacity!$B$10:$B$109,0),15))</f>
        <v>#N/A</v>
      </c>
      <c r="Y3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(Hide)'!$A34,'Capacity Summary'!$H$35:$BG$35,0))="x",INDEX('Capacity Summary'!$C$36:$E$135,MATCH('Capacity Backing (Hide)'!Y$2,'Capacity Summary'!$B$36:$B$135,0),4),IF(INDEX('Capacity Summary'!$H$36:$BG$135,MATCH('Capacity Backing (Hide)'!Y$2,'Capacity Summary'!$B$36:$B$135,0),MATCH('Capacity Backing (Hide)'!$A34,'Capacity Summary'!$H$35:$BG$35,0))&lt;&gt;0,INDEX('Capacity Summary'!$H$36:$BG$135,MATCH('Capacity Backing (Hide)'!Y$2,'Capacity Summary'!$B$36:$B$135,0),MATCH('Capacity Backing (Hide)'!$A34,'Capacity Summary'!$H$35:$BG$35,0)),0)),INDEX('Capacity Summary'!$C$36:$E$135,MATCH('Capacity Backing (Hide)'!Y$2,'Capacity Summary'!$B$36:$B$135,0),2)))/IF(Summary!$B$7="Minutes",1,60)/COUNTA(INDEX(Capacity!$C$10:$Q$109,MATCH('Capacity Backing (Hide)'!Y$2,Capacity!$B$10:$B$109,0),1):INDEX(Capacity!$C$10:$Q$109,MATCH('Capacity Backing (Hide)'!Y$2,Capacity!$B$10:$B$109,0),15))</f>
        <v>#N/A</v>
      </c>
      <c r="Z3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(Hide)'!$A34,'Capacity Summary'!$H$35:$BG$35,0))="x",INDEX('Capacity Summary'!$C$36:$E$135,MATCH('Capacity Backing (Hide)'!Z$2,'Capacity Summary'!$B$36:$B$135,0),4),IF(INDEX('Capacity Summary'!$H$36:$BG$135,MATCH('Capacity Backing (Hide)'!Z$2,'Capacity Summary'!$B$36:$B$135,0),MATCH('Capacity Backing (Hide)'!$A34,'Capacity Summary'!$H$35:$BG$35,0))&lt;&gt;0,INDEX('Capacity Summary'!$H$36:$BG$135,MATCH('Capacity Backing (Hide)'!Z$2,'Capacity Summary'!$B$36:$B$135,0),MATCH('Capacity Backing (Hide)'!$A34,'Capacity Summary'!$H$35:$BG$35,0)),0)),INDEX('Capacity Summary'!$C$36:$E$135,MATCH('Capacity Backing (Hide)'!Z$2,'Capacity Summary'!$B$36:$B$135,0),2)))/IF(Summary!$B$7="Minutes",1,60)/COUNTA(INDEX(Capacity!$C$10:$Q$109,MATCH('Capacity Backing (Hide)'!Z$2,Capacity!$B$10:$B$109,0),1):INDEX(Capacity!$C$10:$Q$109,MATCH('Capacity Backing (Hide)'!Z$2,Capacity!$B$10:$B$109,0),15))</f>
        <v>#N/A</v>
      </c>
      <c r="AA3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(Hide)'!$A34,'Capacity Summary'!$H$35:$BG$35,0))="x",INDEX('Capacity Summary'!$C$36:$E$135,MATCH('Capacity Backing (Hide)'!AA$2,'Capacity Summary'!$B$36:$B$135,0),4),IF(INDEX('Capacity Summary'!$H$36:$BG$135,MATCH('Capacity Backing (Hide)'!AA$2,'Capacity Summary'!$B$36:$B$135,0),MATCH('Capacity Backing (Hide)'!$A34,'Capacity Summary'!$H$35:$BG$35,0))&lt;&gt;0,INDEX('Capacity Summary'!$H$36:$BG$135,MATCH('Capacity Backing (Hide)'!AA$2,'Capacity Summary'!$B$36:$B$135,0),MATCH('Capacity Backing (Hide)'!$A34,'Capacity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(Hide)'!$A34,'Capacity Summary'!$H$35:$BG$35,0))="x",INDEX('Capacity Summary'!$C$36:$E$135,MATCH('Capacity Backing (Hide)'!AB$2,'Capacity Summary'!$B$36:$B$135,0),4),IF(INDEX('Capacity Summary'!$H$36:$BG$135,MATCH('Capacity Backing (Hide)'!AB$2,'Capacity Summary'!$B$36:$B$135,0),MATCH('Capacity Backing (Hide)'!$A34,'Capacity Summary'!$H$35:$BG$35,0))&lt;&gt;0,INDEX('Capacity Summary'!$H$36:$BG$135,MATCH('Capacity Backing (Hide)'!AB$2,'Capacity Summary'!$B$36:$B$135,0),MATCH('Capacity Backing (Hide)'!$A34,'Capacity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(Hide)'!$A34,'Capacity Summary'!$H$35:$BG$35,0))="x",INDEX('Capacity Summary'!$C$36:$E$135,MATCH('Capacity Backing (Hide)'!AC$2,'Capacity Summary'!$B$36:$B$135,0),4),IF(INDEX('Capacity Summary'!$H$36:$BG$135,MATCH('Capacity Backing (Hide)'!AC$2,'Capacity Summary'!$B$36:$B$135,0),MATCH('Capacity Backing (Hide)'!$A34,'Capacity Summary'!$H$35:$BG$35,0))&lt;&gt;0,INDEX('Capacity Summary'!$H$36:$BG$135,MATCH('Capacity Backing (Hide)'!AC$2,'Capacity Summary'!$B$36:$B$135,0),MATCH('Capacity Backing (Hide)'!$A34,'Capacity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(Hide)'!$A34,'Capacity Summary'!$H$35:$BG$35,0))="x",INDEX('Capacity Summary'!$C$36:$E$135,MATCH('Capacity Backing (Hide)'!AD$2,'Capacity Summary'!$B$36:$B$135,0),4),IF(INDEX('Capacity Summary'!$H$36:$BG$135,MATCH('Capacity Backing (Hide)'!AD$2,'Capacity Summary'!$B$36:$B$135,0),MATCH('Capacity Backing (Hide)'!$A34,'Capacity Summary'!$H$35:$BG$35,0))&lt;&gt;0,INDEX('Capacity Summary'!$H$36:$BG$135,MATCH('Capacity Backing (Hide)'!AD$2,'Capacity Summary'!$B$36:$B$135,0),MATCH('Capacity Backing (Hide)'!$A34,'Capacity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(Hide)'!$A34,'Capacity Summary'!$H$35:$BG$35,0))="x",INDEX('Capacity Summary'!$C$36:$E$135,MATCH('Capacity Backing (Hide)'!AE$2,'Capacity Summary'!$B$36:$B$135,0),4),IF(INDEX('Capacity Summary'!$H$36:$BG$135,MATCH('Capacity Backing (Hide)'!AE$2,'Capacity Summary'!$B$36:$B$135,0),MATCH('Capacity Backing (Hide)'!$A34,'Capacity Summary'!$H$35:$BG$35,0))&lt;&gt;0,INDEX('Capacity Summary'!$H$36:$BG$135,MATCH('Capacity Backing (Hide)'!AE$2,'Capacity Summary'!$B$36:$B$135,0),MATCH('Capacity Backing (Hide)'!$A34,'Capacity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(Hide)'!$A34,'Capacity Summary'!$H$35:$BG$35,0))="x",INDEX('Capacity Summary'!$C$36:$E$135,MATCH('Capacity Backing (Hide)'!AF$2,'Capacity Summary'!$B$36:$B$135,0),4),IF(INDEX('Capacity Summary'!$H$36:$BG$135,MATCH('Capacity Backing (Hide)'!AF$2,'Capacity Summary'!$B$36:$B$135,0),MATCH('Capacity Backing (Hide)'!$A34,'Capacity Summary'!$H$35:$BG$35,0))&lt;&gt;0,INDEX('Capacity Summary'!$H$36:$BG$135,MATCH('Capacity Backing (Hide)'!AF$2,'Capacity Summary'!$B$36:$B$135,0),MATCH('Capacity Backing (Hide)'!$A34,'Capacity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(Hide)'!$A34,'Capacity Summary'!$H$35:$BG$35,0))="x",INDEX('Capacity Summary'!$C$36:$E$135,MATCH('Capacity Backing (Hide)'!AG$2,'Capacity Summary'!$B$36:$B$135,0),4),IF(INDEX('Capacity Summary'!$H$36:$BG$135,MATCH('Capacity Backing (Hide)'!AG$2,'Capacity Summary'!$B$36:$B$135,0),MATCH('Capacity Backing (Hide)'!$A34,'Capacity Summary'!$H$35:$BG$35,0))&lt;&gt;0,INDEX('Capacity Summary'!$H$36:$BG$135,MATCH('Capacity Backing (Hide)'!AG$2,'Capacity Summary'!$B$36:$B$135,0),MATCH('Capacity Backing (Hide)'!$A34,'Capacity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(Hide)'!$A34,'Capacity Summary'!$H$35:$BG$35,0))="x",INDEX('Capacity Summary'!$C$36:$E$135,MATCH('Capacity Backing (Hide)'!AH$2,'Capacity Summary'!$B$36:$B$135,0),4),IF(INDEX('Capacity Summary'!$H$36:$BG$135,MATCH('Capacity Backing (Hide)'!AH$2,'Capacity Summary'!$B$36:$B$135,0),MATCH('Capacity Backing (Hide)'!$A34,'Capacity Summary'!$H$35:$BG$35,0))&lt;&gt;0,INDEX('Capacity Summary'!$H$36:$BG$135,MATCH('Capacity Backing (Hide)'!AH$2,'Capacity Summary'!$B$36:$B$135,0),MATCH('Capacity Backing (Hide)'!$A34,'Capacity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(Hide)'!$A34,'Capacity Summary'!$H$35:$BG$35,0))="x",INDEX('Capacity Summary'!$C$36:$E$135,MATCH('Capacity Backing (Hide)'!AI$2,'Capacity Summary'!$B$36:$B$135,0),4),IF(INDEX('Capacity Summary'!$H$36:$BG$135,MATCH('Capacity Backing (Hide)'!AI$2,'Capacity Summary'!$B$36:$B$135,0),MATCH('Capacity Backing (Hide)'!$A34,'Capacity Summary'!$H$35:$BG$35,0))&lt;&gt;0,INDEX('Capacity Summary'!$H$36:$BG$135,MATCH('Capacity Backing (Hide)'!AI$2,'Capacity Summary'!$B$36:$B$135,0),MATCH('Capacity Backing (Hide)'!$A34,'Capacity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(Hide)'!$A34,'Capacity Summary'!$H$35:$BG$35,0))="x",INDEX('Capacity Summary'!$C$36:$E$135,MATCH('Capacity Backing (Hide)'!AJ$2,'Capacity Summary'!$B$36:$B$135,0),4),IF(INDEX('Capacity Summary'!$H$36:$BG$135,MATCH('Capacity Backing (Hide)'!AJ$2,'Capacity Summary'!$B$36:$B$135,0),MATCH('Capacity Backing (Hide)'!$A34,'Capacity Summary'!$H$35:$BG$35,0))&lt;&gt;0,INDEX('Capacity Summary'!$H$36:$BG$135,MATCH('Capacity Backing (Hide)'!AJ$2,'Capacity Summary'!$B$36:$B$135,0),MATCH('Capacity Backing (Hide)'!$A34,'Capacity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(Hide)'!$A34,'Capacity Summary'!$H$35:$BG$35,0))="x",INDEX('Capacity Summary'!$C$36:$E$135,MATCH('Capacity Backing (Hide)'!AK$2,'Capacity Summary'!$B$36:$B$135,0),4),IF(INDEX('Capacity Summary'!$H$36:$BG$135,MATCH('Capacity Backing (Hide)'!AK$2,'Capacity Summary'!$B$36:$B$135,0),MATCH('Capacity Backing (Hide)'!$A34,'Capacity Summary'!$H$35:$BG$35,0))&lt;&gt;0,INDEX('Capacity Summary'!$H$36:$BG$135,MATCH('Capacity Backing (Hide)'!AK$2,'Capacity Summary'!$B$36:$B$135,0),MATCH('Capacity Backing (Hide)'!$A34,'Capacity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(Hide)'!$A34,'Capacity Summary'!$H$35:$BG$35,0))="x",INDEX('Capacity Summary'!$C$36:$E$135,MATCH('Capacity Backing (Hide)'!AL$2,'Capacity Summary'!$B$36:$B$135,0),4),IF(INDEX('Capacity Summary'!$H$36:$BG$135,MATCH('Capacity Backing (Hide)'!AL$2,'Capacity Summary'!$B$36:$B$135,0),MATCH('Capacity Backing (Hide)'!$A34,'Capacity Summary'!$H$35:$BG$35,0))&lt;&gt;0,INDEX('Capacity Summary'!$H$36:$BG$135,MATCH('Capacity Backing (Hide)'!AL$2,'Capacity Summary'!$B$36:$B$135,0),MATCH('Capacity Backing (Hide)'!$A34,'Capacity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(Hide)'!$A34,'Capacity Summary'!$H$35:$BG$35,0))="x",INDEX('Capacity Summary'!$C$36:$E$135,MATCH('Capacity Backing (Hide)'!AM$2,'Capacity Summary'!$B$36:$B$135,0),4),IF(INDEX('Capacity Summary'!$H$36:$BG$135,MATCH('Capacity Backing (Hide)'!AM$2,'Capacity Summary'!$B$36:$B$135,0),MATCH('Capacity Backing (Hide)'!$A34,'Capacity Summary'!$H$35:$BG$35,0))&lt;&gt;0,INDEX('Capacity Summary'!$H$36:$BG$135,MATCH('Capacity Backing (Hide)'!AM$2,'Capacity Summary'!$B$36:$B$135,0),MATCH('Capacity Backing (Hide)'!$A34,'Capacity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(Hide)'!$A34,'Capacity Summary'!$H$35:$BG$35,0))="x",INDEX('Capacity Summary'!$C$36:$E$135,MATCH('Capacity Backing (Hide)'!AN$2,'Capacity Summary'!$B$36:$B$135,0),4),IF(INDEX('Capacity Summary'!$H$36:$BG$135,MATCH('Capacity Backing (Hide)'!AN$2,'Capacity Summary'!$B$36:$B$135,0),MATCH('Capacity Backing (Hide)'!$A34,'Capacity Summary'!$H$35:$BG$35,0))&lt;&gt;0,INDEX('Capacity Summary'!$H$36:$BG$135,MATCH('Capacity Backing (Hide)'!AN$2,'Capacity Summary'!$B$36:$B$135,0),MATCH('Capacity Backing (Hide)'!$A34,'Capacity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(Hide)'!$A34,'Capacity Summary'!$H$35:$BG$35,0))="x",INDEX('Capacity Summary'!$C$36:$E$135,MATCH('Capacity Backing (Hide)'!AO$2,'Capacity Summary'!$B$36:$B$135,0),4),IF(INDEX('Capacity Summary'!$H$36:$BG$135,MATCH('Capacity Backing (Hide)'!AO$2,'Capacity Summary'!$B$36:$B$135,0),MATCH('Capacity Backing (Hide)'!$A34,'Capacity Summary'!$H$35:$BG$35,0))&lt;&gt;0,INDEX('Capacity Summary'!$H$36:$BG$135,MATCH('Capacity Backing (Hide)'!AO$2,'Capacity Summary'!$B$36:$B$135,0),MATCH('Capacity Backing (Hide)'!$A34,'Capacity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(Hide)'!$A34,'Capacity Summary'!$H$35:$BG$35,0))="x",INDEX('Capacity Summary'!$C$36:$E$135,MATCH('Capacity Backing (Hide)'!AP$2,'Capacity Summary'!$B$36:$B$135,0),4),IF(INDEX('Capacity Summary'!$H$36:$BG$135,MATCH('Capacity Backing (Hide)'!AP$2,'Capacity Summary'!$B$36:$B$135,0),MATCH('Capacity Backing (Hide)'!$A34,'Capacity Summary'!$H$35:$BG$35,0))&lt;&gt;0,INDEX('Capacity Summary'!$H$36:$BG$135,MATCH('Capacity Backing (Hide)'!AP$2,'Capacity Summary'!$B$36:$B$135,0),MATCH('Capacity Backing (Hide)'!$A34,'Capacity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(Hide)'!$A34,'Capacity Summary'!$H$35:$BG$35,0))="x",INDEX('Capacity Summary'!$C$36:$E$135,MATCH('Capacity Backing (Hide)'!AQ$2,'Capacity Summary'!$B$36:$B$135,0),4),IF(INDEX('Capacity Summary'!$H$36:$BG$135,MATCH('Capacity Backing (Hide)'!AQ$2,'Capacity Summary'!$B$36:$B$135,0),MATCH('Capacity Backing (Hide)'!$A34,'Capacity Summary'!$H$35:$BG$35,0))&lt;&gt;0,INDEX('Capacity Summary'!$H$36:$BG$135,MATCH('Capacity Backing (Hide)'!AQ$2,'Capacity Summary'!$B$36:$B$135,0),MATCH('Capacity Backing (Hide)'!$A34,'Capacity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(Hide)'!$A34,'Capacity Summary'!$H$35:$BG$35,0))="x",INDEX('Capacity Summary'!$C$36:$E$135,MATCH('Capacity Backing (Hide)'!AR$2,'Capacity Summary'!$B$36:$B$135,0),4),IF(INDEX('Capacity Summary'!$H$36:$BG$135,MATCH('Capacity Backing (Hide)'!AR$2,'Capacity Summary'!$B$36:$B$135,0),MATCH('Capacity Backing (Hide)'!$A34,'Capacity Summary'!$H$35:$BG$35,0))&lt;&gt;0,INDEX('Capacity Summary'!$H$36:$BG$135,MATCH('Capacity Backing (Hide)'!AR$2,'Capacity Summary'!$B$36:$B$135,0),MATCH('Capacity Backing (Hide)'!$A34,'Capacity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(Hide)'!$A34,'Capacity Summary'!$H$35:$BG$35,0))="x",INDEX('Capacity Summary'!$C$36:$E$135,MATCH('Capacity Backing (Hide)'!AS$2,'Capacity Summary'!$B$36:$B$135,0),4),IF(INDEX('Capacity Summary'!$H$36:$BG$135,MATCH('Capacity Backing (Hide)'!AS$2,'Capacity Summary'!$B$36:$B$135,0),MATCH('Capacity Backing (Hide)'!$A34,'Capacity Summary'!$H$35:$BG$35,0))&lt;&gt;0,INDEX('Capacity Summary'!$H$36:$BG$135,MATCH('Capacity Backing (Hide)'!AS$2,'Capacity Summary'!$B$36:$B$135,0),MATCH('Capacity Backing (Hide)'!$A34,'Capacity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(Hide)'!$A34,'Capacity Summary'!$H$35:$BG$35,0))="x",INDEX('Capacity Summary'!$C$36:$E$135,MATCH('Capacity Backing (Hide)'!AT$2,'Capacity Summary'!$B$36:$B$135,0),4),IF(INDEX('Capacity Summary'!$H$36:$BG$135,MATCH('Capacity Backing (Hide)'!AT$2,'Capacity Summary'!$B$36:$B$135,0),MATCH('Capacity Backing (Hide)'!$A34,'Capacity Summary'!$H$35:$BG$35,0))&lt;&gt;0,INDEX('Capacity Summary'!$H$36:$BG$135,MATCH('Capacity Backing (Hide)'!AT$2,'Capacity Summary'!$B$36:$B$135,0),MATCH('Capacity Backing (Hide)'!$A34,'Capacity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(Hide)'!$A34,'Capacity Summary'!$H$35:$BG$35,0))="x",INDEX('Capacity Summary'!$C$36:$E$135,MATCH('Capacity Backing (Hide)'!AU$2,'Capacity Summary'!$B$36:$B$135,0),4),IF(INDEX('Capacity Summary'!$H$36:$BG$135,MATCH('Capacity Backing (Hide)'!AU$2,'Capacity Summary'!$B$36:$B$135,0),MATCH('Capacity Backing (Hide)'!$A34,'Capacity Summary'!$H$35:$BG$35,0))&lt;&gt;0,INDEX('Capacity Summary'!$H$36:$BG$135,MATCH('Capacity Backing (Hide)'!AU$2,'Capacity Summary'!$B$36:$B$135,0),MATCH('Capacity Backing (Hide)'!$A34,'Capacity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(Hide)'!$A34,'Capacity Summary'!$H$35:$BG$35,0))="x",INDEX('Capacity Summary'!$C$36:$E$135,MATCH('Capacity Backing (Hide)'!AV$2,'Capacity Summary'!$B$36:$B$135,0),4),IF(INDEX('Capacity Summary'!$H$36:$BG$135,MATCH('Capacity Backing (Hide)'!AV$2,'Capacity Summary'!$B$36:$B$135,0),MATCH('Capacity Backing (Hide)'!$A34,'Capacity Summary'!$H$35:$BG$35,0))&lt;&gt;0,INDEX('Capacity Summary'!$H$36:$BG$135,MATCH('Capacity Backing (Hide)'!AV$2,'Capacity Summary'!$B$36:$B$135,0),MATCH('Capacity Backing (Hide)'!$A34,'Capacity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(Hide)'!$A34,'Capacity Summary'!$H$35:$BG$35,0))="x",INDEX('Capacity Summary'!$C$36:$E$135,MATCH('Capacity Backing (Hide)'!AW$2,'Capacity Summary'!$B$36:$B$135,0),4),IF(INDEX('Capacity Summary'!$H$36:$BG$135,MATCH('Capacity Backing (Hide)'!AW$2,'Capacity Summary'!$B$36:$B$135,0),MATCH('Capacity Backing (Hide)'!$A34,'Capacity Summary'!$H$35:$BG$35,0))&lt;&gt;0,INDEX('Capacity Summary'!$H$36:$BG$135,MATCH('Capacity Backing (Hide)'!AW$2,'Capacity Summary'!$B$36:$B$135,0),MATCH('Capacity Backing (Hide)'!$A34,'Capacity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(Hide)'!$A34,'Capacity Summary'!$H$35:$BG$35,0))="x",INDEX('Capacity Summary'!$C$36:$E$135,MATCH('Capacity Backing (Hide)'!AX$2,'Capacity Summary'!$B$36:$B$135,0),4),IF(INDEX('Capacity Summary'!$H$36:$BG$135,MATCH('Capacity Backing (Hide)'!AX$2,'Capacity Summary'!$B$36:$B$135,0),MATCH('Capacity Backing (Hide)'!$A34,'Capacity Summary'!$H$35:$BG$35,0))&lt;&gt;0,INDEX('Capacity Summary'!$H$36:$BG$135,MATCH('Capacity Backing (Hide)'!AX$2,'Capacity Summary'!$B$36:$B$135,0),MATCH('Capacity Backing (Hide)'!$A34,'Capacity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(Hide)'!$A34,'Capacity Summary'!$H$35:$BG$35,0))="x",INDEX('Capacity Summary'!$C$36:$E$135,MATCH('Capacity Backing (Hide)'!AY$2,'Capacity Summary'!$B$36:$B$135,0),4),IF(INDEX('Capacity Summary'!$H$36:$BG$135,MATCH('Capacity Backing (Hide)'!AY$2,'Capacity Summary'!$B$36:$B$135,0),MATCH('Capacity Backing (Hide)'!$A34,'Capacity Summary'!$H$35:$BG$35,0))&lt;&gt;0,INDEX('Capacity Summary'!$H$36:$BG$135,MATCH('Capacity Backing (Hide)'!AY$2,'Capacity Summary'!$B$36:$B$135,0),MATCH('Capacity Backing (Hide)'!$A34,'Capacity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(Hide)'!$A34,'Capacity Summary'!$H$35:$BG$35,0))="x",INDEX('Capacity Summary'!$C$36:$E$135,MATCH('Capacity Backing (Hide)'!AZ$2,'Capacity Summary'!$B$36:$B$135,0),4),IF(INDEX('Capacity Summary'!$H$36:$BG$135,MATCH('Capacity Backing (Hide)'!AZ$2,'Capacity Summary'!$B$36:$B$135,0),MATCH('Capacity Backing (Hide)'!$A34,'Capacity Summary'!$H$35:$BG$35,0))&lt;&gt;0,INDEX('Capacity Summary'!$H$36:$BG$135,MATCH('Capacity Backing (Hide)'!AZ$2,'Capacity Summary'!$B$36:$B$135,0),MATCH('Capacity Backing (Hide)'!$A34,'Capacity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(Hide)'!$A34,'Capacity Summary'!$H$35:$BG$35,0))="x",INDEX('Capacity Summary'!$C$36:$E$135,MATCH('Capacity Backing (Hide)'!BA$2,'Capacity Summary'!$B$36:$B$135,0),4),IF(INDEX('Capacity Summary'!$H$36:$BG$135,MATCH('Capacity Backing (Hide)'!BA$2,'Capacity Summary'!$B$36:$B$135,0),MATCH('Capacity Backing (Hide)'!$A34,'Capacity Summary'!$H$35:$BG$35,0))&lt;&gt;0,INDEX('Capacity Summary'!$H$36:$BG$135,MATCH('Capacity Backing (Hide)'!BA$2,'Capacity Summary'!$B$36:$B$135,0),MATCH('Capacity Backing (Hide)'!$A34,'Capacity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(Hide)'!$A34,'Capacity Summary'!$H$35:$BG$35,0))="x",INDEX('Capacity Summary'!$C$36:$E$135,MATCH('Capacity Backing (Hide)'!BB$2,'Capacity Summary'!$B$36:$B$135,0),4),IF(INDEX('Capacity Summary'!$H$36:$BG$135,MATCH('Capacity Backing (Hide)'!BB$2,'Capacity Summary'!$B$36:$B$135,0),MATCH('Capacity Backing (Hide)'!$A34,'Capacity Summary'!$H$35:$BG$35,0))&lt;&gt;0,INDEX('Capacity Summary'!$H$36:$BG$135,MATCH('Capacity Backing (Hide)'!BB$2,'Capacity Summary'!$B$36:$B$135,0),MATCH('Capacity Backing (Hide)'!$A34,'Capacity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(Hide)'!$A34,'Capacity Summary'!$H$35:$BG$35,0))="x",INDEX('Capacity Summary'!$C$36:$E$135,MATCH('Capacity Backing (Hide)'!BC$2,'Capacity Summary'!$B$36:$B$135,0),4),IF(INDEX('Capacity Summary'!$H$36:$BG$135,MATCH('Capacity Backing (Hide)'!BC$2,'Capacity Summary'!$B$36:$B$135,0),MATCH('Capacity Backing (Hide)'!$A34,'Capacity Summary'!$H$35:$BG$35,0))&lt;&gt;0,INDEX('Capacity Summary'!$H$36:$BG$135,MATCH('Capacity Backing (Hide)'!BC$2,'Capacity Summary'!$B$36:$B$135,0),MATCH('Capacity Backing (Hide)'!$A34,'Capacity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(Hide)'!$A34,'Capacity Summary'!$H$35:$BG$35,0))="x",INDEX('Capacity Summary'!$C$36:$E$135,MATCH('Capacity Backing (Hide)'!BD$2,'Capacity Summary'!$B$36:$B$135,0),4),IF(INDEX('Capacity Summary'!$H$36:$BG$135,MATCH('Capacity Backing (Hide)'!BD$2,'Capacity Summary'!$B$36:$B$135,0),MATCH('Capacity Backing (Hide)'!$A34,'Capacity Summary'!$H$35:$BG$35,0))&lt;&gt;0,INDEX('Capacity Summary'!$H$36:$BG$135,MATCH('Capacity Backing (Hide)'!BD$2,'Capacity Summary'!$B$36:$B$135,0),MATCH('Capacity Backing (Hide)'!$A34,'Capacity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(Hide)'!$A34,'Capacity Summary'!$H$35:$BG$35,0))="x",INDEX('Capacity Summary'!$C$36:$E$135,MATCH('Capacity Backing (Hide)'!BE$2,'Capacity Summary'!$B$36:$B$135,0),4),IF(INDEX('Capacity Summary'!$H$36:$BG$135,MATCH('Capacity Backing (Hide)'!BE$2,'Capacity Summary'!$B$36:$B$135,0),MATCH('Capacity Backing (Hide)'!$A34,'Capacity Summary'!$H$35:$BG$35,0))&lt;&gt;0,INDEX('Capacity Summary'!$H$36:$BG$135,MATCH('Capacity Backing (Hide)'!BE$2,'Capacity Summary'!$B$36:$B$135,0),MATCH('Capacity Backing (Hide)'!$A34,'Capacity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(Hide)'!$A34,'Capacity Summary'!$H$35:$BG$35,0))="x",INDEX('Capacity Summary'!$C$36:$E$135,MATCH('Capacity Backing (Hide)'!BF$2,'Capacity Summary'!$B$36:$B$135,0),4),IF(INDEX('Capacity Summary'!$H$36:$BG$135,MATCH('Capacity Backing (Hide)'!BF$2,'Capacity Summary'!$B$36:$B$135,0),MATCH('Capacity Backing (Hide)'!$A34,'Capacity Summary'!$H$35:$BG$35,0))&lt;&gt;0,INDEX('Capacity Summary'!$H$36:$BG$135,MATCH('Capacity Backing (Hide)'!BF$2,'Capacity Summary'!$B$36:$B$135,0),MATCH('Capacity Backing (Hide)'!$A34,'Capacity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(Hide)'!$A34,'Capacity Summary'!$H$35:$BG$35,0))="x",INDEX('Capacity Summary'!$C$36:$E$135,MATCH('Capacity Backing (Hide)'!BG$2,'Capacity Summary'!$B$36:$B$135,0),4),IF(INDEX('Capacity Summary'!$H$36:$BG$135,MATCH('Capacity Backing (Hide)'!BG$2,'Capacity Summary'!$B$36:$B$135,0),MATCH('Capacity Backing (Hide)'!$A34,'Capacity Summary'!$H$35:$BG$35,0))&lt;&gt;0,INDEX('Capacity Summary'!$H$36:$BG$135,MATCH('Capacity Backing (Hide)'!BG$2,'Capacity Summary'!$B$36:$B$135,0),MATCH('Capacity Backing (Hide)'!$A34,'Capacity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(Hide)'!$A34,'Capacity Summary'!$H$35:$BG$35,0))="x",INDEX('Capacity Summary'!$C$36:$E$135,MATCH('Capacity Backing (Hide)'!BH$2,'Capacity Summary'!$B$36:$B$135,0),4),IF(INDEX('Capacity Summary'!$H$36:$BG$135,MATCH('Capacity Backing (Hide)'!BH$2,'Capacity Summary'!$B$36:$B$135,0),MATCH('Capacity Backing (Hide)'!$A34,'Capacity Summary'!$H$35:$BG$35,0))&lt;&gt;0,INDEX('Capacity Summary'!$H$36:$BG$135,MATCH('Capacity Backing (Hide)'!BH$2,'Capacity Summary'!$B$36:$B$135,0),MATCH('Capacity Backing (Hide)'!$A34,'Capacity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(Hide)'!$A34,'Capacity Summary'!$H$35:$BG$35,0))="x",INDEX('Capacity Summary'!$C$36:$E$135,MATCH('Capacity Backing (Hide)'!BI$2,'Capacity Summary'!$B$36:$B$135,0),4),IF(INDEX('Capacity Summary'!$H$36:$BG$135,MATCH('Capacity Backing (Hide)'!BI$2,'Capacity Summary'!$B$36:$B$135,0),MATCH('Capacity Backing (Hide)'!$A34,'Capacity Summary'!$H$35:$BG$35,0))&lt;&gt;0,INDEX('Capacity Summary'!$H$36:$BG$135,MATCH('Capacity Backing (Hide)'!BI$2,'Capacity Summary'!$B$36:$B$135,0),MATCH('Capacity Backing (Hide)'!$A34,'Capacity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(Hide)'!$A34,'Capacity Summary'!$H$35:$BG$35,0))="x",INDEX('Capacity Summary'!$C$36:$E$135,MATCH('Capacity Backing (Hide)'!BJ$2,'Capacity Summary'!$B$36:$B$135,0),4),IF(INDEX('Capacity Summary'!$H$36:$BG$135,MATCH('Capacity Backing (Hide)'!BJ$2,'Capacity Summary'!$B$36:$B$135,0),MATCH('Capacity Backing (Hide)'!$A34,'Capacity Summary'!$H$35:$BG$35,0))&lt;&gt;0,INDEX('Capacity Summary'!$H$36:$BG$135,MATCH('Capacity Backing (Hide)'!BJ$2,'Capacity Summary'!$B$36:$B$135,0),MATCH('Capacity Backing (Hide)'!$A34,'Capacity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(Hide)'!$A34,'Capacity Summary'!$H$35:$BG$35,0))="x",INDEX('Capacity Summary'!$C$36:$E$135,MATCH('Capacity Backing (Hide)'!BK$2,'Capacity Summary'!$B$36:$B$135,0),4),IF(INDEX('Capacity Summary'!$H$36:$BG$135,MATCH('Capacity Backing (Hide)'!BK$2,'Capacity Summary'!$B$36:$B$135,0),MATCH('Capacity Backing (Hide)'!$A34,'Capacity Summary'!$H$35:$BG$35,0))&lt;&gt;0,INDEX('Capacity Summary'!$H$36:$BG$135,MATCH('Capacity Backing (Hide)'!BK$2,'Capacity Summary'!$B$36:$B$135,0),MATCH('Capacity Backing (Hide)'!$A34,'Capacity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(Hide)'!$A34,'Capacity Summary'!$H$35:$BG$35,0))="x",INDEX('Capacity Summary'!$C$36:$E$135,MATCH('Capacity Backing (Hide)'!BL$2,'Capacity Summary'!$B$36:$B$135,0),4),IF(INDEX('Capacity Summary'!$H$36:$BG$135,MATCH('Capacity Backing (Hide)'!BL$2,'Capacity Summary'!$B$36:$B$135,0),MATCH('Capacity Backing (Hide)'!$A34,'Capacity Summary'!$H$35:$BG$35,0))&lt;&gt;0,INDEX('Capacity Summary'!$H$36:$BG$135,MATCH('Capacity Backing (Hide)'!BL$2,'Capacity Summary'!$B$36:$B$135,0),MATCH('Capacity Backing (Hide)'!$A34,'Capacity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(Hide)'!$A34,'Capacity Summary'!$H$35:$BG$35,0))="x",INDEX('Capacity Summary'!$C$36:$E$135,MATCH('Capacity Backing (Hide)'!BM$2,'Capacity Summary'!$B$36:$B$135,0),4),IF(INDEX('Capacity Summary'!$H$36:$BG$135,MATCH('Capacity Backing (Hide)'!BM$2,'Capacity Summary'!$B$36:$B$135,0),MATCH('Capacity Backing (Hide)'!$A34,'Capacity Summary'!$H$35:$BG$35,0))&lt;&gt;0,INDEX('Capacity Summary'!$H$36:$BG$135,MATCH('Capacity Backing (Hide)'!BM$2,'Capacity Summary'!$B$36:$B$135,0),MATCH('Capacity Backing (Hide)'!$A34,'Capacity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(Hide)'!$A34,'Capacity Summary'!$H$35:$BG$35,0))="x",INDEX('Capacity Summary'!$C$36:$E$135,MATCH('Capacity Backing (Hide)'!BN$2,'Capacity Summary'!$B$36:$B$135,0),4),IF(INDEX('Capacity Summary'!$H$36:$BG$135,MATCH('Capacity Backing (Hide)'!BN$2,'Capacity Summary'!$B$36:$B$135,0),MATCH('Capacity Backing (Hide)'!$A34,'Capacity Summary'!$H$35:$BG$35,0))&lt;&gt;0,INDEX('Capacity Summary'!$H$36:$BG$135,MATCH('Capacity Backing (Hide)'!BN$2,'Capacity Summary'!$B$36:$B$135,0),MATCH('Capacity Backing (Hide)'!$A34,'Capacity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(Hide)'!$A34,'Capacity Summary'!$H$35:$BG$35,0))="x",INDEX('Capacity Summary'!$C$36:$E$135,MATCH('Capacity Backing (Hide)'!BO$2,'Capacity Summary'!$B$36:$B$135,0),4),IF(INDEX('Capacity Summary'!$H$36:$BG$135,MATCH('Capacity Backing (Hide)'!BO$2,'Capacity Summary'!$B$36:$B$135,0),MATCH('Capacity Backing (Hide)'!$A34,'Capacity Summary'!$H$35:$BG$35,0))&lt;&gt;0,INDEX('Capacity Summary'!$H$36:$BG$135,MATCH('Capacity Backing (Hide)'!BO$2,'Capacity Summary'!$B$36:$B$135,0),MATCH('Capacity Backing (Hide)'!$A34,'Capacity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(Hide)'!$A34,'Capacity Summary'!$H$35:$BG$35,0))="x",INDEX('Capacity Summary'!$C$36:$E$135,MATCH('Capacity Backing (Hide)'!BP$2,'Capacity Summary'!$B$36:$B$135,0),4),IF(INDEX('Capacity Summary'!$H$36:$BG$135,MATCH('Capacity Backing (Hide)'!BP$2,'Capacity Summary'!$B$36:$B$135,0),MATCH('Capacity Backing (Hide)'!$A34,'Capacity Summary'!$H$35:$BG$35,0))&lt;&gt;0,INDEX('Capacity Summary'!$H$36:$BG$135,MATCH('Capacity Backing (Hide)'!BP$2,'Capacity Summary'!$B$36:$B$135,0),MATCH('Capacity Backing (Hide)'!$A34,'Capacity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(Hide)'!$A34,'Capacity Summary'!$H$35:$BG$35,0))="x",INDEX('Capacity Summary'!$C$36:$E$135,MATCH('Capacity Backing (Hide)'!BQ$2,'Capacity Summary'!$B$36:$B$135,0),4),IF(INDEX('Capacity Summary'!$H$36:$BG$135,MATCH('Capacity Backing (Hide)'!BQ$2,'Capacity Summary'!$B$36:$B$135,0),MATCH('Capacity Backing (Hide)'!$A34,'Capacity Summary'!$H$35:$BG$35,0))&lt;&gt;0,INDEX('Capacity Summary'!$H$36:$BG$135,MATCH('Capacity Backing (Hide)'!BQ$2,'Capacity Summary'!$B$36:$B$135,0),MATCH('Capacity Backing (Hide)'!$A34,'Capacity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(Hide)'!$A34,'Capacity Summary'!$H$35:$BG$35,0))="x",INDEX('Capacity Summary'!$C$36:$E$135,MATCH('Capacity Backing (Hide)'!BR$2,'Capacity Summary'!$B$36:$B$135,0),4),IF(INDEX('Capacity Summary'!$H$36:$BG$135,MATCH('Capacity Backing (Hide)'!BR$2,'Capacity Summary'!$B$36:$B$135,0),MATCH('Capacity Backing (Hide)'!$A34,'Capacity Summary'!$H$35:$BG$35,0))&lt;&gt;0,INDEX('Capacity Summary'!$H$36:$BG$135,MATCH('Capacity Backing (Hide)'!BR$2,'Capacity Summary'!$B$36:$B$135,0),MATCH('Capacity Backing (Hide)'!$A34,'Capacity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(Hide)'!$A34,'Capacity Summary'!$H$35:$BG$35,0))="x",INDEX('Capacity Summary'!$C$36:$E$135,MATCH('Capacity Backing (Hide)'!BS$2,'Capacity Summary'!$B$36:$B$135,0),4),IF(INDEX('Capacity Summary'!$H$36:$BG$135,MATCH('Capacity Backing (Hide)'!BS$2,'Capacity Summary'!$B$36:$B$135,0),MATCH('Capacity Backing (Hide)'!$A34,'Capacity Summary'!$H$35:$BG$35,0))&lt;&gt;0,INDEX('Capacity Summary'!$H$36:$BG$135,MATCH('Capacity Backing (Hide)'!BS$2,'Capacity Summary'!$B$36:$B$135,0),MATCH('Capacity Backing (Hide)'!$A34,'Capacity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(Hide)'!$A34,'Capacity Summary'!$H$35:$BG$35,0))="x",INDEX('Capacity Summary'!$C$36:$E$135,MATCH('Capacity Backing (Hide)'!BT$2,'Capacity Summary'!$B$36:$B$135,0),4),IF(INDEX('Capacity Summary'!$H$36:$BG$135,MATCH('Capacity Backing (Hide)'!BT$2,'Capacity Summary'!$B$36:$B$135,0),MATCH('Capacity Backing (Hide)'!$A34,'Capacity Summary'!$H$35:$BG$35,0))&lt;&gt;0,INDEX('Capacity Summary'!$H$36:$BG$135,MATCH('Capacity Backing (Hide)'!BT$2,'Capacity Summary'!$B$36:$B$135,0),MATCH('Capacity Backing (Hide)'!$A34,'Capacity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(Hide)'!$A34,'Capacity Summary'!$H$35:$BG$35,0))="x",INDEX('Capacity Summary'!$C$36:$E$135,MATCH('Capacity Backing (Hide)'!BU$2,'Capacity Summary'!$B$36:$B$135,0),4),IF(INDEX('Capacity Summary'!$H$36:$BG$135,MATCH('Capacity Backing (Hide)'!BU$2,'Capacity Summary'!$B$36:$B$135,0),MATCH('Capacity Backing (Hide)'!$A34,'Capacity Summary'!$H$35:$BG$35,0))&lt;&gt;0,INDEX('Capacity Summary'!$H$36:$BG$135,MATCH('Capacity Backing (Hide)'!BU$2,'Capacity Summary'!$B$36:$B$135,0),MATCH('Capacity Backing (Hide)'!$A34,'Capacity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(Hide)'!$A34,'Capacity Summary'!$H$35:$BG$35,0))="x",INDEX('Capacity Summary'!$C$36:$E$135,MATCH('Capacity Backing (Hide)'!BV$2,'Capacity Summary'!$B$36:$B$135,0),4),IF(INDEX('Capacity Summary'!$H$36:$BG$135,MATCH('Capacity Backing (Hide)'!BV$2,'Capacity Summary'!$B$36:$B$135,0),MATCH('Capacity Backing (Hide)'!$A34,'Capacity Summary'!$H$35:$BG$35,0))&lt;&gt;0,INDEX('Capacity Summary'!$H$36:$BG$135,MATCH('Capacity Backing (Hide)'!BV$2,'Capacity Summary'!$B$36:$B$135,0),MATCH('Capacity Backing (Hide)'!$A34,'Capacity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(Hide)'!$A34,'Capacity Summary'!$H$35:$BG$35,0))="x",INDEX('Capacity Summary'!$C$36:$E$135,MATCH('Capacity Backing (Hide)'!BW$2,'Capacity Summary'!$B$36:$B$135,0),4),IF(INDEX('Capacity Summary'!$H$36:$BG$135,MATCH('Capacity Backing (Hide)'!BW$2,'Capacity Summary'!$B$36:$B$135,0),MATCH('Capacity Backing (Hide)'!$A34,'Capacity Summary'!$H$35:$BG$35,0))&lt;&gt;0,INDEX('Capacity Summary'!$H$36:$BG$135,MATCH('Capacity Backing (Hide)'!BW$2,'Capacity Summary'!$B$36:$B$135,0),MATCH('Capacity Backing (Hide)'!$A34,'Capacity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(Hide)'!$A34,'Capacity Summary'!$H$35:$BG$35,0))="x",INDEX('Capacity Summary'!$C$36:$E$135,MATCH('Capacity Backing (Hide)'!BX$2,'Capacity Summary'!$B$36:$B$135,0),4),IF(INDEX('Capacity Summary'!$H$36:$BG$135,MATCH('Capacity Backing (Hide)'!BX$2,'Capacity Summary'!$B$36:$B$135,0),MATCH('Capacity Backing (Hide)'!$A34,'Capacity Summary'!$H$35:$BG$35,0))&lt;&gt;0,INDEX('Capacity Summary'!$H$36:$BG$135,MATCH('Capacity Backing (Hide)'!BX$2,'Capacity Summary'!$B$36:$B$135,0),MATCH('Capacity Backing (Hide)'!$A34,'Capacity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(Hide)'!$A34,'Capacity Summary'!$H$35:$BG$35,0))="x",INDEX('Capacity Summary'!$C$36:$E$135,MATCH('Capacity Backing (Hide)'!BY$2,'Capacity Summary'!$B$36:$B$135,0),4),IF(INDEX('Capacity Summary'!$H$36:$BG$135,MATCH('Capacity Backing (Hide)'!BY$2,'Capacity Summary'!$B$36:$B$135,0),MATCH('Capacity Backing (Hide)'!$A34,'Capacity Summary'!$H$35:$BG$35,0))&lt;&gt;0,INDEX('Capacity Summary'!$H$36:$BG$135,MATCH('Capacity Backing (Hide)'!BY$2,'Capacity Summary'!$B$36:$B$135,0),MATCH('Capacity Backing (Hide)'!$A34,'Capacity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(Hide)'!$A34,'Capacity Summary'!$H$35:$BG$35,0))="x",INDEX('Capacity Summary'!$C$36:$E$135,MATCH('Capacity Backing (Hide)'!BZ$2,'Capacity Summary'!$B$36:$B$135,0),4),IF(INDEX('Capacity Summary'!$H$36:$BG$135,MATCH('Capacity Backing (Hide)'!BZ$2,'Capacity Summary'!$B$36:$B$135,0),MATCH('Capacity Backing (Hide)'!$A34,'Capacity Summary'!$H$35:$BG$35,0))&lt;&gt;0,INDEX('Capacity Summary'!$H$36:$BG$135,MATCH('Capacity Backing (Hide)'!BZ$2,'Capacity Summary'!$B$36:$B$135,0),MATCH('Capacity Backing (Hide)'!$A34,'Capacity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(Hide)'!$A34,'Capacity Summary'!$H$35:$BG$35,0))="x",INDEX('Capacity Summary'!$C$36:$E$135,MATCH('Capacity Backing (Hide)'!CA$2,'Capacity Summary'!$B$36:$B$135,0),4),IF(INDEX('Capacity Summary'!$H$36:$BG$135,MATCH('Capacity Backing (Hide)'!CA$2,'Capacity Summary'!$B$36:$B$135,0),MATCH('Capacity Backing (Hide)'!$A34,'Capacity Summary'!$H$35:$BG$35,0))&lt;&gt;0,INDEX('Capacity Summary'!$H$36:$BG$135,MATCH('Capacity Backing (Hide)'!CA$2,'Capacity Summary'!$B$36:$B$135,0),MATCH('Capacity Backing (Hide)'!$A34,'Capacity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(Hide)'!$A34,'Capacity Summary'!$H$35:$BG$35,0))="x",INDEX('Capacity Summary'!$C$36:$E$135,MATCH('Capacity Backing (Hide)'!CB$2,'Capacity Summary'!$B$36:$B$135,0),4),IF(INDEX('Capacity Summary'!$H$36:$BG$135,MATCH('Capacity Backing (Hide)'!CB$2,'Capacity Summary'!$B$36:$B$135,0),MATCH('Capacity Backing (Hide)'!$A34,'Capacity Summary'!$H$35:$BG$35,0))&lt;&gt;0,INDEX('Capacity Summary'!$H$36:$BG$135,MATCH('Capacity Backing (Hide)'!CB$2,'Capacity Summary'!$B$36:$B$135,0),MATCH('Capacity Backing (Hide)'!$A34,'Capacity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(Hide)'!$A34,'Capacity Summary'!$H$35:$BG$35,0))="x",INDEX('Capacity Summary'!$C$36:$E$135,MATCH('Capacity Backing (Hide)'!CC$2,'Capacity Summary'!$B$36:$B$135,0),4),IF(INDEX('Capacity Summary'!$H$36:$BG$135,MATCH('Capacity Backing (Hide)'!CC$2,'Capacity Summary'!$B$36:$B$135,0),MATCH('Capacity Backing (Hide)'!$A34,'Capacity Summary'!$H$35:$BG$35,0))&lt;&gt;0,INDEX('Capacity Summary'!$H$36:$BG$135,MATCH('Capacity Backing (Hide)'!CC$2,'Capacity Summary'!$B$36:$B$135,0),MATCH('Capacity Backing (Hide)'!$A34,'Capacity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(Hide)'!$A34,'Capacity Summary'!$H$35:$BG$35,0))="x",INDEX('Capacity Summary'!$C$36:$E$135,MATCH('Capacity Backing (Hide)'!CD$2,'Capacity Summary'!$B$36:$B$135,0),4),IF(INDEX('Capacity Summary'!$H$36:$BG$135,MATCH('Capacity Backing (Hide)'!CD$2,'Capacity Summary'!$B$36:$B$135,0),MATCH('Capacity Backing (Hide)'!$A34,'Capacity Summary'!$H$35:$BG$35,0))&lt;&gt;0,INDEX('Capacity Summary'!$H$36:$BG$135,MATCH('Capacity Backing (Hide)'!CD$2,'Capacity Summary'!$B$36:$B$135,0),MATCH('Capacity Backing (Hide)'!$A34,'Capacity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(Hide)'!$A34,'Capacity Summary'!$H$35:$BG$35,0))="x",INDEX('Capacity Summary'!$C$36:$E$135,MATCH('Capacity Backing (Hide)'!CE$2,'Capacity Summary'!$B$36:$B$135,0),4),IF(INDEX('Capacity Summary'!$H$36:$BG$135,MATCH('Capacity Backing (Hide)'!CE$2,'Capacity Summary'!$B$36:$B$135,0),MATCH('Capacity Backing (Hide)'!$A34,'Capacity Summary'!$H$35:$BG$35,0))&lt;&gt;0,INDEX('Capacity Summary'!$H$36:$BG$135,MATCH('Capacity Backing (Hide)'!CE$2,'Capacity Summary'!$B$36:$B$135,0),MATCH('Capacity Backing (Hide)'!$A34,'Capacity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(Hide)'!$A34,'Capacity Summary'!$H$35:$BG$35,0))="x",INDEX('Capacity Summary'!$C$36:$E$135,MATCH('Capacity Backing (Hide)'!CF$2,'Capacity Summary'!$B$36:$B$135,0),4),IF(INDEX('Capacity Summary'!$H$36:$BG$135,MATCH('Capacity Backing (Hide)'!CF$2,'Capacity Summary'!$B$36:$B$135,0),MATCH('Capacity Backing (Hide)'!$A34,'Capacity Summary'!$H$35:$BG$35,0))&lt;&gt;0,INDEX('Capacity Summary'!$H$36:$BG$135,MATCH('Capacity Backing (Hide)'!CF$2,'Capacity Summary'!$B$36:$B$135,0),MATCH('Capacity Backing (Hide)'!$A34,'Capacity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(Hide)'!$A34,'Capacity Summary'!$H$35:$BG$35,0))="x",INDEX('Capacity Summary'!$C$36:$E$135,MATCH('Capacity Backing (Hide)'!CG$2,'Capacity Summary'!$B$36:$B$135,0),4),IF(INDEX('Capacity Summary'!$H$36:$BG$135,MATCH('Capacity Backing (Hide)'!CG$2,'Capacity Summary'!$B$36:$B$135,0),MATCH('Capacity Backing (Hide)'!$A34,'Capacity Summary'!$H$35:$BG$35,0))&lt;&gt;0,INDEX('Capacity Summary'!$H$36:$BG$135,MATCH('Capacity Backing (Hide)'!CG$2,'Capacity Summary'!$B$36:$B$135,0),MATCH('Capacity Backing (Hide)'!$A34,'Capacity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(Hide)'!$A34,'Capacity Summary'!$H$35:$BG$35,0))="x",INDEX('Capacity Summary'!$C$36:$E$135,MATCH('Capacity Backing (Hide)'!CH$2,'Capacity Summary'!$B$36:$B$135,0),4),IF(INDEX('Capacity Summary'!$H$36:$BG$135,MATCH('Capacity Backing (Hide)'!CH$2,'Capacity Summary'!$B$36:$B$135,0),MATCH('Capacity Backing (Hide)'!$A34,'Capacity Summary'!$H$35:$BG$35,0))&lt;&gt;0,INDEX('Capacity Summary'!$H$36:$BG$135,MATCH('Capacity Backing (Hide)'!CH$2,'Capacity Summary'!$B$36:$B$135,0),MATCH('Capacity Backing (Hide)'!$A34,'Capacity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(Hide)'!$A34,'Capacity Summary'!$H$35:$BG$35,0))="x",INDEX('Capacity Summary'!$C$36:$E$135,MATCH('Capacity Backing (Hide)'!CI$2,'Capacity Summary'!$B$36:$B$135,0),4),IF(INDEX('Capacity Summary'!$H$36:$BG$135,MATCH('Capacity Backing (Hide)'!CI$2,'Capacity Summary'!$B$36:$B$135,0),MATCH('Capacity Backing (Hide)'!$A34,'Capacity Summary'!$H$35:$BG$35,0))&lt;&gt;0,INDEX('Capacity Summary'!$H$36:$BG$135,MATCH('Capacity Backing (Hide)'!CI$2,'Capacity Summary'!$B$36:$B$135,0),MATCH('Capacity Backing (Hide)'!$A34,'Capacity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(Hide)'!$A34,'Capacity Summary'!$H$35:$BG$35,0))="x",INDEX('Capacity Summary'!$C$36:$E$135,MATCH('Capacity Backing (Hide)'!CJ$2,'Capacity Summary'!$B$36:$B$135,0),4),IF(INDEX('Capacity Summary'!$H$36:$BG$135,MATCH('Capacity Backing (Hide)'!CJ$2,'Capacity Summary'!$B$36:$B$135,0),MATCH('Capacity Backing (Hide)'!$A34,'Capacity Summary'!$H$35:$BG$35,0))&lt;&gt;0,INDEX('Capacity Summary'!$H$36:$BG$135,MATCH('Capacity Backing (Hide)'!CJ$2,'Capacity Summary'!$B$36:$B$135,0),MATCH('Capacity Backing (Hide)'!$A34,'Capacity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(Hide)'!$A34,'Capacity Summary'!$H$35:$BG$35,0))="x",INDEX('Capacity Summary'!$C$36:$E$135,MATCH('Capacity Backing (Hide)'!CK$2,'Capacity Summary'!$B$36:$B$135,0),4),IF(INDEX('Capacity Summary'!$H$36:$BG$135,MATCH('Capacity Backing (Hide)'!CK$2,'Capacity Summary'!$B$36:$B$135,0),MATCH('Capacity Backing (Hide)'!$A34,'Capacity Summary'!$H$35:$BG$35,0))&lt;&gt;0,INDEX('Capacity Summary'!$H$36:$BG$135,MATCH('Capacity Backing (Hide)'!CK$2,'Capacity Summary'!$B$36:$B$135,0),MATCH('Capacity Backing (Hide)'!$A34,'Capacity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(Hide)'!$A34,'Capacity Summary'!$H$35:$BG$35,0))="x",INDEX('Capacity Summary'!$C$36:$E$135,MATCH('Capacity Backing (Hide)'!CL$2,'Capacity Summary'!$B$36:$B$135,0),4),IF(INDEX('Capacity Summary'!$H$36:$BG$135,MATCH('Capacity Backing (Hide)'!CL$2,'Capacity Summary'!$B$36:$B$135,0),MATCH('Capacity Backing (Hide)'!$A34,'Capacity Summary'!$H$35:$BG$35,0))&lt;&gt;0,INDEX('Capacity Summary'!$H$36:$BG$135,MATCH('Capacity Backing (Hide)'!CL$2,'Capacity Summary'!$B$36:$B$135,0),MATCH('Capacity Backing (Hide)'!$A34,'Capacity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(Hide)'!$A34,'Capacity Summary'!$H$35:$BG$35,0))="x",INDEX('Capacity Summary'!$C$36:$E$135,MATCH('Capacity Backing (Hide)'!CM$2,'Capacity Summary'!$B$36:$B$135,0),4),IF(INDEX('Capacity Summary'!$H$36:$BG$135,MATCH('Capacity Backing (Hide)'!CM$2,'Capacity Summary'!$B$36:$B$135,0),MATCH('Capacity Backing (Hide)'!$A34,'Capacity Summary'!$H$35:$BG$35,0))&lt;&gt;0,INDEX('Capacity Summary'!$H$36:$BG$135,MATCH('Capacity Backing (Hide)'!CM$2,'Capacity Summary'!$B$36:$B$135,0),MATCH('Capacity Backing (Hide)'!$A34,'Capacity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(Hide)'!$A34,'Capacity Summary'!$H$35:$BG$35,0))="x",INDEX('Capacity Summary'!$C$36:$E$135,MATCH('Capacity Backing (Hide)'!CN$2,'Capacity Summary'!$B$36:$B$135,0),4),IF(INDEX('Capacity Summary'!$H$36:$BG$135,MATCH('Capacity Backing (Hide)'!CN$2,'Capacity Summary'!$B$36:$B$135,0),MATCH('Capacity Backing (Hide)'!$A34,'Capacity Summary'!$H$35:$BG$35,0))&lt;&gt;0,INDEX('Capacity Summary'!$H$36:$BG$135,MATCH('Capacity Backing (Hide)'!CN$2,'Capacity Summary'!$B$36:$B$135,0),MATCH('Capacity Backing (Hide)'!$A34,'Capacity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(Hide)'!$A34,'Capacity Summary'!$H$35:$BG$35,0))="x",INDEX('Capacity Summary'!$C$36:$E$135,MATCH('Capacity Backing (Hide)'!CO$2,'Capacity Summary'!$B$36:$B$135,0),4),IF(INDEX('Capacity Summary'!$H$36:$BG$135,MATCH('Capacity Backing (Hide)'!CO$2,'Capacity Summary'!$B$36:$B$135,0),MATCH('Capacity Backing (Hide)'!$A34,'Capacity Summary'!$H$35:$BG$35,0))&lt;&gt;0,INDEX('Capacity Summary'!$H$36:$BG$135,MATCH('Capacity Backing (Hide)'!CO$2,'Capacity Summary'!$B$36:$B$135,0),MATCH('Capacity Backing (Hide)'!$A34,'Capacity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(Hide)'!$A34,'Capacity Summary'!$H$35:$BG$35,0))="x",INDEX('Capacity Summary'!$C$36:$E$135,MATCH('Capacity Backing (Hide)'!CP$2,'Capacity Summary'!$B$36:$B$135,0),4),IF(INDEX('Capacity Summary'!$H$36:$BG$135,MATCH('Capacity Backing (Hide)'!CP$2,'Capacity Summary'!$B$36:$B$135,0),MATCH('Capacity Backing (Hide)'!$A34,'Capacity Summary'!$H$35:$BG$35,0))&lt;&gt;0,INDEX('Capacity Summary'!$H$36:$BG$135,MATCH('Capacity Backing (Hide)'!CP$2,'Capacity Summary'!$B$36:$B$135,0),MATCH('Capacity Backing (Hide)'!$A34,'Capacity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(Hide)'!$A34,'Capacity Summary'!$H$35:$BG$35,0))="x",INDEX('Capacity Summary'!$C$36:$E$135,MATCH('Capacity Backing (Hide)'!CQ$2,'Capacity Summary'!$B$36:$B$135,0),4),IF(INDEX('Capacity Summary'!$H$36:$BG$135,MATCH('Capacity Backing (Hide)'!CQ$2,'Capacity Summary'!$B$36:$B$135,0),MATCH('Capacity Backing (Hide)'!$A34,'Capacity Summary'!$H$35:$BG$35,0))&lt;&gt;0,INDEX('Capacity Summary'!$H$36:$BG$135,MATCH('Capacity Backing (Hide)'!CQ$2,'Capacity Summary'!$B$36:$B$135,0),MATCH('Capacity Backing (Hide)'!$A34,'Capacity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(Hide)'!$A34,'Capacity Summary'!$H$35:$BG$35,0))="x",INDEX('Capacity Summary'!$C$36:$E$135,MATCH('Capacity Backing (Hide)'!CR$2,'Capacity Summary'!$B$36:$B$135,0),4),IF(INDEX('Capacity Summary'!$H$36:$BG$135,MATCH('Capacity Backing (Hide)'!CR$2,'Capacity Summary'!$B$36:$B$135,0),MATCH('Capacity Backing (Hide)'!$A34,'Capacity Summary'!$H$35:$BG$35,0))&lt;&gt;0,INDEX('Capacity Summary'!$H$36:$BG$135,MATCH('Capacity Backing (Hide)'!CR$2,'Capacity Summary'!$B$36:$B$135,0),MATCH('Capacity Backing (Hide)'!$A34,'Capacity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(Hide)'!$A34,'Capacity Summary'!$H$35:$BG$35,0))="x",INDEX('Capacity Summary'!$C$36:$E$135,MATCH('Capacity Backing (Hide)'!CS$2,'Capacity Summary'!$B$36:$B$135,0),4),IF(INDEX('Capacity Summary'!$H$36:$BG$135,MATCH('Capacity Backing (Hide)'!CS$2,'Capacity Summary'!$B$36:$B$135,0),MATCH('Capacity Backing (Hide)'!$A34,'Capacity Summary'!$H$35:$BG$35,0))&lt;&gt;0,INDEX('Capacity Summary'!$H$36:$BG$135,MATCH('Capacity Backing (Hide)'!CS$2,'Capacity Summary'!$B$36:$B$135,0),MATCH('Capacity Backing (Hide)'!$A34,'Capacity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(Hide)'!$A34,'Capacity Summary'!$H$35:$BG$35,0))="x",INDEX('Capacity Summary'!$C$36:$E$135,MATCH('Capacity Backing (Hide)'!CT$2,'Capacity Summary'!$B$36:$B$135,0),4),IF(INDEX('Capacity Summary'!$H$36:$BG$135,MATCH('Capacity Backing (Hide)'!CT$2,'Capacity Summary'!$B$36:$B$135,0),MATCH('Capacity Backing (Hide)'!$A34,'Capacity Summary'!$H$35:$BG$35,0))&lt;&gt;0,INDEX('Capacity Summary'!$H$36:$BG$135,MATCH('Capacity Backing (Hide)'!CT$2,'Capacity Summary'!$B$36:$B$135,0),MATCH('Capacity Backing (Hide)'!$A34,'Capacity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(Hide)'!$A34,'Capacity Summary'!$H$35:$BG$35,0))="x",INDEX('Capacity Summary'!$C$36:$E$135,MATCH('Capacity Backing (Hide)'!CU$2,'Capacity Summary'!$B$36:$B$135,0),4),IF(INDEX('Capacity Summary'!$H$36:$BG$135,MATCH('Capacity Backing (Hide)'!CU$2,'Capacity Summary'!$B$36:$B$135,0),MATCH('Capacity Backing (Hide)'!$A34,'Capacity Summary'!$H$35:$BG$35,0))&lt;&gt;0,INDEX('Capacity Summary'!$H$36:$BG$135,MATCH('Capacity Backing (Hide)'!CU$2,'Capacity Summary'!$B$36:$B$135,0),MATCH('Capacity Backing (Hide)'!$A34,'Capacity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(Hide)'!$A34,'Capacity Summary'!$H$35:$BG$35,0))="x",INDEX('Capacity Summary'!$C$36:$E$135,MATCH('Capacity Backing (Hide)'!CV$2,'Capacity Summary'!$B$36:$B$135,0),4),IF(INDEX('Capacity Summary'!$H$36:$BG$135,MATCH('Capacity Backing (Hide)'!CV$2,'Capacity Summary'!$B$36:$B$135,0),MATCH('Capacity Backing (Hide)'!$A34,'Capacity Summary'!$H$35:$BG$35,0))&lt;&gt;0,INDEX('Capacity Summary'!$H$36:$BG$135,MATCH('Capacity Backing (Hide)'!CV$2,'Capacity Summary'!$B$36:$B$135,0),MATCH('Capacity Backing (Hide)'!$A34,'Capacity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(Hide)'!$A34,'Capacity Summary'!$H$35:$BG$35,0))="x",INDEX('Capacity Summary'!$C$36:$E$135,MATCH('Capacity Backing (Hide)'!CW$2,'Capacity Summary'!$B$36:$B$135,0),4),IF(INDEX('Capacity Summary'!$H$36:$BG$135,MATCH('Capacity Backing (Hide)'!CW$2,'Capacity Summary'!$B$36:$B$135,0),MATCH('Capacity Backing (Hide)'!$A34,'Capacity Summary'!$H$35:$BG$35,0))&lt;&gt;0,INDEX('Capacity Summary'!$H$36:$BG$135,MATCH('Capacity Backing (Hide)'!CW$2,'Capacity Summary'!$B$36:$B$135,0),MATCH('Capacity Backing (Hide)'!$A34,'Capacity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5" spans="1:101" x14ac:dyDescent="0.35">
      <c r="A35" s="2">
        <f ca="1">'Required Capacity (Hide)'!E35</f>
        <v>44438</v>
      </c>
      <c r="B3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(Hide)'!$A35,'Capacity Summary'!$H$35:$BG$35,0))="x",INDEX('Capacity Summary'!$C$36:$E$135,MATCH('Capacity Backing (Hide)'!B$2,'Capacity Summary'!$B$36:$B$135,0),4),IF(INDEX('Capacity Summary'!$H$36:$BG$135,MATCH('Capacity Backing (Hide)'!B$2,'Capacity Summary'!$B$36:$B$135,0),MATCH('Capacity Backing (Hide)'!$A35,'Capacity Summary'!$H$35:$BG$35,0))&lt;&gt;0,INDEX('Capacity Summary'!$H$36:$BG$135,MATCH('Capacity Backing (Hide)'!B$2,'Capacity Summary'!$B$36:$B$135,0),MATCH('Capacity Backing (Hide)'!$A35,'Capacity Summary'!$H$35:$BG$35,0)),0)),INDEX('Capacity Summary'!$C$36:$E$135,MATCH('Capacity Backing (Hide)'!B$2,'Capacity Summary'!$B$36:$B$135,0),2)))/IF(Summary!$B$7="Minutes",1,60)/COUNTA(INDEX(Capacity!$C$10:$Q$109,MATCH('Capacity Backing (Hide)'!B$2,Capacity!$B$10:$B$109,0),1):INDEX(Capacity!$C$10:$Q$109,MATCH('Capacity Backing (Hide)'!B$2,Capacity!$B$10:$B$109,0),15))</f>
        <v>#N/A</v>
      </c>
      <c r="C3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(Hide)'!$A35,'Capacity Summary'!$H$35:$BG$35,0))="x",INDEX('Capacity Summary'!$C$36:$E$135,MATCH('Capacity Backing (Hide)'!C$2,'Capacity Summary'!$B$36:$B$135,0),4),IF(INDEX('Capacity Summary'!$H$36:$BG$135,MATCH('Capacity Backing (Hide)'!C$2,'Capacity Summary'!$B$36:$B$135,0),MATCH('Capacity Backing (Hide)'!$A35,'Capacity Summary'!$H$35:$BG$35,0))&lt;&gt;0,INDEX('Capacity Summary'!$H$36:$BG$135,MATCH('Capacity Backing (Hide)'!C$2,'Capacity Summary'!$B$36:$B$135,0),MATCH('Capacity Backing (Hide)'!$A35,'Capacity Summary'!$H$35:$BG$35,0)),0)),INDEX('Capacity Summary'!$C$36:$E$135,MATCH('Capacity Backing (Hide)'!C$2,'Capacity Summary'!$B$36:$B$135,0),2)))/IF(Summary!$B$7="Minutes",1,60)/COUNTA(INDEX(Capacity!$C$10:$Q$109,MATCH('Capacity Backing (Hide)'!C$2,Capacity!$B$10:$B$109,0),1):INDEX(Capacity!$C$10:$Q$109,MATCH('Capacity Backing (Hide)'!C$2,Capacity!$B$10:$B$109,0),15))</f>
        <v>#N/A</v>
      </c>
      <c r="D3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(Hide)'!$A35,'Capacity Summary'!$H$35:$BG$35,0))="x",INDEX('Capacity Summary'!$C$36:$E$135,MATCH('Capacity Backing (Hide)'!D$2,'Capacity Summary'!$B$36:$B$135,0),4),IF(INDEX('Capacity Summary'!$H$36:$BG$135,MATCH('Capacity Backing (Hide)'!D$2,'Capacity Summary'!$B$36:$B$135,0),MATCH('Capacity Backing (Hide)'!$A35,'Capacity Summary'!$H$35:$BG$35,0))&lt;&gt;0,INDEX('Capacity Summary'!$H$36:$BG$135,MATCH('Capacity Backing (Hide)'!D$2,'Capacity Summary'!$B$36:$B$135,0),MATCH('Capacity Backing (Hide)'!$A35,'Capacity Summary'!$H$35:$BG$35,0)),0)),INDEX('Capacity Summary'!$C$36:$E$135,MATCH('Capacity Backing (Hide)'!D$2,'Capacity Summary'!$B$36:$B$135,0),2)))/IF(Summary!$B$7="Minutes",1,60)/COUNTA(INDEX(Capacity!$C$10:$Q$109,MATCH('Capacity Backing (Hide)'!D$2,Capacity!$B$10:$B$109,0),1):INDEX(Capacity!$C$10:$Q$109,MATCH('Capacity Backing (Hide)'!D$2,Capacity!$B$10:$B$109,0),15))</f>
        <v>#N/A</v>
      </c>
      <c r="E3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(Hide)'!$A35,'Capacity Summary'!$H$35:$BG$35,0))="x",INDEX('Capacity Summary'!$C$36:$E$135,MATCH('Capacity Backing (Hide)'!E$2,'Capacity Summary'!$B$36:$B$135,0),4),IF(INDEX('Capacity Summary'!$H$36:$BG$135,MATCH('Capacity Backing (Hide)'!E$2,'Capacity Summary'!$B$36:$B$135,0),MATCH('Capacity Backing (Hide)'!$A35,'Capacity Summary'!$H$35:$BG$35,0))&lt;&gt;0,INDEX('Capacity Summary'!$H$36:$BG$135,MATCH('Capacity Backing (Hide)'!E$2,'Capacity Summary'!$B$36:$B$135,0),MATCH('Capacity Backing (Hide)'!$A35,'Capacity Summary'!$H$35:$BG$35,0)),0)),INDEX('Capacity Summary'!$C$36:$E$135,MATCH('Capacity Backing (Hide)'!E$2,'Capacity Summary'!$B$36:$B$135,0),2)))/IF(Summary!$B$7="Minutes",1,60)/COUNTA(INDEX(Capacity!$C$10:$Q$109,MATCH('Capacity Backing (Hide)'!E$2,Capacity!$B$10:$B$109,0),1):INDEX(Capacity!$C$10:$Q$109,MATCH('Capacity Backing (Hide)'!E$2,Capacity!$B$10:$B$109,0),15))</f>
        <v>#N/A</v>
      </c>
      <c r="F3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(Hide)'!$A35,'Capacity Summary'!$H$35:$BG$35,0))="x",INDEX('Capacity Summary'!$C$36:$E$135,MATCH('Capacity Backing (Hide)'!F$2,'Capacity Summary'!$B$36:$B$135,0),4),IF(INDEX('Capacity Summary'!$H$36:$BG$135,MATCH('Capacity Backing (Hide)'!F$2,'Capacity Summary'!$B$36:$B$135,0),MATCH('Capacity Backing (Hide)'!$A35,'Capacity Summary'!$H$35:$BG$35,0))&lt;&gt;0,INDEX('Capacity Summary'!$H$36:$BG$135,MATCH('Capacity Backing (Hide)'!F$2,'Capacity Summary'!$B$36:$B$135,0),MATCH('Capacity Backing (Hide)'!$A35,'Capacity Summary'!$H$35:$BG$35,0)),0)),INDEX('Capacity Summary'!$C$36:$E$135,MATCH('Capacity Backing (Hide)'!F$2,'Capacity Summary'!$B$36:$B$135,0),2)))/IF(Summary!$B$7="Minutes",1,60)/COUNTA(INDEX(Capacity!$C$10:$Q$109,MATCH('Capacity Backing (Hide)'!F$2,Capacity!$B$10:$B$109,0),1):INDEX(Capacity!$C$10:$Q$109,MATCH('Capacity Backing (Hide)'!F$2,Capacity!$B$10:$B$109,0),15))</f>
        <v>#N/A</v>
      </c>
      <c r="G3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(Hide)'!$A35,'Capacity Summary'!$H$35:$BG$35,0))="x",INDEX('Capacity Summary'!$C$36:$E$135,MATCH('Capacity Backing (Hide)'!G$2,'Capacity Summary'!$B$36:$B$135,0),4),IF(INDEX('Capacity Summary'!$H$36:$BG$135,MATCH('Capacity Backing (Hide)'!G$2,'Capacity Summary'!$B$36:$B$135,0),MATCH('Capacity Backing (Hide)'!$A35,'Capacity Summary'!$H$35:$BG$35,0))&lt;&gt;0,INDEX('Capacity Summary'!$H$36:$BG$135,MATCH('Capacity Backing (Hide)'!G$2,'Capacity Summary'!$B$36:$B$135,0),MATCH('Capacity Backing (Hide)'!$A35,'Capacity Summary'!$H$35:$BG$35,0)),0)),INDEX('Capacity Summary'!$C$36:$E$135,MATCH('Capacity Backing (Hide)'!G$2,'Capacity Summary'!$B$36:$B$135,0),2)))/IF(Summary!$B$7="Minutes",1,60)/COUNTA(INDEX(Capacity!$C$10:$Q$109,MATCH('Capacity Backing (Hide)'!G$2,Capacity!$B$10:$B$109,0),1):INDEX(Capacity!$C$10:$Q$109,MATCH('Capacity Backing (Hide)'!G$2,Capacity!$B$10:$B$109,0),15))</f>
        <v>#N/A</v>
      </c>
      <c r="H3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(Hide)'!$A35,'Capacity Summary'!$H$35:$BG$35,0))="x",INDEX('Capacity Summary'!$C$36:$E$135,MATCH('Capacity Backing (Hide)'!H$2,'Capacity Summary'!$B$36:$B$135,0),4),IF(INDEX('Capacity Summary'!$H$36:$BG$135,MATCH('Capacity Backing (Hide)'!H$2,'Capacity Summary'!$B$36:$B$135,0),MATCH('Capacity Backing (Hide)'!$A35,'Capacity Summary'!$H$35:$BG$35,0))&lt;&gt;0,INDEX('Capacity Summary'!$H$36:$BG$135,MATCH('Capacity Backing (Hide)'!H$2,'Capacity Summary'!$B$36:$B$135,0),MATCH('Capacity Backing (Hide)'!$A35,'Capacity Summary'!$H$35:$BG$35,0)),0)),INDEX('Capacity Summary'!$C$36:$E$135,MATCH('Capacity Backing (Hide)'!H$2,'Capacity Summary'!$B$36:$B$135,0),2)))/IF(Summary!$B$7="Minutes",1,60)/COUNTA(INDEX(Capacity!$C$10:$Q$109,MATCH('Capacity Backing (Hide)'!H$2,Capacity!$B$10:$B$109,0),1):INDEX(Capacity!$C$10:$Q$109,MATCH('Capacity Backing (Hide)'!H$2,Capacity!$B$10:$B$109,0),15))</f>
        <v>#N/A</v>
      </c>
      <c r="I3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(Hide)'!$A35,'Capacity Summary'!$H$35:$BG$35,0))="x",INDEX('Capacity Summary'!$C$36:$E$135,MATCH('Capacity Backing (Hide)'!I$2,'Capacity Summary'!$B$36:$B$135,0),4),IF(INDEX('Capacity Summary'!$H$36:$BG$135,MATCH('Capacity Backing (Hide)'!I$2,'Capacity Summary'!$B$36:$B$135,0),MATCH('Capacity Backing (Hide)'!$A35,'Capacity Summary'!$H$35:$BG$35,0))&lt;&gt;0,INDEX('Capacity Summary'!$H$36:$BG$135,MATCH('Capacity Backing (Hide)'!I$2,'Capacity Summary'!$B$36:$B$135,0),MATCH('Capacity Backing (Hide)'!$A35,'Capacity Summary'!$H$35:$BG$35,0)),0)),INDEX('Capacity Summary'!$C$36:$E$135,MATCH('Capacity Backing (Hide)'!I$2,'Capacity Summary'!$B$36:$B$135,0),2)))/IF(Summary!$B$7="Minutes",1,60)/COUNTA(INDEX(Capacity!$C$10:$Q$109,MATCH('Capacity Backing (Hide)'!I$2,Capacity!$B$10:$B$109,0),1):INDEX(Capacity!$C$10:$Q$109,MATCH('Capacity Backing (Hide)'!I$2,Capacity!$B$10:$B$109,0),15))</f>
        <v>#N/A</v>
      </c>
      <c r="J3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(Hide)'!$A35,'Capacity Summary'!$H$35:$BG$35,0))="x",INDEX('Capacity Summary'!$C$36:$E$135,MATCH('Capacity Backing (Hide)'!J$2,'Capacity Summary'!$B$36:$B$135,0),4),IF(INDEX('Capacity Summary'!$H$36:$BG$135,MATCH('Capacity Backing (Hide)'!J$2,'Capacity Summary'!$B$36:$B$135,0),MATCH('Capacity Backing (Hide)'!$A35,'Capacity Summary'!$H$35:$BG$35,0))&lt;&gt;0,INDEX('Capacity Summary'!$H$36:$BG$135,MATCH('Capacity Backing (Hide)'!J$2,'Capacity Summary'!$B$36:$B$135,0),MATCH('Capacity Backing (Hide)'!$A35,'Capacity Summary'!$H$35:$BG$35,0)),0)),INDEX('Capacity Summary'!$C$36:$E$135,MATCH('Capacity Backing (Hide)'!J$2,'Capacity Summary'!$B$36:$B$135,0),2)))/IF(Summary!$B$7="Minutes",1,60)/COUNTA(INDEX(Capacity!$C$10:$Q$109,MATCH('Capacity Backing (Hide)'!J$2,Capacity!$B$10:$B$109,0),1):INDEX(Capacity!$C$10:$Q$109,MATCH('Capacity Backing (Hide)'!J$2,Capacity!$B$10:$B$109,0),15))</f>
        <v>#N/A</v>
      </c>
      <c r="K3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(Hide)'!$A35,'Capacity Summary'!$H$35:$BG$35,0))="x",INDEX('Capacity Summary'!$C$36:$E$135,MATCH('Capacity Backing (Hide)'!K$2,'Capacity Summary'!$B$36:$B$135,0),4),IF(INDEX('Capacity Summary'!$H$36:$BG$135,MATCH('Capacity Backing (Hide)'!K$2,'Capacity Summary'!$B$36:$B$135,0),MATCH('Capacity Backing (Hide)'!$A35,'Capacity Summary'!$H$35:$BG$35,0))&lt;&gt;0,INDEX('Capacity Summary'!$H$36:$BG$135,MATCH('Capacity Backing (Hide)'!K$2,'Capacity Summary'!$B$36:$B$135,0),MATCH('Capacity Backing (Hide)'!$A35,'Capacity Summary'!$H$35:$BG$35,0)),0)),INDEX('Capacity Summary'!$C$36:$E$135,MATCH('Capacity Backing (Hide)'!K$2,'Capacity Summary'!$B$36:$B$135,0),2)))/IF(Summary!$B$7="Minutes",1,60)/COUNTA(INDEX(Capacity!$C$10:$Q$109,MATCH('Capacity Backing (Hide)'!K$2,Capacity!$B$10:$B$109,0),1):INDEX(Capacity!$C$10:$Q$109,MATCH('Capacity Backing (Hide)'!K$2,Capacity!$B$10:$B$109,0),15))</f>
        <v>#N/A</v>
      </c>
      <c r="L3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(Hide)'!$A35,'Capacity Summary'!$H$35:$BG$35,0))="x",INDEX('Capacity Summary'!$C$36:$E$135,MATCH('Capacity Backing (Hide)'!L$2,'Capacity Summary'!$B$36:$B$135,0),4),IF(INDEX('Capacity Summary'!$H$36:$BG$135,MATCH('Capacity Backing (Hide)'!L$2,'Capacity Summary'!$B$36:$B$135,0),MATCH('Capacity Backing (Hide)'!$A35,'Capacity Summary'!$H$35:$BG$35,0))&lt;&gt;0,INDEX('Capacity Summary'!$H$36:$BG$135,MATCH('Capacity Backing (Hide)'!L$2,'Capacity Summary'!$B$36:$B$135,0),MATCH('Capacity Backing (Hide)'!$A35,'Capacity Summary'!$H$35:$BG$35,0)),0)),INDEX('Capacity Summary'!$C$36:$E$135,MATCH('Capacity Backing (Hide)'!L$2,'Capacity Summary'!$B$36:$B$135,0),2)))/IF(Summary!$B$7="Minutes",1,60)/COUNTA(INDEX(Capacity!$C$10:$Q$109,MATCH('Capacity Backing (Hide)'!L$2,Capacity!$B$10:$B$109,0),1):INDEX(Capacity!$C$10:$Q$109,MATCH('Capacity Backing (Hide)'!L$2,Capacity!$B$10:$B$109,0),15))</f>
        <v>#N/A</v>
      </c>
      <c r="M3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(Hide)'!$A35,'Capacity Summary'!$H$35:$BG$35,0))="x",INDEX('Capacity Summary'!$C$36:$E$135,MATCH('Capacity Backing (Hide)'!M$2,'Capacity Summary'!$B$36:$B$135,0),4),IF(INDEX('Capacity Summary'!$H$36:$BG$135,MATCH('Capacity Backing (Hide)'!M$2,'Capacity Summary'!$B$36:$B$135,0),MATCH('Capacity Backing (Hide)'!$A35,'Capacity Summary'!$H$35:$BG$35,0))&lt;&gt;0,INDEX('Capacity Summary'!$H$36:$BG$135,MATCH('Capacity Backing (Hide)'!M$2,'Capacity Summary'!$B$36:$B$135,0),MATCH('Capacity Backing (Hide)'!$A35,'Capacity Summary'!$H$35:$BG$35,0)),0)),INDEX('Capacity Summary'!$C$36:$E$135,MATCH('Capacity Backing (Hide)'!M$2,'Capacity Summary'!$B$36:$B$135,0),2)))/IF(Summary!$B$7="Minutes",1,60)/COUNTA(INDEX(Capacity!$C$10:$Q$109,MATCH('Capacity Backing (Hide)'!M$2,Capacity!$B$10:$B$109,0),1):INDEX(Capacity!$C$10:$Q$109,MATCH('Capacity Backing (Hide)'!M$2,Capacity!$B$10:$B$109,0),15))</f>
        <v>#N/A</v>
      </c>
      <c r="N3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(Hide)'!$A35,'Capacity Summary'!$H$35:$BG$35,0))="x",INDEX('Capacity Summary'!$C$36:$E$135,MATCH('Capacity Backing (Hide)'!N$2,'Capacity Summary'!$B$36:$B$135,0),4),IF(INDEX('Capacity Summary'!$H$36:$BG$135,MATCH('Capacity Backing (Hide)'!N$2,'Capacity Summary'!$B$36:$B$135,0),MATCH('Capacity Backing (Hide)'!$A35,'Capacity Summary'!$H$35:$BG$35,0))&lt;&gt;0,INDEX('Capacity Summary'!$H$36:$BG$135,MATCH('Capacity Backing (Hide)'!N$2,'Capacity Summary'!$B$36:$B$135,0),MATCH('Capacity Backing (Hide)'!$A35,'Capacity Summary'!$H$35:$BG$35,0)),0)),INDEX('Capacity Summary'!$C$36:$E$135,MATCH('Capacity Backing (Hide)'!N$2,'Capacity Summary'!$B$36:$B$135,0),2)))/IF(Summary!$B$7="Minutes",1,60)/COUNTA(INDEX(Capacity!$C$10:$Q$109,MATCH('Capacity Backing (Hide)'!N$2,Capacity!$B$10:$B$109,0),1):INDEX(Capacity!$C$10:$Q$109,MATCH('Capacity Backing (Hide)'!N$2,Capacity!$B$10:$B$109,0),15))</f>
        <v>#N/A</v>
      </c>
      <c r="O3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(Hide)'!$A35,'Capacity Summary'!$H$35:$BG$35,0))="x",INDEX('Capacity Summary'!$C$36:$E$135,MATCH('Capacity Backing (Hide)'!O$2,'Capacity Summary'!$B$36:$B$135,0),4),IF(INDEX('Capacity Summary'!$H$36:$BG$135,MATCH('Capacity Backing (Hide)'!O$2,'Capacity Summary'!$B$36:$B$135,0),MATCH('Capacity Backing (Hide)'!$A35,'Capacity Summary'!$H$35:$BG$35,0))&lt;&gt;0,INDEX('Capacity Summary'!$H$36:$BG$135,MATCH('Capacity Backing (Hide)'!O$2,'Capacity Summary'!$B$36:$B$135,0),MATCH('Capacity Backing (Hide)'!$A35,'Capacity Summary'!$H$35:$BG$35,0)),0)),INDEX('Capacity Summary'!$C$36:$E$135,MATCH('Capacity Backing (Hide)'!O$2,'Capacity Summary'!$B$36:$B$135,0),2)))/IF(Summary!$B$7="Minutes",1,60)/COUNTA(INDEX(Capacity!$C$10:$Q$109,MATCH('Capacity Backing (Hide)'!O$2,Capacity!$B$10:$B$109,0),1):INDEX(Capacity!$C$10:$Q$109,MATCH('Capacity Backing (Hide)'!O$2,Capacity!$B$10:$B$109,0),15))</f>
        <v>#N/A</v>
      </c>
      <c r="P3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(Hide)'!$A35,'Capacity Summary'!$H$35:$BG$35,0))="x",INDEX('Capacity Summary'!$C$36:$E$135,MATCH('Capacity Backing (Hide)'!P$2,'Capacity Summary'!$B$36:$B$135,0),4),IF(INDEX('Capacity Summary'!$H$36:$BG$135,MATCH('Capacity Backing (Hide)'!P$2,'Capacity Summary'!$B$36:$B$135,0),MATCH('Capacity Backing (Hide)'!$A35,'Capacity Summary'!$H$35:$BG$35,0))&lt;&gt;0,INDEX('Capacity Summary'!$H$36:$BG$135,MATCH('Capacity Backing (Hide)'!P$2,'Capacity Summary'!$B$36:$B$135,0),MATCH('Capacity Backing (Hide)'!$A35,'Capacity Summary'!$H$35:$BG$35,0)),0)),INDEX('Capacity Summary'!$C$36:$E$135,MATCH('Capacity Backing (Hide)'!P$2,'Capacity Summary'!$B$36:$B$135,0),2)))/IF(Summary!$B$7="Minutes",1,60)/COUNTA(INDEX(Capacity!$C$10:$Q$109,MATCH('Capacity Backing (Hide)'!P$2,Capacity!$B$10:$B$109,0),1):INDEX(Capacity!$C$10:$Q$109,MATCH('Capacity Backing (Hide)'!P$2,Capacity!$B$10:$B$109,0),15))</f>
        <v>#N/A</v>
      </c>
      <c r="Q3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(Hide)'!$A35,'Capacity Summary'!$H$35:$BG$35,0))="x",INDEX('Capacity Summary'!$C$36:$E$135,MATCH('Capacity Backing (Hide)'!Q$2,'Capacity Summary'!$B$36:$B$135,0),4),IF(INDEX('Capacity Summary'!$H$36:$BG$135,MATCH('Capacity Backing (Hide)'!Q$2,'Capacity Summary'!$B$36:$B$135,0),MATCH('Capacity Backing (Hide)'!$A35,'Capacity Summary'!$H$35:$BG$35,0))&lt;&gt;0,INDEX('Capacity Summary'!$H$36:$BG$135,MATCH('Capacity Backing (Hide)'!Q$2,'Capacity Summary'!$B$36:$B$135,0),MATCH('Capacity Backing (Hide)'!$A35,'Capacity Summary'!$H$35:$BG$35,0)),0)),INDEX('Capacity Summary'!$C$36:$E$135,MATCH('Capacity Backing (Hide)'!Q$2,'Capacity Summary'!$B$36:$B$135,0),2)))/IF(Summary!$B$7="Minutes",1,60)/COUNTA(INDEX(Capacity!$C$10:$Q$109,MATCH('Capacity Backing (Hide)'!Q$2,Capacity!$B$10:$B$109,0),1):INDEX(Capacity!$C$10:$Q$109,MATCH('Capacity Backing (Hide)'!Q$2,Capacity!$B$10:$B$109,0),15))</f>
        <v>#N/A</v>
      </c>
      <c r="R3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(Hide)'!$A35,'Capacity Summary'!$H$35:$BG$35,0))="x",INDEX('Capacity Summary'!$C$36:$E$135,MATCH('Capacity Backing (Hide)'!R$2,'Capacity Summary'!$B$36:$B$135,0),4),IF(INDEX('Capacity Summary'!$H$36:$BG$135,MATCH('Capacity Backing (Hide)'!R$2,'Capacity Summary'!$B$36:$B$135,0),MATCH('Capacity Backing (Hide)'!$A35,'Capacity Summary'!$H$35:$BG$35,0))&lt;&gt;0,INDEX('Capacity Summary'!$H$36:$BG$135,MATCH('Capacity Backing (Hide)'!R$2,'Capacity Summary'!$B$36:$B$135,0),MATCH('Capacity Backing (Hide)'!$A35,'Capacity Summary'!$H$35:$BG$35,0)),0)),INDEX('Capacity Summary'!$C$36:$E$135,MATCH('Capacity Backing (Hide)'!R$2,'Capacity Summary'!$B$36:$B$135,0),2)))/IF(Summary!$B$7="Minutes",1,60)/COUNTA(INDEX(Capacity!$C$10:$Q$109,MATCH('Capacity Backing (Hide)'!R$2,Capacity!$B$10:$B$109,0),1):INDEX(Capacity!$C$10:$Q$109,MATCH('Capacity Backing (Hide)'!R$2,Capacity!$B$10:$B$109,0),15))</f>
        <v>#N/A</v>
      </c>
      <c r="S3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(Hide)'!$A35,'Capacity Summary'!$H$35:$BG$35,0))="x",INDEX('Capacity Summary'!$C$36:$E$135,MATCH('Capacity Backing (Hide)'!S$2,'Capacity Summary'!$B$36:$B$135,0),4),IF(INDEX('Capacity Summary'!$H$36:$BG$135,MATCH('Capacity Backing (Hide)'!S$2,'Capacity Summary'!$B$36:$B$135,0),MATCH('Capacity Backing (Hide)'!$A35,'Capacity Summary'!$H$35:$BG$35,0))&lt;&gt;0,INDEX('Capacity Summary'!$H$36:$BG$135,MATCH('Capacity Backing (Hide)'!S$2,'Capacity Summary'!$B$36:$B$135,0),MATCH('Capacity Backing (Hide)'!$A35,'Capacity Summary'!$H$35:$BG$35,0)),0)),INDEX('Capacity Summary'!$C$36:$E$135,MATCH('Capacity Backing (Hide)'!S$2,'Capacity Summary'!$B$36:$B$135,0),2)))/IF(Summary!$B$7="Minutes",1,60)/COUNTA(INDEX(Capacity!$C$10:$Q$109,MATCH('Capacity Backing (Hide)'!S$2,Capacity!$B$10:$B$109,0),1):INDEX(Capacity!$C$10:$Q$109,MATCH('Capacity Backing (Hide)'!S$2,Capacity!$B$10:$B$109,0),15))</f>
        <v>#N/A</v>
      </c>
      <c r="T3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(Hide)'!$A35,'Capacity Summary'!$H$35:$BG$35,0))="x",INDEX('Capacity Summary'!$C$36:$E$135,MATCH('Capacity Backing (Hide)'!T$2,'Capacity Summary'!$B$36:$B$135,0),4),IF(INDEX('Capacity Summary'!$H$36:$BG$135,MATCH('Capacity Backing (Hide)'!T$2,'Capacity Summary'!$B$36:$B$135,0),MATCH('Capacity Backing (Hide)'!$A35,'Capacity Summary'!$H$35:$BG$35,0))&lt;&gt;0,INDEX('Capacity Summary'!$H$36:$BG$135,MATCH('Capacity Backing (Hide)'!T$2,'Capacity Summary'!$B$36:$B$135,0),MATCH('Capacity Backing (Hide)'!$A35,'Capacity Summary'!$H$35:$BG$35,0)),0)),INDEX('Capacity Summary'!$C$36:$E$135,MATCH('Capacity Backing (Hide)'!T$2,'Capacity Summary'!$B$36:$B$135,0),2)))/IF(Summary!$B$7="Minutes",1,60)/COUNTA(INDEX(Capacity!$C$10:$Q$109,MATCH('Capacity Backing (Hide)'!T$2,Capacity!$B$10:$B$109,0),1):INDEX(Capacity!$C$10:$Q$109,MATCH('Capacity Backing (Hide)'!T$2,Capacity!$B$10:$B$109,0),15))</f>
        <v>#N/A</v>
      </c>
      <c r="U3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(Hide)'!$A35,'Capacity Summary'!$H$35:$BG$35,0))="x",INDEX('Capacity Summary'!$C$36:$E$135,MATCH('Capacity Backing (Hide)'!U$2,'Capacity Summary'!$B$36:$B$135,0),4),IF(INDEX('Capacity Summary'!$H$36:$BG$135,MATCH('Capacity Backing (Hide)'!U$2,'Capacity Summary'!$B$36:$B$135,0),MATCH('Capacity Backing (Hide)'!$A35,'Capacity Summary'!$H$35:$BG$35,0))&lt;&gt;0,INDEX('Capacity Summary'!$H$36:$BG$135,MATCH('Capacity Backing (Hide)'!U$2,'Capacity Summary'!$B$36:$B$135,0),MATCH('Capacity Backing (Hide)'!$A35,'Capacity Summary'!$H$35:$BG$35,0)),0)),INDEX('Capacity Summary'!$C$36:$E$135,MATCH('Capacity Backing (Hide)'!U$2,'Capacity Summary'!$B$36:$B$135,0),2)))/IF(Summary!$B$7="Minutes",1,60)/COUNTA(INDEX(Capacity!$C$10:$Q$109,MATCH('Capacity Backing (Hide)'!U$2,Capacity!$B$10:$B$109,0),1):INDEX(Capacity!$C$10:$Q$109,MATCH('Capacity Backing (Hide)'!U$2,Capacity!$B$10:$B$109,0),15))</f>
        <v>#N/A</v>
      </c>
      <c r="V3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(Hide)'!$A35,'Capacity Summary'!$H$35:$BG$35,0))="x",INDEX('Capacity Summary'!$C$36:$E$135,MATCH('Capacity Backing (Hide)'!V$2,'Capacity Summary'!$B$36:$B$135,0),4),IF(INDEX('Capacity Summary'!$H$36:$BG$135,MATCH('Capacity Backing (Hide)'!V$2,'Capacity Summary'!$B$36:$B$135,0),MATCH('Capacity Backing (Hide)'!$A35,'Capacity Summary'!$H$35:$BG$35,0))&lt;&gt;0,INDEX('Capacity Summary'!$H$36:$BG$135,MATCH('Capacity Backing (Hide)'!V$2,'Capacity Summary'!$B$36:$B$135,0),MATCH('Capacity Backing (Hide)'!$A35,'Capacity Summary'!$H$35:$BG$35,0)),0)),INDEX('Capacity Summary'!$C$36:$E$135,MATCH('Capacity Backing (Hide)'!V$2,'Capacity Summary'!$B$36:$B$135,0),2)))/IF(Summary!$B$7="Minutes",1,60)/COUNTA(INDEX(Capacity!$C$10:$Q$109,MATCH('Capacity Backing (Hide)'!V$2,Capacity!$B$10:$B$109,0),1):INDEX(Capacity!$C$10:$Q$109,MATCH('Capacity Backing (Hide)'!V$2,Capacity!$B$10:$B$109,0),15))</f>
        <v>#N/A</v>
      </c>
      <c r="W3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(Hide)'!$A35,'Capacity Summary'!$H$35:$BG$35,0))="x",INDEX('Capacity Summary'!$C$36:$E$135,MATCH('Capacity Backing (Hide)'!W$2,'Capacity Summary'!$B$36:$B$135,0),4),IF(INDEX('Capacity Summary'!$H$36:$BG$135,MATCH('Capacity Backing (Hide)'!W$2,'Capacity Summary'!$B$36:$B$135,0),MATCH('Capacity Backing (Hide)'!$A35,'Capacity Summary'!$H$35:$BG$35,0))&lt;&gt;0,INDEX('Capacity Summary'!$H$36:$BG$135,MATCH('Capacity Backing (Hide)'!W$2,'Capacity Summary'!$B$36:$B$135,0),MATCH('Capacity Backing (Hide)'!$A35,'Capacity Summary'!$H$35:$BG$35,0)),0)),INDEX('Capacity Summary'!$C$36:$E$135,MATCH('Capacity Backing (Hide)'!W$2,'Capacity Summary'!$B$36:$B$135,0),2)))/IF(Summary!$B$7="Minutes",1,60)/COUNTA(INDEX(Capacity!$C$10:$Q$109,MATCH('Capacity Backing (Hide)'!W$2,Capacity!$B$10:$B$109,0),1):INDEX(Capacity!$C$10:$Q$109,MATCH('Capacity Backing (Hide)'!W$2,Capacity!$B$10:$B$109,0),15))</f>
        <v>#N/A</v>
      </c>
      <c r="X3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(Hide)'!$A35,'Capacity Summary'!$H$35:$BG$35,0))="x",INDEX('Capacity Summary'!$C$36:$E$135,MATCH('Capacity Backing (Hide)'!X$2,'Capacity Summary'!$B$36:$B$135,0),4),IF(INDEX('Capacity Summary'!$H$36:$BG$135,MATCH('Capacity Backing (Hide)'!X$2,'Capacity Summary'!$B$36:$B$135,0),MATCH('Capacity Backing (Hide)'!$A35,'Capacity Summary'!$H$35:$BG$35,0))&lt;&gt;0,INDEX('Capacity Summary'!$H$36:$BG$135,MATCH('Capacity Backing (Hide)'!X$2,'Capacity Summary'!$B$36:$B$135,0),MATCH('Capacity Backing (Hide)'!$A35,'Capacity Summary'!$H$35:$BG$35,0)),0)),INDEX('Capacity Summary'!$C$36:$E$135,MATCH('Capacity Backing (Hide)'!X$2,'Capacity Summary'!$B$36:$B$135,0),2)))/IF(Summary!$B$7="Minutes",1,60)/COUNTA(INDEX(Capacity!$C$10:$Q$109,MATCH('Capacity Backing (Hide)'!X$2,Capacity!$B$10:$B$109,0),1):INDEX(Capacity!$C$10:$Q$109,MATCH('Capacity Backing (Hide)'!X$2,Capacity!$B$10:$B$109,0),15))</f>
        <v>#N/A</v>
      </c>
      <c r="Y3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(Hide)'!$A35,'Capacity Summary'!$H$35:$BG$35,0))="x",INDEX('Capacity Summary'!$C$36:$E$135,MATCH('Capacity Backing (Hide)'!Y$2,'Capacity Summary'!$B$36:$B$135,0),4),IF(INDEX('Capacity Summary'!$H$36:$BG$135,MATCH('Capacity Backing (Hide)'!Y$2,'Capacity Summary'!$B$36:$B$135,0),MATCH('Capacity Backing (Hide)'!$A35,'Capacity Summary'!$H$35:$BG$35,0))&lt;&gt;0,INDEX('Capacity Summary'!$H$36:$BG$135,MATCH('Capacity Backing (Hide)'!Y$2,'Capacity Summary'!$B$36:$B$135,0),MATCH('Capacity Backing (Hide)'!$A35,'Capacity Summary'!$H$35:$BG$35,0)),0)),INDEX('Capacity Summary'!$C$36:$E$135,MATCH('Capacity Backing (Hide)'!Y$2,'Capacity Summary'!$B$36:$B$135,0),2)))/IF(Summary!$B$7="Minutes",1,60)/COUNTA(INDEX(Capacity!$C$10:$Q$109,MATCH('Capacity Backing (Hide)'!Y$2,Capacity!$B$10:$B$109,0),1):INDEX(Capacity!$C$10:$Q$109,MATCH('Capacity Backing (Hide)'!Y$2,Capacity!$B$10:$B$109,0),15))</f>
        <v>#N/A</v>
      </c>
      <c r="Z3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(Hide)'!$A35,'Capacity Summary'!$H$35:$BG$35,0))="x",INDEX('Capacity Summary'!$C$36:$E$135,MATCH('Capacity Backing (Hide)'!Z$2,'Capacity Summary'!$B$36:$B$135,0),4),IF(INDEX('Capacity Summary'!$H$36:$BG$135,MATCH('Capacity Backing (Hide)'!Z$2,'Capacity Summary'!$B$36:$B$135,0),MATCH('Capacity Backing (Hide)'!$A35,'Capacity Summary'!$H$35:$BG$35,0))&lt;&gt;0,INDEX('Capacity Summary'!$H$36:$BG$135,MATCH('Capacity Backing (Hide)'!Z$2,'Capacity Summary'!$B$36:$B$135,0),MATCH('Capacity Backing (Hide)'!$A35,'Capacity Summary'!$H$35:$BG$35,0)),0)),INDEX('Capacity Summary'!$C$36:$E$135,MATCH('Capacity Backing (Hide)'!Z$2,'Capacity Summary'!$B$36:$B$135,0),2)))/IF(Summary!$B$7="Minutes",1,60)/COUNTA(INDEX(Capacity!$C$10:$Q$109,MATCH('Capacity Backing (Hide)'!Z$2,Capacity!$B$10:$B$109,0),1):INDEX(Capacity!$C$10:$Q$109,MATCH('Capacity Backing (Hide)'!Z$2,Capacity!$B$10:$B$109,0),15))</f>
        <v>#N/A</v>
      </c>
      <c r="AA3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(Hide)'!$A35,'Capacity Summary'!$H$35:$BG$35,0))="x",INDEX('Capacity Summary'!$C$36:$E$135,MATCH('Capacity Backing (Hide)'!AA$2,'Capacity Summary'!$B$36:$B$135,0),4),IF(INDEX('Capacity Summary'!$H$36:$BG$135,MATCH('Capacity Backing (Hide)'!AA$2,'Capacity Summary'!$B$36:$B$135,0),MATCH('Capacity Backing (Hide)'!$A35,'Capacity Summary'!$H$35:$BG$35,0))&lt;&gt;0,INDEX('Capacity Summary'!$H$36:$BG$135,MATCH('Capacity Backing (Hide)'!AA$2,'Capacity Summary'!$B$36:$B$135,0),MATCH('Capacity Backing (Hide)'!$A35,'Capacity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(Hide)'!$A35,'Capacity Summary'!$H$35:$BG$35,0))="x",INDEX('Capacity Summary'!$C$36:$E$135,MATCH('Capacity Backing (Hide)'!AB$2,'Capacity Summary'!$B$36:$B$135,0),4),IF(INDEX('Capacity Summary'!$H$36:$BG$135,MATCH('Capacity Backing (Hide)'!AB$2,'Capacity Summary'!$B$36:$B$135,0),MATCH('Capacity Backing (Hide)'!$A35,'Capacity Summary'!$H$35:$BG$35,0))&lt;&gt;0,INDEX('Capacity Summary'!$H$36:$BG$135,MATCH('Capacity Backing (Hide)'!AB$2,'Capacity Summary'!$B$36:$B$135,0),MATCH('Capacity Backing (Hide)'!$A35,'Capacity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(Hide)'!$A35,'Capacity Summary'!$H$35:$BG$35,0))="x",INDEX('Capacity Summary'!$C$36:$E$135,MATCH('Capacity Backing (Hide)'!AC$2,'Capacity Summary'!$B$36:$B$135,0),4),IF(INDEX('Capacity Summary'!$H$36:$BG$135,MATCH('Capacity Backing (Hide)'!AC$2,'Capacity Summary'!$B$36:$B$135,0),MATCH('Capacity Backing (Hide)'!$A35,'Capacity Summary'!$H$35:$BG$35,0))&lt;&gt;0,INDEX('Capacity Summary'!$H$36:$BG$135,MATCH('Capacity Backing (Hide)'!AC$2,'Capacity Summary'!$B$36:$B$135,0),MATCH('Capacity Backing (Hide)'!$A35,'Capacity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(Hide)'!$A35,'Capacity Summary'!$H$35:$BG$35,0))="x",INDEX('Capacity Summary'!$C$36:$E$135,MATCH('Capacity Backing (Hide)'!AD$2,'Capacity Summary'!$B$36:$B$135,0),4),IF(INDEX('Capacity Summary'!$H$36:$BG$135,MATCH('Capacity Backing (Hide)'!AD$2,'Capacity Summary'!$B$36:$B$135,0),MATCH('Capacity Backing (Hide)'!$A35,'Capacity Summary'!$H$35:$BG$35,0))&lt;&gt;0,INDEX('Capacity Summary'!$H$36:$BG$135,MATCH('Capacity Backing (Hide)'!AD$2,'Capacity Summary'!$B$36:$B$135,0),MATCH('Capacity Backing (Hide)'!$A35,'Capacity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(Hide)'!$A35,'Capacity Summary'!$H$35:$BG$35,0))="x",INDEX('Capacity Summary'!$C$36:$E$135,MATCH('Capacity Backing (Hide)'!AE$2,'Capacity Summary'!$B$36:$B$135,0),4),IF(INDEX('Capacity Summary'!$H$36:$BG$135,MATCH('Capacity Backing (Hide)'!AE$2,'Capacity Summary'!$B$36:$B$135,0),MATCH('Capacity Backing (Hide)'!$A35,'Capacity Summary'!$H$35:$BG$35,0))&lt;&gt;0,INDEX('Capacity Summary'!$H$36:$BG$135,MATCH('Capacity Backing (Hide)'!AE$2,'Capacity Summary'!$B$36:$B$135,0),MATCH('Capacity Backing (Hide)'!$A35,'Capacity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(Hide)'!$A35,'Capacity Summary'!$H$35:$BG$35,0))="x",INDEX('Capacity Summary'!$C$36:$E$135,MATCH('Capacity Backing (Hide)'!AF$2,'Capacity Summary'!$B$36:$B$135,0),4),IF(INDEX('Capacity Summary'!$H$36:$BG$135,MATCH('Capacity Backing (Hide)'!AF$2,'Capacity Summary'!$B$36:$B$135,0),MATCH('Capacity Backing (Hide)'!$A35,'Capacity Summary'!$H$35:$BG$35,0))&lt;&gt;0,INDEX('Capacity Summary'!$H$36:$BG$135,MATCH('Capacity Backing (Hide)'!AF$2,'Capacity Summary'!$B$36:$B$135,0),MATCH('Capacity Backing (Hide)'!$A35,'Capacity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(Hide)'!$A35,'Capacity Summary'!$H$35:$BG$35,0))="x",INDEX('Capacity Summary'!$C$36:$E$135,MATCH('Capacity Backing (Hide)'!AG$2,'Capacity Summary'!$B$36:$B$135,0),4),IF(INDEX('Capacity Summary'!$H$36:$BG$135,MATCH('Capacity Backing (Hide)'!AG$2,'Capacity Summary'!$B$36:$B$135,0),MATCH('Capacity Backing (Hide)'!$A35,'Capacity Summary'!$H$35:$BG$35,0))&lt;&gt;0,INDEX('Capacity Summary'!$H$36:$BG$135,MATCH('Capacity Backing (Hide)'!AG$2,'Capacity Summary'!$B$36:$B$135,0),MATCH('Capacity Backing (Hide)'!$A35,'Capacity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(Hide)'!$A35,'Capacity Summary'!$H$35:$BG$35,0))="x",INDEX('Capacity Summary'!$C$36:$E$135,MATCH('Capacity Backing (Hide)'!AH$2,'Capacity Summary'!$B$36:$B$135,0),4),IF(INDEX('Capacity Summary'!$H$36:$BG$135,MATCH('Capacity Backing (Hide)'!AH$2,'Capacity Summary'!$B$36:$B$135,0),MATCH('Capacity Backing (Hide)'!$A35,'Capacity Summary'!$H$35:$BG$35,0))&lt;&gt;0,INDEX('Capacity Summary'!$H$36:$BG$135,MATCH('Capacity Backing (Hide)'!AH$2,'Capacity Summary'!$B$36:$B$135,0),MATCH('Capacity Backing (Hide)'!$A35,'Capacity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(Hide)'!$A35,'Capacity Summary'!$H$35:$BG$35,0))="x",INDEX('Capacity Summary'!$C$36:$E$135,MATCH('Capacity Backing (Hide)'!AI$2,'Capacity Summary'!$B$36:$B$135,0),4),IF(INDEX('Capacity Summary'!$H$36:$BG$135,MATCH('Capacity Backing (Hide)'!AI$2,'Capacity Summary'!$B$36:$B$135,0),MATCH('Capacity Backing (Hide)'!$A35,'Capacity Summary'!$H$35:$BG$35,0))&lt;&gt;0,INDEX('Capacity Summary'!$H$36:$BG$135,MATCH('Capacity Backing (Hide)'!AI$2,'Capacity Summary'!$B$36:$B$135,0),MATCH('Capacity Backing (Hide)'!$A35,'Capacity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(Hide)'!$A35,'Capacity Summary'!$H$35:$BG$35,0))="x",INDEX('Capacity Summary'!$C$36:$E$135,MATCH('Capacity Backing (Hide)'!AJ$2,'Capacity Summary'!$B$36:$B$135,0),4),IF(INDEX('Capacity Summary'!$H$36:$BG$135,MATCH('Capacity Backing (Hide)'!AJ$2,'Capacity Summary'!$B$36:$B$135,0),MATCH('Capacity Backing (Hide)'!$A35,'Capacity Summary'!$H$35:$BG$35,0))&lt;&gt;0,INDEX('Capacity Summary'!$H$36:$BG$135,MATCH('Capacity Backing (Hide)'!AJ$2,'Capacity Summary'!$B$36:$B$135,0),MATCH('Capacity Backing (Hide)'!$A35,'Capacity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(Hide)'!$A35,'Capacity Summary'!$H$35:$BG$35,0))="x",INDEX('Capacity Summary'!$C$36:$E$135,MATCH('Capacity Backing (Hide)'!AK$2,'Capacity Summary'!$B$36:$B$135,0),4),IF(INDEX('Capacity Summary'!$H$36:$BG$135,MATCH('Capacity Backing (Hide)'!AK$2,'Capacity Summary'!$B$36:$B$135,0),MATCH('Capacity Backing (Hide)'!$A35,'Capacity Summary'!$H$35:$BG$35,0))&lt;&gt;0,INDEX('Capacity Summary'!$H$36:$BG$135,MATCH('Capacity Backing (Hide)'!AK$2,'Capacity Summary'!$B$36:$B$135,0),MATCH('Capacity Backing (Hide)'!$A35,'Capacity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(Hide)'!$A35,'Capacity Summary'!$H$35:$BG$35,0))="x",INDEX('Capacity Summary'!$C$36:$E$135,MATCH('Capacity Backing (Hide)'!AL$2,'Capacity Summary'!$B$36:$B$135,0),4),IF(INDEX('Capacity Summary'!$H$36:$BG$135,MATCH('Capacity Backing (Hide)'!AL$2,'Capacity Summary'!$B$36:$B$135,0),MATCH('Capacity Backing (Hide)'!$A35,'Capacity Summary'!$H$35:$BG$35,0))&lt;&gt;0,INDEX('Capacity Summary'!$H$36:$BG$135,MATCH('Capacity Backing (Hide)'!AL$2,'Capacity Summary'!$B$36:$B$135,0),MATCH('Capacity Backing (Hide)'!$A35,'Capacity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(Hide)'!$A35,'Capacity Summary'!$H$35:$BG$35,0))="x",INDEX('Capacity Summary'!$C$36:$E$135,MATCH('Capacity Backing (Hide)'!AM$2,'Capacity Summary'!$B$36:$B$135,0),4),IF(INDEX('Capacity Summary'!$H$36:$BG$135,MATCH('Capacity Backing (Hide)'!AM$2,'Capacity Summary'!$B$36:$B$135,0),MATCH('Capacity Backing (Hide)'!$A35,'Capacity Summary'!$H$35:$BG$35,0))&lt;&gt;0,INDEX('Capacity Summary'!$H$36:$BG$135,MATCH('Capacity Backing (Hide)'!AM$2,'Capacity Summary'!$B$36:$B$135,0),MATCH('Capacity Backing (Hide)'!$A35,'Capacity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(Hide)'!$A35,'Capacity Summary'!$H$35:$BG$35,0))="x",INDEX('Capacity Summary'!$C$36:$E$135,MATCH('Capacity Backing (Hide)'!AN$2,'Capacity Summary'!$B$36:$B$135,0),4),IF(INDEX('Capacity Summary'!$H$36:$BG$135,MATCH('Capacity Backing (Hide)'!AN$2,'Capacity Summary'!$B$36:$B$135,0),MATCH('Capacity Backing (Hide)'!$A35,'Capacity Summary'!$H$35:$BG$35,0))&lt;&gt;0,INDEX('Capacity Summary'!$H$36:$BG$135,MATCH('Capacity Backing (Hide)'!AN$2,'Capacity Summary'!$B$36:$B$135,0),MATCH('Capacity Backing (Hide)'!$A35,'Capacity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(Hide)'!$A35,'Capacity Summary'!$H$35:$BG$35,0))="x",INDEX('Capacity Summary'!$C$36:$E$135,MATCH('Capacity Backing (Hide)'!AO$2,'Capacity Summary'!$B$36:$B$135,0),4),IF(INDEX('Capacity Summary'!$H$36:$BG$135,MATCH('Capacity Backing (Hide)'!AO$2,'Capacity Summary'!$B$36:$B$135,0),MATCH('Capacity Backing (Hide)'!$A35,'Capacity Summary'!$H$35:$BG$35,0))&lt;&gt;0,INDEX('Capacity Summary'!$H$36:$BG$135,MATCH('Capacity Backing (Hide)'!AO$2,'Capacity Summary'!$B$36:$B$135,0),MATCH('Capacity Backing (Hide)'!$A35,'Capacity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(Hide)'!$A35,'Capacity Summary'!$H$35:$BG$35,0))="x",INDEX('Capacity Summary'!$C$36:$E$135,MATCH('Capacity Backing (Hide)'!AP$2,'Capacity Summary'!$B$36:$B$135,0),4),IF(INDEX('Capacity Summary'!$H$36:$BG$135,MATCH('Capacity Backing (Hide)'!AP$2,'Capacity Summary'!$B$36:$B$135,0),MATCH('Capacity Backing (Hide)'!$A35,'Capacity Summary'!$H$35:$BG$35,0))&lt;&gt;0,INDEX('Capacity Summary'!$H$36:$BG$135,MATCH('Capacity Backing (Hide)'!AP$2,'Capacity Summary'!$B$36:$B$135,0),MATCH('Capacity Backing (Hide)'!$A35,'Capacity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(Hide)'!$A35,'Capacity Summary'!$H$35:$BG$35,0))="x",INDEX('Capacity Summary'!$C$36:$E$135,MATCH('Capacity Backing (Hide)'!AQ$2,'Capacity Summary'!$B$36:$B$135,0),4),IF(INDEX('Capacity Summary'!$H$36:$BG$135,MATCH('Capacity Backing (Hide)'!AQ$2,'Capacity Summary'!$B$36:$B$135,0),MATCH('Capacity Backing (Hide)'!$A35,'Capacity Summary'!$H$35:$BG$35,0))&lt;&gt;0,INDEX('Capacity Summary'!$H$36:$BG$135,MATCH('Capacity Backing (Hide)'!AQ$2,'Capacity Summary'!$B$36:$B$135,0),MATCH('Capacity Backing (Hide)'!$A35,'Capacity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(Hide)'!$A35,'Capacity Summary'!$H$35:$BG$35,0))="x",INDEX('Capacity Summary'!$C$36:$E$135,MATCH('Capacity Backing (Hide)'!AR$2,'Capacity Summary'!$B$36:$B$135,0),4),IF(INDEX('Capacity Summary'!$H$36:$BG$135,MATCH('Capacity Backing (Hide)'!AR$2,'Capacity Summary'!$B$36:$B$135,0),MATCH('Capacity Backing (Hide)'!$A35,'Capacity Summary'!$H$35:$BG$35,0))&lt;&gt;0,INDEX('Capacity Summary'!$H$36:$BG$135,MATCH('Capacity Backing (Hide)'!AR$2,'Capacity Summary'!$B$36:$B$135,0),MATCH('Capacity Backing (Hide)'!$A35,'Capacity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(Hide)'!$A35,'Capacity Summary'!$H$35:$BG$35,0))="x",INDEX('Capacity Summary'!$C$36:$E$135,MATCH('Capacity Backing (Hide)'!AS$2,'Capacity Summary'!$B$36:$B$135,0),4),IF(INDEX('Capacity Summary'!$H$36:$BG$135,MATCH('Capacity Backing (Hide)'!AS$2,'Capacity Summary'!$B$36:$B$135,0),MATCH('Capacity Backing (Hide)'!$A35,'Capacity Summary'!$H$35:$BG$35,0))&lt;&gt;0,INDEX('Capacity Summary'!$H$36:$BG$135,MATCH('Capacity Backing (Hide)'!AS$2,'Capacity Summary'!$B$36:$B$135,0),MATCH('Capacity Backing (Hide)'!$A35,'Capacity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(Hide)'!$A35,'Capacity Summary'!$H$35:$BG$35,0))="x",INDEX('Capacity Summary'!$C$36:$E$135,MATCH('Capacity Backing (Hide)'!AT$2,'Capacity Summary'!$B$36:$B$135,0),4),IF(INDEX('Capacity Summary'!$H$36:$BG$135,MATCH('Capacity Backing (Hide)'!AT$2,'Capacity Summary'!$B$36:$B$135,0),MATCH('Capacity Backing (Hide)'!$A35,'Capacity Summary'!$H$35:$BG$35,0))&lt;&gt;0,INDEX('Capacity Summary'!$H$36:$BG$135,MATCH('Capacity Backing (Hide)'!AT$2,'Capacity Summary'!$B$36:$B$135,0),MATCH('Capacity Backing (Hide)'!$A35,'Capacity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(Hide)'!$A35,'Capacity Summary'!$H$35:$BG$35,0))="x",INDEX('Capacity Summary'!$C$36:$E$135,MATCH('Capacity Backing (Hide)'!AU$2,'Capacity Summary'!$B$36:$B$135,0),4),IF(INDEX('Capacity Summary'!$H$36:$BG$135,MATCH('Capacity Backing (Hide)'!AU$2,'Capacity Summary'!$B$36:$B$135,0),MATCH('Capacity Backing (Hide)'!$A35,'Capacity Summary'!$H$35:$BG$35,0))&lt;&gt;0,INDEX('Capacity Summary'!$H$36:$BG$135,MATCH('Capacity Backing (Hide)'!AU$2,'Capacity Summary'!$B$36:$B$135,0),MATCH('Capacity Backing (Hide)'!$A35,'Capacity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(Hide)'!$A35,'Capacity Summary'!$H$35:$BG$35,0))="x",INDEX('Capacity Summary'!$C$36:$E$135,MATCH('Capacity Backing (Hide)'!AV$2,'Capacity Summary'!$B$36:$B$135,0),4),IF(INDEX('Capacity Summary'!$H$36:$BG$135,MATCH('Capacity Backing (Hide)'!AV$2,'Capacity Summary'!$B$36:$B$135,0),MATCH('Capacity Backing (Hide)'!$A35,'Capacity Summary'!$H$35:$BG$35,0))&lt;&gt;0,INDEX('Capacity Summary'!$H$36:$BG$135,MATCH('Capacity Backing (Hide)'!AV$2,'Capacity Summary'!$B$36:$B$135,0),MATCH('Capacity Backing (Hide)'!$A35,'Capacity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(Hide)'!$A35,'Capacity Summary'!$H$35:$BG$35,0))="x",INDEX('Capacity Summary'!$C$36:$E$135,MATCH('Capacity Backing (Hide)'!AW$2,'Capacity Summary'!$B$36:$B$135,0),4),IF(INDEX('Capacity Summary'!$H$36:$BG$135,MATCH('Capacity Backing (Hide)'!AW$2,'Capacity Summary'!$B$36:$B$135,0),MATCH('Capacity Backing (Hide)'!$A35,'Capacity Summary'!$H$35:$BG$35,0))&lt;&gt;0,INDEX('Capacity Summary'!$H$36:$BG$135,MATCH('Capacity Backing (Hide)'!AW$2,'Capacity Summary'!$B$36:$B$135,0),MATCH('Capacity Backing (Hide)'!$A35,'Capacity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(Hide)'!$A35,'Capacity Summary'!$H$35:$BG$35,0))="x",INDEX('Capacity Summary'!$C$36:$E$135,MATCH('Capacity Backing (Hide)'!AX$2,'Capacity Summary'!$B$36:$B$135,0),4),IF(INDEX('Capacity Summary'!$H$36:$BG$135,MATCH('Capacity Backing (Hide)'!AX$2,'Capacity Summary'!$B$36:$B$135,0),MATCH('Capacity Backing (Hide)'!$A35,'Capacity Summary'!$H$35:$BG$35,0))&lt;&gt;0,INDEX('Capacity Summary'!$H$36:$BG$135,MATCH('Capacity Backing (Hide)'!AX$2,'Capacity Summary'!$B$36:$B$135,0),MATCH('Capacity Backing (Hide)'!$A35,'Capacity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(Hide)'!$A35,'Capacity Summary'!$H$35:$BG$35,0))="x",INDEX('Capacity Summary'!$C$36:$E$135,MATCH('Capacity Backing (Hide)'!AY$2,'Capacity Summary'!$B$36:$B$135,0),4),IF(INDEX('Capacity Summary'!$H$36:$BG$135,MATCH('Capacity Backing (Hide)'!AY$2,'Capacity Summary'!$B$36:$B$135,0),MATCH('Capacity Backing (Hide)'!$A35,'Capacity Summary'!$H$35:$BG$35,0))&lt;&gt;0,INDEX('Capacity Summary'!$H$36:$BG$135,MATCH('Capacity Backing (Hide)'!AY$2,'Capacity Summary'!$B$36:$B$135,0),MATCH('Capacity Backing (Hide)'!$A35,'Capacity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(Hide)'!$A35,'Capacity Summary'!$H$35:$BG$35,0))="x",INDEX('Capacity Summary'!$C$36:$E$135,MATCH('Capacity Backing (Hide)'!AZ$2,'Capacity Summary'!$B$36:$B$135,0),4),IF(INDEX('Capacity Summary'!$H$36:$BG$135,MATCH('Capacity Backing (Hide)'!AZ$2,'Capacity Summary'!$B$36:$B$135,0),MATCH('Capacity Backing (Hide)'!$A35,'Capacity Summary'!$H$35:$BG$35,0))&lt;&gt;0,INDEX('Capacity Summary'!$H$36:$BG$135,MATCH('Capacity Backing (Hide)'!AZ$2,'Capacity Summary'!$B$36:$B$135,0),MATCH('Capacity Backing (Hide)'!$A35,'Capacity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(Hide)'!$A35,'Capacity Summary'!$H$35:$BG$35,0))="x",INDEX('Capacity Summary'!$C$36:$E$135,MATCH('Capacity Backing (Hide)'!BA$2,'Capacity Summary'!$B$36:$B$135,0),4),IF(INDEX('Capacity Summary'!$H$36:$BG$135,MATCH('Capacity Backing (Hide)'!BA$2,'Capacity Summary'!$B$36:$B$135,0),MATCH('Capacity Backing (Hide)'!$A35,'Capacity Summary'!$H$35:$BG$35,0))&lt;&gt;0,INDEX('Capacity Summary'!$H$36:$BG$135,MATCH('Capacity Backing (Hide)'!BA$2,'Capacity Summary'!$B$36:$B$135,0),MATCH('Capacity Backing (Hide)'!$A35,'Capacity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(Hide)'!$A35,'Capacity Summary'!$H$35:$BG$35,0))="x",INDEX('Capacity Summary'!$C$36:$E$135,MATCH('Capacity Backing (Hide)'!BB$2,'Capacity Summary'!$B$36:$B$135,0),4),IF(INDEX('Capacity Summary'!$H$36:$BG$135,MATCH('Capacity Backing (Hide)'!BB$2,'Capacity Summary'!$B$36:$B$135,0),MATCH('Capacity Backing (Hide)'!$A35,'Capacity Summary'!$H$35:$BG$35,0))&lt;&gt;0,INDEX('Capacity Summary'!$H$36:$BG$135,MATCH('Capacity Backing (Hide)'!BB$2,'Capacity Summary'!$B$36:$B$135,0),MATCH('Capacity Backing (Hide)'!$A35,'Capacity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(Hide)'!$A35,'Capacity Summary'!$H$35:$BG$35,0))="x",INDEX('Capacity Summary'!$C$36:$E$135,MATCH('Capacity Backing (Hide)'!BC$2,'Capacity Summary'!$B$36:$B$135,0),4),IF(INDEX('Capacity Summary'!$H$36:$BG$135,MATCH('Capacity Backing (Hide)'!BC$2,'Capacity Summary'!$B$36:$B$135,0),MATCH('Capacity Backing (Hide)'!$A35,'Capacity Summary'!$H$35:$BG$35,0))&lt;&gt;0,INDEX('Capacity Summary'!$H$36:$BG$135,MATCH('Capacity Backing (Hide)'!BC$2,'Capacity Summary'!$B$36:$B$135,0),MATCH('Capacity Backing (Hide)'!$A35,'Capacity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(Hide)'!$A35,'Capacity Summary'!$H$35:$BG$35,0))="x",INDEX('Capacity Summary'!$C$36:$E$135,MATCH('Capacity Backing (Hide)'!BD$2,'Capacity Summary'!$B$36:$B$135,0),4),IF(INDEX('Capacity Summary'!$H$36:$BG$135,MATCH('Capacity Backing (Hide)'!BD$2,'Capacity Summary'!$B$36:$B$135,0),MATCH('Capacity Backing (Hide)'!$A35,'Capacity Summary'!$H$35:$BG$35,0))&lt;&gt;0,INDEX('Capacity Summary'!$H$36:$BG$135,MATCH('Capacity Backing (Hide)'!BD$2,'Capacity Summary'!$B$36:$B$135,0),MATCH('Capacity Backing (Hide)'!$A35,'Capacity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(Hide)'!$A35,'Capacity Summary'!$H$35:$BG$35,0))="x",INDEX('Capacity Summary'!$C$36:$E$135,MATCH('Capacity Backing (Hide)'!BE$2,'Capacity Summary'!$B$36:$B$135,0),4),IF(INDEX('Capacity Summary'!$H$36:$BG$135,MATCH('Capacity Backing (Hide)'!BE$2,'Capacity Summary'!$B$36:$B$135,0),MATCH('Capacity Backing (Hide)'!$A35,'Capacity Summary'!$H$35:$BG$35,0))&lt;&gt;0,INDEX('Capacity Summary'!$H$36:$BG$135,MATCH('Capacity Backing (Hide)'!BE$2,'Capacity Summary'!$B$36:$B$135,0),MATCH('Capacity Backing (Hide)'!$A35,'Capacity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(Hide)'!$A35,'Capacity Summary'!$H$35:$BG$35,0))="x",INDEX('Capacity Summary'!$C$36:$E$135,MATCH('Capacity Backing (Hide)'!BF$2,'Capacity Summary'!$B$36:$B$135,0),4),IF(INDEX('Capacity Summary'!$H$36:$BG$135,MATCH('Capacity Backing (Hide)'!BF$2,'Capacity Summary'!$B$36:$B$135,0),MATCH('Capacity Backing (Hide)'!$A35,'Capacity Summary'!$H$35:$BG$35,0))&lt;&gt;0,INDEX('Capacity Summary'!$H$36:$BG$135,MATCH('Capacity Backing (Hide)'!BF$2,'Capacity Summary'!$B$36:$B$135,0),MATCH('Capacity Backing (Hide)'!$A35,'Capacity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(Hide)'!$A35,'Capacity Summary'!$H$35:$BG$35,0))="x",INDEX('Capacity Summary'!$C$36:$E$135,MATCH('Capacity Backing (Hide)'!BG$2,'Capacity Summary'!$B$36:$B$135,0),4),IF(INDEX('Capacity Summary'!$H$36:$BG$135,MATCH('Capacity Backing (Hide)'!BG$2,'Capacity Summary'!$B$36:$B$135,0),MATCH('Capacity Backing (Hide)'!$A35,'Capacity Summary'!$H$35:$BG$35,0))&lt;&gt;0,INDEX('Capacity Summary'!$H$36:$BG$135,MATCH('Capacity Backing (Hide)'!BG$2,'Capacity Summary'!$B$36:$B$135,0),MATCH('Capacity Backing (Hide)'!$A35,'Capacity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(Hide)'!$A35,'Capacity Summary'!$H$35:$BG$35,0))="x",INDEX('Capacity Summary'!$C$36:$E$135,MATCH('Capacity Backing (Hide)'!BH$2,'Capacity Summary'!$B$36:$B$135,0),4),IF(INDEX('Capacity Summary'!$H$36:$BG$135,MATCH('Capacity Backing (Hide)'!BH$2,'Capacity Summary'!$B$36:$B$135,0),MATCH('Capacity Backing (Hide)'!$A35,'Capacity Summary'!$H$35:$BG$35,0))&lt;&gt;0,INDEX('Capacity Summary'!$H$36:$BG$135,MATCH('Capacity Backing (Hide)'!BH$2,'Capacity Summary'!$B$36:$B$135,0),MATCH('Capacity Backing (Hide)'!$A35,'Capacity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(Hide)'!$A35,'Capacity Summary'!$H$35:$BG$35,0))="x",INDEX('Capacity Summary'!$C$36:$E$135,MATCH('Capacity Backing (Hide)'!BI$2,'Capacity Summary'!$B$36:$B$135,0),4),IF(INDEX('Capacity Summary'!$H$36:$BG$135,MATCH('Capacity Backing (Hide)'!BI$2,'Capacity Summary'!$B$36:$B$135,0),MATCH('Capacity Backing (Hide)'!$A35,'Capacity Summary'!$H$35:$BG$35,0))&lt;&gt;0,INDEX('Capacity Summary'!$H$36:$BG$135,MATCH('Capacity Backing (Hide)'!BI$2,'Capacity Summary'!$B$36:$B$135,0),MATCH('Capacity Backing (Hide)'!$A35,'Capacity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(Hide)'!$A35,'Capacity Summary'!$H$35:$BG$35,0))="x",INDEX('Capacity Summary'!$C$36:$E$135,MATCH('Capacity Backing (Hide)'!BJ$2,'Capacity Summary'!$B$36:$B$135,0),4),IF(INDEX('Capacity Summary'!$H$36:$BG$135,MATCH('Capacity Backing (Hide)'!BJ$2,'Capacity Summary'!$B$36:$B$135,0),MATCH('Capacity Backing (Hide)'!$A35,'Capacity Summary'!$H$35:$BG$35,0))&lt;&gt;0,INDEX('Capacity Summary'!$H$36:$BG$135,MATCH('Capacity Backing (Hide)'!BJ$2,'Capacity Summary'!$B$36:$B$135,0),MATCH('Capacity Backing (Hide)'!$A35,'Capacity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(Hide)'!$A35,'Capacity Summary'!$H$35:$BG$35,0))="x",INDEX('Capacity Summary'!$C$36:$E$135,MATCH('Capacity Backing (Hide)'!BK$2,'Capacity Summary'!$B$36:$B$135,0),4),IF(INDEX('Capacity Summary'!$H$36:$BG$135,MATCH('Capacity Backing (Hide)'!BK$2,'Capacity Summary'!$B$36:$B$135,0),MATCH('Capacity Backing (Hide)'!$A35,'Capacity Summary'!$H$35:$BG$35,0))&lt;&gt;0,INDEX('Capacity Summary'!$H$36:$BG$135,MATCH('Capacity Backing (Hide)'!BK$2,'Capacity Summary'!$B$36:$B$135,0),MATCH('Capacity Backing (Hide)'!$A35,'Capacity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(Hide)'!$A35,'Capacity Summary'!$H$35:$BG$35,0))="x",INDEX('Capacity Summary'!$C$36:$E$135,MATCH('Capacity Backing (Hide)'!BL$2,'Capacity Summary'!$B$36:$B$135,0),4),IF(INDEX('Capacity Summary'!$H$36:$BG$135,MATCH('Capacity Backing (Hide)'!BL$2,'Capacity Summary'!$B$36:$B$135,0),MATCH('Capacity Backing (Hide)'!$A35,'Capacity Summary'!$H$35:$BG$35,0))&lt;&gt;0,INDEX('Capacity Summary'!$H$36:$BG$135,MATCH('Capacity Backing (Hide)'!BL$2,'Capacity Summary'!$B$36:$B$135,0),MATCH('Capacity Backing (Hide)'!$A35,'Capacity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(Hide)'!$A35,'Capacity Summary'!$H$35:$BG$35,0))="x",INDEX('Capacity Summary'!$C$36:$E$135,MATCH('Capacity Backing (Hide)'!BM$2,'Capacity Summary'!$B$36:$B$135,0),4),IF(INDEX('Capacity Summary'!$H$36:$BG$135,MATCH('Capacity Backing (Hide)'!BM$2,'Capacity Summary'!$B$36:$B$135,0),MATCH('Capacity Backing (Hide)'!$A35,'Capacity Summary'!$H$35:$BG$35,0))&lt;&gt;0,INDEX('Capacity Summary'!$H$36:$BG$135,MATCH('Capacity Backing (Hide)'!BM$2,'Capacity Summary'!$B$36:$B$135,0),MATCH('Capacity Backing (Hide)'!$A35,'Capacity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(Hide)'!$A35,'Capacity Summary'!$H$35:$BG$35,0))="x",INDEX('Capacity Summary'!$C$36:$E$135,MATCH('Capacity Backing (Hide)'!BN$2,'Capacity Summary'!$B$36:$B$135,0),4),IF(INDEX('Capacity Summary'!$H$36:$BG$135,MATCH('Capacity Backing (Hide)'!BN$2,'Capacity Summary'!$B$36:$B$135,0),MATCH('Capacity Backing (Hide)'!$A35,'Capacity Summary'!$H$35:$BG$35,0))&lt;&gt;0,INDEX('Capacity Summary'!$H$36:$BG$135,MATCH('Capacity Backing (Hide)'!BN$2,'Capacity Summary'!$B$36:$B$135,0),MATCH('Capacity Backing (Hide)'!$A35,'Capacity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(Hide)'!$A35,'Capacity Summary'!$H$35:$BG$35,0))="x",INDEX('Capacity Summary'!$C$36:$E$135,MATCH('Capacity Backing (Hide)'!BO$2,'Capacity Summary'!$B$36:$B$135,0),4),IF(INDEX('Capacity Summary'!$H$36:$BG$135,MATCH('Capacity Backing (Hide)'!BO$2,'Capacity Summary'!$B$36:$B$135,0),MATCH('Capacity Backing (Hide)'!$A35,'Capacity Summary'!$H$35:$BG$35,0))&lt;&gt;0,INDEX('Capacity Summary'!$H$36:$BG$135,MATCH('Capacity Backing (Hide)'!BO$2,'Capacity Summary'!$B$36:$B$135,0),MATCH('Capacity Backing (Hide)'!$A35,'Capacity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(Hide)'!$A35,'Capacity Summary'!$H$35:$BG$35,0))="x",INDEX('Capacity Summary'!$C$36:$E$135,MATCH('Capacity Backing (Hide)'!BP$2,'Capacity Summary'!$B$36:$B$135,0),4),IF(INDEX('Capacity Summary'!$H$36:$BG$135,MATCH('Capacity Backing (Hide)'!BP$2,'Capacity Summary'!$B$36:$B$135,0),MATCH('Capacity Backing (Hide)'!$A35,'Capacity Summary'!$H$35:$BG$35,0))&lt;&gt;0,INDEX('Capacity Summary'!$H$36:$BG$135,MATCH('Capacity Backing (Hide)'!BP$2,'Capacity Summary'!$B$36:$B$135,0),MATCH('Capacity Backing (Hide)'!$A35,'Capacity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(Hide)'!$A35,'Capacity Summary'!$H$35:$BG$35,0))="x",INDEX('Capacity Summary'!$C$36:$E$135,MATCH('Capacity Backing (Hide)'!BQ$2,'Capacity Summary'!$B$36:$B$135,0),4),IF(INDEX('Capacity Summary'!$H$36:$BG$135,MATCH('Capacity Backing (Hide)'!BQ$2,'Capacity Summary'!$B$36:$B$135,0),MATCH('Capacity Backing (Hide)'!$A35,'Capacity Summary'!$H$35:$BG$35,0))&lt;&gt;0,INDEX('Capacity Summary'!$H$36:$BG$135,MATCH('Capacity Backing (Hide)'!BQ$2,'Capacity Summary'!$B$36:$B$135,0),MATCH('Capacity Backing (Hide)'!$A35,'Capacity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(Hide)'!$A35,'Capacity Summary'!$H$35:$BG$35,0))="x",INDEX('Capacity Summary'!$C$36:$E$135,MATCH('Capacity Backing (Hide)'!BR$2,'Capacity Summary'!$B$36:$B$135,0),4),IF(INDEX('Capacity Summary'!$H$36:$BG$135,MATCH('Capacity Backing (Hide)'!BR$2,'Capacity Summary'!$B$36:$B$135,0),MATCH('Capacity Backing (Hide)'!$A35,'Capacity Summary'!$H$35:$BG$35,0))&lt;&gt;0,INDEX('Capacity Summary'!$H$36:$BG$135,MATCH('Capacity Backing (Hide)'!BR$2,'Capacity Summary'!$B$36:$B$135,0),MATCH('Capacity Backing (Hide)'!$A35,'Capacity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(Hide)'!$A35,'Capacity Summary'!$H$35:$BG$35,0))="x",INDEX('Capacity Summary'!$C$36:$E$135,MATCH('Capacity Backing (Hide)'!BS$2,'Capacity Summary'!$B$36:$B$135,0),4),IF(INDEX('Capacity Summary'!$H$36:$BG$135,MATCH('Capacity Backing (Hide)'!BS$2,'Capacity Summary'!$B$36:$B$135,0),MATCH('Capacity Backing (Hide)'!$A35,'Capacity Summary'!$H$35:$BG$35,0))&lt;&gt;0,INDEX('Capacity Summary'!$H$36:$BG$135,MATCH('Capacity Backing (Hide)'!BS$2,'Capacity Summary'!$B$36:$B$135,0),MATCH('Capacity Backing (Hide)'!$A35,'Capacity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(Hide)'!$A35,'Capacity Summary'!$H$35:$BG$35,0))="x",INDEX('Capacity Summary'!$C$36:$E$135,MATCH('Capacity Backing (Hide)'!BT$2,'Capacity Summary'!$B$36:$B$135,0),4),IF(INDEX('Capacity Summary'!$H$36:$BG$135,MATCH('Capacity Backing (Hide)'!BT$2,'Capacity Summary'!$B$36:$B$135,0),MATCH('Capacity Backing (Hide)'!$A35,'Capacity Summary'!$H$35:$BG$35,0))&lt;&gt;0,INDEX('Capacity Summary'!$H$36:$BG$135,MATCH('Capacity Backing (Hide)'!BT$2,'Capacity Summary'!$B$36:$B$135,0),MATCH('Capacity Backing (Hide)'!$A35,'Capacity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(Hide)'!$A35,'Capacity Summary'!$H$35:$BG$35,0))="x",INDEX('Capacity Summary'!$C$36:$E$135,MATCH('Capacity Backing (Hide)'!BU$2,'Capacity Summary'!$B$36:$B$135,0),4),IF(INDEX('Capacity Summary'!$H$36:$BG$135,MATCH('Capacity Backing (Hide)'!BU$2,'Capacity Summary'!$B$36:$B$135,0),MATCH('Capacity Backing (Hide)'!$A35,'Capacity Summary'!$H$35:$BG$35,0))&lt;&gt;0,INDEX('Capacity Summary'!$H$36:$BG$135,MATCH('Capacity Backing (Hide)'!BU$2,'Capacity Summary'!$B$36:$B$135,0),MATCH('Capacity Backing (Hide)'!$A35,'Capacity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(Hide)'!$A35,'Capacity Summary'!$H$35:$BG$35,0))="x",INDEX('Capacity Summary'!$C$36:$E$135,MATCH('Capacity Backing (Hide)'!BV$2,'Capacity Summary'!$B$36:$B$135,0),4),IF(INDEX('Capacity Summary'!$H$36:$BG$135,MATCH('Capacity Backing (Hide)'!BV$2,'Capacity Summary'!$B$36:$B$135,0),MATCH('Capacity Backing (Hide)'!$A35,'Capacity Summary'!$H$35:$BG$35,0))&lt;&gt;0,INDEX('Capacity Summary'!$H$36:$BG$135,MATCH('Capacity Backing (Hide)'!BV$2,'Capacity Summary'!$B$36:$B$135,0),MATCH('Capacity Backing (Hide)'!$A35,'Capacity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(Hide)'!$A35,'Capacity Summary'!$H$35:$BG$35,0))="x",INDEX('Capacity Summary'!$C$36:$E$135,MATCH('Capacity Backing (Hide)'!BW$2,'Capacity Summary'!$B$36:$B$135,0),4),IF(INDEX('Capacity Summary'!$H$36:$BG$135,MATCH('Capacity Backing (Hide)'!BW$2,'Capacity Summary'!$B$36:$B$135,0),MATCH('Capacity Backing (Hide)'!$A35,'Capacity Summary'!$H$35:$BG$35,0))&lt;&gt;0,INDEX('Capacity Summary'!$H$36:$BG$135,MATCH('Capacity Backing (Hide)'!BW$2,'Capacity Summary'!$B$36:$B$135,0),MATCH('Capacity Backing (Hide)'!$A35,'Capacity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(Hide)'!$A35,'Capacity Summary'!$H$35:$BG$35,0))="x",INDEX('Capacity Summary'!$C$36:$E$135,MATCH('Capacity Backing (Hide)'!BX$2,'Capacity Summary'!$B$36:$B$135,0),4),IF(INDEX('Capacity Summary'!$H$36:$BG$135,MATCH('Capacity Backing (Hide)'!BX$2,'Capacity Summary'!$B$36:$B$135,0),MATCH('Capacity Backing (Hide)'!$A35,'Capacity Summary'!$H$35:$BG$35,0))&lt;&gt;0,INDEX('Capacity Summary'!$H$36:$BG$135,MATCH('Capacity Backing (Hide)'!BX$2,'Capacity Summary'!$B$36:$B$135,0),MATCH('Capacity Backing (Hide)'!$A35,'Capacity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(Hide)'!$A35,'Capacity Summary'!$H$35:$BG$35,0))="x",INDEX('Capacity Summary'!$C$36:$E$135,MATCH('Capacity Backing (Hide)'!BY$2,'Capacity Summary'!$B$36:$B$135,0),4),IF(INDEX('Capacity Summary'!$H$36:$BG$135,MATCH('Capacity Backing (Hide)'!BY$2,'Capacity Summary'!$B$36:$B$135,0),MATCH('Capacity Backing (Hide)'!$A35,'Capacity Summary'!$H$35:$BG$35,0))&lt;&gt;0,INDEX('Capacity Summary'!$H$36:$BG$135,MATCH('Capacity Backing (Hide)'!BY$2,'Capacity Summary'!$B$36:$B$135,0),MATCH('Capacity Backing (Hide)'!$A35,'Capacity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(Hide)'!$A35,'Capacity Summary'!$H$35:$BG$35,0))="x",INDEX('Capacity Summary'!$C$36:$E$135,MATCH('Capacity Backing (Hide)'!BZ$2,'Capacity Summary'!$B$36:$B$135,0),4),IF(INDEX('Capacity Summary'!$H$36:$BG$135,MATCH('Capacity Backing (Hide)'!BZ$2,'Capacity Summary'!$B$36:$B$135,0),MATCH('Capacity Backing (Hide)'!$A35,'Capacity Summary'!$H$35:$BG$35,0))&lt;&gt;0,INDEX('Capacity Summary'!$H$36:$BG$135,MATCH('Capacity Backing (Hide)'!BZ$2,'Capacity Summary'!$B$36:$B$135,0),MATCH('Capacity Backing (Hide)'!$A35,'Capacity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(Hide)'!$A35,'Capacity Summary'!$H$35:$BG$35,0))="x",INDEX('Capacity Summary'!$C$36:$E$135,MATCH('Capacity Backing (Hide)'!CA$2,'Capacity Summary'!$B$36:$B$135,0),4),IF(INDEX('Capacity Summary'!$H$36:$BG$135,MATCH('Capacity Backing (Hide)'!CA$2,'Capacity Summary'!$B$36:$B$135,0),MATCH('Capacity Backing (Hide)'!$A35,'Capacity Summary'!$H$35:$BG$35,0))&lt;&gt;0,INDEX('Capacity Summary'!$H$36:$BG$135,MATCH('Capacity Backing (Hide)'!CA$2,'Capacity Summary'!$B$36:$B$135,0),MATCH('Capacity Backing (Hide)'!$A35,'Capacity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(Hide)'!$A35,'Capacity Summary'!$H$35:$BG$35,0))="x",INDEX('Capacity Summary'!$C$36:$E$135,MATCH('Capacity Backing (Hide)'!CB$2,'Capacity Summary'!$B$36:$B$135,0),4),IF(INDEX('Capacity Summary'!$H$36:$BG$135,MATCH('Capacity Backing (Hide)'!CB$2,'Capacity Summary'!$B$36:$B$135,0),MATCH('Capacity Backing (Hide)'!$A35,'Capacity Summary'!$H$35:$BG$35,0))&lt;&gt;0,INDEX('Capacity Summary'!$H$36:$BG$135,MATCH('Capacity Backing (Hide)'!CB$2,'Capacity Summary'!$B$36:$B$135,0),MATCH('Capacity Backing (Hide)'!$A35,'Capacity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(Hide)'!$A35,'Capacity Summary'!$H$35:$BG$35,0))="x",INDEX('Capacity Summary'!$C$36:$E$135,MATCH('Capacity Backing (Hide)'!CC$2,'Capacity Summary'!$B$36:$B$135,0),4),IF(INDEX('Capacity Summary'!$H$36:$BG$135,MATCH('Capacity Backing (Hide)'!CC$2,'Capacity Summary'!$B$36:$B$135,0),MATCH('Capacity Backing (Hide)'!$A35,'Capacity Summary'!$H$35:$BG$35,0))&lt;&gt;0,INDEX('Capacity Summary'!$H$36:$BG$135,MATCH('Capacity Backing (Hide)'!CC$2,'Capacity Summary'!$B$36:$B$135,0),MATCH('Capacity Backing (Hide)'!$A35,'Capacity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(Hide)'!$A35,'Capacity Summary'!$H$35:$BG$35,0))="x",INDEX('Capacity Summary'!$C$36:$E$135,MATCH('Capacity Backing (Hide)'!CD$2,'Capacity Summary'!$B$36:$B$135,0),4),IF(INDEX('Capacity Summary'!$H$36:$BG$135,MATCH('Capacity Backing (Hide)'!CD$2,'Capacity Summary'!$B$36:$B$135,0),MATCH('Capacity Backing (Hide)'!$A35,'Capacity Summary'!$H$35:$BG$35,0))&lt;&gt;0,INDEX('Capacity Summary'!$H$36:$BG$135,MATCH('Capacity Backing (Hide)'!CD$2,'Capacity Summary'!$B$36:$B$135,0),MATCH('Capacity Backing (Hide)'!$A35,'Capacity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(Hide)'!$A35,'Capacity Summary'!$H$35:$BG$35,0))="x",INDEX('Capacity Summary'!$C$36:$E$135,MATCH('Capacity Backing (Hide)'!CE$2,'Capacity Summary'!$B$36:$B$135,0),4),IF(INDEX('Capacity Summary'!$H$36:$BG$135,MATCH('Capacity Backing (Hide)'!CE$2,'Capacity Summary'!$B$36:$B$135,0),MATCH('Capacity Backing (Hide)'!$A35,'Capacity Summary'!$H$35:$BG$35,0))&lt;&gt;0,INDEX('Capacity Summary'!$H$36:$BG$135,MATCH('Capacity Backing (Hide)'!CE$2,'Capacity Summary'!$B$36:$B$135,0),MATCH('Capacity Backing (Hide)'!$A35,'Capacity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(Hide)'!$A35,'Capacity Summary'!$H$35:$BG$35,0))="x",INDEX('Capacity Summary'!$C$36:$E$135,MATCH('Capacity Backing (Hide)'!CF$2,'Capacity Summary'!$B$36:$B$135,0),4),IF(INDEX('Capacity Summary'!$H$36:$BG$135,MATCH('Capacity Backing (Hide)'!CF$2,'Capacity Summary'!$B$36:$B$135,0),MATCH('Capacity Backing (Hide)'!$A35,'Capacity Summary'!$H$35:$BG$35,0))&lt;&gt;0,INDEX('Capacity Summary'!$H$36:$BG$135,MATCH('Capacity Backing (Hide)'!CF$2,'Capacity Summary'!$B$36:$B$135,0),MATCH('Capacity Backing (Hide)'!$A35,'Capacity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(Hide)'!$A35,'Capacity Summary'!$H$35:$BG$35,0))="x",INDEX('Capacity Summary'!$C$36:$E$135,MATCH('Capacity Backing (Hide)'!CG$2,'Capacity Summary'!$B$36:$B$135,0),4),IF(INDEX('Capacity Summary'!$H$36:$BG$135,MATCH('Capacity Backing (Hide)'!CG$2,'Capacity Summary'!$B$36:$B$135,0),MATCH('Capacity Backing (Hide)'!$A35,'Capacity Summary'!$H$35:$BG$35,0))&lt;&gt;0,INDEX('Capacity Summary'!$H$36:$BG$135,MATCH('Capacity Backing (Hide)'!CG$2,'Capacity Summary'!$B$36:$B$135,0),MATCH('Capacity Backing (Hide)'!$A35,'Capacity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(Hide)'!$A35,'Capacity Summary'!$H$35:$BG$35,0))="x",INDEX('Capacity Summary'!$C$36:$E$135,MATCH('Capacity Backing (Hide)'!CH$2,'Capacity Summary'!$B$36:$B$135,0),4),IF(INDEX('Capacity Summary'!$H$36:$BG$135,MATCH('Capacity Backing (Hide)'!CH$2,'Capacity Summary'!$B$36:$B$135,0),MATCH('Capacity Backing (Hide)'!$A35,'Capacity Summary'!$H$35:$BG$35,0))&lt;&gt;0,INDEX('Capacity Summary'!$H$36:$BG$135,MATCH('Capacity Backing (Hide)'!CH$2,'Capacity Summary'!$B$36:$B$135,0),MATCH('Capacity Backing (Hide)'!$A35,'Capacity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(Hide)'!$A35,'Capacity Summary'!$H$35:$BG$35,0))="x",INDEX('Capacity Summary'!$C$36:$E$135,MATCH('Capacity Backing (Hide)'!CI$2,'Capacity Summary'!$B$36:$B$135,0),4),IF(INDEX('Capacity Summary'!$H$36:$BG$135,MATCH('Capacity Backing (Hide)'!CI$2,'Capacity Summary'!$B$36:$B$135,0),MATCH('Capacity Backing (Hide)'!$A35,'Capacity Summary'!$H$35:$BG$35,0))&lt;&gt;0,INDEX('Capacity Summary'!$H$36:$BG$135,MATCH('Capacity Backing (Hide)'!CI$2,'Capacity Summary'!$B$36:$B$135,0),MATCH('Capacity Backing (Hide)'!$A35,'Capacity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(Hide)'!$A35,'Capacity Summary'!$H$35:$BG$35,0))="x",INDEX('Capacity Summary'!$C$36:$E$135,MATCH('Capacity Backing (Hide)'!CJ$2,'Capacity Summary'!$B$36:$B$135,0),4),IF(INDEX('Capacity Summary'!$H$36:$BG$135,MATCH('Capacity Backing (Hide)'!CJ$2,'Capacity Summary'!$B$36:$B$135,0),MATCH('Capacity Backing (Hide)'!$A35,'Capacity Summary'!$H$35:$BG$35,0))&lt;&gt;0,INDEX('Capacity Summary'!$H$36:$BG$135,MATCH('Capacity Backing (Hide)'!CJ$2,'Capacity Summary'!$B$36:$B$135,0),MATCH('Capacity Backing (Hide)'!$A35,'Capacity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(Hide)'!$A35,'Capacity Summary'!$H$35:$BG$35,0))="x",INDEX('Capacity Summary'!$C$36:$E$135,MATCH('Capacity Backing (Hide)'!CK$2,'Capacity Summary'!$B$36:$B$135,0),4),IF(INDEX('Capacity Summary'!$H$36:$BG$135,MATCH('Capacity Backing (Hide)'!CK$2,'Capacity Summary'!$B$36:$B$135,0),MATCH('Capacity Backing (Hide)'!$A35,'Capacity Summary'!$H$35:$BG$35,0))&lt;&gt;0,INDEX('Capacity Summary'!$H$36:$BG$135,MATCH('Capacity Backing (Hide)'!CK$2,'Capacity Summary'!$B$36:$B$135,0),MATCH('Capacity Backing (Hide)'!$A35,'Capacity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(Hide)'!$A35,'Capacity Summary'!$H$35:$BG$35,0))="x",INDEX('Capacity Summary'!$C$36:$E$135,MATCH('Capacity Backing (Hide)'!CL$2,'Capacity Summary'!$B$36:$B$135,0),4),IF(INDEX('Capacity Summary'!$H$36:$BG$135,MATCH('Capacity Backing (Hide)'!CL$2,'Capacity Summary'!$B$36:$B$135,0),MATCH('Capacity Backing (Hide)'!$A35,'Capacity Summary'!$H$35:$BG$35,0))&lt;&gt;0,INDEX('Capacity Summary'!$H$36:$BG$135,MATCH('Capacity Backing (Hide)'!CL$2,'Capacity Summary'!$B$36:$B$135,0),MATCH('Capacity Backing (Hide)'!$A35,'Capacity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(Hide)'!$A35,'Capacity Summary'!$H$35:$BG$35,0))="x",INDEX('Capacity Summary'!$C$36:$E$135,MATCH('Capacity Backing (Hide)'!CM$2,'Capacity Summary'!$B$36:$B$135,0),4),IF(INDEX('Capacity Summary'!$H$36:$BG$135,MATCH('Capacity Backing (Hide)'!CM$2,'Capacity Summary'!$B$36:$B$135,0),MATCH('Capacity Backing (Hide)'!$A35,'Capacity Summary'!$H$35:$BG$35,0))&lt;&gt;0,INDEX('Capacity Summary'!$H$36:$BG$135,MATCH('Capacity Backing (Hide)'!CM$2,'Capacity Summary'!$B$36:$B$135,0),MATCH('Capacity Backing (Hide)'!$A35,'Capacity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(Hide)'!$A35,'Capacity Summary'!$H$35:$BG$35,0))="x",INDEX('Capacity Summary'!$C$36:$E$135,MATCH('Capacity Backing (Hide)'!CN$2,'Capacity Summary'!$B$36:$B$135,0),4),IF(INDEX('Capacity Summary'!$H$36:$BG$135,MATCH('Capacity Backing (Hide)'!CN$2,'Capacity Summary'!$B$36:$B$135,0),MATCH('Capacity Backing (Hide)'!$A35,'Capacity Summary'!$H$35:$BG$35,0))&lt;&gt;0,INDEX('Capacity Summary'!$H$36:$BG$135,MATCH('Capacity Backing (Hide)'!CN$2,'Capacity Summary'!$B$36:$B$135,0),MATCH('Capacity Backing (Hide)'!$A35,'Capacity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(Hide)'!$A35,'Capacity Summary'!$H$35:$BG$35,0))="x",INDEX('Capacity Summary'!$C$36:$E$135,MATCH('Capacity Backing (Hide)'!CO$2,'Capacity Summary'!$B$36:$B$135,0),4),IF(INDEX('Capacity Summary'!$H$36:$BG$135,MATCH('Capacity Backing (Hide)'!CO$2,'Capacity Summary'!$B$36:$B$135,0),MATCH('Capacity Backing (Hide)'!$A35,'Capacity Summary'!$H$35:$BG$35,0))&lt;&gt;0,INDEX('Capacity Summary'!$H$36:$BG$135,MATCH('Capacity Backing (Hide)'!CO$2,'Capacity Summary'!$B$36:$B$135,0),MATCH('Capacity Backing (Hide)'!$A35,'Capacity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(Hide)'!$A35,'Capacity Summary'!$H$35:$BG$35,0))="x",INDEX('Capacity Summary'!$C$36:$E$135,MATCH('Capacity Backing (Hide)'!CP$2,'Capacity Summary'!$B$36:$B$135,0),4),IF(INDEX('Capacity Summary'!$H$36:$BG$135,MATCH('Capacity Backing (Hide)'!CP$2,'Capacity Summary'!$B$36:$B$135,0),MATCH('Capacity Backing (Hide)'!$A35,'Capacity Summary'!$H$35:$BG$35,0))&lt;&gt;0,INDEX('Capacity Summary'!$H$36:$BG$135,MATCH('Capacity Backing (Hide)'!CP$2,'Capacity Summary'!$B$36:$B$135,0),MATCH('Capacity Backing (Hide)'!$A35,'Capacity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(Hide)'!$A35,'Capacity Summary'!$H$35:$BG$35,0))="x",INDEX('Capacity Summary'!$C$36:$E$135,MATCH('Capacity Backing (Hide)'!CQ$2,'Capacity Summary'!$B$36:$B$135,0),4),IF(INDEX('Capacity Summary'!$H$36:$BG$135,MATCH('Capacity Backing (Hide)'!CQ$2,'Capacity Summary'!$B$36:$B$135,0),MATCH('Capacity Backing (Hide)'!$A35,'Capacity Summary'!$H$35:$BG$35,0))&lt;&gt;0,INDEX('Capacity Summary'!$H$36:$BG$135,MATCH('Capacity Backing (Hide)'!CQ$2,'Capacity Summary'!$B$36:$B$135,0),MATCH('Capacity Backing (Hide)'!$A35,'Capacity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(Hide)'!$A35,'Capacity Summary'!$H$35:$BG$35,0))="x",INDEX('Capacity Summary'!$C$36:$E$135,MATCH('Capacity Backing (Hide)'!CR$2,'Capacity Summary'!$B$36:$B$135,0),4),IF(INDEX('Capacity Summary'!$H$36:$BG$135,MATCH('Capacity Backing (Hide)'!CR$2,'Capacity Summary'!$B$36:$B$135,0),MATCH('Capacity Backing (Hide)'!$A35,'Capacity Summary'!$H$35:$BG$35,0))&lt;&gt;0,INDEX('Capacity Summary'!$H$36:$BG$135,MATCH('Capacity Backing (Hide)'!CR$2,'Capacity Summary'!$B$36:$B$135,0),MATCH('Capacity Backing (Hide)'!$A35,'Capacity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(Hide)'!$A35,'Capacity Summary'!$H$35:$BG$35,0))="x",INDEX('Capacity Summary'!$C$36:$E$135,MATCH('Capacity Backing (Hide)'!CS$2,'Capacity Summary'!$B$36:$B$135,0),4),IF(INDEX('Capacity Summary'!$H$36:$BG$135,MATCH('Capacity Backing (Hide)'!CS$2,'Capacity Summary'!$B$36:$B$135,0),MATCH('Capacity Backing (Hide)'!$A35,'Capacity Summary'!$H$35:$BG$35,0))&lt;&gt;0,INDEX('Capacity Summary'!$H$36:$BG$135,MATCH('Capacity Backing (Hide)'!CS$2,'Capacity Summary'!$B$36:$B$135,0),MATCH('Capacity Backing (Hide)'!$A35,'Capacity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(Hide)'!$A35,'Capacity Summary'!$H$35:$BG$35,0))="x",INDEX('Capacity Summary'!$C$36:$E$135,MATCH('Capacity Backing (Hide)'!CT$2,'Capacity Summary'!$B$36:$B$135,0),4),IF(INDEX('Capacity Summary'!$H$36:$BG$135,MATCH('Capacity Backing (Hide)'!CT$2,'Capacity Summary'!$B$36:$B$135,0),MATCH('Capacity Backing (Hide)'!$A35,'Capacity Summary'!$H$35:$BG$35,0))&lt;&gt;0,INDEX('Capacity Summary'!$H$36:$BG$135,MATCH('Capacity Backing (Hide)'!CT$2,'Capacity Summary'!$B$36:$B$135,0),MATCH('Capacity Backing (Hide)'!$A35,'Capacity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(Hide)'!$A35,'Capacity Summary'!$H$35:$BG$35,0))="x",INDEX('Capacity Summary'!$C$36:$E$135,MATCH('Capacity Backing (Hide)'!CU$2,'Capacity Summary'!$B$36:$B$135,0),4),IF(INDEX('Capacity Summary'!$H$36:$BG$135,MATCH('Capacity Backing (Hide)'!CU$2,'Capacity Summary'!$B$36:$B$135,0),MATCH('Capacity Backing (Hide)'!$A35,'Capacity Summary'!$H$35:$BG$35,0))&lt;&gt;0,INDEX('Capacity Summary'!$H$36:$BG$135,MATCH('Capacity Backing (Hide)'!CU$2,'Capacity Summary'!$B$36:$B$135,0),MATCH('Capacity Backing (Hide)'!$A35,'Capacity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(Hide)'!$A35,'Capacity Summary'!$H$35:$BG$35,0))="x",INDEX('Capacity Summary'!$C$36:$E$135,MATCH('Capacity Backing (Hide)'!CV$2,'Capacity Summary'!$B$36:$B$135,0),4),IF(INDEX('Capacity Summary'!$H$36:$BG$135,MATCH('Capacity Backing (Hide)'!CV$2,'Capacity Summary'!$B$36:$B$135,0),MATCH('Capacity Backing (Hide)'!$A35,'Capacity Summary'!$H$35:$BG$35,0))&lt;&gt;0,INDEX('Capacity Summary'!$H$36:$BG$135,MATCH('Capacity Backing (Hide)'!CV$2,'Capacity Summary'!$B$36:$B$135,0),MATCH('Capacity Backing (Hide)'!$A35,'Capacity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(Hide)'!$A35,'Capacity Summary'!$H$35:$BG$35,0))="x",INDEX('Capacity Summary'!$C$36:$E$135,MATCH('Capacity Backing (Hide)'!CW$2,'Capacity Summary'!$B$36:$B$135,0),4),IF(INDEX('Capacity Summary'!$H$36:$BG$135,MATCH('Capacity Backing (Hide)'!CW$2,'Capacity Summary'!$B$36:$B$135,0),MATCH('Capacity Backing (Hide)'!$A35,'Capacity Summary'!$H$35:$BG$35,0))&lt;&gt;0,INDEX('Capacity Summary'!$H$36:$BG$135,MATCH('Capacity Backing (Hide)'!CW$2,'Capacity Summary'!$B$36:$B$135,0),MATCH('Capacity Backing (Hide)'!$A35,'Capacity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6" spans="1:101" x14ac:dyDescent="0.35">
      <c r="A36" s="2">
        <f ca="1">'Required Capacity (Hide)'!E36</f>
        <v>44445</v>
      </c>
      <c r="B3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(Hide)'!$A36,'Capacity Summary'!$H$35:$BG$35,0))="x",INDEX('Capacity Summary'!$C$36:$E$135,MATCH('Capacity Backing (Hide)'!B$2,'Capacity Summary'!$B$36:$B$135,0),4),IF(INDEX('Capacity Summary'!$H$36:$BG$135,MATCH('Capacity Backing (Hide)'!B$2,'Capacity Summary'!$B$36:$B$135,0),MATCH('Capacity Backing (Hide)'!$A36,'Capacity Summary'!$H$35:$BG$35,0))&lt;&gt;0,INDEX('Capacity Summary'!$H$36:$BG$135,MATCH('Capacity Backing (Hide)'!B$2,'Capacity Summary'!$B$36:$B$135,0),MATCH('Capacity Backing (Hide)'!$A36,'Capacity Summary'!$H$35:$BG$35,0)),0)),INDEX('Capacity Summary'!$C$36:$E$135,MATCH('Capacity Backing (Hide)'!B$2,'Capacity Summary'!$B$36:$B$135,0),2)))/IF(Summary!$B$7="Minutes",1,60)/COUNTA(INDEX(Capacity!$C$10:$Q$109,MATCH('Capacity Backing (Hide)'!B$2,Capacity!$B$10:$B$109,0),1):INDEX(Capacity!$C$10:$Q$109,MATCH('Capacity Backing (Hide)'!B$2,Capacity!$B$10:$B$109,0),15))</f>
        <v>#N/A</v>
      </c>
      <c r="C3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(Hide)'!$A36,'Capacity Summary'!$H$35:$BG$35,0))="x",INDEX('Capacity Summary'!$C$36:$E$135,MATCH('Capacity Backing (Hide)'!C$2,'Capacity Summary'!$B$36:$B$135,0),4),IF(INDEX('Capacity Summary'!$H$36:$BG$135,MATCH('Capacity Backing (Hide)'!C$2,'Capacity Summary'!$B$36:$B$135,0),MATCH('Capacity Backing (Hide)'!$A36,'Capacity Summary'!$H$35:$BG$35,0))&lt;&gt;0,INDEX('Capacity Summary'!$H$36:$BG$135,MATCH('Capacity Backing (Hide)'!C$2,'Capacity Summary'!$B$36:$B$135,0),MATCH('Capacity Backing (Hide)'!$A36,'Capacity Summary'!$H$35:$BG$35,0)),0)),INDEX('Capacity Summary'!$C$36:$E$135,MATCH('Capacity Backing (Hide)'!C$2,'Capacity Summary'!$B$36:$B$135,0),2)))/IF(Summary!$B$7="Minutes",1,60)/COUNTA(INDEX(Capacity!$C$10:$Q$109,MATCH('Capacity Backing (Hide)'!C$2,Capacity!$B$10:$B$109,0),1):INDEX(Capacity!$C$10:$Q$109,MATCH('Capacity Backing (Hide)'!C$2,Capacity!$B$10:$B$109,0),15))</f>
        <v>#N/A</v>
      </c>
      <c r="D3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(Hide)'!$A36,'Capacity Summary'!$H$35:$BG$35,0))="x",INDEX('Capacity Summary'!$C$36:$E$135,MATCH('Capacity Backing (Hide)'!D$2,'Capacity Summary'!$B$36:$B$135,0),4),IF(INDEX('Capacity Summary'!$H$36:$BG$135,MATCH('Capacity Backing (Hide)'!D$2,'Capacity Summary'!$B$36:$B$135,0),MATCH('Capacity Backing (Hide)'!$A36,'Capacity Summary'!$H$35:$BG$35,0))&lt;&gt;0,INDEX('Capacity Summary'!$H$36:$BG$135,MATCH('Capacity Backing (Hide)'!D$2,'Capacity Summary'!$B$36:$B$135,0),MATCH('Capacity Backing (Hide)'!$A36,'Capacity Summary'!$H$35:$BG$35,0)),0)),INDEX('Capacity Summary'!$C$36:$E$135,MATCH('Capacity Backing (Hide)'!D$2,'Capacity Summary'!$B$36:$B$135,0),2)))/IF(Summary!$B$7="Minutes",1,60)/COUNTA(INDEX(Capacity!$C$10:$Q$109,MATCH('Capacity Backing (Hide)'!D$2,Capacity!$B$10:$B$109,0),1):INDEX(Capacity!$C$10:$Q$109,MATCH('Capacity Backing (Hide)'!D$2,Capacity!$B$10:$B$109,0),15))</f>
        <v>#N/A</v>
      </c>
      <c r="E3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(Hide)'!$A36,'Capacity Summary'!$H$35:$BG$35,0))="x",INDEX('Capacity Summary'!$C$36:$E$135,MATCH('Capacity Backing (Hide)'!E$2,'Capacity Summary'!$B$36:$B$135,0),4),IF(INDEX('Capacity Summary'!$H$36:$BG$135,MATCH('Capacity Backing (Hide)'!E$2,'Capacity Summary'!$B$36:$B$135,0),MATCH('Capacity Backing (Hide)'!$A36,'Capacity Summary'!$H$35:$BG$35,0))&lt;&gt;0,INDEX('Capacity Summary'!$H$36:$BG$135,MATCH('Capacity Backing (Hide)'!E$2,'Capacity Summary'!$B$36:$B$135,0),MATCH('Capacity Backing (Hide)'!$A36,'Capacity Summary'!$H$35:$BG$35,0)),0)),INDEX('Capacity Summary'!$C$36:$E$135,MATCH('Capacity Backing (Hide)'!E$2,'Capacity Summary'!$B$36:$B$135,0),2)))/IF(Summary!$B$7="Minutes",1,60)/COUNTA(INDEX(Capacity!$C$10:$Q$109,MATCH('Capacity Backing (Hide)'!E$2,Capacity!$B$10:$B$109,0),1):INDEX(Capacity!$C$10:$Q$109,MATCH('Capacity Backing (Hide)'!E$2,Capacity!$B$10:$B$109,0),15))</f>
        <v>#N/A</v>
      </c>
      <c r="F3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(Hide)'!$A36,'Capacity Summary'!$H$35:$BG$35,0))="x",INDEX('Capacity Summary'!$C$36:$E$135,MATCH('Capacity Backing (Hide)'!F$2,'Capacity Summary'!$B$36:$B$135,0),4),IF(INDEX('Capacity Summary'!$H$36:$BG$135,MATCH('Capacity Backing (Hide)'!F$2,'Capacity Summary'!$B$36:$B$135,0),MATCH('Capacity Backing (Hide)'!$A36,'Capacity Summary'!$H$35:$BG$35,0))&lt;&gt;0,INDEX('Capacity Summary'!$H$36:$BG$135,MATCH('Capacity Backing (Hide)'!F$2,'Capacity Summary'!$B$36:$B$135,0),MATCH('Capacity Backing (Hide)'!$A36,'Capacity Summary'!$H$35:$BG$35,0)),0)),INDEX('Capacity Summary'!$C$36:$E$135,MATCH('Capacity Backing (Hide)'!F$2,'Capacity Summary'!$B$36:$B$135,0),2)))/IF(Summary!$B$7="Minutes",1,60)/COUNTA(INDEX(Capacity!$C$10:$Q$109,MATCH('Capacity Backing (Hide)'!F$2,Capacity!$B$10:$B$109,0),1):INDEX(Capacity!$C$10:$Q$109,MATCH('Capacity Backing (Hide)'!F$2,Capacity!$B$10:$B$109,0),15))</f>
        <v>#N/A</v>
      </c>
      <c r="G3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(Hide)'!$A36,'Capacity Summary'!$H$35:$BG$35,0))="x",INDEX('Capacity Summary'!$C$36:$E$135,MATCH('Capacity Backing (Hide)'!G$2,'Capacity Summary'!$B$36:$B$135,0),4),IF(INDEX('Capacity Summary'!$H$36:$BG$135,MATCH('Capacity Backing (Hide)'!G$2,'Capacity Summary'!$B$36:$B$135,0),MATCH('Capacity Backing (Hide)'!$A36,'Capacity Summary'!$H$35:$BG$35,0))&lt;&gt;0,INDEX('Capacity Summary'!$H$36:$BG$135,MATCH('Capacity Backing (Hide)'!G$2,'Capacity Summary'!$B$36:$B$135,0),MATCH('Capacity Backing (Hide)'!$A36,'Capacity Summary'!$H$35:$BG$35,0)),0)),INDEX('Capacity Summary'!$C$36:$E$135,MATCH('Capacity Backing (Hide)'!G$2,'Capacity Summary'!$B$36:$B$135,0),2)))/IF(Summary!$B$7="Minutes",1,60)/COUNTA(INDEX(Capacity!$C$10:$Q$109,MATCH('Capacity Backing (Hide)'!G$2,Capacity!$B$10:$B$109,0),1):INDEX(Capacity!$C$10:$Q$109,MATCH('Capacity Backing (Hide)'!G$2,Capacity!$B$10:$B$109,0),15))</f>
        <v>#N/A</v>
      </c>
      <c r="H3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(Hide)'!$A36,'Capacity Summary'!$H$35:$BG$35,0))="x",INDEX('Capacity Summary'!$C$36:$E$135,MATCH('Capacity Backing (Hide)'!H$2,'Capacity Summary'!$B$36:$B$135,0),4),IF(INDEX('Capacity Summary'!$H$36:$BG$135,MATCH('Capacity Backing (Hide)'!H$2,'Capacity Summary'!$B$36:$B$135,0),MATCH('Capacity Backing (Hide)'!$A36,'Capacity Summary'!$H$35:$BG$35,0))&lt;&gt;0,INDEX('Capacity Summary'!$H$36:$BG$135,MATCH('Capacity Backing (Hide)'!H$2,'Capacity Summary'!$B$36:$B$135,0),MATCH('Capacity Backing (Hide)'!$A36,'Capacity Summary'!$H$35:$BG$35,0)),0)),INDEX('Capacity Summary'!$C$36:$E$135,MATCH('Capacity Backing (Hide)'!H$2,'Capacity Summary'!$B$36:$B$135,0),2)))/IF(Summary!$B$7="Minutes",1,60)/COUNTA(INDEX(Capacity!$C$10:$Q$109,MATCH('Capacity Backing (Hide)'!H$2,Capacity!$B$10:$B$109,0),1):INDEX(Capacity!$C$10:$Q$109,MATCH('Capacity Backing (Hide)'!H$2,Capacity!$B$10:$B$109,0),15))</f>
        <v>#N/A</v>
      </c>
      <c r="I3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(Hide)'!$A36,'Capacity Summary'!$H$35:$BG$35,0))="x",INDEX('Capacity Summary'!$C$36:$E$135,MATCH('Capacity Backing (Hide)'!I$2,'Capacity Summary'!$B$36:$B$135,0),4),IF(INDEX('Capacity Summary'!$H$36:$BG$135,MATCH('Capacity Backing (Hide)'!I$2,'Capacity Summary'!$B$36:$B$135,0),MATCH('Capacity Backing (Hide)'!$A36,'Capacity Summary'!$H$35:$BG$35,0))&lt;&gt;0,INDEX('Capacity Summary'!$H$36:$BG$135,MATCH('Capacity Backing (Hide)'!I$2,'Capacity Summary'!$B$36:$B$135,0),MATCH('Capacity Backing (Hide)'!$A36,'Capacity Summary'!$H$35:$BG$35,0)),0)),INDEX('Capacity Summary'!$C$36:$E$135,MATCH('Capacity Backing (Hide)'!I$2,'Capacity Summary'!$B$36:$B$135,0),2)))/IF(Summary!$B$7="Minutes",1,60)/COUNTA(INDEX(Capacity!$C$10:$Q$109,MATCH('Capacity Backing (Hide)'!I$2,Capacity!$B$10:$B$109,0),1):INDEX(Capacity!$C$10:$Q$109,MATCH('Capacity Backing (Hide)'!I$2,Capacity!$B$10:$B$109,0),15))</f>
        <v>#N/A</v>
      </c>
      <c r="J3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(Hide)'!$A36,'Capacity Summary'!$H$35:$BG$35,0))="x",INDEX('Capacity Summary'!$C$36:$E$135,MATCH('Capacity Backing (Hide)'!J$2,'Capacity Summary'!$B$36:$B$135,0),4),IF(INDEX('Capacity Summary'!$H$36:$BG$135,MATCH('Capacity Backing (Hide)'!J$2,'Capacity Summary'!$B$36:$B$135,0),MATCH('Capacity Backing (Hide)'!$A36,'Capacity Summary'!$H$35:$BG$35,0))&lt;&gt;0,INDEX('Capacity Summary'!$H$36:$BG$135,MATCH('Capacity Backing (Hide)'!J$2,'Capacity Summary'!$B$36:$B$135,0),MATCH('Capacity Backing (Hide)'!$A36,'Capacity Summary'!$H$35:$BG$35,0)),0)),INDEX('Capacity Summary'!$C$36:$E$135,MATCH('Capacity Backing (Hide)'!J$2,'Capacity Summary'!$B$36:$B$135,0),2)))/IF(Summary!$B$7="Minutes",1,60)/COUNTA(INDEX(Capacity!$C$10:$Q$109,MATCH('Capacity Backing (Hide)'!J$2,Capacity!$B$10:$B$109,0),1):INDEX(Capacity!$C$10:$Q$109,MATCH('Capacity Backing (Hide)'!J$2,Capacity!$B$10:$B$109,0),15))</f>
        <v>#N/A</v>
      </c>
      <c r="K3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(Hide)'!$A36,'Capacity Summary'!$H$35:$BG$35,0))="x",INDEX('Capacity Summary'!$C$36:$E$135,MATCH('Capacity Backing (Hide)'!K$2,'Capacity Summary'!$B$36:$B$135,0),4),IF(INDEX('Capacity Summary'!$H$36:$BG$135,MATCH('Capacity Backing (Hide)'!K$2,'Capacity Summary'!$B$36:$B$135,0),MATCH('Capacity Backing (Hide)'!$A36,'Capacity Summary'!$H$35:$BG$35,0))&lt;&gt;0,INDEX('Capacity Summary'!$H$36:$BG$135,MATCH('Capacity Backing (Hide)'!K$2,'Capacity Summary'!$B$36:$B$135,0),MATCH('Capacity Backing (Hide)'!$A36,'Capacity Summary'!$H$35:$BG$35,0)),0)),INDEX('Capacity Summary'!$C$36:$E$135,MATCH('Capacity Backing (Hide)'!K$2,'Capacity Summary'!$B$36:$B$135,0),2)))/IF(Summary!$B$7="Minutes",1,60)/COUNTA(INDEX(Capacity!$C$10:$Q$109,MATCH('Capacity Backing (Hide)'!K$2,Capacity!$B$10:$B$109,0),1):INDEX(Capacity!$C$10:$Q$109,MATCH('Capacity Backing (Hide)'!K$2,Capacity!$B$10:$B$109,0),15))</f>
        <v>#N/A</v>
      </c>
      <c r="L3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(Hide)'!$A36,'Capacity Summary'!$H$35:$BG$35,0))="x",INDEX('Capacity Summary'!$C$36:$E$135,MATCH('Capacity Backing (Hide)'!L$2,'Capacity Summary'!$B$36:$B$135,0),4),IF(INDEX('Capacity Summary'!$H$36:$BG$135,MATCH('Capacity Backing (Hide)'!L$2,'Capacity Summary'!$B$36:$B$135,0),MATCH('Capacity Backing (Hide)'!$A36,'Capacity Summary'!$H$35:$BG$35,0))&lt;&gt;0,INDEX('Capacity Summary'!$H$36:$BG$135,MATCH('Capacity Backing (Hide)'!L$2,'Capacity Summary'!$B$36:$B$135,0),MATCH('Capacity Backing (Hide)'!$A36,'Capacity Summary'!$H$35:$BG$35,0)),0)),INDEX('Capacity Summary'!$C$36:$E$135,MATCH('Capacity Backing (Hide)'!L$2,'Capacity Summary'!$B$36:$B$135,0),2)))/IF(Summary!$B$7="Minutes",1,60)/COUNTA(INDEX(Capacity!$C$10:$Q$109,MATCH('Capacity Backing (Hide)'!L$2,Capacity!$B$10:$B$109,0),1):INDEX(Capacity!$C$10:$Q$109,MATCH('Capacity Backing (Hide)'!L$2,Capacity!$B$10:$B$109,0),15))</f>
        <v>#N/A</v>
      </c>
      <c r="M3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(Hide)'!$A36,'Capacity Summary'!$H$35:$BG$35,0))="x",INDEX('Capacity Summary'!$C$36:$E$135,MATCH('Capacity Backing (Hide)'!M$2,'Capacity Summary'!$B$36:$B$135,0),4),IF(INDEX('Capacity Summary'!$H$36:$BG$135,MATCH('Capacity Backing (Hide)'!M$2,'Capacity Summary'!$B$36:$B$135,0),MATCH('Capacity Backing (Hide)'!$A36,'Capacity Summary'!$H$35:$BG$35,0))&lt;&gt;0,INDEX('Capacity Summary'!$H$36:$BG$135,MATCH('Capacity Backing (Hide)'!M$2,'Capacity Summary'!$B$36:$B$135,0),MATCH('Capacity Backing (Hide)'!$A36,'Capacity Summary'!$H$35:$BG$35,0)),0)),INDEX('Capacity Summary'!$C$36:$E$135,MATCH('Capacity Backing (Hide)'!M$2,'Capacity Summary'!$B$36:$B$135,0),2)))/IF(Summary!$B$7="Minutes",1,60)/COUNTA(INDEX(Capacity!$C$10:$Q$109,MATCH('Capacity Backing (Hide)'!M$2,Capacity!$B$10:$B$109,0),1):INDEX(Capacity!$C$10:$Q$109,MATCH('Capacity Backing (Hide)'!M$2,Capacity!$B$10:$B$109,0),15))</f>
        <v>#N/A</v>
      </c>
      <c r="N3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(Hide)'!$A36,'Capacity Summary'!$H$35:$BG$35,0))="x",INDEX('Capacity Summary'!$C$36:$E$135,MATCH('Capacity Backing (Hide)'!N$2,'Capacity Summary'!$B$36:$B$135,0),4),IF(INDEX('Capacity Summary'!$H$36:$BG$135,MATCH('Capacity Backing (Hide)'!N$2,'Capacity Summary'!$B$36:$B$135,0),MATCH('Capacity Backing (Hide)'!$A36,'Capacity Summary'!$H$35:$BG$35,0))&lt;&gt;0,INDEX('Capacity Summary'!$H$36:$BG$135,MATCH('Capacity Backing (Hide)'!N$2,'Capacity Summary'!$B$36:$B$135,0),MATCH('Capacity Backing (Hide)'!$A36,'Capacity Summary'!$H$35:$BG$35,0)),0)),INDEX('Capacity Summary'!$C$36:$E$135,MATCH('Capacity Backing (Hide)'!N$2,'Capacity Summary'!$B$36:$B$135,0),2)))/IF(Summary!$B$7="Minutes",1,60)/COUNTA(INDEX(Capacity!$C$10:$Q$109,MATCH('Capacity Backing (Hide)'!N$2,Capacity!$B$10:$B$109,0),1):INDEX(Capacity!$C$10:$Q$109,MATCH('Capacity Backing (Hide)'!N$2,Capacity!$B$10:$B$109,0),15))</f>
        <v>#N/A</v>
      </c>
      <c r="O3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(Hide)'!$A36,'Capacity Summary'!$H$35:$BG$35,0))="x",INDEX('Capacity Summary'!$C$36:$E$135,MATCH('Capacity Backing (Hide)'!O$2,'Capacity Summary'!$B$36:$B$135,0),4),IF(INDEX('Capacity Summary'!$H$36:$BG$135,MATCH('Capacity Backing (Hide)'!O$2,'Capacity Summary'!$B$36:$B$135,0),MATCH('Capacity Backing (Hide)'!$A36,'Capacity Summary'!$H$35:$BG$35,0))&lt;&gt;0,INDEX('Capacity Summary'!$H$36:$BG$135,MATCH('Capacity Backing (Hide)'!O$2,'Capacity Summary'!$B$36:$B$135,0),MATCH('Capacity Backing (Hide)'!$A36,'Capacity Summary'!$H$35:$BG$35,0)),0)),INDEX('Capacity Summary'!$C$36:$E$135,MATCH('Capacity Backing (Hide)'!O$2,'Capacity Summary'!$B$36:$B$135,0),2)))/IF(Summary!$B$7="Minutes",1,60)/COUNTA(INDEX(Capacity!$C$10:$Q$109,MATCH('Capacity Backing (Hide)'!O$2,Capacity!$B$10:$B$109,0),1):INDEX(Capacity!$C$10:$Q$109,MATCH('Capacity Backing (Hide)'!O$2,Capacity!$B$10:$B$109,0),15))</f>
        <v>#N/A</v>
      </c>
      <c r="P3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(Hide)'!$A36,'Capacity Summary'!$H$35:$BG$35,0))="x",INDEX('Capacity Summary'!$C$36:$E$135,MATCH('Capacity Backing (Hide)'!P$2,'Capacity Summary'!$B$36:$B$135,0),4),IF(INDEX('Capacity Summary'!$H$36:$BG$135,MATCH('Capacity Backing (Hide)'!P$2,'Capacity Summary'!$B$36:$B$135,0),MATCH('Capacity Backing (Hide)'!$A36,'Capacity Summary'!$H$35:$BG$35,0))&lt;&gt;0,INDEX('Capacity Summary'!$H$36:$BG$135,MATCH('Capacity Backing (Hide)'!P$2,'Capacity Summary'!$B$36:$B$135,0),MATCH('Capacity Backing (Hide)'!$A36,'Capacity Summary'!$H$35:$BG$35,0)),0)),INDEX('Capacity Summary'!$C$36:$E$135,MATCH('Capacity Backing (Hide)'!P$2,'Capacity Summary'!$B$36:$B$135,0),2)))/IF(Summary!$B$7="Minutes",1,60)/COUNTA(INDEX(Capacity!$C$10:$Q$109,MATCH('Capacity Backing (Hide)'!P$2,Capacity!$B$10:$B$109,0),1):INDEX(Capacity!$C$10:$Q$109,MATCH('Capacity Backing (Hide)'!P$2,Capacity!$B$10:$B$109,0),15))</f>
        <v>#N/A</v>
      </c>
      <c r="Q3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(Hide)'!$A36,'Capacity Summary'!$H$35:$BG$35,0))="x",INDEX('Capacity Summary'!$C$36:$E$135,MATCH('Capacity Backing (Hide)'!Q$2,'Capacity Summary'!$B$36:$B$135,0),4),IF(INDEX('Capacity Summary'!$H$36:$BG$135,MATCH('Capacity Backing (Hide)'!Q$2,'Capacity Summary'!$B$36:$B$135,0),MATCH('Capacity Backing (Hide)'!$A36,'Capacity Summary'!$H$35:$BG$35,0))&lt;&gt;0,INDEX('Capacity Summary'!$H$36:$BG$135,MATCH('Capacity Backing (Hide)'!Q$2,'Capacity Summary'!$B$36:$B$135,0),MATCH('Capacity Backing (Hide)'!$A36,'Capacity Summary'!$H$35:$BG$35,0)),0)),INDEX('Capacity Summary'!$C$36:$E$135,MATCH('Capacity Backing (Hide)'!Q$2,'Capacity Summary'!$B$36:$B$135,0),2)))/IF(Summary!$B$7="Minutes",1,60)/COUNTA(INDEX(Capacity!$C$10:$Q$109,MATCH('Capacity Backing (Hide)'!Q$2,Capacity!$B$10:$B$109,0),1):INDEX(Capacity!$C$10:$Q$109,MATCH('Capacity Backing (Hide)'!Q$2,Capacity!$B$10:$B$109,0),15))</f>
        <v>#N/A</v>
      </c>
      <c r="R3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(Hide)'!$A36,'Capacity Summary'!$H$35:$BG$35,0))="x",INDEX('Capacity Summary'!$C$36:$E$135,MATCH('Capacity Backing (Hide)'!R$2,'Capacity Summary'!$B$36:$B$135,0),4),IF(INDEX('Capacity Summary'!$H$36:$BG$135,MATCH('Capacity Backing (Hide)'!R$2,'Capacity Summary'!$B$36:$B$135,0),MATCH('Capacity Backing (Hide)'!$A36,'Capacity Summary'!$H$35:$BG$35,0))&lt;&gt;0,INDEX('Capacity Summary'!$H$36:$BG$135,MATCH('Capacity Backing (Hide)'!R$2,'Capacity Summary'!$B$36:$B$135,0),MATCH('Capacity Backing (Hide)'!$A36,'Capacity Summary'!$H$35:$BG$35,0)),0)),INDEX('Capacity Summary'!$C$36:$E$135,MATCH('Capacity Backing (Hide)'!R$2,'Capacity Summary'!$B$36:$B$135,0),2)))/IF(Summary!$B$7="Minutes",1,60)/COUNTA(INDEX(Capacity!$C$10:$Q$109,MATCH('Capacity Backing (Hide)'!R$2,Capacity!$B$10:$B$109,0),1):INDEX(Capacity!$C$10:$Q$109,MATCH('Capacity Backing (Hide)'!R$2,Capacity!$B$10:$B$109,0),15))</f>
        <v>#N/A</v>
      </c>
      <c r="S3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(Hide)'!$A36,'Capacity Summary'!$H$35:$BG$35,0))="x",INDEX('Capacity Summary'!$C$36:$E$135,MATCH('Capacity Backing (Hide)'!S$2,'Capacity Summary'!$B$36:$B$135,0),4),IF(INDEX('Capacity Summary'!$H$36:$BG$135,MATCH('Capacity Backing (Hide)'!S$2,'Capacity Summary'!$B$36:$B$135,0),MATCH('Capacity Backing (Hide)'!$A36,'Capacity Summary'!$H$35:$BG$35,0))&lt;&gt;0,INDEX('Capacity Summary'!$H$36:$BG$135,MATCH('Capacity Backing (Hide)'!S$2,'Capacity Summary'!$B$36:$B$135,0),MATCH('Capacity Backing (Hide)'!$A36,'Capacity Summary'!$H$35:$BG$35,0)),0)),INDEX('Capacity Summary'!$C$36:$E$135,MATCH('Capacity Backing (Hide)'!S$2,'Capacity Summary'!$B$36:$B$135,0),2)))/IF(Summary!$B$7="Minutes",1,60)/COUNTA(INDEX(Capacity!$C$10:$Q$109,MATCH('Capacity Backing (Hide)'!S$2,Capacity!$B$10:$B$109,0),1):INDEX(Capacity!$C$10:$Q$109,MATCH('Capacity Backing (Hide)'!S$2,Capacity!$B$10:$B$109,0),15))</f>
        <v>#N/A</v>
      </c>
      <c r="T3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(Hide)'!$A36,'Capacity Summary'!$H$35:$BG$35,0))="x",INDEX('Capacity Summary'!$C$36:$E$135,MATCH('Capacity Backing (Hide)'!T$2,'Capacity Summary'!$B$36:$B$135,0),4),IF(INDEX('Capacity Summary'!$H$36:$BG$135,MATCH('Capacity Backing (Hide)'!T$2,'Capacity Summary'!$B$36:$B$135,0),MATCH('Capacity Backing (Hide)'!$A36,'Capacity Summary'!$H$35:$BG$35,0))&lt;&gt;0,INDEX('Capacity Summary'!$H$36:$BG$135,MATCH('Capacity Backing (Hide)'!T$2,'Capacity Summary'!$B$36:$B$135,0),MATCH('Capacity Backing (Hide)'!$A36,'Capacity Summary'!$H$35:$BG$35,0)),0)),INDEX('Capacity Summary'!$C$36:$E$135,MATCH('Capacity Backing (Hide)'!T$2,'Capacity Summary'!$B$36:$B$135,0),2)))/IF(Summary!$B$7="Minutes",1,60)/COUNTA(INDEX(Capacity!$C$10:$Q$109,MATCH('Capacity Backing (Hide)'!T$2,Capacity!$B$10:$B$109,0),1):INDEX(Capacity!$C$10:$Q$109,MATCH('Capacity Backing (Hide)'!T$2,Capacity!$B$10:$B$109,0),15))</f>
        <v>#N/A</v>
      </c>
      <c r="U3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(Hide)'!$A36,'Capacity Summary'!$H$35:$BG$35,0))="x",INDEX('Capacity Summary'!$C$36:$E$135,MATCH('Capacity Backing (Hide)'!U$2,'Capacity Summary'!$B$36:$B$135,0),4),IF(INDEX('Capacity Summary'!$H$36:$BG$135,MATCH('Capacity Backing (Hide)'!U$2,'Capacity Summary'!$B$36:$B$135,0),MATCH('Capacity Backing (Hide)'!$A36,'Capacity Summary'!$H$35:$BG$35,0))&lt;&gt;0,INDEX('Capacity Summary'!$H$36:$BG$135,MATCH('Capacity Backing (Hide)'!U$2,'Capacity Summary'!$B$36:$B$135,0),MATCH('Capacity Backing (Hide)'!$A36,'Capacity Summary'!$H$35:$BG$35,0)),0)),INDEX('Capacity Summary'!$C$36:$E$135,MATCH('Capacity Backing (Hide)'!U$2,'Capacity Summary'!$B$36:$B$135,0),2)))/IF(Summary!$B$7="Minutes",1,60)/COUNTA(INDEX(Capacity!$C$10:$Q$109,MATCH('Capacity Backing (Hide)'!U$2,Capacity!$B$10:$B$109,0),1):INDEX(Capacity!$C$10:$Q$109,MATCH('Capacity Backing (Hide)'!U$2,Capacity!$B$10:$B$109,0),15))</f>
        <v>#N/A</v>
      </c>
      <c r="V3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(Hide)'!$A36,'Capacity Summary'!$H$35:$BG$35,0))="x",INDEX('Capacity Summary'!$C$36:$E$135,MATCH('Capacity Backing (Hide)'!V$2,'Capacity Summary'!$B$36:$B$135,0),4),IF(INDEX('Capacity Summary'!$H$36:$BG$135,MATCH('Capacity Backing (Hide)'!V$2,'Capacity Summary'!$B$36:$B$135,0),MATCH('Capacity Backing (Hide)'!$A36,'Capacity Summary'!$H$35:$BG$35,0))&lt;&gt;0,INDEX('Capacity Summary'!$H$36:$BG$135,MATCH('Capacity Backing (Hide)'!V$2,'Capacity Summary'!$B$36:$B$135,0),MATCH('Capacity Backing (Hide)'!$A36,'Capacity Summary'!$H$35:$BG$35,0)),0)),INDEX('Capacity Summary'!$C$36:$E$135,MATCH('Capacity Backing (Hide)'!V$2,'Capacity Summary'!$B$36:$B$135,0),2)))/IF(Summary!$B$7="Minutes",1,60)/COUNTA(INDEX(Capacity!$C$10:$Q$109,MATCH('Capacity Backing (Hide)'!V$2,Capacity!$B$10:$B$109,0),1):INDEX(Capacity!$C$10:$Q$109,MATCH('Capacity Backing (Hide)'!V$2,Capacity!$B$10:$B$109,0),15))</f>
        <v>#N/A</v>
      </c>
      <c r="W3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(Hide)'!$A36,'Capacity Summary'!$H$35:$BG$35,0))="x",INDEX('Capacity Summary'!$C$36:$E$135,MATCH('Capacity Backing (Hide)'!W$2,'Capacity Summary'!$B$36:$B$135,0),4),IF(INDEX('Capacity Summary'!$H$36:$BG$135,MATCH('Capacity Backing (Hide)'!W$2,'Capacity Summary'!$B$36:$B$135,0),MATCH('Capacity Backing (Hide)'!$A36,'Capacity Summary'!$H$35:$BG$35,0))&lt;&gt;0,INDEX('Capacity Summary'!$H$36:$BG$135,MATCH('Capacity Backing (Hide)'!W$2,'Capacity Summary'!$B$36:$B$135,0),MATCH('Capacity Backing (Hide)'!$A36,'Capacity Summary'!$H$35:$BG$35,0)),0)),INDEX('Capacity Summary'!$C$36:$E$135,MATCH('Capacity Backing (Hide)'!W$2,'Capacity Summary'!$B$36:$B$135,0),2)))/IF(Summary!$B$7="Minutes",1,60)/COUNTA(INDEX(Capacity!$C$10:$Q$109,MATCH('Capacity Backing (Hide)'!W$2,Capacity!$B$10:$B$109,0),1):INDEX(Capacity!$C$10:$Q$109,MATCH('Capacity Backing (Hide)'!W$2,Capacity!$B$10:$B$109,0),15))</f>
        <v>#N/A</v>
      </c>
      <c r="X3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(Hide)'!$A36,'Capacity Summary'!$H$35:$BG$35,0))="x",INDEX('Capacity Summary'!$C$36:$E$135,MATCH('Capacity Backing (Hide)'!X$2,'Capacity Summary'!$B$36:$B$135,0),4),IF(INDEX('Capacity Summary'!$H$36:$BG$135,MATCH('Capacity Backing (Hide)'!X$2,'Capacity Summary'!$B$36:$B$135,0),MATCH('Capacity Backing (Hide)'!$A36,'Capacity Summary'!$H$35:$BG$35,0))&lt;&gt;0,INDEX('Capacity Summary'!$H$36:$BG$135,MATCH('Capacity Backing (Hide)'!X$2,'Capacity Summary'!$B$36:$B$135,0),MATCH('Capacity Backing (Hide)'!$A36,'Capacity Summary'!$H$35:$BG$35,0)),0)),INDEX('Capacity Summary'!$C$36:$E$135,MATCH('Capacity Backing (Hide)'!X$2,'Capacity Summary'!$B$36:$B$135,0),2)))/IF(Summary!$B$7="Minutes",1,60)/COUNTA(INDEX(Capacity!$C$10:$Q$109,MATCH('Capacity Backing (Hide)'!X$2,Capacity!$B$10:$B$109,0),1):INDEX(Capacity!$C$10:$Q$109,MATCH('Capacity Backing (Hide)'!X$2,Capacity!$B$10:$B$109,0),15))</f>
        <v>#N/A</v>
      </c>
      <c r="Y3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(Hide)'!$A36,'Capacity Summary'!$H$35:$BG$35,0))="x",INDEX('Capacity Summary'!$C$36:$E$135,MATCH('Capacity Backing (Hide)'!Y$2,'Capacity Summary'!$B$36:$B$135,0),4),IF(INDEX('Capacity Summary'!$H$36:$BG$135,MATCH('Capacity Backing (Hide)'!Y$2,'Capacity Summary'!$B$36:$B$135,0),MATCH('Capacity Backing (Hide)'!$A36,'Capacity Summary'!$H$35:$BG$35,0))&lt;&gt;0,INDEX('Capacity Summary'!$H$36:$BG$135,MATCH('Capacity Backing (Hide)'!Y$2,'Capacity Summary'!$B$36:$B$135,0),MATCH('Capacity Backing (Hide)'!$A36,'Capacity Summary'!$H$35:$BG$35,0)),0)),INDEX('Capacity Summary'!$C$36:$E$135,MATCH('Capacity Backing (Hide)'!Y$2,'Capacity Summary'!$B$36:$B$135,0),2)))/IF(Summary!$B$7="Minutes",1,60)/COUNTA(INDEX(Capacity!$C$10:$Q$109,MATCH('Capacity Backing (Hide)'!Y$2,Capacity!$B$10:$B$109,0),1):INDEX(Capacity!$C$10:$Q$109,MATCH('Capacity Backing (Hide)'!Y$2,Capacity!$B$10:$B$109,0),15))</f>
        <v>#N/A</v>
      </c>
      <c r="Z3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(Hide)'!$A36,'Capacity Summary'!$H$35:$BG$35,0))="x",INDEX('Capacity Summary'!$C$36:$E$135,MATCH('Capacity Backing (Hide)'!Z$2,'Capacity Summary'!$B$36:$B$135,0),4),IF(INDEX('Capacity Summary'!$H$36:$BG$135,MATCH('Capacity Backing (Hide)'!Z$2,'Capacity Summary'!$B$36:$B$135,0),MATCH('Capacity Backing (Hide)'!$A36,'Capacity Summary'!$H$35:$BG$35,0))&lt;&gt;0,INDEX('Capacity Summary'!$H$36:$BG$135,MATCH('Capacity Backing (Hide)'!Z$2,'Capacity Summary'!$B$36:$B$135,0),MATCH('Capacity Backing (Hide)'!$A36,'Capacity Summary'!$H$35:$BG$35,0)),0)),INDEX('Capacity Summary'!$C$36:$E$135,MATCH('Capacity Backing (Hide)'!Z$2,'Capacity Summary'!$B$36:$B$135,0),2)))/IF(Summary!$B$7="Minutes",1,60)/COUNTA(INDEX(Capacity!$C$10:$Q$109,MATCH('Capacity Backing (Hide)'!Z$2,Capacity!$B$10:$B$109,0),1):INDEX(Capacity!$C$10:$Q$109,MATCH('Capacity Backing (Hide)'!Z$2,Capacity!$B$10:$B$109,0),15))</f>
        <v>#N/A</v>
      </c>
      <c r="AA3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(Hide)'!$A36,'Capacity Summary'!$H$35:$BG$35,0))="x",INDEX('Capacity Summary'!$C$36:$E$135,MATCH('Capacity Backing (Hide)'!AA$2,'Capacity Summary'!$B$36:$B$135,0),4),IF(INDEX('Capacity Summary'!$H$36:$BG$135,MATCH('Capacity Backing (Hide)'!AA$2,'Capacity Summary'!$B$36:$B$135,0),MATCH('Capacity Backing (Hide)'!$A36,'Capacity Summary'!$H$35:$BG$35,0))&lt;&gt;0,INDEX('Capacity Summary'!$H$36:$BG$135,MATCH('Capacity Backing (Hide)'!AA$2,'Capacity Summary'!$B$36:$B$135,0),MATCH('Capacity Backing (Hide)'!$A36,'Capacity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(Hide)'!$A36,'Capacity Summary'!$H$35:$BG$35,0))="x",INDEX('Capacity Summary'!$C$36:$E$135,MATCH('Capacity Backing (Hide)'!AB$2,'Capacity Summary'!$B$36:$B$135,0),4),IF(INDEX('Capacity Summary'!$H$36:$BG$135,MATCH('Capacity Backing (Hide)'!AB$2,'Capacity Summary'!$B$36:$B$135,0),MATCH('Capacity Backing (Hide)'!$A36,'Capacity Summary'!$H$35:$BG$35,0))&lt;&gt;0,INDEX('Capacity Summary'!$H$36:$BG$135,MATCH('Capacity Backing (Hide)'!AB$2,'Capacity Summary'!$B$36:$B$135,0),MATCH('Capacity Backing (Hide)'!$A36,'Capacity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(Hide)'!$A36,'Capacity Summary'!$H$35:$BG$35,0))="x",INDEX('Capacity Summary'!$C$36:$E$135,MATCH('Capacity Backing (Hide)'!AC$2,'Capacity Summary'!$B$36:$B$135,0),4),IF(INDEX('Capacity Summary'!$H$36:$BG$135,MATCH('Capacity Backing (Hide)'!AC$2,'Capacity Summary'!$B$36:$B$135,0),MATCH('Capacity Backing (Hide)'!$A36,'Capacity Summary'!$H$35:$BG$35,0))&lt;&gt;0,INDEX('Capacity Summary'!$H$36:$BG$135,MATCH('Capacity Backing (Hide)'!AC$2,'Capacity Summary'!$B$36:$B$135,0),MATCH('Capacity Backing (Hide)'!$A36,'Capacity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(Hide)'!$A36,'Capacity Summary'!$H$35:$BG$35,0))="x",INDEX('Capacity Summary'!$C$36:$E$135,MATCH('Capacity Backing (Hide)'!AD$2,'Capacity Summary'!$B$36:$B$135,0),4),IF(INDEX('Capacity Summary'!$H$36:$BG$135,MATCH('Capacity Backing (Hide)'!AD$2,'Capacity Summary'!$B$36:$B$135,0),MATCH('Capacity Backing (Hide)'!$A36,'Capacity Summary'!$H$35:$BG$35,0))&lt;&gt;0,INDEX('Capacity Summary'!$H$36:$BG$135,MATCH('Capacity Backing (Hide)'!AD$2,'Capacity Summary'!$B$36:$B$135,0),MATCH('Capacity Backing (Hide)'!$A36,'Capacity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(Hide)'!$A36,'Capacity Summary'!$H$35:$BG$35,0))="x",INDEX('Capacity Summary'!$C$36:$E$135,MATCH('Capacity Backing (Hide)'!AE$2,'Capacity Summary'!$B$36:$B$135,0),4),IF(INDEX('Capacity Summary'!$H$36:$BG$135,MATCH('Capacity Backing (Hide)'!AE$2,'Capacity Summary'!$B$36:$B$135,0),MATCH('Capacity Backing (Hide)'!$A36,'Capacity Summary'!$H$35:$BG$35,0))&lt;&gt;0,INDEX('Capacity Summary'!$H$36:$BG$135,MATCH('Capacity Backing (Hide)'!AE$2,'Capacity Summary'!$B$36:$B$135,0),MATCH('Capacity Backing (Hide)'!$A36,'Capacity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(Hide)'!$A36,'Capacity Summary'!$H$35:$BG$35,0))="x",INDEX('Capacity Summary'!$C$36:$E$135,MATCH('Capacity Backing (Hide)'!AF$2,'Capacity Summary'!$B$36:$B$135,0),4),IF(INDEX('Capacity Summary'!$H$36:$BG$135,MATCH('Capacity Backing (Hide)'!AF$2,'Capacity Summary'!$B$36:$B$135,0),MATCH('Capacity Backing (Hide)'!$A36,'Capacity Summary'!$H$35:$BG$35,0))&lt;&gt;0,INDEX('Capacity Summary'!$H$36:$BG$135,MATCH('Capacity Backing (Hide)'!AF$2,'Capacity Summary'!$B$36:$B$135,0),MATCH('Capacity Backing (Hide)'!$A36,'Capacity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(Hide)'!$A36,'Capacity Summary'!$H$35:$BG$35,0))="x",INDEX('Capacity Summary'!$C$36:$E$135,MATCH('Capacity Backing (Hide)'!AG$2,'Capacity Summary'!$B$36:$B$135,0),4),IF(INDEX('Capacity Summary'!$H$36:$BG$135,MATCH('Capacity Backing (Hide)'!AG$2,'Capacity Summary'!$B$36:$B$135,0),MATCH('Capacity Backing (Hide)'!$A36,'Capacity Summary'!$H$35:$BG$35,0))&lt;&gt;0,INDEX('Capacity Summary'!$H$36:$BG$135,MATCH('Capacity Backing (Hide)'!AG$2,'Capacity Summary'!$B$36:$B$135,0),MATCH('Capacity Backing (Hide)'!$A36,'Capacity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(Hide)'!$A36,'Capacity Summary'!$H$35:$BG$35,0))="x",INDEX('Capacity Summary'!$C$36:$E$135,MATCH('Capacity Backing (Hide)'!AH$2,'Capacity Summary'!$B$36:$B$135,0),4),IF(INDEX('Capacity Summary'!$H$36:$BG$135,MATCH('Capacity Backing (Hide)'!AH$2,'Capacity Summary'!$B$36:$B$135,0),MATCH('Capacity Backing (Hide)'!$A36,'Capacity Summary'!$H$35:$BG$35,0))&lt;&gt;0,INDEX('Capacity Summary'!$H$36:$BG$135,MATCH('Capacity Backing (Hide)'!AH$2,'Capacity Summary'!$B$36:$B$135,0),MATCH('Capacity Backing (Hide)'!$A36,'Capacity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(Hide)'!$A36,'Capacity Summary'!$H$35:$BG$35,0))="x",INDEX('Capacity Summary'!$C$36:$E$135,MATCH('Capacity Backing (Hide)'!AI$2,'Capacity Summary'!$B$36:$B$135,0),4),IF(INDEX('Capacity Summary'!$H$36:$BG$135,MATCH('Capacity Backing (Hide)'!AI$2,'Capacity Summary'!$B$36:$B$135,0),MATCH('Capacity Backing (Hide)'!$A36,'Capacity Summary'!$H$35:$BG$35,0))&lt;&gt;0,INDEX('Capacity Summary'!$H$36:$BG$135,MATCH('Capacity Backing (Hide)'!AI$2,'Capacity Summary'!$B$36:$B$135,0),MATCH('Capacity Backing (Hide)'!$A36,'Capacity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(Hide)'!$A36,'Capacity Summary'!$H$35:$BG$35,0))="x",INDEX('Capacity Summary'!$C$36:$E$135,MATCH('Capacity Backing (Hide)'!AJ$2,'Capacity Summary'!$B$36:$B$135,0),4),IF(INDEX('Capacity Summary'!$H$36:$BG$135,MATCH('Capacity Backing (Hide)'!AJ$2,'Capacity Summary'!$B$36:$B$135,0),MATCH('Capacity Backing (Hide)'!$A36,'Capacity Summary'!$H$35:$BG$35,0))&lt;&gt;0,INDEX('Capacity Summary'!$H$36:$BG$135,MATCH('Capacity Backing (Hide)'!AJ$2,'Capacity Summary'!$B$36:$B$135,0),MATCH('Capacity Backing (Hide)'!$A36,'Capacity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(Hide)'!$A36,'Capacity Summary'!$H$35:$BG$35,0))="x",INDEX('Capacity Summary'!$C$36:$E$135,MATCH('Capacity Backing (Hide)'!AK$2,'Capacity Summary'!$B$36:$B$135,0),4),IF(INDEX('Capacity Summary'!$H$36:$BG$135,MATCH('Capacity Backing (Hide)'!AK$2,'Capacity Summary'!$B$36:$B$135,0),MATCH('Capacity Backing (Hide)'!$A36,'Capacity Summary'!$H$35:$BG$35,0))&lt;&gt;0,INDEX('Capacity Summary'!$H$36:$BG$135,MATCH('Capacity Backing (Hide)'!AK$2,'Capacity Summary'!$B$36:$B$135,0),MATCH('Capacity Backing (Hide)'!$A36,'Capacity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(Hide)'!$A36,'Capacity Summary'!$H$35:$BG$35,0))="x",INDEX('Capacity Summary'!$C$36:$E$135,MATCH('Capacity Backing (Hide)'!AL$2,'Capacity Summary'!$B$36:$B$135,0),4),IF(INDEX('Capacity Summary'!$H$36:$BG$135,MATCH('Capacity Backing (Hide)'!AL$2,'Capacity Summary'!$B$36:$B$135,0),MATCH('Capacity Backing (Hide)'!$A36,'Capacity Summary'!$H$35:$BG$35,0))&lt;&gt;0,INDEX('Capacity Summary'!$H$36:$BG$135,MATCH('Capacity Backing (Hide)'!AL$2,'Capacity Summary'!$B$36:$B$135,0),MATCH('Capacity Backing (Hide)'!$A36,'Capacity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(Hide)'!$A36,'Capacity Summary'!$H$35:$BG$35,0))="x",INDEX('Capacity Summary'!$C$36:$E$135,MATCH('Capacity Backing (Hide)'!AM$2,'Capacity Summary'!$B$36:$B$135,0),4),IF(INDEX('Capacity Summary'!$H$36:$BG$135,MATCH('Capacity Backing (Hide)'!AM$2,'Capacity Summary'!$B$36:$B$135,0),MATCH('Capacity Backing (Hide)'!$A36,'Capacity Summary'!$H$35:$BG$35,0))&lt;&gt;0,INDEX('Capacity Summary'!$H$36:$BG$135,MATCH('Capacity Backing (Hide)'!AM$2,'Capacity Summary'!$B$36:$B$135,0),MATCH('Capacity Backing (Hide)'!$A36,'Capacity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(Hide)'!$A36,'Capacity Summary'!$H$35:$BG$35,0))="x",INDEX('Capacity Summary'!$C$36:$E$135,MATCH('Capacity Backing (Hide)'!AN$2,'Capacity Summary'!$B$36:$B$135,0),4),IF(INDEX('Capacity Summary'!$H$36:$BG$135,MATCH('Capacity Backing (Hide)'!AN$2,'Capacity Summary'!$B$36:$B$135,0),MATCH('Capacity Backing (Hide)'!$A36,'Capacity Summary'!$H$35:$BG$35,0))&lt;&gt;0,INDEX('Capacity Summary'!$H$36:$BG$135,MATCH('Capacity Backing (Hide)'!AN$2,'Capacity Summary'!$B$36:$B$135,0),MATCH('Capacity Backing (Hide)'!$A36,'Capacity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(Hide)'!$A36,'Capacity Summary'!$H$35:$BG$35,0))="x",INDEX('Capacity Summary'!$C$36:$E$135,MATCH('Capacity Backing (Hide)'!AO$2,'Capacity Summary'!$B$36:$B$135,0),4),IF(INDEX('Capacity Summary'!$H$36:$BG$135,MATCH('Capacity Backing (Hide)'!AO$2,'Capacity Summary'!$B$36:$B$135,0),MATCH('Capacity Backing (Hide)'!$A36,'Capacity Summary'!$H$35:$BG$35,0))&lt;&gt;0,INDEX('Capacity Summary'!$H$36:$BG$135,MATCH('Capacity Backing (Hide)'!AO$2,'Capacity Summary'!$B$36:$B$135,0),MATCH('Capacity Backing (Hide)'!$A36,'Capacity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(Hide)'!$A36,'Capacity Summary'!$H$35:$BG$35,0))="x",INDEX('Capacity Summary'!$C$36:$E$135,MATCH('Capacity Backing (Hide)'!AP$2,'Capacity Summary'!$B$36:$B$135,0),4),IF(INDEX('Capacity Summary'!$H$36:$BG$135,MATCH('Capacity Backing (Hide)'!AP$2,'Capacity Summary'!$B$36:$B$135,0),MATCH('Capacity Backing (Hide)'!$A36,'Capacity Summary'!$H$35:$BG$35,0))&lt;&gt;0,INDEX('Capacity Summary'!$H$36:$BG$135,MATCH('Capacity Backing (Hide)'!AP$2,'Capacity Summary'!$B$36:$B$135,0),MATCH('Capacity Backing (Hide)'!$A36,'Capacity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(Hide)'!$A36,'Capacity Summary'!$H$35:$BG$35,0))="x",INDEX('Capacity Summary'!$C$36:$E$135,MATCH('Capacity Backing (Hide)'!AQ$2,'Capacity Summary'!$B$36:$B$135,0),4),IF(INDEX('Capacity Summary'!$H$36:$BG$135,MATCH('Capacity Backing (Hide)'!AQ$2,'Capacity Summary'!$B$36:$B$135,0),MATCH('Capacity Backing (Hide)'!$A36,'Capacity Summary'!$H$35:$BG$35,0))&lt;&gt;0,INDEX('Capacity Summary'!$H$36:$BG$135,MATCH('Capacity Backing (Hide)'!AQ$2,'Capacity Summary'!$B$36:$B$135,0),MATCH('Capacity Backing (Hide)'!$A36,'Capacity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(Hide)'!$A36,'Capacity Summary'!$H$35:$BG$35,0))="x",INDEX('Capacity Summary'!$C$36:$E$135,MATCH('Capacity Backing (Hide)'!AR$2,'Capacity Summary'!$B$36:$B$135,0),4),IF(INDEX('Capacity Summary'!$H$36:$BG$135,MATCH('Capacity Backing (Hide)'!AR$2,'Capacity Summary'!$B$36:$B$135,0),MATCH('Capacity Backing (Hide)'!$A36,'Capacity Summary'!$H$35:$BG$35,0))&lt;&gt;0,INDEX('Capacity Summary'!$H$36:$BG$135,MATCH('Capacity Backing (Hide)'!AR$2,'Capacity Summary'!$B$36:$B$135,0),MATCH('Capacity Backing (Hide)'!$A36,'Capacity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(Hide)'!$A36,'Capacity Summary'!$H$35:$BG$35,0))="x",INDEX('Capacity Summary'!$C$36:$E$135,MATCH('Capacity Backing (Hide)'!AS$2,'Capacity Summary'!$B$36:$B$135,0),4),IF(INDEX('Capacity Summary'!$H$36:$BG$135,MATCH('Capacity Backing (Hide)'!AS$2,'Capacity Summary'!$B$36:$B$135,0),MATCH('Capacity Backing (Hide)'!$A36,'Capacity Summary'!$H$35:$BG$35,0))&lt;&gt;0,INDEX('Capacity Summary'!$H$36:$BG$135,MATCH('Capacity Backing (Hide)'!AS$2,'Capacity Summary'!$B$36:$B$135,0),MATCH('Capacity Backing (Hide)'!$A36,'Capacity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(Hide)'!$A36,'Capacity Summary'!$H$35:$BG$35,0))="x",INDEX('Capacity Summary'!$C$36:$E$135,MATCH('Capacity Backing (Hide)'!AT$2,'Capacity Summary'!$B$36:$B$135,0),4),IF(INDEX('Capacity Summary'!$H$36:$BG$135,MATCH('Capacity Backing (Hide)'!AT$2,'Capacity Summary'!$B$36:$B$135,0),MATCH('Capacity Backing (Hide)'!$A36,'Capacity Summary'!$H$35:$BG$35,0))&lt;&gt;0,INDEX('Capacity Summary'!$H$36:$BG$135,MATCH('Capacity Backing (Hide)'!AT$2,'Capacity Summary'!$B$36:$B$135,0),MATCH('Capacity Backing (Hide)'!$A36,'Capacity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(Hide)'!$A36,'Capacity Summary'!$H$35:$BG$35,0))="x",INDEX('Capacity Summary'!$C$36:$E$135,MATCH('Capacity Backing (Hide)'!AU$2,'Capacity Summary'!$B$36:$B$135,0),4),IF(INDEX('Capacity Summary'!$H$36:$BG$135,MATCH('Capacity Backing (Hide)'!AU$2,'Capacity Summary'!$B$36:$B$135,0),MATCH('Capacity Backing (Hide)'!$A36,'Capacity Summary'!$H$35:$BG$35,0))&lt;&gt;0,INDEX('Capacity Summary'!$H$36:$BG$135,MATCH('Capacity Backing (Hide)'!AU$2,'Capacity Summary'!$B$36:$B$135,0),MATCH('Capacity Backing (Hide)'!$A36,'Capacity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(Hide)'!$A36,'Capacity Summary'!$H$35:$BG$35,0))="x",INDEX('Capacity Summary'!$C$36:$E$135,MATCH('Capacity Backing (Hide)'!AV$2,'Capacity Summary'!$B$36:$B$135,0),4),IF(INDEX('Capacity Summary'!$H$36:$BG$135,MATCH('Capacity Backing (Hide)'!AV$2,'Capacity Summary'!$B$36:$B$135,0),MATCH('Capacity Backing (Hide)'!$A36,'Capacity Summary'!$H$35:$BG$35,0))&lt;&gt;0,INDEX('Capacity Summary'!$H$36:$BG$135,MATCH('Capacity Backing (Hide)'!AV$2,'Capacity Summary'!$B$36:$B$135,0),MATCH('Capacity Backing (Hide)'!$A36,'Capacity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(Hide)'!$A36,'Capacity Summary'!$H$35:$BG$35,0))="x",INDEX('Capacity Summary'!$C$36:$E$135,MATCH('Capacity Backing (Hide)'!AW$2,'Capacity Summary'!$B$36:$B$135,0),4),IF(INDEX('Capacity Summary'!$H$36:$BG$135,MATCH('Capacity Backing (Hide)'!AW$2,'Capacity Summary'!$B$36:$B$135,0),MATCH('Capacity Backing (Hide)'!$A36,'Capacity Summary'!$H$35:$BG$35,0))&lt;&gt;0,INDEX('Capacity Summary'!$H$36:$BG$135,MATCH('Capacity Backing (Hide)'!AW$2,'Capacity Summary'!$B$36:$B$135,0),MATCH('Capacity Backing (Hide)'!$A36,'Capacity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(Hide)'!$A36,'Capacity Summary'!$H$35:$BG$35,0))="x",INDEX('Capacity Summary'!$C$36:$E$135,MATCH('Capacity Backing (Hide)'!AX$2,'Capacity Summary'!$B$36:$B$135,0),4),IF(INDEX('Capacity Summary'!$H$36:$BG$135,MATCH('Capacity Backing (Hide)'!AX$2,'Capacity Summary'!$B$36:$B$135,0),MATCH('Capacity Backing (Hide)'!$A36,'Capacity Summary'!$H$35:$BG$35,0))&lt;&gt;0,INDEX('Capacity Summary'!$H$36:$BG$135,MATCH('Capacity Backing (Hide)'!AX$2,'Capacity Summary'!$B$36:$B$135,0),MATCH('Capacity Backing (Hide)'!$A36,'Capacity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(Hide)'!$A36,'Capacity Summary'!$H$35:$BG$35,0))="x",INDEX('Capacity Summary'!$C$36:$E$135,MATCH('Capacity Backing (Hide)'!AY$2,'Capacity Summary'!$B$36:$B$135,0),4),IF(INDEX('Capacity Summary'!$H$36:$BG$135,MATCH('Capacity Backing (Hide)'!AY$2,'Capacity Summary'!$B$36:$B$135,0),MATCH('Capacity Backing (Hide)'!$A36,'Capacity Summary'!$H$35:$BG$35,0))&lt;&gt;0,INDEX('Capacity Summary'!$H$36:$BG$135,MATCH('Capacity Backing (Hide)'!AY$2,'Capacity Summary'!$B$36:$B$135,0),MATCH('Capacity Backing (Hide)'!$A36,'Capacity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(Hide)'!$A36,'Capacity Summary'!$H$35:$BG$35,0))="x",INDEX('Capacity Summary'!$C$36:$E$135,MATCH('Capacity Backing (Hide)'!AZ$2,'Capacity Summary'!$B$36:$B$135,0),4),IF(INDEX('Capacity Summary'!$H$36:$BG$135,MATCH('Capacity Backing (Hide)'!AZ$2,'Capacity Summary'!$B$36:$B$135,0),MATCH('Capacity Backing (Hide)'!$A36,'Capacity Summary'!$H$35:$BG$35,0))&lt;&gt;0,INDEX('Capacity Summary'!$H$36:$BG$135,MATCH('Capacity Backing (Hide)'!AZ$2,'Capacity Summary'!$B$36:$B$135,0),MATCH('Capacity Backing (Hide)'!$A36,'Capacity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(Hide)'!$A36,'Capacity Summary'!$H$35:$BG$35,0))="x",INDEX('Capacity Summary'!$C$36:$E$135,MATCH('Capacity Backing (Hide)'!BA$2,'Capacity Summary'!$B$36:$B$135,0),4),IF(INDEX('Capacity Summary'!$H$36:$BG$135,MATCH('Capacity Backing (Hide)'!BA$2,'Capacity Summary'!$B$36:$B$135,0),MATCH('Capacity Backing (Hide)'!$A36,'Capacity Summary'!$H$35:$BG$35,0))&lt;&gt;0,INDEX('Capacity Summary'!$H$36:$BG$135,MATCH('Capacity Backing (Hide)'!BA$2,'Capacity Summary'!$B$36:$B$135,0),MATCH('Capacity Backing (Hide)'!$A36,'Capacity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(Hide)'!$A36,'Capacity Summary'!$H$35:$BG$35,0))="x",INDEX('Capacity Summary'!$C$36:$E$135,MATCH('Capacity Backing (Hide)'!BB$2,'Capacity Summary'!$B$36:$B$135,0),4),IF(INDEX('Capacity Summary'!$H$36:$BG$135,MATCH('Capacity Backing (Hide)'!BB$2,'Capacity Summary'!$B$36:$B$135,0),MATCH('Capacity Backing (Hide)'!$A36,'Capacity Summary'!$H$35:$BG$35,0))&lt;&gt;0,INDEX('Capacity Summary'!$H$36:$BG$135,MATCH('Capacity Backing (Hide)'!BB$2,'Capacity Summary'!$B$36:$B$135,0),MATCH('Capacity Backing (Hide)'!$A36,'Capacity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(Hide)'!$A36,'Capacity Summary'!$H$35:$BG$35,0))="x",INDEX('Capacity Summary'!$C$36:$E$135,MATCH('Capacity Backing (Hide)'!BC$2,'Capacity Summary'!$B$36:$B$135,0),4),IF(INDEX('Capacity Summary'!$H$36:$BG$135,MATCH('Capacity Backing (Hide)'!BC$2,'Capacity Summary'!$B$36:$B$135,0),MATCH('Capacity Backing (Hide)'!$A36,'Capacity Summary'!$H$35:$BG$35,0))&lt;&gt;0,INDEX('Capacity Summary'!$H$36:$BG$135,MATCH('Capacity Backing (Hide)'!BC$2,'Capacity Summary'!$B$36:$B$135,0),MATCH('Capacity Backing (Hide)'!$A36,'Capacity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(Hide)'!$A36,'Capacity Summary'!$H$35:$BG$35,0))="x",INDEX('Capacity Summary'!$C$36:$E$135,MATCH('Capacity Backing (Hide)'!BD$2,'Capacity Summary'!$B$36:$B$135,0),4),IF(INDEX('Capacity Summary'!$H$36:$BG$135,MATCH('Capacity Backing (Hide)'!BD$2,'Capacity Summary'!$B$36:$B$135,0),MATCH('Capacity Backing (Hide)'!$A36,'Capacity Summary'!$H$35:$BG$35,0))&lt;&gt;0,INDEX('Capacity Summary'!$H$36:$BG$135,MATCH('Capacity Backing (Hide)'!BD$2,'Capacity Summary'!$B$36:$B$135,0),MATCH('Capacity Backing (Hide)'!$A36,'Capacity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(Hide)'!$A36,'Capacity Summary'!$H$35:$BG$35,0))="x",INDEX('Capacity Summary'!$C$36:$E$135,MATCH('Capacity Backing (Hide)'!BE$2,'Capacity Summary'!$B$36:$B$135,0),4),IF(INDEX('Capacity Summary'!$H$36:$BG$135,MATCH('Capacity Backing (Hide)'!BE$2,'Capacity Summary'!$B$36:$B$135,0),MATCH('Capacity Backing (Hide)'!$A36,'Capacity Summary'!$H$35:$BG$35,0))&lt;&gt;0,INDEX('Capacity Summary'!$H$36:$BG$135,MATCH('Capacity Backing (Hide)'!BE$2,'Capacity Summary'!$B$36:$B$135,0),MATCH('Capacity Backing (Hide)'!$A36,'Capacity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(Hide)'!$A36,'Capacity Summary'!$H$35:$BG$35,0))="x",INDEX('Capacity Summary'!$C$36:$E$135,MATCH('Capacity Backing (Hide)'!BF$2,'Capacity Summary'!$B$36:$B$135,0),4),IF(INDEX('Capacity Summary'!$H$36:$BG$135,MATCH('Capacity Backing (Hide)'!BF$2,'Capacity Summary'!$B$36:$B$135,0),MATCH('Capacity Backing (Hide)'!$A36,'Capacity Summary'!$H$35:$BG$35,0))&lt;&gt;0,INDEX('Capacity Summary'!$H$36:$BG$135,MATCH('Capacity Backing (Hide)'!BF$2,'Capacity Summary'!$B$36:$B$135,0),MATCH('Capacity Backing (Hide)'!$A36,'Capacity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(Hide)'!$A36,'Capacity Summary'!$H$35:$BG$35,0))="x",INDEX('Capacity Summary'!$C$36:$E$135,MATCH('Capacity Backing (Hide)'!BG$2,'Capacity Summary'!$B$36:$B$135,0),4),IF(INDEX('Capacity Summary'!$H$36:$BG$135,MATCH('Capacity Backing (Hide)'!BG$2,'Capacity Summary'!$B$36:$B$135,0),MATCH('Capacity Backing (Hide)'!$A36,'Capacity Summary'!$H$35:$BG$35,0))&lt;&gt;0,INDEX('Capacity Summary'!$H$36:$BG$135,MATCH('Capacity Backing (Hide)'!BG$2,'Capacity Summary'!$B$36:$B$135,0),MATCH('Capacity Backing (Hide)'!$A36,'Capacity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(Hide)'!$A36,'Capacity Summary'!$H$35:$BG$35,0))="x",INDEX('Capacity Summary'!$C$36:$E$135,MATCH('Capacity Backing (Hide)'!BH$2,'Capacity Summary'!$B$36:$B$135,0),4),IF(INDEX('Capacity Summary'!$H$36:$BG$135,MATCH('Capacity Backing (Hide)'!BH$2,'Capacity Summary'!$B$36:$B$135,0),MATCH('Capacity Backing (Hide)'!$A36,'Capacity Summary'!$H$35:$BG$35,0))&lt;&gt;0,INDEX('Capacity Summary'!$H$36:$BG$135,MATCH('Capacity Backing (Hide)'!BH$2,'Capacity Summary'!$B$36:$B$135,0),MATCH('Capacity Backing (Hide)'!$A36,'Capacity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(Hide)'!$A36,'Capacity Summary'!$H$35:$BG$35,0))="x",INDEX('Capacity Summary'!$C$36:$E$135,MATCH('Capacity Backing (Hide)'!BI$2,'Capacity Summary'!$B$36:$B$135,0),4),IF(INDEX('Capacity Summary'!$H$36:$BG$135,MATCH('Capacity Backing (Hide)'!BI$2,'Capacity Summary'!$B$36:$B$135,0),MATCH('Capacity Backing (Hide)'!$A36,'Capacity Summary'!$H$35:$BG$35,0))&lt;&gt;0,INDEX('Capacity Summary'!$H$36:$BG$135,MATCH('Capacity Backing (Hide)'!BI$2,'Capacity Summary'!$B$36:$B$135,0),MATCH('Capacity Backing (Hide)'!$A36,'Capacity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(Hide)'!$A36,'Capacity Summary'!$H$35:$BG$35,0))="x",INDEX('Capacity Summary'!$C$36:$E$135,MATCH('Capacity Backing (Hide)'!BJ$2,'Capacity Summary'!$B$36:$B$135,0),4),IF(INDEX('Capacity Summary'!$H$36:$BG$135,MATCH('Capacity Backing (Hide)'!BJ$2,'Capacity Summary'!$B$36:$B$135,0),MATCH('Capacity Backing (Hide)'!$A36,'Capacity Summary'!$H$35:$BG$35,0))&lt;&gt;0,INDEX('Capacity Summary'!$H$36:$BG$135,MATCH('Capacity Backing (Hide)'!BJ$2,'Capacity Summary'!$B$36:$B$135,0),MATCH('Capacity Backing (Hide)'!$A36,'Capacity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(Hide)'!$A36,'Capacity Summary'!$H$35:$BG$35,0))="x",INDEX('Capacity Summary'!$C$36:$E$135,MATCH('Capacity Backing (Hide)'!BK$2,'Capacity Summary'!$B$36:$B$135,0),4),IF(INDEX('Capacity Summary'!$H$36:$BG$135,MATCH('Capacity Backing (Hide)'!BK$2,'Capacity Summary'!$B$36:$B$135,0),MATCH('Capacity Backing (Hide)'!$A36,'Capacity Summary'!$H$35:$BG$35,0))&lt;&gt;0,INDEX('Capacity Summary'!$H$36:$BG$135,MATCH('Capacity Backing (Hide)'!BK$2,'Capacity Summary'!$B$36:$B$135,0),MATCH('Capacity Backing (Hide)'!$A36,'Capacity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(Hide)'!$A36,'Capacity Summary'!$H$35:$BG$35,0))="x",INDEX('Capacity Summary'!$C$36:$E$135,MATCH('Capacity Backing (Hide)'!BL$2,'Capacity Summary'!$B$36:$B$135,0),4),IF(INDEX('Capacity Summary'!$H$36:$BG$135,MATCH('Capacity Backing (Hide)'!BL$2,'Capacity Summary'!$B$36:$B$135,0),MATCH('Capacity Backing (Hide)'!$A36,'Capacity Summary'!$H$35:$BG$35,0))&lt;&gt;0,INDEX('Capacity Summary'!$H$36:$BG$135,MATCH('Capacity Backing (Hide)'!BL$2,'Capacity Summary'!$B$36:$B$135,0),MATCH('Capacity Backing (Hide)'!$A36,'Capacity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(Hide)'!$A36,'Capacity Summary'!$H$35:$BG$35,0))="x",INDEX('Capacity Summary'!$C$36:$E$135,MATCH('Capacity Backing (Hide)'!BM$2,'Capacity Summary'!$B$36:$B$135,0),4),IF(INDEX('Capacity Summary'!$H$36:$BG$135,MATCH('Capacity Backing (Hide)'!BM$2,'Capacity Summary'!$B$36:$B$135,0),MATCH('Capacity Backing (Hide)'!$A36,'Capacity Summary'!$H$35:$BG$35,0))&lt;&gt;0,INDEX('Capacity Summary'!$H$36:$BG$135,MATCH('Capacity Backing (Hide)'!BM$2,'Capacity Summary'!$B$36:$B$135,0),MATCH('Capacity Backing (Hide)'!$A36,'Capacity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(Hide)'!$A36,'Capacity Summary'!$H$35:$BG$35,0))="x",INDEX('Capacity Summary'!$C$36:$E$135,MATCH('Capacity Backing (Hide)'!BN$2,'Capacity Summary'!$B$36:$B$135,0),4),IF(INDEX('Capacity Summary'!$H$36:$BG$135,MATCH('Capacity Backing (Hide)'!BN$2,'Capacity Summary'!$B$36:$B$135,0),MATCH('Capacity Backing (Hide)'!$A36,'Capacity Summary'!$H$35:$BG$35,0))&lt;&gt;0,INDEX('Capacity Summary'!$H$36:$BG$135,MATCH('Capacity Backing (Hide)'!BN$2,'Capacity Summary'!$B$36:$B$135,0),MATCH('Capacity Backing (Hide)'!$A36,'Capacity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(Hide)'!$A36,'Capacity Summary'!$H$35:$BG$35,0))="x",INDEX('Capacity Summary'!$C$36:$E$135,MATCH('Capacity Backing (Hide)'!BO$2,'Capacity Summary'!$B$36:$B$135,0),4),IF(INDEX('Capacity Summary'!$H$36:$BG$135,MATCH('Capacity Backing (Hide)'!BO$2,'Capacity Summary'!$B$36:$B$135,0),MATCH('Capacity Backing (Hide)'!$A36,'Capacity Summary'!$H$35:$BG$35,0))&lt;&gt;0,INDEX('Capacity Summary'!$H$36:$BG$135,MATCH('Capacity Backing (Hide)'!BO$2,'Capacity Summary'!$B$36:$B$135,0),MATCH('Capacity Backing (Hide)'!$A36,'Capacity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(Hide)'!$A36,'Capacity Summary'!$H$35:$BG$35,0))="x",INDEX('Capacity Summary'!$C$36:$E$135,MATCH('Capacity Backing (Hide)'!BP$2,'Capacity Summary'!$B$36:$B$135,0),4),IF(INDEX('Capacity Summary'!$H$36:$BG$135,MATCH('Capacity Backing (Hide)'!BP$2,'Capacity Summary'!$B$36:$B$135,0),MATCH('Capacity Backing (Hide)'!$A36,'Capacity Summary'!$H$35:$BG$35,0))&lt;&gt;0,INDEX('Capacity Summary'!$H$36:$BG$135,MATCH('Capacity Backing (Hide)'!BP$2,'Capacity Summary'!$B$36:$B$135,0),MATCH('Capacity Backing (Hide)'!$A36,'Capacity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(Hide)'!$A36,'Capacity Summary'!$H$35:$BG$35,0))="x",INDEX('Capacity Summary'!$C$36:$E$135,MATCH('Capacity Backing (Hide)'!BQ$2,'Capacity Summary'!$B$36:$B$135,0),4),IF(INDEX('Capacity Summary'!$H$36:$BG$135,MATCH('Capacity Backing (Hide)'!BQ$2,'Capacity Summary'!$B$36:$B$135,0),MATCH('Capacity Backing (Hide)'!$A36,'Capacity Summary'!$H$35:$BG$35,0))&lt;&gt;0,INDEX('Capacity Summary'!$H$36:$BG$135,MATCH('Capacity Backing (Hide)'!BQ$2,'Capacity Summary'!$B$36:$B$135,0),MATCH('Capacity Backing (Hide)'!$A36,'Capacity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(Hide)'!$A36,'Capacity Summary'!$H$35:$BG$35,0))="x",INDEX('Capacity Summary'!$C$36:$E$135,MATCH('Capacity Backing (Hide)'!BR$2,'Capacity Summary'!$B$36:$B$135,0),4),IF(INDEX('Capacity Summary'!$H$36:$BG$135,MATCH('Capacity Backing (Hide)'!BR$2,'Capacity Summary'!$B$36:$B$135,0),MATCH('Capacity Backing (Hide)'!$A36,'Capacity Summary'!$H$35:$BG$35,0))&lt;&gt;0,INDEX('Capacity Summary'!$H$36:$BG$135,MATCH('Capacity Backing (Hide)'!BR$2,'Capacity Summary'!$B$36:$B$135,0),MATCH('Capacity Backing (Hide)'!$A36,'Capacity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(Hide)'!$A36,'Capacity Summary'!$H$35:$BG$35,0))="x",INDEX('Capacity Summary'!$C$36:$E$135,MATCH('Capacity Backing (Hide)'!BS$2,'Capacity Summary'!$B$36:$B$135,0),4),IF(INDEX('Capacity Summary'!$H$36:$BG$135,MATCH('Capacity Backing (Hide)'!BS$2,'Capacity Summary'!$B$36:$B$135,0),MATCH('Capacity Backing (Hide)'!$A36,'Capacity Summary'!$H$35:$BG$35,0))&lt;&gt;0,INDEX('Capacity Summary'!$H$36:$BG$135,MATCH('Capacity Backing (Hide)'!BS$2,'Capacity Summary'!$B$36:$B$135,0),MATCH('Capacity Backing (Hide)'!$A36,'Capacity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(Hide)'!$A36,'Capacity Summary'!$H$35:$BG$35,0))="x",INDEX('Capacity Summary'!$C$36:$E$135,MATCH('Capacity Backing (Hide)'!BT$2,'Capacity Summary'!$B$36:$B$135,0),4),IF(INDEX('Capacity Summary'!$H$36:$BG$135,MATCH('Capacity Backing (Hide)'!BT$2,'Capacity Summary'!$B$36:$B$135,0),MATCH('Capacity Backing (Hide)'!$A36,'Capacity Summary'!$H$35:$BG$35,0))&lt;&gt;0,INDEX('Capacity Summary'!$H$36:$BG$135,MATCH('Capacity Backing (Hide)'!BT$2,'Capacity Summary'!$B$36:$B$135,0),MATCH('Capacity Backing (Hide)'!$A36,'Capacity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(Hide)'!$A36,'Capacity Summary'!$H$35:$BG$35,0))="x",INDEX('Capacity Summary'!$C$36:$E$135,MATCH('Capacity Backing (Hide)'!BU$2,'Capacity Summary'!$B$36:$B$135,0),4),IF(INDEX('Capacity Summary'!$H$36:$BG$135,MATCH('Capacity Backing (Hide)'!BU$2,'Capacity Summary'!$B$36:$B$135,0),MATCH('Capacity Backing (Hide)'!$A36,'Capacity Summary'!$H$35:$BG$35,0))&lt;&gt;0,INDEX('Capacity Summary'!$H$36:$BG$135,MATCH('Capacity Backing (Hide)'!BU$2,'Capacity Summary'!$B$36:$B$135,0),MATCH('Capacity Backing (Hide)'!$A36,'Capacity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(Hide)'!$A36,'Capacity Summary'!$H$35:$BG$35,0))="x",INDEX('Capacity Summary'!$C$36:$E$135,MATCH('Capacity Backing (Hide)'!BV$2,'Capacity Summary'!$B$36:$B$135,0),4),IF(INDEX('Capacity Summary'!$H$36:$BG$135,MATCH('Capacity Backing (Hide)'!BV$2,'Capacity Summary'!$B$36:$B$135,0),MATCH('Capacity Backing (Hide)'!$A36,'Capacity Summary'!$H$35:$BG$35,0))&lt;&gt;0,INDEX('Capacity Summary'!$H$36:$BG$135,MATCH('Capacity Backing (Hide)'!BV$2,'Capacity Summary'!$B$36:$B$135,0),MATCH('Capacity Backing (Hide)'!$A36,'Capacity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(Hide)'!$A36,'Capacity Summary'!$H$35:$BG$35,0))="x",INDEX('Capacity Summary'!$C$36:$E$135,MATCH('Capacity Backing (Hide)'!BW$2,'Capacity Summary'!$B$36:$B$135,0),4),IF(INDEX('Capacity Summary'!$H$36:$BG$135,MATCH('Capacity Backing (Hide)'!BW$2,'Capacity Summary'!$B$36:$B$135,0),MATCH('Capacity Backing (Hide)'!$A36,'Capacity Summary'!$H$35:$BG$35,0))&lt;&gt;0,INDEX('Capacity Summary'!$H$36:$BG$135,MATCH('Capacity Backing (Hide)'!BW$2,'Capacity Summary'!$B$36:$B$135,0),MATCH('Capacity Backing (Hide)'!$A36,'Capacity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(Hide)'!$A36,'Capacity Summary'!$H$35:$BG$35,0))="x",INDEX('Capacity Summary'!$C$36:$E$135,MATCH('Capacity Backing (Hide)'!BX$2,'Capacity Summary'!$B$36:$B$135,0),4),IF(INDEX('Capacity Summary'!$H$36:$BG$135,MATCH('Capacity Backing (Hide)'!BX$2,'Capacity Summary'!$B$36:$B$135,0),MATCH('Capacity Backing (Hide)'!$A36,'Capacity Summary'!$H$35:$BG$35,0))&lt;&gt;0,INDEX('Capacity Summary'!$H$36:$BG$135,MATCH('Capacity Backing (Hide)'!BX$2,'Capacity Summary'!$B$36:$B$135,0),MATCH('Capacity Backing (Hide)'!$A36,'Capacity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(Hide)'!$A36,'Capacity Summary'!$H$35:$BG$35,0))="x",INDEX('Capacity Summary'!$C$36:$E$135,MATCH('Capacity Backing (Hide)'!BY$2,'Capacity Summary'!$B$36:$B$135,0),4),IF(INDEX('Capacity Summary'!$H$36:$BG$135,MATCH('Capacity Backing (Hide)'!BY$2,'Capacity Summary'!$B$36:$B$135,0),MATCH('Capacity Backing (Hide)'!$A36,'Capacity Summary'!$H$35:$BG$35,0))&lt;&gt;0,INDEX('Capacity Summary'!$H$36:$BG$135,MATCH('Capacity Backing (Hide)'!BY$2,'Capacity Summary'!$B$36:$B$135,0),MATCH('Capacity Backing (Hide)'!$A36,'Capacity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(Hide)'!$A36,'Capacity Summary'!$H$35:$BG$35,0))="x",INDEX('Capacity Summary'!$C$36:$E$135,MATCH('Capacity Backing (Hide)'!BZ$2,'Capacity Summary'!$B$36:$B$135,0),4),IF(INDEX('Capacity Summary'!$H$36:$BG$135,MATCH('Capacity Backing (Hide)'!BZ$2,'Capacity Summary'!$B$36:$B$135,0),MATCH('Capacity Backing (Hide)'!$A36,'Capacity Summary'!$H$35:$BG$35,0))&lt;&gt;0,INDEX('Capacity Summary'!$H$36:$BG$135,MATCH('Capacity Backing (Hide)'!BZ$2,'Capacity Summary'!$B$36:$B$135,0),MATCH('Capacity Backing (Hide)'!$A36,'Capacity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(Hide)'!$A36,'Capacity Summary'!$H$35:$BG$35,0))="x",INDEX('Capacity Summary'!$C$36:$E$135,MATCH('Capacity Backing (Hide)'!CA$2,'Capacity Summary'!$B$36:$B$135,0),4),IF(INDEX('Capacity Summary'!$H$36:$BG$135,MATCH('Capacity Backing (Hide)'!CA$2,'Capacity Summary'!$B$36:$B$135,0),MATCH('Capacity Backing (Hide)'!$A36,'Capacity Summary'!$H$35:$BG$35,0))&lt;&gt;0,INDEX('Capacity Summary'!$H$36:$BG$135,MATCH('Capacity Backing (Hide)'!CA$2,'Capacity Summary'!$B$36:$B$135,0),MATCH('Capacity Backing (Hide)'!$A36,'Capacity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(Hide)'!$A36,'Capacity Summary'!$H$35:$BG$35,0))="x",INDEX('Capacity Summary'!$C$36:$E$135,MATCH('Capacity Backing (Hide)'!CB$2,'Capacity Summary'!$B$36:$B$135,0),4),IF(INDEX('Capacity Summary'!$H$36:$BG$135,MATCH('Capacity Backing (Hide)'!CB$2,'Capacity Summary'!$B$36:$B$135,0),MATCH('Capacity Backing (Hide)'!$A36,'Capacity Summary'!$H$35:$BG$35,0))&lt;&gt;0,INDEX('Capacity Summary'!$H$36:$BG$135,MATCH('Capacity Backing (Hide)'!CB$2,'Capacity Summary'!$B$36:$B$135,0),MATCH('Capacity Backing (Hide)'!$A36,'Capacity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(Hide)'!$A36,'Capacity Summary'!$H$35:$BG$35,0))="x",INDEX('Capacity Summary'!$C$36:$E$135,MATCH('Capacity Backing (Hide)'!CC$2,'Capacity Summary'!$B$36:$B$135,0),4),IF(INDEX('Capacity Summary'!$H$36:$BG$135,MATCH('Capacity Backing (Hide)'!CC$2,'Capacity Summary'!$B$36:$B$135,0),MATCH('Capacity Backing (Hide)'!$A36,'Capacity Summary'!$H$35:$BG$35,0))&lt;&gt;0,INDEX('Capacity Summary'!$H$36:$BG$135,MATCH('Capacity Backing (Hide)'!CC$2,'Capacity Summary'!$B$36:$B$135,0),MATCH('Capacity Backing (Hide)'!$A36,'Capacity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(Hide)'!$A36,'Capacity Summary'!$H$35:$BG$35,0))="x",INDEX('Capacity Summary'!$C$36:$E$135,MATCH('Capacity Backing (Hide)'!CD$2,'Capacity Summary'!$B$36:$B$135,0),4),IF(INDEX('Capacity Summary'!$H$36:$BG$135,MATCH('Capacity Backing (Hide)'!CD$2,'Capacity Summary'!$B$36:$B$135,0),MATCH('Capacity Backing (Hide)'!$A36,'Capacity Summary'!$H$35:$BG$35,0))&lt;&gt;0,INDEX('Capacity Summary'!$H$36:$BG$135,MATCH('Capacity Backing (Hide)'!CD$2,'Capacity Summary'!$B$36:$B$135,0),MATCH('Capacity Backing (Hide)'!$A36,'Capacity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(Hide)'!$A36,'Capacity Summary'!$H$35:$BG$35,0))="x",INDEX('Capacity Summary'!$C$36:$E$135,MATCH('Capacity Backing (Hide)'!CE$2,'Capacity Summary'!$B$36:$B$135,0),4),IF(INDEX('Capacity Summary'!$H$36:$BG$135,MATCH('Capacity Backing (Hide)'!CE$2,'Capacity Summary'!$B$36:$B$135,0),MATCH('Capacity Backing (Hide)'!$A36,'Capacity Summary'!$H$35:$BG$35,0))&lt;&gt;0,INDEX('Capacity Summary'!$H$36:$BG$135,MATCH('Capacity Backing (Hide)'!CE$2,'Capacity Summary'!$B$36:$B$135,0),MATCH('Capacity Backing (Hide)'!$A36,'Capacity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(Hide)'!$A36,'Capacity Summary'!$H$35:$BG$35,0))="x",INDEX('Capacity Summary'!$C$36:$E$135,MATCH('Capacity Backing (Hide)'!CF$2,'Capacity Summary'!$B$36:$B$135,0),4),IF(INDEX('Capacity Summary'!$H$36:$BG$135,MATCH('Capacity Backing (Hide)'!CF$2,'Capacity Summary'!$B$36:$B$135,0),MATCH('Capacity Backing (Hide)'!$A36,'Capacity Summary'!$H$35:$BG$35,0))&lt;&gt;0,INDEX('Capacity Summary'!$H$36:$BG$135,MATCH('Capacity Backing (Hide)'!CF$2,'Capacity Summary'!$B$36:$B$135,0),MATCH('Capacity Backing (Hide)'!$A36,'Capacity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(Hide)'!$A36,'Capacity Summary'!$H$35:$BG$35,0))="x",INDEX('Capacity Summary'!$C$36:$E$135,MATCH('Capacity Backing (Hide)'!CG$2,'Capacity Summary'!$B$36:$B$135,0),4),IF(INDEX('Capacity Summary'!$H$36:$BG$135,MATCH('Capacity Backing (Hide)'!CG$2,'Capacity Summary'!$B$36:$B$135,0),MATCH('Capacity Backing (Hide)'!$A36,'Capacity Summary'!$H$35:$BG$35,0))&lt;&gt;0,INDEX('Capacity Summary'!$H$36:$BG$135,MATCH('Capacity Backing (Hide)'!CG$2,'Capacity Summary'!$B$36:$B$135,0),MATCH('Capacity Backing (Hide)'!$A36,'Capacity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(Hide)'!$A36,'Capacity Summary'!$H$35:$BG$35,0))="x",INDEX('Capacity Summary'!$C$36:$E$135,MATCH('Capacity Backing (Hide)'!CH$2,'Capacity Summary'!$B$36:$B$135,0),4),IF(INDEX('Capacity Summary'!$H$36:$BG$135,MATCH('Capacity Backing (Hide)'!CH$2,'Capacity Summary'!$B$36:$B$135,0),MATCH('Capacity Backing (Hide)'!$A36,'Capacity Summary'!$H$35:$BG$35,0))&lt;&gt;0,INDEX('Capacity Summary'!$H$36:$BG$135,MATCH('Capacity Backing (Hide)'!CH$2,'Capacity Summary'!$B$36:$B$135,0),MATCH('Capacity Backing (Hide)'!$A36,'Capacity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(Hide)'!$A36,'Capacity Summary'!$H$35:$BG$35,0))="x",INDEX('Capacity Summary'!$C$36:$E$135,MATCH('Capacity Backing (Hide)'!CI$2,'Capacity Summary'!$B$36:$B$135,0),4),IF(INDEX('Capacity Summary'!$H$36:$BG$135,MATCH('Capacity Backing (Hide)'!CI$2,'Capacity Summary'!$B$36:$B$135,0),MATCH('Capacity Backing (Hide)'!$A36,'Capacity Summary'!$H$35:$BG$35,0))&lt;&gt;0,INDEX('Capacity Summary'!$H$36:$BG$135,MATCH('Capacity Backing (Hide)'!CI$2,'Capacity Summary'!$B$36:$B$135,0),MATCH('Capacity Backing (Hide)'!$A36,'Capacity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(Hide)'!$A36,'Capacity Summary'!$H$35:$BG$35,0))="x",INDEX('Capacity Summary'!$C$36:$E$135,MATCH('Capacity Backing (Hide)'!CJ$2,'Capacity Summary'!$B$36:$B$135,0),4),IF(INDEX('Capacity Summary'!$H$36:$BG$135,MATCH('Capacity Backing (Hide)'!CJ$2,'Capacity Summary'!$B$36:$B$135,0),MATCH('Capacity Backing (Hide)'!$A36,'Capacity Summary'!$H$35:$BG$35,0))&lt;&gt;0,INDEX('Capacity Summary'!$H$36:$BG$135,MATCH('Capacity Backing (Hide)'!CJ$2,'Capacity Summary'!$B$36:$B$135,0),MATCH('Capacity Backing (Hide)'!$A36,'Capacity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(Hide)'!$A36,'Capacity Summary'!$H$35:$BG$35,0))="x",INDEX('Capacity Summary'!$C$36:$E$135,MATCH('Capacity Backing (Hide)'!CK$2,'Capacity Summary'!$B$36:$B$135,0),4),IF(INDEX('Capacity Summary'!$H$36:$BG$135,MATCH('Capacity Backing (Hide)'!CK$2,'Capacity Summary'!$B$36:$B$135,0),MATCH('Capacity Backing (Hide)'!$A36,'Capacity Summary'!$H$35:$BG$35,0))&lt;&gt;0,INDEX('Capacity Summary'!$H$36:$BG$135,MATCH('Capacity Backing (Hide)'!CK$2,'Capacity Summary'!$B$36:$B$135,0),MATCH('Capacity Backing (Hide)'!$A36,'Capacity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(Hide)'!$A36,'Capacity Summary'!$H$35:$BG$35,0))="x",INDEX('Capacity Summary'!$C$36:$E$135,MATCH('Capacity Backing (Hide)'!CL$2,'Capacity Summary'!$B$36:$B$135,0),4),IF(INDEX('Capacity Summary'!$H$36:$BG$135,MATCH('Capacity Backing (Hide)'!CL$2,'Capacity Summary'!$B$36:$B$135,0),MATCH('Capacity Backing (Hide)'!$A36,'Capacity Summary'!$H$35:$BG$35,0))&lt;&gt;0,INDEX('Capacity Summary'!$H$36:$BG$135,MATCH('Capacity Backing (Hide)'!CL$2,'Capacity Summary'!$B$36:$B$135,0),MATCH('Capacity Backing (Hide)'!$A36,'Capacity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(Hide)'!$A36,'Capacity Summary'!$H$35:$BG$35,0))="x",INDEX('Capacity Summary'!$C$36:$E$135,MATCH('Capacity Backing (Hide)'!CM$2,'Capacity Summary'!$B$36:$B$135,0),4),IF(INDEX('Capacity Summary'!$H$36:$BG$135,MATCH('Capacity Backing (Hide)'!CM$2,'Capacity Summary'!$B$36:$B$135,0),MATCH('Capacity Backing (Hide)'!$A36,'Capacity Summary'!$H$35:$BG$35,0))&lt;&gt;0,INDEX('Capacity Summary'!$H$36:$BG$135,MATCH('Capacity Backing (Hide)'!CM$2,'Capacity Summary'!$B$36:$B$135,0),MATCH('Capacity Backing (Hide)'!$A36,'Capacity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(Hide)'!$A36,'Capacity Summary'!$H$35:$BG$35,0))="x",INDEX('Capacity Summary'!$C$36:$E$135,MATCH('Capacity Backing (Hide)'!CN$2,'Capacity Summary'!$B$36:$B$135,0),4),IF(INDEX('Capacity Summary'!$H$36:$BG$135,MATCH('Capacity Backing (Hide)'!CN$2,'Capacity Summary'!$B$36:$B$135,0),MATCH('Capacity Backing (Hide)'!$A36,'Capacity Summary'!$H$35:$BG$35,0))&lt;&gt;0,INDEX('Capacity Summary'!$H$36:$BG$135,MATCH('Capacity Backing (Hide)'!CN$2,'Capacity Summary'!$B$36:$B$135,0),MATCH('Capacity Backing (Hide)'!$A36,'Capacity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(Hide)'!$A36,'Capacity Summary'!$H$35:$BG$35,0))="x",INDEX('Capacity Summary'!$C$36:$E$135,MATCH('Capacity Backing (Hide)'!CO$2,'Capacity Summary'!$B$36:$B$135,0),4),IF(INDEX('Capacity Summary'!$H$36:$BG$135,MATCH('Capacity Backing (Hide)'!CO$2,'Capacity Summary'!$B$36:$B$135,0),MATCH('Capacity Backing (Hide)'!$A36,'Capacity Summary'!$H$35:$BG$35,0))&lt;&gt;0,INDEX('Capacity Summary'!$H$36:$BG$135,MATCH('Capacity Backing (Hide)'!CO$2,'Capacity Summary'!$B$36:$B$135,0),MATCH('Capacity Backing (Hide)'!$A36,'Capacity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(Hide)'!$A36,'Capacity Summary'!$H$35:$BG$35,0))="x",INDEX('Capacity Summary'!$C$36:$E$135,MATCH('Capacity Backing (Hide)'!CP$2,'Capacity Summary'!$B$36:$B$135,0),4),IF(INDEX('Capacity Summary'!$H$36:$BG$135,MATCH('Capacity Backing (Hide)'!CP$2,'Capacity Summary'!$B$36:$B$135,0),MATCH('Capacity Backing (Hide)'!$A36,'Capacity Summary'!$H$35:$BG$35,0))&lt;&gt;0,INDEX('Capacity Summary'!$H$36:$BG$135,MATCH('Capacity Backing (Hide)'!CP$2,'Capacity Summary'!$B$36:$B$135,0),MATCH('Capacity Backing (Hide)'!$A36,'Capacity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(Hide)'!$A36,'Capacity Summary'!$H$35:$BG$35,0))="x",INDEX('Capacity Summary'!$C$36:$E$135,MATCH('Capacity Backing (Hide)'!CQ$2,'Capacity Summary'!$B$36:$B$135,0),4),IF(INDEX('Capacity Summary'!$H$36:$BG$135,MATCH('Capacity Backing (Hide)'!CQ$2,'Capacity Summary'!$B$36:$B$135,0),MATCH('Capacity Backing (Hide)'!$A36,'Capacity Summary'!$H$35:$BG$35,0))&lt;&gt;0,INDEX('Capacity Summary'!$H$36:$BG$135,MATCH('Capacity Backing (Hide)'!CQ$2,'Capacity Summary'!$B$36:$B$135,0),MATCH('Capacity Backing (Hide)'!$A36,'Capacity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(Hide)'!$A36,'Capacity Summary'!$H$35:$BG$35,0))="x",INDEX('Capacity Summary'!$C$36:$E$135,MATCH('Capacity Backing (Hide)'!CR$2,'Capacity Summary'!$B$36:$B$135,0),4),IF(INDEX('Capacity Summary'!$H$36:$BG$135,MATCH('Capacity Backing (Hide)'!CR$2,'Capacity Summary'!$B$36:$B$135,0),MATCH('Capacity Backing (Hide)'!$A36,'Capacity Summary'!$H$35:$BG$35,0))&lt;&gt;0,INDEX('Capacity Summary'!$H$36:$BG$135,MATCH('Capacity Backing (Hide)'!CR$2,'Capacity Summary'!$B$36:$B$135,0),MATCH('Capacity Backing (Hide)'!$A36,'Capacity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(Hide)'!$A36,'Capacity Summary'!$H$35:$BG$35,0))="x",INDEX('Capacity Summary'!$C$36:$E$135,MATCH('Capacity Backing (Hide)'!CS$2,'Capacity Summary'!$B$36:$B$135,0),4),IF(INDEX('Capacity Summary'!$H$36:$BG$135,MATCH('Capacity Backing (Hide)'!CS$2,'Capacity Summary'!$B$36:$B$135,0),MATCH('Capacity Backing (Hide)'!$A36,'Capacity Summary'!$H$35:$BG$35,0))&lt;&gt;0,INDEX('Capacity Summary'!$H$36:$BG$135,MATCH('Capacity Backing (Hide)'!CS$2,'Capacity Summary'!$B$36:$B$135,0),MATCH('Capacity Backing (Hide)'!$A36,'Capacity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(Hide)'!$A36,'Capacity Summary'!$H$35:$BG$35,0))="x",INDEX('Capacity Summary'!$C$36:$E$135,MATCH('Capacity Backing (Hide)'!CT$2,'Capacity Summary'!$B$36:$B$135,0),4),IF(INDEX('Capacity Summary'!$H$36:$BG$135,MATCH('Capacity Backing (Hide)'!CT$2,'Capacity Summary'!$B$36:$B$135,0),MATCH('Capacity Backing (Hide)'!$A36,'Capacity Summary'!$H$35:$BG$35,0))&lt;&gt;0,INDEX('Capacity Summary'!$H$36:$BG$135,MATCH('Capacity Backing (Hide)'!CT$2,'Capacity Summary'!$B$36:$B$135,0),MATCH('Capacity Backing (Hide)'!$A36,'Capacity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(Hide)'!$A36,'Capacity Summary'!$H$35:$BG$35,0))="x",INDEX('Capacity Summary'!$C$36:$E$135,MATCH('Capacity Backing (Hide)'!CU$2,'Capacity Summary'!$B$36:$B$135,0),4),IF(INDEX('Capacity Summary'!$H$36:$BG$135,MATCH('Capacity Backing (Hide)'!CU$2,'Capacity Summary'!$B$36:$B$135,0),MATCH('Capacity Backing (Hide)'!$A36,'Capacity Summary'!$H$35:$BG$35,0))&lt;&gt;0,INDEX('Capacity Summary'!$H$36:$BG$135,MATCH('Capacity Backing (Hide)'!CU$2,'Capacity Summary'!$B$36:$B$135,0),MATCH('Capacity Backing (Hide)'!$A36,'Capacity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(Hide)'!$A36,'Capacity Summary'!$H$35:$BG$35,0))="x",INDEX('Capacity Summary'!$C$36:$E$135,MATCH('Capacity Backing (Hide)'!CV$2,'Capacity Summary'!$B$36:$B$135,0),4),IF(INDEX('Capacity Summary'!$H$36:$BG$135,MATCH('Capacity Backing (Hide)'!CV$2,'Capacity Summary'!$B$36:$B$135,0),MATCH('Capacity Backing (Hide)'!$A36,'Capacity Summary'!$H$35:$BG$35,0))&lt;&gt;0,INDEX('Capacity Summary'!$H$36:$BG$135,MATCH('Capacity Backing (Hide)'!CV$2,'Capacity Summary'!$B$36:$B$135,0),MATCH('Capacity Backing (Hide)'!$A36,'Capacity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(Hide)'!$A36,'Capacity Summary'!$H$35:$BG$35,0))="x",INDEX('Capacity Summary'!$C$36:$E$135,MATCH('Capacity Backing (Hide)'!CW$2,'Capacity Summary'!$B$36:$B$135,0),4),IF(INDEX('Capacity Summary'!$H$36:$BG$135,MATCH('Capacity Backing (Hide)'!CW$2,'Capacity Summary'!$B$36:$B$135,0),MATCH('Capacity Backing (Hide)'!$A36,'Capacity Summary'!$H$35:$BG$35,0))&lt;&gt;0,INDEX('Capacity Summary'!$H$36:$BG$135,MATCH('Capacity Backing (Hide)'!CW$2,'Capacity Summary'!$B$36:$B$135,0),MATCH('Capacity Backing (Hide)'!$A36,'Capacity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7" spans="1:101" x14ac:dyDescent="0.35">
      <c r="A37" s="2">
        <f ca="1">'Required Capacity (Hide)'!E37</f>
        <v>44452</v>
      </c>
      <c r="B3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(Hide)'!$A37,'Capacity Summary'!$H$35:$BG$35,0))="x",INDEX('Capacity Summary'!$C$36:$E$135,MATCH('Capacity Backing (Hide)'!B$2,'Capacity Summary'!$B$36:$B$135,0),4),IF(INDEX('Capacity Summary'!$H$36:$BG$135,MATCH('Capacity Backing (Hide)'!B$2,'Capacity Summary'!$B$36:$B$135,0),MATCH('Capacity Backing (Hide)'!$A37,'Capacity Summary'!$H$35:$BG$35,0))&lt;&gt;0,INDEX('Capacity Summary'!$H$36:$BG$135,MATCH('Capacity Backing (Hide)'!B$2,'Capacity Summary'!$B$36:$B$135,0),MATCH('Capacity Backing (Hide)'!$A37,'Capacity Summary'!$H$35:$BG$35,0)),0)),INDEX('Capacity Summary'!$C$36:$E$135,MATCH('Capacity Backing (Hide)'!B$2,'Capacity Summary'!$B$36:$B$135,0),2)))/IF(Summary!$B$7="Minutes",1,60)/COUNTA(INDEX(Capacity!$C$10:$Q$109,MATCH('Capacity Backing (Hide)'!B$2,Capacity!$B$10:$B$109,0),1):INDEX(Capacity!$C$10:$Q$109,MATCH('Capacity Backing (Hide)'!B$2,Capacity!$B$10:$B$109,0),15))</f>
        <v>#N/A</v>
      </c>
      <c r="C3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(Hide)'!$A37,'Capacity Summary'!$H$35:$BG$35,0))="x",INDEX('Capacity Summary'!$C$36:$E$135,MATCH('Capacity Backing (Hide)'!C$2,'Capacity Summary'!$B$36:$B$135,0),4),IF(INDEX('Capacity Summary'!$H$36:$BG$135,MATCH('Capacity Backing (Hide)'!C$2,'Capacity Summary'!$B$36:$B$135,0),MATCH('Capacity Backing (Hide)'!$A37,'Capacity Summary'!$H$35:$BG$35,0))&lt;&gt;0,INDEX('Capacity Summary'!$H$36:$BG$135,MATCH('Capacity Backing (Hide)'!C$2,'Capacity Summary'!$B$36:$B$135,0),MATCH('Capacity Backing (Hide)'!$A37,'Capacity Summary'!$H$35:$BG$35,0)),0)),INDEX('Capacity Summary'!$C$36:$E$135,MATCH('Capacity Backing (Hide)'!C$2,'Capacity Summary'!$B$36:$B$135,0),2)))/IF(Summary!$B$7="Minutes",1,60)/COUNTA(INDEX(Capacity!$C$10:$Q$109,MATCH('Capacity Backing (Hide)'!C$2,Capacity!$B$10:$B$109,0),1):INDEX(Capacity!$C$10:$Q$109,MATCH('Capacity Backing (Hide)'!C$2,Capacity!$B$10:$B$109,0),15))</f>
        <v>#N/A</v>
      </c>
      <c r="D3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(Hide)'!$A37,'Capacity Summary'!$H$35:$BG$35,0))="x",INDEX('Capacity Summary'!$C$36:$E$135,MATCH('Capacity Backing (Hide)'!D$2,'Capacity Summary'!$B$36:$B$135,0),4),IF(INDEX('Capacity Summary'!$H$36:$BG$135,MATCH('Capacity Backing (Hide)'!D$2,'Capacity Summary'!$B$36:$B$135,0),MATCH('Capacity Backing (Hide)'!$A37,'Capacity Summary'!$H$35:$BG$35,0))&lt;&gt;0,INDEX('Capacity Summary'!$H$36:$BG$135,MATCH('Capacity Backing (Hide)'!D$2,'Capacity Summary'!$B$36:$B$135,0),MATCH('Capacity Backing (Hide)'!$A37,'Capacity Summary'!$H$35:$BG$35,0)),0)),INDEX('Capacity Summary'!$C$36:$E$135,MATCH('Capacity Backing (Hide)'!D$2,'Capacity Summary'!$B$36:$B$135,0),2)))/IF(Summary!$B$7="Minutes",1,60)/COUNTA(INDEX(Capacity!$C$10:$Q$109,MATCH('Capacity Backing (Hide)'!D$2,Capacity!$B$10:$B$109,0),1):INDEX(Capacity!$C$10:$Q$109,MATCH('Capacity Backing (Hide)'!D$2,Capacity!$B$10:$B$109,0),15))</f>
        <v>#N/A</v>
      </c>
      <c r="E3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(Hide)'!$A37,'Capacity Summary'!$H$35:$BG$35,0))="x",INDEX('Capacity Summary'!$C$36:$E$135,MATCH('Capacity Backing (Hide)'!E$2,'Capacity Summary'!$B$36:$B$135,0),4),IF(INDEX('Capacity Summary'!$H$36:$BG$135,MATCH('Capacity Backing (Hide)'!E$2,'Capacity Summary'!$B$36:$B$135,0),MATCH('Capacity Backing (Hide)'!$A37,'Capacity Summary'!$H$35:$BG$35,0))&lt;&gt;0,INDEX('Capacity Summary'!$H$36:$BG$135,MATCH('Capacity Backing (Hide)'!E$2,'Capacity Summary'!$B$36:$B$135,0),MATCH('Capacity Backing (Hide)'!$A37,'Capacity Summary'!$H$35:$BG$35,0)),0)),INDEX('Capacity Summary'!$C$36:$E$135,MATCH('Capacity Backing (Hide)'!E$2,'Capacity Summary'!$B$36:$B$135,0),2)))/IF(Summary!$B$7="Minutes",1,60)/COUNTA(INDEX(Capacity!$C$10:$Q$109,MATCH('Capacity Backing (Hide)'!E$2,Capacity!$B$10:$B$109,0),1):INDEX(Capacity!$C$10:$Q$109,MATCH('Capacity Backing (Hide)'!E$2,Capacity!$B$10:$B$109,0),15))</f>
        <v>#N/A</v>
      </c>
      <c r="F3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(Hide)'!$A37,'Capacity Summary'!$H$35:$BG$35,0))="x",INDEX('Capacity Summary'!$C$36:$E$135,MATCH('Capacity Backing (Hide)'!F$2,'Capacity Summary'!$B$36:$B$135,0),4),IF(INDEX('Capacity Summary'!$H$36:$BG$135,MATCH('Capacity Backing (Hide)'!F$2,'Capacity Summary'!$B$36:$B$135,0),MATCH('Capacity Backing (Hide)'!$A37,'Capacity Summary'!$H$35:$BG$35,0))&lt;&gt;0,INDEX('Capacity Summary'!$H$36:$BG$135,MATCH('Capacity Backing (Hide)'!F$2,'Capacity Summary'!$B$36:$B$135,0),MATCH('Capacity Backing (Hide)'!$A37,'Capacity Summary'!$H$35:$BG$35,0)),0)),INDEX('Capacity Summary'!$C$36:$E$135,MATCH('Capacity Backing (Hide)'!F$2,'Capacity Summary'!$B$36:$B$135,0),2)))/IF(Summary!$B$7="Minutes",1,60)/COUNTA(INDEX(Capacity!$C$10:$Q$109,MATCH('Capacity Backing (Hide)'!F$2,Capacity!$B$10:$B$109,0),1):INDEX(Capacity!$C$10:$Q$109,MATCH('Capacity Backing (Hide)'!F$2,Capacity!$B$10:$B$109,0),15))</f>
        <v>#N/A</v>
      </c>
      <c r="G3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(Hide)'!$A37,'Capacity Summary'!$H$35:$BG$35,0))="x",INDEX('Capacity Summary'!$C$36:$E$135,MATCH('Capacity Backing (Hide)'!G$2,'Capacity Summary'!$B$36:$B$135,0),4),IF(INDEX('Capacity Summary'!$H$36:$BG$135,MATCH('Capacity Backing (Hide)'!G$2,'Capacity Summary'!$B$36:$B$135,0),MATCH('Capacity Backing (Hide)'!$A37,'Capacity Summary'!$H$35:$BG$35,0))&lt;&gt;0,INDEX('Capacity Summary'!$H$36:$BG$135,MATCH('Capacity Backing (Hide)'!G$2,'Capacity Summary'!$B$36:$B$135,0),MATCH('Capacity Backing (Hide)'!$A37,'Capacity Summary'!$H$35:$BG$35,0)),0)),INDEX('Capacity Summary'!$C$36:$E$135,MATCH('Capacity Backing (Hide)'!G$2,'Capacity Summary'!$B$36:$B$135,0),2)))/IF(Summary!$B$7="Minutes",1,60)/COUNTA(INDEX(Capacity!$C$10:$Q$109,MATCH('Capacity Backing (Hide)'!G$2,Capacity!$B$10:$B$109,0),1):INDEX(Capacity!$C$10:$Q$109,MATCH('Capacity Backing (Hide)'!G$2,Capacity!$B$10:$B$109,0),15))</f>
        <v>#N/A</v>
      </c>
      <c r="H3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(Hide)'!$A37,'Capacity Summary'!$H$35:$BG$35,0))="x",INDEX('Capacity Summary'!$C$36:$E$135,MATCH('Capacity Backing (Hide)'!H$2,'Capacity Summary'!$B$36:$B$135,0),4),IF(INDEX('Capacity Summary'!$H$36:$BG$135,MATCH('Capacity Backing (Hide)'!H$2,'Capacity Summary'!$B$36:$B$135,0),MATCH('Capacity Backing (Hide)'!$A37,'Capacity Summary'!$H$35:$BG$35,0))&lt;&gt;0,INDEX('Capacity Summary'!$H$36:$BG$135,MATCH('Capacity Backing (Hide)'!H$2,'Capacity Summary'!$B$36:$B$135,0),MATCH('Capacity Backing (Hide)'!$A37,'Capacity Summary'!$H$35:$BG$35,0)),0)),INDEX('Capacity Summary'!$C$36:$E$135,MATCH('Capacity Backing (Hide)'!H$2,'Capacity Summary'!$B$36:$B$135,0),2)))/IF(Summary!$B$7="Minutes",1,60)/COUNTA(INDEX(Capacity!$C$10:$Q$109,MATCH('Capacity Backing (Hide)'!H$2,Capacity!$B$10:$B$109,0),1):INDEX(Capacity!$C$10:$Q$109,MATCH('Capacity Backing (Hide)'!H$2,Capacity!$B$10:$B$109,0),15))</f>
        <v>#N/A</v>
      </c>
      <c r="I3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(Hide)'!$A37,'Capacity Summary'!$H$35:$BG$35,0))="x",INDEX('Capacity Summary'!$C$36:$E$135,MATCH('Capacity Backing (Hide)'!I$2,'Capacity Summary'!$B$36:$B$135,0),4),IF(INDEX('Capacity Summary'!$H$36:$BG$135,MATCH('Capacity Backing (Hide)'!I$2,'Capacity Summary'!$B$36:$B$135,0),MATCH('Capacity Backing (Hide)'!$A37,'Capacity Summary'!$H$35:$BG$35,0))&lt;&gt;0,INDEX('Capacity Summary'!$H$36:$BG$135,MATCH('Capacity Backing (Hide)'!I$2,'Capacity Summary'!$B$36:$B$135,0),MATCH('Capacity Backing (Hide)'!$A37,'Capacity Summary'!$H$35:$BG$35,0)),0)),INDEX('Capacity Summary'!$C$36:$E$135,MATCH('Capacity Backing (Hide)'!I$2,'Capacity Summary'!$B$36:$B$135,0),2)))/IF(Summary!$B$7="Minutes",1,60)/COUNTA(INDEX(Capacity!$C$10:$Q$109,MATCH('Capacity Backing (Hide)'!I$2,Capacity!$B$10:$B$109,0),1):INDEX(Capacity!$C$10:$Q$109,MATCH('Capacity Backing (Hide)'!I$2,Capacity!$B$10:$B$109,0),15))</f>
        <v>#N/A</v>
      </c>
      <c r="J3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(Hide)'!$A37,'Capacity Summary'!$H$35:$BG$35,0))="x",INDEX('Capacity Summary'!$C$36:$E$135,MATCH('Capacity Backing (Hide)'!J$2,'Capacity Summary'!$B$36:$B$135,0),4),IF(INDEX('Capacity Summary'!$H$36:$BG$135,MATCH('Capacity Backing (Hide)'!J$2,'Capacity Summary'!$B$36:$B$135,0),MATCH('Capacity Backing (Hide)'!$A37,'Capacity Summary'!$H$35:$BG$35,0))&lt;&gt;0,INDEX('Capacity Summary'!$H$36:$BG$135,MATCH('Capacity Backing (Hide)'!J$2,'Capacity Summary'!$B$36:$B$135,0),MATCH('Capacity Backing (Hide)'!$A37,'Capacity Summary'!$H$35:$BG$35,0)),0)),INDEX('Capacity Summary'!$C$36:$E$135,MATCH('Capacity Backing (Hide)'!J$2,'Capacity Summary'!$B$36:$B$135,0),2)))/IF(Summary!$B$7="Minutes",1,60)/COUNTA(INDEX(Capacity!$C$10:$Q$109,MATCH('Capacity Backing (Hide)'!J$2,Capacity!$B$10:$B$109,0),1):INDEX(Capacity!$C$10:$Q$109,MATCH('Capacity Backing (Hide)'!J$2,Capacity!$B$10:$B$109,0),15))</f>
        <v>#N/A</v>
      </c>
      <c r="K3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(Hide)'!$A37,'Capacity Summary'!$H$35:$BG$35,0))="x",INDEX('Capacity Summary'!$C$36:$E$135,MATCH('Capacity Backing (Hide)'!K$2,'Capacity Summary'!$B$36:$B$135,0),4),IF(INDEX('Capacity Summary'!$H$36:$BG$135,MATCH('Capacity Backing (Hide)'!K$2,'Capacity Summary'!$B$36:$B$135,0),MATCH('Capacity Backing (Hide)'!$A37,'Capacity Summary'!$H$35:$BG$35,0))&lt;&gt;0,INDEX('Capacity Summary'!$H$36:$BG$135,MATCH('Capacity Backing (Hide)'!K$2,'Capacity Summary'!$B$36:$B$135,0),MATCH('Capacity Backing (Hide)'!$A37,'Capacity Summary'!$H$35:$BG$35,0)),0)),INDEX('Capacity Summary'!$C$36:$E$135,MATCH('Capacity Backing (Hide)'!K$2,'Capacity Summary'!$B$36:$B$135,0),2)))/IF(Summary!$B$7="Minutes",1,60)/COUNTA(INDEX(Capacity!$C$10:$Q$109,MATCH('Capacity Backing (Hide)'!K$2,Capacity!$B$10:$B$109,0),1):INDEX(Capacity!$C$10:$Q$109,MATCH('Capacity Backing (Hide)'!K$2,Capacity!$B$10:$B$109,0),15))</f>
        <v>#N/A</v>
      </c>
      <c r="L3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(Hide)'!$A37,'Capacity Summary'!$H$35:$BG$35,0))="x",INDEX('Capacity Summary'!$C$36:$E$135,MATCH('Capacity Backing (Hide)'!L$2,'Capacity Summary'!$B$36:$B$135,0),4),IF(INDEX('Capacity Summary'!$H$36:$BG$135,MATCH('Capacity Backing (Hide)'!L$2,'Capacity Summary'!$B$36:$B$135,0),MATCH('Capacity Backing (Hide)'!$A37,'Capacity Summary'!$H$35:$BG$35,0))&lt;&gt;0,INDEX('Capacity Summary'!$H$36:$BG$135,MATCH('Capacity Backing (Hide)'!L$2,'Capacity Summary'!$B$36:$B$135,0),MATCH('Capacity Backing (Hide)'!$A37,'Capacity Summary'!$H$35:$BG$35,0)),0)),INDEX('Capacity Summary'!$C$36:$E$135,MATCH('Capacity Backing (Hide)'!L$2,'Capacity Summary'!$B$36:$B$135,0),2)))/IF(Summary!$B$7="Minutes",1,60)/COUNTA(INDEX(Capacity!$C$10:$Q$109,MATCH('Capacity Backing (Hide)'!L$2,Capacity!$B$10:$B$109,0),1):INDEX(Capacity!$C$10:$Q$109,MATCH('Capacity Backing (Hide)'!L$2,Capacity!$B$10:$B$109,0),15))</f>
        <v>#N/A</v>
      </c>
      <c r="M3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(Hide)'!$A37,'Capacity Summary'!$H$35:$BG$35,0))="x",INDEX('Capacity Summary'!$C$36:$E$135,MATCH('Capacity Backing (Hide)'!M$2,'Capacity Summary'!$B$36:$B$135,0),4),IF(INDEX('Capacity Summary'!$H$36:$BG$135,MATCH('Capacity Backing (Hide)'!M$2,'Capacity Summary'!$B$36:$B$135,0),MATCH('Capacity Backing (Hide)'!$A37,'Capacity Summary'!$H$35:$BG$35,0))&lt;&gt;0,INDEX('Capacity Summary'!$H$36:$BG$135,MATCH('Capacity Backing (Hide)'!M$2,'Capacity Summary'!$B$36:$B$135,0),MATCH('Capacity Backing (Hide)'!$A37,'Capacity Summary'!$H$35:$BG$35,0)),0)),INDEX('Capacity Summary'!$C$36:$E$135,MATCH('Capacity Backing (Hide)'!M$2,'Capacity Summary'!$B$36:$B$135,0),2)))/IF(Summary!$B$7="Minutes",1,60)/COUNTA(INDEX(Capacity!$C$10:$Q$109,MATCH('Capacity Backing (Hide)'!M$2,Capacity!$B$10:$B$109,0),1):INDEX(Capacity!$C$10:$Q$109,MATCH('Capacity Backing (Hide)'!M$2,Capacity!$B$10:$B$109,0),15))</f>
        <v>#N/A</v>
      </c>
      <c r="N3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(Hide)'!$A37,'Capacity Summary'!$H$35:$BG$35,0))="x",INDEX('Capacity Summary'!$C$36:$E$135,MATCH('Capacity Backing (Hide)'!N$2,'Capacity Summary'!$B$36:$B$135,0),4),IF(INDEX('Capacity Summary'!$H$36:$BG$135,MATCH('Capacity Backing (Hide)'!N$2,'Capacity Summary'!$B$36:$B$135,0),MATCH('Capacity Backing (Hide)'!$A37,'Capacity Summary'!$H$35:$BG$35,0))&lt;&gt;0,INDEX('Capacity Summary'!$H$36:$BG$135,MATCH('Capacity Backing (Hide)'!N$2,'Capacity Summary'!$B$36:$B$135,0),MATCH('Capacity Backing (Hide)'!$A37,'Capacity Summary'!$H$35:$BG$35,0)),0)),INDEX('Capacity Summary'!$C$36:$E$135,MATCH('Capacity Backing (Hide)'!N$2,'Capacity Summary'!$B$36:$B$135,0),2)))/IF(Summary!$B$7="Minutes",1,60)/COUNTA(INDEX(Capacity!$C$10:$Q$109,MATCH('Capacity Backing (Hide)'!N$2,Capacity!$B$10:$B$109,0),1):INDEX(Capacity!$C$10:$Q$109,MATCH('Capacity Backing (Hide)'!N$2,Capacity!$B$10:$B$109,0),15))</f>
        <v>#N/A</v>
      </c>
      <c r="O3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(Hide)'!$A37,'Capacity Summary'!$H$35:$BG$35,0))="x",INDEX('Capacity Summary'!$C$36:$E$135,MATCH('Capacity Backing (Hide)'!O$2,'Capacity Summary'!$B$36:$B$135,0),4),IF(INDEX('Capacity Summary'!$H$36:$BG$135,MATCH('Capacity Backing (Hide)'!O$2,'Capacity Summary'!$B$36:$B$135,0),MATCH('Capacity Backing (Hide)'!$A37,'Capacity Summary'!$H$35:$BG$35,0))&lt;&gt;0,INDEX('Capacity Summary'!$H$36:$BG$135,MATCH('Capacity Backing (Hide)'!O$2,'Capacity Summary'!$B$36:$B$135,0),MATCH('Capacity Backing (Hide)'!$A37,'Capacity Summary'!$H$35:$BG$35,0)),0)),INDEX('Capacity Summary'!$C$36:$E$135,MATCH('Capacity Backing (Hide)'!O$2,'Capacity Summary'!$B$36:$B$135,0),2)))/IF(Summary!$B$7="Minutes",1,60)/COUNTA(INDEX(Capacity!$C$10:$Q$109,MATCH('Capacity Backing (Hide)'!O$2,Capacity!$B$10:$B$109,0),1):INDEX(Capacity!$C$10:$Q$109,MATCH('Capacity Backing (Hide)'!O$2,Capacity!$B$10:$B$109,0),15))</f>
        <v>#N/A</v>
      </c>
      <c r="P3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(Hide)'!$A37,'Capacity Summary'!$H$35:$BG$35,0))="x",INDEX('Capacity Summary'!$C$36:$E$135,MATCH('Capacity Backing (Hide)'!P$2,'Capacity Summary'!$B$36:$B$135,0),4),IF(INDEX('Capacity Summary'!$H$36:$BG$135,MATCH('Capacity Backing (Hide)'!P$2,'Capacity Summary'!$B$36:$B$135,0),MATCH('Capacity Backing (Hide)'!$A37,'Capacity Summary'!$H$35:$BG$35,0))&lt;&gt;0,INDEX('Capacity Summary'!$H$36:$BG$135,MATCH('Capacity Backing (Hide)'!P$2,'Capacity Summary'!$B$36:$B$135,0),MATCH('Capacity Backing (Hide)'!$A37,'Capacity Summary'!$H$35:$BG$35,0)),0)),INDEX('Capacity Summary'!$C$36:$E$135,MATCH('Capacity Backing (Hide)'!P$2,'Capacity Summary'!$B$36:$B$135,0),2)))/IF(Summary!$B$7="Minutes",1,60)/COUNTA(INDEX(Capacity!$C$10:$Q$109,MATCH('Capacity Backing (Hide)'!P$2,Capacity!$B$10:$B$109,0),1):INDEX(Capacity!$C$10:$Q$109,MATCH('Capacity Backing (Hide)'!P$2,Capacity!$B$10:$B$109,0),15))</f>
        <v>#N/A</v>
      </c>
      <c r="Q3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(Hide)'!$A37,'Capacity Summary'!$H$35:$BG$35,0))="x",INDEX('Capacity Summary'!$C$36:$E$135,MATCH('Capacity Backing (Hide)'!Q$2,'Capacity Summary'!$B$36:$B$135,0),4),IF(INDEX('Capacity Summary'!$H$36:$BG$135,MATCH('Capacity Backing (Hide)'!Q$2,'Capacity Summary'!$B$36:$B$135,0),MATCH('Capacity Backing (Hide)'!$A37,'Capacity Summary'!$H$35:$BG$35,0))&lt;&gt;0,INDEX('Capacity Summary'!$H$36:$BG$135,MATCH('Capacity Backing (Hide)'!Q$2,'Capacity Summary'!$B$36:$B$135,0),MATCH('Capacity Backing (Hide)'!$A37,'Capacity Summary'!$H$35:$BG$35,0)),0)),INDEX('Capacity Summary'!$C$36:$E$135,MATCH('Capacity Backing (Hide)'!Q$2,'Capacity Summary'!$B$36:$B$135,0),2)))/IF(Summary!$B$7="Minutes",1,60)/COUNTA(INDEX(Capacity!$C$10:$Q$109,MATCH('Capacity Backing (Hide)'!Q$2,Capacity!$B$10:$B$109,0),1):INDEX(Capacity!$C$10:$Q$109,MATCH('Capacity Backing (Hide)'!Q$2,Capacity!$B$10:$B$109,0),15))</f>
        <v>#N/A</v>
      </c>
      <c r="R3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(Hide)'!$A37,'Capacity Summary'!$H$35:$BG$35,0))="x",INDEX('Capacity Summary'!$C$36:$E$135,MATCH('Capacity Backing (Hide)'!R$2,'Capacity Summary'!$B$36:$B$135,0),4),IF(INDEX('Capacity Summary'!$H$36:$BG$135,MATCH('Capacity Backing (Hide)'!R$2,'Capacity Summary'!$B$36:$B$135,0),MATCH('Capacity Backing (Hide)'!$A37,'Capacity Summary'!$H$35:$BG$35,0))&lt;&gt;0,INDEX('Capacity Summary'!$H$36:$BG$135,MATCH('Capacity Backing (Hide)'!R$2,'Capacity Summary'!$B$36:$B$135,0),MATCH('Capacity Backing (Hide)'!$A37,'Capacity Summary'!$H$35:$BG$35,0)),0)),INDEX('Capacity Summary'!$C$36:$E$135,MATCH('Capacity Backing (Hide)'!R$2,'Capacity Summary'!$B$36:$B$135,0),2)))/IF(Summary!$B$7="Minutes",1,60)/COUNTA(INDEX(Capacity!$C$10:$Q$109,MATCH('Capacity Backing (Hide)'!R$2,Capacity!$B$10:$B$109,0),1):INDEX(Capacity!$C$10:$Q$109,MATCH('Capacity Backing (Hide)'!R$2,Capacity!$B$10:$B$109,0),15))</f>
        <v>#N/A</v>
      </c>
      <c r="S3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(Hide)'!$A37,'Capacity Summary'!$H$35:$BG$35,0))="x",INDEX('Capacity Summary'!$C$36:$E$135,MATCH('Capacity Backing (Hide)'!S$2,'Capacity Summary'!$B$36:$B$135,0),4),IF(INDEX('Capacity Summary'!$H$36:$BG$135,MATCH('Capacity Backing (Hide)'!S$2,'Capacity Summary'!$B$36:$B$135,0),MATCH('Capacity Backing (Hide)'!$A37,'Capacity Summary'!$H$35:$BG$35,0))&lt;&gt;0,INDEX('Capacity Summary'!$H$36:$BG$135,MATCH('Capacity Backing (Hide)'!S$2,'Capacity Summary'!$B$36:$B$135,0),MATCH('Capacity Backing (Hide)'!$A37,'Capacity Summary'!$H$35:$BG$35,0)),0)),INDEX('Capacity Summary'!$C$36:$E$135,MATCH('Capacity Backing (Hide)'!S$2,'Capacity Summary'!$B$36:$B$135,0),2)))/IF(Summary!$B$7="Minutes",1,60)/COUNTA(INDEX(Capacity!$C$10:$Q$109,MATCH('Capacity Backing (Hide)'!S$2,Capacity!$B$10:$B$109,0),1):INDEX(Capacity!$C$10:$Q$109,MATCH('Capacity Backing (Hide)'!S$2,Capacity!$B$10:$B$109,0),15))</f>
        <v>#N/A</v>
      </c>
      <c r="T3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(Hide)'!$A37,'Capacity Summary'!$H$35:$BG$35,0))="x",INDEX('Capacity Summary'!$C$36:$E$135,MATCH('Capacity Backing (Hide)'!T$2,'Capacity Summary'!$B$36:$B$135,0),4),IF(INDEX('Capacity Summary'!$H$36:$BG$135,MATCH('Capacity Backing (Hide)'!T$2,'Capacity Summary'!$B$36:$B$135,0),MATCH('Capacity Backing (Hide)'!$A37,'Capacity Summary'!$H$35:$BG$35,0))&lt;&gt;0,INDEX('Capacity Summary'!$H$36:$BG$135,MATCH('Capacity Backing (Hide)'!T$2,'Capacity Summary'!$B$36:$B$135,0),MATCH('Capacity Backing (Hide)'!$A37,'Capacity Summary'!$H$35:$BG$35,0)),0)),INDEX('Capacity Summary'!$C$36:$E$135,MATCH('Capacity Backing (Hide)'!T$2,'Capacity Summary'!$B$36:$B$135,0),2)))/IF(Summary!$B$7="Minutes",1,60)/COUNTA(INDEX(Capacity!$C$10:$Q$109,MATCH('Capacity Backing (Hide)'!T$2,Capacity!$B$10:$B$109,0),1):INDEX(Capacity!$C$10:$Q$109,MATCH('Capacity Backing (Hide)'!T$2,Capacity!$B$10:$B$109,0),15))</f>
        <v>#N/A</v>
      </c>
      <c r="U3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(Hide)'!$A37,'Capacity Summary'!$H$35:$BG$35,0))="x",INDEX('Capacity Summary'!$C$36:$E$135,MATCH('Capacity Backing (Hide)'!U$2,'Capacity Summary'!$B$36:$B$135,0),4),IF(INDEX('Capacity Summary'!$H$36:$BG$135,MATCH('Capacity Backing (Hide)'!U$2,'Capacity Summary'!$B$36:$B$135,0),MATCH('Capacity Backing (Hide)'!$A37,'Capacity Summary'!$H$35:$BG$35,0))&lt;&gt;0,INDEX('Capacity Summary'!$H$36:$BG$135,MATCH('Capacity Backing (Hide)'!U$2,'Capacity Summary'!$B$36:$B$135,0),MATCH('Capacity Backing (Hide)'!$A37,'Capacity Summary'!$H$35:$BG$35,0)),0)),INDEX('Capacity Summary'!$C$36:$E$135,MATCH('Capacity Backing (Hide)'!U$2,'Capacity Summary'!$B$36:$B$135,0),2)))/IF(Summary!$B$7="Minutes",1,60)/COUNTA(INDEX(Capacity!$C$10:$Q$109,MATCH('Capacity Backing (Hide)'!U$2,Capacity!$B$10:$B$109,0),1):INDEX(Capacity!$C$10:$Q$109,MATCH('Capacity Backing (Hide)'!U$2,Capacity!$B$10:$B$109,0),15))</f>
        <v>#N/A</v>
      </c>
      <c r="V3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(Hide)'!$A37,'Capacity Summary'!$H$35:$BG$35,0))="x",INDEX('Capacity Summary'!$C$36:$E$135,MATCH('Capacity Backing (Hide)'!V$2,'Capacity Summary'!$B$36:$B$135,0),4),IF(INDEX('Capacity Summary'!$H$36:$BG$135,MATCH('Capacity Backing (Hide)'!V$2,'Capacity Summary'!$B$36:$B$135,0),MATCH('Capacity Backing (Hide)'!$A37,'Capacity Summary'!$H$35:$BG$35,0))&lt;&gt;0,INDEX('Capacity Summary'!$H$36:$BG$135,MATCH('Capacity Backing (Hide)'!V$2,'Capacity Summary'!$B$36:$B$135,0),MATCH('Capacity Backing (Hide)'!$A37,'Capacity Summary'!$H$35:$BG$35,0)),0)),INDEX('Capacity Summary'!$C$36:$E$135,MATCH('Capacity Backing (Hide)'!V$2,'Capacity Summary'!$B$36:$B$135,0),2)))/IF(Summary!$B$7="Minutes",1,60)/COUNTA(INDEX(Capacity!$C$10:$Q$109,MATCH('Capacity Backing (Hide)'!V$2,Capacity!$B$10:$B$109,0),1):INDEX(Capacity!$C$10:$Q$109,MATCH('Capacity Backing (Hide)'!V$2,Capacity!$B$10:$B$109,0),15))</f>
        <v>#N/A</v>
      </c>
      <c r="W3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(Hide)'!$A37,'Capacity Summary'!$H$35:$BG$35,0))="x",INDEX('Capacity Summary'!$C$36:$E$135,MATCH('Capacity Backing (Hide)'!W$2,'Capacity Summary'!$B$36:$B$135,0),4),IF(INDEX('Capacity Summary'!$H$36:$BG$135,MATCH('Capacity Backing (Hide)'!W$2,'Capacity Summary'!$B$36:$B$135,0),MATCH('Capacity Backing (Hide)'!$A37,'Capacity Summary'!$H$35:$BG$35,0))&lt;&gt;0,INDEX('Capacity Summary'!$H$36:$BG$135,MATCH('Capacity Backing (Hide)'!W$2,'Capacity Summary'!$B$36:$B$135,0),MATCH('Capacity Backing (Hide)'!$A37,'Capacity Summary'!$H$35:$BG$35,0)),0)),INDEX('Capacity Summary'!$C$36:$E$135,MATCH('Capacity Backing (Hide)'!W$2,'Capacity Summary'!$B$36:$B$135,0),2)))/IF(Summary!$B$7="Minutes",1,60)/COUNTA(INDEX(Capacity!$C$10:$Q$109,MATCH('Capacity Backing (Hide)'!W$2,Capacity!$B$10:$B$109,0),1):INDEX(Capacity!$C$10:$Q$109,MATCH('Capacity Backing (Hide)'!W$2,Capacity!$B$10:$B$109,0),15))</f>
        <v>#N/A</v>
      </c>
      <c r="X3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(Hide)'!$A37,'Capacity Summary'!$H$35:$BG$35,0))="x",INDEX('Capacity Summary'!$C$36:$E$135,MATCH('Capacity Backing (Hide)'!X$2,'Capacity Summary'!$B$36:$B$135,0),4),IF(INDEX('Capacity Summary'!$H$36:$BG$135,MATCH('Capacity Backing (Hide)'!X$2,'Capacity Summary'!$B$36:$B$135,0),MATCH('Capacity Backing (Hide)'!$A37,'Capacity Summary'!$H$35:$BG$35,0))&lt;&gt;0,INDEX('Capacity Summary'!$H$36:$BG$135,MATCH('Capacity Backing (Hide)'!X$2,'Capacity Summary'!$B$36:$B$135,0),MATCH('Capacity Backing (Hide)'!$A37,'Capacity Summary'!$H$35:$BG$35,0)),0)),INDEX('Capacity Summary'!$C$36:$E$135,MATCH('Capacity Backing (Hide)'!X$2,'Capacity Summary'!$B$36:$B$135,0),2)))/IF(Summary!$B$7="Minutes",1,60)/COUNTA(INDEX(Capacity!$C$10:$Q$109,MATCH('Capacity Backing (Hide)'!X$2,Capacity!$B$10:$B$109,0),1):INDEX(Capacity!$C$10:$Q$109,MATCH('Capacity Backing (Hide)'!X$2,Capacity!$B$10:$B$109,0),15))</f>
        <v>#N/A</v>
      </c>
      <c r="Y3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(Hide)'!$A37,'Capacity Summary'!$H$35:$BG$35,0))="x",INDEX('Capacity Summary'!$C$36:$E$135,MATCH('Capacity Backing (Hide)'!Y$2,'Capacity Summary'!$B$36:$B$135,0),4),IF(INDEX('Capacity Summary'!$H$36:$BG$135,MATCH('Capacity Backing (Hide)'!Y$2,'Capacity Summary'!$B$36:$B$135,0),MATCH('Capacity Backing (Hide)'!$A37,'Capacity Summary'!$H$35:$BG$35,0))&lt;&gt;0,INDEX('Capacity Summary'!$H$36:$BG$135,MATCH('Capacity Backing (Hide)'!Y$2,'Capacity Summary'!$B$36:$B$135,0),MATCH('Capacity Backing (Hide)'!$A37,'Capacity Summary'!$H$35:$BG$35,0)),0)),INDEX('Capacity Summary'!$C$36:$E$135,MATCH('Capacity Backing (Hide)'!Y$2,'Capacity Summary'!$B$36:$B$135,0),2)))/IF(Summary!$B$7="Minutes",1,60)/COUNTA(INDEX(Capacity!$C$10:$Q$109,MATCH('Capacity Backing (Hide)'!Y$2,Capacity!$B$10:$B$109,0),1):INDEX(Capacity!$C$10:$Q$109,MATCH('Capacity Backing (Hide)'!Y$2,Capacity!$B$10:$B$109,0),15))</f>
        <v>#N/A</v>
      </c>
      <c r="Z3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(Hide)'!$A37,'Capacity Summary'!$H$35:$BG$35,0))="x",INDEX('Capacity Summary'!$C$36:$E$135,MATCH('Capacity Backing (Hide)'!Z$2,'Capacity Summary'!$B$36:$B$135,0),4),IF(INDEX('Capacity Summary'!$H$36:$BG$135,MATCH('Capacity Backing (Hide)'!Z$2,'Capacity Summary'!$B$36:$B$135,0),MATCH('Capacity Backing (Hide)'!$A37,'Capacity Summary'!$H$35:$BG$35,0))&lt;&gt;0,INDEX('Capacity Summary'!$H$36:$BG$135,MATCH('Capacity Backing (Hide)'!Z$2,'Capacity Summary'!$B$36:$B$135,0),MATCH('Capacity Backing (Hide)'!$A37,'Capacity Summary'!$H$35:$BG$35,0)),0)),INDEX('Capacity Summary'!$C$36:$E$135,MATCH('Capacity Backing (Hide)'!Z$2,'Capacity Summary'!$B$36:$B$135,0),2)))/IF(Summary!$B$7="Minutes",1,60)/COUNTA(INDEX(Capacity!$C$10:$Q$109,MATCH('Capacity Backing (Hide)'!Z$2,Capacity!$B$10:$B$109,0),1):INDEX(Capacity!$C$10:$Q$109,MATCH('Capacity Backing (Hide)'!Z$2,Capacity!$B$10:$B$109,0),15))</f>
        <v>#N/A</v>
      </c>
      <c r="AA3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(Hide)'!$A37,'Capacity Summary'!$H$35:$BG$35,0))="x",INDEX('Capacity Summary'!$C$36:$E$135,MATCH('Capacity Backing (Hide)'!AA$2,'Capacity Summary'!$B$36:$B$135,0),4),IF(INDEX('Capacity Summary'!$H$36:$BG$135,MATCH('Capacity Backing (Hide)'!AA$2,'Capacity Summary'!$B$36:$B$135,0),MATCH('Capacity Backing (Hide)'!$A37,'Capacity Summary'!$H$35:$BG$35,0))&lt;&gt;0,INDEX('Capacity Summary'!$H$36:$BG$135,MATCH('Capacity Backing (Hide)'!AA$2,'Capacity Summary'!$B$36:$B$135,0),MATCH('Capacity Backing (Hide)'!$A37,'Capacity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(Hide)'!$A37,'Capacity Summary'!$H$35:$BG$35,0))="x",INDEX('Capacity Summary'!$C$36:$E$135,MATCH('Capacity Backing (Hide)'!AB$2,'Capacity Summary'!$B$36:$B$135,0),4),IF(INDEX('Capacity Summary'!$H$36:$BG$135,MATCH('Capacity Backing (Hide)'!AB$2,'Capacity Summary'!$B$36:$B$135,0),MATCH('Capacity Backing (Hide)'!$A37,'Capacity Summary'!$H$35:$BG$35,0))&lt;&gt;0,INDEX('Capacity Summary'!$H$36:$BG$135,MATCH('Capacity Backing (Hide)'!AB$2,'Capacity Summary'!$B$36:$B$135,0),MATCH('Capacity Backing (Hide)'!$A37,'Capacity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(Hide)'!$A37,'Capacity Summary'!$H$35:$BG$35,0))="x",INDEX('Capacity Summary'!$C$36:$E$135,MATCH('Capacity Backing (Hide)'!AC$2,'Capacity Summary'!$B$36:$B$135,0),4),IF(INDEX('Capacity Summary'!$H$36:$BG$135,MATCH('Capacity Backing (Hide)'!AC$2,'Capacity Summary'!$B$36:$B$135,0),MATCH('Capacity Backing (Hide)'!$A37,'Capacity Summary'!$H$35:$BG$35,0))&lt;&gt;0,INDEX('Capacity Summary'!$H$36:$BG$135,MATCH('Capacity Backing (Hide)'!AC$2,'Capacity Summary'!$B$36:$B$135,0),MATCH('Capacity Backing (Hide)'!$A37,'Capacity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(Hide)'!$A37,'Capacity Summary'!$H$35:$BG$35,0))="x",INDEX('Capacity Summary'!$C$36:$E$135,MATCH('Capacity Backing (Hide)'!AD$2,'Capacity Summary'!$B$36:$B$135,0),4),IF(INDEX('Capacity Summary'!$H$36:$BG$135,MATCH('Capacity Backing (Hide)'!AD$2,'Capacity Summary'!$B$36:$B$135,0),MATCH('Capacity Backing (Hide)'!$A37,'Capacity Summary'!$H$35:$BG$35,0))&lt;&gt;0,INDEX('Capacity Summary'!$H$36:$BG$135,MATCH('Capacity Backing (Hide)'!AD$2,'Capacity Summary'!$B$36:$B$135,0),MATCH('Capacity Backing (Hide)'!$A37,'Capacity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(Hide)'!$A37,'Capacity Summary'!$H$35:$BG$35,0))="x",INDEX('Capacity Summary'!$C$36:$E$135,MATCH('Capacity Backing (Hide)'!AE$2,'Capacity Summary'!$B$36:$B$135,0),4),IF(INDEX('Capacity Summary'!$H$36:$BG$135,MATCH('Capacity Backing (Hide)'!AE$2,'Capacity Summary'!$B$36:$B$135,0),MATCH('Capacity Backing (Hide)'!$A37,'Capacity Summary'!$H$35:$BG$35,0))&lt;&gt;0,INDEX('Capacity Summary'!$H$36:$BG$135,MATCH('Capacity Backing (Hide)'!AE$2,'Capacity Summary'!$B$36:$B$135,0),MATCH('Capacity Backing (Hide)'!$A37,'Capacity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(Hide)'!$A37,'Capacity Summary'!$H$35:$BG$35,0))="x",INDEX('Capacity Summary'!$C$36:$E$135,MATCH('Capacity Backing (Hide)'!AF$2,'Capacity Summary'!$B$36:$B$135,0),4),IF(INDEX('Capacity Summary'!$H$36:$BG$135,MATCH('Capacity Backing (Hide)'!AF$2,'Capacity Summary'!$B$36:$B$135,0),MATCH('Capacity Backing (Hide)'!$A37,'Capacity Summary'!$H$35:$BG$35,0))&lt;&gt;0,INDEX('Capacity Summary'!$H$36:$BG$135,MATCH('Capacity Backing (Hide)'!AF$2,'Capacity Summary'!$B$36:$B$135,0),MATCH('Capacity Backing (Hide)'!$A37,'Capacity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(Hide)'!$A37,'Capacity Summary'!$H$35:$BG$35,0))="x",INDEX('Capacity Summary'!$C$36:$E$135,MATCH('Capacity Backing (Hide)'!AG$2,'Capacity Summary'!$B$36:$B$135,0),4),IF(INDEX('Capacity Summary'!$H$36:$BG$135,MATCH('Capacity Backing (Hide)'!AG$2,'Capacity Summary'!$B$36:$B$135,0),MATCH('Capacity Backing (Hide)'!$A37,'Capacity Summary'!$H$35:$BG$35,0))&lt;&gt;0,INDEX('Capacity Summary'!$H$36:$BG$135,MATCH('Capacity Backing (Hide)'!AG$2,'Capacity Summary'!$B$36:$B$135,0),MATCH('Capacity Backing (Hide)'!$A37,'Capacity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(Hide)'!$A37,'Capacity Summary'!$H$35:$BG$35,0))="x",INDEX('Capacity Summary'!$C$36:$E$135,MATCH('Capacity Backing (Hide)'!AH$2,'Capacity Summary'!$B$36:$B$135,0),4),IF(INDEX('Capacity Summary'!$H$36:$BG$135,MATCH('Capacity Backing (Hide)'!AH$2,'Capacity Summary'!$B$36:$B$135,0),MATCH('Capacity Backing (Hide)'!$A37,'Capacity Summary'!$H$35:$BG$35,0))&lt;&gt;0,INDEX('Capacity Summary'!$H$36:$BG$135,MATCH('Capacity Backing (Hide)'!AH$2,'Capacity Summary'!$B$36:$B$135,0),MATCH('Capacity Backing (Hide)'!$A37,'Capacity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(Hide)'!$A37,'Capacity Summary'!$H$35:$BG$35,0))="x",INDEX('Capacity Summary'!$C$36:$E$135,MATCH('Capacity Backing (Hide)'!AI$2,'Capacity Summary'!$B$36:$B$135,0),4),IF(INDEX('Capacity Summary'!$H$36:$BG$135,MATCH('Capacity Backing (Hide)'!AI$2,'Capacity Summary'!$B$36:$B$135,0),MATCH('Capacity Backing (Hide)'!$A37,'Capacity Summary'!$H$35:$BG$35,0))&lt;&gt;0,INDEX('Capacity Summary'!$H$36:$BG$135,MATCH('Capacity Backing (Hide)'!AI$2,'Capacity Summary'!$B$36:$B$135,0),MATCH('Capacity Backing (Hide)'!$A37,'Capacity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(Hide)'!$A37,'Capacity Summary'!$H$35:$BG$35,0))="x",INDEX('Capacity Summary'!$C$36:$E$135,MATCH('Capacity Backing (Hide)'!AJ$2,'Capacity Summary'!$B$36:$B$135,0),4),IF(INDEX('Capacity Summary'!$H$36:$BG$135,MATCH('Capacity Backing (Hide)'!AJ$2,'Capacity Summary'!$B$36:$B$135,0),MATCH('Capacity Backing (Hide)'!$A37,'Capacity Summary'!$H$35:$BG$35,0))&lt;&gt;0,INDEX('Capacity Summary'!$H$36:$BG$135,MATCH('Capacity Backing (Hide)'!AJ$2,'Capacity Summary'!$B$36:$B$135,0),MATCH('Capacity Backing (Hide)'!$A37,'Capacity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(Hide)'!$A37,'Capacity Summary'!$H$35:$BG$35,0))="x",INDEX('Capacity Summary'!$C$36:$E$135,MATCH('Capacity Backing (Hide)'!AK$2,'Capacity Summary'!$B$36:$B$135,0),4),IF(INDEX('Capacity Summary'!$H$36:$BG$135,MATCH('Capacity Backing (Hide)'!AK$2,'Capacity Summary'!$B$36:$B$135,0),MATCH('Capacity Backing (Hide)'!$A37,'Capacity Summary'!$H$35:$BG$35,0))&lt;&gt;0,INDEX('Capacity Summary'!$H$36:$BG$135,MATCH('Capacity Backing (Hide)'!AK$2,'Capacity Summary'!$B$36:$B$135,0),MATCH('Capacity Backing (Hide)'!$A37,'Capacity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(Hide)'!$A37,'Capacity Summary'!$H$35:$BG$35,0))="x",INDEX('Capacity Summary'!$C$36:$E$135,MATCH('Capacity Backing (Hide)'!AL$2,'Capacity Summary'!$B$36:$B$135,0),4),IF(INDEX('Capacity Summary'!$H$36:$BG$135,MATCH('Capacity Backing (Hide)'!AL$2,'Capacity Summary'!$B$36:$B$135,0),MATCH('Capacity Backing (Hide)'!$A37,'Capacity Summary'!$H$35:$BG$35,0))&lt;&gt;0,INDEX('Capacity Summary'!$H$36:$BG$135,MATCH('Capacity Backing (Hide)'!AL$2,'Capacity Summary'!$B$36:$B$135,0),MATCH('Capacity Backing (Hide)'!$A37,'Capacity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(Hide)'!$A37,'Capacity Summary'!$H$35:$BG$35,0))="x",INDEX('Capacity Summary'!$C$36:$E$135,MATCH('Capacity Backing (Hide)'!AM$2,'Capacity Summary'!$B$36:$B$135,0),4),IF(INDEX('Capacity Summary'!$H$36:$BG$135,MATCH('Capacity Backing (Hide)'!AM$2,'Capacity Summary'!$B$36:$B$135,0),MATCH('Capacity Backing (Hide)'!$A37,'Capacity Summary'!$H$35:$BG$35,0))&lt;&gt;0,INDEX('Capacity Summary'!$H$36:$BG$135,MATCH('Capacity Backing (Hide)'!AM$2,'Capacity Summary'!$B$36:$B$135,0),MATCH('Capacity Backing (Hide)'!$A37,'Capacity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(Hide)'!$A37,'Capacity Summary'!$H$35:$BG$35,0))="x",INDEX('Capacity Summary'!$C$36:$E$135,MATCH('Capacity Backing (Hide)'!AN$2,'Capacity Summary'!$B$36:$B$135,0),4),IF(INDEX('Capacity Summary'!$H$36:$BG$135,MATCH('Capacity Backing (Hide)'!AN$2,'Capacity Summary'!$B$36:$B$135,0),MATCH('Capacity Backing (Hide)'!$A37,'Capacity Summary'!$H$35:$BG$35,0))&lt;&gt;0,INDEX('Capacity Summary'!$H$36:$BG$135,MATCH('Capacity Backing (Hide)'!AN$2,'Capacity Summary'!$B$36:$B$135,0),MATCH('Capacity Backing (Hide)'!$A37,'Capacity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(Hide)'!$A37,'Capacity Summary'!$H$35:$BG$35,0))="x",INDEX('Capacity Summary'!$C$36:$E$135,MATCH('Capacity Backing (Hide)'!AO$2,'Capacity Summary'!$B$36:$B$135,0),4),IF(INDEX('Capacity Summary'!$H$36:$BG$135,MATCH('Capacity Backing (Hide)'!AO$2,'Capacity Summary'!$B$36:$B$135,0),MATCH('Capacity Backing (Hide)'!$A37,'Capacity Summary'!$H$35:$BG$35,0))&lt;&gt;0,INDEX('Capacity Summary'!$H$36:$BG$135,MATCH('Capacity Backing (Hide)'!AO$2,'Capacity Summary'!$B$36:$B$135,0),MATCH('Capacity Backing (Hide)'!$A37,'Capacity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(Hide)'!$A37,'Capacity Summary'!$H$35:$BG$35,0))="x",INDEX('Capacity Summary'!$C$36:$E$135,MATCH('Capacity Backing (Hide)'!AP$2,'Capacity Summary'!$B$36:$B$135,0),4),IF(INDEX('Capacity Summary'!$H$36:$BG$135,MATCH('Capacity Backing (Hide)'!AP$2,'Capacity Summary'!$B$36:$B$135,0),MATCH('Capacity Backing (Hide)'!$A37,'Capacity Summary'!$H$35:$BG$35,0))&lt;&gt;0,INDEX('Capacity Summary'!$H$36:$BG$135,MATCH('Capacity Backing (Hide)'!AP$2,'Capacity Summary'!$B$36:$B$135,0),MATCH('Capacity Backing (Hide)'!$A37,'Capacity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(Hide)'!$A37,'Capacity Summary'!$H$35:$BG$35,0))="x",INDEX('Capacity Summary'!$C$36:$E$135,MATCH('Capacity Backing (Hide)'!AQ$2,'Capacity Summary'!$B$36:$B$135,0),4),IF(INDEX('Capacity Summary'!$H$36:$BG$135,MATCH('Capacity Backing (Hide)'!AQ$2,'Capacity Summary'!$B$36:$B$135,0),MATCH('Capacity Backing (Hide)'!$A37,'Capacity Summary'!$H$35:$BG$35,0))&lt;&gt;0,INDEX('Capacity Summary'!$H$36:$BG$135,MATCH('Capacity Backing (Hide)'!AQ$2,'Capacity Summary'!$B$36:$B$135,0),MATCH('Capacity Backing (Hide)'!$A37,'Capacity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(Hide)'!$A37,'Capacity Summary'!$H$35:$BG$35,0))="x",INDEX('Capacity Summary'!$C$36:$E$135,MATCH('Capacity Backing (Hide)'!AR$2,'Capacity Summary'!$B$36:$B$135,0),4),IF(INDEX('Capacity Summary'!$H$36:$BG$135,MATCH('Capacity Backing (Hide)'!AR$2,'Capacity Summary'!$B$36:$B$135,0),MATCH('Capacity Backing (Hide)'!$A37,'Capacity Summary'!$H$35:$BG$35,0))&lt;&gt;0,INDEX('Capacity Summary'!$H$36:$BG$135,MATCH('Capacity Backing (Hide)'!AR$2,'Capacity Summary'!$B$36:$B$135,0),MATCH('Capacity Backing (Hide)'!$A37,'Capacity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(Hide)'!$A37,'Capacity Summary'!$H$35:$BG$35,0))="x",INDEX('Capacity Summary'!$C$36:$E$135,MATCH('Capacity Backing (Hide)'!AS$2,'Capacity Summary'!$B$36:$B$135,0),4),IF(INDEX('Capacity Summary'!$H$36:$BG$135,MATCH('Capacity Backing (Hide)'!AS$2,'Capacity Summary'!$B$36:$B$135,0),MATCH('Capacity Backing (Hide)'!$A37,'Capacity Summary'!$H$35:$BG$35,0))&lt;&gt;0,INDEX('Capacity Summary'!$H$36:$BG$135,MATCH('Capacity Backing (Hide)'!AS$2,'Capacity Summary'!$B$36:$B$135,0),MATCH('Capacity Backing (Hide)'!$A37,'Capacity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(Hide)'!$A37,'Capacity Summary'!$H$35:$BG$35,0))="x",INDEX('Capacity Summary'!$C$36:$E$135,MATCH('Capacity Backing (Hide)'!AT$2,'Capacity Summary'!$B$36:$B$135,0),4),IF(INDEX('Capacity Summary'!$H$36:$BG$135,MATCH('Capacity Backing (Hide)'!AT$2,'Capacity Summary'!$B$36:$B$135,0),MATCH('Capacity Backing (Hide)'!$A37,'Capacity Summary'!$H$35:$BG$35,0))&lt;&gt;0,INDEX('Capacity Summary'!$H$36:$BG$135,MATCH('Capacity Backing (Hide)'!AT$2,'Capacity Summary'!$B$36:$B$135,0),MATCH('Capacity Backing (Hide)'!$A37,'Capacity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(Hide)'!$A37,'Capacity Summary'!$H$35:$BG$35,0))="x",INDEX('Capacity Summary'!$C$36:$E$135,MATCH('Capacity Backing (Hide)'!AU$2,'Capacity Summary'!$B$36:$B$135,0),4),IF(INDEX('Capacity Summary'!$H$36:$BG$135,MATCH('Capacity Backing (Hide)'!AU$2,'Capacity Summary'!$B$36:$B$135,0),MATCH('Capacity Backing (Hide)'!$A37,'Capacity Summary'!$H$35:$BG$35,0))&lt;&gt;0,INDEX('Capacity Summary'!$H$36:$BG$135,MATCH('Capacity Backing (Hide)'!AU$2,'Capacity Summary'!$B$36:$B$135,0),MATCH('Capacity Backing (Hide)'!$A37,'Capacity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(Hide)'!$A37,'Capacity Summary'!$H$35:$BG$35,0))="x",INDEX('Capacity Summary'!$C$36:$E$135,MATCH('Capacity Backing (Hide)'!AV$2,'Capacity Summary'!$B$36:$B$135,0),4),IF(INDEX('Capacity Summary'!$H$36:$BG$135,MATCH('Capacity Backing (Hide)'!AV$2,'Capacity Summary'!$B$36:$B$135,0),MATCH('Capacity Backing (Hide)'!$A37,'Capacity Summary'!$H$35:$BG$35,0))&lt;&gt;0,INDEX('Capacity Summary'!$H$36:$BG$135,MATCH('Capacity Backing (Hide)'!AV$2,'Capacity Summary'!$B$36:$B$135,0),MATCH('Capacity Backing (Hide)'!$A37,'Capacity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(Hide)'!$A37,'Capacity Summary'!$H$35:$BG$35,0))="x",INDEX('Capacity Summary'!$C$36:$E$135,MATCH('Capacity Backing (Hide)'!AW$2,'Capacity Summary'!$B$36:$B$135,0),4),IF(INDEX('Capacity Summary'!$H$36:$BG$135,MATCH('Capacity Backing (Hide)'!AW$2,'Capacity Summary'!$B$36:$B$135,0),MATCH('Capacity Backing (Hide)'!$A37,'Capacity Summary'!$H$35:$BG$35,0))&lt;&gt;0,INDEX('Capacity Summary'!$H$36:$BG$135,MATCH('Capacity Backing (Hide)'!AW$2,'Capacity Summary'!$B$36:$B$135,0),MATCH('Capacity Backing (Hide)'!$A37,'Capacity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(Hide)'!$A37,'Capacity Summary'!$H$35:$BG$35,0))="x",INDEX('Capacity Summary'!$C$36:$E$135,MATCH('Capacity Backing (Hide)'!AX$2,'Capacity Summary'!$B$36:$B$135,0),4),IF(INDEX('Capacity Summary'!$H$36:$BG$135,MATCH('Capacity Backing (Hide)'!AX$2,'Capacity Summary'!$B$36:$B$135,0),MATCH('Capacity Backing (Hide)'!$A37,'Capacity Summary'!$H$35:$BG$35,0))&lt;&gt;0,INDEX('Capacity Summary'!$H$36:$BG$135,MATCH('Capacity Backing (Hide)'!AX$2,'Capacity Summary'!$B$36:$B$135,0),MATCH('Capacity Backing (Hide)'!$A37,'Capacity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(Hide)'!$A37,'Capacity Summary'!$H$35:$BG$35,0))="x",INDEX('Capacity Summary'!$C$36:$E$135,MATCH('Capacity Backing (Hide)'!AY$2,'Capacity Summary'!$B$36:$B$135,0),4),IF(INDEX('Capacity Summary'!$H$36:$BG$135,MATCH('Capacity Backing (Hide)'!AY$2,'Capacity Summary'!$B$36:$B$135,0),MATCH('Capacity Backing (Hide)'!$A37,'Capacity Summary'!$H$35:$BG$35,0))&lt;&gt;0,INDEX('Capacity Summary'!$H$36:$BG$135,MATCH('Capacity Backing (Hide)'!AY$2,'Capacity Summary'!$B$36:$B$135,0),MATCH('Capacity Backing (Hide)'!$A37,'Capacity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(Hide)'!$A37,'Capacity Summary'!$H$35:$BG$35,0))="x",INDEX('Capacity Summary'!$C$36:$E$135,MATCH('Capacity Backing (Hide)'!AZ$2,'Capacity Summary'!$B$36:$B$135,0),4),IF(INDEX('Capacity Summary'!$H$36:$BG$135,MATCH('Capacity Backing (Hide)'!AZ$2,'Capacity Summary'!$B$36:$B$135,0),MATCH('Capacity Backing (Hide)'!$A37,'Capacity Summary'!$H$35:$BG$35,0))&lt;&gt;0,INDEX('Capacity Summary'!$H$36:$BG$135,MATCH('Capacity Backing (Hide)'!AZ$2,'Capacity Summary'!$B$36:$B$135,0),MATCH('Capacity Backing (Hide)'!$A37,'Capacity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(Hide)'!$A37,'Capacity Summary'!$H$35:$BG$35,0))="x",INDEX('Capacity Summary'!$C$36:$E$135,MATCH('Capacity Backing (Hide)'!BA$2,'Capacity Summary'!$B$36:$B$135,0),4),IF(INDEX('Capacity Summary'!$H$36:$BG$135,MATCH('Capacity Backing (Hide)'!BA$2,'Capacity Summary'!$B$36:$B$135,0),MATCH('Capacity Backing (Hide)'!$A37,'Capacity Summary'!$H$35:$BG$35,0))&lt;&gt;0,INDEX('Capacity Summary'!$H$36:$BG$135,MATCH('Capacity Backing (Hide)'!BA$2,'Capacity Summary'!$B$36:$B$135,0),MATCH('Capacity Backing (Hide)'!$A37,'Capacity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(Hide)'!$A37,'Capacity Summary'!$H$35:$BG$35,0))="x",INDEX('Capacity Summary'!$C$36:$E$135,MATCH('Capacity Backing (Hide)'!BB$2,'Capacity Summary'!$B$36:$B$135,0),4),IF(INDEX('Capacity Summary'!$H$36:$BG$135,MATCH('Capacity Backing (Hide)'!BB$2,'Capacity Summary'!$B$36:$B$135,0),MATCH('Capacity Backing (Hide)'!$A37,'Capacity Summary'!$H$35:$BG$35,0))&lt;&gt;0,INDEX('Capacity Summary'!$H$36:$BG$135,MATCH('Capacity Backing (Hide)'!BB$2,'Capacity Summary'!$B$36:$B$135,0),MATCH('Capacity Backing (Hide)'!$A37,'Capacity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(Hide)'!$A37,'Capacity Summary'!$H$35:$BG$35,0))="x",INDEX('Capacity Summary'!$C$36:$E$135,MATCH('Capacity Backing (Hide)'!BC$2,'Capacity Summary'!$B$36:$B$135,0),4),IF(INDEX('Capacity Summary'!$H$36:$BG$135,MATCH('Capacity Backing (Hide)'!BC$2,'Capacity Summary'!$B$36:$B$135,0),MATCH('Capacity Backing (Hide)'!$A37,'Capacity Summary'!$H$35:$BG$35,0))&lt;&gt;0,INDEX('Capacity Summary'!$H$36:$BG$135,MATCH('Capacity Backing (Hide)'!BC$2,'Capacity Summary'!$B$36:$B$135,0),MATCH('Capacity Backing (Hide)'!$A37,'Capacity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(Hide)'!$A37,'Capacity Summary'!$H$35:$BG$35,0))="x",INDEX('Capacity Summary'!$C$36:$E$135,MATCH('Capacity Backing (Hide)'!BD$2,'Capacity Summary'!$B$36:$B$135,0),4),IF(INDEX('Capacity Summary'!$H$36:$BG$135,MATCH('Capacity Backing (Hide)'!BD$2,'Capacity Summary'!$B$36:$B$135,0),MATCH('Capacity Backing (Hide)'!$A37,'Capacity Summary'!$H$35:$BG$35,0))&lt;&gt;0,INDEX('Capacity Summary'!$H$36:$BG$135,MATCH('Capacity Backing (Hide)'!BD$2,'Capacity Summary'!$B$36:$B$135,0),MATCH('Capacity Backing (Hide)'!$A37,'Capacity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(Hide)'!$A37,'Capacity Summary'!$H$35:$BG$35,0))="x",INDEX('Capacity Summary'!$C$36:$E$135,MATCH('Capacity Backing (Hide)'!BE$2,'Capacity Summary'!$B$36:$B$135,0),4),IF(INDEX('Capacity Summary'!$H$36:$BG$135,MATCH('Capacity Backing (Hide)'!BE$2,'Capacity Summary'!$B$36:$B$135,0),MATCH('Capacity Backing (Hide)'!$A37,'Capacity Summary'!$H$35:$BG$35,0))&lt;&gt;0,INDEX('Capacity Summary'!$H$36:$BG$135,MATCH('Capacity Backing (Hide)'!BE$2,'Capacity Summary'!$B$36:$B$135,0),MATCH('Capacity Backing (Hide)'!$A37,'Capacity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(Hide)'!$A37,'Capacity Summary'!$H$35:$BG$35,0))="x",INDEX('Capacity Summary'!$C$36:$E$135,MATCH('Capacity Backing (Hide)'!BF$2,'Capacity Summary'!$B$36:$B$135,0),4),IF(INDEX('Capacity Summary'!$H$36:$BG$135,MATCH('Capacity Backing (Hide)'!BF$2,'Capacity Summary'!$B$36:$B$135,0),MATCH('Capacity Backing (Hide)'!$A37,'Capacity Summary'!$H$35:$BG$35,0))&lt;&gt;0,INDEX('Capacity Summary'!$H$36:$BG$135,MATCH('Capacity Backing (Hide)'!BF$2,'Capacity Summary'!$B$36:$B$135,0),MATCH('Capacity Backing (Hide)'!$A37,'Capacity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(Hide)'!$A37,'Capacity Summary'!$H$35:$BG$35,0))="x",INDEX('Capacity Summary'!$C$36:$E$135,MATCH('Capacity Backing (Hide)'!BG$2,'Capacity Summary'!$B$36:$B$135,0),4),IF(INDEX('Capacity Summary'!$H$36:$BG$135,MATCH('Capacity Backing (Hide)'!BG$2,'Capacity Summary'!$B$36:$B$135,0),MATCH('Capacity Backing (Hide)'!$A37,'Capacity Summary'!$H$35:$BG$35,0))&lt;&gt;0,INDEX('Capacity Summary'!$H$36:$BG$135,MATCH('Capacity Backing (Hide)'!BG$2,'Capacity Summary'!$B$36:$B$135,0),MATCH('Capacity Backing (Hide)'!$A37,'Capacity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(Hide)'!$A37,'Capacity Summary'!$H$35:$BG$35,0))="x",INDEX('Capacity Summary'!$C$36:$E$135,MATCH('Capacity Backing (Hide)'!BH$2,'Capacity Summary'!$B$36:$B$135,0),4),IF(INDEX('Capacity Summary'!$H$36:$BG$135,MATCH('Capacity Backing (Hide)'!BH$2,'Capacity Summary'!$B$36:$B$135,0),MATCH('Capacity Backing (Hide)'!$A37,'Capacity Summary'!$H$35:$BG$35,0))&lt;&gt;0,INDEX('Capacity Summary'!$H$36:$BG$135,MATCH('Capacity Backing (Hide)'!BH$2,'Capacity Summary'!$B$36:$B$135,0),MATCH('Capacity Backing (Hide)'!$A37,'Capacity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(Hide)'!$A37,'Capacity Summary'!$H$35:$BG$35,0))="x",INDEX('Capacity Summary'!$C$36:$E$135,MATCH('Capacity Backing (Hide)'!BI$2,'Capacity Summary'!$B$36:$B$135,0),4),IF(INDEX('Capacity Summary'!$H$36:$BG$135,MATCH('Capacity Backing (Hide)'!BI$2,'Capacity Summary'!$B$36:$B$135,0),MATCH('Capacity Backing (Hide)'!$A37,'Capacity Summary'!$H$35:$BG$35,0))&lt;&gt;0,INDEX('Capacity Summary'!$H$36:$BG$135,MATCH('Capacity Backing (Hide)'!BI$2,'Capacity Summary'!$B$36:$B$135,0),MATCH('Capacity Backing (Hide)'!$A37,'Capacity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(Hide)'!$A37,'Capacity Summary'!$H$35:$BG$35,0))="x",INDEX('Capacity Summary'!$C$36:$E$135,MATCH('Capacity Backing (Hide)'!BJ$2,'Capacity Summary'!$B$36:$B$135,0),4),IF(INDEX('Capacity Summary'!$H$36:$BG$135,MATCH('Capacity Backing (Hide)'!BJ$2,'Capacity Summary'!$B$36:$B$135,0),MATCH('Capacity Backing (Hide)'!$A37,'Capacity Summary'!$H$35:$BG$35,0))&lt;&gt;0,INDEX('Capacity Summary'!$H$36:$BG$135,MATCH('Capacity Backing (Hide)'!BJ$2,'Capacity Summary'!$B$36:$B$135,0),MATCH('Capacity Backing (Hide)'!$A37,'Capacity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(Hide)'!$A37,'Capacity Summary'!$H$35:$BG$35,0))="x",INDEX('Capacity Summary'!$C$36:$E$135,MATCH('Capacity Backing (Hide)'!BK$2,'Capacity Summary'!$B$36:$B$135,0),4),IF(INDEX('Capacity Summary'!$H$36:$BG$135,MATCH('Capacity Backing (Hide)'!BK$2,'Capacity Summary'!$B$36:$B$135,0),MATCH('Capacity Backing (Hide)'!$A37,'Capacity Summary'!$H$35:$BG$35,0))&lt;&gt;0,INDEX('Capacity Summary'!$H$36:$BG$135,MATCH('Capacity Backing (Hide)'!BK$2,'Capacity Summary'!$B$36:$B$135,0),MATCH('Capacity Backing (Hide)'!$A37,'Capacity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(Hide)'!$A37,'Capacity Summary'!$H$35:$BG$35,0))="x",INDEX('Capacity Summary'!$C$36:$E$135,MATCH('Capacity Backing (Hide)'!BL$2,'Capacity Summary'!$B$36:$B$135,0),4),IF(INDEX('Capacity Summary'!$H$36:$BG$135,MATCH('Capacity Backing (Hide)'!BL$2,'Capacity Summary'!$B$36:$B$135,0),MATCH('Capacity Backing (Hide)'!$A37,'Capacity Summary'!$H$35:$BG$35,0))&lt;&gt;0,INDEX('Capacity Summary'!$H$36:$BG$135,MATCH('Capacity Backing (Hide)'!BL$2,'Capacity Summary'!$B$36:$B$135,0),MATCH('Capacity Backing (Hide)'!$A37,'Capacity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(Hide)'!$A37,'Capacity Summary'!$H$35:$BG$35,0))="x",INDEX('Capacity Summary'!$C$36:$E$135,MATCH('Capacity Backing (Hide)'!BM$2,'Capacity Summary'!$B$36:$B$135,0),4),IF(INDEX('Capacity Summary'!$H$36:$BG$135,MATCH('Capacity Backing (Hide)'!BM$2,'Capacity Summary'!$B$36:$B$135,0),MATCH('Capacity Backing (Hide)'!$A37,'Capacity Summary'!$H$35:$BG$35,0))&lt;&gt;0,INDEX('Capacity Summary'!$H$36:$BG$135,MATCH('Capacity Backing (Hide)'!BM$2,'Capacity Summary'!$B$36:$B$135,0),MATCH('Capacity Backing (Hide)'!$A37,'Capacity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(Hide)'!$A37,'Capacity Summary'!$H$35:$BG$35,0))="x",INDEX('Capacity Summary'!$C$36:$E$135,MATCH('Capacity Backing (Hide)'!BN$2,'Capacity Summary'!$B$36:$B$135,0),4),IF(INDEX('Capacity Summary'!$H$36:$BG$135,MATCH('Capacity Backing (Hide)'!BN$2,'Capacity Summary'!$B$36:$B$135,0),MATCH('Capacity Backing (Hide)'!$A37,'Capacity Summary'!$H$35:$BG$35,0))&lt;&gt;0,INDEX('Capacity Summary'!$H$36:$BG$135,MATCH('Capacity Backing (Hide)'!BN$2,'Capacity Summary'!$B$36:$B$135,0),MATCH('Capacity Backing (Hide)'!$A37,'Capacity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(Hide)'!$A37,'Capacity Summary'!$H$35:$BG$35,0))="x",INDEX('Capacity Summary'!$C$36:$E$135,MATCH('Capacity Backing (Hide)'!BO$2,'Capacity Summary'!$B$36:$B$135,0),4),IF(INDEX('Capacity Summary'!$H$36:$BG$135,MATCH('Capacity Backing (Hide)'!BO$2,'Capacity Summary'!$B$36:$B$135,0),MATCH('Capacity Backing (Hide)'!$A37,'Capacity Summary'!$H$35:$BG$35,0))&lt;&gt;0,INDEX('Capacity Summary'!$H$36:$BG$135,MATCH('Capacity Backing (Hide)'!BO$2,'Capacity Summary'!$B$36:$B$135,0),MATCH('Capacity Backing (Hide)'!$A37,'Capacity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(Hide)'!$A37,'Capacity Summary'!$H$35:$BG$35,0))="x",INDEX('Capacity Summary'!$C$36:$E$135,MATCH('Capacity Backing (Hide)'!BP$2,'Capacity Summary'!$B$36:$B$135,0),4),IF(INDEX('Capacity Summary'!$H$36:$BG$135,MATCH('Capacity Backing (Hide)'!BP$2,'Capacity Summary'!$B$36:$B$135,0),MATCH('Capacity Backing (Hide)'!$A37,'Capacity Summary'!$H$35:$BG$35,0))&lt;&gt;0,INDEX('Capacity Summary'!$H$36:$BG$135,MATCH('Capacity Backing (Hide)'!BP$2,'Capacity Summary'!$B$36:$B$135,0),MATCH('Capacity Backing (Hide)'!$A37,'Capacity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(Hide)'!$A37,'Capacity Summary'!$H$35:$BG$35,0))="x",INDEX('Capacity Summary'!$C$36:$E$135,MATCH('Capacity Backing (Hide)'!BQ$2,'Capacity Summary'!$B$36:$B$135,0),4),IF(INDEX('Capacity Summary'!$H$36:$BG$135,MATCH('Capacity Backing (Hide)'!BQ$2,'Capacity Summary'!$B$36:$B$135,0),MATCH('Capacity Backing (Hide)'!$A37,'Capacity Summary'!$H$35:$BG$35,0))&lt;&gt;0,INDEX('Capacity Summary'!$H$36:$BG$135,MATCH('Capacity Backing (Hide)'!BQ$2,'Capacity Summary'!$B$36:$B$135,0),MATCH('Capacity Backing (Hide)'!$A37,'Capacity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(Hide)'!$A37,'Capacity Summary'!$H$35:$BG$35,0))="x",INDEX('Capacity Summary'!$C$36:$E$135,MATCH('Capacity Backing (Hide)'!BR$2,'Capacity Summary'!$B$36:$B$135,0),4),IF(INDEX('Capacity Summary'!$H$36:$BG$135,MATCH('Capacity Backing (Hide)'!BR$2,'Capacity Summary'!$B$36:$B$135,0),MATCH('Capacity Backing (Hide)'!$A37,'Capacity Summary'!$H$35:$BG$35,0))&lt;&gt;0,INDEX('Capacity Summary'!$H$36:$BG$135,MATCH('Capacity Backing (Hide)'!BR$2,'Capacity Summary'!$B$36:$B$135,0),MATCH('Capacity Backing (Hide)'!$A37,'Capacity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(Hide)'!$A37,'Capacity Summary'!$H$35:$BG$35,0))="x",INDEX('Capacity Summary'!$C$36:$E$135,MATCH('Capacity Backing (Hide)'!BS$2,'Capacity Summary'!$B$36:$B$135,0),4),IF(INDEX('Capacity Summary'!$H$36:$BG$135,MATCH('Capacity Backing (Hide)'!BS$2,'Capacity Summary'!$B$36:$B$135,0),MATCH('Capacity Backing (Hide)'!$A37,'Capacity Summary'!$H$35:$BG$35,0))&lt;&gt;0,INDEX('Capacity Summary'!$H$36:$BG$135,MATCH('Capacity Backing (Hide)'!BS$2,'Capacity Summary'!$B$36:$B$135,0),MATCH('Capacity Backing (Hide)'!$A37,'Capacity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(Hide)'!$A37,'Capacity Summary'!$H$35:$BG$35,0))="x",INDEX('Capacity Summary'!$C$36:$E$135,MATCH('Capacity Backing (Hide)'!BT$2,'Capacity Summary'!$B$36:$B$135,0),4),IF(INDEX('Capacity Summary'!$H$36:$BG$135,MATCH('Capacity Backing (Hide)'!BT$2,'Capacity Summary'!$B$36:$B$135,0),MATCH('Capacity Backing (Hide)'!$A37,'Capacity Summary'!$H$35:$BG$35,0))&lt;&gt;0,INDEX('Capacity Summary'!$H$36:$BG$135,MATCH('Capacity Backing (Hide)'!BT$2,'Capacity Summary'!$B$36:$B$135,0),MATCH('Capacity Backing (Hide)'!$A37,'Capacity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(Hide)'!$A37,'Capacity Summary'!$H$35:$BG$35,0))="x",INDEX('Capacity Summary'!$C$36:$E$135,MATCH('Capacity Backing (Hide)'!BU$2,'Capacity Summary'!$B$36:$B$135,0),4),IF(INDEX('Capacity Summary'!$H$36:$BG$135,MATCH('Capacity Backing (Hide)'!BU$2,'Capacity Summary'!$B$36:$B$135,0),MATCH('Capacity Backing (Hide)'!$A37,'Capacity Summary'!$H$35:$BG$35,0))&lt;&gt;0,INDEX('Capacity Summary'!$H$36:$BG$135,MATCH('Capacity Backing (Hide)'!BU$2,'Capacity Summary'!$B$36:$B$135,0),MATCH('Capacity Backing (Hide)'!$A37,'Capacity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(Hide)'!$A37,'Capacity Summary'!$H$35:$BG$35,0))="x",INDEX('Capacity Summary'!$C$36:$E$135,MATCH('Capacity Backing (Hide)'!BV$2,'Capacity Summary'!$B$36:$B$135,0),4),IF(INDEX('Capacity Summary'!$H$36:$BG$135,MATCH('Capacity Backing (Hide)'!BV$2,'Capacity Summary'!$B$36:$B$135,0),MATCH('Capacity Backing (Hide)'!$A37,'Capacity Summary'!$H$35:$BG$35,0))&lt;&gt;0,INDEX('Capacity Summary'!$H$36:$BG$135,MATCH('Capacity Backing (Hide)'!BV$2,'Capacity Summary'!$B$36:$B$135,0),MATCH('Capacity Backing (Hide)'!$A37,'Capacity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(Hide)'!$A37,'Capacity Summary'!$H$35:$BG$35,0))="x",INDEX('Capacity Summary'!$C$36:$E$135,MATCH('Capacity Backing (Hide)'!BW$2,'Capacity Summary'!$B$36:$B$135,0),4),IF(INDEX('Capacity Summary'!$H$36:$BG$135,MATCH('Capacity Backing (Hide)'!BW$2,'Capacity Summary'!$B$36:$B$135,0),MATCH('Capacity Backing (Hide)'!$A37,'Capacity Summary'!$H$35:$BG$35,0))&lt;&gt;0,INDEX('Capacity Summary'!$H$36:$BG$135,MATCH('Capacity Backing (Hide)'!BW$2,'Capacity Summary'!$B$36:$B$135,0),MATCH('Capacity Backing (Hide)'!$A37,'Capacity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(Hide)'!$A37,'Capacity Summary'!$H$35:$BG$35,0))="x",INDEX('Capacity Summary'!$C$36:$E$135,MATCH('Capacity Backing (Hide)'!BX$2,'Capacity Summary'!$B$36:$B$135,0),4),IF(INDEX('Capacity Summary'!$H$36:$BG$135,MATCH('Capacity Backing (Hide)'!BX$2,'Capacity Summary'!$B$36:$B$135,0),MATCH('Capacity Backing (Hide)'!$A37,'Capacity Summary'!$H$35:$BG$35,0))&lt;&gt;0,INDEX('Capacity Summary'!$H$36:$BG$135,MATCH('Capacity Backing (Hide)'!BX$2,'Capacity Summary'!$B$36:$B$135,0),MATCH('Capacity Backing (Hide)'!$A37,'Capacity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(Hide)'!$A37,'Capacity Summary'!$H$35:$BG$35,0))="x",INDEX('Capacity Summary'!$C$36:$E$135,MATCH('Capacity Backing (Hide)'!BY$2,'Capacity Summary'!$B$36:$B$135,0),4),IF(INDEX('Capacity Summary'!$H$36:$BG$135,MATCH('Capacity Backing (Hide)'!BY$2,'Capacity Summary'!$B$36:$B$135,0),MATCH('Capacity Backing (Hide)'!$A37,'Capacity Summary'!$H$35:$BG$35,0))&lt;&gt;0,INDEX('Capacity Summary'!$H$36:$BG$135,MATCH('Capacity Backing (Hide)'!BY$2,'Capacity Summary'!$B$36:$B$135,0),MATCH('Capacity Backing (Hide)'!$A37,'Capacity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(Hide)'!$A37,'Capacity Summary'!$H$35:$BG$35,0))="x",INDEX('Capacity Summary'!$C$36:$E$135,MATCH('Capacity Backing (Hide)'!BZ$2,'Capacity Summary'!$B$36:$B$135,0),4),IF(INDEX('Capacity Summary'!$H$36:$BG$135,MATCH('Capacity Backing (Hide)'!BZ$2,'Capacity Summary'!$B$36:$B$135,0),MATCH('Capacity Backing (Hide)'!$A37,'Capacity Summary'!$H$35:$BG$35,0))&lt;&gt;0,INDEX('Capacity Summary'!$H$36:$BG$135,MATCH('Capacity Backing (Hide)'!BZ$2,'Capacity Summary'!$B$36:$B$135,0),MATCH('Capacity Backing (Hide)'!$A37,'Capacity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(Hide)'!$A37,'Capacity Summary'!$H$35:$BG$35,0))="x",INDEX('Capacity Summary'!$C$36:$E$135,MATCH('Capacity Backing (Hide)'!CA$2,'Capacity Summary'!$B$36:$B$135,0),4),IF(INDEX('Capacity Summary'!$H$36:$BG$135,MATCH('Capacity Backing (Hide)'!CA$2,'Capacity Summary'!$B$36:$B$135,0),MATCH('Capacity Backing (Hide)'!$A37,'Capacity Summary'!$H$35:$BG$35,0))&lt;&gt;0,INDEX('Capacity Summary'!$H$36:$BG$135,MATCH('Capacity Backing (Hide)'!CA$2,'Capacity Summary'!$B$36:$B$135,0),MATCH('Capacity Backing (Hide)'!$A37,'Capacity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(Hide)'!$A37,'Capacity Summary'!$H$35:$BG$35,0))="x",INDEX('Capacity Summary'!$C$36:$E$135,MATCH('Capacity Backing (Hide)'!CB$2,'Capacity Summary'!$B$36:$B$135,0),4),IF(INDEX('Capacity Summary'!$H$36:$BG$135,MATCH('Capacity Backing (Hide)'!CB$2,'Capacity Summary'!$B$36:$B$135,0),MATCH('Capacity Backing (Hide)'!$A37,'Capacity Summary'!$H$35:$BG$35,0))&lt;&gt;0,INDEX('Capacity Summary'!$H$36:$BG$135,MATCH('Capacity Backing (Hide)'!CB$2,'Capacity Summary'!$B$36:$B$135,0),MATCH('Capacity Backing (Hide)'!$A37,'Capacity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(Hide)'!$A37,'Capacity Summary'!$H$35:$BG$35,0))="x",INDEX('Capacity Summary'!$C$36:$E$135,MATCH('Capacity Backing (Hide)'!CC$2,'Capacity Summary'!$B$36:$B$135,0),4),IF(INDEX('Capacity Summary'!$H$36:$BG$135,MATCH('Capacity Backing (Hide)'!CC$2,'Capacity Summary'!$B$36:$B$135,0),MATCH('Capacity Backing (Hide)'!$A37,'Capacity Summary'!$H$35:$BG$35,0))&lt;&gt;0,INDEX('Capacity Summary'!$H$36:$BG$135,MATCH('Capacity Backing (Hide)'!CC$2,'Capacity Summary'!$B$36:$B$135,0),MATCH('Capacity Backing (Hide)'!$A37,'Capacity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(Hide)'!$A37,'Capacity Summary'!$H$35:$BG$35,0))="x",INDEX('Capacity Summary'!$C$36:$E$135,MATCH('Capacity Backing (Hide)'!CD$2,'Capacity Summary'!$B$36:$B$135,0),4),IF(INDEX('Capacity Summary'!$H$36:$BG$135,MATCH('Capacity Backing (Hide)'!CD$2,'Capacity Summary'!$B$36:$B$135,0),MATCH('Capacity Backing (Hide)'!$A37,'Capacity Summary'!$H$35:$BG$35,0))&lt;&gt;0,INDEX('Capacity Summary'!$H$36:$BG$135,MATCH('Capacity Backing (Hide)'!CD$2,'Capacity Summary'!$B$36:$B$135,0),MATCH('Capacity Backing (Hide)'!$A37,'Capacity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(Hide)'!$A37,'Capacity Summary'!$H$35:$BG$35,0))="x",INDEX('Capacity Summary'!$C$36:$E$135,MATCH('Capacity Backing (Hide)'!CE$2,'Capacity Summary'!$B$36:$B$135,0),4),IF(INDEX('Capacity Summary'!$H$36:$BG$135,MATCH('Capacity Backing (Hide)'!CE$2,'Capacity Summary'!$B$36:$B$135,0),MATCH('Capacity Backing (Hide)'!$A37,'Capacity Summary'!$H$35:$BG$35,0))&lt;&gt;0,INDEX('Capacity Summary'!$H$36:$BG$135,MATCH('Capacity Backing (Hide)'!CE$2,'Capacity Summary'!$B$36:$B$135,0),MATCH('Capacity Backing (Hide)'!$A37,'Capacity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(Hide)'!$A37,'Capacity Summary'!$H$35:$BG$35,0))="x",INDEX('Capacity Summary'!$C$36:$E$135,MATCH('Capacity Backing (Hide)'!CF$2,'Capacity Summary'!$B$36:$B$135,0),4),IF(INDEX('Capacity Summary'!$H$36:$BG$135,MATCH('Capacity Backing (Hide)'!CF$2,'Capacity Summary'!$B$36:$B$135,0),MATCH('Capacity Backing (Hide)'!$A37,'Capacity Summary'!$H$35:$BG$35,0))&lt;&gt;0,INDEX('Capacity Summary'!$H$36:$BG$135,MATCH('Capacity Backing (Hide)'!CF$2,'Capacity Summary'!$B$36:$B$135,0),MATCH('Capacity Backing (Hide)'!$A37,'Capacity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(Hide)'!$A37,'Capacity Summary'!$H$35:$BG$35,0))="x",INDEX('Capacity Summary'!$C$36:$E$135,MATCH('Capacity Backing (Hide)'!CG$2,'Capacity Summary'!$B$36:$B$135,0),4),IF(INDEX('Capacity Summary'!$H$36:$BG$135,MATCH('Capacity Backing (Hide)'!CG$2,'Capacity Summary'!$B$36:$B$135,0),MATCH('Capacity Backing (Hide)'!$A37,'Capacity Summary'!$H$35:$BG$35,0))&lt;&gt;0,INDEX('Capacity Summary'!$H$36:$BG$135,MATCH('Capacity Backing (Hide)'!CG$2,'Capacity Summary'!$B$36:$B$135,0),MATCH('Capacity Backing (Hide)'!$A37,'Capacity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(Hide)'!$A37,'Capacity Summary'!$H$35:$BG$35,0))="x",INDEX('Capacity Summary'!$C$36:$E$135,MATCH('Capacity Backing (Hide)'!CH$2,'Capacity Summary'!$B$36:$B$135,0),4),IF(INDEX('Capacity Summary'!$H$36:$BG$135,MATCH('Capacity Backing (Hide)'!CH$2,'Capacity Summary'!$B$36:$B$135,0),MATCH('Capacity Backing (Hide)'!$A37,'Capacity Summary'!$H$35:$BG$35,0))&lt;&gt;0,INDEX('Capacity Summary'!$H$36:$BG$135,MATCH('Capacity Backing (Hide)'!CH$2,'Capacity Summary'!$B$36:$B$135,0),MATCH('Capacity Backing (Hide)'!$A37,'Capacity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(Hide)'!$A37,'Capacity Summary'!$H$35:$BG$35,0))="x",INDEX('Capacity Summary'!$C$36:$E$135,MATCH('Capacity Backing (Hide)'!CI$2,'Capacity Summary'!$B$36:$B$135,0),4),IF(INDEX('Capacity Summary'!$H$36:$BG$135,MATCH('Capacity Backing (Hide)'!CI$2,'Capacity Summary'!$B$36:$B$135,0),MATCH('Capacity Backing (Hide)'!$A37,'Capacity Summary'!$H$35:$BG$35,0))&lt;&gt;0,INDEX('Capacity Summary'!$H$36:$BG$135,MATCH('Capacity Backing (Hide)'!CI$2,'Capacity Summary'!$B$36:$B$135,0),MATCH('Capacity Backing (Hide)'!$A37,'Capacity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(Hide)'!$A37,'Capacity Summary'!$H$35:$BG$35,0))="x",INDEX('Capacity Summary'!$C$36:$E$135,MATCH('Capacity Backing (Hide)'!CJ$2,'Capacity Summary'!$B$36:$B$135,0),4),IF(INDEX('Capacity Summary'!$H$36:$BG$135,MATCH('Capacity Backing (Hide)'!CJ$2,'Capacity Summary'!$B$36:$B$135,0),MATCH('Capacity Backing (Hide)'!$A37,'Capacity Summary'!$H$35:$BG$35,0))&lt;&gt;0,INDEX('Capacity Summary'!$H$36:$BG$135,MATCH('Capacity Backing (Hide)'!CJ$2,'Capacity Summary'!$B$36:$B$135,0),MATCH('Capacity Backing (Hide)'!$A37,'Capacity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(Hide)'!$A37,'Capacity Summary'!$H$35:$BG$35,0))="x",INDEX('Capacity Summary'!$C$36:$E$135,MATCH('Capacity Backing (Hide)'!CK$2,'Capacity Summary'!$B$36:$B$135,0),4),IF(INDEX('Capacity Summary'!$H$36:$BG$135,MATCH('Capacity Backing (Hide)'!CK$2,'Capacity Summary'!$B$36:$B$135,0),MATCH('Capacity Backing (Hide)'!$A37,'Capacity Summary'!$H$35:$BG$35,0))&lt;&gt;0,INDEX('Capacity Summary'!$H$36:$BG$135,MATCH('Capacity Backing (Hide)'!CK$2,'Capacity Summary'!$B$36:$B$135,0),MATCH('Capacity Backing (Hide)'!$A37,'Capacity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(Hide)'!$A37,'Capacity Summary'!$H$35:$BG$35,0))="x",INDEX('Capacity Summary'!$C$36:$E$135,MATCH('Capacity Backing (Hide)'!CL$2,'Capacity Summary'!$B$36:$B$135,0),4),IF(INDEX('Capacity Summary'!$H$36:$BG$135,MATCH('Capacity Backing (Hide)'!CL$2,'Capacity Summary'!$B$36:$B$135,0),MATCH('Capacity Backing (Hide)'!$A37,'Capacity Summary'!$H$35:$BG$35,0))&lt;&gt;0,INDEX('Capacity Summary'!$H$36:$BG$135,MATCH('Capacity Backing (Hide)'!CL$2,'Capacity Summary'!$B$36:$B$135,0),MATCH('Capacity Backing (Hide)'!$A37,'Capacity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(Hide)'!$A37,'Capacity Summary'!$H$35:$BG$35,0))="x",INDEX('Capacity Summary'!$C$36:$E$135,MATCH('Capacity Backing (Hide)'!CM$2,'Capacity Summary'!$B$36:$B$135,0),4),IF(INDEX('Capacity Summary'!$H$36:$BG$135,MATCH('Capacity Backing (Hide)'!CM$2,'Capacity Summary'!$B$36:$B$135,0),MATCH('Capacity Backing (Hide)'!$A37,'Capacity Summary'!$H$35:$BG$35,0))&lt;&gt;0,INDEX('Capacity Summary'!$H$36:$BG$135,MATCH('Capacity Backing (Hide)'!CM$2,'Capacity Summary'!$B$36:$B$135,0),MATCH('Capacity Backing (Hide)'!$A37,'Capacity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(Hide)'!$A37,'Capacity Summary'!$H$35:$BG$35,0))="x",INDEX('Capacity Summary'!$C$36:$E$135,MATCH('Capacity Backing (Hide)'!CN$2,'Capacity Summary'!$B$36:$B$135,0),4),IF(INDEX('Capacity Summary'!$H$36:$BG$135,MATCH('Capacity Backing (Hide)'!CN$2,'Capacity Summary'!$B$36:$B$135,0),MATCH('Capacity Backing (Hide)'!$A37,'Capacity Summary'!$H$35:$BG$35,0))&lt;&gt;0,INDEX('Capacity Summary'!$H$36:$BG$135,MATCH('Capacity Backing (Hide)'!CN$2,'Capacity Summary'!$B$36:$B$135,0),MATCH('Capacity Backing (Hide)'!$A37,'Capacity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(Hide)'!$A37,'Capacity Summary'!$H$35:$BG$35,0))="x",INDEX('Capacity Summary'!$C$36:$E$135,MATCH('Capacity Backing (Hide)'!CO$2,'Capacity Summary'!$B$36:$B$135,0),4),IF(INDEX('Capacity Summary'!$H$36:$BG$135,MATCH('Capacity Backing (Hide)'!CO$2,'Capacity Summary'!$B$36:$B$135,0),MATCH('Capacity Backing (Hide)'!$A37,'Capacity Summary'!$H$35:$BG$35,0))&lt;&gt;0,INDEX('Capacity Summary'!$H$36:$BG$135,MATCH('Capacity Backing (Hide)'!CO$2,'Capacity Summary'!$B$36:$B$135,0),MATCH('Capacity Backing (Hide)'!$A37,'Capacity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(Hide)'!$A37,'Capacity Summary'!$H$35:$BG$35,0))="x",INDEX('Capacity Summary'!$C$36:$E$135,MATCH('Capacity Backing (Hide)'!CP$2,'Capacity Summary'!$B$36:$B$135,0),4),IF(INDEX('Capacity Summary'!$H$36:$BG$135,MATCH('Capacity Backing (Hide)'!CP$2,'Capacity Summary'!$B$36:$B$135,0),MATCH('Capacity Backing (Hide)'!$A37,'Capacity Summary'!$H$35:$BG$35,0))&lt;&gt;0,INDEX('Capacity Summary'!$H$36:$BG$135,MATCH('Capacity Backing (Hide)'!CP$2,'Capacity Summary'!$B$36:$B$135,0),MATCH('Capacity Backing (Hide)'!$A37,'Capacity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(Hide)'!$A37,'Capacity Summary'!$H$35:$BG$35,0))="x",INDEX('Capacity Summary'!$C$36:$E$135,MATCH('Capacity Backing (Hide)'!CQ$2,'Capacity Summary'!$B$36:$B$135,0),4),IF(INDEX('Capacity Summary'!$H$36:$BG$135,MATCH('Capacity Backing (Hide)'!CQ$2,'Capacity Summary'!$B$36:$B$135,0),MATCH('Capacity Backing (Hide)'!$A37,'Capacity Summary'!$H$35:$BG$35,0))&lt;&gt;0,INDEX('Capacity Summary'!$H$36:$BG$135,MATCH('Capacity Backing (Hide)'!CQ$2,'Capacity Summary'!$B$36:$B$135,0),MATCH('Capacity Backing (Hide)'!$A37,'Capacity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(Hide)'!$A37,'Capacity Summary'!$H$35:$BG$35,0))="x",INDEX('Capacity Summary'!$C$36:$E$135,MATCH('Capacity Backing (Hide)'!CR$2,'Capacity Summary'!$B$36:$B$135,0),4),IF(INDEX('Capacity Summary'!$H$36:$BG$135,MATCH('Capacity Backing (Hide)'!CR$2,'Capacity Summary'!$B$36:$B$135,0),MATCH('Capacity Backing (Hide)'!$A37,'Capacity Summary'!$H$35:$BG$35,0))&lt;&gt;0,INDEX('Capacity Summary'!$H$36:$BG$135,MATCH('Capacity Backing (Hide)'!CR$2,'Capacity Summary'!$B$36:$B$135,0),MATCH('Capacity Backing (Hide)'!$A37,'Capacity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(Hide)'!$A37,'Capacity Summary'!$H$35:$BG$35,0))="x",INDEX('Capacity Summary'!$C$36:$E$135,MATCH('Capacity Backing (Hide)'!CS$2,'Capacity Summary'!$B$36:$B$135,0),4),IF(INDEX('Capacity Summary'!$H$36:$BG$135,MATCH('Capacity Backing (Hide)'!CS$2,'Capacity Summary'!$B$36:$B$135,0),MATCH('Capacity Backing (Hide)'!$A37,'Capacity Summary'!$H$35:$BG$35,0))&lt;&gt;0,INDEX('Capacity Summary'!$H$36:$BG$135,MATCH('Capacity Backing (Hide)'!CS$2,'Capacity Summary'!$B$36:$B$135,0),MATCH('Capacity Backing (Hide)'!$A37,'Capacity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(Hide)'!$A37,'Capacity Summary'!$H$35:$BG$35,0))="x",INDEX('Capacity Summary'!$C$36:$E$135,MATCH('Capacity Backing (Hide)'!CT$2,'Capacity Summary'!$B$36:$B$135,0),4),IF(INDEX('Capacity Summary'!$H$36:$BG$135,MATCH('Capacity Backing (Hide)'!CT$2,'Capacity Summary'!$B$36:$B$135,0),MATCH('Capacity Backing (Hide)'!$A37,'Capacity Summary'!$H$35:$BG$35,0))&lt;&gt;0,INDEX('Capacity Summary'!$H$36:$BG$135,MATCH('Capacity Backing (Hide)'!CT$2,'Capacity Summary'!$B$36:$B$135,0),MATCH('Capacity Backing (Hide)'!$A37,'Capacity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(Hide)'!$A37,'Capacity Summary'!$H$35:$BG$35,0))="x",INDEX('Capacity Summary'!$C$36:$E$135,MATCH('Capacity Backing (Hide)'!CU$2,'Capacity Summary'!$B$36:$B$135,0),4),IF(INDEX('Capacity Summary'!$H$36:$BG$135,MATCH('Capacity Backing (Hide)'!CU$2,'Capacity Summary'!$B$36:$B$135,0),MATCH('Capacity Backing (Hide)'!$A37,'Capacity Summary'!$H$35:$BG$35,0))&lt;&gt;0,INDEX('Capacity Summary'!$H$36:$BG$135,MATCH('Capacity Backing (Hide)'!CU$2,'Capacity Summary'!$B$36:$B$135,0),MATCH('Capacity Backing (Hide)'!$A37,'Capacity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(Hide)'!$A37,'Capacity Summary'!$H$35:$BG$35,0))="x",INDEX('Capacity Summary'!$C$36:$E$135,MATCH('Capacity Backing (Hide)'!CV$2,'Capacity Summary'!$B$36:$B$135,0),4),IF(INDEX('Capacity Summary'!$H$36:$BG$135,MATCH('Capacity Backing (Hide)'!CV$2,'Capacity Summary'!$B$36:$B$135,0),MATCH('Capacity Backing (Hide)'!$A37,'Capacity Summary'!$H$35:$BG$35,0))&lt;&gt;0,INDEX('Capacity Summary'!$H$36:$BG$135,MATCH('Capacity Backing (Hide)'!CV$2,'Capacity Summary'!$B$36:$B$135,0),MATCH('Capacity Backing (Hide)'!$A37,'Capacity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(Hide)'!$A37,'Capacity Summary'!$H$35:$BG$35,0))="x",INDEX('Capacity Summary'!$C$36:$E$135,MATCH('Capacity Backing (Hide)'!CW$2,'Capacity Summary'!$B$36:$B$135,0),4),IF(INDEX('Capacity Summary'!$H$36:$BG$135,MATCH('Capacity Backing (Hide)'!CW$2,'Capacity Summary'!$B$36:$B$135,0),MATCH('Capacity Backing (Hide)'!$A37,'Capacity Summary'!$H$35:$BG$35,0))&lt;&gt;0,INDEX('Capacity Summary'!$H$36:$BG$135,MATCH('Capacity Backing (Hide)'!CW$2,'Capacity Summary'!$B$36:$B$135,0),MATCH('Capacity Backing (Hide)'!$A37,'Capacity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8" spans="1:101" x14ac:dyDescent="0.35">
      <c r="A38" s="2">
        <f ca="1">'Required Capacity (Hide)'!E38</f>
        <v>44459</v>
      </c>
      <c r="B3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(Hide)'!$A38,'Capacity Summary'!$H$35:$BG$35,0))="x",INDEX('Capacity Summary'!$C$36:$E$135,MATCH('Capacity Backing (Hide)'!B$2,'Capacity Summary'!$B$36:$B$135,0),4),IF(INDEX('Capacity Summary'!$H$36:$BG$135,MATCH('Capacity Backing (Hide)'!B$2,'Capacity Summary'!$B$36:$B$135,0),MATCH('Capacity Backing (Hide)'!$A38,'Capacity Summary'!$H$35:$BG$35,0))&lt;&gt;0,INDEX('Capacity Summary'!$H$36:$BG$135,MATCH('Capacity Backing (Hide)'!B$2,'Capacity Summary'!$B$36:$B$135,0),MATCH('Capacity Backing (Hide)'!$A38,'Capacity Summary'!$H$35:$BG$35,0)),0)),INDEX('Capacity Summary'!$C$36:$E$135,MATCH('Capacity Backing (Hide)'!B$2,'Capacity Summary'!$B$36:$B$135,0),2)))/IF(Summary!$B$7="Minutes",1,60)/COUNTA(INDEX(Capacity!$C$10:$Q$109,MATCH('Capacity Backing (Hide)'!B$2,Capacity!$B$10:$B$109,0),1):INDEX(Capacity!$C$10:$Q$109,MATCH('Capacity Backing (Hide)'!B$2,Capacity!$B$10:$B$109,0),15))</f>
        <v>#N/A</v>
      </c>
      <c r="C3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(Hide)'!$A38,'Capacity Summary'!$H$35:$BG$35,0))="x",INDEX('Capacity Summary'!$C$36:$E$135,MATCH('Capacity Backing (Hide)'!C$2,'Capacity Summary'!$B$36:$B$135,0),4),IF(INDEX('Capacity Summary'!$H$36:$BG$135,MATCH('Capacity Backing (Hide)'!C$2,'Capacity Summary'!$B$36:$B$135,0),MATCH('Capacity Backing (Hide)'!$A38,'Capacity Summary'!$H$35:$BG$35,0))&lt;&gt;0,INDEX('Capacity Summary'!$H$36:$BG$135,MATCH('Capacity Backing (Hide)'!C$2,'Capacity Summary'!$B$36:$B$135,0),MATCH('Capacity Backing (Hide)'!$A38,'Capacity Summary'!$H$35:$BG$35,0)),0)),INDEX('Capacity Summary'!$C$36:$E$135,MATCH('Capacity Backing (Hide)'!C$2,'Capacity Summary'!$B$36:$B$135,0),2)))/IF(Summary!$B$7="Minutes",1,60)/COUNTA(INDEX(Capacity!$C$10:$Q$109,MATCH('Capacity Backing (Hide)'!C$2,Capacity!$B$10:$B$109,0),1):INDEX(Capacity!$C$10:$Q$109,MATCH('Capacity Backing (Hide)'!C$2,Capacity!$B$10:$B$109,0),15))</f>
        <v>#N/A</v>
      </c>
      <c r="D3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(Hide)'!$A38,'Capacity Summary'!$H$35:$BG$35,0))="x",INDEX('Capacity Summary'!$C$36:$E$135,MATCH('Capacity Backing (Hide)'!D$2,'Capacity Summary'!$B$36:$B$135,0),4),IF(INDEX('Capacity Summary'!$H$36:$BG$135,MATCH('Capacity Backing (Hide)'!D$2,'Capacity Summary'!$B$36:$B$135,0),MATCH('Capacity Backing (Hide)'!$A38,'Capacity Summary'!$H$35:$BG$35,0))&lt;&gt;0,INDEX('Capacity Summary'!$H$36:$BG$135,MATCH('Capacity Backing (Hide)'!D$2,'Capacity Summary'!$B$36:$B$135,0),MATCH('Capacity Backing (Hide)'!$A38,'Capacity Summary'!$H$35:$BG$35,0)),0)),INDEX('Capacity Summary'!$C$36:$E$135,MATCH('Capacity Backing (Hide)'!D$2,'Capacity Summary'!$B$36:$B$135,0),2)))/IF(Summary!$B$7="Minutes",1,60)/COUNTA(INDEX(Capacity!$C$10:$Q$109,MATCH('Capacity Backing (Hide)'!D$2,Capacity!$B$10:$B$109,0),1):INDEX(Capacity!$C$10:$Q$109,MATCH('Capacity Backing (Hide)'!D$2,Capacity!$B$10:$B$109,0),15))</f>
        <v>#N/A</v>
      </c>
      <c r="E3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(Hide)'!$A38,'Capacity Summary'!$H$35:$BG$35,0))="x",INDEX('Capacity Summary'!$C$36:$E$135,MATCH('Capacity Backing (Hide)'!E$2,'Capacity Summary'!$B$36:$B$135,0),4),IF(INDEX('Capacity Summary'!$H$36:$BG$135,MATCH('Capacity Backing (Hide)'!E$2,'Capacity Summary'!$B$36:$B$135,0),MATCH('Capacity Backing (Hide)'!$A38,'Capacity Summary'!$H$35:$BG$35,0))&lt;&gt;0,INDEX('Capacity Summary'!$H$36:$BG$135,MATCH('Capacity Backing (Hide)'!E$2,'Capacity Summary'!$B$36:$B$135,0),MATCH('Capacity Backing (Hide)'!$A38,'Capacity Summary'!$H$35:$BG$35,0)),0)),INDEX('Capacity Summary'!$C$36:$E$135,MATCH('Capacity Backing (Hide)'!E$2,'Capacity Summary'!$B$36:$B$135,0),2)))/IF(Summary!$B$7="Minutes",1,60)/COUNTA(INDEX(Capacity!$C$10:$Q$109,MATCH('Capacity Backing (Hide)'!E$2,Capacity!$B$10:$B$109,0),1):INDEX(Capacity!$C$10:$Q$109,MATCH('Capacity Backing (Hide)'!E$2,Capacity!$B$10:$B$109,0),15))</f>
        <v>#N/A</v>
      </c>
      <c r="F3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(Hide)'!$A38,'Capacity Summary'!$H$35:$BG$35,0))="x",INDEX('Capacity Summary'!$C$36:$E$135,MATCH('Capacity Backing (Hide)'!F$2,'Capacity Summary'!$B$36:$B$135,0),4),IF(INDEX('Capacity Summary'!$H$36:$BG$135,MATCH('Capacity Backing (Hide)'!F$2,'Capacity Summary'!$B$36:$B$135,0),MATCH('Capacity Backing (Hide)'!$A38,'Capacity Summary'!$H$35:$BG$35,0))&lt;&gt;0,INDEX('Capacity Summary'!$H$36:$BG$135,MATCH('Capacity Backing (Hide)'!F$2,'Capacity Summary'!$B$36:$B$135,0),MATCH('Capacity Backing (Hide)'!$A38,'Capacity Summary'!$H$35:$BG$35,0)),0)),INDEX('Capacity Summary'!$C$36:$E$135,MATCH('Capacity Backing (Hide)'!F$2,'Capacity Summary'!$B$36:$B$135,0),2)))/IF(Summary!$B$7="Minutes",1,60)/COUNTA(INDEX(Capacity!$C$10:$Q$109,MATCH('Capacity Backing (Hide)'!F$2,Capacity!$B$10:$B$109,0),1):INDEX(Capacity!$C$10:$Q$109,MATCH('Capacity Backing (Hide)'!F$2,Capacity!$B$10:$B$109,0),15))</f>
        <v>#N/A</v>
      </c>
      <c r="G3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(Hide)'!$A38,'Capacity Summary'!$H$35:$BG$35,0))="x",INDEX('Capacity Summary'!$C$36:$E$135,MATCH('Capacity Backing (Hide)'!G$2,'Capacity Summary'!$B$36:$B$135,0),4),IF(INDEX('Capacity Summary'!$H$36:$BG$135,MATCH('Capacity Backing (Hide)'!G$2,'Capacity Summary'!$B$36:$B$135,0),MATCH('Capacity Backing (Hide)'!$A38,'Capacity Summary'!$H$35:$BG$35,0))&lt;&gt;0,INDEX('Capacity Summary'!$H$36:$BG$135,MATCH('Capacity Backing (Hide)'!G$2,'Capacity Summary'!$B$36:$B$135,0),MATCH('Capacity Backing (Hide)'!$A38,'Capacity Summary'!$H$35:$BG$35,0)),0)),INDEX('Capacity Summary'!$C$36:$E$135,MATCH('Capacity Backing (Hide)'!G$2,'Capacity Summary'!$B$36:$B$135,0),2)))/IF(Summary!$B$7="Minutes",1,60)/COUNTA(INDEX(Capacity!$C$10:$Q$109,MATCH('Capacity Backing (Hide)'!G$2,Capacity!$B$10:$B$109,0),1):INDEX(Capacity!$C$10:$Q$109,MATCH('Capacity Backing (Hide)'!G$2,Capacity!$B$10:$B$109,0),15))</f>
        <v>#N/A</v>
      </c>
      <c r="H3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(Hide)'!$A38,'Capacity Summary'!$H$35:$BG$35,0))="x",INDEX('Capacity Summary'!$C$36:$E$135,MATCH('Capacity Backing (Hide)'!H$2,'Capacity Summary'!$B$36:$B$135,0),4),IF(INDEX('Capacity Summary'!$H$36:$BG$135,MATCH('Capacity Backing (Hide)'!H$2,'Capacity Summary'!$B$36:$B$135,0),MATCH('Capacity Backing (Hide)'!$A38,'Capacity Summary'!$H$35:$BG$35,0))&lt;&gt;0,INDEX('Capacity Summary'!$H$36:$BG$135,MATCH('Capacity Backing (Hide)'!H$2,'Capacity Summary'!$B$36:$B$135,0),MATCH('Capacity Backing (Hide)'!$A38,'Capacity Summary'!$H$35:$BG$35,0)),0)),INDEX('Capacity Summary'!$C$36:$E$135,MATCH('Capacity Backing (Hide)'!H$2,'Capacity Summary'!$B$36:$B$135,0),2)))/IF(Summary!$B$7="Minutes",1,60)/COUNTA(INDEX(Capacity!$C$10:$Q$109,MATCH('Capacity Backing (Hide)'!H$2,Capacity!$B$10:$B$109,0),1):INDEX(Capacity!$C$10:$Q$109,MATCH('Capacity Backing (Hide)'!H$2,Capacity!$B$10:$B$109,0),15))</f>
        <v>#N/A</v>
      </c>
      <c r="I3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(Hide)'!$A38,'Capacity Summary'!$H$35:$BG$35,0))="x",INDEX('Capacity Summary'!$C$36:$E$135,MATCH('Capacity Backing (Hide)'!I$2,'Capacity Summary'!$B$36:$B$135,0),4),IF(INDEX('Capacity Summary'!$H$36:$BG$135,MATCH('Capacity Backing (Hide)'!I$2,'Capacity Summary'!$B$36:$B$135,0),MATCH('Capacity Backing (Hide)'!$A38,'Capacity Summary'!$H$35:$BG$35,0))&lt;&gt;0,INDEX('Capacity Summary'!$H$36:$BG$135,MATCH('Capacity Backing (Hide)'!I$2,'Capacity Summary'!$B$36:$B$135,0),MATCH('Capacity Backing (Hide)'!$A38,'Capacity Summary'!$H$35:$BG$35,0)),0)),INDEX('Capacity Summary'!$C$36:$E$135,MATCH('Capacity Backing (Hide)'!I$2,'Capacity Summary'!$B$36:$B$135,0),2)))/IF(Summary!$B$7="Minutes",1,60)/COUNTA(INDEX(Capacity!$C$10:$Q$109,MATCH('Capacity Backing (Hide)'!I$2,Capacity!$B$10:$B$109,0),1):INDEX(Capacity!$C$10:$Q$109,MATCH('Capacity Backing (Hide)'!I$2,Capacity!$B$10:$B$109,0),15))</f>
        <v>#N/A</v>
      </c>
      <c r="J3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(Hide)'!$A38,'Capacity Summary'!$H$35:$BG$35,0))="x",INDEX('Capacity Summary'!$C$36:$E$135,MATCH('Capacity Backing (Hide)'!J$2,'Capacity Summary'!$B$36:$B$135,0),4),IF(INDEX('Capacity Summary'!$H$36:$BG$135,MATCH('Capacity Backing (Hide)'!J$2,'Capacity Summary'!$B$36:$B$135,0),MATCH('Capacity Backing (Hide)'!$A38,'Capacity Summary'!$H$35:$BG$35,0))&lt;&gt;0,INDEX('Capacity Summary'!$H$36:$BG$135,MATCH('Capacity Backing (Hide)'!J$2,'Capacity Summary'!$B$36:$B$135,0),MATCH('Capacity Backing (Hide)'!$A38,'Capacity Summary'!$H$35:$BG$35,0)),0)),INDEX('Capacity Summary'!$C$36:$E$135,MATCH('Capacity Backing (Hide)'!J$2,'Capacity Summary'!$B$36:$B$135,0),2)))/IF(Summary!$B$7="Minutes",1,60)/COUNTA(INDEX(Capacity!$C$10:$Q$109,MATCH('Capacity Backing (Hide)'!J$2,Capacity!$B$10:$B$109,0),1):INDEX(Capacity!$C$10:$Q$109,MATCH('Capacity Backing (Hide)'!J$2,Capacity!$B$10:$B$109,0),15))</f>
        <v>#N/A</v>
      </c>
      <c r="K3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(Hide)'!$A38,'Capacity Summary'!$H$35:$BG$35,0))="x",INDEX('Capacity Summary'!$C$36:$E$135,MATCH('Capacity Backing (Hide)'!K$2,'Capacity Summary'!$B$36:$B$135,0),4),IF(INDEX('Capacity Summary'!$H$36:$BG$135,MATCH('Capacity Backing (Hide)'!K$2,'Capacity Summary'!$B$36:$B$135,0),MATCH('Capacity Backing (Hide)'!$A38,'Capacity Summary'!$H$35:$BG$35,0))&lt;&gt;0,INDEX('Capacity Summary'!$H$36:$BG$135,MATCH('Capacity Backing (Hide)'!K$2,'Capacity Summary'!$B$36:$B$135,0),MATCH('Capacity Backing (Hide)'!$A38,'Capacity Summary'!$H$35:$BG$35,0)),0)),INDEX('Capacity Summary'!$C$36:$E$135,MATCH('Capacity Backing (Hide)'!K$2,'Capacity Summary'!$B$36:$B$135,0),2)))/IF(Summary!$B$7="Minutes",1,60)/COUNTA(INDEX(Capacity!$C$10:$Q$109,MATCH('Capacity Backing (Hide)'!K$2,Capacity!$B$10:$B$109,0),1):INDEX(Capacity!$C$10:$Q$109,MATCH('Capacity Backing (Hide)'!K$2,Capacity!$B$10:$B$109,0),15))</f>
        <v>#N/A</v>
      </c>
      <c r="L3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(Hide)'!$A38,'Capacity Summary'!$H$35:$BG$35,0))="x",INDEX('Capacity Summary'!$C$36:$E$135,MATCH('Capacity Backing (Hide)'!L$2,'Capacity Summary'!$B$36:$B$135,0),4),IF(INDEX('Capacity Summary'!$H$36:$BG$135,MATCH('Capacity Backing (Hide)'!L$2,'Capacity Summary'!$B$36:$B$135,0),MATCH('Capacity Backing (Hide)'!$A38,'Capacity Summary'!$H$35:$BG$35,0))&lt;&gt;0,INDEX('Capacity Summary'!$H$36:$BG$135,MATCH('Capacity Backing (Hide)'!L$2,'Capacity Summary'!$B$36:$B$135,0),MATCH('Capacity Backing (Hide)'!$A38,'Capacity Summary'!$H$35:$BG$35,0)),0)),INDEX('Capacity Summary'!$C$36:$E$135,MATCH('Capacity Backing (Hide)'!L$2,'Capacity Summary'!$B$36:$B$135,0),2)))/IF(Summary!$B$7="Minutes",1,60)/COUNTA(INDEX(Capacity!$C$10:$Q$109,MATCH('Capacity Backing (Hide)'!L$2,Capacity!$B$10:$B$109,0),1):INDEX(Capacity!$C$10:$Q$109,MATCH('Capacity Backing (Hide)'!L$2,Capacity!$B$10:$B$109,0),15))</f>
        <v>#N/A</v>
      </c>
      <c r="M3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(Hide)'!$A38,'Capacity Summary'!$H$35:$BG$35,0))="x",INDEX('Capacity Summary'!$C$36:$E$135,MATCH('Capacity Backing (Hide)'!M$2,'Capacity Summary'!$B$36:$B$135,0),4),IF(INDEX('Capacity Summary'!$H$36:$BG$135,MATCH('Capacity Backing (Hide)'!M$2,'Capacity Summary'!$B$36:$B$135,0),MATCH('Capacity Backing (Hide)'!$A38,'Capacity Summary'!$H$35:$BG$35,0))&lt;&gt;0,INDEX('Capacity Summary'!$H$36:$BG$135,MATCH('Capacity Backing (Hide)'!M$2,'Capacity Summary'!$B$36:$B$135,0),MATCH('Capacity Backing (Hide)'!$A38,'Capacity Summary'!$H$35:$BG$35,0)),0)),INDEX('Capacity Summary'!$C$36:$E$135,MATCH('Capacity Backing (Hide)'!M$2,'Capacity Summary'!$B$36:$B$135,0),2)))/IF(Summary!$B$7="Minutes",1,60)/COUNTA(INDEX(Capacity!$C$10:$Q$109,MATCH('Capacity Backing (Hide)'!M$2,Capacity!$B$10:$B$109,0),1):INDEX(Capacity!$C$10:$Q$109,MATCH('Capacity Backing (Hide)'!M$2,Capacity!$B$10:$B$109,0),15))</f>
        <v>#N/A</v>
      </c>
      <c r="N3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(Hide)'!$A38,'Capacity Summary'!$H$35:$BG$35,0))="x",INDEX('Capacity Summary'!$C$36:$E$135,MATCH('Capacity Backing (Hide)'!N$2,'Capacity Summary'!$B$36:$B$135,0),4),IF(INDEX('Capacity Summary'!$H$36:$BG$135,MATCH('Capacity Backing (Hide)'!N$2,'Capacity Summary'!$B$36:$B$135,0),MATCH('Capacity Backing (Hide)'!$A38,'Capacity Summary'!$H$35:$BG$35,0))&lt;&gt;0,INDEX('Capacity Summary'!$H$36:$BG$135,MATCH('Capacity Backing (Hide)'!N$2,'Capacity Summary'!$B$36:$B$135,0),MATCH('Capacity Backing (Hide)'!$A38,'Capacity Summary'!$H$35:$BG$35,0)),0)),INDEX('Capacity Summary'!$C$36:$E$135,MATCH('Capacity Backing (Hide)'!N$2,'Capacity Summary'!$B$36:$B$135,0),2)))/IF(Summary!$B$7="Minutes",1,60)/COUNTA(INDEX(Capacity!$C$10:$Q$109,MATCH('Capacity Backing (Hide)'!N$2,Capacity!$B$10:$B$109,0),1):INDEX(Capacity!$C$10:$Q$109,MATCH('Capacity Backing (Hide)'!N$2,Capacity!$B$10:$B$109,0),15))</f>
        <v>#N/A</v>
      </c>
      <c r="O3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(Hide)'!$A38,'Capacity Summary'!$H$35:$BG$35,0))="x",INDEX('Capacity Summary'!$C$36:$E$135,MATCH('Capacity Backing (Hide)'!O$2,'Capacity Summary'!$B$36:$B$135,0),4),IF(INDEX('Capacity Summary'!$H$36:$BG$135,MATCH('Capacity Backing (Hide)'!O$2,'Capacity Summary'!$B$36:$B$135,0),MATCH('Capacity Backing (Hide)'!$A38,'Capacity Summary'!$H$35:$BG$35,0))&lt;&gt;0,INDEX('Capacity Summary'!$H$36:$BG$135,MATCH('Capacity Backing (Hide)'!O$2,'Capacity Summary'!$B$36:$B$135,0),MATCH('Capacity Backing (Hide)'!$A38,'Capacity Summary'!$H$35:$BG$35,0)),0)),INDEX('Capacity Summary'!$C$36:$E$135,MATCH('Capacity Backing (Hide)'!O$2,'Capacity Summary'!$B$36:$B$135,0),2)))/IF(Summary!$B$7="Minutes",1,60)/COUNTA(INDEX(Capacity!$C$10:$Q$109,MATCH('Capacity Backing (Hide)'!O$2,Capacity!$B$10:$B$109,0),1):INDEX(Capacity!$C$10:$Q$109,MATCH('Capacity Backing (Hide)'!O$2,Capacity!$B$10:$B$109,0),15))</f>
        <v>#N/A</v>
      </c>
      <c r="P3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(Hide)'!$A38,'Capacity Summary'!$H$35:$BG$35,0))="x",INDEX('Capacity Summary'!$C$36:$E$135,MATCH('Capacity Backing (Hide)'!P$2,'Capacity Summary'!$B$36:$B$135,0),4),IF(INDEX('Capacity Summary'!$H$36:$BG$135,MATCH('Capacity Backing (Hide)'!P$2,'Capacity Summary'!$B$36:$B$135,0),MATCH('Capacity Backing (Hide)'!$A38,'Capacity Summary'!$H$35:$BG$35,0))&lt;&gt;0,INDEX('Capacity Summary'!$H$36:$BG$135,MATCH('Capacity Backing (Hide)'!P$2,'Capacity Summary'!$B$36:$B$135,0),MATCH('Capacity Backing (Hide)'!$A38,'Capacity Summary'!$H$35:$BG$35,0)),0)),INDEX('Capacity Summary'!$C$36:$E$135,MATCH('Capacity Backing (Hide)'!P$2,'Capacity Summary'!$B$36:$B$135,0),2)))/IF(Summary!$B$7="Minutes",1,60)/COUNTA(INDEX(Capacity!$C$10:$Q$109,MATCH('Capacity Backing (Hide)'!P$2,Capacity!$B$10:$B$109,0),1):INDEX(Capacity!$C$10:$Q$109,MATCH('Capacity Backing (Hide)'!P$2,Capacity!$B$10:$B$109,0),15))</f>
        <v>#N/A</v>
      </c>
      <c r="Q3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(Hide)'!$A38,'Capacity Summary'!$H$35:$BG$35,0))="x",INDEX('Capacity Summary'!$C$36:$E$135,MATCH('Capacity Backing (Hide)'!Q$2,'Capacity Summary'!$B$36:$B$135,0),4),IF(INDEX('Capacity Summary'!$H$36:$BG$135,MATCH('Capacity Backing (Hide)'!Q$2,'Capacity Summary'!$B$36:$B$135,0),MATCH('Capacity Backing (Hide)'!$A38,'Capacity Summary'!$H$35:$BG$35,0))&lt;&gt;0,INDEX('Capacity Summary'!$H$36:$BG$135,MATCH('Capacity Backing (Hide)'!Q$2,'Capacity Summary'!$B$36:$B$135,0),MATCH('Capacity Backing (Hide)'!$A38,'Capacity Summary'!$H$35:$BG$35,0)),0)),INDEX('Capacity Summary'!$C$36:$E$135,MATCH('Capacity Backing (Hide)'!Q$2,'Capacity Summary'!$B$36:$B$135,0),2)))/IF(Summary!$B$7="Minutes",1,60)/COUNTA(INDEX(Capacity!$C$10:$Q$109,MATCH('Capacity Backing (Hide)'!Q$2,Capacity!$B$10:$B$109,0),1):INDEX(Capacity!$C$10:$Q$109,MATCH('Capacity Backing (Hide)'!Q$2,Capacity!$B$10:$B$109,0),15))</f>
        <v>#N/A</v>
      </c>
      <c r="R3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(Hide)'!$A38,'Capacity Summary'!$H$35:$BG$35,0))="x",INDEX('Capacity Summary'!$C$36:$E$135,MATCH('Capacity Backing (Hide)'!R$2,'Capacity Summary'!$B$36:$B$135,0),4),IF(INDEX('Capacity Summary'!$H$36:$BG$135,MATCH('Capacity Backing (Hide)'!R$2,'Capacity Summary'!$B$36:$B$135,0),MATCH('Capacity Backing (Hide)'!$A38,'Capacity Summary'!$H$35:$BG$35,0))&lt;&gt;0,INDEX('Capacity Summary'!$H$36:$BG$135,MATCH('Capacity Backing (Hide)'!R$2,'Capacity Summary'!$B$36:$B$135,0),MATCH('Capacity Backing (Hide)'!$A38,'Capacity Summary'!$H$35:$BG$35,0)),0)),INDEX('Capacity Summary'!$C$36:$E$135,MATCH('Capacity Backing (Hide)'!R$2,'Capacity Summary'!$B$36:$B$135,0),2)))/IF(Summary!$B$7="Minutes",1,60)/COUNTA(INDEX(Capacity!$C$10:$Q$109,MATCH('Capacity Backing (Hide)'!R$2,Capacity!$B$10:$B$109,0),1):INDEX(Capacity!$C$10:$Q$109,MATCH('Capacity Backing (Hide)'!R$2,Capacity!$B$10:$B$109,0),15))</f>
        <v>#N/A</v>
      </c>
      <c r="S3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(Hide)'!$A38,'Capacity Summary'!$H$35:$BG$35,0))="x",INDEX('Capacity Summary'!$C$36:$E$135,MATCH('Capacity Backing (Hide)'!S$2,'Capacity Summary'!$B$36:$B$135,0),4),IF(INDEX('Capacity Summary'!$H$36:$BG$135,MATCH('Capacity Backing (Hide)'!S$2,'Capacity Summary'!$B$36:$B$135,0),MATCH('Capacity Backing (Hide)'!$A38,'Capacity Summary'!$H$35:$BG$35,0))&lt;&gt;0,INDEX('Capacity Summary'!$H$36:$BG$135,MATCH('Capacity Backing (Hide)'!S$2,'Capacity Summary'!$B$36:$B$135,0),MATCH('Capacity Backing (Hide)'!$A38,'Capacity Summary'!$H$35:$BG$35,0)),0)),INDEX('Capacity Summary'!$C$36:$E$135,MATCH('Capacity Backing (Hide)'!S$2,'Capacity Summary'!$B$36:$B$135,0),2)))/IF(Summary!$B$7="Minutes",1,60)/COUNTA(INDEX(Capacity!$C$10:$Q$109,MATCH('Capacity Backing (Hide)'!S$2,Capacity!$B$10:$B$109,0),1):INDEX(Capacity!$C$10:$Q$109,MATCH('Capacity Backing (Hide)'!S$2,Capacity!$B$10:$B$109,0),15))</f>
        <v>#N/A</v>
      </c>
      <c r="T3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(Hide)'!$A38,'Capacity Summary'!$H$35:$BG$35,0))="x",INDEX('Capacity Summary'!$C$36:$E$135,MATCH('Capacity Backing (Hide)'!T$2,'Capacity Summary'!$B$36:$B$135,0),4),IF(INDEX('Capacity Summary'!$H$36:$BG$135,MATCH('Capacity Backing (Hide)'!T$2,'Capacity Summary'!$B$36:$B$135,0),MATCH('Capacity Backing (Hide)'!$A38,'Capacity Summary'!$H$35:$BG$35,0))&lt;&gt;0,INDEX('Capacity Summary'!$H$36:$BG$135,MATCH('Capacity Backing (Hide)'!T$2,'Capacity Summary'!$B$36:$B$135,0),MATCH('Capacity Backing (Hide)'!$A38,'Capacity Summary'!$H$35:$BG$35,0)),0)),INDEX('Capacity Summary'!$C$36:$E$135,MATCH('Capacity Backing (Hide)'!T$2,'Capacity Summary'!$B$36:$B$135,0),2)))/IF(Summary!$B$7="Minutes",1,60)/COUNTA(INDEX(Capacity!$C$10:$Q$109,MATCH('Capacity Backing (Hide)'!T$2,Capacity!$B$10:$B$109,0),1):INDEX(Capacity!$C$10:$Q$109,MATCH('Capacity Backing (Hide)'!T$2,Capacity!$B$10:$B$109,0),15))</f>
        <v>#N/A</v>
      </c>
      <c r="U3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(Hide)'!$A38,'Capacity Summary'!$H$35:$BG$35,0))="x",INDEX('Capacity Summary'!$C$36:$E$135,MATCH('Capacity Backing (Hide)'!U$2,'Capacity Summary'!$B$36:$B$135,0),4),IF(INDEX('Capacity Summary'!$H$36:$BG$135,MATCH('Capacity Backing (Hide)'!U$2,'Capacity Summary'!$B$36:$B$135,0),MATCH('Capacity Backing (Hide)'!$A38,'Capacity Summary'!$H$35:$BG$35,0))&lt;&gt;0,INDEX('Capacity Summary'!$H$36:$BG$135,MATCH('Capacity Backing (Hide)'!U$2,'Capacity Summary'!$B$36:$B$135,0),MATCH('Capacity Backing (Hide)'!$A38,'Capacity Summary'!$H$35:$BG$35,0)),0)),INDEX('Capacity Summary'!$C$36:$E$135,MATCH('Capacity Backing (Hide)'!U$2,'Capacity Summary'!$B$36:$B$135,0),2)))/IF(Summary!$B$7="Minutes",1,60)/COUNTA(INDEX(Capacity!$C$10:$Q$109,MATCH('Capacity Backing (Hide)'!U$2,Capacity!$B$10:$B$109,0),1):INDEX(Capacity!$C$10:$Q$109,MATCH('Capacity Backing (Hide)'!U$2,Capacity!$B$10:$B$109,0),15))</f>
        <v>#N/A</v>
      </c>
      <c r="V3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(Hide)'!$A38,'Capacity Summary'!$H$35:$BG$35,0))="x",INDEX('Capacity Summary'!$C$36:$E$135,MATCH('Capacity Backing (Hide)'!V$2,'Capacity Summary'!$B$36:$B$135,0),4),IF(INDEX('Capacity Summary'!$H$36:$BG$135,MATCH('Capacity Backing (Hide)'!V$2,'Capacity Summary'!$B$36:$B$135,0),MATCH('Capacity Backing (Hide)'!$A38,'Capacity Summary'!$H$35:$BG$35,0))&lt;&gt;0,INDEX('Capacity Summary'!$H$36:$BG$135,MATCH('Capacity Backing (Hide)'!V$2,'Capacity Summary'!$B$36:$B$135,0),MATCH('Capacity Backing (Hide)'!$A38,'Capacity Summary'!$H$35:$BG$35,0)),0)),INDEX('Capacity Summary'!$C$36:$E$135,MATCH('Capacity Backing (Hide)'!V$2,'Capacity Summary'!$B$36:$B$135,0),2)))/IF(Summary!$B$7="Minutes",1,60)/COUNTA(INDEX(Capacity!$C$10:$Q$109,MATCH('Capacity Backing (Hide)'!V$2,Capacity!$B$10:$B$109,0),1):INDEX(Capacity!$C$10:$Q$109,MATCH('Capacity Backing (Hide)'!V$2,Capacity!$B$10:$B$109,0),15))</f>
        <v>#N/A</v>
      </c>
      <c r="W3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(Hide)'!$A38,'Capacity Summary'!$H$35:$BG$35,0))="x",INDEX('Capacity Summary'!$C$36:$E$135,MATCH('Capacity Backing (Hide)'!W$2,'Capacity Summary'!$B$36:$B$135,0),4),IF(INDEX('Capacity Summary'!$H$36:$BG$135,MATCH('Capacity Backing (Hide)'!W$2,'Capacity Summary'!$B$36:$B$135,0),MATCH('Capacity Backing (Hide)'!$A38,'Capacity Summary'!$H$35:$BG$35,0))&lt;&gt;0,INDEX('Capacity Summary'!$H$36:$BG$135,MATCH('Capacity Backing (Hide)'!W$2,'Capacity Summary'!$B$36:$B$135,0),MATCH('Capacity Backing (Hide)'!$A38,'Capacity Summary'!$H$35:$BG$35,0)),0)),INDEX('Capacity Summary'!$C$36:$E$135,MATCH('Capacity Backing (Hide)'!W$2,'Capacity Summary'!$B$36:$B$135,0),2)))/IF(Summary!$B$7="Minutes",1,60)/COUNTA(INDEX(Capacity!$C$10:$Q$109,MATCH('Capacity Backing (Hide)'!W$2,Capacity!$B$10:$B$109,0),1):INDEX(Capacity!$C$10:$Q$109,MATCH('Capacity Backing (Hide)'!W$2,Capacity!$B$10:$B$109,0),15))</f>
        <v>#N/A</v>
      </c>
      <c r="X3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(Hide)'!$A38,'Capacity Summary'!$H$35:$BG$35,0))="x",INDEX('Capacity Summary'!$C$36:$E$135,MATCH('Capacity Backing (Hide)'!X$2,'Capacity Summary'!$B$36:$B$135,0),4),IF(INDEX('Capacity Summary'!$H$36:$BG$135,MATCH('Capacity Backing (Hide)'!X$2,'Capacity Summary'!$B$36:$B$135,0),MATCH('Capacity Backing (Hide)'!$A38,'Capacity Summary'!$H$35:$BG$35,0))&lt;&gt;0,INDEX('Capacity Summary'!$H$36:$BG$135,MATCH('Capacity Backing (Hide)'!X$2,'Capacity Summary'!$B$36:$B$135,0),MATCH('Capacity Backing (Hide)'!$A38,'Capacity Summary'!$H$35:$BG$35,0)),0)),INDEX('Capacity Summary'!$C$36:$E$135,MATCH('Capacity Backing (Hide)'!X$2,'Capacity Summary'!$B$36:$B$135,0),2)))/IF(Summary!$B$7="Minutes",1,60)/COUNTA(INDEX(Capacity!$C$10:$Q$109,MATCH('Capacity Backing (Hide)'!X$2,Capacity!$B$10:$B$109,0),1):INDEX(Capacity!$C$10:$Q$109,MATCH('Capacity Backing (Hide)'!X$2,Capacity!$B$10:$B$109,0),15))</f>
        <v>#N/A</v>
      </c>
      <c r="Y3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(Hide)'!$A38,'Capacity Summary'!$H$35:$BG$35,0))="x",INDEX('Capacity Summary'!$C$36:$E$135,MATCH('Capacity Backing (Hide)'!Y$2,'Capacity Summary'!$B$36:$B$135,0),4),IF(INDEX('Capacity Summary'!$H$36:$BG$135,MATCH('Capacity Backing (Hide)'!Y$2,'Capacity Summary'!$B$36:$B$135,0),MATCH('Capacity Backing (Hide)'!$A38,'Capacity Summary'!$H$35:$BG$35,0))&lt;&gt;0,INDEX('Capacity Summary'!$H$36:$BG$135,MATCH('Capacity Backing (Hide)'!Y$2,'Capacity Summary'!$B$36:$B$135,0),MATCH('Capacity Backing (Hide)'!$A38,'Capacity Summary'!$H$35:$BG$35,0)),0)),INDEX('Capacity Summary'!$C$36:$E$135,MATCH('Capacity Backing (Hide)'!Y$2,'Capacity Summary'!$B$36:$B$135,0),2)))/IF(Summary!$B$7="Minutes",1,60)/COUNTA(INDEX(Capacity!$C$10:$Q$109,MATCH('Capacity Backing (Hide)'!Y$2,Capacity!$B$10:$B$109,0),1):INDEX(Capacity!$C$10:$Q$109,MATCH('Capacity Backing (Hide)'!Y$2,Capacity!$B$10:$B$109,0),15))</f>
        <v>#N/A</v>
      </c>
      <c r="Z3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(Hide)'!$A38,'Capacity Summary'!$H$35:$BG$35,0))="x",INDEX('Capacity Summary'!$C$36:$E$135,MATCH('Capacity Backing (Hide)'!Z$2,'Capacity Summary'!$B$36:$B$135,0),4),IF(INDEX('Capacity Summary'!$H$36:$BG$135,MATCH('Capacity Backing (Hide)'!Z$2,'Capacity Summary'!$B$36:$B$135,0),MATCH('Capacity Backing (Hide)'!$A38,'Capacity Summary'!$H$35:$BG$35,0))&lt;&gt;0,INDEX('Capacity Summary'!$H$36:$BG$135,MATCH('Capacity Backing (Hide)'!Z$2,'Capacity Summary'!$B$36:$B$135,0),MATCH('Capacity Backing (Hide)'!$A38,'Capacity Summary'!$H$35:$BG$35,0)),0)),INDEX('Capacity Summary'!$C$36:$E$135,MATCH('Capacity Backing (Hide)'!Z$2,'Capacity Summary'!$B$36:$B$135,0),2)))/IF(Summary!$B$7="Minutes",1,60)/COUNTA(INDEX(Capacity!$C$10:$Q$109,MATCH('Capacity Backing (Hide)'!Z$2,Capacity!$B$10:$B$109,0),1):INDEX(Capacity!$C$10:$Q$109,MATCH('Capacity Backing (Hide)'!Z$2,Capacity!$B$10:$B$109,0),15))</f>
        <v>#N/A</v>
      </c>
      <c r="AA3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(Hide)'!$A38,'Capacity Summary'!$H$35:$BG$35,0))="x",INDEX('Capacity Summary'!$C$36:$E$135,MATCH('Capacity Backing (Hide)'!AA$2,'Capacity Summary'!$B$36:$B$135,0),4),IF(INDEX('Capacity Summary'!$H$36:$BG$135,MATCH('Capacity Backing (Hide)'!AA$2,'Capacity Summary'!$B$36:$B$135,0),MATCH('Capacity Backing (Hide)'!$A38,'Capacity Summary'!$H$35:$BG$35,0))&lt;&gt;0,INDEX('Capacity Summary'!$H$36:$BG$135,MATCH('Capacity Backing (Hide)'!AA$2,'Capacity Summary'!$B$36:$B$135,0),MATCH('Capacity Backing (Hide)'!$A38,'Capacity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(Hide)'!$A38,'Capacity Summary'!$H$35:$BG$35,0))="x",INDEX('Capacity Summary'!$C$36:$E$135,MATCH('Capacity Backing (Hide)'!AB$2,'Capacity Summary'!$B$36:$B$135,0),4),IF(INDEX('Capacity Summary'!$H$36:$BG$135,MATCH('Capacity Backing (Hide)'!AB$2,'Capacity Summary'!$B$36:$B$135,0),MATCH('Capacity Backing (Hide)'!$A38,'Capacity Summary'!$H$35:$BG$35,0))&lt;&gt;0,INDEX('Capacity Summary'!$H$36:$BG$135,MATCH('Capacity Backing (Hide)'!AB$2,'Capacity Summary'!$B$36:$B$135,0),MATCH('Capacity Backing (Hide)'!$A38,'Capacity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(Hide)'!$A38,'Capacity Summary'!$H$35:$BG$35,0))="x",INDEX('Capacity Summary'!$C$36:$E$135,MATCH('Capacity Backing (Hide)'!AC$2,'Capacity Summary'!$B$36:$B$135,0),4),IF(INDEX('Capacity Summary'!$H$36:$BG$135,MATCH('Capacity Backing (Hide)'!AC$2,'Capacity Summary'!$B$36:$B$135,0),MATCH('Capacity Backing (Hide)'!$A38,'Capacity Summary'!$H$35:$BG$35,0))&lt;&gt;0,INDEX('Capacity Summary'!$H$36:$BG$135,MATCH('Capacity Backing (Hide)'!AC$2,'Capacity Summary'!$B$36:$B$135,0),MATCH('Capacity Backing (Hide)'!$A38,'Capacity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(Hide)'!$A38,'Capacity Summary'!$H$35:$BG$35,0))="x",INDEX('Capacity Summary'!$C$36:$E$135,MATCH('Capacity Backing (Hide)'!AD$2,'Capacity Summary'!$B$36:$B$135,0),4),IF(INDEX('Capacity Summary'!$H$36:$BG$135,MATCH('Capacity Backing (Hide)'!AD$2,'Capacity Summary'!$B$36:$B$135,0),MATCH('Capacity Backing (Hide)'!$A38,'Capacity Summary'!$H$35:$BG$35,0))&lt;&gt;0,INDEX('Capacity Summary'!$H$36:$BG$135,MATCH('Capacity Backing (Hide)'!AD$2,'Capacity Summary'!$B$36:$B$135,0),MATCH('Capacity Backing (Hide)'!$A38,'Capacity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(Hide)'!$A38,'Capacity Summary'!$H$35:$BG$35,0))="x",INDEX('Capacity Summary'!$C$36:$E$135,MATCH('Capacity Backing (Hide)'!AE$2,'Capacity Summary'!$B$36:$B$135,0),4),IF(INDEX('Capacity Summary'!$H$36:$BG$135,MATCH('Capacity Backing (Hide)'!AE$2,'Capacity Summary'!$B$36:$B$135,0),MATCH('Capacity Backing (Hide)'!$A38,'Capacity Summary'!$H$35:$BG$35,0))&lt;&gt;0,INDEX('Capacity Summary'!$H$36:$BG$135,MATCH('Capacity Backing (Hide)'!AE$2,'Capacity Summary'!$B$36:$B$135,0),MATCH('Capacity Backing (Hide)'!$A38,'Capacity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(Hide)'!$A38,'Capacity Summary'!$H$35:$BG$35,0))="x",INDEX('Capacity Summary'!$C$36:$E$135,MATCH('Capacity Backing (Hide)'!AF$2,'Capacity Summary'!$B$36:$B$135,0),4),IF(INDEX('Capacity Summary'!$H$36:$BG$135,MATCH('Capacity Backing (Hide)'!AF$2,'Capacity Summary'!$B$36:$B$135,0),MATCH('Capacity Backing (Hide)'!$A38,'Capacity Summary'!$H$35:$BG$35,0))&lt;&gt;0,INDEX('Capacity Summary'!$H$36:$BG$135,MATCH('Capacity Backing (Hide)'!AF$2,'Capacity Summary'!$B$36:$B$135,0),MATCH('Capacity Backing (Hide)'!$A38,'Capacity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(Hide)'!$A38,'Capacity Summary'!$H$35:$BG$35,0))="x",INDEX('Capacity Summary'!$C$36:$E$135,MATCH('Capacity Backing (Hide)'!AG$2,'Capacity Summary'!$B$36:$B$135,0),4),IF(INDEX('Capacity Summary'!$H$36:$BG$135,MATCH('Capacity Backing (Hide)'!AG$2,'Capacity Summary'!$B$36:$B$135,0),MATCH('Capacity Backing (Hide)'!$A38,'Capacity Summary'!$H$35:$BG$35,0))&lt;&gt;0,INDEX('Capacity Summary'!$H$36:$BG$135,MATCH('Capacity Backing (Hide)'!AG$2,'Capacity Summary'!$B$36:$B$135,0),MATCH('Capacity Backing (Hide)'!$A38,'Capacity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(Hide)'!$A38,'Capacity Summary'!$H$35:$BG$35,0))="x",INDEX('Capacity Summary'!$C$36:$E$135,MATCH('Capacity Backing (Hide)'!AH$2,'Capacity Summary'!$B$36:$B$135,0),4),IF(INDEX('Capacity Summary'!$H$36:$BG$135,MATCH('Capacity Backing (Hide)'!AH$2,'Capacity Summary'!$B$36:$B$135,0),MATCH('Capacity Backing (Hide)'!$A38,'Capacity Summary'!$H$35:$BG$35,0))&lt;&gt;0,INDEX('Capacity Summary'!$H$36:$BG$135,MATCH('Capacity Backing (Hide)'!AH$2,'Capacity Summary'!$B$36:$B$135,0),MATCH('Capacity Backing (Hide)'!$A38,'Capacity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(Hide)'!$A38,'Capacity Summary'!$H$35:$BG$35,0))="x",INDEX('Capacity Summary'!$C$36:$E$135,MATCH('Capacity Backing (Hide)'!AI$2,'Capacity Summary'!$B$36:$B$135,0),4),IF(INDEX('Capacity Summary'!$H$36:$BG$135,MATCH('Capacity Backing (Hide)'!AI$2,'Capacity Summary'!$B$36:$B$135,0),MATCH('Capacity Backing (Hide)'!$A38,'Capacity Summary'!$H$35:$BG$35,0))&lt;&gt;0,INDEX('Capacity Summary'!$H$36:$BG$135,MATCH('Capacity Backing (Hide)'!AI$2,'Capacity Summary'!$B$36:$B$135,0),MATCH('Capacity Backing (Hide)'!$A38,'Capacity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(Hide)'!$A38,'Capacity Summary'!$H$35:$BG$35,0))="x",INDEX('Capacity Summary'!$C$36:$E$135,MATCH('Capacity Backing (Hide)'!AJ$2,'Capacity Summary'!$B$36:$B$135,0),4),IF(INDEX('Capacity Summary'!$H$36:$BG$135,MATCH('Capacity Backing (Hide)'!AJ$2,'Capacity Summary'!$B$36:$B$135,0),MATCH('Capacity Backing (Hide)'!$A38,'Capacity Summary'!$H$35:$BG$35,0))&lt;&gt;0,INDEX('Capacity Summary'!$H$36:$BG$135,MATCH('Capacity Backing (Hide)'!AJ$2,'Capacity Summary'!$B$36:$B$135,0),MATCH('Capacity Backing (Hide)'!$A38,'Capacity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(Hide)'!$A38,'Capacity Summary'!$H$35:$BG$35,0))="x",INDEX('Capacity Summary'!$C$36:$E$135,MATCH('Capacity Backing (Hide)'!AK$2,'Capacity Summary'!$B$36:$B$135,0),4),IF(INDEX('Capacity Summary'!$H$36:$BG$135,MATCH('Capacity Backing (Hide)'!AK$2,'Capacity Summary'!$B$36:$B$135,0),MATCH('Capacity Backing (Hide)'!$A38,'Capacity Summary'!$H$35:$BG$35,0))&lt;&gt;0,INDEX('Capacity Summary'!$H$36:$BG$135,MATCH('Capacity Backing (Hide)'!AK$2,'Capacity Summary'!$B$36:$B$135,0),MATCH('Capacity Backing (Hide)'!$A38,'Capacity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(Hide)'!$A38,'Capacity Summary'!$H$35:$BG$35,0))="x",INDEX('Capacity Summary'!$C$36:$E$135,MATCH('Capacity Backing (Hide)'!AL$2,'Capacity Summary'!$B$36:$B$135,0),4),IF(INDEX('Capacity Summary'!$H$36:$BG$135,MATCH('Capacity Backing (Hide)'!AL$2,'Capacity Summary'!$B$36:$B$135,0),MATCH('Capacity Backing (Hide)'!$A38,'Capacity Summary'!$H$35:$BG$35,0))&lt;&gt;0,INDEX('Capacity Summary'!$H$36:$BG$135,MATCH('Capacity Backing (Hide)'!AL$2,'Capacity Summary'!$B$36:$B$135,0),MATCH('Capacity Backing (Hide)'!$A38,'Capacity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(Hide)'!$A38,'Capacity Summary'!$H$35:$BG$35,0))="x",INDEX('Capacity Summary'!$C$36:$E$135,MATCH('Capacity Backing (Hide)'!AM$2,'Capacity Summary'!$B$36:$B$135,0),4),IF(INDEX('Capacity Summary'!$H$36:$BG$135,MATCH('Capacity Backing (Hide)'!AM$2,'Capacity Summary'!$B$36:$B$135,0),MATCH('Capacity Backing (Hide)'!$A38,'Capacity Summary'!$H$35:$BG$35,0))&lt;&gt;0,INDEX('Capacity Summary'!$H$36:$BG$135,MATCH('Capacity Backing (Hide)'!AM$2,'Capacity Summary'!$B$36:$B$135,0),MATCH('Capacity Backing (Hide)'!$A38,'Capacity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(Hide)'!$A38,'Capacity Summary'!$H$35:$BG$35,0))="x",INDEX('Capacity Summary'!$C$36:$E$135,MATCH('Capacity Backing (Hide)'!AN$2,'Capacity Summary'!$B$36:$B$135,0),4),IF(INDEX('Capacity Summary'!$H$36:$BG$135,MATCH('Capacity Backing (Hide)'!AN$2,'Capacity Summary'!$B$36:$B$135,0),MATCH('Capacity Backing (Hide)'!$A38,'Capacity Summary'!$H$35:$BG$35,0))&lt;&gt;0,INDEX('Capacity Summary'!$H$36:$BG$135,MATCH('Capacity Backing (Hide)'!AN$2,'Capacity Summary'!$B$36:$B$135,0),MATCH('Capacity Backing (Hide)'!$A38,'Capacity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(Hide)'!$A38,'Capacity Summary'!$H$35:$BG$35,0))="x",INDEX('Capacity Summary'!$C$36:$E$135,MATCH('Capacity Backing (Hide)'!AO$2,'Capacity Summary'!$B$36:$B$135,0),4),IF(INDEX('Capacity Summary'!$H$36:$BG$135,MATCH('Capacity Backing (Hide)'!AO$2,'Capacity Summary'!$B$36:$B$135,0),MATCH('Capacity Backing (Hide)'!$A38,'Capacity Summary'!$H$35:$BG$35,0))&lt;&gt;0,INDEX('Capacity Summary'!$H$36:$BG$135,MATCH('Capacity Backing (Hide)'!AO$2,'Capacity Summary'!$B$36:$B$135,0),MATCH('Capacity Backing (Hide)'!$A38,'Capacity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(Hide)'!$A38,'Capacity Summary'!$H$35:$BG$35,0))="x",INDEX('Capacity Summary'!$C$36:$E$135,MATCH('Capacity Backing (Hide)'!AP$2,'Capacity Summary'!$B$36:$B$135,0),4),IF(INDEX('Capacity Summary'!$H$36:$BG$135,MATCH('Capacity Backing (Hide)'!AP$2,'Capacity Summary'!$B$36:$B$135,0),MATCH('Capacity Backing (Hide)'!$A38,'Capacity Summary'!$H$35:$BG$35,0))&lt;&gt;0,INDEX('Capacity Summary'!$H$36:$BG$135,MATCH('Capacity Backing (Hide)'!AP$2,'Capacity Summary'!$B$36:$B$135,0),MATCH('Capacity Backing (Hide)'!$A38,'Capacity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(Hide)'!$A38,'Capacity Summary'!$H$35:$BG$35,0))="x",INDEX('Capacity Summary'!$C$36:$E$135,MATCH('Capacity Backing (Hide)'!AQ$2,'Capacity Summary'!$B$36:$B$135,0),4),IF(INDEX('Capacity Summary'!$H$36:$BG$135,MATCH('Capacity Backing (Hide)'!AQ$2,'Capacity Summary'!$B$36:$B$135,0),MATCH('Capacity Backing (Hide)'!$A38,'Capacity Summary'!$H$35:$BG$35,0))&lt;&gt;0,INDEX('Capacity Summary'!$H$36:$BG$135,MATCH('Capacity Backing (Hide)'!AQ$2,'Capacity Summary'!$B$36:$B$135,0),MATCH('Capacity Backing (Hide)'!$A38,'Capacity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(Hide)'!$A38,'Capacity Summary'!$H$35:$BG$35,0))="x",INDEX('Capacity Summary'!$C$36:$E$135,MATCH('Capacity Backing (Hide)'!AR$2,'Capacity Summary'!$B$36:$B$135,0),4),IF(INDEX('Capacity Summary'!$H$36:$BG$135,MATCH('Capacity Backing (Hide)'!AR$2,'Capacity Summary'!$B$36:$B$135,0),MATCH('Capacity Backing (Hide)'!$A38,'Capacity Summary'!$H$35:$BG$35,0))&lt;&gt;0,INDEX('Capacity Summary'!$H$36:$BG$135,MATCH('Capacity Backing (Hide)'!AR$2,'Capacity Summary'!$B$36:$B$135,0),MATCH('Capacity Backing (Hide)'!$A38,'Capacity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(Hide)'!$A38,'Capacity Summary'!$H$35:$BG$35,0))="x",INDEX('Capacity Summary'!$C$36:$E$135,MATCH('Capacity Backing (Hide)'!AS$2,'Capacity Summary'!$B$36:$B$135,0),4),IF(INDEX('Capacity Summary'!$H$36:$BG$135,MATCH('Capacity Backing (Hide)'!AS$2,'Capacity Summary'!$B$36:$B$135,0),MATCH('Capacity Backing (Hide)'!$A38,'Capacity Summary'!$H$35:$BG$35,0))&lt;&gt;0,INDEX('Capacity Summary'!$H$36:$BG$135,MATCH('Capacity Backing (Hide)'!AS$2,'Capacity Summary'!$B$36:$B$135,0),MATCH('Capacity Backing (Hide)'!$A38,'Capacity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(Hide)'!$A38,'Capacity Summary'!$H$35:$BG$35,0))="x",INDEX('Capacity Summary'!$C$36:$E$135,MATCH('Capacity Backing (Hide)'!AT$2,'Capacity Summary'!$B$36:$B$135,0),4),IF(INDEX('Capacity Summary'!$H$36:$BG$135,MATCH('Capacity Backing (Hide)'!AT$2,'Capacity Summary'!$B$36:$B$135,0),MATCH('Capacity Backing (Hide)'!$A38,'Capacity Summary'!$H$35:$BG$35,0))&lt;&gt;0,INDEX('Capacity Summary'!$H$36:$BG$135,MATCH('Capacity Backing (Hide)'!AT$2,'Capacity Summary'!$B$36:$B$135,0),MATCH('Capacity Backing (Hide)'!$A38,'Capacity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(Hide)'!$A38,'Capacity Summary'!$H$35:$BG$35,0))="x",INDEX('Capacity Summary'!$C$36:$E$135,MATCH('Capacity Backing (Hide)'!AU$2,'Capacity Summary'!$B$36:$B$135,0),4),IF(INDEX('Capacity Summary'!$H$36:$BG$135,MATCH('Capacity Backing (Hide)'!AU$2,'Capacity Summary'!$B$36:$B$135,0),MATCH('Capacity Backing (Hide)'!$A38,'Capacity Summary'!$H$35:$BG$35,0))&lt;&gt;0,INDEX('Capacity Summary'!$H$36:$BG$135,MATCH('Capacity Backing (Hide)'!AU$2,'Capacity Summary'!$B$36:$B$135,0),MATCH('Capacity Backing (Hide)'!$A38,'Capacity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(Hide)'!$A38,'Capacity Summary'!$H$35:$BG$35,0))="x",INDEX('Capacity Summary'!$C$36:$E$135,MATCH('Capacity Backing (Hide)'!AV$2,'Capacity Summary'!$B$36:$B$135,0),4),IF(INDEX('Capacity Summary'!$H$36:$BG$135,MATCH('Capacity Backing (Hide)'!AV$2,'Capacity Summary'!$B$36:$B$135,0),MATCH('Capacity Backing (Hide)'!$A38,'Capacity Summary'!$H$35:$BG$35,0))&lt;&gt;0,INDEX('Capacity Summary'!$H$36:$BG$135,MATCH('Capacity Backing (Hide)'!AV$2,'Capacity Summary'!$B$36:$B$135,0),MATCH('Capacity Backing (Hide)'!$A38,'Capacity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(Hide)'!$A38,'Capacity Summary'!$H$35:$BG$35,0))="x",INDEX('Capacity Summary'!$C$36:$E$135,MATCH('Capacity Backing (Hide)'!AW$2,'Capacity Summary'!$B$36:$B$135,0),4),IF(INDEX('Capacity Summary'!$H$36:$BG$135,MATCH('Capacity Backing (Hide)'!AW$2,'Capacity Summary'!$B$36:$B$135,0),MATCH('Capacity Backing (Hide)'!$A38,'Capacity Summary'!$H$35:$BG$35,0))&lt;&gt;0,INDEX('Capacity Summary'!$H$36:$BG$135,MATCH('Capacity Backing (Hide)'!AW$2,'Capacity Summary'!$B$36:$B$135,0),MATCH('Capacity Backing (Hide)'!$A38,'Capacity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(Hide)'!$A38,'Capacity Summary'!$H$35:$BG$35,0))="x",INDEX('Capacity Summary'!$C$36:$E$135,MATCH('Capacity Backing (Hide)'!AX$2,'Capacity Summary'!$B$36:$B$135,0),4),IF(INDEX('Capacity Summary'!$H$36:$BG$135,MATCH('Capacity Backing (Hide)'!AX$2,'Capacity Summary'!$B$36:$B$135,0),MATCH('Capacity Backing (Hide)'!$A38,'Capacity Summary'!$H$35:$BG$35,0))&lt;&gt;0,INDEX('Capacity Summary'!$H$36:$BG$135,MATCH('Capacity Backing (Hide)'!AX$2,'Capacity Summary'!$B$36:$B$135,0),MATCH('Capacity Backing (Hide)'!$A38,'Capacity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(Hide)'!$A38,'Capacity Summary'!$H$35:$BG$35,0))="x",INDEX('Capacity Summary'!$C$36:$E$135,MATCH('Capacity Backing (Hide)'!AY$2,'Capacity Summary'!$B$36:$B$135,0),4),IF(INDEX('Capacity Summary'!$H$36:$BG$135,MATCH('Capacity Backing (Hide)'!AY$2,'Capacity Summary'!$B$36:$B$135,0),MATCH('Capacity Backing (Hide)'!$A38,'Capacity Summary'!$H$35:$BG$35,0))&lt;&gt;0,INDEX('Capacity Summary'!$H$36:$BG$135,MATCH('Capacity Backing (Hide)'!AY$2,'Capacity Summary'!$B$36:$B$135,0),MATCH('Capacity Backing (Hide)'!$A38,'Capacity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(Hide)'!$A38,'Capacity Summary'!$H$35:$BG$35,0))="x",INDEX('Capacity Summary'!$C$36:$E$135,MATCH('Capacity Backing (Hide)'!AZ$2,'Capacity Summary'!$B$36:$B$135,0),4),IF(INDEX('Capacity Summary'!$H$36:$BG$135,MATCH('Capacity Backing (Hide)'!AZ$2,'Capacity Summary'!$B$36:$B$135,0),MATCH('Capacity Backing (Hide)'!$A38,'Capacity Summary'!$H$35:$BG$35,0))&lt;&gt;0,INDEX('Capacity Summary'!$H$36:$BG$135,MATCH('Capacity Backing (Hide)'!AZ$2,'Capacity Summary'!$B$36:$B$135,0),MATCH('Capacity Backing (Hide)'!$A38,'Capacity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(Hide)'!$A38,'Capacity Summary'!$H$35:$BG$35,0))="x",INDEX('Capacity Summary'!$C$36:$E$135,MATCH('Capacity Backing (Hide)'!BA$2,'Capacity Summary'!$B$36:$B$135,0),4),IF(INDEX('Capacity Summary'!$H$36:$BG$135,MATCH('Capacity Backing (Hide)'!BA$2,'Capacity Summary'!$B$36:$B$135,0),MATCH('Capacity Backing (Hide)'!$A38,'Capacity Summary'!$H$35:$BG$35,0))&lt;&gt;0,INDEX('Capacity Summary'!$H$36:$BG$135,MATCH('Capacity Backing (Hide)'!BA$2,'Capacity Summary'!$B$36:$B$135,0),MATCH('Capacity Backing (Hide)'!$A38,'Capacity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(Hide)'!$A38,'Capacity Summary'!$H$35:$BG$35,0))="x",INDEX('Capacity Summary'!$C$36:$E$135,MATCH('Capacity Backing (Hide)'!BB$2,'Capacity Summary'!$B$36:$B$135,0),4),IF(INDEX('Capacity Summary'!$H$36:$BG$135,MATCH('Capacity Backing (Hide)'!BB$2,'Capacity Summary'!$B$36:$B$135,0),MATCH('Capacity Backing (Hide)'!$A38,'Capacity Summary'!$H$35:$BG$35,0))&lt;&gt;0,INDEX('Capacity Summary'!$H$36:$BG$135,MATCH('Capacity Backing (Hide)'!BB$2,'Capacity Summary'!$B$36:$B$135,0),MATCH('Capacity Backing (Hide)'!$A38,'Capacity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(Hide)'!$A38,'Capacity Summary'!$H$35:$BG$35,0))="x",INDEX('Capacity Summary'!$C$36:$E$135,MATCH('Capacity Backing (Hide)'!BC$2,'Capacity Summary'!$B$36:$B$135,0),4),IF(INDEX('Capacity Summary'!$H$36:$BG$135,MATCH('Capacity Backing (Hide)'!BC$2,'Capacity Summary'!$B$36:$B$135,0),MATCH('Capacity Backing (Hide)'!$A38,'Capacity Summary'!$H$35:$BG$35,0))&lt;&gt;0,INDEX('Capacity Summary'!$H$36:$BG$135,MATCH('Capacity Backing (Hide)'!BC$2,'Capacity Summary'!$B$36:$B$135,0),MATCH('Capacity Backing (Hide)'!$A38,'Capacity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(Hide)'!$A38,'Capacity Summary'!$H$35:$BG$35,0))="x",INDEX('Capacity Summary'!$C$36:$E$135,MATCH('Capacity Backing (Hide)'!BD$2,'Capacity Summary'!$B$36:$B$135,0),4),IF(INDEX('Capacity Summary'!$H$36:$BG$135,MATCH('Capacity Backing (Hide)'!BD$2,'Capacity Summary'!$B$36:$B$135,0),MATCH('Capacity Backing (Hide)'!$A38,'Capacity Summary'!$H$35:$BG$35,0))&lt;&gt;0,INDEX('Capacity Summary'!$H$36:$BG$135,MATCH('Capacity Backing (Hide)'!BD$2,'Capacity Summary'!$B$36:$B$135,0),MATCH('Capacity Backing (Hide)'!$A38,'Capacity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(Hide)'!$A38,'Capacity Summary'!$H$35:$BG$35,0))="x",INDEX('Capacity Summary'!$C$36:$E$135,MATCH('Capacity Backing (Hide)'!BE$2,'Capacity Summary'!$B$36:$B$135,0),4),IF(INDEX('Capacity Summary'!$H$36:$BG$135,MATCH('Capacity Backing (Hide)'!BE$2,'Capacity Summary'!$B$36:$B$135,0),MATCH('Capacity Backing (Hide)'!$A38,'Capacity Summary'!$H$35:$BG$35,0))&lt;&gt;0,INDEX('Capacity Summary'!$H$36:$BG$135,MATCH('Capacity Backing (Hide)'!BE$2,'Capacity Summary'!$B$36:$B$135,0),MATCH('Capacity Backing (Hide)'!$A38,'Capacity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(Hide)'!$A38,'Capacity Summary'!$H$35:$BG$35,0))="x",INDEX('Capacity Summary'!$C$36:$E$135,MATCH('Capacity Backing (Hide)'!BF$2,'Capacity Summary'!$B$36:$B$135,0),4),IF(INDEX('Capacity Summary'!$H$36:$BG$135,MATCH('Capacity Backing (Hide)'!BF$2,'Capacity Summary'!$B$36:$B$135,0),MATCH('Capacity Backing (Hide)'!$A38,'Capacity Summary'!$H$35:$BG$35,0))&lt;&gt;0,INDEX('Capacity Summary'!$H$36:$BG$135,MATCH('Capacity Backing (Hide)'!BF$2,'Capacity Summary'!$B$36:$B$135,0),MATCH('Capacity Backing (Hide)'!$A38,'Capacity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(Hide)'!$A38,'Capacity Summary'!$H$35:$BG$35,0))="x",INDEX('Capacity Summary'!$C$36:$E$135,MATCH('Capacity Backing (Hide)'!BG$2,'Capacity Summary'!$B$36:$B$135,0),4),IF(INDEX('Capacity Summary'!$H$36:$BG$135,MATCH('Capacity Backing (Hide)'!BG$2,'Capacity Summary'!$B$36:$B$135,0),MATCH('Capacity Backing (Hide)'!$A38,'Capacity Summary'!$H$35:$BG$35,0))&lt;&gt;0,INDEX('Capacity Summary'!$H$36:$BG$135,MATCH('Capacity Backing (Hide)'!BG$2,'Capacity Summary'!$B$36:$B$135,0),MATCH('Capacity Backing (Hide)'!$A38,'Capacity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(Hide)'!$A38,'Capacity Summary'!$H$35:$BG$35,0))="x",INDEX('Capacity Summary'!$C$36:$E$135,MATCH('Capacity Backing (Hide)'!BH$2,'Capacity Summary'!$B$36:$B$135,0),4),IF(INDEX('Capacity Summary'!$H$36:$BG$135,MATCH('Capacity Backing (Hide)'!BH$2,'Capacity Summary'!$B$36:$B$135,0),MATCH('Capacity Backing (Hide)'!$A38,'Capacity Summary'!$H$35:$BG$35,0))&lt;&gt;0,INDEX('Capacity Summary'!$H$36:$BG$135,MATCH('Capacity Backing (Hide)'!BH$2,'Capacity Summary'!$B$36:$B$135,0),MATCH('Capacity Backing (Hide)'!$A38,'Capacity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(Hide)'!$A38,'Capacity Summary'!$H$35:$BG$35,0))="x",INDEX('Capacity Summary'!$C$36:$E$135,MATCH('Capacity Backing (Hide)'!BI$2,'Capacity Summary'!$B$36:$B$135,0),4),IF(INDEX('Capacity Summary'!$H$36:$BG$135,MATCH('Capacity Backing (Hide)'!BI$2,'Capacity Summary'!$B$36:$B$135,0),MATCH('Capacity Backing (Hide)'!$A38,'Capacity Summary'!$H$35:$BG$35,0))&lt;&gt;0,INDEX('Capacity Summary'!$H$36:$BG$135,MATCH('Capacity Backing (Hide)'!BI$2,'Capacity Summary'!$B$36:$B$135,0),MATCH('Capacity Backing (Hide)'!$A38,'Capacity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(Hide)'!$A38,'Capacity Summary'!$H$35:$BG$35,0))="x",INDEX('Capacity Summary'!$C$36:$E$135,MATCH('Capacity Backing (Hide)'!BJ$2,'Capacity Summary'!$B$36:$B$135,0),4),IF(INDEX('Capacity Summary'!$H$36:$BG$135,MATCH('Capacity Backing (Hide)'!BJ$2,'Capacity Summary'!$B$36:$B$135,0),MATCH('Capacity Backing (Hide)'!$A38,'Capacity Summary'!$H$35:$BG$35,0))&lt;&gt;0,INDEX('Capacity Summary'!$H$36:$BG$135,MATCH('Capacity Backing (Hide)'!BJ$2,'Capacity Summary'!$B$36:$B$135,0),MATCH('Capacity Backing (Hide)'!$A38,'Capacity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(Hide)'!$A38,'Capacity Summary'!$H$35:$BG$35,0))="x",INDEX('Capacity Summary'!$C$36:$E$135,MATCH('Capacity Backing (Hide)'!BK$2,'Capacity Summary'!$B$36:$B$135,0),4),IF(INDEX('Capacity Summary'!$H$36:$BG$135,MATCH('Capacity Backing (Hide)'!BK$2,'Capacity Summary'!$B$36:$B$135,0),MATCH('Capacity Backing (Hide)'!$A38,'Capacity Summary'!$H$35:$BG$35,0))&lt;&gt;0,INDEX('Capacity Summary'!$H$36:$BG$135,MATCH('Capacity Backing (Hide)'!BK$2,'Capacity Summary'!$B$36:$B$135,0),MATCH('Capacity Backing (Hide)'!$A38,'Capacity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(Hide)'!$A38,'Capacity Summary'!$H$35:$BG$35,0))="x",INDEX('Capacity Summary'!$C$36:$E$135,MATCH('Capacity Backing (Hide)'!BL$2,'Capacity Summary'!$B$36:$B$135,0),4),IF(INDEX('Capacity Summary'!$H$36:$BG$135,MATCH('Capacity Backing (Hide)'!BL$2,'Capacity Summary'!$B$36:$B$135,0),MATCH('Capacity Backing (Hide)'!$A38,'Capacity Summary'!$H$35:$BG$35,0))&lt;&gt;0,INDEX('Capacity Summary'!$H$36:$BG$135,MATCH('Capacity Backing (Hide)'!BL$2,'Capacity Summary'!$B$36:$B$135,0),MATCH('Capacity Backing (Hide)'!$A38,'Capacity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(Hide)'!$A38,'Capacity Summary'!$H$35:$BG$35,0))="x",INDEX('Capacity Summary'!$C$36:$E$135,MATCH('Capacity Backing (Hide)'!BM$2,'Capacity Summary'!$B$36:$B$135,0),4),IF(INDEX('Capacity Summary'!$H$36:$BG$135,MATCH('Capacity Backing (Hide)'!BM$2,'Capacity Summary'!$B$36:$B$135,0),MATCH('Capacity Backing (Hide)'!$A38,'Capacity Summary'!$H$35:$BG$35,0))&lt;&gt;0,INDEX('Capacity Summary'!$H$36:$BG$135,MATCH('Capacity Backing (Hide)'!BM$2,'Capacity Summary'!$B$36:$B$135,0),MATCH('Capacity Backing (Hide)'!$A38,'Capacity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(Hide)'!$A38,'Capacity Summary'!$H$35:$BG$35,0))="x",INDEX('Capacity Summary'!$C$36:$E$135,MATCH('Capacity Backing (Hide)'!BN$2,'Capacity Summary'!$B$36:$B$135,0),4),IF(INDEX('Capacity Summary'!$H$36:$BG$135,MATCH('Capacity Backing (Hide)'!BN$2,'Capacity Summary'!$B$36:$B$135,0),MATCH('Capacity Backing (Hide)'!$A38,'Capacity Summary'!$H$35:$BG$35,0))&lt;&gt;0,INDEX('Capacity Summary'!$H$36:$BG$135,MATCH('Capacity Backing (Hide)'!BN$2,'Capacity Summary'!$B$36:$B$135,0),MATCH('Capacity Backing (Hide)'!$A38,'Capacity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(Hide)'!$A38,'Capacity Summary'!$H$35:$BG$35,0))="x",INDEX('Capacity Summary'!$C$36:$E$135,MATCH('Capacity Backing (Hide)'!BO$2,'Capacity Summary'!$B$36:$B$135,0),4),IF(INDEX('Capacity Summary'!$H$36:$BG$135,MATCH('Capacity Backing (Hide)'!BO$2,'Capacity Summary'!$B$36:$B$135,0),MATCH('Capacity Backing (Hide)'!$A38,'Capacity Summary'!$H$35:$BG$35,0))&lt;&gt;0,INDEX('Capacity Summary'!$H$36:$BG$135,MATCH('Capacity Backing (Hide)'!BO$2,'Capacity Summary'!$B$36:$B$135,0),MATCH('Capacity Backing (Hide)'!$A38,'Capacity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(Hide)'!$A38,'Capacity Summary'!$H$35:$BG$35,0))="x",INDEX('Capacity Summary'!$C$36:$E$135,MATCH('Capacity Backing (Hide)'!BP$2,'Capacity Summary'!$B$36:$B$135,0),4),IF(INDEX('Capacity Summary'!$H$36:$BG$135,MATCH('Capacity Backing (Hide)'!BP$2,'Capacity Summary'!$B$36:$B$135,0),MATCH('Capacity Backing (Hide)'!$A38,'Capacity Summary'!$H$35:$BG$35,0))&lt;&gt;0,INDEX('Capacity Summary'!$H$36:$BG$135,MATCH('Capacity Backing (Hide)'!BP$2,'Capacity Summary'!$B$36:$B$135,0),MATCH('Capacity Backing (Hide)'!$A38,'Capacity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(Hide)'!$A38,'Capacity Summary'!$H$35:$BG$35,0))="x",INDEX('Capacity Summary'!$C$36:$E$135,MATCH('Capacity Backing (Hide)'!BQ$2,'Capacity Summary'!$B$36:$B$135,0),4),IF(INDEX('Capacity Summary'!$H$36:$BG$135,MATCH('Capacity Backing (Hide)'!BQ$2,'Capacity Summary'!$B$36:$B$135,0),MATCH('Capacity Backing (Hide)'!$A38,'Capacity Summary'!$H$35:$BG$35,0))&lt;&gt;0,INDEX('Capacity Summary'!$H$36:$BG$135,MATCH('Capacity Backing (Hide)'!BQ$2,'Capacity Summary'!$B$36:$B$135,0),MATCH('Capacity Backing (Hide)'!$A38,'Capacity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(Hide)'!$A38,'Capacity Summary'!$H$35:$BG$35,0))="x",INDEX('Capacity Summary'!$C$36:$E$135,MATCH('Capacity Backing (Hide)'!BR$2,'Capacity Summary'!$B$36:$B$135,0),4),IF(INDEX('Capacity Summary'!$H$36:$BG$135,MATCH('Capacity Backing (Hide)'!BR$2,'Capacity Summary'!$B$36:$B$135,0),MATCH('Capacity Backing (Hide)'!$A38,'Capacity Summary'!$H$35:$BG$35,0))&lt;&gt;0,INDEX('Capacity Summary'!$H$36:$BG$135,MATCH('Capacity Backing (Hide)'!BR$2,'Capacity Summary'!$B$36:$B$135,0),MATCH('Capacity Backing (Hide)'!$A38,'Capacity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(Hide)'!$A38,'Capacity Summary'!$H$35:$BG$35,0))="x",INDEX('Capacity Summary'!$C$36:$E$135,MATCH('Capacity Backing (Hide)'!BS$2,'Capacity Summary'!$B$36:$B$135,0),4),IF(INDEX('Capacity Summary'!$H$36:$BG$135,MATCH('Capacity Backing (Hide)'!BS$2,'Capacity Summary'!$B$36:$B$135,0),MATCH('Capacity Backing (Hide)'!$A38,'Capacity Summary'!$H$35:$BG$35,0))&lt;&gt;0,INDEX('Capacity Summary'!$H$36:$BG$135,MATCH('Capacity Backing (Hide)'!BS$2,'Capacity Summary'!$B$36:$B$135,0),MATCH('Capacity Backing (Hide)'!$A38,'Capacity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(Hide)'!$A38,'Capacity Summary'!$H$35:$BG$35,0))="x",INDEX('Capacity Summary'!$C$36:$E$135,MATCH('Capacity Backing (Hide)'!BT$2,'Capacity Summary'!$B$36:$B$135,0),4),IF(INDEX('Capacity Summary'!$H$36:$BG$135,MATCH('Capacity Backing (Hide)'!BT$2,'Capacity Summary'!$B$36:$B$135,0),MATCH('Capacity Backing (Hide)'!$A38,'Capacity Summary'!$H$35:$BG$35,0))&lt;&gt;0,INDEX('Capacity Summary'!$H$36:$BG$135,MATCH('Capacity Backing (Hide)'!BT$2,'Capacity Summary'!$B$36:$B$135,0),MATCH('Capacity Backing (Hide)'!$A38,'Capacity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(Hide)'!$A38,'Capacity Summary'!$H$35:$BG$35,0))="x",INDEX('Capacity Summary'!$C$36:$E$135,MATCH('Capacity Backing (Hide)'!BU$2,'Capacity Summary'!$B$36:$B$135,0),4),IF(INDEX('Capacity Summary'!$H$36:$BG$135,MATCH('Capacity Backing (Hide)'!BU$2,'Capacity Summary'!$B$36:$B$135,0),MATCH('Capacity Backing (Hide)'!$A38,'Capacity Summary'!$H$35:$BG$35,0))&lt;&gt;0,INDEX('Capacity Summary'!$H$36:$BG$135,MATCH('Capacity Backing (Hide)'!BU$2,'Capacity Summary'!$B$36:$B$135,0),MATCH('Capacity Backing (Hide)'!$A38,'Capacity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(Hide)'!$A38,'Capacity Summary'!$H$35:$BG$35,0))="x",INDEX('Capacity Summary'!$C$36:$E$135,MATCH('Capacity Backing (Hide)'!BV$2,'Capacity Summary'!$B$36:$B$135,0),4),IF(INDEX('Capacity Summary'!$H$36:$BG$135,MATCH('Capacity Backing (Hide)'!BV$2,'Capacity Summary'!$B$36:$B$135,0),MATCH('Capacity Backing (Hide)'!$A38,'Capacity Summary'!$H$35:$BG$35,0))&lt;&gt;0,INDEX('Capacity Summary'!$H$36:$BG$135,MATCH('Capacity Backing (Hide)'!BV$2,'Capacity Summary'!$B$36:$B$135,0),MATCH('Capacity Backing (Hide)'!$A38,'Capacity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(Hide)'!$A38,'Capacity Summary'!$H$35:$BG$35,0))="x",INDEX('Capacity Summary'!$C$36:$E$135,MATCH('Capacity Backing (Hide)'!BW$2,'Capacity Summary'!$B$36:$B$135,0),4),IF(INDEX('Capacity Summary'!$H$36:$BG$135,MATCH('Capacity Backing (Hide)'!BW$2,'Capacity Summary'!$B$36:$B$135,0),MATCH('Capacity Backing (Hide)'!$A38,'Capacity Summary'!$H$35:$BG$35,0))&lt;&gt;0,INDEX('Capacity Summary'!$H$36:$BG$135,MATCH('Capacity Backing (Hide)'!BW$2,'Capacity Summary'!$B$36:$B$135,0),MATCH('Capacity Backing (Hide)'!$A38,'Capacity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(Hide)'!$A38,'Capacity Summary'!$H$35:$BG$35,0))="x",INDEX('Capacity Summary'!$C$36:$E$135,MATCH('Capacity Backing (Hide)'!BX$2,'Capacity Summary'!$B$36:$B$135,0),4),IF(INDEX('Capacity Summary'!$H$36:$BG$135,MATCH('Capacity Backing (Hide)'!BX$2,'Capacity Summary'!$B$36:$B$135,0),MATCH('Capacity Backing (Hide)'!$A38,'Capacity Summary'!$H$35:$BG$35,0))&lt;&gt;0,INDEX('Capacity Summary'!$H$36:$BG$135,MATCH('Capacity Backing (Hide)'!BX$2,'Capacity Summary'!$B$36:$B$135,0),MATCH('Capacity Backing (Hide)'!$A38,'Capacity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(Hide)'!$A38,'Capacity Summary'!$H$35:$BG$35,0))="x",INDEX('Capacity Summary'!$C$36:$E$135,MATCH('Capacity Backing (Hide)'!BY$2,'Capacity Summary'!$B$36:$B$135,0),4),IF(INDEX('Capacity Summary'!$H$36:$BG$135,MATCH('Capacity Backing (Hide)'!BY$2,'Capacity Summary'!$B$36:$B$135,0),MATCH('Capacity Backing (Hide)'!$A38,'Capacity Summary'!$H$35:$BG$35,0))&lt;&gt;0,INDEX('Capacity Summary'!$H$36:$BG$135,MATCH('Capacity Backing (Hide)'!BY$2,'Capacity Summary'!$B$36:$B$135,0),MATCH('Capacity Backing (Hide)'!$A38,'Capacity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(Hide)'!$A38,'Capacity Summary'!$H$35:$BG$35,0))="x",INDEX('Capacity Summary'!$C$36:$E$135,MATCH('Capacity Backing (Hide)'!BZ$2,'Capacity Summary'!$B$36:$B$135,0),4),IF(INDEX('Capacity Summary'!$H$36:$BG$135,MATCH('Capacity Backing (Hide)'!BZ$2,'Capacity Summary'!$B$36:$B$135,0),MATCH('Capacity Backing (Hide)'!$A38,'Capacity Summary'!$H$35:$BG$35,0))&lt;&gt;0,INDEX('Capacity Summary'!$H$36:$BG$135,MATCH('Capacity Backing (Hide)'!BZ$2,'Capacity Summary'!$B$36:$B$135,0),MATCH('Capacity Backing (Hide)'!$A38,'Capacity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(Hide)'!$A38,'Capacity Summary'!$H$35:$BG$35,0))="x",INDEX('Capacity Summary'!$C$36:$E$135,MATCH('Capacity Backing (Hide)'!CA$2,'Capacity Summary'!$B$36:$B$135,0),4),IF(INDEX('Capacity Summary'!$H$36:$BG$135,MATCH('Capacity Backing (Hide)'!CA$2,'Capacity Summary'!$B$36:$B$135,0),MATCH('Capacity Backing (Hide)'!$A38,'Capacity Summary'!$H$35:$BG$35,0))&lt;&gt;0,INDEX('Capacity Summary'!$H$36:$BG$135,MATCH('Capacity Backing (Hide)'!CA$2,'Capacity Summary'!$B$36:$B$135,0),MATCH('Capacity Backing (Hide)'!$A38,'Capacity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(Hide)'!$A38,'Capacity Summary'!$H$35:$BG$35,0))="x",INDEX('Capacity Summary'!$C$36:$E$135,MATCH('Capacity Backing (Hide)'!CB$2,'Capacity Summary'!$B$36:$B$135,0),4),IF(INDEX('Capacity Summary'!$H$36:$BG$135,MATCH('Capacity Backing (Hide)'!CB$2,'Capacity Summary'!$B$36:$B$135,0),MATCH('Capacity Backing (Hide)'!$A38,'Capacity Summary'!$H$35:$BG$35,0))&lt;&gt;0,INDEX('Capacity Summary'!$H$36:$BG$135,MATCH('Capacity Backing (Hide)'!CB$2,'Capacity Summary'!$B$36:$B$135,0),MATCH('Capacity Backing (Hide)'!$A38,'Capacity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(Hide)'!$A38,'Capacity Summary'!$H$35:$BG$35,0))="x",INDEX('Capacity Summary'!$C$36:$E$135,MATCH('Capacity Backing (Hide)'!CC$2,'Capacity Summary'!$B$36:$B$135,0),4),IF(INDEX('Capacity Summary'!$H$36:$BG$135,MATCH('Capacity Backing (Hide)'!CC$2,'Capacity Summary'!$B$36:$B$135,0),MATCH('Capacity Backing (Hide)'!$A38,'Capacity Summary'!$H$35:$BG$35,0))&lt;&gt;0,INDEX('Capacity Summary'!$H$36:$BG$135,MATCH('Capacity Backing (Hide)'!CC$2,'Capacity Summary'!$B$36:$B$135,0),MATCH('Capacity Backing (Hide)'!$A38,'Capacity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(Hide)'!$A38,'Capacity Summary'!$H$35:$BG$35,0))="x",INDEX('Capacity Summary'!$C$36:$E$135,MATCH('Capacity Backing (Hide)'!CD$2,'Capacity Summary'!$B$36:$B$135,0),4),IF(INDEX('Capacity Summary'!$H$36:$BG$135,MATCH('Capacity Backing (Hide)'!CD$2,'Capacity Summary'!$B$36:$B$135,0),MATCH('Capacity Backing (Hide)'!$A38,'Capacity Summary'!$H$35:$BG$35,0))&lt;&gt;0,INDEX('Capacity Summary'!$H$36:$BG$135,MATCH('Capacity Backing (Hide)'!CD$2,'Capacity Summary'!$B$36:$B$135,0),MATCH('Capacity Backing (Hide)'!$A38,'Capacity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(Hide)'!$A38,'Capacity Summary'!$H$35:$BG$35,0))="x",INDEX('Capacity Summary'!$C$36:$E$135,MATCH('Capacity Backing (Hide)'!CE$2,'Capacity Summary'!$B$36:$B$135,0),4),IF(INDEX('Capacity Summary'!$H$36:$BG$135,MATCH('Capacity Backing (Hide)'!CE$2,'Capacity Summary'!$B$36:$B$135,0),MATCH('Capacity Backing (Hide)'!$A38,'Capacity Summary'!$H$35:$BG$35,0))&lt;&gt;0,INDEX('Capacity Summary'!$H$36:$BG$135,MATCH('Capacity Backing (Hide)'!CE$2,'Capacity Summary'!$B$36:$B$135,0),MATCH('Capacity Backing (Hide)'!$A38,'Capacity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(Hide)'!$A38,'Capacity Summary'!$H$35:$BG$35,0))="x",INDEX('Capacity Summary'!$C$36:$E$135,MATCH('Capacity Backing (Hide)'!CF$2,'Capacity Summary'!$B$36:$B$135,0),4),IF(INDEX('Capacity Summary'!$H$36:$BG$135,MATCH('Capacity Backing (Hide)'!CF$2,'Capacity Summary'!$B$36:$B$135,0),MATCH('Capacity Backing (Hide)'!$A38,'Capacity Summary'!$H$35:$BG$35,0))&lt;&gt;0,INDEX('Capacity Summary'!$H$36:$BG$135,MATCH('Capacity Backing (Hide)'!CF$2,'Capacity Summary'!$B$36:$B$135,0),MATCH('Capacity Backing (Hide)'!$A38,'Capacity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(Hide)'!$A38,'Capacity Summary'!$H$35:$BG$35,0))="x",INDEX('Capacity Summary'!$C$36:$E$135,MATCH('Capacity Backing (Hide)'!CG$2,'Capacity Summary'!$B$36:$B$135,0),4),IF(INDEX('Capacity Summary'!$H$36:$BG$135,MATCH('Capacity Backing (Hide)'!CG$2,'Capacity Summary'!$B$36:$B$135,0),MATCH('Capacity Backing (Hide)'!$A38,'Capacity Summary'!$H$35:$BG$35,0))&lt;&gt;0,INDEX('Capacity Summary'!$H$36:$BG$135,MATCH('Capacity Backing (Hide)'!CG$2,'Capacity Summary'!$B$36:$B$135,0),MATCH('Capacity Backing (Hide)'!$A38,'Capacity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(Hide)'!$A38,'Capacity Summary'!$H$35:$BG$35,0))="x",INDEX('Capacity Summary'!$C$36:$E$135,MATCH('Capacity Backing (Hide)'!CH$2,'Capacity Summary'!$B$36:$B$135,0),4),IF(INDEX('Capacity Summary'!$H$36:$BG$135,MATCH('Capacity Backing (Hide)'!CH$2,'Capacity Summary'!$B$36:$B$135,0),MATCH('Capacity Backing (Hide)'!$A38,'Capacity Summary'!$H$35:$BG$35,0))&lt;&gt;0,INDEX('Capacity Summary'!$H$36:$BG$135,MATCH('Capacity Backing (Hide)'!CH$2,'Capacity Summary'!$B$36:$B$135,0),MATCH('Capacity Backing (Hide)'!$A38,'Capacity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(Hide)'!$A38,'Capacity Summary'!$H$35:$BG$35,0))="x",INDEX('Capacity Summary'!$C$36:$E$135,MATCH('Capacity Backing (Hide)'!CI$2,'Capacity Summary'!$B$36:$B$135,0),4),IF(INDEX('Capacity Summary'!$H$36:$BG$135,MATCH('Capacity Backing (Hide)'!CI$2,'Capacity Summary'!$B$36:$B$135,0),MATCH('Capacity Backing (Hide)'!$A38,'Capacity Summary'!$H$35:$BG$35,0))&lt;&gt;0,INDEX('Capacity Summary'!$H$36:$BG$135,MATCH('Capacity Backing (Hide)'!CI$2,'Capacity Summary'!$B$36:$B$135,0),MATCH('Capacity Backing (Hide)'!$A38,'Capacity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(Hide)'!$A38,'Capacity Summary'!$H$35:$BG$35,0))="x",INDEX('Capacity Summary'!$C$36:$E$135,MATCH('Capacity Backing (Hide)'!CJ$2,'Capacity Summary'!$B$36:$B$135,0),4),IF(INDEX('Capacity Summary'!$H$36:$BG$135,MATCH('Capacity Backing (Hide)'!CJ$2,'Capacity Summary'!$B$36:$B$135,0),MATCH('Capacity Backing (Hide)'!$A38,'Capacity Summary'!$H$35:$BG$35,0))&lt;&gt;0,INDEX('Capacity Summary'!$H$36:$BG$135,MATCH('Capacity Backing (Hide)'!CJ$2,'Capacity Summary'!$B$36:$B$135,0),MATCH('Capacity Backing (Hide)'!$A38,'Capacity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(Hide)'!$A38,'Capacity Summary'!$H$35:$BG$35,0))="x",INDEX('Capacity Summary'!$C$36:$E$135,MATCH('Capacity Backing (Hide)'!CK$2,'Capacity Summary'!$B$36:$B$135,0),4),IF(INDEX('Capacity Summary'!$H$36:$BG$135,MATCH('Capacity Backing (Hide)'!CK$2,'Capacity Summary'!$B$36:$B$135,0),MATCH('Capacity Backing (Hide)'!$A38,'Capacity Summary'!$H$35:$BG$35,0))&lt;&gt;0,INDEX('Capacity Summary'!$H$36:$BG$135,MATCH('Capacity Backing (Hide)'!CK$2,'Capacity Summary'!$B$36:$B$135,0),MATCH('Capacity Backing (Hide)'!$A38,'Capacity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(Hide)'!$A38,'Capacity Summary'!$H$35:$BG$35,0))="x",INDEX('Capacity Summary'!$C$36:$E$135,MATCH('Capacity Backing (Hide)'!CL$2,'Capacity Summary'!$B$36:$B$135,0),4),IF(INDEX('Capacity Summary'!$H$36:$BG$135,MATCH('Capacity Backing (Hide)'!CL$2,'Capacity Summary'!$B$36:$B$135,0),MATCH('Capacity Backing (Hide)'!$A38,'Capacity Summary'!$H$35:$BG$35,0))&lt;&gt;0,INDEX('Capacity Summary'!$H$36:$BG$135,MATCH('Capacity Backing (Hide)'!CL$2,'Capacity Summary'!$B$36:$B$135,0),MATCH('Capacity Backing (Hide)'!$A38,'Capacity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(Hide)'!$A38,'Capacity Summary'!$H$35:$BG$35,0))="x",INDEX('Capacity Summary'!$C$36:$E$135,MATCH('Capacity Backing (Hide)'!CM$2,'Capacity Summary'!$B$36:$B$135,0),4),IF(INDEX('Capacity Summary'!$H$36:$BG$135,MATCH('Capacity Backing (Hide)'!CM$2,'Capacity Summary'!$B$36:$B$135,0),MATCH('Capacity Backing (Hide)'!$A38,'Capacity Summary'!$H$35:$BG$35,0))&lt;&gt;0,INDEX('Capacity Summary'!$H$36:$BG$135,MATCH('Capacity Backing (Hide)'!CM$2,'Capacity Summary'!$B$36:$B$135,0),MATCH('Capacity Backing (Hide)'!$A38,'Capacity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(Hide)'!$A38,'Capacity Summary'!$H$35:$BG$35,0))="x",INDEX('Capacity Summary'!$C$36:$E$135,MATCH('Capacity Backing (Hide)'!CN$2,'Capacity Summary'!$B$36:$B$135,0),4),IF(INDEX('Capacity Summary'!$H$36:$BG$135,MATCH('Capacity Backing (Hide)'!CN$2,'Capacity Summary'!$B$36:$B$135,0),MATCH('Capacity Backing (Hide)'!$A38,'Capacity Summary'!$H$35:$BG$35,0))&lt;&gt;0,INDEX('Capacity Summary'!$H$36:$BG$135,MATCH('Capacity Backing (Hide)'!CN$2,'Capacity Summary'!$B$36:$B$135,0),MATCH('Capacity Backing (Hide)'!$A38,'Capacity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(Hide)'!$A38,'Capacity Summary'!$H$35:$BG$35,0))="x",INDEX('Capacity Summary'!$C$36:$E$135,MATCH('Capacity Backing (Hide)'!CO$2,'Capacity Summary'!$B$36:$B$135,0),4),IF(INDEX('Capacity Summary'!$H$36:$BG$135,MATCH('Capacity Backing (Hide)'!CO$2,'Capacity Summary'!$B$36:$B$135,0),MATCH('Capacity Backing (Hide)'!$A38,'Capacity Summary'!$H$35:$BG$35,0))&lt;&gt;0,INDEX('Capacity Summary'!$H$36:$BG$135,MATCH('Capacity Backing (Hide)'!CO$2,'Capacity Summary'!$B$36:$B$135,0),MATCH('Capacity Backing (Hide)'!$A38,'Capacity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(Hide)'!$A38,'Capacity Summary'!$H$35:$BG$35,0))="x",INDEX('Capacity Summary'!$C$36:$E$135,MATCH('Capacity Backing (Hide)'!CP$2,'Capacity Summary'!$B$36:$B$135,0),4),IF(INDEX('Capacity Summary'!$H$36:$BG$135,MATCH('Capacity Backing (Hide)'!CP$2,'Capacity Summary'!$B$36:$B$135,0),MATCH('Capacity Backing (Hide)'!$A38,'Capacity Summary'!$H$35:$BG$35,0))&lt;&gt;0,INDEX('Capacity Summary'!$H$36:$BG$135,MATCH('Capacity Backing (Hide)'!CP$2,'Capacity Summary'!$B$36:$B$135,0),MATCH('Capacity Backing (Hide)'!$A38,'Capacity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(Hide)'!$A38,'Capacity Summary'!$H$35:$BG$35,0))="x",INDEX('Capacity Summary'!$C$36:$E$135,MATCH('Capacity Backing (Hide)'!CQ$2,'Capacity Summary'!$B$36:$B$135,0),4),IF(INDEX('Capacity Summary'!$H$36:$BG$135,MATCH('Capacity Backing (Hide)'!CQ$2,'Capacity Summary'!$B$36:$B$135,0),MATCH('Capacity Backing (Hide)'!$A38,'Capacity Summary'!$H$35:$BG$35,0))&lt;&gt;0,INDEX('Capacity Summary'!$H$36:$BG$135,MATCH('Capacity Backing (Hide)'!CQ$2,'Capacity Summary'!$B$36:$B$135,0),MATCH('Capacity Backing (Hide)'!$A38,'Capacity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(Hide)'!$A38,'Capacity Summary'!$H$35:$BG$35,0))="x",INDEX('Capacity Summary'!$C$36:$E$135,MATCH('Capacity Backing (Hide)'!CR$2,'Capacity Summary'!$B$36:$B$135,0),4),IF(INDEX('Capacity Summary'!$H$36:$BG$135,MATCH('Capacity Backing (Hide)'!CR$2,'Capacity Summary'!$B$36:$B$135,0),MATCH('Capacity Backing (Hide)'!$A38,'Capacity Summary'!$H$35:$BG$35,0))&lt;&gt;0,INDEX('Capacity Summary'!$H$36:$BG$135,MATCH('Capacity Backing (Hide)'!CR$2,'Capacity Summary'!$B$36:$B$135,0),MATCH('Capacity Backing (Hide)'!$A38,'Capacity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(Hide)'!$A38,'Capacity Summary'!$H$35:$BG$35,0))="x",INDEX('Capacity Summary'!$C$36:$E$135,MATCH('Capacity Backing (Hide)'!CS$2,'Capacity Summary'!$B$36:$B$135,0),4),IF(INDEX('Capacity Summary'!$H$36:$BG$135,MATCH('Capacity Backing (Hide)'!CS$2,'Capacity Summary'!$B$36:$B$135,0),MATCH('Capacity Backing (Hide)'!$A38,'Capacity Summary'!$H$35:$BG$35,0))&lt;&gt;0,INDEX('Capacity Summary'!$H$36:$BG$135,MATCH('Capacity Backing (Hide)'!CS$2,'Capacity Summary'!$B$36:$B$135,0),MATCH('Capacity Backing (Hide)'!$A38,'Capacity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(Hide)'!$A38,'Capacity Summary'!$H$35:$BG$35,0))="x",INDEX('Capacity Summary'!$C$36:$E$135,MATCH('Capacity Backing (Hide)'!CT$2,'Capacity Summary'!$B$36:$B$135,0),4),IF(INDEX('Capacity Summary'!$H$36:$BG$135,MATCH('Capacity Backing (Hide)'!CT$2,'Capacity Summary'!$B$36:$B$135,0),MATCH('Capacity Backing (Hide)'!$A38,'Capacity Summary'!$H$35:$BG$35,0))&lt;&gt;0,INDEX('Capacity Summary'!$H$36:$BG$135,MATCH('Capacity Backing (Hide)'!CT$2,'Capacity Summary'!$B$36:$B$135,0),MATCH('Capacity Backing (Hide)'!$A38,'Capacity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(Hide)'!$A38,'Capacity Summary'!$H$35:$BG$35,0))="x",INDEX('Capacity Summary'!$C$36:$E$135,MATCH('Capacity Backing (Hide)'!CU$2,'Capacity Summary'!$B$36:$B$135,0),4),IF(INDEX('Capacity Summary'!$H$36:$BG$135,MATCH('Capacity Backing (Hide)'!CU$2,'Capacity Summary'!$B$36:$B$135,0),MATCH('Capacity Backing (Hide)'!$A38,'Capacity Summary'!$H$35:$BG$35,0))&lt;&gt;0,INDEX('Capacity Summary'!$H$36:$BG$135,MATCH('Capacity Backing (Hide)'!CU$2,'Capacity Summary'!$B$36:$B$135,0),MATCH('Capacity Backing (Hide)'!$A38,'Capacity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(Hide)'!$A38,'Capacity Summary'!$H$35:$BG$35,0))="x",INDEX('Capacity Summary'!$C$36:$E$135,MATCH('Capacity Backing (Hide)'!CV$2,'Capacity Summary'!$B$36:$B$135,0),4),IF(INDEX('Capacity Summary'!$H$36:$BG$135,MATCH('Capacity Backing (Hide)'!CV$2,'Capacity Summary'!$B$36:$B$135,0),MATCH('Capacity Backing (Hide)'!$A38,'Capacity Summary'!$H$35:$BG$35,0))&lt;&gt;0,INDEX('Capacity Summary'!$H$36:$BG$135,MATCH('Capacity Backing (Hide)'!CV$2,'Capacity Summary'!$B$36:$B$135,0),MATCH('Capacity Backing (Hide)'!$A38,'Capacity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(Hide)'!$A38,'Capacity Summary'!$H$35:$BG$35,0))="x",INDEX('Capacity Summary'!$C$36:$E$135,MATCH('Capacity Backing (Hide)'!CW$2,'Capacity Summary'!$B$36:$B$135,0),4),IF(INDEX('Capacity Summary'!$H$36:$BG$135,MATCH('Capacity Backing (Hide)'!CW$2,'Capacity Summary'!$B$36:$B$135,0),MATCH('Capacity Backing (Hide)'!$A38,'Capacity Summary'!$H$35:$BG$35,0))&lt;&gt;0,INDEX('Capacity Summary'!$H$36:$BG$135,MATCH('Capacity Backing (Hide)'!CW$2,'Capacity Summary'!$B$36:$B$135,0),MATCH('Capacity Backing (Hide)'!$A38,'Capacity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39" spans="1:101" x14ac:dyDescent="0.35">
      <c r="A39" s="2">
        <f ca="1">'Required Capacity (Hide)'!E39</f>
        <v>44466</v>
      </c>
      <c r="B3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(Hide)'!$A39,'Capacity Summary'!$H$35:$BG$35,0))="x",INDEX('Capacity Summary'!$C$36:$E$135,MATCH('Capacity Backing (Hide)'!B$2,'Capacity Summary'!$B$36:$B$135,0),4),IF(INDEX('Capacity Summary'!$H$36:$BG$135,MATCH('Capacity Backing (Hide)'!B$2,'Capacity Summary'!$B$36:$B$135,0),MATCH('Capacity Backing (Hide)'!$A39,'Capacity Summary'!$H$35:$BG$35,0))&lt;&gt;0,INDEX('Capacity Summary'!$H$36:$BG$135,MATCH('Capacity Backing (Hide)'!B$2,'Capacity Summary'!$B$36:$B$135,0),MATCH('Capacity Backing (Hide)'!$A39,'Capacity Summary'!$H$35:$BG$35,0)),0)),INDEX('Capacity Summary'!$C$36:$E$135,MATCH('Capacity Backing (Hide)'!B$2,'Capacity Summary'!$B$36:$B$135,0),2)))/IF(Summary!$B$7="Minutes",1,60)/COUNTA(INDEX(Capacity!$C$10:$Q$109,MATCH('Capacity Backing (Hide)'!B$2,Capacity!$B$10:$B$109,0),1):INDEX(Capacity!$C$10:$Q$109,MATCH('Capacity Backing (Hide)'!B$2,Capacity!$B$10:$B$109,0),15))</f>
        <v>#N/A</v>
      </c>
      <c r="C3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(Hide)'!$A39,'Capacity Summary'!$H$35:$BG$35,0))="x",INDEX('Capacity Summary'!$C$36:$E$135,MATCH('Capacity Backing (Hide)'!C$2,'Capacity Summary'!$B$36:$B$135,0),4),IF(INDEX('Capacity Summary'!$H$36:$BG$135,MATCH('Capacity Backing (Hide)'!C$2,'Capacity Summary'!$B$36:$B$135,0),MATCH('Capacity Backing (Hide)'!$A39,'Capacity Summary'!$H$35:$BG$35,0))&lt;&gt;0,INDEX('Capacity Summary'!$H$36:$BG$135,MATCH('Capacity Backing (Hide)'!C$2,'Capacity Summary'!$B$36:$B$135,0),MATCH('Capacity Backing (Hide)'!$A39,'Capacity Summary'!$H$35:$BG$35,0)),0)),INDEX('Capacity Summary'!$C$36:$E$135,MATCH('Capacity Backing (Hide)'!C$2,'Capacity Summary'!$B$36:$B$135,0),2)))/IF(Summary!$B$7="Minutes",1,60)/COUNTA(INDEX(Capacity!$C$10:$Q$109,MATCH('Capacity Backing (Hide)'!C$2,Capacity!$B$10:$B$109,0),1):INDEX(Capacity!$C$10:$Q$109,MATCH('Capacity Backing (Hide)'!C$2,Capacity!$B$10:$B$109,0),15))</f>
        <v>#N/A</v>
      </c>
      <c r="D3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(Hide)'!$A39,'Capacity Summary'!$H$35:$BG$35,0))="x",INDEX('Capacity Summary'!$C$36:$E$135,MATCH('Capacity Backing (Hide)'!D$2,'Capacity Summary'!$B$36:$B$135,0),4),IF(INDEX('Capacity Summary'!$H$36:$BG$135,MATCH('Capacity Backing (Hide)'!D$2,'Capacity Summary'!$B$36:$B$135,0),MATCH('Capacity Backing (Hide)'!$A39,'Capacity Summary'!$H$35:$BG$35,0))&lt;&gt;0,INDEX('Capacity Summary'!$H$36:$BG$135,MATCH('Capacity Backing (Hide)'!D$2,'Capacity Summary'!$B$36:$B$135,0),MATCH('Capacity Backing (Hide)'!$A39,'Capacity Summary'!$H$35:$BG$35,0)),0)),INDEX('Capacity Summary'!$C$36:$E$135,MATCH('Capacity Backing (Hide)'!D$2,'Capacity Summary'!$B$36:$B$135,0),2)))/IF(Summary!$B$7="Minutes",1,60)/COUNTA(INDEX(Capacity!$C$10:$Q$109,MATCH('Capacity Backing (Hide)'!D$2,Capacity!$B$10:$B$109,0),1):INDEX(Capacity!$C$10:$Q$109,MATCH('Capacity Backing (Hide)'!D$2,Capacity!$B$10:$B$109,0),15))</f>
        <v>#N/A</v>
      </c>
      <c r="E3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(Hide)'!$A39,'Capacity Summary'!$H$35:$BG$35,0))="x",INDEX('Capacity Summary'!$C$36:$E$135,MATCH('Capacity Backing (Hide)'!E$2,'Capacity Summary'!$B$36:$B$135,0),4),IF(INDEX('Capacity Summary'!$H$36:$BG$135,MATCH('Capacity Backing (Hide)'!E$2,'Capacity Summary'!$B$36:$B$135,0),MATCH('Capacity Backing (Hide)'!$A39,'Capacity Summary'!$H$35:$BG$35,0))&lt;&gt;0,INDEX('Capacity Summary'!$H$36:$BG$135,MATCH('Capacity Backing (Hide)'!E$2,'Capacity Summary'!$B$36:$B$135,0),MATCH('Capacity Backing (Hide)'!$A39,'Capacity Summary'!$H$35:$BG$35,0)),0)),INDEX('Capacity Summary'!$C$36:$E$135,MATCH('Capacity Backing (Hide)'!E$2,'Capacity Summary'!$B$36:$B$135,0),2)))/IF(Summary!$B$7="Minutes",1,60)/COUNTA(INDEX(Capacity!$C$10:$Q$109,MATCH('Capacity Backing (Hide)'!E$2,Capacity!$B$10:$B$109,0),1):INDEX(Capacity!$C$10:$Q$109,MATCH('Capacity Backing (Hide)'!E$2,Capacity!$B$10:$B$109,0),15))</f>
        <v>#N/A</v>
      </c>
      <c r="F3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(Hide)'!$A39,'Capacity Summary'!$H$35:$BG$35,0))="x",INDEX('Capacity Summary'!$C$36:$E$135,MATCH('Capacity Backing (Hide)'!F$2,'Capacity Summary'!$B$36:$B$135,0),4),IF(INDEX('Capacity Summary'!$H$36:$BG$135,MATCH('Capacity Backing (Hide)'!F$2,'Capacity Summary'!$B$36:$B$135,0),MATCH('Capacity Backing (Hide)'!$A39,'Capacity Summary'!$H$35:$BG$35,0))&lt;&gt;0,INDEX('Capacity Summary'!$H$36:$BG$135,MATCH('Capacity Backing (Hide)'!F$2,'Capacity Summary'!$B$36:$B$135,0),MATCH('Capacity Backing (Hide)'!$A39,'Capacity Summary'!$H$35:$BG$35,0)),0)),INDEX('Capacity Summary'!$C$36:$E$135,MATCH('Capacity Backing (Hide)'!F$2,'Capacity Summary'!$B$36:$B$135,0),2)))/IF(Summary!$B$7="Minutes",1,60)/COUNTA(INDEX(Capacity!$C$10:$Q$109,MATCH('Capacity Backing (Hide)'!F$2,Capacity!$B$10:$B$109,0),1):INDEX(Capacity!$C$10:$Q$109,MATCH('Capacity Backing (Hide)'!F$2,Capacity!$B$10:$B$109,0),15))</f>
        <v>#N/A</v>
      </c>
      <c r="G3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(Hide)'!$A39,'Capacity Summary'!$H$35:$BG$35,0))="x",INDEX('Capacity Summary'!$C$36:$E$135,MATCH('Capacity Backing (Hide)'!G$2,'Capacity Summary'!$B$36:$B$135,0),4),IF(INDEX('Capacity Summary'!$H$36:$BG$135,MATCH('Capacity Backing (Hide)'!G$2,'Capacity Summary'!$B$36:$B$135,0),MATCH('Capacity Backing (Hide)'!$A39,'Capacity Summary'!$H$35:$BG$35,0))&lt;&gt;0,INDEX('Capacity Summary'!$H$36:$BG$135,MATCH('Capacity Backing (Hide)'!G$2,'Capacity Summary'!$B$36:$B$135,0),MATCH('Capacity Backing (Hide)'!$A39,'Capacity Summary'!$H$35:$BG$35,0)),0)),INDEX('Capacity Summary'!$C$36:$E$135,MATCH('Capacity Backing (Hide)'!G$2,'Capacity Summary'!$B$36:$B$135,0),2)))/IF(Summary!$B$7="Minutes",1,60)/COUNTA(INDEX(Capacity!$C$10:$Q$109,MATCH('Capacity Backing (Hide)'!G$2,Capacity!$B$10:$B$109,0),1):INDEX(Capacity!$C$10:$Q$109,MATCH('Capacity Backing (Hide)'!G$2,Capacity!$B$10:$B$109,0),15))</f>
        <v>#N/A</v>
      </c>
      <c r="H3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(Hide)'!$A39,'Capacity Summary'!$H$35:$BG$35,0))="x",INDEX('Capacity Summary'!$C$36:$E$135,MATCH('Capacity Backing (Hide)'!H$2,'Capacity Summary'!$B$36:$B$135,0),4),IF(INDEX('Capacity Summary'!$H$36:$BG$135,MATCH('Capacity Backing (Hide)'!H$2,'Capacity Summary'!$B$36:$B$135,0),MATCH('Capacity Backing (Hide)'!$A39,'Capacity Summary'!$H$35:$BG$35,0))&lt;&gt;0,INDEX('Capacity Summary'!$H$36:$BG$135,MATCH('Capacity Backing (Hide)'!H$2,'Capacity Summary'!$B$36:$B$135,0),MATCH('Capacity Backing (Hide)'!$A39,'Capacity Summary'!$H$35:$BG$35,0)),0)),INDEX('Capacity Summary'!$C$36:$E$135,MATCH('Capacity Backing (Hide)'!H$2,'Capacity Summary'!$B$36:$B$135,0),2)))/IF(Summary!$B$7="Minutes",1,60)/COUNTA(INDEX(Capacity!$C$10:$Q$109,MATCH('Capacity Backing (Hide)'!H$2,Capacity!$B$10:$B$109,0),1):INDEX(Capacity!$C$10:$Q$109,MATCH('Capacity Backing (Hide)'!H$2,Capacity!$B$10:$B$109,0),15))</f>
        <v>#N/A</v>
      </c>
      <c r="I3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(Hide)'!$A39,'Capacity Summary'!$H$35:$BG$35,0))="x",INDEX('Capacity Summary'!$C$36:$E$135,MATCH('Capacity Backing (Hide)'!I$2,'Capacity Summary'!$B$36:$B$135,0),4),IF(INDEX('Capacity Summary'!$H$36:$BG$135,MATCH('Capacity Backing (Hide)'!I$2,'Capacity Summary'!$B$36:$B$135,0),MATCH('Capacity Backing (Hide)'!$A39,'Capacity Summary'!$H$35:$BG$35,0))&lt;&gt;0,INDEX('Capacity Summary'!$H$36:$BG$135,MATCH('Capacity Backing (Hide)'!I$2,'Capacity Summary'!$B$36:$B$135,0),MATCH('Capacity Backing (Hide)'!$A39,'Capacity Summary'!$H$35:$BG$35,0)),0)),INDEX('Capacity Summary'!$C$36:$E$135,MATCH('Capacity Backing (Hide)'!I$2,'Capacity Summary'!$B$36:$B$135,0),2)))/IF(Summary!$B$7="Minutes",1,60)/COUNTA(INDEX(Capacity!$C$10:$Q$109,MATCH('Capacity Backing (Hide)'!I$2,Capacity!$B$10:$B$109,0),1):INDEX(Capacity!$C$10:$Q$109,MATCH('Capacity Backing (Hide)'!I$2,Capacity!$B$10:$B$109,0),15))</f>
        <v>#N/A</v>
      </c>
      <c r="J3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(Hide)'!$A39,'Capacity Summary'!$H$35:$BG$35,0))="x",INDEX('Capacity Summary'!$C$36:$E$135,MATCH('Capacity Backing (Hide)'!J$2,'Capacity Summary'!$B$36:$B$135,0),4),IF(INDEX('Capacity Summary'!$H$36:$BG$135,MATCH('Capacity Backing (Hide)'!J$2,'Capacity Summary'!$B$36:$B$135,0),MATCH('Capacity Backing (Hide)'!$A39,'Capacity Summary'!$H$35:$BG$35,0))&lt;&gt;0,INDEX('Capacity Summary'!$H$36:$BG$135,MATCH('Capacity Backing (Hide)'!J$2,'Capacity Summary'!$B$36:$B$135,0),MATCH('Capacity Backing (Hide)'!$A39,'Capacity Summary'!$H$35:$BG$35,0)),0)),INDEX('Capacity Summary'!$C$36:$E$135,MATCH('Capacity Backing (Hide)'!J$2,'Capacity Summary'!$B$36:$B$135,0),2)))/IF(Summary!$B$7="Minutes",1,60)/COUNTA(INDEX(Capacity!$C$10:$Q$109,MATCH('Capacity Backing (Hide)'!J$2,Capacity!$B$10:$B$109,0),1):INDEX(Capacity!$C$10:$Q$109,MATCH('Capacity Backing (Hide)'!J$2,Capacity!$B$10:$B$109,0),15))</f>
        <v>#N/A</v>
      </c>
      <c r="K3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(Hide)'!$A39,'Capacity Summary'!$H$35:$BG$35,0))="x",INDEX('Capacity Summary'!$C$36:$E$135,MATCH('Capacity Backing (Hide)'!K$2,'Capacity Summary'!$B$36:$B$135,0),4),IF(INDEX('Capacity Summary'!$H$36:$BG$135,MATCH('Capacity Backing (Hide)'!K$2,'Capacity Summary'!$B$36:$B$135,0),MATCH('Capacity Backing (Hide)'!$A39,'Capacity Summary'!$H$35:$BG$35,0))&lt;&gt;0,INDEX('Capacity Summary'!$H$36:$BG$135,MATCH('Capacity Backing (Hide)'!K$2,'Capacity Summary'!$B$36:$B$135,0),MATCH('Capacity Backing (Hide)'!$A39,'Capacity Summary'!$H$35:$BG$35,0)),0)),INDEX('Capacity Summary'!$C$36:$E$135,MATCH('Capacity Backing (Hide)'!K$2,'Capacity Summary'!$B$36:$B$135,0),2)))/IF(Summary!$B$7="Minutes",1,60)/COUNTA(INDEX(Capacity!$C$10:$Q$109,MATCH('Capacity Backing (Hide)'!K$2,Capacity!$B$10:$B$109,0),1):INDEX(Capacity!$C$10:$Q$109,MATCH('Capacity Backing (Hide)'!K$2,Capacity!$B$10:$B$109,0),15))</f>
        <v>#N/A</v>
      </c>
      <c r="L3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(Hide)'!$A39,'Capacity Summary'!$H$35:$BG$35,0))="x",INDEX('Capacity Summary'!$C$36:$E$135,MATCH('Capacity Backing (Hide)'!L$2,'Capacity Summary'!$B$36:$B$135,0),4),IF(INDEX('Capacity Summary'!$H$36:$BG$135,MATCH('Capacity Backing (Hide)'!L$2,'Capacity Summary'!$B$36:$B$135,0),MATCH('Capacity Backing (Hide)'!$A39,'Capacity Summary'!$H$35:$BG$35,0))&lt;&gt;0,INDEX('Capacity Summary'!$H$36:$BG$135,MATCH('Capacity Backing (Hide)'!L$2,'Capacity Summary'!$B$36:$B$135,0),MATCH('Capacity Backing (Hide)'!$A39,'Capacity Summary'!$H$35:$BG$35,0)),0)),INDEX('Capacity Summary'!$C$36:$E$135,MATCH('Capacity Backing (Hide)'!L$2,'Capacity Summary'!$B$36:$B$135,0),2)))/IF(Summary!$B$7="Minutes",1,60)/COUNTA(INDEX(Capacity!$C$10:$Q$109,MATCH('Capacity Backing (Hide)'!L$2,Capacity!$B$10:$B$109,0),1):INDEX(Capacity!$C$10:$Q$109,MATCH('Capacity Backing (Hide)'!L$2,Capacity!$B$10:$B$109,0),15))</f>
        <v>#N/A</v>
      </c>
      <c r="M3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(Hide)'!$A39,'Capacity Summary'!$H$35:$BG$35,0))="x",INDEX('Capacity Summary'!$C$36:$E$135,MATCH('Capacity Backing (Hide)'!M$2,'Capacity Summary'!$B$36:$B$135,0),4),IF(INDEX('Capacity Summary'!$H$36:$BG$135,MATCH('Capacity Backing (Hide)'!M$2,'Capacity Summary'!$B$36:$B$135,0),MATCH('Capacity Backing (Hide)'!$A39,'Capacity Summary'!$H$35:$BG$35,0))&lt;&gt;0,INDEX('Capacity Summary'!$H$36:$BG$135,MATCH('Capacity Backing (Hide)'!M$2,'Capacity Summary'!$B$36:$B$135,0),MATCH('Capacity Backing (Hide)'!$A39,'Capacity Summary'!$H$35:$BG$35,0)),0)),INDEX('Capacity Summary'!$C$36:$E$135,MATCH('Capacity Backing (Hide)'!M$2,'Capacity Summary'!$B$36:$B$135,0),2)))/IF(Summary!$B$7="Minutes",1,60)/COUNTA(INDEX(Capacity!$C$10:$Q$109,MATCH('Capacity Backing (Hide)'!M$2,Capacity!$B$10:$B$109,0),1):INDEX(Capacity!$C$10:$Q$109,MATCH('Capacity Backing (Hide)'!M$2,Capacity!$B$10:$B$109,0),15))</f>
        <v>#N/A</v>
      </c>
      <c r="N3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(Hide)'!$A39,'Capacity Summary'!$H$35:$BG$35,0))="x",INDEX('Capacity Summary'!$C$36:$E$135,MATCH('Capacity Backing (Hide)'!N$2,'Capacity Summary'!$B$36:$B$135,0),4),IF(INDEX('Capacity Summary'!$H$36:$BG$135,MATCH('Capacity Backing (Hide)'!N$2,'Capacity Summary'!$B$36:$B$135,0),MATCH('Capacity Backing (Hide)'!$A39,'Capacity Summary'!$H$35:$BG$35,0))&lt;&gt;0,INDEX('Capacity Summary'!$H$36:$BG$135,MATCH('Capacity Backing (Hide)'!N$2,'Capacity Summary'!$B$36:$B$135,0),MATCH('Capacity Backing (Hide)'!$A39,'Capacity Summary'!$H$35:$BG$35,0)),0)),INDEX('Capacity Summary'!$C$36:$E$135,MATCH('Capacity Backing (Hide)'!N$2,'Capacity Summary'!$B$36:$B$135,0),2)))/IF(Summary!$B$7="Minutes",1,60)/COUNTA(INDEX(Capacity!$C$10:$Q$109,MATCH('Capacity Backing (Hide)'!N$2,Capacity!$B$10:$B$109,0),1):INDEX(Capacity!$C$10:$Q$109,MATCH('Capacity Backing (Hide)'!N$2,Capacity!$B$10:$B$109,0),15))</f>
        <v>#N/A</v>
      </c>
      <c r="O3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(Hide)'!$A39,'Capacity Summary'!$H$35:$BG$35,0))="x",INDEX('Capacity Summary'!$C$36:$E$135,MATCH('Capacity Backing (Hide)'!O$2,'Capacity Summary'!$B$36:$B$135,0),4),IF(INDEX('Capacity Summary'!$H$36:$BG$135,MATCH('Capacity Backing (Hide)'!O$2,'Capacity Summary'!$B$36:$B$135,0),MATCH('Capacity Backing (Hide)'!$A39,'Capacity Summary'!$H$35:$BG$35,0))&lt;&gt;0,INDEX('Capacity Summary'!$H$36:$BG$135,MATCH('Capacity Backing (Hide)'!O$2,'Capacity Summary'!$B$36:$B$135,0),MATCH('Capacity Backing (Hide)'!$A39,'Capacity Summary'!$H$35:$BG$35,0)),0)),INDEX('Capacity Summary'!$C$36:$E$135,MATCH('Capacity Backing (Hide)'!O$2,'Capacity Summary'!$B$36:$B$135,0),2)))/IF(Summary!$B$7="Minutes",1,60)/COUNTA(INDEX(Capacity!$C$10:$Q$109,MATCH('Capacity Backing (Hide)'!O$2,Capacity!$B$10:$B$109,0),1):INDEX(Capacity!$C$10:$Q$109,MATCH('Capacity Backing (Hide)'!O$2,Capacity!$B$10:$B$109,0),15))</f>
        <v>#N/A</v>
      </c>
      <c r="P3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(Hide)'!$A39,'Capacity Summary'!$H$35:$BG$35,0))="x",INDEX('Capacity Summary'!$C$36:$E$135,MATCH('Capacity Backing (Hide)'!P$2,'Capacity Summary'!$B$36:$B$135,0),4),IF(INDEX('Capacity Summary'!$H$36:$BG$135,MATCH('Capacity Backing (Hide)'!P$2,'Capacity Summary'!$B$36:$B$135,0),MATCH('Capacity Backing (Hide)'!$A39,'Capacity Summary'!$H$35:$BG$35,0))&lt;&gt;0,INDEX('Capacity Summary'!$H$36:$BG$135,MATCH('Capacity Backing (Hide)'!P$2,'Capacity Summary'!$B$36:$B$135,0),MATCH('Capacity Backing (Hide)'!$A39,'Capacity Summary'!$H$35:$BG$35,0)),0)),INDEX('Capacity Summary'!$C$36:$E$135,MATCH('Capacity Backing (Hide)'!P$2,'Capacity Summary'!$B$36:$B$135,0),2)))/IF(Summary!$B$7="Minutes",1,60)/COUNTA(INDEX(Capacity!$C$10:$Q$109,MATCH('Capacity Backing (Hide)'!P$2,Capacity!$B$10:$B$109,0),1):INDEX(Capacity!$C$10:$Q$109,MATCH('Capacity Backing (Hide)'!P$2,Capacity!$B$10:$B$109,0),15))</f>
        <v>#N/A</v>
      </c>
      <c r="Q3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(Hide)'!$A39,'Capacity Summary'!$H$35:$BG$35,0))="x",INDEX('Capacity Summary'!$C$36:$E$135,MATCH('Capacity Backing (Hide)'!Q$2,'Capacity Summary'!$B$36:$B$135,0),4),IF(INDEX('Capacity Summary'!$H$36:$BG$135,MATCH('Capacity Backing (Hide)'!Q$2,'Capacity Summary'!$B$36:$B$135,0),MATCH('Capacity Backing (Hide)'!$A39,'Capacity Summary'!$H$35:$BG$35,0))&lt;&gt;0,INDEX('Capacity Summary'!$H$36:$BG$135,MATCH('Capacity Backing (Hide)'!Q$2,'Capacity Summary'!$B$36:$B$135,0),MATCH('Capacity Backing (Hide)'!$A39,'Capacity Summary'!$H$35:$BG$35,0)),0)),INDEX('Capacity Summary'!$C$36:$E$135,MATCH('Capacity Backing (Hide)'!Q$2,'Capacity Summary'!$B$36:$B$135,0),2)))/IF(Summary!$B$7="Minutes",1,60)/COUNTA(INDEX(Capacity!$C$10:$Q$109,MATCH('Capacity Backing (Hide)'!Q$2,Capacity!$B$10:$B$109,0),1):INDEX(Capacity!$C$10:$Q$109,MATCH('Capacity Backing (Hide)'!Q$2,Capacity!$B$10:$B$109,0),15))</f>
        <v>#N/A</v>
      </c>
      <c r="R3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(Hide)'!$A39,'Capacity Summary'!$H$35:$BG$35,0))="x",INDEX('Capacity Summary'!$C$36:$E$135,MATCH('Capacity Backing (Hide)'!R$2,'Capacity Summary'!$B$36:$B$135,0),4),IF(INDEX('Capacity Summary'!$H$36:$BG$135,MATCH('Capacity Backing (Hide)'!R$2,'Capacity Summary'!$B$36:$B$135,0),MATCH('Capacity Backing (Hide)'!$A39,'Capacity Summary'!$H$35:$BG$35,0))&lt;&gt;0,INDEX('Capacity Summary'!$H$36:$BG$135,MATCH('Capacity Backing (Hide)'!R$2,'Capacity Summary'!$B$36:$B$135,0),MATCH('Capacity Backing (Hide)'!$A39,'Capacity Summary'!$H$35:$BG$35,0)),0)),INDEX('Capacity Summary'!$C$36:$E$135,MATCH('Capacity Backing (Hide)'!R$2,'Capacity Summary'!$B$36:$B$135,0),2)))/IF(Summary!$B$7="Minutes",1,60)/COUNTA(INDEX(Capacity!$C$10:$Q$109,MATCH('Capacity Backing (Hide)'!R$2,Capacity!$B$10:$B$109,0),1):INDEX(Capacity!$C$10:$Q$109,MATCH('Capacity Backing (Hide)'!R$2,Capacity!$B$10:$B$109,0),15))</f>
        <v>#N/A</v>
      </c>
      <c r="S3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(Hide)'!$A39,'Capacity Summary'!$H$35:$BG$35,0))="x",INDEX('Capacity Summary'!$C$36:$E$135,MATCH('Capacity Backing (Hide)'!S$2,'Capacity Summary'!$B$36:$B$135,0),4),IF(INDEX('Capacity Summary'!$H$36:$BG$135,MATCH('Capacity Backing (Hide)'!S$2,'Capacity Summary'!$B$36:$B$135,0),MATCH('Capacity Backing (Hide)'!$A39,'Capacity Summary'!$H$35:$BG$35,0))&lt;&gt;0,INDEX('Capacity Summary'!$H$36:$BG$135,MATCH('Capacity Backing (Hide)'!S$2,'Capacity Summary'!$B$36:$B$135,0),MATCH('Capacity Backing (Hide)'!$A39,'Capacity Summary'!$H$35:$BG$35,0)),0)),INDEX('Capacity Summary'!$C$36:$E$135,MATCH('Capacity Backing (Hide)'!S$2,'Capacity Summary'!$B$36:$B$135,0),2)))/IF(Summary!$B$7="Minutes",1,60)/COUNTA(INDEX(Capacity!$C$10:$Q$109,MATCH('Capacity Backing (Hide)'!S$2,Capacity!$B$10:$B$109,0),1):INDEX(Capacity!$C$10:$Q$109,MATCH('Capacity Backing (Hide)'!S$2,Capacity!$B$10:$B$109,0),15))</f>
        <v>#N/A</v>
      </c>
      <c r="T3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(Hide)'!$A39,'Capacity Summary'!$H$35:$BG$35,0))="x",INDEX('Capacity Summary'!$C$36:$E$135,MATCH('Capacity Backing (Hide)'!T$2,'Capacity Summary'!$B$36:$B$135,0),4),IF(INDEX('Capacity Summary'!$H$36:$BG$135,MATCH('Capacity Backing (Hide)'!T$2,'Capacity Summary'!$B$36:$B$135,0),MATCH('Capacity Backing (Hide)'!$A39,'Capacity Summary'!$H$35:$BG$35,0))&lt;&gt;0,INDEX('Capacity Summary'!$H$36:$BG$135,MATCH('Capacity Backing (Hide)'!T$2,'Capacity Summary'!$B$36:$B$135,0),MATCH('Capacity Backing (Hide)'!$A39,'Capacity Summary'!$H$35:$BG$35,0)),0)),INDEX('Capacity Summary'!$C$36:$E$135,MATCH('Capacity Backing (Hide)'!T$2,'Capacity Summary'!$B$36:$B$135,0),2)))/IF(Summary!$B$7="Minutes",1,60)/COUNTA(INDEX(Capacity!$C$10:$Q$109,MATCH('Capacity Backing (Hide)'!T$2,Capacity!$B$10:$B$109,0),1):INDEX(Capacity!$C$10:$Q$109,MATCH('Capacity Backing (Hide)'!T$2,Capacity!$B$10:$B$109,0),15))</f>
        <v>#N/A</v>
      </c>
      <c r="U3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(Hide)'!$A39,'Capacity Summary'!$H$35:$BG$35,0))="x",INDEX('Capacity Summary'!$C$36:$E$135,MATCH('Capacity Backing (Hide)'!U$2,'Capacity Summary'!$B$36:$B$135,0),4),IF(INDEX('Capacity Summary'!$H$36:$BG$135,MATCH('Capacity Backing (Hide)'!U$2,'Capacity Summary'!$B$36:$B$135,0),MATCH('Capacity Backing (Hide)'!$A39,'Capacity Summary'!$H$35:$BG$35,0))&lt;&gt;0,INDEX('Capacity Summary'!$H$36:$BG$135,MATCH('Capacity Backing (Hide)'!U$2,'Capacity Summary'!$B$36:$B$135,0),MATCH('Capacity Backing (Hide)'!$A39,'Capacity Summary'!$H$35:$BG$35,0)),0)),INDEX('Capacity Summary'!$C$36:$E$135,MATCH('Capacity Backing (Hide)'!U$2,'Capacity Summary'!$B$36:$B$135,0),2)))/IF(Summary!$B$7="Minutes",1,60)/COUNTA(INDEX(Capacity!$C$10:$Q$109,MATCH('Capacity Backing (Hide)'!U$2,Capacity!$B$10:$B$109,0),1):INDEX(Capacity!$C$10:$Q$109,MATCH('Capacity Backing (Hide)'!U$2,Capacity!$B$10:$B$109,0),15))</f>
        <v>#N/A</v>
      </c>
      <c r="V3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(Hide)'!$A39,'Capacity Summary'!$H$35:$BG$35,0))="x",INDEX('Capacity Summary'!$C$36:$E$135,MATCH('Capacity Backing (Hide)'!V$2,'Capacity Summary'!$B$36:$B$135,0),4),IF(INDEX('Capacity Summary'!$H$36:$BG$135,MATCH('Capacity Backing (Hide)'!V$2,'Capacity Summary'!$B$36:$B$135,0),MATCH('Capacity Backing (Hide)'!$A39,'Capacity Summary'!$H$35:$BG$35,0))&lt;&gt;0,INDEX('Capacity Summary'!$H$36:$BG$135,MATCH('Capacity Backing (Hide)'!V$2,'Capacity Summary'!$B$36:$B$135,0),MATCH('Capacity Backing (Hide)'!$A39,'Capacity Summary'!$H$35:$BG$35,0)),0)),INDEX('Capacity Summary'!$C$36:$E$135,MATCH('Capacity Backing (Hide)'!V$2,'Capacity Summary'!$B$36:$B$135,0),2)))/IF(Summary!$B$7="Minutes",1,60)/COUNTA(INDEX(Capacity!$C$10:$Q$109,MATCH('Capacity Backing (Hide)'!V$2,Capacity!$B$10:$B$109,0),1):INDEX(Capacity!$C$10:$Q$109,MATCH('Capacity Backing (Hide)'!V$2,Capacity!$B$10:$B$109,0),15))</f>
        <v>#N/A</v>
      </c>
      <c r="W3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(Hide)'!$A39,'Capacity Summary'!$H$35:$BG$35,0))="x",INDEX('Capacity Summary'!$C$36:$E$135,MATCH('Capacity Backing (Hide)'!W$2,'Capacity Summary'!$B$36:$B$135,0),4),IF(INDEX('Capacity Summary'!$H$36:$BG$135,MATCH('Capacity Backing (Hide)'!W$2,'Capacity Summary'!$B$36:$B$135,0),MATCH('Capacity Backing (Hide)'!$A39,'Capacity Summary'!$H$35:$BG$35,0))&lt;&gt;0,INDEX('Capacity Summary'!$H$36:$BG$135,MATCH('Capacity Backing (Hide)'!W$2,'Capacity Summary'!$B$36:$B$135,0),MATCH('Capacity Backing (Hide)'!$A39,'Capacity Summary'!$H$35:$BG$35,0)),0)),INDEX('Capacity Summary'!$C$36:$E$135,MATCH('Capacity Backing (Hide)'!W$2,'Capacity Summary'!$B$36:$B$135,0),2)))/IF(Summary!$B$7="Minutes",1,60)/COUNTA(INDEX(Capacity!$C$10:$Q$109,MATCH('Capacity Backing (Hide)'!W$2,Capacity!$B$10:$B$109,0),1):INDEX(Capacity!$C$10:$Q$109,MATCH('Capacity Backing (Hide)'!W$2,Capacity!$B$10:$B$109,0),15))</f>
        <v>#N/A</v>
      </c>
      <c r="X3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(Hide)'!$A39,'Capacity Summary'!$H$35:$BG$35,0))="x",INDEX('Capacity Summary'!$C$36:$E$135,MATCH('Capacity Backing (Hide)'!X$2,'Capacity Summary'!$B$36:$B$135,0),4),IF(INDEX('Capacity Summary'!$H$36:$BG$135,MATCH('Capacity Backing (Hide)'!X$2,'Capacity Summary'!$B$36:$B$135,0),MATCH('Capacity Backing (Hide)'!$A39,'Capacity Summary'!$H$35:$BG$35,0))&lt;&gt;0,INDEX('Capacity Summary'!$H$36:$BG$135,MATCH('Capacity Backing (Hide)'!X$2,'Capacity Summary'!$B$36:$B$135,0),MATCH('Capacity Backing (Hide)'!$A39,'Capacity Summary'!$H$35:$BG$35,0)),0)),INDEX('Capacity Summary'!$C$36:$E$135,MATCH('Capacity Backing (Hide)'!X$2,'Capacity Summary'!$B$36:$B$135,0),2)))/IF(Summary!$B$7="Minutes",1,60)/COUNTA(INDEX(Capacity!$C$10:$Q$109,MATCH('Capacity Backing (Hide)'!X$2,Capacity!$B$10:$B$109,0),1):INDEX(Capacity!$C$10:$Q$109,MATCH('Capacity Backing (Hide)'!X$2,Capacity!$B$10:$B$109,0),15))</f>
        <v>#N/A</v>
      </c>
      <c r="Y3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(Hide)'!$A39,'Capacity Summary'!$H$35:$BG$35,0))="x",INDEX('Capacity Summary'!$C$36:$E$135,MATCH('Capacity Backing (Hide)'!Y$2,'Capacity Summary'!$B$36:$B$135,0),4),IF(INDEX('Capacity Summary'!$H$36:$BG$135,MATCH('Capacity Backing (Hide)'!Y$2,'Capacity Summary'!$B$36:$B$135,0),MATCH('Capacity Backing (Hide)'!$A39,'Capacity Summary'!$H$35:$BG$35,0))&lt;&gt;0,INDEX('Capacity Summary'!$H$36:$BG$135,MATCH('Capacity Backing (Hide)'!Y$2,'Capacity Summary'!$B$36:$B$135,0),MATCH('Capacity Backing (Hide)'!$A39,'Capacity Summary'!$H$35:$BG$35,0)),0)),INDEX('Capacity Summary'!$C$36:$E$135,MATCH('Capacity Backing (Hide)'!Y$2,'Capacity Summary'!$B$36:$B$135,0),2)))/IF(Summary!$B$7="Minutes",1,60)/COUNTA(INDEX(Capacity!$C$10:$Q$109,MATCH('Capacity Backing (Hide)'!Y$2,Capacity!$B$10:$B$109,0),1):INDEX(Capacity!$C$10:$Q$109,MATCH('Capacity Backing (Hide)'!Y$2,Capacity!$B$10:$B$109,0),15))</f>
        <v>#N/A</v>
      </c>
      <c r="Z3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(Hide)'!$A39,'Capacity Summary'!$H$35:$BG$35,0))="x",INDEX('Capacity Summary'!$C$36:$E$135,MATCH('Capacity Backing (Hide)'!Z$2,'Capacity Summary'!$B$36:$B$135,0),4),IF(INDEX('Capacity Summary'!$H$36:$BG$135,MATCH('Capacity Backing (Hide)'!Z$2,'Capacity Summary'!$B$36:$B$135,0),MATCH('Capacity Backing (Hide)'!$A39,'Capacity Summary'!$H$35:$BG$35,0))&lt;&gt;0,INDEX('Capacity Summary'!$H$36:$BG$135,MATCH('Capacity Backing (Hide)'!Z$2,'Capacity Summary'!$B$36:$B$135,0),MATCH('Capacity Backing (Hide)'!$A39,'Capacity Summary'!$H$35:$BG$35,0)),0)),INDEX('Capacity Summary'!$C$36:$E$135,MATCH('Capacity Backing (Hide)'!Z$2,'Capacity Summary'!$B$36:$B$135,0),2)))/IF(Summary!$B$7="Minutes",1,60)/COUNTA(INDEX(Capacity!$C$10:$Q$109,MATCH('Capacity Backing (Hide)'!Z$2,Capacity!$B$10:$B$109,0),1):INDEX(Capacity!$C$10:$Q$109,MATCH('Capacity Backing (Hide)'!Z$2,Capacity!$B$10:$B$109,0),15))</f>
        <v>#N/A</v>
      </c>
      <c r="AA3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(Hide)'!$A39,'Capacity Summary'!$H$35:$BG$35,0))="x",INDEX('Capacity Summary'!$C$36:$E$135,MATCH('Capacity Backing (Hide)'!AA$2,'Capacity Summary'!$B$36:$B$135,0),4),IF(INDEX('Capacity Summary'!$H$36:$BG$135,MATCH('Capacity Backing (Hide)'!AA$2,'Capacity Summary'!$B$36:$B$135,0),MATCH('Capacity Backing (Hide)'!$A39,'Capacity Summary'!$H$35:$BG$35,0))&lt;&gt;0,INDEX('Capacity Summary'!$H$36:$BG$135,MATCH('Capacity Backing (Hide)'!AA$2,'Capacity Summary'!$B$36:$B$135,0),MATCH('Capacity Backing (Hide)'!$A39,'Capacity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3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(Hide)'!$A39,'Capacity Summary'!$H$35:$BG$35,0))="x",INDEX('Capacity Summary'!$C$36:$E$135,MATCH('Capacity Backing (Hide)'!AB$2,'Capacity Summary'!$B$36:$B$135,0),4),IF(INDEX('Capacity Summary'!$H$36:$BG$135,MATCH('Capacity Backing (Hide)'!AB$2,'Capacity Summary'!$B$36:$B$135,0),MATCH('Capacity Backing (Hide)'!$A39,'Capacity Summary'!$H$35:$BG$35,0))&lt;&gt;0,INDEX('Capacity Summary'!$H$36:$BG$135,MATCH('Capacity Backing (Hide)'!AB$2,'Capacity Summary'!$B$36:$B$135,0),MATCH('Capacity Backing (Hide)'!$A39,'Capacity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3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(Hide)'!$A39,'Capacity Summary'!$H$35:$BG$35,0))="x",INDEX('Capacity Summary'!$C$36:$E$135,MATCH('Capacity Backing (Hide)'!AC$2,'Capacity Summary'!$B$36:$B$135,0),4),IF(INDEX('Capacity Summary'!$H$36:$BG$135,MATCH('Capacity Backing (Hide)'!AC$2,'Capacity Summary'!$B$36:$B$135,0),MATCH('Capacity Backing (Hide)'!$A39,'Capacity Summary'!$H$35:$BG$35,0))&lt;&gt;0,INDEX('Capacity Summary'!$H$36:$BG$135,MATCH('Capacity Backing (Hide)'!AC$2,'Capacity Summary'!$B$36:$B$135,0),MATCH('Capacity Backing (Hide)'!$A39,'Capacity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3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(Hide)'!$A39,'Capacity Summary'!$H$35:$BG$35,0))="x",INDEX('Capacity Summary'!$C$36:$E$135,MATCH('Capacity Backing (Hide)'!AD$2,'Capacity Summary'!$B$36:$B$135,0),4),IF(INDEX('Capacity Summary'!$H$36:$BG$135,MATCH('Capacity Backing (Hide)'!AD$2,'Capacity Summary'!$B$36:$B$135,0),MATCH('Capacity Backing (Hide)'!$A39,'Capacity Summary'!$H$35:$BG$35,0))&lt;&gt;0,INDEX('Capacity Summary'!$H$36:$BG$135,MATCH('Capacity Backing (Hide)'!AD$2,'Capacity Summary'!$B$36:$B$135,0),MATCH('Capacity Backing (Hide)'!$A39,'Capacity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3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(Hide)'!$A39,'Capacity Summary'!$H$35:$BG$35,0))="x",INDEX('Capacity Summary'!$C$36:$E$135,MATCH('Capacity Backing (Hide)'!AE$2,'Capacity Summary'!$B$36:$B$135,0),4),IF(INDEX('Capacity Summary'!$H$36:$BG$135,MATCH('Capacity Backing (Hide)'!AE$2,'Capacity Summary'!$B$36:$B$135,0),MATCH('Capacity Backing (Hide)'!$A39,'Capacity Summary'!$H$35:$BG$35,0))&lt;&gt;0,INDEX('Capacity Summary'!$H$36:$BG$135,MATCH('Capacity Backing (Hide)'!AE$2,'Capacity Summary'!$B$36:$B$135,0),MATCH('Capacity Backing (Hide)'!$A39,'Capacity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3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(Hide)'!$A39,'Capacity Summary'!$H$35:$BG$35,0))="x",INDEX('Capacity Summary'!$C$36:$E$135,MATCH('Capacity Backing (Hide)'!AF$2,'Capacity Summary'!$B$36:$B$135,0),4),IF(INDEX('Capacity Summary'!$H$36:$BG$135,MATCH('Capacity Backing (Hide)'!AF$2,'Capacity Summary'!$B$36:$B$135,0),MATCH('Capacity Backing (Hide)'!$A39,'Capacity Summary'!$H$35:$BG$35,0))&lt;&gt;0,INDEX('Capacity Summary'!$H$36:$BG$135,MATCH('Capacity Backing (Hide)'!AF$2,'Capacity Summary'!$B$36:$B$135,0),MATCH('Capacity Backing (Hide)'!$A39,'Capacity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3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(Hide)'!$A39,'Capacity Summary'!$H$35:$BG$35,0))="x",INDEX('Capacity Summary'!$C$36:$E$135,MATCH('Capacity Backing (Hide)'!AG$2,'Capacity Summary'!$B$36:$B$135,0),4),IF(INDEX('Capacity Summary'!$H$36:$BG$135,MATCH('Capacity Backing (Hide)'!AG$2,'Capacity Summary'!$B$36:$B$135,0),MATCH('Capacity Backing (Hide)'!$A39,'Capacity Summary'!$H$35:$BG$35,0))&lt;&gt;0,INDEX('Capacity Summary'!$H$36:$BG$135,MATCH('Capacity Backing (Hide)'!AG$2,'Capacity Summary'!$B$36:$B$135,0),MATCH('Capacity Backing (Hide)'!$A39,'Capacity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3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(Hide)'!$A39,'Capacity Summary'!$H$35:$BG$35,0))="x",INDEX('Capacity Summary'!$C$36:$E$135,MATCH('Capacity Backing (Hide)'!AH$2,'Capacity Summary'!$B$36:$B$135,0),4),IF(INDEX('Capacity Summary'!$H$36:$BG$135,MATCH('Capacity Backing (Hide)'!AH$2,'Capacity Summary'!$B$36:$B$135,0),MATCH('Capacity Backing (Hide)'!$A39,'Capacity Summary'!$H$35:$BG$35,0))&lt;&gt;0,INDEX('Capacity Summary'!$H$36:$BG$135,MATCH('Capacity Backing (Hide)'!AH$2,'Capacity Summary'!$B$36:$B$135,0),MATCH('Capacity Backing (Hide)'!$A39,'Capacity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3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(Hide)'!$A39,'Capacity Summary'!$H$35:$BG$35,0))="x",INDEX('Capacity Summary'!$C$36:$E$135,MATCH('Capacity Backing (Hide)'!AI$2,'Capacity Summary'!$B$36:$B$135,0),4),IF(INDEX('Capacity Summary'!$H$36:$BG$135,MATCH('Capacity Backing (Hide)'!AI$2,'Capacity Summary'!$B$36:$B$135,0),MATCH('Capacity Backing (Hide)'!$A39,'Capacity Summary'!$H$35:$BG$35,0))&lt;&gt;0,INDEX('Capacity Summary'!$H$36:$BG$135,MATCH('Capacity Backing (Hide)'!AI$2,'Capacity Summary'!$B$36:$B$135,0),MATCH('Capacity Backing (Hide)'!$A39,'Capacity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3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(Hide)'!$A39,'Capacity Summary'!$H$35:$BG$35,0))="x",INDEX('Capacity Summary'!$C$36:$E$135,MATCH('Capacity Backing (Hide)'!AJ$2,'Capacity Summary'!$B$36:$B$135,0),4),IF(INDEX('Capacity Summary'!$H$36:$BG$135,MATCH('Capacity Backing (Hide)'!AJ$2,'Capacity Summary'!$B$36:$B$135,0),MATCH('Capacity Backing (Hide)'!$A39,'Capacity Summary'!$H$35:$BG$35,0))&lt;&gt;0,INDEX('Capacity Summary'!$H$36:$BG$135,MATCH('Capacity Backing (Hide)'!AJ$2,'Capacity Summary'!$B$36:$B$135,0),MATCH('Capacity Backing (Hide)'!$A39,'Capacity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3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(Hide)'!$A39,'Capacity Summary'!$H$35:$BG$35,0))="x",INDEX('Capacity Summary'!$C$36:$E$135,MATCH('Capacity Backing (Hide)'!AK$2,'Capacity Summary'!$B$36:$B$135,0),4),IF(INDEX('Capacity Summary'!$H$36:$BG$135,MATCH('Capacity Backing (Hide)'!AK$2,'Capacity Summary'!$B$36:$B$135,0),MATCH('Capacity Backing (Hide)'!$A39,'Capacity Summary'!$H$35:$BG$35,0))&lt;&gt;0,INDEX('Capacity Summary'!$H$36:$BG$135,MATCH('Capacity Backing (Hide)'!AK$2,'Capacity Summary'!$B$36:$B$135,0),MATCH('Capacity Backing (Hide)'!$A39,'Capacity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3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(Hide)'!$A39,'Capacity Summary'!$H$35:$BG$35,0))="x",INDEX('Capacity Summary'!$C$36:$E$135,MATCH('Capacity Backing (Hide)'!AL$2,'Capacity Summary'!$B$36:$B$135,0),4),IF(INDEX('Capacity Summary'!$H$36:$BG$135,MATCH('Capacity Backing (Hide)'!AL$2,'Capacity Summary'!$B$36:$B$135,0),MATCH('Capacity Backing (Hide)'!$A39,'Capacity Summary'!$H$35:$BG$35,0))&lt;&gt;0,INDEX('Capacity Summary'!$H$36:$BG$135,MATCH('Capacity Backing (Hide)'!AL$2,'Capacity Summary'!$B$36:$B$135,0),MATCH('Capacity Backing (Hide)'!$A39,'Capacity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3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(Hide)'!$A39,'Capacity Summary'!$H$35:$BG$35,0))="x",INDEX('Capacity Summary'!$C$36:$E$135,MATCH('Capacity Backing (Hide)'!AM$2,'Capacity Summary'!$B$36:$B$135,0),4),IF(INDEX('Capacity Summary'!$H$36:$BG$135,MATCH('Capacity Backing (Hide)'!AM$2,'Capacity Summary'!$B$36:$B$135,0),MATCH('Capacity Backing (Hide)'!$A39,'Capacity Summary'!$H$35:$BG$35,0))&lt;&gt;0,INDEX('Capacity Summary'!$H$36:$BG$135,MATCH('Capacity Backing (Hide)'!AM$2,'Capacity Summary'!$B$36:$B$135,0),MATCH('Capacity Backing (Hide)'!$A39,'Capacity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3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(Hide)'!$A39,'Capacity Summary'!$H$35:$BG$35,0))="x",INDEX('Capacity Summary'!$C$36:$E$135,MATCH('Capacity Backing (Hide)'!AN$2,'Capacity Summary'!$B$36:$B$135,0),4),IF(INDEX('Capacity Summary'!$H$36:$BG$135,MATCH('Capacity Backing (Hide)'!AN$2,'Capacity Summary'!$B$36:$B$135,0),MATCH('Capacity Backing (Hide)'!$A39,'Capacity Summary'!$H$35:$BG$35,0))&lt;&gt;0,INDEX('Capacity Summary'!$H$36:$BG$135,MATCH('Capacity Backing (Hide)'!AN$2,'Capacity Summary'!$B$36:$B$135,0),MATCH('Capacity Backing (Hide)'!$A39,'Capacity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3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(Hide)'!$A39,'Capacity Summary'!$H$35:$BG$35,0))="x",INDEX('Capacity Summary'!$C$36:$E$135,MATCH('Capacity Backing (Hide)'!AO$2,'Capacity Summary'!$B$36:$B$135,0),4),IF(INDEX('Capacity Summary'!$H$36:$BG$135,MATCH('Capacity Backing (Hide)'!AO$2,'Capacity Summary'!$B$36:$B$135,0),MATCH('Capacity Backing (Hide)'!$A39,'Capacity Summary'!$H$35:$BG$35,0))&lt;&gt;0,INDEX('Capacity Summary'!$H$36:$BG$135,MATCH('Capacity Backing (Hide)'!AO$2,'Capacity Summary'!$B$36:$B$135,0),MATCH('Capacity Backing (Hide)'!$A39,'Capacity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3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(Hide)'!$A39,'Capacity Summary'!$H$35:$BG$35,0))="x",INDEX('Capacity Summary'!$C$36:$E$135,MATCH('Capacity Backing (Hide)'!AP$2,'Capacity Summary'!$B$36:$B$135,0),4),IF(INDEX('Capacity Summary'!$H$36:$BG$135,MATCH('Capacity Backing (Hide)'!AP$2,'Capacity Summary'!$B$36:$B$135,0),MATCH('Capacity Backing (Hide)'!$A39,'Capacity Summary'!$H$35:$BG$35,0))&lt;&gt;0,INDEX('Capacity Summary'!$H$36:$BG$135,MATCH('Capacity Backing (Hide)'!AP$2,'Capacity Summary'!$B$36:$B$135,0),MATCH('Capacity Backing (Hide)'!$A39,'Capacity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3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(Hide)'!$A39,'Capacity Summary'!$H$35:$BG$35,0))="x",INDEX('Capacity Summary'!$C$36:$E$135,MATCH('Capacity Backing (Hide)'!AQ$2,'Capacity Summary'!$B$36:$B$135,0),4),IF(INDEX('Capacity Summary'!$H$36:$BG$135,MATCH('Capacity Backing (Hide)'!AQ$2,'Capacity Summary'!$B$36:$B$135,0),MATCH('Capacity Backing (Hide)'!$A39,'Capacity Summary'!$H$35:$BG$35,0))&lt;&gt;0,INDEX('Capacity Summary'!$H$36:$BG$135,MATCH('Capacity Backing (Hide)'!AQ$2,'Capacity Summary'!$B$36:$B$135,0),MATCH('Capacity Backing (Hide)'!$A39,'Capacity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3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(Hide)'!$A39,'Capacity Summary'!$H$35:$BG$35,0))="x",INDEX('Capacity Summary'!$C$36:$E$135,MATCH('Capacity Backing (Hide)'!AR$2,'Capacity Summary'!$B$36:$B$135,0),4),IF(INDEX('Capacity Summary'!$H$36:$BG$135,MATCH('Capacity Backing (Hide)'!AR$2,'Capacity Summary'!$B$36:$B$135,0),MATCH('Capacity Backing (Hide)'!$A39,'Capacity Summary'!$H$35:$BG$35,0))&lt;&gt;0,INDEX('Capacity Summary'!$H$36:$BG$135,MATCH('Capacity Backing (Hide)'!AR$2,'Capacity Summary'!$B$36:$B$135,0),MATCH('Capacity Backing (Hide)'!$A39,'Capacity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3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(Hide)'!$A39,'Capacity Summary'!$H$35:$BG$35,0))="x",INDEX('Capacity Summary'!$C$36:$E$135,MATCH('Capacity Backing (Hide)'!AS$2,'Capacity Summary'!$B$36:$B$135,0),4),IF(INDEX('Capacity Summary'!$H$36:$BG$135,MATCH('Capacity Backing (Hide)'!AS$2,'Capacity Summary'!$B$36:$B$135,0),MATCH('Capacity Backing (Hide)'!$A39,'Capacity Summary'!$H$35:$BG$35,0))&lt;&gt;0,INDEX('Capacity Summary'!$H$36:$BG$135,MATCH('Capacity Backing (Hide)'!AS$2,'Capacity Summary'!$B$36:$B$135,0),MATCH('Capacity Backing (Hide)'!$A39,'Capacity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3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(Hide)'!$A39,'Capacity Summary'!$H$35:$BG$35,0))="x",INDEX('Capacity Summary'!$C$36:$E$135,MATCH('Capacity Backing (Hide)'!AT$2,'Capacity Summary'!$B$36:$B$135,0),4),IF(INDEX('Capacity Summary'!$H$36:$BG$135,MATCH('Capacity Backing (Hide)'!AT$2,'Capacity Summary'!$B$36:$B$135,0),MATCH('Capacity Backing (Hide)'!$A39,'Capacity Summary'!$H$35:$BG$35,0))&lt;&gt;0,INDEX('Capacity Summary'!$H$36:$BG$135,MATCH('Capacity Backing (Hide)'!AT$2,'Capacity Summary'!$B$36:$B$135,0),MATCH('Capacity Backing (Hide)'!$A39,'Capacity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3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(Hide)'!$A39,'Capacity Summary'!$H$35:$BG$35,0))="x",INDEX('Capacity Summary'!$C$36:$E$135,MATCH('Capacity Backing (Hide)'!AU$2,'Capacity Summary'!$B$36:$B$135,0),4),IF(INDEX('Capacity Summary'!$H$36:$BG$135,MATCH('Capacity Backing (Hide)'!AU$2,'Capacity Summary'!$B$36:$B$135,0),MATCH('Capacity Backing (Hide)'!$A39,'Capacity Summary'!$H$35:$BG$35,0))&lt;&gt;0,INDEX('Capacity Summary'!$H$36:$BG$135,MATCH('Capacity Backing (Hide)'!AU$2,'Capacity Summary'!$B$36:$B$135,0),MATCH('Capacity Backing (Hide)'!$A39,'Capacity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3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(Hide)'!$A39,'Capacity Summary'!$H$35:$BG$35,0))="x",INDEX('Capacity Summary'!$C$36:$E$135,MATCH('Capacity Backing (Hide)'!AV$2,'Capacity Summary'!$B$36:$B$135,0),4),IF(INDEX('Capacity Summary'!$H$36:$BG$135,MATCH('Capacity Backing (Hide)'!AV$2,'Capacity Summary'!$B$36:$B$135,0),MATCH('Capacity Backing (Hide)'!$A39,'Capacity Summary'!$H$35:$BG$35,0))&lt;&gt;0,INDEX('Capacity Summary'!$H$36:$BG$135,MATCH('Capacity Backing (Hide)'!AV$2,'Capacity Summary'!$B$36:$B$135,0),MATCH('Capacity Backing (Hide)'!$A39,'Capacity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3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(Hide)'!$A39,'Capacity Summary'!$H$35:$BG$35,0))="x",INDEX('Capacity Summary'!$C$36:$E$135,MATCH('Capacity Backing (Hide)'!AW$2,'Capacity Summary'!$B$36:$B$135,0),4),IF(INDEX('Capacity Summary'!$H$36:$BG$135,MATCH('Capacity Backing (Hide)'!AW$2,'Capacity Summary'!$B$36:$B$135,0),MATCH('Capacity Backing (Hide)'!$A39,'Capacity Summary'!$H$35:$BG$35,0))&lt;&gt;0,INDEX('Capacity Summary'!$H$36:$BG$135,MATCH('Capacity Backing (Hide)'!AW$2,'Capacity Summary'!$B$36:$B$135,0),MATCH('Capacity Backing (Hide)'!$A39,'Capacity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3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(Hide)'!$A39,'Capacity Summary'!$H$35:$BG$35,0))="x",INDEX('Capacity Summary'!$C$36:$E$135,MATCH('Capacity Backing (Hide)'!AX$2,'Capacity Summary'!$B$36:$B$135,0),4),IF(INDEX('Capacity Summary'!$H$36:$BG$135,MATCH('Capacity Backing (Hide)'!AX$2,'Capacity Summary'!$B$36:$B$135,0),MATCH('Capacity Backing (Hide)'!$A39,'Capacity Summary'!$H$35:$BG$35,0))&lt;&gt;0,INDEX('Capacity Summary'!$H$36:$BG$135,MATCH('Capacity Backing (Hide)'!AX$2,'Capacity Summary'!$B$36:$B$135,0),MATCH('Capacity Backing (Hide)'!$A39,'Capacity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3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(Hide)'!$A39,'Capacity Summary'!$H$35:$BG$35,0))="x",INDEX('Capacity Summary'!$C$36:$E$135,MATCH('Capacity Backing (Hide)'!AY$2,'Capacity Summary'!$B$36:$B$135,0),4),IF(INDEX('Capacity Summary'!$H$36:$BG$135,MATCH('Capacity Backing (Hide)'!AY$2,'Capacity Summary'!$B$36:$B$135,0),MATCH('Capacity Backing (Hide)'!$A39,'Capacity Summary'!$H$35:$BG$35,0))&lt;&gt;0,INDEX('Capacity Summary'!$H$36:$BG$135,MATCH('Capacity Backing (Hide)'!AY$2,'Capacity Summary'!$B$36:$B$135,0),MATCH('Capacity Backing (Hide)'!$A39,'Capacity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3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(Hide)'!$A39,'Capacity Summary'!$H$35:$BG$35,0))="x",INDEX('Capacity Summary'!$C$36:$E$135,MATCH('Capacity Backing (Hide)'!AZ$2,'Capacity Summary'!$B$36:$B$135,0),4),IF(INDEX('Capacity Summary'!$H$36:$BG$135,MATCH('Capacity Backing (Hide)'!AZ$2,'Capacity Summary'!$B$36:$B$135,0),MATCH('Capacity Backing (Hide)'!$A39,'Capacity Summary'!$H$35:$BG$35,0))&lt;&gt;0,INDEX('Capacity Summary'!$H$36:$BG$135,MATCH('Capacity Backing (Hide)'!AZ$2,'Capacity Summary'!$B$36:$B$135,0),MATCH('Capacity Backing (Hide)'!$A39,'Capacity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3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(Hide)'!$A39,'Capacity Summary'!$H$35:$BG$35,0))="x",INDEX('Capacity Summary'!$C$36:$E$135,MATCH('Capacity Backing (Hide)'!BA$2,'Capacity Summary'!$B$36:$B$135,0),4),IF(INDEX('Capacity Summary'!$H$36:$BG$135,MATCH('Capacity Backing (Hide)'!BA$2,'Capacity Summary'!$B$36:$B$135,0),MATCH('Capacity Backing (Hide)'!$A39,'Capacity Summary'!$H$35:$BG$35,0))&lt;&gt;0,INDEX('Capacity Summary'!$H$36:$BG$135,MATCH('Capacity Backing (Hide)'!BA$2,'Capacity Summary'!$B$36:$B$135,0),MATCH('Capacity Backing (Hide)'!$A39,'Capacity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3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(Hide)'!$A39,'Capacity Summary'!$H$35:$BG$35,0))="x",INDEX('Capacity Summary'!$C$36:$E$135,MATCH('Capacity Backing (Hide)'!BB$2,'Capacity Summary'!$B$36:$B$135,0),4),IF(INDEX('Capacity Summary'!$H$36:$BG$135,MATCH('Capacity Backing (Hide)'!BB$2,'Capacity Summary'!$B$36:$B$135,0),MATCH('Capacity Backing (Hide)'!$A39,'Capacity Summary'!$H$35:$BG$35,0))&lt;&gt;0,INDEX('Capacity Summary'!$H$36:$BG$135,MATCH('Capacity Backing (Hide)'!BB$2,'Capacity Summary'!$B$36:$B$135,0),MATCH('Capacity Backing (Hide)'!$A39,'Capacity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3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(Hide)'!$A39,'Capacity Summary'!$H$35:$BG$35,0))="x",INDEX('Capacity Summary'!$C$36:$E$135,MATCH('Capacity Backing (Hide)'!BC$2,'Capacity Summary'!$B$36:$B$135,0),4),IF(INDEX('Capacity Summary'!$H$36:$BG$135,MATCH('Capacity Backing (Hide)'!BC$2,'Capacity Summary'!$B$36:$B$135,0),MATCH('Capacity Backing (Hide)'!$A39,'Capacity Summary'!$H$35:$BG$35,0))&lt;&gt;0,INDEX('Capacity Summary'!$H$36:$BG$135,MATCH('Capacity Backing (Hide)'!BC$2,'Capacity Summary'!$B$36:$B$135,0),MATCH('Capacity Backing (Hide)'!$A39,'Capacity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3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(Hide)'!$A39,'Capacity Summary'!$H$35:$BG$35,0))="x",INDEX('Capacity Summary'!$C$36:$E$135,MATCH('Capacity Backing (Hide)'!BD$2,'Capacity Summary'!$B$36:$B$135,0),4),IF(INDEX('Capacity Summary'!$H$36:$BG$135,MATCH('Capacity Backing (Hide)'!BD$2,'Capacity Summary'!$B$36:$B$135,0),MATCH('Capacity Backing (Hide)'!$A39,'Capacity Summary'!$H$35:$BG$35,0))&lt;&gt;0,INDEX('Capacity Summary'!$H$36:$BG$135,MATCH('Capacity Backing (Hide)'!BD$2,'Capacity Summary'!$B$36:$B$135,0),MATCH('Capacity Backing (Hide)'!$A39,'Capacity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3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(Hide)'!$A39,'Capacity Summary'!$H$35:$BG$35,0))="x",INDEX('Capacity Summary'!$C$36:$E$135,MATCH('Capacity Backing (Hide)'!BE$2,'Capacity Summary'!$B$36:$B$135,0),4),IF(INDEX('Capacity Summary'!$H$36:$BG$135,MATCH('Capacity Backing (Hide)'!BE$2,'Capacity Summary'!$B$36:$B$135,0),MATCH('Capacity Backing (Hide)'!$A39,'Capacity Summary'!$H$35:$BG$35,0))&lt;&gt;0,INDEX('Capacity Summary'!$H$36:$BG$135,MATCH('Capacity Backing (Hide)'!BE$2,'Capacity Summary'!$B$36:$B$135,0),MATCH('Capacity Backing (Hide)'!$A39,'Capacity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3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(Hide)'!$A39,'Capacity Summary'!$H$35:$BG$35,0))="x",INDEX('Capacity Summary'!$C$36:$E$135,MATCH('Capacity Backing (Hide)'!BF$2,'Capacity Summary'!$B$36:$B$135,0),4),IF(INDEX('Capacity Summary'!$H$36:$BG$135,MATCH('Capacity Backing (Hide)'!BF$2,'Capacity Summary'!$B$36:$B$135,0),MATCH('Capacity Backing (Hide)'!$A39,'Capacity Summary'!$H$35:$BG$35,0))&lt;&gt;0,INDEX('Capacity Summary'!$H$36:$BG$135,MATCH('Capacity Backing (Hide)'!BF$2,'Capacity Summary'!$B$36:$B$135,0),MATCH('Capacity Backing (Hide)'!$A39,'Capacity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3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(Hide)'!$A39,'Capacity Summary'!$H$35:$BG$35,0))="x",INDEX('Capacity Summary'!$C$36:$E$135,MATCH('Capacity Backing (Hide)'!BG$2,'Capacity Summary'!$B$36:$B$135,0),4),IF(INDEX('Capacity Summary'!$H$36:$BG$135,MATCH('Capacity Backing (Hide)'!BG$2,'Capacity Summary'!$B$36:$B$135,0),MATCH('Capacity Backing (Hide)'!$A39,'Capacity Summary'!$H$35:$BG$35,0))&lt;&gt;0,INDEX('Capacity Summary'!$H$36:$BG$135,MATCH('Capacity Backing (Hide)'!BG$2,'Capacity Summary'!$B$36:$B$135,0),MATCH('Capacity Backing (Hide)'!$A39,'Capacity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3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(Hide)'!$A39,'Capacity Summary'!$H$35:$BG$35,0))="x",INDEX('Capacity Summary'!$C$36:$E$135,MATCH('Capacity Backing (Hide)'!BH$2,'Capacity Summary'!$B$36:$B$135,0),4),IF(INDEX('Capacity Summary'!$H$36:$BG$135,MATCH('Capacity Backing (Hide)'!BH$2,'Capacity Summary'!$B$36:$B$135,0),MATCH('Capacity Backing (Hide)'!$A39,'Capacity Summary'!$H$35:$BG$35,0))&lt;&gt;0,INDEX('Capacity Summary'!$H$36:$BG$135,MATCH('Capacity Backing (Hide)'!BH$2,'Capacity Summary'!$B$36:$B$135,0),MATCH('Capacity Backing (Hide)'!$A39,'Capacity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3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(Hide)'!$A39,'Capacity Summary'!$H$35:$BG$35,0))="x",INDEX('Capacity Summary'!$C$36:$E$135,MATCH('Capacity Backing (Hide)'!BI$2,'Capacity Summary'!$B$36:$B$135,0),4),IF(INDEX('Capacity Summary'!$H$36:$BG$135,MATCH('Capacity Backing (Hide)'!BI$2,'Capacity Summary'!$B$36:$B$135,0),MATCH('Capacity Backing (Hide)'!$A39,'Capacity Summary'!$H$35:$BG$35,0))&lt;&gt;0,INDEX('Capacity Summary'!$H$36:$BG$135,MATCH('Capacity Backing (Hide)'!BI$2,'Capacity Summary'!$B$36:$B$135,0),MATCH('Capacity Backing (Hide)'!$A39,'Capacity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3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(Hide)'!$A39,'Capacity Summary'!$H$35:$BG$35,0))="x",INDEX('Capacity Summary'!$C$36:$E$135,MATCH('Capacity Backing (Hide)'!BJ$2,'Capacity Summary'!$B$36:$B$135,0),4),IF(INDEX('Capacity Summary'!$H$36:$BG$135,MATCH('Capacity Backing (Hide)'!BJ$2,'Capacity Summary'!$B$36:$B$135,0),MATCH('Capacity Backing (Hide)'!$A39,'Capacity Summary'!$H$35:$BG$35,0))&lt;&gt;0,INDEX('Capacity Summary'!$H$36:$BG$135,MATCH('Capacity Backing (Hide)'!BJ$2,'Capacity Summary'!$B$36:$B$135,0),MATCH('Capacity Backing (Hide)'!$A39,'Capacity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3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(Hide)'!$A39,'Capacity Summary'!$H$35:$BG$35,0))="x",INDEX('Capacity Summary'!$C$36:$E$135,MATCH('Capacity Backing (Hide)'!BK$2,'Capacity Summary'!$B$36:$B$135,0),4),IF(INDEX('Capacity Summary'!$H$36:$BG$135,MATCH('Capacity Backing (Hide)'!BK$2,'Capacity Summary'!$B$36:$B$135,0),MATCH('Capacity Backing (Hide)'!$A39,'Capacity Summary'!$H$35:$BG$35,0))&lt;&gt;0,INDEX('Capacity Summary'!$H$36:$BG$135,MATCH('Capacity Backing (Hide)'!BK$2,'Capacity Summary'!$B$36:$B$135,0),MATCH('Capacity Backing (Hide)'!$A39,'Capacity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3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(Hide)'!$A39,'Capacity Summary'!$H$35:$BG$35,0))="x",INDEX('Capacity Summary'!$C$36:$E$135,MATCH('Capacity Backing (Hide)'!BL$2,'Capacity Summary'!$B$36:$B$135,0),4),IF(INDEX('Capacity Summary'!$H$36:$BG$135,MATCH('Capacity Backing (Hide)'!BL$2,'Capacity Summary'!$B$36:$B$135,0),MATCH('Capacity Backing (Hide)'!$A39,'Capacity Summary'!$H$35:$BG$35,0))&lt;&gt;0,INDEX('Capacity Summary'!$H$36:$BG$135,MATCH('Capacity Backing (Hide)'!BL$2,'Capacity Summary'!$B$36:$B$135,0),MATCH('Capacity Backing (Hide)'!$A39,'Capacity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3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(Hide)'!$A39,'Capacity Summary'!$H$35:$BG$35,0))="x",INDEX('Capacity Summary'!$C$36:$E$135,MATCH('Capacity Backing (Hide)'!BM$2,'Capacity Summary'!$B$36:$B$135,0),4),IF(INDEX('Capacity Summary'!$H$36:$BG$135,MATCH('Capacity Backing (Hide)'!BM$2,'Capacity Summary'!$B$36:$B$135,0),MATCH('Capacity Backing (Hide)'!$A39,'Capacity Summary'!$H$35:$BG$35,0))&lt;&gt;0,INDEX('Capacity Summary'!$H$36:$BG$135,MATCH('Capacity Backing (Hide)'!BM$2,'Capacity Summary'!$B$36:$B$135,0),MATCH('Capacity Backing (Hide)'!$A39,'Capacity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3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(Hide)'!$A39,'Capacity Summary'!$H$35:$BG$35,0))="x",INDEX('Capacity Summary'!$C$36:$E$135,MATCH('Capacity Backing (Hide)'!BN$2,'Capacity Summary'!$B$36:$B$135,0),4),IF(INDEX('Capacity Summary'!$H$36:$BG$135,MATCH('Capacity Backing (Hide)'!BN$2,'Capacity Summary'!$B$36:$B$135,0),MATCH('Capacity Backing (Hide)'!$A39,'Capacity Summary'!$H$35:$BG$35,0))&lt;&gt;0,INDEX('Capacity Summary'!$H$36:$BG$135,MATCH('Capacity Backing (Hide)'!BN$2,'Capacity Summary'!$B$36:$B$135,0),MATCH('Capacity Backing (Hide)'!$A39,'Capacity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3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(Hide)'!$A39,'Capacity Summary'!$H$35:$BG$35,0))="x",INDEX('Capacity Summary'!$C$36:$E$135,MATCH('Capacity Backing (Hide)'!BO$2,'Capacity Summary'!$B$36:$B$135,0),4),IF(INDEX('Capacity Summary'!$H$36:$BG$135,MATCH('Capacity Backing (Hide)'!BO$2,'Capacity Summary'!$B$36:$B$135,0),MATCH('Capacity Backing (Hide)'!$A39,'Capacity Summary'!$H$35:$BG$35,0))&lt;&gt;0,INDEX('Capacity Summary'!$H$36:$BG$135,MATCH('Capacity Backing (Hide)'!BO$2,'Capacity Summary'!$B$36:$B$135,0),MATCH('Capacity Backing (Hide)'!$A39,'Capacity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3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(Hide)'!$A39,'Capacity Summary'!$H$35:$BG$35,0))="x",INDEX('Capacity Summary'!$C$36:$E$135,MATCH('Capacity Backing (Hide)'!BP$2,'Capacity Summary'!$B$36:$B$135,0),4),IF(INDEX('Capacity Summary'!$H$36:$BG$135,MATCH('Capacity Backing (Hide)'!BP$2,'Capacity Summary'!$B$36:$B$135,0),MATCH('Capacity Backing (Hide)'!$A39,'Capacity Summary'!$H$35:$BG$35,0))&lt;&gt;0,INDEX('Capacity Summary'!$H$36:$BG$135,MATCH('Capacity Backing (Hide)'!BP$2,'Capacity Summary'!$B$36:$B$135,0),MATCH('Capacity Backing (Hide)'!$A39,'Capacity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3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(Hide)'!$A39,'Capacity Summary'!$H$35:$BG$35,0))="x",INDEX('Capacity Summary'!$C$36:$E$135,MATCH('Capacity Backing (Hide)'!BQ$2,'Capacity Summary'!$B$36:$B$135,0),4),IF(INDEX('Capacity Summary'!$H$36:$BG$135,MATCH('Capacity Backing (Hide)'!BQ$2,'Capacity Summary'!$B$36:$B$135,0),MATCH('Capacity Backing (Hide)'!$A39,'Capacity Summary'!$H$35:$BG$35,0))&lt;&gt;0,INDEX('Capacity Summary'!$H$36:$BG$135,MATCH('Capacity Backing (Hide)'!BQ$2,'Capacity Summary'!$B$36:$B$135,0),MATCH('Capacity Backing (Hide)'!$A39,'Capacity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3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(Hide)'!$A39,'Capacity Summary'!$H$35:$BG$35,0))="x",INDEX('Capacity Summary'!$C$36:$E$135,MATCH('Capacity Backing (Hide)'!BR$2,'Capacity Summary'!$B$36:$B$135,0),4),IF(INDEX('Capacity Summary'!$H$36:$BG$135,MATCH('Capacity Backing (Hide)'!BR$2,'Capacity Summary'!$B$36:$B$135,0),MATCH('Capacity Backing (Hide)'!$A39,'Capacity Summary'!$H$35:$BG$35,0))&lt;&gt;0,INDEX('Capacity Summary'!$H$36:$BG$135,MATCH('Capacity Backing (Hide)'!BR$2,'Capacity Summary'!$B$36:$B$135,0),MATCH('Capacity Backing (Hide)'!$A39,'Capacity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3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(Hide)'!$A39,'Capacity Summary'!$H$35:$BG$35,0))="x",INDEX('Capacity Summary'!$C$36:$E$135,MATCH('Capacity Backing (Hide)'!BS$2,'Capacity Summary'!$B$36:$B$135,0),4),IF(INDEX('Capacity Summary'!$H$36:$BG$135,MATCH('Capacity Backing (Hide)'!BS$2,'Capacity Summary'!$B$36:$B$135,0),MATCH('Capacity Backing (Hide)'!$A39,'Capacity Summary'!$H$35:$BG$35,0))&lt;&gt;0,INDEX('Capacity Summary'!$H$36:$BG$135,MATCH('Capacity Backing (Hide)'!BS$2,'Capacity Summary'!$B$36:$B$135,0),MATCH('Capacity Backing (Hide)'!$A39,'Capacity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3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(Hide)'!$A39,'Capacity Summary'!$H$35:$BG$35,0))="x",INDEX('Capacity Summary'!$C$36:$E$135,MATCH('Capacity Backing (Hide)'!BT$2,'Capacity Summary'!$B$36:$B$135,0),4),IF(INDEX('Capacity Summary'!$H$36:$BG$135,MATCH('Capacity Backing (Hide)'!BT$2,'Capacity Summary'!$B$36:$B$135,0),MATCH('Capacity Backing (Hide)'!$A39,'Capacity Summary'!$H$35:$BG$35,0))&lt;&gt;0,INDEX('Capacity Summary'!$H$36:$BG$135,MATCH('Capacity Backing (Hide)'!BT$2,'Capacity Summary'!$B$36:$B$135,0),MATCH('Capacity Backing (Hide)'!$A39,'Capacity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3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(Hide)'!$A39,'Capacity Summary'!$H$35:$BG$35,0))="x",INDEX('Capacity Summary'!$C$36:$E$135,MATCH('Capacity Backing (Hide)'!BU$2,'Capacity Summary'!$B$36:$B$135,0),4),IF(INDEX('Capacity Summary'!$H$36:$BG$135,MATCH('Capacity Backing (Hide)'!BU$2,'Capacity Summary'!$B$36:$B$135,0),MATCH('Capacity Backing (Hide)'!$A39,'Capacity Summary'!$H$35:$BG$35,0))&lt;&gt;0,INDEX('Capacity Summary'!$H$36:$BG$135,MATCH('Capacity Backing (Hide)'!BU$2,'Capacity Summary'!$B$36:$B$135,0),MATCH('Capacity Backing (Hide)'!$A39,'Capacity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3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(Hide)'!$A39,'Capacity Summary'!$H$35:$BG$35,0))="x",INDEX('Capacity Summary'!$C$36:$E$135,MATCH('Capacity Backing (Hide)'!BV$2,'Capacity Summary'!$B$36:$B$135,0),4),IF(INDEX('Capacity Summary'!$H$36:$BG$135,MATCH('Capacity Backing (Hide)'!BV$2,'Capacity Summary'!$B$36:$B$135,0),MATCH('Capacity Backing (Hide)'!$A39,'Capacity Summary'!$H$35:$BG$35,0))&lt;&gt;0,INDEX('Capacity Summary'!$H$36:$BG$135,MATCH('Capacity Backing (Hide)'!BV$2,'Capacity Summary'!$B$36:$B$135,0),MATCH('Capacity Backing (Hide)'!$A39,'Capacity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3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(Hide)'!$A39,'Capacity Summary'!$H$35:$BG$35,0))="x",INDEX('Capacity Summary'!$C$36:$E$135,MATCH('Capacity Backing (Hide)'!BW$2,'Capacity Summary'!$B$36:$B$135,0),4),IF(INDEX('Capacity Summary'!$H$36:$BG$135,MATCH('Capacity Backing (Hide)'!BW$2,'Capacity Summary'!$B$36:$B$135,0),MATCH('Capacity Backing (Hide)'!$A39,'Capacity Summary'!$H$35:$BG$35,0))&lt;&gt;0,INDEX('Capacity Summary'!$H$36:$BG$135,MATCH('Capacity Backing (Hide)'!BW$2,'Capacity Summary'!$B$36:$B$135,0),MATCH('Capacity Backing (Hide)'!$A39,'Capacity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3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(Hide)'!$A39,'Capacity Summary'!$H$35:$BG$35,0))="x",INDEX('Capacity Summary'!$C$36:$E$135,MATCH('Capacity Backing (Hide)'!BX$2,'Capacity Summary'!$B$36:$B$135,0),4),IF(INDEX('Capacity Summary'!$H$36:$BG$135,MATCH('Capacity Backing (Hide)'!BX$2,'Capacity Summary'!$B$36:$B$135,0),MATCH('Capacity Backing (Hide)'!$A39,'Capacity Summary'!$H$35:$BG$35,0))&lt;&gt;0,INDEX('Capacity Summary'!$H$36:$BG$135,MATCH('Capacity Backing (Hide)'!BX$2,'Capacity Summary'!$B$36:$B$135,0),MATCH('Capacity Backing (Hide)'!$A39,'Capacity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3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(Hide)'!$A39,'Capacity Summary'!$H$35:$BG$35,0))="x",INDEX('Capacity Summary'!$C$36:$E$135,MATCH('Capacity Backing (Hide)'!BY$2,'Capacity Summary'!$B$36:$B$135,0),4),IF(INDEX('Capacity Summary'!$H$36:$BG$135,MATCH('Capacity Backing (Hide)'!BY$2,'Capacity Summary'!$B$36:$B$135,0),MATCH('Capacity Backing (Hide)'!$A39,'Capacity Summary'!$H$35:$BG$35,0))&lt;&gt;0,INDEX('Capacity Summary'!$H$36:$BG$135,MATCH('Capacity Backing (Hide)'!BY$2,'Capacity Summary'!$B$36:$B$135,0),MATCH('Capacity Backing (Hide)'!$A39,'Capacity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3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(Hide)'!$A39,'Capacity Summary'!$H$35:$BG$35,0))="x",INDEX('Capacity Summary'!$C$36:$E$135,MATCH('Capacity Backing (Hide)'!BZ$2,'Capacity Summary'!$B$36:$B$135,0),4),IF(INDEX('Capacity Summary'!$H$36:$BG$135,MATCH('Capacity Backing (Hide)'!BZ$2,'Capacity Summary'!$B$36:$B$135,0),MATCH('Capacity Backing (Hide)'!$A39,'Capacity Summary'!$H$35:$BG$35,0))&lt;&gt;0,INDEX('Capacity Summary'!$H$36:$BG$135,MATCH('Capacity Backing (Hide)'!BZ$2,'Capacity Summary'!$B$36:$B$135,0),MATCH('Capacity Backing (Hide)'!$A39,'Capacity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3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(Hide)'!$A39,'Capacity Summary'!$H$35:$BG$35,0))="x",INDEX('Capacity Summary'!$C$36:$E$135,MATCH('Capacity Backing (Hide)'!CA$2,'Capacity Summary'!$B$36:$B$135,0),4),IF(INDEX('Capacity Summary'!$H$36:$BG$135,MATCH('Capacity Backing (Hide)'!CA$2,'Capacity Summary'!$B$36:$B$135,0),MATCH('Capacity Backing (Hide)'!$A39,'Capacity Summary'!$H$35:$BG$35,0))&lt;&gt;0,INDEX('Capacity Summary'!$H$36:$BG$135,MATCH('Capacity Backing (Hide)'!CA$2,'Capacity Summary'!$B$36:$B$135,0),MATCH('Capacity Backing (Hide)'!$A39,'Capacity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3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(Hide)'!$A39,'Capacity Summary'!$H$35:$BG$35,0))="x",INDEX('Capacity Summary'!$C$36:$E$135,MATCH('Capacity Backing (Hide)'!CB$2,'Capacity Summary'!$B$36:$B$135,0),4),IF(INDEX('Capacity Summary'!$H$36:$BG$135,MATCH('Capacity Backing (Hide)'!CB$2,'Capacity Summary'!$B$36:$B$135,0),MATCH('Capacity Backing (Hide)'!$A39,'Capacity Summary'!$H$35:$BG$35,0))&lt;&gt;0,INDEX('Capacity Summary'!$H$36:$BG$135,MATCH('Capacity Backing (Hide)'!CB$2,'Capacity Summary'!$B$36:$B$135,0),MATCH('Capacity Backing (Hide)'!$A39,'Capacity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3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(Hide)'!$A39,'Capacity Summary'!$H$35:$BG$35,0))="x",INDEX('Capacity Summary'!$C$36:$E$135,MATCH('Capacity Backing (Hide)'!CC$2,'Capacity Summary'!$B$36:$B$135,0),4),IF(INDEX('Capacity Summary'!$H$36:$BG$135,MATCH('Capacity Backing (Hide)'!CC$2,'Capacity Summary'!$B$36:$B$135,0),MATCH('Capacity Backing (Hide)'!$A39,'Capacity Summary'!$H$35:$BG$35,0))&lt;&gt;0,INDEX('Capacity Summary'!$H$36:$BG$135,MATCH('Capacity Backing (Hide)'!CC$2,'Capacity Summary'!$B$36:$B$135,0),MATCH('Capacity Backing (Hide)'!$A39,'Capacity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3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(Hide)'!$A39,'Capacity Summary'!$H$35:$BG$35,0))="x",INDEX('Capacity Summary'!$C$36:$E$135,MATCH('Capacity Backing (Hide)'!CD$2,'Capacity Summary'!$B$36:$B$135,0),4),IF(INDEX('Capacity Summary'!$H$36:$BG$135,MATCH('Capacity Backing (Hide)'!CD$2,'Capacity Summary'!$B$36:$B$135,0),MATCH('Capacity Backing (Hide)'!$A39,'Capacity Summary'!$H$35:$BG$35,0))&lt;&gt;0,INDEX('Capacity Summary'!$H$36:$BG$135,MATCH('Capacity Backing (Hide)'!CD$2,'Capacity Summary'!$B$36:$B$135,0),MATCH('Capacity Backing (Hide)'!$A39,'Capacity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3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(Hide)'!$A39,'Capacity Summary'!$H$35:$BG$35,0))="x",INDEX('Capacity Summary'!$C$36:$E$135,MATCH('Capacity Backing (Hide)'!CE$2,'Capacity Summary'!$B$36:$B$135,0),4),IF(INDEX('Capacity Summary'!$H$36:$BG$135,MATCH('Capacity Backing (Hide)'!CE$2,'Capacity Summary'!$B$36:$B$135,0),MATCH('Capacity Backing (Hide)'!$A39,'Capacity Summary'!$H$35:$BG$35,0))&lt;&gt;0,INDEX('Capacity Summary'!$H$36:$BG$135,MATCH('Capacity Backing (Hide)'!CE$2,'Capacity Summary'!$B$36:$B$135,0),MATCH('Capacity Backing (Hide)'!$A39,'Capacity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3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(Hide)'!$A39,'Capacity Summary'!$H$35:$BG$35,0))="x",INDEX('Capacity Summary'!$C$36:$E$135,MATCH('Capacity Backing (Hide)'!CF$2,'Capacity Summary'!$B$36:$B$135,0),4),IF(INDEX('Capacity Summary'!$H$36:$BG$135,MATCH('Capacity Backing (Hide)'!CF$2,'Capacity Summary'!$B$36:$B$135,0),MATCH('Capacity Backing (Hide)'!$A39,'Capacity Summary'!$H$35:$BG$35,0))&lt;&gt;0,INDEX('Capacity Summary'!$H$36:$BG$135,MATCH('Capacity Backing (Hide)'!CF$2,'Capacity Summary'!$B$36:$B$135,0),MATCH('Capacity Backing (Hide)'!$A39,'Capacity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3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(Hide)'!$A39,'Capacity Summary'!$H$35:$BG$35,0))="x",INDEX('Capacity Summary'!$C$36:$E$135,MATCH('Capacity Backing (Hide)'!CG$2,'Capacity Summary'!$B$36:$B$135,0),4),IF(INDEX('Capacity Summary'!$H$36:$BG$135,MATCH('Capacity Backing (Hide)'!CG$2,'Capacity Summary'!$B$36:$B$135,0),MATCH('Capacity Backing (Hide)'!$A39,'Capacity Summary'!$H$35:$BG$35,0))&lt;&gt;0,INDEX('Capacity Summary'!$H$36:$BG$135,MATCH('Capacity Backing (Hide)'!CG$2,'Capacity Summary'!$B$36:$B$135,0),MATCH('Capacity Backing (Hide)'!$A39,'Capacity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3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(Hide)'!$A39,'Capacity Summary'!$H$35:$BG$35,0))="x",INDEX('Capacity Summary'!$C$36:$E$135,MATCH('Capacity Backing (Hide)'!CH$2,'Capacity Summary'!$B$36:$B$135,0),4),IF(INDEX('Capacity Summary'!$H$36:$BG$135,MATCH('Capacity Backing (Hide)'!CH$2,'Capacity Summary'!$B$36:$B$135,0),MATCH('Capacity Backing (Hide)'!$A39,'Capacity Summary'!$H$35:$BG$35,0))&lt;&gt;0,INDEX('Capacity Summary'!$H$36:$BG$135,MATCH('Capacity Backing (Hide)'!CH$2,'Capacity Summary'!$B$36:$B$135,0),MATCH('Capacity Backing (Hide)'!$A39,'Capacity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3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(Hide)'!$A39,'Capacity Summary'!$H$35:$BG$35,0))="x",INDEX('Capacity Summary'!$C$36:$E$135,MATCH('Capacity Backing (Hide)'!CI$2,'Capacity Summary'!$B$36:$B$135,0),4),IF(INDEX('Capacity Summary'!$H$36:$BG$135,MATCH('Capacity Backing (Hide)'!CI$2,'Capacity Summary'!$B$36:$B$135,0),MATCH('Capacity Backing (Hide)'!$A39,'Capacity Summary'!$H$35:$BG$35,0))&lt;&gt;0,INDEX('Capacity Summary'!$H$36:$BG$135,MATCH('Capacity Backing (Hide)'!CI$2,'Capacity Summary'!$B$36:$B$135,0),MATCH('Capacity Backing (Hide)'!$A39,'Capacity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3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(Hide)'!$A39,'Capacity Summary'!$H$35:$BG$35,0))="x",INDEX('Capacity Summary'!$C$36:$E$135,MATCH('Capacity Backing (Hide)'!CJ$2,'Capacity Summary'!$B$36:$B$135,0),4),IF(INDEX('Capacity Summary'!$H$36:$BG$135,MATCH('Capacity Backing (Hide)'!CJ$2,'Capacity Summary'!$B$36:$B$135,0),MATCH('Capacity Backing (Hide)'!$A39,'Capacity Summary'!$H$35:$BG$35,0))&lt;&gt;0,INDEX('Capacity Summary'!$H$36:$BG$135,MATCH('Capacity Backing (Hide)'!CJ$2,'Capacity Summary'!$B$36:$B$135,0),MATCH('Capacity Backing (Hide)'!$A39,'Capacity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3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(Hide)'!$A39,'Capacity Summary'!$H$35:$BG$35,0))="x",INDEX('Capacity Summary'!$C$36:$E$135,MATCH('Capacity Backing (Hide)'!CK$2,'Capacity Summary'!$B$36:$B$135,0),4),IF(INDEX('Capacity Summary'!$H$36:$BG$135,MATCH('Capacity Backing (Hide)'!CK$2,'Capacity Summary'!$B$36:$B$135,0),MATCH('Capacity Backing (Hide)'!$A39,'Capacity Summary'!$H$35:$BG$35,0))&lt;&gt;0,INDEX('Capacity Summary'!$H$36:$BG$135,MATCH('Capacity Backing (Hide)'!CK$2,'Capacity Summary'!$B$36:$B$135,0),MATCH('Capacity Backing (Hide)'!$A39,'Capacity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3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(Hide)'!$A39,'Capacity Summary'!$H$35:$BG$35,0))="x",INDEX('Capacity Summary'!$C$36:$E$135,MATCH('Capacity Backing (Hide)'!CL$2,'Capacity Summary'!$B$36:$B$135,0),4),IF(INDEX('Capacity Summary'!$H$36:$BG$135,MATCH('Capacity Backing (Hide)'!CL$2,'Capacity Summary'!$B$36:$B$135,0),MATCH('Capacity Backing (Hide)'!$A39,'Capacity Summary'!$H$35:$BG$35,0))&lt;&gt;0,INDEX('Capacity Summary'!$H$36:$BG$135,MATCH('Capacity Backing (Hide)'!CL$2,'Capacity Summary'!$B$36:$B$135,0),MATCH('Capacity Backing (Hide)'!$A39,'Capacity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3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(Hide)'!$A39,'Capacity Summary'!$H$35:$BG$35,0))="x",INDEX('Capacity Summary'!$C$36:$E$135,MATCH('Capacity Backing (Hide)'!CM$2,'Capacity Summary'!$B$36:$B$135,0),4),IF(INDEX('Capacity Summary'!$H$36:$BG$135,MATCH('Capacity Backing (Hide)'!CM$2,'Capacity Summary'!$B$36:$B$135,0),MATCH('Capacity Backing (Hide)'!$A39,'Capacity Summary'!$H$35:$BG$35,0))&lt;&gt;0,INDEX('Capacity Summary'!$H$36:$BG$135,MATCH('Capacity Backing (Hide)'!CM$2,'Capacity Summary'!$B$36:$B$135,0),MATCH('Capacity Backing (Hide)'!$A39,'Capacity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3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(Hide)'!$A39,'Capacity Summary'!$H$35:$BG$35,0))="x",INDEX('Capacity Summary'!$C$36:$E$135,MATCH('Capacity Backing (Hide)'!CN$2,'Capacity Summary'!$B$36:$B$135,0),4),IF(INDEX('Capacity Summary'!$H$36:$BG$135,MATCH('Capacity Backing (Hide)'!CN$2,'Capacity Summary'!$B$36:$B$135,0),MATCH('Capacity Backing (Hide)'!$A39,'Capacity Summary'!$H$35:$BG$35,0))&lt;&gt;0,INDEX('Capacity Summary'!$H$36:$BG$135,MATCH('Capacity Backing (Hide)'!CN$2,'Capacity Summary'!$B$36:$B$135,0),MATCH('Capacity Backing (Hide)'!$A39,'Capacity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3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(Hide)'!$A39,'Capacity Summary'!$H$35:$BG$35,0))="x",INDEX('Capacity Summary'!$C$36:$E$135,MATCH('Capacity Backing (Hide)'!CO$2,'Capacity Summary'!$B$36:$B$135,0),4),IF(INDEX('Capacity Summary'!$H$36:$BG$135,MATCH('Capacity Backing (Hide)'!CO$2,'Capacity Summary'!$B$36:$B$135,0),MATCH('Capacity Backing (Hide)'!$A39,'Capacity Summary'!$H$35:$BG$35,0))&lt;&gt;0,INDEX('Capacity Summary'!$H$36:$BG$135,MATCH('Capacity Backing (Hide)'!CO$2,'Capacity Summary'!$B$36:$B$135,0),MATCH('Capacity Backing (Hide)'!$A39,'Capacity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3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(Hide)'!$A39,'Capacity Summary'!$H$35:$BG$35,0))="x",INDEX('Capacity Summary'!$C$36:$E$135,MATCH('Capacity Backing (Hide)'!CP$2,'Capacity Summary'!$B$36:$B$135,0),4),IF(INDEX('Capacity Summary'!$H$36:$BG$135,MATCH('Capacity Backing (Hide)'!CP$2,'Capacity Summary'!$B$36:$B$135,0),MATCH('Capacity Backing (Hide)'!$A39,'Capacity Summary'!$H$35:$BG$35,0))&lt;&gt;0,INDEX('Capacity Summary'!$H$36:$BG$135,MATCH('Capacity Backing (Hide)'!CP$2,'Capacity Summary'!$B$36:$B$135,0),MATCH('Capacity Backing (Hide)'!$A39,'Capacity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3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(Hide)'!$A39,'Capacity Summary'!$H$35:$BG$35,0))="x",INDEX('Capacity Summary'!$C$36:$E$135,MATCH('Capacity Backing (Hide)'!CQ$2,'Capacity Summary'!$B$36:$B$135,0),4),IF(INDEX('Capacity Summary'!$H$36:$BG$135,MATCH('Capacity Backing (Hide)'!CQ$2,'Capacity Summary'!$B$36:$B$135,0),MATCH('Capacity Backing (Hide)'!$A39,'Capacity Summary'!$H$35:$BG$35,0))&lt;&gt;0,INDEX('Capacity Summary'!$H$36:$BG$135,MATCH('Capacity Backing (Hide)'!CQ$2,'Capacity Summary'!$B$36:$B$135,0),MATCH('Capacity Backing (Hide)'!$A39,'Capacity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3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(Hide)'!$A39,'Capacity Summary'!$H$35:$BG$35,0))="x",INDEX('Capacity Summary'!$C$36:$E$135,MATCH('Capacity Backing (Hide)'!CR$2,'Capacity Summary'!$B$36:$B$135,0),4),IF(INDEX('Capacity Summary'!$H$36:$BG$135,MATCH('Capacity Backing (Hide)'!CR$2,'Capacity Summary'!$B$36:$B$135,0),MATCH('Capacity Backing (Hide)'!$A39,'Capacity Summary'!$H$35:$BG$35,0))&lt;&gt;0,INDEX('Capacity Summary'!$H$36:$BG$135,MATCH('Capacity Backing (Hide)'!CR$2,'Capacity Summary'!$B$36:$B$135,0),MATCH('Capacity Backing (Hide)'!$A39,'Capacity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3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(Hide)'!$A39,'Capacity Summary'!$H$35:$BG$35,0))="x",INDEX('Capacity Summary'!$C$36:$E$135,MATCH('Capacity Backing (Hide)'!CS$2,'Capacity Summary'!$B$36:$B$135,0),4),IF(INDEX('Capacity Summary'!$H$36:$BG$135,MATCH('Capacity Backing (Hide)'!CS$2,'Capacity Summary'!$B$36:$B$135,0),MATCH('Capacity Backing (Hide)'!$A39,'Capacity Summary'!$H$35:$BG$35,0))&lt;&gt;0,INDEX('Capacity Summary'!$H$36:$BG$135,MATCH('Capacity Backing (Hide)'!CS$2,'Capacity Summary'!$B$36:$B$135,0),MATCH('Capacity Backing (Hide)'!$A39,'Capacity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3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(Hide)'!$A39,'Capacity Summary'!$H$35:$BG$35,0))="x",INDEX('Capacity Summary'!$C$36:$E$135,MATCH('Capacity Backing (Hide)'!CT$2,'Capacity Summary'!$B$36:$B$135,0),4),IF(INDEX('Capacity Summary'!$H$36:$BG$135,MATCH('Capacity Backing (Hide)'!CT$2,'Capacity Summary'!$B$36:$B$135,0),MATCH('Capacity Backing (Hide)'!$A39,'Capacity Summary'!$H$35:$BG$35,0))&lt;&gt;0,INDEX('Capacity Summary'!$H$36:$BG$135,MATCH('Capacity Backing (Hide)'!CT$2,'Capacity Summary'!$B$36:$B$135,0),MATCH('Capacity Backing (Hide)'!$A39,'Capacity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3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(Hide)'!$A39,'Capacity Summary'!$H$35:$BG$35,0))="x",INDEX('Capacity Summary'!$C$36:$E$135,MATCH('Capacity Backing (Hide)'!CU$2,'Capacity Summary'!$B$36:$B$135,0),4),IF(INDEX('Capacity Summary'!$H$36:$BG$135,MATCH('Capacity Backing (Hide)'!CU$2,'Capacity Summary'!$B$36:$B$135,0),MATCH('Capacity Backing (Hide)'!$A39,'Capacity Summary'!$H$35:$BG$35,0))&lt;&gt;0,INDEX('Capacity Summary'!$H$36:$BG$135,MATCH('Capacity Backing (Hide)'!CU$2,'Capacity Summary'!$B$36:$B$135,0),MATCH('Capacity Backing (Hide)'!$A39,'Capacity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3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(Hide)'!$A39,'Capacity Summary'!$H$35:$BG$35,0))="x",INDEX('Capacity Summary'!$C$36:$E$135,MATCH('Capacity Backing (Hide)'!CV$2,'Capacity Summary'!$B$36:$B$135,0),4),IF(INDEX('Capacity Summary'!$H$36:$BG$135,MATCH('Capacity Backing (Hide)'!CV$2,'Capacity Summary'!$B$36:$B$135,0),MATCH('Capacity Backing (Hide)'!$A39,'Capacity Summary'!$H$35:$BG$35,0))&lt;&gt;0,INDEX('Capacity Summary'!$H$36:$BG$135,MATCH('Capacity Backing (Hide)'!CV$2,'Capacity Summary'!$B$36:$B$135,0),MATCH('Capacity Backing (Hide)'!$A39,'Capacity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3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(Hide)'!$A39,'Capacity Summary'!$H$35:$BG$35,0))="x",INDEX('Capacity Summary'!$C$36:$E$135,MATCH('Capacity Backing (Hide)'!CW$2,'Capacity Summary'!$B$36:$B$135,0),4),IF(INDEX('Capacity Summary'!$H$36:$BG$135,MATCH('Capacity Backing (Hide)'!CW$2,'Capacity Summary'!$B$36:$B$135,0),MATCH('Capacity Backing (Hide)'!$A39,'Capacity Summary'!$H$35:$BG$35,0))&lt;&gt;0,INDEX('Capacity Summary'!$H$36:$BG$135,MATCH('Capacity Backing (Hide)'!CW$2,'Capacity Summary'!$B$36:$B$135,0),MATCH('Capacity Backing (Hide)'!$A39,'Capacity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0" spans="1:101" x14ac:dyDescent="0.35">
      <c r="A40" s="2">
        <f ca="1">'Required Capacity (Hide)'!E40</f>
        <v>44473</v>
      </c>
      <c r="B4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(Hide)'!$A40,'Capacity Summary'!$H$35:$BG$35,0))="x",INDEX('Capacity Summary'!$C$36:$E$135,MATCH('Capacity Backing (Hide)'!B$2,'Capacity Summary'!$B$36:$B$135,0),4),IF(INDEX('Capacity Summary'!$H$36:$BG$135,MATCH('Capacity Backing (Hide)'!B$2,'Capacity Summary'!$B$36:$B$135,0),MATCH('Capacity Backing (Hide)'!$A40,'Capacity Summary'!$H$35:$BG$35,0))&lt;&gt;0,INDEX('Capacity Summary'!$H$36:$BG$135,MATCH('Capacity Backing (Hide)'!B$2,'Capacity Summary'!$B$36:$B$135,0),MATCH('Capacity Backing (Hide)'!$A40,'Capacity Summary'!$H$35:$BG$35,0)),0)),INDEX('Capacity Summary'!$C$36:$E$135,MATCH('Capacity Backing (Hide)'!B$2,'Capacity Summary'!$B$36:$B$135,0),2)))/IF(Summary!$B$7="Minutes",1,60)/COUNTA(INDEX(Capacity!$C$10:$Q$109,MATCH('Capacity Backing (Hide)'!B$2,Capacity!$B$10:$B$109,0),1):INDEX(Capacity!$C$10:$Q$109,MATCH('Capacity Backing (Hide)'!B$2,Capacity!$B$10:$B$109,0),15))</f>
        <v>#N/A</v>
      </c>
      <c r="C4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(Hide)'!$A40,'Capacity Summary'!$H$35:$BG$35,0))="x",INDEX('Capacity Summary'!$C$36:$E$135,MATCH('Capacity Backing (Hide)'!C$2,'Capacity Summary'!$B$36:$B$135,0),4),IF(INDEX('Capacity Summary'!$H$36:$BG$135,MATCH('Capacity Backing (Hide)'!C$2,'Capacity Summary'!$B$36:$B$135,0),MATCH('Capacity Backing (Hide)'!$A40,'Capacity Summary'!$H$35:$BG$35,0))&lt;&gt;0,INDEX('Capacity Summary'!$H$36:$BG$135,MATCH('Capacity Backing (Hide)'!C$2,'Capacity Summary'!$B$36:$B$135,0),MATCH('Capacity Backing (Hide)'!$A40,'Capacity Summary'!$H$35:$BG$35,0)),0)),INDEX('Capacity Summary'!$C$36:$E$135,MATCH('Capacity Backing (Hide)'!C$2,'Capacity Summary'!$B$36:$B$135,0),2)))/IF(Summary!$B$7="Minutes",1,60)/COUNTA(INDEX(Capacity!$C$10:$Q$109,MATCH('Capacity Backing (Hide)'!C$2,Capacity!$B$10:$B$109,0),1):INDEX(Capacity!$C$10:$Q$109,MATCH('Capacity Backing (Hide)'!C$2,Capacity!$B$10:$B$109,0),15))</f>
        <v>#N/A</v>
      </c>
      <c r="D4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(Hide)'!$A40,'Capacity Summary'!$H$35:$BG$35,0))="x",INDEX('Capacity Summary'!$C$36:$E$135,MATCH('Capacity Backing (Hide)'!D$2,'Capacity Summary'!$B$36:$B$135,0),4),IF(INDEX('Capacity Summary'!$H$36:$BG$135,MATCH('Capacity Backing (Hide)'!D$2,'Capacity Summary'!$B$36:$B$135,0),MATCH('Capacity Backing (Hide)'!$A40,'Capacity Summary'!$H$35:$BG$35,0))&lt;&gt;0,INDEX('Capacity Summary'!$H$36:$BG$135,MATCH('Capacity Backing (Hide)'!D$2,'Capacity Summary'!$B$36:$B$135,0),MATCH('Capacity Backing (Hide)'!$A40,'Capacity Summary'!$H$35:$BG$35,0)),0)),INDEX('Capacity Summary'!$C$36:$E$135,MATCH('Capacity Backing (Hide)'!D$2,'Capacity Summary'!$B$36:$B$135,0),2)))/IF(Summary!$B$7="Minutes",1,60)/COUNTA(INDEX(Capacity!$C$10:$Q$109,MATCH('Capacity Backing (Hide)'!D$2,Capacity!$B$10:$B$109,0),1):INDEX(Capacity!$C$10:$Q$109,MATCH('Capacity Backing (Hide)'!D$2,Capacity!$B$10:$B$109,0),15))</f>
        <v>#N/A</v>
      </c>
      <c r="E4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(Hide)'!$A40,'Capacity Summary'!$H$35:$BG$35,0))="x",INDEX('Capacity Summary'!$C$36:$E$135,MATCH('Capacity Backing (Hide)'!E$2,'Capacity Summary'!$B$36:$B$135,0),4),IF(INDEX('Capacity Summary'!$H$36:$BG$135,MATCH('Capacity Backing (Hide)'!E$2,'Capacity Summary'!$B$36:$B$135,0),MATCH('Capacity Backing (Hide)'!$A40,'Capacity Summary'!$H$35:$BG$35,0))&lt;&gt;0,INDEX('Capacity Summary'!$H$36:$BG$135,MATCH('Capacity Backing (Hide)'!E$2,'Capacity Summary'!$B$36:$B$135,0),MATCH('Capacity Backing (Hide)'!$A40,'Capacity Summary'!$H$35:$BG$35,0)),0)),INDEX('Capacity Summary'!$C$36:$E$135,MATCH('Capacity Backing (Hide)'!E$2,'Capacity Summary'!$B$36:$B$135,0),2)))/IF(Summary!$B$7="Minutes",1,60)/COUNTA(INDEX(Capacity!$C$10:$Q$109,MATCH('Capacity Backing (Hide)'!E$2,Capacity!$B$10:$B$109,0),1):INDEX(Capacity!$C$10:$Q$109,MATCH('Capacity Backing (Hide)'!E$2,Capacity!$B$10:$B$109,0),15))</f>
        <v>#N/A</v>
      </c>
      <c r="F4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(Hide)'!$A40,'Capacity Summary'!$H$35:$BG$35,0))="x",INDEX('Capacity Summary'!$C$36:$E$135,MATCH('Capacity Backing (Hide)'!F$2,'Capacity Summary'!$B$36:$B$135,0),4),IF(INDEX('Capacity Summary'!$H$36:$BG$135,MATCH('Capacity Backing (Hide)'!F$2,'Capacity Summary'!$B$36:$B$135,0),MATCH('Capacity Backing (Hide)'!$A40,'Capacity Summary'!$H$35:$BG$35,0))&lt;&gt;0,INDEX('Capacity Summary'!$H$36:$BG$135,MATCH('Capacity Backing (Hide)'!F$2,'Capacity Summary'!$B$36:$B$135,0),MATCH('Capacity Backing (Hide)'!$A40,'Capacity Summary'!$H$35:$BG$35,0)),0)),INDEX('Capacity Summary'!$C$36:$E$135,MATCH('Capacity Backing (Hide)'!F$2,'Capacity Summary'!$B$36:$B$135,0),2)))/IF(Summary!$B$7="Minutes",1,60)/COUNTA(INDEX(Capacity!$C$10:$Q$109,MATCH('Capacity Backing (Hide)'!F$2,Capacity!$B$10:$B$109,0),1):INDEX(Capacity!$C$10:$Q$109,MATCH('Capacity Backing (Hide)'!F$2,Capacity!$B$10:$B$109,0),15))</f>
        <v>#N/A</v>
      </c>
      <c r="G4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(Hide)'!$A40,'Capacity Summary'!$H$35:$BG$35,0))="x",INDEX('Capacity Summary'!$C$36:$E$135,MATCH('Capacity Backing (Hide)'!G$2,'Capacity Summary'!$B$36:$B$135,0),4),IF(INDEX('Capacity Summary'!$H$36:$BG$135,MATCH('Capacity Backing (Hide)'!G$2,'Capacity Summary'!$B$36:$B$135,0),MATCH('Capacity Backing (Hide)'!$A40,'Capacity Summary'!$H$35:$BG$35,0))&lt;&gt;0,INDEX('Capacity Summary'!$H$36:$BG$135,MATCH('Capacity Backing (Hide)'!G$2,'Capacity Summary'!$B$36:$B$135,0),MATCH('Capacity Backing (Hide)'!$A40,'Capacity Summary'!$H$35:$BG$35,0)),0)),INDEX('Capacity Summary'!$C$36:$E$135,MATCH('Capacity Backing (Hide)'!G$2,'Capacity Summary'!$B$36:$B$135,0),2)))/IF(Summary!$B$7="Minutes",1,60)/COUNTA(INDEX(Capacity!$C$10:$Q$109,MATCH('Capacity Backing (Hide)'!G$2,Capacity!$B$10:$B$109,0),1):INDEX(Capacity!$C$10:$Q$109,MATCH('Capacity Backing (Hide)'!G$2,Capacity!$B$10:$B$109,0),15))</f>
        <v>#N/A</v>
      </c>
      <c r="H4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(Hide)'!$A40,'Capacity Summary'!$H$35:$BG$35,0))="x",INDEX('Capacity Summary'!$C$36:$E$135,MATCH('Capacity Backing (Hide)'!H$2,'Capacity Summary'!$B$36:$B$135,0),4),IF(INDEX('Capacity Summary'!$H$36:$BG$135,MATCH('Capacity Backing (Hide)'!H$2,'Capacity Summary'!$B$36:$B$135,0),MATCH('Capacity Backing (Hide)'!$A40,'Capacity Summary'!$H$35:$BG$35,0))&lt;&gt;0,INDEX('Capacity Summary'!$H$36:$BG$135,MATCH('Capacity Backing (Hide)'!H$2,'Capacity Summary'!$B$36:$B$135,0),MATCH('Capacity Backing (Hide)'!$A40,'Capacity Summary'!$H$35:$BG$35,0)),0)),INDEX('Capacity Summary'!$C$36:$E$135,MATCH('Capacity Backing (Hide)'!H$2,'Capacity Summary'!$B$36:$B$135,0),2)))/IF(Summary!$B$7="Minutes",1,60)/COUNTA(INDEX(Capacity!$C$10:$Q$109,MATCH('Capacity Backing (Hide)'!H$2,Capacity!$B$10:$B$109,0),1):INDEX(Capacity!$C$10:$Q$109,MATCH('Capacity Backing (Hide)'!H$2,Capacity!$B$10:$B$109,0),15))</f>
        <v>#N/A</v>
      </c>
      <c r="I4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(Hide)'!$A40,'Capacity Summary'!$H$35:$BG$35,0))="x",INDEX('Capacity Summary'!$C$36:$E$135,MATCH('Capacity Backing (Hide)'!I$2,'Capacity Summary'!$B$36:$B$135,0),4),IF(INDEX('Capacity Summary'!$H$36:$BG$135,MATCH('Capacity Backing (Hide)'!I$2,'Capacity Summary'!$B$36:$B$135,0),MATCH('Capacity Backing (Hide)'!$A40,'Capacity Summary'!$H$35:$BG$35,0))&lt;&gt;0,INDEX('Capacity Summary'!$H$36:$BG$135,MATCH('Capacity Backing (Hide)'!I$2,'Capacity Summary'!$B$36:$B$135,0),MATCH('Capacity Backing (Hide)'!$A40,'Capacity Summary'!$H$35:$BG$35,0)),0)),INDEX('Capacity Summary'!$C$36:$E$135,MATCH('Capacity Backing (Hide)'!I$2,'Capacity Summary'!$B$36:$B$135,0),2)))/IF(Summary!$B$7="Minutes",1,60)/COUNTA(INDEX(Capacity!$C$10:$Q$109,MATCH('Capacity Backing (Hide)'!I$2,Capacity!$B$10:$B$109,0),1):INDEX(Capacity!$C$10:$Q$109,MATCH('Capacity Backing (Hide)'!I$2,Capacity!$B$10:$B$109,0),15))</f>
        <v>#N/A</v>
      </c>
      <c r="J4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(Hide)'!$A40,'Capacity Summary'!$H$35:$BG$35,0))="x",INDEX('Capacity Summary'!$C$36:$E$135,MATCH('Capacity Backing (Hide)'!J$2,'Capacity Summary'!$B$36:$B$135,0),4),IF(INDEX('Capacity Summary'!$H$36:$BG$135,MATCH('Capacity Backing (Hide)'!J$2,'Capacity Summary'!$B$36:$B$135,0),MATCH('Capacity Backing (Hide)'!$A40,'Capacity Summary'!$H$35:$BG$35,0))&lt;&gt;0,INDEX('Capacity Summary'!$H$36:$BG$135,MATCH('Capacity Backing (Hide)'!J$2,'Capacity Summary'!$B$36:$B$135,0),MATCH('Capacity Backing (Hide)'!$A40,'Capacity Summary'!$H$35:$BG$35,0)),0)),INDEX('Capacity Summary'!$C$36:$E$135,MATCH('Capacity Backing (Hide)'!J$2,'Capacity Summary'!$B$36:$B$135,0),2)))/IF(Summary!$B$7="Minutes",1,60)/COUNTA(INDEX(Capacity!$C$10:$Q$109,MATCH('Capacity Backing (Hide)'!J$2,Capacity!$B$10:$B$109,0),1):INDEX(Capacity!$C$10:$Q$109,MATCH('Capacity Backing (Hide)'!J$2,Capacity!$B$10:$B$109,0),15))</f>
        <v>#N/A</v>
      </c>
      <c r="K4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(Hide)'!$A40,'Capacity Summary'!$H$35:$BG$35,0))="x",INDEX('Capacity Summary'!$C$36:$E$135,MATCH('Capacity Backing (Hide)'!K$2,'Capacity Summary'!$B$36:$B$135,0),4),IF(INDEX('Capacity Summary'!$H$36:$BG$135,MATCH('Capacity Backing (Hide)'!K$2,'Capacity Summary'!$B$36:$B$135,0),MATCH('Capacity Backing (Hide)'!$A40,'Capacity Summary'!$H$35:$BG$35,0))&lt;&gt;0,INDEX('Capacity Summary'!$H$36:$BG$135,MATCH('Capacity Backing (Hide)'!K$2,'Capacity Summary'!$B$36:$B$135,0),MATCH('Capacity Backing (Hide)'!$A40,'Capacity Summary'!$H$35:$BG$35,0)),0)),INDEX('Capacity Summary'!$C$36:$E$135,MATCH('Capacity Backing (Hide)'!K$2,'Capacity Summary'!$B$36:$B$135,0),2)))/IF(Summary!$B$7="Minutes",1,60)/COUNTA(INDEX(Capacity!$C$10:$Q$109,MATCH('Capacity Backing (Hide)'!K$2,Capacity!$B$10:$B$109,0),1):INDEX(Capacity!$C$10:$Q$109,MATCH('Capacity Backing (Hide)'!K$2,Capacity!$B$10:$B$109,0),15))</f>
        <v>#N/A</v>
      </c>
      <c r="L4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(Hide)'!$A40,'Capacity Summary'!$H$35:$BG$35,0))="x",INDEX('Capacity Summary'!$C$36:$E$135,MATCH('Capacity Backing (Hide)'!L$2,'Capacity Summary'!$B$36:$B$135,0),4),IF(INDEX('Capacity Summary'!$H$36:$BG$135,MATCH('Capacity Backing (Hide)'!L$2,'Capacity Summary'!$B$36:$B$135,0),MATCH('Capacity Backing (Hide)'!$A40,'Capacity Summary'!$H$35:$BG$35,0))&lt;&gt;0,INDEX('Capacity Summary'!$H$36:$BG$135,MATCH('Capacity Backing (Hide)'!L$2,'Capacity Summary'!$B$36:$B$135,0),MATCH('Capacity Backing (Hide)'!$A40,'Capacity Summary'!$H$35:$BG$35,0)),0)),INDEX('Capacity Summary'!$C$36:$E$135,MATCH('Capacity Backing (Hide)'!L$2,'Capacity Summary'!$B$36:$B$135,0),2)))/IF(Summary!$B$7="Minutes",1,60)/COUNTA(INDEX(Capacity!$C$10:$Q$109,MATCH('Capacity Backing (Hide)'!L$2,Capacity!$B$10:$B$109,0),1):INDEX(Capacity!$C$10:$Q$109,MATCH('Capacity Backing (Hide)'!L$2,Capacity!$B$10:$B$109,0),15))</f>
        <v>#N/A</v>
      </c>
      <c r="M4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(Hide)'!$A40,'Capacity Summary'!$H$35:$BG$35,0))="x",INDEX('Capacity Summary'!$C$36:$E$135,MATCH('Capacity Backing (Hide)'!M$2,'Capacity Summary'!$B$36:$B$135,0),4),IF(INDEX('Capacity Summary'!$H$36:$BG$135,MATCH('Capacity Backing (Hide)'!M$2,'Capacity Summary'!$B$36:$B$135,0),MATCH('Capacity Backing (Hide)'!$A40,'Capacity Summary'!$H$35:$BG$35,0))&lt;&gt;0,INDEX('Capacity Summary'!$H$36:$BG$135,MATCH('Capacity Backing (Hide)'!M$2,'Capacity Summary'!$B$36:$B$135,0),MATCH('Capacity Backing (Hide)'!$A40,'Capacity Summary'!$H$35:$BG$35,0)),0)),INDEX('Capacity Summary'!$C$36:$E$135,MATCH('Capacity Backing (Hide)'!M$2,'Capacity Summary'!$B$36:$B$135,0),2)))/IF(Summary!$B$7="Minutes",1,60)/COUNTA(INDEX(Capacity!$C$10:$Q$109,MATCH('Capacity Backing (Hide)'!M$2,Capacity!$B$10:$B$109,0),1):INDEX(Capacity!$C$10:$Q$109,MATCH('Capacity Backing (Hide)'!M$2,Capacity!$B$10:$B$109,0),15))</f>
        <v>#N/A</v>
      </c>
      <c r="N4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(Hide)'!$A40,'Capacity Summary'!$H$35:$BG$35,0))="x",INDEX('Capacity Summary'!$C$36:$E$135,MATCH('Capacity Backing (Hide)'!N$2,'Capacity Summary'!$B$36:$B$135,0),4),IF(INDEX('Capacity Summary'!$H$36:$BG$135,MATCH('Capacity Backing (Hide)'!N$2,'Capacity Summary'!$B$36:$B$135,0),MATCH('Capacity Backing (Hide)'!$A40,'Capacity Summary'!$H$35:$BG$35,0))&lt;&gt;0,INDEX('Capacity Summary'!$H$36:$BG$135,MATCH('Capacity Backing (Hide)'!N$2,'Capacity Summary'!$B$36:$B$135,0),MATCH('Capacity Backing (Hide)'!$A40,'Capacity Summary'!$H$35:$BG$35,0)),0)),INDEX('Capacity Summary'!$C$36:$E$135,MATCH('Capacity Backing (Hide)'!N$2,'Capacity Summary'!$B$36:$B$135,0),2)))/IF(Summary!$B$7="Minutes",1,60)/COUNTA(INDEX(Capacity!$C$10:$Q$109,MATCH('Capacity Backing (Hide)'!N$2,Capacity!$B$10:$B$109,0),1):INDEX(Capacity!$C$10:$Q$109,MATCH('Capacity Backing (Hide)'!N$2,Capacity!$B$10:$B$109,0),15))</f>
        <v>#N/A</v>
      </c>
      <c r="O4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(Hide)'!$A40,'Capacity Summary'!$H$35:$BG$35,0))="x",INDEX('Capacity Summary'!$C$36:$E$135,MATCH('Capacity Backing (Hide)'!O$2,'Capacity Summary'!$B$36:$B$135,0),4),IF(INDEX('Capacity Summary'!$H$36:$BG$135,MATCH('Capacity Backing (Hide)'!O$2,'Capacity Summary'!$B$36:$B$135,0),MATCH('Capacity Backing (Hide)'!$A40,'Capacity Summary'!$H$35:$BG$35,0))&lt;&gt;0,INDEX('Capacity Summary'!$H$36:$BG$135,MATCH('Capacity Backing (Hide)'!O$2,'Capacity Summary'!$B$36:$B$135,0),MATCH('Capacity Backing (Hide)'!$A40,'Capacity Summary'!$H$35:$BG$35,0)),0)),INDEX('Capacity Summary'!$C$36:$E$135,MATCH('Capacity Backing (Hide)'!O$2,'Capacity Summary'!$B$36:$B$135,0),2)))/IF(Summary!$B$7="Minutes",1,60)/COUNTA(INDEX(Capacity!$C$10:$Q$109,MATCH('Capacity Backing (Hide)'!O$2,Capacity!$B$10:$B$109,0),1):INDEX(Capacity!$C$10:$Q$109,MATCH('Capacity Backing (Hide)'!O$2,Capacity!$B$10:$B$109,0),15))</f>
        <v>#N/A</v>
      </c>
      <c r="P4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(Hide)'!$A40,'Capacity Summary'!$H$35:$BG$35,0))="x",INDEX('Capacity Summary'!$C$36:$E$135,MATCH('Capacity Backing (Hide)'!P$2,'Capacity Summary'!$B$36:$B$135,0),4),IF(INDEX('Capacity Summary'!$H$36:$BG$135,MATCH('Capacity Backing (Hide)'!P$2,'Capacity Summary'!$B$36:$B$135,0),MATCH('Capacity Backing (Hide)'!$A40,'Capacity Summary'!$H$35:$BG$35,0))&lt;&gt;0,INDEX('Capacity Summary'!$H$36:$BG$135,MATCH('Capacity Backing (Hide)'!P$2,'Capacity Summary'!$B$36:$B$135,0),MATCH('Capacity Backing (Hide)'!$A40,'Capacity Summary'!$H$35:$BG$35,0)),0)),INDEX('Capacity Summary'!$C$36:$E$135,MATCH('Capacity Backing (Hide)'!P$2,'Capacity Summary'!$B$36:$B$135,0),2)))/IF(Summary!$B$7="Minutes",1,60)/COUNTA(INDEX(Capacity!$C$10:$Q$109,MATCH('Capacity Backing (Hide)'!P$2,Capacity!$B$10:$B$109,0),1):INDEX(Capacity!$C$10:$Q$109,MATCH('Capacity Backing (Hide)'!P$2,Capacity!$B$10:$B$109,0),15))</f>
        <v>#N/A</v>
      </c>
      <c r="Q4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(Hide)'!$A40,'Capacity Summary'!$H$35:$BG$35,0))="x",INDEX('Capacity Summary'!$C$36:$E$135,MATCH('Capacity Backing (Hide)'!Q$2,'Capacity Summary'!$B$36:$B$135,0),4),IF(INDEX('Capacity Summary'!$H$36:$BG$135,MATCH('Capacity Backing (Hide)'!Q$2,'Capacity Summary'!$B$36:$B$135,0),MATCH('Capacity Backing (Hide)'!$A40,'Capacity Summary'!$H$35:$BG$35,0))&lt;&gt;0,INDEX('Capacity Summary'!$H$36:$BG$135,MATCH('Capacity Backing (Hide)'!Q$2,'Capacity Summary'!$B$36:$B$135,0),MATCH('Capacity Backing (Hide)'!$A40,'Capacity Summary'!$H$35:$BG$35,0)),0)),INDEX('Capacity Summary'!$C$36:$E$135,MATCH('Capacity Backing (Hide)'!Q$2,'Capacity Summary'!$B$36:$B$135,0),2)))/IF(Summary!$B$7="Minutes",1,60)/COUNTA(INDEX(Capacity!$C$10:$Q$109,MATCH('Capacity Backing (Hide)'!Q$2,Capacity!$B$10:$B$109,0),1):INDEX(Capacity!$C$10:$Q$109,MATCH('Capacity Backing (Hide)'!Q$2,Capacity!$B$10:$B$109,0),15))</f>
        <v>#N/A</v>
      </c>
      <c r="R4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(Hide)'!$A40,'Capacity Summary'!$H$35:$BG$35,0))="x",INDEX('Capacity Summary'!$C$36:$E$135,MATCH('Capacity Backing (Hide)'!R$2,'Capacity Summary'!$B$36:$B$135,0),4),IF(INDEX('Capacity Summary'!$H$36:$BG$135,MATCH('Capacity Backing (Hide)'!R$2,'Capacity Summary'!$B$36:$B$135,0),MATCH('Capacity Backing (Hide)'!$A40,'Capacity Summary'!$H$35:$BG$35,0))&lt;&gt;0,INDEX('Capacity Summary'!$H$36:$BG$135,MATCH('Capacity Backing (Hide)'!R$2,'Capacity Summary'!$B$36:$B$135,0),MATCH('Capacity Backing (Hide)'!$A40,'Capacity Summary'!$H$35:$BG$35,0)),0)),INDEX('Capacity Summary'!$C$36:$E$135,MATCH('Capacity Backing (Hide)'!R$2,'Capacity Summary'!$B$36:$B$135,0),2)))/IF(Summary!$B$7="Minutes",1,60)/COUNTA(INDEX(Capacity!$C$10:$Q$109,MATCH('Capacity Backing (Hide)'!R$2,Capacity!$B$10:$B$109,0),1):INDEX(Capacity!$C$10:$Q$109,MATCH('Capacity Backing (Hide)'!R$2,Capacity!$B$10:$B$109,0),15))</f>
        <v>#N/A</v>
      </c>
      <c r="S4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(Hide)'!$A40,'Capacity Summary'!$H$35:$BG$35,0))="x",INDEX('Capacity Summary'!$C$36:$E$135,MATCH('Capacity Backing (Hide)'!S$2,'Capacity Summary'!$B$36:$B$135,0),4),IF(INDEX('Capacity Summary'!$H$36:$BG$135,MATCH('Capacity Backing (Hide)'!S$2,'Capacity Summary'!$B$36:$B$135,0),MATCH('Capacity Backing (Hide)'!$A40,'Capacity Summary'!$H$35:$BG$35,0))&lt;&gt;0,INDEX('Capacity Summary'!$H$36:$BG$135,MATCH('Capacity Backing (Hide)'!S$2,'Capacity Summary'!$B$36:$B$135,0),MATCH('Capacity Backing (Hide)'!$A40,'Capacity Summary'!$H$35:$BG$35,0)),0)),INDEX('Capacity Summary'!$C$36:$E$135,MATCH('Capacity Backing (Hide)'!S$2,'Capacity Summary'!$B$36:$B$135,0),2)))/IF(Summary!$B$7="Minutes",1,60)/COUNTA(INDEX(Capacity!$C$10:$Q$109,MATCH('Capacity Backing (Hide)'!S$2,Capacity!$B$10:$B$109,0),1):INDEX(Capacity!$C$10:$Q$109,MATCH('Capacity Backing (Hide)'!S$2,Capacity!$B$10:$B$109,0),15))</f>
        <v>#N/A</v>
      </c>
      <c r="T4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(Hide)'!$A40,'Capacity Summary'!$H$35:$BG$35,0))="x",INDEX('Capacity Summary'!$C$36:$E$135,MATCH('Capacity Backing (Hide)'!T$2,'Capacity Summary'!$B$36:$B$135,0),4),IF(INDEX('Capacity Summary'!$H$36:$BG$135,MATCH('Capacity Backing (Hide)'!T$2,'Capacity Summary'!$B$36:$B$135,0),MATCH('Capacity Backing (Hide)'!$A40,'Capacity Summary'!$H$35:$BG$35,0))&lt;&gt;0,INDEX('Capacity Summary'!$H$36:$BG$135,MATCH('Capacity Backing (Hide)'!T$2,'Capacity Summary'!$B$36:$B$135,0),MATCH('Capacity Backing (Hide)'!$A40,'Capacity Summary'!$H$35:$BG$35,0)),0)),INDEX('Capacity Summary'!$C$36:$E$135,MATCH('Capacity Backing (Hide)'!T$2,'Capacity Summary'!$B$36:$B$135,0),2)))/IF(Summary!$B$7="Minutes",1,60)/COUNTA(INDEX(Capacity!$C$10:$Q$109,MATCH('Capacity Backing (Hide)'!T$2,Capacity!$B$10:$B$109,0),1):INDEX(Capacity!$C$10:$Q$109,MATCH('Capacity Backing (Hide)'!T$2,Capacity!$B$10:$B$109,0),15))</f>
        <v>#N/A</v>
      </c>
      <c r="U4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(Hide)'!$A40,'Capacity Summary'!$H$35:$BG$35,0))="x",INDEX('Capacity Summary'!$C$36:$E$135,MATCH('Capacity Backing (Hide)'!U$2,'Capacity Summary'!$B$36:$B$135,0),4),IF(INDEX('Capacity Summary'!$H$36:$BG$135,MATCH('Capacity Backing (Hide)'!U$2,'Capacity Summary'!$B$36:$B$135,0),MATCH('Capacity Backing (Hide)'!$A40,'Capacity Summary'!$H$35:$BG$35,0))&lt;&gt;0,INDEX('Capacity Summary'!$H$36:$BG$135,MATCH('Capacity Backing (Hide)'!U$2,'Capacity Summary'!$B$36:$B$135,0),MATCH('Capacity Backing (Hide)'!$A40,'Capacity Summary'!$H$35:$BG$35,0)),0)),INDEX('Capacity Summary'!$C$36:$E$135,MATCH('Capacity Backing (Hide)'!U$2,'Capacity Summary'!$B$36:$B$135,0),2)))/IF(Summary!$B$7="Minutes",1,60)/COUNTA(INDEX(Capacity!$C$10:$Q$109,MATCH('Capacity Backing (Hide)'!U$2,Capacity!$B$10:$B$109,0),1):INDEX(Capacity!$C$10:$Q$109,MATCH('Capacity Backing (Hide)'!U$2,Capacity!$B$10:$B$109,0),15))</f>
        <v>#N/A</v>
      </c>
      <c r="V4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(Hide)'!$A40,'Capacity Summary'!$H$35:$BG$35,0))="x",INDEX('Capacity Summary'!$C$36:$E$135,MATCH('Capacity Backing (Hide)'!V$2,'Capacity Summary'!$B$36:$B$135,0),4),IF(INDEX('Capacity Summary'!$H$36:$BG$135,MATCH('Capacity Backing (Hide)'!V$2,'Capacity Summary'!$B$36:$B$135,0),MATCH('Capacity Backing (Hide)'!$A40,'Capacity Summary'!$H$35:$BG$35,0))&lt;&gt;0,INDEX('Capacity Summary'!$H$36:$BG$135,MATCH('Capacity Backing (Hide)'!V$2,'Capacity Summary'!$B$36:$B$135,0),MATCH('Capacity Backing (Hide)'!$A40,'Capacity Summary'!$H$35:$BG$35,0)),0)),INDEX('Capacity Summary'!$C$36:$E$135,MATCH('Capacity Backing (Hide)'!V$2,'Capacity Summary'!$B$36:$B$135,0),2)))/IF(Summary!$B$7="Minutes",1,60)/COUNTA(INDEX(Capacity!$C$10:$Q$109,MATCH('Capacity Backing (Hide)'!V$2,Capacity!$B$10:$B$109,0),1):INDEX(Capacity!$C$10:$Q$109,MATCH('Capacity Backing (Hide)'!V$2,Capacity!$B$10:$B$109,0),15))</f>
        <v>#N/A</v>
      </c>
      <c r="W4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(Hide)'!$A40,'Capacity Summary'!$H$35:$BG$35,0))="x",INDEX('Capacity Summary'!$C$36:$E$135,MATCH('Capacity Backing (Hide)'!W$2,'Capacity Summary'!$B$36:$B$135,0),4),IF(INDEX('Capacity Summary'!$H$36:$BG$135,MATCH('Capacity Backing (Hide)'!W$2,'Capacity Summary'!$B$36:$B$135,0),MATCH('Capacity Backing (Hide)'!$A40,'Capacity Summary'!$H$35:$BG$35,0))&lt;&gt;0,INDEX('Capacity Summary'!$H$36:$BG$135,MATCH('Capacity Backing (Hide)'!W$2,'Capacity Summary'!$B$36:$B$135,0),MATCH('Capacity Backing (Hide)'!$A40,'Capacity Summary'!$H$35:$BG$35,0)),0)),INDEX('Capacity Summary'!$C$36:$E$135,MATCH('Capacity Backing (Hide)'!W$2,'Capacity Summary'!$B$36:$B$135,0),2)))/IF(Summary!$B$7="Minutes",1,60)/COUNTA(INDEX(Capacity!$C$10:$Q$109,MATCH('Capacity Backing (Hide)'!W$2,Capacity!$B$10:$B$109,0),1):INDEX(Capacity!$C$10:$Q$109,MATCH('Capacity Backing (Hide)'!W$2,Capacity!$B$10:$B$109,0),15))</f>
        <v>#N/A</v>
      </c>
      <c r="X4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(Hide)'!$A40,'Capacity Summary'!$H$35:$BG$35,0))="x",INDEX('Capacity Summary'!$C$36:$E$135,MATCH('Capacity Backing (Hide)'!X$2,'Capacity Summary'!$B$36:$B$135,0),4),IF(INDEX('Capacity Summary'!$H$36:$BG$135,MATCH('Capacity Backing (Hide)'!X$2,'Capacity Summary'!$B$36:$B$135,0),MATCH('Capacity Backing (Hide)'!$A40,'Capacity Summary'!$H$35:$BG$35,0))&lt;&gt;0,INDEX('Capacity Summary'!$H$36:$BG$135,MATCH('Capacity Backing (Hide)'!X$2,'Capacity Summary'!$B$36:$B$135,0),MATCH('Capacity Backing (Hide)'!$A40,'Capacity Summary'!$H$35:$BG$35,0)),0)),INDEX('Capacity Summary'!$C$36:$E$135,MATCH('Capacity Backing (Hide)'!X$2,'Capacity Summary'!$B$36:$B$135,0),2)))/IF(Summary!$B$7="Minutes",1,60)/COUNTA(INDEX(Capacity!$C$10:$Q$109,MATCH('Capacity Backing (Hide)'!X$2,Capacity!$B$10:$B$109,0),1):INDEX(Capacity!$C$10:$Q$109,MATCH('Capacity Backing (Hide)'!X$2,Capacity!$B$10:$B$109,0),15))</f>
        <v>#N/A</v>
      </c>
      <c r="Y4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(Hide)'!$A40,'Capacity Summary'!$H$35:$BG$35,0))="x",INDEX('Capacity Summary'!$C$36:$E$135,MATCH('Capacity Backing (Hide)'!Y$2,'Capacity Summary'!$B$36:$B$135,0),4),IF(INDEX('Capacity Summary'!$H$36:$BG$135,MATCH('Capacity Backing (Hide)'!Y$2,'Capacity Summary'!$B$36:$B$135,0),MATCH('Capacity Backing (Hide)'!$A40,'Capacity Summary'!$H$35:$BG$35,0))&lt;&gt;0,INDEX('Capacity Summary'!$H$36:$BG$135,MATCH('Capacity Backing (Hide)'!Y$2,'Capacity Summary'!$B$36:$B$135,0),MATCH('Capacity Backing (Hide)'!$A40,'Capacity Summary'!$H$35:$BG$35,0)),0)),INDEX('Capacity Summary'!$C$36:$E$135,MATCH('Capacity Backing (Hide)'!Y$2,'Capacity Summary'!$B$36:$B$135,0),2)))/IF(Summary!$B$7="Minutes",1,60)/COUNTA(INDEX(Capacity!$C$10:$Q$109,MATCH('Capacity Backing (Hide)'!Y$2,Capacity!$B$10:$B$109,0),1):INDEX(Capacity!$C$10:$Q$109,MATCH('Capacity Backing (Hide)'!Y$2,Capacity!$B$10:$B$109,0),15))</f>
        <v>#N/A</v>
      </c>
      <c r="Z4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(Hide)'!$A40,'Capacity Summary'!$H$35:$BG$35,0))="x",INDEX('Capacity Summary'!$C$36:$E$135,MATCH('Capacity Backing (Hide)'!Z$2,'Capacity Summary'!$B$36:$B$135,0),4),IF(INDEX('Capacity Summary'!$H$36:$BG$135,MATCH('Capacity Backing (Hide)'!Z$2,'Capacity Summary'!$B$36:$B$135,0),MATCH('Capacity Backing (Hide)'!$A40,'Capacity Summary'!$H$35:$BG$35,0))&lt;&gt;0,INDEX('Capacity Summary'!$H$36:$BG$135,MATCH('Capacity Backing (Hide)'!Z$2,'Capacity Summary'!$B$36:$B$135,0),MATCH('Capacity Backing (Hide)'!$A40,'Capacity Summary'!$H$35:$BG$35,0)),0)),INDEX('Capacity Summary'!$C$36:$E$135,MATCH('Capacity Backing (Hide)'!Z$2,'Capacity Summary'!$B$36:$B$135,0),2)))/IF(Summary!$B$7="Minutes",1,60)/COUNTA(INDEX(Capacity!$C$10:$Q$109,MATCH('Capacity Backing (Hide)'!Z$2,Capacity!$B$10:$B$109,0),1):INDEX(Capacity!$C$10:$Q$109,MATCH('Capacity Backing (Hide)'!Z$2,Capacity!$B$10:$B$109,0),15))</f>
        <v>#N/A</v>
      </c>
      <c r="AA4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(Hide)'!$A40,'Capacity Summary'!$H$35:$BG$35,0))="x",INDEX('Capacity Summary'!$C$36:$E$135,MATCH('Capacity Backing (Hide)'!AA$2,'Capacity Summary'!$B$36:$B$135,0),4),IF(INDEX('Capacity Summary'!$H$36:$BG$135,MATCH('Capacity Backing (Hide)'!AA$2,'Capacity Summary'!$B$36:$B$135,0),MATCH('Capacity Backing (Hide)'!$A40,'Capacity Summary'!$H$35:$BG$35,0))&lt;&gt;0,INDEX('Capacity Summary'!$H$36:$BG$135,MATCH('Capacity Backing (Hide)'!AA$2,'Capacity Summary'!$B$36:$B$135,0),MATCH('Capacity Backing (Hide)'!$A40,'Capacity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(Hide)'!$A40,'Capacity Summary'!$H$35:$BG$35,0))="x",INDEX('Capacity Summary'!$C$36:$E$135,MATCH('Capacity Backing (Hide)'!AB$2,'Capacity Summary'!$B$36:$B$135,0),4),IF(INDEX('Capacity Summary'!$H$36:$BG$135,MATCH('Capacity Backing (Hide)'!AB$2,'Capacity Summary'!$B$36:$B$135,0),MATCH('Capacity Backing (Hide)'!$A40,'Capacity Summary'!$H$35:$BG$35,0))&lt;&gt;0,INDEX('Capacity Summary'!$H$36:$BG$135,MATCH('Capacity Backing (Hide)'!AB$2,'Capacity Summary'!$B$36:$B$135,0),MATCH('Capacity Backing (Hide)'!$A40,'Capacity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(Hide)'!$A40,'Capacity Summary'!$H$35:$BG$35,0))="x",INDEX('Capacity Summary'!$C$36:$E$135,MATCH('Capacity Backing (Hide)'!AC$2,'Capacity Summary'!$B$36:$B$135,0),4),IF(INDEX('Capacity Summary'!$H$36:$BG$135,MATCH('Capacity Backing (Hide)'!AC$2,'Capacity Summary'!$B$36:$B$135,0),MATCH('Capacity Backing (Hide)'!$A40,'Capacity Summary'!$H$35:$BG$35,0))&lt;&gt;0,INDEX('Capacity Summary'!$H$36:$BG$135,MATCH('Capacity Backing (Hide)'!AC$2,'Capacity Summary'!$B$36:$B$135,0),MATCH('Capacity Backing (Hide)'!$A40,'Capacity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(Hide)'!$A40,'Capacity Summary'!$H$35:$BG$35,0))="x",INDEX('Capacity Summary'!$C$36:$E$135,MATCH('Capacity Backing (Hide)'!AD$2,'Capacity Summary'!$B$36:$B$135,0),4),IF(INDEX('Capacity Summary'!$H$36:$BG$135,MATCH('Capacity Backing (Hide)'!AD$2,'Capacity Summary'!$B$36:$B$135,0),MATCH('Capacity Backing (Hide)'!$A40,'Capacity Summary'!$H$35:$BG$35,0))&lt;&gt;0,INDEX('Capacity Summary'!$H$36:$BG$135,MATCH('Capacity Backing (Hide)'!AD$2,'Capacity Summary'!$B$36:$B$135,0),MATCH('Capacity Backing (Hide)'!$A40,'Capacity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(Hide)'!$A40,'Capacity Summary'!$H$35:$BG$35,0))="x",INDEX('Capacity Summary'!$C$36:$E$135,MATCH('Capacity Backing (Hide)'!AE$2,'Capacity Summary'!$B$36:$B$135,0),4),IF(INDEX('Capacity Summary'!$H$36:$BG$135,MATCH('Capacity Backing (Hide)'!AE$2,'Capacity Summary'!$B$36:$B$135,0),MATCH('Capacity Backing (Hide)'!$A40,'Capacity Summary'!$H$35:$BG$35,0))&lt;&gt;0,INDEX('Capacity Summary'!$H$36:$BG$135,MATCH('Capacity Backing (Hide)'!AE$2,'Capacity Summary'!$B$36:$B$135,0),MATCH('Capacity Backing (Hide)'!$A40,'Capacity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(Hide)'!$A40,'Capacity Summary'!$H$35:$BG$35,0))="x",INDEX('Capacity Summary'!$C$36:$E$135,MATCH('Capacity Backing (Hide)'!AF$2,'Capacity Summary'!$B$36:$B$135,0),4),IF(INDEX('Capacity Summary'!$H$36:$BG$135,MATCH('Capacity Backing (Hide)'!AF$2,'Capacity Summary'!$B$36:$B$135,0),MATCH('Capacity Backing (Hide)'!$A40,'Capacity Summary'!$H$35:$BG$35,0))&lt;&gt;0,INDEX('Capacity Summary'!$H$36:$BG$135,MATCH('Capacity Backing (Hide)'!AF$2,'Capacity Summary'!$B$36:$B$135,0),MATCH('Capacity Backing (Hide)'!$A40,'Capacity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(Hide)'!$A40,'Capacity Summary'!$H$35:$BG$35,0))="x",INDEX('Capacity Summary'!$C$36:$E$135,MATCH('Capacity Backing (Hide)'!AG$2,'Capacity Summary'!$B$36:$B$135,0),4),IF(INDEX('Capacity Summary'!$H$36:$BG$135,MATCH('Capacity Backing (Hide)'!AG$2,'Capacity Summary'!$B$36:$B$135,0),MATCH('Capacity Backing (Hide)'!$A40,'Capacity Summary'!$H$35:$BG$35,0))&lt;&gt;0,INDEX('Capacity Summary'!$H$36:$BG$135,MATCH('Capacity Backing (Hide)'!AG$2,'Capacity Summary'!$B$36:$B$135,0),MATCH('Capacity Backing (Hide)'!$A40,'Capacity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(Hide)'!$A40,'Capacity Summary'!$H$35:$BG$35,0))="x",INDEX('Capacity Summary'!$C$36:$E$135,MATCH('Capacity Backing (Hide)'!AH$2,'Capacity Summary'!$B$36:$B$135,0),4),IF(INDEX('Capacity Summary'!$H$36:$BG$135,MATCH('Capacity Backing (Hide)'!AH$2,'Capacity Summary'!$B$36:$B$135,0),MATCH('Capacity Backing (Hide)'!$A40,'Capacity Summary'!$H$35:$BG$35,0))&lt;&gt;0,INDEX('Capacity Summary'!$H$36:$BG$135,MATCH('Capacity Backing (Hide)'!AH$2,'Capacity Summary'!$B$36:$B$135,0),MATCH('Capacity Backing (Hide)'!$A40,'Capacity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(Hide)'!$A40,'Capacity Summary'!$H$35:$BG$35,0))="x",INDEX('Capacity Summary'!$C$36:$E$135,MATCH('Capacity Backing (Hide)'!AI$2,'Capacity Summary'!$B$36:$B$135,0),4),IF(INDEX('Capacity Summary'!$H$36:$BG$135,MATCH('Capacity Backing (Hide)'!AI$2,'Capacity Summary'!$B$36:$B$135,0),MATCH('Capacity Backing (Hide)'!$A40,'Capacity Summary'!$H$35:$BG$35,0))&lt;&gt;0,INDEX('Capacity Summary'!$H$36:$BG$135,MATCH('Capacity Backing (Hide)'!AI$2,'Capacity Summary'!$B$36:$B$135,0),MATCH('Capacity Backing (Hide)'!$A40,'Capacity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(Hide)'!$A40,'Capacity Summary'!$H$35:$BG$35,0))="x",INDEX('Capacity Summary'!$C$36:$E$135,MATCH('Capacity Backing (Hide)'!AJ$2,'Capacity Summary'!$B$36:$B$135,0),4),IF(INDEX('Capacity Summary'!$H$36:$BG$135,MATCH('Capacity Backing (Hide)'!AJ$2,'Capacity Summary'!$B$36:$B$135,0),MATCH('Capacity Backing (Hide)'!$A40,'Capacity Summary'!$H$35:$BG$35,0))&lt;&gt;0,INDEX('Capacity Summary'!$H$36:$BG$135,MATCH('Capacity Backing (Hide)'!AJ$2,'Capacity Summary'!$B$36:$B$135,0),MATCH('Capacity Backing (Hide)'!$A40,'Capacity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(Hide)'!$A40,'Capacity Summary'!$H$35:$BG$35,0))="x",INDEX('Capacity Summary'!$C$36:$E$135,MATCH('Capacity Backing (Hide)'!AK$2,'Capacity Summary'!$B$36:$B$135,0),4),IF(INDEX('Capacity Summary'!$H$36:$BG$135,MATCH('Capacity Backing (Hide)'!AK$2,'Capacity Summary'!$B$36:$B$135,0),MATCH('Capacity Backing (Hide)'!$A40,'Capacity Summary'!$H$35:$BG$35,0))&lt;&gt;0,INDEX('Capacity Summary'!$H$36:$BG$135,MATCH('Capacity Backing (Hide)'!AK$2,'Capacity Summary'!$B$36:$B$135,0),MATCH('Capacity Backing (Hide)'!$A40,'Capacity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(Hide)'!$A40,'Capacity Summary'!$H$35:$BG$35,0))="x",INDEX('Capacity Summary'!$C$36:$E$135,MATCH('Capacity Backing (Hide)'!AL$2,'Capacity Summary'!$B$36:$B$135,0),4),IF(INDEX('Capacity Summary'!$H$36:$BG$135,MATCH('Capacity Backing (Hide)'!AL$2,'Capacity Summary'!$B$36:$B$135,0),MATCH('Capacity Backing (Hide)'!$A40,'Capacity Summary'!$H$35:$BG$35,0))&lt;&gt;0,INDEX('Capacity Summary'!$H$36:$BG$135,MATCH('Capacity Backing (Hide)'!AL$2,'Capacity Summary'!$B$36:$B$135,0),MATCH('Capacity Backing (Hide)'!$A40,'Capacity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(Hide)'!$A40,'Capacity Summary'!$H$35:$BG$35,0))="x",INDEX('Capacity Summary'!$C$36:$E$135,MATCH('Capacity Backing (Hide)'!AM$2,'Capacity Summary'!$B$36:$B$135,0),4),IF(INDEX('Capacity Summary'!$H$36:$BG$135,MATCH('Capacity Backing (Hide)'!AM$2,'Capacity Summary'!$B$36:$B$135,0),MATCH('Capacity Backing (Hide)'!$A40,'Capacity Summary'!$H$35:$BG$35,0))&lt;&gt;0,INDEX('Capacity Summary'!$H$36:$BG$135,MATCH('Capacity Backing (Hide)'!AM$2,'Capacity Summary'!$B$36:$B$135,0),MATCH('Capacity Backing (Hide)'!$A40,'Capacity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(Hide)'!$A40,'Capacity Summary'!$H$35:$BG$35,0))="x",INDEX('Capacity Summary'!$C$36:$E$135,MATCH('Capacity Backing (Hide)'!AN$2,'Capacity Summary'!$B$36:$B$135,0),4),IF(INDEX('Capacity Summary'!$H$36:$BG$135,MATCH('Capacity Backing (Hide)'!AN$2,'Capacity Summary'!$B$36:$B$135,0),MATCH('Capacity Backing (Hide)'!$A40,'Capacity Summary'!$H$35:$BG$35,0))&lt;&gt;0,INDEX('Capacity Summary'!$H$36:$BG$135,MATCH('Capacity Backing (Hide)'!AN$2,'Capacity Summary'!$B$36:$B$135,0),MATCH('Capacity Backing (Hide)'!$A40,'Capacity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(Hide)'!$A40,'Capacity Summary'!$H$35:$BG$35,0))="x",INDEX('Capacity Summary'!$C$36:$E$135,MATCH('Capacity Backing (Hide)'!AO$2,'Capacity Summary'!$B$36:$B$135,0),4),IF(INDEX('Capacity Summary'!$H$36:$BG$135,MATCH('Capacity Backing (Hide)'!AO$2,'Capacity Summary'!$B$36:$B$135,0),MATCH('Capacity Backing (Hide)'!$A40,'Capacity Summary'!$H$35:$BG$35,0))&lt;&gt;0,INDEX('Capacity Summary'!$H$36:$BG$135,MATCH('Capacity Backing (Hide)'!AO$2,'Capacity Summary'!$B$36:$B$135,0),MATCH('Capacity Backing (Hide)'!$A40,'Capacity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(Hide)'!$A40,'Capacity Summary'!$H$35:$BG$35,0))="x",INDEX('Capacity Summary'!$C$36:$E$135,MATCH('Capacity Backing (Hide)'!AP$2,'Capacity Summary'!$B$36:$B$135,0),4),IF(INDEX('Capacity Summary'!$H$36:$BG$135,MATCH('Capacity Backing (Hide)'!AP$2,'Capacity Summary'!$B$36:$B$135,0),MATCH('Capacity Backing (Hide)'!$A40,'Capacity Summary'!$H$35:$BG$35,0))&lt;&gt;0,INDEX('Capacity Summary'!$H$36:$BG$135,MATCH('Capacity Backing (Hide)'!AP$2,'Capacity Summary'!$B$36:$B$135,0),MATCH('Capacity Backing (Hide)'!$A40,'Capacity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(Hide)'!$A40,'Capacity Summary'!$H$35:$BG$35,0))="x",INDEX('Capacity Summary'!$C$36:$E$135,MATCH('Capacity Backing (Hide)'!AQ$2,'Capacity Summary'!$B$36:$B$135,0),4),IF(INDEX('Capacity Summary'!$H$36:$BG$135,MATCH('Capacity Backing (Hide)'!AQ$2,'Capacity Summary'!$B$36:$B$135,0),MATCH('Capacity Backing (Hide)'!$A40,'Capacity Summary'!$H$35:$BG$35,0))&lt;&gt;0,INDEX('Capacity Summary'!$H$36:$BG$135,MATCH('Capacity Backing (Hide)'!AQ$2,'Capacity Summary'!$B$36:$B$135,0),MATCH('Capacity Backing (Hide)'!$A40,'Capacity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(Hide)'!$A40,'Capacity Summary'!$H$35:$BG$35,0))="x",INDEX('Capacity Summary'!$C$36:$E$135,MATCH('Capacity Backing (Hide)'!AR$2,'Capacity Summary'!$B$36:$B$135,0),4),IF(INDEX('Capacity Summary'!$H$36:$BG$135,MATCH('Capacity Backing (Hide)'!AR$2,'Capacity Summary'!$B$36:$B$135,0),MATCH('Capacity Backing (Hide)'!$A40,'Capacity Summary'!$H$35:$BG$35,0))&lt;&gt;0,INDEX('Capacity Summary'!$H$36:$BG$135,MATCH('Capacity Backing (Hide)'!AR$2,'Capacity Summary'!$B$36:$B$135,0),MATCH('Capacity Backing (Hide)'!$A40,'Capacity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(Hide)'!$A40,'Capacity Summary'!$H$35:$BG$35,0))="x",INDEX('Capacity Summary'!$C$36:$E$135,MATCH('Capacity Backing (Hide)'!AS$2,'Capacity Summary'!$B$36:$B$135,0),4),IF(INDEX('Capacity Summary'!$H$36:$BG$135,MATCH('Capacity Backing (Hide)'!AS$2,'Capacity Summary'!$B$36:$B$135,0),MATCH('Capacity Backing (Hide)'!$A40,'Capacity Summary'!$H$35:$BG$35,0))&lt;&gt;0,INDEX('Capacity Summary'!$H$36:$BG$135,MATCH('Capacity Backing (Hide)'!AS$2,'Capacity Summary'!$B$36:$B$135,0),MATCH('Capacity Backing (Hide)'!$A40,'Capacity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(Hide)'!$A40,'Capacity Summary'!$H$35:$BG$35,0))="x",INDEX('Capacity Summary'!$C$36:$E$135,MATCH('Capacity Backing (Hide)'!AT$2,'Capacity Summary'!$B$36:$B$135,0),4),IF(INDEX('Capacity Summary'!$H$36:$BG$135,MATCH('Capacity Backing (Hide)'!AT$2,'Capacity Summary'!$B$36:$B$135,0),MATCH('Capacity Backing (Hide)'!$A40,'Capacity Summary'!$H$35:$BG$35,0))&lt;&gt;0,INDEX('Capacity Summary'!$H$36:$BG$135,MATCH('Capacity Backing (Hide)'!AT$2,'Capacity Summary'!$B$36:$B$135,0),MATCH('Capacity Backing (Hide)'!$A40,'Capacity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(Hide)'!$A40,'Capacity Summary'!$H$35:$BG$35,0))="x",INDEX('Capacity Summary'!$C$36:$E$135,MATCH('Capacity Backing (Hide)'!AU$2,'Capacity Summary'!$B$36:$B$135,0),4),IF(INDEX('Capacity Summary'!$H$36:$BG$135,MATCH('Capacity Backing (Hide)'!AU$2,'Capacity Summary'!$B$36:$B$135,0),MATCH('Capacity Backing (Hide)'!$A40,'Capacity Summary'!$H$35:$BG$35,0))&lt;&gt;0,INDEX('Capacity Summary'!$H$36:$BG$135,MATCH('Capacity Backing (Hide)'!AU$2,'Capacity Summary'!$B$36:$B$135,0),MATCH('Capacity Backing (Hide)'!$A40,'Capacity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(Hide)'!$A40,'Capacity Summary'!$H$35:$BG$35,0))="x",INDEX('Capacity Summary'!$C$36:$E$135,MATCH('Capacity Backing (Hide)'!AV$2,'Capacity Summary'!$B$36:$B$135,0),4),IF(INDEX('Capacity Summary'!$H$36:$BG$135,MATCH('Capacity Backing (Hide)'!AV$2,'Capacity Summary'!$B$36:$B$135,0),MATCH('Capacity Backing (Hide)'!$A40,'Capacity Summary'!$H$35:$BG$35,0))&lt;&gt;0,INDEX('Capacity Summary'!$H$36:$BG$135,MATCH('Capacity Backing (Hide)'!AV$2,'Capacity Summary'!$B$36:$B$135,0),MATCH('Capacity Backing (Hide)'!$A40,'Capacity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(Hide)'!$A40,'Capacity Summary'!$H$35:$BG$35,0))="x",INDEX('Capacity Summary'!$C$36:$E$135,MATCH('Capacity Backing (Hide)'!AW$2,'Capacity Summary'!$B$36:$B$135,0),4),IF(INDEX('Capacity Summary'!$H$36:$BG$135,MATCH('Capacity Backing (Hide)'!AW$2,'Capacity Summary'!$B$36:$B$135,0),MATCH('Capacity Backing (Hide)'!$A40,'Capacity Summary'!$H$35:$BG$35,0))&lt;&gt;0,INDEX('Capacity Summary'!$H$36:$BG$135,MATCH('Capacity Backing (Hide)'!AW$2,'Capacity Summary'!$B$36:$B$135,0),MATCH('Capacity Backing (Hide)'!$A40,'Capacity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(Hide)'!$A40,'Capacity Summary'!$H$35:$BG$35,0))="x",INDEX('Capacity Summary'!$C$36:$E$135,MATCH('Capacity Backing (Hide)'!AX$2,'Capacity Summary'!$B$36:$B$135,0),4),IF(INDEX('Capacity Summary'!$H$36:$BG$135,MATCH('Capacity Backing (Hide)'!AX$2,'Capacity Summary'!$B$36:$B$135,0),MATCH('Capacity Backing (Hide)'!$A40,'Capacity Summary'!$H$35:$BG$35,0))&lt;&gt;0,INDEX('Capacity Summary'!$H$36:$BG$135,MATCH('Capacity Backing (Hide)'!AX$2,'Capacity Summary'!$B$36:$B$135,0),MATCH('Capacity Backing (Hide)'!$A40,'Capacity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(Hide)'!$A40,'Capacity Summary'!$H$35:$BG$35,0))="x",INDEX('Capacity Summary'!$C$36:$E$135,MATCH('Capacity Backing (Hide)'!AY$2,'Capacity Summary'!$B$36:$B$135,0),4),IF(INDEX('Capacity Summary'!$H$36:$BG$135,MATCH('Capacity Backing (Hide)'!AY$2,'Capacity Summary'!$B$36:$B$135,0),MATCH('Capacity Backing (Hide)'!$A40,'Capacity Summary'!$H$35:$BG$35,0))&lt;&gt;0,INDEX('Capacity Summary'!$H$36:$BG$135,MATCH('Capacity Backing (Hide)'!AY$2,'Capacity Summary'!$B$36:$B$135,0),MATCH('Capacity Backing (Hide)'!$A40,'Capacity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(Hide)'!$A40,'Capacity Summary'!$H$35:$BG$35,0))="x",INDEX('Capacity Summary'!$C$36:$E$135,MATCH('Capacity Backing (Hide)'!AZ$2,'Capacity Summary'!$B$36:$B$135,0),4),IF(INDEX('Capacity Summary'!$H$36:$BG$135,MATCH('Capacity Backing (Hide)'!AZ$2,'Capacity Summary'!$B$36:$B$135,0),MATCH('Capacity Backing (Hide)'!$A40,'Capacity Summary'!$H$35:$BG$35,0))&lt;&gt;0,INDEX('Capacity Summary'!$H$36:$BG$135,MATCH('Capacity Backing (Hide)'!AZ$2,'Capacity Summary'!$B$36:$B$135,0),MATCH('Capacity Backing (Hide)'!$A40,'Capacity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(Hide)'!$A40,'Capacity Summary'!$H$35:$BG$35,0))="x",INDEX('Capacity Summary'!$C$36:$E$135,MATCH('Capacity Backing (Hide)'!BA$2,'Capacity Summary'!$B$36:$B$135,0),4),IF(INDEX('Capacity Summary'!$H$36:$BG$135,MATCH('Capacity Backing (Hide)'!BA$2,'Capacity Summary'!$B$36:$B$135,0),MATCH('Capacity Backing (Hide)'!$A40,'Capacity Summary'!$H$35:$BG$35,0))&lt;&gt;0,INDEX('Capacity Summary'!$H$36:$BG$135,MATCH('Capacity Backing (Hide)'!BA$2,'Capacity Summary'!$B$36:$B$135,0),MATCH('Capacity Backing (Hide)'!$A40,'Capacity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(Hide)'!$A40,'Capacity Summary'!$H$35:$BG$35,0))="x",INDEX('Capacity Summary'!$C$36:$E$135,MATCH('Capacity Backing (Hide)'!BB$2,'Capacity Summary'!$B$36:$B$135,0),4),IF(INDEX('Capacity Summary'!$H$36:$BG$135,MATCH('Capacity Backing (Hide)'!BB$2,'Capacity Summary'!$B$36:$B$135,0),MATCH('Capacity Backing (Hide)'!$A40,'Capacity Summary'!$H$35:$BG$35,0))&lt;&gt;0,INDEX('Capacity Summary'!$H$36:$BG$135,MATCH('Capacity Backing (Hide)'!BB$2,'Capacity Summary'!$B$36:$B$135,0),MATCH('Capacity Backing (Hide)'!$A40,'Capacity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(Hide)'!$A40,'Capacity Summary'!$H$35:$BG$35,0))="x",INDEX('Capacity Summary'!$C$36:$E$135,MATCH('Capacity Backing (Hide)'!BC$2,'Capacity Summary'!$B$36:$B$135,0),4),IF(INDEX('Capacity Summary'!$H$36:$BG$135,MATCH('Capacity Backing (Hide)'!BC$2,'Capacity Summary'!$B$36:$B$135,0),MATCH('Capacity Backing (Hide)'!$A40,'Capacity Summary'!$H$35:$BG$35,0))&lt;&gt;0,INDEX('Capacity Summary'!$H$36:$BG$135,MATCH('Capacity Backing (Hide)'!BC$2,'Capacity Summary'!$B$36:$B$135,0),MATCH('Capacity Backing (Hide)'!$A40,'Capacity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(Hide)'!$A40,'Capacity Summary'!$H$35:$BG$35,0))="x",INDEX('Capacity Summary'!$C$36:$E$135,MATCH('Capacity Backing (Hide)'!BD$2,'Capacity Summary'!$B$36:$B$135,0),4),IF(INDEX('Capacity Summary'!$H$36:$BG$135,MATCH('Capacity Backing (Hide)'!BD$2,'Capacity Summary'!$B$36:$B$135,0),MATCH('Capacity Backing (Hide)'!$A40,'Capacity Summary'!$H$35:$BG$35,0))&lt;&gt;0,INDEX('Capacity Summary'!$H$36:$BG$135,MATCH('Capacity Backing (Hide)'!BD$2,'Capacity Summary'!$B$36:$B$135,0),MATCH('Capacity Backing (Hide)'!$A40,'Capacity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(Hide)'!$A40,'Capacity Summary'!$H$35:$BG$35,0))="x",INDEX('Capacity Summary'!$C$36:$E$135,MATCH('Capacity Backing (Hide)'!BE$2,'Capacity Summary'!$B$36:$B$135,0),4),IF(INDEX('Capacity Summary'!$H$36:$BG$135,MATCH('Capacity Backing (Hide)'!BE$2,'Capacity Summary'!$B$36:$B$135,0),MATCH('Capacity Backing (Hide)'!$A40,'Capacity Summary'!$H$35:$BG$35,0))&lt;&gt;0,INDEX('Capacity Summary'!$H$36:$BG$135,MATCH('Capacity Backing (Hide)'!BE$2,'Capacity Summary'!$B$36:$B$135,0),MATCH('Capacity Backing (Hide)'!$A40,'Capacity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(Hide)'!$A40,'Capacity Summary'!$H$35:$BG$35,0))="x",INDEX('Capacity Summary'!$C$36:$E$135,MATCH('Capacity Backing (Hide)'!BF$2,'Capacity Summary'!$B$36:$B$135,0),4),IF(INDEX('Capacity Summary'!$H$36:$BG$135,MATCH('Capacity Backing (Hide)'!BF$2,'Capacity Summary'!$B$36:$B$135,0),MATCH('Capacity Backing (Hide)'!$A40,'Capacity Summary'!$H$35:$BG$35,0))&lt;&gt;0,INDEX('Capacity Summary'!$H$36:$BG$135,MATCH('Capacity Backing (Hide)'!BF$2,'Capacity Summary'!$B$36:$B$135,0),MATCH('Capacity Backing (Hide)'!$A40,'Capacity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(Hide)'!$A40,'Capacity Summary'!$H$35:$BG$35,0))="x",INDEX('Capacity Summary'!$C$36:$E$135,MATCH('Capacity Backing (Hide)'!BG$2,'Capacity Summary'!$B$36:$B$135,0),4),IF(INDEX('Capacity Summary'!$H$36:$BG$135,MATCH('Capacity Backing (Hide)'!BG$2,'Capacity Summary'!$B$36:$B$135,0),MATCH('Capacity Backing (Hide)'!$A40,'Capacity Summary'!$H$35:$BG$35,0))&lt;&gt;0,INDEX('Capacity Summary'!$H$36:$BG$135,MATCH('Capacity Backing (Hide)'!BG$2,'Capacity Summary'!$B$36:$B$135,0),MATCH('Capacity Backing (Hide)'!$A40,'Capacity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(Hide)'!$A40,'Capacity Summary'!$H$35:$BG$35,0))="x",INDEX('Capacity Summary'!$C$36:$E$135,MATCH('Capacity Backing (Hide)'!BH$2,'Capacity Summary'!$B$36:$B$135,0),4),IF(INDEX('Capacity Summary'!$H$36:$BG$135,MATCH('Capacity Backing (Hide)'!BH$2,'Capacity Summary'!$B$36:$B$135,0),MATCH('Capacity Backing (Hide)'!$A40,'Capacity Summary'!$H$35:$BG$35,0))&lt;&gt;0,INDEX('Capacity Summary'!$H$36:$BG$135,MATCH('Capacity Backing (Hide)'!BH$2,'Capacity Summary'!$B$36:$B$135,0),MATCH('Capacity Backing (Hide)'!$A40,'Capacity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(Hide)'!$A40,'Capacity Summary'!$H$35:$BG$35,0))="x",INDEX('Capacity Summary'!$C$36:$E$135,MATCH('Capacity Backing (Hide)'!BI$2,'Capacity Summary'!$B$36:$B$135,0),4),IF(INDEX('Capacity Summary'!$H$36:$BG$135,MATCH('Capacity Backing (Hide)'!BI$2,'Capacity Summary'!$B$36:$B$135,0),MATCH('Capacity Backing (Hide)'!$A40,'Capacity Summary'!$H$35:$BG$35,0))&lt;&gt;0,INDEX('Capacity Summary'!$H$36:$BG$135,MATCH('Capacity Backing (Hide)'!BI$2,'Capacity Summary'!$B$36:$B$135,0),MATCH('Capacity Backing (Hide)'!$A40,'Capacity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(Hide)'!$A40,'Capacity Summary'!$H$35:$BG$35,0))="x",INDEX('Capacity Summary'!$C$36:$E$135,MATCH('Capacity Backing (Hide)'!BJ$2,'Capacity Summary'!$B$36:$B$135,0),4),IF(INDEX('Capacity Summary'!$H$36:$BG$135,MATCH('Capacity Backing (Hide)'!BJ$2,'Capacity Summary'!$B$36:$B$135,0),MATCH('Capacity Backing (Hide)'!$A40,'Capacity Summary'!$H$35:$BG$35,0))&lt;&gt;0,INDEX('Capacity Summary'!$H$36:$BG$135,MATCH('Capacity Backing (Hide)'!BJ$2,'Capacity Summary'!$B$36:$B$135,0),MATCH('Capacity Backing (Hide)'!$A40,'Capacity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(Hide)'!$A40,'Capacity Summary'!$H$35:$BG$35,0))="x",INDEX('Capacity Summary'!$C$36:$E$135,MATCH('Capacity Backing (Hide)'!BK$2,'Capacity Summary'!$B$36:$B$135,0),4),IF(INDEX('Capacity Summary'!$H$36:$BG$135,MATCH('Capacity Backing (Hide)'!BK$2,'Capacity Summary'!$B$36:$B$135,0),MATCH('Capacity Backing (Hide)'!$A40,'Capacity Summary'!$H$35:$BG$35,0))&lt;&gt;0,INDEX('Capacity Summary'!$H$36:$BG$135,MATCH('Capacity Backing (Hide)'!BK$2,'Capacity Summary'!$B$36:$B$135,0),MATCH('Capacity Backing (Hide)'!$A40,'Capacity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(Hide)'!$A40,'Capacity Summary'!$H$35:$BG$35,0))="x",INDEX('Capacity Summary'!$C$36:$E$135,MATCH('Capacity Backing (Hide)'!BL$2,'Capacity Summary'!$B$36:$B$135,0),4),IF(INDEX('Capacity Summary'!$H$36:$BG$135,MATCH('Capacity Backing (Hide)'!BL$2,'Capacity Summary'!$B$36:$B$135,0),MATCH('Capacity Backing (Hide)'!$A40,'Capacity Summary'!$H$35:$BG$35,0))&lt;&gt;0,INDEX('Capacity Summary'!$H$36:$BG$135,MATCH('Capacity Backing (Hide)'!BL$2,'Capacity Summary'!$B$36:$B$135,0),MATCH('Capacity Backing (Hide)'!$A40,'Capacity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(Hide)'!$A40,'Capacity Summary'!$H$35:$BG$35,0))="x",INDEX('Capacity Summary'!$C$36:$E$135,MATCH('Capacity Backing (Hide)'!BM$2,'Capacity Summary'!$B$36:$B$135,0),4),IF(INDEX('Capacity Summary'!$H$36:$BG$135,MATCH('Capacity Backing (Hide)'!BM$2,'Capacity Summary'!$B$36:$B$135,0),MATCH('Capacity Backing (Hide)'!$A40,'Capacity Summary'!$H$35:$BG$35,0))&lt;&gt;0,INDEX('Capacity Summary'!$H$36:$BG$135,MATCH('Capacity Backing (Hide)'!BM$2,'Capacity Summary'!$B$36:$B$135,0),MATCH('Capacity Backing (Hide)'!$A40,'Capacity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(Hide)'!$A40,'Capacity Summary'!$H$35:$BG$35,0))="x",INDEX('Capacity Summary'!$C$36:$E$135,MATCH('Capacity Backing (Hide)'!BN$2,'Capacity Summary'!$B$36:$B$135,0),4),IF(INDEX('Capacity Summary'!$H$36:$BG$135,MATCH('Capacity Backing (Hide)'!BN$2,'Capacity Summary'!$B$36:$B$135,0),MATCH('Capacity Backing (Hide)'!$A40,'Capacity Summary'!$H$35:$BG$35,0))&lt;&gt;0,INDEX('Capacity Summary'!$H$36:$BG$135,MATCH('Capacity Backing (Hide)'!BN$2,'Capacity Summary'!$B$36:$B$135,0),MATCH('Capacity Backing (Hide)'!$A40,'Capacity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(Hide)'!$A40,'Capacity Summary'!$H$35:$BG$35,0))="x",INDEX('Capacity Summary'!$C$36:$E$135,MATCH('Capacity Backing (Hide)'!BO$2,'Capacity Summary'!$B$36:$B$135,0),4),IF(INDEX('Capacity Summary'!$H$36:$BG$135,MATCH('Capacity Backing (Hide)'!BO$2,'Capacity Summary'!$B$36:$B$135,0),MATCH('Capacity Backing (Hide)'!$A40,'Capacity Summary'!$H$35:$BG$35,0))&lt;&gt;0,INDEX('Capacity Summary'!$H$36:$BG$135,MATCH('Capacity Backing (Hide)'!BO$2,'Capacity Summary'!$B$36:$B$135,0),MATCH('Capacity Backing (Hide)'!$A40,'Capacity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(Hide)'!$A40,'Capacity Summary'!$H$35:$BG$35,0))="x",INDEX('Capacity Summary'!$C$36:$E$135,MATCH('Capacity Backing (Hide)'!BP$2,'Capacity Summary'!$B$36:$B$135,0),4),IF(INDEX('Capacity Summary'!$H$36:$BG$135,MATCH('Capacity Backing (Hide)'!BP$2,'Capacity Summary'!$B$36:$B$135,0),MATCH('Capacity Backing (Hide)'!$A40,'Capacity Summary'!$H$35:$BG$35,0))&lt;&gt;0,INDEX('Capacity Summary'!$H$36:$BG$135,MATCH('Capacity Backing (Hide)'!BP$2,'Capacity Summary'!$B$36:$B$135,0),MATCH('Capacity Backing (Hide)'!$A40,'Capacity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(Hide)'!$A40,'Capacity Summary'!$H$35:$BG$35,0))="x",INDEX('Capacity Summary'!$C$36:$E$135,MATCH('Capacity Backing (Hide)'!BQ$2,'Capacity Summary'!$B$36:$B$135,0),4),IF(INDEX('Capacity Summary'!$H$36:$BG$135,MATCH('Capacity Backing (Hide)'!BQ$2,'Capacity Summary'!$B$36:$B$135,0),MATCH('Capacity Backing (Hide)'!$A40,'Capacity Summary'!$H$35:$BG$35,0))&lt;&gt;0,INDEX('Capacity Summary'!$H$36:$BG$135,MATCH('Capacity Backing (Hide)'!BQ$2,'Capacity Summary'!$B$36:$B$135,0),MATCH('Capacity Backing (Hide)'!$A40,'Capacity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(Hide)'!$A40,'Capacity Summary'!$H$35:$BG$35,0))="x",INDEX('Capacity Summary'!$C$36:$E$135,MATCH('Capacity Backing (Hide)'!BR$2,'Capacity Summary'!$B$36:$B$135,0),4),IF(INDEX('Capacity Summary'!$H$36:$BG$135,MATCH('Capacity Backing (Hide)'!BR$2,'Capacity Summary'!$B$36:$B$135,0),MATCH('Capacity Backing (Hide)'!$A40,'Capacity Summary'!$H$35:$BG$35,0))&lt;&gt;0,INDEX('Capacity Summary'!$H$36:$BG$135,MATCH('Capacity Backing (Hide)'!BR$2,'Capacity Summary'!$B$36:$B$135,0),MATCH('Capacity Backing (Hide)'!$A40,'Capacity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(Hide)'!$A40,'Capacity Summary'!$H$35:$BG$35,0))="x",INDEX('Capacity Summary'!$C$36:$E$135,MATCH('Capacity Backing (Hide)'!BS$2,'Capacity Summary'!$B$36:$B$135,0),4),IF(INDEX('Capacity Summary'!$H$36:$BG$135,MATCH('Capacity Backing (Hide)'!BS$2,'Capacity Summary'!$B$36:$B$135,0),MATCH('Capacity Backing (Hide)'!$A40,'Capacity Summary'!$H$35:$BG$35,0))&lt;&gt;0,INDEX('Capacity Summary'!$H$36:$BG$135,MATCH('Capacity Backing (Hide)'!BS$2,'Capacity Summary'!$B$36:$B$135,0),MATCH('Capacity Backing (Hide)'!$A40,'Capacity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(Hide)'!$A40,'Capacity Summary'!$H$35:$BG$35,0))="x",INDEX('Capacity Summary'!$C$36:$E$135,MATCH('Capacity Backing (Hide)'!BT$2,'Capacity Summary'!$B$36:$B$135,0),4),IF(INDEX('Capacity Summary'!$H$36:$BG$135,MATCH('Capacity Backing (Hide)'!BT$2,'Capacity Summary'!$B$36:$B$135,0),MATCH('Capacity Backing (Hide)'!$A40,'Capacity Summary'!$H$35:$BG$35,0))&lt;&gt;0,INDEX('Capacity Summary'!$H$36:$BG$135,MATCH('Capacity Backing (Hide)'!BT$2,'Capacity Summary'!$B$36:$B$135,0),MATCH('Capacity Backing (Hide)'!$A40,'Capacity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(Hide)'!$A40,'Capacity Summary'!$H$35:$BG$35,0))="x",INDEX('Capacity Summary'!$C$36:$E$135,MATCH('Capacity Backing (Hide)'!BU$2,'Capacity Summary'!$B$36:$B$135,0),4),IF(INDEX('Capacity Summary'!$H$36:$BG$135,MATCH('Capacity Backing (Hide)'!BU$2,'Capacity Summary'!$B$36:$B$135,0),MATCH('Capacity Backing (Hide)'!$A40,'Capacity Summary'!$H$35:$BG$35,0))&lt;&gt;0,INDEX('Capacity Summary'!$H$36:$BG$135,MATCH('Capacity Backing (Hide)'!BU$2,'Capacity Summary'!$B$36:$B$135,0),MATCH('Capacity Backing (Hide)'!$A40,'Capacity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(Hide)'!$A40,'Capacity Summary'!$H$35:$BG$35,0))="x",INDEX('Capacity Summary'!$C$36:$E$135,MATCH('Capacity Backing (Hide)'!BV$2,'Capacity Summary'!$B$36:$B$135,0),4),IF(INDEX('Capacity Summary'!$H$36:$BG$135,MATCH('Capacity Backing (Hide)'!BV$2,'Capacity Summary'!$B$36:$B$135,0),MATCH('Capacity Backing (Hide)'!$A40,'Capacity Summary'!$H$35:$BG$35,0))&lt;&gt;0,INDEX('Capacity Summary'!$H$36:$BG$135,MATCH('Capacity Backing (Hide)'!BV$2,'Capacity Summary'!$B$36:$B$135,0),MATCH('Capacity Backing (Hide)'!$A40,'Capacity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(Hide)'!$A40,'Capacity Summary'!$H$35:$BG$35,0))="x",INDEX('Capacity Summary'!$C$36:$E$135,MATCH('Capacity Backing (Hide)'!BW$2,'Capacity Summary'!$B$36:$B$135,0),4),IF(INDEX('Capacity Summary'!$H$36:$BG$135,MATCH('Capacity Backing (Hide)'!BW$2,'Capacity Summary'!$B$36:$B$135,0),MATCH('Capacity Backing (Hide)'!$A40,'Capacity Summary'!$H$35:$BG$35,0))&lt;&gt;0,INDEX('Capacity Summary'!$H$36:$BG$135,MATCH('Capacity Backing (Hide)'!BW$2,'Capacity Summary'!$B$36:$B$135,0),MATCH('Capacity Backing (Hide)'!$A40,'Capacity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(Hide)'!$A40,'Capacity Summary'!$H$35:$BG$35,0))="x",INDEX('Capacity Summary'!$C$36:$E$135,MATCH('Capacity Backing (Hide)'!BX$2,'Capacity Summary'!$B$36:$B$135,0),4),IF(INDEX('Capacity Summary'!$H$36:$BG$135,MATCH('Capacity Backing (Hide)'!BX$2,'Capacity Summary'!$B$36:$B$135,0),MATCH('Capacity Backing (Hide)'!$A40,'Capacity Summary'!$H$35:$BG$35,0))&lt;&gt;0,INDEX('Capacity Summary'!$H$36:$BG$135,MATCH('Capacity Backing (Hide)'!BX$2,'Capacity Summary'!$B$36:$B$135,0),MATCH('Capacity Backing (Hide)'!$A40,'Capacity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(Hide)'!$A40,'Capacity Summary'!$H$35:$BG$35,0))="x",INDEX('Capacity Summary'!$C$36:$E$135,MATCH('Capacity Backing (Hide)'!BY$2,'Capacity Summary'!$B$36:$B$135,0),4),IF(INDEX('Capacity Summary'!$H$36:$BG$135,MATCH('Capacity Backing (Hide)'!BY$2,'Capacity Summary'!$B$36:$B$135,0),MATCH('Capacity Backing (Hide)'!$A40,'Capacity Summary'!$H$35:$BG$35,0))&lt;&gt;0,INDEX('Capacity Summary'!$H$36:$BG$135,MATCH('Capacity Backing (Hide)'!BY$2,'Capacity Summary'!$B$36:$B$135,0),MATCH('Capacity Backing (Hide)'!$A40,'Capacity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(Hide)'!$A40,'Capacity Summary'!$H$35:$BG$35,0))="x",INDEX('Capacity Summary'!$C$36:$E$135,MATCH('Capacity Backing (Hide)'!BZ$2,'Capacity Summary'!$B$36:$B$135,0),4),IF(INDEX('Capacity Summary'!$H$36:$BG$135,MATCH('Capacity Backing (Hide)'!BZ$2,'Capacity Summary'!$B$36:$B$135,0),MATCH('Capacity Backing (Hide)'!$A40,'Capacity Summary'!$H$35:$BG$35,0))&lt;&gt;0,INDEX('Capacity Summary'!$H$36:$BG$135,MATCH('Capacity Backing (Hide)'!BZ$2,'Capacity Summary'!$B$36:$B$135,0),MATCH('Capacity Backing (Hide)'!$A40,'Capacity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(Hide)'!$A40,'Capacity Summary'!$H$35:$BG$35,0))="x",INDEX('Capacity Summary'!$C$36:$E$135,MATCH('Capacity Backing (Hide)'!CA$2,'Capacity Summary'!$B$36:$B$135,0),4),IF(INDEX('Capacity Summary'!$H$36:$BG$135,MATCH('Capacity Backing (Hide)'!CA$2,'Capacity Summary'!$B$36:$B$135,0),MATCH('Capacity Backing (Hide)'!$A40,'Capacity Summary'!$H$35:$BG$35,0))&lt;&gt;0,INDEX('Capacity Summary'!$H$36:$BG$135,MATCH('Capacity Backing (Hide)'!CA$2,'Capacity Summary'!$B$36:$B$135,0),MATCH('Capacity Backing (Hide)'!$A40,'Capacity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(Hide)'!$A40,'Capacity Summary'!$H$35:$BG$35,0))="x",INDEX('Capacity Summary'!$C$36:$E$135,MATCH('Capacity Backing (Hide)'!CB$2,'Capacity Summary'!$B$36:$B$135,0),4),IF(INDEX('Capacity Summary'!$H$36:$BG$135,MATCH('Capacity Backing (Hide)'!CB$2,'Capacity Summary'!$B$36:$B$135,0),MATCH('Capacity Backing (Hide)'!$A40,'Capacity Summary'!$H$35:$BG$35,0))&lt;&gt;0,INDEX('Capacity Summary'!$H$36:$BG$135,MATCH('Capacity Backing (Hide)'!CB$2,'Capacity Summary'!$B$36:$B$135,0),MATCH('Capacity Backing (Hide)'!$A40,'Capacity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(Hide)'!$A40,'Capacity Summary'!$H$35:$BG$35,0))="x",INDEX('Capacity Summary'!$C$36:$E$135,MATCH('Capacity Backing (Hide)'!CC$2,'Capacity Summary'!$B$36:$B$135,0),4),IF(INDEX('Capacity Summary'!$H$36:$BG$135,MATCH('Capacity Backing (Hide)'!CC$2,'Capacity Summary'!$B$36:$B$135,0),MATCH('Capacity Backing (Hide)'!$A40,'Capacity Summary'!$H$35:$BG$35,0))&lt;&gt;0,INDEX('Capacity Summary'!$H$36:$BG$135,MATCH('Capacity Backing (Hide)'!CC$2,'Capacity Summary'!$B$36:$B$135,0),MATCH('Capacity Backing (Hide)'!$A40,'Capacity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(Hide)'!$A40,'Capacity Summary'!$H$35:$BG$35,0))="x",INDEX('Capacity Summary'!$C$36:$E$135,MATCH('Capacity Backing (Hide)'!CD$2,'Capacity Summary'!$B$36:$B$135,0),4),IF(INDEX('Capacity Summary'!$H$36:$BG$135,MATCH('Capacity Backing (Hide)'!CD$2,'Capacity Summary'!$B$36:$B$135,0),MATCH('Capacity Backing (Hide)'!$A40,'Capacity Summary'!$H$35:$BG$35,0))&lt;&gt;0,INDEX('Capacity Summary'!$H$36:$BG$135,MATCH('Capacity Backing (Hide)'!CD$2,'Capacity Summary'!$B$36:$B$135,0),MATCH('Capacity Backing (Hide)'!$A40,'Capacity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(Hide)'!$A40,'Capacity Summary'!$H$35:$BG$35,0))="x",INDEX('Capacity Summary'!$C$36:$E$135,MATCH('Capacity Backing (Hide)'!CE$2,'Capacity Summary'!$B$36:$B$135,0),4),IF(INDEX('Capacity Summary'!$H$36:$BG$135,MATCH('Capacity Backing (Hide)'!CE$2,'Capacity Summary'!$B$36:$B$135,0),MATCH('Capacity Backing (Hide)'!$A40,'Capacity Summary'!$H$35:$BG$35,0))&lt;&gt;0,INDEX('Capacity Summary'!$H$36:$BG$135,MATCH('Capacity Backing (Hide)'!CE$2,'Capacity Summary'!$B$36:$B$135,0),MATCH('Capacity Backing (Hide)'!$A40,'Capacity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(Hide)'!$A40,'Capacity Summary'!$H$35:$BG$35,0))="x",INDEX('Capacity Summary'!$C$36:$E$135,MATCH('Capacity Backing (Hide)'!CF$2,'Capacity Summary'!$B$36:$B$135,0),4),IF(INDEX('Capacity Summary'!$H$36:$BG$135,MATCH('Capacity Backing (Hide)'!CF$2,'Capacity Summary'!$B$36:$B$135,0),MATCH('Capacity Backing (Hide)'!$A40,'Capacity Summary'!$H$35:$BG$35,0))&lt;&gt;0,INDEX('Capacity Summary'!$H$36:$BG$135,MATCH('Capacity Backing (Hide)'!CF$2,'Capacity Summary'!$B$36:$B$135,0),MATCH('Capacity Backing (Hide)'!$A40,'Capacity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(Hide)'!$A40,'Capacity Summary'!$H$35:$BG$35,0))="x",INDEX('Capacity Summary'!$C$36:$E$135,MATCH('Capacity Backing (Hide)'!CG$2,'Capacity Summary'!$B$36:$B$135,0),4),IF(INDEX('Capacity Summary'!$H$36:$BG$135,MATCH('Capacity Backing (Hide)'!CG$2,'Capacity Summary'!$B$36:$B$135,0),MATCH('Capacity Backing (Hide)'!$A40,'Capacity Summary'!$H$35:$BG$35,0))&lt;&gt;0,INDEX('Capacity Summary'!$H$36:$BG$135,MATCH('Capacity Backing (Hide)'!CG$2,'Capacity Summary'!$B$36:$B$135,0),MATCH('Capacity Backing (Hide)'!$A40,'Capacity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(Hide)'!$A40,'Capacity Summary'!$H$35:$BG$35,0))="x",INDEX('Capacity Summary'!$C$36:$E$135,MATCH('Capacity Backing (Hide)'!CH$2,'Capacity Summary'!$B$36:$B$135,0),4),IF(INDEX('Capacity Summary'!$H$36:$BG$135,MATCH('Capacity Backing (Hide)'!CH$2,'Capacity Summary'!$B$36:$B$135,0),MATCH('Capacity Backing (Hide)'!$A40,'Capacity Summary'!$H$35:$BG$35,0))&lt;&gt;0,INDEX('Capacity Summary'!$H$36:$BG$135,MATCH('Capacity Backing (Hide)'!CH$2,'Capacity Summary'!$B$36:$B$135,0),MATCH('Capacity Backing (Hide)'!$A40,'Capacity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(Hide)'!$A40,'Capacity Summary'!$H$35:$BG$35,0))="x",INDEX('Capacity Summary'!$C$36:$E$135,MATCH('Capacity Backing (Hide)'!CI$2,'Capacity Summary'!$B$36:$B$135,0),4),IF(INDEX('Capacity Summary'!$H$36:$BG$135,MATCH('Capacity Backing (Hide)'!CI$2,'Capacity Summary'!$B$36:$B$135,0),MATCH('Capacity Backing (Hide)'!$A40,'Capacity Summary'!$H$35:$BG$35,0))&lt;&gt;0,INDEX('Capacity Summary'!$H$36:$BG$135,MATCH('Capacity Backing (Hide)'!CI$2,'Capacity Summary'!$B$36:$B$135,0),MATCH('Capacity Backing (Hide)'!$A40,'Capacity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(Hide)'!$A40,'Capacity Summary'!$H$35:$BG$35,0))="x",INDEX('Capacity Summary'!$C$36:$E$135,MATCH('Capacity Backing (Hide)'!CJ$2,'Capacity Summary'!$B$36:$B$135,0),4),IF(INDEX('Capacity Summary'!$H$36:$BG$135,MATCH('Capacity Backing (Hide)'!CJ$2,'Capacity Summary'!$B$36:$B$135,0),MATCH('Capacity Backing (Hide)'!$A40,'Capacity Summary'!$H$35:$BG$35,0))&lt;&gt;0,INDEX('Capacity Summary'!$H$36:$BG$135,MATCH('Capacity Backing (Hide)'!CJ$2,'Capacity Summary'!$B$36:$B$135,0),MATCH('Capacity Backing (Hide)'!$A40,'Capacity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(Hide)'!$A40,'Capacity Summary'!$H$35:$BG$35,0))="x",INDEX('Capacity Summary'!$C$36:$E$135,MATCH('Capacity Backing (Hide)'!CK$2,'Capacity Summary'!$B$36:$B$135,0),4),IF(INDEX('Capacity Summary'!$H$36:$BG$135,MATCH('Capacity Backing (Hide)'!CK$2,'Capacity Summary'!$B$36:$B$135,0),MATCH('Capacity Backing (Hide)'!$A40,'Capacity Summary'!$H$35:$BG$35,0))&lt;&gt;0,INDEX('Capacity Summary'!$H$36:$BG$135,MATCH('Capacity Backing (Hide)'!CK$2,'Capacity Summary'!$B$36:$B$135,0),MATCH('Capacity Backing (Hide)'!$A40,'Capacity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(Hide)'!$A40,'Capacity Summary'!$H$35:$BG$35,0))="x",INDEX('Capacity Summary'!$C$36:$E$135,MATCH('Capacity Backing (Hide)'!CL$2,'Capacity Summary'!$B$36:$B$135,0),4),IF(INDEX('Capacity Summary'!$H$36:$BG$135,MATCH('Capacity Backing (Hide)'!CL$2,'Capacity Summary'!$B$36:$B$135,0),MATCH('Capacity Backing (Hide)'!$A40,'Capacity Summary'!$H$35:$BG$35,0))&lt;&gt;0,INDEX('Capacity Summary'!$H$36:$BG$135,MATCH('Capacity Backing (Hide)'!CL$2,'Capacity Summary'!$B$36:$B$135,0),MATCH('Capacity Backing (Hide)'!$A40,'Capacity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(Hide)'!$A40,'Capacity Summary'!$H$35:$BG$35,0))="x",INDEX('Capacity Summary'!$C$36:$E$135,MATCH('Capacity Backing (Hide)'!CM$2,'Capacity Summary'!$B$36:$B$135,0),4),IF(INDEX('Capacity Summary'!$H$36:$BG$135,MATCH('Capacity Backing (Hide)'!CM$2,'Capacity Summary'!$B$36:$B$135,0),MATCH('Capacity Backing (Hide)'!$A40,'Capacity Summary'!$H$35:$BG$35,0))&lt;&gt;0,INDEX('Capacity Summary'!$H$36:$BG$135,MATCH('Capacity Backing (Hide)'!CM$2,'Capacity Summary'!$B$36:$B$135,0),MATCH('Capacity Backing (Hide)'!$A40,'Capacity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(Hide)'!$A40,'Capacity Summary'!$H$35:$BG$35,0))="x",INDEX('Capacity Summary'!$C$36:$E$135,MATCH('Capacity Backing (Hide)'!CN$2,'Capacity Summary'!$B$36:$B$135,0),4),IF(INDEX('Capacity Summary'!$H$36:$BG$135,MATCH('Capacity Backing (Hide)'!CN$2,'Capacity Summary'!$B$36:$B$135,0),MATCH('Capacity Backing (Hide)'!$A40,'Capacity Summary'!$H$35:$BG$35,0))&lt;&gt;0,INDEX('Capacity Summary'!$H$36:$BG$135,MATCH('Capacity Backing (Hide)'!CN$2,'Capacity Summary'!$B$36:$B$135,0),MATCH('Capacity Backing (Hide)'!$A40,'Capacity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(Hide)'!$A40,'Capacity Summary'!$H$35:$BG$35,0))="x",INDEX('Capacity Summary'!$C$36:$E$135,MATCH('Capacity Backing (Hide)'!CO$2,'Capacity Summary'!$B$36:$B$135,0),4),IF(INDEX('Capacity Summary'!$H$36:$BG$135,MATCH('Capacity Backing (Hide)'!CO$2,'Capacity Summary'!$B$36:$B$135,0),MATCH('Capacity Backing (Hide)'!$A40,'Capacity Summary'!$H$35:$BG$35,0))&lt;&gt;0,INDEX('Capacity Summary'!$H$36:$BG$135,MATCH('Capacity Backing (Hide)'!CO$2,'Capacity Summary'!$B$36:$B$135,0),MATCH('Capacity Backing (Hide)'!$A40,'Capacity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(Hide)'!$A40,'Capacity Summary'!$H$35:$BG$35,0))="x",INDEX('Capacity Summary'!$C$36:$E$135,MATCH('Capacity Backing (Hide)'!CP$2,'Capacity Summary'!$B$36:$B$135,0),4),IF(INDEX('Capacity Summary'!$H$36:$BG$135,MATCH('Capacity Backing (Hide)'!CP$2,'Capacity Summary'!$B$36:$B$135,0),MATCH('Capacity Backing (Hide)'!$A40,'Capacity Summary'!$H$35:$BG$35,0))&lt;&gt;0,INDEX('Capacity Summary'!$H$36:$BG$135,MATCH('Capacity Backing (Hide)'!CP$2,'Capacity Summary'!$B$36:$B$135,0),MATCH('Capacity Backing (Hide)'!$A40,'Capacity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(Hide)'!$A40,'Capacity Summary'!$H$35:$BG$35,0))="x",INDEX('Capacity Summary'!$C$36:$E$135,MATCH('Capacity Backing (Hide)'!CQ$2,'Capacity Summary'!$B$36:$B$135,0),4),IF(INDEX('Capacity Summary'!$H$36:$BG$135,MATCH('Capacity Backing (Hide)'!CQ$2,'Capacity Summary'!$B$36:$B$135,0),MATCH('Capacity Backing (Hide)'!$A40,'Capacity Summary'!$H$35:$BG$35,0))&lt;&gt;0,INDEX('Capacity Summary'!$H$36:$BG$135,MATCH('Capacity Backing (Hide)'!CQ$2,'Capacity Summary'!$B$36:$B$135,0),MATCH('Capacity Backing (Hide)'!$A40,'Capacity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(Hide)'!$A40,'Capacity Summary'!$H$35:$BG$35,0))="x",INDEX('Capacity Summary'!$C$36:$E$135,MATCH('Capacity Backing (Hide)'!CR$2,'Capacity Summary'!$B$36:$B$135,0),4),IF(INDEX('Capacity Summary'!$H$36:$BG$135,MATCH('Capacity Backing (Hide)'!CR$2,'Capacity Summary'!$B$36:$B$135,0),MATCH('Capacity Backing (Hide)'!$A40,'Capacity Summary'!$H$35:$BG$35,0))&lt;&gt;0,INDEX('Capacity Summary'!$H$36:$BG$135,MATCH('Capacity Backing (Hide)'!CR$2,'Capacity Summary'!$B$36:$B$135,0),MATCH('Capacity Backing (Hide)'!$A40,'Capacity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(Hide)'!$A40,'Capacity Summary'!$H$35:$BG$35,0))="x",INDEX('Capacity Summary'!$C$36:$E$135,MATCH('Capacity Backing (Hide)'!CS$2,'Capacity Summary'!$B$36:$B$135,0),4),IF(INDEX('Capacity Summary'!$H$36:$BG$135,MATCH('Capacity Backing (Hide)'!CS$2,'Capacity Summary'!$B$36:$B$135,0),MATCH('Capacity Backing (Hide)'!$A40,'Capacity Summary'!$H$35:$BG$35,0))&lt;&gt;0,INDEX('Capacity Summary'!$H$36:$BG$135,MATCH('Capacity Backing (Hide)'!CS$2,'Capacity Summary'!$B$36:$B$135,0),MATCH('Capacity Backing (Hide)'!$A40,'Capacity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(Hide)'!$A40,'Capacity Summary'!$H$35:$BG$35,0))="x",INDEX('Capacity Summary'!$C$36:$E$135,MATCH('Capacity Backing (Hide)'!CT$2,'Capacity Summary'!$B$36:$B$135,0),4),IF(INDEX('Capacity Summary'!$H$36:$BG$135,MATCH('Capacity Backing (Hide)'!CT$2,'Capacity Summary'!$B$36:$B$135,0),MATCH('Capacity Backing (Hide)'!$A40,'Capacity Summary'!$H$35:$BG$35,0))&lt;&gt;0,INDEX('Capacity Summary'!$H$36:$BG$135,MATCH('Capacity Backing (Hide)'!CT$2,'Capacity Summary'!$B$36:$B$135,0),MATCH('Capacity Backing (Hide)'!$A40,'Capacity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(Hide)'!$A40,'Capacity Summary'!$H$35:$BG$35,0))="x",INDEX('Capacity Summary'!$C$36:$E$135,MATCH('Capacity Backing (Hide)'!CU$2,'Capacity Summary'!$B$36:$B$135,0),4),IF(INDEX('Capacity Summary'!$H$36:$BG$135,MATCH('Capacity Backing (Hide)'!CU$2,'Capacity Summary'!$B$36:$B$135,0),MATCH('Capacity Backing (Hide)'!$A40,'Capacity Summary'!$H$35:$BG$35,0))&lt;&gt;0,INDEX('Capacity Summary'!$H$36:$BG$135,MATCH('Capacity Backing (Hide)'!CU$2,'Capacity Summary'!$B$36:$B$135,0),MATCH('Capacity Backing (Hide)'!$A40,'Capacity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(Hide)'!$A40,'Capacity Summary'!$H$35:$BG$35,0))="x",INDEX('Capacity Summary'!$C$36:$E$135,MATCH('Capacity Backing (Hide)'!CV$2,'Capacity Summary'!$B$36:$B$135,0),4),IF(INDEX('Capacity Summary'!$H$36:$BG$135,MATCH('Capacity Backing (Hide)'!CV$2,'Capacity Summary'!$B$36:$B$135,0),MATCH('Capacity Backing (Hide)'!$A40,'Capacity Summary'!$H$35:$BG$35,0))&lt;&gt;0,INDEX('Capacity Summary'!$H$36:$BG$135,MATCH('Capacity Backing (Hide)'!CV$2,'Capacity Summary'!$B$36:$B$135,0),MATCH('Capacity Backing (Hide)'!$A40,'Capacity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(Hide)'!$A40,'Capacity Summary'!$H$35:$BG$35,0))="x",INDEX('Capacity Summary'!$C$36:$E$135,MATCH('Capacity Backing (Hide)'!CW$2,'Capacity Summary'!$B$36:$B$135,0),4),IF(INDEX('Capacity Summary'!$H$36:$BG$135,MATCH('Capacity Backing (Hide)'!CW$2,'Capacity Summary'!$B$36:$B$135,0),MATCH('Capacity Backing (Hide)'!$A40,'Capacity Summary'!$H$35:$BG$35,0))&lt;&gt;0,INDEX('Capacity Summary'!$H$36:$BG$135,MATCH('Capacity Backing (Hide)'!CW$2,'Capacity Summary'!$B$36:$B$135,0),MATCH('Capacity Backing (Hide)'!$A40,'Capacity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1" spans="1:101" x14ac:dyDescent="0.35">
      <c r="A41" s="2">
        <f ca="1">'Required Capacity (Hide)'!E41</f>
        <v>44480</v>
      </c>
      <c r="B4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(Hide)'!$A41,'Capacity Summary'!$H$35:$BG$35,0))="x",INDEX('Capacity Summary'!$C$36:$E$135,MATCH('Capacity Backing (Hide)'!B$2,'Capacity Summary'!$B$36:$B$135,0),4),IF(INDEX('Capacity Summary'!$H$36:$BG$135,MATCH('Capacity Backing (Hide)'!B$2,'Capacity Summary'!$B$36:$B$135,0),MATCH('Capacity Backing (Hide)'!$A41,'Capacity Summary'!$H$35:$BG$35,0))&lt;&gt;0,INDEX('Capacity Summary'!$H$36:$BG$135,MATCH('Capacity Backing (Hide)'!B$2,'Capacity Summary'!$B$36:$B$135,0),MATCH('Capacity Backing (Hide)'!$A41,'Capacity Summary'!$H$35:$BG$35,0)),0)),INDEX('Capacity Summary'!$C$36:$E$135,MATCH('Capacity Backing (Hide)'!B$2,'Capacity Summary'!$B$36:$B$135,0),2)))/IF(Summary!$B$7="Minutes",1,60)/COUNTA(INDEX(Capacity!$C$10:$Q$109,MATCH('Capacity Backing (Hide)'!B$2,Capacity!$B$10:$B$109,0),1):INDEX(Capacity!$C$10:$Q$109,MATCH('Capacity Backing (Hide)'!B$2,Capacity!$B$10:$B$109,0),15))</f>
        <v>#N/A</v>
      </c>
      <c r="C4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(Hide)'!$A41,'Capacity Summary'!$H$35:$BG$35,0))="x",INDEX('Capacity Summary'!$C$36:$E$135,MATCH('Capacity Backing (Hide)'!C$2,'Capacity Summary'!$B$36:$B$135,0),4),IF(INDEX('Capacity Summary'!$H$36:$BG$135,MATCH('Capacity Backing (Hide)'!C$2,'Capacity Summary'!$B$36:$B$135,0),MATCH('Capacity Backing (Hide)'!$A41,'Capacity Summary'!$H$35:$BG$35,0))&lt;&gt;0,INDEX('Capacity Summary'!$H$36:$BG$135,MATCH('Capacity Backing (Hide)'!C$2,'Capacity Summary'!$B$36:$B$135,0),MATCH('Capacity Backing (Hide)'!$A41,'Capacity Summary'!$H$35:$BG$35,0)),0)),INDEX('Capacity Summary'!$C$36:$E$135,MATCH('Capacity Backing (Hide)'!C$2,'Capacity Summary'!$B$36:$B$135,0),2)))/IF(Summary!$B$7="Minutes",1,60)/COUNTA(INDEX(Capacity!$C$10:$Q$109,MATCH('Capacity Backing (Hide)'!C$2,Capacity!$B$10:$B$109,0),1):INDEX(Capacity!$C$10:$Q$109,MATCH('Capacity Backing (Hide)'!C$2,Capacity!$B$10:$B$109,0),15))</f>
        <v>#N/A</v>
      </c>
      <c r="D4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(Hide)'!$A41,'Capacity Summary'!$H$35:$BG$35,0))="x",INDEX('Capacity Summary'!$C$36:$E$135,MATCH('Capacity Backing (Hide)'!D$2,'Capacity Summary'!$B$36:$B$135,0),4),IF(INDEX('Capacity Summary'!$H$36:$BG$135,MATCH('Capacity Backing (Hide)'!D$2,'Capacity Summary'!$B$36:$B$135,0),MATCH('Capacity Backing (Hide)'!$A41,'Capacity Summary'!$H$35:$BG$35,0))&lt;&gt;0,INDEX('Capacity Summary'!$H$36:$BG$135,MATCH('Capacity Backing (Hide)'!D$2,'Capacity Summary'!$B$36:$B$135,0),MATCH('Capacity Backing (Hide)'!$A41,'Capacity Summary'!$H$35:$BG$35,0)),0)),INDEX('Capacity Summary'!$C$36:$E$135,MATCH('Capacity Backing (Hide)'!D$2,'Capacity Summary'!$B$36:$B$135,0),2)))/IF(Summary!$B$7="Minutes",1,60)/COUNTA(INDEX(Capacity!$C$10:$Q$109,MATCH('Capacity Backing (Hide)'!D$2,Capacity!$B$10:$B$109,0),1):INDEX(Capacity!$C$10:$Q$109,MATCH('Capacity Backing (Hide)'!D$2,Capacity!$B$10:$B$109,0),15))</f>
        <v>#N/A</v>
      </c>
      <c r="E4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(Hide)'!$A41,'Capacity Summary'!$H$35:$BG$35,0))="x",INDEX('Capacity Summary'!$C$36:$E$135,MATCH('Capacity Backing (Hide)'!E$2,'Capacity Summary'!$B$36:$B$135,0),4),IF(INDEX('Capacity Summary'!$H$36:$BG$135,MATCH('Capacity Backing (Hide)'!E$2,'Capacity Summary'!$B$36:$B$135,0),MATCH('Capacity Backing (Hide)'!$A41,'Capacity Summary'!$H$35:$BG$35,0))&lt;&gt;0,INDEX('Capacity Summary'!$H$36:$BG$135,MATCH('Capacity Backing (Hide)'!E$2,'Capacity Summary'!$B$36:$B$135,0),MATCH('Capacity Backing (Hide)'!$A41,'Capacity Summary'!$H$35:$BG$35,0)),0)),INDEX('Capacity Summary'!$C$36:$E$135,MATCH('Capacity Backing (Hide)'!E$2,'Capacity Summary'!$B$36:$B$135,0),2)))/IF(Summary!$B$7="Minutes",1,60)/COUNTA(INDEX(Capacity!$C$10:$Q$109,MATCH('Capacity Backing (Hide)'!E$2,Capacity!$B$10:$B$109,0),1):INDEX(Capacity!$C$10:$Q$109,MATCH('Capacity Backing (Hide)'!E$2,Capacity!$B$10:$B$109,0),15))</f>
        <v>#N/A</v>
      </c>
      <c r="F4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(Hide)'!$A41,'Capacity Summary'!$H$35:$BG$35,0))="x",INDEX('Capacity Summary'!$C$36:$E$135,MATCH('Capacity Backing (Hide)'!F$2,'Capacity Summary'!$B$36:$B$135,0),4),IF(INDEX('Capacity Summary'!$H$36:$BG$135,MATCH('Capacity Backing (Hide)'!F$2,'Capacity Summary'!$B$36:$B$135,0),MATCH('Capacity Backing (Hide)'!$A41,'Capacity Summary'!$H$35:$BG$35,0))&lt;&gt;0,INDEX('Capacity Summary'!$H$36:$BG$135,MATCH('Capacity Backing (Hide)'!F$2,'Capacity Summary'!$B$36:$B$135,0),MATCH('Capacity Backing (Hide)'!$A41,'Capacity Summary'!$H$35:$BG$35,0)),0)),INDEX('Capacity Summary'!$C$36:$E$135,MATCH('Capacity Backing (Hide)'!F$2,'Capacity Summary'!$B$36:$B$135,0),2)))/IF(Summary!$B$7="Minutes",1,60)/COUNTA(INDEX(Capacity!$C$10:$Q$109,MATCH('Capacity Backing (Hide)'!F$2,Capacity!$B$10:$B$109,0),1):INDEX(Capacity!$C$10:$Q$109,MATCH('Capacity Backing (Hide)'!F$2,Capacity!$B$10:$B$109,0),15))</f>
        <v>#N/A</v>
      </c>
      <c r="G4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(Hide)'!$A41,'Capacity Summary'!$H$35:$BG$35,0))="x",INDEX('Capacity Summary'!$C$36:$E$135,MATCH('Capacity Backing (Hide)'!G$2,'Capacity Summary'!$B$36:$B$135,0),4),IF(INDEX('Capacity Summary'!$H$36:$BG$135,MATCH('Capacity Backing (Hide)'!G$2,'Capacity Summary'!$B$36:$B$135,0),MATCH('Capacity Backing (Hide)'!$A41,'Capacity Summary'!$H$35:$BG$35,0))&lt;&gt;0,INDEX('Capacity Summary'!$H$36:$BG$135,MATCH('Capacity Backing (Hide)'!G$2,'Capacity Summary'!$B$36:$B$135,0),MATCH('Capacity Backing (Hide)'!$A41,'Capacity Summary'!$H$35:$BG$35,0)),0)),INDEX('Capacity Summary'!$C$36:$E$135,MATCH('Capacity Backing (Hide)'!G$2,'Capacity Summary'!$B$36:$B$135,0),2)))/IF(Summary!$B$7="Minutes",1,60)/COUNTA(INDEX(Capacity!$C$10:$Q$109,MATCH('Capacity Backing (Hide)'!G$2,Capacity!$B$10:$B$109,0),1):INDEX(Capacity!$C$10:$Q$109,MATCH('Capacity Backing (Hide)'!G$2,Capacity!$B$10:$B$109,0),15))</f>
        <v>#N/A</v>
      </c>
      <c r="H4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(Hide)'!$A41,'Capacity Summary'!$H$35:$BG$35,0))="x",INDEX('Capacity Summary'!$C$36:$E$135,MATCH('Capacity Backing (Hide)'!H$2,'Capacity Summary'!$B$36:$B$135,0),4),IF(INDEX('Capacity Summary'!$H$36:$BG$135,MATCH('Capacity Backing (Hide)'!H$2,'Capacity Summary'!$B$36:$B$135,0),MATCH('Capacity Backing (Hide)'!$A41,'Capacity Summary'!$H$35:$BG$35,0))&lt;&gt;0,INDEX('Capacity Summary'!$H$36:$BG$135,MATCH('Capacity Backing (Hide)'!H$2,'Capacity Summary'!$B$36:$B$135,0),MATCH('Capacity Backing (Hide)'!$A41,'Capacity Summary'!$H$35:$BG$35,0)),0)),INDEX('Capacity Summary'!$C$36:$E$135,MATCH('Capacity Backing (Hide)'!H$2,'Capacity Summary'!$B$36:$B$135,0),2)))/IF(Summary!$B$7="Minutes",1,60)/COUNTA(INDEX(Capacity!$C$10:$Q$109,MATCH('Capacity Backing (Hide)'!H$2,Capacity!$B$10:$B$109,0),1):INDEX(Capacity!$C$10:$Q$109,MATCH('Capacity Backing (Hide)'!H$2,Capacity!$B$10:$B$109,0),15))</f>
        <v>#N/A</v>
      </c>
      <c r="I4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(Hide)'!$A41,'Capacity Summary'!$H$35:$BG$35,0))="x",INDEX('Capacity Summary'!$C$36:$E$135,MATCH('Capacity Backing (Hide)'!I$2,'Capacity Summary'!$B$36:$B$135,0),4),IF(INDEX('Capacity Summary'!$H$36:$BG$135,MATCH('Capacity Backing (Hide)'!I$2,'Capacity Summary'!$B$36:$B$135,0),MATCH('Capacity Backing (Hide)'!$A41,'Capacity Summary'!$H$35:$BG$35,0))&lt;&gt;0,INDEX('Capacity Summary'!$H$36:$BG$135,MATCH('Capacity Backing (Hide)'!I$2,'Capacity Summary'!$B$36:$B$135,0),MATCH('Capacity Backing (Hide)'!$A41,'Capacity Summary'!$H$35:$BG$35,0)),0)),INDEX('Capacity Summary'!$C$36:$E$135,MATCH('Capacity Backing (Hide)'!I$2,'Capacity Summary'!$B$36:$B$135,0),2)))/IF(Summary!$B$7="Minutes",1,60)/COUNTA(INDEX(Capacity!$C$10:$Q$109,MATCH('Capacity Backing (Hide)'!I$2,Capacity!$B$10:$B$109,0),1):INDEX(Capacity!$C$10:$Q$109,MATCH('Capacity Backing (Hide)'!I$2,Capacity!$B$10:$B$109,0),15))</f>
        <v>#N/A</v>
      </c>
      <c r="J4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(Hide)'!$A41,'Capacity Summary'!$H$35:$BG$35,0))="x",INDEX('Capacity Summary'!$C$36:$E$135,MATCH('Capacity Backing (Hide)'!J$2,'Capacity Summary'!$B$36:$B$135,0),4),IF(INDEX('Capacity Summary'!$H$36:$BG$135,MATCH('Capacity Backing (Hide)'!J$2,'Capacity Summary'!$B$36:$B$135,0),MATCH('Capacity Backing (Hide)'!$A41,'Capacity Summary'!$H$35:$BG$35,0))&lt;&gt;0,INDEX('Capacity Summary'!$H$36:$BG$135,MATCH('Capacity Backing (Hide)'!J$2,'Capacity Summary'!$B$36:$B$135,0),MATCH('Capacity Backing (Hide)'!$A41,'Capacity Summary'!$H$35:$BG$35,0)),0)),INDEX('Capacity Summary'!$C$36:$E$135,MATCH('Capacity Backing (Hide)'!J$2,'Capacity Summary'!$B$36:$B$135,0),2)))/IF(Summary!$B$7="Minutes",1,60)/COUNTA(INDEX(Capacity!$C$10:$Q$109,MATCH('Capacity Backing (Hide)'!J$2,Capacity!$B$10:$B$109,0),1):INDEX(Capacity!$C$10:$Q$109,MATCH('Capacity Backing (Hide)'!J$2,Capacity!$B$10:$B$109,0),15))</f>
        <v>#N/A</v>
      </c>
      <c r="K4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(Hide)'!$A41,'Capacity Summary'!$H$35:$BG$35,0))="x",INDEX('Capacity Summary'!$C$36:$E$135,MATCH('Capacity Backing (Hide)'!K$2,'Capacity Summary'!$B$36:$B$135,0),4),IF(INDEX('Capacity Summary'!$H$36:$BG$135,MATCH('Capacity Backing (Hide)'!K$2,'Capacity Summary'!$B$36:$B$135,0),MATCH('Capacity Backing (Hide)'!$A41,'Capacity Summary'!$H$35:$BG$35,0))&lt;&gt;0,INDEX('Capacity Summary'!$H$36:$BG$135,MATCH('Capacity Backing (Hide)'!K$2,'Capacity Summary'!$B$36:$B$135,0),MATCH('Capacity Backing (Hide)'!$A41,'Capacity Summary'!$H$35:$BG$35,0)),0)),INDEX('Capacity Summary'!$C$36:$E$135,MATCH('Capacity Backing (Hide)'!K$2,'Capacity Summary'!$B$36:$B$135,0),2)))/IF(Summary!$B$7="Minutes",1,60)/COUNTA(INDEX(Capacity!$C$10:$Q$109,MATCH('Capacity Backing (Hide)'!K$2,Capacity!$B$10:$B$109,0),1):INDEX(Capacity!$C$10:$Q$109,MATCH('Capacity Backing (Hide)'!K$2,Capacity!$B$10:$B$109,0),15))</f>
        <v>#N/A</v>
      </c>
      <c r="L4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(Hide)'!$A41,'Capacity Summary'!$H$35:$BG$35,0))="x",INDEX('Capacity Summary'!$C$36:$E$135,MATCH('Capacity Backing (Hide)'!L$2,'Capacity Summary'!$B$36:$B$135,0),4),IF(INDEX('Capacity Summary'!$H$36:$BG$135,MATCH('Capacity Backing (Hide)'!L$2,'Capacity Summary'!$B$36:$B$135,0),MATCH('Capacity Backing (Hide)'!$A41,'Capacity Summary'!$H$35:$BG$35,0))&lt;&gt;0,INDEX('Capacity Summary'!$H$36:$BG$135,MATCH('Capacity Backing (Hide)'!L$2,'Capacity Summary'!$B$36:$B$135,0),MATCH('Capacity Backing (Hide)'!$A41,'Capacity Summary'!$H$35:$BG$35,0)),0)),INDEX('Capacity Summary'!$C$36:$E$135,MATCH('Capacity Backing (Hide)'!L$2,'Capacity Summary'!$B$36:$B$135,0),2)))/IF(Summary!$B$7="Minutes",1,60)/COUNTA(INDEX(Capacity!$C$10:$Q$109,MATCH('Capacity Backing (Hide)'!L$2,Capacity!$B$10:$B$109,0),1):INDEX(Capacity!$C$10:$Q$109,MATCH('Capacity Backing (Hide)'!L$2,Capacity!$B$10:$B$109,0),15))</f>
        <v>#N/A</v>
      </c>
      <c r="M4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(Hide)'!$A41,'Capacity Summary'!$H$35:$BG$35,0))="x",INDEX('Capacity Summary'!$C$36:$E$135,MATCH('Capacity Backing (Hide)'!M$2,'Capacity Summary'!$B$36:$B$135,0),4),IF(INDEX('Capacity Summary'!$H$36:$BG$135,MATCH('Capacity Backing (Hide)'!M$2,'Capacity Summary'!$B$36:$B$135,0),MATCH('Capacity Backing (Hide)'!$A41,'Capacity Summary'!$H$35:$BG$35,0))&lt;&gt;0,INDEX('Capacity Summary'!$H$36:$BG$135,MATCH('Capacity Backing (Hide)'!M$2,'Capacity Summary'!$B$36:$B$135,0),MATCH('Capacity Backing (Hide)'!$A41,'Capacity Summary'!$H$35:$BG$35,0)),0)),INDEX('Capacity Summary'!$C$36:$E$135,MATCH('Capacity Backing (Hide)'!M$2,'Capacity Summary'!$B$36:$B$135,0),2)))/IF(Summary!$B$7="Minutes",1,60)/COUNTA(INDEX(Capacity!$C$10:$Q$109,MATCH('Capacity Backing (Hide)'!M$2,Capacity!$B$10:$B$109,0),1):INDEX(Capacity!$C$10:$Q$109,MATCH('Capacity Backing (Hide)'!M$2,Capacity!$B$10:$B$109,0),15))</f>
        <v>#N/A</v>
      </c>
      <c r="N4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(Hide)'!$A41,'Capacity Summary'!$H$35:$BG$35,0))="x",INDEX('Capacity Summary'!$C$36:$E$135,MATCH('Capacity Backing (Hide)'!N$2,'Capacity Summary'!$B$36:$B$135,0),4),IF(INDEX('Capacity Summary'!$H$36:$BG$135,MATCH('Capacity Backing (Hide)'!N$2,'Capacity Summary'!$B$36:$B$135,0),MATCH('Capacity Backing (Hide)'!$A41,'Capacity Summary'!$H$35:$BG$35,0))&lt;&gt;0,INDEX('Capacity Summary'!$H$36:$BG$135,MATCH('Capacity Backing (Hide)'!N$2,'Capacity Summary'!$B$36:$B$135,0),MATCH('Capacity Backing (Hide)'!$A41,'Capacity Summary'!$H$35:$BG$35,0)),0)),INDEX('Capacity Summary'!$C$36:$E$135,MATCH('Capacity Backing (Hide)'!N$2,'Capacity Summary'!$B$36:$B$135,0),2)))/IF(Summary!$B$7="Minutes",1,60)/COUNTA(INDEX(Capacity!$C$10:$Q$109,MATCH('Capacity Backing (Hide)'!N$2,Capacity!$B$10:$B$109,0),1):INDEX(Capacity!$C$10:$Q$109,MATCH('Capacity Backing (Hide)'!N$2,Capacity!$B$10:$B$109,0),15))</f>
        <v>#N/A</v>
      </c>
      <c r="O4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(Hide)'!$A41,'Capacity Summary'!$H$35:$BG$35,0))="x",INDEX('Capacity Summary'!$C$36:$E$135,MATCH('Capacity Backing (Hide)'!O$2,'Capacity Summary'!$B$36:$B$135,0),4),IF(INDEX('Capacity Summary'!$H$36:$BG$135,MATCH('Capacity Backing (Hide)'!O$2,'Capacity Summary'!$B$36:$B$135,0),MATCH('Capacity Backing (Hide)'!$A41,'Capacity Summary'!$H$35:$BG$35,0))&lt;&gt;0,INDEX('Capacity Summary'!$H$36:$BG$135,MATCH('Capacity Backing (Hide)'!O$2,'Capacity Summary'!$B$36:$B$135,0),MATCH('Capacity Backing (Hide)'!$A41,'Capacity Summary'!$H$35:$BG$35,0)),0)),INDEX('Capacity Summary'!$C$36:$E$135,MATCH('Capacity Backing (Hide)'!O$2,'Capacity Summary'!$B$36:$B$135,0),2)))/IF(Summary!$B$7="Minutes",1,60)/COUNTA(INDEX(Capacity!$C$10:$Q$109,MATCH('Capacity Backing (Hide)'!O$2,Capacity!$B$10:$B$109,0),1):INDEX(Capacity!$C$10:$Q$109,MATCH('Capacity Backing (Hide)'!O$2,Capacity!$B$10:$B$109,0),15))</f>
        <v>#N/A</v>
      </c>
      <c r="P4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(Hide)'!$A41,'Capacity Summary'!$H$35:$BG$35,0))="x",INDEX('Capacity Summary'!$C$36:$E$135,MATCH('Capacity Backing (Hide)'!P$2,'Capacity Summary'!$B$36:$B$135,0),4),IF(INDEX('Capacity Summary'!$H$36:$BG$135,MATCH('Capacity Backing (Hide)'!P$2,'Capacity Summary'!$B$36:$B$135,0),MATCH('Capacity Backing (Hide)'!$A41,'Capacity Summary'!$H$35:$BG$35,0))&lt;&gt;0,INDEX('Capacity Summary'!$H$36:$BG$135,MATCH('Capacity Backing (Hide)'!P$2,'Capacity Summary'!$B$36:$B$135,0),MATCH('Capacity Backing (Hide)'!$A41,'Capacity Summary'!$H$35:$BG$35,0)),0)),INDEX('Capacity Summary'!$C$36:$E$135,MATCH('Capacity Backing (Hide)'!P$2,'Capacity Summary'!$B$36:$B$135,0),2)))/IF(Summary!$B$7="Minutes",1,60)/COUNTA(INDEX(Capacity!$C$10:$Q$109,MATCH('Capacity Backing (Hide)'!P$2,Capacity!$B$10:$B$109,0),1):INDEX(Capacity!$C$10:$Q$109,MATCH('Capacity Backing (Hide)'!P$2,Capacity!$B$10:$B$109,0),15))</f>
        <v>#N/A</v>
      </c>
      <c r="Q4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(Hide)'!$A41,'Capacity Summary'!$H$35:$BG$35,0))="x",INDEX('Capacity Summary'!$C$36:$E$135,MATCH('Capacity Backing (Hide)'!Q$2,'Capacity Summary'!$B$36:$B$135,0),4),IF(INDEX('Capacity Summary'!$H$36:$BG$135,MATCH('Capacity Backing (Hide)'!Q$2,'Capacity Summary'!$B$36:$B$135,0),MATCH('Capacity Backing (Hide)'!$A41,'Capacity Summary'!$H$35:$BG$35,0))&lt;&gt;0,INDEX('Capacity Summary'!$H$36:$BG$135,MATCH('Capacity Backing (Hide)'!Q$2,'Capacity Summary'!$B$36:$B$135,0),MATCH('Capacity Backing (Hide)'!$A41,'Capacity Summary'!$H$35:$BG$35,0)),0)),INDEX('Capacity Summary'!$C$36:$E$135,MATCH('Capacity Backing (Hide)'!Q$2,'Capacity Summary'!$B$36:$B$135,0),2)))/IF(Summary!$B$7="Minutes",1,60)/COUNTA(INDEX(Capacity!$C$10:$Q$109,MATCH('Capacity Backing (Hide)'!Q$2,Capacity!$B$10:$B$109,0),1):INDEX(Capacity!$C$10:$Q$109,MATCH('Capacity Backing (Hide)'!Q$2,Capacity!$B$10:$B$109,0),15))</f>
        <v>#N/A</v>
      </c>
      <c r="R4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(Hide)'!$A41,'Capacity Summary'!$H$35:$BG$35,0))="x",INDEX('Capacity Summary'!$C$36:$E$135,MATCH('Capacity Backing (Hide)'!R$2,'Capacity Summary'!$B$36:$B$135,0),4),IF(INDEX('Capacity Summary'!$H$36:$BG$135,MATCH('Capacity Backing (Hide)'!R$2,'Capacity Summary'!$B$36:$B$135,0),MATCH('Capacity Backing (Hide)'!$A41,'Capacity Summary'!$H$35:$BG$35,0))&lt;&gt;0,INDEX('Capacity Summary'!$H$36:$BG$135,MATCH('Capacity Backing (Hide)'!R$2,'Capacity Summary'!$B$36:$B$135,0),MATCH('Capacity Backing (Hide)'!$A41,'Capacity Summary'!$H$35:$BG$35,0)),0)),INDEX('Capacity Summary'!$C$36:$E$135,MATCH('Capacity Backing (Hide)'!R$2,'Capacity Summary'!$B$36:$B$135,0),2)))/IF(Summary!$B$7="Minutes",1,60)/COUNTA(INDEX(Capacity!$C$10:$Q$109,MATCH('Capacity Backing (Hide)'!R$2,Capacity!$B$10:$B$109,0),1):INDEX(Capacity!$C$10:$Q$109,MATCH('Capacity Backing (Hide)'!R$2,Capacity!$B$10:$B$109,0),15))</f>
        <v>#N/A</v>
      </c>
      <c r="S4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(Hide)'!$A41,'Capacity Summary'!$H$35:$BG$35,0))="x",INDEX('Capacity Summary'!$C$36:$E$135,MATCH('Capacity Backing (Hide)'!S$2,'Capacity Summary'!$B$36:$B$135,0),4),IF(INDEX('Capacity Summary'!$H$36:$BG$135,MATCH('Capacity Backing (Hide)'!S$2,'Capacity Summary'!$B$36:$B$135,0),MATCH('Capacity Backing (Hide)'!$A41,'Capacity Summary'!$H$35:$BG$35,0))&lt;&gt;0,INDEX('Capacity Summary'!$H$36:$BG$135,MATCH('Capacity Backing (Hide)'!S$2,'Capacity Summary'!$B$36:$B$135,0),MATCH('Capacity Backing (Hide)'!$A41,'Capacity Summary'!$H$35:$BG$35,0)),0)),INDEX('Capacity Summary'!$C$36:$E$135,MATCH('Capacity Backing (Hide)'!S$2,'Capacity Summary'!$B$36:$B$135,0),2)))/IF(Summary!$B$7="Minutes",1,60)/COUNTA(INDEX(Capacity!$C$10:$Q$109,MATCH('Capacity Backing (Hide)'!S$2,Capacity!$B$10:$B$109,0),1):INDEX(Capacity!$C$10:$Q$109,MATCH('Capacity Backing (Hide)'!S$2,Capacity!$B$10:$B$109,0),15))</f>
        <v>#N/A</v>
      </c>
      <c r="T4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(Hide)'!$A41,'Capacity Summary'!$H$35:$BG$35,0))="x",INDEX('Capacity Summary'!$C$36:$E$135,MATCH('Capacity Backing (Hide)'!T$2,'Capacity Summary'!$B$36:$B$135,0),4),IF(INDEX('Capacity Summary'!$H$36:$BG$135,MATCH('Capacity Backing (Hide)'!T$2,'Capacity Summary'!$B$36:$B$135,0),MATCH('Capacity Backing (Hide)'!$A41,'Capacity Summary'!$H$35:$BG$35,0))&lt;&gt;0,INDEX('Capacity Summary'!$H$36:$BG$135,MATCH('Capacity Backing (Hide)'!T$2,'Capacity Summary'!$B$36:$B$135,0),MATCH('Capacity Backing (Hide)'!$A41,'Capacity Summary'!$H$35:$BG$35,0)),0)),INDEX('Capacity Summary'!$C$36:$E$135,MATCH('Capacity Backing (Hide)'!T$2,'Capacity Summary'!$B$36:$B$135,0),2)))/IF(Summary!$B$7="Minutes",1,60)/COUNTA(INDEX(Capacity!$C$10:$Q$109,MATCH('Capacity Backing (Hide)'!T$2,Capacity!$B$10:$B$109,0),1):INDEX(Capacity!$C$10:$Q$109,MATCH('Capacity Backing (Hide)'!T$2,Capacity!$B$10:$B$109,0),15))</f>
        <v>#N/A</v>
      </c>
      <c r="U4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(Hide)'!$A41,'Capacity Summary'!$H$35:$BG$35,0))="x",INDEX('Capacity Summary'!$C$36:$E$135,MATCH('Capacity Backing (Hide)'!U$2,'Capacity Summary'!$B$36:$B$135,0),4),IF(INDEX('Capacity Summary'!$H$36:$BG$135,MATCH('Capacity Backing (Hide)'!U$2,'Capacity Summary'!$B$36:$B$135,0),MATCH('Capacity Backing (Hide)'!$A41,'Capacity Summary'!$H$35:$BG$35,0))&lt;&gt;0,INDEX('Capacity Summary'!$H$36:$BG$135,MATCH('Capacity Backing (Hide)'!U$2,'Capacity Summary'!$B$36:$B$135,0),MATCH('Capacity Backing (Hide)'!$A41,'Capacity Summary'!$H$35:$BG$35,0)),0)),INDEX('Capacity Summary'!$C$36:$E$135,MATCH('Capacity Backing (Hide)'!U$2,'Capacity Summary'!$B$36:$B$135,0),2)))/IF(Summary!$B$7="Minutes",1,60)/COUNTA(INDEX(Capacity!$C$10:$Q$109,MATCH('Capacity Backing (Hide)'!U$2,Capacity!$B$10:$B$109,0),1):INDEX(Capacity!$C$10:$Q$109,MATCH('Capacity Backing (Hide)'!U$2,Capacity!$B$10:$B$109,0),15))</f>
        <v>#N/A</v>
      </c>
      <c r="V4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(Hide)'!$A41,'Capacity Summary'!$H$35:$BG$35,0))="x",INDEX('Capacity Summary'!$C$36:$E$135,MATCH('Capacity Backing (Hide)'!V$2,'Capacity Summary'!$B$36:$B$135,0),4),IF(INDEX('Capacity Summary'!$H$36:$BG$135,MATCH('Capacity Backing (Hide)'!V$2,'Capacity Summary'!$B$36:$B$135,0),MATCH('Capacity Backing (Hide)'!$A41,'Capacity Summary'!$H$35:$BG$35,0))&lt;&gt;0,INDEX('Capacity Summary'!$H$36:$BG$135,MATCH('Capacity Backing (Hide)'!V$2,'Capacity Summary'!$B$36:$B$135,0),MATCH('Capacity Backing (Hide)'!$A41,'Capacity Summary'!$H$35:$BG$35,0)),0)),INDEX('Capacity Summary'!$C$36:$E$135,MATCH('Capacity Backing (Hide)'!V$2,'Capacity Summary'!$B$36:$B$135,0),2)))/IF(Summary!$B$7="Minutes",1,60)/COUNTA(INDEX(Capacity!$C$10:$Q$109,MATCH('Capacity Backing (Hide)'!V$2,Capacity!$B$10:$B$109,0),1):INDEX(Capacity!$C$10:$Q$109,MATCH('Capacity Backing (Hide)'!V$2,Capacity!$B$10:$B$109,0),15))</f>
        <v>#N/A</v>
      </c>
      <c r="W4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(Hide)'!$A41,'Capacity Summary'!$H$35:$BG$35,0))="x",INDEX('Capacity Summary'!$C$36:$E$135,MATCH('Capacity Backing (Hide)'!W$2,'Capacity Summary'!$B$36:$B$135,0),4),IF(INDEX('Capacity Summary'!$H$36:$BG$135,MATCH('Capacity Backing (Hide)'!W$2,'Capacity Summary'!$B$36:$B$135,0),MATCH('Capacity Backing (Hide)'!$A41,'Capacity Summary'!$H$35:$BG$35,0))&lt;&gt;0,INDEX('Capacity Summary'!$H$36:$BG$135,MATCH('Capacity Backing (Hide)'!W$2,'Capacity Summary'!$B$36:$B$135,0),MATCH('Capacity Backing (Hide)'!$A41,'Capacity Summary'!$H$35:$BG$35,0)),0)),INDEX('Capacity Summary'!$C$36:$E$135,MATCH('Capacity Backing (Hide)'!W$2,'Capacity Summary'!$B$36:$B$135,0),2)))/IF(Summary!$B$7="Minutes",1,60)/COUNTA(INDEX(Capacity!$C$10:$Q$109,MATCH('Capacity Backing (Hide)'!W$2,Capacity!$B$10:$B$109,0),1):INDEX(Capacity!$C$10:$Q$109,MATCH('Capacity Backing (Hide)'!W$2,Capacity!$B$10:$B$109,0),15))</f>
        <v>#N/A</v>
      </c>
      <c r="X4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(Hide)'!$A41,'Capacity Summary'!$H$35:$BG$35,0))="x",INDEX('Capacity Summary'!$C$36:$E$135,MATCH('Capacity Backing (Hide)'!X$2,'Capacity Summary'!$B$36:$B$135,0),4),IF(INDEX('Capacity Summary'!$H$36:$BG$135,MATCH('Capacity Backing (Hide)'!X$2,'Capacity Summary'!$B$36:$B$135,0),MATCH('Capacity Backing (Hide)'!$A41,'Capacity Summary'!$H$35:$BG$35,0))&lt;&gt;0,INDEX('Capacity Summary'!$H$36:$BG$135,MATCH('Capacity Backing (Hide)'!X$2,'Capacity Summary'!$B$36:$B$135,0),MATCH('Capacity Backing (Hide)'!$A41,'Capacity Summary'!$H$35:$BG$35,0)),0)),INDEX('Capacity Summary'!$C$36:$E$135,MATCH('Capacity Backing (Hide)'!X$2,'Capacity Summary'!$B$36:$B$135,0),2)))/IF(Summary!$B$7="Minutes",1,60)/COUNTA(INDEX(Capacity!$C$10:$Q$109,MATCH('Capacity Backing (Hide)'!X$2,Capacity!$B$10:$B$109,0),1):INDEX(Capacity!$C$10:$Q$109,MATCH('Capacity Backing (Hide)'!X$2,Capacity!$B$10:$B$109,0),15))</f>
        <v>#N/A</v>
      </c>
      <c r="Y4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(Hide)'!$A41,'Capacity Summary'!$H$35:$BG$35,0))="x",INDEX('Capacity Summary'!$C$36:$E$135,MATCH('Capacity Backing (Hide)'!Y$2,'Capacity Summary'!$B$36:$B$135,0),4),IF(INDEX('Capacity Summary'!$H$36:$BG$135,MATCH('Capacity Backing (Hide)'!Y$2,'Capacity Summary'!$B$36:$B$135,0),MATCH('Capacity Backing (Hide)'!$A41,'Capacity Summary'!$H$35:$BG$35,0))&lt;&gt;0,INDEX('Capacity Summary'!$H$36:$BG$135,MATCH('Capacity Backing (Hide)'!Y$2,'Capacity Summary'!$B$36:$B$135,0),MATCH('Capacity Backing (Hide)'!$A41,'Capacity Summary'!$H$35:$BG$35,0)),0)),INDEX('Capacity Summary'!$C$36:$E$135,MATCH('Capacity Backing (Hide)'!Y$2,'Capacity Summary'!$B$36:$B$135,0),2)))/IF(Summary!$B$7="Minutes",1,60)/COUNTA(INDEX(Capacity!$C$10:$Q$109,MATCH('Capacity Backing (Hide)'!Y$2,Capacity!$B$10:$B$109,0),1):INDEX(Capacity!$C$10:$Q$109,MATCH('Capacity Backing (Hide)'!Y$2,Capacity!$B$10:$B$109,0),15))</f>
        <v>#N/A</v>
      </c>
      <c r="Z4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(Hide)'!$A41,'Capacity Summary'!$H$35:$BG$35,0))="x",INDEX('Capacity Summary'!$C$36:$E$135,MATCH('Capacity Backing (Hide)'!Z$2,'Capacity Summary'!$B$36:$B$135,0),4),IF(INDEX('Capacity Summary'!$H$36:$BG$135,MATCH('Capacity Backing (Hide)'!Z$2,'Capacity Summary'!$B$36:$B$135,0),MATCH('Capacity Backing (Hide)'!$A41,'Capacity Summary'!$H$35:$BG$35,0))&lt;&gt;0,INDEX('Capacity Summary'!$H$36:$BG$135,MATCH('Capacity Backing (Hide)'!Z$2,'Capacity Summary'!$B$36:$B$135,0),MATCH('Capacity Backing (Hide)'!$A41,'Capacity Summary'!$H$35:$BG$35,0)),0)),INDEX('Capacity Summary'!$C$36:$E$135,MATCH('Capacity Backing (Hide)'!Z$2,'Capacity Summary'!$B$36:$B$135,0),2)))/IF(Summary!$B$7="Minutes",1,60)/COUNTA(INDEX(Capacity!$C$10:$Q$109,MATCH('Capacity Backing (Hide)'!Z$2,Capacity!$B$10:$B$109,0),1):INDEX(Capacity!$C$10:$Q$109,MATCH('Capacity Backing (Hide)'!Z$2,Capacity!$B$10:$B$109,0),15))</f>
        <v>#N/A</v>
      </c>
      <c r="AA4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(Hide)'!$A41,'Capacity Summary'!$H$35:$BG$35,0))="x",INDEX('Capacity Summary'!$C$36:$E$135,MATCH('Capacity Backing (Hide)'!AA$2,'Capacity Summary'!$B$36:$B$135,0),4),IF(INDEX('Capacity Summary'!$H$36:$BG$135,MATCH('Capacity Backing (Hide)'!AA$2,'Capacity Summary'!$B$36:$B$135,0),MATCH('Capacity Backing (Hide)'!$A41,'Capacity Summary'!$H$35:$BG$35,0))&lt;&gt;0,INDEX('Capacity Summary'!$H$36:$BG$135,MATCH('Capacity Backing (Hide)'!AA$2,'Capacity Summary'!$B$36:$B$135,0),MATCH('Capacity Backing (Hide)'!$A41,'Capacity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(Hide)'!$A41,'Capacity Summary'!$H$35:$BG$35,0))="x",INDEX('Capacity Summary'!$C$36:$E$135,MATCH('Capacity Backing (Hide)'!AB$2,'Capacity Summary'!$B$36:$B$135,0),4),IF(INDEX('Capacity Summary'!$H$36:$BG$135,MATCH('Capacity Backing (Hide)'!AB$2,'Capacity Summary'!$B$36:$B$135,0),MATCH('Capacity Backing (Hide)'!$A41,'Capacity Summary'!$H$35:$BG$35,0))&lt;&gt;0,INDEX('Capacity Summary'!$H$36:$BG$135,MATCH('Capacity Backing (Hide)'!AB$2,'Capacity Summary'!$B$36:$B$135,0),MATCH('Capacity Backing (Hide)'!$A41,'Capacity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(Hide)'!$A41,'Capacity Summary'!$H$35:$BG$35,0))="x",INDEX('Capacity Summary'!$C$36:$E$135,MATCH('Capacity Backing (Hide)'!AC$2,'Capacity Summary'!$B$36:$B$135,0),4),IF(INDEX('Capacity Summary'!$H$36:$BG$135,MATCH('Capacity Backing (Hide)'!AC$2,'Capacity Summary'!$B$36:$B$135,0),MATCH('Capacity Backing (Hide)'!$A41,'Capacity Summary'!$H$35:$BG$35,0))&lt;&gt;0,INDEX('Capacity Summary'!$H$36:$BG$135,MATCH('Capacity Backing (Hide)'!AC$2,'Capacity Summary'!$B$36:$B$135,0),MATCH('Capacity Backing (Hide)'!$A41,'Capacity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(Hide)'!$A41,'Capacity Summary'!$H$35:$BG$35,0))="x",INDEX('Capacity Summary'!$C$36:$E$135,MATCH('Capacity Backing (Hide)'!AD$2,'Capacity Summary'!$B$36:$B$135,0),4),IF(INDEX('Capacity Summary'!$H$36:$BG$135,MATCH('Capacity Backing (Hide)'!AD$2,'Capacity Summary'!$B$36:$B$135,0),MATCH('Capacity Backing (Hide)'!$A41,'Capacity Summary'!$H$35:$BG$35,0))&lt;&gt;0,INDEX('Capacity Summary'!$H$36:$BG$135,MATCH('Capacity Backing (Hide)'!AD$2,'Capacity Summary'!$B$36:$B$135,0),MATCH('Capacity Backing (Hide)'!$A41,'Capacity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(Hide)'!$A41,'Capacity Summary'!$H$35:$BG$35,0))="x",INDEX('Capacity Summary'!$C$36:$E$135,MATCH('Capacity Backing (Hide)'!AE$2,'Capacity Summary'!$B$36:$B$135,0),4),IF(INDEX('Capacity Summary'!$H$36:$BG$135,MATCH('Capacity Backing (Hide)'!AE$2,'Capacity Summary'!$B$36:$B$135,0),MATCH('Capacity Backing (Hide)'!$A41,'Capacity Summary'!$H$35:$BG$35,0))&lt;&gt;0,INDEX('Capacity Summary'!$H$36:$BG$135,MATCH('Capacity Backing (Hide)'!AE$2,'Capacity Summary'!$B$36:$B$135,0),MATCH('Capacity Backing (Hide)'!$A41,'Capacity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(Hide)'!$A41,'Capacity Summary'!$H$35:$BG$35,0))="x",INDEX('Capacity Summary'!$C$36:$E$135,MATCH('Capacity Backing (Hide)'!AF$2,'Capacity Summary'!$B$36:$B$135,0),4),IF(INDEX('Capacity Summary'!$H$36:$BG$135,MATCH('Capacity Backing (Hide)'!AF$2,'Capacity Summary'!$B$36:$B$135,0),MATCH('Capacity Backing (Hide)'!$A41,'Capacity Summary'!$H$35:$BG$35,0))&lt;&gt;0,INDEX('Capacity Summary'!$H$36:$BG$135,MATCH('Capacity Backing (Hide)'!AF$2,'Capacity Summary'!$B$36:$B$135,0),MATCH('Capacity Backing (Hide)'!$A41,'Capacity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(Hide)'!$A41,'Capacity Summary'!$H$35:$BG$35,0))="x",INDEX('Capacity Summary'!$C$36:$E$135,MATCH('Capacity Backing (Hide)'!AG$2,'Capacity Summary'!$B$36:$B$135,0),4),IF(INDEX('Capacity Summary'!$H$36:$BG$135,MATCH('Capacity Backing (Hide)'!AG$2,'Capacity Summary'!$B$36:$B$135,0),MATCH('Capacity Backing (Hide)'!$A41,'Capacity Summary'!$H$35:$BG$35,0))&lt;&gt;0,INDEX('Capacity Summary'!$H$36:$BG$135,MATCH('Capacity Backing (Hide)'!AG$2,'Capacity Summary'!$B$36:$B$135,0),MATCH('Capacity Backing (Hide)'!$A41,'Capacity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(Hide)'!$A41,'Capacity Summary'!$H$35:$BG$35,0))="x",INDEX('Capacity Summary'!$C$36:$E$135,MATCH('Capacity Backing (Hide)'!AH$2,'Capacity Summary'!$B$36:$B$135,0),4),IF(INDEX('Capacity Summary'!$H$36:$BG$135,MATCH('Capacity Backing (Hide)'!AH$2,'Capacity Summary'!$B$36:$B$135,0),MATCH('Capacity Backing (Hide)'!$A41,'Capacity Summary'!$H$35:$BG$35,0))&lt;&gt;0,INDEX('Capacity Summary'!$H$36:$BG$135,MATCH('Capacity Backing (Hide)'!AH$2,'Capacity Summary'!$B$36:$B$135,0),MATCH('Capacity Backing (Hide)'!$A41,'Capacity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(Hide)'!$A41,'Capacity Summary'!$H$35:$BG$35,0))="x",INDEX('Capacity Summary'!$C$36:$E$135,MATCH('Capacity Backing (Hide)'!AI$2,'Capacity Summary'!$B$36:$B$135,0),4),IF(INDEX('Capacity Summary'!$H$36:$BG$135,MATCH('Capacity Backing (Hide)'!AI$2,'Capacity Summary'!$B$36:$B$135,0),MATCH('Capacity Backing (Hide)'!$A41,'Capacity Summary'!$H$35:$BG$35,0))&lt;&gt;0,INDEX('Capacity Summary'!$H$36:$BG$135,MATCH('Capacity Backing (Hide)'!AI$2,'Capacity Summary'!$B$36:$B$135,0),MATCH('Capacity Backing (Hide)'!$A41,'Capacity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(Hide)'!$A41,'Capacity Summary'!$H$35:$BG$35,0))="x",INDEX('Capacity Summary'!$C$36:$E$135,MATCH('Capacity Backing (Hide)'!AJ$2,'Capacity Summary'!$B$36:$B$135,0),4),IF(INDEX('Capacity Summary'!$H$36:$BG$135,MATCH('Capacity Backing (Hide)'!AJ$2,'Capacity Summary'!$B$36:$B$135,0),MATCH('Capacity Backing (Hide)'!$A41,'Capacity Summary'!$H$35:$BG$35,0))&lt;&gt;0,INDEX('Capacity Summary'!$H$36:$BG$135,MATCH('Capacity Backing (Hide)'!AJ$2,'Capacity Summary'!$B$36:$B$135,0),MATCH('Capacity Backing (Hide)'!$A41,'Capacity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(Hide)'!$A41,'Capacity Summary'!$H$35:$BG$35,0))="x",INDEX('Capacity Summary'!$C$36:$E$135,MATCH('Capacity Backing (Hide)'!AK$2,'Capacity Summary'!$B$36:$B$135,0),4),IF(INDEX('Capacity Summary'!$H$36:$BG$135,MATCH('Capacity Backing (Hide)'!AK$2,'Capacity Summary'!$B$36:$B$135,0),MATCH('Capacity Backing (Hide)'!$A41,'Capacity Summary'!$H$35:$BG$35,0))&lt;&gt;0,INDEX('Capacity Summary'!$H$36:$BG$135,MATCH('Capacity Backing (Hide)'!AK$2,'Capacity Summary'!$B$36:$B$135,0),MATCH('Capacity Backing (Hide)'!$A41,'Capacity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(Hide)'!$A41,'Capacity Summary'!$H$35:$BG$35,0))="x",INDEX('Capacity Summary'!$C$36:$E$135,MATCH('Capacity Backing (Hide)'!AL$2,'Capacity Summary'!$B$36:$B$135,0),4),IF(INDEX('Capacity Summary'!$H$36:$BG$135,MATCH('Capacity Backing (Hide)'!AL$2,'Capacity Summary'!$B$36:$B$135,0),MATCH('Capacity Backing (Hide)'!$A41,'Capacity Summary'!$H$35:$BG$35,0))&lt;&gt;0,INDEX('Capacity Summary'!$H$36:$BG$135,MATCH('Capacity Backing (Hide)'!AL$2,'Capacity Summary'!$B$36:$B$135,0),MATCH('Capacity Backing (Hide)'!$A41,'Capacity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(Hide)'!$A41,'Capacity Summary'!$H$35:$BG$35,0))="x",INDEX('Capacity Summary'!$C$36:$E$135,MATCH('Capacity Backing (Hide)'!AM$2,'Capacity Summary'!$B$36:$B$135,0),4),IF(INDEX('Capacity Summary'!$H$36:$BG$135,MATCH('Capacity Backing (Hide)'!AM$2,'Capacity Summary'!$B$36:$B$135,0),MATCH('Capacity Backing (Hide)'!$A41,'Capacity Summary'!$H$35:$BG$35,0))&lt;&gt;0,INDEX('Capacity Summary'!$H$36:$BG$135,MATCH('Capacity Backing (Hide)'!AM$2,'Capacity Summary'!$B$36:$B$135,0),MATCH('Capacity Backing (Hide)'!$A41,'Capacity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(Hide)'!$A41,'Capacity Summary'!$H$35:$BG$35,0))="x",INDEX('Capacity Summary'!$C$36:$E$135,MATCH('Capacity Backing (Hide)'!AN$2,'Capacity Summary'!$B$36:$B$135,0),4),IF(INDEX('Capacity Summary'!$H$36:$BG$135,MATCH('Capacity Backing (Hide)'!AN$2,'Capacity Summary'!$B$36:$B$135,0),MATCH('Capacity Backing (Hide)'!$A41,'Capacity Summary'!$H$35:$BG$35,0))&lt;&gt;0,INDEX('Capacity Summary'!$H$36:$BG$135,MATCH('Capacity Backing (Hide)'!AN$2,'Capacity Summary'!$B$36:$B$135,0),MATCH('Capacity Backing (Hide)'!$A41,'Capacity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(Hide)'!$A41,'Capacity Summary'!$H$35:$BG$35,0))="x",INDEX('Capacity Summary'!$C$36:$E$135,MATCH('Capacity Backing (Hide)'!AO$2,'Capacity Summary'!$B$36:$B$135,0),4),IF(INDEX('Capacity Summary'!$H$36:$BG$135,MATCH('Capacity Backing (Hide)'!AO$2,'Capacity Summary'!$B$36:$B$135,0),MATCH('Capacity Backing (Hide)'!$A41,'Capacity Summary'!$H$35:$BG$35,0))&lt;&gt;0,INDEX('Capacity Summary'!$H$36:$BG$135,MATCH('Capacity Backing (Hide)'!AO$2,'Capacity Summary'!$B$36:$B$135,0),MATCH('Capacity Backing (Hide)'!$A41,'Capacity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(Hide)'!$A41,'Capacity Summary'!$H$35:$BG$35,0))="x",INDEX('Capacity Summary'!$C$36:$E$135,MATCH('Capacity Backing (Hide)'!AP$2,'Capacity Summary'!$B$36:$B$135,0),4),IF(INDEX('Capacity Summary'!$H$36:$BG$135,MATCH('Capacity Backing (Hide)'!AP$2,'Capacity Summary'!$B$36:$B$135,0),MATCH('Capacity Backing (Hide)'!$A41,'Capacity Summary'!$H$35:$BG$35,0))&lt;&gt;0,INDEX('Capacity Summary'!$H$36:$BG$135,MATCH('Capacity Backing (Hide)'!AP$2,'Capacity Summary'!$B$36:$B$135,0),MATCH('Capacity Backing (Hide)'!$A41,'Capacity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(Hide)'!$A41,'Capacity Summary'!$H$35:$BG$35,0))="x",INDEX('Capacity Summary'!$C$36:$E$135,MATCH('Capacity Backing (Hide)'!AQ$2,'Capacity Summary'!$B$36:$B$135,0),4),IF(INDEX('Capacity Summary'!$H$36:$BG$135,MATCH('Capacity Backing (Hide)'!AQ$2,'Capacity Summary'!$B$36:$B$135,0),MATCH('Capacity Backing (Hide)'!$A41,'Capacity Summary'!$H$35:$BG$35,0))&lt;&gt;0,INDEX('Capacity Summary'!$H$36:$BG$135,MATCH('Capacity Backing (Hide)'!AQ$2,'Capacity Summary'!$B$36:$B$135,0),MATCH('Capacity Backing (Hide)'!$A41,'Capacity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(Hide)'!$A41,'Capacity Summary'!$H$35:$BG$35,0))="x",INDEX('Capacity Summary'!$C$36:$E$135,MATCH('Capacity Backing (Hide)'!AR$2,'Capacity Summary'!$B$36:$B$135,0),4),IF(INDEX('Capacity Summary'!$H$36:$BG$135,MATCH('Capacity Backing (Hide)'!AR$2,'Capacity Summary'!$B$36:$B$135,0),MATCH('Capacity Backing (Hide)'!$A41,'Capacity Summary'!$H$35:$BG$35,0))&lt;&gt;0,INDEX('Capacity Summary'!$H$36:$BG$135,MATCH('Capacity Backing (Hide)'!AR$2,'Capacity Summary'!$B$36:$B$135,0),MATCH('Capacity Backing (Hide)'!$A41,'Capacity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(Hide)'!$A41,'Capacity Summary'!$H$35:$BG$35,0))="x",INDEX('Capacity Summary'!$C$36:$E$135,MATCH('Capacity Backing (Hide)'!AS$2,'Capacity Summary'!$B$36:$B$135,0),4),IF(INDEX('Capacity Summary'!$H$36:$BG$135,MATCH('Capacity Backing (Hide)'!AS$2,'Capacity Summary'!$B$36:$B$135,0),MATCH('Capacity Backing (Hide)'!$A41,'Capacity Summary'!$H$35:$BG$35,0))&lt;&gt;0,INDEX('Capacity Summary'!$H$36:$BG$135,MATCH('Capacity Backing (Hide)'!AS$2,'Capacity Summary'!$B$36:$B$135,0),MATCH('Capacity Backing (Hide)'!$A41,'Capacity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(Hide)'!$A41,'Capacity Summary'!$H$35:$BG$35,0))="x",INDEX('Capacity Summary'!$C$36:$E$135,MATCH('Capacity Backing (Hide)'!AT$2,'Capacity Summary'!$B$36:$B$135,0),4),IF(INDEX('Capacity Summary'!$H$36:$BG$135,MATCH('Capacity Backing (Hide)'!AT$2,'Capacity Summary'!$B$36:$B$135,0),MATCH('Capacity Backing (Hide)'!$A41,'Capacity Summary'!$H$35:$BG$35,0))&lt;&gt;0,INDEX('Capacity Summary'!$H$36:$BG$135,MATCH('Capacity Backing (Hide)'!AT$2,'Capacity Summary'!$B$36:$B$135,0),MATCH('Capacity Backing (Hide)'!$A41,'Capacity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(Hide)'!$A41,'Capacity Summary'!$H$35:$BG$35,0))="x",INDEX('Capacity Summary'!$C$36:$E$135,MATCH('Capacity Backing (Hide)'!AU$2,'Capacity Summary'!$B$36:$B$135,0),4),IF(INDEX('Capacity Summary'!$H$36:$BG$135,MATCH('Capacity Backing (Hide)'!AU$2,'Capacity Summary'!$B$36:$B$135,0),MATCH('Capacity Backing (Hide)'!$A41,'Capacity Summary'!$H$35:$BG$35,0))&lt;&gt;0,INDEX('Capacity Summary'!$H$36:$BG$135,MATCH('Capacity Backing (Hide)'!AU$2,'Capacity Summary'!$B$36:$B$135,0),MATCH('Capacity Backing (Hide)'!$A41,'Capacity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(Hide)'!$A41,'Capacity Summary'!$H$35:$BG$35,0))="x",INDEX('Capacity Summary'!$C$36:$E$135,MATCH('Capacity Backing (Hide)'!AV$2,'Capacity Summary'!$B$36:$B$135,0),4),IF(INDEX('Capacity Summary'!$H$36:$BG$135,MATCH('Capacity Backing (Hide)'!AV$2,'Capacity Summary'!$B$36:$B$135,0),MATCH('Capacity Backing (Hide)'!$A41,'Capacity Summary'!$H$35:$BG$35,0))&lt;&gt;0,INDEX('Capacity Summary'!$H$36:$BG$135,MATCH('Capacity Backing (Hide)'!AV$2,'Capacity Summary'!$B$36:$B$135,0),MATCH('Capacity Backing (Hide)'!$A41,'Capacity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(Hide)'!$A41,'Capacity Summary'!$H$35:$BG$35,0))="x",INDEX('Capacity Summary'!$C$36:$E$135,MATCH('Capacity Backing (Hide)'!AW$2,'Capacity Summary'!$B$36:$B$135,0),4),IF(INDEX('Capacity Summary'!$H$36:$BG$135,MATCH('Capacity Backing (Hide)'!AW$2,'Capacity Summary'!$B$36:$B$135,0),MATCH('Capacity Backing (Hide)'!$A41,'Capacity Summary'!$H$35:$BG$35,0))&lt;&gt;0,INDEX('Capacity Summary'!$H$36:$BG$135,MATCH('Capacity Backing (Hide)'!AW$2,'Capacity Summary'!$B$36:$B$135,0),MATCH('Capacity Backing (Hide)'!$A41,'Capacity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(Hide)'!$A41,'Capacity Summary'!$H$35:$BG$35,0))="x",INDEX('Capacity Summary'!$C$36:$E$135,MATCH('Capacity Backing (Hide)'!AX$2,'Capacity Summary'!$B$36:$B$135,0),4),IF(INDEX('Capacity Summary'!$H$36:$BG$135,MATCH('Capacity Backing (Hide)'!AX$2,'Capacity Summary'!$B$36:$B$135,0),MATCH('Capacity Backing (Hide)'!$A41,'Capacity Summary'!$H$35:$BG$35,0))&lt;&gt;0,INDEX('Capacity Summary'!$H$36:$BG$135,MATCH('Capacity Backing (Hide)'!AX$2,'Capacity Summary'!$B$36:$B$135,0),MATCH('Capacity Backing (Hide)'!$A41,'Capacity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(Hide)'!$A41,'Capacity Summary'!$H$35:$BG$35,0))="x",INDEX('Capacity Summary'!$C$36:$E$135,MATCH('Capacity Backing (Hide)'!AY$2,'Capacity Summary'!$B$36:$B$135,0),4),IF(INDEX('Capacity Summary'!$H$36:$BG$135,MATCH('Capacity Backing (Hide)'!AY$2,'Capacity Summary'!$B$36:$B$135,0),MATCH('Capacity Backing (Hide)'!$A41,'Capacity Summary'!$H$35:$BG$35,0))&lt;&gt;0,INDEX('Capacity Summary'!$H$36:$BG$135,MATCH('Capacity Backing (Hide)'!AY$2,'Capacity Summary'!$B$36:$B$135,0),MATCH('Capacity Backing (Hide)'!$A41,'Capacity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(Hide)'!$A41,'Capacity Summary'!$H$35:$BG$35,0))="x",INDEX('Capacity Summary'!$C$36:$E$135,MATCH('Capacity Backing (Hide)'!AZ$2,'Capacity Summary'!$B$36:$B$135,0),4),IF(INDEX('Capacity Summary'!$H$36:$BG$135,MATCH('Capacity Backing (Hide)'!AZ$2,'Capacity Summary'!$B$36:$B$135,0),MATCH('Capacity Backing (Hide)'!$A41,'Capacity Summary'!$H$35:$BG$35,0))&lt;&gt;0,INDEX('Capacity Summary'!$H$36:$BG$135,MATCH('Capacity Backing (Hide)'!AZ$2,'Capacity Summary'!$B$36:$B$135,0),MATCH('Capacity Backing (Hide)'!$A41,'Capacity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(Hide)'!$A41,'Capacity Summary'!$H$35:$BG$35,0))="x",INDEX('Capacity Summary'!$C$36:$E$135,MATCH('Capacity Backing (Hide)'!BA$2,'Capacity Summary'!$B$36:$B$135,0),4),IF(INDEX('Capacity Summary'!$H$36:$BG$135,MATCH('Capacity Backing (Hide)'!BA$2,'Capacity Summary'!$B$36:$B$135,0),MATCH('Capacity Backing (Hide)'!$A41,'Capacity Summary'!$H$35:$BG$35,0))&lt;&gt;0,INDEX('Capacity Summary'!$H$36:$BG$135,MATCH('Capacity Backing (Hide)'!BA$2,'Capacity Summary'!$B$36:$B$135,0),MATCH('Capacity Backing (Hide)'!$A41,'Capacity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(Hide)'!$A41,'Capacity Summary'!$H$35:$BG$35,0))="x",INDEX('Capacity Summary'!$C$36:$E$135,MATCH('Capacity Backing (Hide)'!BB$2,'Capacity Summary'!$B$36:$B$135,0),4),IF(INDEX('Capacity Summary'!$H$36:$BG$135,MATCH('Capacity Backing (Hide)'!BB$2,'Capacity Summary'!$B$36:$B$135,0),MATCH('Capacity Backing (Hide)'!$A41,'Capacity Summary'!$H$35:$BG$35,0))&lt;&gt;0,INDEX('Capacity Summary'!$H$36:$BG$135,MATCH('Capacity Backing (Hide)'!BB$2,'Capacity Summary'!$B$36:$B$135,0),MATCH('Capacity Backing (Hide)'!$A41,'Capacity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(Hide)'!$A41,'Capacity Summary'!$H$35:$BG$35,0))="x",INDEX('Capacity Summary'!$C$36:$E$135,MATCH('Capacity Backing (Hide)'!BC$2,'Capacity Summary'!$B$36:$B$135,0),4),IF(INDEX('Capacity Summary'!$H$36:$BG$135,MATCH('Capacity Backing (Hide)'!BC$2,'Capacity Summary'!$B$36:$B$135,0),MATCH('Capacity Backing (Hide)'!$A41,'Capacity Summary'!$H$35:$BG$35,0))&lt;&gt;0,INDEX('Capacity Summary'!$H$36:$BG$135,MATCH('Capacity Backing (Hide)'!BC$2,'Capacity Summary'!$B$36:$B$135,0),MATCH('Capacity Backing (Hide)'!$A41,'Capacity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(Hide)'!$A41,'Capacity Summary'!$H$35:$BG$35,0))="x",INDEX('Capacity Summary'!$C$36:$E$135,MATCH('Capacity Backing (Hide)'!BD$2,'Capacity Summary'!$B$36:$B$135,0),4),IF(INDEX('Capacity Summary'!$H$36:$BG$135,MATCH('Capacity Backing (Hide)'!BD$2,'Capacity Summary'!$B$36:$B$135,0),MATCH('Capacity Backing (Hide)'!$A41,'Capacity Summary'!$H$35:$BG$35,0))&lt;&gt;0,INDEX('Capacity Summary'!$H$36:$BG$135,MATCH('Capacity Backing (Hide)'!BD$2,'Capacity Summary'!$B$36:$B$135,0),MATCH('Capacity Backing (Hide)'!$A41,'Capacity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(Hide)'!$A41,'Capacity Summary'!$H$35:$BG$35,0))="x",INDEX('Capacity Summary'!$C$36:$E$135,MATCH('Capacity Backing (Hide)'!BE$2,'Capacity Summary'!$B$36:$B$135,0),4),IF(INDEX('Capacity Summary'!$H$36:$BG$135,MATCH('Capacity Backing (Hide)'!BE$2,'Capacity Summary'!$B$36:$B$135,0),MATCH('Capacity Backing (Hide)'!$A41,'Capacity Summary'!$H$35:$BG$35,0))&lt;&gt;0,INDEX('Capacity Summary'!$H$36:$BG$135,MATCH('Capacity Backing (Hide)'!BE$2,'Capacity Summary'!$B$36:$B$135,0),MATCH('Capacity Backing (Hide)'!$A41,'Capacity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(Hide)'!$A41,'Capacity Summary'!$H$35:$BG$35,0))="x",INDEX('Capacity Summary'!$C$36:$E$135,MATCH('Capacity Backing (Hide)'!BF$2,'Capacity Summary'!$B$36:$B$135,0),4),IF(INDEX('Capacity Summary'!$H$36:$BG$135,MATCH('Capacity Backing (Hide)'!BF$2,'Capacity Summary'!$B$36:$B$135,0),MATCH('Capacity Backing (Hide)'!$A41,'Capacity Summary'!$H$35:$BG$35,0))&lt;&gt;0,INDEX('Capacity Summary'!$H$36:$BG$135,MATCH('Capacity Backing (Hide)'!BF$2,'Capacity Summary'!$B$36:$B$135,0),MATCH('Capacity Backing (Hide)'!$A41,'Capacity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(Hide)'!$A41,'Capacity Summary'!$H$35:$BG$35,0))="x",INDEX('Capacity Summary'!$C$36:$E$135,MATCH('Capacity Backing (Hide)'!BG$2,'Capacity Summary'!$B$36:$B$135,0),4),IF(INDEX('Capacity Summary'!$H$36:$BG$135,MATCH('Capacity Backing (Hide)'!BG$2,'Capacity Summary'!$B$36:$B$135,0),MATCH('Capacity Backing (Hide)'!$A41,'Capacity Summary'!$H$35:$BG$35,0))&lt;&gt;0,INDEX('Capacity Summary'!$H$36:$BG$135,MATCH('Capacity Backing (Hide)'!BG$2,'Capacity Summary'!$B$36:$B$135,0),MATCH('Capacity Backing (Hide)'!$A41,'Capacity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(Hide)'!$A41,'Capacity Summary'!$H$35:$BG$35,0))="x",INDEX('Capacity Summary'!$C$36:$E$135,MATCH('Capacity Backing (Hide)'!BH$2,'Capacity Summary'!$B$36:$B$135,0),4),IF(INDEX('Capacity Summary'!$H$36:$BG$135,MATCH('Capacity Backing (Hide)'!BH$2,'Capacity Summary'!$B$36:$B$135,0),MATCH('Capacity Backing (Hide)'!$A41,'Capacity Summary'!$H$35:$BG$35,0))&lt;&gt;0,INDEX('Capacity Summary'!$H$36:$BG$135,MATCH('Capacity Backing (Hide)'!BH$2,'Capacity Summary'!$B$36:$B$135,0),MATCH('Capacity Backing (Hide)'!$A41,'Capacity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(Hide)'!$A41,'Capacity Summary'!$H$35:$BG$35,0))="x",INDEX('Capacity Summary'!$C$36:$E$135,MATCH('Capacity Backing (Hide)'!BI$2,'Capacity Summary'!$B$36:$B$135,0),4),IF(INDEX('Capacity Summary'!$H$36:$BG$135,MATCH('Capacity Backing (Hide)'!BI$2,'Capacity Summary'!$B$36:$B$135,0),MATCH('Capacity Backing (Hide)'!$A41,'Capacity Summary'!$H$35:$BG$35,0))&lt;&gt;0,INDEX('Capacity Summary'!$H$36:$BG$135,MATCH('Capacity Backing (Hide)'!BI$2,'Capacity Summary'!$B$36:$B$135,0),MATCH('Capacity Backing (Hide)'!$A41,'Capacity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(Hide)'!$A41,'Capacity Summary'!$H$35:$BG$35,0))="x",INDEX('Capacity Summary'!$C$36:$E$135,MATCH('Capacity Backing (Hide)'!BJ$2,'Capacity Summary'!$B$36:$B$135,0),4),IF(INDEX('Capacity Summary'!$H$36:$BG$135,MATCH('Capacity Backing (Hide)'!BJ$2,'Capacity Summary'!$B$36:$B$135,0),MATCH('Capacity Backing (Hide)'!$A41,'Capacity Summary'!$H$35:$BG$35,0))&lt;&gt;0,INDEX('Capacity Summary'!$H$36:$BG$135,MATCH('Capacity Backing (Hide)'!BJ$2,'Capacity Summary'!$B$36:$B$135,0),MATCH('Capacity Backing (Hide)'!$A41,'Capacity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(Hide)'!$A41,'Capacity Summary'!$H$35:$BG$35,0))="x",INDEX('Capacity Summary'!$C$36:$E$135,MATCH('Capacity Backing (Hide)'!BK$2,'Capacity Summary'!$B$36:$B$135,0),4),IF(INDEX('Capacity Summary'!$H$36:$BG$135,MATCH('Capacity Backing (Hide)'!BK$2,'Capacity Summary'!$B$36:$B$135,0),MATCH('Capacity Backing (Hide)'!$A41,'Capacity Summary'!$H$35:$BG$35,0))&lt;&gt;0,INDEX('Capacity Summary'!$H$36:$BG$135,MATCH('Capacity Backing (Hide)'!BK$2,'Capacity Summary'!$B$36:$B$135,0),MATCH('Capacity Backing (Hide)'!$A41,'Capacity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(Hide)'!$A41,'Capacity Summary'!$H$35:$BG$35,0))="x",INDEX('Capacity Summary'!$C$36:$E$135,MATCH('Capacity Backing (Hide)'!BL$2,'Capacity Summary'!$B$36:$B$135,0),4),IF(INDEX('Capacity Summary'!$H$36:$BG$135,MATCH('Capacity Backing (Hide)'!BL$2,'Capacity Summary'!$B$36:$B$135,0),MATCH('Capacity Backing (Hide)'!$A41,'Capacity Summary'!$H$35:$BG$35,0))&lt;&gt;0,INDEX('Capacity Summary'!$H$36:$BG$135,MATCH('Capacity Backing (Hide)'!BL$2,'Capacity Summary'!$B$36:$B$135,0),MATCH('Capacity Backing (Hide)'!$A41,'Capacity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(Hide)'!$A41,'Capacity Summary'!$H$35:$BG$35,0))="x",INDEX('Capacity Summary'!$C$36:$E$135,MATCH('Capacity Backing (Hide)'!BM$2,'Capacity Summary'!$B$36:$B$135,0),4),IF(INDEX('Capacity Summary'!$H$36:$BG$135,MATCH('Capacity Backing (Hide)'!BM$2,'Capacity Summary'!$B$36:$B$135,0),MATCH('Capacity Backing (Hide)'!$A41,'Capacity Summary'!$H$35:$BG$35,0))&lt;&gt;0,INDEX('Capacity Summary'!$H$36:$BG$135,MATCH('Capacity Backing (Hide)'!BM$2,'Capacity Summary'!$B$36:$B$135,0),MATCH('Capacity Backing (Hide)'!$A41,'Capacity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(Hide)'!$A41,'Capacity Summary'!$H$35:$BG$35,0))="x",INDEX('Capacity Summary'!$C$36:$E$135,MATCH('Capacity Backing (Hide)'!BN$2,'Capacity Summary'!$B$36:$B$135,0),4),IF(INDEX('Capacity Summary'!$H$36:$BG$135,MATCH('Capacity Backing (Hide)'!BN$2,'Capacity Summary'!$B$36:$B$135,0),MATCH('Capacity Backing (Hide)'!$A41,'Capacity Summary'!$H$35:$BG$35,0))&lt;&gt;0,INDEX('Capacity Summary'!$H$36:$BG$135,MATCH('Capacity Backing (Hide)'!BN$2,'Capacity Summary'!$B$36:$B$135,0),MATCH('Capacity Backing (Hide)'!$A41,'Capacity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(Hide)'!$A41,'Capacity Summary'!$H$35:$BG$35,0))="x",INDEX('Capacity Summary'!$C$36:$E$135,MATCH('Capacity Backing (Hide)'!BO$2,'Capacity Summary'!$B$36:$B$135,0),4),IF(INDEX('Capacity Summary'!$H$36:$BG$135,MATCH('Capacity Backing (Hide)'!BO$2,'Capacity Summary'!$B$36:$B$135,0),MATCH('Capacity Backing (Hide)'!$A41,'Capacity Summary'!$H$35:$BG$35,0))&lt;&gt;0,INDEX('Capacity Summary'!$H$36:$BG$135,MATCH('Capacity Backing (Hide)'!BO$2,'Capacity Summary'!$B$36:$B$135,0),MATCH('Capacity Backing (Hide)'!$A41,'Capacity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(Hide)'!$A41,'Capacity Summary'!$H$35:$BG$35,0))="x",INDEX('Capacity Summary'!$C$36:$E$135,MATCH('Capacity Backing (Hide)'!BP$2,'Capacity Summary'!$B$36:$B$135,0),4),IF(INDEX('Capacity Summary'!$H$36:$BG$135,MATCH('Capacity Backing (Hide)'!BP$2,'Capacity Summary'!$B$36:$B$135,0),MATCH('Capacity Backing (Hide)'!$A41,'Capacity Summary'!$H$35:$BG$35,0))&lt;&gt;0,INDEX('Capacity Summary'!$H$36:$BG$135,MATCH('Capacity Backing (Hide)'!BP$2,'Capacity Summary'!$B$36:$B$135,0),MATCH('Capacity Backing (Hide)'!$A41,'Capacity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(Hide)'!$A41,'Capacity Summary'!$H$35:$BG$35,0))="x",INDEX('Capacity Summary'!$C$36:$E$135,MATCH('Capacity Backing (Hide)'!BQ$2,'Capacity Summary'!$B$36:$B$135,0),4),IF(INDEX('Capacity Summary'!$H$36:$BG$135,MATCH('Capacity Backing (Hide)'!BQ$2,'Capacity Summary'!$B$36:$B$135,0),MATCH('Capacity Backing (Hide)'!$A41,'Capacity Summary'!$H$35:$BG$35,0))&lt;&gt;0,INDEX('Capacity Summary'!$H$36:$BG$135,MATCH('Capacity Backing (Hide)'!BQ$2,'Capacity Summary'!$B$36:$B$135,0),MATCH('Capacity Backing (Hide)'!$A41,'Capacity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(Hide)'!$A41,'Capacity Summary'!$H$35:$BG$35,0))="x",INDEX('Capacity Summary'!$C$36:$E$135,MATCH('Capacity Backing (Hide)'!BR$2,'Capacity Summary'!$B$36:$B$135,0),4),IF(INDEX('Capacity Summary'!$H$36:$BG$135,MATCH('Capacity Backing (Hide)'!BR$2,'Capacity Summary'!$B$36:$B$135,0),MATCH('Capacity Backing (Hide)'!$A41,'Capacity Summary'!$H$35:$BG$35,0))&lt;&gt;0,INDEX('Capacity Summary'!$H$36:$BG$135,MATCH('Capacity Backing (Hide)'!BR$2,'Capacity Summary'!$B$36:$B$135,0),MATCH('Capacity Backing (Hide)'!$A41,'Capacity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(Hide)'!$A41,'Capacity Summary'!$H$35:$BG$35,0))="x",INDEX('Capacity Summary'!$C$36:$E$135,MATCH('Capacity Backing (Hide)'!BS$2,'Capacity Summary'!$B$36:$B$135,0),4),IF(INDEX('Capacity Summary'!$H$36:$BG$135,MATCH('Capacity Backing (Hide)'!BS$2,'Capacity Summary'!$B$36:$B$135,0),MATCH('Capacity Backing (Hide)'!$A41,'Capacity Summary'!$H$35:$BG$35,0))&lt;&gt;0,INDEX('Capacity Summary'!$H$36:$BG$135,MATCH('Capacity Backing (Hide)'!BS$2,'Capacity Summary'!$B$36:$B$135,0),MATCH('Capacity Backing (Hide)'!$A41,'Capacity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(Hide)'!$A41,'Capacity Summary'!$H$35:$BG$35,0))="x",INDEX('Capacity Summary'!$C$36:$E$135,MATCH('Capacity Backing (Hide)'!BT$2,'Capacity Summary'!$B$36:$B$135,0),4),IF(INDEX('Capacity Summary'!$H$36:$BG$135,MATCH('Capacity Backing (Hide)'!BT$2,'Capacity Summary'!$B$36:$B$135,0),MATCH('Capacity Backing (Hide)'!$A41,'Capacity Summary'!$H$35:$BG$35,0))&lt;&gt;0,INDEX('Capacity Summary'!$H$36:$BG$135,MATCH('Capacity Backing (Hide)'!BT$2,'Capacity Summary'!$B$36:$B$135,0),MATCH('Capacity Backing (Hide)'!$A41,'Capacity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(Hide)'!$A41,'Capacity Summary'!$H$35:$BG$35,0))="x",INDEX('Capacity Summary'!$C$36:$E$135,MATCH('Capacity Backing (Hide)'!BU$2,'Capacity Summary'!$B$36:$B$135,0),4),IF(INDEX('Capacity Summary'!$H$36:$BG$135,MATCH('Capacity Backing (Hide)'!BU$2,'Capacity Summary'!$B$36:$B$135,0),MATCH('Capacity Backing (Hide)'!$A41,'Capacity Summary'!$H$35:$BG$35,0))&lt;&gt;0,INDEX('Capacity Summary'!$H$36:$BG$135,MATCH('Capacity Backing (Hide)'!BU$2,'Capacity Summary'!$B$36:$B$135,0),MATCH('Capacity Backing (Hide)'!$A41,'Capacity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(Hide)'!$A41,'Capacity Summary'!$H$35:$BG$35,0))="x",INDEX('Capacity Summary'!$C$36:$E$135,MATCH('Capacity Backing (Hide)'!BV$2,'Capacity Summary'!$B$36:$B$135,0),4),IF(INDEX('Capacity Summary'!$H$36:$BG$135,MATCH('Capacity Backing (Hide)'!BV$2,'Capacity Summary'!$B$36:$B$135,0),MATCH('Capacity Backing (Hide)'!$A41,'Capacity Summary'!$H$35:$BG$35,0))&lt;&gt;0,INDEX('Capacity Summary'!$H$36:$BG$135,MATCH('Capacity Backing (Hide)'!BV$2,'Capacity Summary'!$B$36:$B$135,0),MATCH('Capacity Backing (Hide)'!$A41,'Capacity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(Hide)'!$A41,'Capacity Summary'!$H$35:$BG$35,0))="x",INDEX('Capacity Summary'!$C$36:$E$135,MATCH('Capacity Backing (Hide)'!BW$2,'Capacity Summary'!$B$36:$B$135,0),4),IF(INDEX('Capacity Summary'!$H$36:$BG$135,MATCH('Capacity Backing (Hide)'!BW$2,'Capacity Summary'!$B$36:$B$135,0),MATCH('Capacity Backing (Hide)'!$A41,'Capacity Summary'!$H$35:$BG$35,0))&lt;&gt;0,INDEX('Capacity Summary'!$H$36:$BG$135,MATCH('Capacity Backing (Hide)'!BW$2,'Capacity Summary'!$B$36:$B$135,0),MATCH('Capacity Backing (Hide)'!$A41,'Capacity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(Hide)'!$A41,'Capacity Summary'!$H$35:$BG$35,0))="x",INDEX('Capacity Summary'!$C$36:$E$135,MATCH('Capacity Backing (Hide)'!BX$2,'Capacity Summary'!$B$36:$B$135,0),4),IF(INDEX('Capacity Summary'!$H$36:$BG$135,MATCH('Capacity Backing (Hide)'!BX$2,'Capacity Summary'!$B$36:$B$135,0),MATCH('Capacity Backing (Hide)'!$A41,'Capacity Summary'!$H$35:$BG$35,0))&lt;&gt;0,INDEX('Capacity Summary'!$H$36:$BG$135,MATCH('Capacity Backing (Hide)'!BX$2,'Capacity Summary'!$B$36:$B$135,0),MATCH('Capacity Backing (Hide)'!$A41,'Capacity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(Hide)'!$A41,'Capacity Summary'!$H$35:$BG$35,0))="x",INDEX('Capacity Summary'!$C$36:$E$135,MATCH('Capacity Backing (Hide)'!BY$2,'Capacity Summary'!$B$36:$B$135,0),4),IF(INDEX('Capacity Summary'!$H$36:$BG$135,MATCH('Capacity Backing (Hide)'!BY$2,'Capacity Summary'!$B$36:$B$135,0),MATCH('Capacity Backing (Hide)'!$A41,'Capacity Summary'!$H$35:$BG$35,0))&lt;&gt;0,INDEX('Capacity Summary'!$H$36:$BG$135,MATCH('Capacity Backing (Hide)'!BY$2,'Capacity Summary'!$B$36:$B$135,0),MATCH('Capacity Backing (Hide)'!$A41,'Capacity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(Hide)'!$A41,'Capacity Summary'!$H$35:$BG$35,0))="x",INDEX('Capacity Summary'!$C$36:$E$135,MATCH('Capacity Backing (Hide)'!BZ$2,'Capacity Summary'!$B$36:$B$135,0),4),IF(INDEX('Capacity Summary'!$H$36:$BG$135,MATCH('Capacity Backing (Hide)'!BZ$2,'Capacity Summary'!$B$36:$B$135,0),MATCH('Capacity Backing (Hide)'!$A41,'Capacity Summary'!$H$35:$BG$35,0))&lt;&gt;0,INDEX('Capacity Summary'!$H$36:$BG$135,MATCH('Capacity Backing (Hide)'!BZ$2,'Capacity Summary'!$B$36:$B$135,0),MATCH('Capacity Backing (Hide)'!$A41,'Capacity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(Hide)'!$A41,'Capacity Summary'!$H$35:$BG$35,0))="x",INDEX('Capacity Summary'!$C$36:$E$135,MATCH('Capacity Backing (Hide)'!CA$2,'Capacity Summary'!$B$36:$B$135,0),4),IF(INDEX('Capacity Summary'!$H$36:$BG$135,MATCH('Capacity Backing (Hide)'!CA$2,'Capacity Summary'!$B$36:$B$135,0),MATCH('Capacity Backing (Hide)'!$A41,'Capacity Summary'!$H$35:$BG$35,0))&lt;&gt;0,INDEX('Capacity Summary'!$H$36:$BG$135,MATCH('Capacity Backing (Hide)'!CA$2,'Capacity Summary'!$B$36:$B$135,0),MATCH('Capacity Backing (Hide)'!$A41,'Capacity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(Hide)'!$A41,'Capacity Summary'!$H$35:$BG$35,0))="x",INDEX('Capacity Summary'!$C$36:$E$135,MATCH('Capacity Backing (Hide)'!CB$2,'Capacity Summary'!$B$36:$B$135,0),4),IF(INDEX('Capacity Summary'!$H$36:$BG$135,MATCH('Capacity Backing (Hide)'!CB$2,'Capacity Summary'!$B$36:$B$135,0),MATCH('Capacity Backing (Hide)'!$A41,'Capacity Summary'!$H$35:$BG$35,0))&lt;&gt;0,INDEX('Capacity Summary'!$H$36:$BG$135,MATCH('Capacity Backing (Hide)'!CB$2,'Capacity Summary'!$B$36:$B$135,0),MATCH('Capacity Backing (Hide)'!$A41,'Capacity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(Hide)'!$A41,'Capacity Summary'!$H$35:$BG$35,0))="x",INDEX('Capacity Summary'!$C$36:$E$135,MATCH('Capacity Backing (Hide)'!CC$2,'Capacity Summary'!$B$36:$B$135,0),4),IF(INDEX('Capacity Summary'!$H$36:$BG$135,MATCH('Capacity Backing (Hide)'!CC$2,'Capacity Summary'!$B$36:$B$135,0),MATCH('Capacity Backing (Hide)'!$A41,'Capacity Summary'!$H$35:$BG$35,0))&lt;&gt;0,INDEX('Capacity Summary'!$H$36:$BG$135,MATCH('Capacity Backing (Hide)'!CC$2,'Capacity Summary'!$B$36:$B$135,0),MATCH('Capacity Backing (Hide)'!$A41,'Capacity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(Hide)'!$A41,'Capacity Summary'!$H$35:$BG$35,0))="x",INDEX('Capacity Summary'!$C$36:$E$135,MATCH('Capacity Backing (Hide)'!CD$2,'Capacity Summary'!$B$36:$B$135,0),4),IF(INDEX('Capacity Summary'!$H$36:$BG$135,MATCH('Capacity Backing (Hide)'!CD$2,'Capacity Summary'!$B$36:$B$135,0),MATCH('Capacity Backing (Hide)'!$A41,'Capacity Summary'!$H$35:$BG$35,0))&lt;&gt;0,INDEX('Capacity Summary'!$H$36:$BG$135,MATCH('Capacity Backing (Hide)'!CD$2,'Capacity Summary'!$B$36:$B$135,0),MATCH('Capacity Backing (Hide)'!$A41,'Capacity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(Hide)'!$A41,'Capacity Summary'!$H$35:$BG$35,0))="x",INDEX('Capacity Summary'!$C$36:$E$135,MATCH('Capacity Backing (Hide)'!CE$2,'Capacity Summary'!$B$36:$B$135,0),4),IF(INDEX('Capacity Summary'!$H$36:$BG$135,MATCH('Capacity Backing (Hide)'!CE$2,'Capacity Summary'!$B$36:$B$135,0),MATCH('Capacity Backing (Hide)'!$A41,'Capacity Summary'!$H$35:$BG$35,0))&lt;&gt;0,INDEX('Capacity Summary'!$H$36:$BG$135,MATCH('Capacity Backing (Hide)'!CE$2,'Capacity Summary'!$B$36:$B$135,0),MATCH('Capacity Backing (Hide)'!$A41,'Capacity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(Hide)'!$A41,'Capacity Summary'!$H$35:$BG$35,0))="x",INDEX('Capacity Summary'!$C$36:$E$135,MATCH('Capacity Backing (Hide)'!CF$2,'Capacity Summary'!$B$36:$B$135,0),4),IF(INDEX('Capacity Summary'!$H$36:$BG$135,MATCH('Capacity Backing (Hide)'!CF$2,'Capacity Summary'!$B$36:$B$135,0),MATCH('Capacity Backing (Hide)'!$A41,'Capacity Summary'!$H$35:$BG$35,0))&lt;&gt;0,INDEX('Capacity Summary'!$H$36:$BG$135,MATCH('Capacity Backing (Hide)'!CF$2,'Capacity Summary'!$B$36:$B$135,0),MATCH('Capacity Backing (Hide)'!$A41,'Capacity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(Hide)'!$A41,'Capacity Summary'!$H$35:$BG$35,0))="x",INDEX('Capacity Summary'!$C$36:$E$135,MATCH('Capacity Backing (Hide)'!CG$2,'Capacity Summary'!$B$36:$B$135,0),4),IF(INDEX('Capacity Summary'!$H$36:$BG$135,MATCH('Capacity Backing (Hide)'!CG$2,'Capacity Summary'!$B$36:$B$135,0),MATCH('Capacity Backing (Hide)'!$A41,'Capacity Summary'!$H$35:$BG$35,0))&lt;&gt;0,INDEX('Capacity Summary'!$H$36:$BG$135,MATCH('Capacity Backing (Hide)'!CG$2,'Capacity Summary'!$B$36:$B$135,0),MATCH('Capacity Backing (Hide)'!$A41,'Capacity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(Hide)'!$A41,'Capacity Summary'!$H$35:$BG$35,0))="x",INDEX('Capacity Summary'!$C$36:$E$135,MATCH('Capacity Backing (Hide)'!CH$2,'Capacity Summary'!$B$36:$B$135,0),4),IF(INDEX('Capacity Summary'!$H$36:$BG$135,MATCH('Capacity Backing (Hide)'!CH$2,'Capacity Summary'!$B$36:$B$135,0),MATCH('Capacity Backing (Hide)'!$A41,'Capacity Summary'!$H$35:$BG$35,0))&lt;&gt;0,INDEX('Capacity Summary'!$H$36:$BG$135,MATCH('Capacity Backing (Hide)'!CH$2,'Capacity Summary'!$B$36:$B$135,0),MATCH('Capacity Backing (Hide)'!$A41,'Capacity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(Hide)'!$A41,'Capacity Summary'!$H$35:$BG$35,0))="x",INDEX('Capacity Summary'!$C$36:$E$135,MATCH('Capacity Backing (Hide)'!CI$2,'Capacity Summary'!$B$36:$B$135,0),4),IF(INDEX('Capacity Summary'!$H$36:$BG$135,MATCH('Capacity Backing (Hide)'!CI$2,'Capacity Summary'!$B$36:$B$135,0),MATCH('Capacity Backing (Hide)'!$A41,'Capacity Summary'!$H$35:$BG$35,0))&lt;&gt;0,INDEX('Capacity Summary'!$H$36:$BG$135,MATCH('Capacity Backing (Hide)'!CI$2,'Capacity Summary'!$B$36:$B$135,0),MATCH('Capacity Backing (Hide)'!$A41,'Capacity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(Hide)'!$A41,'Capacity Summary'!$H$35:$BG$35,0))="x",INDEX('Capacity Summary'!$C$36:$E$135,MATCH('Capacity Backing (Hide)'!CJ$2,'Capacity Summary'!$B$36:$B$135,0),4),IF(INDEX('Capacity Summary'!$H$36:$BG$135,MATCH('Capacity Backing (Hide)'!CJ$2,'Capacity Summary'!$B$36:$B$135,0),MATCH('Capacity Backing (Hide)'!$A41,'Capacity Summary'!$H$35:$BG$35,0))&lt;&gt;0,INDEX('Capacity Summary'!$H$36:$BG$135,MATCH('Capacity Backing (Hide)'!CJ$2,'Capacity Summary'!$B$36:$B$135,0),MATCH('Capacity Backing (Hide)'!$A41,'Capacity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(Hide)'!$A41,'Capacity Summary'!$H$35:$BG$35,0))="x",INDEX('Capacity Summary'!$C$36:$E$135,MATCH('Capacity Backing (Hide)'!CK$2,'Capacity Summary'!$B$36:$B$135,0),4),IF(INDEX('Capacity Summary'!$H$36:$BG$135,MATCH('Capacity Backing (Hide)'!CK$2,'Capacity Summary'!$B$36:$B$135,0),MATCH('Capacity Backing (Hide)'!$A41,'Capacity Summary'!$H$35:$BG$35,0))&lt;&gt;0,INDEX('Capacity Summary'!$H$36:$BG$135,MATCH('Capacity Backing (Hide)'!CK$2,'Capacity Summary'!$B$36:$B$135,0),MATCH('Capacity Backing (Hide)'!$A41,'Capacity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(Hide)'!$A41,'Capacity Summary'!$H$35:$BG$35,0))="x",INDEX('Capacity Summary'!$C$36:$E$135,MATCH('Capacity Backing (Hide)'!CL$2,'Capacity Summary'!$B$36:$B$135,0),4),IF(INDEX('Capacity Summary'!$H$36:$BG$135,MATCH('Capacity Backing (Hide)'!CL$2,'Capacity Summary'!$B$36:$B$135,0),MATCH('Capacity Backing (Hide)'!$A41,'Capacity Summary'!$H$35:$BG$35,0))&lt;&gt;0,INDEX('Capacity Summary'!$H$36:$BG$135,MATCH('Capacity Backing (Hide)'!CL$2,'Capacity Summary'!$B$36:$B$135,0),MATCH('Capacity Backing (Hide)'!$A41,'Capacity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(Hide)'!$A41,'Capacity Summary'!$H$35:$BG$35,0))="x",INDEX('Capacity Summary'!$C$36:$E$135,MATCH('Capacity Backing (Hide)'!CM$2,'Capacity Summary'!$B$36:$B$135,0),4),IF(INDEX('Capacity Summary'!$H$36:$BG$135,MATCH('Capacity Backing (Hide)'!CM$2,'Capacity Summary'!$B$36:$B$135,0),MATCH('Capacity Backing (Hide)'!$A41,'Capacity Summary'!$H$35:$BG$35,0))&lt;&gt;0,INDEX('Capacity Summary'!$H$36:$BG$135,MATCH('Capacity Backing (Hide)'!CM$2,'Capacity Summary'!$B$36:$B$135,0),MATCH('Capacity Backing (Hide)'!$A41,'Capacity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(Hide)'!$A41,'Capacity Summary'!$H$35:$BG$35,0))="x",INDEX('Capacity Summary'!$C$36:$E$135,MATCH('Capacity Backing (Hide)'!CN$2,'Capacity Summary'!$B$36:$B$135,0),4),IF(INDEX('Capacity Summary'!$H$36:$BG$135,MATCH('Capacity Backing (Hide)'!CN$2,'Capacity Summary'!$B$36:$B$135,0),MATCH('Capacity Backing (Hide)'!$A41,'Capacity Summary'!$H$35:$BG$35,0))&lt;&gt;0,INDEX('Capacity Summary'!$H$36:$BG$135,MATCH('Capacity Backing (Hide)'!CN$2,'Capacity Summary'!$B$36:$B$135,0),MATCH('Capacity Backing (Hide)'!$A41,'Capacity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(Hide)'!$A41,'Capacity Summary'!$H$35:$BG$35,0))="x",INDEX('Capacity Summary'!$C$36:$E$135,MATCH('Capacity Backing (Hide)'!CO$2,'Capacity Summary'!$B$36:$B$135,0),4),IF(INDEX('Capacity Summary'!$H$36:$BG$135,MATCH('Capacity Backing (Hide)'!CO$2,'Capacity Summary'!$B$36:$B$135,0),MATCH('Capacity Backing (Hide)'!$A41,'Capacity Summary'!$H$35:$BG$35,0))&lt;&gt;0,INDEX('Capacity Summary'!$H$36:$BG$135,MATCH('Capacity Backing (Hide)'!CO$2,'Capacity Summary'!$B$36:$B$135,0),MATCH('Capacity Backing (Hide)'!$A41,'Capacity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(Hide)'!$A41,'Capacity Summary'!$H$35:$BG$35,0))="x",INDEX('Capacity Summary'!$C$36:$E$135,MATCH('Capacity Backing (Hide)'!CP$2,'Capacity Summary'!$B$36:$B$135,0),4),IF(INDEX('Capacity Summary'!$H$36:$BG$135,MATCH('Capacity Backing (Hide)'!CP$2,'Capacity Summary'!$B$36:$B$135,0),MATCH('Capacity Backing (Hide)'!$A41,'Capacity Summary'!$H$35:$BG$35,0))&lt;&gt;0,INDEX('Capacity Summary'!$H$36:$BG$135,MATCH('Capacity Backing (Hide)'!CP$2,'Capacity Summary'!$B$36:$B$135,0),MATCH('Capacity Backing (Hide)'!$A41,'Capacity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(Hide)'!$A41,'Capacity Summary'!$H$35:$BG$35,0))="x",INDEX('Capacity Summary'!$C$36:$E$135,MATCH('Capacity Backing (Hide)'!CQ$2,'Capacity Summary'!$B$36:$B$135,0),4),IF(INDEX('Capacity Summary'!$H$36:$BG$135,MATCH('Capacity Backing (Hide)'!CQ$2,'Capacity Summary'!$B$36:$B$135,0),MATCH('Capacity Backing (Hide)'!$A41,'Capacity Summary'!$H$35:$BG$35,0))&lt;&gt;0,INDEX('Capacity Summary'!$H$36:$BG$135,MATCH('Capacity Backing (Hide)'!CQ$2,'Capacity Summary'!$B$36:$B$135,0),MATCH('Capacity Backing (Hide)'!$A41,'Capacity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(Hide)'!$A41,'Capacity Summary'!$H$35:$BG$35,0))="x",INDEX('Capacity Summary'!$C$36:$E$135,MATCH('Capacity Backing (Hide)'!CR$2,'Capacity Summary'!$B$36:$B$135,0),4),IF(INDEX('Capacity Summary'!$H$36:$BG$135,MATCH('Capacity Backing (Hide)'!CR$2,'Capacity Summary'!$B$36:$B$135,0),MATCH('Capacity Backing (Hide)'!$A41,'Capacity Summary'!$H$35:$BG$35,0))&lt;&gt;0,INDEX('Capacity Summary'!$H$36:$BG$135,MATCH('Capacity Backing (Hide)'!CR$2,'Capacity Summary'!$B$36:$B$135,0),MATCH('Capacity Backing (Hide)'!$A41,'Capacity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(Hide)'!$A41,'Capacity Summary'!$H$35:$BG$35,0))="x",INDEX('Capacity Summary'!$C$36:$E$135,MATCH('Capacity Backing (Hide)'!CS$2,'Capacity Summary'!$B$36:$B$135,0),4),IF(INDEX('Capacity Summary'!$H$36:$BG$135,MATCH('Capacity Backing (Hide)'!CS$2,'Capacity Summary'!$B$36:$B$135,0),MATCH('Capacity Backing (Hide)'!$A41,'Capacity Summary'!$H$35:$BG$35,0))&lt;&gt;0,INDEX('Capacity Summary'!$H$36:$BG$135,MATCH('Capacity Backing (Hide)'!CS$2,'Capacity Summary'!$B$36:$B$135,0),MATCH('Capacity Backing (Hide)'!$A41,'Capacity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(Hide)'!$A41,'Capacity Summary'!$H$35:$BG$35,0))="x",INDEX('Capacity Summary'!$C$36:$E$135,MATCH('Capacity Backing (Hide)'!CT$2,'Capacity Summary'!$B$36:$B$135,0),4),IF(INDEX('Capacity Summary'!$H$36:$BG$135,MATCH('Capacity Backing (Hide)'!CT$2,'Capacity Summary'!$B$36:$B$135,0),MATCH('Capacity Backing (Hide)'!$A41,'Capacity Summary'!$H$35:$BG$35,0))&lt;&gt;0,INDEX('Capacity Summary'!$H$36:$BG$135,MATCH('Capacity Backing (Hide)'!CT$2,'Capacity Summary'!$B$36:$B$135,0),MATCH('Capacity Backing (Hide)'!$A41,'Capacity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(Hide)'!$A41,'Capacity Summary'!$H$35:$BG$35,0))="x",INDEX('Capacity Summary'!$C$36:$E$135,MATCH('Capacity Backing (Hide)'!CU$2,'Capacity Summary'!$B$36:$B$135,0),4),IF(INDEX('Capacity Summary'!$H$36:$BG$135,MATCH('Capacity Backing (Hide)'!CU$2,'Capacity Summary'!$B$36:$B$135,0),MATCH('Capacity Backing (Hide)'!$A41,'Capacity Summary'!$H$35:$BG$35,0))&lt;&gt;0,INDEX('Capacity Summary'!$H$36:$BG$135,MATCH('Capacity Backing (Hide)'!CU$2,'Capacity Summary'!$B$36:$B$135,0),MATCH('Capacity Backing (Hide)'!$A41,'Capacity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(Hide)'!$A41,'Capacity Summary'!$H$35:$BG$35,0))="x",INDEX('Capacity Summary'!$C$36:$E$135,MATCH('Capacity Backing (Hide)'!CV$2,'Capacity Summary'!$B$36:$B$135,0),4),IF(INDEX('Capacity Summary'!$H$36:$BG$135,MATCH('Capacity Backing (Hide)'!CV$2,'Capacity Summary'!$B$36:$B$135,0),MATCH('Capacity Backing (Hide)'!$A41,'Capacity Summary'!$H$35:$BG$35,0))&lt;&gt;0,INDEX('Capacity Summary'!$H$36:$BG$135,MATCH('Capacity Backing (Hide)'!CV$2,'Capacity Summary'!$B$36:$B$135,0),MATCH('Capacity Backing (Hide)'!$A41,'Capacity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(Hide)'!$A41,'Capacity Summary'!$H$35:$BG$35,0))="x",INDEX('Capacity Summary'!$C$36:$E$135,MATCH('Capacity Backing (Hide)'!CW$2,'Capacity Summary'!$B$36:$B$135,0),4),IF(INDEX('Capacity Summary'!$H$36:$BG$135,MATCH('Capacity Backing (Hide)'!CW$2,'Capacity Summary'!$B$36:$B$135,0),MATCH('Capacity Backing (Hide)'!$A41,'Capacity Summary'!$H$35:$BG$35,0))&lt;&gt;0,INDEX('Capacity Summary'!$H$36:$BG$135,MATCH('Capacity Backing (Hide)'!CW$2,'Capacity Summary'!$B$36:$B$135,0),MATCH('Capacity Backing (Hide)'!$A41,'Capacity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2" spans="1:101" x14ac:dyDescent="0.35">
      <c r="A42" s="2">
        <f ca="1">'Required Capacity (Hide)'!E42</f>
        <v>44487</v>
      </c>
      <c r="B4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(Hide)'!$A42,'Capacity Summary'!$H$35:$BG$35,0))="x",INDEX('Capacity Summary'!$C$36:$E$135,MATCH('Capacity Backing (Hide)'!B$2,'Capacity Summary'!$B$36:$B$135,0),4),IF(INDEX('Capacity Summary'!$H$36:$BG$135,MATCH('Capacity Backing (Hide)'!B$2,'Capacity Summary'!$B$36:$B$135,0),MATCH('Capacity Backing (Hide)'!$A42,'Capacity Summary'!$H$35:$BG$35,0))&lt;&gt;0,INDEX('Capacity Summary'!$H$36:$BG$135,MATCH('Capacity Backing (Hide)'!B$2,'Capacity Summary'!$B$36:$B$135,0),MATCH('Capacity Backing (Hide)'!$A42,'Capacity Summary'!$H$35:$BG$35,0)),0)),INDEX('Capacity Summary'!$C$36:$E$135,MATCH('Capacity Backing (Hide)'!B$2,'Capacity Summary'!$B$36:$B$135,0),2)))/IF(Summary!$B$7="Minutes",1,60)/COUNTA(INDEX(Capacity!$C$10:$Q$109,MATCH('Capacity Backing (Hide)'!B$2,Capacity!$B$10:$B$109,0),1):INDEX(Capacity!$C$10:$Q$109,MATCH('Capacity Backing (Hide)'!B$2,Capacity!$B$10:$B$109,0),15))</f>
        <v>#N/A</v>
      </c>
      <c r="C4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(Hide)'!$A42,'Capacity Summary'!$H$35:$BG$35,0))="x",INDEX('Capacity Summary'!$C$36:$E$135,MATCH('Capacity Backing (Hide)'!C$2,'Capacity Summary'!$B$36:$B$135,0),4),IF(INDEX('Capacity Summary'!$H$36:$BG$135,MATCH('Capacity Backing (Hide)'!C$2,'Capacity Summary'!$B$36:$B$135,0),MATCH('Capacity Backing (Hide)'!$A42,'Capacity Summary'!$H$35:$BG$35,0))&lt;&gt;0,INDEX('Capacity Summary'!$H$36:$BG$135,MATCH('Capacity Backing (Hide)'!C$2,'Capacity Summary'!$B$36:$B$135,0),MATCH('Capacity Backing (Hide)'!$A42,'Capacity Summary'!$H$35:$BG$35,0)),0)),INDEX('Capacity Summary'!$C$36:$E$135,MATCH('Capacity Backing (Hide)'!C$2,'Capacity Summary'!$B$36:$B$135,0),2)))/IF(Summary!$B$7="Minutes",1,60)/COUNTA(INDEX(Capacity!$C$10:$Q$109,MATCH('Capacity Backing (Hide)'!C$2,Capacity!$B$10:$B$109,0),1):INDEX(Capacity!$C$10:$Q$109,MATCH('Capacity Backing (Hide)'!C$2,Capacity!$B$10:$B$109,0),15))</f>
        <v>#N/A</v>
      </c>
      <c r="D4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(Hide)'!$A42,'Capacity Summary'!$H$35:$BG$35,0))="x",INDEX('Capacity Summary'!$C$36:$E$135,MATCH('Capacity Backing (Hide)'!D$2,'Capacity Summary'!$B$36:$B$135,0),4),IF(INDEX('Capacity Summary'!$H$36:$BG$135,MATCH('Capacity Backing (Hide)'!D$2,'Capacity Summary'!$B$36:$B$135,0),MATCH('Capacity Backing (Hide)'!$A42,'Capacity Summary'!$H$35:$BG$35,0))&lt;&gt;0,INDEX('Capacity Summary'!$H$36:$BG$135,MATCH('Capacity Backing (Hide)'!D$2,'Capacity Summary'!$B$36:$B$135,0),MATCH('Capacity Backing (Hide)'!$A42,'Capacity Summary'!$H$35:$BG$35,0)),0)),INDEX('Capacity Summary'!$C$36:$E$135,MATCH('Capacity Backing (Hide)'!D$2,'Capacity Summary'!$B$36:$B$135,0),2)))/IF(Summary!$B$7="Minutes",1,60)/COUNTA(INDEX(Capacity!$C$10:$Q$109,MATCH('Capacity Backing (Hide)'!D$2,Capacity!$B$10:$B$109,0),1):INDEX(Capacity!$C$10:$Q$109,MATCH('Capacity Backing (Hide)'!D$2,Capacity!$B$10:$B$109,0),15))</f>
        <v>#N/A</v>
      </c>
      <c r="E4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(Hide)'!$A42,'Capacity Summary'!$H$35:$BG$35,0))="x",INDEX('Capacity Summary'!$C$36:$E$135,MATCH('Capacity Backing (Hide)'!E$2,'Capacity Summary'!$B$36:$B$135,0),4),IF(INDEX('Capacity Summary'!$H$36:$BG$135,MATCH('Capacity Backing (Hide)'!E$2,'Capacity Summary'!$B$36:$B$135,0),MATCH('Capacity Backing (Hide)'!$A42,'Capacity Summary'!$H$35:$BG$35,0))&lt;&gt;0,INDEX('Capacity Summary'!$H$36:$BG$135,MATCH('Capacity Backing (Hide)'!E$2,'Capacity Summary'!$B$36:$B$135,0),MATCH('Capacity Backing (Hide)'!$A42,'Capacity Summary'!$H$35:$BG$35,0)),0)),INDEX('Capacity Summary'!$C$36:$E$135,MATCH('Capacity Backing (Hide)'!E$2,'Capacity Summary'!$B$36:$B$135,0),2)))/IF(Summary!$B$7="Minutes",1,60)/COUNTA(INDEX(Capacity!$C$10:$Q$109,MATCH('Capacity Backing (Hide)'!E$2,Capacity!$B$10:$B$109,0),1):INDEX(Capacity!$C$10:$Q$109,MATCH('Capacity Backing (Hide)'!E$2,Capacity!$B$10:$B$109,0),15))</f>
        <v>#N/A</v>
      </c>
      <c r="F4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(Hide)'!$A42,'Capacity Summary'!$H$35:$BG$35,0))="x",INDEX('Capacity Summary'!$C$36:$E$135,MATCH('Capacity Backing (Hide)'!F$2,'Capacity Summary'!$B$36:$B$135,0),4),IF(INDEX('Capacity Summary'!$H$36:$BG$135,MATCH('Capacity Backing (Hide)'!F$2,'Capacity Summary'!$B$36:$B$135,0),MATCH('Capacity Backing (Hide)'!$A42,'Capacity Summary'!$H$35:$BG$35,0))&lt;&gt;0,INDEX('Capacity Summary'!$H$36:$BG$135,MATCH('Capacity Backing (Hide)'!F$2,'Capacity Summary'!$B$36:$B$135,0),MATCH('Capacity Backing (Hide)'!$A42,'Capacity Summary'!$H$35:$BG$35,0)),0)),INDEX('Capacity Summary'!$C$36:$E$135,MATCH('Capacity Backing (Hide)'!F$2,'Capacity Summary'!$B$36:$B$135,0),2)))/IF(Summary!$B$7="Minutes",1,60)/COUNTA(INDEX(Capacity!$C$10:$Q$109,MATCH('Capacity Backing (Hide)'!F$2,Capacity!$B$10:$B$109,0),1):INDEX(Capacity!$C$10:$Q$109,MATCH('Capacity Backing (Hide)'!F$2,Capacity!$B$10:$B$109,0),15))</f>
        <v>#N/A</v>
      </c>
      <c r="G4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(Hide)'!$A42,'Capacity Summary'!$H$35:$BG$35,0))="x",INDEX('Capacity Summary'!$C$36:$E$135,MATCH('Capacity Backing (Hide)'!G$2,'Capacity Summary'!$B$36:$B$135,0),4),IF(INDEX('Capacity Summary'!$H$36:$BG$135,MATCH('Capacity Backing (Hide)'!G$2,'Capacity Summary'!$B$36:$B$135,0),MATCH('Capacity Backing (Hide)'!$A42,'Capacity Summary'!$H$35:$BG$35,0))&lt;&gt;0,INDEX('Capacity Summary'!$H$36:$BG$135,MATCH('Capacity Backing (Hide)'!G$2,'Capacity Summary'!$B$36:$B$135,0),MATCH('Capacity Backing (Hide)'!$A42,'Capacity Summary'!$H$35:$BG$35,0)),0)),INDEX('Capacity Summary'!$C$36:$E$135,MATCH('Capacity Backing (Hide)'!G$2,'Capacity Summary'!$B$36:$B$135,0),2)))/IF(Summary!$B$7="Minutes",1,60)/COUNTA(INDEX(Capacity!$C$10:$Q$109,MATCH('Capacity Backing (Hide)'!G$2,Capacity!$B$10:$B$109,0),1):INDEX(Capacity!$C$10:$Q$109,MATCH('Capacity Backing (Hide)'!G$2,Capacity!$B$10:$B$109,0),15))</f>
        <v>#N/A</v>
      </c>
      <c r="H4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(Hide)'!$A42,'Capacity Summary'!$H$35:$BG$35,0))="x",INDEX('Capacity Summary'!$C$36:$E$135,MATCH('Capacity Backing (Hide)'!H$2,'Capacity Summary'!$B$36:$B$135,0),4),IF(INDEX('Capacity Summary'!$H$36:$BG$135,MATCH('Capacity Backing (Hide)'!H$2,'Capacity Summary'!$B$36:$B$135,0),MATCH('Capacity Backing (Hide)'!$A42,'Capacity Summary'!$H$35:$BG$35,0))&lt;&gt;0,INDEX('Capacity Summary'!$H$36:$BG$135,MATCH('Capacity Backing (Hide)'!H$2,'Capacity Summary'!$B$36:$B$135,0),MATCH('Capacity Backing (Hide)'!$A42,'Capacity Summary'!$H$35:$BG$35,0)),0)),INDEX('Capacity Summary'!$C$36:$E$135,MATCH('Capacity Backing (Hide)'!H$2,'Capacity Summary'!$B$36:$B$135,0),2)))/IF(Summary!$B$7="Minutes",1,60)/COUNTA(INDEX(Capacity!$C$10:$Q$109,MATCH('Capacity Backing (Hide)'!H$2,Capacity!$B$10:$B$109,0),1):INDEX(Capacity!$C$10:$Q$109,MATCH('Capacity Backing (Hide)'!H$2,Capacity!$B$10:$B$109,0),15))</f>
        <v>#N/A</v>
      </c>
      <c r="I4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(Hide)'!$A42,'Capacity Summary'!$H$35:$BG$35,0))="x",INDEX('Capacity Summary'!$C$36:$E$135,MATCH('Capacity Backing (Hide)'!I$2,'Capacity Summary'!$B$36:$B$135,0),4),IF(INDEX('Capacity Summary'!$H$36:$BG$135,MATCH('Capacity Backing (Hide)'!I$2,'Capacity Summary'!$B$36:$B$135,0),MATCH('Capacity Backing (Hide)'!$A42,'Capacity Summary'!$H$35:$BG$35,0))&lt;&gt;0,INDEX('Capacity Summary'!$H$36:$BG$135,MATCH('Capacity Backing (Hide)'!I$2,'Capacity Summary'!$B$36:$B$135,0),MATCH('Capacity Backing (Hide)'!$A42,'Capacity Summary'!$H$35:$BG$35,0)),0)),INDEX('Capacity Summary'!$C$36:$E$135,MATCH('Capacity Backing (Hide)'!I$2,'Capacity Summary'!$B$36:$B$135,0),2)))/IF(Summary!$B$7="Minutes",1,60)/COUNTA(INDEX(Capacity!$C$10:$Q$109,MATCH('Capacity Backing (Hide)'!I$2,Capacity!$B$10:$B$109,0),1):INDEX(Capacity!$C$10:$Q$109,MATCH('Capacity Backing (Hide)'!I$2,Capacity!$B$10:$B$109,0),15))</f>
        <v>#N/A</v>
      </c>
      <c r="J4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(Hide)'!$A42,'Capacity Summary'!$H$35:$BG$35,0))="x",INDEX('Capacity Summary'!$C$36:$E$135,MATCH('Capacity Backing (Hide)'!J$2,'Capacity Summary'!$B$36:$B$135,0),4),IF(INDEX('Capacity Summary'!$H$36:$BG$135,MATCH('Capacity Backing (Hide)'!J$2,'Capacity Summary'!$B$36:$B$135,0),MATCH('Capacity Backing (Hide)'!$A42,'Capacity Summary'!$H$35:$BG$35,0))&lt;&gt;0,INDEX('Capacity Summary'!$H$36:$BG$135,MATCH('Capacity Backing (Hide)'!J$2,'Capacity Summary'!$B$36:$B$135,0),MATCH('Capacity Backing (Hide)'!$A42,'Capacity Summary'!$H$35:$BG$35,0)),0)),INDEX('Capacity Summary'!$C$36:$E$135,MATCH('Capacity Backing (Hide)'!J$2,'Capacity Summary'!$B$36:$B$135,0),2)))/IF(Summary!$B$7="Minutes",1,60)/COUNTA(INDEX(Capacity!$C$10:$Q$109,MATCH('Capacity Backing (Hide)'!J$2,Capacity!$B$10:$B$109,0),1):INDEX(Capacity!$C$10:$Q$109,MATCH('Capacity Backing (Hide)'!J$2,Capacity!$B$10:$B$109,0),15))</f>
        <v>#N/A</v>
      </c>
      <c r="K4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(Hide)'!$A42,'Capacity Summary'!$H$35:$BG$35,0))="x",INDEX('Capacity Summary'!$C$36:$E$135,MATCH('Capacity Backing (Hide)'!K$2,'Capacity Summary'!$B$36:$B$135,0),4),IF(INDEX('Capacity Summary'!$H$36:$BG$135,MATCH('Capacity Backing (Hide)'!K$2,'Capacity Summary'!$B$36:$B$135,0),MATCH('Capacity Backing (Hide)'!$A42,'Capacity Summary'!$H$35:$BG$35,0))&lt;&gt;0,INDEX('Capacity Summary'!$H$36:$BG$135,MATCH('Capacity Backing (Hide)'!K$2,'Capacity Summary'!$B$36:$B$135,0),MATCH('Capacity Backing (Hide)'!$A42,'Capacity Summary'!$H$35:$BG$35,0)),0)),INDEX('Capacity Summary'!$C$36:$E$135,MATCH('Capacity Backing (Hide)'!K$2,'Capacity Summary'!$B$36:$B$135,0),2)))/IF(Summary!$B$7="Minutes",1,60)/COUNTA(INDEX(Capacity!$C$10:$Q$109,MATCH('Capacity Backing (Hide)'!K$2,Capacity!$B$10:$B$109,0),1):INDEX(Capacity!$C$10:$Q$109,MATCH('Capacity Backing (Hide)'!K$2,Capacity!$B$10:$B$109,0),15))</f>
        <v>#N/A</v>
      </c>
      <c r="L4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(Hide)'!$A42,'Capacity Summary'!$H$35:$BG$35,0))="x",INDEX('Capacity Summary'!$C$36:$E$135,MATCH('Capacity Backing (Hide)'!L$2,'Capacity Summary'!$B$36:$B$135,0),4),IF(INDEX('Capacity Summary'!$H$36:$BG$135,MATCH('Capacity Backing (Hide)'!L$2,'Capacity Summary'!$B$36:$B$135,0),MATCH('Capacity Backing (Hide)'!$A42,'Capacity Summary'!$H$35:$BG$35,0))&lt;&gt;0,INDEX('Capacity Summary'!$H$36:$BG$135,MATCH('Capacity Backing (Hide)'!L$2,'Capacity Summary'!$B$36:$B$135,0),MATCH('Capacity Backing (Hide)'!$A42,'Capacity Summary'!$H$35:$BG$35,0)),0)),INDEX('Capacity Summary'!$C$36:$E$135,MATCH('Capacity Backing (Hide)'!L$2,'Capacity Summary'!$B$36:$B$135,0),2)))/IF(Summary!$B$7="Minutes",1,60)/COUNTA(INDEX(Capacity!$C$10:$Q$109,MATCH('Capacity Backing (Hide)'!L$2,Capacity!$B$10:$B$109,0),1):INDEX(Capacity!$C$10:$Q$109,MATCH('Capacity Backing (Hide)'!L$2,Capacity!$B$10:$B$109,0),15))</f>
        <v>#N/A</v>
      </c>
      <c r="M4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(Hide)'!$A42,'Capacity Summary'!$H$35:$BG$35,0))="x",INDEX('Capacity Summary'!$C$36:$E$135,MATCH('Capacity Backing (Hide)'!M$2,'Capacity Summary'!$B$36:$B$135,0),4),IF(INDEX('Capacity Summary'!$H$36:$BG$135,MATCH('Capacity Backing (Hide)'!M$2,'Capacity Summary'!$B$36:$B$135,0),MATCH('Capacity Backing (Hide)'!$A42,'Capacity Summary'!$H$35:$BG$35,0))&lt;&gt;0,INDEX('Capacity Summary'!$H$36:$BG$135,MATCH('Capacity Backing (Hide)'!M$2,'Capacity Summary'!$B$36:$B$135,0),MATCH('Capacity Backing (Hide)'!$A42,'Capacity Summary'!$H$35:$BG$35,0)),0)),INDEX('Capacity Summary'!$C$36:$E$135,MATCH('Capacity Backing (Hide)'!M$2,'Capacity Summary'!$B$36:$B$135,0),2)))/IF(Summary!$B$7="Minutes",1,60)/COUNTA(INDEX(Capacity!$C$10:$Q$109,MATCH('Capacity Backing (Hide)'!M$2,Capacity!$B$10:$B$109,0),1):INDEX(Capacity!$C$10:$Q$109,MATCH('Capacity Backing (Hide)'!M$2,Capacity!$B$10:$B$109,0),15))</f>
        <v>#N/A</v>
      </c>
      <c r="N4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(Hide)'!$A42,'Capacity Summary'!$H$35:$BG$35,0))="x",INDEX('Capacity Summary'!$C$36:$E$135,MATCH('Capacity Backing (Hide)'!N$2,'Capacity Summary'!$B$36:$B$135,0),4),IF(INDEX('Capacity Summary'!$H$36:$BG$135,MATCH('Capacity Backing (Hide)'!N$2,'Capacity Summary'!$B$36:$B$135,0),MATCH('Capacity Backing (Hide)'!$A42,'Capacity Summary'!$H$35:$BG$35,0))&lt;&gt;0,INDEX('Capacity Summary'!$H$36:$BG$135,MATCH('Capacity Backing (Hide)'!N$2,'Capacity Summary'!$B$36:$B$135,0),MATCH('Capacity Backing (Hide)'!$A42,'Capacity Summary'!$H$35:$BG$35,0)),0)),INDEX('Capacity Summary'!$C$36:$E$135,MATCH('Capacity Backing (Hide)'!N$2,'Capacity Summary'!$B$36:$B$135,0),2)))/IF(Summary!$B$7="Minutes",1,60)/COUNTA(INDEX(Capacity!$C$10:$Q$109,MATCH('Capacity Backing (Hide)'!N$2,Capacity!$B$10:$B$109,0),1):INDEX(Capacity!$C$10:$Q$109,MATCH('Capacity Backing (Hide)'!N$2,Capacity!$B$10:$B$109,0),15))</f>
        <v>#N/A</v>
      </c>
      <c r="O4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(Hide)'!$A42,'Capacity Summary'!$H$35:$BG$35,0))="x",INDEX('Capacity Summary'!$C$36:$E$135,MATCH('Capacity Backing (Hide)'!O$2,'Capacity Summary'!$B$36:$B$135,0),4),IF(INDEX('Capacity Summary'!$H$36:$BG$135,MATCH('Capacity Backing (Hide)'!O$2,'Capacity Summary'!$B$36:$B$135,0),MATCH('Capacity Backing (Hide)'!$A42,'Capacity Summary'!$H$35:$BG$35,0))&lt;&gt;0,INDEX('Capacity Summary'!$H$36:$BG$135,MATCH('Capacity Backing (Hide)'!O$2,'Capacity Summary'!$B$36:$B$135,0),MATCH('Capacity Backing (Hide)'!$A42,'Capacity Summary'!$H$35:$BG$35,0)),0)),INDEX('Capacity Summary'!$C$36:$E$135,MATCH('Capacity Backing (Hide)'!O$2,'Capacity Summary'!$B$36:$B$135,0),2)))/IF(Summary!$B$7="Minutes",1,60)/COUNTA(INDEX(Capacity!$C$10:$Q$109,MATCH('Capacity Backing (Hide)'!O$2,Capacity!$B$10:$B$109,0),1):INDEX(Capacity!$C$10:$Q$109,MATCH('Capacity Backing (Hide)'!O$2,Capacity!$B$10:$B$109,0),15))</f>
        <v>#N/A</v>
      </c>
      <c r="P4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(Hide)'!$A42,'Capacity Summary'!$H$35:$BG$35,0))="x",INDEX('Capacity Summary'!$C$36:$E$135,MATCH('Capacity Backing (Hide)'!P$2,'Capacity Summary'!$B$36:$B$135,0),4),IF(INDEX('Capacity Summary'!$H$36:$BG$135,MATCH('Capacity Backing (Hide)'!P$2,'Capacity Summary'!$B$36:$B$135,0),MATCH('Capacity Backing (Hide)'!$A42,'Capacity Summary'!$H$35:$BG$35,0))&lt;&gt;0,INDEX('Capacity Summary'!$H$36:$BG$135,MATCH('Capacity Backing (Hide)'!P$2,'Capacity Summary'!$B$36:$B$135,0),MATCH('Capacity Backing (Hide)'!$A42,'Capacity Summary'!$H$35:$BG$35,0)),0)),INDEX('Capacity Summary'!$C$36:$E$135,MATCH('Capacity Backing (Hide)'!P$2,'Capacity Summary'!$B$36:$B$135,0),2)))/IF(Summary!$B$7="Minutes",1,60)/COUNTA(INDEX(Capacity!$C$10:$Q$109,MATCH('Capacity Backing (Hide)'!P$2,Capacity!$B$10:$B$109,0),1):INDEX(Capacity!$C$10:$Q$109,MATCH('Capacity Backing (Hide)'!P$2,Capacity!$B$10:$B$109,0),15))</f>
        <v>#N/A</v>
      </c>
      <c r="Q4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(Hide)'!$A42,'Capacity Summary'!$H$35:$BG$35,0))="x",INDEX('Capacity Summary'!$C$36:$E$135,MATCH('Capacity Backing (Hide)'!Q$2,'Capacity Summary'!$B$36:$B$135,0),4),IF(INDEX('Capacity Summary'!$H$36:$BG$135,MATCH('Capacity Backing (Hide)'!Q$2,'Capacity Summary'!$B$36:$B$135,0),MATCH('Capacity Backing (Hide)'!$A42,'Capacity Summary'!$H$35:$BG$35,0))&lt;&gt;0,INDEX('Capacity Summary'!$H$36:$BG$135,MATCH('Capacity Backing (Hide)'!Q$2,'Capacity Summary'!$B$36:$B$135,0),MATCH('Capacity Backing (Hide)'!$A42,'Capacity Summary'!$H$35:$BG$35,0)),0)),INDEX('Capacity Summary'!$C$36:$E$135,MATCH('Capacity Backing (Hide)'!Q$2,'Capacity Summary'!$B$36:$B$135,0),2)))/IF(Summary!$B$7="Minutes",1,60)/COUNTA(INDEX(Capacity!$C$10:$Q$109,MATCH('Capacity Backing (Hide)'!Q$2,Capacity!$B$10:$B$109,0),1):INDEX(Capacity!$C$10:$Q$109,MATCH('Capacity Backing (Hide)'!Q$2,Capacity!$B$10:$B$109,0),15))</f>
        <v>#N/A</v>
      </c>
      <c r="R4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(Hide)'!$A42,'Capacity Summary'!$H$35:$BG$35,0))="x",INDEX('Capacity Summary'!$C$36:$E$135,MATCH('Capacity Backing (Hide)'!R$2,'Capacity Summary'!$B$36:$B$135,0),4),IF(INDEX('Capacity Summary'!$H$36:$BG$135,MATCH('Capacity Backing (Hide)'!R$2,'Capacity Summary'!$B$36:$B$135,0),MATCH('Capacity Backing (Hide)'!$A42,'Capacity Summary'!$H$35:$BG$35,0))&lt;&gt;0,INDEX('Capacity Summary'!$H$36:$BG$135,MATCH('Capacity Backing (Hide)'!R$2,'Capacity Summary'!$B$36:$B$135,0),MATCH('Capacity Backing (Hide)'!$A42,'Capacity Summary'!$H$35:$BG$35,0)),0)),INDEX('Capacity Summary'!$C$36:$E$135,MATCH('Capacity Backing (Hide)'!R$2,'Capacity Summary'!$B$36:$B$135,0),2)))/IF(Summary!$B$7="Minutes",1,60)/COUNTA(INDEX(Capacity!$C$10:$Q$109,MATCH('Capacity Backing (Hide)'!R$2,Capacity!$B$10:$B$109,0),1):INDEX(Capacity!$C$10:$Q$109,MATCH('Capacity Backing (Hide)'!R$2,Capacity!$B$10:$B$109,0),15))</f>
        <v>#N/A</v>
      </c>
      <c r="S4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(Hide)'!$A42,'Capacity Summary'!$H$35:$BG$35,0))="x",INDEX('Capacity Summary'!$C$36:$E$135,MATCH('Capacity Backing (Hide)'!S$2,'Capacity Summary'!$B$36:$B$135,0),4),IF(INDEX('Capacity Summary'!$H$36:$BG$135,MATCH('Capacity Backing (Hide)'!S$2,'Capacity Summary'!$B$36:$B$135,0),MATCH('Capacity Backing (Hide)'!$A42,'Capacity Summary'!$H$35:$BG$35,0))&lt;&gt;0,INDEX('Capacity Summary'!$H$36:$BG$135,MATCH('Capacity Backing (Hide)'!S$2,'Capacity Summary'!$B$36:$B$135,0),MATCH('Capacity Backing (Hide)'!$A42,'Capacity Summary'!$H$35:$BG$35,0)),0)),INDEX('Capacity Summary'!$C$36:$E$135,MATCH('Capacity Backing (Hide)'!S$2,'Capacity Summary'!$B$36:$B$135,0),2)))/IF(Summary!$B$7="Minutes",1,60)/COUNTA(INDEX(Capacity!$C$10:$Q$109,MATCH('Capacity Backing (Hide)'!S$2,Capacity!$B$10:$B$109,0),1):INDEX(Capacity!$C$10:$Q$109,MATCH('Capacity Backing (Hide)'!S$2,Capacity!$B$10:$B$109,0),15))</f>
        <v>#N/A</v>
      </c>
      <c r="T4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(Hide)'!$A42,'Capacity Summary'!$H$35:$BG$35,0))="x",INDEX('Capacity Summary'!$C$36:$E$135,MATCH('Capacity Backing (Hide)'!T$2,'Capacity Summary'!$B$36:$B$135,0),4),IF(INDEX('Capacity Summary'!$H$36:$BG$135,MATCH('Capacity Backing (Hide)'!T$2,'Capacity Summary'!$B$36:$B$135,0),MATCH('Capacity Backing (Hide)'!$A42,'Capacity Summary'!$H$35:$BG$35,0))&lt;&gt;0,INDEX('Capacity Summary'!$H$36:$BG$135,MATCH('Capacity Backing (Hide)'!T$2,'Capacity Summary'!$B$36:$B$135,0),MATCH('Capacity Backing (Hide)'!$A42,'Capacity Summary'!$H$35:$BG$35,0)),0)),INDEX('Capacity Summary'!$C$36:$E$135,MATCH('Capacity Backing (Hide)'!T$2,'Capacity Summary'!$B$36:$B$135,0),2)))/IF(Summary!$B$7="Minutes",1,60)/COUNTA(INDEX(Capacity!$C$10:$Q$109,MATCH('Capacity Backing (Hide)'!T$2,Capacity!$B$10:$B$109,0),1):INDEX(Capacity!$C$10:$Q$109,MATCH('Capacity Backing (Hide)'!T$2,Capacity!$B$10:$B$109,0),15))</f>
        <v>#N/A</v>
      </c>
      <c r="U4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(Hide)'!$A42,'Capacity Summary'!$H$35:$BG$35,0))="x",INDEX('Capacity Summary'!$C$36:$E$135,MATCH('Capacity Backing (Hide)'!U$2,'Capacity Summary'!$B$36:$B$135,0),4),IF(INDEX('Capacity Summary'!$H$36:$BG$135,MATCH('Capacity Backing (Hide)'!U$2,'Capacity Summary'!$B$36:$B$135,0),MATCH('Capacity Backing (Hide)'!$A42,'Capacity Summary'!$H$35:$BG$35,0))&lt;&gt;0,INDEX('Capacity Summary'!$H$36:$BG$135,MATCH('Capacity Backing (Hide)'!U$2,'Capacity Summary'!$B$36:$B$135,0),MATCH('Capacity Backing (Hide)'!$A42,'Capacity Summary'!$H$35:$BG$35,0)),0)),INDEX('Capacity Summary'!$C$36:$E$135,MATCH('Capacity Backing (Hide)'!U$2,'Capacity Summary'!$B$36:$B$135,0),2)))/IF(Summary!$B$7="Minutes",1,60)/COUNTA(INDEX(Capacity!$C$10:$Q$109,MATCH('Capacity Backing (Hide)'!U$2,Capacity!$B$10:$B$109,0),1):INDEX(Capacity!$C$10:$Q$109,MATCH('Capacity Backing (Hide)'!U$2,Capacity!$B$10:$B$109,0),15))</f>
        <v>#N/A</v>
      </c>
      <c r="V4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(Hide)'!$A42,'Capacity Summary'!$H$35:$BG$35,0))="x",INDEX('Capacity Summary'!$C$36:$E$135,MATCH('Capacity Backing (Hide)'!V$2,'Capacity Summary'!$B$36:$B$135,0),4),IF(INDEX('Capacity Summary'!$H$36:$BG$135,MATCH('Capacity Backing (Hide)'!V$2,'Capacity Summary'!$B$36:$B$135,0),MATCH('Capacity Backing (Hide)'!$A42,'Capacity Summary'!$H$35:$BG$35,0))&lt;&gt;0,INDEX('Capacity Summary'!$H$36:$BG$135,MATCH('Capacity Backing (Hide)'!V$2,'Capacity Summary'!$B$36:$B$135,0),MATCH('Capacity Backing (Hide)'!$A42,'Capacity Summary'!$H$35:$BG$35,0)),0)),INDEX('Capacity Summary'!$C$36:$E$135,MATCH('Capacity Backing (Hide)'!V$2,'Capacity Summary'!$B$36:$B$135,0),2)))/IF(Summary!$B$7="Minutes",1,60)/COUNTA(INDEX(Capacity!$C$10:$Q$109,MATCH('Capacity Backing (Hide)'!V$2,Capacity!$B$10:$B$109,0),1):INDEX(Capacity!$C$10:$Q$109,MATCH('Capacity Backing (Hide)'!V$2,Capacity!$B$10:$B$109,0),15))</f>
        <v>#N/A</v>
      </c>
      <c r="W4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(Hide)'!$A42,'Capacity Summary'!$H$35:$BG$35,0))="x",INDEX('Capacity Summary'!$C$36:$E$135,MATCH('Capacity Backing (Hide)'!W$2,'Capacity Summary'!$B$36:$B$135,0),4),IF(INDEX('Capacity Summary'!$H$36:$BG$135,MATCH('Capacity Backing (Hide)'!W$2,'Capacity Summary'!$B$36:$B$135,0),MATCH('Capacity Backing (Hide)'!$A42,'Capacity Summary'!$H$35:$BG$35,0))&lt;&gt;0,INDEX('Capacity Summary'!$H$36:$BG$135,MATCH('Capacity Backing (Hide)'!W$2,'Capacity Summary'!$B$36:$B$135,0),MATCH('Capacity Backing (Hide)'!$A42,'Capacity Summary'!$H$35:$BG$35,0)),0)),INDEX('Capacity Summary'!$C$36:$E$135,MATCH('Capacity Backing (Hide)'!W$2,'Capacity Summary'!$B$36:$B$135,0),2)))/IF(Summary!$B$7="Minutes",1,60)/COUNTA(INDEX(Capacity!$C$10:$Q$109,MATCH('Capacity Backing (Hide)'!W$2,Capacity!$B$10:$B$109,0),1):INDEX(Capacity!$C$10:$Q$109,MATCH('Capacity Backing (Hide)'!W$2,Capacity!$B$10:$B$109,0),15))</f>
        <v>#N/A</v>
      </c>
      <c r="X4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(Hide)'!$A42,'Capacity Summary'!$H$35:$BG$35,0))="x",INDEX('Capacity Summary'!$C$36:$E$135,MATCH('Capacity Backing (Hide)'!X$2,'Capacity Summary'!$B$36:$B$135,0),4),IF(INDEX('Capacity Summary'!$H$36:$BG$135,MATCH('Capacity Backing (Hide)'!X$2,'Capacity Summary'!$B$36:$B$135,0),MATCH('Capacity Backing (Hide)'!$A42,'Capacity Summary'!$H$35:$BG$35,0))&lt;&gt;0,INDEX('Capacity Summary'!$H$36:$BG$135,MATCH('Capacity Backing (Hide)'!X$2,'Capacity Summary'!$B$36:$B$135,0),MATCH('Capacity Backing (Hide)'!$A42,'Capacity Summary'!$H$35:$BG$35,0)),0)),INDEX('Capacity Summary'!$C$36:$E$135,MATCH('Capacity Backing (Hide)'!X$2,'Capacity Summary'!$B$36:$B$135,0),2)))/IF(Summary!$B$7="Minutes",1,60)/COUNTA(INDEX(Capacity!$C$10:$Q$109,MATCH('Capacity Backing (Hide)'!X$2,Capacity!$B$10:$B$109,0),1):INDEX(Capacity!$C$10:$Q$109,MATCH('Capacity Backing (Hide)'!X$2,Capacity!$B$10:$B$109,0),15))</f>
        <v>#N/A</v>
      </c>
      <c r="Y4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(Hide)'!$A42,'Capacity Summary'!$H$35:$BG$35,0))="x",INDEX('Capacity Summary'!$C$36:$E$135,MATCH('Capacity Backing (Hide)'!Y$2,'Capacity Summary'!$B$36:$B$135,0),4),IF(INDEX('Capacity Summary'!$H$36:$BG$135,MATCH('Capacity Backing (Hide)'!Y$2,'Capacity Summary'!$B$36:$B$135,0),MATCH('Capacity Backing (Hide)'!$A42,'Capacity Summary'!$H$35:$BG$35,0))&lt;&gt;0,INDEX('Capacity Summary'!$H$36:$BG$135,MATCH('Capacity Backing (Hide)'!Y$2,'Capacity Summary'!$B$36:$B$135,0),MATCH('Capacity Backing (Hide)'!$A42,'Capacity Summary'!$H$35:$BG$35,0)),0)),INDEX('Capacity Summary'!$C$36:$E$135,MATCH('Capacity Backing (Hide)'!Y$2,'Capacity Summary'!$B$36:$B$135,0),2)))/IF(Summary!$B$7="Minutes",1,60)/COUNTA(INDEX(Capacity!$C$10:$Q$109,MATCH('Capacity Backing (Hide)'!Y$2,Capacity!$B$10:$B$109,0),1):INDEX(Capacity!$C$10:$Q$109,MATCH('Capacity Backing (Hide)'!Y$2,Capacity!$B$10:$B$109,0),15))</f>
        <v>#N/A</v>
      </c>
      <c r="Z4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(Hide)'!$A42,'Capacity Summary'!$H$35:$BG$35,0))="x",INDEX('Capacity Summary'!$C$36:$E$135,MATCH('Capacity Backing (Hide)'!Z$2,'Capacity Summary'!$B$36:$B$135,0),4),IF(INDEX('Capacity Summary'!$H$36:$BG$135,MATCH('Capacity Backing (Hide)'!Z$2,'Capacity Summary'!$B$36:$B$135,0),MATCH('Capacity Backing (Hide)'!$A42,'Capacity Summary'!$H$35:$BG$35,0))&lt;&gt;0,INDEX('Capacity Summary'!$H$36:$BG$135,MATCH('Capacity Backing (Hide)'!Z$2,'Capacity Summary'!$B$36:$B$135,0),MATCH('Capacity Backing (Hide)'!$A42,'Capacity Summary'!$H$35:$BG$35,0)),0)),INDEX('Capacity Summary'!$C$36:$E$135,MATCH('Capacity Backing (Hide)'!Z$2,'Capacity Summary'!$B$36:$B$135,0),2)))/IF(Summary!$B$7="Minutes",1,60)/COUNTA(INDEX(Capacity!$C$10:$Q$109,MATCH('Capacity Backing (Hide)'!Z$2,Capacity!$B$10:$B$109,0),1):INDEX(Capacity!$C$10:$Q$109,MATCH('Capacity Backing (Hide)'!Z$2,Capacity!$B$10:$B$109,0),15))</f>
        <v>#N/A</v>
      </c>
      <c r="AA4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(Hide)'!$A42,'Capacity Summary'!$H$35:$BG$35,0))="x",INDEX('Capacity Summary'!$C$36:$E$135,MATCH('Capacity Backing (Hide)'!AA$2,'Capacity Summary'!$B$36:$B$135,0),4),IF(INDEX('Capacity Summary'!$H$36:$BG$135,MATCH('Capacity Backing (Hide)'!AA$2,'Capacity Summary'!$B$36:$B$135,0),MATCH('Capacity Backing (Hide)'!$A42,'Capacity Summary'!$H$35:$BG$35,0))&lt;&gt;0,INDEX('Capacity Summary'!$H$36:$BG$135,MATCH('Capacity Backing (Hide)'!AA$2,'Capacity Summary'!$B$36:$B$135,0),MATCH('Capacity Backing (Hide)'!$A42,'Capacity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(Hide)'!$A42,'Capacity Summary'!$H$35:$BG$35,0))="x",INDEX('Capacity Summary'!$C$36:$E$135,MATCH('Capacity Backing (Hide)'!AB$2,'Capacity Summary'!$B$36:$B$135,0),4),IF(INDEX('Capacity Summary'!$H$36:$BG$135,MATCH('Capacity Backing (Hide)'!AB$2,'Capacity Summary'!$B$36:$B$135,0),MATCH('Capacity Backing (Hide)'!$A42,'Capacity Summary'!$H$35:$BG$35,0))&lt;&gt;0,INDEX('Capacity Summary'!$H$36:$BG$135,MATCH('Capacity Backing (Hide)'!AB$2,'Capacity Summary'!$B$36:$B$135,0),MATCH('Capacity Backing (Hide)'!$A42,'Capacity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(Hide)'!$A42,'Capacity Summary'!$H$35:$BG$35,0))="x",INDEX('Capacity Summary'!$C$36:$E$135,MATCH('Capacity Backing (Hide)'!AC$2,'Capacity Summary'!$B$36:$B$135,0),4),IF(INDEX('Capacity Summary'!$H$36:$BG$135,MATCH('Capacity Backing (Hide)'!AC$2,'Capacity Summary'!$B$36:$B$135,0),MATCH('Capacity Backing (Hide)'!$A42,'Capacity Summary'!$H$35:$BG$35,0))&lt;&gt;0,INDEX('Capacity Summary'!$H$36:$BG$135,MATCH('Capacity Backing (Hide)'!AC$2,'Capacity Summary'!$B$36:$B$135,0),MATCH('Capacity Backing (Hide)'!$A42,'Capacity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(Hide)'!$A42,'Capacity Summary'!$H$35:$BG$35,0))="x",INDEX('Capacity Summary'!$C$36:$E$135,MATCH('Capacity Backing (Hide)'!AD$2,'Capacity Summary'!$B$36:$B$135,0),4),IF(INDEX('Capacity Summary'!$H$36:$BG$135,MATCH('Capacity Backing (Hide)'!AD$2,'Capacity Summary'!$B$36:$B$135,0),MATCH('Capacity Backing (Hide)'!$A42,'Capacity Summary'!$H$35:$BG$35,0))&lt;&gt;0,INDEX('Capacity Summary'!$H$36:$BG$135,MATCH('Capacity Backing (Hide)'!AD$2,'Capacity Summary'!$B$36:$B$135,0),MATCH('Capacity Backing (Hide)'!$A42,'Capacity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(Hide)'!$A42,'Capacity Summary'!$H$35:$BG$35,0))="x",INDEX('Capacity Summary'!$C$36:$E$135,MATCH('Capacity Backing (Hide)'!AE$2,'Capacity Summary'!$B$36:$B$135,0),4),IF(INDEX('Capacity Summary'!$H$36:$BG$135,MATCH('Capacity Backing (Hide)'!AE$2,'Capacity Summary'!$B$36:$B$135,0),MATCH('Capacity Backing (Hide)'!$A42,'Capacity Summary'!$H$35:$BG$35,0))&lt;&gt;0,INDEX('Capacity Summary'!$H$36:$BG$135,MATCH('Capacity Backing (Hide)'!AE$2,'Capacity Summary'!$B$36:$B$135,0),MATCH('Capacity Backing (Hide)'!$A42,'Capacity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(Hide)'!$A42,'Capacity Summary'!$H$35:$BG$35,0))="x",INDEX('Capacity Summary'!$C$36:$E$135,MATCH('Capacity Backing (Hide)'!AF$2,'Capacity Summary'!$B$36:$B$135,0),4),IF(INDEX('Capacity Summary'!$H$36:$BG$135,MATCH('Capacity Backing (Hide)'!AF$2,'Capacity Summary'!$B$36:$B$135,0),MATCH('Capacity Backing (Hide)'!$A42,'Capacity Summary'!$H$35:$BG$35,0))&lt;&gt;0,INDEX('Capacity Summary'!$H$36:$BG$135,MATCH('Capacity Backing (Hide)'!AF$2,'Capacity Summary'!$B$36:$B$135,0),MATCH('Capacity Backing (Hide)'!$A42,'Capacity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(Hide)'!$A42,'Capacity Summary'!$H$35:$BG$35,0))="x",INDEX('Capacity Summary'!$C$36:$E$135,MATCH('Capacity Backing (Hide)'!AG$2,'Capacity Summary'!$B$36:$B$135,0),4),IF(INDEX('Capacity Summary'!$H$36:$BG$135,MATCH('Capacity Backing (Hide)'!AG$2,'Capacity Summary'!$B$36:$B$135,0),MATCH('Capacity Backing (Hide)'!$A42,'Capacity Summary'!$H$35:$BG$35,0))&lt;&gt;0,INDEX('Capacity Summary'!$H$36:$BG$135,MATCH('Capacity Backing (Hide)'!AG$2,'Capacity Summary'!$B$36:$B$135,0),MATCH('Capacity Backing (Hide)'!$A42,'Capacity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(Hide)'!$A42,'Capacity Summary'!$H$35:$BG$35,0))="x",INDEX('Capacity Summary'!$C$36:$E$135,MATCH('Capacity Backing (Hide)'!AH$2,'Capacity Summary'!$B$36:$B$135,0),4),IF(INDEX('Capacity Summary'!$H$36:$BG$135,MATCH('Capacity Backing (Hide)'!AH$2,'Capacity Summary'!$B$36:$B$135,0),MATCH('Capacity Backing (Hide)'!$A42,'Capacity Summary'!$H$35:$BG$35,0))&lt;&gt;0,INDEX('Capacity Summary'!$H$36:$BG$135,MATCH('Capacity Backing (Hide)'!AH$2,'Capacity Summary'!$B$36:$B$135,0),MATCH('Capacity Backing (Hide)'!$A42,'Capacity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(Hide)'!$A42,'Capacity Summary'!$H$35:$BG$35,0))="x",INDEX('Capacity Summary'!$C$36:$E$135,MATCH('Capacity Backing (Hide)'!AI$2,'Capacity Summary'!$B$36:$B$135,0),4),IF(INDEX('Capacity Summary'!$H$36:$BG$135,MATCH('Capacity Backing (Hide)'!AI$2,'Capacity Summary'!$B$36:$B$135,0),MATCH('Capacity Backing (Hide)'!$A42,'Capacity Summary'!$H$35:$BG$35,0))&lt;&gt;0,INDEX('Capacity Summary'!$H$36:$BG$135,MATCH('Capacity Backing (Hide)'!AI$2,'Capacity Summary'!$B$36:$B$135,0),MATCH('Capacity Backing (Hide)'!$A42,'Capacity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(Hide)'!$A42,'Capacity Summary'!$H$35:$BG$35,0))="x",INDEX('Capacity Summary'!$C$36:$E$135,MATCH('Capacity Backing (Hide)'!AJ$2,'Capacity Summary'!$B$36:$B$135,0),4),IF(INDEX('Capacity Summary'!$H$36:$BG$135,MATCH('Capacity Backing (Hide)'!AJ$2,'Capacity Summary'!$B$36:$B$135,0),MATCH('Capacity Backing (Hide)'!$A42,'Capacity Summary'!$H$35:$BG$35,0))&lt;&gt;0,INDEX('Capacity Summary'!$H$36:$BG$135,MATCH('Capacity Backing (Hide)'!AJ$2,'Capacity Summary'!$B$36:$B$135,0),MATCH('Capacity Backing (Hide)'!$A42,'Capacity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(Hide)'!$A42,'Capacity Summary'!$H$35:$BG$35,0))="x",INDEX('Capacity Summary'!$C$36:$E$135,MATCH('Capacity Backing (Hide)'!AK$2,'Capacity Summary'!$B$36:$B$135,0),4),IF(INDEX('Capacity Summary'!$H$36:$BG$135,MATCH('Capacity Backing (Hide)'!AK$2,'Capacity Summary'!$B$36:$B$135,0),MATCH('Capacity Backing (Hide)'!$A42,'Capacity Summary'!$H$35:$BG$35,0))&lt;&gt;0,INDEX('Capacity Summary'!$H$36:$BG$135,MATCH('Capacity Backing (Hide)'!AK$2,'Capacity Summary'!$B$36:$B$135,0),MATCH('Capacity Backing (Hide)'!$A42,'Capacity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(Hide)'!$A42,'Capacity Summary'!$H$35:$BG$35,0))="x",INDEX('Capacity Summary'!$C$36:$E$135,MATCH('Capacity Backing (Hide)'!AL$2,'Capacity Summary'!$B$36:$B$135,0),4),IF(INDEX('Capacity Summary'!$H$36:$BG$135,MATCH('Capacity Backing (Hide)'!AL$2,'Capacity Summary'!$B$36:$B$135,0),MATCH('Capacity Backing (Hide)'!$A42,'Capacity Summary'!$H$35:$BG$35,0))&lt;&gt;0,INDEX('Capacity Summary'!$H$36:$BG$135,MATCH('Capacity Backing (Hide)'!AL$2,'Capacity Summary'!$B$36:$B$135,0),MATCH('Capacity Backing (Hide)'!$A42,'Capacity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(Hide)'!$A42,'Capacity Summary'!$H$35:$BG$35,0))="x",INDEX('Capacity Summary'!$C$36:$E$135,MATCH('Capacity Backing (Hide)'!AM$2,'Capacity Summary'!$B$36:$B$135,0),4),IF(INDEX('Capacity Summary'!$H$36:$BG$135,MATCH('Capacity Backing (Hide)'!AM$2,'Capacity Summary'!$B$36:$B$135,0),MATCH('Capacity Backing (Hide)'!$A42,'Capacity Summary'!$H$35:$BG$35,0))&lt;&gt;0,INDEX('Capacity Summary'!$H$36:$BG$135,MATCH('Capacity Backing (Hide)'!AM$2,'Capacity Summary'!$B$36:$B$135,0),MATCH('Capacity Backing (Hide)'!$A42,'Capacity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(Hide)'!$A42,'Capacity Summary'!$H$35:$BG$35,0))="x",INDEX('Capacity Summary'!$C$36:$E$135,MATCH('Capacity Backing (Hide)'!AN$2,'Capacity Summary'!$B$36:$B$135,0),4),IF(INDEX('Capacity Summary'!$H$36:$BG$135,MATCH('Capacity Backing (Hide)'!AN$2,'Capacity Summary'!$B$36:$B$135,0),MATCH('Capacity Backing (Hide)'!$A42,'Capacity Summary'!$H$35:$BG$35,0))&lt;&gt;0,INDEX('Capacity Summary'!$H$36:$BG$135,MATCH('Capacity Backing (Hide)'!AN$2,'Capacity Summary'!$B$36:$B$135,0),MATCH('Capacity Backing (Hide)'!$A42,'Capacity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(Hide)'!$A42,'Capacity Summary'!$H$35:$BG$35,0))="x",INDEX('Capacity Summary'!$C$36:$E$135,MATCH('Capacity Backing (Hide)'!AO$2,'Capacity Summary'!$B$36:$B$135,0),4),IF(INDEX('Capacity Summary'!$H$36:$BG$135,MATCH('Capacity Backing (Hide)'!AO$2,'Capacity Summary'!$B$36:$B$135,0),MATCH('Capacity Backing (Hide)'!$A42,'Capacity Summary'!$H$35:$BG$35,0))&lt;&gt;0,INDEX('Capacity Summary'!$H$36:$BG$135,MATCH('Capacity Backing (Hide)'!AO$2,'Capacity Summary'!$B$36:$B$135,0),MATCH('Capacity Backing (Hide)'!$A42,'Capacity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(Hide)'!$A42,'Capacity Summary'!$H$35:$BG$35,0))="x",INDEX('Capacity Summary'!$C$36:$E$135,MATCH('Capacity Backing (Hide)'!AP$2,'Capacity Summary'!$B$36:$B$135,0),4),IF(INDEX('Capacity Summary'!$H$36:$BG$135,MATCH('Capacity Backing (Hide)'!AP$2,'Capacity Summary'!$B$36:$B$135,0),MATCH('Capacity Backing (Hide)'!$A42,'Capacity Summary'!$H$35:$BG$35,0))&lt;&gt;0,INDEX('Capacity Summary'!$H$36:$BG$135,MATCH('Capacity Backing (Hide)'!AP$2,'Capacity Summary'!$B$36:$B$135,0),MATCH('Capacity Backing (Hide)'!$A42,'Capacity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(Hide)'!$A42,'Capacity Summary'!$H$35:$BG$35,0))="x",INDEX('Capacity Summary'!$C$36:$E$135,MATCH('Capacity Backing (Hide)'!AQ$2,'Capacity Summary'!$B$36:$B$135,0),4),IF(INDEX('Capacity Summary'!$H$36:$BG$135,MATCH('Capacity Backing (Hide)'!AQ$2,'Capacity Summary'!$B$36:$B$135,0),MATCH('Capacity Backing (Hide)'!$A42,'Capacity Summary'!$H$35:$BG$35,0))&lt;&gt;0,INDEX('Capacity Summary'!$H$36:$BG$135,MATCH('Capacity Backing (Hide)'!AQ$2,'Capacity Summary'!$B$36:$B$135,0),MATCH('Capacity Backing (Hide)'!$A42,'Capacity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(Hide)'!$A42,'Capacity Summary'!$H$35:$BG$35,0))="x",INDEX('Capacity Summary'!$C$36:$E$135,MATCH('Capacity Backing (Hide)'!AR$2,'Capacity Summary'!$B$36:$B$135,0),4),IF(INDEX('Capacity Summary'!$H$36:$BG$135,MATCH('Capacity Backing (Hide)'!AR$2,'Capacity Summary'!$B$36:$B$135,0),MATCH('Capacity Backing (Hide)'!$A42,'Capacity Summary'!$H$35:$BG$35,0))&lt;&gt;0,INDEX('Capacity Summary'!$H$36:$BG$135,MATCH('Capacity Backing (Hide)'!AR$2,'Capacity Summary'!$B$36:$B$135,0),MATCH('Capacity Backing (Hide)'!$A42,'Capacity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(Hide)'!$A42,'Capacity Summary'!$H$35:$BG$35,0))="x",INDEX('Capacity Summary'!$C$36:$E$135,MATCH('Capacity Backing (Hide)'!AS$2,'Capacity Summary'!$B$36:$B$135,0),4),IF(INDEX('Capacity Summary'!$H$36:$BG$135,MATCH('Capacity Backing (Hide)'!AS$2,'Capacity Summary'!$B$36:$B$135,0),MATCH('Capacity Backing (Hide)'!$A42,'Capacity Summary'!$H$35:$BG$35,0))&lt;&gt;0,INDEX('Capacity Summary'!$H$36:$BG$135,MATCH('Capacity Backing (Hide)'!AS$2,'Capacity Summary'!$B$36:$B$135,0),MATCH('Capacity Backing (Hide)'!$A42,'Capacity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(Hide)'!$A42,'Capacity Summary'!$H$35:$BG$35,0))="x",INDEX('Capacity Summary'!$C$36:$E$135,MATCH('Capacity Backing (Hide)'!AT$2,'Capacity Summary'!$B$36:$B$135,0),4),IF(INDEX('Capacity Summary'!$H$36:$BG$135,MATCH('Capacity Backing (Hide)'!AT$2,'Capacity Summary'!$B$36:$B$135,0),MATCH('Capacity Backing (Hide)'!$A42,'Capacity Summary'!$H$35:$BG$35,0))&lt;&gt;0,INDEX('Capacity Summary'!$H$36:$BG$135,MATCH('Capacity Backing (Hide)'!AT$2,'Capacity Summary'!$B$36:$B$135,0),MATCH('Capacity Backing (Hide)'!$A42,'Capacity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(Hide)'!$A42,'Capacity Summary'!$H$35:$BG$35,0))="x",INDEX('Capacity Summary'!$C$36:$E$135,MATCH('Capacity Backing (Hide)'!AU$2,'Capacity Summary'!$B$36:$B$135,0),4),IF(INDEX('Capacity Summary'!$H$36:$BG$135,MATCH('Capacity Backing (Hide)'!AU$2,'Capacity Summary'!$B$36:$B$135,0),MATCH('Capacity Backing (Hide)'!$A42,'Capacity Summary'!$H$35:$BG$35,0))&lt;&gt;0,INDEX('Capacity Summary'!$H$36:$BG$135,MATCH('Capacity Backing (Hide)'!AU$2,'Capacity Summary'!$B$36:$B$135,0),MATCH('Capacity Backing (Hide)'!$A42,'Capacity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(Hide)'!$A42,'Capacity Summary'!$H$35:$BG$35,0))="x",INDEX('Capacity Summary'!$C$36:$E$135,MATCH('Capacity Backing (Hide)'!AV$2,'Capacity Summary'!$B$36:$B$135,0),4),IF(INDEX('Capacity Summary'!$H$36:$BG$135,MATCH('Capacity Backing (Hide)'!AV$2,'Capacity Summary'!$B$36:$B$135,0),MATCH('Capacity Backing (Hide)'!$A42,'Capacity Summary'!$H$35:$BG$35,0))&lt;&gt;0,INDEX('Capacity Summary'!$H$36:$BG$135,MATCH('Capacity Backing (Hide)'!AV$2,'Capacity Summary'!$B$36:$B$135,0),MATCH('Capacity Backing (Hide)'!$A42,'Capacity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(Hide)'!$A42,'Capacity Summary'!$H$35:$BG$35,0))="x",INDEX('Capacity Summary'!$C$36:$E$135,MATCH('Capacity Backing (Hide)'!AW$2,'Capacity Summary'!$B$36:$B$135,0),4),IF(INDEX('Capacity Summary'!$H$36:$BG$135,MATCH('Capacity Backing (Hide)'!AW$2,'Capacity Summary'!$B$36:$B$135,0),MATCH('Capacity Backing (Hide)'!$A42,'Capacity Summary'!$H$35:$BG$35,0))&lt;&gt;0,INDEX('Capacity Summary'!$H$36:$BG$135,MATCH('Capacity Backing (Hide)'!AW$2,'Capacity Summary'!$B$36:$B$135,0),MATCH('Capacity Backing (Hide)'!$A42,'Capacity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(Hide)'!$A42,'Capacity Summary'!$H$35:$BG$35,0))="x",INDEX('Capacity Summary'!$C$36:$E$135,MATCH('Capacity Backing (Hide)'!AX$2,'Capacity Summary'!$B$36:$B$135,0),4),IF(INDEX('Capacity Summary'!$H$36:$BG$135,MATCH('Capacity Backing (Hide)'!AX$2,'Capacity Summary'!$B$36:$B$135,0),MATCH('Capacity Backing (Hide)'!$A42,'Capacity Summary'!$H$35:$BG$35,0))&lt;&gt;0,INDEX('Capacity Summary'!$H$36:$BG$135,MATCH('Capacity Backing (Hide)'!AX$2,'Capacity Summary'!$B$36:$B$135,0),MATCH('Capacity Backing (Hide)'!$A42,'Capacity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(Hide)'!$A42,'Capacity Summary'!$H$35:$BG$35,0))="x",INDEX('Capacity Summary'!$C$36:$E$135,MATCH('Capacity Backing (Hide)'!AY$2,'Capacity Summary'!$B$36:$B$135,0),4),IF(INDEX('Capacity Summary'!$H$36:$BG$135,MATCH('Capacity Backing (Hide)'!AY$2,'Capacity Summary'!$B$36:$B$135,0),MATCH('Capacity Backing (Hide)'!$A42,'Capacity Summary'!$H$35:$BG$35,0))&lt;&gt;0,INDEX('Capacity Summary'!$H$36:$BG$135,MATCH('Capacity Backing (Hide)'!AY$2,'Capacity Summary'!$B$36:$B$135,0),MATCH('Capacity Backing (Hide)'!$A42,'Capacity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(Hide)'!$A42,'Capacity Summary'!$H$35:$BG$35,0))="x",INDEX('Capacity Summary'!$C$36:$E$135,MATCH('Capacity Backing (Hide)'!AZ$2,'Capacity Summary'!$B$36:$B$135,0),4),IF(INDEX('Capacity Summary'!$H$36:$BG$135,MATCH('Capacity Backing (Hide)'!AZ$2,'Capacity Summary'!$B$36:$B$135,0),MATCH('Capacity Backing (Hide)'!$A42,'Capacity Summary'!$H$35:$BG$35,0))&lt;&gt;0,INDEX('Capacity Summary'!$H$36:$BG$135,MATCH('Capacity Backing (Hide)'!AZ$2,'Capacity Summary'!$B$36:$B$135,0),MATCH('Capacity Backing (Hide)'!$A42,'Capacity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(Hide)'!$A42,'Capacity Summary'!$H$35:$BG$35,0))="x",INDEX('Capacity Summary'!$C$36:$E$135,MATCH('Capacity Backing (Hide)'!BA$2,'Capacity Summary'!$B$36:$B$135,0),4),IF(INDEX('Capacity Summary'!$H$36:$BG$135,MATCH('Capacity Backing (Hide)'!BA$2,'Capacity Summary'!$B$36:$B$135,0),MATCH('Capacity Backing (Hide)'!$A42,'Capacity Summary'!$H$35:$BG$35,0))&lt;&gt;0,INDEX('Capacity Summary'!$H$36:$BG$135,MATCH('Capacity Backing (Hide)'!BA$2,'Capacity Summary'!$B$36:$B$135,0),MATCH('Capacity Backing (Hide)'!$A42,'Capacity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(Hide)'!$A42,'Capacity Summary'!$H$35:$BG$35,0))="x",INDEX('Capacity Summary'!$C$36:$E$135,MATCH('Capacity Backing (Hide)'!BB$2,'Capacity Summary'!$B$36:$B$135,0),4),IF(INDEX('Capacity Summary'!$H$36:$BG$135,MATCH('Capacity Backing (Hide)'!BB$2,'Capacity Summary'!$B$36:$B$135,0),MATCH('Capacity Backing (Hide)'!$A42,'Capacity Summary'!$H$35:$BG$35,0))&lt;&gt;0,INDEX('Capacity Summary'!$H$36:$BG$135,MATCH('Capacity Backing (Hide)'!BB$2,'Capacity Summary'!$B$36:$B$135,0),MATCH('Capacity Backing (Hide)'!$A42,'Capacity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(Hide)'!$A42,'Capacity Summary'!$H$35:$BG$35,0))="x",INDEX('Capacity Summary'!$C$36:$E$135,MATCH('Capacity Backing (Hide)'!BC$2,'Capacity Summary'!$B$36:$B$135,0),4),IF(INDEX('Capacity Summary'!$H$36:$BG$135,MATCH('Capacity Backing (Hide)'!BC$2,'Capacity Summary'!$B$36:$B$135,0),MATCH('Capacity Backing (Hide)'!$A42,'Capacity Summary'!$H$35:$BG$35,0))&lt;&gt;0,INDEX('Capacity Summary'!$H$36:$BG$135,MATCH('Capacity Backing (Hide)'!BC$2,'Capacity Summary'!$B$36:$B$135,0),MATCH('Capacity Backing (Hide)'!$A42,'Capacity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(Hide)'!$A42,'Capacity Summary'!$H$35:$BG$35,0))="x",INDEX('Capacity Summary'!$C$36:$E$135,MATCH('Capacity Backing (Hide)'!BD$2,'Capacity Summary'!$B$36:$B$135,0),4),IF(INDEX('Capacity Summary'!$H$36:$BG$135,MATCH('Capacity Backing (Hide)'!BD$2,'Capacity Summary'!$B$36:$B$135,0),MATCH('Capacity Backing (Hide)'!$A42,'Capacity Summary'!$H$35:$BG$35,0))&lt;&gt;0,INDEX('Capacity Summary'!$H$36:$BG$135,MATCH('Capacity Backing (Hide)'!BD$2,'Capacity Summary'!$B$36:$B$135,0),MATCH('Capacity Backing (Hide)'!$A42,'Capacity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(Hide)'!$A42,'Capacity Summary'!$H$35:$BG$35,0))="x",INDEX('Capacity Summary'!$C$36:$E$135,MATCH('Capacity Backing (Hide)'!BE$2,'Capacity Summary'!$B$36:$B$135,0),4),IF(INDEX('Capacity Summary'!$H$36:$BG$135,MATCH('Capacity Backing (Hide)'!BE$2,'Capacity Summary'!$B$36:$B$135,0),MATCH('Capacity Backing (Hide)'!$A42,'Capacity Summary'!$H$35:$BG$35,0))&lt;&gt;0,INDEX('Capacity Summary'!$H$36:$BG$135,MATCH('Capacity Backing (Hide)'!BE$2,'Capacity Summary'!$B$36:$B$135,0),MATCH('Capacity Backing (Hide)'!$A42,'Capacity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(Hide)'!$A42,'Capacity Summary'!$H$35:$BG$35,0))="x",INDEX('Capacity Summary'!$C$36:$E$135,MATCH('Capacity Backing (Hide)'!BF$2,'Capacity Summary'!$B$36:$B$135,0),4),IF(INDEX('Capacity Summary'!$H$36:$BG$135,MATCH('Capacity Backing (Hide)'!BF$2,'Capacity Summary'!$B$36:$B$135,0),MATCH('Capacity Backing (Hide)'!$A42,'Capacity Summary'!$H$35:$BG$35,0))&lt;&gt;0,INDEX('Capacity Summary'!$H$36:$BG$135,MATCH('Capacity Backing (Hide)'!BF$2,'Capacity Summary'!$B$36:$B$135,0),MATCH('Capacity Backing (Hide)'!$A42,'Capacity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(Hide)'!$A42,'Capacity Summary'!$H$35:$BG$35,0))="x",INDEX('Capacity Summary'!$C$36:$E$135,MATCH('Capacity Backing (Hide)'!BG$2,'Capacity Summary'!$B$36:$B$135,0),4),IF(INDEX('Capacity Summary'!$H$36:$BG$135,MATCH('Capacity Backing (Hide)'!BG$2,'Capacity Summary'!$B$36:$B$135,0),MATCH('Capacity Backing (Hide)'!$A42,'Capacity Summary'!$H$35:$BG$35,0))&lt;&gt;0,INDEX('Capacity Summary'!$H$36:$BG$135,MATCH('Capacity Backing (Hide)'!BG$2,'Capacity Summary'!$B$36:$B$135,0),MATCH('Capacity Backing (Hide)'!$A42,'Capacity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(Hide)'!$A42,'Capacity Summary'!$H$35:$BG$35,0))="x",INDEX('Capacity Summary'!$C$36:$E$135,MATCH('Capacity Backing (Hide)'!BH$2,'Capacity Summary'!$B$36:$B$135,0),4),IF(INDEX('Capacity Summary'!$H$36:$BG$135,MATCH('Capacity Backing (Hide)'!BH$2,'Capacity Summary'!$B$36:$B$135,0),MATCH('Capacity Backing (Hide)'!$A42,'Capacity Summary'!$H$35:$BG$35,0))&lt;&gt;0,INDEX('Capacity Summary'!$H$36:$BG$135,MATCH('Capacity Backing (Hide)'!BH$2,'Capacity Summary'!$B$36:$B$135,0),MATCH('Capacity Backing (Hide)'!$A42,'Capacity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(Hide)'!$A42,'Capacity Summary'!$H$35:$BG$35,0))="x",INDEX('Capacity Summary'!$C$36:$E$135,MATCH('Capacity Backing (Hide)'!BI$2,'Capacity Summary'!$B$36:$B$135,0),4),IF(INDEX('Capacity Summary'!$H$36:$BG$135,MATCH('Capacity Backing (Hide)'!BI$2,'Capacity Summary'!$B$36:$B$135,0),MATCH('Capacity Backing (Hide)'!$A42,'Capacity Summary'!$H$35:$BG$35,0))&lt;&gt;0,INDEX('Capacity Summary'!$H$36:$BG$135,MATCH('Capacity Backing (Hide)'!BI$2,'Capacity Summary'!$B$36:$B$135,0),MATCH('Capacity Backing (Hide)'!$A42,'Capacity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(Hide)'!$A42,'Capacity Summary'!$H$35:$BG$35,0))="x",INDEX('Capacity Summary'!$C$36:$E$135,MATCH('Capacity Backing (Hide)'!BJ$2,'Capacity Summary'!$B$36:$B$135,0),4),IF(INDEX('Capacity Summary'!$H$36:$BG$135,MATCH('Capacity Backing (Hide)'!BJ$2,'Capacity Summary'!$B$36:$B$135,0),MATCH('Capacity Backing (Hide)'!$A42,'Capacity Summary'!$H$35:$BG$35,0))&lt;&gt;0,INDEX('Capacity Summary'!$H$36:$BG$135,MATCH('Capacity Backing (Hide)'!BJ$2,'Capacity Summary'!$B$36:$B$135,0),MATCH('Capacity Backing (Hide)'!$A42,'Capacity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(Hide)'!$A42,'Capacity Summary'!$H$35:$BG$35,0))="x",INDEX('Capacity Summary'!$C$36:$E$135,MATCH('Capacity Backing (Hide)'!BK$2,'Capacity Summary'!$B$36:$B$135,0),4),IF(INDEX('Capacity Summary'!$H$36:$BG$135,MATCH('Capacity Backing (Hide)'!BK$2,'Capacity Summary'!$B$36:$B$135,0),MATCH('Capacity Backing (Hide)'!$A42,'Capacity Summary'!$H$35:$BG$35,0))&lt;&gt;0,INDEX('Capacity Summary'!$H$36:$BG$135,MATCH('Capacity Backing (Hide)'!BK$2,'Capacity Summary'!$B$36:$B$135,0),MATCH('Capacity Backing (Hide)'!$A42,'Capacity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(Hide)'!$A42,'Capacity Summary'!$H$35:$BG$35,0))="x",INDEX('Capacity Summary'!$C$36:$E$135,MATCH('Capacity Backing (Hide)'!BL$2,'Capacity Summary'!$B$36:$B$135,0),4),IF(INDEX('Capacity Summary'!$H$36:$BG$135,MATCH('Capacity Backing (Hide)'!BL$2,'Capacity Summary'!$B$36:$B$135,0),MATCH('Capacity Backing (Hide)'!$A42,'Capacity Summary'!$H$35:$BG$35,0))&lt;&gt;0,INDEX('Capacity Summary'!$H$36:$BG$135,MATCH('Capacity Backing (Hide)'!BL$2,'Capacity Summary'!$B$36:$B$135,0),MATCH('Capacity Backing (Hide)'!$A42,'Capacity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(Hide)'!$A42,'Capacity Summary'!$H$35:$BG$35,0))="x",INDEX('Capacity Summary'!$C$36:$E$135,MATCH('Capacity Backing (Hide)'!BM$2,'Capacity Summary'!$B$36:$B$135,0),4),IF(INDEX('Capacity Summary'!$H$36:$BG$135,MATCH('Capacity Backing (Hide)'!BM$2,'Capacity Summary'!$B$36:$B$135,0),MATCH('Capacity Backing (Hide)'!$A42,'Capacity Summary'!$H$35:$BG$35,0))&lt;&gt;0,INDEX('Capacity Summary'!$H$36:$BG$135,MATCH('Capacity Backing (Hide)'!BM$2,'Capacity Summary'!$B$36:$B$135,0),MATCH('Capacity Backing (Hide)'!$A42,'Capacity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(Hide)'!$A42,'Capacity Summary'!$H$35:$BG$35,0))="x",INDEX('Capacity Summary'!$C$36:$E$135,MATCH('Capacity Backing (Hide)'!BN$2,'Capacity Summary'!$B$36:$B$135,0),4),IF(INDEX('Capacity Summary'!$H$36:$BG$135,MATCH('Capacity Backing (Hide)'!BN$2,'Capacity Summary'!$B$36:$B$135,0),MATCH('Capacity Backing (Hide)'!$A42,'Capacity Summary'!$H$35:$BG$35,0))&lt;&gt;0,INDEX('Capacity Summary'!$H$36:$BG$135,MATCH('Capacity Backing (Hide)'!BN$2,'Capacity Summary'!$B$36:$B$135,0),MATCH('Capacity Backing (Hide)'!$A42,'Capacity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(Hide)'!$A42,'Capacity Summary'!$H$35:$BG$35,0))="x",INDEX('Capacity Summary'!$C$36:$E$135,MATCH('Capacity Backing (Hide)'!BO$2,'Capacity Summary'!$B$36:$B$135,0),4),IF(INDEX('Capacity Summary'!$H$36:$BG$135,MATCH('Capacity Backing (Hide)'!BO$2,'Capacity Summary'!$B$36:$B$135,0),MATCH('Capacity Backing (Hide)'!$A42,'Capacity Summary'!$H$35:$BG$35,0))&lt;&gt;0,INDEX('Capacity Summary'!$H$36:$BG$135,MATCH('Capacity Backing (Hide)'!BO$2,'Capacity Summary'!$B$36:$B$135,0),MATCH('Capacity Backing (Hide)'!$A42,'Capacity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(Hide)'!$A42,'Capacity Summary'!$H$35:$BG$35,0))="x",INDEX('Capacity Summary'!$C$36:$E$135,MATCH('Capacity Backing (Hide)'!BP$2,'Capacity Summary'!$B$36:$B$135,0),4),IF(INDEX('Capacity Summary'!$H$36:$BG$135,MATCH('Capacity Backing (Hide)'!BP$2,'Capacity Summary'!$B$36:$B$135,0),MATCH('Capacity Backing (Hide)'!$A42,'Capacity Summary'!$H$35:$BG$35,0))&lt;&gt;0,INDEX('Capacity Summary'!$H$36:$BG$135,MATCH('Capacity Backing (Hide)'!BP$2,'Capacity Summary'!$B$36:$B$135,0),MATCH('Capacity Backing (Hide)'!$A42,'Capacity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(Hide)'!$A42,'Capacity Summary'!$H$35:$BG$35,0))="x",INDEX('Capacity Summary'!$C$36:$E$135,MATCH('Capacity Backing (Hide)'!BQ$2,'Capacity Summary'!$B$36:$B$135,0),4),IF(INDEX('Capacity Summary'!$H$36:$BG$135,MATCH('Capacity Backing (Hide)'!BQ$2,'Capacity Summary'!$B$36:$B$135,0),MATCH('Capacity Backing (Hide)'!$A42,'Capacity Summary'!$H$35:$BG$35,0))&lt;&gt;0,INDEX('Capacity Summary'!$H$36:$BG$135,MATCH('Capacity Backing (Hide)'!BQ$2,'Capacity Summary'!$B$36:$B$135,0),MATCH('Capacity Backing (Hide)'!$A42,'Capacity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(Hide)'!$A42,'Capacity Summary'!$H$35:$BG$35,0))="x",INDEX('Capacity Summary'!$C$36:$E$135,MATCH('Capacity Backing (Hide)'!BR$2,'Capacity Summary'!$B$36:$B$135,0),4),IF(INDEX('Capacity Summary'!$H$36:$BG$135,MATCH('Capacity Backing (Hide)'!BR$2,'Capacity Summary'!$B$36:$B$135,0),MATCH('Capacity Backing (Hide)'!$A42,'Capacity Summary'!$H$35:$BG$35,0))&lt;&gt;0,INDEX('Capacity Summary'!$H$36:$BG$135,MATCH('Capacity Backing (Hide)'!BR$2,'Capacity Summary'!$B$36:$B$135,0),MATCH('Capacity Backing (Hide)'!$A42,'Capacity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(Hide)'!$A42,'Capacity Summary'!$H$35:$BG$35,0))="x",INDEX('Capacity Summary'!$C$36:$E$135,MATCH('Capacity Backing (Hide)'!BS$2,'Capacity Summary'!$B$36:$B$135,0),4),IF(INDEX('Capacity Summary'!$H$36:$BG$135,MATCH('Capacity Backing (Hide)'!BS$2,'Capacity Summary'!$B$36:$B$135,0),MATCH('Capacity Backing (Hide)'!$A42,'Capacity Summary'!$H$35:$BG$35,0))&lt;&gt;0,INDEX('Capacity Summary'!$H$36:$BG$135,MATCH('Capacity Backing (Hide)'!BS$2,'Capacity Summary'!$B$36:$B$135,0),MATCH('Capacity Backing (Hide)'!$A42,'Capacity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(Hide)'!$A42,'Capacity Summary'!$H$35:$BG$35,0))="x",INDEX('Capacity Summary'!$C$36:$E$135,MATCH('Capacity Backing (Hide)'!BT$2,'Capacity Summary'!$B$36:$B$135,0),4),IF(INDEX('Capacity Summary'!$H$36:$BG$135,MATCH('Capacity Backing (Hide)'!BT$2,'Capacity Summary'!$B$36:$B$135,0),MATCH('Capacity Backing (Hide)'!$A42,'Capacity Summary'!$H$35:$BG$35,0))&lt;&gt;0,INDEX('Capacity Summary'!$H$36:$BG$135,MATCH('Capacity Backing (Hide)'!BT$2,'Capacity Summary'!$B$36:$B$135,0),MATCH('Capacity Backing (Hide)'!$A42,'Capacity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(Hide)'!$A42,'Capacity Summary'!$H$35:$BG$35,0))="x",INDEX('Capacity Summary'!$C$36:$E$135,MATCH('Capacity Backing (Hide)'!BU$2,'Capacity Summary'!$B$36:$B$135,0),4),IF(INDEX('Capacity Summary'!$H$36:$BG$135,MATCH('Capacity Backing (Hide)'!BU$2,'Capacity Summary'!$B$36:$B$135,0),MATCH('Capacity Backing (Hide)'!$A42,'Capacity Summary'!$H$35:$BG$35,0))&lt;&gt;0,INDEX('Capacity Summary'!$H$36:$BG$135,MATCH('Capacity Backing (Hide)'!BU$2,'Capacity Summary'!$B$36:$B$135,0),MATCH('Capacity Backing (Hide)'!$A42,'Capacity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(Hide)'!$A42,'Capacity Summary'!$H$35:$BG$35,0))="x",INDEX('Capacity Summary'!$C$36:$E$135,MATCH('Capacity Backing (Hide)'!BV$2,'Capacity Summary'!$B$36:$B$135,0),4),IF(INDEX('Capacity Summary'!$H$36:$BG$135,MATCH('Capacity Backing (Hide)'!BV$2,'Capacity Summary'!$B$36:$B$135,0),MATCH('Capacity Backing (Hide)'!$A42,'Capacity Summary'!$H$35:$BG$35,0))&lt;&gt;0,INDEX('Capacity Summary'!$H$36:$BG$135,MATCH('Capacity Backing (Hide)'!BV$2,'Capacity Summary'!$B$36:$B$135,0),MATCH('Capacity Backing (Hide)'!$A42,'Capacity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(Hide)'!$A42,'Capacity Summary'!$H$35:$BG$35,0))="x",INDEX('Capacity Summary'!$C$36:$E$135,MATCH('Capacity Backing (Hide)'!BW$2,'Capacity Summary'!$B$36:$B$135,0),4),IF(INDEX('Capacity Summary'!$H$36:$BG$135,MATCH('Capacity Backing (Hide)'!BW$2,'Capacity Summary'!$B$36:$B$135,0),MATCH('Capacity Backing (Hide)'!$A42,'Capacity Summary'!$H$35:$BG$35,0))&lt;&gt;0,INDEX('Capacity Summary'!$H$36:$BG$135,MATCH('Capacity Backing (Hide)'!BW$2,'Capacity Summary'!$B$36:$B$135,0),MATCH('Capacity Backing (Hide)'!$A42,'Capacity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(Hide)'!$A42,'Capacity Summary'!$H$35:$BG$35,0))="x",INDEX('Capacity Summary'!$C$36:$E$135,MATCH('Capacity Backing (Hide)'!BX$2,'Capacity Summary'!$B$36:$B$135,0),4),IF(INDEX('Capacity Summary'!$H$36:$BG$135,MATCH('Capacity Backing (Hide)'!BX$2,'Capacity Summary'!$B$36:$B$135,0),MATCH('Capacity Backing (Hide)'!$A42,'Capacity Summary'!$H$35:$BG$35,0))&lt;&gt;0,INDEX('Capacity Summary'!$H$36:$BG$135,MATCH('Capacity Backing (Hide)'!BX$2,'Capacity Summary'!$B$36:$B$135,0),MATCH('Capacity Backing (Hide)'!$A42,'Capacity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(Hide)'!$A42,'Capacity Summary'!$H$35:$BG$35,0))="x",INDEX('Capacity Summary'!$C$36:$E$135,MATCH('Capacity Backing (Hide)'!BY$2,'Capacity Summary'!$B$36:$B$135,0),4),IF(INDEX('Capacity Summary'!$H$36:$BG$135,MATCH('Capacity Backing (Hide)'!BY$2,'Capacity Summary'!$B$36:$B$135,0),MATCH('Capacity Backing (Hide)'!$A42,'Capacity Summary'!$H$35:$BG$35,0))&lt;&gt;0,INDEX('Capacity Summary'!$H$36:$BG$135,MATCH('Capacity Backing (Hide)'!BY$2,'Capacity Summary'!$B$36:$B$135,0),MATCH('Capacity Backing (Hide)'!$A42,'Capacity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(Hide)'!$A42,'Capacity Summary'!$H$35:$BG$35,0))="x",INDEX('Capacity Summary'!$C$36:$E$135,MATCH('Capacity Backing (Hide)'!BZ$2,'Capacity Summary'!$B$36:$B$135,0),4),IF(INDEX('Capacity Summary'!$H$36:$BG$135,MATCH('Capacity Backing (Hide)'!BZ$2,'Capacity Summary'!$B$36:$B$135,0),MATCH('Capacity Backing (Hide)'!$A42,'Capacity Summary'!$H$35:$BG$35,0))&lt;&gt;0,INDEX('Capacity Summary'!$H$36:$BG$135,MATCH('Capacity Backing (Hide)'!BZ$2,'Capacity Summary'!$B$36:$B$135,0),MATCH('Capacity Backing (Hide)'!$A42,'Capacity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(Hide)'!$A42,'Capacity Summary'!$H$35:$BG$35,0))="x",INDEX('Capacity Summary'!$C$36:$E$135,MATCH('Capacity Backing (Hide)'!CA$2,'Capacity Summary'!$B$36:$B$135,0),4),IF(INDEX('Capacity Summary'!$H$36:$BG$135,MATCH('Capacity Backing (Hide)'!CA$2,'Capacity Summary'!$B$36:$B$135,0),MATCH('Capacity Backing (Hide)'!$A42,'Capacity Summary'!$H$35:$BG$35,0))&lt;&gt;0,INDEX('Capacity Summary'!$H$36:$BG$135,MATCH('Capacity Backing (Hide)'!CA$2,'Capacity Summary'!$B$36:$B$135,0),MATCH('Capacity Backing (Hide)'!$A42,'Capacity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(Hide)'!$A42,'Capacity Summary'!$H$35:$BG$35,0))="x",INDEX('Capacity Summary'!$C$36:$E$135,MATCH('Capacity Backing (Hide)'!CB$2,'Capacity Summary'!$B$36:$B$135,0),4),IF(INDEX('Capacity Summary'!$H$36:$BG$135,MATCH('Capacity Backing (Hide)'!CB$2,'Capacity Summary'!$B$36:$B$135,0),MATCH('Capacity Backing (Hide)'!$A42,'Capacity Summary'!$H$35:$BG$35,0))&lt;&gt;0,INDEX('Capacity Summary'!$H$36:$BG$135,MATCH('Capacity Backing (Hide)'!CB$2,'Capacity Summary'!$B$36:$B$135,0),MATCH('Capacity Backing (Hide)'!$A42,'Capacity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(Hide)'!$A42,'Capacity Summary'!$H$35:$BG$35,0))="x",INDEX('Capacity Summary'!$C$36:$E$135,MATCH('Capacity Backing (Hide)'!CC$2,'Capacity Summary'!$B$36:$B$135,0),4),IF(INDEX('Capacity Summary'!$H$36:$BG$135,MATCH('Capacity Backing (Hide)'!CC$2,'Capacity Summary'!$B$36:$B$135,0),MATCH('Capacity Backing (Hide)'!$A42,'Capacity Summary'!$H$35:$BG$35,0))&lt;&gt;0,INDEX('Capacity Summary'!$H$36:$BG$135,MATCH('Capacity Backing (Hide)'!CC$2,'Capacity Summary'!$B$36:$B$135,0),MATCH('Capacity Backing (Hide)'!$A42,'Capacity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(Hide)'!$A42,'Capacity Summary'!$H$35:$BG$35,0))="x",INDEX('Capacity Summary'!$C$36:$E$135,MATCH('Capacity Backing (Hide)'!CD$2,'Capacity Summary'!$B$36:$B$135,0),4),IF(INDEX('Capacity Summary'!$H$36:$BG$135,MATCH('Capacity Backing (Hide)'!CD$2,'Capacity Summary'!$B$36:$B$135,0),MATCH('Capacity Backing (Hide)'!$A42,'Capacity Summary'!$H$35:$BG$35,0))&lt;&gt;0,INDEX('Capacity Summary'!$H$36:$BG$135,MATCH('Capacity Backing (Hide)'!CD$2,'Capacity Summary'!$B$36:$B$135,0),MATCH('Capacity Backing (Hide)'!$A42,'Capacity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(Hide)'!$A42,'Capacity Summary'!$H$35:$BG$35,0))="x",INDEX('Capacity Summary'!$C$36:$E$135,MATCH('Capacity Backing (Hide)'!CE$2,'Capacity Summary'!$B$36:$B$135,0),4),IF(INDEX('Capacity Summary'!$H$36:$BG$135,MATCH('Capacity Backing (Hide)'!CE$2,'Capacity Summary'!$B$36:$B$135,0),MATCH('Capacity Backing (Hide)'!$A42,'Capacity Summary'!$H$35:$BG$35,0))&lt;&gt;0,INDEX('Capacity Summary'!$H$36:$BG$135,MATCH('Capacity Backing (Hide)'!CE$2,'Capacity Summary'!$B$36:$B$135,0),MATCH('Capacity Backing (Hide)'!$A42,'Capacity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(Hide)'!$A42,'Capacity Summary'!$H$35:$BG$35,0))="x",INDEX('Capacity Summary'!$C$36:$E$135,MATCH('Capacity Backing (Hide)'!CF$2,'Capacity Summary'!$B$36:$B$135,0),4),IF(INDEX('Capacity Summary'!$H$36:$BG$135,MATCH('Capacity Backing (Hide)'!CF$2,'Capacity Summary'!$B$36:$B$135,0),MATCH('Capacity Backing (Hide)'!$A42,'Capacity Summary'!$H$35:$BG$35,0))&lt;&gt;0,INDEX('Capacity Summary'!$H$36:$BG$135,MATCH('Capacity Backing (Hide)'!CF$2,'Capacity Summary'!$B$36:$B$135,0),MATCH('Capacity Backing (Hide)'!$A42,'Capacity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(Hide)'!$A42,'Capacity Summary'!$H$35:$BG$35,0))="x",INDEX('Capacity Summary'!$C$36:$E$135,MATCH('Capacity Backing (Hide)'!CG$2,'Capacity Summary'!$B$36:$B$135,0),4),IF(INDEX('Capacity Summary'!$H$36:$BG$135,MATCH('Capacity Backing (Hide)'!CG$2,'Capacity Summary'!$B$36:$B$135,0),MATCH('Capacity Backing (Hide)'!$A42,'Capacity Summary'!$H$35:$BG$35,0))&lt;&gt;0,INDEX('Capacity Summary'!$H$36:$BG$135,MATCH('Capacity Backing (Hide)'!CG$2,'Capacity Summary'!$B$36:$B$135,0),MATCH('Capacity Backing (Hide)'!$A42,'Capacity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(Hide)'!$A42,'Capacity Summary'!$H$35:$BG$35,0))="x",INDEX('Capacity Summary'!$C$36:$E$135,MATCH('Capacity Backing (Hide)'!CH$2,'Capacity Summary'!$B$36:$B$135,0),4),IF(INDEX('Capacity Summary'!$H$36:$BG$135,MATCH('Capacity Backing (Hide)'!CH$2,'Capacity Summary'!$B$36:$B$135,0),MATCH('Capacity Backing (Hide)'!$A42,'Capacity Summary'!$H$35:$BG$35,0))&lt;&gt;0,INDEX('Capacity Summary'!$H$36:$BG$135,MATCH('Capacity Backing (Hide)'!CH$2,'Capacity Summary'!$B$36:$B$135,0),MATCH('Capacity Backing (Hide)'!$A42,'Capacity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(Hide)'!$A42,'Capacity Summary'!$H$35:$BG$35,0))="x",INDEX('Capacity Summary'!$C$36:$E$135,MATCH('Capacity Backing (Hide)'!CI$2,'Capacity Summary'!$B$36:$B$135,0),4),IF(INDEX('Capacity Summary'!$H$36:$BG$135,MATCH('Capacity Backing (Hide)'!CI$2,'Capacity Summary'!$B$36:$B$135,0),MATCH('Capacity Backing (Hide)'!$A42,'Capacity Summary'!$H$35:$BG$35,0))&lt;&gt;0,INDEX('Capacity Summary'!$H$36:$BG$135,MATCH('Capacity Backing (Hide)'!CI$2,'Capacity Summary'!$B$36:$B$135,0),MATCH('Capacity Backing (Hide)'!$A42,'Capacity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(Hide)'!$A42,'Capacity Summary'!$H$35:$BG$35,0))="x",INDEX('Capacity Summary'!$C$36:$E$135,MATCH('Capacity Backing (Hide)'!CJ$2,'Capacity Summary'!$B$36:$B$135,0),4),IF(INDEX('Capacity Summary'!$H$36:$BG$135,MATCH('Capacity Backing (Hide)'!CJ$2,'Capacity Summary'!$B$36:$B$135,0),MATCH('Capacity Backing (Hide)'!$A42,'Capacity Summary'!$H$35:$BG$35,0))&lt;&gt;0,INDEX('Capacity Summary'!$H$36:$BG$135,MATCH('Capacity Backing (Hide)'!CJ$2,'Capacity Summary'!$B$36:$B$135,0),MATCH('Capacity Backing (Hide)'!$A42,'Capacity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(Hide)'!$A42,'Capacity Summary'!$H$35:$BG$35,0))="x",INDEX('Capacity Summary'!$C$36:$E$135,MATCH('Capacity Backing (Hide)'!CK$2,'Capacity Summary'!$B$36:$B$135,0),4),IF(INDEX('Capacity Summary'!$H$36:$BG$135,MATCH('Capacity Backing (Hide)'!CK$2,'Capacity Summary'!$B$36:$B$135,0),MATCH('Capacity Backing (Hide)'!$A42,'Capacity Summary'!$H$35:$BG$35,0))&lt;&gt;0,INDEX('Capacity Summary'!$H$36:$BG$135,MATCH('Capacity Backing (Hide)'!CK$2,'Capacity Summary'!$B$36:$B$135,0),MATCH('Capacity Backing (Hide)'!$A42,'Capacity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(Hide)'!$A42,'Capacity Summary'!$H$35:$BG$35,0))="x",INDEX('Capacity Summary'!$C$36:$E$135,MATCH('Capacity Backing (Hide)'!CL$2,'Capacity Summary'!$B$36:$B$135,0),4),IF(INDEX('Capacity Summary'!$H$36:$BG$135,MATCH('Capacity Backing (Hide)'!CL$2,'Capacity Summary'!$B$36:$B$135,0),MATCH('Capacity Backing (Hide)'!$A42,'Capacity Summary'!$H$35:$BG$35,0))&lt;&gt;0,INDEX('Capacity Summary'!$H$36:$BG$135,MATCH('Capacity Backing (Hide)'!CL$2,'Capacity Summary'!$B$36:$B$135,0),MATCH('Capacity Backing (Hide)'!$A42,'Capacity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(Hide)'!$A42,'Capacity Summary'!$H$35:$BG$35,0))="x",INDEX('Capacity Summary'!$C$36:$E$135,MATCH('Capacity Backing (Hide)'!CM$2,'Capacity Summary'!$B$36:$B$135,0),4),IF(INDEX('Capacity Summary'!$H$36:$BG$135,MATCH('Capacity Backing (Hide)'!CM$2,'Capacity Summary'!$B$36:$B$135,0),MATCH('Capacity Backing (Hide)'!$A42,'Capacity Summary'!$H$35:$BG$35,0))&lt;&gt;0,INDEX('Capacity Summary'!$H$36:$BG$135,MATCH('Capacity Backing (Hide)'!CM$2,'Capacity Summary'!$B$36:$B$135,0),MATCH('Capacity Backing (Hide)'!$A42,'Capacity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(Hide)'!$A42,'Capacity Summary'!$H$35:$BG$35,0))="x",INDEX('Capacity Summary'!$C$36:$E$135,MATCH('Capacity Backing (Hide)'!CN$2,'Capacity Summary'!$B$36:$B$135,0),4),IF(INDEX('Capacity Summary'!$H$36:$BG$135,MATCH('Capacity Backing (Hide)'!CN$2,'Capacity Summary'!$B$36:$B$135,0),MATCH('Capacity Backing (Hide)'!$A42,'Capacity Summary'!$H$35:$BG$35,0))&lt;&gt;0,INDEX('Capacity Summary'!$H$36:$BG$135,MATCH('Capacity Backing (Hide)'!CN$2,'Capacity Summary'!$B$36:$B$135,0),MATCH('Capacity Backing (Hide)'!$A42,'Capacity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(Hide)'!$A42,'Capacity Summary'!$H$35:$BG$35,0))="x",INDEX('Capacity Summary'!$C$36:$E$135,MATCH('Capacity Backing (Hide)'!CO$2,'Capacity Summary'!$B$36:$B$135,0),4),IF(INDEX('Capacity Summary'!$H$36:$BG$135,MATCH('Capacity Backing (Hide)'!CO$2,'Capacity Summary'!$B$36:$B$135,0),MATCH('Capacity Backing (Hide)'!$A42,'Capacity Summary'!$H$35:$BG$35,0))&lt;&gt;0,INDEX('Capacity Summary'!$H$36:$BG$135,MATCH('Capacity Backing (Hide)'!CO$2,'Capacity Summary'!$B$36:$B$135,0),MATCH('Capacity Backing (Hide)'!$A42,'Capacity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(Hide)'!$A42,'Capacity Summary'!$H$35:$BG$35,0))="x",INDEX('Capacity Summary'!$C$36:$E$135,MATCH('Capacity Backing (Hide)'!CP$2,'Capacity Summary'!$B$36:$B$135,0),4),IF(INDEX('Capacity Summary'!$H$36:$BG$135,MATCH('Capacity Backing (Hide)'!CP$2,'Capacity Summary'!$B$36:$B$135,0),MATCH('Capacity Backing (Hide)'!$A42,'Capacity Summary'!$H$35:$BG$35,0))&lt;&gt;0,INDEX('Capacity Summary'!$H$36:$BG$135,MATCH('Capacity Backing (Hide)'!CP$2,'Capacity Summary'!$B$36:$B$135,0),MATCH('Capacity Backing (Hide)'!$A42,'Capacity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(Hide)'!$A42,'Capacity Summary'!$H$35:$BG$35,0))="x",INDEX('Capacity Summary'!$C$36:$E$135,MATCH('Capacity Backing (Hide)'!CQ$2,'Capacity Summary'!$B$36:$B$135,0),4),IF(INDEX('Capacity Summary'!$H$36:$BG$135,MATCH('Capacity Backing (Hide)'!CQ$2,'Capacity Summary'!$B$36:$B$135,0),MATCH('Capacity Backing (Hide)'!$A42,'Capacity Summary'!$H$35:$BG$35,0))&lt;&gt;0,INDEX('Capacity Summary'!$H$36:$BG$135,MATCH('Capacity Backing (Hide)'!CQ$2,'Capacity Summary'!$B$36:$B$135,0),MATCH('Capacity Backing (Hide)'!$A42,'Capacity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(Hide)'!$A42,'Capacity Summary'!$H$35:$BG$35,0))="x",INDEX('Capacity Summary'!$C$36:$E$135,MATCH('Capacity Backing (Hide)'!CR$2,'Capacity Summary'!$B$36:$B$135,0),4),IF(INDEX('Capacity Summary'!$H$36:$BG$135,MATCH('Capacity Backing (Hide)'!CR$2,'Capacity Summary'!$B$36:$B$135,0),MATCH('Capacity Backing (Hide)'!$A42,'Capacity Summary'!$H$35:$BG$35,0))&lt;&gt;0,INDEX('Capacity Summary'!$H$36:$BG$135,MATCH('Capacity Backing (Hide)'!CR$2,'Capacity Summary'!$B$36:$B$135,0),MATCH('Capacity Backing (Hide)'!$A42,'Capacity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(Hide)'!$A42,'Capacity Summary'!$H$35:$BG$35,0))="x",INDEX('Capacity Summary'!$C$36:$E$135,MATCH('Capacity Backing (Hide)'!CS$2,'Capacity Summary'!$B$36:$B$135,0),4),IF(INDEX('Capacity Summary'!$H$36:$BG$135,MATCH('Capacity Backing (Hide)'!CS$2,'Capacity Summary'!$B$36:$B$135,0),MATCH('Capacity Backing (Hide)'!$A42,'Capacity Summary'!$H$35:$BG$35,0))&lt;&gt;0,INDEX('Capacity Summary'!$H$36:$BG$135,MATCH('Capacity Backing (Hide)'!CS$2,'Capacity Summary'!$B$36:$B$135,0),MATCH('Capacity Backing (Hide)'!$A42,'Capacity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(Hide)'!$A42,'Capacity Summary'!$H$35:$BG$35,0))="x",INDEX('Capacity Summary'!$C$36:$E$135,MATCH('Capacity Backing (Hide)'!CT$2,'Capacity Summary'!$B$36:$B$135,0),4),IF(INDEX('Capacity Summary'!$H$36:$BG$135,MATCH('Capacity Backing (Hide)'!CT$2,'Capacity Summary'!$B$36:$B$135,0),MATCH('Capacity Backing (Hide)'!$A42,'Capacity Summary'!$H$35:$BG$35,0))&lt;&gt;0,INDEX('Capacity Summary'!$H$36:$BG$135,MATCH('Capacity Backing (Hide)'!CT$2,'Capacity Summary'!$B$36:$B$135,0),MATCH('Capacity Backing (Hide)'!$A42,'Capacity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(Hide)'!$A42,'Capacity Summary'!$H$35:$BG$35,0))="x",INDEX('Capacity Summary'!$C$36:$E$135,MATCH('Capacity Backing (Hide)'!CU$2,'Capacity Summary'!$B$36:$B$135,0),4),IF(INDEX('Capacity Summary'!$H$36:$BG$135,MATCH('Capacity Backing (Hide)'!CU$2,'Capacity Summary'!$B$36:$B$135,0),MATCH('Capacity Backing (Hide)'!$A42,'Capacity Summary'!$H$35:$BG$35,0))&lt;&gt;0,INDEX('Capacity Summary'!$H$36:$BG$135,MATCH('Capacity Backing (Hide)'!CU$2,'Capacity Summary'!$B$36:$B$135,0),MATCH('Capacity Backing (Hide)'!$A42,'Capacity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(Hide)'!$A42,'Capacity Summary'!$H$35:$BG$35,0))="x",INDEX('Capacity Summary'!$C$36:$E$135,MATCH('Capacity Backing (Hide)'!CV$2,'Capacity Summary'!$B$36:$B$135,0),4),IF(INDEX('Capacity Summary'!$H$36:$BG$135,MATCH('Capacity Backing (Hide)'!CV$2,'Capacity Summary'!$B$36:$B$135,0),MATCH('Capacity Backing (Hide)'!$A42,'Capacity Summary'!$H$35:$BG$35,0))&lt;&gt;0,INDEX('Capacity Summary'!$H$36:$BG$135,MATCH('Capacity Backing (Hide)'!CV$2,'Capacity Summary'!$B$36:$B$135,0),MATCH('Capacity Backing (Hide)'!$A42,'Capacity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(Hide)'!$A42,'Capacity Summary'!$H$35:$BG$35,0))="x",INDEX('Capacity Summary'!$C$36:$E$135,MATCH('Capacity Backing (Hide)'!CW$2,'Capacity Summary'!$B$36:$B$135,0),4),IF(INDEX('Capacity Summary'!$H$36:$BG$135,MATCH('Capacity Backing (Hide)'!CW$2,'Capacity Summary'!$B$36:$B$135,0),MATCH('Capacity Backing (Hide)'!$A42,'Capacity Summary'!$H$35:$BG$35,0))&lt;&gt;0,INDEX('Capacity Summary'!$H$36:$BG$135,MATCH('Capacity Backing (Hide)'!CW$2,'Capacity Summary'!$B$36:$B$135,0),MATCH('Capacity Backing (Hide)'!$A42,'Capacity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3" spans="1:101" x14ac:dyDescent="0.35">
      <c r="A43" s="2">
        <f ca="1">'Required Capacity (Hide)'!E43</f>
        <v>44494</v>
      </c>
      <c r="B4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(Hide)'!$A43,'Capacity Summary'!$H$35:$BG$35,0))="x",INDEX('Capacity Summary'!$C$36:$E$135,MATCH('Capacity Backing (Hide)'!B$2,'Capacity Summary'!$B$36:$B$135,0),4),IF(INDEX('Capacity Summary'!$H$36:$BG$135,MATCH('Capacity Backing (Hide)'!B$2,'Capacity Summary'!$B$36:$B$135,0),MATCH('Capacity Backing (Hide)'!$A43,'Capacity Summary'!$H$35:$BG$35,0))&lt;&gt;0,INDEX('Capacity Summary'!$H$36:$BG$135,MATCH('Capacity Backing (Hide)'!B$2,'Capacity Summary'!$B$36:$B$135,0),MATCH('Capacity Backing (Hide)'!$A43,'Capacity Summary'!$H$35:$BG$35,0)),0)),INDEX('Capacity Summary'!$C$36:$E$135,MATCH('Capacity Backing (Hide)'!B$2,'Capacity Summary'!$B$36:$B$135,0),2)))/IF(Summary!$B$7="Minutes",1,60)/COUNTA(INDEX(Capacity!$C$10:$Q$109,MATCH('Capacity Backing (Hide)'!B$2,Capacity!$B$10:$B$109,0),1):INDEX(Capacity!$C$10:$Q$109,MATCH('Capacity Backing (Hide)'!B$2,Capacity!$B$10:$B$109,0),15))</f>
        <v>#N/A</v>
      </c>
      <c r="C4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(Hide)'!$A43,'Capacity Summary'!$H$35:$BG$35,0))="x",INDEX('Capacity Summary'!$C$36:$E$135,MATCH('Capacity Backing (Hide)'!C$2,'Capacity Summary'!$B$36:$B$135,0),4),IF(INDEX('Capacity Summary'!$H$36:$BG$135,MATCH('Capacity Backing (Hide)'!C$2,'Capacity Summary'!$B$36:$B$135,0),MATCH('Capacity Backing (Hide)'!$A43,'Capacity Summary'!$H$35:$BG$35,0))&lt;&gt;0,INDEX('Capacity Summary'!$H$36:$BG$135,MATCH('Capacity Backing (Hide)'!C$2,'Capacity Summary'!$B$36:$B$135,0),MATCH('Capacity Backing (Hide)'!$A43,'Capacity Summary'!$H$35:$BG$35,0)),0)),INDEX('Capacity Summary'!$C$36:$E$135,MATCH('Capacity Backing (Hide)'!C$2,'Capacity Summary'!$B$36:$B$135,0),2)))/IF(Summary!$B$7="Minutes",1,60)/COUNTA(INDEX(Capacity!$C$10:$Q$109,MATCH('Capacity Backing (Hide)'!C$2,Capacity!$B$10:$B$109,0),1):INDEX(Capacity!$C$10:$Q$109,MATCH('Capacity Backing (Hide)'!C$2,Capacity!$B$10:$B$109,0),15))</f>
        <v>#N/A</v>
      </c>
      <c r="D4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(Hide)'!$A43,'Capacity Summary'!$H$35:$BG$35,0))="x",INDEX('Capacity Summary'!$C$36:$E$135,MATCH('Capacity Backing (Hide)'!D$2,'Capacity Summary'!$B$36:$B$135,0),4),IF(INDEX('Capacity Summary'!$H$36:$BG$135,MATCH('Capacity Backing (Hide)'!D$2,'Capacity Summary'!$B$36:$B$135,0),MATCH('Capacity Backing (Hide)'!$A43,'Capacity Summary'!$H$35:$BG$35,0))&lt;&gt;0,INDEX('Capacity Summary'!$H$36:$BG$135,MATCH('Capacity Backing (Hide)'!D$2,'Capacity Summary'!$B$36:$B$135,0),MATCH('Capacity Backing (Hide)'!$A43,'Capacity Summary'!$H$35:$BG$35,0)),0)),INDEX('Capacity Summary'!$C$36:$E$135,MATCH('Capacity Backing (Hide)'!D$2,'Capacity Summary'!$B$36:$B$135,0),2)))/IF(Summary!$B$7="Minutes",1,60)/COUNTA(INDEX(Capacity!$C$10:$Q$109,MATCH('Capacity Backing (Hide)'!D$2,Capacity!$B$10:$B$109,0),1):INDEX(Capacity!$C$10:$Q$109,MATCH('Capacity Backing (Hide)'!D$2,Capacity!$B$10:$B$109,0),15))</f>
        <v>#N/A</v>
      </c>
      <c r="E4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(Hide)'!$A43,'Capacity Summary'!$H$35:$BG$35,0))="x",INDEX('Capacity Summary'!$C$36:$E$135,MATCH('Capacity Backing (Hide)'!E$2,'Capacity Summary'!$B$36:$B$135,0),4),IF(INDEX('Capacity Summary'!$H$36:$BG$135,MATCH('Capacity Backing (Hide)'!E$2,'Capacity Summary'!$B$36:$B$135,0),MATCH('Capacity Backing (Hide)'!$A43,'Capacity Summary'!$H$35:$BG$35,0))&lt;&gt;0,INDEX('Capacity Summary'!$H$36:$BG$135,MATCH('Capacity Backing (Hide)'!E$2,'Capacity Summary'!$B$36:$B$135,0),MATCH('Capacity Backing (Hide)'!$A43,'Capacity Summary'!$H$35:$BG$35,0)),0)),INDEX('Capacity Summary'!$C$36:$E$135,MATCH('Capacity Backing (Hide)'!E$2,'Capacity Summary'!$B$36:$B$135,0),2)))/IF(Summary!$B$7="Minutes",1,60)/COUNTA(INDEX(Capacity!$C$10:$Q$109,MATCH('Capacity Backing (Hide)'!E$2,Capacity!$B$10:$B$109,0),1):INDEX(Capacity!$C$10:$Q$109,MATCH('Capacity Backing (Hide)'!E$2,Capacity!$B$10:$B$109,0),15))</f>
        <v>#N/A</v>
      </c>
      <c r="F4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(Hide)'!$A43,'Capacity Summary'!$H$35:$BG$35,0))="x",INDEX('Capacity Summary'!$C$36:$E$135,MATCH('Capacity Backing (Hide)'!F$2,'Capacity Summary'!$B$36:$B$135,0),4),IF(INDEX('Capacity Summary'!$H$36:$BG$135,MATCH('Capacity Backing (Hide)'!F$2,'Capacity Summary'!$B$36:$B$135,0),MATCH('Capacity Backing (Hide)'!$A43,'Capacity Summary'!$H$35:$BG$35,0))&lt;&gt;0,INDEX('Capacity Summary'!$H$36:$BG$135,MATCH('Capacity Backing (Hide)'!F$2,'Capacity Summary'!$B$36:$B$135,0),MATCH('Capacity Backing (Hide)'!$A43,'Capacity Summary'!$H$35:$BG$35,0)),0)),INDEX('Capacity Summary'!$C$36:$E$135,MATCH('Capacity Backing (Hide)'!F$2,'Capacity Summary'!$B$36:$B$135,0),2)))/IF(Summary!$B$7="Minutes",1,60)/COUNTA(INDEX(Capacity!$C$10:$Q$109,MATCH('Capacity Backing (Hide)'!F$2,Capacity!$B$10:$B$109,0),1):INDEX(Capacity!$C$10:$Q$109,MATCH('Capacity Backing (Hide)'!F$2,Capacity!$B$10:$B$109,0),15))</f>
        <v>#N/A</v>
      </c>
      <c r="G4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(Hide)'!$A43,'Capacity Summary'!$H$35:$BG$35,0))="x",INDEX('Capacity Summary'!$C$36:$E$135,MATCH('Capacity Backing (Hide)'!G$2,'Capacity Summary'!$B$36:$B$135,0),4),IF(INDEX('Capacity Summary'!$H$36:$BG$135,MATCH('Capacity Backing (Hide)'!G$2,'Capacity Summary'!$B$36:$B$135,0),MATCH('Capacity Backing (Hide)'!$A43,'Capacity Summary'!$H$35:$BG$35,0))&lt;&gt;0,INDEX('Capacity Summary'!$H$36:$BG$135,MATCH('Capacity Backing (Hide)'!G$2,'Capacity Summary'!$B$36:$B$135,0),MATCH('Capacity Backing (Hide)'!$A43,'Capacity Summary'!$H$35:$BG$35,0)),0)),INDEX('Capacity Summary'!$C$36:$E$135,MATCH('Capacity Backing (Hide)'!G$2,'Capacity Summary'!$B$36:$B$135,0),2)))/IF(Summary!$B$7="Minutes",1,60)/COUNTA(INDEX(Capacity!$C$10:$Q$109,MATCH('Capacity Backing (Hide)'!G$2,Capacity!$B$10:$B$109,0),1):INDEX(Capacity!$C$10:$Q$109,MATCH('Capacity Backing (Hide)'!G$2,Capacity!$B$10:$B$109,0),15))</f>
        <v>#N/A</v>
      </c>
      <c r="H4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(Hide)'!$A43,'Capacity Summary'!$H$35:$BG$35,0))="x",INDEX('Capacity Summary'!$C$36:$E$135,MATCH('Capacity Backing (Hide)'!H$2,'Capacity Summary'!$B$36:$B$135,0),4),IF(INDEX('Capacity Summary'!$H$36:$BG$135,MATCH('Capacity Backing (Hide)'!H$2,'Capacity Summary'!$B$36:$B$135,0),MATCH('Capacity Backing (Hide)'!$A43,'Capacity Summary'!$H$35:$BG$35,0))&lt;&gt;0,INDEX('Capacity Summary'!$H$36:$BG$135,MATCH('Capacity Backing (Hide)'!H$2,'Capacity Summary'!$B$36:$B$135,0),MATCH('Capacity Backing (Hide)'!$A43,'Capacity Summary'!$H$35:$BG$35,0)),0)),INDEX('Capacity Summary'!$C$36:$E$135,MATCH('Capacity Backing (Hide)'!H$2,'Capacity Summary'!$B$36:$B$135,0),2)))/IF(Summary!$B$7="Minutes",1,60)/COUNTA(INDEX(Capacity!$C$10:$Q$109,MATCH('Capacity Backing (Hide)'!H$2,Capacity!$B$10:$B$109,0),1):INDEX(Capacity!$C$10:$Q$109,MATCH('Capacity Backing (Hide)'!H$2,Capacity!$B$10:$B$109,0),15))</f>
        <v>#N/A</v>
      </c>
      <c r="I4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(Hide)'!$A43,'Capacity Summary'!$H$35:$BG$35,0))="x",INDEX('Capacity Summary'!$C$36:$E$135,MATCH('Capacity Backing (Hide)'!I$2,'Capacity Summary'!$B$36:$B$135,0),4),IF(INDEX('Capacity Summary'!$H$36:$BG$135,MATCH('Capacity Backing (Hide)'!I$2,'Capacity Summary'!$B$36:$B$135,0),MATCH('Capacity Backing (Hide)'!$A43,'Capacity Summary'!$H$35:$BG$35,0))&lt;&gt;0,INDEX('Capacity Summary'!$H$36:$BG$135,MATCH('Capacity Backing (Hide)'!I$2,'Capacity Summary'!$B$36:$B$135,0),MATCH('Capacity Backing (Hide)'!$A43,'Capacity Summary'!$H$35:$BG$35,0)),0)),INDEX('Capacity Summary'!$C$36:$E$135,MATCH('Capacity Backing (Hide)'!I$2,'Capacity Summary'!$B$36:$B$135,0),2)))/IF(Summary!$B$7="Minutes",1,60)/COUNTA(INDEX(Capacity!$C$10:$Q$109,MATCH('Capacity Backing (Hide)'!I$2,Capacity!$B$10:$B$109,0),1):INDEX(Capacity!$C$10:$Q$109,MATCH('Capacity Backing (Hide)'!I$2,Capacity!$B$10:$B$109,0),15))</f>
        <v>#N/A</v>
      </c>
      <c r="J4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(Hide)'!$A43,'Capacity Summary'!$H$35:$BG$35,0))="x",INDEX('Capacity Summary'!$C$36:$E$135,MATCH('Capacity Backing (Hide)'!J$2,'Capacity Summary'!$B$36:$B$135,0),4),IF(INDEX('Capacity Summary'!$H$36:$BG$135,MATCH('Capacity Backing (Hide)'!J$2,'Capacity Summary'!$B$36:$B$135,0),MATCH('Capacity Backing (Hide)'!$A43,'Capacity Summary'!$H$35:$BG$35,0))&lt;&gt;0,INDEX('Capacity Summary'!$H$36:$BG$135,MATCH('Capacity Backing (Hide)'!J$2,'Capacity Summary'!$B$36:$B$135,0),MATCH('Capacity Backing (Hide)'!$A43,'Capacity Summary'!$H$35:$BG$35,0)),0)),INDEX('Capacity Summary'!$C$36:$E$135,MATCH('Capacity Backing (Hide)'!J$2,'Capacity Summary'!$B$36:$B$135,0),2)))/IF(Summary!$B$7="Minutes",1,60)/COUNTA(INDEX(Capacity!$C$10:$Q$109,MATCH('Capacity Backing (Hide)'!J$2,Capacity!$B$10:$B$109,0),1):INDEX(Capacity!$C$10:$Q$109,MATCH('Capacity Backing (Hide)'!J$2,Capacity!$B$10:$B$109,0),15))</f>
        <v>#N/A</v>
      </c>
      <c r="K4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(Hide)'!$A43,'Capacity Summary'!$H$35:$BG$35,0))="x",INDEX('Capacity Summary'!$C$36:$E$135,MATCH('Capacity Backing (Hide)'!K$2,'Capacity Summary'!$B$36:$B$135,0),4),IF(INDEX('Capacity Summary'!$H$36:$BG$135,MATCH('Capacity Backing (Hide)'!K$2,'Capacity Summary'!$B$36:$B$135,0),MATCH('Capacity Backing (Hide)'!$A43,'Capacity Summary'!$H$35:$BG$35,0))&lt;&gt;0,INDEX('Capacity Summary'!$H$36:$BG$135,MATCH('Capacity Backing (Hide)'!K$2,'Capacity Summary'!$B$36:$B$135,0),MATCH('Capacity Backing (Hide)'!$A43,'Capacity Summary'!$H$35:$BG$35,0)),0)),INDEX('Capacity Summary'!$C$36:$E$135,MATCH('Capacity Backing (Hide)'!K$2,'Capacity Summary'!$B$36:$B$135,0),2)))/IF(Summary!$B$7="Minutes",1,60)/COUNTA(INDEX(Capacity!$C$10:$Q$109,MATCH('Capacity Backing (Hide)'!K$2,Capacity!$B$10:$B$109,0),1):INDEX(Capacity!$C$10:$Q$109,MATCH('Capacity Backing (Hide)'!K$2,Capacity!$B$10:$B$109,0),15))</f>
        <v>#N/A</v>
      </c>
      <c r="L4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(Hide)'!$A43,'Capacity Summary'!$H$35:$BG$35,0))="x",INDEX('Capacity Summary'!$C$36:$E$135,MATCH('Capacity Backing (Hide)'!L$2,'Capacity Summary'!$B$36:$B$135,0),4),IF(INDEX('Capacity Summary'!$H$36:$BG$135,MATCH('Capacity Backing (Hide)'!L$2,'Capacity Summary'!$B$36:$B$135,0),MATCH('Capacity Backing (Hide)'!$A43,'Capacity Summary'!$H$35:$BG$35,0))&lt;&gt;0,INDEX('Capacity Summary'!$H$36:$BG$135,MATCH('Capacity Backing (Hide)'!L$2,'Capacity Summary'!$B$36:$B$135,0),MATCH('Capacity Backing (Hide)'!$A43,'Capacity Summary'!$H$35:$BG$35,0)),0)),INDEX('Capacity Summary'!$C$36:$E$135,MATCH('Capacity Backing (Hide)'!L$2,'Capacity Summary'!$B$36:$B$135,0),2)))/IF(Summary!$B$7="Minutes",1,60)/COUNTA(INDEX(Capacity!$C$10:$Q$109,MATCH('Capacity Backing (Hide)'!L$2,Capacity!$B$10:$B$109,0),1):INDEX(Capacity!$C$10:$Q$109,MATCH('Capacity Backing (Hide)'!L$2,Capacity!$B$10:$B$109,0),15))</f>
        <v>#N/A</v>
      </c>
      <c r="M4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(Hide)'!$A43,'Capacity Summary'!$H$35:$BG$35,0))="x",INDEX('Capacity Summary'!$C$36:$E$135,MATCH('Capacity Backing (Hide)'!M$2,'Capacity Summary'!$B$36:$B$135,0),4),IF(INDEX('Capacity Summary'!$H$36:$BG$135,MATCH('Capacity Backing (Hide)'!M$2,'Capacity Summary'!$B$36:$B$135,0),MATCH('Capacity Backing (Hide)'!$A43,'Capacity Summary'!$H$35:$BG$35,0))&lt;&gt;0,INDEX('Capacity Summary'!$H$36:$BG$135,MATCH('Capacity Backing (Hide)'!M$2,'Capacity Summary'!$B$36:$B$135,0),MATCH('Capacity Backing (Hide)'!$A43,'Capacity Summary'!$H$35:$BG$35,0)),0)),INDEX('Capacity Summary'!$C$36:$E$135,MATCH('Capacity Backing (Hide)'!M$2,'Capacity Summary'!$B$36:$B$135,0),2)))/IF(Summary!$B$7="Minutes",1,60)/COUNTA(INDEX(Capacity!$C$10:$Q$109,MATCH('Capacity Backing (Hide)'!M$2,Capacity!$B$10:$B$109,0),1):INDEX(Capacity!$C$10:$Q$109,MATCH('Capacity Backing (Hide)'!M$2,Capacity!$B$10:$B$109,0),15))</f>
        <v>#N/A</v>
      </c>
      <c r="N4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(Hide)'!$A43,'Capacity Summary'!$H$35:$BG$35,0))="x",INDEX('Capacity Summary'!$C$36:$E$135,MATCH('Capacity Backing (Hide)'!N$2,'Capacity Summary'!$B$36:$B$135,0),4),IF(INDEX('Capacity Summary'!$H$36:$BG$135,MATCH('Capacity Backing (Hide)'!N$2,'Capacity Summary'!$B$36:$B$135,0),MATCH('Capacity Backing (Hide)'!$A43,'Capacity Summary'!$H$35:$BG$35,0))&lt;&gt;0,INDEX('Capacity Summary'!$H$36:$BG$135,MATCH('Capacity Backing (Hide)'!N$2,'Capacity Summary'!$B$36:$B$135,0),MATCH('Capacity Backing (Hide)'!$A43,'Capacity Summary'!$H$35:$BG$35,0)),0)),INDEX('Capacity Summary'!$C$36:$E$135,MATCH('Capacity Backing (Hide)'!N$2,'Capacity Summary'!$B$36:$B$135,0),2)))/IF(Summary!$B$7="Minutes",1,60)/COUNTA(INDEX(Capacity!$C$10:$Q$109,MATCH('Capacity Backing (Hide)'!N$2,Capacity!$B$10:$B$109,0),1):INDEX(Capacity!$C$10:$Q$109,MATCH('Capacity Backing (Hide)'!N$2,Capacity!$B$10:$B$109,0),15))</f>
        <v>#N/A</v>
      </c>
      <c r="O4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(Hide)'!$A43,'Capacity Summary'!$H$35:$BG$35,0))="x",INDEX('Capacity Summary'!$C$36:$E$135,MATCH('Capacity Backing (Hide)'!O$2,'Capacity Summary'!$B$36:$B$135,0),4),IF(INDEX('Capacity Summary'!$H$36:$BG$135,MATCH('Capacity Backing (Hide)'!O$2,'Capacity Summary'!$B$36:$B$135,0),MATCH('Capacity Backing (Hide)'!$A43,'Capacity Summary'!$H$35:$BG$35,0))&lt;&gt;0,INDEX('Capacity Summary'!$H$36:$BG$135,MATCH('Capacity Backing (Hide)'!O$2,'Capacity Summary'!$B$36:$B$135,0),MATCH('Capacity Backing (Hide)'!$A43,'Capacity Summary'!$H$35:$BG$35,0)),0)),INDEX('Capacity Summary'!$C$36:$E$135,MATCH('Capacity Backing (Hide)'!O$2,'Capacity Summary'!$B$36:$B$135,0),2)))/IF(Summary!$B$7="Minutes",1,60)/COUNTA(INDEX(Capacity!$C$10:$Q$109,MATCH('Capacity Backing (Hide)'!O$2,Capacity!$B$10:$B$109,0),1):INDEX(Capacity!$C$10:$Q$109,MATCH('Capacity Backing (Hide)'!O$2,Capacity!$B$10:$B$109,0),15))</f>
        <v>#N/A</v>
      </c>
      <c r="P4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(Hide)'!$A43,'Capacity Summary'!$H$35:$BG$35,0))="x",INDEX('Capacity Summary'!$C$36:$E$135,MATCH('Capacity Backing (Hide)'!P$2,'Capacity Summary'!$B$36:$B$135,0),4),IF(INDEX('Capacity Summary'!$H$36:$BG$135,MATCH('Capacity Backing (Hide)'!P$2,'Capacity Summary'!$B$36:$B$135,0),MATCH('Capacity Backing (Hide)'!$A43,'Capacity Summary'!$H$35:$BG$35,0))&lt;&gt;0,INDEX('Capacity Summary'!$H$36:$BG$135,MATCH('Capacity Backing (Hide)'!P$2,'Capacity Summary'!$B$36:$B$135,0),MATCH('Capacity Backing (Hide)'!$A43,'Capacity Summary'!$H$35:$BG$35,0)),0)),INDEX('Capacity Summary'!$C$36:$E$135,MATCH('Capacity Backing (Hide)'!P$2,'Capacity Summary'!$B$36:$B$135,0),2)))/IF(Summary!$B$7="Minutes",1,60)/COUNTA(INDEX(Capacity!$C$10:$Q$109,MATCH('Capacity Backing (Hide)'!P$2,Capacity!$B$10:$B$109,0),1):INDEX(Capacity!$C$10:$Q$109,MATCH('Capacity Backing (Hide)'!P$2,Capacity!$B$10:$B$109,0),15))</f>
        <v>#N/A</v>
      </c>
      <c r="Q4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(Hide)'!$A43,'Capacity Summary'!$H$35:$BG$35,0))="x",INDEX('Capacity Summary'!$C$36:$E$135,MATCH('Capacity Backing (Hide)'!Q$2,'Capacity Summary'!$B$36:$B$135,0),4),IF(INDEX('Capacity Summary'!$H$36:$BG$135,MATCH('Capacity Backing (Hide)'!Q$2,'Capacity Summary'!$B$36:$B$135,0),MATCH('Capacity Backing (Hide)'!$A43,'Capacity Summary'!$H$35:$BG$35,0))&lt;&gt;0,INDEX('Capacity Summary'!$H$36:$BG$135,MATCH('Capacity Backing (Hide)'!Q$2,'Capacity Summary'!$B$36:$B$135,0),MATCH('Capacity Backing (Hide)'!$A43,'Capacity Summary'!$H$35:$BG$35,0)),0)),INDEX('Capacity Summary'!$C$36:$E$135,MATCH('Capacity Backing (Hide)'!Q$2,'Capacity Summary'!$B$36:$B$135,0),2)))/IF(Summary!$B$7="Minutes",1,60)/COUNTA(INDEX(Capacity!$C$10:$Q$109,MATCH('Capacity Backing (Hide)'!Q$2,Capacity!$B$10:$B$109,0),1):INDEX(Capacity!$C$10:$Q$109,MATCH('Capacity Backing (Hide)'!Q$2,Capacity!$B$10:$B$109,0),15))</f>
        <v>#N/A</v>
      </c>
      <c r="R4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(Hide)'!$A43,'Capacity Summary'!$H$35:$BG$35,0))="x",INDEX('Capacity Summary'!$C$36:$E$135,MATCH('Capacity Backing (Hide)'!R$2,'Capacity Summary'!$B$36:$B$135,0),4),IF(INDEX('Capacity Summary'!$H$36:$BG$135,MATCH('Capacity Backing (Hide)'!R$2,'Capacity Summary'!$B$36:$B$135,0),MATCH('Capacity Backing (Hide)'!$A43,'Capacity Summary'!$H$35:$BG$35,0))&lt;&gt;0,INDEX('Capacity Summary'!$H$36:$BG$135,MATCH('Capacity Backing (Hide)'!R$2,'Capacity Summary'!$B$36:$B$135,0),MATCH('Capacity Backing (Hide)'!$A43,'Capacity Summary'!$H$35:$BG$35,0)),0)),INDEX('Capacity Summary'!$C$36:$E$135,MATCH('Capacity Backing (Hide)'!R$2,'Capacity Summary'!$B$36:$B$135,0),2)))/IF(Summary!$B$7="Minutes",1,60)/COUNTA(INDEX(Capacity!$C$10:$Q$109,MATCH('Capacity Backing (Hide)'!R$2,Capacity!$B$10:$B$109,0),1):INDEX(Capacity!$C$10:$Q$109,MATCH('Capacity Backing (Hide)'!R$2,Capacity!$B$10:$B$109,0),15))</f>
        <v>#N/A</v>
      </c>
      <c r="S4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(Hide)'!$A43,'Capacity Summary'!$H$35:$BG$35,0))="x",INDEX('Capacity Summary'!$C$36:$E$135,MATCH('Capacity Backing (Hide)'!S$2,'Capacity Summary'!$B$36:$B$135,0),4),IF(INDEX('Capacity Summary'!$H$36:$BG$135,MATCH('Capacity Backing (Hide)'!S$2,'Capacity Summary'!$B$36:$B$135,0),MATCH('Capacity Backing (Hide)'!$A43,'Capacity Summary'!$H$35:$BG$35,0))&lt;&gt;0,INDEX('Capacity Summary'!$H$36:$BG$135,MATCH('Capacity Backing (Hide)'!S$2,'Capacity Summary'!$B$36:$B$135,0),MATCH('Capacity Backing (Hide)'!$A43,'Capacity Summary'!$H$35:$BG$35,0)),0)),INDEX('Capacity Summary'!$C$36:$E$135,MATCH('Capacity Backing (Hide)'!S$2,'Capacity Summary'!$B$36:$B$135,0),2)))/IF(Summary!$B$7="Minutes",1,60)/COUNTA(INDEX(Capacity!$C$10:$Q$109,MATCH('Capacity Backing (Hide)'!S$2,Capacity!$B$10:$B$109,0),1):INDEX(Capacity!$C$10:$Q$109,MATCH('Capacity Backing (Hide)'!S$2,Capacity!$B$10:$B$109,0),15))</f>
        <v>#N/A</v>
      </c>
      <c r="T4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(Hide)'!$A43,'Capacity Summary'!$H$35:$BG$35,0))="x",INDEX('Capacity Summary'!$C$36:$E$135,MATCH('Capacity Backing (Hide)'!T$2,'Capacity Summary'!$B$36:$B$135,0),4),IF(INDEX('Capacity Summary'!$H$36:$BG$135,MATCH('Capacity Backing (Hide)'!T$2,'Capacity Summary'!$B$36:$B$135,0),MATCH('Capacity Backing (Hide)'!$A43,'Capacity Summary'!$H$35:$BG$35,0))&lt;&gt;0,INDEX('Capacity Summary'!$H$36:$BG$135,MATCH('Capacity Backing (Hide)'!T$2,'Capacity Summary'!$B$36:$B$135,0),MATCH('Capacity Backing (Hide)'!$A43,'Capacity Summary'!$H$35:$BG$35,0)),0)),INDEX('Capacity Summary'!$C$36:$E$135,MATCH('Capacity Backing (Hide)'!T$2,'Capacity Summary'!$B$36:$B$135,0),2)))/IF(Summary!$B$7="Minutes",1,60)/COUNTA(INDEX(Capacity!$C$10:$Q$109,MATCH('Capacity Backing (Hide)'!T$2,Capacity!$B$10:$B$109,0),1):INDEX(Capacity!$C$10:$Q$109,MATCH('Capacity Backing (Hide)'!T$2,Capacity!$B$10:$B$109,0),15))</f>
        <v>#N/A</v>
      </c>
      <c r="U4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(Hide)'!$A43,'Capacity Summary'!$H$35:$BG$35,0))="x",INDEX('Capacity Summary'!$C$36:$E$135,MATCH('Capacity Backing (Hide)'!U$2,'Capacity Summary'!$B$36:$B$135,0),4),IF(INDEX('Capacity Summary'!$H$36:$BG$135,MATCH('Capacity Backing (Hide)'!U$2,'Capacity Summary'!$B$36:$B$135,0),MATCH('Capacity Backing (Hide)'!$A43,'Capacity Summary'!$H$35:$BG$35,0))&lt;&gt;0,INDEX('Capacity Summary'!$H$36:$BG$135,MATCH('Capacity Backing (Hide)'!U$2,'Capacity Summary'!$B$36:$B$135,0),MATCH('Capacity Backing (Hide)'!$A43,'Capacity Summary'!$H$35:$BG$35,0)),0)),INDEX('Capacity Summary'!$C$36:$E$135,MATCH('Capacity Backing (Hide)'!U$2,'Capacity Summary'!$B$36:$B$135,0),2)))/IF(Summary!$B$7="Minutes",1,60)/COUNTA(INDEX(Capacity!$C$10:$Q$109,MATCH('Capacity Backing (Hide)'!U$2,Capacity!$B$10:$B$109,0),1):INDEX(Capacity!$C$10:$Q$109,MATCH('Capacity Backing (Hide)'!U$2,Capacity!$B$10:$B$109,0),15))</f>
        <v>#N/A</v>
      </c>
      <c r="V4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(Hide)'!$A43,'Capacity Summary'!$H$35:$BG$35,0))="x",INDEX('Capacity Summary'!$C$36:$E$135,MATCH('Capacity Backing (Hide)'!V$2,'Capacity Summary'!$B$36:$B$135,0),4),IF(INDEX('Capacity Summary'!$H$36:$BG$135,MATCH('Capacity Backing (Hide)'!V$2,'Capacity Summary'!$B$36:$B$135,0),MATCH('Capacity Backing (Hide)'!$A43,'Capacity Summary'!$H$35:$BG$35,0))&lt;&gt;0,INDEX('Capacity Summary'!$H$36:$BG$135,MATCH('Capacity Backing (Hide)'!V$2,'Capacity Summary'!$B$36:$B$135,0),MATCH('Capacity Backing (Hide)'!$A43,'Capacity Summary'!$H$35:$BG$35,0)),0)),INDEX('Capacity Summary'!$C$36:$E$135,MATCH('Capacity Backing (Hide)'!V$2,'Capacity Summary'!$B$36:$B$135,0),2)))/IF(Summary!$B$7="Minutes",1,60)/COUNTA(INDEX(Capacity!$C$10:$Q$109,MATCH('Capacity Backing (Hide)'!V$2,Capacity!$B$10:$B$109,0),1):INDEX(Capacity!$C$10:$Q$109,MATCH('Capacity Backing (Hide)'!V$2,Capacity!$B$10:$B$109,0),15))</f>
        <v>#N/A</v>
      </c>
      <c r="W4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(Hide)'!$A43,'Capacity Summary'!$H$35:$BG$35,0))="x",INDEX('Capacity Summary'!$C$36:$E$135,MATCH('Capacity Backing (Hide)'!W$2,'Capacity Summary'!$B$36:$B$135,0),4),IF(INDEX('Capacity Summary'!$H$36:$BG$135,MATCH('Capacity Backing (Hide)'!W$2,'Capacity Summary'!$B$36:$B$135,0),MATCH('Capacity Backing (Hide)'!$A43,'Capacity Summary'!$H$35:$BG$35,0))&lt;&gt;0,INDEX('Capacity Summary'!$H$36:$BG$135,MATCH('Capacity Backing (Hide)'!W$2,'Capacity Summary'!$B$36:$B$135,0),MATCH('Capacity Backing (Hide)'!$A43,'Capacity Summary'!$H$35:$BG$35,0)),0)),INDEX('Capacity Summary'!$C$36:$E$135,MATCH('Capacity Backing (Hide)'!W$2,'Capacity Summary'!$B$36:$B$135,0),2)))/IF(Summary!$B$7="Minutes",1,60)/COUNTA(INDEX(Capacity!$C$10:$Q$109,MATCH('Capacity Backing (Hide)'!W$2,Capacity!$B$10:$B$109,0),1):INDEX(Capacity!$C$10:$Q$109,MATCH('Capacity Backing (Hide)'!W$2,Capacity!$B$10:$B$109,0),15))</f>
        <v>#N/A</v>
      </c>
      <c r="X4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(Hide)'!$A43,'Capacity Summary'!$H$35:$BG$35,0))="x",INDEX('Capacity Summary'!$C$36:$E$135,MATCH('Capacity Backing (Hide)'!X$2,'Capacity Summary'!$B$36:$B$135,0),4),IF(INDEX('Capacity Summary'!$H$36:$BG$135,MATCH('Capacity Backing (Hide)'!X$2,'Capacity Summary'!$B$36:$B$135,0),MATCH('Capacity Backing (Hide)'!$A43,'Capacity Summary'!$H$35:$BG$35,0))&lt;&gt;0,INDEX('Capacity Summary'!$H$36:$BG$135,MATCH('Capacity Backing (Hide)'!X$2,'Capacity Summary'!$B$36:$B$135,0),MATCH('Capacity Backing (Hide)'!$A43,'Capacity Summary'!$H$35:$BG$35,0)),0)),INDEX('Capacity Summary'!$C$36:$E$135,MATCH('Capacity Backing (Hide)'!X$2,'Capacity Summary'!$B$36:$B$135,0),2)))/IF(Summary!$B$7="Minutes",1,60)/COUNTA(INDEX(Capacity!$C$10:$Q$109,MATCH('Capacity Backing (Hide)'!X$2,Capacity!$B$10:$B$109,0),1):INDEX(Capacity!$C$10:$Q$109,MATCH('Capacity Backing (Hide)'!X$2,Capacity!$B$10:$B$109,0),15))</f>
        <v>#N/A</v>
      </c>
      <c r="Y4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(Hide)'!$A43,'Capacity Summary'!$H$35:$BG$35,0))="x",INDEX('Capacity Summary'!$C$36:$E$135,MATCH('Capacity Backing (Hide)'!Y$2,'Capacity Summary'!$B$36:$B$135,0),4),IF(INDEX('Capacity Summary'!$H$36:$BG$135,MATCH('Capacity Backing (Hide)'!Y$2,'Capacity Summary'!$B$36:$B$135,0),MATCH('Capacity Backing (Hide)'!$A43,'Capacity Summary'!$H$35:$BG$35,0))&lt;&gt;0,INDEX('Capacity Summary'!$H$36:$BG$135,MATCH('Capacity Backing (Hide)'!Y$2,'Capacity Summary'!$B$36:$B$135,0),MATCH('Capacity Backing (Hide)'!$A43,'Capacity Summary'!$H$35:$BG$35,0)),0)),INDEX('Capacity Summary'!$C$36:$E$135,MATCH('Capacity Backing (Hide)'!Y$2,'Capacity Summary'!$B$36:$B$135,0),2)))/IF(Summary!$B$7="Minutes",1,60)/COUNTA(INDEX(Capacity!$C$10:$Q$109,MATCH('Capacity Backing (Hide)'!Y$2,Capacity!$B$10:$B$109,0),1):INDEX(Capacity!$C$10:$Q$109,MATCH('Capacity Backing (Hide)'!Y$2,Capacity!$B$10:$B$109,0),15))</f>
        <v>#N/A</v>
      </c>
      <c r="Z4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(Hide)'!$A43,'Capacity Summary'!$H$35:$BG$35,0))="x",INDEX('Capacity Summary'!$C$36:$E$135,MATCH('Capacity Backing (Hide)'!Z$2,'Capacity Summary'!$B$36:$B$135,0),4),IF(INDEX('Capacity Summary'!$H$36:$BG$135,MATCH('Capacity Backing (Hide)'!Z$2,'Capacity Summary'!$B$36:$B$135,0),MATCH('Capacity Backing (Hide)'!$A43,'Capacity Summary'!$H$35:$BG$35,0))&lt;&gt;0,INDEX('Capacity Summary'!$H$36:$BG$135,MATCH('Capacity Backing (Hide)'!Z$2,'Capacity Summary'!$B$36:$B$135,0),MATCH('Capacity Backing (Hide)'!$A43,'Capacity Summary'!$H$35:$BG$35,0)),0)),INDEX('Capacity Summary'!$C$36:$E$135,MATCH('Capacity Backing (Hide)'!Z$2,'Capacity Summary'!$B$36:$B$135,0),2)))/IF(Summary!$B$7="Minutes",1,60)/COUNTA(INDEX(Capacity!$C$10:$Q$109,MATCH('Capacity Backing (Hide)'!Z$2,Capacity!$B$10:$B$109,0),1):INDEX(Capacity!$C$10:$Q$109,MATCH('Capacity Backing (Hide)'!Z$2,Capacity!$B$10:$B$109,0),15))</f>
        <v>#N/A</v>
      </c>
      <c r="AA4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(Hide)'!$A43,'Capacity Summary'!$H$35:$BG$35,0))="x",INDEX('Capacity Summary'!$C$36:$E$135,MATCH('Capacity Backing (Hide)'!AA$2,'Capacity Summary'!$B$36:$B$135,0),4),IF(INDEX('Capacity Summary'!$H$36:$BG$135,MATCH('Capacity Backing (Hide)'!AA$2,'Capacity Summary'!$B$36:$B$135,0),MATCH('Capacity Backing (Hide)'!$A43,'Capacity Summary'!$H$35:$BG$35,0))&lt;&gt;0,INDEX('Capacity Summary'!$H$36:$BG$135,MATCH('Capacity Backing (Hide)'!AA$2,'Capacity Summary'!$B$36:$B$135,0),MATCH('Capacity Backing (Hide)'!$A43,'Capacity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(Hide)'!$A43,'Capacity Summary'!$H$35:$BG$35,0))="x",INDEX('Capacity Summary'!$C$36:$E$135,MATCH('Capacity Backing (Hide)'!AB$2,'Capacity Summary'!$B$36:$B$135,0),4),IF(INDEX('Capacity Summary'!$H$36:$BG$135,MATCH('Capacity Backing (Hide)'!AB$2,'Capacity Summary'!$B$36:$B$135,0),MATCH('Capacity Backing (Hide)'!$A43,'Capacity Summary'!$H$35:$BG$35,0))&lt;&gt;0,INDEX('Capacity Summary'!$H$36:$BG$135,MATCH('Capacity Backing (Hide)'!AB$2,'Capacity Summary'!$B$36:$B$135,0),MATCH('Capacity Backing (Hide)'!$A43,'Capacity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(Hide)'!$A43,'Capacity Summary'!$H$35:$BG$35,0))="x",INDEX('Capacity Summary'!$C$36:$E$135,MATCH('Capacity Backing (Hide)'!AC$2,'Capacity Summary'!$B$36:$B$135,0),4),IF(INDEX('Capacity Summary'!$H$36:$BG$135,MATCH('Capacity Backing (Hide)'!AC$2,'Capacity Summary'!$B$36:$B$135,0),MATCH('Capacity Backing (Hide)'!$A43,'Capacity Summary'!$H$35:$BG$35,0))&lt;&gt;0,INDEX('Capacity Summary'!$H$36:$BG$135,MATCH('Capacity Backing (Hide)'!AC$2,'Capacity Summary'!$B$36:$B$135,0),MATCH('Capacity Backing (Hide)'!$A43,'Capacity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(Hide)'!$A43,'Capacity Summary'!$H$35:$BG$35,0))="x",INDEX('Capacity Summary'!$C$36:$E$135,MATCH('Capacity Backing (Hide)'!AD$2,'Capacity Summary'!$B$36:$B$135,0),4),IF(INDEX('Capacity Summary'!$H$36:$BG$135,MATCH('Capacity Backing (Hide)'!AD$2,'Capacity Summary'!$B$36:$B$135,0),MATCH('Capacity Backing (Hide)'!$A43,'Capacity Summary'!$H$35:$BG$35,0))&lt;&gt;0,INDEX('Capacity Summary'!$H$36:$BG$135,MATCH('Capacity Backing (Hide)'!AD$2,'Capacity Summary'!$B$36:$B$135,0),MATCH('Capacity Backing (Hide)'!$A43,'Capacity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(Hide)'!$A43,'Capacity Summary'!$H$35:$BG$35,0))="x",INDEX('Capacity Summary'!$C$36:$E$135,MATCH('Capacity Backing (Hide)'!AE$2,'Capacity Summary'!$B$36:$B$135,0),4),IF(INDEX('Capacity Summary'!$H$36:$BG$135,MATCH('Capacity Backing (Hide)'!AE$2,'Capacity Summary'!$B$36:$B$135,0),MATCH('Capacity Backing (Hide)'!$A43,'Capacity Summary'!$H$35:$BG$35,0))&lt;&gt;0,INDEX('Capacity Summary'!$H$36:$BG$135,MATCH('Capacity Backing (Hide)'!AE$2,'Capacity Summary'!$B$36:$B$135,0),MATCH('Capacity Backing (Hide)'!$A43,'Capacity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(Hide)'!$A43,'Capacity Summary'!$H$35:$BG$35,0))="x",INDEX('Capacity Summary'!$C$36:$E$135,MATCH('Capacity Backing (Hide)'!AF$2,'Capacity Summary'!$B$36:$B$135,0),4),IF(INDEX('Capacity Summary'!$H$36:$BG$135,MATCH('Capacity Backing (Hide)'!AF$2,'Capacity Summary'!$B$36:$B$135,0),MATCH('Capacity Backing (Hide)'!$A43,'Capacity Summary'!$H$35:$BG$35,0))&lt;&gt;0,INDEX('Capacity Summary'!$H$36:$BG$135,MATCH('Capacity Backing (Hide)'!AF$2,'Capacity Summary'!$B$36:$B$135,0),MATCH('Capacity Backing (Hide)'!$A43,'Capacity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(Hide)'!$A43,'Capacity Summary'!$H$35:$BG$35,0))="x",INDEX('Capacity Summary'!$C$36:$E$135,MATCH('Capacity Backing (Hide)'!AG$2,'Capacity Summary'!$B$36:$B$135,0),4),IF(INDEX('Capacity Summary'!$H$36:$BG$135,MATCH('Capacity Backing (Hide)'!AG$2,'Capacity Summary'!$B$36:$B$135,0),MATCH('Capacity Backing (Hide)'!$A43,'Capacity Summary'!$H$35:$BG$35,0))&lt;&gt;0,INDEX('Capacity Summary'!$H$36:$BG$135,MATCH('Capacity Backing (Hide)'!AG$2,'Capacity Summary'!$B$36:$B$135,0),MATCH('Capacity Backing (Hide)'!$A43,'Capacity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(Hide)'!$A43,'Capacity Summary'!$H$35:$BG$35,0))="x",INDEX('Capacity Summary'!$C$36:$E$135,MATCH('Capacity Backing (Hide)'!AH$2,'Capacity Summary'!$B$36:$B$135,0),4),IF(INDEX('Capacity Summary'!$H$36:$BG$135,MATCH('Capacity Backing (Hide)'!AH$2,'Capacity Summary'!$B$36:$B$135,0),MATCH('Capacity Backing (Hide)'!$A43,'Capacity Summary'!$H$35:$BG$35,0))&lt;&gt;0,INDEX('Capacity Summary'!$H$36:$BG$135,MATCH('Capacity Backing (Hide)'!AH$2,'Capacity Summary'!$B$36:$B$135,0),MATCH('Capacity Backing (Hide)'!$A43,'Capacity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(Hide)'!$A43,'Capacity Summary'!$H$35:$BG$35,0))="x",INDEX('Capacity Summary'!$C$36:$E$135,MATCH('Capacity Backing (Hide)'!AI$2,'Capacity Summary'!$B$36:$B$135,0),4),IF(INDEX('Capacity Summary'!$H$36:$BG$135,MATCH('Capacity Backing (Hide)'!AI$2,'Capacity Summary'!$B$36:$B$135,0),MATCH('Capacity Backing (Hide)'!$A43,'Capacity Summary'!$H$35:$BG$35,0))&lt;&gt;0,INDEX('Capacity Summary'!$H$36:$BG$135,MATCH('Capacity Backing (Hide)'!AI$2,'Capacity Summary'!$B$36:$B$135,0),MATCH('Capacity Backing (Hide)'!$A43,'Capacity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(Hide)'!$A43,'Capacity Summary'!$H$35:$BG$35,0))="x",INDEX('Capacity Summary'!$C$36:$E$135,MATCH('Capacity Backing (Hide)'!AJ$2,'Capacity Summary'!$B$36:$B$135,0),4),IF(INDEX('Capacity Summary'!$H$36:$BG$135,MATCH('Capacity Backing (Hide)'!AJ$2,'Capacity Summary'!$B$36:$B$135,0),MATCH('Capacity Backing (Hide)'!$A43,'Capacity Summary'!$H$35:$BG$35,0))&lt;&gt;0,INDEX('Capacity Summary'!$H$36:$BG$135,MATCH('Capacity Backing (Hide)'!AJ$2,'Capacity Summary'!$B$36:$B$135,0),MATCH('Capacity Backing (Hide)'!$A43,'Capacity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(Hide)'!$A43,'Capacity Summary'!$H$35:$BG$35,0))="x",INDEX('Capacity Summary'!$C$36:$E$135,MATCH('Capacity Backing (Hide)'!AK$2,'Capacity Summary'!$B$36:$B$135,0),4),IF(INDEX('Capacity Summary'!$H$36:$BG$135,MATCH('Capacity Backing (Hide)'!AK$2,'Capacity Summary'!$B$36:$B$135,0),MATCH('Capacity Backing (Hide)'!$A43,'Capacity Summary'!$H$35:$BG$35,0))&lt;&gt;0,INDEX('Capacity Summary'!$H$36:$BG$135,MATCH('Capacity Backing (Hide)'!AK$2,'Capacity Summary'!$B$36:$B$135,0),MATCH('Capacity Backing (Hide)'!$A43,'Capacity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(Hide)'!$A43,'Capacity Summary'!$H$35:$BG$35,0))="x",INDEX('Capacity Summary'!$C$36:$E$135,MATCH('Capacity Backing (Hide)'!AL$2,'Capacity Summary'!$B$36:$B$135,0),4),IF(INDEX('Capacity Summary'!$H$36:$BG$135,MATCH('Capacity Backing (Hide)'!AL$2,'Capacity Summary'!$B$36:$B$135,0),MATCH('Capacity Backing (Hide)'!$A43,'Capacity Summary'!$H$35:$BG$35,0))&lt;&gt;0,INDEX('Capacity Summary'!$H$36:$BG$135,MATCH('Capacity Backing (Hide)'!AL$2,'Capacity Summary'!$B$36:$B$135,0),MATCH('Capacity Backing (Hide)'!$A43,'Capacity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(Hide)'!$A43,'Capacity Summary'!$H$35:$BG$35,0))="x",INDEX('Capacity Summary'!$C$36:$E$135,MATCH('Capacity Backing (Hide)'!AM$2,'Capacity Summary'!$B$36:$B$135,0),4),IF(INDEX('Capacity Summary'!$H$36:$BG$135,MATCH('Capacity Backing (Hide)'!AM$2,'Capacity Summary'!$B$36:$B$135,0),MATCH('Capacity Backing (Hide)'!$A43,'Capacity Summary'!$H$35:$BG$35,0))&lt;&gt;0,INDEX('Capacity Summary'!$H$36:$BG$135,MATCH('Capacity Backing (Hide)'!AM$2,'Capacity Summary'!$B$36:$B$135,0),MATCH('Capacity Backing (Hide)'!$A43,'Capacity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(Hide)'!$A43,'Capacity Summary'!$H$35:$BG$35,0))="x",INDEX('Capacity Summary'!$C$36:$E$135,MATCH('Capacity Backing (Hide)'!AN$2,'Capacity Summary'!$B$36:$B$135,0),4),IF(INDEX('Capacity Summary'!$H$36:$BG$135,MATCH('Capacity Backing (Hide)'!AN$2,'Capacity Summary'!$B$36:$B$135,0),MATCH('Capacity Backing (Hide)'!$A43,'Capacity Summary'!$H$35:$BG$35,0))&lt;&gt;0,INDEX('Capacity Summary'!$H$36:$BG$135,MATCH('Capacity Backing (Hide)'!AN$2,'Capacity Summary'!$B$36:$B$135,0),MATCH('Capacity Backing (Hide)'!$A43,'Capacity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(Hide)'!$A43,'Capacity Summary'!$H$35:$BG$35,0))="x",INDEX('Capacity Summary'!$C$36:$E$135,MATCH('Capacity Backing (Hide)'!AO$2,'Capacity Summary'!$B$36:$B$135,0),4),IF(INDEX('Capacity Summary'!$H$36:$BG$135,MATCH('Capacity Backing (Hide)'!AO$2,'Capacity Summary'!$B$36:$B$135,0),MATCH('Capacity Backing (Hide)'!$A43,'Capacity Summary'!$H$35:$BG$35,0))&lt;&gt;0,INDEX('Capacity Summary'!$H$36:$BG$135,MATCH('Capacity Backing (Hide)'!AO$2,'Capacity Summary'!$B$36:$B$135,0),MATCH('Capacity Backing (Hide)'!$A43,'Capacity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(Hide)'!$A43,'Capacity Summary'!$H$35:$BG$35,0))="x",INDEX('Capacity Summary'!$C$36:$E$135,MATCH('Capacity Backing (Hide)'!AP$2,'Capacity Summary'!$B$36:$B$135,0),4),IF(INDEX('Capacity Summary'!$H$36:$BG$135,MATCH('Capacity Backing (Hide)'!AP$2,'Capacity Summary'!$B$36:$B$135,0),MATCH('Capacity Backing (Hide)'!$A43,'Capacity Summary'!$H$35:$BG$35,0))&lt;&gt;0,INDEX('Capacity Summary'!$H$36:$BG$135,MATCH('Capacity Backing (Hide)'!AP$2,'Capacity Summary'!$B$36:$B$135,0),MATCH('Capacity Backing (Hide)'!$A43,'Capacity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(Hide)'!$A43,'Capacity Summary'!$H$35:$BG$35,0))="x",INDEX('Capacity Summary'!$C$36:$E$135,MATCH('Capacity Backing (Hide)'!AQ$2,'Capacity Summary'!$B$36:$B$135,0),4),IF(INDEX('Capacity Summary'!$H$36:$BG$135,MATCH('Capacity Backing (Hide)'!AQ$2,'Capacity Summary'!$B$36:$B$135,0),MATCH('Capacity Backing (Hide)'!$A43,'Capacity Summary'!$H$35:$BG$35,0))&lt;&gt;0,INDEX('Capacity Summary'!$H$36:$BG$135,MATCH('Capacity Backing (Hide)'!AQ$2,'Capacity Summary'!$B$36:$B$135,0),MATCH('Capacity Backing (Hide)'!$A43,'Capacity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(Hide)'!$A43,'Capacity Summary'!$H$35:$BG$35,0))="x",INDEX('Capacity Summary'!$C$36:$E$135,MATCH('Capacity Backing (Hide)'!AR$2,'Capacity Summary'!$B$36:$B$135,0),4),IF(INDEX('Capacity Summary'!$H$36:$BG$135,MATCH('Capacity Backing (Hide)'!AR$2,'Capacity Summary'!$B$36:$B$135,0),MATCH('Capacity Backing (Hide)'!$A43,'Capacity Summary'!$H$35:$BG$35,0))&lt;&gt;0,INDEX('Capacity Summary'!$H$36:$BG$135,MATCH('Capacity Backing (Hide)'!AR$2,'Capacity Summary'!$B$36:$B$135,0),MATCH('Capacity Backing (Hide)'!$A43,'Capacity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(Hide)'!$A43,'Capacity Summary'!$H$35:$BG$35,0))="x",INDEX('Capacity Summary'!$C$36:$E$135,MATCH('Capacity Backing (Hide)'!AS$2,'Capacity Summary'!$B$36:$B$135,0),4),IF(INDEX('Capacity Summary'!$H$36:$BG$135,MATCH('Capacity Backing (Hide)'!AS$2,'Capacity Summary'!$B$36:$B$135,0),MATCH('Capacity Backing (Hide)'!$A43,'Capacity Summary'!$H$35:$BG$35,0))&lt;&gt;0,INDEX('Capacity Summary'!$H$36:$BG$135,MATCH('Capacity Backing (Hide)'!AS$2,'Capacity Summary'!$B$36:$B$135,0),MATCH('Capacity Backing (Hide)'!$A43,'Capacity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(Hide)'!$A43,'Capacity Summary'!$H$35:$BG$35,0))="x",INDEX('Capacity Summary'!$C$36:$E$135,MATCH('Capacity Backing (Hide)'!AT$2,'Capacity Summary'!$B$36:$B$135,0),4),IF(INDEX('Capacity Summary'!$H$36:$BG$135,MATCH('Capacity Backing (Hide)'!AT$2,'Capacity Summary'!$B$36:$B$135,0),MATCH('Capacity Backing (Hide)'!$A43,'Capacity Summary'!$H$35:$BG$35,0))&lt;&gt;0,INDEX('Capacity Summary'!$H$36:$BG$135,MATCH('Capacity Backing (Hide)'!AT$2,'Capacity Summary'!$B$36:$B$135,0),MATCH('Capacity Backing (Hide)'!$A43,'Capacity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(Hide)'!$A43,'Capacity Summary'!$H$35:$BG$35,0))="x",INDEX('Capacity Summary'!$C$36:$E$135,MATCH('Capacity Backing (Hide)'!AU$2,'Capacity Summary'!$B$36:$B$135,0),4),IF(INDEX('Capacity Summary'!$H$36:$BG$135,MATCH('Capacity Backing (Hide)'!AU$2,'Capacity Summary'!$B$36:$B$135,0),MATCH('Capacity Backing (Hide)'!$A43,'Capacity Summary'!$H$35:$BG$35,0))&lt;&gt;0,INDEX('Capacity Summary'!$H$36:$BG$135,MATCH('Capacity Backing (Hide)'!AU$2,'Capacity Summary'!$B$36:$B$135,0),MATCH('Capacity Backing (Hide)'!$A43,'Capacity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(Hide)'!$A43,'Capacity Summary'!$H$35:$BG$35,0))="x",INDEX('Capacity Summary'!$C$36:$E$135,MATCH('Capacity Backing (Hide)'!AV$2,'Capacity Summary'!$B$36:$B$135,0),4),IF(INDEX('Capacity Summary'!$H$36:$BG$135,MATCH('Capacity Backing (Hide)'!AV$2,'Capacity Summary'!$B$36:$B$135,0),MATCH('Capacity Backing (Hide)'!$A43,'Capacity Summary'!$H$35:$BG$35,0))&lt;&gt;0,INDEX('Capacity Summary'!$H$36:$BG$135,MATCH('Capacity Backing (Hide)'!AV$2,'Capacity Summary'!$B$36:$B$135,0),MATCH('Capacity Backing (Hide)'!$A43,'Capacity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(Hide)'!$A43,'Capacity Summary'!$H$35:$BG$35,0))="x",INDEX('Capacity Summary'!$C$36:$E$135,MATCH('Capacity Backing (Hide)'!AW$2,'Capacity Summary'!$B$36:$B$135,0),4),IF(INDEX('Capacity Summary'!$H$36:$BG$135,MATCH('Capacity Backing (Hide)'!AW$2,'Capacity Summary'!$B$36:$B$135,0),MATCH('Capacity Backing (Hide)'!$A43,'Capacity Summary'!$H$35:$BG$35,0))&lt;&gt;0,INDEX('Capacity Summary'!$H$36:$BG$135,MATCH('Capacity Backing (Hide)'!AW$2,'Capacity Summary'!$B$36:$B$135,0),MATCH('Capacity Backing (Hide)'!$A43,'Capacity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(Hide)'!$A43,'Capacity Summary'!$H$35:$BG$35,0))="x",INDEX('Capacity Summary'!$C$36:$E$135,MATCH('Capacity Backing (Hide)'!AX$2,'Capacity Summary'!$B$36:$B$135,0),4),IF(INDEX('Capacity Summary'!$H$36:$BG$135,MATCH('Capacity Backing (Hide)'!AX$2,'Capacity Summary'!$B$36:$B$135,0),MATCH('Capacity Backing (Hide)'!$A43,'Capacity Summary'!$H$35:$BG$35,0))&lt;&gt;0,INDEX('Capacity Summary'!$H$36:$BG$135,MATCH('Capacity Backing (Hide)'!AX$2,'Capacity Summary'!$B$36:$B$135,0),MATCH('Capacity Backing (Hide)'!$A43,'Capacity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(Hide)'!$A43,'Capacity Summary'!$H$35:$BG$35,0))="x",INDEX('Capacity Summary'!$C$36:$E$135,MATCH('Capacity Backing (Hide)'!AY$2,'Capacity Summary'!$B$36:$B$135,0),4),IF(INDEX('Capacity Summary'!$H$36:$BG$135,MATCH('Capacity Backing (Hide)'!AY$2,'Capacity Summary'!$B$36:$B$135,0),MATCH('Capacity Backing (Hide)'!$A43,'Capacity Summary'!$H$35:$BG$35,0))&lt;&gt;0,INDEX('Capacity Summary'!$H$36:$BG$135,MATCH('Capacity Backing (Hide)'!AY$2,'Capacity Summary'!$B$36:$B$135,0),MATCH('Capacity Backing (Hide)'!$A43,'Capacity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(Hide)'!$A43,'Capacity Summary'!$H$35:$BG$35,0))="x",INDEX('Capacity Summary'!$C$36:$E$135,MATCH('Capacity Backing (Hide)'!AZ$2,'Capacity Summary'!$B$36:$B$135,0),4),IF(INDEX('Capacity Summary'!$H$36:$BG$135,MATCH('Capacity Backing (Hide)'!AZ$2,'Capacity Summary'!$B$36:$B$135,0),MATCH('Capacity Backing (Hide)'!$A43,'Capacity Summary'!$H$35:$BG$35,0))&lt;&gt;0,INDEX('Capacity Summary'!$H$36:$BG$135,MATCH('Capacity Backing (Hide)'!AZ$2,'Capacity Summary'!$B$36:$B$135,0),MATCH('Capacity Backing (Hide)'!$A43,'Capacity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(Hide)'!$A43,'Capacity Summary'!$H$35:$BG$35,0))="x",INDEX('Capacity Summary'!$C$36:$E$135,MATCH('Capacity Backing (Hide)'!BA$2,'Capacity Summary'!$B$36:$B$135,0),4),IF(INDEX('Capacity Summary'!$H$36:$BG$135,MATCH('Capacity Backing (Hide)'!BA$2,'Capacity Summary'!$B$36:$B$135,0),MATCH('Capacity Backing (Hide)'!$A43,'Capacity Summary'!$H$35:$BG$35,0))&lt;&gt;0,INDEX('Capacity Summary'!$H$36:$BG$135,MATCH('Capacity Backing (Hide)'!BA$2,'Capacity Summary'!$B$36:$B$135,0),MATCH('Capacity Backing (Hide)'!$A43,'Capacity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(Hide)'!$A43,'Capacity Summary'!$H$35:$BG$35,0))="x",INDEX('Capacity Summary'!$C$36:$E$135,MATCH('Capacity Backing (Hide)'!BB$2,'Capacity Summary'!$B$36:$B$135,0),4),IF(INDEX('Capacity Summary'!$H$36:$BG$135,MATCH('Capacity Backing (Hide)'!BB$2,'Capacity Summary'!$B$36:$B$135,0),MATCH('Capacity Backing (Hide)'!$A43,'Capacity Summary'!$H$35:$BG$35,0))&lt;&gt;0,INDEX('Capacity Summary'!$H$36:$BG$135,MATCH('Capacity Backing (Hide)'!BB$2,'Capacity Summary'!$B$36:$B$135,0),MATCH('Capacity Backing (Hide)'!$A43,'Capacity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(Hide)'!$A43,'Capacity Summary'!$H$35:$BG$35,0))="x",INDEX('Capacity Summary'!$C$36:$E$135,MATCH('Capacity Backing (Hide)'!BC$2,'Capacity Summary'!$B$36:$B$135,0),4),IF(INDEX('Capacity Summary'!$H$36:$BG$135,MATCH('Capacity Backing (Hide)'!BC$2,'Capacity Summary'!$B$36:$B$135,0),MATCH('Capacity Backing (Hide)'!$A43,'Capacity Summary'!$H$35:$BG$35,0))&lt;&gt;0,INDEX('Capacity Summary'!$H$36:$BG$135,MATCH('Capacity Backing (Hide)'!BC$2,'Capacity Summary'!$B$36:$B$135,0),MATCH('Capacity Backing (Hide)'!$A43,'Capacity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(Hide)'!$A43,'Capacity Summary'!$H$35:$BG$35,0))="x",INDEX('Capacity Summary'!$C$36:$E$135,MATCH('Capacity Backing (Hide)'!BD$2,'Capacity Summary'!$B$36:$B$135,0),4),IF(INDEX('Capacity Summary'!$H$36:$BG$135,MATCH('Capacity Backing (Hide)'!BD$2,'Capacity Summary'!$B$36:$B$135,0),MATCH('Capacity Backing (Hide)'!$A43,'Capacity Summary'!$H$35:$BG$35,0))&lt;&gt;0,INDEX('Capacity Summary'!$H$36:$BG$135,MATCH('Capacity Backing (Hide)'!BD$2,'Capacity Summary'!$B$36:$B$135,0),MATCH('Capacity Backing (Hide)'!$A43,'Capacity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(Hide)'!$A43,'Capacity Summary'!$H$35:$BG$35,0))="x",INDEX('Capacity Summary'!$C$36:$E$135,MATCH('Capacity Backing (Hide)'!BE$2,'Capacity Summary'!$B$36:$B$135,0),4),IF(INDEX('Capacity Summary'!$H$36:$BG$135,MATCH('Capacity Backing (Hide)'!BE$2,'Capacity Summary'!$B$36:$B$135,0),MATCH('Capacity Backing (Hide)'!$A43,'Capacity Summary'!$H$35:$BG$35,0))&lt;&gt;0,INDEX('Capacity Summary'!$H$36:$BG$135,MATCH('Capacity Backing (Hide)'!BE$2,'Capacity Summary'!$B$36:$B$135,0),MATCH('Capacity Backing (Hide)'!$A43,'Capacity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(Hide)'!$A43,'Capacity Summary'!$H$35:$BG$35,0))="x",INDEX('Capacity Summary'!$C$36:$E$135,MATCH('Capacity Backing (Hide)'!BF$2,'Capacity Summary'!$B$36:$B$135,0),4),IF(INDEX('Capacity Summary'!$H$36:$BG$135,MATCH('Capacity Backing (Hide)'!BF$2,'Capacity Summary'!$B$36:$B$135,0),MATCH('Capacity Backing (Hide)'!$A43,'Capacity Summary'!$H$35:$BG$35,0))&lt;&gt;0,INDEX('Capacity Summary'!$H$36:$BG$135,MATCH('Capacity Backing (Hide)'!BF$2,'Capacity Summary'!$B$36:$B$135,0),MATCH('Capacity Backing (Hide)'!$A43,'Capacity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(Hide)'!$A43,'Capacity Summary'!$H$35:$BG$35,0))="x",INDEX('Capacity Summary'!$C$36:$E$135,MATCH('Capacity Backing (Hide)'!BG$2,'Capacity Summary'!$B$36:$B$135,0),4),IF(INDEX('Capacity Summary'!$H$36:$BG$135,MATCH('Capacity Backing (Hide)'!BG$2,'Capacity Summary'!$B$36:$B$135,0),MATCH('Capacity Backing (Hide)'!$A43,'Capacity Summary'!$H$35:$BG$35,0))&lt;&gt;0,INDEX('Capacity Summary'!$H$36:$BG$135,MATCH('Capacity Backing (Hide)'!BG$2,'Capacity Summary'!$B$36:$B$135,0),MATCH('Capacity Backing (Hide)'!$A43,'Capacity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(Hide)'!$A43,'Capacity Summary'!$H$35:$BG$35,0))="x",INDEX('Capacity Summary'!$C$36:$E$135,MATCH('Capacity Backing (Hide)'!BH$2,'Capacity Summary'!$B$36:$B$135,0),4),IF(INDEX('Capacity Summary'!$H$36:$BG$135,MATCH('Capacity Backing (Hide)'!BH$2,'Capacity Summary'!$B$36:$B$135,0),MATCH('Capacity Backing (Hide)'!$A43,'Capacity Summary'!$H$35:$BG$35,0))&lt;&gt;0,INDEX('Capacity Summary'!$H$36:$BG$135,MATCH('Capacity Backing (Hide)'!BH$2,'Capacity Summary'!$B$36:$B$135,0),MATCH('Capacity Backing (Hide)'!$A43,'Capacity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(Hide)'!$A43,'Capacity Summary'!$H$35:$BG$35,0))="x",INDEX('Capacity Summary'!$C$36:$E$135,MATCH('Capacity Backing (Hide)'!BI$2,'Capacity Summary'!$B$36:$B$135,0),4),IF(INDEX('Capacity Summary'!$H$36:$BG$135,MATCH('Capacity Backing (Hide)'!BI$2,'Capacity Summary'!$B$36:$B$135,0),MATCH('Capacity Backing (Hide)'!$A43,'Capacity Summary'!$H$35:$BG$35,0))&lt;&gt;0,INDEX('Capacity Summary'!$H$36:$BG$135,MATCH('Capacity Backing (Hide)'!BI$2,'Capacity Summary'!$B$36:$B$135,0),MATCH('Capacity Backing (Hide)'!$A43,'Capacity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(Hide)'!$A43,'Capacity Summary'!$H$35:$BG$35,0))="x",INDEX('Capacity Summary'!$C$36:$E$135,MATCH('Capacity Backing (Hide)'!BJ$2,'Capacity Summary'!$B$36:$B$135,0),4),IF(INDEX('Capacity Summary'!$H$36:$BG$135,MATCH('Capacity Backing (Hide)'!BJ$2,'Capacity Summary'!$B$36:$B$135,0),MATCH('Capacity Backing (Hide)'!$A43,'Capacity Summary'!$H$35:$BG$35,0))&lt;&gt;0,INDEX('Capacity Summary'!$H$36:$BG$135,MATCH('Capacity Backing (Hide)'!BJ$2,'Capacity Summary'!$B$36:$B$135,0),MATCH('Capacity Backing (Hide)'!$A43,'Capacity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(Hide)'!$A43,'Capacity Summary'!$H$35:$BG$35,0))="x",INDEX('Capacity Summary'!$C$36:$E$135,MATCH('Capacity Backing (Hide)'!BK$2,'Capacity Summary'!$B$36:$B$135,0),4),IF(INDEX('Capacity Summary'!$H$36:$BG$135,MATCH('Capacity Backing (Hide)'!BK$2,'Capacity Summary'!$B$36:$B$135,0),MATCH('Capacity Backing (Hide)'!$A43,'Capacity Summary'!$H$35:$BG$35,0))&lt;&gt;0,INDEX('Capacity Summary'!$H$36:$BG$135,MATCH('Capacity Backing (Hide)'!BK$2,'Capacity Summary'!$B$36:$B$135,0),MATCH('Capacity Backing (Hide)'!$A43,'Capacity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(Hide)'!$A43,'Capacity Summary'!$H$35:$BG$35,0))="x",INDEX('Capacity Summary'!$C$36:$E$135,MATCH('Capacity Backing (Hide)'!BL$2,'Capacity Summary'!$B$36:$B$135,0),4),IF(INDEX('Capacity Summary'!$H$36:$BG$135,MATCH('Capacity Backing (Hide)'!BL$2,'Capacity Summary'!$B$36:$B$135,0),MATCH('Capacity Backing (Hide)'!$A43,'Capacity Summary'!$H$35:$BG$35,0))&lt;&gt;0,INDEX('Capacity Summary'!$H$36:$BG$135,MATCH('Capacity Backing (Hide)'!BL$2,'Capacity Summary'!$B$36:$B$135,0),MATCH('Capacity Backing (Hide)'!$A43,'Capacity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(Hide)'!$A43,'Capacity Summary'!$H$35:$BG$35,0))="x",INDEX('Capacity Summary'!$C$36:$E$135,MATCH('Capacity Backing (Hide)'!BM$2,'Capacity Summary'!$B$36:$B$135,0),4),IF(INDEX('Capacity Summary'!$H$36:$BG$135,MATCH('Capacity Backing (Hide)'!BM$2,'Capacity Summary'!$B$36:$B$135,0),MATCH('Capacity Backing (Hide)'!$A43,'Capacity Summary'!$H$35:$BG$35,0))&lt;&gt;0,INDEX('Capacity Summary'!$H$36:$BG$135,MATCH('Capacity Backing (Hide)'!BM$2,'Capacity Summary'!$B$36:$B$135,0),MATCH('Capacity Backing (Hide)'!$A43,'Capacity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(Hide)'!$A43,'Capacity Summary'!$H$35:$BG$35,0))="x",INDEX('Capacity Summary'!$C$36:$E$135,MATCH('Capacity Backing (Hide)'!BN$2,'Capacity Summary'!$B$36:$B$135,0),4),IF(INDEX('Capacity Summary'!$H$36:$BG$135,MATCH('Capacity Backing (Hide)'!BN$2,'Capacity Summary'!$B$36:$B$135,0),MATCH('Capacity Backing (Hide)'!$A43,'Capacity Summary'!$H$35:$BG$35,0))&lt;&gt;0,INDEX('Capacity Summary'!$H$36:$BG$135,MATCH('Capacity Backing (Hide)'!BN$2,'Capacity Summary'!$B$36:$B$135,0),MATCH('Capacity Backing (Hide)'!$A43,'Capacity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(Hide)'!$A43,'Capacity Summary'!$H$35:$BG$35,0))="x",INDEX('Capacity Summary'!$C$36:$E$135,MATCH('Capacity Backing (Hide)'!BO$2,'Capacity Summary'!$B$36:$B$135,0),4),IF(INDEX('Capacity Summary'!$H$36:$BG$135,MATCH('Capacity Backing (Hide)'!BO$2,'Capacity Summary'!$B$36:$B$135,0),MATCH('Capacity Backing (Hide)'!$A43,'Capacity Summary'!$H$35:$BG$35,0))&lt;&gt;0,INDEX('Capacity Summary'!$H$36:$BG$135,MATCH('Capacity Backing (Hide)'!BO$2,'Capacity Summary'!$B$36:$B$135,0),MATCH('Capacity Backing (Hide)'!$A43,'Capacity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(Hide)'!$A43,'Capacity Summary'!$H$35:$BG$35,0))="x",INDEX('Capacity Summary'!$C$36:$E$135,MATCH('Capacity Backing (Hide)'!BP$2,'Capacity Summary'!$B$36:$B$135,0),4),IF(INDEX('Capacity Summary'!$H$36:$BG$135,MATCH('Capacity Backing (Hide)'!BP$2,'Capacity Summary'!$B$36:$B$135,0),MATCH('Capacity Backing (Hide)'!$A43,'Capacity Summary'!$H$35:$BG$35,0))&lt;&gt;0,INDEX('Capacity Summary'!$H$36:$BG$135,MATCH('Capacity Backing (Hide)'!BP$2,'Capacity Summary'!$B$36:$B$135,0),MATCH('Capacity Backing (Hide)'!$A43,'Capacity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(Hide)'!$A43,'Capacity Summary'!$H$35:$BG$35,0))="x",INDEX('Capacity Summary'!$C$36:$E$135,MATCH('Capacity Backing (Hide)'!BQ$2,'Capacity Summary'!$B$36:$B$135,0),4),IF(INDEX('Capacity Summary'!$H$36:$BG$135,MATCH('Capacity Backing (Hide)'!BQ$2,'Capacity Summary'!$B$36:$B$135,0),MATCH('Capacity Backing (Hide)'!$A43,'Capacity Summary'!$H$35:$BG$35,0))&lt;&gt;0,INDEX('Capacity Summary'!$H$36:$BG$135,MATCH('Capacity Backing (Hide)'!BQ$2,'Capacity Summary'!$B$36:$B$135,0),MATCH('Capacity Backing (Hide)'!$A43,'Capacity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(Hide)'!$A43,'Capacity Summary'!$H$35:$BG$35,0))="x",INDEX('Capacity Summary'!$C$36:$E$135,MATCH('Capacity Backing (Hide)'!BR$2,'Capacity Summary'!$B$36:$B$135,0),4),IF(INDEX('Capacity Summary'!$H$36:$BG$135,MATCH('Capacity Backing (Hide)'!BR$2,'Capacity Summary'!$B$36:$B$135,0),MATCH('Capacity Backing (Hide)'!$A43,'Capacity Summary'!$H$35:$BG$35,0))&lt;&gt;0,INDEX('Capacity Summary'!$H$36:$BG$135,MATCH('Capacity Backing (Hide)'!BR$2,'Capacity Summary'!$B$36:$B$135,0),MATCH('Capacity Backing (Hide)'!$A43,'Capacity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(Hide)'!$A43,'Capacity Summary'!$H$35:$BG$35,0))="x",INDEX('Capacity Summary'!$C$36:$E$135,MATCH('Capacity Backing (Hide)'!BS$2,'Capacity Summary'!$B$36:$B$135,0),4),IF(INDEX('Capacity Summary'!$H$36:$BG$135,MATCH('Capacity Backing (Hide)'!BS$2,'Capacity Summary'!$B$36:$B$135,0),MATCH('Capacity Backing (Hide)'!$A43,'Capacity Summary'!$H$35:$BG$35,0))&lt;&gt;0,INDEX('Capacity Summary'!$H$36:$BG$135,MATCH('Capacity Backing (Hide)'!BS$2,'Capacity Summary'!$B$36:$B$135,0),MATCH('Capacity Backing (Hide)'!$A43,'Capacity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(Hide)'!$A43,'Capacity Summary'!$H$35:$BG$35,0))="x",INDEX('Capacity Summary'!$C$36:$E$135,MATCH('Capacity Backing (Hide)'!BT$2,'Capacity Summary'!$B$36:$B$135,0),4),IF(INDEX('Capacity Summary'!$H$36:$BG$135,MATCH('Capacity Backing (Hide)'!BT$2,'Capacity Summary'!$B$36:$B$135,0),MATCH('Capacity Backing (Hide)'!$A43,'Capacity Summary'!$H$35:$BG$35,0))&lt;&gt;0,INDEX('Capacity Summary'!$H$36:$BG$135,MATCH('Capacity Backing (Hide)'!BT$2,'Capacity Summary'!$B$36:$B$135,0),MATCH('Capacity Backing (Hide)'!$A43,'Capacity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(Hide)'!$A43,'Capacity Summary'!$H$35:$BG$35,0))="x",INDEX('Capacity Summary'!$C$36:$E$135,MATCH('Capacity Backing (Hide)'!BU$2,'Capacity Summary'!$B$36:$B$135,0),4),IF(INDEX('Capacity Summary'!$H$36:$BG$135,MATCH('Capacity Backing (Hide)'!BU$2,'Capacity Summary'!$B$36:$B$135,0),MATCH('Capacity Backing (Hide)'!$A43,'Capacity Summary'!$H$35:$BG$35,0))&lt;&gt;0,INDEX('Capacity Summary'!$H$36:$BG$135,MATCH('Capacity Backing (Hide)'!BU$2,'Capacity Summary'!$B$36:$B$135,0),MATCH('Capacity Backing (Hide)'!$A43,'Capacity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(Hide)'!$A43,'Capacity Summary'!$H$35:$BG$35,0))="x",INDEX('Capacity Summary'!$C$36:$E$135,MATCH('Capacity Backing (Hide)'!BV$2,'Capacity Summary'!$B$36:$B$135,0),4),IF(INDEX('Capacity Summary'!$H$36:$BG$135,MATCH('Capacity Backing (Hide)'!BV$2,'Capacity Summary'!$B$36:$B$135,0),MATCH('Capacity Backing (Hide)'!$A43,'Capacity Summary'!$H$35:$BG$35,0))&lt;&gt;0,INDEX('Capacity Summary'!$H$36:$BG$135,MATCH('Capacity Backing (Hide)'!BV$2,'Capacity Summary'!$B$36:$B$135,0),MATCH('Capacity Backing (Hide)'!$A43,'Capacity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(Hide)'!$A43,'Capacity Summary'!$H$35:$BG$35,0))="x",INDEX('Capacity Summary'!$C$36:$E$135,MATCH('Capacity Backing (Hide)'!BW$2,'Capacity Summary'!$B$36:$B$135,0),4),IF(INDEX('Capacity Summary'!$H$36:$BG$135,MATCH('Capacity Backing (Hide)'!BW$2,'Capacity Summary'!$B$36:$B$135,0),MATCH('Capacity Backing (Hide)'!$A43,'Capacity Summary'!$H$35:$BG$35,0))&lt;&gt;0,INDEX('Capacity Summary'!$H$36:$BG$135,MATCH('Capacity Backing (Hide)'!BW$2,'Capacity Summary'!$B$36:$B$135,0),MATCH('Capacity Backing (Hide)'!$A43,'Capacity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(Hide)'!$A43,'Capacity Summary'!$H$35:$BG$35,0))="x",INDEX('Capacity Summary'!$C$36:$E$135,MATCH('Capacity Backing (Hide)'!BX$2,'Capacity Summary'!$B$36:$B$135,0),4),IF(INDEX('Capacity Summary'!$H$36:$BG$135,MATCH('Capacity Backing (Hide)'!BX$2,'Capacity Summary'!$B$36:$B$135,0),MATCH('Capacity Backing (Hide)'!$A43,'Capacity Summary'!$H$35:$BG$35,0))&lt;&gt;0,INDEX('Capacity Summary'!$H$36:$BG$135,MATCH('Capacity Backing (Hide)'!BX$2,'Capacity Summary'!$B$36:$B$135,0),MATCH('Capacity Backing (Hide)'!$A43,'Capacity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(Hide)'!$A43,'Capacity Summary'!$H$35:$BG$35,0))="x",INDEX('Capacity Summary'!$C$36:$E$135,MATCH('Capacity Backing (Hide)'!BY$2,'Capacity Summary'!$B$36:$B$135,0),4),IF(INDEX('Capacity Summary'!$H$36:$BG$135,MATCH('Capacity Backing (Hide)'!BY$2,'Capacity Summary'!$B$36:$B$135,0),MATCH('Capacity Backing (Hide)'!$A43,'Capacity Summary'!$H$35:$BG$35,0))&lt;&gt;0,INDEX('Capacity Summary'!$H$36:$BG$135,MATCH('Capacity Backing (Hide)'!BY$2,'Capacity Summary'!$B$36:$B$135,0),MATCH('Capacity Backing (Hide)'!$A43,'Capacity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(Hide)'!$A43,'Capacity Summary'!$H$35:$BG$35,0))="x",INDEX('Capacity Summary'!$C$36:$E$135,MATCH('Capacity Backing (Hide)'!BZ$2,'Capacity Summary'!$B$36:$B$135,0),4),IF(INDEX('Capacity Summary'!$H$36:$BG$135,MATCH('Capacity Backing (Hide)'!BZ$2,'Capacity Summary'!$B$36:$B$135,0),MATCH('Capacity Backing (Hide)'!$A43,'Capacity Summary'!$H$35:$BG$35,0))&lt;&gt;0,INDEX('Capacity Summary'!$H$36:$BG$135,MATCH('Capacity Backing (Hide)'!BZ$2,'Capacity Summary'!$B$36:$B$135,0),MATCH('Capacity Backing (Hide)'!$A43,'Capacity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(Hide)'!$A43,'Capacity Summary'!$H$35:$BG$35,0))="x",INDEX('Capacity Summary'!$C$36:$E$135,MATCH('Capacity Backing (Hide)'!CA$2,'Capacity Summary'!$B$36:$B$135,0),4),IF(INDEX('Capacity Summary'!$H$36:$BG$135,MATCH('Capacity Backing (Hide)'!CA$2,'Capacity Summary'!$B$36:$B$135,0),MATCH('Capacity Backing (Hide)'!$A43,'Capacity Summary'!$H$35:$BG$35,0))&lt;&gt;0,INDEX('Capacity Summary'!$H$36:$BG$135,MATCH('Capacity Backing (Hide)'!CA$2,'Capacity Summary'!$B$36:$B$135,0),MATCH('Capacity Backing (Hide)'!$A43,'Capacity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(Hide)'!$A43,'Capacity Summary'!$H$35:$BG$35,0))="x",INDEX('Capacity Summary'!$C$36:$E$135,MATCH('Capacity Backing (Hide)'!CB$2,'Capacity Summary'!$B$36:$B$135,0),4),IF(INDEX('Capacity Summary'!$H$36:$BG$135,MATCH('Capacity Backing (Hide)'!CB$2,'Capacity Summary'!$B$36:$B$135,0),MATCH('Capacity Backing (Hide)'!$A43,'Capacity Summary'!$H$35:$BG$35,0))&lt;&gt;0,INDEX('Capacity Summary'!$H$36:$BG$135,MATCH('Capacity Backing (Hide)'!CB$2,'Capacity Summary'!$B$36:$B$135,0),MATCH('Capacity Backing (Hide)'!$A43,'Capacity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(Hide)'!$A43,'Capacity Summary'!$H$35:$BG$35,0))="x",INDEX('Capacity Summary'!$C$36:$E$135,MATCH('Capacity Backing (Hide)'!CC$2,'Capacity Summary'!$B$36:$B$135,0),4),IF(INDEX('Capacity Summary'!$H$36:$BG$135,MATCH('Capacity Backing (Hide)'!CC$2,'Capacity Summary'!$B$36:$B$135,0),MATCH('Capacity Backing (Hide)'!$A43,'Capacity Summary'!$H$35:$BG$35,0))&lt;&gt;0,INDEX('Capacity Summary'!$H$36:$BG$135,MATCH('Capacity Backing (Hide)'!CC$2,'Capacity Summary'!$B$36:$B$135,0),MATCH('Capacity Backing (Hide)'!$A43,'Capacity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(Hide)'!$A43,'Capacity Summary'!$H$35:$BG$35,0))="x",INDEX('Capacity Summary'!$C$36:$E$135,MATCH('Capacity Backing (Hide)'!CD$2,'Capacity Summary'!$B$36:$B$135,0),4),IF(INDEX('Capacity Summary'!$H$36:$BG$135,MATCH('Capacity Backing (Hide)'!CD$2,'Capacity Summary'!$B$36:$B$135,0),MATCH('Capacity Backing (Hide)'!$A43,'Capacity Summary'!$H$35:$BG$35,0))&lt;&gt;0,INDEX('Capacity Summary'!$H$36:$BG$135,MATCH('Capacity Backing (Hide)'!CD$2,'Capacity Summary'!$B$36:$B$135,0),MATCH('Capacity Backing (Hide)'!$A43,'Capacity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(Hide)'!$A43,'Capacity Summary'!$H$35:$BG$35,0))="x",INDEX('Capacity Summary'!$C$36:$E$135,MATCH('Capacity Backing (Hide)'!CE$2,'Capacity Summary'!$B$36:$B$135,0),4),IF(INDEX('Capacity Summary'!$H$36:$BG$135,MATCH('Capacity Backing (Hide)'!CE$2,'Capacity Summary'!$B$36:$B$135,0),MATCH('Capacity Backing (Hide)'!$A43,'Capacity Summary'!$H$35:$BG$35,0))&lt;&gt;0,INDEX('Capacity Summary'!$H$36:$BG$135,MATCH('Capacity Backing (Hide)'!CE$2,'Capacity Summary'!$B$36:$B$135,0),MATCH('Capacity Backing (Hide)'!$A43,'Capacity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(Hide)'!$A43,'Capacity Summary'!$H$35:$BG$35,0))="x",INDEX('Capacity Summary'!$C$36:$E$135,MATCH('Capacity Backing (Hide)'!CF$2,'Capacity Summary'!$B$36:$B$135,0),4),IF(INDEX('Capacity Summary'!$H$36:$BG$135,MATCH('Capacity Backing (Hide)'!CF$2,'Capacity Summary'!$B$36:$B$135,0),MATCH('Capacity Backing (Hide)'!$A43,'Capacity Summary'!$H$35:$BG$35,0))&lt;&gt;0,INDEX('Capacity Summary'!$H$36:$BG$135,MATCH('Capacity Backing (Hide)'!CF$2,'Capacity Summary'!$B$36:$B$135,0),MATCH('Capacity Backing (Hide)'!$A43,'Capacity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(Hide)'!$A43,'Capacity Summary'!$H$35:$BG$35,0))="x",INDEX('Capacity Summary'!$C$36:$E$135,MATCH('Capacity Backing (Hide)'!CG$2,'Capacity Summary'!$B$36:$B$135,0),4),IF(INDEX('Capacity Summary'!$H$36:$BG$135,MATCH('Capacity Backing (Hide)'!CG$2,'Capacity Summary'!$B$36:$B$135,0),MATCH('Capacity Backing (Hide)'!$A43,'Capacity Summary'!$H$35:$BG$35,0))&lt;&gt;0,INDEX('Capacity Summary'!$H$36:$BG$135,MATCH('Capacity Backing (Hide)'!CG$2,'Capacity Summary'!$B$36:$B$135,0),MATCH('Capacity Backing (Hide)'!$A43,'Capacity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(Hide)'!$A43,'Capacity Summary'!$H$35:$BG$35,0))="x",INDEX('Capacity Summary'!$C$36:$E$135,MATCH('Capacity Backing (Hide)'!CH$2,'Capacity Summary'!$B$36:$B$135,0),4),IF(INDEX('Capacity Summary'!$H$36:$BG$135,MATCH('Capacity Backing (Hide)'!CH$2,'Capacity Summary'!$B$36:$B$135,0),MATCH('Capacity Backing (Hide)'!$A43,'Capacity Summary'!$H$35:$BG$35,0))&lt;&gt;0,INDEX('Capacity Summary'!$H$36:$BG$135,MATCH('Capacity Backing (Hide)'!CH$2,'Capacity Summary'!$B$36:$B$135,0),MATCH('Capacity Backing (Hide)'!$A43,'Capacity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(Hide)'!$A43,'Capacity Summary'!$H$35:$BG$35,0))="x",INDEX('Capacity Summary'!$C$36:$E$135,MATCH('Capacity Backing (Hide)'!CI$2,'Capacity Summary'!$B$36:$B$135,0),4),IF(INDEX('Capacity Summary'!$H$36:$BG$135,MATCH('Capacity Backing (Hide)'!CI$2,'Capacity Summary'!$B$36:$B$135,0),MATCH('Capacity Backing (Hide)'!$A43,'Capacity Summary'!$H$35:$BG$35,0))&lt;&gt;0,INDEX('Capacity Summary'!$H$36:$BG$135,MATCH('Capacity Backing (Hide)'!CI$2,'Capacity Summary'!$B$36:$B$135,0),MATCH('Capacity Backing (Hide)'!$A43,'Capacity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(Hide)'!$A43,'Capacity Summary'!$H$35:$BG$35,0))="x",INDEX('Capacity Summary'!$C$36:$E$135,MATCH('Capacity Backing (Hide)'!CJ$2,'Capacity Summary'!$B$36:$B$135,0),4),IF(INDEX('Capacity Summary'!$H$36:$BG$135,MATCH('Capacity Backing (Hide)'!CJ$2,'Capacity Summary'!$B$36:$B$135,0),MATCH('Capacity Backing (Hide)'!$A43,'Capacity Summary'!$H$35:$BG$35,0))&lt;&gt;0,INDEX('Capacity Summary'!$H$36:$BG$135,MATCH('Capacity Backing (Hide)'!CJ$2,'Capacity Summary'!$B$36:$B$135,0),MATCH('Capacity Backing (Hide)'!$A43,'Capacity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(Hide)'!$A43,'Capacity Summary'!$H$35:$BG$35,0))="x",INDEX('Capacity Summary'!$C$36:$E$135,MATCH('Capacity Backing (Hide)'!CK$2,'Capacity Summary'!$B$36:$B$135,0),4),IF(INDEX('Capacity Summary'!$H$36:$BG$135,MATCH('Capacity Backing (Hide)'!CK$2,'Capacity Summary'!$B$36:$B$135,0),MATCH('Capacity Backing (Hide)'!$A43,'Capacity Summary'!$H$35:$BG$35,0))&lt;&gt;0,INDEX('Capacity Summary'!$H$36:$BG$135,MATCH('Capacity Backing (Hide)'!CK$2,'Capacity Summary'!$B$36:$B$135,0),MATCH('Capacity Backing (Hide)'!$A43,'Capacity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(Hide)'!$A43,'Capacity Summary'!$H$35:$BG$35,0))="x",INDEX('Capacity Summary'!$C$36:$E$135,MATCH('Capacity Backing (Hide)'!CL$2,'Capacity Summary'!$B$36:$B$135,0),4),IF(INDEX('Capacity Summary'!$H$36:$BG$135,MATCH('Capacity Backing (Hide)'!CL$2,'Capacity Summary'!$B$36:$B$135,0),MATCH('Capacity Backing (Hide)'!$A43,'Capacity Summary'!$H$35:$BG$35,0))&lt;&gt;0,INDEX('Capacity Summary'!$H$36:$BG$135,MATCH('Capacity Backing (Hide)'!CL$2,'Capacity Summary'!$B$36:$B$135,0),MATCH('Capacity Backing (Hide)'!$A43,'Capacity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(Hide)'!$A43,'Capacity Summary'!$H$35:$BG$35,0))="x",INDEX('Capacity Summary'!$C$36:$E$135,MATCH('Capacity Backing (Hide)'!CM$2,'Capacity Summary'!$B$36:$B$135,0),4),IF(INDEX('Capacity Summary'!$H$36:$BG$135,MATCH('Capacity Backing (Hide)'!CM$2,'Capacity Summary'!$B$36:$B$135,0),MATCH('Capacity Backing (Hide)'!$A43,'Capacity Summary'!$H$35:$BG$35,0))&lt;&gt;0,INDEX('Capacity Summary'!$H$36:$BG$135,MATCH('Capacity Backing (Hide)'!CM$2,'Capacity Summary'!$B$36:$B$135,0),MATCH('Capacity Backing (Hide)'!$A43,'Capacity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(Hide)'!$A43,'Capacity Summary'!$H$35:$BG$35,0))="x",INDEX('Capacity Summary'!$C$36:$E$135,MATCH('Capacity Backing (Hide)'!CN$2,'Capacity Summary'!$B$36:$B$135,0),4),IF(INDEX('Capacity Summary'!$H$36:$BG$135,MATCH('Capacity Backing (Hide)'!CN$2,'Capacity Summary'!$B$36:$B$135,0),MATCH('Capacity Backing (Hide)'!$A43,'Capacity Summary'!$H$35:$BG$35,0))&lt;&gt;0,INDEX('Capacity Summary'!$H$36:$BG$135,MATCH('Capacity Backing (Hide)'!CN$2,'Capacity Summary'!$B$36:$B$135,0),MATCH('Capacity Backing (Hide)'!$A43,'Capacity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(Hide)'!$A43,'Capacity Summary'!$H$35:$BG$35,0))="x",INDEX('Capacity Summary'!$C$36:$E$135,MATCH('Capacity Backing (Hide)'!CO$2,'Capacity Summary'!$B$36:$B$135,0),4),IF(INDEX('Capacity Summary'!$H$36:$BG$135,MATCH('Capacity Backing (Hide)'!CO$2,'Capacity Summary'!$B$36:$B$135,0),MATCH('Capacity Backing (Hide)'!$A43,'Capacity Summary'!$H$35:$BG$35,0))&lt;&gt;0,INDEX('Capacity Summary'!$H$36:$BG$135,MATCH('Capacity Backing (Hide)'!CO$2,'Capacity Summary'!$B$36:$B$135,0),MATCH('Capacity Backing (Hide)'!$A43,'Capacity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(Hide)'!$A43,'Capacity Summary'!$H$35:$BG$35,0))="x",INDEX('Capacity Summary'!$C$36:$E$135,MATCH('Capacity Backing (Hide)'!CP$2,'Capacity Summary'!$B$36:$B$135,0),4),IF(INDEX('Capacity Summary'!$H$36:$BG$135,MATCH('Capacity Backing (Hide)'!CP$2,'Capacity Summary'!$B$36:$B$135,0),MATCH('Capacity Backing (Hide)'!$A43,'Capacity Summary'!$H$35:$BG$35,0))&lt;&gt;0,INDEX('Capacity Summary'!$H$36:$BG$135,MATCH('Capacity Backing (Hide)'!CP$2,'Capacity Summary'!$B$36:$B$135,0),MATCH('Capacity Backing (Hide)'!$A43,'Capacity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(Hide)'!$A43,'Capacity Summary'!$H$35:$BG$35,0))="x",INDEX('Capacity Summary'!$C$36:$E$135,MATCH('Capacity Backing (Hide)'!CQ$2,'Capacity Summary'!$B$36:$B$135,0),4),IF(INDEX('Capacity Summary'!$H$36:$BG$135,MATCH('Capacity Backing (Hide)'!CQ$2,'Capacity Summary'!$B$36:$B$135,0),MATCH('Capacity Backing (Hide)'!$A43,'Capacity Summary'!$H$35:$BG$35,0))&lt;&gt;0,INDEX('Capacity Summary'!$H$36:$BG$135,MATCH('Capacity Backing (Hide)'!CQ$2,'Capacity Summary'!$B$36:$B$135,0),MATCH('Capacity Backing (Hide)'!$A43,'Capacity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(Hide)'!$A43,'Capacity Summary'!$H$35:$BG$35,0))="x",INDEX('Capacity Summary'!$C$36:$E$135,MATCH('Capacity Backing (Hide)'!CR$2,'Capacity Summary'!$B$36:$B$135,0),4),IF(INDEX('Capacity Summary'!$H$36:$BG$135,MATCH('Capacity Backing (Hide)'!CR$2,'Capacity Summary'!$B$36:$B$135,0),MATCH('Capacity Backing (Hide)'!$A43,'Capacity Summary'!$H$35:$BG$35,0))&lt;&gt;0,INDEX('Capacity Summary'!$H$36:$BG$135,MATCH('Capacity Backing (Hide)'!CR$2,'Capacity Summary'!$B$36:$B$135,0),MATCH('Capacity Backing (Hide)'!$A43,'Capacity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(Hide)'!$A43,'Capacity Summary'!$H$35:$BG$35,0))="x",INDEX('Capacity Summary'!$C$36:$E$135,MATCH('Capacity Backing (Hide)'!CS$2,'Capacity Summary'!$B$36:$B$135,0),4),IF(INDEX('Capacity Summary'!$H$36:$BG$135,MATCH('Capacity Backing (Hide)'!CS$2,'Capacity Summary'!$B$36:$B$135,0),MATCH('Capacity Backing (Hide)'!$A43,'Capacity Summary'!$H$35:$BG$35,0))&lt;&gt;0,INDEX('Capacity Summary'!$H$36:$BG$135,MATCH('Capacity Backing (Hide)'!CS$2,'Capacity Summary'!$B$36:$B$135,0),MATCH('Capacity Backing (Hide)'!$A43,'Capacity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(Hide)'!$A43,'Capacity Summary'!$H$35:$BG$35,0))="x",INDEX('Capacity Summary'!$C$36:$E$135,MATCH('Capacity Backing (Hide)'!CT$2,'Capacity Summary'!$B$36:$B$135,0),4),IF(INDEX('Capacity Summary'!$H$36:$BG$135,MATCH('Capacity Backing (Hide)'!CT$2,'Capacity Summary'!$B$36:$B$135,0),MATCH('Capacity Backing (Hide)'!$A43,'Capacity Summary'!$H$35:$BG$35,0))&lt;&gt;0,INDEX('Capacity Summary'!$H$36:$BG$135,MATCH('Capacity Backing (Hide)'!CT$2,'Capacity Summary'!$B$36:$B$135,0),MATCH('Capacity Backing (Hide)'!$A43,'Capacity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(Hide)'!$A43,'Capacity Summary'!$H$35:$BG$35,0))="x",INDEX('Capacity Summary'!$C$36:$E$135,MATCH('Capacity Backing (Hide)'!CU$2,'Capacity Summary'!$B$36:$B$135,0),4),IF(INDEX('Capacity Summary'!$H$36:$BG$135,MATCH('Capacity Backing (Hide)'!CU$2,'Capacity Summary'!$B$36:$B$135,0),MATCH('Capacity Backing (Hide)'!$A43,'Capacity Summary'!$H$35:$BG$35,0))&lt;&gt;0,INDEX('Capacity Summary'!$H$36:$BG$135,MATCH('Capacity Backing (Hide)'!CU$2,'Capacity Summary'!$B$36:$B$135,0),MATCH('Capacity Backing (Hide)'!$A43,'Capacity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(Hide)'!$A43,'Capacity Summary'!$H$35:$BG$35,0))="x",INDEX('Capacity Summary'!$C$36:$E$135,MATCH('Capacity Backing (Hide)'!CV$2,'Capacity Summary'!$B$36:$B$135,0),4),IF(INDEX('Capacity Summary'!$H$36:$BG$135,MATCH('Capacity Backing (Hide)'!CV$2,'Capacity Summary'!$B$36:$B$135,0),MATCH('Capacity Backing (Hide)'!$A43,'Capacity Summary'!$H$35:$BG$35,0))&lt;&gt;0,INDEX('Capacity Summary'!$H$36:$BG$135,MATCH('Capacity Backing (Hide)'!CV$2,'Capacity Summary'!$B$36:$B$135,0),MATCH('Capacity Backing (Hide)'!$A43,'Capacity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(Hide)'!$A43,'Capacity Summary'!$H$35:$BG$35,0))="x",INDEX('Capacity Summary'!$C$36:$E$135,MATCH('Capacity Backing (Hide)'!CW$2,'Capacity Summary'!$B$36:$B$135,0),4),IF(INDEX('Capacity Summary'!$H$36:$BG$135,MATCH('Capacity Backing (Hide)'!CW$2,'Capacity Summary'!$B$36:$B$135,0),MATCH('Capacity Backing (Hide)'!$A43,'Capacity Summary'!$H$35:$BG$35,0))&lt;&gt;0,INDEX('Capacity Summary'!$H$36:$BG$135,MATCH('Capacity Backing (Hide)'!CW$2,'Capacity Summary'!$B$36:$B$135,0),MATCH('Capacity Backing (Hide)'!$A43,'Capacity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4" spans="1:101" x14ac:dyDescent="0.35">
      <c r="A44" s="2">
        <f ca="1">'Required Capacity (Hide)'!E44</f>
        <v>44501</v>
      </c>
      <c r="B4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(Hide)'!$A44,'Capacity Summary'!$H$35:$BG$35,0))="x",INDEX('Capacity Summary'!$C$36:$E$135,MATCH('Capacity Backing (Hide)'!B$2,'Capacity Summary'!$B$36:$B$135,0),4),IF(INDEX('Capacity Summary'!$H$36:$BG$135,MATCH('Capacity Backing (Hide)'!B$2,'Capacity Summary'!$B$36:$B$135,0),MATCH('Capacity Backing (Hide)'!$A44,'Capacity Summary'!$H$35:$BG$35,0))&lt;&gt;0,INDEX('Capacity Summary'!$H$36:$BG$135,MATCH('Capacity Backing (Hide)'!B$2,'Capacity Summary'!$B$36:$B$135,0),MATCH('Capacity Backing (Hide)'!$A44,'Capacity Summary'!$H$35:$BG$35,0)),0)),INDEX('Capacity Summary'!$C$36:$E$135,MATCH('Capacity Backing (Hide)'!B$2,'Capacity Summary'!$B$36:$B$135,0),2)))/IF(Summary!$B$7="Minutes",1,60)/COUNTA(INDEX(Capacity!$C$10:$Q$109,MATCH('Capacity Backing (Hide)'!B$2,Capacity!$B$10:$B$109,0),1):INDEX(Capacity!$C$10:$Q$109,MATCH('Capacity Backing (Hide)'!B$2,Capacity!$B$10:$B$109,0),15))</f>
        <v>#N/A</v>
      </c>
      <c r="C4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(Hide)'!$A44,'Capacity Summary'!$H$35:$BG$35,0))="x",INDEX('Capacity Summary'!$C$36:$E$135,MATCH('Capacity Backing (Hide)'!C$2,'Capacity Summary'!$B$36:$B$135,0),4),IF(INDEX('Capacity Summary'!$H$36:$BG$135,MATCH('Capacity Backing (Hide)'!C$2,'Capacity Summary'!$B$36:$B$135,0),MATCH('Capacity Backing (Hide)'!$A44,'Capacity Summary'!$H$35:$BG$35,0))&lt;&gt;0,INDEX('Capacity Summary'!$H$36:$BG$135,MATCH('Capacity Backing (Hide)'!C$2,'Capacity Summary'!$B$36:$B$135,0),MATCH('Capacity Backing (Hide)'!$A44,'Capacity Summary'!$H$35:$BG$35,0)),0)),INDEX('Capacity Summary'!$C$36:$E$135,MATCH('Capacity Backing (Hide)'!C$2,'Capacity Summary'!$B$36:$B$135,0),2)))/IF(Summary!$B$7="Minutes",1,60)/COUNTA(INDEX(Capacity!$C$10:$Q$109,MATCH('Capacity Backing (Hide)'!C$2,Capacity!$B$10:$B$109,0),1):INDEX(Capacity!$C$10:$Q$109,MATCH('Capacity Backing (Hide)'!C$2,Capacity!$B$10:$B$109,0),15))</f>
        <v>#N/A</v>
      </c>
      <c r="D4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(Hide)'!$A44,'Capacity Summary'!$H$35:$BG$35,0))="x",INDEX('Capacity Summary'!$C$36:$E$135,MATCH('Capacity Backing (Hide)'!D$2,'Capacity Summary'!$B$36:$B$135,0),4),IF(INDEX('Capacity Summary'!$H$36:$BG$135,MATCH('Capacity Backing (Hide)'!D$2,'Capacity Summary'!$B$36:$B$135,0),MATCH('Capacity Backing (Hide)'!$A44,'Capacity Summary'!$H$35:$BG$35,0))&lt;&gt;0,INDEX('Capacity Summary'!$H$36:$BG$135,MATCH('Capacity Backing (Hide)'!D$2,'Capacity Summary'!$B$36:$B$135,0),MATCH('Capacity Backing (Hide)'!$A44,'Capacity Summary'!$H$35:$BG$35,0)),0)),INDEX('Capacity Summary'!$C$36:$E$135,MATCH('Capacity Backing (Hide)'!D$2,'Capacity Summary'!$B$36:$B$135,0),2)))/IF(Summary!$B$7="Minutes",1,60)/COUNTA(INDEX(Capacity!$C$10:$Q$109,MATCH('Capacity Backing (Hide)'!D$2,Capacity!$B$10:$B$109,0),1):INDEX(Capacity!$C$10:$Q$109,MATCH('Capacity Backing (Hide)'!D$2,Capacity!$B$10:$B$109,0),15))</f>
        <v>#N/A</v>
      </c>
      <c r="E4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(Hide)'!$A44,'Capacity Summary'!$H$35:$BG$35,0))="x",INDEX('Capacity Summary'!$C$36:$E$135,MATCH('Capacity Backing (Hide)'!E$2,'Capacity Summary'!$B$36:$B$135,0),4),IF(INDEX('Capacity Summary'!$H$36:$BG$135,MATCH('Capacity Backing (Hide)'!E$2,'Capacity Summary'!$B$36:$B$135,0),MATCH('Capacity Backing (Hide)'!$A44,'Capacity Summary'!$H$35:$BG$35,0))&lt;&gt;0,INDEX('Capacity Summary'!$H$36:$BG$135,MATCH('Capacity Backing (Hide)'!E$2,'Capacity Summary'!$B$36:$B$135,0),MATCH('Capacity Backing (Hide)'!$A44,'Capacity Summary'!$H$35:$BG$35,0)),0)),INDEX('Capacity Summary'!$C$36:$E$135,MATCH('Capacity Backing (Hide)'!E$2,'Capacity Summary'!$B$36:$B$135,0),2)))/IF(Summary!$B$7="Minutes",1,60)/COUNTA(INDEX(Capacity!$C$10:$Q$109,MATCH('Capacity Backing (Hide)'!E$2,Capacity!$B$10:$B$109,0),1):INDEX(Capacity!$C$10:$Q$109,MATCH('Capacity Backing (Hide)'!E$2,Capacity!$B$10:$B$109,0),15))</f>
        <v>#N/A</v>
      </c>
      <c r="F4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(Hide)'!$A44,'Capacity Summary'!$H$35:$BG$35,0))="x",INDEX('Capacity Summary'!$C$36:$E$135,MATCH('Capacity Backing (Hide)'!F$2,'Capacity Summary'!$B$36:$B$135,0),4),IF(INDEX('Capacity Summary'!$H$36:$BG$135,MATCH('Capacity Backing (Hide)'!F$2,'Capacity Summary'!$B$36:$B$135,0),MATCH('Capacity Backing (Hide)'!$A44,'Capacity Summary'!$H$35:$BG$35,0))&lt;&gt;0,INDEX('Capacity Summary'!$H$36:$BG$135,MATCH('Capacity Backing (Hide)'!F$2,'Capacity Summary'!$B$36:$B$135,0),MATCH('Capacity Backing (Hide)'!$A44,'Capacity Summary'!$H$35:$BG$35,0)),0)),INDEX('Capacity Summary'!$C$36:$E$135,MATCH('Capacity Backing (Hide)'!F$2,'Capacity Summary'!$B$36:$B$135,0),2)))/IF(Summary!$B$7="Minutes",1,60)/COUNTA(INDEX(Capacity!$C$10:$Q$109,MATCH('Capacity Backing (Hide)'!F$2,Capacity!$B$10:$B$109,0),1):INDEX(Capacity!$C$10:$Q$109,MATCH('Capacity Backing (Hide)'!F$2,Capacity!$B$10:$B$109,0),15))</f>
        <v>#N/A</v>
      </c>
      <c r="G4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(Hide)'!$A44,'Capacity Summary'!$H$35:$BG$35,0))="x",INDEX('Capacity Summary'!$C$36:$E$135,MATCH('Capacity Backing (Hide)'!G$2,'Capacity Summary'!$B$36:$B$135,0),4),IF(INDEX('Capacity Summary'!$H$36:$BG$135,MATCH('Capacity Backing (Hide)'!G$2,'Capacity Summary'!$B$36:$B$135,0),MATCH('Capacity Backing (Hide)'!$A44,'Capacity Summary'!$H$35:$BG$35,0))&lt;&gt;0,INDEX('Capacity Summary'!$H$36:$BG$135,MATCH('Capacity Backing (Hide)'!G$2,'Capacity Summary'!$B$36:$B$135,0),MATCH('Capacity Backing (Hide)'!$A44,'Capacity Summary'!$H$35:$BG$35,0)),0)),INDEX('Capacity Summary'!$C$36:$E$135,MATCH('Capacity Backing (Hide)'!G$2,'Capacity Summary'!$B$36:$B$135,0),2)))/IF(Summary!$B$7="Minutes",1,60)/COUNTA(INDEX(Capacity!$C$10:$Q$109,MATCH('Capacity Backing (Hide)'!G$2,Capacity!$B$10:$B$109,0),1):INDEX(Capacity!$C$10:$Q$109,MATCH('Capacity Backing (Hide)'!G$2,Capacity!$B$10:$B$109,0),15))</f>
        <v>#N/A</v>
      </c>
      <c r="H4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(Hide)'!$A44,'Capacity Summary'!$H$35:$BG$35,0))="x",INDEX('Capacity Summary'!$C$36:$E$135,MATCH('Capacity Backing (Hide)'!H$2,'Capacity Summary'!$B$36:$B$135,0),4),IF(INDEX('Capacity Summary'!$H$36:$BG$135,MATCH('Capacity Backing (Hide)'!H$2,'Capacity Summary'!$B$36:$B$135,0),MATCH('Capacity Backing (Hide)'!$A44,'Capacity Summary'!$H$35:$BG$35,0))&lt;&gt;0,INDEX('Capacity Summary'!$H$36:$BG$135,MATCH('Capacity Backing (Hide)'!H$2,'Capacity Summary'!$B$36:$B$135,0),MATCH('Capacity Backing (Hide)'!$A44,'Capacity Summary'!$H$35:$BG$35,0)),0)),INDEX('Capacity Summary'!$C$36:$E$135,MATCH('Capacity Backing (Hide)'!H$2,'Capacity Summary'!$B$36:$B$135,0),2)))/IF(Summary!$B$7="Minutes",1,60)/COUNTA(INDEX(Capacity!$C$10:$Q$109,MATCH('Capacity Backing (Hide)'!H$2,Capacity!$B$10:$B$109,0),1):INDEX(Capacity!$C$10:$Q$109,MATCH('Capacity Backing (Hide)'!H$2,Capacity!$B$10:$B$109,0),15))</f>
        <v>#N/A</v>
      </c>
      <c r="I4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(Hide)'!$A44,'Capacity Summary'!$H$35:$BG$35,0))="x",INDEX('Capacity Summary'!$C$36:$E$135,MATCH('Capacity Backing (Hide)'!I$2,'Capacity Summary'!$B$36:$B$135,0),4),IF(INDEX('Capacity Summary'!$H$36:$BG$135,MATCH('Capacity Backing (Hide)'!I$2,'Capacity Summary'!$B$36:$B$135,0),MATCH('Capacity Backing (Hide)'!$A44,'Capacity Summary'!$H$35:$BG$35,0))&lt;&gt;0,INDEX('Capacity Summary'!$H$36:$BG$135,MATCH('Capacity Backing (Hide)'!I$2,'Capacity Summary'!$B$36:$B$135,0),MATCH('Capacity Backing (Hide)'!$A44,'Capacity Summary'!$H$35:$BG$35,0)),0)),INDEX('Capacity Summary'!$C$36:$E$135,MATCH('Capacity Backing (Hide)'!I$2,'Capacity Summary'!$B$36:$B$135,0),2)))/IF(Summary!$B$7="Minutes",1,60)/COUNTA(INDEX(Capacity!$C$10:$Q$109,MATCH('Capacity Backing (Hide)'!I$2,Capacity!$B$10:$B$109,0),1):INDEX(Capacity!$C$10:$Q$109,MATCH('Capacity Backing (Hide)'!I$2,Capacity!$B$10:$B$109,0),15))</f>
        <v>#N/A</v>
      </c>
      <c r="J4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(Hide)'!$A44,'Capacity Summary'!$H$35:$BG$35,0))="x",INDEX('Capacity Summary'!$C$36:$E$135,MATCH('Capacity Backing (Hide)'!J$2,'Capacity Summary'!$B$36:$B$135,0),4),IF(INDEX('Capacity Summary'!$H$36:$BG$135,MATCH('Capacity Backing (Hide)'!J$2,'Capacity Summary'!$B$36:$B$135,0),MATCH('Capacity Backing (Hide)'!$A44,'Capacity Summary'!$H$35:$BG$35,0))&lt;&gt;0,INDEX('Capacity Summary'!$H$36:$BG$135,MATCH('Capacity Backing (Hide)'!J$2,'Capacity Summary'!$B$36:$B$135,0),MATCH('Capacity Backing (Hide)'!$A44,'Capacity Summary'!$H$35:$BG$35,0)),0)),INDEX('Capacity Summary'!$C$36:$E$135,MATCH('Capacity Backing (Hide)'!J$2,'Capacity Summary'!$B$36:$B$135,0),2)))/IF(Summary!$B$7="Minutes",1,60)/COUNTA(INDEX(Capacity!$C$10:$Q$109,MATCH('Capacity Backing (Hide)'!J$2,Capacity!$B$10:$B$109,0),1):INDEX(Capacity!$C$10:$Q$109,MATCH('Capacity Backing (Hide)'!J$2,Capacity!$B$10:$B$109,0),15))</f>
        <v>#N/A</v>
      </c>
      <c r="K4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(Hide)'!$A44,'Capacity Summary'!$H$35:$BG$35,0))="x",INDEX('Capacity Summary'!$C$36:$E$135,MATCH('Capacity Backing (Hide)'!K$2,'Capacity Summary'!$B$36:$B$135,0),4),IF(INDEX('Capacity Summary'!$H$36:$BG$135,MATCH('Capacity Backing (Hide)'!K$2,'Capacity Summary'!$B$36:$B$135,0),MATCH('Capacity Backing (Hide)'!$A44,'Capacity Summary'!$H$35:$BG$35,0))&lt;&gt;0,INDEX('Capacity Summary'!$H$36:$BG$135,MATCH('Capacity Backing (Hide)'!K$2,'Capacity Summary'!$B$36:$B$135,0),MATCH('Capacity Backing (Hide)'!$A44,'Capacity Summary'!$H$35:$BG$35,0)),0)),INDEX('Capacity Summary'!$C$36:$E$135,MATCH('Capacity Backing (Hide)'!K$2,'Capacity Summary'!$B$36:$B$135,0),2)))/IF(Summary!$B$7="Minutes",1,60)/COUNTA(INDEX(Capacity!$C$10:$Q$109,MATCH('Capacity Backing (Hide)'!K$2,Capacity!$B$10:$B$109,0),1):INDEX(Capacity!$C$10:$Q$109,MATCH('Capacity Backing (Hide)'!K$2,Capacity!$B$10:$B$109,0),15))</f>
        <v>#N/A</v>
      </c>
      <c r="L4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(Hide)'!$A44,'Capacity Summary'!$H$35:$BG$35,0))="x",INDEX('Capacity Summary'!$C$36:$E$135,MATCH('Capacity Backing (Hide)'!L$2,'Capacity Summary'!$B$36:$B$135,0),4),IF(INDEX('Capacity Summary'!$H$36:$BG$135,MATCH('Capacity Backing (Hide)'!L$2,'Capacity Summary'!$B$36:$B$135,0),MATCH('Capacity Backing (Hide)'!$A44,'Capacity Summary'!$H$35:$BG$35,0))&lt;&gt;0,INDEX('Capacity Summary'!$H$36:$BG$135,MATCH('Capacity Backing (Hide)'!L$2,'Capacity Summary'!$B$36:$B$135,0),MATCH('Capacity Backing (Hide)'!$A44,'Capacity Summary'!$H$35:$BG$35,0)),0)),INDEX('Capacity Summary'!$C$36:$E$135,MATCH('Capacity Backing (Hide)'!L$2,'Capacity Summary'!$B$36:$B$135,0),2)))/IF(Summary!$B$7="Minutes",1,60)/COUNTA(INDEX(Capacity!$C$10:$Q$109,MATCH('Capacity Backing (Hide)'!L$2,Capacity!$B$10:$B$109,0),1):INDEX(Capacity!$C$10:$Q$109,MATCH('Capacity Backing (Hide)'!L$2,Capacity!$B$10:$B$109,0),15))</f>
        <v>#N/A</v>
      </c>
      <c r="M4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(Hide)'!$A44,'Capacity Summary'!$H$35:$BG$35,0))="x",INDEX('Capacity Summary'!$C$36:$E$135,MATCH('Capacity Backing (Hide)'!M$2,'Capacity Summary'!$B$36:$B$135,0),4),IF(INDEX('Capacity Summary'!$H$36:$BG$135,MATCH('Capacity Backing (Hide)'!M$2,'Capacity Summary'!$B$36:$B$135,0),MATCH('Capacity Backing (Hide)'!$A44,'Capacity Summary'!$H$35:$BG$35,0))&lt;&gt;0,INDEX('Capacity Summary'!$H$36:$BG$135,MATCH('Capacity Backing (Hide)'!M$2,'Capacity Summary'!$B$36:$B$135,0),MATCH('Capacity Backing (Hide)'!$A44,'Capacity Summary'!$H$35:$BG$35,0)),0)),INDEX('Capacity Summary'!$C$36:$E$135,MATCH('Capacity Backing (Hide)'!M$2,'Capacity Summary'!$B$36:$B$135,0),2)))/IF(Summary!$B$7="Minutes",1,60)/COUNTA(INDEX(Capacity!$C$10:$Q$109,MATCH('Capacity Backing (Hide)'!M$2,Capacity!$B$10:$B$109,0),1):INDEX(Capacity!$C$10:$Q$109,MATCH('Capacity Backing (Hide)'!M$2,Capacity!$B$10:$B$109,0),15))</f>
        <v>#N/A</v>
      </c>
      <c r="N4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(Hide)'!$A44,'Capacity Summary'!$H$35:$BG$35,0))="x",INDEX('Capacity Summary'!$C$36:$E$135,MATCH('Capacity Backing (Hide)'!N$2,'Capacity Summary'!$B$36:$B$135,0),4),IF(INDEX('Capacity Summary'!$H$36:$BG$135,MATCH('Capacity Backing (Hide)'!N$2,'Capacity Summary'!$B$36:$B$135,0),MATCH('Capacity Backing (Hide)'!$A44,'Capacity Summary'!$H$35:$BG$35,0))&lt;&gt;0,INDEX('Capacity Summary'!$H$36:$BG$135,MATCH('Capacity Backing (Hide)'!N$2,'Capacity Summary'!$B$36:$B$135,0),MATCH('Capacity Backing (Hide)'!$A44,'Capacity Summary'!$H$35:$BG$35,0)),0)),INDEX('Capacity Summary'!$C$36:$E$135,MATCH('Capacity Backing (Hide)'!N$2,'Capacity Summary'!$B$36:$B$135,0),2)))/IF(Summary!$B$7="Minutes",1,60)/COUNTA(INDEX(Capacity!$C$10:$Q$109,MATCH('Capacity Backing (Hide)'!N$2,Capacity!$B$10:$B$109,0),1):INDEX(Capacity!$C$10:$Q$109,MATCH('Capacity Backing (Hide)'!N$2,Capacity!$B$10:$B$109,0),15))</f>
        <v>#N/A</v>
      </c>
      <c r="O4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(Hide)'!$A44,'Capacity Summary'!$H$35:$BG$35,0))="x",INDEX('Capacity Summary'!$C$36:$E$135,MATCH('Capacity Backing (Hide)'!O$2,'Capacity Summary'!$B$36:$B$135,0),4),IF(INDEX('Capacity Summary'!$H$36:$BG$135,MATCH('Capacity Backing (Hide)'!O$2,'Capacity Summary'!$B$36:$B$135,0),MATCH('Capacity Backing (Hide)'!$A44,'Capacity Summary'!$H$35:$BG$35,0))&lt;&gt;0,INDEX('Capacity Summary'!$H$36:$BG$135,MATCH('Capacity Backing (Hide)'!O$2,'Capacity Summary'!$B$36:$B$135,0),MATCH('Capacity Backing (Hide)'!$A44,'Capacity Summary'!$H$35:$BG$35,0)),0)),INDEX('Capacity Summary'!$C$36:$E$135,MATCH('Capacity Backing (Hide)'!O$2,'Capacity Summary'!$B$36:$B$135,0),2)))/IF(Summary!$B$7="Minutes",1,60)/COUNTA(INDEX(Capacity!$C$10:$Q$109,MATCH('Capacity Backing (Hide)'!O$2,Capacity!$B$10:$B$109,0),1):INDEX(Capacity!$C$10:$Q$109,MATCH('Capacity Backing (Hide)'!O$2,Capacity!$B$10:$B$109,0),15))</f>
        <v>#N/A</v>
      </c>
      <c r="P4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(Hide)'!$A44,'Capacity Summary'!$H$35:$BG$35,0))="x",INDEX('Capacity Summary'!$C$36:$E$135,MATCH('Capacity Backing (Hide)'!P$2,'Capacity Summary'!$B$36:$B$135,0),4),IF(INDEX('Capacity Summary'!$H$36:$BG$135,MATCH('Capacity Backing (Hide)'!P$2,'Capacity Summary'!$B$36:$B$135,0),MATCH('Capacity Backing (Hide)'!$A44,'Capacity Summary'!$H$35:$BG$35,0))&lt;&gt;0,INDEX('Capacity Summary'!$H$36:$BG$135,MATCH('Capacity Backing (Hide)'!P$2,'Capacity Summary'!$B$36:$B$135,0),MATCH('Capacity Backing (Hide)'!$A44,'Capacity Summary'!$H$35:$BG$35,0)),0)),INDEX('Capacity Summary'!$C$36:$E$135,MATCH('Capacity Backing (Hide)'!P$2,'Capacity Summary'!$B$36:$B$135,0),2)))/IF(Summary!$B$7="Minutes",1,60)/COUNTA(INDEX(Capacity!$C$10:$Q$109,MATCH('Capacity Backing (Hide)'!P$2,Capacity!$B$10:$B$109,0),1):INDEX(Capacity!$C$10:$Q$109,MATCH('Capacity Backing (Hide)'!P$2,Capacity!$B$10:$B$109,0),15))</f>
        <v>#N/A</v>
      </c>
      <c r="Q4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(Hide)'!$A44,'Capacity Summary'!$H$35:$BG$35,0))="x",INDEX('Capacity Summary'!$C$36:$E$135,MATCH('Capacity Backing (Hide)'!Q$2,'Capacity Summary'!$B$36:$B$135,0),4),IF(INDEX('Capacity Summary'!$H$36:$BG$135,MATCH('Capacity Backing (Hide)'!Q$2,'Capacity Summary'!$B$36:$B$135,0),MATCH('Capacity Backing (Hide)'!$A44,'Capacity Summary'!$H$35:$BG$35,0))&lt;&gt;0,INDEX('Capacity Summary'!$H$36:$BG$135,MATCH('Capacity Backing (Hide)'!Q$2,'Capacity Summary'!$B$36:$B$135,0),MATCH('Capacity Backing (Hide)'!$A44,'Capacity Summary'!$H$35:$BG$35,0)),0)),INDEX('Capacity Summary'!$C$36:$E$135,MATCH('Capacity Backing (Hide)'!Q$2,'Capacity Summary'!$B$36:$B$135,0),2)))/IF(Summary!$B$7="Minutes",1,60)/COUNTA(INDEX(Capacity!$C$10:$Q$109,MATCH('Capacity Backing (Hide)'!Q$2,Capacity!$B$10:$B$109,0),1):INDEX(Capacity!$C$10:$Q$109,MATCH('Capacity Backing (Hide)'!Q$2,Capacity!$B$10:$B$109,0),15))</f>
        <v>#N/A</v>
      </c>
      <c r="R4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(Hide)'!$A44,'Capacity Summary'!$H$35:$BG$35,0))="x",INDEX('Capacity Summary'!$C$36:$E$135,MATCH('Capacity Backing (Hide)'!R$2,'Capacity Summary'!$B$36:$B$135,0),4),IF(INDEX('Capacity Summary'!$H$36:$BG$135,MATCH('Capacity Backing (Hide)'!R$2,'Capacity Summary'!$B$36:$B$135,0),MATCH('Capacity Backing (Hide)'!$A44,'Capacity Summary'!$H$35:$BG$35,0))&lt;&gt;0,INDEX('Capacity Summary'!$H$36:$BG$135,MATCH('Capacity Backing (Hide)'!R$2,'Capacity Summary'!$B$36:$B$135,0),MATCH('Capacity Backing (Hide)'!$A44,'Capacity Summary'!$H$35:$BG$35,0)),0)),INDEX('Capacity Summary'!$C$36:$E$135,MATCH('Capacity Backing (Hide)'!R$2,'Capacity Summary'!$B$36:$B$135,0),2)))/IF(Summary!$B$7="Minutes",1,60)/COUNTA(INDEX(Capacity!$C$10:$Q$109,MATCH('Capacity Backing (Hide)'!R$2,Capacity!$B$10:$B$109,0),1):INDEX(Capacity!$C$10:$Q$109,MATCH('Capacity Backing (Hide)'!R$2,Capacity!$B$10:$B$109,0),15))</f>
        <v>#N/A</v>
      </c>
      <c r="S4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(Hide)'!$A44,'Capacity Summary'!$H$35:$BG$35,0))="x",INDEX('Capacity Summary'!$C$36:$E$135,MATCH('Capacity Backing (Hide)'!S$2,'Capacity Summary'!$B$36:$B$135,0),4),IF(INDEX('Capacity Summary'!$H$36:$BG$135,MATCH('Capacity Backing (Hide)'!S$2,'Capacity Summary'!$B$36:$B$135,0),MATCH('Capacity Backing (Hide)'!$A44,'Capacity Summary'!$H$35:$BG$35,0))&lt;&gt;0,INDEX('Capacity Summary'!$H$36:$BG$135,MATCH('Capacity Backing (Hide)'!S$2,'Capacity Summary'!$B$36:$B$135,0),MATCH('Capacity Backing (Hide)'!$A44,'Capacity Summary'!$H$35:$BG$35,0)),0)),INDEX('Capacity Summary'!$C$36:$E$135,MATCH('Capacity Backing (Hide)'!S$2,'Capacity Summary'!$B$36:$B$135,0),2)))/IF(Summary!$B$7="Minutes",1,60)/COUNTA(INDEX(Capacity!$C$10:$Q$109,MATCH('Capacity Backing (Hide)'!S$2,Capacity!$B$10:$B$109,0),1):INDEX(Capacity!$C$10:$Q$109,MATCH('Capacity Backing (Hide)'!S$2,Capacity!$B$10:$B$109,0),15))</f>
        <v>#N/A</v>
      </c>
      <c r="T4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(Hide)'!$A44,'Capacity Summary'!$H$35:$BG$35,0))="x",INDEX('Capacity Summary'!$C$36:$E$135,MATCH('Capacity Backing (Hide)'!T$2,'Capacity Summary'!$B$36:$B$135,0),4),IF(INDEX('Capacity Summary'!$H$36:$BG$135,MATCH('Capacity Backing (Hide)'!T$2,'Capacity Summary'!$B$36:$B$135,0),MATCH('Capacity Backing (Hide)'!$A44,'Capacity Summary'!$H$35:$BG$35,0))&lt;&gt;0,INDEX('Capacity Summary'!$H$36:$BG$135,MATCH('Capacity Backing (Hide)'!T$2,'Capacity Summary'!$B$36:$B$135,0),MATCH('Capacity Backing (Hide)'!$A44,'Capacity Summary'!$H$35:$BG$35,0)),0)),INDEX('Capacity Summary'!$C$36:$E$135,MATCH('Capacity Backing (Hide)'!T$2,'Capacity Summary'!$B$36:$B$135,0),2)))/IF(Summary!$B$7="Minutes",1,60)/COUNTA(INDEX(Capacity!$C$10:$Q$109,MATCH('Capacity Backing (Hide)'!T$2,Capacity!$B$10:$B$109,0),1):INDEX(Capacity!$C$10:$Q$109,MATCH('Capacity Backing (Hide)'!T$2,Capacity!$B$10:$B$109,0),15))</f>
        <v>#N/A</v>
      </c>
      <c r="U4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(Hide)'!$A44,'Capacity Summary'!$H$35:$BG$35,0))="x",INDEX('Capacity Summary'!$C$36:$E$135,MATCH('Capacity Backing (Hide)'!U$2,'Capacity Summary'!$B$36:$B$135,0),4),IF(INDEX('Capacity Summary'!$H$36:$BG$135,MATCH('Capacity Backing (Hide)'!U$2,'Capacity Summary'!$B$36:$B$135,0),MATCH('Capacity Backing (Hide)'!$A44,'Capacity Summary'!$H$35:$BG$35,0))&lt;&gt;0,INDEX('Capacity Summary'!$H$36:$BG$135,MATCH('Capacity Backing (Hide)'!U$2,'Capacity Summary'!$B$36:$B$135,0),MATCH('Capacity Backing (Hide)'!$A44,'Capacity Summary'!$H$35:$BG$35,0)),0)),INDEX('Capacity Summary'!$C$36:$E$135,MATCH('Capacity Backing (Hide)'!U$2,'Capacity Summary'!$B$36:$B$135,0),2)))/IF(Summary!$B$7="Minutes",1,60)/COUNTA(INDEX(Capacity!$C$10:$Q$109,MATCH('Capacity Backing (Hide)'!U$2,Capacity!$B$10:$B$109,0),1):INDEX(Capacity!$C$10:$Q$109,MATCH('Capacity Backing (Hide)'!U$2,Capacity!$B$10:$B$109,0),15))</f>
        <v>#N/A</v>
      </c>
      <c r="V4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(Hide)'!$A44,'Capacity Summary'!$H$35:$BG$35,0))="x",INDEX('Capacity Summary'!$C$36:$E$135,MATCH('Capacity Backing (Hide)'!V$2,'Capacity Summary'!$B$36:$B$135,0),4),IF(INDEX('Capacity Summary'!$H$36:$BG$135,MATCH('Capacity Backing (Hide)'!V$2,'Capacity Summary'!$B$36:$B$135,0),MATCH('Capacity Backing (Hide)'!$A44,'Capacity Summary'!$H$35:$BG$35,0))&lt;&gt;0,INDEX('Capacity Summary'!$H$36:$BG$135,MATCH('Capacity Backing (Hide)'!V$2,'Capacity Summary'!$B$36:$B$135,0),MATCH('Capacity Backing (Hide)'!$A44,'Capacity Summary'!$H$35:$BG$35,0)),0)),INDEX('Capacity Summary'!$C$36:$E$135,MATCH('Capacity Backing (Hide)'!V$2,'Capacity Summary'!$B$36:$B$135,0),2)))/IF(Summary!$B$7="Minutes",1,60)/COUNTA(INDEX(Capacity!$C$10:$Q$109,MATCH('Capacity Backing (Hide)'!V$2,Capacity!$B$10:$B$109,0),1):INDEX(Capacity!$C$10:$Q$109,MATCH('Capacity Backing (Hide)'!V$2,Capacity!$B$10:$B$109,0),15))</f>
        <v>#N/A</v>
      </c>
      <c r="W4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(Hide)'!$A44,'Capacity Summary'!$H$35:$BG$35,0))="x",INDEX('Capacity Summary'!$C$36:$E$135,MATCH('Capacity Backing (Hide)'!W$2,'Capacity Summary'!$B$36:$B$135,0),4),IF(INDEX('Capacity Summary'!$H$36:$BG$135,MATCH('Capacity Backing (Hide)'!W$2,'Capacity Summary'!$B$36:$B$135,0),MATCH('Capacity Backing (Hide)'!$A44,'Capacity Summary'!$H$35:$BG$35,0))&lt;&gt;0,INDEX('Capacity Summary'!$H$36:$BG$135,MATCH('Capacity Backing (Hide)'!W$2,'Capacity Summary'!$B$36:$B$135,0),MATCH('Capacity Backing (Hide)'!$A44,'Capacity Summary'!$H$35:$BG$35,0)),0)),INDEX('Capacity Summary'!$C$36:$E$135,MATCH('Capacity Backing (Hide)'!W$2,'Capacity Summary'!$B$36:$B$135,0),2)))/IF(Summary!$B$7="Minutes",1,60)/COUNTA(INDEX(Capacity!$C$10:$Q$109,MATCH('Capacity Backing (Hide)'!W$2,Capacity!$B$10:$B$109,0),1):INDEX(Capacity!$C$10:$Q$109,MATCH('Capacity Backing (Hide)'!W$2,Capacity!$B$10:$B$109,0),15))</f>
        <v>#N/A</v>
      </c>
      <c r="X4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(Hide)'!$A44,'Capacity Summary'!$H$35:$BG$35,0))="x",INDEX('Capacity Summary'!$C$36:$E$135,MATCH('Capacity Backing (Hide)'!X$2,'Capacity Summary'!$B$36:$B$135,0),4),IF(INDEX('Capacity Summary'!$H$36:$BG$135,MATCH('Capacity Backing (Hide)'!X$2,'Capacity Summary'!$B$36:$B$135,0),MATCH('Capacity Backing (Hide)'!$A44,'Capacity Summary'!$H$35:$BG$35,0))&lt;&gt;0,INDEX('Capacity Summary'!$H$36:$BG$135,MATCH('Capacity Backing (Hide)'!X$2,'Capacity Summary'!$B$36:$B$135,0),MATCH('Capacity Backing (Hide)'!$A44,'Capacity Summary'!$H$35:$BG$35,0)),0)),INDEX('Capacity Summary'!$C$36:$E$135,MATCH('Capacity Backing (Hide)'!X$2,'Capacity Summary'!$B$36:$B$135,0),2)))/IF(Summary!$B$7="Minutes",1,60)/COUNTA(INDEX(Capacity!$C$10:$Q$109,MATCH('Capacity Backing (Hide)'!X$2,Capacity!$B$10:$B$109,0),1):INDEX(Capacity!$C$10:$Q$109,MATCH('Capacity Backing (Hide)'!X$2,Capacity!$B$10:$B$109,0),15))</f>
        <v>#N/A</v>
      </c>
      <c r="Y4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(Hide)'!$A44,'Capacity Summary'!$H$35:$BG$35,0))="x",INDEX('Capacity Summary'!$C$36:$E$135,MATCH('Capacity Backing (Hide)'!Y$2,'Capacity Summary'!$B$36:$B$135,0),4),IF(INDEX('Capacity Summary'!$H$36:$BG$135,MATCH('Capacity Backing (Hide)'!Y$2,'Capacity Summary'!$B$36:$B$135,0),MATCH('Capacity Backing (Hide)'!$A44,'Capacity Summary'!$H$35:$BG$35,0))&lt;&gt;0,INDEX('Capacity Summary'!$H$36:$BG$135,MATCH('Capacity Backing (Hide)'!Y$2,'Capacity Summary'!$B$36:$B$135,0),MATCH('Capacity Backing (Hide)'!$A44,'Capacity Summary'!$H$35:$BG$35,0)),0)),INDEX('Capacity Summary'!$C$36:$E$135,MATCH('Capacity Backing (Hide)'!Y$2,'Capacity Summary'!$B$36:$B$135,0),2)))/IF(Summary!$B$7="Minutes",1,60)/COUNTA(INDEX(Capacity!$C$10:$Q$109,MATCH('Capacity Backing (Hide)'!Y$2,Capacity!$B$10:$B$109,0),1):INDEX(Capacity!$C$10:$Q$109,MATCH('Capacity Backing (Hide)'!Y$2,Capacity!$B$10:$B$109,0),15))</f>
        <v>#N/A</v>
      </c>
      <c r="Z4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(Hide)'!$A44,'Capacity Summary'!$H$35:$BG$35,0))="x",INDEX('Capacity Summary'!$C$36:$E$135,MATCH('Capacity Backing (Hide)'!Z$2,'Capacity Summary'!$B$36:$B$135,0),4),IF(INDEX('Capacity Summary'!$H$36:$BG$135,MATCH('Capacity Backing (Hide)'!Z$2,'Capacity Summary'!$B$36:$B$135,0),MATCH('Capacity Backing (Hide)'!$A44,'Capacity Summary'!$H$35:$BG$35,0))&lt;&gt;0,INDEX('Capacity Summary'!$H$36:$BG$135,MATCH('Capacity Backing (Hide)'!Z$2,'Capacity Summary'!$B$36:$B$135,0),MATCH('Capacity Backing (Hide)'!$A44,'Capacity Summary'!$H$35:$BG$35,0)),0)),INDEX('Capacity Summary'!$C$36:$E$135,MATCH('Capacity Backing (Hide)'!Z$2,'Capacity Summary'!$B$36:$B$135,0),2)))/IF(Summary!$B$7="Minutes",1,60)/COUNTA(INDEX(Capacity!$C$10:$Q$109,MATCH('Capacity Backing (Hide)'!Z$2,Capacity!$B$10:$B$109,0),1):INDEX(Capacity!$C$10:$Q$109,MATCH('Capacity Backing (Hide)'!Z$2,Capacity!$B$10:$B$109,0),15))</f>
        <v>#N/A</v>
      </c>
      <c r="AA4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(Hide)'!$A44,'Capacity Summary'!$H$35:$BG$35,0))="x",INDEX('Capacity Summary'!$C$36:$E$135,MATCH('Capacity Backing (Hide)'!AA$2,'Capacity Summary'!$B$36:$B$135,0),4),IF(INDEX('Capacity Summary'!$H$36:$BG$135,MATCH('Capacity Backing (Hide)'!AA$2,'Capacity Summary'!$B$36:$B$135,0),MATCH('Capacity Backing (Hide)'!$A44,'Capacity Summary'!$H$35:$BG$35,0))&lt;&gt;0,INDEX('Capacity Summary'!$H$36:$BG$135,MATCH('Capacity Backing (Hide)'!AA$2,'Capacity Summary'!$B$36:$B$135,0),MATCH('Capacity Backing (Hide)'!$A44,'Capacity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(Hide)'!$A44,'Capacity Summary'!$H$35:$BG$35,0))="x",INDEX('Capacity Summary'!$C$36:$E$135,MATCH('Capacity Backing (Hide)'!AB$2,'Capacity Summary'!$B$36:$B$135,0),4),IF(INDEX('Capacity Summary'!$H$36:$BG$135,MATCH('Capacity Backing (Hide)'!AB$2,'Capacity Summary'!$B$36:$B$135,0),MATCH('Capacity Backing (Hide)'!$A44,'Capacity Summary'!$H$35:$BG$35,0))&lt;&gt;0,INDEX('Capacity Summary'!$H$36:$BG$135,MATCH('Capacity Backing (Hide)'!AB$2,'Capacity Summary'!$B$36:$B$135,0),MATCH('Capacity Backing (Hide)'!$A44,'Capacity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(Hide)'!$A44,'Capacity Summary'!$H$35:$BG$35,0))="x",INDEX('Capacity Summary'!$C$36:$E$135,MATCH('Capacity Backing (Hide)'!AC$2,'Capacity Summary'!$B$36:$B$135,0),4),IF(INDEX('Capacity Summary'!$H$36:$BG$135,MATCH('Capacity Backing (Hide)'!AC$2,'Capacity Summary'!$B$36:$B$135,0),MATCH('Capacity Backing (Hide)'!$A44,'Capacity Summary'!$H$35:$BG$35,0))&lt;&gt;0,INDEX('Capacity Summary'!$H$36:$BG$135,MATCH('Capacity Backing (Hide)'!AC$2,'Capacity Summary'!$B$36:$B$135,0),MATCH('Capacity Backing (Hide)'!$A44,'Capacity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(Hide)'!$A44,'Capacity Summary'!$H$35:$BG$35,0))="x",INDEX('Capacity Summary'!$C$36:$E$135,MATCH('Capacity Backing (Hide)'!AD$2,'Capacity Summary'!$B$36:$B$135,0),4),IF(INDEX('Capacity Summary'!$H$36:$BG$135,MATCH('Capacity Backing (Hide)'!AD$2,'Capacity Summary'!$B$36:$B$135,0),MATCH('Capacity Backing (Hide)'!$A44,'Capacity Summary'!$H$35:$BG$35,0))&lt;&gt;0,INDEX('Capacity Summary'!$H$36:$BG$135,MATCH('Capacity Backing (Hide)'!AD$2,'Capacity Summary'!$B$36:$B$135,0),MATCH('Capacity Backing (Hide)'!$A44,'Capacity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(Hide)'!$A44,'Capacity Summary'!$H$35:$BG$35,0))="x",INDEX('Capacity Summary'!$C$36:$E$135,MATCH('Capacity Backing (Hide)'!AE$2,'Capacity Summary'!$B$36:$B$135,0),4),IF(INDEX('Capacity Summary'!$H$36:$BG$135,MATCH('Capacity Backing (Hide)'!AE$2,'Capacity Summary'!$B$36:$B$135,0),MATCH('Capacity Backing (Hide)'!$A44,'Capacity Summary'!$H$35:$BG$35,0))&lt;&gt;0,INDEX('Capacity Summary'!$H$36:$BG$135,MATCH('Capacity Backing (Hide)'!AE$2,'Capacity Summary'!$B$36:$B$135,0),MATCH('Capacity Backing (Hide)'!$A44,'Capacity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(Hide)'!$A44,'Capacity Summary'!$H$35:$BG$35,0))="x",INDEX('Capacity Summary'!$C$36:$E$135,MATCH('Capacity Backing (Hide)'!AF$2,'Capacity Summary'!$B$36:$B$135,0),4),IF(INDEX('Capacity Summary'!$H$36:$BG$135,MATCH('Capacity Backing (Hide)'!AF$2,'Capacity Summary'!$B$36:$B$135,0),MATCH('Capacity Backing (Hide)'!$A44,'Capacity Summary'!$H$35:$BG$35,0))&lt;&gt;0,INDEX('Capacity Summary'!$H$36:$BG$135,MATCH('Capacity Backing (Hide)'!AF$2,'Capacity Summary'!$B$36:$B$135,0),MATCH('Capacity Backing (Hide)'!$A44,'Capacity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(Hide)'!$A44,'Capacity Summary'!$H$35:$BG$35,0))="x",INDEX('Capacity Summary'!$C$36:$E$135,MATCH('Capacity Backing (Hide)'!AG$2,'Capacity Summary'!$B$36:$B$135,0),4),IF(INDEX('Capacity Summary'!$H$36:$BG$135,MATCH('Capacity Backing (Hide)'!AG$2,'Capacity Summary'!$B$36:$B$135,0),MATCH('Capacity Backing (Hide)'!$A44,'Capacity Summary'!$H$35:$BG$35,0))&lt;&gt;0,INDEX('Capacity Summary'!$H$36:$BG$135,MATCH('Capacity Backing (Hide)'!AG$2,'Capacity Summary'!$B$36:$B$135,0),MATCH('Capacity Backing (Hide)'!$A44,'Capacity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(Hide)'!$A44,'Capacity Summary'!$H$35:$BG$35,0))="x",INDEX('Capacity Summary'!$C$36:$E$135,MATCH('Capacity Backing (Hide)'!AH$2,'Capacity Summary'!$B$36:$B$135,0),4),IF(INDEX('Capacity Summary'!$H$36:$BG$135,MATCH('Capacity Backing (Hide)'!AH$2,'Capacity Summary'!$B$36:$B$135,0),MATCH('Capacity Backing (Hide)'!$A44,'Capacity Summary'!$H$35:$BG$35,0))&lt;&gt;0,INDEX('Capacity Summary'!$H$36:$BG$135,MATCH('Capacity Backing (Hide)'!AH$2,'Capacity Summary'!$B$36:$B$135,0),MATCH('Capacity Backing (Hide)'!$A44,'Capacity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(Hide)'!$A44,'Capacity Summary'!$H$35:$BG$35,0))="x",INDEX('Capacity Summary'!$C$36:$E$135,MATCH('Capacity Backing (Hide)'!AI$2,'Capacity Summary'!$B$36:$B$135,0),4),IF(INDEX('Capacity Summary'!$H$36:$BG$135,MATCH('Capacity Backing (Hide)'!AI$2,'Capacity Summary'!$B$36:$B$135,0),MATCH('Capacity Backing (Hide)'!$A44,'Capacity Summary'!$H$35:$BG$35,0))&lt;&gt;0,INDEX('Capacity Summary'!$H$36:$BG$135,MATCH('Capacity Backing (Hide)'!AI$2,'Capacity Summary'!$B$36:$B$135,0),MATCH('Capacity Backing (Hide)'!$A44,'Capacity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(Hide)'!$A44,'Capacity Summary'!$H$35:$BG$35,0))="x",INDEX('Capacity Summary'!$C$36:$E$135,MATCH('Capacity Backing (Hide)'!AJ$2,'Capacity Summary'!$B$36:$B$135,0),4),IF(INDEX('Capacity Summary'!$H$36:$BG$135,MATCH('Capacity Backing (Hide)'!AJ$2,'Capacity Summary'!$B$36:$B$135,0),MATCH('Capacity Backing (Hide)'!$A44,'Capacity Summary'!$H$35:$BG$35,0))&lt;&gt;0,INDEX('Capacity Summary'!$H$36:$BG$135,MATCH('Capacity Backing (Hide)'!AJ$2,'Capacity Summary'!$B$36:$B$135,0),MATCH('Capacity Backing (Hide)'!$A44,'Capacity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(Hide)'!$A44,'Capacity Summary'!$H$35:$BG$35,0))="x",INDEX('Capacity Summary'!$C$36:$E$135,MATCH('Capacity Backing (Hide)'!AK$2,'Capacity Summary'!$B$36:$B$135,0),4),IF(INDEX('Capacity Summary'!$H$36:$BG$135,MATCH('Capacity Backing (Hide)'!AK$2,'Capacity Summary'!$B$36:$B$135,0),MATCH('Capacity Backing (Hide)'!$A44,'Capacity Summary'!$H$35:$BG$35,0))&lt;&gt;0,INDEX('Capacity Summary'!$H$36:$BG$135,MATCH('Capacity Backing (Hide)'!AK$2,'Capacity Summary'!$B$36:$B$135,0),MATCH('Capacity Backing (Hide)'!$A44,'Capacity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(Hide)'!$A44,'Capacity Summary'!$H$35:$BG$35,0))="x",INDEX('Capacity Summary'!$C$36:$E$135,MATCH('Capacity Backing (Hide)'!AL$2,'Capacity Summary'!$B$36:$B$135,0),4),IF(INDEX('Capacity Summary'!$H$36:$BG$135,MATCH('Capacity Backing (Hide)'!AL$2,'Capacity Summary'!$B$36:$B$135,0),MATCH('Capacity Backing (Hide)'!$A44,'Capacity Summary'!$H$35:$BG$35,0))&lt;&gt;0,INDEX('Capacity Summary'!$H$36:$BG$135,MATCH('Capacity Backing (Hide)'!AL$2,'Capacity Summary'!$B$36:$B$135,0),MATCH('Capacity Backing (Hide)'!$A44,'Capacity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(Hide)'!$A44,'Capacity Summary'!$H$35:$BG$35,0))="x",INDEX('Capacity Summary'!$C$36:$E$135,MATCH('Capacity Backing (Hide)'!AM$2,'Capacity Summary'!$B$36:$B$135,0),4),IF(INDEX('Capacity Summary'!$H$36:$BG$135,MATCH('Capacity Backing (Hide)'!AM$2,'Capacity Summary'!$B$36:$B$135,0),MATCH('Capacity Backing (Hide)'!$A44,'Capacity Summary'!$H$35:$BG$35,0))&lt;&gt;0,INDEX('Capacity Summary'!$H$36:$BG$135,MATCH('Capacity Backing (Hide)'!AM$2,'Capacity Summary'!$B$36:$B$135,0),MATCH('Capacity Backing (Hide)'!$A44,'Capacity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(Hide)'!$A44,'Capacity Summary'!$H$35:$BG$35,0))="x",INDEX('Capacity Summary'!$C$36:$E$135,MATCH('Capacity Backing (Hide)'!AN$2,'Capacity Summary'!$B$36:$B$135,0),4),IF(INDEX('Capacity Summary'!$H$36:$BG$135,MATCH('Capacity Backing (Hide)'!AN$2,'Capacity Summary'!$B$36:$B$135,0),MATCH('Capacity Backing (Hide)'!$A44,'Capacity Summary'!$H$35:$BG$35,0))&lt;&gt;0,INDEX('Capacity Summary'!$H$36:$BG$135,MATCH('Capacity Backing (Hide)'!AN$2,'Capacity Summary'!$B$36:$B$135,0),MATCH('Capacity Backing (Hide)'!$A44,'Capacity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(Hide)'!$A44,'Capacity Summary'!$H$35:$BG$35,0))="x",INDEX('Capacity Summary'!$C$36:$E$135,MATCH('Capacity Backing (Hide)'!AO$2,'Capacity Summary'!$B$36:$B$135,0),4),IF(INDEX('Capacity Summary'!$H$36:$BG$135,MATCH('Capacity Backing (Hide)'!AO$2,'Capacity Summary'!$B$36:$B$135,0),MATCH('Capacity Backing (Hide)'!$A44,'Capacity Summary'!$H$35:$BG$35,0))&lt;&gt;0,INDEX('Capacity Summary'!$H$36:$BG$135,MATCH('Capacity Backing (Hide)'!AO$2,'Capacity Summary'!$B$36:$B$135,0),MATCH('Capacity Backing (Hide)'!$A44,'Capacity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(Hide)'!$A44,'Capacity Summary'!$H$35:$BG$35,0))="x",INDEX('Capacity Summary'!$C$36:$E$135,MATCH('Capacity Backing (Hide)'!AP$2,'Capacity Summary'!$B$36:$B$135,0),4),IF(INDEX('Capacity Summary'!$H$36:$BG$135,MATCH('Capacity Backing (Hide)'!AP$2,'Capacity Summary'!$B$36:$B$135,0),MATCH('Capacity Backing (Hide)'!$A44,'Capacity Summary'!$H$35:$BG$35,0))&lt;&gt;0,INDEX('Capacity Summary'!$H$36:$BG$135,MATCH('Capacity Backing (Hide)'!AP$2,'Capacity Summary'!$B$36:$B$135,0),MATCH('Capacity Backing (Hide)'!$A44,'Capacity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(Hide)'!$A44,'Capacity Summary'!$H$35:$BG$35,0))="x",INDEX('Capacity Summary'!$C$36:$E$135,MATCH('Capacity Backing (Hide)'!AQ$2,'Capacity Summary'!$B$36:$B$135,0),4),IF(INDEX('Capacity Summary'!$H$36:$BG$135,MATCH('Capacity Backing (Hide)'!AQ$2,'Capacity Summary'!$B$36:$B$135,0),MATCH('Capacity Backing (Hide)'!$A44,'Capacity Summary'!$H$35:$BG$35,0))&lt;&gt;0,INDEX('Capacity Summary'!$H$36:$BG$135,MATCH('Capacity Backing (Hide)'!AQ$2,'Capacity Summary'!$B$36:$B$135,0),MATCH('Capacity Backing (Hide)'!$A44,'Capacity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(Hide)'!$A44,'Capacity Summary'!$H$35:$BG$35,0))="x",INDEX('Capacity Summary'!$C$36:$E$135,MATCH('Capacity Backing (Hide)'!AR$2,'Capacity Summary'!$B$36:$B$135,0),4),IF(INDEX('Capacity Summary'!$H$36:$BG$135,MATCH('Capacity Backing (Hide)'!AR$2,'Capacity Summary'!$B$36:$B$135,0),MATCH('Capacity Backing (Hide)'!$A44,'Capacity Summary'!$H$35:$BG$35,0))&lt;&gt;0,INDEX('Capacity Summary'!$H$36:$BG$135,MATCH('Capacity Backing (Hide)'!AR$2,'Capacity Summary'!$B$36:$B$135,0),MATCH('Capacity Backing (Hide)'!$A44,'Capacity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(Hide)'!$A44,'Capacity Summary'!$H$35:$BG$35,0))="x",INDEX('Capacity Summary'!$C$36:$E$135,MATCH('Capacity Backing (Hide)'!AS$2,'Capacity Summary'!$B$36:$B$135,0),4),IF(INDEX('Capacity Summary'!$H$36:$BG$135,MATCH('Capacity Backing (Hide)'!AS$2,'Capacity Summary'!$B$36:$B$135,0),MATCH('Capacity Backing (Hide)'!$A44,'Capacity Summary'!$H$35:$BG$35,0))&lt;&gt;0,INDEX('Capacity Summary'!$H$36:$BG$135,MATCH('Capacity Backing (Hide)'!AS$2,'Capacity Summary'!$B$36:$B$135,0),MATCH('Capacity Backing (Hide)'!$A44,'Capacity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(Hide)'!$A44,'Capacity Summary'!$H$35:$BG$35,0))="x",INDEX('Capacity Summary'!$C$36:$E$135,MATCH('Capacity Backing (Hide)'!AT$2,'Capacity Summary'!$B$36:$B$135,0),4),IF(INDEX('Capacity Summary'!$H$36:$BG$135,MATCH('Capacity Backing (Hide)'!AT$2,'Capacity Summary'!$B$36:$B$135,0),MATCH('Capacity Backing (Hide)'!$A44,'Capacity Summary'!$H$35:$BG$35,0))&lt;&gt;0,INDEX('Capacity Summary'!$H$36:$BG$135,MATCH('Capacity Backing (Hide)'!AT$2,'Capacity Summary'!$B$36:$B$135,0),MATCH('Capacity Backing (Hide)'!$A44,'Capacity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(Hide)'!$A44,'Capacity Summary'!$H$35:$BG$35,0))="x",INDEX('Capacity Summary'!$C$36:$E$135,MATCH('Capacity Backing (Hide)'!AU$2,'Capacity Summary'!$B$36:$B$135,0),4),IF(INDEX('Capacity Summary'!$H$36:$BG$135,MATCH('Capacity Backing (Hide)'!AU$2,'Capacity Summary'!$B$36:$B$135,0),MATCH('Capacity Backing (Hide)'!$A44,'Capacity Summary'!$H$35:$BG$35,0))&lt;&gt;0,INDEX('Capacity Summary'!$H$36:$BG$135,MATCH('Capacity Backing (Hide)'!AU$2,'Capacity Summary'!$B$36:$B$135,0),MATCH('Capacity Backing (Hide)'!$A44,'Capacity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(Hide)'!$A44,'Capacity Summary'!$H$35:$BG$35,0))="x",INDEX('Capacity Summary'!$C$36:$E$135,MATCH('Capacity Backing (Hide)'!AV$2,'Capacity Summary'!$B$36:$B$135,0),4),IF(INDEX('Capacity Summary'!$H$36:$BG$135,MATCH('Capacity Backing (Hide)'!AV$2,'Capacity Summary'!$B$36:$B$135,0),MATCH('Capacity Backing (Hide)'!$A44,'Capacity Summary'!$H$35:$BG$35,0))&lt;&gt;0,INDEX('Capacity Summary'!$H$36:$BG$135,MATCH('Capacity Backing (Hide)'!AV$2,'Capacity Summary'!$B$36:$B$135,0),MATCH('Capacity Backing (Hide)'!$A44,'Capacity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(Hide)'!$A44,'Capacity Summary'!$H$35:$BG$35,0))="x",INDEX('Capacity Summary'!$C$36:$E$135,MATCH('Capacity Backing (Hide)'!AW$2,'Capacity Summary'!$B$36:$B$135,0),4),IF(INDEX('Capacity Summary'!$H$36:$BG$135,MATCH('Capacity Backing (Hide)'!AW$2,'Capacity Summary'!$B$36:$B$135,0),MATCH('Capacity Backing (Hide)'!$A44,'Capacity Summary'!$H$35:$BG$35,0))&lt;&gt;0,INDEX('Capacity Summary'!$H$36:$BG$135,MATCH('Capacity Backing (Hide)'!AW$2,'Capacity Summary'!$B$36:$B$135,0),MATCH('Capacity Backing (Hide)'!$A44,'Capacity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(Hide)'!$A44,'Capacity Summary'!$H$35:$BG$35,0))="x",INDEX('Capacity Summary'!$C$36:$E$135,MATCH('Capacity Backing (Hide)'!AX$2,'Capacity Summary'!$B$36:$B$135,0),4),IF(INDEX('Capacity Summary'!$H$36:$BG$135,MATCH('Capacity Backing (Hide)'!AX$2,'Capacity Summary'!$B$36:$B$135,0),MATCH('Capacity Backing (Hide)'!$A44,'Capacity Summary'!$H$35:$BG$35,0))&lt;&gt;0,INDEX('Capacity Summary'!$H$36:$BG$135,MATCH('Capacity Backing (Hide)'!AX$2,'Capacity Summary'!$B$36:$B$135,0),MATCH('Capacity Backing (Hide)'!$A44,'Capacity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(Hide)'!$A44,'Capacity Summary'!$H$35:$BG$35,0))="x",INDEX('Capacity Summary'!$C$36:$E$135,MATCH('Capacity Backing (Hide)'!AY$2,'Capacity Summary'!$B$36:$B$135,0),4),IF(INDEX('Capacity Summary'!$H$36:$BG$135,MATCH('Capacity Backing (Hide)'!AY$2,'Capacity Summary'!$B$36:$B$135,0),MATCH('Capacity Backing (Hide)'!$A44,'Capacity Summary'!$H$35:$BG$35,0))&lt;&gt;0,INDEX('Capacity Summary'!$H$36:$BG$135,MATCH('Capacity Backing (Hide)'!AY$2,'Capacity Summary'!$B$36:$B$135,0),MATCH('Capacity Backing (Hide)'!$A44,'Capacity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(Hide)'!$A44,'Capacity Summary'!$H$35:$BG$35,0))="x",INDEX('Capacity Summary'!$C$36:$E$135,MATCH('Capacity Backing (Hide)'!AZ$2,'Capacity Summary'!$B$36:$B$135,0),4),IF(INDEX('Capacity Summary'!$H$36:$BG$135,MATCH('Capacity Backing (Hide)'!AZ$2,'Capacity Summary'!$B$36:$B$135,0),MATCH('Capacity Backing (Hide)'!$A44,'Capacity Summary'!$H$35:$BG$35,0))&lt;&gt;0,INDEX('Capacity Summary'!$H$36:$BG$135,MATCH('Capacity Backing (Hide)'!AZ$2,'Capacity Summary'!$B$36:$B$135,0),MATCH('Capacity Backing (Hide)'!$A44,'Capacity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(Hide)'!$A44,'Capacity Summary'!$H$35:$BG$35,0))="x",INDEX('Capacity Summary'!$C$36:$E$135,MATCH('Capacity Backing (Hide)'!BA$2,'Capacity Summary'!$B$36:$B$135,0),4),IF(INDEX('Capacity Summary'!$H$36:$BG$135,MATCH('Capacity Backing (Hide)'!BA$2,'Capacity Summary'!$B$36:$B$135,0),MATCH('Capacity Backing (Hide)'!$A44,'Capacity Summary'!$H$35:$BG$35,0))&lt;&gt;0,INDEX('Capacity Summary'!$H$36:$BG$135,MATCH('Capacity Backing (Hide)'!BA$2,'Capacity Summary'!$B$36:$B$135,0),MATCH('Capacity Backing (Hide)'!$A44,'Capacity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(Hide)'!$A44,'Capacity Summary'!$H$35:$BG$35,0))="x",INDEX('Capacity Summary'!$C$36:$E$135,MATCH('Capacity Backing (Hide)'!BB$2,'Capacity Summary'!$B$36:$B$135,0),4),IF(INDEX('Capacity Summary'!$H$36:$BG$135,MATCH('Capacity Backing (Hide)'!BB$2,'Capacity Summary'!$B$36:$B$135,0),MATCH('Capacity Backing (Hide)'!$A44,'Capacity Summary'!$H$35:$BG$35,0))&lt;&gt;0,INDEX('Capacity Summary'!$H$36:$BG$135,MATCH('Capacity Backing (Hide)'!BB$2,'Capacity Summary'!$B$36:$B$135,0),MATCH('Capacity Backing (Hide)'!$A44,'Capacity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(Hide)'!$A44,'Capacity Summary'!$H$35:$BG$35,0))="x",INDEX('Capacity Summary'!$C$36:$E$135,MATCH('Capacity Backing (Hide)'!BC$2,'Capacity Summary'!$B$36:$B$135,0),4),IF(INDEX('Capacity Summary'!$H$36:$BG$135,MATCH('Capacity Backing (Hide)'!BC$2,'Capacity Summary'!$B$36:$B$135,0),MATCH('Capacity Backing (Hide)'!$A44,'Capacity Summary'!$H$35:$BG$35,0))&lt;&gt;0,INDEX('Capacity Summary'!$H$36:$BG$135,MATCH('Capacity Backing (Hide)'!BC$2,'Capacity Summary'!$B$36:$B$135,0),MATCH('Capacity Backing (Hide)'!$A44,'Capacity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(Hide)'!$A44,'Capacity Summary'!$H$35:$BG$35,0))="x",INDEX('Capacity Summary'!$C$36:$E$135,MATCH('Capacity Backing (Hide)'!BD$2,'Capacity Summary'!$B$36:$B$135,0),4),IF(INDEX('Capacity Summary'!$H$36:$BG$135,MATCH('Capacity Backing (Hide)'!BD$2,'Capacity Summary'!$B$36:$B$135,0),MATCH('Capacity Backing (Hide)'!$A44,'Capacity Summary'!$H$35:$BG$35,0))&lt;&gt;0,INDEX('Capacity Summary'!$H$36:$BG$135,MATCH('Capacity Backing (Hide)'!BD$2,'Capacity Summary'!$B$36:$B$135,0),MATCH('Capacity Backing (Hide)'!$A44,'Capacity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(Hide)'!$A44,'Capacity Summary'!$H$35:$BG$35,0))="x",INDEX('Capacity Summary'!$C$36:$E$135,MATCH('Capacity Backing (Hide)'!BE$2,'Capacity Summary'!$B$36:$B$135,0),4),IF(INDEX('Capacity Summary'!$H$36:$BG$135,MATCH('Capacity Backing (Hide)'!BE$2,'Capacity Summary'!$B$36:$B$135,0),MATCH('Capacity Backing (Hide)'!$A44,'Capacity Summary'!$H$35:$BG$35,0))&lt;&gt;0,INDEX('Capacity Summary'!$H$36:$BG$135,MATCH('Capacity Backing (Hide)'!BE$2,'Capacity Summary'!$B$36:$B$135,0),MATCH('Capacity Backing (Hide)'!$A44,'Capacity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(Hide)'!$A44,'Capacity Summary'!$H$35:$BG$35,0))="x",INDEX('Capacity Summary'!$C$36:$E$135,MATCH('Capacity Backing (Hide)'!BF$2,'Capacity Summary'!$B$36:$B$135,0),4),IF(INDEX('Capacity Summary'!$H$36:$BG$135,MATCH('Capacity Backing (Hide)'!BF$2,'Capacity Summary'!$B$36:$B$135,0),MATCH('Capacity Backing (Hide)'!$A44,'Capacity Summary'!$H$35:$BG$35,0))&lt;&gt;0,INDEX('Capacity Summary'!$H$36:$BG$135,MATCH('Capacity Backing (Hide)'!BF$2,'Capacity Summary'!$B$36:$B$135,0),MATCH('Capacity Backing (Hide)'!$A44,'Capacity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(Hide)'!$A44,'Capacity Summary'!$H$35:$BG$35,0))="x",INDEX('Capacity Summary'!$C$36:$E$135,MATCH('Capacity Backing (Hide)'!BG$2,'Capacity Summary'!$B$36:$B$135,0),4),IF(INDEX('Capacity Summary'!$H$36:$BG$135,MATCH('Capacity Backing (Hide)'!BG$2,'Capacity Summary'!$B$36:$B$135,0),MATCH('Capacity Backing (Hide)'!$A44,'Capacity Summary'!$H$35:$BG$35,0))&lt;&gt;0,INDEX('Capacity Summary'!$H$36:$BG$135,MATCH('Capacity Backing (Hide)'!BG$2,'Capacity Summary'!$B$36:$B$135,0),MATCH('Capacity Backing (Hide)'!$A44,'Capacity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(Hide)'!$A44,'Capacity Summary'!$H$35:$BG$35,0))="x",INDEX('Capacity Summary'!$C$36:$E$135,MATCH('Capacity Backing (Hide)'!BH$2,'Capacity Summary'!$B$36:$B$135,0),4),IF(INDEX('Capacity Summary'!$H$36:$BG$135,MATCH('Capacity Backing (Hide)'!BH$2,'Capacity Summary'!$B$36:$B$135,0),MATCH('Capacity Backing (Hide)'!$A44,'Capacity Summary'!$H$35:$BG$35,0))&lt;&gt;0,INDEX('Capacity Summary'!$H$36:$BG$135,MATCH('Capacity Backing (Hide)'!BH$2,'Capacity Summary'!$B$36:$B$135,0),MATCH('Capacity Backing (Hide)'!$A44,'Capacity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(Hide)'!$A44,'Capacity Summary'!$H$35:$BG$35,0))="x",INDEX('Capacity Summary'!$C$36:$E$135,MATCH('Capacity Backing (Hide)'!BI$2,'Capacity Summary'!$B$36:$B$135,0),4),IF(INDEX('Capacity Summary'!$H$36:$BG$135,MATCH('Capacity Backing (Hide)'!BI$2,'Capacity Summary'!$B$36:$B$135,0),MATCH('Capacity Backing (Hide)'!$A44,'Capacity Summary'!$H$35:$BG$35,0))&lt;&gt;0,INDEX('Capacity Summary'!$H$36:$BG$135,MATCH('Capacity Backing (Hide)'!BI$2,'Capacity Summary'!$B$36:$B$135,0),MATCH('Capacity Backing (Hide)'!$A44,'Capacity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(Hide)'!$A44,'Capacity Summary'!$H$35:$BG$35,0))="x",INDEX('Capacity Summary'!$C$36:$E$135,MATCH('Capacity Backing (Hide)'!BJ$2,'Capacity Summary'!$B$36:$B$135,0),4),IF(INDEX('Capacity Summary'!$H$36:$BG$135,MATCH('Capacity Backing (Hide)'!BJ$2,'Capacity Summary'!$B$36:$B$135,0),MATCH('Capacity Backing (Hide)'!$A44,'Capacity Summary'!$H$35:$BG$35,0))&lt;&gt;0,INDEX('Capacity Summary'!$H$36:$BG$135,MATCH('Capacity Backing (Hide)'!BJ$2,'Capacity Summary'!$B$36:$B$135,0),MATCH('Capacity Backing (Hide)'!$A44,'Capacity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(Hide)'!$A44,'Capacity Summary'!$H$35:$BG$35,0))="x",INDEX('Capacity Summary'!$C$36:$E$135,MATCH('Capacity Backing (Hide)'!BK$2,'Capacity Summary'!$B$36:$B$135,0),4),IF(INDEX('Capacity Summary'!$H$36:$BG$135,MATCH('Capacity Backing (Hide)'!BK$2,'Capacity Summary'!$B$36:$B$135,0),MATCH('Capacity Backing (Hide)'!$A44,'Capacity Summary'!$H$35:$BG$35,0))&lt;&gt;0,INDEX('Capacity Summary'!$H$36:$BG$135,MATCH('Capacity Backing (Hide)'!BK$2,'Capacity Summary'!$B$36:$B$135,0),MATCH('Capacity Backing (Hide)'!$A44,'Capacity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(Hide)'!$A44,'Capacity Summary'!$H$35:$BG$35,0))="x",INDEX('Capacity Summary'!$C$36:$E$135,MATCH('Capacity Backing (Hide)'!BL$2,'Capacity Summary'!$B$36:$B$135,0),4),IF(INDEX('Capacity Summary'!$H$36:$BG$135,MATCH('Capacity Backing (Hide)'!BL$2,'Capacity Summary'!$B$36:$B$135,0),MATCH('Capacity Backing (Hide)'!$A44,'Capacity Summary'!$H$35:$BG$35,0))&lt;&gt;0,INDEX('Capacity Summary'!$H$36:$BG$135,MATCH('Capacity Backing (Hide)'!BL$2,'Capacity Summary'!$B$36:$B$135,0),MATCH('Capacity Backing (Hide)'!$A44,'Capacity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(Hide)'!$A44,'Capacity Summary'!$H$35:$BG$35,0))="x",INDEX('Capacity Summary'!$C$36:$E$135,MATCH('Capacity Backing (Hide)'!BM$2,'Capacity Summary'!$B$36:$B$135,0),4),IF(INDEX('Capacity Summary'!$H$36:$BG$135,MATCH('Capacity Backing (Hide)'!BM$2,'Capacity Summary'!$B$36:$B$135,0),MATCH('Capacity Backing (Hide)'!$A44,'Capacity Summary'!$H$35:$BG$35,0))&lt;&gt;0,INDEX('Capacity Summary'!$H$36:$BG$135,MATCH('Capacity Backing (Hide)'!BM$2,'Capacity Summary'!$B$36:$B$135,0),MATCH('Capacity Backing (Hide)'!$A44,'Capacity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(Hide)'!$A44,'Capacity Summary'!$H$35:$BG$35,0))="x",INDEX('Capacity Summary'!$C$36:$E$135,MATCH('Capacity Backing (Hide)'!BN$2,'Capacity Summary'!$B$36:$B$135,0),4),IF(INDEX('Capacity Summary'!$H$36:$BG$135,MATCH('Capacity Backing (Hide)'!BN$2,'Capacity Summary'!$B$36:$B$135,0),MATCH('Capacity Backing (Hide)'!$A44,'Capacity Summary'!$H$35:$BG$35,0))&lt;&gt;0,INDEX('Capacity Summary'!$H$36:$BG$135,MATCH('Capacity Backing (Hide)'!BN$2,'Capacity Summary'!$B$36:$B$135,0),MATCH('Capacity Backing (Hide)'!$A44,'Capacity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(Hide)'!$A44,'Capacity Summary'!$H$35:$BG$35,0))="x",INDEX('Capacity Summary'!$C$36:$E$135,MATCH('Capacity Backing (Hide)'!BO$2,'Capacity Summary'!$B$36:$B$135,0),4),IF(INDEX('Capacity Summary'!$H$36:$BG$135,MATCH('Capacity Backing (Hide)'!BO$2,'Capacity Summary'!$B$36:$B$135,0),MATCH('Capacity Backing (Hide)'!$A44,'Capacity Summary'!$H$35:$BG$35,0))&lt;&gt;0,INDEX('Capacity Summary'!$H$36:$BG$135,MATCH('Capacity Backing (Hide)'!BO$2,'Capacity Summary'!$B$36:$B$135,0),MATCH('Capacity Backing (Hide)'!$A44,'Capacity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(Hide)'!$A44,'Capacity Summary'!$H$35:$BG$35,0))="x",INDEX('Capacity Summary'!$C$36:$E$135,MATCH('Capacity Backing (Hide)'!BP$2,'Capacity Summary'!$B$36:$B$135,0),4),IF(INDEX('Capacity Summary'!$H$36:$BG$135,MATCH('Capacity Backing (Hide)'!BP$2,'Capacity Summary'!$B$36:$B$135,0),MATCH('Capacity Backing (Hide)'!$A44,'Capacity Summary'!$H$35:$BG$35,0))&lt;&gt;0,INDEX('Capacity Summary'!$H$36:$BG$135,MATCH('Capacity Backing (Hide)'!BP$2,'Capacity Summary'!$B$36:$B$135,0),MATCH('Capacity Backing (Hide)'!$A44,'Capacity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(Hide)'!$A44,'Capacity Summary'!$H$35:$BG$35,0))="x",INDEX('Capacity Summary'!$C$36:$E$135,MATCH('Capacity Backing (Hide)'!BQ$2,'Capacity Summary'!$B$36:$B$135,0),4),IF(INDEX('Capacity Summary'!$H$36:$BG$135,MATCH('Capacity Backing (Hide)'!BQ$2,'Capacity Summary'!$B$36:$B$135,0),MATCH('Capacity Backing (Hide)'!$A44,'Capacity Summary'!$H$35:$BG$35,0))&lt;&gt;0,INDEX('Capacity Summary'!$H$36:$BG$135,MATCH('Capacity Backing (Hide)'!BQ$2,'Capacity Summary'!$B$36:$B$135,0),MATCH('Capacity Backing (Hide)'!$A44,'Capacity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(Hide)'!$A44,'Capacity Summary'!$H$35:$BG$35,0))="x",INDEX('Capacity Summary'!$C$36:$E$135,MATCH('Capacity Backing (Hide)'!BR$2,'Capacity Summary'!$B$36:$B$135,0),4),IF(INDEX('Capacity Summary'!$H$36:$BG$135,MATCH('Capacity Backing (Hide)'!BR$2,'Capacity Summary'!$B$36:$B$135,0),MATCH('Capacity Backing (Hide)'!$A44,'Capacity Summary'!$H$35:$BG$35,0))&lt;&gt;0,INDEX('Capacity Summary'!$H$36:$BG$135,MATCH('Capacity Backing (Hide)'!BR$2,'Capacity Summary'!$B$36:$B$135,0),MATCH('Capacity Backing (Hide)'!$A44,'Capacity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(Hide)'!$A44,'Capacity Summary'!$H$35:$BG$35,0))="x",INDEX('Capacity Summary'!$C$36:$E$135,MATCH('Capacity Backing (Hide)'!BS$2,'Capacity Summary'!$B$36:$B$135,0),4),IF(INDEX('Capacity Summary'!$H$36:$BG$135,MATCH('Capacity Backing (Hide)'!BS$2,'Capacity Summary'!$B$36:$B$135,0),MATCH('Capacity Backing (Hide)'!$A44,'Capacity Summary'!$H$35:$BG$35,0))&lt;&gt;0,INDEX('Capacity Summary'!$H$36:$BG$135,MATCH('Capacity Backing (Hide)'!BS$2,'Capacity Summary'!$B$36:$B$135,0),MATCH('Capacity Backing (Hide)'!$A44,'Capacity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(Hide)'!$A44,'Capacity Summary'!$H$35:$BG$35,0))="x",INDEX('Capacity Summary'!$C$36:$E$135,MATCH('Capacity Backing (Hide)'!BT$2,'Capacity Summary'!$B$36:$B$135,0),4),IF(INDEX('Capacity Summary'!$H$36:$BG$135,MATCH('Capacity Backing (Hide)'!BT$2,'Capacity Summary'!$B$36:$B$135,0),MATCH('Capacity Backing (Hide)'!$A44,'Capacity Summary'!$H$35:$BG$35,0))&lt;&gt;0,INDEX('Capacity Summary'!$H$36:$BG$135,MATCH('Capacity Backing (Hide)'!BT$2,'Capacity Summary'!$B$36:$B$135,0),MATCH('Capacity Backing (Hide)'!$A44,'Capacity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(Hide)'!$A44,'Capacity Summary'!$H$35:$BG$35,0))="x",INDEX('Capacity Summary'!$C$36:$E$135,MATCH('Capacity Backing (Hide)'!BU$2,'Capacity Summary'!$B$36:$B$135,0),4),IF(INDEX('Capacity Summary'!$H$36:$BG$135,MATCH('Capacity Backing (Hide)'!BU$2,'Capacity Summary'!$B$36:$B$135,0),MATCH('Capacity Backing (Hide)'!$A44,'Capacity Summary'!$H$35:$BG$35,0))&lt;&gt;0,INDEX('Capacity Summary'!$H$36:$BG$135,MATCH('Capacity Backing (Hide)'!BU$2,'Capacity Summary'!$B$36:$B$135,0),MATCH('Capacity Backing (Hide)'!$A44,'Capacity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(Hide)'!$A44,'Capacity Summary'!$H$35:$BG$35,0))="x",INDEX('Capacity Summary'!$C$36:$E$135,MATCH('Capacity Backing (Hide)'!BV$2,'Capacity Summary'!$B$36:$B$135,0),4),IF(INDEX('Capacity Summary'!$H$36:$BG$135,MATCH('Capacity Backing (Hide)'!BV$2,'Capacity Summary'!$B$36:$B$135,0),MATCH('Capacity Backing (Hide)'!$A44,'Capacity Summary'!$H$35:$BG$35,0))&lt;&gt;0,INDEX('Capacity Summary'!$H$36:$BG$135,MATCH('Capacity Backing (Hide)'!BV$2,'Capacity Summary'!$B$36:$B$135,0),MATCH('Capacity Backing (Hide)'!$A44,'Capacity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(Hide)'!$A44,'Capacity Summary'!$H$35:$BG$35,0))="x",INDEX('Capacity Summary'!$C$36:$E$135,MATCH('Capacity Backing (Hide)'!BW$2,'Capacity Summary'!$B$36:$B$135,0),4),IF(INDEX('Capacity Summary'!$H$36:$BG$135,MATCH('Capacity Backing (Hide)'!BW$2,'Capacity Summary'!$B$36:$B$135,0),MATCH('Capacity Backing (Hide)'!$A44,'Capacity Summary'!$H$35:$BG$35,0))&lt;&gt;0,INDEX('Capacity Summary'!$H$36:$BG$135,MATCH('Capacity Backing (Hide)'!BW$2,'Capacity Summary'!$B$36:$B$135,0),MATCH('Capacity Backing (Hide)'!$A44,'Capacity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(Hide)'!$A44,'Capacity Summary'!$H$35:$BG$35,0))="x",INDEX('Capacity Summary'!$C$36:$E$135,MATCH('Capacity Backing (Hide)'!BX$2,'Capacity Summary'!$B$36:$B$135,0),4),IF(INDEX('Capacity Summary'!$H$36:$BG$135,MATCH('Capacity Backing (Hide)'!BX$2,'Capacity Summary'!$B$36:$B$135,0),MATCH('Capacity Backing (Hide)'!$A44,'Capacity Summary'!$H$35:$BG$35,0))&lt;&gt;0,INDEX('Capacity Summary'!$H$36:$BG$135,MATCH('Capacity Backing (Hide)'!BX$2,'Capacity Summary'!$B$36:$B$135,0),MATCH('Capacity Backing (Hide)'!$A44,'Capacity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(Hide)'!$A44,'Capacity Summary'!$H$35:$BG$35,0))="x",INDEX('Capacity Summary'!$C$36:$E$135,MATCH('Capacity Backing (Hide)'!BY$2,'Capacity Summary'!$B$36:$B$135,0),4),IF(INDEX('Capacity Summary'!$H$36:$BG$135,MATCH('Capacity Backing (Hide)'!BY$2,'Capacity Summary'!$B$36:$B$135,0),MATCH('Capacity Backing (Hide)'!$A44,'Capacity Summary'!$H$35:$BG$35,0))&lt;&gt;0,INDEX('Capacity Summary'!$H$36:$BG$135,MATCH('Capacity Backing (Hide)'!BY$2,'Capacity Summary'!$B$36:$B$135,0),MATCH('Capacity Backing (Hide)'!$A44,'Capacity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(Hide)'!$A44,'Capacity Summary'!$H$35:$BG$35,0))="x",INDEX('Capacity Summary'!$C$36:$E$135,MATCH('Capacity Backing (Hide)'!BZ$2,'Capacity Summary'!$B$36:$B$135,0),4),IF(INDEX('Capacity Summary'!$H$36:$BG$135,MATCH('Capacity Backing (Hide)'!BZ$2,'Capacity Summary'!$B$36:$B$135,0),MATCH('Capacity Backing (Hide)'!$A44,'Capacity Summary'!$H$35:$BG$35,0))&lt;&gt;0,INDEX('Capacity Summary'!$H$36:$BG$135,MATCH('Capacity Backing (Hide)'!BZ$2,'Capacity Summary'!$B$36:$B$135,0),MATCH('Capacity Backing (Hide)'!$A44,'Capacity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(Hide)'!$A44,'Capacity Summary'!$H$35:$BG$35,0))="x",INDEX('Capacity Summary'!$C$36:$E$135,MATCH('Capacity Backing (Hide)'!CA$2,'Capacity Summary'!$B$36:$B$135,0),4),IF(INDEX('Capacity Summary'!$H$36:$BG$135,MATCH('Capacity Backing (Hide)'!CA$2,'Capacity Summary'!$B$36:$B$135,0),MATCH('Capacity Backing (Hide)'!$A44,'Capacity Summary'!$H$35:$BG$35,0))&lt;&gt;0,INDEX('Capacity Summary'!$H$36:$BG$135,MATCH('Capacity Backing (Hide)'!CA$2,'Capacity Summary'!$B$36:$B$135,0),MATCH('Capacity Backing (Hide)'!$A44,'Capacity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(Hide)'!$A44,'Capacity Summary'!$H$35:$BG$35,0))="x",INDEX('Capacity Summary'!$C$36:$E$135,MATCH('Capacity Backing (Hide)'!CB$2,'Capacity Summary'!$B$36:$B$135,0),4),IF(INDEX('Capacity Summary'!$H$36:$BG$135,MATCH('Capacity Backing (Hide)'!CB$2,'Capacity Summary'!$B$36:$B$135,0),MATCH('Capacity Backing (Hide)'!$A44,'Capacity Summary'!$H$35:$BG$35,0))&lt;&gt;0,INDEX('Capacity Summary'!$H$36:$BG$135,MATCH('Capacity Backing (Hide)'!CB$2,'Capacity Summary'!$B$36:$B$135,0),MATCH('Capacity Backing (Hide)'!$A44,'Capacity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(Hide)'!$A44,'Capacity Summary'!$H$35:$BG$35,0))="x",INDEX('Capacity Summary'!$C$36:$E$135,MATCH('Capacity Backing (Hide)'!CC$2,'Capacity Summary'!$B$36:$B$135,0),4),IF(INDEX('Capacity Summary'!$H$36:$BG$135,MATCH('Capacity Backing (Hide)'!CC$2,'Capacity Summary'!$B$36:$B$135,0),MATCH('Capacity Backing (Hide)'!$A44,'Capacity Summary'!$H$35:$BG$35,0))&lt;&gt;0,INDEX('Capacity Summary'!$H$36:$BG$135,MATCH('Capacity Backing (Hide)'!CC$2,'Capacity Summary'!$B$36:$B$135,0),MATCH('Capacity Backing (Hide)'!$A44,'Capacity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(Hide)'!$A44,'Capacity Summary'!$H$35:$BG$35,0))="x",INDEX('Capacity Summary'!$C$36:$E$135,MATCH('Capacity Backing (Hide)'!CD$2,'Capacity Summary'!$B$36:$B$135,0),4),IF(INDEX('Capacity Summary'!$H$36:$BG$135,MATCH('Capacity Backing (Hide)'!CD$2,'Capacity Summary'!$B$36:$B$135,0),MATCH('Capacity Backing (Hide)'!$A44,'Capacity Summary'!$H$35:$BG$35,0))&lt;&gt;0,INDEX('Capacity Summary'!$H$36:$BG$135,MATCH('Capacity Backing (Hide)'!CD$2,'Capacity Summary'!$B$36:$B$135,0),MATCH('Capacity Backing (Hide)'!$A44,'Capacity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(Hide)'!$A44,'Capacity Summary'!$H$35:$BG$35,0))="x",INDEX('Capacity Summary'!$C$36:$E$135,MATCH('Capacity Backing (Hide)'!CE$2,'Capacity Summary'!$B$36:$B$135,0),4),IF(INDEX('Capacity Summary'!$H$36:$BG$135,MATCH('Capacity Backing (Hide)'!CE$2,'Capacity Summary'!$B$36:$B$135,0),MATCH('Capacity Backing (Hide)'!$A44,'Capacity Summary'!$H$35:$BG$35,0))&lt;&gt;0,INDEX('Capacity Summary'!$H$36:$BG$135,MATCH('Capacity Backing (Hide)'!CE$2,'Capacity Summary'!$B$36:$B$135,0),MATCH('Capacity Backing (Hide)'!$A44,'Capacity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(Hide)'!$A44,'Capacity Summary'!$H$35:$BG$35,0))="x",INDEX('Capacity Summary'!$C$36:$E$135,MATCH('Capacity Backing (Hide)'!CF$2,'Capacity Summary'!$B$36:$B$135,0),4),IF(INDEX('Capacity Summary'!$H$36:$BG$135,MATCH('Capacity Backing (Hide)'!CF$2,'Capacity Summary'!$B$36:$B$135,0),MATCH('Capacity Backing (Hide)'!$A44,'Capacity Summary'!$H$35:$BG$35,0))&lt;&gt;0,INDEX('Capacity Summary'!$H$36:$BG$135,MATCH('Capacity Backing (Hide)'!CF$2,'Capacity Summary'!$B$36:$B$135,0),MATCH('Capacity Backing (Hide)'!$A44,'Capacity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(Hide)'!$A44,'Capacity Summary'!$H$35:$BG$35,0))="x",INDEX('Capacity Summary'!$C$36:$E$135,MATCH('Capacity Backing (Hide)'!CG$2,'Capacity Summary'!$B$36:$B$135,0),4),IF(INDEX('Capacity Summary'!$H$36:$BG$135,MATCH('Capacity Backing (Hide)'!CG$2,'Capacity Summary'!$B$36:$B$135,0),MATCH('Capacity Backing (Hide)'!$A44,'Capacity Summary'!$H$35:$BG$35,0))&lt;&gt;0,INDEX('Capacity Summary'!$H$36:$BG$135,MATCH('Capacity Backing (Hide)'!CG$2,'Capacity Summary'!$B$36:$B$135,0),MATCH('Capacity Backing (Hide)'!$A44,'Capacity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(Hide)'!$A44,'Capacity Summary'!$H$35:$BG$35,0))="x",INDEX('Capacity Summary'!$C$36:$E$135,MATCH('Capacity Backing (Hide)'!CH$2,'Capacity Summary'!$B$36:$B$135,0),4),IF(INDEX('Capacity Summary'!$H$36:$BG$135,MATCH('Capacity Backing (Hide)'!CH$2,'Capacity Summary'!$B$36:$B$135,0),MATCH('Capacity Backing (Hide)'!$A44,'Capacity Summary'!$H$35:$BG$35,0))&lt;&gt;0,INDEX('Capacity Summary'!$H$36:$BG$135,MATCH('Capacity Backing (Hide)'!CH$2,'Capacity Summary'!$B$36:$B$135,0),MATCH('Capacity Backing (Hide)'!$A44,'Capacity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(Hide)'!$A44,'Capacity Summary'!$H$35:$BG$35,0))="x",INDEX('Capacity Summary'!$C$36:$E$135,MATCH('Capacity Backing (Hide)'!CI$2,'Capacity Summary'!$B$36:$B$135,0),4),IF(INDEX('Capacity Summary'!$H$36:$BG$135,MATCH('Capacity Backing (Hide)'!CI$2,'Capacity Summary'!$B$36:$B$135,0),MATCH('Capacity Backing (Hide)'!$A44,'Capacity Summary'!$H$35:$BG$35,0))&lt;&gt;0,INDEX('Capacity Summary'!$H$36:$BG$135,MATCH('Capacity Backing (Hide)'!CI$2,'Capacity Summary'!$B$36:$B$135,0),MATCH('Capacity Backing (Hide)'!$A44,'Capacity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(Hide)'!$A44,'Capacity Summary'!$H$35:$BG$35,0))="x",INDEX('Capacity Summary'!$C$36:$E$135,MATCH('Capacity Backing (Hide)'!CJ$2,'Capacity Summary'!$B$36:$B$135,0),4),IF(INDEX('Capacity Summary'!$H$36:$BG$135,MATCH('Capacity Backing (Hide)'!CJ$2,'Capacity Summary'!$B$36:$B$135,0),MATCH('Capacity Backing (Hide)'!$A44,'Capacity Summary'!$H$35:$BG$35,0))&lt;&gt;0,INDEX('Capacity Summary'!$H$36:$BG$135,MATCH('Capacity Backing (Hide)'!CJ$2,'Capacity Summary'!$B$36:$B$135,0),MATCH('Capacity Backing (Hide)'!$A44,'Capacity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(Hide)'!$A44,'Capacity Summary'!$H$35:$BG$35,0))="x",INDEX('Capacity Summary'!$C$36:$E$135,MATCH('Capacity Backing (Hide)'!CK$2,'Capacity Summary'!$B$36:$B$135,0),4),IF(INDEX('Capacity Summary'!$H$36:$BG$135,MATCH('Capacity Backing (Hide)'!CK$2,'Capacity Summary'!$B$36:$B$135,0),MATCH('Capacity Backing (Hide)'!$A44,'Capacity Summary'!$H$35:$BG$35,0))&lt;&gt;0,INDEX('Capacity Summary'!$H$36:$BG$135,MATCH('Capacity Backing (Hide)'!CK$2,'Capacity Summary'!$B$36:$B$135,0),MATCH('Capacity Backing (Hide)'!$A44,'Capacity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(Hide)'!$A44,'Capacity Summary'!$H$35:$BG$35,0))="x",INDEX('Capacity Summary'!$C$36:$E$135,MATCH('Capacity Backing (Hide)'!CL$2,'Capacity Summary'!$B$36:$B$135,0),4),IF(INDEX('Capacity Summary'!$H$36:$BG$135,MATCH('Capacity Backing (Hide)'!CL$2,'Capacity Summary'!$B$36:$B$135,0),MATCH('Capacity Backing (Hide)'!$A44,'Capacity Summary'!$H$35:$BG$35,0))&lt;&gt;0,INDEX('Capacity Summary'!$H$36:$BG$135,MATCH('Capacity Backing (Hide)'!CL$2,'Capacity Summary'!$B$36:$B$135,0),MATCH('Capacity Backing (Hide)'!$A44,'Capacity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(Hide)'!$A44,'Capacity Summary'!$H$35:$BG$35,0))="x",INDEX('Capacity Summary'!$C$36:$E$135,MATCH('Capacity Backing (Hide)'!CM$2,'Capacity Summary'!$B$36:$B$135,0),4),IF(INDEX('Capacity Summary'!$H$36:$BG$135,MATCH('Capacity Backing (Hide)'!CM$2,'Capacity Summary'!$B$36:$B$135,0),MATCH('Capacity Backing (Hide)'!$A44,'Capacity Summary'!$H$35:$BG$35,0))&lt;&gt;0,INDEX('Capacity Summary'!$H$36:$BG$135,MATCH('Capacity Backing (Hide)'!CM$2,'Capacity Summary'!$B$36:$B$135,0),MATCH('Capacity Backing (Hide)'!$A44,'Capacity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(Hide)'!$A44,'Capacity Summary'!$H$35:$BG$35,0))="x",INDEX('Capacity Summary'!$C$36:$E$135,MATCH('Capacity Backing (Hide)'!CN$2,'Capacity Summary'!$B$36:$B$135,0),4),IF(INDEX('Capacity Summary'!$H$36:$BG$135,MATCH('Capacity Backing (Hide)'!CN$2,'Capacity Summary'!$B$36:$B$135,0),MATCH('Capacity Backing (Hide)'!$A44,'Capacity Summary'!$H$35:$BG$35,0))&lt;&gt;0,INDEX('Capacity Summary'!$H$36:$BG$135,MATCH('Capacity Backing (Hide)'!CN$2,'Capacity Summary'!$B$36:$B$135,0),MATCH('Capacity Backing (Hide)'!$A44,'Capacity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(Hide)'!$A44,'Capacity Summary'!$H$35:$BG$35,0))="x",INDEX('Capacity Summary'!$C$36:$E$135,MATCH('Capacity Backing (Hide)'!CO$2,'Capacity Summary'!$B$36:$B$135,0),4),IF(INDEX('Capacity Summary'!$H$36:$BG$135,MATCH('Capacity Backing (Hide)'!CO$2,'Capacity Summary'!$B$36:$B$135,0),MATCH('Capacity Backing (Hide)'!$A44,'Capacity Summary'!$H$35:$BG$35,0))&lt;&gt;0,INDEX('Capacity Summary'!$H$36:$BG$135,MATCH('Capacity Backing (Hide)'!CO$2,'Capacity Summary'!$B$36:$B$135,0),MATCH('Capacity Backing (Hide)'!$A44,'Capacity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(Hide)'!$A44,'Capacity Summary'!$H$35:$BG$35,0))="x",INDEX('Capacity Summary'!$C$36:$E$135,MATCH('Capacity Backing (Hide)'!CP$2,'Capacity Summary'!$B$36:$B$135,0),4),IF(INDEX('Capacity Summary'!$H$36:$BG$135,MATCH('Capacity Backing (Hide)'!CP$2,'Capacity Summary'!$B$36:$B$135,0),MATCH('Capacity Backing (Hide)'!$A44,'Capacity Summary'!$H$35:$BG$35,0))&lt;&gt;0,INDEX('Capacity Summary'!$H$36:$BG$135,MATCH('Capacity Backing (Hide)'!CP$2,'Capacity Summary'!$B$36:$B$135,0),MATCH('Capacity Backing (Hide)'!$A44,'Capacity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(Hide)'!$A44,'Capacity Summary'!$H$35:$BG$35,0))="x",INDEX('Capacity Summary'!$C$36:$E$135,MATCH('Capacity Backing (Hide)'!CQ$2,'Capacity Summary'!$B$36:$B$135,0),4),IF(INDEX('Capacity Summary'!$H$36:$BG$135,MATCH('Capacity Backing (Hide)'!CQ$2,'Capacity Summary'!$B$36:$B$135,0),MATCH('Capacity Backing (Hide)'!$A44,'Capacity Summary'!$H$35:$BG$35,0))&lt;&gt;0,INDEX('Capacity Summary'!$H$36:$BG$135,MATCH('Capacity Backing (Hide)'!CQ$2,'Capacity Summary'!$B$36:$B$135,0),MATCH('Capacity Backing (Hide)'!$A44,'Capacity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(Hide)'!$A44,'Capacity Summary'!$H$35:$BG$35,0))="x",INDEX('Capacity Summary'!$C$36:$E$135,MATCH('Capacity Backing (Hide)'!CR$2,'Capacity Summary'!$B$36:$B$135,0),4),IF(INDEX('Capacity Summary'!$H$36:$BG$135,MATCH('Capacity Backing (Hide)'!CR$2,'Capacity Summary'!$B$36:$B$135,0),MATCH('Capacity Backing (Hide)'!$A44,'Capacity Summary'!$H$35:$BG$35,0))&lt;&gt;0,INDEX('Capacity Summary'!$H$36:$BG$135,MATCH('Capacity Backing (Hide)'!CR$2,'Capacity Summary'!$B$36:$B$135,0),MATCH('Capacity Backing (Hide)'!$A44,'Capacity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(Hide)'!$A44,'Capacity Summary'!$H$35:$BG$35,0))="x",INDEX('Capacity Summary'!$C$36:$E$135,MATCH('Capacity Backing (Hide)'!CS$2,'Capacity Summary'!$B$36:$B$135,0),4),IF(INDEX('Capacity Summary'!$H$36:$BG$135,MATCH('Capacity Backing (Hide)'!CS$2,'Capacity Summary'!$B$36:$B$135,0),MATCH('Capacity Backing (Hide)'!$A44,'Capacity Summary'!$H$35:$BG$35,0))&lt;&gt;0,INDEX('Capacity Summary'!$H$36:$BG$135,MATCH('Capacity Backing (Hide)'!CS$2,'Capacity Summary'!$B$36:$B$135,0),MATCH('Capacity Backing (Hide)'!$A44,'Capacity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(Hide)'!$A44,'Capacity Summary'!$H$35:$BG$35,0))="x",INDEX('Capacity Summary'!$C$36:$E$135,MATCH('Capacity Backing (Hide)'!CT$2,'Capacity Summary'!$B$36:$B$135,0),4),IF(INDEX('Capacity Summary'!$H$36:$BG$135,MATCH('Capacity Backing (Hide)'!CT$2,'Capacity Summary'!$B$36:$B$135,0),MATCH('Capacity Backing (Hide)'!$A44,'Capacity Summary'!$H$35:$BG$35,0))&lt;&gt;0,INDEX('Capacity Summary'!$H$36:$BG$135,MATCH('Capacity Backing (Hide)'!CT$2,'Capacity Summary'!$B$36:$B$135,0),MATCH('Capacity Backing (Hide)'!$A44,'Capacity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(Hide)'!$A44,'Capacity Summary'!$H$35:$BG$35,0))="x",INDEX('Capacity Summary'!$C$36:$E$135,MATCH('Capacity Backing (Hide)'!CU$2,'Capacity Summary'!$B$36:$B$135,0),4),IF(INDEX('Capacity Summary'!$H$36:$BG$135,MATCH('Capacity Backing (Hide)'!CU$2,'Capacity Summary'!$B$36:$B$135,0),MATCH('Capacity Backing (Hide)'!$A44,'Capacity Summary'!$H$35:$BG$35,0))&lt;&gt;0,INDEX('Capacity Summary'!$H$36:$BG$135,MATCH('Capacity Backing (Hide)'!CU$2,'Capacity Summary'!$B$36:$B$135,0),MATCH('Capacity Backing (Hide)'!$A44,'Capacity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(Hide)'!$A44,'Capacity Summary'!$H$35:$BG$35,0))="x",INDEX('Capacity Summary'!$C$36:$E$135,MATCH('Capacity Backing (Hide)'!CV$2,'Capacity Summary'!$B$36:$B$135,0),4),IF(INDEX('Capacity Summary'!$H$36:$BG$135,MATCH('Capacity Backing (Hide)'!CV$2,'Capacity Summary'!$B$36:$B$135,0),MATCH('Capacity Backing (Hide)'!$A44,'Capacity Summary'!$H$35:$BG$35,0))&lt;&gt;0,INDEX('Capacity Summary'!$H$36:$BG$135,MATCH('Capacity Backing (Hide)'!CV$2,'Capacity Summary'!$B$36:$B$135,0),MATCH('Capacity Backing (Hide)'!$A44,'Capacity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(Hide)'!$A44,'Capacity Summary'!$H$35:$BG$35,0))="x",INDEX('Capacity Summary'!$C$36:$E$135,MATCH('Capacity Backing (Hide)'!CW$2,'Capacity Summary'!$B$36:$B$135,0),4),IF(INDEX('Capacity Summary'!$H$36:$BG$135,MATCH('Capacity Backing (Hide)'!CW$2,'Capacity Summary'!$B$36:$B$135,0),MATCH('Capacity Backing (Hide)'!$A44,'Capacity Summary'!$H$35:$BG$35,0))&lt;&gt;0,INDEX('Capacity Summary'!$H$36:$BG$135,MATCH('Capacity Backing (Hide)'!CW$2,'Capacity Summary'!$B$36:$B$135,0),MATCH('Capacity Backing (Hide)'!$A44,'Capacity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5" spans="1:101" x14ac:dyDescent="0.35">
      <c r="A45" s="2">
        <f ca="1">'Required Capacity (Hide)'!E45</f>
        <v>44508</v>
      </c>
      <c r="B4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(Hide)'!$A45,'Capacity Summary'!$H$35:$BG$35,0))="x",INDEX('Capacity Summary'!$C$36:$E$135,MATCH('Capacity Backing (Hide)'!B$2,'Capacity Summary'!$B$36:$B$135,0),4),IF(INDEX('Capacity Summary'!$H$36:$BG$135,MATCH('Capacity Backing (Hide)'!B$2,'Capacity Summary'!$B$36:$B$135,0),MATCH('Capacity Backing (Hide)'!$A45,'Capacity Summary'!$H$35:$BG$35,0))&lt;&gt;0,INDEX('Capacity Summary'!$H$36:$BG$135,MATCH('Capacity Backing (Hide)'!B$2,'Capacity Summary'!$B$36:$B$135,0),MATCH('Capacity Backing (Hide)'!$A45,'Capacity Summary'!$H$35:$BG$35,0)),0)),INDEX('Capacity Summary'!$C$36:$E$135,MATCH('Capacity Backing (Hide)'!B$2,'Capacity Summary'!$B$36:$B$135,0),2)))/IF(Summary!$B$7="Minutes",1,60)/COUNTA(INDEX(Capacity!$C$10:$Q$109,MATCH('Capacity Backing (Hide)'!B$2,Capacity!$B$10:$B$109,0),1):INDEX(Capacity!$C$10:$Q$109,MATCH('Capacity Backing (Hide)'!B$2,Capacity!$B$10:$B$109,0),15))</f>
        <v>#N/A</v>
      </c>
      <c r="C4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(Hide)'!$A45,'Capacity Summary'!$H$35:$BG$35,0))="x",INDEX('Capacity Summary'!$C$36:$E$135,MATCH('Capacity Backing (Hide)'!C$2,'Capacity Summary'!$B$36:$B$135,0),4),IF(INDEX('Capacity Summary'!$H$36:$BG$135,MATCH('Capacity Backing (Hide)'!C$2,'Capacity Summary'!$B$36:$B$135,0),MATCH('Capacity Backing (Hide)'!$A45,'Capacity Summary'!$H$35:$BG$35,0))&lt;&gt;0,INDEX('Capacity Summary'!$H$36:$BG$135,MATCH('Capacity Backing (Hide)'!C$2,'Capacity Summary'!$B$36:$B$135,0),MATCH('Capacity Backing (Hide)'!$A45,'Capacity Summary'!$H$35:$BG$35,0)),0)),INDEX('Capacity Summary'!$C$36:$E$135,MATCH('Capacity Backing (Hide)'!C$2,'Capacity Summary'!$B$36:$B$135,0),2)))/IF(Summary!$B$7="Minutes",1,60)/COUNTA(INDEX(Capacity!$C$10:$Q$109,MATCH('Capacity Backing (Hide)'!C$2,Capacity!$B$10:$B$109,0),1):INDEX(Capacity!$C$10:$Q$109,MATCH('Capacity Backing (Hide)'!C$2,Capacity!$B$10:$B$109,0),15))</f>
        <v>#N/A</v>
      </c>
      <c r="D4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(Hide)'!$A45,'Capacity Summary'!$H$35:$BG$35,0))="x",INDEX('Capacity Summary'!$C$36:$E$135,MATCH('Capacity Backing (Hide)'!D$2,'Capacity Summary'!$B$36:$B$135,0),4),IF(INDEX('Capacity Summary'!$H$36:$BG$135,MATCH('Capacity Backing (Hide)'!D$2,'Capacity Summary'!$B$36:$B$135,0),MATCH('Capacity Backing (Hide)'!$A45,'Capacity Summary'!$H$35:$BG$35,0))&lt;&gt;0,INDEX('Capacity Summary'!$H$36:$BG$135,MATCH('Capacity Backing (Hide)'!D$2,'Capacity Summary'!$B$36:$B$135,0),MATCH('Capacity Backing (Hide)'!$A45,'Capacity Summary'!$H$35:$BG$35,0)),0)),INDEX('Capacity Summary'!$C$36:$E$135,MATCH('Capacity Backing (Hide)'!D$2,'Capacity Summary'!$B$36:$B$135,0),2)))/IF(Summary!$B$7="Minutes",1,60)/COUNTA(INDEX(Capacity!$C$10:$Q$109,MATCH('Capacity Backing (Hide)'!D$2,Capacity!$B$10:$B$109,0),1):INDEX(Capacity!$C$10:$Q$109,MATCH('Capacity Backing (Hide)'!D$2,Capacity!$B$10:$B$109,0),15))</f>
        <v>#N/A</v>
      </c>
      <c r="E4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(Hide)'!$A45,'Capacity Summary'!$H$35:$BG$35,0))="x",INDEX('Capacity Summary'!$C$36:$E$135,MATCH('Capacity Backing (Hide)'!E$2,'Capacity Summary'!$B$36:$B$135,0),4),IF(INDEX('Capacity Summary'!$H$36:$BG$135,MATCH('Capacity Backing (Hide)'!E$2,'Capacity Summary'!$B$36:$B$135,0),MATCH('Capacity Backing (Hide)'!$A45,'Capacity Summary'!$H$35:$BG$35,0))&lt;&gt;0,INDEX('Capacity Summary'!$H$36:$BG$135,MATCH('Capacity Backing (Hide)'!E$2,'Capacity Summary'!$B$36:$B$135,0),MATCH('Capacity Backing (Hide)'!$A45,'Capacity Summary'!$H$35:$BG$35,0)),0)),INDEX('Capacity Summary'!$C$36:$E$135,MATCH('Capacity Backing (Hide)'!E$2,'Capacity Summary'!$B$36:$B$135,0),2)))/IF(Summary!$B$7="Minutes",1,60)/COUNTA(INDEX(Capacity!$C$10:$Q$109,MATCH('Capacity Backing (Hide)'!E$2,Capacity!$B$10:$B$109,0),1):INDEX(Capacity!$C$10:$Q$109,MATCH('Capacity Backing (Hide)'!E$2,Capacity!$B$10:$B$109,0),15))</f>
        <v>#N/A</v>
      </c>
      <c r="F4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(Hide)'!$A45,'Capacity Summary'!$H$35:$BG$35,0))="x",INDEX('Capacity Summary'!$C$36:$E$135,MATCH('Capacity Backing (Hide)'!F$2,'Capacity Summary'!$B$36:$B$135,0),4),IF(INDEX('Capacity Summary'!$H$36:$BG$135,MATCH('Capacity Backing (Hide)'!F$2,'Capacity Summary'!$B$36:$B$135,0),MATCH('Capacity Backing (Hide)'!$A45,'Capacity Summary'!$H$35:$BG$35,0))&lt;&gt;0,INDEX('Capacity Summary'!$H$36:$BG$135,MATCH('Capacity Backing (Hide)'!F$2,'Capacity Summary'!$B$36:$B$135,0),MATCH('Capacity Backing (Hide)'!$A45,'Capacity Summary'!$H$35:$BG$35,0)),0)),INDEX('Capacity Summary'!$C$36:$E$135,MATCH('Capacity Backing (Hide)'!F$2,'Capacity Summary'!$B$36:$B$135,0),2)))/IF(Summary!$B$7="Minutes",1,60)/COUNTA(INDEX(Capacity!$C$10:$Q$109,MATCH('Capacity Backing (Hide)'!F$2,Capacity!$B$10:$B$109,0),1):INDEX(Capacity!$C$10:$Q$109,MATCH('Capacity Backing (Hide)'!F$2,Capacity!$B$10:$B$109,0),15))</f>
        <v>#N/A</v>
      </c>
      <c r="G4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(Hide)'!$A45,'Capacity Summary'!$H$35:$BG$35,0))="x",INDEX('Capacity Summary'!$C$36:$E$135,MATCH('Capacity Backing (Hide)'!G$2,'Capacity Summary'!$B$36:$B$135,0),4),IF(INDEX('Capacity Summary'!$H$36:$BG$135,MATCH('Capacity Backing (Hide)'!G$2,'Capacity Summary'!$B$36:$B$135,0),MATCH('Capacity Backing (Hide)'!$A45,'Capacity Summary'!$H$35:$BG$35,0))&lt;&gt;0,INDEX('Capacity Summary'!$H$36:$BG$135,MATCH('Capacity Backing (Hide)'!G$2,'Capacity Summary'!$B$36:$B$135,0),MATCH('Capacity Backing (Hide)'!$A45,'Capacity Summary'!$H$35:$BG$35,0)),0)),INDEX('Capacity Summary'!$C$36:$E$135,MATCH('Capacity Backing (Hide)'!G$2,'Capacity Summary'!$B$36:$B$135,0),2)))/IF(Summary!$B$7="Minutes",1,60)/COUNTA(INDEX(Capacity!$C$10:$Q$109,MATCH('Capacity Backing (Hide)'!G$2,Capacity!$B$10:$B$109,0),1):INDEX(Capacity!$C$10:$Q$109,MATCH('Capacity Backing (Hide)'!G$2,Capacity!$B$10:$B$109,0),15))</f>
        <v>#N/A</v>
      </c>
      <c r="H4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(Hide)'!$A45,'Capacity Summary'!$H$35:$BG$35,0))="x",INDEX('Capacity Summary'!$C$36:$E$135,MATCH('Capacity Backing (Hide)'!H$2,'Capacity Summary'!$B$36:$B$135,0),4),IF(INDEX('Capacity Summary'!$H$36:$BG$135,MATCH('Capacity Backing (Hide)'!H$2,'Capacity Summary'!$B$36:$B$135,0),MATCH('Capacity Backing (Hide)'!$A45,'Capacity Summary'!$H$35:$BG$35,0))&lt;&gt;0,INDEX('Capacity Summary'!$H$36:$BG$135,MATCH('Capacity Backing (Hide)'!H$2,'Capacity Summary'!$B$36:$B$135,0),MATCH('Capacity Backing (Hide)'!$A45,'Capacity Summary'!$H$35:$BG$35,0)),0)),INDEX('Capacity Summary'!$C$36:$E$135,MATCH('Capacity Backing (Hide)'!H$2,'Capacity Summary'!$B$36:$B$135,0),2)))/IF(Summary!$B$7="Minutes",1,60)/COUNTA(INDEX(Capacity!$C$10:$Q$109,MATCH('Capacity Backing (Hide)'!H$2,Capacity!$B$10:$B$109,0),1):INDEX(Capacity!$C$10:$Q$109,MATCH('Capacity Backing (Hide)'!H$2,Capacity!$B$10:$B$109,0),15))</f>
        <v>#N/A</v>
      </c>
      <c r="I4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(Hide)'!$A45,'Capacity Summary'!$H$35:$BG$35,0))="x",INDEX('Capacity Summary'!$C$36:$E$135,MATCH('Capacity Backing (Hide)'!I$2,'Capacity Summary'!$B$36:$B$135,0),4),IF(INDEX('Capacity Summary'!$H$36:$BG$135,MATCH('Capacity Backing (Hide)'!I$2,'Capacity Summary'!$B$36:$B$135,0),MATCH('Capacity Backing (Hide)'!$A45,'Capacity Summary'!$H$35:$BG$35,0))&lt;&gt;0,INDEX('Capacity Summary'!$H$36:$BG$135,MATCH('Capacity Backing (Hide)'!I$2,'Capacity Summary'!$B$36:$B$135,0),MATCH('Capacity Backing (Hide)'!$A45,'Capacity Summary'!$H$35:$BG$35,0)),0)),INDEX('Capacity Summary'!$C$36:$E$135,MATCH('Capacity Backing (Hide)'!I$2,'Capacity Summary'!$B$36:$B$135,0),2)))/IF(Summary!$B$7="Minutes",1,60)/COUNTA(INDEX(Capacity!$C$10:$Q$109,MATCH('Capacity Backing (Hide)'!I$2,Capacity!$B$10:$B$109,0),1):INDEX(Capacity!$C$10:$Q$109,MATCH('Capacity Backing (Hide)'!I$2,Capacity!$B$10:$B$109,0),15))</f>
        <v>#N/A</v>
      </c>
      <c r="J4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(Hide)'!$A45,'Capacity Summary'!$H$35:$BG$35,0))="x",INDEX('Capacity Summary'!$C$36:$E$135,MATCH('Capacity Backing (Hide)'!J$2,'Capacity Summary'!$B$36:$B$135,0),4),IF(INDEX('Capacity Summary'!$H$36:$BG$135,MATCH('Capacity Backing (Hide)'!J$2,'Capacity Summary'!$B$36:$B$135,0),MATCH('Capacity Backing (Hide)'!$A45,'Capacity Summary'!$H$35:$BG$35,0))&lt;&gt;0,INDEX('Capacity Summary'!$H$36:$BG$135,MATCH('Capacity Backing (Hide)'!J$2,'Capacity Summary'!$B$36:$B$135,0),MATCH('Capacity Backing (Hide)'!$A45,'Capacity Summary'!$H$35:$BG$35,0)),0)),INDEX('Capacity Summary'!$C$36:$E$135,MATCH('Capacity Backing (Hide)'!J$2,'Capacity Summary'!$B$36:$B$135,0),2)))/IF(Summary!$B$7="Minutes",1,60)/COUNTA(INDEX(Capacity!$C$10:$Q$109,MATCH('Capacity Backing (Hide)'!J$2,Capacity!$B$10:$B$109,0),1):INDEX(Capacity!$C$10:$Q$109,MATCH('Capacity Backing (Hide)'!J$2,Capacity!$B$10:$B$109,0),15))</f>
        <v>#N/A</v>
      </c>
      <c r="K4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(Hide)'!$A45,'Capacity Summary'!$H$35:$BG$35,0))="x",INDEX('Capacity Summary'!$C$36:$E$135,MATCH('Capacity Backing (Hide)'!K$2,'Capacity Summary'!$B$36:$B$135,0),4),IF(INDEX('Capacity Summary'!$H$36:$BG$135,MATCH('Capacity Backing (Hide)'!K$2,'Capacity Summary'!$B$36:$B$135,0),MATCH('Capacity Backing (Hide)'!$A45,'Capacity Summary'!$H$35:$BG$35,0))&lt;&gt;0,INDEX('Capacity Summary'!$H$36:$BG$135,MATCH('Capacity Backing (Hide)'!K$2,'Capacity Summary'!$B$36:$B$135,0),MATCH('Capacity Backing (Hide)'!$A45,'Capacity Summary'!$H$35:$BG$35,0)),0)),INDEX('Capacity Summary'!$C$36:$E$135,MATCH('Capacity Backing (Hide)'!K$2,'Capacity Summary'!$B$36:$B$135,0),2)))/IF(Summary!$B$7="Minutes",1,60)/COUNTA(INDEX(Capacity!$C$10:$Q$109,MATCH('Capacity Backing (Hide)'!K$2,Capacity!$B$10:$B$109,0),1):INDEX(Capacity!$C$10:$Q$109,MATCH('Capacity Backing (Hide)'!K$2,Capacity!$B$10:$B$109,0),15))</f>
        <v>#N/A</v>
      </c>
      <c r="L4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(Hide)'!$A45,'Capacity Summary'!$H$35:$BG$35,0))="x",INDEX('Capacity Summary'!$C$36:$E$135,MATCH('Capacity Backing (Hide)'!L$2,'Capacity Summary'!$B$36:$B$135,0),4),IF(INDEX('Capacity Summary'!$H$36:$BG$135,MATCH('Capacity Backing (Hide)'!L$2,'Capacity Summary'!$B$36:$B$135,0),MATCH('Capacity Backing (Hide)'!$A45,'Capacity Summary'!$H$35:$BG$35,0))&lt;&gt;0,INDEX('Capacity Summary'!$H$36:$BG$135,MATCH('Capacity Backing (Hide)'!L$2,'Capacity Summary'!$B$36:$B$135,0),MATCH('Capacity Backing (Hide)'!$A45,'Capacity Summary'!$H$35:$BG$35,0)),0)),INDEX('Capacity Summary'!$C$36:$E$135,MATCH('Capacity Backing (Hide)'!L$2,'Capacity Summary'!$B$36:$B$135,0),2)))/IF(Summary!$B$7="Minutes",1,60)/COUNTA(INDEX(Capacity!$C$10:$Q$109,MATCH('Capacity Backing (Hide)'!L$2,Capacity!$B$10:$B$109,0),1):INDEX(Capacity!$C$10:$Q$109,MATCH('Capacity Backing (Hide)'!L$2,Capacity!$B$10:$B$109,0),15))</f>
        <v>#N/A</v>
      </c>
      <c r="M4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(Hide)'!$A45,'Capacity Summary'!$H$35:$BG$35,0))="x",INDEX('Capacity Summary'!$C$36:$E$135,MATCH('Capacity Backing (Hide)'!M$2,'Capacity Summary'!$B$36:$B$135,0),4),IF(INDEX('Capacity Summary'!$H$36:$BG$135,MATCH('Capacity Backing (Hide)'!M$2,'Capacity Summary'!$B$36:$B$135,0),MATCH('Capacity Backing (Hide)'!$A45,'Capacity Summary'!$H$35:$BG$35,0))&lt;&gt;0,INDEX('Capacity Summary'!$H$36:$BG$135,MATCH('Capacity Backing (Hide)'!M$2,'Capacity Summary'!$B$36:$B$135,0),MATCH('Capacity Backing (Hide)'!$A45,'Capacity Summary'!$H$35:$BG$35,0)),0)),INDEX('Capacity Summary'!$C$36:$E$135,MATCH('Capacity Backing (Hide)'!M$2,'Capacity Summary'!$B$36:$B$135,0),2)))/IF(Summary!$B$7="Minutes",1,60)/COUNTA(INDEX(Capacity!$C$10:$Q$109,MATCH('Capacity Backing (Hide)'!M$2,Capacity!$B$10:$B$109,0),1):INDEX(Capacity!$C$10:$Q$109,MATCH('Capacity Backing (Hide)'!M$2,Capacity!$B$10:$B$109,0),15))</f>
        <v>#N/A</v>
      </c>
      <c r="N4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(Hide)'!$A45,'Capacity Summary'!$H$35:$BG$35,0))="x",INDEX('Capacity Summary'!$C$36:$E$135,MATCH('Capacity Backing (Hide)'!N$2,'Capacity Summary'!$B$36:$B$135,0),4),IF(INDEX('Capacity Summary'!$H$36:$BG$135,MATCH('Capacity Backing (Hide)'!N$2,'Capacity Summary'!$B$36:$B$135,0),MATCH('Capacity Backing (Hide)'!$A45,'Capacity Summary'!$H$35:$BG$35,0))&lt;&gt;0,INDEX('Capacity Summary'!$H$36:$BG$135,MATCH('Capacity Backing (Hide)'!N$2,'Capacity Summary'!$B$36:$B$135,0),MATCH('Capacity Backing (Hide)'!$A45,'Capacity Summary'!$H$35:$BG$35,0)),0)),INDEX('Capacity Summary'!$C$36:$E$135,MATCH('Capacity Backing (Hide)'!N$2,'Capacity Summary'!$B$36:$B$135,0),2)))/IF(Summary!$B$7="Minutes",1,60)/COUNTA(INDEX(Capacity!$C$10:$Q$109,MATCH('Capacity Backing (Hide)'!N$2,Capacity!$B$10:$B$109,0),1):INDEX(Capacity!$C$10:$Q$109,MATCH('Capacity Backing (Hide)'!N$2,Capacity!$B$10:$B$109,0),15))</f>
        <v>#N/A</v>
      </c>
      <c r="O4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(Hide)'!$A45,'Capacity Summary'!$H$35:$BG$35,0))="x",INDEX('Capacity Summary'!$C$36:$E$135,MATCH('Capacity Backing (Hide)'!O$2,'Capacity Summary'!$B$36:$B$135,0),4),IF(INDEX('Capacity Summary'!$H$36:$BG$135,MATCH('Capacity Backing (Hide)'!O$2,'Capacity Summary'!$B$36:$B$135,0),MATCH('Capacity Backing (Hide)'!$A45,'Capacity Summary'!$H$35:$BG$35,0))&lt;&gt;0,INDEX('Capacity Summary'!$H$36:$BG$135,MATCH('Capacity Backing (Hide)'!O$2,'Capacity Summary'!$B$36:$B$135,0),MATCH('Capacity Backing (Hide)'!$A45,'Capacity Summary'!$H$35:$BG$35,0)),0)),INDEX('Capacity Summary'!$C$36:$E$135,MATCH('Capacity Backing (Hide)'!O$2,'Capacity Summary'!$B$36:$B$135,0),2)))/IF(Summary!$B$7="Minutes",1,60)/COUNTA(INDEX(Capacity!$C$10:$Q$109,MATCH('Capacity Backing (Hide)'!O$2,Capacity!$B$10:$B$109,0),1):INDEX(Capacity!$C$10:$Q$109,MATCH('Capacity Backing (Hide)'!O$2,Capacity!$B$10:$B$109,0),15))</f>
        <v>#N/A</v>
      </c>
      <c r="P4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(Hide)'!$A45,'Capacity Summary'!$H$35:$BG$35,0))="x",INDEX('Capacity Summary'!$C$36:$E$135,MATCH('Capacity Backing (Hide)'!P$2,'Capacity Summary'!$B$36:$B$135,0),4),IF(INDEX('Capacity Summary'!$H$36:$BG$135,MATCH('Capacity Backing (Hide)'!P$2,'Capacity Summary'!$B$36:$B$135,0),MATCH('Capacity Backing (Hide)'!$A45,'Capacity Summary'!$H$35:$BG$35,0))&lt;&gt;0,INDEX('Capacity Summary'!$H$36:$BG$135,MATCH('Capacity Backing (Hide)'!P$2,'Capacity Summary'!$B$36:$B$135,0),MATCH('Capacity Backing (Hide)'!$A45,'Capacity Summary'!$H$35:$BG$35,0)),0)),INDEX('Capacity Summary'!$C$36:$E$135,MATCH('Capacity Backing (Hide)'!P$2,'Capacity Summary'!$B$36:$B$135,0),2)))/IF(Summary!$B$7="Minutes",1,60)/COUNTA(INDEX(Capacity!$C$10:$Q$109,MATCH('Capacity Backing (Hide)'!P$2,Capacity!$B$10:$B$109,0),1):INDEX(Capacity!$C$10:$Q$109,MATCH('Capacity Backing (Hide)'!P$2,Capacity!$B$10:$B$109,0),15))</f>
        <v>#N/A</v>
      </c>
      <c r="Q4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(Hide)'!$A45,'Capacity Summary'!$H$35:$BG$35,0))="x",INDEX('Capacity Summary'!$C$36:$E$135,MATCH('Capacity Backing (Hide)'!Q$2,'Capacity Summary'!$B$36:$B$135,0),4),IF(INDEX('Capacity Summary'!$H$36:$BG$135,MATCH('Capacity Backing (Hide)'!Q$2,'Capacity Summary'!$B$36:$B$135,0),MATCH('Capacity Backing (Hide)'!$A45,'Capacity Summary'!$H$35:$BG$35,0))&lt;&gt;0,INDEX('Capacity Summary'!$H$36:$BG$135,MATCH('Capacity Backing (Hide)'!Q$2,'Capacity Summary'!$B$36:$B$135,0),MATCH('Capacity Backing (Hide)'!$A45,'Capacity Summary'!$H$35:$BG$35,0)),0)),INDEX('Capacity Summary'!$C$36:$E$135,MATCH('Capacity Backing (Hide)'!Q$2,'Capacity Summary'!$B$36:$B$135,0),2)))/IF(Summary!$B$7="Minutes",1,60)/COUNTA(INDEX(Capacity!$C$10:$Q$109,MATCH('Capacity Backing (Hide)'!Q$2,Capacity!$B$10:$B$109,0),1):INDEX(Capacity!$C$10:$Q$109,MATCH('Capacity Backing (Hide)'!Q$2,Capacity!$B$10:$B$109,0),15))</f>
        <v>#N/A</v>
      </c>
      <c r="R4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(Hide)'!$A45,'Capacity Summary'!$H$35:$BG$35,0))="x",INDEX('Capacity Summary'!$C$36:$E$135,MATCH('Capacity Backing (Hide)'!R$2,'Capacity Summary'!$B$36:$B$135,0),4),IF(INDEX('Capacity Summary'!$H$36:$BG$135,MATCH('Capacity Backing (Hide)'!R$2,'Capacity Summary'!$B$36:$B$135,0),MATCH('Capacity Backing (Hide)'!$A45,'Capacity Summary'!$H$35:$BG$35,0))&lt;&gt;0,INDEX('Capacity Summary'!$H$36:$BG$135,MATCH('Capacity Backing (Hide)'!R$2,'Capacity Summary'!$B$36:$B$135,0),MATCH('Capacity Backing (Hide)'!$A45,'Capacity Summary'!$H$35:$BG$35,0)),0)),INDEX('Capacity Summary'!$C$36:$E$135,MATCH('Capacity Backing (Hide)'!R$2,'Capacity Summary'!$B$36:$B$135,0),2)))/IF(Summary!$B$7="Minutes",1,60)/COUNTA(INDEX(Capacity!$C$10:$Q$109,MATCH('Capacity Backing (Hide)'!R$2,Capacity!$B$10:$B$109,0),1):INDEX(Capacity!$C$10:$Q$109,MATCH('Capacity Backing (Hide)'!R$2,Capacity!$B$10:$B$109,0),15))</f>
        <v>#N/A</v>
      </c>
      <c r="S4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(Hide)'!$A45,'Capacity Summary'!$H$35:$BG$35,0))="x",INDEX('Capacity Summary'!$C$36:$E$135,MATCH('Capacity Backing (Hide)'!S$2,'Capacity Summary'!$B$36:$B$135,0),4),IF(INDEX('Capacity Summary'!$H$36:$BG$135,MATCH('Capacity Backing (Hide)'!S$2,'Capacity Summary'!$B$36:$B$135,0),MATCH('Capacity Backing (Hide)'!$A45,'Capacity Summary'!$H$35:$BG$35,0))&lt;&gt;0,INDEX('Capacity Summary'!$H$36:$BG$135,MATCH('Capacity Backing (Hide)'!S$2,'Capacity Summary'!$B$36:$B$135,0),MATCH('Capacity Backing (Hide)'!$A45,'Capacity Summary'!$H$35:$BG$35,0)),0)),INDEX('Capacity Summary'!$C$36:$E$135,MATCH('Capacity Backing (Hide)'!S$2,'Capacity Summary'!$B$36:$B$135,0),2)))/IF(Summary!$B$7="Minutes",1,60)/COUNTA(INDEX(Capacity!$C$10:$Q$109,MATCH('Capacity Backing (Hide)'!S$2,Capacity!$B$10:$B$109,0),1):INDEX(Capacity!$C$10:$Q$109,MATCH('Capacity Backing (Hide)'!S$2,Capacity!$B$10:$B$109,0),15))</f>
        <v>#N/A</v>
      </c>
      <c r="T4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(Hide)'!$A45,'Capacity Summary'!$H$35:$BG$35,0))="x",INDEX('Capacity Summary'!$C$36:$E$135,MATCH('Capacity Backing (Hide)'!T$2,'Capacity Summary'!$B$36:$B$135,0),4),IF(INDEX('Capacity Summary'!$H$36:$BG$135,MATCH('Capacity Backing (Hide)'!T$2,'Capacity Summary'!$B$36:$B$135,0),MATCH('Capacity Backing (Hide)'!$A45,'Capacity Summary'!$H$35:$BG$35,0))&lt;&gt;0,INDEX('Capacity Summary'!$H$36:$BG$135,MATCH('Capacity Backing (Hide)'!T$2,'Capacity Summary'!$B$36:$B$135,0),MATCH('Capacity Backing (Hide)'!$A45,'Capacity Summary'!$H$35:$BG$35,0)),0)),INDEX('Capacity Summary'!$C$36:$E$135,MATCH('Capacity Backing (Hide)'!T$2,'Capacity Summary'!$B$36:$B$135,0),2)))/IF(Summary!$B$7="Minutes",1,60)/COUNTA(INDEX(Capacity!$C$10:$Q$109,MATCH('Capacity Backing (Hide)'!T$2,Capacity!$B$10:$B$109,0),1):INDEX(Capacity!$C$10:$Q$109,MATCH('Capacity Backing (Hide)'!T$2,Capacity!$B$10:$B$109,0),15))</f>
        <v>#N/A</v>
      </c>
      <c r="U4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(Hide)'!$A45,'Capacity Summary'!$H$35:$BG$35,0))="x",INDEX('Capacity Summary'!$C$36:$E$135,MATCH('Capacity Backing (Hide)'!U$2,'Capacity Summary'!$B$36:$B$135,0),4),IF(INDEX('Capacity Summary'!$H$36:$BG$135,MATCH('Capacity Backing (Hide)'!U$2,'Capacity Summary'!$B$36:$B$135,0),MATCH('Capacity Backing (Hide)'!$A45,'Capacity Summary'!$H$35:$BG$35,0))&lt;&gt;0,INDEX('Capacity Summary'!$H$36:$BG$135,MATCH('Capacity Backing (Hide)'!U$2,'Capacity Summary'!$B$36:$B$135,0),MATCH('Capacity Backing (Hide)'!$A45,'Capacity Summary'!$H$35:$BG$35,0)),0)),INDEX('Capacity Summary'!$C$36:$E$135,MATCH('Capacity Backing (Hide)'!U$2,'Capacity Summary'!$B$36:$B$135,0),2)))/IF(Summary!$B$7="Minutes",1,60)/COUNTA(INDEX(Capacity!$C$10:$Q$109,MATCH('Capacity Backing (Hide)'!U$2,Capacity!$B$10:$B$109,0),1):INDEX(Capacity!$C$10:$Q$109,MATCH('Capacity Backing (Hide)'!U$2,Capacity!$B$10:$B$109,0),15))</f>
        <v>#N/A</v>
      </c>
      <c r="V4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(Hide)'!$A45,'Capacity Summary'!$H$35:$BG$35,0))="x",INDEX('Capacity Summary'!$C$36:$E$135,MATCH('Capacity Backing (Hide)'!V$2,'Capacity Summary'!$B$36:$B$135,0),4),IF(INDEX('Capacity Summary'!$H$36:$BG$135,MATCH('Capacity Backing (Hide)'!V$2,'Capacity Summary'!$B$36:$B$135,0),MATCH('Capacity Backing (Hide)'!$A45,'Capacity Summary'!$H$35:$BG$35,0))&lt;&gt;0,INDEX('Capacity Summary'!$H$36:$BG$135,MATCH('Capacity Backing (Hide)'!V$2,'Capacity Summary'!$B$36:$B$135,0),MATCH('Capacity Backing (Hide)'!$A45,'Capacity Summary'!$H$35:$BG$35,0)),0)),INDEX('Capacity Summary'!$C$36:$E$135,MATCH('Capacity Backing (Hide)'!V$2,'Capacity Summary'!$B$36:$B$135,0),2)))/IF(Summary!$B$7="Minutes",1,60)/COUNTA(INDEX(Capacity!$C$10:$Q$109,MATCH('Capacity Backing (Hide)'!V$2,Capacity!$B$10:$B$109,0),1):INDEX(Capacity!$C$10:$Q$109,MATCH('Capacity Backing (Hide)'!V$2,Capacity!$B$10:$B$109,0),15))</f>
        <v>#N/A</v>
      </c>
      <c r="W4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(Hide)'!$A45,'Capacity Summary'!$H$35:$BG$35,0))="x",INDEX('Capacity Summary'!$C$36:$E$135,MATCH('Capacity Backing (Hide)'!W$2,'Capacity Summary'!$B$36:$B$135,0),4),IF(INDEX('Capacity Summary'!$H$36:$BG$135,MATCH('Capacity Backing (Hide)'!W$2,'Capacity Summary'!$B$36:$B$135,0),MATCH('Capacity Backing (Hide)'!$A45,'Capacity Summary'!$H$35:$BG$35,0))&lt;&gt;0,INDEX('Capacity Summary'!$H$36:$BG$135,MATCH('Capacity Backing (Hide)'!W$2,'Capacity Summary'!$B$36:$B$135,0),MATCH('Capacity Backing (Hide)'!$A45,'Capacity Summary'!$H$35:$BG$35,0)),0)),INDEX('Capacity Summary'!$C$36:$E$135,MATCH('Capacity Backing (Hide)'!W$2,'Capacity Summary'!$B$36:$B$135,0),2)))/IF(Summary!$B$7="Minutes",1,60)/COUNTA(INDEX(Capacity!$C$10:$Q$109,MATCH('Capacity Backing (Hide)'!W$2,Capacity!$B$10:$B$109,0),1):INDEX(Capacity!$C$10:$Q$109,MATCH('Capacity Backing (Hide)'!W$2,Capacity!$B$10:$B$109,0),15))</f>
        <v>#N/A</v>
      </c>
      <c r="X4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(Hide)'!$A45,'Capacity Summary'!$H$35:$BG$35,0))="x",INDEX('Capacity Summary'!$C$36:$E$135,MATCH('Capacity Backing (Hide)'!X$2,'Capacity Summary'!$B$36:$B$135,0),4),IF(INDEX('Capacity Summary'!$H$36:$BG$135,MATCH('Capacity Backing (Hide)'!X$2,'Capacity Summary'!$B$36:$B$135,0),MATCH('Capacity Backing (Hide)'!$A45,'Capacity Summary'!$H$35:$BG$35,0))&lt;&gt;0,INDEX('Capacity Summary'!$H$36:$BG$135,MATCH('Capacity Backing (Hide)'!X$2,'Capacity Summary'!$B$36:$B$135,0),MATCH('Capacity Backing (Hide)'!$A45,'Capacity Summary'!$H$35:$BG$35,0)),0)),INDEX('Capacity Summary'!$C$36:$E$135,MATCH('Capacity Backing (Hide)'!X$2,'Capacity Summary'!$B$36:$B$135,0),2)))/IF(Summary!$B$7="Minutes",1,60)/COUNTA(INDEX(Capacity!$C$10:$Q$109,MATCH('Capacity Backing (Hide)'!X$2,Capacity!$B$10:$B$109,0),1):INDEX(Capacity!$C$10:$Q$109,MATCH('Capacity Backing (Hide)'!X$2,Capacity!$B$10:$B$109,0),15))</f>
        <v>#N/A</v>
      </c>
      <c r="Y4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(Hide)'!$A45,'Capacity Summary'!$H$35:$BG$35,0))="x",INDEX('Capacity Summary'!$C$36:$E$135,MATCH('Capacity Backing (Hide)'!Y$2,'Capacity Summary'!$B$36:$B$135,0),4),IF(INDEX('Capacity Summary'!$H$36:$BG$135,MATCH('Capacity Backing (Hide)'!Y$2,'Capacity Summary'!$B$36:$B$135,0),MATCH('Capacity Backing (Hide)'!$A45,'Capacity Summary'!$H$35:$BG$35,0))&lt;&gt;0,INDEX('Capacity Summary'!$H$36:$BG$135,MATCH('Capacity Backing (Hide)'!Y$2,'Capacity Summary'!$B$36:$B$135,0),MATCH('Capacity Backing (Hide)'!$A45,'Capacity Summary'!$H$35:$BG$35,0)),0)),INDEX('Capacity Summary'!$C$36:$E$135,MATCH('Capacity Backing (Hide)'!Y$2,'Capacity Summary'!$B$36:$B$135,0),2)))/IF(Summary!$B$7="Minutes",1,60)/COUNTA(INDEX(Capacity!$C$10:$Q$109,MATCH('Capacity Backing (Hide)'!Y$2,Capacity!$B$10:$B$109,0),1):INDEX(Capacity!$C$10:$Q$109,MATCH('Capacity Backing (Hide)'!Y$2,Capacity!$B$10:$B$109,0),15))</f>
        <v>#N/A</v>
      </c>
      <c r="Z4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(Hide)'!$A45,'Capacity Summary'!$H$35:$BG$35,0))="x",INDEX('Capacity Summary'!$C$36:$E$135,MATCH('Capacity Backing (Hide)'!Z$2,'Capacity Summary'!$B$36:$B$135,0),4),IF(INDEX('Capacity Summary'!$H$36:$BG$135,MATCH('Capacity Backing (Hide)'!Z$2,'Capacity Summary'!$B$36:$B$135,0),MATCH('Capacity Backing (Hide)'!$A45,'Capacity Summary'!$H$35:$BG$35,0))&lt;&gt;0,INDEX('Capacity Summary'!$H$36:$BG$135,MATCH('Capacity Backing (Hide)'!Z$2,'Capacity Summary'!$B$36:$B$135,0),MATCH('Capacity Backing (Hide)'!$A45,'Capacity Summary'!$H$35:$BG$35,0)),0)),INDEX('Capacity Summary'!$C$36:$E$135,MATCH('Capacity Backing (Hide)'!Z$2,'Capacity Summary'!$B$36:$B$135,0),2)))/IF(Summary!$B$7="Minutes",1,60)/COUNTA(INDEX(Capacity!$C$10:$Q$109,MATCH('Capacity Backing (Hide)'!Z$2,Capacity!$B$10:$B$109,0),1):INDEX(Capacity!$C$10:$Q$109,MATCH('Capacity Backing (Hide)'!Z$2,Capacity!$B$10:$B$109,0),15))</f>
        <v>#N/A</v>
      </c>
      <c r="AA4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(Hide)'!$A45,'Capacity Summary'!$H$35:$BG$35,0))="x",INDEX('Capacity Summary'!$C$36:$E$135,MATCH('Capacity Backing (Hide)'!AA$2,'Capacity Summary'!$B$36:$B$135,0),4),IF(INDEX('Capacity Summary'!$H$36:$BG$135,MATCH('Capacity Backing (Hide)'!AA$2,'Capacity Summary'!$B$36:$B$135,0),MATCH('Capacity Backing (Hide)'!$A45,'Capacity Summary'!$H$35:$BG$35,0))&lt;&gt;0,INDEX('Capacity Summary'!$H$36:$BG$135,MATCH('Capacity Backing (Hide)'!AA$2,'Capacity Summary'!$B$36:$B$135,0),MATCH('Capacity Backing (Hide)'!$A45,'Capacity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(Hide)'!$A45,'Capacity Summary'!$H$35:$BG$35,0))="x",INDEX('Capacity Summary'!$C$36:$E$135,MATCH('Capacity Backing (Hide)'!AB$2,'Capacity Summary'!$B$36:$B$135,0),4),IF(INDEX('Capacity Summary'!$H$36:$BG$135,MATCH('Capacity Backing (Hide)'!AB$2,'Capacity Summary'!$B$36:$B$135,0),MATCH('Capacity Backing (Hide)'!$A45,'Capacity Summary'!$H$35:$BG$35,0))&lt;&gt;0,INDEX('Capacity Summary'!$H$36:$BG$135,MATCH('Capacity Backing (Hide)'!AB$2,'Capacity Summary'!$B$36:$B$135,0),MATCH('Capacity Backing (Hide)'!$A45,'Capacity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(Hide)'!$A45,'Capacity Summary'!$H$35:$BG$35,0))="x",INDEX('Capacity Summary'!$C$36:$E$135,MATCH('Capacity Backing (Hide)'!AC$2,'Capacity Summary'!$B$36:$B$135,0),4),IF(INDEX('Capacity Summary'!$H$36:$BG$135,MATCH('Capacity Backing (Hide)'!AC$2,'Capacity Summary'!$B$36:$B$135,0),MATCH('Capacity Backing (Hide)'!$A45,'Capacity Summary'!$H$35:$BG$35,0))&lt;&gt;0,INDEX('Capacity Summary'!$H$36:$BG$135,MATCH('Capacity Backing (Hide)'!AC$2,'Capacity Summary'!$B$36:$B$135,0),MATCH('Capacity Backing (Hide)'!$A45,'Capacity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(Hide)'!$A45,'Capacity Summary'!$H$35:$BG$35,0))="x",INDEX('Capacity Summary'!$C$36:$E$135,MATCH('Capacity Backing (Hide)'!AD$2,'Capacity Summary'!$B$36:$B$135,0),4),IF(INDEX('Capacity Summary'!$H$36:$BG$135,MATCH('Capacity Backing (Hide)'!AD$2,'Capacity Summary'!$B$36:$B$135,0),MATCH('Capacity Backing (Hide)'!$A45,'Capacity Summary'!$H$35:$BG$35,0))&lt;&gt;0,INDEX('Capacity Summary'!$H$36:$BG$135,MATCH('Capacity Backing (Hide)'!AD$2,'Capacity Summary'!$B$36:$B$135,0),MATCH('Capacity Backing (Hide)'!$A45,'Capacity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(Hide)'!$A45,'Capacity Summary'!$H$35:$BG$35,0))="x",INDEX('Capacity Summary'!$C$36:$E$135,MATCH('Capacity Backing (Hide)'!AE$2,'Capacity Summary'!$B$36:$B$135,0),4),IF(INDEX('Capacity Summary'!$H$36:$BG$135,MATCH('Capacity Backing (Hide)'!AE$2,'Capacity Summary'!$B$36:$B$135,0),MATCH('Capacity Backing (Hide)'!$A45,'Capacity Summary'!$H$35:$BG$35,0))&lt;&gt;0,INDEX('Capacity Summary'!$H$36:$BG$135,MATCH('Capacity Backing (Hide)'!AE$2,'Capacity Summary'!$B$36:$B$135,0),MATCH('Capacity Backing (Hide)'!$A45,'Capacity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(Hide)'!$A45,'Capacity Summary'!$H$35:$BG$35,0))="x",INDEX('Capacity Summary'!$C$36:$E$135,MATCH('Capacity Backing (Hide)'!AF$2,'Capacity Summary'!$B$36:$B$135,0),4),IF(INDEX('Capacity Summary'!$H$36:$BG$135,MATCH('Capacity Backing (Hide)'!AF$2,'Capacity Summary'!$B$36:$B$135,0),MATCH('Capacity Backing (Hide)'!$A45,'Capacity Summary'!$H$35:$BG$35,0))&lt;&gt;0,INDEX('Capacity Summary'!$H$36:$BG$135,MATCH('Capacity Backing (Hide)'!AF$2,'Capacity Summary'!$B$36:$B$135,0),MATCH('Capacity Backing (Hide)'!$A45,'Capacity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(Hide)'!$A45,'Capacity Summary'!$H$35:$BG$35,0))="x",INDEX('Capacity Summary'!$C$36:$E$135,MATCH('Capacity Backing (Hide)'!AG$2,'Capacity Summary'!$B$36:$B$135,0),4),IF(INDEX('Capacity Summary'!$H$36:$BG$135,MATCH('Capacity Backing (Hide)'!AG$2,'Capacity Summary'!$B$36:$B$135,0),MATCH('Capacity Backing (Hide)'!$A45,'Capacity Summary'!$H$35:$BG$35,0))&lt;&gt;0,INDEX('Capacity Summary'!$H$36:$BG$135,MATCH('Capacity Backing (Hide)'!AG$2,'Capacity Summary'!$B$36:$B$135,0),MATCH('Capacity Backing (Hide)'!$A45,'Capacity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(Hide)'!$A45,'Capacity Summary'!$H$35:$BG$35,0))="x",INDEX('Capacity Summary'!$C$36:$E$135,MATCH('Capacity Backing (Hide)'!AH$2,'Capacity Summary'!$B$36:$B$135,0),4),IF(INDEX('Capacity Summary'!$H$36:$BG$135,MATCH('Capacity Backing (Hide)'!AH$2,'Capacity Summary'!$B$36:$B$135,0),MATCH('Capacity Backing (Hide)'!$A45,'Capacity Summary'!$H$35:$BG$35,0))&lt;&gt;0,INDEX('Capacity Summary'!$H$36:$BG$135,MATCH('Capacity Backing (Hide)'!AH$2,'Capacity Summary'!$B$36:$B$135,0),MATCH('Capacity Backing (Hide)'!$A45,'Capacity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(Hide)'!$A45,'Capacity Summary'!$H$35:$BG$35,0))="x",INDEX('Capacity Summary'!$C$36:$E$135,MATCH('Capacity Backing (Hide)'!AI$2,'Capacity Summary'!$B$36:$B$135,0),4),IF(INDEX('Capacity Summary'!$H$36:$BG$135,MATCH('Capacity Backing (Hide)'!AI$2,'Capacity Summary'!$B$36:$B$135,0),MATCH('Capacity Backing (Hide)'!$A45,'Capacity Summary'!$H$35:$BG$35,0))&lt;&gt;0,INDEX('Capacity Summary'!$H$36:$BG$135,MATCH('Capacity Backing (Hide)'!AI$2,'Capacity Summary'!$B$36:$B$135,0),MATCH('Capacity Backing (Hide)'!$A45,'Capacity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(Hide)'!$A45,'Capacity Summary'!$H$35:$BG$35,0))="x",INDEX('Capacity Summary'!$C$36:$E$135,MATCH('Capacity Backing (Hide)'!AJ$2,'Capacity Summary'!$B$36:$B$135,0),4),IF(INDEX('Capacity Summary'!$H$36:$BG$135,MATCH('Capacity Backing (Hide)'!AJ$2,'Capacity Summary'!$B$36:$B$135,0),MATCH('Capacity Backing (Hide)'!$A45,'Capacity Summary'!$H$35:$BG$35,0))&lt;&gt;0,INDEX('Capacity Summary'!$H$36:$BG$135,MATCH('Capacity Backing (Hide)'!AJ$2,'Capacity Summary'!$B$36:$B$135,0),MATCH('Capacity Backing (Hide)'!$A45,'Capacity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(Hide)'!$A45,'Capacity Summary'!$H$35:$BG$35,0))="x",INDEX('Capacity Summary'!$C$36:$E$135,MATCH('Capacity Backing (Hide)'!AK$2,'Capacity Summary'!$B$36:$B$135,0),4),IF(INDEX('Capacity Summary'!$H$36:$BG$135,MATCH('Capacity Backing (Hide)'!AK$2,'Capacity Summary'!$B$36:$B$135,0),MATCH('Capacity Backing (Hide)'!$A45,'Capacity Summary'!$H$35:$BG$35,0))&lt;&gt;0,INDEX('Capacity Summary'!$H$36:$BG$135,MATCH('Capacity Backing (Hide)'!AK$2,'Capacity Summary'!$B$36:$B$135,0),MATCH('Capacity Backing (Hide)'!$A45,'Capacity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(Hide)'!$A45,'Capacity Summary'!$H$35:$BG$35,0))="x",INDEX('Capacity Summary'!$C$36:$E$135,MATCH('Capacity Backing (Hide)'!AL$2,'Capacity Summary'!$B$36:$B$135,0),4),IF(INDEX('Capacity Summary'!$H$36:$BG$135,MATCH('Capacity Backing (Hide)'!AL$2,'Capacity Summary'!$B$36:$B$135,0),MATCH('Capacity Backing (Hide)'!$A45,'Capacity Summary'!$H$35:$BG$35,0))&lt;&gt;0,INDEX('Capacity Summary'!$H$36:$BG$135,MATCH('Capacity Backing (Hide)'!AL$2,'Capacity Summary'!$B$36:$B$135,0),MATCH('Capacity Backing (Hide)'!$A45,'Capacity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(Hide)'!$A45,'Capacity Summary'!$H$35:$BG$35,0))="x",INDEX('Capacity Summary'!$C$36:$E$135,MATCH('Capacity Backing (Hide)'!AM$2,'Capacity Summary'!$B$36:$B$135,0),4),IF(INDEX('Capacity Summary'!$H$36:$BG$135,MATCH('Capacity Backing (Hide)'!AM$2,'Capacity Summary'!$B$36:$B$135,0),MATCH('Capacity Backing (Hide)'!$A45,'Capacity Summary'!$H$35:$BG$35,0))&lt;&gt;0,INDEX('Capacity Summary'!$H$36:$BG$135,MATCH('Capacity Backing (Hide)'!AM$2,'Capacity Summary'!$B$36:$B$135,0),MATCH('Capacity Backing (Hide)'!$A45,'Capacity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(Hide)'!$A45,'Capacity Summary'!$H$35:$BG$35,0))="x",INDEX('Capacity Summary'!$C$36:$E$135,MATCH('Capacity Backing (Hide)'!AN$2,'Capacity Summary'!$B$36:$B$135,0),4),IF(INDEX('Capacity Summary'!$H$36:$BG$135,MATCH('Capacity Backing (Hide)'!AN$2,'Capacity Summary'!$B$36:$B$135,0),MATCH('Capacity Backing (Hide)'!$A45,'Capacity Summary'!$H$35:$BG$35,0))&lt;&gt;0,INDEX('Capacity Summary'!$H$36:$BG$135,MATCH('Capacity Backing (Hide)'!AN$2,'Capacity Summary'!$B$36:$B$135,0),MATCH('Capacity Backing (Hide)'!$A45,'Capacity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(Hide)'!$A45,'Capacity Summary'!$H$35:$BG$35,0))="x",INDEX('Capacity Summary'!$C$36:$E$135,MATCH('Capacity Backing (Hide)'!AO$2,'Capacity Summary'!$B$36:$B$135,0),4),IF(INDEX('Capacity Summary'!$H$36:$BG$135,MATCH('Capacity Backing (Hide)'!AO$2,'Capacity Summary'!$B$36:$B$135,0),MATCH('Capacity Backing (Hide)'!$A45,'Capacity Summary'!$H$35:$BG$35,0))&lt;&gt;0,INDEX('Capacity Summary'!$H$36:$BG$135,MATCH('Capacity Backing (Hide)'!AO$2,'Capacity Summary'!$B$36:$B$135,0),MATCH('Capacity Backing (Hide)'!$A45,'Capacity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(Hide)'!$A45,'Capacity Summary'!$H$35:$BG$35,0))="x",INDEX('Capacity Summary'!$C$36:$E$135,MATCH('Capacity Backing (Hide)'!AP$2,'Capacity Summary'!$B$36:$B$135,0),4),IF(INDEX('Capacity Summary'!$H$36:$BG$135,MATCH('Capacity Backing (Hide)'!AP$2,'Capacity Summary'!$B$36:$B$135,0),MATCH('Capacity Backing (Hide)'!$A45,'Capacity Summary'!$H$35:$BG$35,0))&lt;&gt;0,INDEX('Capacity Summary'!$H$36:$BG$135,MATCH('Capacity Backing (Hide)'!AP$2,'Capacity Summary'!$B$36:$B$135,0),MATCH('Capacity Backing (Hide)'!$A45,'Capacity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(Hide)'!$A45,'Capacity Summary'!$H$35:$BG$35,0))="x",INDEX('Capacity Summary'!$C$36:$E$135,MATCH('Capacity Backing (Hide)'!AQ$2,'Capacity Summary'!$B$36:$B$135,0),4),IF(INDEX('Capacity Summary'!$H$36:$BG$135,MATCH('Capacity Backing (Hide)'!AQ$2,'Capacity Summary'!$B$36:$B$135,0),MATCH('Capacity Backing (Hide)'!$A45,'Capacity Summary'!$H$35:$BG$35,0))&lt;&gt;0,INDEX('Capacity Summary'!$H$36:$BG$135,MATCH('Capacity Backing (Hide)'!AQ$2,'Capacity Summary'!$B$36:$B$135,0),MATCH('Capacity Backing (Hide)'!$A45,'Capacity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(Hide)'!$A45,'Capacity Summary'!$H$35:$BG$35,0))="x",INDEX('Capacity Summary'!$C$36:$E$135,MATCH('Capacity Backing (Hide)'!AR$2,'Capacity Summary'!$B$36:$B$135,0),4),IF(INDEX('Capacity Summary'!$H$36:$BG$135,MATCH('Capacity Backing (Hide)'!AR$2,'Capacity Summary'!$B$36:$B$135,0),MATCH('Capacity Backing (Hide)'!$A45,'Capacity Summary'!$H$35:$BG$35,0))&lt;&gt;0,INDEX('Capacity Summary'!$H$36:$BG$135,MATCH('Capacity Backing (Hide)'!AR$2,'Capacity Summary'!$B$36:$B$135,0),MATCH('Capacity Backing (Hide)'!$A45,'Capacity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(Hide)'!$A45,'Capacity Summary'!$H$35:$BG$35,0))="x",INDEX('Capacity Summary'!$C$36:$E$135,MATCH('Capacity Backing (Hide)'!AS$2,'Capacity Summary'!$B$36:$B$135,0),4),IF(INDEX('Capacity Summary'!$H$36:$BG$135,MATCH('Capacity Backing (Hide)'!AS$2,'Capacity Summary'!$B$36:$B$135,0),MATCH('Capacity Backing (Hide)'!$A45,'Capacity Summary'!$H$35:$BG$35,0))&lt;&gt;0,INDEX('Capacity Summary'!$H$36:$BG$135,MATCH('Capacity Backing (Hide)'!AS$2,'Capacity Summary'!$B$36:$B$135,0),MATCH('Capacity Backing (Hide)'!$A45,'Capacity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(Hide)'!$A45,'Capacity Summary'!$H$35:$BG$35,0))="x",INDEX('Capacity Summary'!$C$36:$E$135,MATCH('Capacity Backing (Hide)'!AT$2,'Capacity Summary'!$B$36:$B$135,0),4),IF(INDEX('Capacity Summary'!$H$36:$BG$135,MATCH('Capacity Backing (Hide)'!AT$2,'Capacity Summary'!$B$36:$B$135,0),MATCH('Capacity Backing (Hide)'!$A45,'Capacity Summary'!$H$35:$BG$35,0))&lt;&gt;0,INDEX('Capacity Summary'!$H$36:$BG$135,MATCH('Capacity Backing (Hide)'!AT$2,'Capacity Summary'!$B$36:$B$135,0),MATCH('Capacity Backing (Hide)'!$A45,'Capacity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(Hide)'!$A45,'Capacity Summary'!$H$35:$BG$35,0))="x",INDEX('Capacity Summary'!$C$36:$E$135,MATCH('Capacity Backing (Hide)'!AU$2,'Capacity Summary'!$B$36:$B$135,0),4),IF(INDEX('Capacity Summary'!$H$36:$BG$135,MATCH('Capacity Backing (Hide)'!AU$2,'Capacity Summary'!$B$36:$B$135,0),MATCH('Capacity Backing (Hide)'!$A45,'Capacity Summary'!$H$35:$BG$35,0))&lt;&gt;0,INDEX('Capacity Summary'!$H$36:$BG$135,MATCH('Capacity Backing (Hide)'!AU$2,'Capacity Summary'!$B$36:$B$135,0),MATCH('Capacity Backing (Hide)'!$A45,'Capacity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(Hide)'!$A45,'Capacity Summary'!$H$35:$BG$35,0))="x",INDEX('Capacity Summary'!$C$36:$E$135,MATCH('Capacity Backing (Hide)'!AV$2,'Capacity Summary'!$B$36:$B$135,0),4),IF(INDEX('Capacity Summary'!$H$36:$BG$135,MATCH('Capacity Backing (Hide)'!AV$2,'Capacity Summary'!$B$36:$B$135,0),MATCH('Capacity Backing (Hide)'!$A45,'Capacity Summary'!$H$35:$BG$35,0))&lt;&gt;0,INDEX('Capacity Summary'!$H$36:$BG$135,MATCH('Capacity Backing (Hide)'!AV$2,'Capacity Summary'!$B$36:$B$135,0),MATCH('Capacity Backing (Hide)'!$A45,'Capacity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(Hide)'!$A45,'Capacity Summary'!$H$35:$BG$35,0))="x",INDEX('Capacity Summary'!$C$36:$E$135,MATCH('Capacity Backing (Hide)'!AW$2,'Capacity Summary'!$B$36:$B$135,0),4),IF(INDEX('Capacity Summary'!$H$36:$BG$135,MATCH('Capacity Backing (Hide)'!AW$2,'Capacity Summary'!$B$36:$B$135,0),MATCH('Capacity Backing (Hide)'!$A45,'Capacity Summary'!$H$35:$BG$35,0))&lt;&gt;0,INDEX('Capacity Summary'!$H$36:$BG$135,MATCH('Capacity Backing (Hide)'!AW$2,'Capacity Summary'!$B$36:$B$135,0),MATCH('Capacity Backing (Hide)'!$A45,'Capacity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(Hide)'!$A45,'Capacity Summary'!$H$35:$BG$35,0))="x",INDEX('Capacity Summary'!$C$36:$E$135,MATCH('Capacity Backing (Hide)'!AX$2,'Capacity Summary'!$B$36:$B$135,0),4),IF(INDEX('Capacity Summary'!$H$36:$BG$135,MATCH('Capacity Backing (Hide)'!AX$2,'Capacity Summary'!$B$36:$B$135,0),MATCH('Capacity Backing (Hide)'!$A45,'Capacity Summary'!$H$35:$BG$35,0))&lt;&gt;0,INDEX('Capacity Summary'!$H$36:$BG$135,MATCH('Capacity Backing (Hide)'!AX$2,'Capacity Summary'!$B$36:$B$135,0),MATCH('Capacity Backing (Hide)'!$A45,'Capacity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(Hide)'!$A45,'Capacity Summary'!$H$35:$BG$35,0))="x",INDEX('Capacity Summary'!$C$36:$E$135,MATCH('Capacity Backing (Hide)'!AY$2,'Capacity Summary'!$B$36:$B$135,0),4),IF(INDEX('Capacity Summary'!$H$36:$BG$135,MATCH('Capacity Backing (Hide)'!AY$2,'Capacity Summary'!$B$36:$B$135,0),MATCH('Capacity Backing (Hide)'!$A45,'Capacity Summary'!$H$35:$BG$35,0))&lt;&gt;0,INDEX('Capacity Summary'!$H$36:$BG$135,MATCH('Capacity Backing (Hide)'!AY$2,'Capacity Summary'!$B$36:$B$135,0),MATCH('Capacity Backing (Hide)'!$A45,'Capacity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(Hide)'!$A45,'Capacity Summary'!$H$35:$BG$35,0))="x",INDEX('Capacity Summary'!$C$36:$E$135,MATCH('Capacity Backing (Hide)'!AZ$2,'Capacity Summary'!$B$36:$B$135,0),4),IF(INDEX('Capacity Summary'!$H$36:$BG$135,MATCH('Capacity Backing (Hide)'!AZ$2,'Capacity Summary'!$B$36:$B$135,0),MATCH('Capacity Backing (Hide)'!$A45,'Capacity Summary'!$H$35:$BG$35,0))&lt;&gt;0,INDEX('Capacity Summary'!$H$36:$BG$135,MATCH('Capacity Backing (Hide)'!AZ$2,'Capacity Summary'!$B$36:$B$135,0),MATCH('Capacity Backing (Hide)'!$A45,'Capacity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(Hide)'!$A45,'Capacity Summary'!$H$35:$BG$35,0))="x",INDEX('Capacity Summary'!$C$36:$E$135,MATCH('Capacity Backing (Hide)'!BA$2,'Capacity Summary'!$B$36:$B$135,0),4),IF(INDEX('Capacity Summary'!$H$36:$BG$135,MATCH('Capacity Backing (Hide)'!BA$2,'Capacity Summary'!$B$36:$B$135,0),MATCH('Capacity Backing (Hide)'!$A45,'Capacity Summary'!$H$35:$BG$35,0))&lt;&gt;0,INDEX('Capacity Summary'!$H$36:$BG$135,MATCH('Capacity Backing (Hide)'!BA$2,'Capacity Summary'!$B$36:$B$135,0),MATCH('Capacity Backing (Hide)'!$A45,'Capacity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(Hide)'!$A45,'Capacity Summary'!$H$35:$BG$35,0))="x",INDEX('Capacity Summary'!$C$36:$E$135,MATCH('Capacity Backing (Hide)'!BB$2,'Capacity Summary'!$B$36:$B$135,0),4),IF(INDEX('Capacity Summary'!$H$36:$BG$135,MATCH('Capacity Backing (Hide)'!BB$2,'Capacity Summary'!$B$36:$B$135,0),MATCH('Capacity Backing (Hide)'!$A45,'Capacity Summary'!$H$35:$BG$35,0))&lt;&gt;0,INDEX('Capacity Summary'!$H$36:$BG$135,MATCH('Capacity Backing (Hide)'!BB$2,'Capacity Summary'!$B$36:$B$135,0),MATCH('Capacity Backing (Hide)'!$A45,'Capacity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(Hide)'!$A45,'Capacity Summary'!$H$35:$BG$35,0))="x",INDEX('Capacity Summary'!$C$36:$E$135,MATCH('Capacity Backing (Hide)'!BC$2,'Capacity Summary'!$B$36:$B$135,0),4),IF(INDEX('Capacity Summary'!$H$36:$BG$135,MATCH('Capacity Backing (Hide)'!BC$2,'Capacity Summary'!$B$36:$B$135,0),MATCH('Capacity Backing (Hide)'!$A45,'Capacity Summary'!$H$35:$BG$35,0))&lt;&gt;0,INDEX('Capacity Summary'!$H$36:$BG$135,MATCH('Capacity Backing (Hide)'!BC$2,'Capacity Summary'!$B$36:$B$135,0),MATCH('Capacity Backing (Hide)'!$A45,'Capacity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(Hide)'!$A45,'Capacity Summary'!$H$35:$BG$35,0))="x",INDEX('Capacity Summary'!$C$36:$E$135,MATCH('Capacity Backing (Hide)'!BD$2,'Capacity Summary'!$B$36:$B$135,0),4),IF(INDEX('Capacity Summary'!$H$36:$BG$135,MATCH('Capacity Backing (Hide)'!BD$2,'Capacity Summary'!$B$36:$B$135,0),MATCH('Capacity Backing (Hide)'!$A45,'Capacity Summary'!$H$35:$BG$35,0))&lt;&gt;0,INDEX('Capacity Summary'!$H$36:$BG$135,MATCH('Capacity Backing (Hide)'!BD$2,'Capacity Summary'!$B$36:$B$135,0),MATCH('Capacity Backing (Hide)'!$A45,'Capacity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(Hide)'!$A45,'Capacity Summary'!$H$35:$BG$35,0))="x",INDEX('Capacity Summary'!$C$36:$E$135,MATCH('Capacity Backing (Hide)'!BE$2,'Capacity Summary'!$B$36:$B$135,0),4),IF(INDEX('Capacity Summary'!$H$36:$BG$135,MATCH('Capacity Backing (Hide)'!BE$2,'Capacity Summary'!$B$36:$B$135,0),MATCH('Capacity Backing (Hide)'!$A45,'Capacity Summary'!$H$35:$BG$35,0))&lt;&gt;0,INDEX('Capacity Summary'!$H$36:$BG$135,MATCH('Capacity Backing (Hide)'!BE$2,'Capacity Summary'!$B$36:$B$135,0),MATCH('Capacity Backing (Hide)'!$A45,'Capacity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(Hide)'!$A45,'Capacity Summary'!$H$35:$BG$35,0))="x",INDEX('Capacity Summary'!$C$36:$E$135,MATCH('Capacity Backing (Hide)'!BF$2,'Capacity Summary'!$B$36:$B$135,0),4),IF(INDEX('Capacity Summary'!$H$36:$BG$135,MATCH('Capacity Backing (Hide)'!BF$2,'Capacity Summary'!$B$36:$B$135,0),MATCH('Capacity Backing (Hide)'!$A45,'Capacity Summary'!$H$35:$BG$35,0))&lt;&gt;0,INDEX('Capacity Summary'!$H$36:$BG$135,MATCH('Capacity Backing (Hide)'!BF$2,'Capacity Summary'!$B$36:$B$135,0),MATCH('Capacity Backing (Hide)'!$A45,'Capacity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(Hide)'!$A45,'Capacity Summary'!$H$35:$BG$35,0))="x",INDEX('Capacity Summary'!$C$36:$E$135,MATCH('Capacity Backing (Hide)'!BG$2,'Capacity Summary'!$B$36:$B$135,0),4),IF(INDEX('Capacity Summary'!$H$36:$BG$135,MATCH('Capacity Backing (Hide)'!BG$2,'Capacity Summary'!$B$36:$B$135,0),MATCH('Capacity Backing (Hide)'!$A45,'Capacity Summary'!$H$35:$BG$35,0))&lt;&gt;0,INDEX('Capacity Summary'!$H$36:$BG$135,MATCH('Capacity Backing (Hide)'!BG$2,'Capacity Summary'!$B$36:$B$135,0),MATCH('Capacity Backing (Hide)'!$A45,'Capacity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(Hide)'!$A45,'Capacity Summary'!$H$35:$BG$35,0))="x",INDEX('Capacity Summary'!$C$36:$E$135,MATCH('Capacity Backing (Hide)'!BH$2,'Capacity Summary'!$B$36:$B$135,0),4),IF(INDEX('Capacity Summary'!$H$36:$BG$135,MATCH('Capacity Backing (Hide)'!BH$2,'Capacity Summary'!$B$36:$B$135,0),MATCH('Capacity Backing (Hide)'!$A45,'Capacity Summary'!$H$35:$BG$35,0))&lt;&gt;0,INDEX('Capacity Summary'!$H$36:$BG$135,MATCH('Capacity Backing (Hide)'!BH$2,'Capacity Summary'!$B$36:$B$135,0),MATCH('Capacity Backing (Hide)'!$A45,'Capacity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(Hide)'!$A45,'Capacity Summary'!$H$35:$BG$35,0))="x",INDEX('Capacity Summary'!$C$36:$E$135,MATCH('Capacity Backing (Hide)'!BI$2,'Capacity Summary'!$B$36:$B$135,0),4),IF(INDEX('Capacity Summary'!$H$36:$BG$135,MATCH('Capacity Backing (Hide)'!BI$2,'Capacity Summary'!$B$36:$B$135,0),MATCH('Capacity Backing (Hide)'!$A45,'Capacity Summary'!$H$35:$BG$35,0))&lt;&gt;0,INDEX('Capacity Summary'!$H$36:$BG$135,MATCH('Capacity Backing (Hide)'!BI$2,'Capacity Summary'!$B$36:$B$135,0),MATCH('Capacity Backing (Hide)'!$A45,'Capacity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(Hide)'!$A45,'Capacity Summary'!$H$35:$BG$35,0))="x",INDEX('Capacity Summary'!$C$36:$E$135,MATCH('Capacity Backing (Hide)'!BJ$2,'Capacity Summary'!$B$36:$B$135,0),4),IF(INDEX('Capacity Summary'!$H$36:$BG$135,MATCH('Capacity Backing (Hide)'!BJ$2,'Capacity Summary'!$B$36:$B$135,0),MATCH('Capacity Backing (Hide)'!$A45,'Capacity Summary'!$H$35:$BG$35,0))&lt;&gt;0,INDEX('Capacity Summary'!$H$36:$BG$135,MATCH('Capacity Backing (Hide)'!BJ$2,'Capacity Summary'!$B$36:$B$135,0),MATCH('Capacity Backing (Hide)'!$A45,'Capacity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(Hide)'!$A45,'Capacity Summary'!$H$35:$BG$35,0))="x",INDEX('Capacity Summary'!$C$36:$E$135,MATCH('Capacity Backing (Hide)'!BK$2,'Capacity Summary'!$B$36:$B$135,0),4),IF(INDEX('Capacity Summary'!$H$36:$BG$135,MATCH('Capacity Backing (Hide)'!BK$2,'Capacity Summary'!$B$36:$B$135,0),MATCH('Capacity Backing (Hide)'!$A45,'Capacity Summary'!$H$35:$BG$35,0))&lt;&gt;0,INDEX('Capacity Summary'!$H$36:$BG$135,MATCH('Capacity Backing (Hide)'!BK$2,'Capacity Summary'!$B$36:$B$135,0),MATCH('Capacity Backing (Hide)'!$A45,'Capacity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(Hide)'!$A45,'Capacity Summary'!$H$35:$BG$35,0))="x",INDEX('Capacity Summary'!$C$36:$E$135,MATCH('Capacity Backing (Hide)'!BL$2,'Capacity Summary'!$B$36:$B$135,0),4),IF(INDEX('Capacity Summary'!$H$36:$BG$135,MATCH('Capacity Backing (Hide)'!BL$2,'Capacity Summary'!$B$36:$B$135,0),MATCH('Capacity Backing (Hide)'!$A45,'Capacity Summary'!$H$35:$BG$35,0))&lt;&gt;0,INDEX('Capacity Summary'!$H$36:$BG$135,MATCH('Capacity Backing (Hide)'!BL$2,'Capacity Summary'!$B$36:$B$135,0),MATCH('Capacity Backing (Hide)'!$A45,'Capacity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(Hide)'!$A45,'Capacity Summary'!$H$35:$BG$35,0))="x",INDEX('Capacity Summary'!$C$36:$E$135,MATCH('Capacity Backing (Hide)'!BM$2,'Capacity Summary'!$B$36:$B$135,0),4),IF(INDEX('Capacity Summary'!$H$36:$BG$135,MATCH('Capacity Backing (Hide)'!BM$2,'Capacity Summary'!$B$36:$B$135,0),MATCH('Capacity Backing (Hide)'!$A45,'Capacity Summary'!$H$35:$BG$35,0))&lt;&gt;0,INDEX('Capacity Summary'!$H$36:$BG$135,MATCH('Capacity Backing (Hide)'!BM$2,'Capacity Summary'!$B$36:$B$135,0),MATCH('Capacity Backing (Hide)'!$A45,'Capacity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(Hide)'!$A45,'Capacity Summary'!$H$35:$BG$35,0))="x",INDEX('Capacity Summary'!$C$36:$E$135,MATCH('Capacity Backing (Hide)'!BN$2,'Capacity Summary'!$B$36:$B$135,0),4),IF(INDEX('Capacity Summary'!$H$36:$BG$135,MATCH('Capacity Backing (Hide)'!BN$2,'Capacity Summary'!$B$36:$B$135,0),MATCH('Capacity Backing (Hide)'!$A45,'Capacity Summary'!$H$35:$BG$35,0))&lt;&gt;0,INDEX('Capacity Summary'!$H$36:$BG$135,MATCH('Capacity Backing (Hide)'!BN$2,'Capacity Summary'!$B$36:$B$135,0),MATCH('Capacity Backing (Hide)'!$A45,'Capacity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(Hide)'!$A45,'Capacity Summary'!$H$35:$BG$35,0))="x",INDEX('Capacity Summary'!$C$36:$E$135,MATCH('Capacity Backing (Hide)'!BO$2,'Capacity Summary'!$B$36:$B$135,0),4),IF(INDEX('Capacity Summary'!$H$36:$BG$135,MATCH('Capacity Backing (Hide)'!BO$2,'Capacity Summary'!$B$36:$B$135,0),MATCH('Capacity Backing (Hide)'!$A45,'Capacity Summary'!$H$35:$BG$35,0))&lt;&gt;0,INDEX('Capacity Summary'!$H$36:$BG$135,MATCH('Capacity Backing (Hide)'!BO$2,'Capacity Summary'!$B$36:$B$135,0),MATCH('Capacity Backing (Hide)'!$A45,'Capacity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(Hide)'!$A45,'Capacity Summary'!$H$35:$BG$35,0))="x",INDEX('Capacity Summary'!$C$36:$E$135,MATCH('Capacity Backing (Hide)'!BP$2,'Capacity Summary'!$B$36:$B$135,0),4),IF(INDEX('Capacity Summary'!$H$36:$BG$135,MATCH('Capacity Backing (Hide)'!BP$2,'Capacity Summary'!$B$36:$B$135,0),MATCH('Capacity Backing (Hide)'!$A45,'Capacity Summary'!$H$35:$BG$35,0))&lt;&gt;0,INDEX('Capacity Summary'!$H$36:$BG$135,MATCH('Capacity Backing (Hide)'!BP$2,'Capacity Summary'!$B$36:$B$135,0),MATCH('Capacity Backing (Hide)'!$A45,'Capacity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(Hide)'!$A45,'Capacity Summary'!$H$35:$BG$35,0))="x",INDEX('Capacity Summary'!$C$36:$E$135,MATCH('Capacity Backing (Hide)'!BQ$2,'Capacity Summary'!$B$36:$B$135,0),4),IF(INDEX('Capacity Summary'!$H$36:$BG$135,MATCH('Capacity Backing (Hide)'!BQ$2,'Capacity Summary'!$B$36:$B$135,0),MATCH('Capacity Backing (Hide)'!$A45,'Capacity Summary'!$H$35:$BG$35,0))&lt;&gt;0,INDEX('Capacity Summary'!$H$36:$BG$135,MATCH('Capacity Backing (Hide)'!BQ$2,'Capacity Summary'!$B$36:$B$135,0),MATCH('Capacity Backing (Hide)'!$A45,'Capacity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(Hide)'!$A45,'Capacity Summary'!$H$35:$BG$35,0))="x",INDEX('Capacity Summary'!$C$36:$E$135,MATCH('Capacity Backing (Hide)'!BR$2,'Capacity Summary'!$B$36:$B$135,0),4),IF(INDEX('Capacity Summary'!$H$36:$BG$135,MATCH('Capacity Backing (Hide)'!BR$2,'Capacity Summary'!$B$36:$B$135,0),MATCH('Capacity Backing (Hide)'!$A45,'Capacity Summary'!$H$35:$BG$35,0))&lt;&gt;0,INDEX('Capacity Summary'!$H$36:$BG$135,MATCH('Capacity Backing (Hide)'!BR$2,'Capacity Summary'!$B$36:$B$135,0),MATCH('Capacity Backing (Hide)'!$A45,'Capacity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(Hide)'!$A45,'Capacity Summary'!$H$35:$BG$35,0))="x",INDEX('Capacity Summary'!$C$36:$E$135,MATCH('Capacity Backing (Hide)'!BS$2,'Capacity Summary'!$B$36:$B$135,0),4),IF(INDEX('Capacity Summary'!$H$36:$BG$135,MATCH('Capacity Backing (Hide)'!BS$2,'Capacity Summary'!$B$36:$B$135,0),MATCH('Capacity Backing (Hide)'!$A45,'Capacity Summary'!$H$35:$BG$35,0))&lt;&gt;0,INDEX('Capacity Summary'!$H$36:$BG$135,MATCH('Capacity Backing (Hide)'!BS$2,'Capacity Summary'!$B$36:$B$135,0),MATCH('Capacity Backing (Hide)'!$A45,'Capacity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(Hide)'!$A45,'Capacity Summary'!$H$35:$BG$35,0))="x",INDEX('Capacity Summary'!$C$36:$E$135,MATCH('Capacity Backing (Hide)'!BT$2,'Capacity Summary'!$B$36:$B$135,0),4),IF(INDEX('Capacity Summary'!$H$36:$BG$135,MATCH('Capacity Backing (Hide)'!BT$2,'Capacity Summary'!$B$36:$B$135,0),MATCH('Capacity Backing (Hide)'!$A45,'Capacity Summary'!$H$35:$BG$35,0))&lt;&gt;0,INDEX('Capacity Summary'!$H$36:$BG$135,MATCH('Capacity Backing (Hide)'!BT$2,'Capacity Summary'!$B$36:$B$135,0),MATCH('Capacity Backing (Hide)'!$A45,'Capacity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(Hide)'!$A45,'Capacity Summary'!$H$35:$BG$35,0))="x",INDEX('Capacity Summary'!$C$36:$E$135,MATCH('Capacity Backing (Hide)'!BU$2,'Capacity Summary'!$B$36:$B$135,0),4),IF(INDEX('Capacity Summary'!$H$36:$BG$135,MATCH('Capacity Backing (Hide)'!BU$2,'Capacity Summary'!$B$36:$B$135,0),MATCH('Capacity Backing (Hide)'!$A45,'Capacity Summary'!$H$35:$BG$35,0))&lt;&gt;0,INDEX('Capacity Summary'!$H$36:$BG$135,MATCH('Capacity Backing (Hide)'!BU$2,'Capacity Summary'!$B$36:$B$135,0),MATCH('Capacity Backing (Hide)'!$A45,'Capacity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(Hide)'!$A45,'Capacity Summary'!$H$35:$BG$35,0))="x",INDEX('Capacity Summary'!$C$36:$E$135,MATCH('Capacity Backing (Hide)'!BV$2,'Capacity Summary'!$B$36:$B$135,0),4),IF(INDEX('Capacity Summary'!$H$36:$BG$135,MATCH('Capacity Backing (Hide)'!BV$2,'Capacity Summary'!$B$36:$B$135,0),MATCH('Capacity Backing (Hide)'!$A45,'Capacity Summary'!$H$35:$BG$35,0))&lt;&gt;0,INDEX('Capacity Summary'!$H$36:$BG$135,MATCH('Capacity Backing (Hide)'!BV$2,'Capacity Summary'!$B$36:$B$135,0),MATCH('Capacity Backing (Hide)'!$A45,'Capacity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(Hide)'!$A45,'Capacity Summary'!$H$35:$BG$35,0))="x",INDEX('Capacity Summary'!$C$36:$E$135,MATCH('Capacity Backing (Hide)'!BW$2,'Capacity Summary'!$B$36:$B$135,0),4),IF(INDEX('Capacity Summary'!$H$36:$BG$135,MATCH('Capacity Backing (Hide)'!BW$2,'Capacity Summary'!$B$36:$B$135,0),MATCH('Capacity Backing (Hide)'!$A45,'Capacity Summary'!$H$35:$BG$35,0))&lt;&gt;0,INDEX('Capacity Summary'!$H$36:$BG$135,MATCH('Capacity Backing (Hide)'!BW$2,'Capacity Summary'!$B$36:$B$135,0),MATCH('Capacity Backing (Hide)'!$A45,'Capacity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(Hide)'!$A45,'Capacity Summary'!$H$35:$BG$35,0))="x",INDEX('Capacity Summary'!$C$36:$E$135,MATCH('Capacity Backing (Hide)'!BX$2,'Capacity Summary'!$B$36:$B$135,0),4),IF(INDEX('Capacity Summary'!$H$36:$BG$135,MATCH('Capacity Backing (Hide)'!BX$2,'Capacity Summary'!$B$36:$B$135,0),MATCH('Capacity Backing (Hide)'!$A45,'Capacity Summary'!$H$35:$BG$35,0))&lt;&gt;0,INDEX('Capacity Summary'!$H$36:$BG$135,MATCH('Capacity Backing (Hide)'!BX$2,'Capacity Summary'!$B$36:$B$135,0),MATCH('Capacity Backing (Hide)'!$A45,'Capacity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(Hide)'!$A45,'Capacity Summary'!$H$35:$BG$35,0))="x",INDEX('Capacity Summary'!$C$36:$E$135,MATCH('Capacity Backing (Hide)'!BY$2,'Capacity Summary'!$B$36:$B$135,0),4),IF(INDEX('Capacity Summary'!$H$36:$BG$135,MATCH('Capacity Backing (Hide)'!BY$2,'Capacity Summary'!$B$36:$B$135,0),MATCH('Capacity Backing (Hide)'!$A45,'Capacity Summary'!$H$35:$BG$35,0))&lt;&gt;0,INDEX('Capacity Summary'!$H$36:$BG$135,MATCH('Capacity Backing (Hide)'!BY$2,'Capacity Summary'!$B$36:$B$135,0),MATCH('Capacity Backing (Hide)'!$A45,'Capacity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(Hide)'!$A45,'Capacity Summary'!$H$35:$BG$35,0))="x",INDEX('Capacity Summary'!$C$36:$E$135,MATCH('Capacity Backing (Hide)'!BZ$2,'Capacity Summary'!$B$36:$B$135,0),4),IF(INDEX('Capacity Summary'!$H$36:$BG$135,MATCH('Capacity Backing (Hide)'!BZ$2,'Capacity Summary'!$B$36:$B$135,0),MATCH('Capacity Backing (Hide)'!$A45,'Capacity Summary'!$H$35:$BG$35,0))&lt;&gt;0,INDEX('Capacity Summary'!$H$36:$BG$135,MATCH('Capacity Backing (Hide)'!BZ$2,'Capacity Summary'!$B$36:$B$135,0),MATCH('Capacity Backing (Hide)'!$A45,'Capacity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(Hide)'!$A45,'Capacity Summary'!$H$35:$BG$35,0))="x",INDEX('Capacity Summary'!$C$36:$E$135,MATCH('Capacity Backing (Hide)'!CA$2,'Capacity Summary'!$B$36:$B$135,0),4),IF(INDEX('Capacity Summary'!$H$36:$BG$135,MATCH('Capacity Backing (Hide)'!CA$2,'Capacity Summary'!$B$36:$B$135,0),MATCH('Capacity Backing (Hide)'!$A45,'Capacity Summary'!$H$35:$BG$35,0))&lt;&gt;0,INDEX('Capacity Summary'!$H$36:$BG$135,MATCH('Capacity Backing (Hide)'!CA$2,'Capacity Summary'!$B$36:$B$135,0),MATCH('Capacity Backing (Hide)'!$A45,'Capacity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(Hide)'!$A45,'Capacity Summary'!$H$35:$BG$35,0))="x",INDEX('Capacity Summary'!$C$36:$E$135,MATCH('Capacity Backing (Hide)'!CB$2,'Capacity Summary'!$B$36:$B$135,0),4),IF(INDEX('Capacity Summary'!$H$36:$BG$135,MATCH('Capacity Backing (Hide)'!CB$2,'Capacity Summary'!$B$36:$B$135,0),MATCH('Capacity Backing (Hide)'!$A45,'Capacity Summary'!$H$35:$BG$35,0))&lt;&gt;0,INDEX('Capacity Summary'!$H$36:$BG$135,MATCH('Capacity Backing (Hide)'!CB$2,'Capacity Summary'!$B$36:$B$135,0),MATCH('Capacity Backing (Hide)'!$A45,'Capacity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(Hide)'!$A45,'Capacity Summary'!$H$35:$BG$35,0))="x",INDEX('Capacity Summary'!$C$36:$E$135,MATCH('Capacity Backing (Hide)'!CC$2,'Capacity Summary'!$B$36:$B$135,0),4),IF(INDEX('Capacity Summary'!$H$36:$BG$135,MATCH('Capacity Backing (Hide)'!CC$2,'Capacity Summary'!$B$36:$B$135,0),MATCH('Capacity Backing (Hide)'!$A45,'Capacity Summary'!$H$35:$BG$35,0))&lt;&gt;0,INDEX('Capacity Summary'!$H$36:$BG$135,MATCH('Capacity Backing (Hide)'!CC$2,'Capacity Summary'!$B$36:$B$135,0),MATCH('Capacity Backing (Hide)'!$A45,'Capacity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(Hide)'!$A45,'Capacity Summary'!$H$35:$BG$35,0))="x",INDEX('Capacity Summary'!$C$36:$E$135,MATCH('Capacity Backing (Hide)'!CD$2,'Capacity Summary'!$B$36:$B$135,0),4),IF(INDEX('Capacity Summary'!$H$36:$BG$135,MATCH('Capacity Backing (Hide)'!CD$2,'Capacity Summary'!$B$36:$B$135,0),MATCH('Capacity Backing (Hide)'!$A45,'Capacity Summary'!$H$35:$BG$35,0))&lt;&gt;0,INDEX('Capacity Summary'!$H$36:$BG$135,MATCH('Capacity Backing (Hide)'!CD$2,'Capacity Summary'!$B$36:$B$135,0),MATCH('Capacity Backing (Hide)'!$A45,'Capacity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(Hide)'!$A45,'Capacity Summary'!$H$35:$BG$35,0))="x",INDEX('Capacity Summary'!$C$36:$E$135,MATCH('Capacity Backing (Hide)'!CE$2,'Capacity Summary'!$B$36:$B$135,0),4),IF(INDEX('Capacity Summary'!$H$36:$BG$135,MATCH('Capacity Backing (Hide)'!CE$2,'Capacity Summary'!$B$36:$B$135,0),MATCH('Capacity Backing (Hide)'!$A45,'Capacity Summary'!$H$35:$BG$35,0))&lt;&gt;0,INDEX('Capacity Summary'!$H$36:$BG$135,MATCH('Capacity Backing (Hide)'!CE$2,'Capacity Summary'!$B$36:$B$135,0),MATCH('Capacity Backing (Hide)'!$A45,'Capacity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(Hide)'!$A45,'Capacity Summary'!$H$35:$BG$35,0))="x",INDEX('Capacity Summary'!$C$36:$E$135,MATCH('Capacity Backing (Hide)'!CF$2,'Capacity Summary'!$B$36:$B$135,0),4),IF(INDEX('Capacity Summary'!$H$36:$BG$135,MATCH('Capacity Backing (Hide)'!CF$2,'Capacity Summary'!$B$36:$B$135,0),MATCH('Capacity Backing (Hide)'!$A45,'Capacity Summary'!$H$35:$BG$35,0))&lt;&gt;0,INDEX('Capacity Summary'!$H$36:$BG$135,MATCH('Capacity Backing (Hide)'!CF$2,'Capacity Summary'!$B$36:$B$135,0),MATCH('Capacity Backing (Hide)'!$A45,'Capacity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(Hide)'!$A45,'Capacity Summary'!$H$35:$BG$35,0))="x",INDEX('Capacity Summary'!$C$36:$E$135,MATCH('Capacity Backing (Hide)'!CG$2,'Capacity Summary'!$B$36:$B$135,0),4),IF(INDEX('Capacity Summary'!$H$36:$BG$135,MATCH('Capacity Backing (Hide)'!CG$2,'Capacity Summary'!$B$36:$B$135,0),MATCH('Capacity Backing (Hide)'!$A45,'Capacity Summary'!$H$35:$BG$35,0))&lt;&gt;0,INDEX('Capacity Summary'!$H$36:$BG$135,MATCH('Capacity Backing (Hide)'!CG$2,'Capacity Summary'!$B$36:$B$135,0),MATCH('Capacity Backing (Hide)'!$A45,'Capacity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(Hide)'!$A45,'Capacity Summary'!$H$35:$BG$35,0))="x",INDEX('Capacity Summary'!$C$36:$E$135,MATCH('Capacity Backing (Hide)'!CH$2,'Capacity Summary'!$B$36:$B$135,0),4),IF(INDEX('Capacity Summary'!$H$36:$BG$135,MATCH('Capacity Backing (Hide)'!CH$2,'Capacity Summary'!$B$36:$B$135,0),MATCH('Capacity Backing (Hide)'!$A45,'Capacity Summary'!$H$35:$BG$35,0))&lt;&gt;0,INDEX('Capacity Summary'!$H$36:$BG$135,MATCH('Capacity Backing (Hide)'!CH$2,'Capacity Summary'!$B$36:$B$135,0),MATCH('Capacity Backing (Hide)'!$A45,'Capacity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(Hide)'!$A45,'Capacity Summary'!$H$35:$BG$35,0))="x",INDEX('Capacity Summary'!$C$36:$E$135,MATCH('Capacity Backing (Hide)'!CI$2,'Capacity Summary'!$B$36:$B$135,0),4),IF(INDEX('Capacity Summary'!$H$36:$BG$135,MATCH('Capacity Backing (Hide)'!CI$2,'Capacity Summary'!$B$36:$B$135,0),MATCH('Capacity Backing (Hide)'!$A45,'Capacity Summary'!$H$35:$BG$35,0))&lt;&gt;0,INDEX('Capacity Summary'!$H$36:$BG$135,MATCH('Capacity Backing (Hide)'!CI$2,'Capacity Summary'!$B$36:$B$135,0),MATCH('Capacity Backing (Hide)'!$A45,'Capacity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(Hide)'!$A45,'Capacity Summary'!$H$35:$BG$35,0))="x",INDEX('Capacity Summary'!$C$36:$E$135,MATCH('Capacity Backing (Hide)'!CJ$2,'Capacity Summary'!$B$36:$B$135,0),4),IF(INDEX('Capacity Summary'!$H$36:$BG$135,MATCH('Capacity Backing (Hide)'!CJ$2,'Capacity Summary'!$B$36:$B$135,0),MATCH('Capacity Backing (Hide)'!$A45,'Capacity Summary'!$H$35:$BG$35,0))&lt;&gt;0,INDEX('Capacity Summary'!$H$36:$BG$135,MATCH('Capacity Backing (Hide)'!CJ$2,'Capacity Summary'!$B$36:$B$135,0),MATCH('Capacity Backing (Hide)'!$A45,'Capacity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(Hide)'!$A45,'Capacity Summary'!$H$35:$BG$35,0))="x",INDEX('Capacity Summary'!$C$36:$E$135,MATCH('Capacity Backing (Hide)'!CK$2,'Capacity Summary'!$B$36:$B$135,0),4),IF(INDEX('Capacity Summary'!$H$36:$BG$135,MATCH('Capacity Backing (Hide)'!CK$2,'Capacity Summary'!$B$36:$B$135,0),MATCH('Capacity Backing (Hide)'!$A45,'Capacity Summary'!$H$35:$BG$35,0))&lt;&gt;0,INDEX('Capacity Summary'!$H$36:$BG$135,MATCH('Capacity Backing (Hide)'!CK$2,'Capacity Summary'!$B$36:$B$135,0),MATCH('Capacity Backing (Hide)'!$A45,'Capacity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(Hide)'!$A45,'Capacity Summary'!$H$35:$BG$35,0))="x",INDEX('Capacity Summary'!$C$36:$E$135,MATCH('Capacity Backing (Hide)'!CL$2,'Capacity Summary'!$B$36:$B$135,0),4),IF(INDEX('Capacity Summary'!$H$36:$BG$135,MATCH('Capacity Backing (Hide)'!CL$2,'Capacity Summary'!$B$36:$B$135,0),MATCH('Capacity Backing (Hide)'!$A45,'Capacity Summary'!$H$35:$BG$35,0))&lt;&gt;0,INDEX('Capacity Summary'!$H$36:$BG$135,MATCH('Capacity Backing (Hide)'!CL$2,'Capacity Summary'!$B$36:$B$135,0),MATCH('Capacity Backing (Hide)'!$A45,'Capacity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(Hide)'!$A45,'Capacity Summary'!$H$35:$BG$35,0))="x",INDEX('Capacity Summary'!$C$36:$E$135,MATCH('Capacity Backing (Hide)'!CM$2,'Capacity Summary'!$B$36:$B$135,0),4),IF(INDEX('Capacity Summary'!$H$36:$BG$135,MATCH('Capacity Backing (Hide)'!CM$2,'Capacity Summary'!$B$36:$B$135,0),MATCH('Capacity Backing (Hide)'!$A45,'Capacity Summary'!$H$35:$BG$35,0))&lt;&gt;0,INDEX('Capacity Summary'!$H$36:$BG$135,MATCH('Capacity Backing (Hide)'!CM$2,'Capacity Summary'!$B$36:$B$135,0),MATCH('Capacity Backing (Hide)'!$A45,'Capacity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(Hide)'!$A45,'Capacity Summary'!$H$35:$BG$35,0))="x",INDEX('Capacity Summary'!$C$36:$E$135,MATCH('Capacity Backing (Hide)'!CN$2,'Capacity Summary'!$B$36:$B$135,0),4),IF(INDEX('Capacity Summary'!$H$36:$BG$135,MATCH('Capacity Backing (Hide)'!CN$2,'Capacity Summary'!$B$36:$B$135,0),MATCH('Capacity Backing (Hide)'!$A45,'Capacity Summary'!$H$35:$BG$35,0))&lt;&gt;0,INDEX('Capacity Summary'!$H$36:$BG$135,MATCH('Capacity Backing (Hide)'!CN$2,'Capacity Summary'!$B$36:$B$135,0),MATCH('Capacity Backing (Hide)'!$A45,'Capacity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(Hide)'!$A45,'Capacity Summary'!$H$35:$BG$35,0))="x",INDEX('Capacity Summary'!$C$36:$E$135,MATCH('Capacity Backing (Hide)'!CO$2,'Capacity Summary'!$B$36:$B$135,0),4),IF(INDEX('Capacity Summary'!$H$36:$BG$135,MATCH('Capacity Backing (Hide)'!CO$2,'Capacity Summary'!$B$36:$B$135,0),MATCH('Capacity Backing (Hide)'!$A45,'Capacity Summary'!$H$35:$BG$35,0))&lt;&gt;0,INDEX('Capacity Summary'!$H$36:$BG$135,MATCH('Capacity Backing (Hide)'!CO$2,'Capacity Summary'!$B$36:$B$135,0),MATCH('Capacity Backing (Hide)'!$A45,'Capacity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(Hide)'!$A45,'Capacity Summary'!$H$35:$BG$35,0))="x",INDEX('Capacity Summary'!$C$36:$E$135,MATCH('Capacity Backing (Hide)'!CP$2,'Capacity Summary'!$B$36:$B$135,0),4),IF(INDEX('Capacity Summary'!$H$36:$BG$135,MATCH('Capacity Backing (Hide)'!CP$2,'Capacity Summary'!$B$36:$B$135,0),MATCH('Capacity Backing (Hide)'!$A45,'Capacity Summary'!$H$35:$BG$35,0))&lt;&gt;0,INDEX('Capacity Summary'!$H$36:$BG$135,MATCH('Capacity Backing (Hide)'!CP$2,'Capacity Summary'!$B$36:$B$135,0),MATCH('Capacity Backing (Hide)'!$A45,'Capacity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(Hide)'!$A45,'Capacity Summary'!$H$35:$BG$35,0))="x",INDEX('Capacity Summary'!$C$36:$E$135,MATCH('Capacity Backing (Hide)'!CQ$2,'Capacity Summary'!$B$36:$B$135,0),4),IF(INDEX('Capacity Summary'!$H$36:$BG$135,MATCH('Capacity Backing (Hide)'!CQ$2,'Capacity Summary'!$B$36:$B$135,0),MATCH('Capacity Backing (Hide)'!$A45,'Capacity Summary'!$H$35:$BG$35,0))&lt;&gt;0,INDEX('Capacity Summary'!$H$36:$BG$135,MATCH('Capacity Backing (Hide)'!CQ$2,'Capacity Summary'!$B$36:$B$135,0),MATCH('Capacity Backing (Hide)'!$A45,'Capacity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(Hide)'!$A45,'Capacity Summary'!$H$35:$BG$35,0))="x",INDEX('Capacity Summary'!$C$36:$E$135,MATCH('Capacity Backing (Hide)'!CR$2,'Capacity Summary'!$B$36:$B$135,0),4),IF(INDEX('Capacity Summary'!$H$36:$BG$135,MATCH('Capacity Backing (Hide)'!CR$2,'Capacity Summary'!$B$36:$B$135,0),MATCH('Capacity Backing (Hide)'!$A45,'Capacity Summary'!$H$35:$BG$35,0))&lt;&gt;0,INDEX('Capacity Summary'!$H$36:$BG$135,MATCH('Capacity Backing (Hide)'!CR$2,'Capacity Summary'!$B$36:$B$135,0),MATCH('Capacity Backing (Hide)'!$A45,'Capacity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(Hide)'!$A45,'Capacity Summary'!$H$35:$BG$35,0))="x",INDEX('Capacity Summary'!$C$36:$E$135,MATCH('Capacity Backing (Hide)'!CS$2,'Capacity Summary'!$B$36:$B$135,0),4),IF(INDEX('Capacity Summary'!$H$36:$BG$135,MATCH('Capacity Backing (Hide)'!CS$2,'Capacity Summary'!$B$36:$B$135,0),MATCH('Capacity Backing (Hide)'!$A45,'Capacity Summary'!$H$35:$BG$35,0))&lt;&gt;0,INDEX('Capacity Summary'!$H$36:$BG$135,MATCH('Capacity Backing (Hide)'!CS$2,'Capacity Summary'!$B$36:$B$135,0),MATCH('Capacity Backing (Hide)'!$A45,'Capacity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(Hide)'!$A45,'Capacity Summary'!$H$35:$BG$35,0))="x",INDEX('Capacity Summary'!$C$36:$E$135,MATCH('Capacity Backing (Hide)'!CT$2,'Capacity Summary'!$B$36:$B$135,0),4),IF(INDEX('Capacity Summary'!$H$36:$BG$135,MATCH('Capacity Backing (Hide)'!CT$2,'Capacity Summary'!$B$36:$B$135,0),MATCH('Capacity Backing (Hide)'!$A45,'Capacity Summary'!$H$35:$BG$35,0))&lt;&gt;0,INDEX('Capacity Summary'!$H$36:$BG$135,MATCH('Capacity Backing (Hide)'!CT$2,'Capacity Summary'!$B$36:$B$135,0),MATCH('Capacity Backing (Hide)'!$A45,'Capacity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(Hide)'!$A45,'Capacity Summary'!$H$35:$BG$35,0))="x",INDEX('Capacity Summary'!$C$36:$E$135,MATCH('Capacity Backing (Hide)'!CU$2,'Capacity Summary'!$B$36:$B$135,0),4),IF(INDEX('Capacity Summary'!$H$36:$BG$135,MATCH('Capacity Backing (Hide)'!CU$2,'Capacity Summary'!$B$36:$B$135,0),MATCH('Capacity Backing (Hide)'!$A45,'Capacity Summary'!$H$35:$BG$35,0))&lt;&gt;0,INDEX('Capacity Summary'!$H$36:$BG$135,MATCH('Capacity Backing (Hide)'!CU$2,'Capacity Summary'!$B$36:$B$135,0),MATCH('Capacity Backing (Hide)'!$A45,'Capacity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(Hide)'!$A45,'Capacity Summary'!$H$35:$BG$35,0))="x",INDEX('Capacity Summary'!$C$36:$E$135,MATCH('Capacity Backing (Hide)'!CV$2,'Capacity Summary'!$B$36:$B$135,0),4),IF(INDEX('Capacity Summary'!$H$36:$BG$135,MATCH('Capacity Backing (Hide)'!CV$2,'Capacity Summary'!$B$36:$B$135,0),MATCH('Capacity Backing (Hide)'!$A45,'Capacity Summary'!$H$35:$BG$35,0))&lt;&gt;0,INDEX('Capacity Summary'!$H$36:$BG$135,MATCH('Capacity Backing (Hide)'!CV$2,'Capacity Summary'!$B$36:$B$135,0),MATCH('Capacity Backing (Hide)'!$A45,'Capacity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(Hide)'!$A45,'Capacity Summary'!$H$35:$BG$35,0))="x",INDEX('Capacity Summary'!$C$36:$E$135,MATCH('Capacity Backing (Hide)'!CW$2,'Capacity Summary'!$B$36:$B$135,0),4),IF(INDEX('Capacity Summary'!$H$36:$BG$135,MATCH('Capacity Backing (Hide)'!CW$2,'Capacity Summary'!$B$36:$B$135,0),MATCH('Capacity Backing (Hide)'!$A45,'Capacity Summary'!$H$35:$BG$35,0))&lt;&gt;0,INDEX('Capacity Summary'!$H$36:$BG$135,MATCH('Capacity Backing (Hide)'!CW$2,'Capacity Summary'!$B$36:$B$135,0),MATCH('Capacity Backing (Hide)'!$A45,'Capacity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6" spans="1:101" x14ac:dyDescent="0.35">
      <c r="A46" s="2">
        <f ca="1">'Required Capacity (Hide)'!E46</f>
        <v>44515</v>
      </c>
      <c r="B4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(Hide)'!$A46,'Capacity Summary'!$H$35:$BG$35,0))="x",INDEX('Capacity Summary'!$C$36:$E$135,MATCH('Capacity Backing (Hide)'!B$2,'Capacity Summary'!$B$36:$B$135,0),4),IF(INDEX('Capacity Summary'!$H$36:$BG$135,MATCH('Capacity Backing (Hide)'!B$2,'Capacity Summary'!$B$36:$B$135,0),MATCH('Capacity Backing (Hide)'!$A46,'Capacity Summary'!$H$35:$BG$35,0))&lt;&gt;0,INDEX('Capacity Summary'!$H$36:$BG$135,MATCH('Capacity Backing (Hide)'!B$2,'Capacity Summary'!$B$36:$B$135,0),MATCH('Capacity Backing (Hide)'!$A46,'Capacity Summary'!$H$35:$BG$35,0)),0)),INDEX('Capacity Summary'!$C$36:$E$135,MATCH('Capacity Backing (Hide)'!B$2,'Capacity Summary'!$B$36:$B$135,0),2)))/IF(Summary!$B$7="Minutes",1,60)/COUNTA(INDEX(Capacity!$C$10:$Q$109,MATCH('Capacity Backing (Hide)'!B$2,Capacity!$B$10:$B$109,0),1):INDEX(Capacity!$C$10:$Q$109,MATCH('Capacity Backing (Hide)'!B$2,Capacity!$B$10:$B$109,0),15))</f>
        <v>#N/A</v>
      </c>
      <c r="C4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(Hide)'!$A46,'Capacity Summary'!$H$35:$BG$35,0))="x",INDEX('Capacity Summary'!$C$36:$E$135,MATCH('Capacity Backing (Hide)'!C$2,'Capacity Summary'!$B$36:$B$135,0),4),IF(INDEX('Capacity Summary'!$H$36:$BG$135,MATCH('Capacity Backing (Hide)'!C$2,'Capacity Summary'!$B$36:$B$135,0),MATCH('Capacity Backing (Hide)'!$A46,'Capacity Summary'!$H$35:$BG$35,0))&lt;&gt;0,INDEX('Capacity Summary'!$H$36:$BG$135,MATCH('Capacity Backing (Hide)'!C$2,'Capacity Summary'!$B$36:$B$135,0),MATCH('Capacity Backing (Hide)'!$A46,'Capacity Summary'!$H$35:$BG$35,0)),0)),INDEX('Capacity Summary'!$C$36:$E$135,MATCH('Capacity Backing (Hide)'!C$2,'Capacity Summary'!$B$36:$B$135,0),2)))/IF(Summary!$B$7="Minutes",1,60)/COUNTA(INDEX(Capacity!$C$10:$Q$109,MATCH('Capacity Backing (Hide)'!C$2,Capacity!$B$10:$B$109,0),1):INDEX(Capacity!$C$10:$Q$109,MATCH('Capacity Backing (Hide)'!C$2,Capacity!$B$10:$B$109,0),15))</f>
        <v>#N/A</v>
      </c>
      <c r="D4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(Hide)'!$A46,'Capacity Summary'!$H$35:$BG$35,0))="x",INDEX('Capacity Summary'!$C$36:$E$135,MATCH('Capacity Backing (Hide)'!D$2,'Capacity Summary'!$B$36:$B$135,0),4),IF(INDEX('Capacity Summary'!$H$36:$BG$135,MATCH('Capacity Backing (Hide)'!D$2,'Capacity Summary'!$B$36:$B$135,0),MATCH('Capacity Backing (Hide)'!$A46,'Capacity Summary'!$H$35:$BG$35,0))&lt;&gt;0,INDEX('Capacity Summary'!$H$36:$BG$135,MATCH('Capacity Backing (Hide)'!D$2,'Capacity Summary'!$B$36:$B$135,0),MATCH('Capacity Backing (Hide)'!$A46,'Capacity Summary'!$H$35:$BG$35,0)),0)),INDEX('Capacity Summary'!$C$36:$E$135,MATCH('Capacity Backing (Hide)'!D$2,'Capacity Summary'!$B$36:$B$135,0),2)))/IF(Summary!$B$7="Minutes",1,60)/COUNTA(INDEX(Capacity!$C$10:$Q$109,MATCH('Capacity Backing (Hide)'!D$2,Capacity!$B$10:$B$109,0),1):INDEX(Capacity!$C$10:$Q$109,MATCH('Capacity Backing (Hide)'!D$2,Capacity!$B$10:$B$109,0),15))</f>
        <v>#N/A</v>
      </c>
      <c r="E4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(Hide)'!$A46,'Capacity Summary'!$H$35:$BG$35,0))="x",INDEX('Capacity Summary'!$C$36:$E$135,MATCH('Capacity Backing (Hide)'!E$2,'Capacity Summary'!$B$36:$B$135,0),4),IF(INDEX('Capacity Summary'!$H$36:$BG$135,MATCH('Capacity Backing (Hide)'!E$2,'Capacity Summary'!$B$36:$B$135,0),MATCH('Capacity Backing (Hide)'!$A46,'Capacity Summary'!$H$35:$BG$35,0))&lt;&gt;0,INDEX('Capacity Summary'!$H$36:$BG$135,MATCH('Capacity Backing (Hide)'!E$2,'Capacity Summary'!$B$36:$B$135,0),MATCH('Capacity Backing (Hide)'!$A46,'Capacity Summary'!$H$35:$BG$35,0)),0)),INDEX('Capacity Summary'!$C$36:$E$135,MATCH('Capacity Backing (Hide)'!E$2,'Capacity Summary'!$B$36:$B$135,0),2)))/IF(Summary!$B$7="Minutes",1,60)/COUNTA(INDEX(Capacity!$C$10:$Q$109,MATCH('Capacity Backing (Hide)'!E$2,Capacity!$B$10:$B$109,0),1):INDEX(Capacity!$C$10:$Q$109,MATCH('Capacity Backing (Hide)'!E$2,Capacity!$B$10:$B$109,0),15))</f>
        <v>#N/A</v>
      </c>
      <c r="F4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(Hide)'!$A46,'Capacity Summary'!$H$35:$BG$35,0))="x",INDEX('Capacity Summary'!$C$36:$E$135,MATCH('Capacity Backing (Hide)'!F$2,'Capacity Summary'!$B$36:$B$135,0),4),IF(INDEX('Capacity Summary'!$H$36:$BG$135,MATCH('Capacity Backing (Hide)'!F$2,'Capacity Summary'!$B$36:$B$135,0),MATCH('Capacity Backing (Hide)'!$A46,'Capacity Summary'!$H$35:$BG$35,0))&lt;&gt;0,INDEX('Capacity Summary'!$H$36:$BG$135,MATCH('Capacity Backing (Hide)'!F$2,'Capacity Summary'!$B$36:$B$135,0),MATCH('Capacity Backing (Hide)'!$A46,'Capacity Summary'!$H$35:$BG$35,0)),0)),INDEX('Capacity Summary'!$C$36:$E$135,MATCH('Capacity Backing (Hide)'!F$2,'Capacity Summary'!$B$36:$B$135,0),2)))/IF(Summary!$B$7="Minutes",1,60)/COUNTA(INDEX(Capacity!$C$10:$Q$109,MATCH('Capacity Backing (Hide)'!F$2,Capacity!$B$10:$B$109,0),1):INDEX(Capacity!$C$10:$Q$109,MATCH('Capacity Backing (Hide)'!F$2,Capacity!$B$10:$B$109,0),15))</f>
        <v>#N/A</v>
      </c>
      <c r="G4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(Hide)'!$A46,'Capacity Summary'!$H$35:$BG$35,0))="x",INDEX('Capacity Summary'!$C$36:$E$135,MATCH('Capacity Backing (Hide)'!G$2,'Capacity Summary'!$B$36:$B$135,0),4),IF(INDEX('Capacity Summary'!$H$36:$BG$135,MATCH('Capacity Backing (Hide)'!G$2,'Capacity Summary'!$B$36:$B$135,0),MATCH('Capacity Backing (Hide)'!$A46,'Capacity Summary'!$H$35:$BG$35,0))&lt;&gt;0,INDEX('Capacity Summary'!$H$36:$BG$135,MATCH('Capacity Backing (Hide)'!G$2,'Capacity Summary'!$B$36:$B$135,0),MATCH('Capacity Backing (Hide)'!$A46,'Capacity Summary'!$H$35:$BG$35,0)),0)),INDEX('Capacity Summary'!$C$36:$E$135,MATCH('Capacity Backing (Hide)'!G$2,'Capacity Summary'!$B$36:$B$135,0),2)))/IF(Summary!$B$7="Minutes",1,60)/COUNTA(INDEX(Capacity!$C$10:$Q$109,MATCH('Capacity Backing (Hide)'!G$2,Capacity!$B$10:$B$109,0),1):INDEX(Capacity!$C$10:$Q$109,MATCH('Capacity Backing (Hide)'!G$2,Capacity!$B$10:$B$109,0),15))</f>
        <v>#N/A</v>
      </c>
      <c r="H4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(Hide)'!$A46,'Capacity Summary'!$H$35:$BG$35,0))="x",INDEX('Capacity Summary'!$C$36:$E$135,MATCH('Capacity Backing (Hide)'!H$2,'Capacity Summary'!$B$36:$B$135,0),4),IF(INDEX('Capacity Summary'!$H$36:$BG$135,MATCH('Capacity Backing (Hide)'!H$2,'Capacity Summary'!$B$36:$B$135,0),MATCH('Capacity Backing (Hide)'!$A46,'Capacity Summary'!$H$35:$BG$35,0))&lt;&gt;0,INDEX('Capacity Summary'!$H$36:$BG$135,MATCH('Capacity Backing (Hide)'!H$2,'Capacity Summary'!$B$36:$B$135,0),MATCH('Capacity Backing (Hide)'!$A46,'Capacity Summary'!$H$35:$BG$35,0)),0)),INDEX('Capacity Summary'!$C$36:$E$135,MATCH('Capacity Backing (Hide)'!H$2,'Capacity Summary'!$B$36:$B$135,0),2)))/IF(Summary!$B$7="Minutes",1,60)/COUNTA(INDEX(Capacity!$C$10:$Q$109,MATCH('Capacity Backing (Hide)'!H$2,Capacity!$B$10:$B$109,0),1):INDEX(Capacity!$C$10:$Q$109,MATCH('Capacity Backing (Hide)'!H$2,Capacity!$B$10:$B$109,0),15))</f>
        <v>#N/A</v>
      </c>
      <c r="I4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(Hide)'!$A46,'Capacity Summary'!$H$35:$BG$35,0))="x",INDEX('Capacity Summary'!$C$36:$E$135,MATCH('Capacity Backing (Hide)'!I$2,'Capacity Summary'!$B$36:$B$135,0),4),IF(INDEX('Capacity Summary'!$H$36:$BG$135,MATCH('Capacity Backing (Hide)'!I$2,'Capacity Summary'!$B$36:$B$135,0),MATCH('Capacity Backing (Hide)'!$A46,'Capacity Summary'!$H$35:$BG$35,0))&lt;&gt;0,INDEX('Capacity Summary'!$H$36:$BG$135,MATCH('Capacity Backing (Hide)'!I$2,'Capacity Summary'!$B$36:$B$135,0),MATCH('Capacity Backing (Hide)'!$A46,'Capacity Summary'!$H$35:$BG$35,0)),0)),INDEX('Capacity Summary'!$C$36:$E$135,MATCH('Capacity Backing (Hide)'!I$2,'Capacity Summary'!$B$36:$B$135,0),2)))/IF(Summary!$B$7="Minutes",1,60)/COUNTA(INDEX(Capacity!$C$10:$Q$109,MATCH('Capacity Backing (Hide)'!I$2,Capacity!$B$10:$B$109,0),1):INDEX(Capacity!$C$10:$Q$109,MATCH('Capacity Backing (Hide)'!I$2,Capacity!$B$10:$B$109,0),15))</f>
        <v>#N/A</v>
      </c>
      <c r="J4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(Hide)'!$A46,'Capacity Summary'!$H$35:$BG$35,0))="x",INDEX('Capacity Summary'!$C$36:$E$135,MATCH('Capacity Backing (Hide)'!J$2,'Capacity Summary'!$B$36:$B$135,0),4),IF(INDEX('Capacity Summary'!$H$36:$BG$135,MATCH('Capacity Backing (Hide)'!J$2,'Capacity Summary'!$B$36:$B$135,0),MATCH('Capacity Backing (Hide)'!$A46,'Capacity Summary'!$H$35:$BG$35,0))&lt;&gt;0,INDEX('Capacity Summary'!$H$36:$BG$135,MATCH('Capacity Backing (Hide)'!J$2,'Capacity Summary'!$B$36:$B$135,0),MATCH('Capacity Backing (Hide)'!$A46,'Capacity Summary'!$H$35:$BG$35,0)),0)),INDEX('Capacity Summary'!$C$36:$E$135,MATCH('Capacity Backing (Hide)'!J$2,'Capacity Summary'!$B$36:$B$135,0),2)))/IF(Summary!$B$7="Minutes",1,60)/COUNTA(INDEX(Capacity!$C$10:$Q$109,MATCH('Capacity Backing (Hide)'!J$2,Capacity!$B$10:$B$109,0),1):INDEX(Capacity!$C$10:$Q$109,MATCH('Capacity Backing (Hide)'!J$2,Capacity!$B$10:$B$109,0),15))</f>
        <v>#N/A</v>
      </c>
      <c r="K4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(Hide)'!$A46,'Capacity Summary'!$H$35:$BG$35,0))="x",INDEX('Capacity Summary'!$C$36:$E$135,MATCH('Capacity Backing (Hide)'!K$2,'Capacity Summary'!$B$36:$B$135,0),4),IF(INDEX('Capacity Summary'!$H$36:$BG$135,MATCH('Capacity Backing (Hide)'!K$2,'Capacity Summary'!$B$36:$B$135,0),MATCH('Capacity Backing (Hide)'!$A46,'Capacity Summary'!$H$35:$BG$35,0))&lt;&gt;0,INDEX('Capacity Summary'!$H$36:$BG$135,MATCH('Capacity Backing (Hide)'!K$2,'Capacity Summary'!$B$36:$B$135,0),MATCH('Capacity Backing (Hide)'!$A46,'Capacity Summary'!$H$35:$BG$35,0)),0)),INDEX('Capacity Summary'!$C$36:$E$135,MATCH('Capacity Backing (Hide)'!K$2,'Capacity Summary'!$B$36:$B$135,0),2)))/IF(Summary!$B$7="Minutes",1,60)/COUNTA(INDEX(Capacity!$C$10:$Q$109,MATCH('Capacity Backing (Hide)'!K$2,Capacity!$B$10:$B$109,0),1):INDEX(Capacity!$C$10:$Q$109,MATCH('Capacity Backing (Hide)'!K$2,Capacity!$B$10:$B$109,0),15))</f>
        <v>#N/A</v>
      </c>
      <c r="L4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(Hide)'!$A46,'Capacity Summary'!$H$35:$BG$35,0))="x",INDEX('Capacity Summary'!$C$36:$E$135,MATCH('Capacity Backing (Hide)'!L$2,'Capacity Summary'!$B$36:$B$135,0),4),IF(INDEX('Capacity Summary'!$H$36:$BG$135,MATCH('Capacity Backing (Hide)'!L$2,'Capacity Summary'!$B$36:$B$135,0),MATCH('Capacity Backing (Hide)'!$A46,'Capacity Summary'!$H$35:$BG$35,0))&lt;&gt;0,INDEX('Capacity Summary'!$H$36:$BG$135,MATCH('Capacity Backing (Hide)'!L$2,'Capacity Summary'!$B$36:$B$135,0),MATCH('Capacity Backing (Hide)'!$A46,'Capacity Summary'!$H$35:$BG$35,0)),0)),INDEX('Capacity Summary'!$C$36:$E$135,MATCH('Capacity Backing (Hide)'!L$2,'Capacity Summary'!$B$36:$B$135,0),2)))/IF(Summary!$B$7="Minutes",1,60)/COUNTA(INDEX(Capacity!$C$10:$Q$109,MATCH('Capacity Backing (Hide)'!L$2,Capacity!$B$10:$B$109,0),1):INDEX(Capacity!$C$10:$Q$109,MATCH('Capacity Backing (Hide)'!L$2,Capacity!$B$10:$B$109,0),15))</f>
        <v>#N/A</v>
      </c>
      <c r="M4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(Hide)'!$A46,'Capacity Summary'!$H$35:$BG$35,0))="x",INDEX('Capacity Summary'!$C$36:$E$135,MATCH('Capacity Backing (Hide)'!M$2,'Capacity Summary'!$B$36:$B$135,0),4),IF(INDEX('Capacity Summary'!$H$36:$BG$135,MATCH('Capacity Backing (Hide)'!M$2,'Capacity Summary'!$B$36:$B$135,0),MATCH('Capacity Backing (Hide)'!$A46,'Capacity Summary'!$H$35:$BG$35,0))&lt;&gt;0,INDEX('Capacity Summary'!$H$36:$BG$135,MATCH('Capacity Backing (Hide)'!M$2,'Capacity Summary'!$B$36:$B$135,0),MATCH('Capacity Backing (Hide)'!$A46,'Capacity Summary'!$H$35:$BG$35,0)),0)),INDEX('Capacity Summary'!$C$36:$E$135,MATCH('Capacity Backing (Hide)'!M$2,'Capacity Summary'!$B$36:$B$135,0),2)))/IF(Summary!$B$7="Minutes",1,60)/COUNTA(INDEX(Capacity!$C$10:$Q$109,MATCH('Capacity Backing (Hide)'!M$2,Capacity!$B$10:$B$109,0),1):INDEX(Capacity!$C$10:$Q$109,MATCH('Capacity Backing (Hide)'!M$2,Capacity!$B$10:$B$109,0),15))</f>
        <v>#N/A</v>
      </c>
      <c r="N4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(Hide)'!$A46,'Capacity Summary'!$H$35:$BG$35,0))="x",INDEX('Capacity Summary'!$C$36:$E$135,MATCH('Capacity Backing (Hide)'!N$2,'Capacity Summary'!$B$36:$B$135,0),4),IF(INDEX('Capacity Summary'!$H$36:$BG$135,MATCH('Capacity Backing (Hide)'!N$2,'Capacity Summary'!$B$36:$B$135,0),MATCH('Capacity Backing (Hide)'!$A46,'Capacity Summary'!$H$35:$BG$35,0))&lt;&gt;0,INDEX('Capacity Summary'!$H$36:$BG$135,MATCH('Capacity Backing (Hide)'!N$2,'Capacity Summary'!$B$36:$B$135,0),MATCH('Capacity Backing (Hide)'!$A46,'Capacity Summary'!$H$35:$BG$35,0)),0)),INDEX('Capacity Summary'!$C$36:$E$135,MATCH('Capacity Backing (Hide)'!N$2,'Capacity Summary'!$B$36:$B$135,0),2)))/IF(Summary!$B$7="Minutes",1,60)/COUNTA(INDEX(Capacity!$C$10:$Q$109,MATCH('Capacity Backing (Hide)'!N$2,Capacity!$B$10:$B$109,0),1):INDEX(Capacity!$C$10:$Q$109,MATCH('Capacity Backing (Hide)'!N$2,Capacity!$B$10:$B$109,0),15))</f>
        <v>#N/A</v>
      </c>
      <c r="O4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(Hide)'!$A46,'Capacity Summary'!$H$35:$BG$35,0))="x",INDEX('Capacity Summary'!$C$36:$E$135,MATCH('Capacity Backing (Hide)'!O$2,'Capacity Summary'!$B$36:$B$135,0),4),IF(INDEX('Capacity Summary'!$H$36:$BG$135,MATCH('Capacity Backing (Hide)'!O$2,'Capacity Summary'!$B$36:$B$135,0),MATCH('Capacity Backing (Hide)'!$A46,'Capacity Summary'!$H$35:$BG$35,0))&lt;&gt;0,INDEX('Capacity Summary'!$H$36:$BG$135,MATCH('Capacity Backing (Hide)'!O$2,'Capacity Summary'!$B$36:$B$135,0),MATCH('Capacity Backing (Hide)'!$A46,'Capacity Summary'!$H$35:$BG$35,0)),0)),INDEX('Capacity Summary'!$C$36:$E$135,MATCH('Capacity Backing (Hide)'!O$2,'Capacity Summary'!$B$36:$B$135,0),2)))/IF(Summary!$B$7="Minutes",1,60)/COUNTA(INDEX(Capacity!$C$10:$Q$109,MATCH('Capacity Backing (Hide)'!O$2,Capacity!$B$10:$B$109,0),1):INDEX(Capacity!$C$10:$Q$109,MATCH('Capacity Backing (Hide)'!O$2,Capacity!$B$10:$B$109,0),15))</f>
        <v>#N/A</v>
      </c>
      <c r="P4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(Hide)'!$A46,'Capacity Summary'!$H$35:$BG$35,0))="x",INDEX('Capacity Summary'!$C$36:$E$135,MATCH('Capacity Backing (Hide)'!P$2,'Capacity Summary'!$B$36:$B$135,0),4),IF(INDEX('Capacity Summary'!$H$36:$BG$135,MATCH('Capacity Backing (Hide)'!P$2,'Capacity Summary'!$B$36:$B$135,0),MATCH('Capacity Backing (Hide)'!$A46,'Capacity Summary'!$H$35:$BG$35,0))&lt;&gt;0,INDEX('Capacity Summary'!$H$36:$BG$135,MATCH('Capacity Backing (Hide)'!P$2,'Capacity Summary'!$B$36:$B$135,0),MATCH('Capacity Backing (Hide)'!$A46,'Capacity Summary'!$H$35:$BG$35,0)),0)),INDEX('Capacity Summary'!$C$36:$E$135,MATCH('Capacity Backing (Hide)'!P$2,'Capacity Summary'!$B$36:$B$135,0),2)))/IF(Summary!$B$7="Minutes",1,60)/COUNTA(INDEX(Capacity!$C$10:$Q$109,MATCH('Capacity Backing (Hide)'!P$2,Capacity!$B$10:$B$109,0),1):INDEX(Capacity!$C$10:$Q$109,MATCH('Capacity Backing (Hide)'!P$2,Capacity!$B$10:$B$109,0),15))</f>
        <v>#N/A</v>
      </c>
      <c r="Q4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(Hide)'!$A46,'Capacity Summary'!$H$35:$BG$35,0))="x",INDEX('Capacity Summary'!$C$36:$E$135,MATCH('Capacity Backing (Hide)'!Q$2,'Capacity Summary'!$B$36:$B$135,0),4),IF(INDEX('Capacity Summary'!$H$36:$BG$135,MATCH('Capacity Backing (Hide)'!Q$2,'Capacity Summary'!$B$36:$B$135,0),MATCH('Capacity Backing (Hide)'!$A46,'Capacity Summary'!$H$35:$BG$35,0))&lt;&gt;0,INDEX('Capacity Summary'!$H$36:$BG$135,MATCH('Capacity Backing (Hide)'!Q$2,'Capacity Summary'!$B$36:$B$135,0),MATCH('Capacity Backing (Hide)'!$A46,'Capacity Summary'!$H$35:$BG$35,0)),0)),INDEX('Capacity Summary'!$C$36:$E$135,MATCH('Capacity Backing (Hide)'!Q$2,'Capacity Summary'!$B$36:$B$135,0),2)))/IF(Summary!$B$7="Minutes",1,60)/COUNTA(INDEX(Capacity!$C$10:$Q$109,MATCH('Capacity Backing (Hide)'!Q$2,Capacity!$B$10:$B$109,0),1):INDEX(Capacity!$C$10:$Q$109,MATCH('Capacity Backing (Hide)'!Q$2,Capacity!$B$10:$B$109,0),15))</f>
        <v>#N/A</v>
      </c>
      <c r="R4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(Hide)'!$A46,'Capacity Summary'!$H$35:$BG$35,0))="x",INDEX('Capacity Summary'!$C$36:$E$135,MATCH('Capacity Backing (Hide)'!R$2,'Capacity Summary'!$B$36:$B$135,0),4),IF(INDEX('Capacity Summary'!$H$36:$BG$135,MATCH('Capacity Backing (Hide)'!R$2,'Capacity Summary'!$B$36:$B$135,0),MATCH('Capacity Backing (Hide)'!$A46,'Capacity Summary'!$H$35:$BG$35,0))&lt;&gt;0,INDEX('Capacity Summary'!$H$36:$BG$135,MATCH('Capacity Backing (Hide)'!R$2,'Capacity Summary'!$B$36:$B$135,0),MATCH('Capacity Backing (Hide)'!$A46,'Capacity Summary'!$H$35:$BG$35,0)),0)),INDEX('Capacity Summary'!$C$36:$E$135,MATCH('Capacity Backing (Hide)'!R$2,'Capacity Summary'!$B$36:$B$135,0),2)))/IF(Summary!$B$7="Minutes",1,60)/COUNTA(INDEX(Capacity!$C$10:$Q$109,MATCH('Capacity Backing (Hide)'!R$2,Capacity!$B$10:$B$109,0),1):INDEX(Capacity!$C$10:$Q$109,MATCH('Capacity Backing (Hide)'!R$2,Capacity!$B$10:$B$109,0),15))</f>
        <v>#N/A</v>
      </c>
      <c r="S4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(Hide)'!$A46,'Capacity Summary'!$H$35:$BG$35,0))="x",INDEX('Capacity Summary'!$C$36:$E$135,MATCH('Capacity Backing (Hide)'!S$2,'Capacity Summary'!$B$36:$B$135,0),4),IF(INDEX('Capacity Summary'!$H$36:$BG$135,MATCH('Capacity Backing (Hide)'!S$2,'Capacity Summary'!$B$36:$B$135,0),MATCH('Capacity Backing (Hide)'!$A46,'Capacity Summary'!$H$35:$BG$35,0))&lt;&gt;0,INDEX('Capacity Summary'!$H$36:$BG$135,MATCH('Capacity Backing (Hide)'!S$2,'Capacity Summary'!$B$36:$B$135,0),MATCH('Capacity Backing (Hide)'!$A46,'Capacity Summary'!$H$35:$BG$35,0)),0)),INDEX('Capacity Summary'!$C$36:$E$135,MATCH('Capacity Backing (Hide)'!S$2,'Capacity Summary'!$B$36:$B$135,0),2)))/IF(Summary!$B$7="Minutes",1,60)/COUNTA(INDEX(Capacity!$C$10:$Q$109,MATCH('Capacity Backing (Hide)'!S$2,Capacity!$B$10:$B$109,0),1):INDEX(Capacity!$C$10:$Q$109,MATCH('Capacity Backing (Hide)'!S$2,Capacity!$B$10:$B$109,0),15))</f>
        <v>#N/A</v>
      </c>
      <c r="T4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(Hide)'!$A46,'Capacity Summary'!$H$35:$BG$35,0))="x",INDEX('Capacity Summary'!$C$36:$E$135,MATCH('Capacity Backing (Hide)'!T$2,'Capacity Summary'!$B$36:$B$135,0),4),IF(INDEX('Capacity Summary'!$H$36:$BG$135,MATCH('Capacity Backing (Hide)'!T$2,'Capacity Summary'!$B$36:$B$135,0),MATCH('Capacity Backing (Hide)'!$A46,'Capacity Summary'!$H$35:$BG$35,0))&lt;&gt;0,INDEX('Capacity Summary'!$H$36:$BG$135,MATCH('Capacity Backing (Hide)'!T$2,'Capacity Summary'!$B$36:$B$135,0),MATCH('Capacity Backing (Hide)'!$A46,'Capacity Summary'!$H$35:$BG$35,0)),0)),INDEX('Capacity Summary'!$C$36:$E$135,MATCH('Capacity Backing (Hide)'!T$2,'Capacity Summary'!$B$36:$B$135,0),2)))/IF(Summary!$B$7="Minutes",1,60)/COUNTA(INDEX(Capacity!$C$10:$Q$109,MATCH('Capacity Backing (Hide)'!T$2,Capacity!$B$10:$B$109,0),1):INDEX(Capacity!$C$10:$Q$109,MATCH('Capacity Backing (Hide)'!T$2,Capacity!$B$10:$B$109,0),15))</f>
        <v>#N/A</v>
      </c>
      <c r="U4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(Hide)'!$A46,'Capacity Summary'!$H$35:$BG$35,0))="x",INDEX('Capacity Summary'!$C$36:$E$135,MATCH('Capacity Backing (Hide)'!U$2,'Capacity Summary'!$B$36:$B$135,0),4),IF(INDEX('Capacity Summary'!$H$36:$BG$135,MATCH('Capacity Backing (Hide)'!U$2,'Capacity Summary'!$B$36:$B$135,0),MATCH('Capacity Backing (Hide)'!$A46,'Capacity Summary'!$H$35:$BG$35,0))&lt;&gt;0,INDEX('Capacity Summary'!$H$36:$BG$135,MATCH('Capacity Backing (Hide)'!U$2,'Capacity Summary'!$B$36:$B$135,0),MATCH('Capacity Backing (Hide)'!$A46,'Capacity Summary'!$H$35:$BG$35,0)),0)),INDEX('Capacity Summary'!$C$36:$E$135,MATCH('Capacity Backing (Hide)'!U$2,'Capacity Summary'!$B$36:$B$135,0),2)))/IF(Summary!$B$7="Minutes",1,60)/COUNTA(INDEX(Capacity!$C$10:$Q$109,MATCH('Capacity Backing (Hide)'!U$2,Capacity!$B$10:$B$109,0),1):INDEX(Capacity!$C$10:$Q$109,MATCH('Capacity Backing (Hide)'!U$2,Capacity!$B$10:$B$109,0),15))</f>
        <v>#N/A</v>
      </c>
      <c r="V4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(Hide)'!$A46,'Capacity Summary'!$H$35:$BG$35,0))="x",INDEX('Capacity Summary'!$C$36:$E$135,MATCH('Capacity Backing (Hide)'!V$2,'Capacity Summary'!$B$36:$B$135,0),4),IF(INDEX('Capacity Summary'!$H$36:$BG$135,MATCH('Capacity Backing (Hide)'!V$2,'Capacity Summary'!$B$36:$B$135,0),MATCH('Capacity Backing (Hide)'!$A46,'Capacity Summary'!$H$35:$BG$35,0))&lt;&gt;0,INDEX('Capacity Summary'!$H$36:$BG$135,MATCH('Capacity Backing (Hide)'!V$2,'Capacity Summary'!$B$36:$B$135,0),MATCH('Capacity Backing (Hide)'!$A46,'Capacity Summary'!$H$35:$BG$35,0)),0)),INDEX('Capacity Summary'!$C$36:$E$135,MATCH('Capacity Backing (Hide)'!V$2,'Capacity Summary'!$B$36:$B$135,0),2)))/IF(Summary!$B$7="Minutes",1,60)/COUNTA(INDEX(Capacity!$C$10:$Q$109,MATCH('Capacity Backing (Hide)'!V$2,Capacity!$B$10:$B$109,0),1):INDEX(Capacity!$C$10:$Q$109,MATCH('Capacity Backing (Hide)'!V$2,Capacity!$B$10:$B$109,0),15))</f>
        <v>#N/A</v>
      </c>
      <c r="W4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(Hide)'!$A46,'Capacity Summary'!$H$35:$BG$35,0))="x",INDEX('Capacity Summary'!$C$36:$E$135,MATCH('Capacity Backing (Hide)'!W$2,'Capacity Summary'!$B$36:$B$135,0),4),IF(INDEX('Capacity Summary'!$H$36:$BG$135,MATCH('Capacity Backing (Hide)'!W$2,'Capacity Summary'!$B$36:$B$135,0),MATCH('Capacity Backing (Hide)'!$A46,'Capacity Summary'!$H$35:$BG$35,0))&lt;&gt;0,INDEX('Capacity Summary'!$H$36:$BG$135,MATCH('Capacity Backing (Hide)'!W$2,'Capacity Summary'!$B$36:$B$135,0),MATCH('Capacity Backing (Hide)'!$A46,'Capacity Summary'!$H$35:$BG$35,0)),0)),INDEX('Capacity Summary'!$C$36:$E$135,MATCH('Capacity Backing (Hide)'!W$2,'Capacity Summary'!$B$36:$B$135,0),2)))/IF(Summary!$B$7="Minutes",1,60)/COUNTA(INDEX(Capacity!$C$10:$Q$109,MATCH('Capacity Backing (Hide)'!W$2,Capacity!$B$10:$B$109,0),1):INDEX(Capacity!$C$10:$Q$109,MATCH('Capacity Backing (Hide)'!W$2,Capacity!$B$10:$B$109,0),15))</f>
        <v>#N/A</v>
      </c>
      <c r="X4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(Hide)'!$A46,'Capacity Summary'!$H$35:$BG$35,0))="x",INDEX('Capacity Summary'!$C$36:$E$135,MATCH('Capacity Backing (Hide)'!X$2,'Capacity Summary'!$B$36:$B$135,0),4),IF(INDEX('Capacity Summary'!$H$36:$BG$135,MATCH('Capacity Backing (Hide)'!X$2,'Capacity Summary'!$B$36:$B$135,0),MATCH('Capacity Backing (Hide)'!$A46,'Capacity Summary'!$H$35:$BG$35,0))&lt;&gt;0,INDEX('Capacity Summary'!$H$36:$BG$135,MATCH('Capacity Backing (Hide)'!X$2,'Capacity Summary'!$B$36:$B$135,0),MATCH('Capacity Backing (Hide)'!$A46,'Capacity Summary'!$H$35:$BG$35,0)),0)),INDEX('Capacity Summary'!$C$36:$E$135,MATCH('Capacity Backing (Hide)'!X$2,'Capacity Summary'!$B$36:$B$135,0),2)))/IF(Summary!$B$7="Minutes",1,60)/COUNTA(INDEX(Capacity!$C$10:$Q$109,MATCH('Capacity Backing (Hide)'!X$2,Capacity!$B$10:$B$109,0),1):INDEX(Capacity!$C$10:$Q$109,MATCH('Capacity Backing (Hide)'!X$2,Capacity!$B$10:$B$109,0),15))</f>
        <v>#N/A</v>
      </c>
      <c r="Y4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(Hide)'!$A46,'Capacity Summary'!$H$35:$BG$35,0))="x",INDEX('Capacity Summary'!$C$36:$E$135,MATCH('Capacity Backing (Hide)'!Y$2,'Capacity Summary'!$B$36:$B$135,0),4),IF(INDEX('Capacity Summary'!$H$36:$BG$135,MATCH('Capacity Backing (Hide)'!Y$2,'Capacity Summary'!$B$36:$B$135,0),MATCH('Capacity Backing (Hide)'!$A46,'Capacity Summary'!$H$35:$BG$35,0))&lt;&gt;0,INDEX('Capacity Summary'!$H$36:$BG$135,MATCH('Capacity Backing (Hide)'!Y$2,'Capacity Summary'!$B$36:$B$135,0),MATCH('Capacity Backing (Hide)'!$A46,'Capacity Summary'!$H$35:$BG$35,0)),0)),INDEX('Capacity Summary'!$C$36:$E$135,MATCH('Capacity Backing (Hide)'!Y$2,'Capacity Summary'!$B$36:$B$135,0),2)))/IF(Summary!$B$7="Minutes",1,60)/COUNTA(INDEX(Capacity!$C$10:$Q$109,MATCH('Capacity Backing (Hide)'!Y$2,Capacity!$B$10:$B$109,0),1):INDEX(Capacity!$C$10:$Q$109,MATCH('Capacity Backing (Hide)'!Y$2,Capacity!$B$10:$B$109,0),15))</f>
        <v>#N/A</v>
      </c>
      <c r="Z4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(Hide)'!$A46,'Capacity Summary'!$H$35:$BG$35,0))="x",INDEX('Capacity Summary'!$C$36:$E$135,MATCH('Capacity Backing (Hide)'!Z$2,'Capacity Summary'!$B$36:$B$135,0),4),IF(INDEX('Capacity Summary'!$H$36:$BG$135,MATCH('Capacity Backing (Hide)'!Z$2,'Capacity Summary'!$B$36:$B$135,0),MATCH('Capacity Backing (Hide)'!$A46,'Capacity Summary'!$H$35:$BG$35,0))&lt;&gt;0,INDEX('Capacity Summary'!$H$36:$BG$135,MATCH('Capacity Backing (Hide)'!Z$2,'Capacity Summary'!$B$36:$B$135,0),MATCH('Capacity Backing (Hide)'!$A46,'Capacity Summary'!$H$35:$BG$35,0)),0)),INDEX('Capacity Summary'!$C$36:$E$135,MATCH('Capacity Backing (Hide)'!Z$2,'Capacity Summary'!$B$36:$B$135,0),2)))/IF(Summary!$B$7="Minutes",1,60)/COUNTA(INDEX(Capacity!$C$10:$Q$109,MATCH('Capacity Backing (Hide)'!Z$2,Capacity!$B$10:$B$109,0),1):INDEX(Capacity!$C$10:$Q$109,MATCH('Capacity Backing (Hide)'!Z$2,Capacity!$B$10:$B$109,0),15))</f>
        <v>#N/A</v>
      </c>
      <c r="AA4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(Hide)'!$A46,'Capacity Summary'!$H$35:$BG$35,0))="x",INDEX('Capacity Summary'!$C$36:$E$135,MATCH('Capacity Backing (Hide)'!AA$2,'Capacity Summary'!$B$36:$B$135,0),4),IF(INDEX('Capacity Summary'!$H$36:$BG$135,MATCH('Capacity Backing (Hide)'!AA$2,'Capacity Summary'!$B$36:$B$135,0),MATCH('Capacity Backing (Hide)'!$A46,'Capacity Summary'!$H$35:$BG$35,0))&lt;&gt;0,INDEX('Capacity Summary'!$H$36:$BG$135,MATCH('Capacity Backing (Hide)'!AA$2,'Capacity Summary'!$B$36:$B$135,0),MATCH('Capacity Backing (Hide)'!$A46,'Capacity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(Hide)'!$A46,'Capacity Summary'!$H$35:$BG$35,0))="x",INDEX('Capacity Summary'!$C$36:$E$135,MATCH('Capacity Backing (Hide)'!AB$2,'Capacity Summary'!$B$36:$B$135,0),4),IF(INDEX('Capacity Summary'!$H$36:$BG$135,MATCH('Capacity Backing (Hide)'!AB$2,'Capacity Summary'!$B$36:$B$135,0),MATCH('Capacity Backing (Hide)'!$A46,'Capacity Summary'!$H$35:$BG$35,0))&lt;&gt;0,INDEX('Capacity Summary'!$H$36:$BG$135,MATCH('Capacity Backing (Hide)'!AB$2,'Capacity Summary'!$B$36:$B$135,0),MATCH('Capacity Backing (Hide)'!$A46,'Capacity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(Hide)'!$A46,'Capacity Summary'!$H$35:$BG$35,0))="x",INDEX('Capacity Summary'!$C$36:$E$135,MATCH('Capacity Backing (Hide)'!AC$2,'Capacity Summary'!$B$36:$B$135,0),4),IF(INDEX('Capacity Summary'!$H$36:$BG$135,MATCH('Capacity Backing (Hide)'!AC$2,'Capacity Summary'!$B$36:$B$135,0),MATCH('Capacity Backing (Hide)'!$A46,'Capacity Summary'!$H$35:$BG$35,0))&lt;&gt;0,INDEX('Capacity Summary'!$H$36:$BG$135,MATCH('Capacity Backing (Hide)'!AC$2,'Capacity Summary'!$B$36:$B$135,0),MATCH('Capacity Backing (Hide)'!$A46,'Capacity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(Hide)'!$A46,'Capacity Summary'!$H$35:$BG$35,0))="x",INDEX('Capacity Summary'!$C$36:$E$135,MATCH('Capacity Backing (Hide)'!AD$2,'Capacity Summary'!$B$36:$B$135,0),4),IF(INDEX('Capacity Summary'!$H$36:$BG$135,MATCH('Capacity Backing (Hide)'!AD$2,'Capacity Summary'!$B$36:$B$135,0),MATCH('Capacity Backing (Hide)'!$A46,'Capacity Summary'!$H$35:$BG$35,0))&lt;&gt;0,INDEX('Capacity Summary'!$H$36:$BG$135,MATCH('Capacity Backing (Hide)'!AD$2,'Capacity Summary'!$B$36:$B$135,0),MATCH('Capacity Backing (Hide)'!$A46,'Capacity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(Hide)'!$A46,'Capacity Summary'!$H$35:$BG$35,0))="x",INDEX('Capacity Summary'!$C$36:$E$135,MATCH('Capacity Backing (Hide)'!AE$2,'Capacity Summary'!$B$36:$B$135,0),4),IF(INDEX('Capacity Summary'!$H$36:$BG$135,MATCH('Capacity Backing (Hide)'!AE$2,'Capacity Summary'!$B$36:$B$135,0),MATCH('Capacity Backing (Hide)'!$A46,'Capacity Summary'!$H$35:$BG$35,0))&lt;&gt;0,INDEX('Capacity Summary'!$H$36:$BG$135,MATCH('Capacity Backing (Hide)'!AE$2,'Capacity Summary'!$B$36:$B$135,0),MATCH('Capacity Backing (Hide)'!$A46,'Capacity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(Hide)'!$A46,'Capacity Summary'!$H$35:$BG$35,0))="x",INDEX('Capacity Summary'!$C$36:$E$135,MATCH('Capacity Backing (Hide)'!AF$2,'Capacity Summary'!$B$36:$B$135,0),4),IF(INDEX('Capacity Summary'!$H$36:$BG$135,MATCH('Capacity Backing (Hide)'!AF$2,'Capacity Summary'!$B$36:$B$135,0),MATCH('Capacity Backing (Hide)'!$A46,'Capacity Summary'!$H$35:$BG$35,0))&lt;&gt;0,INDEX('Capacity Summary'!$H$36:$BG$135,MATCH('Capacity Backing (Hide)'!AF$2,'Capacity Summary'!$B$36:$B$135,0),MATCH('Capacity Backing (Hide)'!$A46,'Capacity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(Hide)'!$A46,'Capacity Summary'!$H$35:$BG$35,0))="x",INDEX('Capacity Summary'!$C$36:$E$135,MATCH('Capacity Backing (Hide)'!AG$2,'Capacity Summary'!$B$36:$B$135,0),4),IF(INDEX('Capacity Summary'!$H$36:$BG$135,MATCH('Capacity Backing (Hide)'!AG$2,'Capacity Summary'!$B$36:$B$135,0),MATCH('Capacity Backing (Hide)'!$A46,'Capacity Summary'!$H$35:$BG$35,0))&lt;&gt;0,INDEX('Capacity Summary'!$H$36:$BG$135,MATCH('Capacity Backing (Hide)'!AG$2,'Capacity Summary'!$B$36:$B$135,0),MATCH('Capacity Backing (Hide)'!$A46,'Capacity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(Hide)'!$A46,'Capacity Summary'!$H$35:$BG$35,0))="x",INDEX('Capacity Summary'!$C$36:$E$135,MATCH('Capacity Backing (Hide)'!AH$2,'Capacity Summary'!$B$36:$B$135,0),4),IF(INDEX('Capacity Summary'!$H$36:$BG$135,MATCH('Capacity Backing (Hide)'!AH$2,'Capacity Summary'!$B$36:$B$135,0),MATCH('Capacity Backing (Hide)'!$A46,'Capacity Summary'!$H$35:$BG$35,0))&lt;&gt;0,INDEX('Capacity Summary'!$H$36:$BG$135,MATCH('Capacity Backing (Hide)'!AH$2,'Capacity Summary'!$B$36:$B$135,0),MATCH('Capacity Backing (Hide)'!$A46,'Capacity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(Hide)'!$A46,'Capacity Summary'!$H$35:$BG$35,0))="x",INDEX('Capacity Summary'!$C$36:$E$135,MATCH('Capacity Backing (Hide)'!AI$2,'Capacity Summary'!$B$36:$B$135,0),4),IF(INDEX('Capacity Summary'!$H$36:$BG$135,MATCH('Capacity Backing (Hide)'!AI$2,'Capacity Summary'!$B$36:$B$135,0),MATCH('Capacity Backing (Hide)'!$A46,'Capacity Summary'!$H$35:$BG$35,0))&lt;&gt;0,INDEX('Capacity Summary'!$H$36:$BG$135,MATCH('Capacity Backing (Hide)'!AI$2,'Capacity Summary'!$B$36:$B$135,0),MATCH('Capacity Backing (Hide)'!$A46,'Capacity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(Hide)'!$A46,'Capacity Summary'!$H$35:$BG$35,0))="x",INDEX('Capacity Summary'!$C$36:$E$135,MATCH('Capacity Backing (Hide)'!AJ$2,'Capacity Summary'!$B$36:$B$135,0),4),IF(INDEX('Capacity Summary'!$H$36:$BG$135,MATCH('Capacity Backing (Hide)'!AJ$2,'Capacity Summary'!$B$36:$B$135,0),MATCH('Capacity Backing (Hide)'!$A46,'Capacity Summary'!$H$35:$BG$35,0))&lt;&gt;0,INDEX('Capacity Summary'!$H$36:$BG$135,MATCH('Capacity Backing (Hide)'!AJ$2,'Capacity Summary'!$B$36:$B$135,0),MATCH('Capacity Backing (Hide)'!$A46,'Capacity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(Hide)'!$A46,'Capacity Summary'!$H$35:$BG$35,0))="x",INDEX('Capacity Summary'!$C$36:$E$135,MATCH('Capacity Backing (Hide)'!AK$2,'Capacity Summary'!$B$36:$B$135,0),4),IF(INDEX('Capacity Summary'!$H$36:$BG$135,MATCH('Capacity Backing (Hide)'!AK$2,'Capacity Summary'!$B$36:$B$135,0),MATCH('Capacity Backing (Hide)'!$A46,'Capacity Summary'!$H$35:$BG$35,0))&lt;&gt;0,INDEX('Capacity Summary'!$H$36:$BG$135,MATCH('Capacity Backing (Hide)'!AK$2,'Capacity Summary'!$B$36:$B$135,0),MATCH('Capacity Backing (Hide)'!$A46,'Capacity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(Hide)'!$A46,'Capacity Summary'!$H$35:$BG$35,0))="x",INDEX('Capacity Summary'!$C$36:$E$135,MATCH('Capacity Backing (Hide)'!AL$2,'Capacity Summary'!$B$36:$B$135,0),4),IF(INDEX('Capacity Summary'!$H$36:$BG$135,MATCH('Capacity Backing (Hide)'!AL$2,'Capacity Summary'!$B$36:$B$135,0),MATCH('Capacity Backing (Hide)'!$A46,'Capacity Summary'!$H$35:$BG$35,0))&lt;&gt;0,INDEX('Capacity Summary'!$H$36:$BG$135,MATCH('Capacity Backing (Hide)'!AL$2,'Capacity Summary'!$B$36:$B$135,0),MATCH('Capacity Backing (Hide)'!$A46,'Capacity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(Hide)'!$A46,'Capacity Summary'!$H$35:$BG$35,0))="x",INDEX('Capacity Summary'!$C$36:$E$135,MATCH('Capacity Backing (Hide)'!AM$2,'Capacity Summary'!$B$36:$B$135,0),4),IF(INDEX('Capacity Summary'!$H$36:$BG$135,MATCH('Capacity Backing (Hide)'!AM$2,'Capacity Summary'!$B$36:$B$135,0),MATCH('Capacity Backing (Hide)'!$A46,'Capacity Summary'!$H$35:$BG$35,0))&lt;&gt;0,INDEX('Capacity Summary'!$H$36:$BG$135,MATCH('Capacity Backing (Hide)'!AM$2,'Capacity Summary'!$B$36:$B$135,0),MATCH('Capacity Backing (Hide)'!$A46,'Capacity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(Hide)'!$A46,'Capacity Summary'!$H$35:$BG$35,0))="x",INDEX('Capacity Summary'!$C$36:$E$135,MATCH('Capacity Backing (Hide)'!AN$2,'Capacity Summary'!$B$36:$B$135,0),4),IF(INDEX('Capacity Summary'!$H$36:$BG$135,MATCH('Capacity Backing (Hide)'!AN$2,'Capacity Summary'!$B$36:$B$135,0),MATCH('Capacity Backing (Hide)'!$A46,'Capacity Summary'!$H$35:$BG$35,0))&lt;&gt;0,INDEX('Capacity Summary'!$H$36:$BG$135,MATCH('Capacity Backing (Hide)'!AN$2,'Capacity Summary'!$B$36:$B$135,0),MATCH('Capacity Backing (Hide)'!$A46,'Capacity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(Hide)'!$A46,'Capacity Summary'!$H$35:$BG$35,0))="x",INDEX('Capacity Summary'!$C$36:$E$135,MATCH('Capacity Backing (Hide)'!AO$2,'Capacity Summary'!$B$36:$B$135,0),4),IF(INDEX('Capacity Summary'!$H$36:$BG$135,MATCH('Capacity Backing (Hide)'!AO$2,'Capacity Summary'!$B$36:$B$135,0),MATCH('Capacity Backing (Hide)'!$A46,'Capacity Summary'!$H$35:$BG$35,0))&lt;&gt;0,INDEX('Capacity Summary'!$H$36:$BG$135,MATCH('Capacity Backing (Hide)'!AO$2,'Capacity Summary'!$B$36:$B$135,0),MATCH('Capacity Backing (Hide)'!$A46,'Capacity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(Hide)'!$A46,'Capacity Summary'!$H$35:$BG$35,0))="x",INDEX('Capacity Summary'!$C$36:$E$135,MATCH('Capacity Backing (Hide)'!AP$2,'Capacity Summary'!$B$36:$B$135,0),4),IF(INDEX('Capacity Summary'!$H$36:$BG$135,MATCH('Capacity Backing (Hide)'!AP$2,'Capacity Summary'!$B$36:$B$135,0),MATCH('Capacity Backing (Hide)'!$A46,'Capacity Summary'!$H$35:$BG$35,0))&lt;&gt;0,INDEX('Capacity Summary'!$H$36:$BG$135,MATCH('Capacity Backing (Hide)'!AP$2,'Capacity Summary'!$B$36:$B$135,0),MATCH('Capacity Backing (Hide)'!$A46,'Capacity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(Hide)'!$A46,'Capacity Summary'!$H$35:$BG$35,0))="x",INDEX('Capacity Summary'!$C$36:$E$135,MATCH('Capacity Backing (Hide)'!AQ$2,'Capacity Summary'!$B$36:$B$135,0),4),IF(INDEX('Capacity Summary'!$H$36:$BG$135,MATCH('Capacity Backing (Hide)'!AQ$2,'Capacity Summary'!$B$36:$B$135,0),MATCH('Capacity Backing (Hide)'!$A46,'Capacity Summary'!$H$35:$BG$35,0))&lt;&gt;0,INDEX('Capacity Summary'!$H$36:$BG$135,MATCH('Capacity Backing (Hide)'!AQ$2,'Capacity Summary'!$B$36:$B$135,0),MATCH('Capacity Backing (Hide)'!$A46,'Capacity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(Hide)'!$A46,'Capacity Summary'!$H$35:$BG$35,0))="x",INDEX('Capacity Summary'!$C$36:$E$135,MATCH('Capacity Backing (Hide)'!AR$2,'Capacity Summary'!$B$36:$B$135,0),4),IF(INDEX('Capacity Summary'!$H$36:$BG$135,MATCH('Capacity Backing (Hide)'!AR$2,'Capacity Summary'!$B$36:$B$135,0),MATCH('Capacity Backing (Hide)'!$A46,'Capacity Summary'!$H$35:$BG$35,0))&lt;&gt;0,INDEX('Capacity Summary'!$H$36:$BG$135,MATCH('Capacity Backing (Hide)'!AR$2,'Capacity Summary'!$B$36:$B$135,0),MATCH('Capacity Backing (Hide)'!$A46,'Capacity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(Hide)'!$A46,'Capacity Summary'!$H$35:$BG$35,0))="x",INDEX('Capacity Summary'!$C$36:$E$135,MATCH('Capacity Backing (Hide)'!AS$2,'Capacity Summary'!$B$36:$B$135,0),4),IF(INDEX('Capacity Summary'!$H$36:$BG$135,MATCH('Capacity Backing (Hide)'!AS$2,'Capacity Summary'!$B$36:$B$135,0),MATCH('Capacity Backing (Hide)'!$A46,'Capacity Summary'!$H$35:$BG$35,0))&lt;&gt;0,INDEX('Capacity Summary'!$H$36:$BG$135,MATCH('Capacity Backing (Hide)'!AS$2,'Capacity Summary'!$B$36:$B$135,0),MATCH('Capacity Backing (Hide)'!$A46,'Capacity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(Hide)'!$A46,'Capacity Summary'!$H$35:$BG$35,0))="x",INDEX('Capacity Summary'!$C$36:$E$135,MATCH('Capacity Backing (Hide)'!AT$2,'Capacity Summary'!$B$36:$B$135,0),4),IF(INDEX('Capacity Summary'!$H$36:$BG$135,MATCH('Capacity Backing (Hide)'!AT$2,'Capacity Summary'!$B$36:$B$135,0),MATCH('Capacity Backing (Hide)'!$A46,'Capacity Summary'!$H$35:$BG$35,0))&lt;&gt;0,INDEX('Capacity Summary'!$H$36:$BG$135,MATCH('Capacity Backing (Hide)'!AT$2,'Capacity Summary'!$B$36:$B$135,0),MATCH('Capacity Backing (Hide)'!$A46,'Capacity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(Hide)'!$A46,'Capacity Summary'!$H$35:$BG$35,0))="x",INDEX('Capacity Summary'!$C$36:$E$135,MATCH('Capacity Backing (Hide)'!AU$2,'Capacity Summary'!$B$36:$B$135,0),4),IF(INDEX('Capacity Summary'!$H$36:$BG$135,MATCH('Capacity Backing (Hide)'!AU$2,'Capacity Summary'!$B$36:$B$135,0),MATCH('Capacity Backing (Hide)'!$A46,'Capacity Summary'!$H$35:$BG$35,0))&lt;&gt;0,INDEX('Capacity Summary'!$H$36:$BG$135,MATCH('Capacity Backing (Hide)'!AU$2,'Capacity Summary'!$B$36:$B$135,0),MATCH('Capacity Backing (Hide)'!$A46,'Capacity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(Hide)'!$A46,'Capacity Summary'!$H$35:$BG$35,0))="x",INDEX('Capacity Summary'!$C$36:$E$135,MATCH('Capacity Backing (Hide)'!AV$2,'Capacity Summary'!$B$36:$B$135,0),4),IF(INDEX('Capacity Summary'!$H$36:$BG$135,MATCH('Capacity Backing (Hide)'!AV$2,'Capacity Summary'!$B$36:$B$135,0),MATCH('Capacity Backing (Hide)'!$A46,'Capacity Summary'!$H$35:$BG$35,0))&lt;&gt;0,INDEX('Capacity Summary'!$H$36:$BG$135,MATCH('Capacity Backing (Hide)'!AV$2,'Capacity Summary'!$B$36:$B$135,0),MATCH('Capacity Backing (Hide)'!$A46,'Capacity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(Hide)'!$A46,'Capacity Summary'!$H$35:$BG$35,0))="x",INDEX('Capacity Summary'!$C$36:$E$135,MATCH('Capacity Backing (Hide)'!AW$2,'Capacity Summary'!$B$36:$B$135,0),4),IF(INDEX('Capacity Summary'!$H$36:$BG$135,MATCH('Capacity Backing (Hide)'!AW$2,'Capacity Summary'!$B$36:$B$135,0),MATCH('Capacity Backing (Hide)'!$A46,'Capacity Summary'!$H$35:$BG$35,0))&lt;&gt;0,INDEX('Capacity Summary'!$H$36:$BG$135,MATCH('Capacity Backing (Hide)'!AW$2,'Capacity Summary'!$B$36:$B$135,0),MATCH('Capacity Backing (Hide)'!$A46,'Capacity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(Hide)'!$A46,'Capacity Summary'!$H$35:$BG$35,0))="x",INDEX('Capacity Summary'!$C$36:$E$135,MATCH('Capacity Backing (Hide)'!AX$2,'Capacity Summary'!$B$36:$B$135,0),4),IF(INDEX('Capacity Summary'!$H$36:$BG$135,MATCH('Capacity Backing (Hide)'!AX$2,'Capacity Summary'!$B$36:$B$135,0),MATCH('Capacity Backing (Hide)'!$A46,'Capacity Summary'!$H$35:$BG$35,0))&lt;&gt;0,INDEX('Capacity Summary'!$H$36:$BG$135,MATCH('Capacity Backing (Hide)'!AX$2,'Capacity Summary'!$B$36:$B$135,0),MATCH('Capacity Backing (Hide)'!$A46,'Capacity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(Hide)'!$A46,'Capacity Summary'!$H$35:$BG$35,0))="x",INDEX('Capacity Summary'!$C$36:$E$135,MATCH('Capacity Backing (Hide)'!AY$2,'Capacity Summary'!$B$36:$B$135,0),4),IF(INDEX('Capacity Summary'!$H$36:$BG$135,MATCH('Capacity Backing (Hide)'!AY$2,'Capacity Summary'!$B$36:$B$135,0),MATCH('Capacity Backing (Hide)'!$A46,'Capacity Summary'!$H$35:$BG$35,0))&lt;&gt;0,INDEX('Capacity Summary'!$H$36:$BG$135,MATCH('Capacity Backing (Hide)'!AY$2,'Capacity Summary'!$B$36:$B$135,0),MATCH('Capacity Backing (Hide)'!$A46,'Capacity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(Hide)'!$A46,'Capacity Summary'!$H$35:$BG$35,0))="x",INDEX('Capacity Summary'!$C$36:$E$135,MATCH('Capacity Backing (Hide)'!AZ$2,'Capacity Summary'!$B$36:$B$135,0),4),IF(INDEX('Capacity Summary'!$H$36:$BG$135,MATCH('Capacity Backing (Hide)'!AZ$2,'Capacity Summary'!$B$36:$B$135,0),MATCH('Capacity Backing (Hide)'!$A46,'Capacity Summary'!$H$35:$BG$35,0))&lt;&gt;0,INDEX('Capacity Summary'!$H$36:$BG$135,MATCH('Capacity Backing (Hide)'!AZ$2,'Capacity Summary'!$B$36:$B$135,0),MATCH('Capacity Backing (Hide)'!$A46,'Capacity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(Hide)'!$A46,'Capacity Summary'!$H$35:$BG$35,0))="x",INDEX('Capacity Summary'!$C$36:$E$135,MATCH('Capacity Backing (Hide)'!BA$2,'Capacity Summary'!$B$36:$B$135,0),4),IF(INDEX('Capacity Summary'!$H$36:$BG$135,MATCH('Capacity Backing (Hide)'!BA$2,'Capacity Summary'!$B$36:$B$135,0),MATCH('Capacity Backing (Hide)'!$A46,'Capacity Summary'!$H$35:$BG$35,0))&lt;&gt;0,INDEX('Capacity Summary'!$H$36:$BG$135,MATCH('Capacity Backing (Hide)'!BA$2,'Capacity Summary'!$B$36:$B$135,0),MATCH('Capacity Backing (Hide)'!$A46,'Capacity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(Hide)'!$A46,'Capacity Summary'!$H$35:$BG$35,0))="x",INDEX('Capacity Summary'!$C$36:$E$135,MATCH('Capacity Backing (Hide)'!BB$2,'Capacity Summary'!$B$36:$B$135,0),4),IF(INDEX('Capacity Summary'!$H$36:$BG$135,MATCH('Capacity Backing (Hide)'!BB$2,'Capacity Summary'!$B$36:$B$135,0),MATCH('Capacity Backing (Hide)'!$A46,'Capacity Summary'!$H$35:$BG$35,0))&lt;&gt;0,INDEX('Capacity Summary'!$H$36:$BG$135,MATCH('Capacity Backing (Hide)'!BB$2,'Capacity Summary'!$B$36:$B$135,0),MATCH('Capacity Backing (Hide)'!$A46,'Capacity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(Hide)'!$A46,'Capacity Summary'!$H$35:$BG$35,0))="x",INDEX('Capacity Summary'!$C$36:$E$135,MATCH('Capacity Backing (Hide)'!BC$2,'Capacity Summary'!$B$36:$B$135,0),4),IF(INDEX('Capacity Summary'!$H$36:$BG$135,MATCH('Capacity Backing (Hide)'!BC$2,'Capacity Summary'!$B$36:$B$135,0),MATCH('Capacity Backing (Hide)'!$A46,'Capacity Summary'!$H$35:$BG$35,0))&lt;&gt;0,INDEX('Capacity Summary'!$H$36:$BG$135,MATCH('Capacity Backing (Hide)'!BC$2,'Capacity Summary'!$B$36:$B$135,0),MATCH('Capacity Backing (Hide)'!$A46,'Capacity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(Hide)'!$A46,'Capacity Summary'!$H$35:$BG$35,0))="x",INDEX('Capacity Summary'!$C$36:$E$135,MATCH('Capacity Backing (Hide)'!BD$2,'Capacity Summary'!$B$36:$B$135,0),4),IF(INDEX('Capacity Summary'!$H$36:$BG$135,MATCH('Capacity Backing (Hide)'!BD$2,'Capacity Summary'!$B$36:$B$135,0),MATCH('Capacity Backing (Hide)'!$A46,'Capacity Summary'!$H$35:$BG$35,0))&lt;&gt;0,INDEX('Capacity Summary'!$H$36:$BG$135,MATCH('Capacity Backing (Hide)'!BD$2,'Capacity Summary'!$B$36:$B$135,0),MATCH('Capacity Backing (Hide)'!$A46,'Capacity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(Hide)'!$A46,'Capacity Summary'!$H$35:$BG$35,0))="x",INDEX('Capacity Summary'!$C$36:$E$135,MATCH('Capacity Backing (Hide)'!BE$2,'Capacity Summary'!$B$36:$B$135,0),4),IF(INDEX('Capacity Summary'!$H$36:$BG$135,MATCH('Capacity Backing (Hide)'!BE$2,'Capacity Summary'!$B$36:$B$135,0),MATCH('Capacity Backing (Hide)'!$A46,'Capacity Summary'!$H$35:$BG$35,0))&lt;&gt;0,INDEX('Capacity Summary'!$H$36:$BG$135,MATCH('Capacity Backing (Hide)'!BE$2,'Capacity Summary'!$B$36:$B$135,0),MATCH('Capacity Backing (Hide)'!$A46,'Capacity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(Hide)'!$A46,'Capacity Summary'!$H$35:$BG$35,0))="x",INDEX('Capacity Summary'!$C$36:$E$135,MATCH('Capacity Backing (Hide)'!BF$2,'Capacity Summary'!$B$36:$B$135,0),4),IF(INDEX('Capacity Summary'!$H$36:$BG$135,MATCH('Capacity Backing (Hide)'!BF$2,'Capacity Summary'!$B$36:$B$135,0),MATCH('Capacity Backing (Hide)'!$A46,'Capacity Summary'!$H$35:$BG$35,0))&lt;&gt;0,INDEX('Capacity Summary'!$H$36:$BG$135,MATCH('Capacity Backing (Hide)'!BF$2,'Capacity Summary'!$B$36:$B$135,0),MATCH('Capacity Backing (Hide)'!$A46,'Capacity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(Hide)'!$A46,'Capacity Summary'!$H$35:$BG$35,0))="x",INDEX('Capacity Summary'!$C$36:$E$135,MATCH('Capacity Backing (Hide)'!BG$2,'Capacity Summary'!$B$36:$B$135,0),4),IF(INDEX('Capacity Summary'!$H$36:$BG$135,MATCH('Capacity Backing (Hide)'!BG$2,'Capacity Summary'!$B$36:$B$135,0),MATCH('Capacity Backing (Hide)'!$A46,'Capacity Summary'!$H$35:$BG$35,0))&lt;&gt;0,INDEX('Capacity Summary'!$H$36:$BG$135,MATCH('Capacity Backing (Hide)'!BG$2,'Capacity Summary'!$B$36:$B$135,0),MATCH('Capacity Backing (Hide)'!$A46,'Capacity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(Hide)'!$A46,'Capacity Summary'!$H$35:$BG$35,0))="x",INDEX('Capacity Summary'!$C$36:$E$135,MATCH('Capacity Backing (Hide)'!BH$2,'Capacity Summary'!$B$36:$B$135,0),4),IF(INDEX('Capacity Summary'!$H$36:$BG$135,MATCH('Capacity Backing (Hide)'!BH$2,'Capacity Summary'!$B$36:$B$135,0),MATCH('Capacity Backing (Hide)'!$A46,'Capacity Summary'!$H$35:$BG$35,0))&lt;&gt;0,INDEX('Capacity Summary'!$H$36:$BG$135,MATCH('Capacity Backing (Hide)'!BH$2,'Capacity Summary'!$B$36:$B$135,0),MATCH('Capacity Backing (Hide)'!$A46,'Capacity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(Hide)'!$A46,'Capacity Summary'!$H$35:$BG$35,0))="x",INDEX('Capacity Summary'!$C$36:$E$135,MATCH('Capacity Backing (Hide)'!BI$2,'Capacity Summary'!$B$36:$B$135,0),4),IF(INDEX('Capacity Summary'!$H$36:$BG$135,MATCH('Capacity Backing (Hide)'!BI$2,'Capacity Summary'!$B$36:$B$135,0),MATCH('Capacity Backing (Hide)'!$A46,'Capacity Summary'!$H$35:$BG$35,0))&lt;&gt;0,INDEX('Capacity Summary'!$H$36:$BG$135,MATCH('Capacity Backing (Hide)'!BI$2,'Capacity Summary'!$B$36:$B$135,0),MATCH('Capacity Backing (Hide)'!$A46,'Capacity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(Hide)'!$A46,'Capacity Summary'!$H$35:$BG$35,0))="x",INDEX('Capacity Summary'!$C$36:$E$135,MATCH('Capacity Backing (Hide)'!BJ$2,'Capacity Summary'!$B$36:$B$135,0),4),IF(INDEX('Capacity Summary'!$H$36:$BG$135,MATCH('Capacity Backing (Hide)'!BJ$2,'Capacity Summary'!$B$36:$B$135,0),MATCH('Capacity Backing (Hide)'!$A46,'Capacity Summary'!$H$35:$BG$35,0))&lt;&gt;0,INDEX('Capacity Summary'!$H$36:$BG$135,MATCH('Capacity Backing (Hide)'!BJ$2,'Capacity Summary'!$B$36:$B$135,0),MATCH('Capacity Backing (Hide)'!$A46,'Capacity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(Hide)'!$A46,'Capacity Summary'!$H$35:$BG$35,0))="x",INDEX('Capacity Summary'!$C$36:$E$135,MATCH('Capacity Backing (Hide)'!BK$2,'Capacity Summary'!$B$36:$B$135,0),4),IF(INDEX('Capacity Summary'!$H$36:$BG$135,MATCH('Capacity Backing (Hide)'!BK$2,'Capacity Summary'!$B$36:$B$135,0),MATCH('Capacity Backing (Hide)'!$A46,'Capacity Summary'!$H$35:$BG$35,0))&lt;&gt;0,INDEX('Capacity Summary'!$H$36:$BG$135,MATCH('Capacity Backing (Hide)'!BK$2,'Capacity Summary'!$B$36:$B$135,0),MATCH('Capacity Backing (Hide)'!$A46,'Capacity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(Hide)'!$A46,'Capacity Summary'!$H$35:$BG$35,0))="x",INDEX('Capacity Summary'!$C$36:$E$135,MATCH('Capacity Backing (Hide)'!BL$2,'Capacity Summary'!$B$36:$B$135,0),4),IF(INDEX('Capacity Summary'!$H$36:$BG$135,MATCH('Capacity Backing (Hide)'!BL$2,'Capacity Summary'!$B$36:$B$135,0),MATCH('Capacity Backing (Hide)'!$A46,'Capacity Summary'!$H$35:$BG$35,0))&lt;&gt;0,INDEX('Capacity Summary'!$H$36:$BG$135,MATCH('Capacity Backing (Hide)'!BL$2,'Capacity Summary'!$B$36:$B$135,0),MATCH('Capacity Backing (Hide)'!$A46,'Capacity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(Hide)'!$A46,'Capacity Summary'!$H$35:$BG$35,0))="x",INDEX('Capacity Summary'!$C$36:$E$135,MATCH('Capacity Backing (Hide)'!BM$2,'Capacity Summary'!$B$36:$B$135,0),4),IF(INDEX('Capacity Summary'!$H$36:$BG$135,MATCH('Capacity Backing (Hide)'!BM$2,'Capacity Summary'!$B$36:$B$135,0),MATCH('Capacity Backing (Hide)'!$A46,'Capacity Summary'!$H$35:$BG$35,0))&lt;&gt;0,INDEX('Capacity Summary'!$H$36:$BG$135,MATCH('Capacity Backing (Hide)'!BM$2,'Capacity Summary'!$B$36:$B$135,0),MATCH('Capacity Backing (Hide)'!$A46,'Capacity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(Hide)'!$A46,'Capacity Summary'!$H$35:$BG$35,0))="x",INDEX('Capacity Summary'!$C$36:$E$135,MATCH('Capacity Backing (Hide)'!BN$2,'Capacity Summary'!$B$36:$B$135,0),4),IF(INDEX('Capacity Summary'!$H$36:$BG$135,MATCH('Capacity Backing (Hide)'!BN$2,'Capacity Summary'!$B$36:$B$135,0),MATCH('Capacity Backing (Hide)'!$A46,'Capacity Summary'!$H$35:$BG$35,0))&lt;&gt;0,INDEX('Capacity Summary'!$H$36:$BG$135,MATCH('Capacity Backing (Hide)'!BN$2,'Capacity Summary'!$B$36:$B$135,0),MATCH('Capacity Backing (Hide)'!$A46,'Capacity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(Hide)'!$A46,'Capacity Summary'!$H$35:$BG$35,0))="x",INDEX('Capacity Summary'!$C$36:$E$135,MATCH('Capacity Backing (Hide)'!BO$2,'Capacity Summary'!$B$36:$B$135,0),4),IF(INDEX('Capacity Summary'!$H$36:$BG$135,MATCH('Capacity Backing (Hide)'!BO$2,'Capacity Summary'!$B$36:$B$135,0),MATCH('Capacity Backing (Hide)'!$A46,'Capacity Summary'!$H$35:$BG$35,0))&lt;&gt;0,INDEX('Capacity Summary'!$H$36:$BG$135,MATCH('Capacity Backing (Hide)'!BO$2,'Capacity Summary'!$B$36:$B$135,0),MATCH('Capacity Backing (Hide)'!$A46,'Capacity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(Hide)'!$A46,'Capacity Summary'!$H$35:$BG$35,0))="x",INDEX('Capacity Summary'!$C$36:$E$135,MATCH('Capacity Backing (Hide)'!BP$2,'Capacity Summary'!$B$36:$B$135,0),4),IF(INDEX('Capacity Summary'!$H$36:$BG$135,MATCH('Capacity Backing (Hide)'!BP$2,'Capacity Summary'!$B$36:$B$135,0),MATCH('Capacity Backing (Hide)'!$A46,'Capacity Summary'!$H$35:$BG$35,0))&lt;&gt;0,INDEX('Capacity Summary'!$H$36:$BG$135,MATCH('Capacity Backing (Hide)'!BP$2,'Capacity Summary'!$B$36:$B$135,0),MATCH('Capacity Backing (Hide)'!$A46,'Capacity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(Hide)'!$A46,'Capacity Summary'!$H$35:$BG$35,0))="x",INDEX('Capacity Summary'!$C$36:$E$135,MATCH('Capacity Backing (Hide)'!BQ$2,'Capacity Summary'!$B$36:$B$135,0),4),IF(INDEX('Capacity Summary'!$H$36:$BG$135,MATCH('Capacity Backing (Hide)'!BQ$2,'Capacity Summary'!$B$36:$B$135,0),MATCH('Capacity Backing (Hide)'!$A46,'Capacity Summary'!$H$35:$BG$35,0))&lt;&gt;0,INDEX('Capacity Summary'!$H$36:$BG$135,MATCH('Capacity Backing (Hide)'!BQ$2,'Capacity Summary'!$B$36:$B$135,0),MATCH('Capacity Backing (Hide)'!$A46,'Capacity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(Hide)'!$A46,'Capacity Summary'!$H$35:$BG$35,0))="x",INDEX('Capacity Summary'!$C$36:$E$135,MATCH('Capacity Backing (Hide)'!BR$2,'Capacity Summary'!$B$36:$B$135,0),4),IF(INDEX('Capacity Summary'!$H$36:$BG$135,MATCH('Capacity Backing (Hide)'!BR$2,'Capacity Summary'!$B$36:$B$135,0),MATCH('Capacity Backing (Hide)'!$A46,'Capacity Summary'!$H$35:$BG$35,0))&lt;&gt;0,INDEX('Capacity Summary'!$H$36:$BG$135,MATCH('Capacity Backing (Hide)'!BR$2,'Capacity Summary'!$B$36:$B$135,0),MATCH('Capacity Backing (Hide)'!$A46,'Capacity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(Hide)'!$A46,'Capacity Summary'!$H$35:$BG$35,0))="x",INDEX('Capacity Summary'!$C$36:$E$135,MATCH('Capacity Backing (Hide)'!BS$2,'Capacity Summary'!$B$36:$B$135,0),4),IF(INDEX('Capacity Summary'!$H$36:$BG$135,MATCH('Capacity Backing (Hide)'!BS$2,'Capacity Summary'!$B$36:$B$135,0),MATCH('Capacity Backing (Hide)'!$A46,'Capacity Summary'!$H$35:$BG$35,0))&lt;&gt;0,INDEX('Capacity Summary'!$H$36:$BG$135,MATCH('Capacity Backing (Hide)'!BS$2,'Capacity Summary'!$B$36:$B$135,0),MATCH('Capacity Backing (Hide)'!$A46,'Capacity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(Hide)'!$A46,'Capacity Summary'!$H$35:$BG$35,0))="x",INDEX('Capacity Summary'!$C$36:$E$135,MATCH('Capacity Backing (Hide)'!BT$2,'Capacity Summary'!$B$36:$B$135,0),4),IF(INDEX('Capacity Summary'!$H$36:$BG$135,MATCH('Capacity Backing (Hide)'!BT$2,'Capacity Summary'!$B$36:$B$135,0),MATCH('Capacity Backing (Hide)'!$A46,'Capacity Summary'!$H$35:$BG$35,0))&lt;&gt;0,INDEX('Capacity Summary'!$H$36:$BG$135,MATCH('Capacity Backing (Hide)'!BT$2,'Capacity Summary'!$B$36:$B$135,0),MATCH('Capacity Backing (Hide)'!$A46,'Capacity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(Hide)'!$A46,'Capacity Summary'!$H$35:$BG$35,0))="x",INDEX('Capacity Summary'!$C$36:$E$135,MATCH('Capacity Backing (Hide)'!BU$2,'Capacity Summary'!$B$36:$B$135,0),4),IF(INDEX('Capacity Summary'!$H$36:$BG$135,MATCH('Capacity Backing (Hide)'!BU$2,'Capacity Summary'!$B$36:$B$135,0),MATCH('Capacity Backing (Hide)'!$A46,'Capacity Summary'!$H$35:$BG$35,0))&lt;&gt;0,INDEX('Capacity Summary'!$H$36:$BG$135,MATCH('Capacity Backing (Hide)'!BU$2,'Capacity Summary'!$B$36:$B$135,0),MATCH('Capacity Backing (Hide)'!$A46,'Capacity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(Hide)'!$A46,'Capacity Summary'!$H$35:$BG$35,0))="x",INDEX('Capacity Summary'!$C$36:$E$135,MATCH('Capacity Backing (Hide)'!BV$2,'Capacity Summary'!$B$36:$B$135,0),4),IF(INDEX('Capacity Summary'!$H$36:$BG$135,MATCH('Capacity Backing (Hide)'!BV$2,'Capacity Summary'!$B$36:$B$135,0),MATCH('Capacity Backing (Hide)'!$A46,'Capacity Summary'!$H$35:$BG$35,0))&lt;&gt;0,INDEX('Capacity Summary'!$H$36:$BG$135,MATCH('Capacity Backing (Hide)'!BV$2,'Capacity Summary'!$B$36:$B$135,0),MATCH('Capacity Backing (Hide)'!$A46,'Capacity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(Hide)'!$A46,'Capacity Summary'!$H$35:$BG$35,0))="x",INDEX('Capacity Summary'!$C$36:$E$135,MATCH('Capacity Backing (Hide)'!BW$2,'Capacity Summary'!$B$36:$B$135,0),4),IF(INDEX('Capacity Summary'!$H$36:$BG$135,MATCH('Capacity Backing (Hide)'!BW$2,'Capacity Summary'!$B$36:$B$135,0),MATCH('Capacity Backing (Hide)'!$A46,'Capacity Summary'!$H$35:$BG$35,0))&lt;&gt;0,INDEX('Capacity Summary'!$H$36:$BG$135,MATCH('Capacity Backing (Hide)'!BW$2,'Capacity Summary'!$B$36:$B$135,0),MATCH('Capacity Backing (Hide)'!$A46,'Capacity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(Hide)'!$A46,'Capacity Summary'!$H$35:$BG$35,0))="x",INDEX('Capacity Summary'!$C$36:$E$135,MATCH('Capacity Backing (Hide)'!BX$2,'Capacity Summary'!$B$36:$B$135,0),4),IF(INDEX('Capacity Summary'!$H$36:$BG$135,MATCH('Capacity Backing (Hide)'!BX$2,'Capacity Summary'!$B$36:$B$135,0),MATCH('Capacity Backing (Hide)'!$A46,'Capacity Summary'!$H$35:$BG$35,0))&lt;&gt;0,INDEX('Capacity Summary'!$H$36:$BG$135,MATCH('Capacity Backing (Hide)'!BX$2,'Capacity Summary'!$B$36:$B$135,0),MATCH('Capacity Backing (Hide)'!$A46,'Capacity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(Hide)'!$A46,'Capacity Summary'!$H$35:$BG$35,0))="x",INDEX('Capacity Summary'!$C$36:$E$135,MATCH('Capacity Backing (Hide)'!BY$2,'Capacity Summary'!$B$36:$B$135,0),4),IF(INDEX('Capacity Summary'!$H$36:$BG$135,MATCH('Capacity Backing (Hide)'!BY$2,'Capacity Summary'!$B$36:$B$135,0),MATCH('Capacity Backing (Hide)'!$A46,'Capacity Summary'!$H$35:$BG$35,0))&lt;&gt;0,INDEX('Capacity Summary'!$H$36:$BG$135,MATCH('Capacity Backing (Hide)'!BY$2,'Capacity Summary'!$B$36:$B$135,0),MATCH('Capacity Backing (Hide)'!$A46,'Capacity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(Hide)'!$A46,'Capacity Summary'!$H$35:$BG$35,0))="x",INDEX('Capacity Summary'!$C$36:$E$135,MATCH('Capacity Backing (Hide)'!BZ$2,'Capacity Summary'!$B$36:$B$135,0),4),IF(INDEX('Capacity Summary'!$H$36:$BG$135,MATCH('Capacity Backing (Hide)'!BZ$2,'Capacity Summary'!$B$36:$B$135,0),MATCH('Capacity Backing (Hide)'!$A46,'Capacity Summary'!$H$35:$BG$35,0))&lt;&gt;0,INDEX('Capacity Summary'!$H$36:$BG$135,MATCH('Capacity Backing (Hide)'!BZ$2,'Capacity Summary'!$B$36:$B$135,0),MATCH('Capacity Backing (Hide)'!$A46,'Capacity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(Hide)'!$A46,'Capacity Summary'!$H$35:$BG$35,0))="x",INDEX('Capacity Summary'!$C$36:$E$135,MATCH('Capacity Backing (Hide)'!CA$2,'Capacity Summary'!$B$36:$B$135,0),4),IF(INDEX('Capacity Summary'!$H$36:$BG$135,MATCH('Capacity Backing (Hide)'!CA$2,'Capacity Summary'!$B$36:$B$135,0),MATCH('Capacity Backing (Hide)'!$A46,'Capacity Summary'!$H$35:$BG$35,0))&lt;&gt;0,INDEX('Capacity Summary'!$H$36:$BG$135,MATCH('Capacity Backing (Hide)'!CA$2,'Capacity Summary'!$B$36:$B$135,0),MATCH('Capacity Backing (Hide)'!$A46,'Capacity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(Hide)'!$A46,'Capacity Summary'!$H$35:$BG$35,0))="x",INDEX('Capacity Summary'!$C$36:$E$135,MATCH('Capacity Backing (Hide)'!CB$2,'Capacity Summary'!$B$36:$B$135,0),4),IF(INDEX('Capacity Summary'!$H$36:$BG$135,MATCH('Capacity Backing (Hide)'!CB$2,'Capacity Summary'!$B$36:$B$135,0),MATCH('Capacity Backing (Hide)'!$A46,'Capacity Summary'!$H$35:$BG$35,0))&lt;&gt;0,INDEX('Capacity Summary'!$H$36:$BG$135,MATCH('Capacity Backing (Hide)'!CB$2,'Capacity Summary'!$B$36:$B$135,0),MATCH('Capacity Backing (Hide)'!$A46,'Capacity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(Hide)'!$A46,'Capacity Summary'!$H$35:$BG$35,0))="x",INDEX('Capacity Summary'!$C$36:$E$135,MATCH('Capacity Backing (Hide)'!CC$2,'Capacity Summary'!$B$36:$B$135,0),4),IF(INDEX('Capacity Summary'!$H$36:$BG$135,MATCH('Capacity Backing (Hide)'!CC$2,'Capacity Summary'!$B$36:$B$135,0),MATCH('Capacity Backing (Hide)'!$A46,'Capacity Summary'!$H$35:$BG$35,0))&lt;&gt;0,INDEX('Capacity Summary'!$H$36:$BG$135,MATCH('Capacity Backing (Hide)'!CC$2,'Capacity Summary'!$B$36:$B$135,0),MATCH('Capacity Backing (Hide)'!$A46,'Capacity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(Hide)'!$A46,'Capacity Summary'!$H$35:$BG$35,0))="x",INDEX('Capacity Summary'!$C$36:$E$135,MATCH('Capacity Backing (Hide)'!CD$2,'Capacity Summary'!$B$36:$B$135,0),4),IF(INDEX('Capacity Summary'!$H$36:$BG$135,MATCH('Capacity Backing (Hide)'!CD$2,'Capacity Summary'!$B$36:$B$135,0),MATCH('Capacity Backing (Hide)'!$A46,'Capacity Summary'!$H$35:$BG$35,0))&lt;&gt;0,INDEX('Capacity Summary'!$H$36:$BG$135,MATCH('Capacity Backing (Hide)'!CD$2,'Capacity Summary'!$B$36:$B$135,0),MATCH('Capacity Backing (Hide)'!$A46,'Capacity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(Hide)'!$A46,'Capacity Summary'!$H$35:$BG$35,0))="x",INDEX('Capacity Summary'!$C$36:$E$135,MATCH('Capacity Backing (Hide)'!CE$2,'Capacity Summary'!$B$36:$B$135,0),4),IF(INDEX('Capacity Summary'!$H$36:$BG$135,MATCH('Capacity Backing (Hide)'!CE$2,'Capacity Summary'!$B$36:$B$135,0),MATCH('Capacity Backing (Hide)'!$A46,'Capacity Summary'!$H$35:$BG$35,0))&lt;&gt;0,INDEX('Capacity Summary'!$H$36:$BG$135,MATCH('Capacity Backing (Hide)'!CE$2,'Capacity Summary'!$B$36:$B$135,0),MATCH('Capacity Backing (Hide)'!$A46,'Capacity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(Hide)'!$A46,'Capacity Summary'!$H$35:$BG$35,0))="x",INDEX('Capacity Summary'!$C$36:$E$135,MATCH('Capacity Backing (Hide)'!CF$2,'Capacity Summary'!$B$36:$B$135,0),4),IF(INDEX('Capacity Summary'!$H$36:$BG$135,MATCH('Capacity Backing (Hide)'!CF$2,'Capacity Summary'!$B$36:$B$135,0),MATCH('Capacity Backing (Hide)'!$A46,'Capacity Summary'!$H$35:$BG$35,0))&lt;&gt;0,INDEX('Capacity Summary'!$H$36:$BG$135,MATCH('Capacity Backing (Hide)'!CF$2,'Capacity Summary'!$B$36:$B$135,0),MATCH('Capacity Backing (Hide)'!$A46,'Capacity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(Hide)'!$A46,'Capacity Summary'!$H$35:$BG$35,0))="x",INDEX('Capacity Summary'!$C$36:$E$135,MATCH('Capacity Backing (Hide)'!CG$2,'Capacity Summary'!$B$36:$B$135,0),4),IF(INDEX('Capacity Summary'!$H$36:$BG$135,MATCH('Capacity Backing (Hide)'!CG$2,'Capacity Summary'!$B$36:$B$135,0),MATCH('Capacity Backing (Hide)'!$A46,'Capacity Summary'!$H$35:$BG$35,0))&lt;&gt;0,INDEX('Capacity Summary'!$H$36:$BG$135,MATCH('Capacity Backing (Hide)'!CG$2,'Capacity Summary'!$B$36:$B$135,0),MATCH('Capacity Backing (Hide)'!$A46,'Capacity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(Hide)'!$A46,'Capacity Summary'!$H$35:$BG$35,0))="x",INDEX('Capacity Summary'!$C$36:$E$135,MATCH('Capacity Backing (Hide)'!CH$2,'Capacity Summary'!$B$36:$B$135,0),4),IF(INDEX('Capacity Summary'!$H$36:$BG$135,MATCH('Capacity Backing (Hide)'!CH$2,'Capacity Summary'!$B$36:$B$135,0),MATCH('Capacity Backing (Hide)'!$A46,'Capacity Summary'!$H$35:$BG$35,0))&lt;&gt;0,INDEX('Capacity Summary'!$H$36:$BG$135,MATCH('Capacity Backing (Hide)'!CH$2,'Capacity Summary'!$B$36:$B$135,0),MATCH('Capacity Backing (Hide)'!$A46,'Capacity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(Hide)'!$A46,'Capacity Summary'!$H$35:$BG$35,0))="x",INDEX('Capacity Summary'!$C$36:$E$135,MATCH('Capacity Backing (Hide)'!CI$2,'Capacity Summary'!$B$36:$B$135,0),4),IF(INDEX('Capacity Summary'!$H$36:$BG$135,MATCH('Capacity Backing (Hide)'!CI$2,'Capacity Summary'!$B$36:$B$135,0),MATCH('Capacity Backing (Hide)'!$A46,'Capacity Summary'!$H$35:$BG$35,0))&lt;&gt;0,INDEX('Capacity Summary'!$H$36:$BG$135,MATCH('Capacity Backing (Hide)'!CI$2,'Capacity Summary'!$B$36:$B$135,0),MATCH('Capacity Backing (Hide)'!$A46,'Capacity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(Hide)'!$A46,'Capacity Summary'!$H$35:$BG$35,0))="x",INDEX('Capacity Summary'!$C$36:$E$135,MATCH('Capacity Backing (Hide)'!CJ$2,'Capacity Summary'!$B$36:$B$135,0),4),IF(INDEX('Capacity Summary'!$H$36:$BG$135,MATCH('Capacity Backing (Hide)'!CJ$2,'Capacity Summary'!$B$36:$B$135,0),MATCH('Capacity Backing (Hide)'!$A46,'Capacity Summary'!$H$35:$BG$35,0))&lt;&gt;0,INDEX('Capacity Summary'!$H$36:$BG$135,MATCH('Capacity Backing (Hide)'!CJ$2,'Capacity Summary'!$B$36:$B$135,0),MATCH('Capacity Backing (Hide)'!$A46,'Capacity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(Hide)'!$A46,'Capacity Summary'!$H$35:$BG$35,0))="x",INDEX('Capacity Summary'!$C$36:$E$135,MATCH('Capacity Backing (Hide)'!CK$2,'Capacity Summary'!$B$36:$B$135,0),4),IF(INDEX('Capacity Summary'!$H$36:$BG$135,MATCH('Capacity Backing (Hide)'!CK$2,'Capacity Summary'!$B$36:$B$135,0),MATCH('Capacity Backing (Hide)'!$A46,'Capacity Summary'!$H$35:$BG$35,0))&lt;&gt;0,INDEX('Capacity Summary'!$H$36:$BG$135,MATCH('Capacity Backing (Hide)'!CK$2,'Capacity Summary'!$B$36:$B$135,0),MATCH('Capacity Backing (Hide)'!$A46,'Capacity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(Hide)'!$A46,'Capacity Summary'!$H$35:$BG$35,0))="x",INDEX('Capacity Summary'!$C$36:$E$135,MATCH('Capacity Backing (Hide)'!CL$2,'Capacity Summary'!$B$36:$B$135,0),4),IF(INDEX('Capacity Summary'!$H$36:$BG$135,MATCH('Capacity Backing (Hide)'!CL$2,'Capacity Summary'!$B$36:$B$135,0),MATCH('Capacity Backing (Hide)'!$A46,'Capacity Summary'!$H$35:$BG$35,0))&lt;&gt;0,INDEX('Capacity Summary'!$H$36:$BG$135,MATCH('Capacity Backing (Hide)'!CL$2,'Capacity Summary'!$B$36:$B$135,0),MATCH('Capacity Backing (Hide)'!$A46,'Capacity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(Hide)'!$A46,'Capacity Summary'!$H$35:$BG$35,0))="x",INDEX('Capacity Summary'!$C$36:$E$135,MATCH('Capacity Backing (Hide)'!CM$2,'Capacity Summary'!$B$36:$B$135,0),4),IF(INDEX('Capacity Summary'!$H$36:$BG$135,MATCH('Capacity Backing (Hide)'!CM$2,'Capacity Summary'!$B$36:$B$135,0),MATCH('Capacity Backing (Hide)'!$A46,'Capacity Summary'!$H$35:$BG$35,0))&lt;&gt;0,INDEX('Capacity Summary'!$H$36:$BG$135,MATCH('Capacity Backing (Hide)'!CM$2,'Capacity Summary'!$B$36:$B$135,0),MATCH('Capacity Backing (Hide)'!$A46,'Capacity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(Hide)'!$A46,'Capacity Summary'!$H$35:$BG$35,0))="x",INDEX('Capacity Summary'!$C$36:$E$135,MATCH('Capacity Backing (Hide)'!CN$2,'Capacity Summary'!$B$36:$B$135,0),4),IF(INDEX('Capacity Summary'!$H$36:$BG$135,MATCH('Capacity Backing (Hide)'!CN$2,'Capacity Summary'!$B$36:$B$135,0),MATCH('Capacity Backing (Hide)'!$A46,'Capacity Summary'!$H$35:$BG$35,0))&lt;&gt;0,INDEX('Capacity Summary'!$H$36:$BG$135,MATCH('Capacity Backing (Hide)'!CN$2,'Capacity Summary'!$B$36:$B$135,0),MATCH('Capacity Backing (Hide)'!$A46,'Capacity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(Hide)'!$A46,'Capacity Summary'!$H$35:$BG$35,0))="x",INDEX('Capacity Summary'!$C$36:$E$135,MATCH('Capacity Backing (Hide)'!CO$2,'Capacity Summary'!$B$36:$B$135,0),4),IF(INDEX('Capacity Summary'!$H$36:$BG$135,MATCH('Capacity Backing (Hide)'!CO$2,'Capacity Summary'!$B$36:$B$135,0),MATCH('Capacity Backing (Hide)'!$A46,'Capacity Summary'!$H$35:$BG$35,0))&lt;&gt;0,INDEX('Capacity Summary'!$H$36:$BG$135,MATCH('Capacity Backing (Hide)'!CO$2,'Capacity Summary'!$B$36:$B$135,0),MATCH('Capacity Backing (Hide)'!$A46,'Capacity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(Hide)'!$A46,'Capacity Summary'!$H$35:$BG$35,0))="x",INDEX('Capacity Summary'!$C$36:$E$135,MATCH('Capacity Backing (Hide)'!CP$2,'Capacity Summary'!$B$36:$B$135,0),4),IF(INDEX('Capacity Summary'!$H$36:$BG$135,MATCH('Capacity Backing (Hide)'!CP$2,'Capacity Summary'!$B$36:$B$135,0),MATCH('Capacity Backing (Hide)'!$A46,'Capacity Summary'!$H$35:$BG$35,0))&lt;&gt;0,INDEX('Capacity Summary'!$H$36:$BG$135,MATCH('Capacity Backing (Hide)'!CP$2,'Capacity Summary'!$B$36:$B$135,0),MATCH('Capacity Backing (Hide)'!$A46,'Capacity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(Hide)'!$A46,'Capacity Summary'!$H$35:$BG$35,0))="x",INDEX('Capacity Summary'!$C$36:$E$135,MATCH('Capacity Backing (Hide)'!CQ$2,'Capacity Summary'!$B$36:$B$135,0),4),IF(INDEX('Capacity Summary'!$H$36:$BG$135,MATCH('Capacity Backing (Hide)'!CQ$2,'Capacity Summary'!$B$36:$B$135,0),MATCH('Capacity Backing (Hide)'!$A46,'Capacity Summary'!$H$35:$BG$35,0))&lt;&gt;0,INDEX('Capacity Summary'!$H$36:$BG$135,MATCH('Capacity Backing (Hide)'!CQ$2,'Capacity Summary'!$B$36:$B$135,0),MATCH('Capacity Backing (Hide)'!$A46,'Capacity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(Hide)'!$A46,'Capacity Summary'!$H$35:$BG$35,0))="x",INDEX('Capacity Summary'!$C$36:$E$135,MATCH('Capacity Backing (Hide)'!CR$2,'Capacity Summary'!$B$36:$B$135,0),4),IF(INDEX('Capacity Summary'!$H$36:$BG$135,MATCH('Capacity Backing (Hide)'!CR$2,'Capacity Summary'!$B$36:$B$135,0),MATCH('Capacity Backing (Hide)'!$A46,'Capacity Summary'!$H$35:$BG$35,0))&lt;&gt;0,INDEX('Capacity Summary'!$H$36:$BG$135,MATCH('Capacity Backing (Hide)'!CR$2,'Capacity Summary'!$B$36:$B$135,0),MATCH('Capacity Backing (Hide)'!$A46,'Capacity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(Hide)'!$A46,'Capacity Summary'!$H$35:$BG$35,0))="x",INDEX('Capacity Summary'!$C$36:$E$135,MATCH('Capacity Backing (Hide)'!CS$2,'Capacity Summary'!$B$36:$B$135,0),4),IF(INDEX('Capacity Summary'!$H$36:$BG$135,MATCH('Capacity Backing (Hide)'!CS$2,'Capacity Summary'!$B$36:$B$135,0),MATCH('Capacity Backing (Hide)'!$A46,'Capacity Summary'!$H$35:$BG$35,0))&lt;&gt;0,INDEX('Capacity Summary'!$H$36:$BG$135,MATCH('Capacity Backing (Hide)'!CS$2,'Capacity Summary'!$B$36:$B$135,0),MATCH('Capacity Backing (Hide)'!$A46,'Capacity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(Hide)'!$A46,'Capacity Summary'!$H$35:$BG$35,0))="x",INDEX('Capacity Summary'!$C$36:$E$135,MATCH('Capacity Backing (Hide)'!CT$2,'Capacity Summary'!$B$36:$B$135,0),4),IF(INDEX('Capacity Summary'!$H$36:$BG$135,MATCH('Capacity Backing (Hide)'!CT$2,'Capacity Summary'!$B$36:$B$135,0),MATCH('Capacity Backing (Hide)'!$A46,'Capacity Summary'!$H$35:$BG$35,0))&lt;&gt;0,INDEX('Capacity Summary'!$H$36:$BG$135,MATCH('Capacity Backing (Hide)'!CT$2,'Capacity Summary'!$B$36:$B$135,0),MATCH('Capacity Backing (Hide)'!$A46,'Capacity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(Hide)'!$A46,'Capacity Summary'!$H$35:$BG$35,0))="x",INDEX('Capacity Summary'!$C$36:$E$135,MATCH('Capacity Backing (Hide)'!CU$2,'Capacity Summary'!$B$36:$B$135,0),4),IF(INDEX('Capacity Summary'!$H$36:$BG$135,MATCH('Capacity Backing (Hide)'!CU$2,'Capacity Summary'!$B$36:$B$135,0),MATCH('Capacity Backing (Hide)'!$A46,'Capacity Summary'!$H$35:$BG$35,0))&lt;&gt;0,INDEX('Capacity Summary'!$H$36:$BG$135,MATCH('Capacity Backing (Hide)'!CU$2,'Capacity Summary'!$B$36:$B$135,0),MATCH('Capacity Backing (Hide)'!$A46,'Capacity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(Hide)'!$A46,'Capacity Summary'!$H$35:$BG$35,0))="x",INDEX('Capacity Summary'!$C$36:$E$135,MATCH('Capacity Backing (Hide)'!CV$2,'Capacity Summary'!$B$36:$B$135,0),4),IF(INDEX('Capacity Summary'!$H$36:$BG$135,MATCH('Capacity Backing (Hide)'!CV$2,'Capacity Summary'!$B$36:$B$135,0),MATCH('Capacity Backing (Hide)'!$A46,'Capacity Summary'!$H$35:$BG$35,0))&lt;&gt;0,INDEX('Capacity Summary'!$H$36:$BG$135,MATCH('Capacity Backing (Hide)'!CV$2,'Capacity Summary'!$B$36:$B$135,0),MATCH('Capacity Backing (Hide)'!$A46,'Capacity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(Hide)'!$A46,'Capacity Summary'!$H$35:$BG$35,0))="x",INDEX('Capacity Summary'!$C$36:$E$135,MATCH('Capacity Backing (Hide)'!CW$2,'Capacity Summary'!$B$36:$B$135,0),4),IF(INDEX('Capacity Summary'!$H$36:$BG$135,MATCH('Capacity Backing (Hide)'!CW$2,'Capacity Summary'!$B$36:$B$135,0),MATCH('Capacity Backing (Hide)'!$A46,'Capacity Summary'!$H$35:$BG$35,0))&lt;&gt;0,INDEX('Capacity Summary'!$H$36:$BG$135,MATCH('Capacity Backing (Hide)'!CW$2,'Capacity Summary'!$B$36:$B$135,0),MATCH('Capacity Backing (Hide)'!$A46,'Capacity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7" spans="1:101" x14ac:dyDescent="0.35">
      <c r="A47" s="2">
        <f ca="1">'Required Capacity (Hide)'!E47</f>
        <v>44522</v>
      </c>
      <c r="B47"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(Hide)'!$A47,'Capacity Summary'!$H$35:$BG$35,0))="x",INDEX('Capacity Summary'!$C$36:$E$135,MATCH('Capacity Backing (Hide)'!B$2,'Capacity Summary'!$B$36:$B$135,0),4),IF(INDEX('Capacity Summary'!$H$36:$BG$135,MATCH('Capacity Backing (Hide)'!B$2,'Capacity Summary'!$B$36:$B$135,0),MATCH('Capacity Backing (Hide)'!$A47,'Capacity Summary'!$H$35:$BG$35,0))&lt;&gt;0,INDEX('Capacity Summary'!$H$36:$BG$135,MATCH('Capacity Backing (Hide)'!B$2,'Capacity Summary'!$B$36:$B$135,0),MATCH('Capacity Backing (Hide)'!$A47,'Capacity Summary'!$H$35:$BG$35,0)),0)),INDEX('Capacity Summary'!$C$36:$E$135,MATCH('Capacity Backing (Hide)'!B$2,'Capacity Summary'!$B$36:$B$135,0),2)))/IF(Summary!$B$7="Minutes",1,60)/COUNTA(INDEX(Capacity!$C$10:$Q$109,MATCH('Capacity Backing (Hide)'!B$2,Capacity!$B$10:$B$109,0),1):INDEX(Capacity!$C$10:$Q$109,MATCH('Capacity Backing (Hide)'!B$2,Capacity!$B$10:$B$109,0),15))</f>
        <v>#N/A</v>
      </c>
      <c r="C47"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(Hide)'!$A47,'Capacity Summary'!$H$35:$BG$35,0))="x",INDEX('Capacity Summary'!$C$36:$E$135,MATCH('Capacity Backing (Hide)'!C$2,'Capacity Summary'!$B$36:$B$135,0),4),IF(INDEX('Capacity Summary'!$H$36:$BG$135,MATCH('Capacity Backing (Hide)'!C$2,'Capacity Summary'!$B$36:$B$135,0),MATCH('Capacity Backing (Hide)'!$A47,'Capacity Summary'!$H$35:$BG$35,0))&lt;&gt;0,INDEX('Capacity Summary'!$H$36:$BG$135,MATCH('Capacity Backing (Hide)'!C$2,'Capacity Summary'!$B$36:$B$135,0),MATCH('Capacity Backing (Hide)'!$A47,'Capacity Summary'!$H$35:$BG$35,0)),0)),INDEX('Capacity Summary'!$C$36:$E$135,MATCH('Capacity Backing (Hide)'!C$2,'Capacity Summary'!$B$36:$B$135,0),2)))/IF(Summary!$B$7="Minutes",1,60)/COUNTA(INDEX(Capacity!$C$10:$Q$109,MATCH('Capacity Backing (Hide)'!C$2,Capacity!$B$10:$B$109,0),1):INDEX(Capacity!$C$10:$Q$109,MATCH('Capacity Backing (Hide)'!C$2,Capacity!$B$10:$B$109,0),15))</f>
        <v>#N/A</v>
      </c>
      <c r="D47"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(Hide)'!$A47,'Capacity Summary'!$H$35:$BG$35,0))="x",INDEX('Capacity Summary'!$C$36:$E$135,MATCH('Capacity Backing (Hide)'!D$2,'Capacity Summary'!$B$36:$B$135,0),4),IF(INDEX('Capacity Summary'!$H$36:$BG$135,MATCH('Capacity Backing (Hide)'!D$2,'Capacity Summary'!$B$36:$B$135,0),MATCH('Capacity Backing (Hide)'!$A47,'Capacity Summary'!$H$35:$BG$35,0))&lt;&gt;0,INDEX('Capacity Summary'!$H$36:$BG$135,MATCH('Capacity Backing (Hide)'!D$2,'Capacity Summary'!$B$36:$B$135,0),MATCH('Capacity Backing (Hide)'!$A47,'Capacity Summary'!$H$35:$BG$35,0)),0)),INDEX('Capacity Summary'!$C$36:$E$135,MATCH('Capacity Backing (Hide)'!D$2,'Capacity Summary'!$B$36:$B$135,0),2)))/IF(Summary!$B$7="Minutes",1,60)/COUNTA(INDEX(Capacity!$C$10:$Q$109,MATCH('Capacity Backing (Hide)'!D$2,Capacity!$B$10:$B$109,0),1):INDEX(Capacity!$C$10:$Q$109,MATCH('Capacity Backing (Hide)'!D$2,Capacity!$B$10:$B$109,0),15))</f>
        <v>#N/A</v>
      </c>
      <c r="E47"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(Hide)'!$A47,'Capacity Summary'!$H$35:$BG$35,0))="x",INDEX('Capacity Summary'!$C$36:$E$135,MATCH('Capacity Backing (Hide)'!E$2,'Capacity Summary'!$B$36:$B$135,0),4),IF(INDEX('Capacity Summary'!$H$36:$BG$135,MATCH('Capacity Backing (Hide)'!E$2,'Capacity Summary'!$B$36:$B$135,0),MATCH('Capacity Backing (Hide)'!$A47,'Capacity Summary'!$H$35:$BG$35,0))&lt;&gt;0,INDEX('Capacity Summary'!$H$36:$BG$135,MATCH('Capacity Backing (Hide)'!E$2,'Capacity Summary'!$B$36:$B$135,0),MATCH('Capacity Backing (Hide)'!$A47,'Capacity Summary'!$H$35:$BG$35,0)),0)),INDEX('Capacity Summary'!$C$36:$E$135,MATCH('Capacity Backing (Hide)'!E$2,'Capacity Summary'!$B$36:$B$135,0),2)))/IF(Summary!$B$7="Minutes",1,60)/COUNTA(INDEX(Capacity!$C$10:$Q$109,MATCH('Capacity Backing (Hide)'!E$2,Capacity!$B$10:$B$109,0),1):INDEX(Capacity!$C$10:$Q$109,MATCH('Capacity Backing (Hide)'!E$2,Capacity!$B$10:$B$109,0),15))</f>
        <v>#N/A</v>
      </c>
      <c r="F47"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(Hide)'!$A47,'Capacity Summary'!$H$35:$BG$35,0))="x",INDEX('Capacity Summary'!$C$36:$E$135,MATCH('Capacity Backing (Hide)'!F$2,'Capacity Summary'!$B$36:$B$135,0),4),IF(INDEX('Capacity Summary'!$H$36:$BG$135,MATCH('Capacity Backing (Hide)'!F$2,'Capacity Summary'!$B$36:$B$135,0),MATCH('Capacity Backing (Hide)'!$A47,'Capacity Summary'!$H$35:$BG$35,0))&lt;&gt;0,INDEX('Capacity Summary'!$H$36:$BG$135,MATCH('Capacity Backing (Hide)'!F$2,'Capacity Summary'!$B$36:$B$135,0),MATCH('Capacity Backing (Hide)'!$A47,'Capacity Summary'!$H$35:$BG$35,0)),0)),INDEX('Capacity Summary'!$C$36:$E$135,MATCH('Capacity Backing (Hide)'!F$2,'Capacity Summary'!$B$36:$B$135,0),2)))/IF(Summary!$B$7="Minutes",1,60)/COUNTA(INDEX(Capacity!$C$10:$Q$109,MATCH('Capacity Backing (Hide)'!F$2,Capacity!$B$10:$B$109,0),1):INDEX(Capacity!$C$10:$Q$109,MATCH('Capacity Backing (Hide)'!F$2,Capacity!$B$10:$B$109,0),15))</f>
        <v>#N/A</v>
      </c>
      <c r="G47"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(Hide)'!$A47,'Capacity Summary'!$H$35:$BG$35,0))="x",INDEX('Capacity Summary'!$C$36:$E$135,MATCH('Capacity Backing (Hide)'!G$2,'Capacity Summary'!$B$36:$B$135,0),4),IF(INDEX('Capacity Summary'!$H$36:$BG$135,MATCH('Capacity Backing (Hide)'!G$2,'Capacity Summary'!$B$36:$B$135,0),MATCH('Capacity Backing (Hide)'!$A47,'Capacity Summary'!$H$35:$BG$35,0))&lt;&gt;0,INDEX('Capacity Summary'!$H$36:$BG$135,MATCH('Capacity Backing (Hide)'!G$2,'Capacity Summary'!$B$36:$B$135,0),MATCH('Capacity Backing (Hide)'!$A47,'Capacity Summary'!$H$35:$BG$35,0)),0)),INDEX('Capacity Summary'!$C$36:$E$135,MATCH('Capacity Backing (Hide)'!G$2,'Capacity Summary'!$B$36:$B$135,0),2)))/IF(Summary!$B$7="Minutes",1,60)/COUNTA(INDEX(Capacity!$C$10:$Q$109,MATCH('Capacity Backing (Hide)'!G$2,Capacity!$B$10:$B$109,0),1):INDEX(Capacity!$C$10:$Q$109,MATCH('Capacity Backing (Hide)'!G$2,Capacity!$B$10:$B$109,0),15))</f>
        <v>#N/A</v>
      </c>
      <c r="H47"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(Hide)'!$A47,'Capacity Summary'!$H$35:$BG$35,0))="x",INDEX('Capacity Summary'!$C$36:$E$135,MATCH('Capacity Backing (Hide)'!H$2,'Capacity Summary'!$B$36:$B$135,0),4),IF(INDEX('Capacity Summary'!$H$36:$BG$135,MATCH('Capacity Backing (Hide)'!H$2,'Capacity Summary'!$B$36:$B$135,0),MATCH('Capacity Backing (Hide)'!$A47,'Capacity Summary'!$H$35:$BG$35,0))&lt;&gt;0,INDEX('Capacity Summary'!$H$36:$BG$135,MATCH('Capacity Backing (Hide)'!H$2,'Capacity Summary'!$B$36:$B$135,0),MATCH('Capacity Backing (Hide)'!$A47,'Capacity Summary'!$H$35:$BG$35,0)),0)),INDEX('Capacity Summary'!$C$36:$E$135,MATCH('Capacity Backing (Hide)'!H$2,'Capacity Summary'!$B$36:$B$135,0),2)))/IF(Summary!$B$7="Minutes",1,60)/COUNTA(INDEX(Capacity!$C$10:$Q$109,MATCH('Capacity Backing (Hide)'!H$2,Capacity!$B$10:$B$109,0),1):INDEX(Capacity!$C$10:$Q$109,MATCH('Capacity Backing (Hide)'!H$2,Capacity!$B$10:$B$109,0),15))</f>
        <v>#N/A</v>
      </c>
      <c r="I47"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(Hide)'!$A47,'Capacity Summary'!$H$35:$BG$35,0))="x",INDEX('Capacity Summary'!$C$36:$E$135,MATCH('Capacity Backing (Hide)'!I$2,'Capacity Summary'!$B$36:$B$135,0),4),IF(INDEX('Capacity Summary'!$H$36:$BG$135,MATCH('Capacity Backing (Hide)'!I$2,'Capacity Summary'!$B$36:$B$135,0),MATCH('Capacity Backing (Hide)'!$A47,'Capacity Summary'!$H$35:$BG$35,0))&lt;&gt;0,INDEX('Capacity Summary'!$H$36:$BG$135,MATCH('Capacity Backing (Hide)'!I$2,'Capacity Summary'!$B$36:$B$135,0),MATCH('Capacity Backing (Hide)'!$A47,'Capacity Summary'!$H$35:$BG$35,0)),0)),INDEX('Capacity Summary'!$C$36:$E$135,MATCH('Capacity Backing (Hide)'!I$2,'Capacity Summary'!$B$36:$B$135,0),2)))/IF(Summary!$B$7="Minutes",1,60)/COUNTA(INDEX(Capacity!$C$10:$Q$109,MATCH('Capacity Backing (Hide)'!I$2,Capacity!$B$10:$B$109,0),1):INDEX(Capacity!$C$10:$Q$109,MATCH('Capacity Backing (Hide)'!I$2,Capacity!$B$10:$B$109,0),15))</f>
        <v>#N/A</v>
      </c>
      <c r="J47"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(Hide)'!$A47,'Capacity Summary'!$H$35:$BG$35,0))="x",INDEX('Capacity Summary'!$C$36:$E$135,MATCH('Capacity Backing (Hide)'!J$2,'Capacity Summary'!$B$36:$B$135,0),4),IF(INDEX('Capacity Summary'!$H$36:$BG$135,MATCH('Capacity Backing (Hide)'!J$2,'Capacity Summary'!$B$36:$B$135,0),MATCH('Capacity Backing (Hide)'!$A47,'Capacity Summary'!$H$35:$BG$35,0))&lt;&gt;0,INDEX('Capacity Summary'!$H$36:$BG$135,MATCH('Capacity Backing (Hide)'!J$2,'Capacity Summary'!$B$36:$B$135,0),MATCH('Capacity Backing (Hide)'!$A47,'Capacity Summary'!$H$35:$BG$35,0)),0)),INDEX('Capacity Summary'!$C$36:$E$135,MATCH('Capacity Backing (Hide)'!J$2,'Capacity Summary'!$B$36:$B$135,0),2)))/IF(Summary!$B$7="Minutes",1,60)/COUNTA(INDEX(Capacity!$C$10:$Q$109,MATCH('Capacity Backing (Hide)'!J$2,Capacity!$B$10:$B$109,0),1):INDEX(Capacity!$C$10:$Q$109,MATCH('Capacity Backing (Hide)'!J$2,Capacity!$B$10:$B$109,0),15))</f>
        <v>#N/A</v>
      </c>
      <c r="K47"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(Hide)'!$A47,'Capacity Summary'!$H$35:$BG$35,0))="x",INDEX('Capacity Summary'!$C$36:$E$135,MATCH('Capacity Backing (Hide)'!K$2,'Capacity Summary'!$B$36:$B$135,0),4),IF(INDEX('Capacity Summary'!$H$36:$BG$135,MATCH('Capacity Backing (Hide)'!K$2,'Capacity Summary'!$B$36:$B$135,0),MATCH('Capacity Backing (Hide)'!$A47,'Capacity Summary'!$H$35:$BG$35,0))&lt;&gt;0,INDEX('Capacity Summary'!$H$36:$BG$135,MATCH('Capacity Backing (Hide)'!K$2,'Capacity Summary'!$B$36:$B$135,0),MATCH('Capacity Backing (Hide)'!$A47,'Capacity Summary'!$H$35:$BG$35,0)),0)),INDEX('Capacity Summary'!$C$36:$E$135,MATCH('Capacity Backing (Hide)'!K$2,'Capacity Summary'!$B$36:$B$135,0),2)))/IF(Summary!$B$7="Minutes",1,60)/COUNTA(INDEX(Capacity!$C$10:$Q$109,MATCH('Capacity Backing (Hide)'!K$2,Capacity!$B$10:$B$109,0),1):INDEX(Capacity!$C$10:$Q$109,MATCH('Capacity Backing (Hide)'!K$2,Capacity!$B$10:$B$109,0),15))</f>
        <v>#N/A</v>
      </c>
      <c r="L47"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(Hide)'!$A47,'Capacity Summary'!$H$35:$BG$35,0))="x",INDEX('Capacity Summary'!$C$36:$E$135,MATCH('Capacity Backing (Hide)'!L$2,'Capacity Summary'!$B$36:$B$135,0),4),IF(INDEX('Capacity Summary'!$H$36:$BG$135,MATCH('Capacity Backing (Hide)'!L$2,'Capacity Summary'!$B$36:$B$135,0),MATCH('Capacity Backing (Hide)'!$A47,'Capacity Summary'!$H$35:$BG$35,0))&lt;&gt;0,INDEX('Capacity Summary'!$H$36:$BG$135,MATCH('Capacity Backing (Hide)'!L$2,'Capacity Summary'!$B$36:$B$135,0),MATCH('Capacity Backing (Hide)'!$A47,'Capacity Summary'!$H$35:$BG$35,0)),0)),INDEX('Capacity Summary'!$C$36:$E$135,MATCH('Capacity Backing (Hide)'!L$2,'Capacity Summary'!$B$36:$B$135,0),2)))/IF(Summary!$B$7="Minutes",1,60)/COUNTA(INDEX(Capacity!$C$10:$Q$109,MATCH('Capacity Backing (Hide)'!L$2,Capacity!$B$10:$B$109,0),1):INDEX(Capacity!$C$10:$Q$109,MATCH('Capacity Backing (Hide)'!L$2,Capacity!$B$10:$B$109,0),15))</f>
        <v>#N/A</v>
      </c>
      <c r="M47"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(Hide)'!$A47,'Capacity Summary'!$H$35:$BG$35,0))="x",INDEX('Capacity Summary'!$C$36:$E$135,MATCH('Capacity Backing (Hide)'!M$2,'Capacity Summary'!$B$36:$B$135,0),4),IF(INDEX('Capacity Summary'!$H$36:$BG$135,MATCH('Capacity Backing (Hide)'!M$2,'Capacity Summary'!$B$36:$B$135,0),MATCH('Capacity Backing (Hide)'!$A47,'Capacity Summary'!$H$35:$BG$35,0))&lt;&gt;0,INDEX('Capacity Summary'!$H$36:$BG$135,MATCH('Capacity Backing (Hide)'!M$2,'Capacity Summary'!$B$36:$B$135,0),MATCH('Capacity Backing (Hide)'!$A47,'Capacity Summary'!$H$35:$BG$35,0)),0)),INDEX('Capacity Summary'!$C$36:$E$135,MATCH('Capacity Backing (Hide)'!M$2,'Capacity Summary'!$B$36:$B$135,0),2)))/IF(Summary!$B$7="Minutes",1,60)/COUNTA(INDEX(Capacity!$C$10:$Q$109,MATCH('Capacity Backing (Hide)'!M$2,Capacity!$B$10:$B$109,0),1):INDEX(Capacity!$C$10:$Q$109,MATCH('Capacity Backing (Hide)'!M$2,Capacity!$B$10:$B$109,0),15))</f>
        <v>#N/A</v>
      </c>
      <c r="N47"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(Hide)'!$A47,'Capacity Summary'!$H$35:$BG$35,0))="x",INDEX('Capacity Summary'!$C$36:$E$135,MATCH('Capacity Backing (Hide)'!N$2,'Capacity Summary'!$B$36:$B$135,0),4),IF(INDEX('Capacity Summary'!$H$36:$BG$135,MATCH('Capacity Backing (Hide)'!N$2,'Capacity Summary'!$B$36:$B$135,0),MATCH('Capacity Backing (Hide)'!$A47,'Capacity Summary'!$H$35:$BG$35,0))&lt;&gt;0,INDEX('Capacity Summary'!$H$36:$BG$135,MATCH('Capacity Backing (Hide)'!N$2,'Capacity Summary'!$B$36:$B$135,0),MATCH('Capacity Backing (Hide)'!$A47,'Capacity Summary'!$H$35:$BG$35,0)),0)),INDEX('Capacity Summary'!$C$36:$E$135,MATCH('Capacity Backing (Hide)'!N$2,'Capacity Summary'!$B$36:$B$135,0),2)))/IF(Summary!$B$7="Minutes",1,60)/COUNTA(INDEX(Capacity!$C$10:$Q$109,MATCH('Capacity Backing (Hide)'!N$2,Capacity!$B$10:$B$109,0),1):INDEX(Capacity!$C$10:$Q$109,MATCH('Capacity Backing (Hide)'!N$2,Capacity!$B$10:$B$109,0),15))</f>
        <v>#N/A</v>
      </c>
      <c r="O47"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(Hide)'!$A47,'Capacity Summary'!$H$35:$BG$35,0))="x",INDEX('Capacity Summary'!$C$36:$E$135,MATCH('Capacity Backing (Hide)'!O$2,'Capacity Summary'!$B$36:$B$135,0),4),IF(INDEX('Capacity Summary'!$H$36:$BG$135,MATCH('Capacity Backing (Hide)'!O$2,'Capacity Summary'!$B$36:$B$135,0),MATCH('Capacity Backing (Hide)'!$A47,'Capacity Summary'!$H$35:$BG$35,0))&lt;&gt;0,INDEX('Capacity Summary'!$H$36:$BG$135,MATCH('Capacity Backing (Hide)'!O$2,'Capacity Summary'!$B$36:$B$135,0),MATCH('Capacity Backing (Hide)'!$A47,'Capacity Summary'!$H$35:$BG$35,0)),0)),INDEX('Capacity Summary'!$C$36:$E$135,MATCH('Capacity Backing (Hide)'!O$2,'Capacity Summary'!$B$36:$B$135,0),2)))/IF(Summary!$B$7="Minutes",1,60)/COUNTA(INDEX(Capacity!$C$10:$Q$109,MATCH('Capacity Backing (Hide)'!O$2,Capacity!$B$10:$B$109,0),1):INDEX(Capacity!$C$10:$Q$109,MATCH('Capacity Backing (Hide)'!O$2,Capacity!$B$10:$B$109,0),15))</f>
        <v>#N/A</v>
      </c>
      <c r="P47"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(Hide)'!$A47,'Capacity Summary'!$H$35:$BG$35,0))="x",INDEX('Capacity Summary'!$C$36:$E$135,MATCH('Capacity Backing (Hide)'!P$2,'Capacity Summary'!$B$36:$B$135,0),4),IF(INDEX('Capacity Summary'!$H$36:$BG$135,MATCH('Capacity Backing (Hide)'!P$2,'Capacity Summary'!$B$36:$B$135,0),MATCH('Capacity Backing (Hide)'!$A47,'Capacity Summary'!$H$35:$BG$35,0))&lt;&gt;0,INDEX('Capacity Summary'!$H$36:$BG$135,MATCH('Capacity Backing (Hide)'!P$2,'Capacity Summary'!$B$36:$B$135,0),MATCH('Capacity Backing (Hide)'!$A47,'Capacity Summary'!$H$35:$BG$35,0)),0)),INDEX('Capacity Summary'!$C$36:$E$135,MATCH('Capacity Backing (Hide)'!P$2,'Capacity Summary'!$B$36:$B$135,0),2)))/IF(Summary!$B$7="Minutes",1,60)/COUNTA(INDEX(Capacity!$C$10:$Q$109,MATCH('Capacity Backing (Hide)'!P$2,Capacity!$B$10:$B$109,0),1):INDEX(Capacity!$C$10:$Q$109,MATCH('Capacity Backing (Hide)'!P$2,Capacity!$B$10:$B$109,0),15))</f>
        <v>#N/A</v>
      </c>
      <c r="Q47"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(Hide)'!$A47,'Capacity Summary'!$H$35:$BG$35,0))="x",INDEX('Capacity Summary'!$C$36:$E$135,MATCH('Capacity Backing (Hide)'!Q$2,'Capacity Summary'!$B$36:$B$135,0),4),IF(INDEX('Capacity Summary'!$H$36:$BG$135,MATCH('Capacity Backing (Hide)'!Q$2,'Capacity Summary'!$B$36:$B$135,0),MATCH('Capacity Backing (Hide)'!$A47,'Capacity Summary'!$H$35:$BG$35,0))&lt;&gt;0,INDEX('Capacity Summary'!$H$36:$BG$135,MATCH('Capacity Backing (Hide)'!Q$2,'Capacity Summary'!$B$36:$B$135,0),MATCH('Capacity Backing (Hide)'!$A47,'Capacity Summary'!$H$35:$BG$35,0)),0)),INDEX('Capacity Summary'!$C$36:$E$135,MATCH('Capacity Backing (Hide)'!Q$2,'Capacity Summary'!$B$36:$B$135,0),2)))/IF(Summary!$B$7="Minutes",1,60)/COUNTA(INDEX(Capacity!$C$10:$Q$109,MATCH('Capacity Backing (Hide)'!Q$2,Capacity!$B$10:$B$109,0),1):INDEX(Capacity!$C$10:$Q$109,MATCH('Capacity Backing (Hide)'!Q$2,Capacity!$B$10:$B$109,0),15))</f>
        <v>#N/A</v>
      </c>
      <c r="R47"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(Hide)'!$A47,'Capacity Summary'!$H$35:$BG$35,0))="x",INDEX('Capacity Summary'!$C$36:$E$135,MATCH('Capacity Backing (Hide)'!R$2,'Capacity Summary'!$B$36:$B$135,0),4),IF(INDEX('Capacity Summary'!$H$36:$BG$135,MATCH('Capacity Backing (Hide)'!R$2,'Capacity Summary'!$B$36:$B$135,0),MATCH('Capacity Backing (Hide)'!$A47,'Capacity Summary'!$H$35:$BG$35,0))&lt;&gt;0,INDEX('Capacity Summary'!$H$36:$BG$135,MATCH('Capacity Backing (Hide)'!R$2,'Capacity Summary'!$B$36:$B$135,0),MATCH('Capacity Backing (Hide)'!$A47,'Capacity Summary'!$H$35:$BG$35,0)),0)),INDEX('Capacity Summary'!$C$36:$E$135,MATCH('Capacity Backing (Hide)'!R$2,'Capacity Summary'!$B$36:$B$135,0),2)))/IF(Summary!$B$7="Minutes",1,60)/COUNTA(INDEX(Capacity!$C$10:$Q$109,MATCH('Capacity Backing (Hide)'!R$2,Capacity!$B$10:$B$109,0),1):INDEX(Capacity!$C$10:$Q$109,MATCH('Capacity Backing (Hide)'!R$2,Capacity!$B$10:$B$109,0),15))</f>
        <v>#N/A</v>
      </c>
      <c r="S47"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(Hide)'!$A47,'Capacity Summary'!$H$35:$BG$35,0))="x",INDEX('Capacity Summary'!$C$36:$E$135,MATCH('Capacity Backing (Hide)'!S$2,'Capacity Summary'!$B$36:$B$135,0),4),IF(INDEX('Capacity Summary'!$H$36:$BG$135,MATCH('Capacity Backing (Hide)'!S$2,'Capacity Summary'!$B$36:$B$135,0),MATCH('Capacity Backing (Hide)'!$A47,'Capacity Summary'!$H$35:$BG$35,0))&lt;&gt;0,INDEX('Capacity Summary'!$H$36:$BG$135,MATCH('Capacity Backing (Hide)'!S$2,'Capacity Summary'!$B$36:$B$135,0),MATCH('Capacity Backing (Hide)'!$A47,'Capacity Summary'!$H$35:$BG$35,0)),0)),INDEX('Capacity Summary'!$C$36:$E$135,MATCH('Capacity Backing (Hide)'!S$2,'Capacity Summary'!$B$36:$B$135,0),2)))/IF(Summary!$B$7="Minutes",1,60)/COUNTA(INDEX(Capacity!$C$10:$Q$109,MATCH('Capacity Backing (Hide)'!S$2,Capacity!$B$10:$B$109,0),1):INDEX(Capacity!$C$10:$Q$109,MATCH('Capacity Backing (Hide)'!S$2,Capacity!$B$10:$B$109,0),15))</f>
        <v>#N/A</v>
      </c>
      <c r="T47"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(Hide)'!$A47,'Capacity Summary'!$H$35:$BG$35,0))="x",INDEX('Capacity Summary'!$C$36:$E$135,MATCH('Capacity Backing (Hide)'!T$2,'Capacity Summary'!$B$36:$B$135,0),4),IF(INDEX('Capacity Summary'!$H$36:$BG$135,MATCH('Capacity Backing (Hide)'!T$2,'Capacity Summary'!$B$36:$B$135,0),MATCH('Capacity Backing (Hide)'!$A47,'Capacity Summary'!$H$35:$BG$35,0))&lt;&gt;0,INDEX('Capacity Summary'!$H$36:$BG$135,MATCH('Capacity Backing (Hide)'!T$2,'Capacity Summary'!$B$36:$B$135,0),MATCH('Capacity Backing (Hide)'!$A47,'Capacity Summary'!$H$35:$BG$35,0)),0)),INDEX('Capacity Summary'!$C$36:$E$135,MATCH('Capacity Backing (Hide)'!T$2,'Capacity Summary'!$B$36:$B$135,0),2)))/IF(Summary!$B$7="Minutes",1,60)/COUNTA(INDEX(Capacity!$C$10:$Q$109,MATCH('Capacity Backing (Hide)'!T$2,Capacity!$B$10:$B$109,0),1):INDEX(Capacity!$C$10:$Q$109,MATCH('Capacity Backing (Hide)'!T$2,Capacity!$B$10:$B$109,0),15))</f>
        <v>#N/A</v>
      </c>
      <c r="U47"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(Hide)'!$A47,'Capacity Summary'!$H$35:$BG$35,0))="x",INDEX('Capacity Summary'!$C$36:$E$135,MATCH('Capacity Backing (Hide)'!U$2,'Capacity Summary'!$B$36:$B$135,0),4),IF(INDEX('Capacity Summary'!$H$36:$BG$135,MATCH('Capacity Backing (Hide)'!U$2,'Capacity Summary'!$B$36:$B$135,0),MATCH('Capacity Backing (Hide)'!$A47,'Capacity Summary'!$H$35:$BG$35,0))&lt;&gt;0,INDEX('Capacity Summary'!$H$36:$BG$135,MATCH('Capacity Backing (Hide)'!U$2,'Capacity Summary'!$B$36:$B$135,0),MATCH('Capacity Backing (Hide)'!$A47,'Capacity Summary'!$H$35:$BG$35,0)),0)),INDEX('Capacity Summary'!$C$36:$E$135,MATCH('Capacity Backing (Hide)'!U$2,'Capacity Summary'!$B$36:$B$135,0),2)))/IF(Summary!$B$7="Minutes",1,60)/COUNTA(INDEX(Capacity!$C$10:$Q$109,MATCH('Capacity Backing (Hide)'!U$2,Capacity!$B$10:$B$109,0),1):INDEX(Capacity!$C$10:$Q$109,MATCH('Capacity Backing (Hide)'!U$2,Capacity!$B$10:$B$109,0),15))</f>
        <v>#N/A</v>
      </c>
      <c r="V47"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(Hide)'!$A47,'Capacity Summary'!$H$35:$BG$35,0))="x",INDEX('Capacity Summary'!$C$36:$E$135,MATCH('Capacity Backing (Hide)'!V$2,'Capacity Summary'!$B$36:$B$135,0),4),IF(INDEX('Capacity Summary'!$H$36:$BG$135,MATCH('Capacity Backing (Hide)'!V$2,'Capacity Summary'!$B$36:$B$135,0),MATCH('Capacity Backing (Hide)'!$A47,'Capacity Summary'!$H$35:$BG$35,0))&lt;&gt;0,INDEX('Capacity Summary'!$H$36:$BG$135,MATCH('Capacity Backing (Hide)'!V$2,'Capacity Summary'!$B$36:$B$135,0),MATCH('Capacity Backing (Hide)'!$A47,'Capacity Summary'!$H$35:$BG$35,0)),0)),INDEX('Capacity Summary'!$C$36:$E$135,MATCH('Capacity Backing (Hide)'!V$2,'Capacity Summary'!$B$36:$B$135,0),2)))/IF(Summary!$B$7="Minutes",1,60)/COUNTA(INDEX(Capacity!$C$10:$Q$109,MATCH('Capacity Backing (Hide)'!V$2,Capacity!$B$10:$B$109,0),1):INDEX(Capacity!$C$10:$Q$109,MATCH('Capacity Backing (Hide)'!V$2,Capacity!$B$10:$B$109,0),15))</f>
        <v>#N/A</v>
      </c>
      <c r="W47"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(Hide)'!$A47,'Capacity Summary'!$H$35:$BG$35,0))="x",INDEX('Capacity Summary'!$C$36:$E$135,MATCH('Capacity Backing (Hide)'!W$2,'Capacity Summary'!$B$36:$B$135,0),4),IF(INDEX('Capacity Summary'!$H$36:$BG$135,MATCH('Capacity Backing (Hide)'!W$2,'Capacity Summary'!$B$36:$B$135,0),MATCH('Capacity Backing (Hide)'!$A47,'Capacity Summary'!$H$35:$BG$35,0))&lt;&gt;0,INDEX('Capacity Summary'!$H$36:$BG$135,MATCH('Capacity Backing (Hide)'!W$2,'Capacity Summary'!$B$36:$B$135,0),MATCH('Capacity Backing (Hide)'!$A47,'Capacity Summary'!$H$35:$BG$35,0)),0)),INDEX('Capacity Summary'!$C$36:$E$135,MATCH('Capacity Backing (Hide)'!W$2,'Capacity Summary'!$B$36:$B$135,0),2)))/IF(Summary!$B$7="Minutes",1,60)/COUNTA(INDEX(Capacity!$C$10:$Q$109,MATCH('Capacity Backing (Hide)'!W$2,Capacity!$B$10:$B$109,0),1):INDEX(Capacity!$C$10:$Q$109,MATCH('Capacity Backing (Hide)'!W$2,Capacity!$B$10:$B$109,0),15))</f>
        <v>#N/A</v>
      </c>
      <c r="X47"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(Hide)'!$A47,'Capacity Summary'!$H$35:$BG$35,0))="x",INDEX('Capacity Summary'!$C$36:$E$135,MATCH('Capacity Backing (Hide)'!X$2,'Capacity Summary'!$B$36:$B$135,0),4),IF(INDEX('Capacity Summary'!$H$36:$BG$135,MATCH('Capacity Backing (Hide)'!X$2,'Capacity Summary'!$B$36:$B$135,0),MATCH('Capacity Backing (Hide)'!$A47,'Capacity Summary'!$H$35:$BG$35,0))&lt;&gt;0,INDEX('Capacity Summary'!$H$36:$BG$135,MATCH('Capacity Backing (Hide)'!X$2,'Capacity Summary'!$B$36:$B$135,0),MATCH('Capacity Backing (Hide)'!$A47,'Capacity Summary'!$H$35:$BG$35,0)),0)),INDEX('Capacity Summary'!$C$36:$E$135,MATCH('Capacity Backing (Hide)'!X$2,'Capacity Summary'!$B$36:$B$135,0),2)))/IF(Summary!$B$7="Minutes",1,60)/COUNTA(INDEX(Capacity!$C$10:$Q$109,MATCH('Capacity Backing (Hide)'!X$2,Capacity!$B$10:$B$109,0),1):INDEX(Capacity!$C$10:$Q$109,MATCH('Capacity Backing (Hide)'!X$2,Capacity!$B$10:$B$109,0),15))</f>
        <v>#N/A</v>
      </c>
      <c r="Y47"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(Hide)'!$A47,'Capacity Summary'!$H$35:$BG$35,0))="x",INDEX('Capacity Summary'!$C$36:$E$135,MATCH('Capacity Backing (Hide)'!Y$2,'Capacity Summary'!$B$36:$B$135,0),4),IF(INDEX('Capacity Summary'!$H$36:$BG$135,MATCH('Capacity Backing (Hide)'!Y$2,'Capacity Summary'!$B$36:$B$135,0),MATCH('Capacity Backing (Hide)'!$A47,'Capacity Summary'!$H$35:$BG$35,0))&lt;&gt;0,INDEX('Capacity Summary'!$H$36:$BG$135,MATCH('Capacity Backing (Hide)'!Y$2,'Capacity Summary'!$B$36:$B$135,0),MATCH('Capacity Backing (Hide)'!$A47,'Capacity Summary'!$H$35:$BG$35,0)),0)),INDEX('Capacity Summary'!$C$36:$E$135,MATCH('Capacity Backing (Hide)'!Y$2,'Capacity Summary'!$B$36:$B$135,0),2)))/IF(Summary!$B$7="Minutes",1,60)/COUNTA(INDEX(Capacity!$C$10:$Q$109,MATCH('Capacity Backing (Hide)'!Y$2,Capacity!$B$10:$B$109,0),1):INDEX(Capacity!$C$10:$Q$109,MATCH('Capacity Backing (Hide)'!Y$2,Capacity!$B$10:$B$109,0),15))</f>
        <v>#N/A</v>
      </c>
      <c r="Z47"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(Hide)'!$A47,'Capacity Summary'!$H$35:$BG$35,0))="x",INDEX('Capacity Summary'!$C$36:$E$135,MATCH('Capacity Backing (Hide)'!Z$2,'Capacity Summary'!$B$36:$B$135,0),4),IF(INDEX('Capacity Summary'!$H$36:$BG$135,MATCH('Capacity Backing (Hide)'!Z$2,'Capacity Summary'!$B$36:$B$135,0),MATCH('Capacity Backing (Hide)'!$A47,'Capacity Summary'!$H$35:$BG$35,0))&lt;&gt;0,INDEX('Capacity Summary'!$H$36:$BG$135,MATCH('Capacity Backing (Hide)'!Z$2,'Capacity Summary'!$B$36:$B$135,0),MATCH('Capacity Backing (Hide)'!$A47,'Capacity Summary'!$H$35:$BG$35,0)),0)),INDEX('Capacity Summary'!$C$36:$E$135,MATCH('Capacity Backing (Hide)'!Z$2,'Capacity Summary'!$B$36:$B$135,0),2)))/IF(Summary!$B$7="Minutes",1,60)/COUNTA(INDEX(Capacity!$C$10:$Q$109,MATCH('Capacity Backing (Hide)'!Z$2,Capacity!$B$10:$B$109,0),1):INDEX(Capacity!$C$10:$Q$109,MATCH('Capacity Backing (Hide)'!Z$2,Capacity!$B$10:$B$109,0),15))</f>
        <v>#N/A</v>
      </c>
      <c r="AA47"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(Hide)'!$A47,'Capacity Summary'!$H$35:$BG$35,0))="x",INDEX('Capacity Summary'!$C$36:$E$135,MATCH('Capacity Backing (Hide)'!AA$2,'Capacity Summary'!$B$36:$B$135,0),4),IF(INDEX('Capacity Summary'!$H$36:$BG$135,MATCH('Capacity Backing (Hide)'!AA$2,'Capacity Summary'!$B$36:$B$135,0),MATCH('Capacity Backing (Hide)'!$A47,'Capacity Summary'!$H$35:$BG$35,0))&lt;&gt;0,INDEX('Capacity Summary'!$H$36:$BG$135,MATCH('Capacity Backing (Hide)'!AA$2,'Capacity Summary'!$B$36:$B$135,0),MATCH('Capacity Backing (Hide)'!$A47,'Capacity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7"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(Hide)'!$A47,'Capacity Summary'!$H$35:$BG$35,0))="x",INDEX('Capacity Summary'!$C$36:$E$135,MATCH('Capacity Backing (Hide)'!AB$2,'Capacity Summary'!$B$36:$B$135,0),4),IF(INDEX('Capacity Summary'!$H$36:$BG$135,MATCH('Capacity Backing (Hide)'!AB$2,'Capacity Summary'!$B$36:$B$135,0),MATCH('Capacity Backing (Hide)'!$A47,'Capacity Summary'!$H$35:$BG$35,0))&lt;&gt;0,INDEX('Capacity Summary'!$H$36:$BG$135,MATCH('Capacity Backing (Hide)'!AB$2,'Capacity Summary'!$B$36:$B$135,0),MATCH('Capacity Backing (Hide)'!$A47,'Capacity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7"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(Hide)'!$A47,'Capacity Summary'!$H$35:$BG$35,0))="x",INDEX('Capacity Summary'!$C$36:$E$135,MATCH('Capacity Backing (Hide)'!AC$2,'Capacity Summary'!$B$36:$B$135,0),4),IF(INDEX('Capacity Summary'!$H$36:$BG$135,MATCH('Capacity Backing (Hide)'!AC$2,'Capacity Summary'!$B$36:$B$135,0),MATCH('Capacity Backing (Hide)'!$A47,'Capacity Summary'!$H$35:$BG$35,0))&lt;&gt;0,INDEX('Capacity Summary'!$H$36:$BG$135,MATCH('Capacity Backing (Hide)'!AC$2,'Capacity Summary'!$B$36:$B$135,0),MATCH('Capacity Backing (Hide)'!$A47,'Capacity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7"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(Hide)'!$A47,'Capacity Summary'!$H$35:$BG$35,0))="x",INDEX('Capacity Summary'!$C$36:$E$135,MATCH('Capacity Backing (Hide)'!AD$2,'Capacity Summary'!$B$36:$B$135,0),4),IF(INDEX('Capacity Summary'!$H$36:$BG$135,MATCH('Capacity Backing (Hide)'!AD$2,'Capacity Summary'!$B$36:$B$135,0),MATCH('Capacity Backing (Hide)'!$A47,'Capacity Summary'!$H$35:$BG$35,0))&lt;&gt;0,INDEX('Capacity Summary'!$H$36:$BG$135,MATCH('Capacity Backing (Hide)'!AD$2,'Capacity Summary'!$B$36:$B$135,0),MATCH('Capacity Backing (Hide)'!$A47,'Capacity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7"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(Hide)'!$A47,'Capacity Summary'!$H$35:$BG$35,0))="x",INDEX('Capacity Summary'!$C$36:$E$135,MATCH('Capacity Backing (Hide)'!AE$2,'Capacity Summary'!$B$36:$B$135,0),4),IF(INDEX('Capacity Summary'!$H$36:$BG$135,MATCH('Capacity Backing (Hide)'!AE$2,'Capacity Summary'!$B$36:$B$135,0),MATCH('Capacity Backing (Hide)'!$A47,'Capacity Summary'!$H$35:$BG$35,0))&lt;&gt;0,INDEX('Capacity Summary'!$H$36:$BG$135,MATCH('Capacity Backing (Hide)'!AE$2,'Capacity Summary'!$B$36:$B$135,0),MATCH('Capacity Backing (Hide)'!$A47,'Capacity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7"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(Hide)'!$A47,'Capacity Summary'!$H$35:$BG$35,0))="x",INDEX('Capacity Summary'!$C$36:$E$135,MATCH('Capacity Backing (Hide)'!AF$2,'Capacity Summary'!$B$36:$B$135,0),4),IF(INDEX('Capacity Summary'!$H$36:$BG$135,MATCH('Capacity Backing (Hide)'!AF$2,'Capacity Summary'!$B$36:$B$135,0),MATCH('Capacity Backing (Hide)'!$A47,'Capacity Summary'!$H$35:$BG$35,0))&lt;&gt;0,INDEX('Capacity Summary'!$H$36:$BG$135,MATCH('Capacity Backing (Hide)'!AF$2,'Capacity Summary'!$B$36:$B$135,0),MATCH('Capacity Backing (Hide)'!$A47,'Capacity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7"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(Hide)'!$A47,'Capacity Summary'!$H$35:$BG$35,0))="x",INDEX('Capacity Summary'!$C$36:$E$135,MATCH('Capacity Backing (Hide)'!AG$2,'Capacity Summary'!$B$36:$B$135,0),4),IF(INDEX('Capacity Summary'!$H$36:$BG$135,MATCH('Capacity Backing (Hide)'!AG$2,'Capacity Summary'!$B$36:$B$135,0),MATCH('Capacity Backing (Hide)'!$A47,'Capacity Summary'!$H$35:$BG$35,0))&lt;&gt;0,INDEX('Capacity Summary'!$H$36:$BG$135,MATCH('Capacity Backing (Hide)'!AG$2,'Capacity Summary'!$B$36:$B$135,0),MATCH('Capacity Backing (Hide)'!$A47,'Capacity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7"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(Hide)'!$A47,'Capacity Summary'!$H$35:$BG$35,0))="x",INDEX('Capacity Summary'!$C$36:$E$135,MATCH('Capacity Backing (Hide)'!AH$2,'Capacity Summary'!$B$36:$B$135,0),4),IF(INDEX('Capacity Summary'!$H$36:$BG$135,MATCH('Capacity Backing (Hide)'!AH$2,'Capacity Summary'!$B$36:$B$135,0),MATCH('Capacity Backing (Hide)'!$A47,'Capacity Summary'!$H$35:$BG$35,0))&lt;&gt;0,INDEX('Capacity Summary'!$H$36:$BG$135,MATCH('Capacity Backing (Hide)'!AH$2,'Capacity Summary'!$B$36:$B$135,0),MATCH('Capacity Backing (Hide)'!$A47,'Capacity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7"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(Hide)'!$A47,'Capacity Summary'!$H$35:$BG$35,0))="x",INDEX('Capacity Summary'!$C$36:$E$135,MATCH('Capacity Backing (Hide)'!AI$2,'Capacity Summary'!$B$36:$B$135,0),4),IF(INDEX('Capacity Summary'!$H$36:$BG$135,MATCH('Capacity Backing (Hide)'!AI$2,'Capacity Summary'!$B$36:$B$135,0),MATCH('Capacity Backing (Hide)'!$A47,'Capacity Summary'!$H$35:$BG$35,0))&lt;&gt;0,INDEX('Capacity Summary'!$H$36:$BG$135,MATCH('Capacity Backing (Hide)'!AI$2,'Capacity Summary'!$B$36:$B$135,0),MATCH('Capacity Backing (Hide)'!$A47,'Capacity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7"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(Hide)'!$A47,'Capacity Summary'!$H$35:$BG$35,0))="x",INDEX('Capacity Summary'!$C$36:$E$135,MATCH('Capacity Backing (Hide)'!AJ$2,'Capacity Summary'!$B$36:$B$135,0),4),IF(INDEX('Capacity Summary'!$H$36:$BG$135,MATCH('Capacity Backing (Hide)'!AJ$2,'Capacity Summary'!$B$36:$B$135,0),MATCH('Capacity Backing (Hide)'!$A47,'Capacity Summary'!$H$35:$BG$35,0))&lt;&gt;0,INDEX('Capacity Summary'!$H$36:$BG$135,MATCH('Capacity Backing (Hide)'!AJ$2,'Capacity Summary'!$B$36:$B$135,0),MATCH('Capacity Backing (Hide)'!$A47,'Capacity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7"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(Hide)'!$A47,'Capacity Summary'!$H$35:$BG$35,0))="x",INDEX('Capacity Summary'!$C$36:$E$135,MATCH('Capacity Backing (Hide)'!AK$2,'Capacity Summary'!$B$36:$B$135,0),4),IF(INDEX('Capacity Summary'!$H$36:$BG$135,MATCH('Capacity Backing (Hide)'!AK$2,'Capacity Summary'!$B$36:$B$135,0),MATCH('Capacity Backing (Hide)'!$A47,'Capacity Summary'!$H$35:$BG$35,0))&lt;&gt;0,INDEX('Capacity Summary'!$H$36:$BG$135,MATCH('Capacity Backing (Hide)'!AK$2,'Capacity Summary'!$B$36:$B$135,0),MATCH('Capacity Backing (Hide)'!$A47,'Capacity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7"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(Hide)'!$A47,'Capacity Summary'!$H$35:$BG$35,0))="x",INDEX('Capacity Summary'!$C$36:$E$135,MATCH('Capacity Backing (Hide)'!AL$2,'Capacity Summary'!$B$36:$B$135,0),4),IF(INDEX('Capacity Summary'!$H$36:$BG$135,MATCH('Capacity Backing (Hide)'!AL$2,'Capacity Summary'!$B$36:$B$135,0),MATCH('Capacity Backing (Hide)'!$A47,'Capacity Summary'!$H$35:$BG$35,0))&lt;&gt;0,INDEX('Capacity Summary'!$H$36:$BG$135,MATCH('Capacity Backing (Hide)'!AL$2,'Capacity Summary'!$B$36:$B$135,0),MATCH('Capacity Backing (Hide)'!$A47,'Capacity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7"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(Hide)'!$A47,'Capacity Summary'!$H$35:$BG$35,0))="x",INDEX('Capacity Summary'!$C$36:$E$135,MATCH('Capacity Backing (Hide)'!AM$2,'Capacity Summary'!$B$36:$B$135,0),4),IF(INDEX('Capacity Summary'!$H$36:$BG$135,MATCH('Capacity Backing (Hide)'!AM$2,'Capacity Summary'!$B$36:$B$135,0),MATCH('Capacity Backing (Hide)'!$A47,'Capacity Summary'!$H$35:$BG$35,0))&lt;&gt;0,INDEX('Capacity Summary'!$H$36:$BG$135,MATCH('Capacity Backing (Hide)'!AM$2,'Capacity Summary'!$B$36:$B$135,0),MATCH('Capacity Backing (Hide)'!$A47,'Capacity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7"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(Hide)'!$A47,'Capacity Summary'!$H$35:$BG$35,0))="x",INDEX('Capacity Summary'!$C$36:$E$135,MATCH('Capacity Backing (Hide)'!AN$2,'Capacity Summary'!$B$36:$B$135,0),4),IF(INDEX('Capacity Summary'!$H$36:$BG$135,MATCH('Capacity Backing (Hide)'!AN$2,'Capacity Summary'!$B$36:$B$135,0),MATCH('Capacity Backing (Hide)'!$A47,'Capacity Summary'!$H$35:$BG$35,0))&lt;&gt;0,INDEX('Capacity Summary'!$H$36:$BG$135,MATCH('Capacity Backing (Hide)'!AN$2,'Capacity Summary'!$B$36:$B$135,0),MATCH('Capacity Backing (Hide)'!$A47,'Capacity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7"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(Hide)'!$A47,'Capacity Summary'!$H$35:$BG$35,0))="x",INDEX('Capacity Summary'!$C$36:$E$135,MATCH('Capacity Backing (Hide)'!AO$2,'Capacity Summary'!$B$36:$B$135,0),4),IF(INDEX('Capacity Summary'!$H$36:$BG$135,MATCH('Capacity Backing (Hide)'!AO$2,'Capacity Summary'!$B$36:$B$135,0),MATCH('Capacity Backing (Hide)'!$A47,'Capacity Summary'!$H$35:$BG$35,0))&lt;&gt;0,INDEX('Capacity Summary'!$H$36:$BG$135,MATCH('Capacity Backing (Hide)'!AO$2,'Capacity Summary'!$B$36:$B$135,0),MATCH('Capacity Backing (Hide)'!$A47,'Capacity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7"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(Hide)'!$A47,'Capacity Summary'!$H$35:$BG$35,0))="x",INDEX('Capacity Summary'!$C$36:$E$135,MATCH('Capacity Backing (Hide)'!AP$2,'Capacity Summary'!$B$36:$B$135,0),4),IF(INDEX('Capacity Summary'!$H$36:$BG$135,MATCH('Capacity Backing (Hide)'!AP$2,'Capacity Summary'!$B$36:$B$135,0),MATCH('Capacity Backing (Hide)'!$A47,'Capacity Summary'!$H$35:$BG$35,0))&lt;&gt;0,INDEX('Capacity Summary'!$H$36:$BG$135,MATCH('Capacity Backing (Hide)'!AP$2,'Capacity Summary'!$B$36:$B$135,0),MATCH('Capacity Backing (Hide)'!$A47,'Capacity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7"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(Hide)'!$A47,'Capacity Summary'!$H$35:$BG$35,0))="x",INDEX('Capacity Summary'!$C$36:$E$135,MATCH('Capacity Backing (Hide)'!AQ$2,'Capacity Summary'!$B$36:$B$135,0),4),IF(INDEX('Capacity Summary'!$H$36:$BG$135,MATCH('Capacity Backing (Hide)'!AQ$2,'Capacity Summary'!$B$36:$B$135,0),MATCH('Capacity Backing (Hide)'!$A47,'Capacity Summary'!$H$35:$BG$35,0))&lt;&gt;0,INDEX('Capacity Summary'!$H$36:$BG$135,MATCH('Capacity Backing (Hide)'!AQ$2,'Capacity Summary'!$B$36:$B$135,0),MATCH('Capacity Backing (Hide)'!$A47,'Capacity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7"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(Hide)'!$A47,'Capacity Summary'!$H$35:$BG$35,0))="x",INDEX('Capacity Summary'!$C$36:$E$135,MATCH('Capacity Backing (Hide)'!AR$2,'Capacity Summary'!$B$36:$B$135,0),4),IF(INDEX('Capacity Summary'!$H$36:$BG$135,MATCH('Capacity Backing (Hide)'!AR$2,'Capacity Summary'!$B$36:$B$135,0),MATCH('Capacity Backing (Hide)'!$A47,'Capacity Summary'!$H$35:$BG$35,0))&lt;&gt;0,INDEX('Capacity Summary'!$H$36:$BG$135,MATCH('Capacity Backing (Hide)'!AR$2,'Capacity Summary'!$B$36:$B$135,0),MATCH('Capacity Backing (Hide)'!$A47,'Capacity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7"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(Hide)'!$A47,'Capacity Summary'!$H$35:$BG$35,0))="x",INDEX('Capacity Summary'!$C$36:$E$135,MATCH('Capacity Backing (Hide)'!AS$2,'Capacity Summary'!$B$36:$B$135,0),4),IF(INDEX('Capacity Summary'!$H$36:$BG$135,MATCH('Capacity Backing (Hide)'!AS$2,'Capacity Summary'!$B$36:$B$135,0),MATCH('Capacity Backing (Hide)'!$A47,'Capacity Summary'!$H$35:$BG$35,0))&lt;&gt;0,INDEX('Capacity Summary'!$H$36:$BG$135,MATCH('Capacity Backing (Hide)'!AS$2,'Capacity Summary'!$B$36:$B$135,0),MATCH('Capacity Backing (Hide)'!$A47,'Capacity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7"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(Hide)'!$A47,'Capacity Summary'!$H$35:$BG$35,0))="x",INDEX('Capacity Summary'!$C$36:$E$135,MATCH('Capacity Backing (Hide)'!AT$2,'Capacity Summary'!$B$36:$B$135,0),4),IF(INDEX('Capacity Summary'!$H$36:$BG$135,MATCH('Capacity Backing (Hide)'!AT$2,'Capacity Summary'!$B$36:$B$135,0),MATCH('Capacity Backing (Hide)'!$A47,'Capacity Summary'!$H$35:$BG$35,0))&lt;&gt;0,INDEX('Capacity Summary'!$H$36:$BG$135,MATCH('Capacity Backing (Hide)'!AT$2,'Capacity Summary'!$B$36:$B$135,0),MATCH('Capacity Backing (Hide)'!$A47,'Capacity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7"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(Hide)'!$A47,'Capacity Summary'!$H$35:$BG$35,0))="x",INDEX('Capacity Summary'!$C$36:$E$135,MATCH('Capacity Backing (Hide)'!AU$2,'Capacity Summary'!$B$36:$B$135,0),4),IF(INDEX('Capacity Summary'!$H$36:$BG$135,MATCH('Capacity Backing (Hide)'!AU$2,'Capacity Summary'!$B$36:$B$135,0),MATCH('Capacity Backing (Hide)'!$A47,'Capacity Summary'!$H$35:$BG$35,0))&lt;&gt;0,INDEX('Capacity Summary'!$H$36:$BG$135,MATCH('Capacity Backing (Hide)'!AU$2,'Capacity Summary'!$B$36:$B$135,0),MATCH('Capacity Backing (Hide)'!$A47,'Capacity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7"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(Hide)'!$A47,'Capacity Summary'!$H$35:$BG$35,0))="x",INDEX('Capacity Summary'!$C$36:$E$135,MATCH('Capacity Backing (Hide)'!AV$2,'Capacity Summary'!$B$36:$B$135,0),4),IF(INDEX('Capacity Summary'!$H$36:$BG$135,MATCH('Capacity Backing (Hide)'!AV$2,'Capacity Summary'!$B$36:$B$135,0),MATCH('Capacity Backing (Hide)'!$A47,'Capacity Summary'!$H$35:$BG$35,0))&lt;&gt;0,INDEX('Capacity Summary'!$H$36:$BG$135,MATCH('Capacity Backing (Hide)'!AV$2,'Capacity Summary'!$B$36:$B$135,0),MATCH('Capacity Backing (Hide)'!$A47,'Capacity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7"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(Hide)'!$A47,'Capacity Summary'!$H$35:$BG$35,0))="x",INDEX('Capacity Summary'!$C$36:$E$135,MATCH('Capacity Backing (Hide)'!AW$2,'Capacity Summary'!$B$36:$B$135,0),4),IF(INDEX('Capacity Summary'!$H$36:$BG$135,MATCH('Capacity Backing (Hide)'!AW$2,'Capacity Summary'!$B$36:$B$135,0),MATCH('Capacity Backing (Hide)'!$A47,'Capacity Summary'!$H$35:$BG$35,0))&lt;&gt;0,INDEX('Capacity Summary'!$H$36:$BG$135,MATCH('Capacity Backing (Hide)'!AW$2,'Capacity Summary'!$B$36:$B$135,0),MATCH('Capacity Backing (Hide)'!$A47,'Capacity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7"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(Hide)'!$A47,'Capacity Summary'!$H$35:$BG$35,0))="x",INDEX('Capacity Summary'!$C$36:$E$135,MATCH('Capacity Backing (Hide)'!AX$2,'Capacity Summary'!$B$36:$B$135,0),4),IF(INDEX('Capacity Summary'!$H$36:$BG$135,MATCH('Capacity Backing (Hide)'!AX$2,'Capacity Summary'!$B$36:$B$135,0),MATCH('Capacity Backing (Hide)'!$A47,'Capacity Summary'!$H$35:$BG$35,0))&lt;&gt;0,INDEX('Capacity Summary'!$H$36:$BG$135,MATCH('Capacity Backing (Hide)'!AX$2,'Capacity Summary'!$B$36:$B$135,0),MATCH('Capacity Backing (Hide)'!$A47,'Capacity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7"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(Hide)'!$A47,'Capacity Summary'!$H$35:$BG$35,0))="x",INDEX('Capacity Summary'!$C$36:$E$135,MATCH('Capacity Backing (Hide)'!AY$2,'Capacity Summary'!$B$36:$B$135,0),4),IF(INDEX('Capacity Summary'!$H$36:$BG$135,MATCH('Capacity Backing (Hide)'!AY$2,'Capacity Summary'!$B$36:$B$135,0),MATCH('Capacity Backing (Hide)'!$A47,'Capacity Summary'!$H$35:$BG$35,0))&lt;&gt;0,INDEX('Capacity Summary'!$H$36:$BG$135,MATCH('Capacity Backing (Hide)'!AY$2,'Capacity Summary'!$B$36:$B$135,0),MATCH('Capacity Backing (Hide)'!$A47,'Capacity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7"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(Hide)'!$A47,'Capacity Summary'!$H$35:$BG$35,0))="x",INDEX('Capacity Summary'!$C$36:$E$135,MATCH('Capacity Backing (Hide)'!AZ$2,'Capacity Summary'!$B$36:$B$135,0),4),IF(INDEX('Capacity Summary'!$H$36:$BG$135,MATCH('Capacity Backing (Hide)'!AZ$2,'Capacity Summary'!$B$36:$B$135,0),MATCH('Capacity Backing (Hide)'!$A47,'Capacity Summary'!$H$35:$BG$35,0))&lt;&gt;0,INDEX('Capacity Summary'!$H$36:$BG$135,MATCH('Capacity Backing (Hide)'!AZ$2,'Capacity Summary'!$B$36:$B$135,0),MATCH('Capacity Backing (Hide)'!$A47,'Capacity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7"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(Hide)'!$A47,'Capacity Summary'!$H$35:$BG$35,0))="x",INDEX('Capacity Summary'!$C$36:$E$135,MATCH('Capacity Backing (Hide)'!BA$2,'Capacity Summary'!$B$36:$B$135,0),4),IF(INDEX('Capacity Summary'!$H$36:$BG$135,MATCH('Capacity Backing (Hide)'!BA$2,'Capacity Summary'!$B$36:$B$135,0),MATCH('Capacity Backing (Hide)'!$A47,'Capacity Summary'!$H$35:$BG$35,0))&lt;&gt;0,INDEX('Capacity Summary'!$H$36:$BG$135,MATCH('Capacity Backing (Hide)'!BA$2,'Capacity Summary'!$B$36:$B$135,0),MATCH('Capacity Backing (Hide)'!$A47,'Capacity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7"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(Hide)'!$A47,'Capacity Summary'!$H$35:$BG$35,0))="x",INDEX('Capacity Summary'!$C$36:$E$135,MATCH('Capacity Backing (Hide)'!BB$2,'Capacity Summary'!$B$36:$B$135,0),4),IF(INDEX('Capacity Summary'!$H$36:$BG$135,MATCH('Capacity Backing (Hide)'!BB$2,'Capacity Summary'!$B$36:$B$135,0),MATCH('Capacity Backing (Hide)'!$A47,'Capacity Summary'!$H$35:$BG$35,0))&lt;&gt;0,INDEX('Capacity Summary'!$H$36:$BG$135,MATCH('Capacity Backing (Hide)'!BB$2,'Capacity Summary'!$B$36:$B$135,0),MATCH('Capacity Backing (Hide)'!$A47,'Capacity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7"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(Hide)'!$A47,'Capacity Summary'!$H$35:$BG$35,0))="x",INDEX('Capacity Summary'!$C$36:$E$135,MATCH('Capacity Backing (Hide)'!BC$2,'Capacity Summary'!$B$36:$B$135,0),4),IF(INDEX('Capacity Summary'!$H$36:$BG$135,MATCH('Capacity Backing (Hide)'!BC$2,'Capacity Summary'!$B$36:$B$135,0),MATCH('Capacity Backing (Hide)'!$A47,'Capacity Summary'!$H$35:$BG$35,0))&lt;&gt;0,INDEX('Capacity Summary'!$H$36:$BG$135,MATCH('Capacity Backing (Hide)'!BC$2,'Capacity Summary'!$B$36:$B$135,0),MATCH('Capacity Backing (Hide)'!$A47,'Capacity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7"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(Hide)'!$A47,'Capacity Summary'!$H$35:$BG$35,0))="x",INDEX('Capacity Summary'!$C$36:$E$135,MATCH('Capacity Backing (Hide)'!BD$2,'Capacity Summary'!$B$36:$B$135,0),4),IF(INDEX('Capacity Summary'!$H$36:$BG$135,MATCH('Capacity Backing (Hide)'!BD$2,'Capacity Summary'!$B$36:$B$135,0),MATCH('Capacity Backing (Hide)'!$A47,'Capacity Summary'!$H$35:$BG$35,0))&lt;&gt;0,INDEX('Capacity Summary'!$H$36:$BG$135,MATCH('Capacity Backing (Hide)'!BD$2,'Capacity Summary'!$B$36:$B$135,0),MATCH('Capacity Backing (Hide)'!$A47,'Capacity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7"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(Hide)'!$A47,'Capacity Summary'!$H$35:$BG$35,0))="x",INDEX('Capacity Summary'!$C$36:$E$135,MATCH('Capacity Backing (Hide)'!BE$2,'Capacity Summary'!$B$36:$B$135,0),4),IF(INDEX('Capacity Summary'!$H$36:$BG$135,MATCH('Capacity Backing (Hide)'!BE$2,'Capacity Summary'!$B$36:$B$135,0),MATCH('Capacity Backing (Hide)'!$A47,'Capacity Summary'!$H$35:$BG$35,0))&lt;&gt;0,INDEX('Capacity Summary'!$H$36:$BG$135,MATCH('Capacity Backing (Hide)'!BE$2,'Capacity Summary'!$B$36:$B$135,0),MATCH('Capacity Backing (Hide)'!$A47,'Capacity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7"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(Hide)'!$A47,'Capacity Summary'!$H$35:$BG$35,0))="x",INDEX('Capacity Summary'!$C$36:$E$135,MATCH('Capacity Backing (Hide)'!BF$2,'Capacity Summary'!$B$36:$B$135,0),4),IF(INDEX('Capacity Summary'!$H$36:$BG$135,MATCH('Capacity Backing (Hide)'!BF$2,'Capacity Summary'!$B$36:$B$135,0),MATCH('Capacity Backing (Hide)'!$A47,'Capacity Summary'!$H$35:$BG$35,0))&lt;&gt;0,INDEX('Capacity Summary'!$H$36:$BG$135,MATCH('Capacity Backing (Hide)'!BF$2,'Capacity Summary'!$B$36:$B$135,0),MATCH('Capacity Backing (Hide)'!$A47,'Capacity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7"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(Hide)'!$A47,'Capacity Summary'!$H$35:$BG$35,0))="x",INDEX('Capacity Summary'!$C$36:$E$135,MATCH('Capacity Backing (Hide)'!BG$2,'Capacity Summary'!$B$36:$B$135,0),4),IF(INDEX('Capacity Summary'!$H$36:$BG$135,MATCH('Capacity Backing (Hide)'!BG$2,'Capacity Summary'!$B$36:$B$135,0),MATCH('Capacity Backing (Hide)'!$A47,'Capacity Summary'!$H$35:$BG$35,0))&lt;&gt;0,INDEX('Capacity Summary'!$H$36:$BG$135,MATCH('Capacity Backing (Hide)'!BG$2,'Capacity Summary'!$B$36:$B$135,0),MATCH('Capacity Backing (Hide)'!$A47,'Capacity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7"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(Hide)'!$A47,'Capacity Summary'!$H$35:$BG$35,0))="x",INDEX('Capacity Summary'!$C$36:$E$135,MATCH('Capacity Backing (Hide)'!BH$2,'Capacity Summary'!$B$36:$B$135,0),4),IF(INDEX('Capacity Summary'!$H$36:$BG$135,MATCH('Capacity Backing (Hide)'!BH$2,'Capacity Summary'!$B$36:$B$135,0),MATCH('Capacity Backing (Hide)'!$A47,'Capacity Summary'!$H$35:$BG$35,0))&lt;&gt;0,INDEX('Capacity Summary'!$H$36:$BG$135,MATCH('Capacity Backing (Hide)'!BH$2,'Capacity Summary'!$B$36:$B$135,0),MATCH('Capacity Backing (Hide)'!$A47,'Capacity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7"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(Hide)'!$A47,'Capacity Summary'!$H$35:$BG$35,0))="x",INDEX('Capacity Summary'!$C$36:$E$135,MATCH('Capacity Backing (Hide)'!BI$2,'Capacity Summary'!$B$36:$B$135,0),4),IF(INDEX('Capacity Summary'!$H$36:$BG$135,MATCH('Capacity Backing (Hide)'!BI$2,'Capacity Summary'!$B$36:$B$135,0),MATCH('Capacity Backing (Hide)'!$A47,'Capacity Summary'!$H$35:$BG$35,0))&lt;&gt;0,INDEX('Capacity Summary'!$H$36:$BG$135,MATCH('Capacity Backing (Hide)'!BI$2,'Capacity Summary'!$B$36:$B$135,0),MATCH('Capacity Backing (Hide)'!$A47,'Capacity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7"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(Hide)'!$A47,'Capacity Summary'!$H$35:$BG$35,0))="x",INDEX('Capacity Summary'!$C$36:$E$135,MATCH('Capacity Backing (Hide)'!BJ$2,'Capacity Summary'!$B$36:$B$135,0),4),IF(INDEX('Capacity Summary'!$H$36:$BG$135,MATCH('Capacity Backing (Hide)'!BJ$2,'Capacity Summary'!$B$36:$B$135,0),MATCH('Capacity Backing (Hide)'!$A47,'Capacity Summary'!$H$35:$BG$35,0))&lt;&gt;0,INDEX('Capacity Summary'!$H$36:$BG$135,MATCH('Capacity Backing (Hide)'!BJ$2,'Capacity Summary'!$B$36:$B$135,0),MATCH('Capacity Backing (Hide)'!$A47,'Capacity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7"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(Hide)'!$A47,'Capacity Summary'!$H$35:$BG$35,0))="x",INDEX('Capacity Summary'!$C$36:$E$135,MATCH('Capacity Backing (Hide)'!BK$2,'Capacity Summary'!$B$36:$B$135,0),4),IF(INDEX('Capacity Summary'!$H$36:$BG$135,MATCH('Capacity Backing (Hide)'!BK$2,'Capacity Summary'!$B$36:$B$135,0),MATCH('Capacity Backing (Hide)'!$A47,'Capacity Summary'!$H$35:$BG$35,0))&lt;&gt;0,INDEX('Capacity Summary'!$H$36:$BG$135,MATCH('Capacity Backing (Hide)'!BK$2,'Capacity Summary'!$B$36:$B$135,0),MATCH('Capacity Backing (Hide)'!$A47,'Capacity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7"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(Hide)'!$A47,'Capacity Summary'!$H$35:$BG$35,0))="x",INDEX('Capacity Summary'!$C$36:$E$135,MATCH('Capacity Backing (Hide)'!BL$2,'Capacity Summary'!$B$36:$B$135,0),4),IF(INDEX('Capacity Summary'!$H$36:$BG$135,MATCH('Capacity Backing (Hide)'!BL$2,'Capacity Summary'!$B$36:$B$135,0),MATCH('Capacity Backing (Hide)'!$A47,'Capacity Summary'!$H$35:$BG$35,0))&lt;&gt;0,INDEX('Capacity Summary'!$H$36:$BG$135,MATCH('Capacity Backing (Hide)'!BL$2,'Capacity Summary'!$B$36:$B$135,0),MATCH('Capacity Backing (Hide)'!$A47,'Capacity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7"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(Hide)'!$A47,'Capacity Summary'!$H$35:$BG$35,0))="x",INDEX('Capacity Summary'!$C$36:$E$135,MATCH('Capacity Backing (Hide)'!BM$2,'Capacity Summary'!$B$36:$B$135,0),4),IF(INDEX('Capacity Summary'!$H$36:$BG$135,MATCH('Capacity Backing (Hide)'!BM$2,'Capacity Summary'!$B$36:$B$135,0),MATCH('Capacity Backing (Hide)'!$A47,'Capacity Summary'!$H$35:$BG$35,0))&lt;&gt;0,INDEX('Capacity Summary'!$H$36:$BG$135,MATCH('Capacity Backing (Hide)'!BM$2,'Capacity Summary'!$B$36:$B$135,0),MATCH('Capacity Backing (Hide)'!$A47,'Capacity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7"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(Hide)'!$A47,'Capacity Summary'!$H$35:$BG$35,0))="x",INDEX('Capacity Summary'!$C$36:$E$135,MATCH('Capacity Backing (Hide)'!BN$2,'Capacity Summary'!$B$36:$B$135,0),4),IF(INDEX('Capacity Summary'!$H$36:$BG$135,MATCH('Capacity Backing (Hide)'!BN$2,'Capacity Summary'!$B$36:$B$135,0),MATCH('Capacity Backing (Hide)'!$A47,'Capacity Summary'!$H$35:$BG$35,0))&lt;&gt;0,INDEX('Capacity Summary'!$H$36:$BG$135,MATCH('Capacity Backing (Hide)'!BN$2,'Capacity Summary'!$B$36:$B$135,0),MATCH('Capacity Backing (Hide)'!$A47,'Capacity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7"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(Hide)'!$A47,'Capacity Summary'!$H$35:$BG$35,0))="x",INDEX('Capacity Summary'!$C$36:$E$135,MATCH('Capacity Backing (Hide)'!BO$2,'Capacity Summary'!$B$36:$B$135,0),4),IF(INDEX('Capacity Summary'!$H$36:$BG$135,MATCH('Capacity Backing (Hide)'!BO$2,'Capacity Summary'!$B$36:$B$135,0),MATCH('Capacity Backing (Hide)'!$A47,'Capacity Summary'!$H$35:$BG$35,0))&lt;&gt;0,INDEX('Capacity Summary'!$H$36:$BG$135,MATCH('Capacity Backing (Hide)'!BO$2,'Capacity Summary'!$B$36:$B$135,0),MATCH('Capacity Backing (Hide)'!$A47,'Capacity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7"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(Hide)'!$A47,'Capacity Summary'!$H$35:$BG$35,0))="x",INDEX('Capacity Summary'!$C$36:$E$135,MATCH('Capacity Backing (Hide)'!BP$2,'Capacity Summary'!$B$36:$B$135,0),4),IF(INDEX('Capacity Summary'!$H$36:$BG$135,MATCH('Capacity Backing (Hide)'!BP$2,'Capacity Summary'!$B$36:$B$135,0),MATCH('Capacity Backing (Hide)'!$A47,'Capacity Summary'!$H$35:$BG$35,0))&lt;&gt;0,INDEX('Capacity Summary'!$H$36:$BG$135,MATCH('Capacity Backing (Hide)'!BP$2,'Capacity Summary'!$B$36:$B$135,0),MATCH('Capacity Backing (Hide)'!$A47,'Capacity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7"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(Hide)'!$A47,'Capacity Summary'!$H$35:$BG$35,0))="x",INDEX('Capacity Summary'!$C$36:$E$135,MATCH('Capacity Backing (Hide)'!BQ$2,'Capacity Summary'!$B$36:$B$135,0),4),IF(INDEX('Capacity Summary'!$H$36:$BG$135,MATCH('Capacity Backing (Hide)'!BQ$2,'Capacity Summary'!$B$36:$B$135,0),MATCH('Capacity Backing (Hide)'!$A47,'Capacity Summary'!$H$35:$BG$35,0))&lt;&gt;0,INDEX('Capacity Summary'!$H$36:$BG$135,MATCH('Capacity Backing (Hide)'!BQ$2,'Capacity Summary'!$B$36:$B$135,0),MATCH('Capacity Backing (Hide)'!$A47,'Capacity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7"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(Hide)'!$A47,'Capacity Summary'!$H$35:$BG$35,0))="x",INDEX('Capacity Summary'!$C$36:$E$135,MATCH('Capacity Backing (Hide)'!BR$2,'Capacity Summary'!$B$36:$B$135,0),4),IF(INDEX('Capacity Summary'!$H$36:$BG$135,MATCH('Capacity Backing (Hide)'!BR$2,'Capacity Summary'!$B$36:$B$135,0),MATCH('Capacity Backing (Hide)'!$A47,'Capacity Summary'!$H$35:$BG$35,0))&lt;&gt;0,INDEX('Capacity Summary'!$H$36:$BG$135,MATCH('Capacity Backing (Hide)'!BR$2,'Capacity Summary'!$B$36:$B$135,0),MATCH('Capacity Backing (Hide)'!$A47,'Capacity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7"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(Hide)'!$A47,'Capacity Summary'!$H$35:$BG$35,0))="x",INDEX('Capacity Summary'!$C$36:$E$135,MATCH('Capacity Backing (Hide)'!BS$2,'Capacity Summary'!$B$36:$B$135,0),4),IF(INDEX('Capacity Summary'!$H$36:$BG$135,MATCH('Capacity Backing (Hide)'!BS$2,'Capacity Summary'!$B$36:$B$135,0),MATCH('Capacity Backing (Hide)'!$A47,'Capacity Summary'!$H$35:$BG$35,0))&lt;&gt;0,INDEX('Capacity Summary'!$H$36:$BG$135,MATCH('Capacity Backing (Hide)'!BS$2,'Capacity Summary'!$B$36:$B$135,0),MATCH('Capacity Backing (Hide)'!$A47,'Capacity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7"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(Hide)'!$A47,'Capacity Summary'!$H$35:$BG$35,0))="x",INDEX('Capacity Summary'!$C$36:$E$135,MATCH('Capacity Backing (Hide)'!BT$2,'Capacity Summary'!$B$36:$B$135,0),4),IF(INDEX('Capacity Summary'!$H$36:$BG$135,MATCH('Capacity Backing (Hide)'!BT$2,'Capacity Summary'!$B$36:$B$135,0),MATCH('Capacity Backing (Hide)'!$A47,'Capacity Summary'!$H$35:$BG$35,0))&lt;&gt;0,INDEX('Capacity Summary'!$H$36:$BG$135,MATCH('Capacity Backing (Hide)'!BT$2,'Capacity Summary'!$B$36:$B$135,0),MATCH('Capacity Backing (Hide)'!$A47,'Capacity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7"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(Hide)'!$A47,'Capacity Summary'!$H$35:$BG$35,0))="x",INDEX('Capacity Summary'!$C$36:$E$135,MATCH('Capacity Backing (Hide)'!BU$2,'Capacity Summary'!$B$36:$B$135,0),4),IF(INDEX('Capacity Summary'!$H$36:$BG$135,MATCH('Capacity Backing (Hide)'!BU$2,'Capacity Summary'!$B$36:$B$135,0),MATCH('Capacity Backing (Hide)'!$A47,'Capacity Summary'!$H$35:$BG$35,0))&lt;&gt;0,INDEX('Capacity Summary'!$H$36:$BG$135,MATCH('Capacity Backing (Hide)'!BU$2,'Capacity Summary'!$B$36:$B$135,0),MATCH('Capacity Backing (Hide)'!$A47,'Capacity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7"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(Hide)'!$A47,'Capacity Summary'!$H$35:$BG$35,0))="x",INDEX('Capacity Summary'!$C$36:$E$135,MATCH('Capacity Backing (Hide)'!BV$2,'Capacity Summary'!$B$36:$B$135,0),4),IF(INDEX('Capacity Summary'!$H$36:$BG$135,MATCH('Capacity Backing (Hide)'!BV$2,'Capacity Summary'!$B$36:$B$135,0),MATCH('Capacity Backing (Hide)'!$A47,'Capacity Summary'!$H$35:$BG$35,0))&lt;&gt;0,INDEX('Capacity Summary'!$H$36:$BG$135,MATCH('Capacity Backing (Hide)'!BV$2,'Capacity Summary'!$B$36:$B$135,0),MATCH('Capacity Backing (Hide)'!$A47,'Capacity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7"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(Hide)'!$A47,'Capacity Summary'!$H$35:$BG$35,0))="x",INDEX('Capacity Summary'!$C$36:$E$135,MATCH('Capacity Backing (Hide)'!BW$2,'Capacity Summary'!$B$36:$B$135,0),4),IF(INDEX('Capacity Summary'!$H$36:$BG$135,MATCH('Capacity Backing (Hide)'!BW$2,'Capacity Summary'!$B$36:$B$135,0),MATCH('Capacity Backing (Hide)'!$A47,'Capacity Summary'!$H$35:$BG$35,0))&lt;&gt;0,INDEX('Capacity Summary'!$H$36:$BG$135,MATCH('Capacity Backing (Hide)'!BW$2,'Capacity Summary'!$B$36:$B$135,0),MATCH('Capacity Backing (Hide)'!$A47,'Capacity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7"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(Hide)'!$A47,'Capacity Summary'!$H$35:$BG$35,0))="x",INDEX('Capacity Summary'!$C$36:$E$135,MATCH('Capacity Backing (Hide)'!BX$2,'Capacity Summary'!$B$36:$B$135,0),4),IF(INDEX('Capacity Summary'!$H$36:$BG$135,MATCH('Capacity Backing (Hide)'!BX$2,'Capacity Summary'!$B$36:$B$135,0),MATCH('Capacity Backing (Hide)'!$A47,'Capacity Summary'!$H$35:$BG$35,0))&lt;&gt;0,INDEX('Capacity Summary'!$H$36:$BG$135,MATCH('Capacity Backing (Hide)'!BX$2,'Capacity Summary'!$B$36:$B$135,0),MATCH('Capacity Backing (Hide)'!$A47,'Capacity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7"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(Hide)'!$A47,'Capacity Summary'!$H$35:$BG$35,0))="x",INDEX('Capacity Summary'!$C$36:$E$135,MATCH('Capacity Backing (Hide)'!BY$2,'Capacity Summary'!$B$36:$B$135,0),4),IF(INDEX('Capacity Summary'!$H$36:$BG$135,MATCH('Capacity Backing (Hide)'!BY$2,'Capacity Summary'!$B$36:$B$135,0),MATCH('Capacity Backing (Hide)'!$A47,'Capacity Summary'!$H$35:$BG$35,0))&lt;&gt;0,INDEX('Capacity Summary'!$H$36:$BG$135,MATCH('Capacity Backing (Hide)'!BY$2,'Capacity Summary'!$B$36:$B$135,0),MATCH('Capacity Backing (Hide)'!$A47,'Capacity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7"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(Hide)'!$A47,'Capacity Summary'!$H$35:$BG$35,0))="x",INDEX('Capacity Summary'!$C$36:$E$135,MATCH('Capacity Backing (Hide)'!BZ$2,'Capacity Summary'!$B$36:$B$135,0),4),IF(INDEX('Capacity Summary'!$H$36:$BG$135,MATCH('Capacity Backing (Hide)'!BZ$2,'Capacity Summary'!$B$36:$B$135,0),MATCH('Capacity Backing (Hide)'!$A47,'Capacity Summary'!$H$35:$BG$35,0))&lt;&gt;0,INDEX('Capacity Summary'!$H$36:$BG$135,MATCH('Capacity Backing (Hide)'!BZ$2,'Capacity Summary'!$B$36:$B$135,0),MATCH('Capacity Backing (Hide)'!$A47,'Capacity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7"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(Hide)'!$A47,'Capacity Summary'!$H$35:$BG$35,0))="x",INDEX('Capacity Summary'!$C$36:$E$135,MATCH('Capacity Backing (Hide)'!CA$2,'Capacity Summary'!$B$36:$B$135,0),4),IF(INDEX('Capacity Summary'!$H$36:$BG$135,MATCH('Capacity Backing (Hide)'!CA$2,'Capacity Summary'!$B$36:$B$135,0),MATCH('Capacity Backing (Hide)'!$A47,'Capacity Summary'!$H$35:$BG$35,0))&lt;&gt;0,INDEX('Capacity Summary'!$H$36:$BG$135,MATCH('Capacity Backing (Hide)'!CA$2,'Capacity Summary'!$B$36:$B$135,0),MATCH('Capacity Backing (Hide)'!$A47,'Capacity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7"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(Hide)'!$A47,'Capacity Summary'!$H$35:$BG$35,0))="x",INDEX('Capacity Summary'!$C$36:$E$135,MATCH('Capacity Backing (Hide)'!CB$2,'Capacity Summary'!$B$36:$B$135,0),4),IF(INDEX('Capacity Summary'!$H$36:$BG$135,MATCH('Capacity Backing (Hide)'!CB$2,'Capacity Summary'!$B$36:$B$135,0),MATCH('Capacity Backing (Hide)'!$A47,'Capacity Summary'!$H$35:$BG$35,0))&lt;&gt;0,INDEX('Capacity Summary'!$H$36:$BG$135,MATCH('Capacity Backing (Hide)'!CB$2,'Capacity Summary'!$B$36:$B$135,0),MATCH('Capacity Backing (Hide)'!$A47,'Capacity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7"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(Hide)'!$A47,'Capacity Summary'!$H$35:$BG$35,0))="x",INDEX('Capacity Summary'!$C$36:$E$135,MATCH('Capacity Backing (Hide)'!CC$2,'Capacity Summary'!$B$36:$B$135,0),4),IF(INDEX('Capacity Summary'!$H$36:$BG$135,MATCH('Capacity Backing (Hide)'!CC$2,'Capacity Summary'!$B$36:$B$135,0),MATCH('Capacity Backing (Hide)'!$A47,'Capacity Summary'!$H$35:$BG$35,0))&lt;&gt;0,INDEX('Capacity Summary'!$H$36:$BG$135,MATCH('Capacity Backing (Hide)'!CC$2,'Capacity Summary'!$B$36:$B$135,0),MATCH('Capacity Backing (Hide)'!$A47,'Capacity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7"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(Hide)'!$A47,'Capacity Summary'!$H$35:$BG$35,0))="x",INDEX('Capacity Summary'!$C$36:$E$135,MATCH('Capacity Backing (Hide)'!CD$2,'Capacity Summary'!$B$36:$B$135,0),4),IF(INDEX('Capacity Summary'!$H$36:$BG$135,MATCH('Capacity Backing (Hide)'!CD$2,'Capacity Summary'!$B$36:$B$135,0),MATCH('Capacity Backing (Hide)'!$A47,'Capacity Summary'!$H$35:$BG$35,0))&lt;&gt;0,INDEX('Capacity Summary'!$H$36:$BG$135,MATCH('Capacity Backing (Hide)'!CD$2,'Capacity Summary'!$B$36:$B$135,0),MATCH('Capacity Backing (Hide)'!$A47,'Capacity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7"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(Hide)'!$A47,'Capacity Summary'!$H$35:$BG$35,0))="x",INDEX('Capacity Summary'!$C$36:$E$135,MATCH('Capacity Backing (Hide)'!CE$2,'Capacity Summary'!$B$36:$B$135,0),4),IF(INDEX('Capacity Summary'!$H$36:$BG$135,MATCH('Capacity Backing (Hide)'!CE$2,'Capacity Summary'!$B$36:$B$135,0),MATCH('Capacity Backing (Hide)'!$A47,'Capacity Summary'!$H$35:$BG$35,0))&lt;&gt;0,INDEX('Capacity Summary'!$H$36:$BG$135,MATCH('Capacity Backing (Hide)'!CE$2,'Capacity Summary'!$B$36:$B$135,0),MATCH('Capacity Backing (Hide)'!$A47,'Capacity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7"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(Hide)'!$A47,'Capacity Summary'!$H$35:$BG$35,0))="x",INDEX('Capacity Summary'!$C$36:$E$135,MATCH('Capacity Backing (Hide)'!CF$2,'Capacity Summary'!$B$36:$B$135,0),4),IF(INDEX('Capacity Summary'!$H$36:$BG$135,MATCH('Capacity Backing (Hide)'!CF$2,'Capacity Summary'!$B$36:$B$135,0),MATCH('Capacity Backing (Hide)'!$A47,'Capacity Summary'!$H$35:$BG$35,0))&lt;&gt;0,INDEX('Capacity Summary'!$H$36:$BG$135,MATCH('Capacity Backing (Hide)'!CF$2,'Capacity Summary'!$B$36:$B$135,0),MATCH('Capacity Backing (Hide)'!$A47,'Capacity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7"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(Hide)'!$A47,'Capacity Summary'!$H$35:$BG$35,0))="x",INDEX('Capacity Summary'!$C$36:$E$135,MATCH('Capacity Backing (Hide)'!CG$2,'Capacity Summary'!$B$36:$B$135,0),4),IF(INDEX('Capacity Summary'!$H$36:$BG$135,MATCH('Capacity Backing (Hide)'!CG$2,'Capacity Summary'!$B$36:$B$135,0),MATCH('Capacity Backing (Hide)'!$A47,'Capacity Summary'!$H$35:$BG$35,0))&lt;&gt;0,INDEX('Capacity Summary'!$H$36:$BG$135,MATCH('Capacity Backing (Hide)'!CG$2,'Capacity Summary'!$B$36:$B$135,0),MATCH('Capacity Backing (Hide)'!$A47,'Capacity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7"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(Hide)'!$A47,'Capacity Summary'!$H$35:$BG$35,0))="x",INDEX('Capacity Summary'!$C$36:$E$135,MATCH('Capacity Backing (Hide)'!CH$2,'Capacity Summary'!$B$36:$B$135,0),4),IF(INDEX('Capacity Summary'!$H$36:$BG$135,MATCH('Capacity Backing (Hide)'!CH$2,'Capacity Summary'!$B$36:$B$135,0),MATCH('Capacity Backing (Hide)'!$A47,'Capacity Summary'!$H$35:$BG$35,0))&lt;&gt;0,INDEX('Capacity Summary'!$H$36:$BG$135,MATCH('Capacity Backing (Hide)'!CH$2,'Capacity Summary'!$B$36:$B$135,0),MATCH('Capacity Backing (Hide)'!$A47,'Capacity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7"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(Hide)'!$A47,'Capacity Summary'!$H$35:$BG$35,0))="x",INDEX('Capacity Summary'!$C$36:$E$135,MATCH('Capacity Backing (Hide)'!CI$2,'Capacity Summary'!$B$36:$B$135,0),4),IF(INDEX('Capacity Summary'!$H$36:$BG$135,MATCH('Capacity Backing (Hide)'!CI$2,'Capacity Summary'!$B$36:$B$135,0),MATCH('Capacity Backing (Hide)'!$A47,'Capacity Summary'!$H$35:$BG$35,0))&lt;&gt;0,INDEX('Capacity Summary'!$H$36:$BG$135,MATCH('Capacity Backing (Hide)'!CI$2,'Capacity Summary'!$B$36:$B$135,0),MATCH('Capacity Backing (Hide)'!$A47,'Capacity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7"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(Hide)'!$A47,'Capacity Summary'!$H$35:$BG$35,0))="x",INDEX('Capacity Summary'!$C$36:$E$135,MATCH('Capacity Backing (Hide)'!CJ$2,'Capacity Summary'!$B$36:$B$135,0),4),IF(INDEX('Capacity Summary'!$H$36:$BG$135,MATCH('Capacity Backing (Hide)'!CJ$2,'Capacity Summary'!$B$36:$B$135,0),MATCH('Capacity Backing (Hide)'!$A47,'Capacity Summary'!$H$35:$BG$35,0))&lt;&gt;0,INDEX('Capacity Summary'!$H$36:$BG$135,MATCH('Capacity Backing (Hide)'!CJ$2,'Capacity Summary'!$B$36:$B$135,0),MATCH('Capacity Backing (Hide)'!$A47,'Capacity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7"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(Hide)'!$A47,'Capacity Summary'!$H$35:$BG$35,0))="x",INDEX('Capacity Summary'!$C$36:$E$135,MATCH('Capacity Backing (Hide)'!CK$2,'Capacity Summary'!$B$36:$B$135,0),4),IF(INDEX('Capacity Summary'!$H$36:$BG$135,MATCH('Capacity Backing (Hide)'!CK$2,'Capacity Summary'!$B$36:$B$135,0),MATCH('Capacity Backing (Hide)'!$A47,'Capacity Summary'!$H$35:$BG$35,0))&lt;&gt;0,INDEX('Capacity Summary'!$H$36:$BG$135,MATCH('Capacity Backing (Hide)'!CK$2,'Capacity Summary'!$B$36:$B$135,0),MATCH('Capacity Backing (Hide)'!$A47,'Capacity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7"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(Hide)'!$A47,'Capacity Summary'!$H$35:$BG$35,0))="x",INDEX('Capacity Summary'!$C$36:$E$135,MATCH('Capacity Backing (Hide)'!CL$2,'Capacity Summary'!$B$36:$B$135,0),4),IF(INDEX('Capacity Summary'!$H$36:$BG$135,MATCH('Capacity Backing (Hide)'!CL$2,'Capacity Summary'!$B$36:$B$135,0),MATCH('Capacity Backing (Hide)'!$A47,'Capacity Summary'!$H$35:$BG$35,0))&lt;&gt;0,INDEX('Capacity Summary'!$H$36:$BG$135,MATCH('Capacity Backing (Hide)'!CL$2,'Capacity Summary'!$B$36:$B$135,0),MATCH('Capacity Backing (Hide)'!$A47,'Capacity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7"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(Hide)'!$A47,'Capacity Summary'!$H$35:$BG$35,0))="x",INDEX('Capacity Summary'!$C$36:$E$135,MATCH('Capacity Backing (Hide)'!CM$2,'Capacity Summary'!$B$36:$B$135,0),4),IF(INDEX('Capacity Summary'!$H$36:$BG$135,MATCH('Capacity Backing (Hide)'!CM$2,'Capacity Summary'!$B$36:$B$135,0),MATCH('Capacity Backing (Hide)'!$A47,'Capacity Summary'!$H$35:$BG$35,0))&lt;&gt;0,INDEX('Capacity Summary'!$H$36:$BG$135,MATCH('Capacity Backing (Hide)'!CM$2,'Capacity Summary'!$B$36:$B$135,0),MATCH('Capacity Backing (Hide)'!$A47,'Capacity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7"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(Hide)'!$A47,'Capacity Summary'!$H$35:$BG$35,0))="x",INDEX('Capacity Summary'!$C$36:$E$135,MATCH('Capacity Backing (Hide)'!CN$2,'Capacity Summary'!$B$36:$B$135,0),4),IF(INDEX('Capacity Summary'!$H$36:$BG$135,MATCH('Capacity Backing (Hide)'!CN$2,'Capacity Summary'!$B$36:$B$135,0),MATCH('Capacity Backing (Hide)'!$A47,'Capacity Summary'!$H$35:$BG$35,0))&lt;&gt;0,INDEX('Capacity Summary'!$H$36:$BG$135,MATCH('Capacity Backing (Hide)'!CN$2,'Capacity Summary'!$B$36:$B$135,0),MATCH('Capacity Backing (Hide)'!$A47,'Capacity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7"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(Hide)'!$A47,'Capacity Summary'!$H$35:$BG$35,0))="x",INDEX('Capacity Summary'!$C$36:$E$135,MATCH('Capacity Backing (Hide)'!CO$2,'Capacity Summary'!$B$36:$B$135,0),4),IF(INDEX('Capacity Summary'!$H$36:$BG$135,MATCH('Capacity Backing (Hide)'!CO$2,'Capacity Summary'!$B$36:$B$135,0),MATCH('Capacity Backing (Hide)'!$A47,'Capacity Summary'!$H$35:$BG$35,0))&lt;&gt;0,INDEX('Capacity Summary'!$H$36:$BG$135,MATCH('Capacity Backing (Hide)'!CO$2,'Capacity Summary'!$B$36:$B$135,0),MATCH('Capacity Backing (Hide)'!$A47,'Capacity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7"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(Hide)'!$A47,'Capacity Summary'!$H$35:$BG$35,0))="x",INDEX('Capacity Summary'!$C$36:$E$135,MATCH('Capacity Backing (Hide)'!CP$2,'Capacity Summary'!$B$36:$B$135,0),4),IF(INDEX('Capacity Summary'!$H$36:$BG$135,MATCH('Capacity Backing (Hide)'!CP$2,'Capacity Summary'!$B$36:$B$135,0),MATCH('Capacity Backing (Hide)'!$A47,'Capacity Summary'!$H$35:$BG$35,0))&lt;&gt;0,INDEX('Capacity Summary'!$H$36:$BG$135,MATCH('Capacity Backing (Hide)'!CP$2,'Capacity Summary'!$B$36:$B$135,0),MATCH('Capacity Backing (Hide)'!$A47,'Capacity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7"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(Hide)'!$A47,'Capacity Summary'!$H$35:$BG$35,0))="x",INDEX('Capacity Summary'!$C$36:$E$135,MATCH('Capacity Backing (Hide)'!CQ$2,'Capacity Summary'!$B$36:$B$135,0),4),IF(INDEX('Capacity Summary'!$H$36:$BG$135,MATCH('Capacity Backing (Hide)'!CQ$2,'Capacity Summary'!$B$36:$B$135,0),MATCH('Capacity Backing (Hide)'!$A47,'Capacity Summary'!$H$35:$BG$35,0))&lt;&gt;0,INDEX('Capacity Summary'!$H$36:$BG$135,MATCH('Capacity Backing (Hide)'!CQ$2,'Capacity Summary'!$B$36:$B$135,0),MATCH('Capacity Backing (Hide)'!$A47,'Capacity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7"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(Hide)'!$A47,'Capacity Summary'!$H$35:$BG$35,0))="x",INDEX('Capacity Summary'!$C$36:$E$135,MATCH('Capacity Backing (Hide)'!CR$2,'Capacity Summary'!$B$36:$B$135,0),4),IF(INDEX('Capacity Summary'!$H$36:$BG$135,MATCH('Capacity Backing (Hide)'!CR$2,'Capacity Summary'!$B$36:$B$135,0),MATCH('Capacity Backing (Hide)'!$A47,'Capacity Summary'!$H$35:$BG$35,0))&lt;&gt;0,INDEX('Capacity Summary'!$H$36:$BG$135,MATCH('Capacity Backing (Hide)'!CR$2,'Capacity Summary'!$B$36:$B$135,0),MATCH('Capacity Backing (Hide)'!$A47,'Capacity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7"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(Hide)'!$A47,'Capacity Summary'!$H$35:$BG$35,0))="x",INDEX('Capacity Summary'!$C$36:$E$135,MATCH('Capacity Backing (Hide)'!CS$2,'Capacity Summary'!$B$36:$B$135,0),4),IF(INDEX('Capacity Summary'!$H$36:$BG$135,MATCH('Capacity Backing (Hide)'!CS$2,'Capacity Summary'!$B$36:$B$135,0),MATCH('Capacity Backing (Hide)'!$A47,'Capacity Summary'!$H$35:$BG$35,0))&lt;&gt;0,INDEX('Capacity Summary'!$H$36:$BG$135,MATCH('Capacity Backing (Hide)'!CS$2,'Capacity Summary'!$B$36:$B$135,0),MATCH('Capacity Backing (Hide)'!$A47,'Capacity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7"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(Hide)'!$A47,'Capacity Summary'!$H$35:$BG$35,0))="x",INDEX('Capacity Summary'!$C$36:$E$135,MATCH('Capacity Backing (Hide)'!CT$2,'Capacity Summary'!$B$36:$B$135,0),4),IF(INDEX('Capacity Summary'!$H$36:$BG$135,MATCH('Capacity Backing (Hide)'!CT$2,'Capacity Summary'!$B$36:$B$135,0),MATCH('Capacity Backing (Hide)'!$A47,'Capacity Summary'!$H$35:$BG$35,0))&lt;&gt;0,INDEX('Capacity Summary'!$H$36:$BG$135,MATCH('Capacity Backing (Hide)'!CT$2,'Capacity Summary'!$B$36:$B$135,0),MATCH('Capacity Backing (Hide)'!$A47,'Capacity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7"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(Hide)'!$A47,'Capacity Summary'!$H$35:$BG$35,0))="x",INDEX('Capacity Summary'!$C$36:$E$135,MATCH('Capacity Backing (Hide)'!CU$2,'Capacity Summary'!$B$36:$B$135,0),4),IF(INDEX('Capacity Summary'!$H$36:$BG$135,MATCH('Capacity Backing (Hide)'!CU$2,'Capacity Summary'!$B$36:$B$135,0),MATCH('Capacity Backing (Hide)'!$A47,'Capacity Summary'!$H$35:$BG$35,0))&lt;&gt;0,INDEX('Capacity Summary'!$H$36:$BG$135,MATCH('Capacity Backing (Hide)'!CU$2,'Capacity Summary'!$B$36:$B$135,0),MATCH('Capacity Backing (Hide)'!$A47,'Capacity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7"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(Hide)'!$A47,'Capacity Summary'!$H$35:$BG$35,0))="x",INDEX('Capacity Summary'!$C$36:$E$135,MATCH('Capacity Backing (Hide)'!CV$2,'Capacity Summary'!$B$36:$B$135,0),4),IF(INDEX('Capacity Summary'!$H$36:$BG$135,MATCH('Capacity Backing (Hide)'!CV$2,'Capacity Summary'!$B$36:$B$135,0),MATCH('Capacity Backing (Hide)'!$A47,'Capacity Summary'!$H$35:$BG$35,0))&lt;&gt;0,INDEX('Capacity Summary'!$H$36:$BG$135,MATCH('Capacity Backing (Hide)'!CV$2,'Capacity Summary'!$B$36:$B$135,0),MATCH('Capacity Backing (Hide)'!$A47,'Capacity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7"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(Hide)'!$A47,'Capacity Summary'!$H$35:$BG$35,0))="x",INDEX('Capacity Summary'!$C$36:$E$135,MATCH('Capacity Backing (Hide)'!CW$2,'Capacity Summary'!$B$36:$B$135,0),4),IF(INDEX('Capacity Summary'!$H$36:$BG$135,MATCH('Capacity Backing (Hide)'!CW$2,'Capacity Summary'!$B$36:$B$135,0),MATCH('Capacity Backing (Hide)'!$A47,'Capacity Summary'!$H$35:$BG$35,0))&lt;&gt;0,INDEX('Capacity Summary'!$H$36:$BG$135,MATCH('Capacity Backing (Hide)'!CW$2,'Capacity Summary'!$B$36:$B$135,0),MATCH('Capacity Backing (Hide)'!$A47,'Capacity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8" spans="1:101" x14ac:dyDescent="0.35">
      <c r="A48" s="2">
        <f ca="1">'Required Capacity (Hide)'!E48</f>
        <v>44529</v>
      </c>
      <c r="B48"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(Hide)'!$A48,'Capacity Summary'!$H$35:$BG$35,0))="x",INDEX('Capacity Summary'!$C$36:$E$135,MATCH('Capacity Backing (Hide)'!B$2,'Capacity Summary'!$B$36:$B$135,0),4),IF(INDEX('Capacity Summary'!$H$36:$BG$135,MATCH('Capacity Backing (Hide)'!B$2,'Capacity Summary'!$B$36:$B$135,0),MATCH('Capacity Backing (Hide)'!$A48,'Capacity Summary'!$H$35:$BG$35,0))&lt;&gt;0,INDEX('Capacity Summary'!$H$36:$BG$135,MATCH('Capacity Backing (Hide)'!B$2,'Capacity Summary'!$B$36:$B$135,0),MATCH('Capacity Backing (Hide)'!$A48,'Capacity Summary'!$H$35:$BG$35,0)),0)),INDEX('Capacity Summary'!$C$36:$E$135,MATCH('Capacity Backing (Hide)'!B$2,'Capacity Summary'!$B$36:$B$135,0),2)))/IF(Summary!$B$7="Minutes",1,60)/COUNTA(INDEX(Capacity!$C$10:$Q$109,MATCH('Capacity Backing (Hide)'!B$2,Capacity!$B$10:$B$109,0),1):INDEX(Capacity!$C$10:$Q$109,MATCH('Capacity Backing (Hide)'!B$2,Capacity!$B$10:$B$109,0),15))</f>
        <v>#N/A</v>
      </c>
      <c r="C48"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(Hide)'!$A48,'Capacity Summary'!$H$35:$BG$35,0))="x",INDEX('Capacity Summary'!$C$36:$E$135,MATCH('Capacity Backing (Hide)'!C$2,'Capacity Summary'!$B$36:$B$135,0),4),IF(INDEX('Capacity Summary'!$H$36:$BG$135,MATCH('Capacity Backing (Hide)'!C$2,'Capacity Summary'!$B$36:$B$135,0),MATCH('Capacity Backing (Hide)'!$A48,'Capacity Summary'!$H$35:$BG$35,0))&lt;&gt;0,INDEX('Capacity Summary'!$H$36:$BG$135,MATCH('Capacity Backing (Hide)'!C$2,'Capacity Summary'!$B$36:$B$135,0),MATCH('Capacity Backing (Hide)'!$A48,'Capacity Summary'!$H$35:$BG$35,0)),0)),INDEX('Capacity Summary'!$C$36:$E$135,MATCH('Capacity Backing (Hide)'!C$2,'Capacity Summary'!$B$36:$B$135,0),2)))/IF(Summary!$B$7="Minutes",1,60)/COUNTA(INDEX(Capacity!$C$10:$Q$109,MATCH('Capacity Backing (Hide)'!C$2,Capacity!$B$10:$B$109,0),1):INDEX(Capacity!$C$10:$Q$109,MATCH('Capacity Backing (Hide)'!C$2,Capacity!$B$10:$B$109,0),15))</f>
        <v>#N/A</v>
      </c>
      <c r="D48"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(Hide)'!$A48,'Capacity Summary'!$H$35:$BG$35,0))="x",INDEX('Capacity Summary'!$C$36:$E$135,MATCH('Capacity Backing (Hide)'!D$2,'Capacity Summary'!$B$36:$B$135,0),4),IF(INDEX('Capacity Summary'!$H$36:$BG$135,MATCH('Capacity Backing (Hide)'!D$2,'Capacity Summary'!$B$36:$B$135,0),MATCH('Capacity Backing (Hide)'!$A48,'Capacity Summary'!$H$35:$BG$35,0))&lt;&gt;0,INDEX('Capacity Summary'!$H$36:$BG$135,MATCH('Capacity Backing (Hide)'!D$2,'Capacity Summary'!$B$36:$B$135,0),MATCH('Capacity Backing (Hide)'!$A48,'Capacity Summary'!$H$35:$BG$35,0)),0)),INDEX('Capacity Summary'!$C$36:$E$135,MATCH('Capacity Backing (Hide)'!D$2,'Capacity Summary'!$B$36:$B$135,0),2)))/IF(Summary!$B$7="Minutes",1,60)/COUNTA(INDEX(Capacity!$C$10:$Q$109,MATCH('Capacity Backing (Hide)'!D$2,Capacity!$B$10:$B$109,0),1):INDEX(Capacity!$C$10:$Q$109,MATCH('Capacity Backing (Hide)'!D$2,Capacity!$B$10:$B$109,0),15))</f>
        <v>#N/A</v>
      </c>
      <c r="E48"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(Hide)'!$A48,'Capacity Summary'!$H$35:$BG$35,0))="x",INDEX('Capacity Summary'!$C$36:$E$135,MATCH('Capacity Backing (Hide)'!E$2,'Capacity Summary'!$B$36:$B$135,0),4),IF(INDEX('Capacity Summary'!$H$36:$BG$135,MATCH('Capacity Backing (Hide)'!E$2,'Capacity Summary'!$B$36:$B$135,0),MATCH('Capacity Backing (Hide)'!$A48,'Capacity Summary'!$H$35:$BG$35,0))&lt;&gt;0,INDEX('Capacity Summary'!$H$36:$BG$135,MATCH('Capacity Backing (Hide)'!E$2,'Capacity Summary'!$B$36:$B$135,0),MATCH('Capacity Backing (Hide)'!$A48,'Capacity Summary'!$H$35:$BG$35,0)),0)),INDEX('Capacity Summary'!$C$36:$E$135,MATCH('Capacity Backing (Hide)'!E$2,'Capacity Summary'!$B$36:$B$135,0),2)))/IF(Summary!$B$7="Minutes",1,60)/COUNTA(INDEX(Capacity!$C$10:$Q$109,MATCH('Capacity Backing (Hide)'!E$2,Capacity!$B$10:$B$109,0),1):INDEX(Capacity!$C$10:$Q$109,MATCH('Capacity Backing (Hide)'!E$2,Capacity!$B$10:$B$109,0),15))</f>
        <v>#N/A</v>
      </c>
      <c r="F48"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(Hide)'!$A48,'Capacity Summary'!$H$35:$BG$35,0))="x",INDEX('Capacity Summary'!$C$36:$E$135,MATCH('Capacity Backing (Hide)'!F$2,'Capacity Summary'!$B$36:$B$135,0),4),IF(INDEX('Capacity Summary'!$H$36:$BG$135,MATCH('Capacity Backing (Hide)'!F$2,'Capacity Summary'!$B$36:$B$135,0),MATCH('Capacity Backing (Hide)'!$A48,'Capacity Summary'!$H$35:$BG$35,0))&lt;&gt;0,INDEX('Capacity Summary'!$H$36:$BG$135,MATCH('Capacity Backing (Hide)'!F$2,'Capacity Summary'!$B$36:$B$135,0),MATCH('Capacity Backing (Hide)'!$A48,'Capacity Summary'!$H$35:$BG$35,0)),0)),INDEX('Capacity Summary'!$C$36:$E$135,MATCH('Capacity Backing (Hide)'!F$2,'Capacity Summary'!$B$36:$B$135,0),2)))/IF(Summary!$B$7="Minutes",1,60)/COUNTA(INDEX(Capacity!$C$10:$Q$109,MATCH('Capacity Backing (Hide)'!F$2,Capacity!$B$10:$B$109,0),1):INDEX(Capacity!$C$10:$Q$109,MATCH('Capacity Backing (Hide)'!F$2,Capacity!$B$10:$B$109,0),15))</f>
        <v>#N/A</v>
      </c>
      <c r="G48"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(Hide)'!$A48,'Capacity Summary'!$H$35:$BG$35,0))="x",INDEX('Capacity Summary'!$C$36:$E$135,MATCH('Capacity Backing (Hide)'!G$2,'Capacity Summary'!$B$36:$B$135,0),4),IF(INDEX('Capacity Summary'!$H$36:$BG$135,MATCH('Capacity Backing (Hide)'!G$2,'Capacity Summary'!$B$36:$B$135,0),MATCH('Capacity Backing (Hide)'!$A48,'Capacity Summary'!$H$35:$BG$35,0))&lt;&gt;0,INDEX('Capacity Summary'!$H$36:$BG$135,MATCH('Capacity Backing (Hide)'!G$2,'Capacity Summary'!$B$36:$B$135,0),MATCH('Capacity Backing (Hide)'!$A48,'Capacity Summary'!$H$35:$BG$35,0)),0)),INDEX('Capacity Summary'!$C$36:$E$135,MATCH('Capacity Backing (Hide)'!G$2,'Capacity Summary'!$B$36:$B$135,0),2)))/IF(Summary!$B$7="Minutes",1,60)/COUNTA(INDEX(Capacity!$C$10:$Q$109,MATCH('Capacity Backing (Hide)'!G$2,Capacity!$B$10:$B$109,0),1):INDEX(Capacity!$C$10:$Q$109,MATCH('Capacity Backing (Hide)'!G$2,Capacity!$B$10:$B$109,0),15))</f>
        <v>#N/A</v>
      </c>
      <c r="H48"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(Hide)'!$A48,'Capacity Summary'!$H$35:$BG$35,0))="x",INDEX('Capacity Summary'!$C$36:$E$135,MATCH('Capacity Backing (Hide)'!H$2,'Capacity Summary'!$B$36:$B$135,0),4),IF(INDEX('Capacity Summary'!$H$36:$BG$135,MATCH('Capacity Backing (Hide)'!H$2,'Capacity Summary'!$B$36:$B$135,0),MATCH('Capacity Backing (Hide)'!$A48,'Capacity Summary'!$H$35:$BG$35,0))&lt;&gt;0,INDEX('Capacity Summary'!$H$36:$BG$135,MATCH('Capacity Backing (Hide)'!H$2,'Capacity Summary'!$B$36:$B$135,0),MATCH('Capacity Backing (Hide)'!$A48,'Capacity Summary'!$H$35:$BG$35,0)),0)),INDEX('Capacity Summary'!$C$36:$E$135,MATCH('Capacity Backing (Hide)'!H$2,'Capacity Summary'!$B$36:$B$135,0),2)))/IF(Summary!$B$7="Minutes",1,60)/COUNTA(INDEX(Capacity!$C$10:$Q$109,MATCH('Capacity Backing (Hide)'!H$2,Capacity!$B$10:$B$109,0),1):INDEX(Capacity!$C$10:$Q$109,MATCH('Capacity Backing (Hide)'!H$2,Capacity!$B$10:$B$109,0),15))</f>
        <v>#N/A</v>
      </c>
      <c r="I48"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(Hide)'!$A48,'Capacity Summary'!$H$35:$BG$35,0))="x",INDEX('Capacity Summary'!$C$36:$E$135,MATCH('Capacity Backing (Hide)'!I$2,'Capacity Summary'!$B$36:$B$135,0),4),IF(INDEX('Capacity Summary'!$H$36:$BG$135,MATCH('Capacity Backing (Hide)'!I$2,'Capacity Summary'!$B$36:$B$135,0),MATCH('Capacity Backing (Hide)'!$A48,'Capacity Summary'!$H$35:$BG$35,0))&lt;&gt;0,INDEX('Capacity Summary'!$H$36:$BG$135,MATCH('Capacity Backing (Hide)'!I$2,'Capacity Summary'!$B$36:$B$135,0),MATCH('Capacity Backing (Hide)'!$A48,'Capacity Summary'!$H$35:$BG$35,0)),0)),INDEX('Capacity Summary'!$C$36:$E$135,MATCH('Capacity Backing (Hide)'!I$2,'Capacity Summary'!$B$36:$B$135,0),2)))/IF(Summary!$B$7="Minutes",1,60)/COUNTA(INDEX(Capacity!$C$10:$Q$109,MATCH('Capacity Backing (Hide)'!I$2,Capacity!$B$10:$B$109,0),1):INDEX(Capacity!$C$10:$Q$109,MATCH('Capacity Backing (Hide)'!I$2,Capacity!$B$10:$B$109,0),15))</f>
        <v>#N/A</v>
      </c>
      <c r="J48"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(Hide)'!$A48,'Capacity Summary'!$H$35:$BG$35,0))="x",INDEX('Capacity Summary'!$C$36:$E$135,MATCH('Capacity Backing (Hide)'!J$2,'Capacity Summary'!$B$36:$B$135,0),4),IF(INDEX('Capacity Summary'!$H$36:$BG$135,MATCH('Capacity Backing (Hide)'!J$2,'Capacity Summary'!$B$36:$B$135,0),MATCH('Capacity Backing (Hide)'!$A48,'Capacity Summary'!$H$35:$BG$35,0))&lt;&gt;0,INDEX('Capacity Summary'!$H$36:$BG$135,MATCH('Capacity Backing (Hide)'!J$2,'Capacity Summary'!$B$36:$B$135,0),MATCH('Capacity Backing (Hide)'!$A48,'Capacity Summary'!$H$35:$BG$35,0)),0)),INDEX('Capacity Summary'!$C$36:$E$135,MATCH('Capacity Backing (Hide)'!J$2,'Capacity Summary'!$B$36:$B$135,0),2)))/IF(Summary!$B$7="Minutes",1,60)/COUNTA(INDEX(Capacity!$C$10:$Q$109,MATCH('Capacity Backing (Hide)'!J$2,Capacity!$B$10:$B$109,0),1):INDEX(Capacity!$C$10:$Q$109,MATCH('Capacity Backing (Hide)'!J$2,Capacity!$B$10:$B$109,0),15))</f>
        <v>#N/A</v>
      </c>
      <c r="K48"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(Hide)'!$A48,'Capacity Summary'!$H$35:$BG$35,0))="x",INDEX('Capacity Summary'!$C$36:$E$135,MATCH('Capacity Backing (Hide)'!K$2,'Capacity Summary'!$B$36:$B$135,0),4),IF(INDEX('Capacity Summary'!$H$36:$BG$135,MATCH('Capacity Backing (Hide)'!K$2,'Capacity Summary'!$B$36:$B$135,0),MATCH('Capacity Backing (Hide)'!$A48,'Capacity Summary'!$H$35:$BG$35,0))&lt;&gt;0,INDEX('Capacity Summary'!$H$36:$BG$135,MATCH('Capacity Backing (Hide)'!K$2,'Capacity Summary'!$B$36:$B$135,0),MATCH('Capacity Backing (Hide)'!$A48,'Capacity Summary'!$H$35:$BG$35,0)),0)),INDEX('Capacity Summary'!$C$36:$E$135,MATCH('Capacity Backing (Hide)'!K$2,'Capacity Summary'!$B$36:$B$135,0),2)))/IF(Summary!$B$7="Minutes",1,60)/COUNTA(INDEX(Capacity!$C$10:$Q$109,MATCH('Capacity Backing (Hide)'!K$2,Capacity!$B$10:$B$109,0),1):INDEX(Capacity!$C$10:$Q$109,MATCH('Capacity Backing (Hide)'!K$2,Capacity!$B$10:$B$109,0),15))</f>
        <v>#N/A</v>
      </c>
      <c r="L48"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(Hide)'!$A48,'Capacity Summary'!$H$35:$BG$35,0))="x",INDEX('Capacity Summary'!$C$36:$E$135,MATCH('Capacity Backing (Hide)'!L$2,'Capacity Summary'!$B$36:$B$135,0),4),IF(INDEX('Capacity Summary'!$H$36:$BG$135,MATCH('Capacity Backing (Hide)'!L$2,'Capacity Summary'!$B$36:$B$135,0),MATCH('Capacity Backing (Hide)'!$A48,'Capacity Summary'!$H$35:$BG$35,0))&lt;&gt;0,INDEX('Capacity Summary'!$H$36:$BG$135,MATCH('Capacity Backing (Hide)'!L$2,'Capacity Summary'!$B$36:$B$135,0),MATCH('Capacity Backing (Hide)'!$A48,'Capacity Summary'!$H$35:$BG$35,0)),0)),INDEX('Capacity Summary'!$C$36:$E$135,MATCH('Capacity Backing (Hide)'!L$2,'Capacity Summary'!$B$36:$B$135,0),2)))/IF(Summary!$B$7="Minutes",1,60)/COUNTA(INDEX(Capacity!$C$10:$Q$109,MATCH('Capacity Backing (Hide)'!L$2,Capacity!$B$10:$B$109,0),1):INDEX(Capacity!$C$10:$Q$109,MATCH('Capacity Backing (Hide)'!L$2,Capacity!$B$10:$B$109,0),15))</f>
        <v>#N/A</v>
      </c>
      <c r="M48"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(Hide)'!$A48,'Capacity Summary'!$H$35:$BG$35,0))="x",INDEX('Capacity Summary'!$C$36:$E$135,MATCH('Capacity Backing (Hide)'!M$2,'Capacity Summary'!$B$36:$B$135,0),4),IF(INDEX('Capacity Summary'!$H$36:$BG$135,MATCH('Capacity Backing (Hide)'!M$2,'Capacity Summary'!$B$36:$B$135,0),MATCH('Capacity Backing (Hide)'!$A48,'Capacity Summary'!$H$35:$BG$35,0))&lt;&gt;0,INDEX('Capacity Summary'!$H$36:$BG$135,MATCH('Capacity Backing (Hide)'!M$2,'Capacity Summary'!$B$36:$B$135,0),MATCH('Capacity Backing (Hide)'!$A48,'Capacity Summary'!$H$35:$BG$35,0)),0)),INDEX('Capacity Summary'!$C$36:$E$135,MATCH('Capacity Backing (Hide)'!M$2,'Capacity Summary'!$B$36:$B$135,0),2)))/IF(Summary!$B$7="Minutes",1,60)/COUNTA(INDEX(Capacity!$C$10:$Q$109,MATCH('Capacity Backing (Hide)'!M$2,Capacity!$B$10:$B$109,0),1):INDEX(Capacity!$C$10:$Q$109,MATCH('Capacity Backing (Hide)'!M$2,Capacity!$B$10:$B$109,0),15))</f>
        <v>#N/A</v>
      </c>
      <c r="N48"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(Hide)'!$A48,'Capacity Summary'!$H$35:$BG$35,0))="x",INDEX('Capacity Summary'!$C$36:$E$135,MATCH('Capacity Backing (Hide)'!N$2,'Capacity Summary'!$B$36:$B$135,0),4),IF(INDEX('Capacity Summary'!$H$36:$BG$135,MATCH('Capacity Backing (Hide)'!N$2,'Capacity Summary'!$B$36:$B$135,0),MATCH('Capacity Backing (Hide)'!$A48,'Capacity Summary'!$H$35:$BG$35,0))&lt;&gt;0,INDEX('Capacity Summary'!$H$36:$BG$135,MATCH('Capacity Backing (Hide)'!N$2,'Capacity Summary'!$B$36:$B$135,0),MATCH('Capacity Backing (Hide)'!$A48,'Capacity Summary'!$H$35:$BG$35,0)),0)),INDEX('Capacity Summary'!$C$36:$E$135,MATCH('Capacity Backing (Hide)'!N$2,'Capacity Summary'!$B$36:$B$135,0),2)))/IF(Summary!$B$7="Minutes",1,60)/COUNTA(INDEX(Capacity!$C$10:$Q$109,MATCH('Capacity Backing (Hide)'!N$2,Capacity!$B$10:$B$109,0),1):INDEX(Capacity!$C$10:$Q$109,MATCH('Capacity Backing (Hide)'!N$2,Capacity!$B$10:$B$109,0),15))</f>
        <v>#N/A</v>
      </c>
      <c r="O48"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(Hide)'!$A48,'Capacity Summary'!$H$35:$BG$35,0))="x",INDEX('Capacity Summary'!$C$36:$E$135,MATCH('Capacity Backing (Hide)'!O$2,'Capacity Summary'!$B$36:$B$135,0),4),IF(INDEX('Capacity Summary'!$H$36:$BG$135,MATCH('Capacity Backing (Hide)'!O$2,'Capacity Summary'!$B$36:$B$135,0),MATCH('Capacity Backing (Hide)'!$A48,'Capacity Summary'!$H$35:$BG$35,0))&lt;&gt;0,INDEX('Capacity Summary'!$H$36:$BG$135,MATCH('Capacity Backing (Hide)'!O$2,'Capacity Summary'!$B$36:$B$135,0),MATCH('Capacity Backing (Hide)'!$A48,'Capacity Summary'!$H$35:$BG$35,0)),0)),INDEX('Capacity Summary'!$C$36:$E$135,MATCH('Capacity Backing (Hide)'!O$2,'Capacity Summary'!$B$36:$B$135,0),2)))/IF(Summary!$B$7="Minutes",1,60)/COUNTA(INDEX(Capacity!$C$10:$Q$109,MATCH('Capacity Backing (Hide)'!O$2,Capacity!$B$10:$B$109,0),1):INDEX(Capacity!$C$10:$Q$109,MATCH('Capacity Backing (Hide)'!O$2,Capacity!$B$10:$B$109,0),15))</f>
        <v>#N/A</v>
      </c>
      <c r="P48"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(Hide)'!$A48,'Capacity Summary'!$H$35:$BG$35,0))="x",INDEX('Capacity Summary'!$C$36:$E$135,MATCH('Capacity Backing (Hide)'!P$2,'Capacity Summary'!$B$36:$B$135,0),4),IF(INDEX('Capacity Summary'!$H$36:$BG$135,MATCH('Capacity Backing (Hide)'!P$2,'Capacity Summary'!$B$36:$B$135,0),MATCH('Capacity Backing (Hide)'!$A48,'Capacity Summary'!$H$35:$BG$35,0))&lt;&gt;0,INDEX('Capacity Summary'!$H$36:$BG$135,MATCH('Capacity Backing (Hide)'!P$2,'Capacity Summary'!$B$36:$B$135,0),MATCH('Capacity Backing (Hide)'!$A48,'Capacity Summary'!$H$35:$BG$35,0)),0)),INDEX('Capacity Summary'!$C$36:$E$135,MATCH('Capacity Backing (Hide)'!P$2,'Capacity Summary'!$B$36:$B$135,0),2)))/IF(Summary!$B$7="Minutes",1,60)/COUNTA(INDEX(Capacity!$C$10:$Q$109,MATCH('Capacity Backing (Hide)'!P$2,Capacity!$B$10:$B$109,0),1):INDEX(Capacity!$C$10:$Q$109,MATCH('Capacity Backing (Hide)'!P$2,Capacity!$B$10:$B$109,0),15))</f>
        <v>#N/A</v>
      </c>
      <c r="Q48"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(Hide)'!$A48,'Capacity Summary'!$H$35:$BG$35,0))="x",INDEX('Capacity Summary'!$C$36:$E$135,MATCH('Capacity Backing (Hide)'!Q$2,'Capacity Summary'!$B$36:$B$135,0),4),IF(INDEX('Capacity Summary'!$H$36:$BG$135,MATCH('Capacity Backing (Hide)'!Q$2,'Capacity Summary'!$B$36:$B$135,0),MATCH('Capacity Backing (Hide)'!$A48,'Capacity Summary'!$H$35:$BG$35,0))&lt;&gt;0,INDEX('Capacity Summary'!$H$36:$BG$135,MATCH('Capacity Backing (Hide)'!Q$2,'Capacity Summary'!$B$36:$B$135,0),MATCH('Capacity Backing (Hide)'!$A48,'Capacity Summary'!$H$35:$BG$35,0)),0)),INDEX('Capacity Summary'!$C$36:$E$135,MATCH('Capacity Backing (Hide)'!Q$2,'Capacity Summary'!$B$36:$B$135,0),2)))/IF(Summary!$B$7="Minutes",1,60)/COUNTA(INDEX(Capacity!$C$10:$Q$109,MATCH('Capacity Backing (Hide)'!Q$2,Capacity!$B$10:$B$109,0),1):INDEX(Capacity!$C$10:$Q$109,MATCH('Capacity Backing (Hide)'!Q$2,Capacity!$B$10:$B$109,0),15))</f>
        <v>#N/A</v>
      </c>
      <c r="R48"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(Hide)'!$A48,'Capacity Summary'!$H$35:$BG$35,0))="x",INDEX('Capacity Summary'!$C$36:$E$135,MATCH('Capacity Backing (Hide)'!R$2,'Capacity Summary'!$B$36:$B$135,0),4),IF(INDEX('Capacity Summary'!$H$36:$BG$135,MATCH('Capacity Backing (Hide)'!R$2,'Capacity Summary'!$B$36:$B$135,0),MATCH('Capacity Backing (Hide)'!$A48,'Capacity Summary'!$H$35:$BG$35,0))&lt;&gt;0,INDEX('Capacity Summary'!$H$36:$BG$135,MATCH('Capacity Backing (Hide)'!R$2,'Capacity Summary'!$B$36:$B$135,0),MATCH('Capacity Backing (Hide)'!$A48,'Capacity Summary'!$H$35:$BG$35,0)),0)),INDEX('Capacity Summary'!$C$36:$E$135,MATCH('Capacity Backing (Hide)'!R$2,'Capacity Summary'!$B$36:$B$135,0),2)))/IF(Summary!$B$7="Minutes",1,60)/COUNTA(INDEX(Capacity!$C$10:$Q$109,MATCH('Capacity Backing (Hide)'!R$2,Capacity!$B$10:$B$109,0),1):INDEX(Capacity!$C$10:$Q$109,MATCH('Capacity Backing (Hide)'!R$2,Capacity!$B$10:$B$109,0),15))</f>
        <v>#N/A</v>
      </c>
      <c r="S48"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(Hide)'!$A48,'Capacity Summary'!$H$35:$BG$35,0))="x",INDEX('Capacity Summary'!$C$36:$E$135,MATCH('Capacity Backing (Hide)'!S$2,'Capacity Summary'!$B$36:$B$135,0),4),IF(INDEX('Capacity Summary'!$H$36:$BG$135,MATCH('Capacity Backing (Hide)'!S$2,'Capacity Summary'!$B$36:$B$135,0),MATCH('Capacity Backing (Hide)'!$A48,'Capacity Summary'!$H$35:$BG$35,0))&lt;&gt;0,INDEX('Capacity Summary'!$H$36:$BG$135,MATCH('Capacity Backing (Hide)'!S$2,'Capacity Summary'!$B$36:$B$135,0),MATCH('Capacity Backing (Hide)'!$A48,'Capacity Summary'!$H$35:$BG$35,0)),0)),INDEX('Capacity Summary'!$C$36:$E$135,MATCH('Capacity Backing (Hide)'!S$2,'Capacity Summary'!$B$36:$B$135,0),2)))/IF(Summary!$B$7="Minutes",1,60)/COUNTA(INDEX(Capacity!$C$10:$Q$109,MATCH('Capacity Backing (Hide)'!S$2,Capacity!$B$10:$B$109,0),1):INDEX(Capacity!$C$10:$Q$109,MATCH('Capacity Backing (Hide)'!S$2,Capacity!$B$10:$B$109,0),15))</f>
        <v>#N/A</v>
      </c>
      <c r="T48"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(Hide)'!$A48,'Capacity Summary'!$H$35:$BG$35,0))="x",INDEX('Capacity Summary'!$C$36:$E$135,MATCH('Capacity Backing (Hide)'!T$2,'Capacity Summary'!$B$36:$B$135,0),4),IF(INDEX('Capacity Summary'!$H$36:$BG$135,MATCH('Capacity Backing (Hide)'!T$2,'Capacity Summary'!$B$36:$B$135,0),MATCH('Capacity Backing (Hide)'!$A48,'Capacity Summary'!$H$35:$BG$35,0))&lt;&gt;0,INDEX('Capacity Summary'!$H$36:$BG$135,MATCH('Capacity Backing (Hide)'!T$2,'Capacity Summary'!$B$36:$B$135,0),MATCH('Capacity Backing (Hide)'!$A48,'Capacity Summary'!$H$35:$BG$35,0)),0)),INDEX('Capacity Summary'!$C$36:$E$135,MATCH('Capacity Backing (Hide)'!T$2,'Capacity Summary'!$B$36:$B$135,0),2)))/IF(Summary!$B$7="Minutes",1,60)/COUNTA(INDEX(Capacity!$C$10:$Q$109,MATCH('Capacity Backing (Hide)'!T$2,Capacity!$B$10:$B$109,0),1):INDEX(Capacity!$C$10:$Q$109,MATCH('Capacity Backing (Hide)'!T$2,Capacity!$B$10:$B$109,0),15))</f>
        <v>#N/A</v>
      </c>
      <c r="U48"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(Hide)'!$A48,'Capacity Summary'!$H$35:$BG$35,0))="x",INDEX('Capacity Summary'!$C$36:$E$135,MATCH('Capacity Backing (Hide)'!U$2,'Capacity Summary'!$B$36:$B$135,0),4),IF(INDEX('Capacity Summary'!$H$36:$BG$135,MATCH('Capacity Backing (Hide)'!U$2,'Capacity Summary'!$B$36:$B$135,0),MATCH('Capacity Backing (Hide)'!$A48,'Capacity Summary'!$H$35:$BG$35,0))&lt;&gt;0,INDEX('Capacity Summary'!$H$36:$BG$135,MATCH('Capacity Backing (Hide)'!U$2,'Capacity Summary'!$B$36:$B$135,0),MATCH('Capacity Backing (Hide)'!$A48,'Capacity Summary'!$H$35:$BG$35,0)),0)),INDEX('Capacity Summary'!$C$36:$E$135,MATCH('Capacity Backing (Hide)'!U$2,'Capacity Summary'!$B$36:$B$135,0),2)))/IF(Summary!$B$7="Minutes",1,60)/COUNTA(INDEX(Capacity!$C$10:$Q$109,MATCH('Capacity Backing (Hide)'!U$2,Capacity!$B$10:$B$109,0),1):INDEX(Capacity!$C$10:$Q$109,MATCH('Capacity Backing (Hide)'!U$2,Capacity!$B$10:$B$109,0),15))</f>
        <v>#N/A</v>
      </c>
      <c r="V48"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(Hide)'!$A48,'Capacity Summary'!$H$35:$BG$35,0))="x",INDEX('Capacity Summary'!$C$36:$E$135,MATCH('Capacity Backing (Hide)'!V$2,'Capacity Summary'!$B$36:$B$135,0),4),IF(INDEX('Capacity Summary'!$H$36:$BG$135,MATCH('Capacity Backing (Hide)'!V$2,'Capacity Summary'!$B$36:$B$135,0),MATCH('Capacity Backing (Hide)'!$A48,'Capacity Summary'!$H$35:$BG$35,0))&lt;&gt;0,INDEX('Capacity Summary'!$H$36:$BG$135,MATCH('Capacity Backing (Hide)'!V$2,'Capacity Summary'!$B$36:$B$135,0),MATCH('Capacity Backing (Hide)'!$A48,'Capacity Summary'!$H$35:$BG$35,0)),0)),INDEX('Capacity Summary'!$C$36:$E$135,MATCH('Capacity Backing (Hide)'!V$2,'Capacity Summary'!$B$36:$B$135,0),2)))/IF(Summary!$B$7="Minutes",1,60)/COUNTA(INDEX(Capacity!$C$10:$Q$109,MATCH('Capacity Backing (Hide)'!V$2,Capacity!$B$10:$B$109,0),1):INDEX(Capacity!$C$10:$Q$109,MATCH('Capacity Backing (Hide)'!V$2,Capacity!$B$10:$B$109,0),15))</f>
        <v>#N/A</v>
      </c>
      <c r="W48"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(Hide)'!$A48,'Capacity Summary'!$H$35:$BG$35,0))="x",INDEX('Capacity Summary'!$C$36:$E$135,MATCH('Capacity Backing (Hide)'!W$2,'Capacity Summary'!$B$36:$B$135,0),4),IF(INDEX('Capacity Summary'!$H$36:$BG$135,MATCH('Capacity Backing (Hide)'!W$2,'Capacity Summary'!$B$36:$B$135,0),MATCH('Capacity Backing (Hide)'!$A48,'Capacity Summary'!$H$35:$BG$35,0))&lt;&gt;0,INDEX('Capacity Summary'!$H$36:$BG$135,MATCH('Capacity Backing (Hide)'!W$2,'Capacity Summary'!$B$36:$B$135,0),MATCH('Capacity Backing (Hide)'!$A48,'Capacity Summary'!$H$35:$BG$35,0)),0)),INDEX('Capacity Summary'!$C$36:$E$135,MATCH('Capacity Backing (Hide)'!W$2,'Capacity Summary'!$B$36:$B$135,0),2)))/IF(Summary!$B$7="Minutes",1,60)/COUNTA(INDEX(Capacity!$C$10:$Q$109,MATCH('Capacity Backing (Hide)'!W$2,Capacity!$B$10:$B$109,0),1):INDEX(Capacity!$C$10:$Q$109,MATCH('Capacity Backing (Hide)'!W$2,Capacity!$B$10:$B$109,0),15))</f>
        <v>#N/A</v>
      </c>
      <c r="X48"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(Hide)'!$A48,'Capacity Summary'!$H$35:$BG$35,0))="x",INDEX('Capacity Summary'!$C$36:$E$135,MATCH('Capacity Backing (Hide)'!X$2,'Capacity Summary'!$B$36:$B$135,0),4),IF(INDEX('Capacity Summary'!$H$36:$BG$135,MATCH('Capacity Backing (Hide)'!X$2,'Capacity Summary'!$B$36:$B$135,0),MATCH('Capacity Backing (Hide)'!$A48,'Capacity Summary'!$H$35:$BG$35,0))&lt;&gt;0,INDEX('Capacity Summary'!$H$36:$BG$135,MATCH('Capacity Backing (Hide)'!X$2,'Capacity Summary'!$B$36:$B$135,0),MATCH('Capacity Backing (Hide)'!$A48,'Capacity Summary'!$H$35:$BG$35,0)),0)),INDEX('Capacity Summary'!$C$36:$E$135,MATCH('Capacity Backing (Hide)'!X$2,'Capacity Summary'!$B$36:$B$135,0),2)))/IF(Summary!$B$7="Minutes",1,60)/COUNTA(INDEX(Capacity!$C$10:$Q$109,MATCH('Capacity Backing (Hide)'!X$2,Capacity!$B$10:$B$109,0),1):INDEX(Capacity!$C$10:$Q$109,MATCH('Capacity Backing (Hide)'!X$2,Capacity!$B$10:$B$109,0),15))</f>
        <v>#N/A</v>
      </c>
      <c r="Y48"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(Hide)'!$A48,'Capacity Summary'!$H$35:$BG$35,0))="x",INDEX('Capacity Summary'!$C$36:$E$135,MATCH('Capacity Backing (Hide)'!Y$2,'Capacity Summary'!$B$36:$B$135,0),4),IF(INDEX('Capacity Summary'!$H$36:$BG$135,MATCH('Capacity Backing (Hide)'!Y$2,'Capacity Summary'!$B$36:$B$135,0),MATCH('Capacity Backing (Hide)'!$A48,'Capacity Summary'!$H$35:$BG$35,0))&lt;&gt;0,INDEX('Capacity Summary'!$H$36:$BG$135,MATCH('Capacity Backing (Hide)'!Y$2,'Capacity Summary'!$B$36:$B$135,0),MATCH('Capacity Backing (Hide)'!$A48,'Capacity Summary'!$H$35:$BG$35,0)),0)),INDEX('Capacity Summary'!$C$36:$E$135,MATCH('Capacity Backing (Hide)'!Y$2,'Capacity Summary'!$B$36:$B$135,0),2)))/IF(Summary!$B$7="Minutes",1,60)/COUNTA(INDEX(Capacity!$C$10:$Q$109,MATCH('Capacity Backing (Hide)'!Y$2,Capacity!$B$10:$B$109,0),1):INDEX(Capacity!$C$10:$Q$109,MATCH('Capacity Backing (Hide)'!Y$2,Capacity!$B$10:$B$109,0),15))</f>
        <v>#N/A</v>
      </c>
      <c r="Z48"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(Hide)'!$A48,'Capacity Summary'!$H$35:$BG$35,0))="x",INDEX('Capacity Summary'!$C$36:$E$135,MATCH('Capacity Backing (Hide)'!Z$2,'Capacity Summary'!$B$36:$B$135,0),4),IF(INDEX('Capacity Summary'!$H$36:$BG$135,MATCH('Capacity Backing (Hide)'!Z$2,'Capacity Summary'!$B$36:$B$135,0),MATCH('Capacity Backing (Hide)'!$A48,'Capacity Summary'!$H$35:$BG$35,0))&lt;&gt;0,INDEX('Capacity Summary'!$H$36:$BG$135,MATCH('Capacity Backing (Hide)'!Z$2,'Capacity Summary'!$B$36:$B$135,0),MATCH('Capacity Backing (Hide)'!$A48,'Capacity Summary'!$H$35:$BG$35,0)),0)),INDEX('Capacity Summary'!$C$36:$E$135,MATCH('Capacity Backing (Hide)'!Z$2,'Capacity Summary'!$B$36:$B$135,0),2)))/IF(Summary!$B$7="Minutes",1,60)/COUNTA(INDEX(Capacity!$C$10:$Q$109,MATCH('Capacity Backing (Hide)'!Z$2,Capacity!$B$10:$B$109,0),1):INDEX(Capacity!$C$10:$Q$109,MATCH('Capacity Backing (Hide)'!Z$2,Capacity!$B$10:$B$109,0),15))</f>
        <v>#N/A</v>
      </c>
      <c r="AA48"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(Hide)'!$A48,'Capacity Summary'!$H$35:$BG$35,0))="x",INDEX('Capacity Summary'!$C$36:$E$135,MATCH('Capacity Backing (Hide)'!AA$2,'Capacity Summary'!$B$36:$B$135,0),4),IF(INDEX('Capacity Summary'!$H$36:$BG$135,MATCH('Capacity Backing (Hide)'!AA$2,'Capacity Summary'!$B$36:$B$135,0),MATCH('Capacity Backing (Hide)'!$A48,'Capacity Summary'!$H$35:$BG$35,0))&lt;&gt;0,INDEX('Capacity Summary'!$H$36:$BG$135,MATCH('Capacity Backing (Hide)'!AA$2,'Capacity Summary'!$B$36:$B$135,0),MATCH('Capacity Backing (Hide)'!$A48,'Capacity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8"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(Hide)'!$A48,'Capacity Summary'!$H$35:$BG$35,0))="x",INDEX('Capacity Summary'!$C$36:$E$135,MATCH('Capacity Backing (Hide)'!AB$2,'Capacity Summary'!$B$36:$B$135,0),4),IF(INDEX('Capacity Summary'!$H$36:$BG$135,MATCH('Capacity Backing (Hide)'!AB$2,'Capacity Summary'!$B$36:$B$135,0),MATCH('Capacity Backing (Hide)'!$A48,'Capacity Summary'!$H$35:$BG$35,0))&lt;&gt;0,INDEX('Capacity Summary'!$H$36:$BG$135,MATCH('Capacity Backing (Hide)'!AB$2,'Capacity Summary'!$B$36:$B$135,0),MATCH('Capacity Backing (Hide)'!$A48,'Capacity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8"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(Hide)'!$A48,'Capacity Summary'!$H$35:$BG$35,0))="x",INDEX('Capacity Summary'!$C$36:$E$135,MATCH('Capacity Backing (Hide)'!AC$2,'Capacity Summary'!$B$36:$B$135,0),4),IF(INDEX('Capacity Summary'!$H$36:$BG$135,MATCH('Capacity Backing (Hide)'!AC$2,'Capacity Summary'!$B$36:$B$135,0),MATCH('Capacity Backing (Hide)'!$A48,'Capacity Summary'!$H$35:$BG$35,0))&lt;&gt;0,INDEX('Capacity Summary'!$H$36:$BG$135,MATCH('Capacity Backing (Hide)'!AC$2,'Capacity Summary'!$B$36:$B$135,0),MATCH('Capacity Backing (Hide)'!$A48,'Capacity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8"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(Hide)'!$A48,'Capacity Summary'!$H$35:$BG$35,0))="x",INDEX('Capacity Summary'!$C$36:$E$135,MATCH('Capacity Backing (Hide)'!AD$2,'Capacity Summary'!$B$36:$B$135,0),4),IF(INDEX('Capacity Summary'!$H$36:$BG$135,MATCH('Capacity Backing (Hide)'!AD$2,'Capacity Summary'!$B$36:$B$135,0),MATCH('Capacity Backing (Hide)'!$A48,'Capacity Summary'!$H$35:$BG$35,0))&lt;&gt;0,INDEX('Capacity Summary'!$H$36:$BG$135,MATCH('Capacity Backing (Hide)'!AD$2,'Capacity Summary'!$B$36:$B$135,0),MATCH('Capacity Backing (Hide)'!$A48,'Capacity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8"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(Hide)'!$A48,'Capacity Summary'!$H$35:$BG$35,0))="x",INDEX('Capacity Summary'!$C$36:$E$135,MATCH('Capacity Backing (Hide)'!AE$2,'Capacity Summary'!$B$36:$B$135,0),4),IF(INDEX('Capacity Summary'!$H$36:$BG$135,MATCH('Capacity Backing (Hide)'!AE$2,'Capacity Summary'!$B$36:$B$135,0),MATCH('Capacity Backing (Hide)'!$A48,'Capacity Summary'!$H$35:$BG$35,0))&lt;&gt;0,INDEX('Capacity Summary'!$H$36:$BG$135,MATCH('Capacity Backing (Hide)'!AE$2,'Capacity Summary'!$B$36:$B$135,0),MATCH('Capacity Backing (Hide)'!$A48,'Capacity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8"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(Hide)'!$A48,'Capacity Summary'!$H$35:$BG$35,0))="x",INDEX('Capacity Summary'!$C$36:$E$135,MATCH('Capacity Backing (Hide)'!AF$2,'Capacity Summary'!$B$36:$B$135,0),4),IF(INDEX('Capacity Summary'!$H$36:$BG$135,MATCH('Capacity Backing (Hide)'!AF$2,'Capacity Summary'!$B$36:$B$135,0),MATCH('Capacity Backing (Hide)'!$A48,'Capacity Summary'!$H$35:$BG$35,0))&lt;&gt;0,INDEX('Capacity Summary'!$H$36:$BG$135,MATCH('Capacity Backing (Hide)'!AF$2,'Capacity Summary'!$B$36:$B$135,0),MATCH('Capacity Backing (Hide)'!$A48,'Capacity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8"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(Hide)'!$A48,'Capacity Summary'!$H$35:$BG$35,0))="x",INDEX('Capacity Summary'!$C$36:$E$135,MATCH('Capacity Backing (Hide)'!AG$2,'Capacity Summary'!$B$36:$B$135,0),4),IF(INDEX('Capacity Summary'!$H$36:$BG$135,MATCH('Capacity Backing (Hide)'!AG$2,'Capacity Summary'!$B$36:$B$135,0),MATCH('Capacity Backing (Hide)'!$A48,'Capacity Summary'!$H$35:$BG$35,0))&lt;&gt;0,INDEX('Capacity Summary'!$H$36:$BG$135,MATCH('Capacity Backing (Hide)'!AG$2,'Capacity Summary'!$B$36:$B$135,0),MATCH('Capacity Backing (Hide)'!$A48,'Capacity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8"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(Hide)'!$A48,'Capacity Summary'!$H$35:$BG$35,0))="x",INDEX('Capacity Summary'!$C$36:$E$135,MATCH('Capacity Backing (Hide)'!AH$2,'Capacity Summary'!$B$36:$B$135,0),4),IF(INDEX('Capacity Summary'!$H$36:$BG$135,MATCH('Capacity Backing (Hide)'!AH$2,'Capacity Summary'!$B$36:$B$135,0),MATCH('Capacity Backing (Hide)'!$A48,'Capacity Summary'!$H$35:$BG$35,0))&lt;&gt;0,INDEX('Capacity Summary'!$H$36:$BG$135,MATCH('Capacity Backing (Hide)'!AH$2,'Capacity Summary'!$B$36:$B$135,0),MATCH('Capacity Backing (Hide)'!$A48,'Capacity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8"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(Hide)'!$A48,'Capacity Summary'!$H$35:$BG$35,0))="x",INDEX('Capacity Summary'!$C$36:$E$135,MATCH('Capacity Backing (Hide)'!AI$2,'Capacity Summary'!$B$36:$B$135,0),4),IF(INDEX('Capacity Summary'!$H$36:$BG$135,MATCH('Capacity Backing (Hide)'!AI$2,'Capacity Summary'!$B$36:$B$135,0),MATCH('Capacity Backing (Hide)'!$A48,'Capacity Summary'!$H$35:$BG$35,0))&lt;&gt;0,INDEX('Capacity Summary'!$H$36:$BG$135,MATCH('Capacity Backing (Hide)'!AI$2,'Capacity Summary'!$B$36:$B$135,0),MATCH('Capacity Backing (Hide)'!$A48,'Capacity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8"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(Hide)'!$A48,'Capacity Summary'!$H$35:$BG$35,0))="x",INDEX('Capacity Summary'!$C$36:$E$135,MATCH('Capacity Backing (Hide)'!AJ$2,'Capacity Summary'!$B$36:$B$135,0),4),IF(INDEX('Capacity Summary'!$H$36:$BG$135,MATCH('Capacity Backing (Hide)'!AJ$2,'Capacity Summary'!$B$36:$B$135,0),MATCH('Capacity Backing (Hide)'!$A48,'Capacity Summary'!$H$35:$BG$35,0))&lt;&gt;0,INDEX('Capacity Summary'!$H$36:$BG$135,MATCH('Capacity Backing (Hide)'!AJ$2,'Capacity Summary'!$B$36:$B$135,0),MATCH('Capacity Backing (Hide)'!$A48,'Capacity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8"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(Hide)'!$A48,'Capacity Summary'!$H$35:$BG$35,0))="x",INDEX('Capacity Summary'!$C$36:$E$135,MATCH('Capacity Backing (Hide)'!AK$2,'Capacity Summary'!$B$36:$B$135,0),4),IF(INDEX('Capacity Summary'!$H$36:$BG$135,MATCH('Capacity Backing (Hide)'!AK$2,'Capacity Summary'!$B$36:$B$135,0),MATCH('Capacity Backing (Hide)'!$A48,'Capacity Summary'!$H$35:$BG$35,0))&lt;&gt;0,INDEX('Capacity Summary'!$H$36:$BG$135,MATCH('Capacity Backing (Hide)'!AK$2,'Capacity Summary'!$B$36:$B$135,0),MATCH('Capacity Backing (Hide)'!$A48,'Capacity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8"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(Hide)'!$A48,'Capacity Summary'!$H$35:$BG$35,0))="x",INDEX('Capacity Summary'!$C$36:$E$135,MATCH('Capacity Backing (Hide)'!AL$2,'Capacity Summary'!$B$36:$B$135,0),4),IF(INDEX('Capacity Summary'!$H$36:$BG$135,MATCH('Capacity Backing (Hide)'!AL$2,'Capacity Summary'!$B$36:$B$135,0),MATCH('Capacity Backing (Hide)'!$A48,'Capacity Summary'!$H$35:$BG$35,0))&lt;&gt;0,INDEX('Capacity Summary'!$H$36:$BG$135,MATCH('Capacity Backing (Hide)'!AL$2,'Capacity Summary'!$B$36:$B$135,0),MATCH('Capacity Backing (Hide)'!$A48,'Capacity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8"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(Hide)'!$A48,'Capacity Summary'!$H$35:$BG$35,0))="x",INDEX('Capacity Summary'!$C$36:$E$135,MATCH('Capacity Backing (Hide)'!AM$2,'Capacity Summary'!$B$36:$B$135,0),4),IF(INDEX('Capacity Summary'!$H$36:$BG$135,MATCH('Capacity Backing (Hide)'!AM$2,'Capacity Summary'!$B$36:$B$135,0),MATCH('Capacity Backing (Hide)'!$A48,'Capacity Summary'!$H$35:$BG$35,0))&lt;&gt;0,INDEX('Capacity Summary'!$H$36:$BG$135,MATCH('Capacity Backing (Hide)'!AM$2,'Capacity Summary'!$B$36:$B$135,0),MATCH('Capacity Backing (Hide)'!$A48,'Capacity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8"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(Hide)'!$A48,'Capacity Summary'!$H$35:$BG$35,0))="x",INDEX('Capacity Summary'!$C$36:$E$135,MATCH('Capacity Backing (Hide)'!AN$2,'Capacity Summary'!$B$36:$B$135,0),4),IF(INDEX('Capacity Summary'!$H$36:$BG$135,MATCH('Capacity Backing (Hide)'!AN$2,'Capacity Summary'!$B$36:$B$135,0),MATCH('Capacity Backing (Hide)'!$A48,'Capacity Summary'!$H$35:$BG$35,0))&lt;&gt;0,INDEX('Capacity Summary'!$H$36:$BG$135,MATCH('Capacity Backing (Hide)'!AN$2,'Capacity Summary'!$B$36:$B$135,0),MATCH('Capacity Backing (Hide)'!$A48,'Capacity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8"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(Hide)'!$A48,'Capacity Summary'!$H$35:$BG$35,0))="x",INDEX('Capacity Summary'!$C$36:$E$135,MATCH('Capacity Backing (Hide)'!AO$2,'Capacity Summary'!$B$36:$B$135,0),4),IF(INDEX('Capacity Summary'!$H$36:$BG$135,MATCH('Capacity Backing (Hide)'!AO$2,'Capacity Summary'!$B$36:$B$135,0),MATCH('Capacity Backing (Hide)'!$A48,'Capacity Summary'!$H$35:$BG$35,0))&lt;&gt;0,INDEX('Capacity Summary'!$H$36:$BG$135,MATCH('Capacity Backing (Hide)'!AO$2,'Capacity Summary'!$B$36:$B$135,0),MATCH('Capacity Backing (Hide)'!$A48,'Capacity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8"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(Hide)'!$A48,'Capacity Summary'!$H$35:$BG$35,0))="x",INDEX('Capacity Summary'!$C$36:$E$135,MATCH('Capacity Backing (Hide)'!AP$2,'Capacity Summary'!$B$36:$B$135,0),4),IF(INDEX('Capacity Summary'!$H$36:$BG$135,MATCH('Capacity Backing (Hide)'!AP$2,'Capacity Summary'!$B$36:$B$135,0),MATCH('Capacity Backing (Hide)'!$A48,'Capacity Summary'!$H$35:$BG$35,0))&lt;&gt;0,INDEX('Capacity Summary'!$H$36:$BG$135,MATCH('Capacity Backing (Hide)'!AP$2,'Capacity Summary'!$B$36:$B$135,0),MATCH('Capacity Backing (Hide)'!$A48,'Capacity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8"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(Hide)'!$A48,'Capacity Summary'!$H$35:$BG$35,0))="x",INDEX('Capacity Summary'!$C$36:$E$135,MATCH('Capacity Backing (Hide)'!AQ$2,'Capacity Summary'!$B$36:$B$135,0),4),IF(INDEX('Capacity Summary'!$H$36:$BG$135,MATCH('Capacity Backing (Hide)'!AQ$2,'Capacity Summary'!$B$36:$B$135,0),MATCH('Capacity Backing (Hide)'!$A48,'Capacity Summary'!$H$35:$BG$35,0))&lt;&gt;0,INDEX('Capacity Summary'!$H$36:$BG$135,MATCH('Capacity Backing (Hide)'!AQ$2,'Capacity Summary'!$B$36:$B$135,0),MATCH('Capacity Backing (Hide)'!$A48,'Capacity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8"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(Hide)'!$A48,'Capacity Summary'!$H$35:$BG$35,0))="x",INDEX('Capacity Summary'!$C$36:$E$135,MATCH('Capacity Backing (Hide)'!AR$2,'Capacity Summary'!$B$36:$B$135,0),4),IF(INDEX('Capacity Summary'!$H$36:$BG$135,MATCH('Capacity Backing (Hide)'!AR$2,'Capacity Summary'!$B$36:$B$135,0),MATCH('Capacity Backing (Hide)'!$A48,'Capacity Summary'!$H$35:$BG$35,0))&lt;&gt;0,INDEX('Capacity Summary'!$H$36:$BG$135,MATCH('Capacity Backing (Hide)'!AR$2,'Capacity Summary'!$B$36:$B$135,0),MATCH('Capacity Backing (Hide)'!$A48,'Capacity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8"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(Hide)'!$A48,'Capacity Summary'!$H$35:$BG$35,0))="x",INDEX('Capacity Summary'!$C$36:$E$135,MATCH('Capacity Backing (Hide)'!AS$2,'Capacity Summary'!$B$36:$B$135,0),4),IF(INDEX('Capacity Summary'!$H$36:$BG$135,MATCH('Capacity Backing (Hide)'!AS$2,'Capacity Summary'!$B$36:$B$135,0),MATCH('Capacity Backing (Hide)'!$A48,'Capacity Summary'!$H$35:$BG$35,0))&lt;&gt;0,INDEX('Capacity Summary'!$H$36:$BG$135,MATCH('Capacity Backing (Hide)'!AS$2,'Capacity Summary'!$B$36:$B$135,0),MATCH('Capacity Backing (Hide)'!$A48,'Capacity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8"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(Hide)'!$A48,'Capacity Summary'!$H$35:$BG$35,0))="x",INDEX('Capacity Summary'!$C$36:$E$135,MATCH('Capacity Backing (Hide)'!AT$2,'Capacity Summary'!$B$36:$B$135,0),4),IF(INDEX('Capacity Summary'!$H$36:$BG$135,MATCH('Capacity Backing (Hide)'!AT$2,'Capacity Summary'!$B$36:$B$135,0),MATCH('Capacity Backing (Hide)'!$A48,'Capacity Summary'!$H$35:$BG$35,0))&lt;&gt;0,INDEX('Capacity Summary'!$H$36:$BG$135,MATCH('Capacity Backing (Hide)'!AT$2,'Capacity Summary'!$B$36:$B$135,0),MATCH('Capacity Backing (Hide)'!$A48,'Capacity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8"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(Hide)'!$A48,'Capacity Summary'!$H$35:$BG$35,0))="x",INDEX('Capacity Summary'!$C$36:$E$135,MATCH('Capacity Backing (Hide)'!AU$2,'Capacity Summary'!$B$36:$B$135,0),4),IF(INDEX('Capacity Summary'!$H$36:$BG$135,MATCH('Capacity Backing (Hide)'!AU$2,'Capacity Summary'!$B$36:$B$135,0),MATCH('Capacity Backing (Hide)'!$A48,'Capacity Summary'!$H$35:$BG$35,0))&lt;&gt;0,INDEX('Capacity Summary'!$H$36:$BG$135,MATCH('Capacity Backing (Hide)'!AU$2,'Capacity Summary'!$B$36:$B$135,0),MATCH('Capacity Backing (Hide)'!$A48,'Capacity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8"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(Hide)'!$A48,'Capacity Summary'!$H$35:$BG$35,0))="x",INDEX('Capacity Summary'!$C$36:$E$135,MATCH('Capacity Backing (Hide)'!AV$2,'Capacity Summary'!$B$36:$B$135,0),4),IF(INDEX('Capacity Summary'!$H$36:$BG$135,MATCH('Capacity Backing (Hide)'!AV$2,'Capacity Summary'!$B$36:$B$135,0),MATCH('Capacity Backing (Hide)'!$A48,'Capacity Summary'!$H$35:$BG$35,0))&lt;&gt;0,INDEX('Capacity Summary'!$H$36:$BG$135,MATCH('Capacity Backing (Hide)'!AV$2,'Capacity Summary'!$B$36:$B$135,0),MATCH('Capacity Backing (Hide)'!$A48,'Capacity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8"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(Hide)'!$A48,'Capacity Summary'!$H$35:$BG$35,0))="x",INDEX('Capacity Summary'!$C$36:$E$135,MATCH('Capacity Backing (Hide)'!AW$2,'Capacity Summary'!$B$36:$B$135,0),4),IF(INDEX('Capacity Summary'!$H$36:$BG$135,MATCH('Capacity Backing (Hide)'!AW$2,'Capacity Summary'!$B$36:$B$135,0),MATCH('Capacity Backing (Hide)'!$A48,'Capacity Summary'!$H$35:$BG$35,0))&lt;&gt;0,INDEX('Capacity Summary'!$H$36:$BG$135,MATCH('Capacity Backing (Hide)'!AW$2,'Capacity Summary'!$B$36:$B$135,0),MATCH('Capacity Backing (Hide)'!$A48,'Capacity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8"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(Hide)'!$A48,'Capacity Summary'!$H$35:$BG$35,0))="x",INDEX('Capacity Summary'!$C$36:$E$135,MATCH('Capacity Backing (Hide)'!AX$2,'Capacity Summary'!$B$36:$B$135,0),4),IF(INDEX('Capacity Summary'!$H$36:$BG$135,MATCH('Capacity Backing (Hide)'!AX$2,'Capacity Summary'!$B$36:$B$135,0),MATCH('Capacity Backing (Hide)'!$A48,'Capacity Summary'!$H$35:$BG$35,0))&lt;&gt;0,INDEX('Capacity Summary'!$H$36:$BG$135,MATCH('Capacity Backing (Hide)'!AX$2,'Capacity Summary'!$B$36:$B$135,0),MATCH('Capacity Backing (Hide)'!$A48,'Capacity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8"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(Hide)'!$A48,'Capacity Summary'!$H$35:$BG$35,0))="x",INDEX('Capacity Summary'!$C$36:$E$135,MATCH('Capacity Backing (Hide)'!AY$2,'Capacity Summary'!$B$36:$B$135,0),4),IF(INDEX('Capacity Summary'!$H$36:$BG$135,MATCH('Capacity Backing (Hide)'!AY$2,'Capacity Summary'!$B$36:$B$135,0),MATCH('Capacity Backing (Hide)'!$A48,'Capacity Summary'!$H$35:$BG$35,0))&lt;&gt;0,INDEX('Capacity Summary'!$H$36:$BG$135,MATCH('Capacity Backing (Hide)'!AY$2,'Capacity Summary'!$B$36:$B$135,0),MATCH('Capacity Backing (Hide)'!$A48,'Capacity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8"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(Hide)'!$A48,'Capacity Summary'!$H$35:$BG$35,0))="x",INDEX('Capacity Summary'!$C$36:$E$135,MATCH('Capacity Backing (Hide)'!AZ$2,'Capacity Summary'!$B$36:$B$135,0),4),IF(INDEX('Capacity Summary'!$H$36:$BG$135,MATCH('Capacity Backing (Hide)'!AZ$2,'Capacity Summary'!$B$36:$B$135,0),MATCH('Capacity Backing (Hide)'!$A48,'Capacity Summary'!$H$35:$BG$35,0))&lt;&gt;0,INDEX('Capacity Summary'!$H$36:$BG$135,MATCH('Capacity Backing (Hide)'!AZ$2,'Capacity Summary'!$B$36:$B$135,0),MATCH('Capacity Backing (Hide)'!$A48,'Capacity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8"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(Hide)'!$A48,'Capacity Summary'!$H$35:$BG$35,0))="x",INDEX('Capacity Summary'!$C$36:$E$135,MATCH('Capacity Backing (Hide)'!BA$2,'Capacity Summary'!$B$36:$B$135,0),4),IF(INDEX('Capacity Summary'!$H$36:$BG$135,MATCH('Capacity Backing (Hide)'!BA$2,'Capacity Summary'!$B$36:$B$135,0),MATCH('Capacity Backing (Hide)'!$A48,'Capacity Summary'!$H$35:$BG$35,0))&lt;&gt;0,INDEX('Capacity Summary'!$H$36:$BG$135,MATCH('Capacity Backing (Hide)'!BA$2,'Capacity Summary'!$B$36:$B$135,0),MATCH('Capacity Backing (Hide)'!$A48,'Capacity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8"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(Hide)'!$A48,'Capacity Summary'!$H$35:$BG$35,0))="x",INDEX('Capacity Summary'!$C$36:$E$135,MATCH('Capacity Backing (Hide)'!BB$2,'Capacity Summary'!$B$36:$B$135,0),4),IF(INDEX('Capacity Summary'!$H$36:$BG$135,MATCH('Capacity Backing (Hide)'!BB$2,'Capacity Summary'!$B$36:$B$135,0),MATCH('Capacity Backing (Hide)'!$A48,'Capacity Summary'!$H$35:$BG$35,0))&lt;&gt;0,INDEX('Capacity Summary'!$H$36:$BG$135,MATCH('Capacity Backing (Hide)'!BB$2,'Capacity Summary'!$B$36:$B$135,0),MATCH('Capacity Backing (Hide)'!$A48,'Capacity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8"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(Hide)'!$A48,'Capacity Summary'!$H$35:$BG$35,0))="x",INDEX('Capacity Summary'!$C$36:$E$135,MATCH('Capacity Backing (Hide)'!BC$2,'Capacity Summary'!$B$36:$B$135,0),4),IF(INDEX('Capacity Summary'!$H$36:$BG$135,MATCH('Capacity Backing (Hide)'!BC$2,'Capacity Summary'!$B$36:$B$135,0),MATCH('Capacity Backing (Hide)'!$A48,'Capacity Summary'!$H$35:$BG$35,0))&lt;&gt;0,INDEX('Capacity Summary'!$H$36:$BG$135,MATCH('Capacity Backing (Hide)'!BC$2,'Capacity Summary'!$B$36:$B$135,0),MATCH('Capacity Backing (Hide)'!$A48,'Capacity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8"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(Hide)'!$A48,'Capacity Summary'!$H$35:$BG$35,0))="x",INDEX('Capacity Summary'!$C$36:$E$135,MATCH('Capacity Backing (Hide)'!BD$2,'Capacity Summary'!$B$36:$B$135,0),4),IF(INDEX('Capacity Summary'!$H$36:$BG$135,MATCH('Capacity Backing (Hide)'!BD$2,'Capacity Summary'!$B$36:$B$135,0),MATCH('Capacity Backing (Hide)'!$A48,'Capacity Summary'!$H$35:$BG$35,0))&lt;&gt;0,INDEX('Capacity Summary'!$H$36:$BG$135,MATCH('Capacity Backing (Hide)'!BD$2,'Capacity Summary'!$B$36:$B$135,0),MATCH('Capacity Backing (Hide)'!$A48,'Capacity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8"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(Hide)'!$A48,'Capacity Summary'!$H$35:$BG$35,0))="x",INDEX('Capacity Summary'!$C$36:$E$135,MATCH('Capacity Backing (Hide)'!BE$2,'Capacity Summary'!$B$36:$B$135,0),4),IF(INDEX('Capacity Summary'!$H$36:$BG$135,MATCH('Capacity Backing (Hide)'!BE$2,'Capacity Summary'!$B$36:$B$135,0),MATCH('Capacity Backing (Hide)'!$A48,'Capacity Summary'!$H$35:$BG$35,0))&lt;&gt;0,INDEX('Capacity Summary'!$H$36:$BG$135,MATCH('Capacity Backing (Hide)'!BE$2,'Capacity Summary'!$B$36:$B$135,0),MATCH('Capacity Backing (Hide)'!$A48,'Capacity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8"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(Hide)'!$A48,'Capacity Summary'!$H$35:$BG$35,0))="x",INDEX('Capacity Summary'!$C$36:$E$135,MATCH('Capacity Backing (Hide)'!BF$2,'Capacity Summary'!$B$36:$B$135,0),4),IF(INDEX('Capacity Summary'!$H$36:$BG$135,MATCH('Capacity Backing (Hide)'!BF$2,'Capacity Summary'!$B$36:$B$135,0),MATCH('Capacity Backing (Hide)'!$A48,'Capacity Summary'!$H$35:$BG$35,0))&lt;&gt;0,INDEX('Capacity Summary'!$H$36:$BG$135,MATCH('Capacity Backing (Hide)'!BF$2,'Capacity Summary'!$B$36:$B$135,0),MATCH('Capacity Backing (Hide)'!$A48,'Capacity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8"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(Hide)'!$A48,'Capacity Summary'!$H$35:$BG$35,0))="x",INDEX('Capacity Summary'!$C$36:$E$135,MATCH('Capacity Backing (Hide)'!BG$2,'Capacity Summary'!$B$36:$B$135,0),4),IF(INDEX('Capacity Summary'!$H$36:$BG$135,MATCH('Capacity Backing (Hide)'!BG$2,'Capacity Summary'!$B$36:$B$135,0),MATCH('Capacity Backing (Hide)'!$A48,'Capacity Summary'!$H$35:$BG$35,0))&lt;&gt;0,INDEX('Capacity Summary'!$H$36:$BG$135,MATCH('Capacity Backing (Hide)'!BG$2,'Capacity Summary'!$B$36:$B$135,0),MATCH('Capacity Backing (Hide)'!$A48,'Capacity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8"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(Hide)'!$A48,'Capacity Summary'!$H$35:$BG$35,0))="x",INDEX('Capacity Summary'!$C$36:$E$135,MATCH('Capacity Backing (Hide)'!BH$2,'Capacity Summary'!$B$36:$B$135,0),4),IF(INDEX('Capacity Summary'!$H$36:$BG$135,MATCH('Capacity Backing (Hide)'!BH$2,'Capacity Summary'!$B$36:$B$135,0),MATCH('Capacity Backing (Hide)'!$A48,'Capacity Summary'!$H$35:$BG$35,0))&lt;&gt;0,INDEX('Capacity Summary'!$H$36:$BG$135,MATCH('Capacity Backing (Hide)'!BH$2,'Capacity Summary'!$B$36:$B$135,0),MATCH('Capacity Backing (Hide)'!$A48,'Capacity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8"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(Hide)'!$A48,'Capacity Summary'!$H$35:$BG$35,0))="x",INDEX('Capacity Summary'!$C$36:$E$135,MATCH('Capacity Backing (Hide)'!BI$2,'Capacity Summary'!$B$36:$B$135,0),4),IF(INDEX('Capacity Summary'!$H$36:$BG$135,MATCH('Capacity Backing (Hide)'!BI$2,'Capacity Summary'!$B$36:$B$135,0),MATCH('Capacity Backing (Hide)'!$A48,'Capacity Summary'!$H$35:$BG$35,0))&lt;&gt;0,INDEX('Capacity Summary'!$H$36:$BG$135,MATCH('Capacity Backing (Hide)'!BI$2,'Capacity Summary'!$B$36:$B$135,0),MATCH('Capacity Backing (Hide)'!$A48,'Capacity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8"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(Hide)'!$A48,'Capacity Summary'!$H$35:$BG$35,0))="x",INDEX('Capacity Summary'!$C$36:$E$135,MATCH('Capacity Backing (Hide)'!BJ$2,'Capacity Summary'!$B$36:$B$135,0),4),IF(INDEX('Capacity Summary'!$H$36:$BG$135,MATCH('Capacity Backing (Hide)'!BJ$2,'Capacity Summary'!$B$36:$B$135,0),MATCH('Capacity Backing (Hide)'!$A48,'Capacity Summary'!$H$35:$BG$35,0))&lt;&gt;0,INDEX('Capacity Summary'!$H$36:$BG$135,MATCH('Capacity Backing (Hide)'!BJ$2,'Capacity Summary'!$B$36:$B$135,0),MATCH('Capacity Backing (Hide)'!$A48,'Capacity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8"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(Hide)'!$A48,'Capacity Summary'!$H$35:$BG$35,0))="x",INDEX('Capacity Summary'!$C$36:$E$135,MATCH('Capacity Backing (Hide)'!BK$2,'Capacity Summary'!$B$36:$B$135,0),4),IF(INDEX('Capacity Summary'!$H$36:$BG$135,MATCH('Capacity Backing (Hide)'!BK$2,'Capacity Summary'!$B$36:$B$135,0),MATCH('Capacity Backing (Hide)'!$A48,'Capacity Summary'!$H$35:$BG$35,0))&lt;&gt;0,INDEX('Capacity Summary'!$H$36:$BG$135,MATCH('Capacity Backing (Hide)'!BK$2,'Capacity Summary'!$B$36:$B$135,0),MATCH('Capacity Backing (Hide)'!$A48,'Capacity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8"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(Hide)'!$A48,'Capacity Summary'!$H$35:$BG$35,0))="x",INDEX('Capacity Summary'!$C$36:$E$135,MATCH('Capacity Backing (Hide)'!BL$2,'Capacity Summary'!$B$36:$B$135,0),4),IF(INDEX('Capacity Summary'!$H$36:$BG$135,MATCH('Capacity Backing (Hide)'!BL$2,'Capacity Summary'!$B$36:$B$135,0),MATCH('Capacity Backing (Hide)'!$A48,'Capacity Summary'!$H$35:$BG$35,0))&lt;&gt;0,INDEX('Capacity Summary'!$H$36:$BG$135,MATCH('Capacity Backing (Hide)'!BL$2,'Capacity Summary'!$B$36:$B$135,0),MATCH('Capacity Backing (Hide)'!$A48,'Capacity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8"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(Hide)'!$A48,'Capacity Summary'!$H$35:$BG$35,0))="x",INDEX('Capacity Summary'!$C$36:$E$135,MATCH('Capacity Backing (Hide)'!BM$2,'Capacity Summary'!$B$36:$B$135,0),4),IF(INDEX('Capacity Summary'!$H$36:$BG$135,MATCH('Capacity Backing (Hide)'!BM$2,'Capacity Summary'!$B$36:$B$135,0),MATCH('Capacity Backing (Hide)'!$A48,'Capacity Summary'!$H$35:$BG$35,0))&lt;&gt;0,INDEX('Capacity Summary'!$H$36:$BG$135,MATCH('Capacity Backing (Hide)'!BM$2,'Capacity Summary'!$B$36:$B$135,0),MATCH('Capacity Backing (Hide)'!$A48,'Capacity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8"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(Hide)'!$A48,'Capacity Summary'!$H$35:$BG$35,0))="x",INDEX('Capacity Summary'!$C$36:$E$135,MATCH('Capacity Backing (Hide)'!BN$2,'Capacity Summary'!$B$36:$B$135,0),4),IF(INDEX('Capacity Summary'!$H$36:$BG$135,MATCH('Capacity Backing (Hide)'!BN$2,'Capacity Summary'!$B$36:$B$135,0),MATCH('Capacity Backing (Hide)'!$A48,'Capacity Summary'!$H$35:$BG$35,0))&lt;&gt;0,INDEX('Capacity Summary'!$H$36:$BG$135,MATCH('Capacity Backing (Hide)'!BN$2,'Capacity Summary'!$B$36:$B$135,0),MATCH('Capacity Backing (Hide)'!$A48,'Capacity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8"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(Hide)'!$A48,'Capacity Summary'!$H$35:$BG$35,0))="x",INDEX('Capacity Summary'!$C$36:$E$135,MATCH('Capacity Backing (Hide)'!BO$2,'Capacity Summary'!$B$36:$B$135,0),4),IF(INDEX('Capacity Summary'!$H$36:$BG$135,MATCH('Capacity Backing (Hide)'!BO$2,'Capacity Summary'!$B$36:$B$135,0),MATCH('Capacity Backing (Hide)'!$A48,'Capacity Summary'!$H$35:$BG$35,0))&lt;&gt;0,INDEX('Capacity Summary'!$H$36:$BG$135,MATCH('Capacity Backing (Hide)'!BO$2,'Capacity Summary'!$B$36:$B$135,0),MATCH('Capacity Backing (Hide)'!$A48,'Capacity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8"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(Hide)'!$A48,'Capacity Summary'!$H$35:$BG$35,0))="x",INDEX('Capacity Summary'!$C$36:$E$135,MATCH('Capacity Backing (Hide)'!BP$2,'Capacity Summary'!$B$36:$B$135,0),4),IF(INDEX('Capacity Summary'!$H$36:$BG$135,MATCH('Capacity Backing (Hide)'!BP$2,'Capacity Summary'!$B$36:$B$135,0),MATCH('Capacity Backing (Hide)'!$A48,'Capacity Summary'!$H$35:$BG$35,0))&lt;&gt;0,INDEX('Capacity Summary'!$H$36:$BG$135,MATCH('Capacity Backing (Hide)'!BP$2,'Capacity Summary'!$B$36:$B$135,0),MATCH('Capacity Backing (Hide)'!$A48,'Capacity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8"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(Hide)'!$A48,'Capacity Summary'!$H$35:$BG$35,0))="x",INDEX('Capacity Summary'!$C$36:$E$135,MATCH('Capacity Backing (Hide)'!BQ$2,'Capacity Summary'!$B$36:$B$135,0),4),IF(INDEX('Capacity Summary'!$H$36:$BG$135,MATCH('Capacity Backing (Hide)'!BQ$2,'Capacity Summary'!$B$36:$B$135,0),MATCH('Capacity Backing (Hide)'!$A48,'Capacity Summary'!$H$35:$BG$35,0))&lt;&gt;0,INDEX('Capacity Summary'!$H$36:$BG$135,MATCH('Capacity Backing (Hide)'!BQ$2,'Capacity Summary'!$B$36:$B$135,0),MATCH('Capacity Backing (Hide)'!$A48,'Capacity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8"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(Hide)'!$A48,'Capacity Summary'!$H$35:$BG$35,0))="x",INDEX('Capacity Summary'!$C$36:$E$135,MATCH('Capacity Backing (Hide)'!BR$2,'Capacity Summary'!$B$36:$B$135,0),4),IF(INDEX('Capacity Summary'!$H$36:$BG$135,MATCH('Capacity Backing (Hide)'!BR$2,'Capacity Summary'!$B$36:$B$135,0),MATCH('Capacity Backing (Hide)'!$A48,'Capacity Summary'!$H$35:$BG$35,0))&lt;&gt;0,INDEX('Capacity Summary'!$H$36:$BG$135,MATCH('Capacity Backing (Hide)'!BR$2,'Capacity Summary'!$B$36:$B$135,0),MATCH('Capacity Backing (Hide)'!$A48,'Capacity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8"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(Hide)'!$A48,'Capacity Summary'!$H$35:$BG$35,0))="x",INDEX('Capacity Summary'!$C$36:$E$135,MATCH('Capacity Backing (Hide)'!BS$2,'Capacity Summary'!$B$36:$B$135,0),4),IF(INDEX('Capacity Summary'!$H$36:$BG$135,MATCH('Capacity Backing (Hide)'!BS$2,'Capacity Summary'!$B$36:$B$135,0),MATCH('Capacity Backing (Hide)'!$A48,'Capacity Summary'!$H$35:$BG$35,0))&lt;&gt;0,INDEX('Capacity Summary'!$H$36:$BG$135,MATCH('Capacity Backing (Hide)'!BS$2,'Capacity Summary'!$B$36:$B$135,0),MATCH('Capacity Backing (Hide)'!$A48,'Capacity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8"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(Hide)'!$A48,'Capacity Summary'!$H$35:$BG$35,0))="x",INDEX('Capacity Summary'!$C$36:$E$135,MATCH('Capacity Backing (Hide)'!BT$2,'Capacity Summary'!$B$36:$B$135,0),4),IF(INDEX('Capacity Summary'!$H$36:$BG$135,MATCH('Capacity Backing (Hide)'!BT$2,'Capacity Summary'!$B$36:$B$135,0),MATCH('Capacity Backing (Hide)'!$A48,'Capacity Summary'!$H$35:$BG$35,0))&lt;&gt;0,INDEX('Capacity Summary'!$H$36:$BG$135,MATCH('Capacity Backing (Hide)'!BT$2,'Capacity Summary'!$B$36:$B$135,0),MATCH('Capacity Backing (Hide)'!$A48,'Capacity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8"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(Hide)'!$A48,'Capacity Summary'!$H$35:$BG$35,0))="x",INDEX('Capacity Summary'!$C$36:$E$135,MATCH('Capacity Backing (Hide)'!BU$2,'Capacity Summary'!$B$36:$B$135,0),4),IF(INDEX('Capacity Summary'!$H$36:$BG$135,MATCH('Capacity Backing (Hide)'!BU$2,'Capacity Summary'!$B$36:$B$135,0),MATCH('Capacity Backing (Hide)'!$A48,'Capacity Summary'!$H$35:$BG$35,0))&lt;&gt;0,INDEX('Capacity Summary'!$H$36:$BG$135,MATCH('Capacity Backing (Hide)'!BU$2,'Capacity Summary'!$B$36:$B$135,0),MATCH('Capacity Backing (Hide)'!$A48,'Capacity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8"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(Hide)'!$A48,'Capacity Summary'!$H$35:$BG$35,0))="x",INDEX('Capacity Summary'!$C$36:$E$135,MATCH('Capacity Backing (Hide)'!BV$2,'Capacity Summary'!$B$36:$B$135,0),4),IF(INDEX('Capacity Summary'!$H$36:$BG$135,MATCH('Capacity Backing (Hide)'!BV$2,'Capacity Summary'!$B$36:$B$135,0),MATCH('Capacity Backing (Hide)'!$A48,'Capacity Summary'!$H$35:$BG$35,0))&lt;&gt;0,INDEX('Capacity Summary'!$H$36:$BG$135,MATCH('Capacity Backing (Hide)'!BV$2,'Capacity Summary'!$B$36:$B$135,0),MATCH('Capacity Backing (Hide)'!$A48,'Capacity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8"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(Hide)'!$A48,'Capacity Summary'!$H$35:$BG$35,0))="x",INDEX('Capacity Summary'!$C$36:$E$135,MATCH('Capacity Backing (Hide)'!BW$2,'Capacity Summary'!$B$36:$B$135,0),4),IF(INDEX('Capacity Summary'!$H$36:$BG$135,MATCH('Capacity Backing (Hide)'!BW$2,'Capacity Summary'!$B$36:$B$135,0),MATCH('Capacity Backing (Hide)'!$A48,'Capacity Summary'!$H$35:$BG$35,0))&lt;&gt;0,INDEX('Capacity Summary'!$H$36:$BG$135,MATCH('Capacity Backing (Hide)'!BW$2,'Capacity Summary'!$B$36:$B$135,0),MATCH('Capacity Backing (Hide)'!$A48,'Capacity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8"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(Hide)'!$A48,'Capacity Summary'!$H$35:$BG$35,0))="x",INDEX('Capacity Summary'!$C$36:$E$135,MATCH('Capacity Backing (Hide)'!BX$2,'Capacity Summary'!$B$36:$B$135,0),4),IF(INDEX('Capacity Summary'!$H$36:$BG$135,MATCH('Capacity Backing (Hide)'!BX$2,'Capacity Summary'!$B$36:$B$135,0),MATCH('Capacity Backing (Hide)'!$A48,'Capacity Summary'!$H$35:$BG$35,0))&lt;&gt;0,INDEX('Capacity Summary'!$H$36:$BG$135,MATCH('Capacity Backing (Hide)'!BX$2,'Capacity Summary'!$B$36:$B$135,0),MATCH('Capacity Backing (Hide)'!$A48,'Capacity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8"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(Hide)'!$A48,'Capacity Summary'!$H$35:$BG$35,0))="x",INDEX('Capacity Summary'!$C$36:$E$135,MATCH('Capacity Backing (Hide)'!BY$2,'Capacity Summary'!$B$36:$B$135,0),4),IF(INDEX('Capacity Summary'!$H$36:$BG$135,MATCH('Capacity Backing (Hide)'!BY$2,'Capacity Summary'!$B$36:$B$135,0),MATCH('Capacity Backing (Hide)'!$A48,'Capacity Summary'!$H$35:$BG$35,0))&lt;&gt;0,INDEX('Capacity Summary'!$H$36:$BG$135,MATCH('Capacity Backing (Hide)'!BY$2,'Capacity Summary'!$B$36:$B$135,0),MATCH('Capacity Backing (Hide)'!$A48,'Capacity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8"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(Hide)'!$A48,'Capacity Summary'!$H$35:$BG$35,0))="x",INDEX('Capacity Summary'!$C$36:$E$135,MATCH('Capacity Backing (Hide)'!BZ$2,'Capacity Summary'!$B$36:$B$135,0),4),IF(INDEX('Capacity Summary'!$H$36:$BG$135,MATCH('Capacity Backing (Hide)'!BZ$2,'Capacity Summary'!$B$36:$B$135,0),MATCH('Capacity Backing (Hide)'!$A48,'Capacity Summary'!$H$35:$BG$35,0))&lt;&gt;0,INDEX('Capacity Summary'!$H$36:$BG$135,MATCH('Capacity Backing (Hide)'!BZ$2,'Capacity Summary'!$B$36:$B$135,0),MATCH('Capacity Backing (Hide)'!$A48,'Capacity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8"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(Hide)'!$A48,'Capacity Summary'!$H$35:$BG$35,0))="x",INDEX('Capacity Summary'!$C$36:$E$135,MATCH('Capacity Backing (Hide)'!CA$2,'Capacity Summary'!$B$36:$B$135,0),4),IF(INDEX('Capacity Summary'!$H$36:$BG$135,MATCH('Capacity Backing (Hide)'!CA$2,'Capacity Summary'!$B$36:$B$135,0),MATCH('Capacity Backing (Hide)'!$A48,'Capacity Summary'!$H$35:$BG$35,0))&lt;&gt;0,INDEX('Capacity Summary'!$H$36:$BG$135,MATCH('Capacity Backing (Hide)'!CA$2,'Capacity Summary'!$B$36:$B$135,0),MATCH('Capacity Backing (Hide)'!$A48,'Capacity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8"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(Hide)'!$A48,'Capacity Summary'!$H$35:$BG$35,0))="x",INDEX('Capacity Summary'!$C$36:$E$135,MATCH('Capacity Backing (Hide)'!CB$2,'Capacity Summary'!$B$36:$B$135,0),4),IF(INDEX('Capacity Summary'!$H$36:$BG$135,MATCH('Capacity Backing (Hide)'!CB$2,'Capacity Summary'!$B$36:$B$135,0),MATCH('Capacity Backing (Hide)'!$A48,'Capacity Summary'!$H$35:$BG$35,0))&lt;&gt;0,INDEX('Capacity Summary'!$H$36:$BG$135,MATCH('Capacity Backing (Hide)'!CB$2,'Capacity Summary'!$B$36:$B$135,0),MATCH('Capacity Backing (Hide)'!$A48,'Capacity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8"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(Hide)'!$A48,'Capacity Summary'!$H$35:$BG$35,0))="x",INDEX('Capacity Summary'!$C$36:$E$135,MATCH('Capacity Backing (Hide)'!CC$2,'Capacity Summary'!$B$36:$B$135,0),4),IF(INDEX('Capacity Summary'!$H$36:$BG$135,MATCH('Capacity Backing (Hide)'!CC$2,'Capacity Summary'!$B$36:$B$135,0),MATCH('Capacity Backing (Hide)'!$A48,'Capacity Summary'!$H$35:$BG$35,0))&lt;&gt;0,INDEX('Capacity Summary'!$H$36:$BG$135,MATCH('Capacity Backing (Hide)'!CC$2,'Capacity Summary'!$B$36:$B$135,0),MATCH('Capacity Backing (Hide)'!$A48,'Capacity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8"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(Hide)'!$A48,'Capacity Summary'!$H$35:$BG$35,0))="x",INDEX('Capacity Summary'!$C$36:$E$135,MATCH('Capacity Backing (Hide)'!CD$2,'Capacity Summary'!$B$36:$B$135,0),4),IF(INDEX('Capacity Summary'!$H$36:$BG$135,MATCH('Capacity Backing (Hide)'!CD$2,'Capacity Summary'!$B$36:$B$135,0),MATCH('Capacity Backing (Hide)'!$A48,'Capacity Summary'!$H$35:$BG$35,0))&lt;&gt;0,INDEX('Capacity Summary'!$H$36:$BG$135,MATCH('Capacity Backing (Hide)'!CD$2,'Capacity Summary'!$B$36:$B$135,0),MATCH('Capacity Backing (Hide)'!$A48,'Capacity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8"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(Hide)'!$A48,'Capacity Summary'!$H$35:$BG$35,0))="x",INDEX('Capacity Summary'!$C$36:$E$135,MATCH('Capacity Backing (Hide)'!CE$2,'Capacity Summary'!$B$36:$B$135,0),4),IF(INDEX('Capacity Summary'!$H$36:$BG$135,MATCH('Capacity Backing (Hide)'!CE$2,'Capacity Summary'!$B$36:$B$135,0),MATCH('Capacity Backing (Hide)'!$A48,'Capacity Summary'!$H$35:$BG$35,0))&lt;&gt;0,INDEX('Capacity Summary'!$H$36:$BG$135,MATCH('Capacity Backing (Hide)'!CE$2,'Capacity Summary'!$B$36:$B$135,0),MATCH('Capacity Backing (Hide)'!$A48,'Capacity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8"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(Hide)'!$A48,'Capacity Summary'!$H$35:$BG$35,0))="x",INDEX('Capacity Summary'!$C$36:$E$135,MATCH('Capacity Backing (Hide)'!CF$2,'Capacity Summary'!$B$36:$B$135,0),4),IF(INDEX('Capacity Summary'!$H$36:$BG$135,MATCH('Capacity Backing (Hide)'!CF$2,'Capacity Summary'!$B$36:$B$135,0),MATCH('Capacity Backing (Hide)'!$A48,'Capacity Summary'!$H$35:$BG$35,0))&lt;&gt;0,INDEX('Capacity Summary'!$H$36:$BG$135,MATCH('Capacity Backing (Hide)'!CF$2,'Capacity Summary'!$B$36:$B$135,0),MATCH('Capacity Backing (Hide)'!$A48,'Capacity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8"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(Hide)'!$A48,'Capacity Summary'!$H$35:$BG$35,0))="x",INDEX('Capacity Summary'!$C$36:$E$135,MATCH('Capacity Backing (Hide)'!CG$2,'Capacity Summary'!$B$36:$B$135,0),4),IF(INDEX('Capacity Summary'!$H$36:$BG$135,MATCH('Capacity Backing (Hide)'!CG$2,'Capacity Summary'!$B$36:$B$135,0),MATCH('Capacity Backing (Hide)'!$A48,'Capacity Summary'!$H$35:$BG$35,0))&lt;&gt;0,INDEX('Capacity Summary'!$H$36:$BG$135,MATCH('Capacity Backing (Hide)'!CG$2,'Capacity Summary'!$B$36:$B$135,0),MATCH('Capacity Backing (Hide)'!$A48,'Capacity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8"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(Hide)'!$A48,'Capacity Summary'!$H$35:$BG$35,0))="x",INDEX('Capacity Summary'!$C$36:$E$135,MATCH('Capacity Backing (Hide)'!CH$2,'Capacity Summary'!$B$36:$B$135,0),4),IF(INDEX('Capacity Summary'!$H$36:$BG$135,MATCH('Capacity Backing (Hide)'!CH$2,'Capacity Summary'!$B$36:$B$135,0),MATCH('Capacity Backing (Hide)'!$A48,'Capacity Summary'!$H$35:$BG$35,0))&lt;&gt;0,INDEX('Capacity Summary'!$H$36:$BG$135,MATCH('Capacity Backing (Hide)'!CH$2,'Capacity Summary'!$B$36:$B$135,0),MATCH('Capacity Backing (Hide)'!$A48,'Capacity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8"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(Hide)'!$A48,'Capacity Summary'!$H$35:$BG$35,0))="x",INDEX('Capacity Summary'!$C$36:$E$135,MATCH('Capacity Backing (Hide)'!CI$2,'Capacity Summary'!$B$36:$B$135,0),4),IF(INDEX('Capacity Summary'!$H$36:$BG$135,MATCH('Capacity Backing (Hide)'!CI$2,'Capacity Summary'!$B$36:$B$135,0),MATCH('Capacity Backing (Hide)'!$A48,'Capacity Summary'!$H$35:$BG$35,0))&lt;&gt;0,INDEX('Capacity Summary'!$H$36:$BG$135,MATCH('Capacity Backing (Hide)'!CI$2,'Capacity Summary'!$B$36:$B$135,0),MATCH('Capacity Backing (Hide)'!$A48,'Capacity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8"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(Hide)'!$A48,'Capacity Summary'!$H$35:$BG$35,0))="x",INDEX('Capacity Summary'!$C$36:$E$135,MATCH('Capacity Backing (Hide)'!CJ$2,'Capacity Summary'!$B$36:$B$135,0),4),IF(INDEX('Capacity Summary'!$H$36:$BG$135,MATCH('Capacity Backing (Hide)'!CJ$2,'Capacity Summary'!$B$36:$B$135,0),MATCH('Capacity Backing (Hide)'!$A48,'Capacity Summary'!$H$35:$BG$35,0))&lt;&gt;0,INDEX('Capacity Summary'!$H$36:$BG$135,MATCH('Capacity Backing (Hide)'!CJ$2,'Capacity Summary'!$B$36:$B$135,0),MATCH('Capacity Backing (Hide)'!$A48,'Capacity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8"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(Hide)'!$A48,'Capacity Summary'!$H$35:$BG$35,0))="x",INDEX('Capacity Summary'!$C$36:$E$135,MATCH('Capacity Backing (Hide)'!CK$2,'Capacity Summary'!$B$36:$B$135,0),4),IF(INDEX('Capacity Summary'!$H$36:$BG$135,MATCH('Capacity Backing (Hide)'!CK$2,'Capacity Summary'!$B$36:$B$135,0),MATCH('Capacity Backing (Hide)'!$A48,'Capacity Summary'!$H$35:$BG$35,0))&lt;&gt;0,INDEX('Capacity Summary'!$H$36:$BG$135,MATCH('Capacity Backing (Hide)'!CK$2,'Capacity Summary'!$B$36:$B$135,0),MATCH('Capacity Backing (Hide)'!$A48,'Capacity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8"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(Hide)'!$A48,'Capacity Summary'!$H$35:$BG$35,0))="x",INDEX('Capacity Summary'!$C$36:$E$135,MATCH('Capacity Backing (Hide)'!CL$2,'Capacity Summary'!$B$36:$B$135,0),4),IF(INDEX('Capacity Summary'!$H$36:$BG$135,MATCH('Capacity Backing (Hide)'!CL$2,'Capacity Summary'!$B$36:$B$135,0),MATCH('Capacity Backing (Hide)'!$A48,'Capacity Summary'!$H$35:$BG$35,0))&lt;&gt;0,INDEX('Capacity Summary'!$H$36:$BG$135,MATCH('Capacity Backing (Hide)'!CL$2,'Capacity Summary'!$B$36:$B$135,0),MATCH('Capacity Backing (Hide)'!$A48,'Capacity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8"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(Hide)'!$A48,'Capacity Summary'!$H$35:$BG$35,0))="x",INDEX('Capacity Summary'!$C$36:$E$135,MATCH('Capacity Backing (Hide)'!CM$2,'Capacity Summary'!$B$36:$B$135,0),4),IF(INDEX('Capacity Summary'!$H$36:$BG$135,MATCH('Capacity Backing (Hide)'!CM$2,'Capacity Summary'!$B$36:$B$135,0),MATCH('Capacity Backing (Hide)'!$A48,'Capacity Summary'!$H$35:$BG$35,0))&lt;&gt;0,INDEX('Capacity Summary'!$H$36:$BG$135,MATCH('Capacity Backing (Hide)'!CM$2,'Capacity Summary'!$B$36:$B$135,0),MATCH('Capacity Backing (Hide)'!$A48,'Capacity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8"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(Hide)'!$A48,'Capacity Summary'!$H$35:$BG$35,0))="x",INDEX('Capacity Summary'!$C$36:$E$135,MATCH('Capacity Backing (Hide)'!CN$2,'Capacity Summary'!$B$36:$B$135,0),4),IF(INDEX('Capacity Summary'!$H$36:$BG$135,MATCH('Capacity Backing (Hide)'!CN$2,'Capacity Summary'!$B$36:$B$135,0),MATCH('Capacity Backing (Hide)'!$A48,'Capacity Summary'!$H$35:$BG$35,0))&lt;&gt;0,INDEX('Capacity Summary'!$H$36:$BG$135,MATCH('Capacity Backing (Hide)'!CN$2,'Capacity Summary'!$B$36:$B$135,0),MATCH('Capacity Backing (Hide)'!$A48,'Capacity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8"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(Hide)'!$A48,'Capacity Summary'!$H$35:$BG$35,0))="x",INDEX('Capacity Summary'!$C$36:$E$135,MATCH('Capacity Backing (Hide)'!CO$2,'Capacity Summary'!$B$36:$B$135,0),4),IF(INDEX('Capacity Summary'!$H$36:$BG$135,MATCH('Capacity Backing (Hide)'!CO$2,'Capacity Summary'!$B$36:$B$135,0),MATCH('Capacity Backing (Hide)'!$A48,'Capacity Summary'!$H$35:$BG$35,0))&lt;&gt;0,INDEX('Capacity Summary'!$H$36:$BG$135,MATCH('Capacity Backing (Hide)'!CO$2,'Capacity Summary'!$B$36:$B$135,0),MATCH('Capacity Backing (Hide)'!$A48,'Capacity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8"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(Hide)'!$A48,'Capacity Summary'!$H$35:$BG$35,0))="x",INDEX('Capacity Summary'!$C$36:$E$135,MATCH('Capacity Backing (Hide)'!CP$2,'Capacity Summary'!$B$36:$B$135,0),4),IF(INDEX('Capacity Summary'!$H$36:$BG$135,MATCH('Capacity Backing (Hide)'!CP$2,'Capacity Summary'!$B$36:$B$135,0),MATCH('Capacity Backing (Hide)'!$A48,'Capacity Summary'!$H$35:$BG$35,0))&lt;&gt;0,INDEX('Capacity Summary'!$H$36:$BG$135,MATCH('Capacity Backing (Hide)'!CP$2,'Capacity Summary'!$B$36:$B$135,0),MATCH('Capacity Backing (Hide)'!$A48,'Capacity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8"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(Hide)'!$A48,'Capacity Summary'!$H$35:$BG$35,0))="x",INDEX('Capacity Summary'!$C$36:$E$135,MATCH('Capacity Backing (Hide)'!CQ$2,'Capacity Summary'!$B$36:$B$135,0),4),IF(INDEX('Capacity Summary'!$H$36:$BG$135,MATCH('Capacity Backing (Hide)'!CQ$2,'Capacity Summary'!$B$36:$B$135,0),MATCH('Capacity Backing (Hide)'!$A48,'Capacity Summary'!$H$35:$BG$35,0))&lt;&gt;0,INDEX('Capacity Summary'!$H$36:$BG$135,MATCH('Capacity Backing (Hide)'!CQ$2,'Capacity Summary'!$B$36:$B$135,0),MATCH('Capacity Backing (Hide)'!$A48,'Capacity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8"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(Hide)'!$A48,'Capacity Summary'!$H$35:$BG$35,0))="x",INDEX('Capacity Summary'!$C$36:$E$135,MATCH('Capacity Backing (Hide)'!CR$2,'Capacity Summary'!$B$36:$B$135,0),4),IF(INDEX('Capacity Summary'!$H$36:$BG$135,MATCH('Capacity Backing (Hide)'!CR$2,'Capacity Summary'!$B$36:$B$135,0),MATCH('Capacity Backing (Hide)'!$A48,'Capacity Summary'!$H$35:$BG$35,0))&lt;&gt;0,INDEX('Capacity Summary'!$H$36:$BG$135,MATCH('Capacity Backing (Hide)'!CR$2,'Capacity Summary'!$B$36:$B$135,0),MATCH('Capacity Backing (Hide)'!$A48,'Capacity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8"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(Hide)'!$A48,'Capacity Summary'!$H$35:$BG$35,0))="x",INDEX('Capacity Summary'!$C$36:$E$135,MATCH('Capacity Backing (Hide)'!CS$2,'Capacity Summary'!$B$36:$B$135,0),4),IF(INDEX('Capacity Summary'!$H$36:$BG$135,MATCH('Capacity Backing (Hide)'!CS$2,'Capacity Summary'!$B$36:$B$135,0),MATCH('Capacity Backing (Hide)'!$A48,'Capacity Summary'!$H$35:$BG$35,0))&lt;&gt;0,INDEX('Capacity Summary'!$H$36:$BG$135,MATCH('Capacity Backing (Hide)'!CS$2,'Capacity Summary'!$B$36:$B$135,0),MATCH('Capacity Backing (Hide)'!$A48,'Capacity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8"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(Hide)'!$A48,'Capacity Summary'!$H$35:$BG$35,0))="x",INDEX('Capacity Summary'!$C$36:$E$135,MATCH('Capacity Backing (Hide)'!CT$2,'Capacity Summary'!$B$36:$B$135,0),4),IF(INDEX('Capacity Summary'!$H$36:$BG$135,MATCH('Capacity Backing (Hide)'!CT$2,'Capacity Summary'!$B$36:$B$135,0),MATCH('Capacity Backing (Hide)'!$A48,'Capacity Summary'!$H$35:$BG$35,0))&lt;&gt;0,INDEX('Capacity Summary'!$H$36:$BG$135,MATCH('Capacity Backing (Hide)'!CT$2,'Capacity Summary'!$B$36:$B$135,0),MATCH('Capacity Backing (Hide)'!$A48,'Capacity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8"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(Hide)'!$A48,'Capacity Summary'!$H$35:$BG$35,0))="x",INDEX('Capacity Summary'!$C$36:$E$135,MATCH('Capacity Backing (Hide)'!CU$2,'Capacity Summary'!$B$36:$B$135,0),4),IF(INDEX('Capacity Summary'!$H$36:$BG$135,MATCH('Capacity Backing (Hide)'!CU$2,'Capacity Summary'!$B$36:$B$135,0),MATCH('Capacity Backing (Hide)'!$A48,'Capacity Summary'!$H$35:$BG$35,0))&lt;&gt;0,INDEX('Capacity Summary'!$H$36:$BG$135,MATCH('Capacity Backing (Hide)'!CU$2,'Capacity Summary'!$B$36:$B$135,0),MATCH('Capacity Backing (Hide)'!$A48,'Capacity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8"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(Hide)'!$A48,'Capacity Summary'!$H$35:$BG$35,0))="x",INDEX('Capacity Summary'!$C$36:$E$135,MATCH('Capacity Backing (Hide)'!CV$2,'Capacity Summary'!$B$36:$B$135,0),4),IF(INDEX('Capacity Summary'!$H$36:$BG$135,MATCH('Capacity Backing (Hide)'!CV$2,'Capacity Summary'!$B$36:$B$135,0),MATCH('Capacity Backing (Hide)'!$A48,'Capacity Summary'!$H$35:$BG$35,0))&lt;&gt;0,INDEX('Capacity Summary'!$H$36:$BG$135,MATCH('Capacity Backing (Hide)'!CV$2,'Capacity Summary'!$B$36:$B$135,0),MATCH('Capacity Backing (Hide)'!$A48,'Capacity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8"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(Hide)'!$A48,'Capacity Summary'!$H$35:$BG$35,0))="x",INDEX('Capacity Summary'!$C$36:$E$135,MATCH('Capacity Backing (Hide)'!CW$2,'Capacity Summary'!$B$36:$B$135,0),4),IF(INDEX('Capacity Summary'!$H$36:$BG$135,MATCH('Capacity Backing (Hide)'!CW$2,'Capacity Summary'!$B$36:$B$135,0),MATCH('Capacity Backing (Hide)'!$A48,'Capacity Summary'!$H$35:$BG$35,0))&lt;&gt;0,INDEX('Capacity Summary'!$H$36:$BG$135,MATCH('Capacity Backing (Hide)'!CW$2,'Capacity Summary'!$B$36:$B$135,0),MATCH('Capacity Backing (Hide)'!$A48,'Capacity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49" spans="1:101" x14ac:dyDescent="0.35">
      <c r="A49" s="2">
        <f ca="1">'Required Capacity (Hide)'!E49</f>
        <v>44536</v>
      </c>
      <c r="B49"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(Hide)'!$A49,'Capacity Summary'!$H$35:$BG$35,0))="x",INDEX('Capacity Summary'!$C$36:$E$135,MATCH('Capacity Backing (Hide)'!B$2,'Capacity Summary'!$B$36:$B$135,0),4),IF(INDEX('Capacity Summary'!$H$36:$BG$135,MATCH('Capacity Backing (Hide)'!B$2,'Capacity Summary'!$B$36:$B$135,0),MATCH('Capacity Backing (Hide)'!$A49,'Capacity Summary'!$H$35:$BG$35,0))&lt;&gt;0,INDEX('Capacity Summary'!$H$36:$BG$135,MATCH('Capacity Backing (Hide)'!B$2,'Capacity Summary'!$B$36:$B$135,0),MATCH('Capacity Backing (Hide)'!$A49,'Capacity Summary'!$H$35:$BG$35,0)),0)),INDEX('Capacity Summary'!$C$36:$E$135,MATCH('Capacity Backing (Hide)'!B$2,'Capacity Summary'!$B$36:$B$135,0),2)))/IF(Summary!$B$7="Minutes",1,60)/COUNTA(INDEX(Capacity!$C$10:$Q$109,MATCH('Capacity Backing (Hide)'!B$2,Capacity!$B$10:$B$109,0),1):INDEX(Capacity!$C$10:$Q$109,MATCH('Capacity Backing (Hide)'!B$2,Capacity!$B$10:$B$109,0),15))</f>
        <v>#N/A</v>
      </c>
      <c r="C49"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(Hide)'!$A49,'Capacity Summary'!$H$35:$BG$35,0))="x",INDEX('Capacity Summary'!$C$36:$E$135,MATCH('Capacity Backing (Hide)'!C$2,'Capacity Summary'!$B$36:$B$135,0),4),IF(INDEX('Capacity Summary'!$H$36:$BG$135,MATCH('Capacity Backing (Hide)'!C$2,'Capacity Summary'!$B$36:$B$135,0),MATCH('Capacity Backing (Hide)'!$A49,'Capacity Summary'!$H$35:$BG$35,0))&lt;&gt;0,INDEX('Capacity Summary'!$H$36:$BG$135,MATCH('Capacity Backing (Hide)'!C$2,'Capacity Summary'!$B$36:$B$135,0),MATCH('Capacity Backing (Hide)'!$A49,'Capacity Summary'!$H$35:$BG$35,0)),0)),INDEX('Capacity Summary'!$C$36:$E$135,MATCH('Capacity Backing (Hide)'!C$2,'Capacity Summary'!$B$36:$B$135,0),2)))/IF(Summary!$B$7="Minutes",1,60)/COUNTA(INDEX(Capacity!$C$10:$Q$109,MATCH('Capacity Backing (Hide)'!C$2,Capacity!$B$10:$B$109,0),1):INDEX(Capacity!$C$10:$Q$109,MATCH('Capacity Backing (Hide)'!C$2,Capacity!$B$10:$B$109,0),15))</f>
        <v>#N/A</v>
      </c>
      <c r="D49"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(Hide)'!$A49,'Capacity Summary'!$H$35:$BG$35,0))="x",INDEX('Capacity Summary'!$C$36:$E$135,MATCH('Capacity Backing (Hide)'!D$2,'Capacity Summary'!$B$36:$B$135,0),4),IF(INDEX('Capacity Summary'!$H$36:$BG$135,MATCH('Capacity Backing (Hide)'!D$2,'Capacity Summary'!$B$36:$B$135,0),MATCH('Capacity Backing (Hide)'!$A49,'Capacity Summary'!$H$35:$BG$35,0))&lt;&gt;0,INDEX('Capacity Summary'!$H$36:$BG$135,MATCH('Capacity Backing (Hide)'!D$2,'Capacity Summary'!$B$36:$B$135,0),MATCH('Capacity Backing (Hide)'!$A49,'Capacity Summary'!$H$35:$BG$35,0)),0)),INDEX('Capacity Summary'!$C$36:$E$135,MATCH('Capacity Backing (Hide)'!D$2,'Capacity Summary'!$B$36:$B$135,0),2)))/IF(Summary!$B$7="Minutes",1,60)/COUNTA(INDEX(Capacity!$C$10:$Q$109,MATCH('Capacity Backing (Hide)'!D$2,Capacity!$B$10:$B$109,0),1):INDEX(Capacity!$C$10:$Q$109,MATCH('Capacity Backing (Hide)'!D$2,Capacity!$B$10:$B$109,0),15))</f>
        <v>#N/A</v>
      </c>
      <c r="E49"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(Hide)'!$A49,'Capacity Summary'!$H$35:$BG$35,0))="x",INDEX('Capacity Summary'!$C$36:$E$135,MATCH('Capacity Backing (Hide)'!E$2,'Capacity Summary'!$B$36:$B$135,0),4),IF(INDEX('Capacity Summary'!$H$36:$BG$135,MATCH('Capacity Backing (Hide)'!E$2,'Capacity Summary'!$B$36:$B$135,0),MATCH('Capacity Backing (Hide)'!$A49,'Capacity Summary'!$H$35:$BG$35,0))&lt;&gt;0,INDEX('Capacity Summary'!$H$36:$BG$135,MATCH('Capacity Backing (Hide)'!E$2,'Capacity Summary'!$B$36:$B$135,0),MATCH('Capacity Backing (Hide)'!$A49,'Capacity Summary'!$H$35:$BG$35,0)),0)),INDEX('Capacity Summary'!$C$36:$E$135,MATCH('Capacity Backing (Hide)'!E$2,'Capacity Summary'!$B$36:$B$135,0),2)))/IF(Summary!$B$7="Minutes",1,60)/COUNTA(INDEX(Capacity!$C$10:$Q$109,MATCH('Capacity Backing (Hide)'!E$2,Capacity!$B$10:$B$109,0),1):INDEX(Capacity!$C$10:$Q$109,MATCH('Capacity Backing (Hide)'!E$2,Capacity!$B$10:$B$109,0),15))</f>
        <v>#N/A</v>
      </c>
      <c r="F49"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(Hide)'!$A49,'Capacity Summary'!$H$35:$BG$35,0))="x",INDEX('Capacity Summary'!$C$36:$E$135,MATCH('Capacity Backing (Hide)'!F$2,'Capacity Summary'!$B$36:$B$135,0),4),IF(INDEX('Capacity Summary'!$H$36:$BG$135,MATCH('Capacity Backing (Hide)'!F$2,'Capacity Summary'!$B$36:$B$135,0),MATCH('Capacity Backing (Hide)'!$A49,'Capacity Summary'!$H$35:$BG$35,0))&lt;&gt;0,INDEX('Capacity Summary'!$H$36:$BG$135,MATCH('Capacity Backing (Hide)'!F$2,'Capacity Summary'!$B$36:$B$135,0),MATCH('Capacity Backing (Hide)'!$A49,'Capacity Summary'!$H$35:$BG$35,0)),0)),INDEX('Capacity Summary'!$C$36:$E$135,MATCH('Capacity Backing (Hide)'!F$2,'Capacity Summary'!$B$36:$B$135,0),2)))/IF(Summary!$B$7="Minutes",1,60)/COUNTA(INDEX(Capacity!$C$10:$Q$109,MATCH('Capacity Backing (Hide)'!F$2,Capacity!$B$10:$B$109,0),1):INDEX(Capacity!$C$10:$Q$109,MATCH('Capacity Backing (Hide)'!F$2,Capacity!$B$10:$B$109,0),15))</f>
        <v>#N/A</v>
      </c>
      <c r="G49"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(Hide)'!$A49,'Capacity Summary'!$H$35:$BG$35,0))="x",INDEX('Capacity Summary'!$C$36:$E$135,MATCH('Capacity Backing (Hide)'!G$2,'Capacity Summary'!$B$36:$B$135,0),4),IF(INDEX('Capacity Summary'!$H$36:$BG$135,MATCH('Capacity Backing (Hide)'!G$2,'Capacity Summary'!$B$36:$B$135,0),MATCH('Capacity Backing (Hide)'!$A49,'Capacity Summary'!$H$35:$BG$35,0))&lt;&gt;0,INDEX('Capacity Summary'!$H$36:$BG$135,MATCH('Capacity Backing (Hide)'!G$2,'Capacity Summary'!$B$36:$B$135,0),MATCH('Capacity Backing (Hide)'!$A49,'Capacity Summary'!$H$35:$BG$35,0)),0)),INDEX('Capacity Summary'!$C$36:$E$135,MATCH('Capacity Backing (Hide)'!G$2,'Capacity Summary'!$B$36:$B$135,0),2)))/IF(Summary!$B$7="Minutes",1,60)/COUNTA(INDEX(Capacity!$C$10:$Q$109,MATCH('Capacity Backing (Hide)'!G$2,Capacity!$B$10:$B$109,0),1):INDEX(Capacity!$C$10:$Q$109,MATCH('Capacity Backing (Hide)'!G$2,Capacity!$B$10:$B$109,0),15))</f>
        <v>#N/A</v>
      </c>
      <c r="H49"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(Hide)'!$A49,'Capacity Summary'!$H$35:$BG$35,0))="x",INDEX('Capacity Summary'!$C$36:$E$135,MATCH('Capacity Backing (Hide)'!H$2,'Capacity Summary'!$B$36:$B$135,0),4),IF(INDEX('Capacity Summary'!$H$36:$BG$135,MATCH('Capacity Backing (Hide)'!H$2,'Capacity Summary'!$B$36:$B$135,0),MATCH('Capacity Backing (Hide)'!$A49,'Capacity Summary'!$H$35:$BG$35,0))&lt;&gt;0,INDEX('Capacity Summary'!$H$36:$BG$135,MATCH('Capacity Backing (Hide)'!H$2,'Capacity Summary'!$B$36:$B$135,0),MATCH('Capacity Backing (Hide)'!$A49,'Capacity Summary'!$H$35:$BG$35,0)),0)),INDEX('Capacity Summary'!$C$36:$E$135,MATCH('Capacity Backing (Hide)'!H$2,'Capacity Summary'!$B$36:$B$135,0),2)))/IF(Summary!$B$7="Minutes",1,60)/COUNTA(INDEX(Capacity!$C$10:$Q$109,MATCH('Capacity Backing (Hide)'!H$2,Capacity!$B$10:$B$109,0),1):INDEX(Capacity!$C$10:$Q$109,MATCH('Capacity Backing (Hide)'!H$2,Capacity!$B$10:$B$109,0),15))</f>
        <v>#N/A</v>
      </c>
      <c r="I49"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(Hide)'!$A49,'Capacity Summary'!$H$35:$BG$35,0))="x",INDEX('Capacity Summary'!$C$36:$E$135,MATCH('Capacity Backing (Hide)'!I$2,'Capacity Summary'!$B$36:$B$135,0),4),IF(INDEX('Capacity Summary'!$H$36:$BG$135,MATCH('Capacity Backing (Hide)'!I$2,'Capacity Summary'!$B$36:$B$135,0),MATCH('Capacity Backing (Hide)'!$A49,'Capacity Summary'!$H$35:$BG$35,0))&lt;&gt;0,INDEX('Capacity Summary'!$H$36:$BG$135,MATCH('Capacity Backing (Hide)'!I$2,'Capacity Summary'!$B$36:$B$135,0),MATCH('Capacity Backing (Hide)'!$A49,'Capacity Summary'!$H$35:$BG$35,0)),0)),INDEX('Capacity Summary'!$C$36:$E$135,MATCH('Capacity Backing (Hide)'!I$2,'Capacity Summary'!$B$36:$B$135,0),2)))/IF(Summary!$B$7="Minutes",1,60)/COUNTA(INDEX(Capacity!$C$10:$Q$109,MATCH('Capacity Backing (Hide)'!I$2,Capacity!$B$10:$B$109,0),1):INDEX(Capacity!$C$10:$Q$109,MATCH('Capacity Backing (Hide)'!I$2,Capacity!$B$10:$B$109,0),15))</f>
        <v>#N/A</v>
      </c>
      <c r="J49"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(Hide)'!$A49,'Capacity Summary'!$H$35:$BG$35,0))="x",INDEX('Capacity Summary'!$C$36:$E$135,MATCH('Capacity Backing (Hide)'!J$2,'Capacity Summary'!$B$36:$B$135,0),4),IF(INDEX('Capacity Summary'!$H$36:$BG$135,MATCH('Capacity Backing (Hide)'!J$2,'Capacity Summary'!$B$36:$B$135,0),MATCH('Capacity Backing (Hide)'!$A49,'Capacity Summary'!$H$35:$BG$35,0))&lt;&gt;0,INDEX('Capacity Summary'!$H$36:$BG$135,MATCH('Capacity Backing (Hide)'!J$2,'Capacity Summary'!$B$36:$B$135,0),MATCH('Capacity Backing (Hide)'!$A49,'Capacity Summary'!$H$35:$BG$35,0)),0)),INDEX('Capacity Summary'!$C$36:$E$135,MATCH('Capacity Backing (Hide)'!J$2,'Capacity Summary'!$B$36:$B$135,0),2)))/IF(Summary!$B$7="Minutes",1,60)/COUNTA(INDEX(Capacity!$C$10:$Q$109,MATCH('Capacity Backing (Hide)'!J$2,Capacity!$B$10:$B$109,0),1):INDEX(Capacity!$C$10:$Q$109,MATCH('Capacity Backing (Hide)'!J$2,Capacity!$B$10:$B$109,0),15))</f>
        <v>#N/A</v>
      </c>
      <c r="K49"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(Hide)'!$A49,'Capacity Summary'!$H$35:$BG$35,0))="x",INDEX('Capacity Summary'!$C$36:$E$135,MATCH('Capacity Backing (Hide)'!K$2,'Capacity Summary'!$B$36:$B$135,0),4),IF(INDEX('Capacity Summary'!$H$36:$BG$135,MATCH('Capacity Backing (Hide)'!K$2,'Capacity Summary'!$B$36:$B$135,0),MATCH('Capacity Backing (Hide)'!$A49,'Capacity Summary'!$H$35:$BG$35,0))&lt;&gt;0,INDEX('Capacity Summary'!$H$36:$BG$135,MATCH('Capacity Backing (Hide)'!K$2,'Capacity Summary'!$B$36:$B$135,0),MATCH('Capacity Backing (Hide)'!$A49,'Capacity Summary'!$H$35:$BG$35,0)),0)),INDEX('Capacity Summary'!$C$36:$E$135,MATCH('Capacity Backing (Hide)'!K$2,'Capacity Summary'!$B$36:$B$135,0),2)))/IF(Summary!$B$7="Minutes",1,60)/COUNTA(INDEX(Capacity!$C$10:$Q$109,MATCH('Capacity Backing (Hide)'!K$2,Capacity!$B$10:$B$109,0),1):INDEX(Capacity!$C$10:$Q$109,MATCH('Capacity Backing (Hide)'!K$2,Capacity!$B$10:$B$109,0),15))</f>
        <v>#N/A</v>
      </c>
      <c r="L49"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(Hide)'!$A49,'Capacity Summary'!$H$35:$BG$35,0))="x",INDEX('Capacity Summary'!$C$36:$E$135,MATCH('Capacity Backing (Hide)'!L$2,'Capacity Summary'!$B$36:$B$135,0),4),IF(INDEX('Capacity Summary'!$H$36:$BG$135,MATCH('Capacity Backing (Hide)'!L$2,'Capacity Summary'!$B$36:$B$135,0),MATCH('Capacity Backing (Hide)'!$A49,'Capacity Summary'!$H$35:$BG$35,0))&lt;&gt;0,INDEX('Capacity Summary'!$H$36:$BG$135,MATCH('Capacity Backing (Hide)'!L$2,'Capacity Summary'!$B$36:$B$135,0),MATCH('Capacity Backing (Hide)'!$A49,'Capacity Summary'!$H$35:$BG$35,0)),0)),INDEX('Capacity Summary'!$C$36:$E$135,MATCH('Capacity Backing (Hide)'!L$2,'Capacity Summary'!$B$36:$B$135,0),2)))/IF(Summary!$B$7="Minutes",1,60)/COUNTA(INDEX(Capacity!$C$10:$Q$109,MATCH('Capacity Backing (Hide)'!L$2,Capacity!$B$10:$B$109,0),1):INDEX(Capacity!$C$10:$Q$109,MATCH('Capacity Backing (Hide)'!L$2,Capacity!$B$10:$B$109,0),15))</f>
        <v>#N/A</v>
      </c>
      <c r="M49"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(Hide)'!$A49,'Capacity Summary'!$H$35:$BG$35,0))="x",INDEX('Capacity Summary'!$C$36:$E$135,MATCH('Capacity Backing (Hide)'!M$2,'Capacity Summary'!$B$36:$B$135,0),4),IF(INDEX('Capacity Summary'!$H$36:$BG$135,MATCH('Capacity Backing (Hide)'!M$2,'Capacity Summary'!$B$36:$B$135,0),MATCH('Capacity Backing (Hide)'!$A49,'Capacity Summary'!$H$35:$BG$35,0))&lt;&gt;0,INDEX('Capacity Summary'!$H$36:$BG$135,MATCH('Capacity Backing (Hide)'!M$2,'Capacity Summary'!$B$36:$B$135,0),MATCH('Capacity Backing (Hide)'!$A49,'Capacity Summary'!$H$35:$BG$35,0)),0)),INDEX('Capacity Summary'!$C$36:$E$135,MATCH('Capacity Backing (Hide)'!M$2,'Capacity Summary'!$B$36:$B$135,0),2)))/IF(Summary!$B$7="Minutes",1,60)/COUNTA(INDEX(Capacity!$C$10:$Q$109,MATCH('Capacity Backing (Hide)'!M$2,Capacity!$B$10:$B$109,0),1):INDEX(Capacity!$C$10:$Q$109,MATCH('Capacity Backing (Hide)'!M$2,Capacity!$B$10:$B$109,0),15))</f>
        <v>#N/A</v>
      </c>
      <c r="N49"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(Hide)'!$A49,'Capacity Summary'!$H$35:$BG$35,0))="x",INDEX('Capacity Summary'!$C$36:$E$135,MATCH('Capacity Backing (Hide)'!N$2,'Capacity Summary'!$B$36:$B$135,0),4),IF(INDEX('Capacity Summary'!$H$36:$BG$135,MATCH('Capacity Backing (Hide)'!N$2,'Capacity Summary'!$B$36:$B$135,0),MATCH('Capacity Backing (Hide)'!$A49,'Capacity Summary'!$H$35:$BG$35,0))&lt;&gt;0,INDEX('Capacity Summary'!$H$36:$BG$135,MATCH('Capacity Backing (Hide)'!N$2,'Capacity Summary'!$B$36:$B$135,0),MATCH('Capacity Backing (Hide)'!$A49,'Capacity Summary'!$H$35:$BG$35,0)),0)),INDEX('Capacity Summary'!$C$36:$E$135,MATCH('Capacity Backing (Hide)'!N$2,'Capacity Summary'!$B$36:$B$135,0),2)))/IF(Summary!$B$7="Minutes",1,60)/COUNTA(INDEX(Capacity!$C$10:$Q$109,MATCH('Capacity Backing (Hide)'!N$2,Capacity!$B$10:$B$109,0),1):INDEX(Capacity!$C$10:$Q$109,MATCH('Capacity Backing (Hide)'!N$2,Capacity!$B$10:$B$109,0),15))</f>
        <v>#N/A</v>
      </c>
      <c r="O49"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(Hide)'!$A49,'Capacity Summary'!$H$35:$BG$35,0))="x",INDEX('Capacity Summary'!$C$36:$E$135,MATCH('Capacity Backing (Hide)'!O$2,'Capacity Summary'!$B$36:$B$135,0),4),IF(INDEX('Capacity Summary'!$H$36:$BG$135,MATCH('Capacity Backing (Hide)'!O$2,'Capacity Summary'!$B$36:$B$135,0),MATCH('Capacity Backing (Hide)'!$A49,'Capacity Summary'!$H$35:$BG$35,0))&lt;&gt;0,INDEX('Capacity Summary'!$H$36:$BG$135,MATCH('Capacity Backing (Hide)'!O$2,'Capacity Summary'!$B$36:$B$135,0),MATCH('Capacity Backing (Hide)'!$A49,'Capacity Summary'!$H$35:$BG$35,0)),0)),INDEX('Capacity Summary'!$C$36:$E$135,MATCH('Capacity Backing (Hide)'!O$2,'Capacity Summary'!$B$36:$B$135,0),2)))/IF(Summary!$B$7="Minutes",1,60)/COUNTA(INDEX(Capacity!$C$10:$Q$109,MATCH('Capacity Backing (Hide)'!O$2,Capacity!$B$10:$B$109,0),1):INDEX(Capacity!$C$10:$Q$109,MATCH('Capacity Backing (Hide)'!O$2,Capacity!$B$10:$B$109,0),15))</f>
        <v>#N/A</v>
      </c>
      <c r="P49"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(Hide)'!$A49,'Capacity Summary'!$H$35:$BG$35,0))="x",INDEX('Capacity Summary'!$C$36:$E$135,MATCH('Capacity Backing (Hide)'!P$2,'Capacity Summary'!$B$36:$B$135,0),4),IF(INDEX('Capacity Summary'!$H$36:$BG$135,MATCH('Capacity Backing (Hide)'!P$2,'Capacity Summary'!$B$36:$B$135,0),MATCH('Capacity Backing (Hide)'!$A49,'Capacity Summary'!$H$35:$BG$35,0))&lt;&gt;0,INDEX('Capacity Summary'!$H$36:$BG$135,MATCH('Capacity Backing (Hide)'!P$2,'Capacity Summary'!$B$36:$B$135,0),MATCH('Capacity Backing (Hide)'!$A49,'Capacity Summary'!$H$35:$BG$35,0)),0)),INDEX('Capacity Summary'!$C$36:$E$135,MATCH('Capacity Backing (Hide)'!P$2,'Capacity Summary'!$B$36:$B$135,0),2)))/IF(Summary!$B$7="Minutes",1,60)/COUNTA(INDEX(Capacity!$C$10:$Q$109,MATCH('Capacity Backing (Hide)'!P$2,Capacity!$B$10:$B$109,0),1):INDEX(Capacity!$C$10:$Q$109,MATCH('Capacity Backing (Hide)'!P$2,Capacity!$B$10:$B$109,0),15))</f>
        <v>#N/A</v>
      </c>
      <c r="Q49"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(Hide)'!$A49,'Capacity Summary'!$H$35:$BG$35,0))="x",INDEX('Capacity Summary'!$C$36:$E$135,MATCH('Capacity Backing (Hide)'!Q$2,'Capacity Summary'!$B$36:$B$135,0),4),IF(INDEX('Capacity Summary'!$H$36:$BG$135,MATCH('Capacity Backing (Hide)'!Q$2,'Capacity Summary'!$B$36:$B$135,0),MATCH('Capacity Backing (Hide)'!$A49,'Capacity Summary'!$H$35:$BG$35,0))&lt;&gt;0,INDEX('Capacity Summary'!$H$36:$BG$135,MATCH('Capacity Backing (Hide)'!Q$2,'Capacity Summary'!$B$36:$B$135,0),MATCH('Capacity Backing (Hide)'!$A49,'Capacity Summary'!$H$35:$BG$35,0)),0)),INDEX('Capacity Summary'!$C$36:$E$135,MATCH('Capacity Backing (Hide)'!Q$2,'Capacity Summary'!$B$36:$B$135,0),2)))/IF(Summary!$B$7="Minutes",1,60)/COUNTA(INDEX(Capacity!$C$10:$Q$109,MATCH('Capacity Backing (Hide)'!Q$2,Capacity!$B$10:$B$109,0),1):INDEX(Capacity!$C$10:$Q$109,MATCH('Capacity Backing (Hide)'!Q$2,Capacity!$B$10:$B$109,0),15))</f>
        <v>#N/A</v>
      </c>
      <c r="R49"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(Hide)'!$A49,'Capacity Summary'!$H$35:$BG$35,0))="x",INDEX('Capacity Summary'!$C$36:$E$135,MATCH('Capacity Backing (Hide)'!R$2,'Capacity Summary'!$B$36:$B$135,0),4),IF(INDEX('Capacity Summary'!$H$36:$BG$135,MATCH('Capacity Backing (Hide)'!R$2,'Capacity Summary'!$B$36:$B$135,0),MATCH('Capacity Backing (Hide)'!$A49,'Capacity Summary'!$H$35:$BG$35,0))&lt;&gt;0,INDEX('Capacity Summary'!$H$36:$BG$135,MATCH('Capacity Backing (Hide)'!R$2,'Capacity Summary'!$B$36:$B$135,0),MATCH('Capacity Backing (Hide)'!$A49,'Capacity Summary'!$H$35:$BG$35,0)),0)),INDEX('Capacity Summary'!$C$36:$E$135,MATCH('Capacity Backing (Hide)'!R$2,'Capacity Summary'!$B$36:$B$135,0),2)))/IF(Summary!$B$7="Minutes",1,60)/COUNTA(INDEX(Capacity!$C$10:$Q$109,MATCH('Capacity Backing (Hide)'!R$2,Capacity!$B$10:$B$109,0),1):INDEX(Capacity!$C$10:$Q$109,MATCH('Capacity Backing (Hide)'!R$2,Capacity!$B$10:$B$109,0),15))</f>
        <v>#N/A</v>
      </c>
      <c r="S49"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(Hide)'!$A49,'Capacity Summary'!$H$35:$BG$35,0))="x",INDEX('Capacity Summary'!$C$36:$E$135,MATCH('Capacity Backing (Hide)'!S$2,'Capacity Summary'!$B$36:$B$135,0),4),IF(INDEX('Capacity Summary'!$H$36:$BG$135,MATCH('Capacity Backing (Hide)'!S$2,'Capacity Summary'!$B$36:$B$135,0),MATCH('Capacity Backing (Hide)'!$A49,'Capacity Summary'!$H$35:$BG$35,0))&lt;&gt;0,INDEX('Capacity Summary'!$H$36:$BG$135,MATCH('Capacity Backing (Hide)'!S$2,'Capacity Summary'!$B$36:$B$135,0),MATCH('Capacity Backing (Hide)'!$A49,'Capacity Summary'!$H$35:$BG$35,0)),0)),INDEX('Capacity Summary'!$C$36:$E$135,MATCH('Capacity Backing (Hide)'!S$2,'Capacity Summary'!$B$36:$B$135,0),2)))/IF(Summary!$B$7="Minutes",1,60)/COUNTA(INDEX(Capacity!$C$10:$Q$109,MATCH('Capacity Backing (Hide)'!S$2,Capacity!$B$10:$B$109,0),1):INDEX(Capacity!$C$10:$Q$109,MATCH('Capacity Backing (Hide)'!S$2,Capacity!$B$10:$B$109,0),15))</f>
        <v>#N/A</v>
      </c>
      <c r="T49"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(Hide)'!$A49,'Capacity Summary'!$H$35:$BG$35,0))="x",INDEX('Capacity Summary'!$C$36:$E$135,MATCH('Capacity Backing (Hide)'!T$2,'Capacity Summary'!$B$36:$B$135,0),4),IF(INDEX('Capacity Summary'!$H$36:$BG$135,MATCH('Capacity Backing (Hide)'!T$2,'Capacity Summary'!$B$36:$B$135,0),MATCH('Capacity Backing (Hide)'!$A49,'Capacity Summary'!$H$35:$BG$35,0))&lt;&gt;0,INDEX('Capacity Summary'!$H$36:$BG$135,MATCH('Capacity Backing (Hide)'!T$2,'Capacity Summary'!$B$36:$B$135,0),MATCH('Capacity Backing (Hide)'!$A49,'Capacity Summary'!$H$35:$BG$35,0)),0)),INDEX('Capacity Summary'!$C$36:$E$135,MATCH('Capacity Backing (Hide)'!T$2,'Capacity Summary'!$B$36:$B$135,0),2)))/IF(Summary!$B$7="Minutes",1,60)/COUNTA(INDEX(Capacity!$C$10:$Q$109,MATCH('Capacity Backing (Hide)'!T$2,Capacity!$B$10:$B$109,0),1):INDEX(Capacity!$C$10:$Q$109,MATCH('Capacity Backing (Hide)'!T$2,Capacity!$B$10:$B$109,0),15))</f>
        <v>#N/A</v>
      </c>
      <c r="U49"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(Hide)'!$A49,'Capacity Summary'!$H$35:$BG$35,0))="x",INDEX('Capacity Summary'!$C$36:$E$135,MATCH('Capacity Backing (Hide)'!U$2,'Capacity Summary'!$B$36:$B$135,0),4),IF(INDEX('Capacity Summary'!$H$36:$BG$135,MATCH('Capacity Backing (Hide)'!U$2,'Capacity Summary'!$B$36:$B$135,0),MATCH('Capacity Backing (Hide)'!$A49,'Capacity Summary'!$H$35:$BG$35,0))&lt;&gt;0,INDEX('Capacity Summary'!$H$36:$BG$135,MATCH('Capacity Backing (Hide)'!U$2,'Capacity Summary'!$B$36:$B$135,0),MATCH('Capacity Backing (Hide)'!$A49,'Capacity Summary'!$H$35:$BG$35,0)),0)),INDEX('Capacity Summary'!$C$36:$E$135,MATCH('Capacity Backing (Hide)'!U$2,'Capacity Summary'!$B$36:$B$135,0),2)))/IF(Summary!$B$7="Minutes",1,60)/COUNTA(INDEX(Capacity!$C$10:$Q$109,MATCH('Capacity Backing (Hide)'!U$2,Capacity!$B$10:$B$109,0),1):INDEX(Capacity!$C$10:$Q$109,MATCH('Capacity Backing (Hide)'!U$2,Capacity!$B$10:$B$109,0),15))</f>
        <v>#N/A</v>
      </c>
      <c r="V49"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(Hide)'!$A49,'Capacity Summary'!$H$35:$BG$35,0))="x",INDEX('Capacity Summary'!$C$36:$E$135,MATCH('Capacity Backing (Hide)'!V$2,'Capacity Summary'!$B$36:$B$135,0),4),IF(INDEX('Capacity Summary'!$H$36:$BG$135,MATCH('Capacity Backing (Hide)'!V$2,'Capacity Summary'!$B$36:$B$135,0),MATCH('Capacity Backing (Hide)'!$A49,'Capacity Summary'!$H$35:$BG$35,0))&lt;&gt;0,INDEX('Capacity Summary'!$H$36:$BG$135,MATCH('Capacity Backing (Hide)'!V$2,'Capacity Summary'!$B$36:$B$135,0),MATCH('Capacity Backing (Hide)'!$A49,'Capacity Summary'!$H$35:$BG$35,0)),0)),INDEX('Capacity Summary'!$C$36:$E$135,MATCH('Capacity Backing (Hide)'!V$2,'Capacity Summary'!$B$36:$B$135,0),2)))/IF(Summary!$B$7="Minutes",1,60)/COUNTA(INDEX(Capacity!$C$10:$Q$109,MATCH('Capacity Backing (Hide)'!V$2,Capacity!$B$10:$B$109,0),1):INDEX(Capacity!$C$10:$Q$109,MATCH('Capacity Backing (Hide)'!V$2,Capacity!$B$10:$B$109,0),15))</f>
        <v>#N/A</v>
      </c>
      <c r="W49"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(Hide)'!$A49,'Capacity Summary'!$H$35:$BG$35,0))="x",INDEX('Capacity Summary'!$C$36:$E$135,MATCH('Capacity Backing (Hide)'!W$2,'Capacity Summary'!$B$36:$B$135,0),4),IF(INDEX('Capacity Summary'!$H$36:$BG$135,MATCH('Capacity Backing (Hide)'!W$2,'Capacity Summary'!$B$36:$B$135,0),MATCH('Capacity Backing (Hide)'!$A49,'Capacity Summary'!$H$35:$BG$35,0))&lt;&gt;0,INDEX('Capacity Summary'!$H$36:$BG$135,MATCH('Capacity Backing (Hide)'!W$2,'Capacity Summary'!$B$36:$B$135,0),MATCH('Capacity Backing (Hide)'!$A49,'Capacity Summary'!$H$35:$BG$35,0)),0)),INDEX('Capacity Summary'!$C$36:$E$135,MATCH('Capacity Backing (Hide)'!W$2,'Capacity Summary'!$B$36:$B$135,0),2)))/IF(Summary!$B$7="Minutes",1,60)/COUNTA(INDEX(Capacity!$C$10:$Q$109,MATCH('Capacity Backing (Hide)'!W$2,Capacity!$B$10:$B$109,0),1):INDEX(Capacity!$C$10:$Q$109,MATCH('Capacity Backing (Hide)'!W$2,Capacity!$B$10:$B$109,0),15))</f>
        <v>#N/A</v>
      </c>
      <c r="X49"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(Hide)'!$A49,'Capacity Summary'!$H$35:$BG$35,0))="x",INDEX('Capacity Summary'!$C$36:$E$135,MATCH('Capacity Backing (Hide)'!X$2,'Capacity Summary'!$B$36:$B$135,0),4),IF(INDEX('Capacity Summary'!$H$36:$BG$135,MATCH('Capacity Backing (Hide)'!X$2,'Capacity Summary'!$B$36:$B$135,0),MATCH('Capacity Backing (Hide)'!$A49,'Capacity Summary'!$H$35:$BG$35,0))&lt;&gt;0,INDEX('Capacity Summary'!$H$36:$BG$135,MATCH('Capacity Backing (Hide)'!X$2,'Capacity Summary'!$B$36:$B$135,0),MATCH('Capacity Backing (Hide)'!$A49,'Capacity Summary'!$H$35:$BG$35,0)),0)),INDEX('Capacity Summary'!$C$36:$E$135,MATCH('Capacity Backing (Hide)'!X$2,'Capacity Summary'!$B$36:$B$135,0),2)))/IF(Summary!$B$7="Minutes",1,60)/COUNTA(INDEX(Capacity!$C$10:$Q$109,MATCH('Capacity Backing (Hide)'!X$2,Capacity!$B$10:$B$109,0),1):INDEX(Capacity!$C$10:$Q$109,MATCH('Capacity Backing (Hide)'!X$2,Capacity!$B$10:$B$109,0),15))</f>
        <v>#N/A</v>
      </c>
      <c r="Y49"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(Hide)'!$A49,'Capacity Summary'!$H$35:$BG$35,0))="x",INDEX('Capacity Summary'!$C$36:$E$135,MATCH('Capacity Backing (Hide)'!Y$2,'Capacity Summary'!$B$36:$B$135,0),4),IF(INDEX('Capacity Summary'!$H$36:$BG$135,MATCH('Capacity Backing (Hide)'!Y$2,'Capacity Summary'!$B$36:$B$135,0),MATCH('Capacity Backing (Hide)'!$A49,'Capacity Summary'!$H$35:$BG$35,0))&lt;&gt;0,INDEX('Capacity Summary'!$H$36:$BG$135,MATCH('Capacity Backing (Hide)'!Y$2,'Capacity Summary'!$B$36:$B$135,0),MATCH('Capacity Backing (Hide)'!$A49,'Capacity Summary'!$H$35:$BG$35,0)),0)),INDEX('Capacity Summary'!$C$36:$E$135,MATCH('Capacity Backing (Hide)'!Y$2,'Capacity Summary'!$B$36:$B$135,0),2)))/IF(Summary!$B$7="Minutes",1,60)/COUNTA(INDEX(Capacity!$C$10:$Q$109,MATCH('Capacity Backing (Hide)'!Y$2,Capacity!$B$10:$B$109,0),1):INDEX(Capacity!$C$10:$Q$109,MATCH('Capacity Backing (Hide)'!Y$2,Capacity!$B$10:$B$109,0),15))</f>
        <v>#N/A</v>
      </c>
      <c r="Z49"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(Hide)'!$A49,'Capacity Summary'!$H$35:$BG$35,0))="x",INDEX('Capacity Summary'!$C$36:$E$135,MATCH('Capacity Backing (Hide)'!Z$2,'Capacity Summary'!$B$36:$B$135,0),4),IF(INDEX('Capacity Summary'!$H$36:$BG$135,MATCH('Capacity Backing (Hide)'!Z$2,'Capacity Summary'!$B$36:$B$135,0),MATCH('Capacity Backing (Hide)'!$A49,'Capacity Summary'!$H$35:$BG$35,0))&lt;&gt;0,INDEX('Capacity Summary'!$H$36:$BG$135,MATCH('Capacity Backing (Hide)'!Z$2,'Capacity Summary'!$B$36:$B$135,0),MATCH('Capacity Backing (Hide)'!$A49,'Capacity Summary'!$H$35:$BG$35,0)),0)),INDEX('Capacity Summary'!$C$36:$E$135,MATCH('Capacity Backing (Hide)'!Z$2,'Capacity Summary'!$B$36:$B$135,0),2)))/IF(Summary!$B$7="Minutes",1,60)/COUNTA(INDEX(Capacity!$C$10:$Q$109,MATCH('Capacity Backing (Hide)'!Z$2,Capacity!$B$10:$B$109,0),1):INDEX(Capacity!$C$10:$Q$109,MATCH('Capacity Backing (Hide)'!Z$2,Capacity!$B$10:$B$109,0),15))</f>
        <v>#N/A</v>
      </c>
      <c r="AA49"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(Hide)'!$A49,'Capacity Summary'!$H$35:$BG$35,0))="x",INDEX('Capacity Summary'!$C$36:$E$135,MATCH('Capacity Backing (Hide)'!AA$2,'Capacity Summary'!$B$36:$B$135,0),4),IF(INDEX('Capacity Summary'!$H$36:$BG$135,MATCH('Capacity Backing (Hide)'!AA$2,'Capacity Summary'!$B$36:$B$135,0),MATCH('Capacity Backing (Hide)'!$A49,'Capacity Summary'!$H$35:$BG$35,0))&lt;&gt;0,INDEX('Capacity Summary'!$H$36:$BG$135,MATCH('Capacity Backing (Hide)'!AA$2,'Capacity Summary'!$B$36:$B$135,0),MATCH('Capacity Backing (Hide)'!$A49,'Capacity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49"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(Hide)'!$A49,'Capacity Summary'!$H$35:$BG$35,0))="x",INDEX('Capacity Summary'!$C$36:$E$135,MATCH('Capacity Backing (Hide)'!AB$2,'Capacity Summary'!$B$36:$B$135,0),4),IF(INDEX('Capacity Summary'!$H$36:$BG$135,MATCH('Capacity Backing (Hide)'!AB$2,'Capacity Summary'!$B$36:$B$135,0),MATCH('Capacity Backing (Hide)'!$A49,'Capacity Summary'!$H$35:$BG$35,0))&lt;&gt;0,INDEX('Capacity Summary'!$H$36:$BG$135,MATCH('Capacity Backing (Hide)'!AB$2,'Capacity Summary'!$B$36:$B$135,0),MATCH('Capacity Backing (Hide)'!$A49,'Capacity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49"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(Hide)'!$A49,'Capacity Summary'!$H$35:$BG$35,0))="x",INDEX('Capacity Summary'!$C$36:$E$135,MATCH('Capacity Backing (Hide)'!AC$2,'Capacity Summary'!$B$36:$B$135,0),4),IF(INDEX('Capacity Summary'!$H$36:$BG$135,MATCH('Capacity Backing (Hide)'!AC$2,'Capacity Summary'!$B$36:$B$135,0),MATCH('Capacity Backing (Hide)'!$A49,'Capacity Summary'!$H$35:$BG$35,0))&lt;&gt;0,INDEX('Capacity Summary'!$H$36:$BG$135,MATCH('Capacity Backing (Hide)'!AC$2,'Capacity Summary'!$B$36:$B$135,0),MATCH('Capacity Backing (Hide)'!$A49,'Capacity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49"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(Hide)'!$A49,'Capacity Summary'!$H$35:$BG$35,0))="x",INDEX('Capacity Summary'!$C$36:$E$135,MATCH('Capacity Backing (Hide)'!AD$2,'Capacity Summary'!$B$36:$B$135,0),4),IF(INDEX('Capacity Summary'!$H$36:$BG$135,MATCH('Capacity Backing (Hide)'!AD$2,'Capacity Summary'!$B$36:$B$135,0),MATCH('Capacity Backing (Hide)'!$A49,'Capacity Summary'!$H$35:$BG$35,0))&lt;&gt;0,INDEX('Capacity Summary'!$H$36:$BG$135,MATCH('Capacity Backing (Hide)'!AD$2,'Capacity Summary'!$B$36:$B$135,0),MATCH('Capacity Backing (Hide)'!$A49,'Capacity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49"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(Hide)'!$A49,'Capacity Summary'!$H$35:$BG$35,0))="x",INDEX('Capacity Summary'!$C$36:$E$135,MATCH('Capacity Backing (Hide)'!AE$2,'Capacity Summary'!$B$36:$B$135,0),4),IF(INDEX('Capacity Summary'!$H$36:$BG$135,MATCH('Capacity Backing (Hide)'!AE$2,'Capacity Summary'!$B$36:$B$135,0),MATCH('Capacity Backing (Hide)'!$A49,'Capacity Summary'!$H$35:$BG$35,0))&lt;&gt;0,INDEX('Capacity Summary'!$H$36:$BG$135,MATCH('Capacity Backing (Hide)'!AE$2,'Capacity Summary'!$B$36:$B$135,0),MATCH('Capacity Backing (Hide)'!$A49,'Capacity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49"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(Hide)'!$A49,'Capacity Summary'!$H$35:$BG$35,0))="x",INDEX('Capacity Summary'!$C$36:$E$135,MATCH('Capacity Backing (Hide)'!AF$2,'Capacity Summary'!$B$36:$B$135,0),4),IF(INDEX('Capacity Summary'!$H$36:$BG$135,MATCH('Capacity Backing (Hide)'!AF$2,'Capacity Summary'!$B$36:$B$135,0),MATCH('Capacity Backing (Hide)'!$A49,'Capacity Summary'!$H$35:$BG$35,0))&lt;&gt;0,INDEX('Capacity Summary'!$H$36:$BG$135,MATCH('Capacity Backing (Hide)'!AF$2,'Capacity Summary'!$B$36:$B$135,0),MATCH('Capacity Backing (Hide)'!$A49,'Capacity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49"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(Hide)'!$A49,'Capacity Summary'!$H$35:$BG$35,0))="x",INDEX('Capacity Summary'!$C$36:$E$135,MATCH('Capacity Backing (Hide)'!AG$2,'Capacity Summary'!$B$36:$B$135,0),4),IF(INDEX('Capacity Summary'!$H$36:$BG$135,MATCH('Capacity Backing (Hide)'!AG$2,'Capacity Summary'!$B$36:$B$135,0),MATCH('Capacity Backing (Hide)'!$A49,'Capacity Summary'!$H$35:$BG$35,0))&lt;&gt;0,INDEX('Capacity Summary'!$H$36:$BG$135,MATCH('Capacity Backing (Hide)'!AG$2,'Capacity Summary'!$B$36:$B$135,0),MATCH('Capacity Backing (Hide)'!$A49,'Capacity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49"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(Hide)'!$A49,'Capacity Summary'!$H$35:$BG$35,0))="x",INDEX('Capacity Summary'!$C$36:$E$135,MATCH('Capacity Backing (Hide)'!AH$2,'Capacity Summary'!$B$36:$B$135,0),4),IF(INDEX('Capacity Summary'!$H$36:$BG$135,MATCH('Capacity Backing (Hide)'!AH$2,'Capacity Summary'!$B$36:$B$135,0),MATCH('Capacity Backing (Hide)'!$A49,'Capacity Summary'!$H$35:$BG$35,0))&lt;&gt;0,INDEX('Capacity Summary'!$H$36:$BG$135,MATCH('Capacity Backing (Hide)'!AH$2,'Capacity Summary'!$B$36:$B$135,0),MATCH('Capacity Backing (Hide)'!$A49,'Capacity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49"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(Hide)'!$A49,'Capacity Summary'!$H$35:$BG$35,0))="x",INDEX('Capacity Summary'!$C$36:$E$135,MATCH('Capacity Backing (Hide)'!AI$2,'Capacity Summary'!$B$36:$B$135,0),4),IF(INDEX('Capacity Summary'!$H$36:$BG$135,MATCH('Capacity Backing (Hide)'!AI$2,'Capacity Summary'!$B$36:$B$135,0),MATCH('Capacity Backing (Hide)'!$A49,'Capacity Summary'!$H$35:$BG$35,0))&lt;&gt;0,INDEX('Capacity Summary'!$H$36:$BG$135,MATCH('Capacity Backing (Hide)'!AI$2,'Capacity Summary'!$B$36:$B$135,0),MATCH('Capacity Backing (Hide)'!$A49,'Capacity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49"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(Hide)'!$A49,'Capacity Summary'!$H$35:$BG$35,0))="x",INDEX('Capacity Summary'!$C$36:$E$135,MATCH('Capacity Backing (Hide)'!AJ$2,'Capacity Summary'!$B$36:$B$135,0),4),IF(INDEX('Capacity Summary'!$H$36:$BG$135,MATCH('Capacity Backing (Hide)'!AJ$2,'Capacity Summary'!$B$36:$B$135,0),MATCH('Capacity Backing (Hide)'!$A49,'Capacity Summary'!$H$35:$BG$35,0))&lt;&gt;0,INDEX('Capacity Summary'!$H$36:$BG$135,MATCH('Capacity Backing (Hide)'!AJ$2,'Capacity Summary'!$B$36:$B$135,0),MATCH('Capacity Backing (Hide)'!$A49,'Capacity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49"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(Hide)'!$A49,'Capacity Summary'!$H$35:$BG$35,0))="x",INDEX('Capacity Summary'!$C$36:$E$135,MATCH('Capacity Backing (Hide)'!AK$2,'Capacity Summary'!$B$36:$B$135,0),4),IF(INDEX('Capacity Summary'!$H$36:$BG$135,MATCH('Capacity Backing (Hide)'!AK$2,'Capacity Summary'!$B$36:$B$135,0),MATCH('Capacity Backing (Hide)'!$A49,'Capacity Summary'!$H$35:$BG$35,0))&lt;&gt;0,INDEX('Capacity Summary'!$H$36:$BG$135,MATCH('Capacity Backing (Hide)'!AK$2,'Capacity Summary'!$B$36:$B$135,0),MATCH('Capacity Backing (Hide)'!$A49,'Capacity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49"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(Hide)'!$A49,'Capacity Summary'!$H$35:$BG$35,0))="x",INDEX('Capacity Summary'!$C$36:$E$135,MATCH('Capacity Backing (Hide)'!AL$2,'Capacity Summary'!$B$36:$B$135,0),4),IF(INDEX('Capacity Summary'!$H$36:$BG$135,MATCH('Capacity Backing (Hide)'!AL$2,'Capacity Summary'!$B$36:$B$135,0),MATCH('Capacity Backing (Hide)'!$A49,'Capacity Summary'!$H$35:$BG$35,0))&lt;&gt;0,INDEX('Capacity Summary'!$H$36:$BG$135,MATCH('Capacity Backing (Hide)'!AL$2,'Capacity Summary'!$B$36:$B$135,0),MATCH('Capacity Backing (Hide)'!$A49,'Capacity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49"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(Hide)'!$A49,'Capacity Summary'!$H$35:$BG$35,0))="x",INDEX('Capacity Summary'!$C$36:$E$135,MATCH('Capacity Backing (Hide)'!AM$2,'Capacity Summary'!$B$36:$B$135,0),4),IF(INDEX('Capacity Summary'!$H$36:$BG$135,MATCH('Capacity Backing (Hide)'!AM$2,'Capacity Summary'!$B$36:$B$135,0),MATCH('Capacity Backing (Hide)'!$A49,'Capacity Summary'!$H$35:$BG$35,0))&lt;&gt;0,INDEX('Capacity Summary'!$H$36:$BG$135,MATCH('Capacity Backing (Hide)'!AM$2,'Capacity Summary'!$B$36:$B$135,0),MATCH('Capacity Backing (Hide)'!$A49,'Capacity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49"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(Hide)'!$A49,'Capacity Summary'!$H$35:$BG$35,0))="x",INDEX('Capacity Summary'!$C$36:$E$135,MATCH('Capacity Backing (Hide)'!AN$2,'Capacity Summary'!$B$36:$B$135,0),4),IF(INDEX('Capacity Summary'!$H$36:$BG$135,MATCH('Capacity Backing (Hide)'!AN$2,'Capacity Summary'!$B$36:$B$135,0),MATCH('Capacity Backing (Hide)'!$A49,'Capacity Summary'!$H$35:$BG$35,0))&lt;&gt;0,INDEX('Capacity Summary'!$H$36:$BG$135,MATCH('Capacity Backing (Hide)'!AN$2,'Capacity Summary'!$B$36:$B$135,0),MATCH('Capacity Backing (Hide)'!$A49,'Capacity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49"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(Hide)'!$A49,'Capacity Summary'!$H$35:$BG$35,0))="x",INDEX('Capacity Summary'!$C$36:$E$135,MATCH('Capacity Backing (Hide)'!AO$2,'Capacity Summary'!$B$36:$B$135,0),4),IF(INDEX('Capacity Summary'!$H$36:$BG$135,MATCH('Capacity Backing (Hide)'!AO$2,'Capacity Summary'!$B$36:$B$135,0),MATCH('Capacity Backing (Hide)'!$A49,'Capacity Summary'!$H$35:$BG$35,0))&lt;&gt;0,INDEX('Capacity Summary'!$H$36:$BG$135,MATCH('Capacity Backing (Hide)'!AO$2,'Capacity Summary'!$B$36:$B$135,0),MATCH('Capacity Backing (Hide)'!$A49,'Capacity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49"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(Hide)'!$A49,'Capacity Summary'!$H$35:$BG$35,0))="x",INDEX('Capacity Summary'!$C$36:$E$135,MATCH('Capacity Backing (Hide)'!AP$2,'Capacity Summary'!$B$36:$B$135,0),4),IF(INDEX('Capacity Summary'!$H$36:$BG$135,MATCH('Capacity Backing (Hide)'!AP$2,'Capacity Summary'!$B$36:$B$135,0),MATCH('Capacity Backing (Hide)'!$A49,'Capacity Summary'!$H$35:$BG$35,0))&lt;&gt;0,INDEX('Capacity Summary'!$H$36:$BG$135,MATCH('Capacity Backing (Hide)'!AP$2,'Capacity Summary'!$B$36:$B$135,0),MATCH('Capacity Backing (Hide)'!$A49,'Capacity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49"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(Hide)'!$A49,'Capacity Summary'!$H$35:$BG$35,0))="x",INDEX('Capacity Summary'!$C$36:$E$135,MATCH('Capacity Backing (Hide)'!AQ$2,'Capacity Summary'!$B$36:$B$135,0),4),IF(INDEX('Capacity Summary'!$H$36:$BG$135,MATCH('Capacity Backing (Hide)'!AQ$2,'Capacity Summary'!$B$36:$B$135,0),MATCH('Capacity Backing (Hide)'!$A49,'Capacity Summary'!$H$35:$BG$35,0))&lt;&gt;0,INDEX('Capacity Summary'!$H$36:$BG$135,MATCH('Capacity Backing (Hide)'!AQ$2,'Capacity Summary'!$B$36:$B$135,0),MATCH('Capacity Backing (Hide)'!$A49,'Capacity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49"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(Hide)'!$A49,'Capacity Summary'!$H$35:$BG$35,0))="x",INDEX('Capacity Summary'!$C$36:$E$135,MATCH('Capacity Backing (Hide)'!AR$2,'Capacity Summary'!$B$36:$B$135,0),4),IF(INDEX('Capacity Summary'!$H$36:$BG$135,MATCH('Capacity Backing (Hide)'!AR$2,'Capacity Summary'!$B$36:$B$135,0),MATCH('Capacity Backing (Hide)'!$A49,'Capacity Summary'!$H$35:$BG$35,0))&lt;&gt;0,INDEX('Capacity Summary'!$H$36:$BG$135,MATCH('Capacity Backing (Hide)'!AR$2,'Capacity Summary'!$B$36:$B$135,0),MATCH('Capacity Backing (Hide)'!$A49,'Capacity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49"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(Hide)'!$A49,'Capacity Summary'!$H$35:$BG$35,0))="x",INDEX('Capacity Summary'!$C$36:$E$135,MATCH('Capacity Backing (Hide)'!AS$2,'Capacity Summary'!$B$36:$B$135,0),4),IF(INDEX('Capacity Summary'!$H$36:$BG$135,MATCH('Capacity Backing (Hide)'!AS$2,'Capacity Summary'!$B$36:$B$135,0),MATCH('Capacity Backing (Hide)'!$A49,'Capacity Summary'!$H$35:$BG$35,0))&lt;&gt;0,INDEX('Capacity Summary'!$H$36:$BG$135,MATCH('Capacity Backing (Hide)'!AS$2,'Capacity Summary'!$B$36:$B$135,0),MATCH('Capacity Backing (Hide)'!$A49,'Capacity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49"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(Hide)'!$A49,'Capacity Summary'!$H$35:$BG$35,0))="x",INDEX('Capacity Summary'!$C$36:$E$135,MATCH('Capacity Backing (Hide)'!AT$2,'Capacity Summary'!$B$36:$B$135,0),4),IF(INDEX('Capacity Summary'!$H$36:$BG$135,MATCH('Capacity Backing (Hide)'!AT$2,'Capacity Summary'!$B$36:$B$135,0),MATCH('Capacity Backing (Hide)'!$A49,'Capacity Summary'!$H$35:$BG$35,0))&lt;&gt;0,INDEX('Capacity Summary'!$H$36:$BG$135,MATCH('Capacity Backing (Hide)'!AT$2,'Capacity Summary'!$B$36:$B$135,0),MATCH('Capacity Backing (Hide)'!$A49,'Capacity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49"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(Hide)'!$A49,'Capacity Summary'!$H$35:$BG$35,0))="x",INDEX('Capacity Summary'!$C$36:$E$135,MATCH('Capacity Backing (Hide)'!AU$2,'Capacity Summary'!$B$36:$B$135,0),4),IF(INDEX('Capacity Summary'!$H$36:$BG$135,MATCH('Capacity Backing (Hide)'!AU$2,'Capacity Summary'!$B$36:$B$135,0),MATCH('Capacity Backing (Hide)'!$A49,'Capacity Summary'!$H$35:$BG$35,0))&lt;&gt;0,INDEX('Capacity Summary'!$H$36:$BG$135,MATCH('Capacity Backing (Hide)'!AU$2,'Capacity Summary'!$B$36:$B$135,0),MATCH('Capacity Backing (Hide)'!$A49,'Capacity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49"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(Hide)'!$A49,'Capacity Summary'!$H$35:$BG$35,0))="x",INDEX('Capacity Summary'!$C$36:$E$135,MATCH('Capacity Backing (Hide)'!AV$2,'Capacity Summary'!$B$36:$B$135,0),4),IF(INDEX('Capacity Summary'!$H$36:$BG$135,MATCH('Capacity Backing (Hide)'!AV$2,'Capacity Summary'!$B$36:$B$135,0),MATCH('Capacity Backing (Hide)'!$A49,'Capacity Summary'!$H$35:$BG$35,0))&lt;&gt;0,INDEX('Capacity Summary'!$H$36:$BG$135,MATCH('Capacity Backing (Hide)'!AV$2,'Capacity Summary'!$B$36:$B$135,0),MATCH('Capacity Backing (Hide)'!$A49,'Capacity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49"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(Hide)'!$A49,'Capacity Summary'!$H$35:$BG$35,0))="x",INDEX('Capacity Summary'!$C$36:$E$135,MATCH('Capacity Backing (Hide)'!AW$2,'Capacity Summary'!$B$36:$B$135,0),4),IF(INDEX('Capacity Summary'!$H$36:$BG$135,MATCH('Capacity Backing (Hide)'!AW$2,'Capacity Summary'!$B$36:$B$135,0),MATCH('Capacity Backing (Hide)'!$A49,'Capacity Summary'!$H$35:$BG$35,0))&lt;&gt;0,INDEX('Capacity Summary'!$H$36:$BG$135,MATCH('Capacity Backing (Hide)'!AW$2,'Capacity Summary'!$B$36:$B$135,0),MATCH('Capacity Backing (Hide)'!$A49,'Capacity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49"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(Hide)'!$A49,'Capacity Summary'!$H$35:$BG$35,0))="x",INDEX('Capacity Summary'!$C$36:$E$135,MATCH('Capacity Backing (Hide)'!AX$2,'Capacity Summary'!$B$36:$B$135,0),4),IF(INDEX('Capacity Summary'!$H$36:$BG$135,MATCH('Capacity Backing (Hide)'!AX$2,'Capacity Summary'!$B$36:$B$135,0),MATCH('Capacity Backing (Hide)'!$A49,'Capacity Summary'!$H$35:$BG$35,0))&lt;&gt;0,INDEX('Capacity Summary'!$H$36:$BG$135,MATCH('Capacity Backing (Hide)'!AX$2,'Capacity Summary'!$B$36:$B$135,0),MATCH('Capacity Backing (Hide)'!$A49,'Capacity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49"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(Hide)'!$A49,'Capacity Summary'!$H$35:$BG$35,0))="x",INDEX('Capacity Summary'!$C$36:$E$135,MATCH('Capacity Backing (Hide)'!AY$2,'Capacity Summary'!$B$36:$B$135,0),4),IF(INDEX('Capacity Summary'!$H$36:$BG$135,MATCH('Capacity Backing (Hide)'!AY$2,'Capacity Summary'!$B$36:$B$135,0),MATCH('Capacity Backing (Hide)'!$A49,'Capacity Summary'!$H$35:$BG$35,0))&lt;&gt;0,INDEX('Capacity Summary'!$H$36:$BG$135,MATCH('Capacity Backing (Hide)'!AY$2,'Capacity Summary'!$B$36:$B$135,0),MATCH('Capacity Backing (Hide)'!$A49,'Capacity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49"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(Hide)'!$A49,'Capacity Summary'!$H$35:$BG$35,0))="x",INDEX('Capacity Summary'!$C$36:$E$135,MATCH('Capacity Backing (Hide)'!AZ$2,'Capacity Summary'!$B$36:$B$135,0),4),IF(INDEX('Capacity Summary'!$H$36:$BG$135,MATCH('Capacity Backing (Hide)'!AZ$2,'Capacity Summary'!$B$36:$B$135,0),MATCH('Capacity Backing (Hide)'!$A49,'Capacity Summary'!$H$35:$BG$35,0))&lt;&gt;0,INDEX('Capacity Summary'!$H$36:$BG$135,MATCH('Capacity Backing (Hide)'!AZ$2,'Capacity Summary'!$B$36:$B$135,0),MATCH('Capacity Backing (Hide)'!$A49,'Capacity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49"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(Hide)'!$A49,'Capacity Summary'!$H$35:$BG$35,0))="x",INDEX('Capacity Summary'!$C$36:$E$135,MATCH('Capacity Backing (Hide)'!BA$2,'Capacity Summary'!$B$36:$B$135,0),4),IF(INDEX('Capacity Summary'!$H$36:$BG$135,MATCH('Capacity Backing (Hide)'!BA$2,'Capacity Summary'!$B$36:$B$135,0),MATCH('Capacity Backing (Hide)'!$A49,'Capacity Summary'!$H$35:$BG$35,0))&lt;&gt;0,INDEX('Capacity Summary'!$H$36:$BG$135,MATCH('Capacity Backing (Hide)'!BA$2,'Capacity Summary'!$B$36:$B$135,0),MATCH('Capacity Backing (Hide)'!$A49,'Capacity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49"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(Hide)'!$A49,'Capacity Summary'!$H$35:$BG$35,0))="x",INDEX('Capacity Summary'!$C$36:$E$135,MATCH('Capacity Backing (Hide)'!BB$2,'Capacity Summary'!$B$36:$B$135,0),4),IF(INDEX('Capacity Summary'!$H$36:$BG$135,MATCH('Capacity Backing (Hide)'!BB$2,'Capacity Summary'!$B$36:$B$135,0),MATCH('Capacity Backing (Hide)'!$A49,'Capacity Summary'!$H$35:$BG$35,0))&lt;&gt;0,INDEX('Capacity Summary'!$H$36:$BG$135,MATCH('Capacity Backing (Hide)'!BB$2,'Capacity Summary'!$B$36:$B$135,0),MATCH('Capacity Backing (Hide)'!$A49,'Capacity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49"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(Hide)'!$A49,'Capacity Summary'!$H$35:$BG$35,0))="x",INDEX('Capacity Summary'!$C$36:$E$135,MATCH('Capacity Backing (Hide)'!BC$2,'Capacity Summary'!$B$36:$B$135,0),4),IF(INDEX('Capacity Summary'!$H$36:$BG$135,MATCH('Capacity Backing (Hide)'!BC$2,'Capacity Summary'!$B$36:$B$135,0),MATCH('Capacity Backing (Hide)'!$A49,'Capacity Summary'!$H$35:$BG$35,0))&lt;&gt;0,INDEX('Capacity Summary'!$H$36:$BG$135,MATCH('Capacity Backing (Hide)'!BC$2,'Capacity Summary'!$B$36:$B$135,0),MATCH('Capacity Backing (Hide)'!$A49,'Capacity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49"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(Hide)'!$A49,'Capacity Summary'!$H$35:$BG$35,0))="x",INDEX('Capacity Summary'!$C$36:$E$135,MATCH('Capacity Backing (Hide)'!BD$2,'Capacity Summary'!$B$36:$B$135,0),4),IF(INDEX('Capacity Summary'!$H$36:$BG$135,MATCH('Capacity Backing (Hide)'!BD$2,'Capacity Summary'!$B$36:$B$135,0),MATCH('Capacity Backing (Hide)'!$A49,'Capacity Summary'!$H$35:$BG$35,0))&lt;&gt;0,INDEX('Capacity Summary'!$H$36:$BG$135,MATCH('Capacity Backing (Hide)'!BD$2,'Capacity Summary'!$B$36:$B$135,0),MATCH('Capacity Backing (Hide)'!$A49,'Capacity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49"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(Hide)'!$A49,'Capacity Summary'!$H$35:$BG$35,0))="x",INDEX('Capacity Summary'!$C$36:$E$135,MATCH('Capacity Backing (Hide)'!BE$2,'Capacity Summary'!$B$36:$B$135,0),4),IF(INDEX('Capacity Summary'!$H$36:$BG$135,MATCH('Capacity Backing (Hide)'!BE$2,'Capacity Summary'!$B$36:$B$135,0),MATCH('Capacity Backing (Hide)'!$A49,'Capacity Summary'!$H$35:$BG$35,0))&lt;&gt;0,INDEX('Capacity Summary'!$H$36:$BG$135,MATCH('Capacity Backing (Hide)'!BE$2,'Capacity Summary'!$B$36:$B$135,0),MATCH('Capacity Backing (Hide)'!$A49,'Capacity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49"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(Hide)'!$A49,'Capacity Summary'!$H$35:$BG$35,0))="x",INDEX('Capacity Summary'!$C$36:$E$135,MATCH('Capacity Backing (Hide)'!BF$2,'Capacity Summary'!$B$36:$B$135,0),4),IF(INDEX('Capacity Summary'!$H$36:$BG$135,MATCH('Capacity Backing (Hide)'!BF$2,'Capacity Summary'!$B$36:$B$135,0),MATCH('Capacity Backing (Hide)'!$A49,'Capacity Summary'!$H$35:$BG$35,0))&lt;&gt;0,INDEX('Capacity Summary'!$H$36:$BG$135,MATCH('Capacity Backing (Hide)'!BF$2,'Capacity Summary'!$B$36:$B$135,0),MATCH('Capacity Backing (Hide)'!$A49,'Capacity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49"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(Hide)'!$A49,'Capacity Summary'!$H$35:$BG$35,0))="x",INDEX('Capacity Summary'!$C$36:$E$135,MATCH('Capacity Backing (Hide)'!BG$2,'Capacity Summary'!$B$36:$B$135,0),4),IF(INDEX('Capacity Summary'!$H$36:$BG$135,MATCH('Capacity Backing (Hide)'!BG$2,'Capacity Summary'!$B$36:$B$135,0),MATCH('Capacity Backing (Hide)'!$A49,'Capacity Summary'!$H$35:$BG$35,0))&lt;&gt;0,INDEX('Capacity Summary'!$H$36:$BG$135,MATCH('Capacity Backing (Hide)'!BG$2,'Capacity Summary'!$B$36:$B$135,0),MATCH('Capacity Backing (Hide)'!$A49,'Capacity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49"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(Hide)'!$A49,'Capacity Summary'!$H$35:$BG$35,0))="x",INDEX('Capacity Summary'!$C$36:$E$135,MATCH('Capacity Backing (Hide)'!BH$2,'Capacity Summary'!$B$36:$B$135,0),4),IF(INDEX('Capacity Summary'!$H$36:$BG$135,MATCH('Capacity Backing (Hide)'!BH$2,'Capacity Summary'!$B$36:$B$135,0),MATCH('Capacity Backing (Hide)'!$A49,'Capacity Summary'!$H$35:$BG$35,0))&lt;&gt;0,INDEX('Capacity Summary'!$H$36:$BG$135,MATCH('Capacity Backing (Hide)'!BH$2,'Capacity Summary'!$B$36:$B$135,0),MATCH('Capacity Backing (Hide)'!$A49,'Capacity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49"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(Hide)'!$A49,'Capacity Summary'!$H$35:$BG$35,0))="x",INDEX('Capacity Summary'!$C$36:$E$135,MATCH('Capacity Backing (Hide)'!BI$2,'Capacity Summary'!$B$36:$B$135,0),4),IF(INDEX('Capacity Summary'!$H$36:$BG$135,MATCH('Capacity Backing (Hide)'!BI$2,'Capacity Summary'!$B$36:$B$135,0),MATCH('Capacity Backing (Hide)'!$A49,'Capacity Summary'!$H$35:$BG$35,0))&lt;&gt;0,INDEX('Capacity Summary'!$H$36:$BG$135,MATCH('Capacity Backing (Hide)'!BI$2,'Capacity Summary'!$B$36:$B$135,0),MATCH('Capacity Backing (Hide)'!$A49,'Capacity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49"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(Hide)'!$A49,'Capacity Summary'!$H$35:$BG$35,0))="x",INDEX('Capacity Summary'!$C$36:$E$135,MATCH('Capacity Backing (Hide)'!BJ$2,'Capacity Summary'!$B$36:$B$135,0),4),IF(INDEX('Capacity Summary'!$H$36:$BG$135,MATCH('Capacity Backing (Hide)'!BJ$2,'Capacity Summary'!$B$36:$B$135,0),MATCH('Capacity Backing (Hide)'!$A49,'Capacity Summary'!$H$35:$BG$35,0))&lt;&gt;0,INDEX('Capacity Summary'!$H$36:$BG$135,MATCH('Capacity Backing (Hide)'!BJ$2,'Capacity Summary'!$B$36:$B$135,0),MATCH('Capacity Backing (Hide)'!$A49,'Capacity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49"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(Hide)'!$A49,'Capacity Summary'!$H$35:$BG$35,0))="x",INDEX('Capacity Summary'!$C$36:$E$135,MATCH('Capacity Backing (Hide)'!BK$2,'Capacity Summary'!$B$36:$B$135,0),4),IF(INDEX('Capacity Summary'!$H$36:$BG$135,MATCH('Capacity Backing (Hide)'!BK$2,'Capacity Summary'!$B$36:$B$135,0),MATCH('Capacity Backing (Hide)'!$A49,'Capacity Summary'!$H$35:$BG$35,0))&lt;&gt;0,INDEX('Capacity Summary'!$H$36:$BG$135,MATCH('Capacity Backing (Hide)'!BK$2,'Capacity Summary'!$B$36:$B$135,0),MATCH('Capacity Backing (Hide)'!$A49,'Capacity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49"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(Hide)'!$A49,'Capacity Summary'!$H$35:$BG$35,0))="x",INDEX('Capacity Summary'!$C$36:$E$135,MATCH('Capacity Backing (Hide)'!BL$2,'Capacity Summary'!$B$36:$B$135,0),4),IF(INDEX('Capacity Summary'!$H$36:$BG$135,MATCH('Capacity Backing (Hide)'!BL$2,'Capacity Summary'!$B$36:$B$135,0),MATCH('Capacity Backing (Hide)'!$A49,'Capacity Summary'!$H$35:$BG$35,0))&lt;&gt;0,INDEX('Capacity Summary'!$H$36:$BG$135,MATCH('Capacity Backing (Hide)'!BL$2,'Capacity Summary'!$B$36:$B$135,0),MATCH('Capacity Backing (Hide)'!$A49,'Capacity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49"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(Hide)'!$A49,'Capacity Summary'!$H$35:$BG$35,0))="x",INDEX('Capacity Summary'!$C$36:$E$135,MATCH('Capacity Backing (Hide)'!BM$2,'Capacity Summary'!$B$36:$B$135,0),4),IF(INDEX('Capacity Summary'!$H$36:$BG$135,MATCH('Capacity Backing (Hide)'!BM$2,'Capacity Summary'!$B$36:$B$135,0),MATCH('Capacity Backing (Hide)'!$A49,'Capacity Summary'!$H$35:$BG$35,0))&lt;&gt;0,INDEX('Capacity Summary'!$H$36:$BG$135,MATCH('Capacity Backing (Hide)'!BM$2,'Capacity Summary'!$B$36:$B$135,0),MATCH('Capacity Backing (Hide)'!$A49,'Capacity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49"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(Hide)'!$A49,'Capacity Summary'!$H$35:$BG$35,0))="x",INDEX('Capacity Summary'!$C$36:$E$135,MATCH('Capacity Backing (Hide)'!BN$2,'Capacity Summary'!$B$36:$B$135,0),4),IF(INDEX('Capacity Summary'!$H$36:$BG$135,MATCH('Capacity Backing (Hide)'!BN$2,'Capacity Summary'!$B$36:$B$135,0),MATCH('Capacity Backing (Hide)'!$A49,'Capacity Summary'!$H$35:$BG$35,0))&lt;&gt;0,INDEX('Capacity Summary'!$H$36:$BG$135,MATCH('Capacity Backing (Hide)'!BN$2,'Capacity Summary'!$B$36:$B$135,0),MATCH('Capacity Backing (Hide)'!$A49,'Capacity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49"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(Hide)'!$A49,'Capacity Summary'!$H$35:$BG$35,0))="x",INDEX('Capacity Summary'!$C$36:$E$135,MATCH('Capacity Backing (Hide)'!BO$2,'Capacity Summary'!$B$36:$B$135,0),4),IF(INDEX('Capacity Summary'!$H$36:$BG$135,MATCH('Capacity Backing (Hide)'!BO$2,'Capacity Summary'!$B$36:$B$135,0),MATCH('Capacity Backing (Hide)'!$A49,'Capacity Summary'!$H$35:$BG$35,0))&lt;&gt;0,INDEX('Capacity Summary'!$H$36:$BG$135,MATCH('Capacity Backing (Hide)'!BO$2,'Capacity Summary'!$B$36:$B$135,0),MATCH('Capacity Backing (Hide)'!$A49,'Capacity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49"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(Hide)'!$A49,'Capacity Summary'!$H$35:$BG$35,0))="x",INDEX('Capacity Summary'!$C$36:$E$135,MATCH('Capacity Backing (Hide)'!BP$2,'Capacity Summary'!$B$36:$B$135,0),4),IF(INDEX('Capacity Summary'!$H$36:$BG$135,MATCH('Capacity Backing (Hide)'!BP$2,'Capacity Summary'!$B$36:$B$135,0),MATCH('Capacity Backing (Hide)'!$A49,'Capacity Summary'!$H$35:$BG$35,0))&lt;&gt;0,INDEX('Capacity Summary'!$H$36:$BG$135,MATCH('Capacity Backing (Hide)'!BP$2,'Capacity Summary'!$B$36:$B$135,0),MATCH('Capacity Backing (Hide)'!$A49,'Capacity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49"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(Hide)'!$A49,'Capacity Summary'!$H$35:$BG$35,0))="x",INDEX('Capacity Summary'!$C$36:$E$135,MATCH('Capacity Backing (Hide)'!BQ$2,'Capacity Summary'!$B$36:$B$135,0),4),IF(INDEX('Capacity Summary'!$H$36:$BG$135,MATCH('Capacity Backing (Hide)'!BQ$2,'Capacity Summary'!$B$36:$B$135,0),MATCH('Capacity Backing (Hide)'!$A49,'Capacity Summary'!$H$35:$BG$35,0))&lt;&gt;0,INDEX('Capacity Summary'!$H$36:$BG$135,MATCH('Capacity Backing (Hide)'!BQ$2,'Capacity Summary'!$B$36:$B$135,0),MATCH('Capacity Backing (Hide)'!$A49,'Capacity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49"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(Hide)'!$A49,'Capacity Summary'!$H$35:$BG$35,0))="x",INDEX('Capacity Summary'!$C$36:$E$135,MATCH('Capacity Backing (Hide)'!BR$2,'Capacity Summary'!$B$36:$B$135,0),4),IF(INDEX('Capacity Summary'!$H$36:$BG$135,MATCH('Capacity Backing (Hide)'!BR$2,'Capacity Summary'!$B$36:$B$135,0),MATCH('Capacity Backing (Hide)'!$A49,'Capacity Summary'!$H$35:$BG$35,0))&lt;&gt;0,INDEX('Capacity Summary'!$H$36:$BG$135,MATCH('Capacity Backing (Hide)'!BR$2,'Capacity Summary'!$B$36:$B$135,0),MATCH('Capacity Backing (Hide)'!$A49,'Capacity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49"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(Hide)'!$A49,'Capacity Summary'!$H$35:$BG$35,0))="x",INDEX('Capacity Summary'!$C$36:$E$135,MATCH('Capacity Backing (Hide)'!BS$2,'Capacity Summary'!$B$36:$B$135,0),4),IF(INDEX('Capacity Summary'!$H$36:$BG$135,MATCH('Capacity Backing (Hide)'!BS$2,'Capacity Summary'!$B$36:$B$135,0),MATCH('Capacity Backing (Hide)'!$A49,'Capacity Summary'!$H$35:$BG$35,0))&lt;&gt;0,INDEX('Capacity Summary'!$H$36:$BG$135,MATCH('Capacity Backing (Hide)'!BS$2,'Capacity Summary'!$B$36:$B$135,0),MATCH('Capacity Backing (Hide)'!$A49,'Capacity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49"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(Hide)'!$A49,'Capacity Summary'!$H$35:$BG$35,0))="x",INDEX('Capacity Summary'!$C$36:$E$135,MATCH('Capacity Backing (Hide)'!BT$2,'Capacity Summary'!$B$36:$B$135,0),4),IF(INDEX('Capacity Summary'!$H$36:$BG$135,MATCH('Capacity Backing (Hide)'!BT$2,'Capacity Summary'!$B$36:$B$135,0),MATCH('Capacity Backing (Hide)'!$A49,'Capacity Summary'!$H$35:$BG$35,0))&lt;&gt;0,INDEX('Capacity Summary'!$H$36:$BG$135,MATCH('Capacity Backing (Hide)'!BT$2,'Capacity Summary'!$B$36:$B$135,0),MATCH('Capacity Backing (Hide)'!$A49,'Capacity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49"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(Hide)'!$A49,'Capacity Summary'!$H$35:$BG$35,0))="x",INDEX('Capacity Summary'!$C$36:$E$135,MATCH('Capacity Backing (Hide)'!BU$2,'Capacity Summary'!$B$36:$B$135,0),4),IF(INDEX('Capacity Summary'!$H$36:$BG$135,MATCH('Capacity Backing (Hide)'!BU$2,'Capacity Summary'!$B$36:$B$135,0),MATCH('Capacity Backing (Hide)'!$A49,'Capacity Summary'!$H$35:$BG$35,0))&lt;&gt;0,INDEX('Capacity Summary'!$H$36:$BG$135,MATCH('Capacity Backing (Hide)'!BU$2,'Capacity Summary'!$B$36:$B$135,0),MATCH('Capacity Backing (Hide)'!$A49,'Capacity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49"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(Hide)'!$A49,'Capacity Summary'!$H$35:$BG$35,0))="x",INDEX('Capacity Summary'!$C$36:$E$135,MATCH('Capacity Backing (Hide)'!BV$2,'Capacity Summary'!$B$36:$B$135,0),4),IF(INDEX('Capacity Summary'!$H$36:$BG$135,MATCH('Capacity Backing (Hide)'!BV$2,'Capacity Summary'!$B$36:$B$135,0),MATCH('Capacity Backing (Hide)'!$A49,'Capacity Summary'!$H$35:$BG$35,0))&lt;&gt;0,INDEX('Capacity Summary'!$H$36:$BG$135,MATCH('Capacity Backing (Hide)'!BV$2,'Capacity Summary'!$B$36:$B$135,0),MATCH('Capacity Backing (Hide)'!$A49,'Capacity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49"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(Hide)'!$A49,'Capacity Summary'!$H$35:$BG$35,0))="x",INDEX('Capacity Summary'!$C$36:$E$135,MATCH('Capacity Backing (Hide)'!BW$2,'Capacity Summary'!$B$36:$B$135,0),4),IF(INDEX('Capacity Summary'!$H$36:$BG$135,MATCH('Capacity Backing (Hide)'!BW$2,'Capacity Summary'!$B$36:$B$135,0),MATCH('Capacity Backing (Hide)'!$A49,'Capacity Summary'!$H$35:$BG$35,0))&lt;&gt;0,INDEX('Capacity Summary'!$H$36:$BG$135,MATCH('Capacity Backing (Hide)'!BW$2,'Capacity Summary'!$B$36:$B$135,0),MATCH('Capacity Backing (Hide)'!$A49,'Capacity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49"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(Hide)'!$A49,'Capacity Summary'!$H$35:$BG$35,0))="x",INDEX('Capacity Summary'!$C$36:$E$135,MATCH('Capacity Backing (Hide)'!BX$2,'Capacity Summary'!$B$36:$B$135,0),4),IF(INDEX('Capacity Summary'!$H$36:$BG$135,MATCH('Capacity Backing (Hide)'!BX$2,'Capacity Summary'!$B$36:$B$135,0),MATCH('Capacity Backing (Hide)'!$A49,'Capacity Summary'!$H$35:$BG$35,0))&lt;&gt;0,INDEX('Capacity Summary'!$H$36:$BG$135,MATCH('Capacity Backing (Hide)'!BX$2,'Capacity Summary'!$B$36:$B$135,0),MATCH('Capacity Backing (Hide)'!$A49,'Capacity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49"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(Hide)'!$A49,'Capacity Summary'!$H$35:$BG$35,0))="x",INDEX('Capacity Summary'!$C$36:$E$135,MATCH('Capacity Backing (Hide)'!BY$2,'Capacity Summary'!$B$36:$B$135,0),4),IF(INDEX('Capacity Summary'!$H$36:$BG$135,MATCH('Capacity Backing (Hide)'!BY$2,'Capacity Summary'!$B$36:$B$135,0),MATCH('Capacity Backing (Hide)'!$A49,'Capacity Summary'!$H$35:$BG$35,0))&lt;&gt;0,INDEX('Capacity Summary'!$H$36:$BG$135,MATCH('Capacity Backing (Hide)'!BY$2,'Capacity Summary'!$B$36:$B$135,0),MATCH('Capacity Backing (Hide)'!$A49,'Capacity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49"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(Hide)'!$A49,'Capacity Summary'!$H$35:$BG$35,0))="x",INDEX('Capacity Summary'!$C$36:$E$135,MATCH('Capacity Backing (Hide)'!BZ$2,'Capacity Summary'!$B$36:$B$135,0),4),IF(INDEX('Capacity Summary'!$H$36:$BG$135,MATCH('Capacity Backing (Hide)'!BZ$2,'Capacity Summary'!$B$36:$B$135,0),MATCH('Capacity Backing (Hide)'!$A49,'Capacity Summary'!$H$35:$BG$35,0))&lt;&gt;0,INDEX('Capacity Summary'!$H$36:$BG$135,MATCH('Capacity Backing (Hide)'!BZ$2,'Capacity Summary'!$B$36:$B$135,0),MATCH('Capacity Backing (Hide)'!$A49,'Capacity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49"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(Hide)'!$A49,'Capacity Summary'!$H$35:$BG$35,0))="x",INDEX('Capacity Summary'!$C$36:$E$135,MATCH('Capacity Backing (Hide)'!CA$2,'Capacity Summary'!$B$36:$B$135,0),4),IF(INDEX('Capacity Summary'!$H$36:$BG$135,MATCH('Capacity Backing (Hide)'!CA$2,'Capacity Summary'!$B$36:$B$135,0),MATCH('Capacity Backing (Hide)'!$A49,'Capacity Summary'!$H$35:$BG$35,0))&lt;&gt;0,INDEX('Capacity Summary'!$H$36:$BG$135,MATCH('Capacity Backing (Hide)'!CA$2,'Capacity Summary'!$B$36:$B$135,0),MATCH('Capacity Backing (Hide)'!$A49,'Capacity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49"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(Hide)'!$A49,'Capacity Summary'!$H$35:$BG$35,0))="x",INDEX('Capacity Summary'!$C$36:$E$135,MATCH('Capacity Backing (Hide)'!CB$2,'Capacity Summary'!$B$36:$B$135,0),4),IF(INDEX('Capacity Summary'!$H$36:$BG$135,MATCH('Capacity Backing (Hide)'!CB$2,'Capacity Summary'!$B$36:$B$135,0),MATCH('Capacity Backing (Hide)'!$A49,'Capacity Summary'!$H$35:$BG$35,0))&lt;&gt;0,INDEX('Capacity Summary'!$H$36:$BG$135,MATCH('Capacity Backing (Hide)'!CB$2,'Capacity Summary'!$B$36:$B$135,0),MATCH('Capacity Backing (Hide)'!$A49,'Capacity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49"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(Hide)'!$A49,'Capacity Summary'!$H$35:$BG$35,0))="x",INDEX('Capacity Summary'!$C$36:$E$135,MATCH('Capacity Backing (Hide)'!CC$2,'Capacity Summary'!$B$36:$B$135,0),4),IF(INDEX('Capacity Summary'!$H$36:$BG$135,MATCH('Capacity Backing (Hide)'!CC$2,'Capacity Summary'!$B$36:$B$135,0),MATCH('Capacity Backing (Hide)'!$A49,'Capacity Summary'!$H$35:$BG$35,0))&lt;&gt;0,INDEX('Capacity Summary'!$H$36:$BG$135,MATCH('Capacity Backing (Hide)'!CC$2,'Capacity Summary'!$B$36:$B$135,0),MATCH('Capacity Backing (Hide)'!$A49,'Capacity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49"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(Hide)'!$A49,'Capacity Summary'!$H$35:$BG$35,0))="x",INDEX('Capacity Summary'!$C$36:$E$135,MATCH('Capacity Backing (Hide)'!CD$2,'Capacity Summary'!$B$36:$B$135,0),4),IF(INDEX('Capacity Summary'!$H$36:$BG$135,MATCH('Capacity Backing (Hide)'!CD$2,'Capacity Summary'!$B$36:$B$135,0),MATCH('Capacity Backing (Hide)'!$A49,'Capacity Summary'!$H$35:$BG$35,0))&lt;&gt;0,INDEX('Capacity Summary'!$H$36:$BG$135,MATCH('Capacity Backing (Hide)'!CD$2,'Capacity Summary'!$B$36:$B$135,0),MATCH('Capacity Backing (Hide)'!$A49,'Capacity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49"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(Hide)'!$A49,'Capacity Summary'!$H$35:$BG$35,0))="x",INDEX('Capacity Summary'!$C$36:$E$135,MATCH('Capacity Backing (Hide)'!CE$2,'Capacity Summary'!$B$36:$B$135,0),4),IF(INDEX('Capacity Summary'!$H$36:$BG$135,MATCH('Capacity Backing (Hide)'!CE$2,'Capacity Summary'!$B$36:$B$135,0),MATCH('Capacity Backing (Hide)'!$A49,'Capacity Summary'!$H$35:$BG$35,0))&lt;&gt;0,INDEX('Capacity Summary'!$H$36:$BG$135,MATCH('Capacity Backing (Hide)'!CE$2,'Capacity Summary'!$B$36:$B$135,0),MATCH('Capacity Backing (Hide)'!$A49,'Capacity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49"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(Hide)'!$A49,'Capacity Summary'!$H$35:$BG$35,0))="x",INDEX('Capacity Summary'!$C$36:$E$135,MATCH('Capacity Backing (Hide)'!CF$2,'Capacity Summary'!$B$36:$B$135,0),4),IF(INDEX('Capacity Summary'!$H$36:$BG$135,MATCH('Capacity Backing (Hide)'!CF$2,'Capacity Summary'!$B$36:$B$135,0),MATCH('Capacity Backing (Hide)'!$A49,'Capacity Summary'!$H$35:$BG$35,0))&lt;&gt;0,INDEX('Capacity Summary'!$H$36:$BG$135,MATCH('Capacity Backing (Hide)'!CF$2,'Capacity Summary'!$B$36:$B$135,0),MATCH('Capacity Backing (Hide)'!$A49,'Capacity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49"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(Hide)'!$A49,'Capacity Summary'!$H$35:$BG$35,0))="x",INDEX('Capacity Summary'!$C$36:$E$135,MATCH('Capacity Backing (Hide)'!CG$2,'Capacity Summary'!$B$36:$B$135,0),4),IF(INDEX('Capacity Summary'!$H$36:$BG$135,MATCH('Capacity Backing (Hide)'!CG$2,'Capacity Summary'!$B$36:$B$135,0),MATCH('Capacity Backing (Hide)'!$A49,'Capacity Summary'!$H$35:$BG$35,0))&lt;&gt;0,INDEX('Capacity Summary'!$H$36:$BG$135,MATCH('Capacity Backing (Hide)'!CG$2,'Capacity Summary'!$B$36:$B$135,0),MATCH('Capacity Backing (Hide)'!$A49,'Capacity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49"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(Hide)'!$A49,'Capacity Summary'!$H$35:$BG$35,0))="x",INDEX('Capacity Summary'!$C$36:$E$135,MATCH('Capacity Backing (Hide)'!CH$2,'Capacity Summary'!$B$36:$B$135,0),4),IF(INDEX('Capacity Summary'!$H$36:$BG$135,MATCH('Capacity Backing (Hide)'!CH$2,'Capacity Summary'!$B$36:$B$135,0),MATCH('Capacity Backing (Hide)'!$A49,'Capacity Summary'!$H$35:$BG$35,0))&lt;&gt;0,INDEX('Capacity Summary'!$H$36:$BG$135,MATCH('Capacity Backing (Hide)'!CH$2,'Capacity Summary'!$B$36:$B$135,0),MATCH('Capacity Backing (Hide)'!$A49,'Capacity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49"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(Hide)'!$A49,'Capacity Summary'!$H$35:$BG$35,0))="x",INDEX('Capacity Summary'!$C$36:$E$135,MATCH('Capacity Backing (Hide)'!CI$2,'Capacity Summary'!$B$36:$B$135,0),4),IF(INDEX('Capacity Summary'!$H$36:$BG$135,MATCH('Capacity Backing (Hide)'!CI$2,'Capacity Summary'!$B$36:$B$135,0),MATCH('Capacity Backing (Hide)'!$A49,'Capacity Summary'!$H$35:$BG$35,0))&lt;&gt;0,INDEX('Capacity Summary'!$H$36:$BG$135,MATCH('Capacity Backing (Hide)'!CI$2,'Capacity Summary'!$B$36:$B$135,0),MATCH('Capacity Backing (Hide)'!$A49,'Capacity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49"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(Hide)'!$A49,'Capacity Summary'!$H$35:$BG$35,0))="x",INDEX('Capacity Summary'!$C$36:$E$135,MATCH('Capacity Backing (Hide)'!CJ$2,'Capacity Summary'!$B$36:$B$135,0),4),IF(INDEX('Capacity Summary'!$H$36:$BG$135,MATCH('Capacity Backing (Hide)'!CJ$2,'Capacity Summary'!$B$36:$B$135,0),MATCH('Capacity Backing (Hide)'!$A49,'Capacity Summary'!$H$35:$BG$35,0))&lt;&gt;0,INDEX('Capacity Summary'!$H$36:$BG$135,MATCH('Capacity Backing (Hide)'!CJ$2,'Capacity Summary'!$B$36:$B$135,0),MATCH('Capacity Backing (Hide)'!$A49,'Capacity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49"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(Hide)'!$A49,'Capacity Summary'!$H$35:$BG$35,0))="x",INDEX('Capacity Summary'!$C$36:$E$135,MATCH('Capacity Backing (Hide)'!CK$2,'Capacity Summary'!$B$36:$B$135,0),4),IF(INDEX('Capacity Summary'!$H$36:$BG$135,MATCH('Capacity Backing (Hide)'!CK$2,'Capacity Summary'!$B$36:$B$135,0),MATCH('Capacity Backing (Hide)'!$A49,'Capacity Summary'!$H$35:$BG$35,0))&lt;&gt;0,INDEX('Capacity Summary'!$H$36:$BG$135,MATCH('Capacity Backing (Hide)'!CK$2,'Capacity Summary'!$B$36:$B$135,0),MATCH('Capacity Backing (Hide)'!$A49,'Capacity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49"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(Hide)'!$A49,'Capacity Summary'!$H$35:$BG$35,0))="x",INDEX('Capacity Summary'!$C$36:$E$135,MATCH('Capacity Backing (Hide)'!CL$2,'Capacity Summary'!$B$36:$B$135,0),4),IF(INDEX('Capacity Summary'!$H$36:$BG$135,MATCH('Capacity Backing (Hide)'!CL$2,'Capacity Summary'!$B$36:$B$135,0),MATCH('Capacity Backing (Hide)'!$A49,'Capacity Summary'!$H$35:$BG$35,0))&lt;&gt;0,INDEX('Capacity Summary'!$H$36:$BG$135,MATCH('Capacity Backing (Hide)'!CL$2,'Capacity Summary'!$B$36:$B$135,0),MATCH('Capacity Backing (Hide)'!$A49,'Capacity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49"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(Hide)'!$A49,'Capacity Summary'!$H$35:$BG$35,0))="x",INDEX('Capacity Summary'!$C$36:$E$135,MATCH('Capacity Backing (Hide)'!CM$2,'Capacity Summary'!$B$36:$B$135,0),4),IF(INDEX('Capacity Summary'!$H$36:$BG$135,MATCH('Capacity Backing (Hide)'!CM$2,'Capacity Summary'!$B$36:$B$135,0),MATCH('Capacity Backing (Hide)'!$A49,'Capacity Summary'!$H$35:$BG$35,0))&lt;&gt;0,INDEX('Capacity Summary'!$H$36:$BG$135,MATCH('Capacity Backing (Hide)'!CM$2,'Capacity Summary'!$B$36:$B$135,0),MATCH('Capacity Backing (Hide)'!$A49,'Capacity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49"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(Hide)'!$A49,'Capacity Summary'!$H$35:$BG$35,0))="x",INDEX('Capacity Summary'!$C$36:$E$135,MATCH('Capacity Backing (Hide)'!CN$2,'Capacity Summary'!$B$36:$B$135,0),4),IF(INDEX('Capacity Summary'!$H$36:$BG$135,MATCH('Capacity Backing (Hide)'!CN$2,'Capacity Summary'!$B$36:$B$135,0),MATCH('Capacity Backing (Hide)'!$A49,'Capacity Summary'!$H$35:$BG$35,0))&lt;&gt;0,INDEX('Capacity Summary'!$H$36:$BG$135,MATCH('Capacity Backing (Hide)'!CN$2,'Capacity Summary'!$B$36:$B$135,0),MATCH('Capacity Backing (Hide)'!$A49,'Capacity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49"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(Hide)'!$A49,'Capacity Summary'!$H$35:$BG$35,0))="x",INDEX('Capacity Summary'!$C$36:$E$135,MATCH('Capacity Backing (Hide)'!CO$2,'Capacity Summary'!$B$36:$B$135,0),4),IF(INDEX('Capacity Summary'!$H$36:$BG$135,MATCH('Capacity Backing (Hide)'!CO$2,'Capacity Summary'!$B$36:$B$135,0),MATCH('Capacity Backing (Hide)'!$A49,'Capacity Summary'!$H$35:$BG$35,0))&lt;&gt;0,INDEX('Capacity Summary'!$H$36:$BG$135,MATCH('Capacity Backing (Hide)'!CO$2,'Capacity Summary'!$B$36:$B$135,0),MATCH('Capacity Backing (Hide)'!$A49,'Capacity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49"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(Hide)'!$A49,'Capacity Summary'!$H$35:$BG$35,0))="x",INDEX('Capacity Summary'!$C$36:$E$135,MATCH('Capacity Backing (Hide)'!CP$2,'Capacity Summary'!$B$36:$B$135,0),4),IF(INDEX('Capacity Summary'!$H$36:$BG$135,MATCH('Capacity Backing (Hide)'!CP$2,'Capacity Summary'!$B$36:$B$135,0),MATCH('Capacity Backing (Hide)'!$A49,'Capacity Summary'!$H$35:$BG$35,0))&lt;&gt;0,INDEX('Capacity Summary'!$H$36:$BG$135,MATCH('Capacity Backing (Hide)'!CP$2,'Capacity Summary'!$B$36:$B$135,0),MATCH('Capacity Backing (Hide)'!$A49,'Capacity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49"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(Hide)'!$A49,'Capacity Summary'!$H$35:$BG$35,0))="x",INDEX('Capacity Summary'!$C$36:$E$135,MATCH('Capacity Backing (Hide)'!CQ$2,'Capacity Summary'!$B$36:$B$135,0),4),IF(INDEX('Capacity Summary'!$H$36:$BG$135,MATCH('Capacity Backing (Hide)'!CQ$2,'Capacity Summary'!$B$36:$B$135,0),MATCH('Capacity Backing (Hide)'!$A49,'Capacity Summary'!$H$35:$BG$35,0))&lt;&gt;0,INDEX('Capacity Summary'!$H$36:$BG$135,MATCH('Capacity Backing (Hide)'!CQ$2,'Capacity Summary'!$B$36:$B$135,0),MATCH('Capacity Backing (Hide)'!$A49,'Capacity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49"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(Hide)'!$A49,'Capacity Summary'!$H$35:$BG$35,0))="x",INDEX('Capacity Summary'!$C$36:$E$135,MATCH('Capacity Backing (Hide)'!CR$2,'Capacity Summary'!$B$36:$B$135,0),4),IF(INDEX('Capacity Summary'!$H$36:$BG$135,MATCH('Capacity Backing (Hide)'!CR$2,'Capacity Summary'!$B$36:$B$135,0),MATCH('Capacity Backing (Hide)'!$A49,'Capacity Summary'!$H$35:$BG$35,0))&lt;&gt;0,INDEX('Capacity Summary'!$H$36:$BG$135,MATCH('Capacity Backing (Hide)'!CR$2,'Capacity Summary'!$B$36:$B$135,0),MATCH('Capacity Backing (Hide)'!$A49,'Capacity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49"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(Hide)'!$A49,'Capacity Summary'!$H$35:$BG$35,0))="x",INDEX('Capacity Summary'!$C$36:$E$135,MATCH('Capacity Backing (Hide)'!CS$2,'Capacity Summary'!$B$36:$B$135,0),4),IF(INDEX('Capacity Summary'!$H$36:$BG$135,MATCH('Capacity Backing (Hide)'!CS$2,'Capacity Summary'!$B$36:$B$135,0),MATCH('Capacity Backing (Hide)'!$A49,'Capacity Summary'!$H$35:$BG$35,0))&lt;&gt;0,INDEX('Capacity Summary'!$H$36:$BG$135,MATCH('Capacity Backing (Hide)'!CS$2,'Capacity Summary'!$B$36:$B$135,0),MATCH('Capacity Backing (Hide)'!$A49,'Capacity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49"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(Hide)'!$A49,'Capacity Summary'!$H$35:$BG$35,0))="x",INDEX('Capacity Summary'!$C$36:$E$135,MATCH('Capacity Backing (Hide)'!CT$2,'Capacity Summary'!$B$36:$B$135,0),4),IF(INDEX('Capacity Summary'!$H$36:$BG$135,MATCH('Capacity Backing (Hide)'!CT$2,'Capacity Summary'!$B$36:$B$135,0),MATCH('Capacity Backing (Hide)'!$A49,'Capacity Summary'!$H$35:$BG$35,0))&lt;&gt;0,INDEX('Capacity Summary'!$H$36:$BG$135,MATCH('Capacity Backing (Hide)'!CT$2,'Capacity Summary'!$B$36:$B$135,0),MATCH('Capacity Backing (Hide)'!$A49,'Capacity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49"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(Hide)'!$A49,'Capacity Summary'!$H$35:$BG$35,0))="x",INDEX('Capacity Summary'!$C$36:$E$135,MATCH('Capacity Backing (Hide)'!CU$2,'Capacity Summary'!$B$36:$B$135,0),4),IF(INDEX('Capacity Summary'!$H$36:$BG$135,MATCH('Capacity Backing (Hide)'!CU$2,'Capacity Summary'!$B$36:$B$135,0),MATCH('Capacity Backing (Hide)'!$A49,'Capacity Summary'!$H$35:$BG$35,0))&lt;&gt;0,INDEX('Capacity Summary'!$H$36:$BG$135,MATCH('Capacity Backing (Hide)'!CU$2,'Capacity Summary'!$B$36:$B$135,0),MATCH('Capacity Backing (Hide)'!$A49,'Capacity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49"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(Hide)'!$A49,'Capacity Summary'!$H$35:$BG$35,0))="x",INDEX('Capacity Summary'!$C$36:$E$135,MATCH('Capacity Backing (Hide)'!CV$2,'Capacity Summary'!$B$36:$B$135,0),4),IF(INDEX('Capacity Summary'!$H$36:$BG$135,MATCH('Capacity Backing (Hide)'!CV$2,'Capacity Summary'!$B$36:$B$135,0),MATCH('Capacity Backing (Hide)'!$A49,'Capacity Summary'!$H$35:$BG$35,0))&lt;&gt;0,INDEX('Capacity Summary'!$H$36:$BG$135,MATCH('Capacity Backing (Hide)'!CV$2,'Capacity Summary'!$B$36:$B$135,0),MATCH('Capacity Backing (Hide)'!$A49,'Capacity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49"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(Hide)'!$A49,'Capacity Summary'!$H$35:$BG$35,0))="x",INDEX('Capacity Summary'!$C$36:$E$135,MATCH('Capacity Backing (Hide)'!CW$2,'Capacity Summary'!$B$36:$B$135,0),4),IF(INDEX('Capacity Summary'!$H$36:$BG$135,MATCH('Capacity Backing (Hide)'!CW$2,'Capacity Summary'!$B$36:$B$135,0),MATCH('Capacity Backing (Hide)'!$A49,'Capacity Summary'!$H$35:$BG$35,0))&lt;&gt;0,INDEX('Capacity Summary'!$H$36:$BG$135,MATCH('Capacity Backing (Hide)'!CW$2,'Capacity Summary'!$B$36:$B$135,0),MATCH('Capacity Backing (Hide)'!$A49,'Capacity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0" spans="1:101" x14ac:dyDescent="0.35">
      <c r="A50" s="2">
        <f ca="1">'Required Capacity (Hide)'!E50</f>
        <v>44543</v>
      </c>
      <c r="B50"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(Hide)'!$A50,'Capacity Summary'!$H$35:$BG$35,0))="x",INDEX('Capacity Summary'!$C$36:$E$135,MATCH('Capacity Backing (Hide)'!B$2,'Capacity Summary'!$B$36:$B$135,0),4),IF(INDEX('Capacity Summary'!$H$36:$BG$135,MATCH('Capacity Backing (Hide)'!B$2,'Capacity Summary'!$B$36:$B$135,0),MATCH('Capacity Backing (Hide)'!$A50,'Capacity Summary'!$H$35:$BG$35,0))&lt;&gt;0,INDEX('Capacity Summary'!$H$36:$BG$135,MATCH('Capacity Backing (Hide)'!B$2,'Capacity Summary'!$B$36:$B$135,0),MATCH('Capacity Backing (Hide)'!$A50,'Capacity Summary'!$H$35:$BG$35,0)),0)),INDEX('Capacity Summary'!$C$36:$E$135,MATCH('Capacity Backing (Hide)'!B$2,'Capacity Summary'!$B$36:$B$135,0),2)))/IF(Summary!$B$7="Minutes",1,60)/COUNTA(INDEX(Capacity!$C$10:$Q$109,MATCH('Capacity Backing (Hide)'!B$2,Capacity!$B$10:$B$109,0),1):INDEX(Capacity!$C$10:$Q$109,MATCH('Capacity Backing (Hide)'!B$2,Capacity!$B$10:$B$109,0),15))</f>
        <v>#N/A</v>
      </c>
      <c r="C50"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(Hide)'!$A50,'Capacity Summary'!$H$35:$BG$35,0))="x",INDEX('Capacity Summary'!$C$36:$E$135,MATCH('Capacity Backing (Hide)'!C$2,'Capacity Summary'!$B$36:$B$135,0),4),IF(INDEX('Capacity Summary'!$H$36:$BG$135,MATCH('Capacity Backing (Hide)'!C$2,'Capacity Summary'!$B$36:$B$135,0),MATCH('Capacity Backing (Hide)'!$A50,'Capacity Summary'!$H$35:$BG$35,0))&lt;&gt;0,INDEX('Capacity Summary'!$H$36:$BG$135,MATCH('Capacity Backing (Hide)'!C$2,'Capacity Summary'!$B$36:$B$135,0),MATCH('Capacity Backing (Hide)'!$A50,'Capacity Summary'!$H$35:$BG$35,0)),0)),INDEX('Capacity Summary'!$C$36:$E$135,MATCH('Capacity Backing (Hide)'!C$2,'Capacity Summary'!$B$36:$B$135,0),2)))/IF(Summary!$B$7="Minutes",1,60)/COUNTA(INDEX(Capacity!$C$10:$Q$109,MATCH('Capacity Backing (Hide)'!C$2,Capacity!$B$10:$B$109,0),1):INDEX(Capacity!$C$10:$Q$109,MATCH('Capacity Backing (Hide)'!C$2,Capacity!$B$10:$B$109,0),15))</f>
        <v>#N/A</v>
      </c>
      <c r="D50"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(Hide)'!$A50,'Capacity Summary'!$H$35:$BG$35,0))="x",INDEX('Capacity Summary'!$C$36:$E$135,MATCH('Capacity Backing (Hide)'!D$2,'Capacity Summary'!$B$36:$B$135,0),4),IF(INDEX('Capacity Summary'!$H$36:$BG$135,MATCH('Capacity Backing (Hide)'!D$2,'Capacity Summary'!$B$36:$B$135,0),MATCH('Capacity Backing (Hide)'!$A50,'Capacity Summary'!$H$35:$BG$35,0))&lt;&gt;0,INDEX('Capacity Summary'!$H$36:$BG$135,MATCH('Capacity Backing (Hide)'!D$2,'Capacity Summary'!$B$36:$B$135,0),MATCH('Capacity Backing (Hide)'!$A50,'Capacity Summary'!$H$35:$BG$35,0)),0)),INDEX('Capacity Summary'!$C$36:$E$135,MATCH('Capacity Backing (Hide)'!D$2,'Capacity Summary'!$B$36:$B$135,0),2)))/IF(Summary!$B$7="Minutes",1,60)/COUNTA(INDEX(Capacity!$C$10:$Q$109,MATCH('Capacity Backing (Hide)'!D$2,Capacity!$B$10:$B$109,0),1):INDEX(Capacity!$C$10:$Q$109,MATCH('Capacity Backing (Hide)'!D$2,Capacity!$B$10:$B$109,0),15))</f>
        <v>#N/A</v>
      </c>
      <c r="E50"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(Hide)'!$A50,'Capacity Summary'!$H$35:$BG$35,0))="x",INDEX('Capacity Summary'!$C$36:$E$135,MATCH('Capacity Backing (Hide)'!E$2,'Capacity Summary'!$B$36:$B$135,0),4),IF(INDEX('Capacity Summary'!$H$36:$BG$135,MATCH('Capacity Backing (Hide)'!E$2,'Capacity Summary'!$B$36:$B$135,0),MATCH('Capacity Backing (Hide)'!$A50,'Capacity Summary'!$H$35:$BG$35,0))&lt;&gt;0,INDEX('Capacity Summary'!$H$36:$BG$135,MATCH('Capacity Backing (Hide)'!E$2,'Capacity Summary'!$B$36:$B$135,0),MATCH('Capacity Backing (Hide)'!$A50,'Capacity Summary'!$H$35:$BG$35,0)),0)),INDEX('Capacity Summary'!$C$36:$E$135,MATCH('Capacity Backing (Hide)'!E$2,'Capacity Summary'!$B$36:$B$135,0),2)))/IF(Summary!$B$7="Minutes",1,60)/COUNTA(INDEX(Capacity!$C$10:$Q$109,MATCH('Capacity Backing (Hide)'!E$2,Capacity!$B$10:$B$109,0),1):INDEX(Capacity!$C$10:$Q$109,MATCH('Capacity Backing (Hide)'!E$2,Capacity!$B$10:$B$109,0),15))</f>
        <v>#N/A</v>
      </c>
      <c r="F50"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(Hide)'!$A50,'Capacity Summary'!$H$35:$BG$35,0))="x",INDEX('Capacity Summary'!$C$36:$E$135,MATCH('Capacity Backing (Hide)'!F$2,'Capacity Summary'!$B$36:$B$135,0),4),IF(INDEX('Capacity Summary'!$H$36:$BG$135,MATCH('Capacity Backing (Hide)'!F$2,'Capacity Summary'!$B$36:$B$135,0),MATCH('Capacity Backing (Hide)'!$A50,'Capacity Summary'!$H$35:$BG$35,0))&lt;&gt;0,INDEX('Capacity Summary'!$H$36:$BG$135,MATCH('Capacity Backing (Hide)'!F$2,'Capacity Summary'!$B$36:$B$135,0),MATCH('Capacity Backing (Hide)'!$A50,'Capacity Summary'!$H$35:$BG$35,0)),0)),INDEX('Capacity Summary'!$C$36:$E$135,MATCH('Capacity Backing (Hide)'!F$2,'Capacity Summary'!$B$36:$B$135,0),2)))/IF(Summary!$B$7="Minutes",1,60)/COUNTA(INDEX(Capacity!$C$10:$Q$109,MATCH('Capacity Backing (Hide)'!F$2,Capacity!$B$10:$B$109,0),1):INDEX(Capacity!$C$10:$Q$109,MATCH('Capacity Backing (Hide)'!F$2,Capacity!$B$10:$B$109,0),15))</f>
        <v>#N/A</v>
      </c>
      <c r="G50"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(Hide)'!$A50,'Capacity Summary'!$H$35:$BG$35,0))="x",INDEX('Capacity Summary'!$C$36:$E$135,MATCH('Capacity Backing (Hide)'!G$2,'Capacity Summary'!$B$36:$B$135,0),4),IF(INDEX('Capacity Summary'!$H$36:$BG$135,MATCH('Capacity Backing (Hide)'!G$2,'Capacity Summary'!$B$36:$B$135,0),MATCH('Capacity Backing (Hide)'!$A50,'Capacity Summary'!$H$35:$BG$35,0))&lt;&gt;0,INDEX('Capacity Summary'!$H$36:$BG$135,MATCH('Capacity Backing (Hide)'!G$2,'Capacity Summary'!$B$36:$B$135,0),MATCH('Capacity Backing (Hide)'!$A50,'Capacity Summary'!$H$35:$BG$35,0)),0)),INDEX('Capacity Summary'!$C$36:$E$135,MATCH('Capacity Backing (Hide)'!G$2,'Capacity Summary'!$B$36:$B$135,0),2)))/IF(Summary!$B$7="Minutes",1,60)/COUNTA(INDEX(Capacity!$C$10:$Q$109,MATCH('Capacity Backing (Hide)'!G$2,Capacity!$B$10:$B$109,0),1):INDEX(Capacity!$C$10:$Q$109,MATCH('Capacity Backing (Hide)'!G$2,Capacity!$B$10:$B$109,0),15))</f>
        <v>#N/A</v>
      </c>
      <c r="H50"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(Hide)'!$A50,'Capacity Summary'!$H$35:$BG$35,0))="x",INDEX('Capacity Summary'!$C$36:$E$135,MATCH('Capacity Backing (Hide)'!H$2,'Capacity Summary'!$B$36:$B$135,0),4),IF(INDEX('Capacity Summary'!$H$36:$BG$135,MATCH('Capacity Backing (Hide)'!H$2,'Capacity Summary'!$B$36:$B$135,0),MATCH('Capacity Backing (Hide)'!$A50,'Capacity Summary'!$H$35:$BG$35,0))&lt;&gt;0,INDEX('Capacity Summary'!$H$36:$BG$135,MATCH('Capacity Backing (Hide)'!H$2,'Capacity Summary'!$B$36:$B$135,0),MATCH('Capacity Backing (Hide)'!$A50,'Capacity Summary'!$H$35:$BG$35,0)),0)),INDEX('Capacity Summary'!$C$36:$E$135,MATCH('Capacity Backing (Hide)'!H$2,'Capacity Summary'!$B$36:$B$135,0),2)))/IF(Summary!$B$7="Minutes",1,60)/COUNTA(INDEX(Capacity!$C$10:$Q$109,MATCH('Capacity Backing (Hide)'!H$2,Capacity!$B$10:$B$109,0),1):INDEX(Capacity!$C$10:$Q$109,MATCH('Capacity Backing (Hide)'!H$2,Capacity!$B$10:$B$109,0),15))</f>
        <v>#N/A</v>
      </c>
      <c r="I50"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(Hide)'!$A50,'Capacity Summary'!$H$35:$BG$35,0))="x",INDEX('Capacity Summary'!$C$36:$E$135,MATCH('Capacity Backing (Hide)'!I$2,'Capacity Summary'!$B$36:$B$135,0),4),IF(INDEX('Capacity Summary'!$H$36:$BG$135,MATCH('Capacity Backing (Hide)'!I$2,'Capacity Summary'!$B$36:$B$135,0),MATCH('Capacity Backing (Hide)'!$A50,'Capacity Summary'!$H$35:$BG$35,0))&lt;&gt;0,INDEX('Capacity Summary'!$H$36:$BG$135,MATCH('Capacity Backing (Hide)'!I$2,'Capacity Summary'!$B$36:$B$135,0),MATCH('Capacity Backing (Hide)'!$A50,'Capacity Summary'!$H$35:$BG$35,0)),0)),INDEX('Capacity Summary'!$C$36:$E$135,MATCH('Capacity Backing (Hide)'!I$2,'Capacity Summary'!$B$36:$B$135,0),2)))/IF(Summary!$B$7="Minutes",1,60)/COUNTA(INDEX(Capacity!$C$10:$Q$109,MATCH('Capacity Backing (Hide)'!I$2,Capacity!$B$10:$B$109,0),1):INDEX(Capacity!$C$10:$Q$109,MATCH('Capacity Backing (Hide)'!I$2,Capacity!$B$10:$B$109,0),15))</f>
        <v>#N/A</v>
      </c>
      <c r="J50"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(Hide)'!$A50,'Capacity Summary'!$H$35:$BG$35,0))="x",INDEX('Capacity Summary'!$C$36:$E$135,MATCH('Capacity Backing (Hide)'!J$2,'Capacity Summary'!$B$36:$B$135,0),4),IF(INDEX('Capacity Summary'!$H$36:$BG$135,MATCH('Capacity Backing (Hide)'!J$2,'Capacity Summary'!$B$36:$B$135,0),MATCH('Capacity Backing (Hide)'!$A50,'Capacity Summary'!$H$35:$BG$35,0))&lt;&gt;0,INDEX('Capacity Summary'!$H$36:$BG$135,MATCH('Capacity Backing (Hide)'!J$2,'Capacity Summary'!$B$36:$B$135,0),MATCH('Capacity Backing (Hide)'!$A50,'Capacity Summary'!$H$35:$BG$35,0)),0)),INDEX('Capacity Summary'!$C$36:$E$135,MATCH('Capacity Backing (Hide)'!J$2,'Capacity Summary'!$B$36:$B$135,0),2)))/IF(Summary!$B$7="Minutes",1,60)/COUNTA(INDEX(Capacity!$C$10:$Q$109,MATCH('Capacity Backing (Hide)'!J$2,Capacity!$B$10:$B$109,0),1):INDEX(Capacity!$C$10:$Q$109,MATCH('Capacity Backing (Hide)'!J$2,Capacity!$B$10:$B$109,0),15))</f>
        <v>#N/A</v>
      </c>
      <c r="K50"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(Hide)'!$A50,'Capacity Summary'!$H$35:$BG$35,0))="x",INDEX('Capacity Summary'!$C$36:$E$135,MATCH('Capacity Backing (Hide)'!K$2,'Capacity Summary'!$B$36:$B$135,0),4),IF(INDEX('Capacity Summary'!$H$36:$BG$135,MATCH('Capacity Backing (Hide)'!K$2,'Capacity Summary'!$B$36:$B$135,0),MATCH('Capacity Backing (Hide)'!$A50,'Capacity Summary'!$H$35:$BG$35,0))&lt;&gt;0,INDEX('Capacity Summary'!$H$36:$BG$135,MATCH('Capacity Backing (Hide)'!K$2,'Capacity Summary'!$B$36:$B$135,0),MATCH('Capacity Backing (Hide)'!$A50,'Capacity Summary'!$H$35:$BG$35,0)),0)),INDEX('Capacity Summary'!$C$36:$E$135,MATCH('Capacity Backing (Hide)'!K$2,'Capacity Summary'!$B$36:$B$135,0),2)))/IF(Summary!$B$7="Minutes",1,60)/COUNTA(INDEX(Capacity!$C$10:$Q$109,MATCH('Capacity Backing (Hide)'!K$2,Capacity!$B$10:$B$109,0),1):INDEX(Capacity!$C$10:$Q$109,MATCH('Capacity Backing (Hide)'!K$2,Capacity!$B$10:$B$109,0),15))</f>
        <v>#N/A</v>
      </c>
      <c r="L50"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(Hide)'!$A50,'Capacity Summary'!$H$35:$BG$35,0))="x",INDEX('Capacity Summary'!$C$36:$E$135,MATCH('Capacity Backing (Hide)'!L$2,'Capacity Summary'!$B$36:$B$135,0),4),IF(INDEX('Capacity Summary'!$H$36:$BG$135,MATCH('Capacity Backing (Hide)'!L$2,'Capacity Summary'!$B$36:$B$135,0),MATCH('Capacity Backing (Hide)'!$A50,'Capacity Summary'!$H$35:$BG$35,0))&lt;&gt;0,INDEX('Capacity Summary'!$H$36:$BG$135,MATCH('Capacity Backing (Hide)'!L$2,'Capacity Summary'!$B$36:$B$135,0),MATCH('Capacity Backing (Hide)'!$A50,'Capacity Summary'!$H$35:$BG$35,0)),0)),INDEX('Capacity Summary'!$C$36:$E$135,MATCH('Capacity Backing (Hide)'!L$2,'Capacity Summary'!$B$36:$B$135,0),2)))/IF(Summary!$B$7="Minutes",1,60)/COUNTA(INDEX(Capacity!$C$10:$Q$109,MATCH('Capacity Backing (Hide)'!L$2,Capacity!$B$10:$B$109,0),1):INDEX(Capacity!$C$10:$Q$109,MATCH('Capacity Backing (Hide)'!L$2,Capacity!$B$10:$B$109,0),15))</f>
        <v>#N/A</v>
      </c>
      <c r="M50"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(Hide)'!$A50,'Capacity Summary'!$H$35:$BG$35,0))="x",INDEX('Capacity Summary'!$C$36:$E$135,MATCH('Capacity Backing (Hide)'!M$2,'Capacity Summary'!$B$36:$B$135,0),4),IF(INDEX('Capacity Summary'!$H$36:$BG$135,MATCH('Capacity Backing (Hide)'!M$2,'Capacity Summary'!$B$36:$B$135,0),MATCH('Capacity Backing (Hide)'!$A50,'Capacity Summary'!$H$35:$BG$35,0))&lt;&gt;0,INDEX('Capacity Summary'!$H$36:$BG$135,MATCH('Capacity Backing (Hide)'!M$2,'Capacity Summary'!$B$36:$B$135,0),MATCH('Capacity Backing (Hide)'!$A50,'Capacity Summary'!$H$35:$BG$35,0)),0)),INDEX('Capacity Summary'!$C$36:$E$135,MATCH('Capacity Backing (Hide)'!M$2,'Capacity Summary'!$B$36:$B$135,0),2)))/IF(Summary!$B$7="Minutes",1,60)/COUNTA(INDEX(Capacity!$C$10:$Q$109,MATCH('Capacity Backing (Hide)'!M$2,Capacity!$B$10:$B$109,0),1):INDEX(Capacity!$C$10:$Q$109,MATCH('Capacity Backing (Hide)'!M$2,Capacity!$B$10:$B$109,0),15))</f>
        <v>#N/A</v>
      </c>
      <c r="N50"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(Hide)'!$A50,'Capacity Summary'!$H$35:$BG$35,0))="x",INDEX('Capacity Summary'!$C$36:$E$135,MATCH('Capacity Backing (Hide)'!N$2,'Capacity Summary'!$B$36:$B$135,0),4),IF(INDEX('Capacity Summary'!$H$36:$BG$135,MATCH('Capacity Backing (Hide)'!N$2,'Capacity Summary'!$B$36:$B$135,0),MATCH('Capacity Backing (Hide)'!$A50,'Capacity Summary'!$H$35:$BG$35,0))&lt;&gt;0,INDEX('Capacity Summary'!$H$36:$BG$135,MATCH('Capacity Backing (Hide)'!N$2,'Capacity Summary'!$B$36:$B$135,0),MATCH('Capacity Backing (Hide)'!$A50,'Capacity Summary'!$H$35:$BG$35,0)),0)),INDEX('Capacity Summary'!$C$36:$E$135,MATCH('Capacity Backing (Hide)'!N$2,'Capacity Summary'!$B$36:$B$135,0),2)))/IF(Summary!$B$7="Minutes",1,60)/COUNTA(INDEX(Capacity!$C$10:$Q$109,MATCH('Capacity Backing (Hide)'!N$2,Capacity!$B$10:$B$109,0),1):INDEX(Capacity!$C$10:$Q$109,MATCH('Capacity Backing (Hide)'!N$2,Capacity!$B$10:$B$109,0),15))</f>
        <v>#N/A</v>
      </c>
      <c r="O50"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(Hide)'!$A50,'Capacity Summary'!$H$35:$BG$35,0))="x",INDEX('Capacity Summary'!$C$36:$E$135,MATCH('Capacity Backing (Hide)'!O$2,'Capacity Summary'!$B$36:$B$135,0),4),IF(INDEX('Capacity Summary'!$H$36:$BG$135,MATCH('Capacity Backing (Hide)'!O$2,'Capacity Summary'!$B$36:$B$135,0),MATCH('Capacity Backing (Hide)'!$A50,'Capacity Summary'!$H$35:$BG$35,0))&lt;&gt;0,INDEX('Capacity Summary'!$H$36:$BG$135,MATCH('Capacity Backing (Hide)'!O$2,'Capacity Summary'!$B$36:$B$135,0),MATCH('Capacity Backing (Hide)'!$A50,'Capacity Summary'!$H$35:$BG$35,0)),0)),INDEX('Capacity Summary'!$C$36:$E$135,MATCH('Capacity Backing (Hide)'!O$2,'Capacity Summary'!$B$36:$B$135,0),2)))/IF(Summary!$B$7="Minutes",1,60)/COUNTA(INDEX(Capacity!$C$10:$Q$109,MATCH('Capacity Backing (Hide)'!O$2,Capacity!$B$10:$B$109,0),1):INDEX(Capacity!$C$10:$Q$109,MATCH('Capacity Backing (Hide)'!O$2,Capacity!$B$10:$B$109,0),15))</f>
        <v>#N/A</v>
      </c>
      <c r="P50"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(Hide)'!$A50,'Capacity Summary'!$H$35:$BG$35,0))="x",INDEX('Capacity Summary'!$C$36:$E$135,MATCH('Capacity Backing (Hide)'!P$2,'Capacity Summary'!$B$36:$B$135,0),4),IF(INDEX('Capacity Summary'!$H$36:$BG$135,MATCH('Capacity Backing (Hide)'!P$2,'Capacity Summary'!$B$36:$B$135,0),MATCH('Capacity Backing (Hide)'!$A50,'Capacity Summary'!$H$35:$BG$35,0))&lt;&gt;0,INDEX('Capacity Summary'!$H$36:$BG$135,MATCH('Capacity Backing (Hide)'!P$2,'Capacity Summary'!$B$36:$B$135,0),MATCH('Capacity Backing (Hide)'!$A50,'Capacity Summary'!$H$35:$BG$35,0)),0)),INDEX('Capacity Summary'!$C$36:$E$135,MATCH('Capacity Backing (Hide)'!P$2,'Capacity Summary'!$B$36:$B$135,0),2)))/IF(Summary!$B$7="Minutes",1,60)/COUNTA(INDEX(Capacity!$C$10:$Q$109,MATCH('Capacity Backing (Hide)'!P$2,Capacity!$B$10:$B$109,0),1):INDEX(Capacity!$C$10:$Q$109,MATCH('Capacity Backing (Hide)'!P$2,Capacity!$B$10:$B$109,0),15))</f>
        <v>#N/A</v>
      </c>
      <c r="Q50"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(Hide)'!$A50,'Capacity Summary'!$H$35:$BG$35,0))="x",INDEX('Capacity Summary'!$C$36:$E$135,MATCH('Capacity Backing (Hide)'!Q$2,'Capacity Summary'!$B$36:$B$135,0),4),IF(INDEX('Capacity Summary'!$H$36:$BG$135,MATCH('Capacity Backing (Hide)'!Q$2,'Capacity Summary'!$B$36:$B$135,0),MATCH('Capacity Backing (Hide)'!$A50,'Capacity Summary'!$H$35:$BG$35,0))&lt;&gt;0,INDEX('Capacity Summary'!$H$36:$BG$135,MATCH('Capacity Backing (Hide)'!Q$2,'Capacity Summary'!$B$36:$B$135,0),MATCH('Capacity Backing (Hide)'!$A50,'Capacity Summary'!$H$35:$BG$35,0)),0)),INDEX('Capacity Summary'!$C$36:$E$135,MATCH('Capacity Backing (Hide)'!Q$2,'Capacity Summary'!$B$36:$B$135,0),2)))/IF(Summary!$B$7="Minutes",1,60)/COUNTA(INDEX(Capacity!$C$10:$Q$109,MATCH('Capacity Backing (Hide)'!Q$2,Capacity!$B$10:$B$109,0),1):INDEX(Capacity!$C$10:$Q$109,MATCH('Capacity Backing (Hide)'!Q$2,Capacity!$B$10:$B$109,0),15))</f>
        <v>#N/A</v>
      </c>
      <c r="R50"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(Hide)'!$A50,'Capacity Summary'!$H$35:$BG$35,0))="x",INDEX('Capacity Summary'!$C$36:$E$135,MATCH('Capacity Backing (Hide)'!R$2,'Capacity Summary'!$B$36:$B$135,0),4),IF(INDEX('Capacity Summary'!$H$36:$BG$135,MATCH('Capacity Backing (Hide)'!R$2,'Capacity Summary'!$B$36:$B$135,0),MATCH('Capacity Backing (Hide)'!$A50,'Capacity Summary'!$H$35:$BG$35,0))&lt;&gt;0,INDEX('Capacity Summary'!$H$36:$BG$135,MATCH('Capacity Backing (Hide)'!R$2,'Capacity Summary'!$B$36:$B$135,0),MATCH('Capacity Backing (Hide)'!$A50,'Capacity Summary'!$H$35:$BG$35,0)),0)),INDEX('Capacity Summary'!$C$36:$E$135,MATCH('Capacity Backing (Hide)'!R$2,'Capacity Summary'!$B$36:$B$135,0),2)))/IF(Summary!$B$7="Minutes",1,60)/COUNTA(INDEX(Capacity!$C$10:$Q$109,MATCH('Capacity Backing (Hide)'!R$2,Capacity!$B$10:$B$109,0),1):INDEX(Capacity!$C$10:$Q$109,MATCH('Capacity Backing (Hide)'!R$2,Capacity!$B$10:$B$109,0),15))</f>
        <v>#N/A</v>
      </c>
      <c r="S50"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(Hide)'!$A50,'Capacity Summary'!$H$35:$BG$35,0))="x",INDEX('Capacity Summary'!$C$36:$E$135,MATCH('Capacity Backing (Hide)'!S$2,'Capacity Summary'!$B$36:$B$135,0),4),IF(INDEX('Capacity Summary'!$H$36:$BG$135,MATCH('Capacity Backing (Hide)'!S$2,'Capacity Summary'!$B$36:$B$135,0),MATCH('Capacity Backing (Hide)'!$A50,'Capacity Summary'!$H$35:$BG$35,0))&lt;&gt;0,INDEX('Capacity Summary'!$H$36:$BG$135,MATCH('Capacity Backing (Hide)'!S$2,'Capacity Summary'!$B$36:$B$135,0),MATCH('Capacity Backing (Hide)'!$A50,'Capacity Summary'!$H$35:$BG$35,0)),0)),INDEX('Capacity Summary'!$C$36:$E$135,MATCH('Capacity Backing (Hide)'!S$2,'Capacity Summary'!$B$36:$B$135,0),2)))/IF(Summary!$B$7="Minutes",1,60)/COUNTA(INDEX(Capacity!$C$10:$Q$109,MATCH('Capacity Backing (Hide)'!S$2,Capacity!$B$10:$B$109,0),1):INDEX(Capacity!$C$10:$Q$109,MATCH('Capacity Backing (Hide)'!S$2,Capacity!$B$10:$B$109,0),15))</f>
        <v>#N/A</v>
      </c>
      <c r="T50"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(Hide)'!$A50,'Capacity Summary'!$H$35:$BG$35,0))="x",INDEX('Capacity Summary'!$C$36:$E$135,MATCH('Capacity Backing (Hide)'!T$2,'Capacity Summary'!$B$36:$B$135,0),4),IF(INDEX('Capacity Summary'!$H$36:$BG$135,MATCH('Capacity Backing (Hide)'!T$2,'Capacity Summary'!$B$36:$B$135,0),MATCH('Capacity Backing (Hide)'!$A50,'Capacity Summary'!$H$35:$BG$35,0))&lt;&gt;0,INDEX('Capacity Summary'!$H$36:$BG$135,MATCH('Capacity Backing (Hide)'!T$2,'Capacity Summary'!$B$36:$B$135,0),MATCH('Capacity Backing (Hide)'!$A50,'Capacity Summary'!$H$35:$BG$35,0)),0)),INDEX('Capacity Summary'!$C$36:$E$135,MATCH('Capacity Backing (Hide)'!T$2,'Capacity Summary'!$B$36:$B$135,0),2)))/IF(Summary!$B$7="Minutes",1,60)/COUNTA(INDEX(Capacity!$C$10:$Q$109,MATCH('Capacity Backing (Hide)'!T$2,Capacity!$B$10:$B$109,0),1):INDEX(Capacity!$C$10:$Q$109,MATCH('Capacity Backing (Hide)'!T$2,Capacity!$B$10:$B$109,0),15))</f>
        <v>#N/A</v>
      </c>
      <c r="U50"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(Hide)'!$A50,'Capacity Summary'!$H$35:$BG$35,0))="x",INDEX('Capacity Summary'!$C$36:$E$135,MATCH('Capacity Backing (Hide)'!U$2,'Capacity Summary'!$B$36:$B$135,0),4),IF(INDEX('Capacity Summary'!$H$36:$BG$135,MATCH('Capacity Backing (Hide)'!U$2,'Capacity Summary'!$B$36:$B$135,0),MATCH('Capacity Backing (Hide)'!$A50,'Capacity Summary'!$H$35:$BG$35,0))&lt;&gt;0,INDEX('Capacity Summary'!$H$36:$BG$135,MATCH('Capacity Backing (Hide)'!U$2,'Capacity Summary'!$B$36:$B$135,0),MATCH('Capacity Backing (Hide)'!$A50,'Capacity Summary'!$H$35:$BG$35,0)),0)),INDEX('Capacity Summary'!$C$36:$E$135,MATCH('Capacity Backing (Hide)'!U$2,'Capacity Summary'!$B$36:$B$135,0),2)))/IF(Summary!$B$7="Minutes",1,60)/COUNTA(INDEX(Capacity!$C$10:$Q$109,MATCH('Capacity Backing (Hide)'!U$2,Capacity!$B$10:$B$109,0),1):INDEX(Capacity!$C$10:$Q$109,MATCH('Capacity Backing (Hide)'!U$2,Capacity!$B$10:$B$109,0),15))</f>
        <v>#N/A</v>
      </c>
      <c r="V50"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(Hide)'!$A50,'Capacity Summary'!$H$35:$BG$35,0))="x",INDEX('Capacity Summary'!$C$36:$E$135,MATCH('Capacity Backing (Hide)'!V$2,'Capacity Summary'!$B$36:$B$135,0),4),IF(INDEX('Capacity Summary'!$H$36:$BG$135,MATCH('Capacity Backing (Hide)'!V$2,'Capacity Summary'!$B$36:$B$135,0),MATCH('Capacity Backing (Hide)'!$A50,'Capacity Summary'!$H$35:$BG$35,0))&lt;&gt;0,INDEX('Capacity Summary'!$H$36:$BG$135,MATCH('Capacity Backing (Hide)'!V$2,'Capacity Summary'!$B$36:$B$135,0),MATCH('Capacity Backing (Hide)'!$A50,'Capacity Summary'!$H$35:$BG$35,0)),0)),INDEX('Capacity Summary'!$C$36:$E$135,MATCH('Capacity Backing (Hide)'!V$2,'Capacity Summary'!$B$36:$B$135,0),2)))/IF(Summary!$B$7="Minutes",1,60)/COUNTA(INDEX(Capacity!$C$10:$Q$109,MATCH('Capacity Backing (Hide)'!V$2,Capacity!$B$10:$B$109,0),1):INDEX(Capacity!$C$10:$Q$109,MATCH('Capacity Backing (Hide)'!V$2,Capacity!$B$10:$B$109,0),15))</f>
        <v>#N/A</v>
      </c>
      <c r="W50"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(Hide)'!$A50,'Capacity Summary'!$H$35:$BG$35,0))="x",INDEX('Capacity Summary'!$C$36:$E$135,MATCH('Capacity Backing (Hide)'!W$2,'Capacity Summary'!$B$36:$B$135,0),4),IF(INDEX('Capacity Summary'!$H$36:$BG$135,MATCH('Capacity Backing (Hide)'!W$2,'Capacity Summary'!$B$36:$B$135,0),MATCH('Capacity Backing (Hide)'!$A50,'Capacity Summary'!$H$35:$BG$35,0))&lt;&gt;0,INDEX('Capacity Summary'!$H$36:$BG$135,MATCH('Capacity Backing (Hide)'!W$2,'Capacity Summary'!$B$36:$B$135,0),MATCH('Capacity Backing (Hide)'!$A50,'Capacity Summary'!$H$35:$BG$35,0)),0)),INDEX('Capacity Summary'!$C$36:$E$135,MATCH('Capacity Backing (Hide)'!W$2,'Capacity Summary'!$B$36:$B$135,0),2)))/IF(Summary!$B$7="Minutes",1,60)/COUNTA(INDEX(Capacity!$C$10:$Q$109,MATCH('Capacity Backing (Hide)'!W$2,Capacity!$B$10:$B$109,0),1):INDEX(Capacity!$C$10:$Q$109,MATCH('Capacity Backing (Hide)'!W$2,Capacity!$B$10:$B$109,0),15))</f>
        <v>#N/A</v>
      </c>
      <c r="X50"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(Hide)'!$A50,'Capacity Summary'!$H$35:$BG$35,0))="x",INDEX('Capacity Summary'!$C$36:$E$135,MATCH('Capacity Backing (Hide)'!X$2,'Capacity Summary'!$B$36:$B$135,0),4),IF(INDEX('Capacity Summary'!$H$36:$BG$135,MATCH('Capacity Backing (Hide)'!X$2,'Capacity Summary'!$B$36:$B$135,0),MATCH('Capacity Backing (Hide)'!$A50,'Capacity Summary'!$H$35:$BG$35,0))&lt;&gt;0,INDEX('Capacity Summary'!$H$36:$BG$135,MATCH('Capacity Backing (Hide)'!X$2,'Capacity Summary'!$B$36:$B$135,0),MATCH('Capacity Backing (Hide)'!$A50,'Capacity Summary'!$H$35:$BG$35,0)),0)),INDEX('Capacity Summary'!$C$36:$E$135,MATCH('Capacity Backing (Hide)'!X$2,'Capacity Summary'!$B$36:$B$135,0),2)))/IF(Summary!$B$7="Minutes",1,60)/COUNTA(INDEX(Capacity!$C$10:$Q$109,MATCH('Capacity Backing (Hide)'!X$2,Capacity!$B$10:$B$109,0),1):INDEX(Capacity!$C$10:$Q$109,MATCH('Capacity Backing (Hide)'!X$2,Capacity!$B$10:$B$109,0),15))</f>
        <v>#N/A</v>
      </c>
      <c r="Y50"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(Hide)'!$A50,'Capacity Summary'!$H$35:$BG$35,0))="x",INDEX('Capacity Summary'!$C$36:$E$135,MATCH('Capacity Backing (Hide)'!Y$2,'Capacity Summary'!$B$36:$B$135,0),4),IF(INDEX('Capacity Summary'!$H$36:$BG$135,MATCH('Capacity Backing (Hide)'!Y$2,'Capacity Summary'!$B$36:$B$135,0),MATCH('Capacity Backing (Hide)'!$A50,'Capacity Summary'!$H$35:$BG$35,0))&lt;&gt;0,INDEX('Capacity Summary'!$H$36:$BG$135,MATCH('Capacity Backing (Hide)'!Y$2,'Capacity Summary'!$B$36:$B$135,0),MATCH('Capacity Backing (Hide)'!$A50,'Capacity Summary'!$H$35:$BG$35,0)),0)),INDEX('Capacity Summary'!$C$36:$E$135,MATCH('Capacity Backing (Hide)'!Y$2,'Capacity Summary'!$B$36:$B$135,0),2)))/IF(Summary!$B$7="Minutes",1,60)/COUNTA(INDEX(Capacity!$C$10:$Q$109,MATCH('Capacity Backing (Hide)'!Y$2,Capacity!$B$10:$B$109,0),1):INDEX(Capacity!$C$10:$Q$109,MATCH('Capacity Backing (Hide)'!Y$2,Capacity!$B$10:$B$109,0),15))</f>
        <v>#N/A</v>
      </c>
      <c r="Z50"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(Hide)'!$A50,'Capacity Summary'!$H$35:$BG$35,0))="x",INDEX('Capacity Summary'!$C$36:$E$135,MATCH('Capacity Backing (Hide)'!Z$2,'Capacity Summary'!$B$36:$B$135,0),4),IF(INDEX('Capacity Summary'!$H$36:$BG$135,MATCH('Capacity Backing (Hide)'!Z$2,'Capacity Summary'!$B$36:$B$135,0),MATCH('Capacity Backing (Hide)'!$A50,'Capacity Summary'!$H$35:$BG$35,0))&lt;&gt;0,INDEX('Capacity Summary'!$H$36:$BG$135,MATCH('Capacity Backing (Hide)'!Z$2,'Capacity Summary'!$B$36:$B$135,0),MATCH('Capacity Backing (Hide)'!$A50,'Capacity Summary'!$H$35:$BG$35,0)),0)),INDEX('Capacity Summary'!$C$36:$E$135,MATCH('Capacity Backing (Hide)'!Z$2,'Capacity Summary'!$B$36:$B$135,0),2)))/IF(Summary!$B$7="Minutes",1,60)/COUNTA(INDEX(Capacity!$C$10:$Q$109,MATCH('Capacity Backing (Hide)'!Z$2,Capacity!$B$10:$B$109,0),1):INDEX(Capacity!$C$10:$Q$109,MATCH('Capacity Backing (Hide)'!Z$2,Capacity!$B$10:$B$109,0),15))</f>
        <v>#N/A</v>
      </c>
      <c r="AA50"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(Hide)'!$A50,'Capacity Summary'!$H$35:$BG$35,0))="x",INDEX('Capacity Summary'!$C$36:$E$135,MATCH('Capacity Backing (Hide)'!AA$2,'Capacity Summary'!$B$36:$B$135,0),4),IF(INDEX('Capacity Summary'!$H$36:$BG$135,MATCH('Capacity Backing (Hide)'!AA$2,'Capacity Summary'!$B$36:$B$135,0),MATCH('Capacity Backing (Hide)'!$A50,'Capacity Summary'!$H$35:$BG$35,0))&lt;&gt;0,INDEX('Capacity Summary'!$H$36:$BG$135,MATCH('Capacity Backing (Hide)'!AA$2,'Capacity Summary'!$B$36:$B$135,0),MATCH('Capacity Backing (Hide)'!$A50,'Capacity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0"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(Hide)'!$A50,'Capacity Summary'!$H$35:$BG$35,0))="x",INDEX('Capacity Summary'!$C$36:$E$135,MATCH('Capacity Backing (Hide)'!AB$2,'Capacity Summary'!$B$36:$B$135,0),4),IF(INDEX('Capacity Summary'!$H$36:$BG$135,MATCH('Capacity Backing (Hide)'!AB$2,'Capacity Summary'!$B$36:$B$135,0),MATCH('Capacity Backing (Hide)'!$A50,'Capacity Summary'!$H$35:$BG$35,0))&lt;&gt;0,INDEX('Capacity Summary'!$H$36:$BG$135,MATCH('Capacity Backing (Hide)'!AB$2,'Capacity Summary'!$B$36:$B$135,0),MATCH('Capacity Backing (Hide)'!$A50,'Capacity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0"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(Hide)'!$A50,'Capacity Summary'!$H$35:$BG$35,0))="x",INDEX('Capacity Summary'!$C$36:$E$135,MATCH('Capacity Backing (Hide)'!AC$2,'Capacity Summary'!$B$36:$B$135,0),4),IF(INDEX('Capacity Summary'!$H$36:$BG$135,MATCH('Capacity Backing (Hide)'!AC$2,'Capacity Summary'!$B$36:$B$135,0),MATCH('Capacity Backing (Hide)'!$A50,'Capacity Summary'!$H$35:$BG$35,0))&lt;&gt;0,INDEX('Capacity Summary'!$H$36:$BG$135,MATCH('Capacity Backing (Hide)'!AC$2,'Capacity Summary'!$B$36:$B$135,0),MATCH('Capacity Backing (Hide)'!$A50,'Capacity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0"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(Hide)'!$A50,'Capacity Summary'!$H$35:$BG$35,0))="x",INDEX('Capacity Summary'!$C$36:$E$135,MATCH('Capacity Backing (Hide)'!AD$2,'Capacity Summary'!$B$36:$B$135,0),4),IF(INDEX('Capacity Summary'!$H$36:$BG$135,MATCH('Capacity Backing (Hide)'!AD$2,'Capacity Summary'!$B$36:$B$135,0),MATCH('Capacity Backing (Hide)'!$A50,'Capacity Summary'!$H$35:$BG$35,0))&lt;&gt;0,INDEX('Capacity Summary'!$H$36:$BG$135,MATCH('Capacity Backing (Hide)'!AD$2,'Capacity Summary'!$B$36:$B$135,0),MATCH('Capacity Backing (Hide)'!$A50,'Capacity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0"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(Hide)'!$A50,'Capacity Summary'!$H$35:$BG$35,0))="x",INDEX('Capacity Summary'!$C$36:$E$135,MATCH('Capacity Backing (Hide)'!AE$2,'Capacity Summary'!$B$36:$B$135,0),4),IF(INDEX('Capacity Summary'!$H$36:$BG$135,MATCH('Capacity Backing (Hide)'!AE$2,'Capacity Summary'!$B$36:$B$135,0),MATCH('Capacity Backing (Hide)'!$A50,'Capacity Summary'!$H$35:$BG$35,0))&lt;&gt;0,INDEX('Capacity Summary'!$H$36:$BG$135,MATCH('Capacity Backing (Hide)'!AE$2,'Capacity Summary'!$B$36:$B$135,0),MATCH('Capacity Backing (Hide)'!$A50,'Capacity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0"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(Hide)'!$A50,'Capacity Summary'!$H$35:$BG$35,0))="x",INDEX('Capacity Summary'!$C$36:$E$135,MATCH('Capacity Backing (Hide)'!AF$2,'Capacity Summary'!$B$36:$B$135,0),4),IF(INDEX('Capacity Summary'!$H$36:$BG$135,MATCH('Capacity Backing (Hide)'!AF$2,'Capacity Summary'!$B$36:$B$135,0),MATCH('Capacity Backing (Hide)'!$A50,'Capacity Summary'!$H$35:$BG$35,0))&lt;&gt;0,INDEX('Capacity Summary'!$H$36:$BG$135,MATCH('Capacity Backing (Hide)'!AF$2,'Capacity Summary'!$B$36:$B$135,0),MATCH('Capacity Backing (Hide)'!$A50,'Capacity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0"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(Hide)'!$A50,'Capacity Summary'!$H$35:$BG$35,0))="x",INDEX('Capacity Summary'!$C$36:$E$135,MATCH('Capacity Backing (Hide)'!AG$2,'Capacity Summary'!$B$36:$B$135,0),4),IF(INDEX('Capacity Summary'!$H$36:$BG$135,MATCH('Capacity Backing (Hide)'!AG$2,'Capacity Summary'!$B$36:$B$135,0),MATCH('Capacity Backing (Hide)'!$A50,'Capacity Summary'!$H$35:$BG$35,0))&lt;&gt;0,INDEX('Capacity Summary'!$H$36:$BG$135,MATCH('Capacity Backing (Hide)'!AG$2,'Capacity Summary'!$B$36:$B$135,0),MATCH('Capacity Backing (Hide)'!$A50,'Capacity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0"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(Hide)'!$A50,'Capacity Summary'!$H$35:$BG$35,0))="x",INDEX('Capacity Summary'!$C$36:$E$135,MATCH('Capacity Backing (Hide)'!AH$2,'Capacity Summary'!$B$36:$B$135,0),4),IF(INDEX('Capacity Summary'!$H$36:$BG$135,MATCH('Capacity Backing (Hide)'!AH$2,'Capacity Summary'!$B$36:$B$135,0),MATCH('Capacity Backing (Hide)'!$A50,'Capacity Summary'!$H$35:$BG$35,0))&lt;&gt;0,INDEX('Capacity Summary'!$H$36:$BG$135,MATCH('Capacity Backing (Hide)'!AH$2,'Capacity Summary'!$B$36:$B$135,0),MATCH('Capacity Backing (Hide)'!$A50,'Capacity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0"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(Hide)'!$A50,'Capacity Summary'!$H$35:$BG$35,0))="x",INDEX('Capacity Summary'!$C$36:$E$135,MATCH('Capacity Backing (Hide)'!AI$2,'Capacity Summary'!$B$36:$B$135,0),4),IF(INDEX('Capacity Summary'!$H$36:$BG$135,MATCH('Capacity Backing (Hide)'!AI$2,'Capacity Summary'!$B$36:$B$135,0),MATCH('Capacity Backing (Hide)'!$A50,'Capacity Summary'!$H$35:$BG$35,0))&lt;&gt;0,INDEX('Capacity Summary'!$H$36:$BG$135,MATCH('Capacity Backing (Hide)'!AI$2,'Capacity Summary'!$B$36:$B$135,0),MATCH('Capacity Backing (Hide)'!$A50,'Capacity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0"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(Hide)'!$A50,'Capacity Summary'!$H$35:$BG$35,0))="x",INDEX('Capacity Summary'!$C$36:$E$135,MATCH('Capacity Backing (Hide)'!AJ$2,'Capacity Summary'!$B$36:$B$135,0),4),IF(INDEX('Capacity Summary'!$H$36:$BG$135,MATCH('Capacity Backing (Hide)'!AJ$2,'Capacity Summary'!$B$36:$B$135,0),MATCH('Capacity Backing (Hide)'!$A50,'Capacity Summary'!$H$35:$BG$35,0))&lt;&gt;0,INDEX('Capacity Summary'!$H$36:$BG$135,MATCH('Capacity Backing (Hide)'!AJ$2,'Capacity Summary'!$B$36:$B$135,0),MATCH('Capacity Backing (Hide)'!$A50,'Capacity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0"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(Hide)'!$A50,'Capacity Summary'!$H$35:$BG$35,0))="x",INDEX('Capacity Summary'!$C$36:$E$135,MATCH('Capacity Backing (Hide)'!AK$2,'Capacity Summary'!$B$36:$B$135,0),4),IF(INDEX('Capacity Summary'!$H$36:$BG$135,MATCH('Capacity Backing (Hide)'!AK$2,'Capacity Summary'!$B$36:$B$135,0),MATCH('Capacity Backing (Hide)'!$A50,'Capacity Summary'!$H$35:$BG$35,0))&lt;&gt;0,INDEX('Capacity Summary'!$H$36:$BG$135,MATCH('Capacity Backing (Hide)'!AK$2,'Capacity Summary'!$B$36:$B$135,0),MATCH('Capacity Backing (Hide)'!$A50,'Capacity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0"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(Hide)'!$A50,'Capacity Summary'!$H$35:$BG$35,0))="x",INDEX('Capacity Summary'!$C$36:$E$135,MATCH('Capacity Backing (Hide)'!AL$2,'Capacity Summary'!$B$36:$B$135,0),4),IF(INDEX('Capacity Summary'!$H$36:$BG$135,MATCH('Capacity Backing (Hide)'!AL$2,'Capacity Summary'!$B$36:$B$135,0),MATCH('Capacity Backing (Hide)'!$A50,'Capacity Summary'!$H$35:$BG$35,0))&lt;&gt;0,INDEX('Capacity Summary'!$H$36:$BG$135,MATCH('Capacity Backing (Hide)'!AL$2,'Capacity Summary'!$B$36:$B$135,0),MATCH('Capacity Backing (Hide)'!$A50,'Capacity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0"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(Hide)'!$A50,'Capacity Summary'!$H$35:$BG$35,0))="x",INDEX('Capacity Summary'!$C$36:$E$135,MATCH('Capacity Backing (Hide)'!AM$2,'Capacity Summary'!$B$36:$B$135,0),4),IF(INDEX('Capacity Summary'!$H$36:$BG$135,MATCH('Capacity Backing (Hide)'!AM$2,'Capacity Summary'!$B$36:$B$135,0),MATCH('Capacity Backing (Hide)'!$A50,'Capacity Summary'!$H$35:$BG$35,0))&lt;&gt;0,INDEX('Capacity Summary'!$H$36:$BG$135,MATCH('Capacity Backing (Hide)'!AM$2,'Capacity Summary'!$B$36:$B$135,0),MATCH('Capacity Backing (Hide)'!$A50,'Capacity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0"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(Hide)'!$A50,'Capacity Summary'!$H$35:$BG$35,0))="x",INDEX('Capacity Summary'!$C$36:$E$135,MATCH('Capacity Backing (Hide)'!AN$2,'Capacity Summary'!$B$36:$B$135,0),4),IF(INDEX('Capacity Summary'!$H$36:$BG$135,MATCH('Capacity Backing (Hide)'!AN$2,'Capacity Summary'!$B$36:$B$135,0),MATCH('Capacity Backing (Hide)'!$A50,'Capacity Summary'!$H$35:$BG$35,0))&lt;&gt;0,INDEX('Capacity Summary'!$H$36:$BG$135,MATCH('Capacity Backing (Hide)'!AN$2,'Capacity Summary'!$B$36:$B$135,0),MATCH('Capacity Backing (Hide)'!$A50,'Capacity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0"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(Hide)'!$A50,'Capacity Summary'!$H$35:$BG$35,0))="x",INDEX('Capacity Summary'!$C$36:$E$135,MATCH('Capacity Backing (Hide)'!AO$2,'Capacity Summary'!$B$36:$B$135,0),4),IF(INDEX('Capacity Summary'!$H$36:$BG$135,MATCH('Capacity Backing (Hide)'!AO$2,'Capacity Summary'!$B$36:$B$135,0),MATCH('Capacity Backing (Hide)'!$A50,'Capacity Summary'!$H$35:$BG$35,0))&lt;&gt;0,INDEX('Capacity Summary'!$H$36:$BG$135,MATCH('Capacity Backing (Hide)'!AO$2,'Capacity Summary'!$B$36:$B$135,0),MATCH('Capacity Backing (Hide)'!$A50,'Capacity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0"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(Hide)'!$A50,'Capacity Summary'!$H$35:$BG$35,0))="x",INDEX('Capacity Summary'!$C$36:$E$135,MATCH('Capacity Backing (Hide)'!AP$2,'Capacity Summary'!$B$36:$B$135,0),4),IF(INDEX('Capacity Summary'!$H$36:$BG$135,MATCH('Capacity Backing (Hide)'!AP$2,'Capacity Summary'!$B$36:$B$135,0),MATCH('Capacity Backing (Hide)'!$A50,'Capacity Summary'!$H$35:$BG$35,0))&lt;&gt;0,INDEX('Capacity Summary'!$H$36:$BG$135,MATCH('Capacity Backing (Hide)'!AP$2,'Capacity Summary'!$B$36:$B$135,0),MATCH('Capacity Backing (Hide)'!$A50,'Capacity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0"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(Hide)'!$A50,'Capacity Summary'!$H$35:$BG$35,0))="x",INDEX('Capacity Summary'!$C$36:$E$135,MATCH('Capacity Backing (Hide)'!AQ$2,'Capacity Summary'!$B$36:$B$135,0),4),IF(INDEX('Capacity Summary'!$H$36:$BG$135,MATCH('Capacity Backing (Hide)'!AQ$2,'Capacity Summary'!$B$36:$B$135,0),MATCH('Capacity Backing (Hide)'!$A50,'Capacity Summary'!$H$35:$BG$35,0))&lt;&gt;0,INDEX('Capacity Summary'!$H$36:$BG$135,MATCH('Capacity Backing (Hide)'!AQ$2,'Capacity Summary'!$B$36:$B$135,0),MATCH('Capacity Backing (Hide)'!$A50,'Capacity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0"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(Hide)'!$A50,'Capacity Summary'!$H$35:$BG$35,0))="x",INDEX('Capacity Summary'!$C$36:$E$135,MATCH('Capacity Backing (Hide)'!AR$2,'Capacity Summary'!$B$36:$B$135,0),4),IF(INDEX('Capacity Summary'!$H$36:$BG$135,MATCH('Capacity Backing (Hide)'!AR$2,'Capacity Summary'!$B$36:$B$135,0),MATCH('Capacity Backing (Hide)'!$A50,'Capacity Summary'!$H$35:$BG$35,0))&lt;&gt;0,INDEX('Capacity Summary'!$H$36:$BG$135,MATCH('Capacity Backing (Hide)'!AR$2,'Capacity Summary'!$B$36:$B$135,0),MATCH('Capacity Backing (Hide)'!$A50,'Capacity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0"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(Hide)'!$A50,'Capacity Summary'!$H$35:$BG$35,0))="x",INDEX('Capacity Summary'!$C$36:$E$135,MATCH('Capacity Backing (Hide)'!AS$2,'Capacity Summary'!$B$36:$B$135,0),4),IF(INDEX('Capacity Summary'!$H$36:$BG$135,MATCH('Capacity Backing (Hide)'!AS$2,'Capacity Summary'!$B$36:$B$135,0),MATCH('Capacity Backing (Hide)'!$A50,'Capacity Summary'!$H$35:$BG$35,0))&lt;&gt;0,INDEX('Capacity Summary'!$H$36:$BG$135,MATCH('Capacity Backing (Hide)'!AS$2,'Capacity Summary'!$B$36:$B$135,0),MATCH('Capacity Backing (Hide)'!$A50,'Capacity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0"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(Hide)'!$A50,'Capacity Summary'!$H$35:$BG$35,0))="x",INDEX('Capacity Summary'!$C$36:$E$135,MATCH('Capacity Backing (Hide)'!AT$2,'Capacity Summary'!$B$36:$B$135,0),4),IF(INDEX('Capacity Summary'!$H$36:$BG$135,MATCH('Capacity Backing (Hide)'!AT$2,'Capacity Summary'!$B$36:$B$135,0),MATCH('Capacity Backing (Hide)'!$A50,'Capacity Summary'!$H$35:$BG$35,0))&lt;&gt;0,INDEX('Capacity Summary'!$H$36:$BG$135,MATCH('Capacity Backing (Hide)'!AT$2,'Capacity Summary'!$B$36:$B$135,0),MATCH('Capacity Backing (Hide)'!$A50,'Capacity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0"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(Hide)'!$A50,'Capacity Summary'!$H$35:$BG$35,0))="x",INDEX('Capacity Summary'!$C$36:$E$135,MATCH('Capacity Backing (Hide)'!AU$2,'Capacity Summary'!$B$36:$B$135,0),4),IF(INDEX('Capacity Summary'!$H$36:$BG$135,MATCH('Capacity Backing (Hide)'!AU$2,'Capacity Summary'!$B$36:$B$135,0),MATCH('Capacity Backing (Hide)'!$A50,'Capacity Summary'!$H$35:$BG$35,0))&lt;&gt;0,INDEX('Capacity Summary'!$H$36:$BG$135,MATCH('Capacity Backing (Hide)'!AU$2,'Capacity Summary'!$B$36:$B$135,0),MATCH('Capacity Backing (Hide)'!$A50,'Capacity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0"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(Hide)'!$A50,'Capacity Summary'!$H$35:$BG$35,0))="x",INDEX('Capacity Summary'!$C$36:$E$135,MATCH('Capacity Backing (Hide)'!AV$2,'Capacity Summary'!$B$36:$B$135,0),4),IF(INDEX('Capacity Summary'!$H$36:$BG$135,MATCH('Capacity Backing (Hide)'!AV$2,'Capacity Summary'!$B$36:$B$135,0),MATCH('Capacity Backing (Hide)'!$A50,'Capacity Summary'!$H$35:$BG$35,0))&lt;&gt;0,INDEX('Capacity Summary'!$H$36:$BG$135,MATCH('Capacity Backing (Hide)'!AV$2,'Capacity Summary'!$B$36:$B$135,0),MATCH('Capacity Backing (Hide)'!$A50,'Capacity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0"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(Hide)'!$A50,'Capacity Summary'!$H$35:$BG$35,0))="x",INDEX('Capacity Summary'!$C$36:$E$135,MATCH('Capacity Backing (Hide)'!AW$2,'Capacity Summary'!$B$36:$B$135,0),4),IF(INDEX('Capacity Summary'!$H$36:$BG$135,MATCH('Capacity Backing (Hide)'!AW$2,'Capacity Summary'!$B$36:$B$135,0),MATCH('Capacity Backing (Hide)'!$A50,'Capacity Summary'!$H$35:$BG$35,0))&lt;&gt;0,INDEX('Capacity Summary'!$H$36:$BG$135,MATCH('Capacity Backing (Hide)'!AW$2,'Capacity Summary'!$B$36:$B$135,0),MATCH('Capacity Backing (Hide)'!$A50,'Capacity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0"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(Hide)'!$A50,'Capacity Summary'!$H$35:$BG$35,0))="x",INDEX('Capacity Summary'!$C$36:$E$135,MATCH('Capacity Backing (Hide)'!AX$2,'Capacity Summary'!$B$36:$B$135,0),4),IF(INDEX('Capacity Summary'!$H$36:$BG$135,MATCH('Capacity Backing (Hide)'!AX$2,'Capacity Summary'!$B$36:$B$135,0),MATCH('Capacity Backing (Hide)'!$A50,'Capacity Summary'!$H$35:$BG$35,0))&lt;&gt;0,INDEX('Capacity Summary'!$H$36:$BG$135,MATCH('Capacity Backing (Hide)'!AX$2,'Capacity Summary'!$B$36:$B$135,0),MATCH('Capacity Backing (Hide)'!$A50,'Capacity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0"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(Hide)'!$A50,'Capacity Summary'!$H$35:$BG$35,0))="x",INDEX('Capacity Summary'!$C$36:$E$135,MATCH('Capacity Backing (Hide)'!AY$2,'Capacity Summary'!$B$36:$B$135,0),4),IF(INDEX('Capacity Summary'!$H$36:$BG$135,MATCH('Capacity Backing (Hide)'!AY$2,'Capacity Summary'!$B$36:$B$135,0),MATCH('Capacity Backing (Hide)'!$A50,'Capacity Summary'!$H$35:$BG$35,0))&lt;&gt;0,INDEX('Capacity Summary'!$H$36:$BG$135,MATCH('Capacity Backing (Hide)'!AY$2,'Capacity Summary'!$B$36:$B$135,0),MATCH('Capacity Backing (Hide)'!$A50,'Capacity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0"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(Hide)'!$A50,'Capacity Summary'!$H$35:$BG$35,0))="x",INDEX('Capacity Summary'!$C$36:$E$135,MATCH('Capacity Backing (Hide)'!AZ$2,'Capacity Summary'!$B$36:$B$135,0),4),IF(INDEX('Capacity Summary'!$H$36:$BG$135,MATCH('Capacity Backing (Hide)'!AZ$2,'Capacity Summary'!$B$36:$B$135,0),MATCH('Capacity Backing (Hide)'!$A50,'Capacity Summary'!$H$35:$BG$35,0))&lt;&gt;0,INDEX('Capacity Summary'!$H$36:$BG$135,MATCH('Capacity Backing (Hide)'!AZ$2,'Capacity Summary'!$B$36:$B$135,0),MATCH('Capacity Backing (Hide)'!$A50,'Capacity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0"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(Hide)'!$A50,'Capacity Summary'!$H$35:$BG$35,0))="x",INDEX('Capacity Summary'!$C$36:$E$135,MATCH('Capacity Backing (Hide)'!BA$2,'Capacity Summary'!$B$36:$B$135,0),4),IF(INDEX('Capacity Summary'!$H$36:$BG$135,MATCH('Capacity Backing (Hide)'!BA$2,'Capacity Summary'!$B$36:$B$135,0),MATCH('Capacity Backing (Hide)'!$A50,'Capacity Summary'!$H$35:$BG$35,0))&lt;&gt;0,INDEX('Capacity Summary'!$H$36:$BG$135,MATCH('Capacity Backing (Hide)'!BA$2,'Capacity Summary'!$B$36:$B$135,0),MATCH('Capacity Backing (Hide)'!$A50,'Capacity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0"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(Hide)'!$A50,'Capacity Summary'!$H$35:$BG$35,0))="x",INDEX('Capacity Summary'!$C$36:$E$135,MATCH('Capacity Backing (Hide)'!BB$2,'Capacity Summary'!$B$36:$B$135,0),4),IF(INDEX('Capacity Summary'!$H$36:$BG$135,MATCH('Capacity Backing (Hide)'!BB$2,'Capacity Summary'!$B$36:$B$135,0),MATCH('Capacity Backing (Hide)'!$A50,'Capacity Summary'!$H$35:$BG$35,0))&lt;&gt;0,INDEX('Capacity Summary'!$H$36:$BG$135,MATCH('Capacity Backing (Hide)'!BB$2,'Capacity Summary'!$B$36:$B$135,0),MATCH('Capacity Backing (Hide)'!$A50,'Capacity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0"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(Hide)'!$A50,'Capacity Summary'!$H$35:$BG$35,0))="x",INDEX('Capacity Summary'!$C$36:$E$135,MATCH('Capacity Backing (Hide)'!BC$2,'Capacity Summary'!$B$36:$B$135,0),4),IF(INDEX('Capacity Summary'!$H$36:$BG$135,MATCH('Capacity Backing (Hide)'!BC$2,'Capacity Summary'!$B$36:$B$135,0),MATCH('Capacity Backing (Hide)'!$A50,'Capacity Summary'!$H$35:$BG$35,0))&lt;&gt;0,INDEX('Capacity Summary'!$H$36:$BG$135,MATCH('Capacity Backing (Hide)'!BC$2,'Capacity Summary'!$B$36:$B$135,0),MATCH('Capacity Backing (Hide)'!$A50,'Capacity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0"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(Hide)'!$A50,'Capacity Summary'!$H$35:$BG$35,0))="x",INDEX('Capacity Summary'!$C$36:$E$135,MATCH('Capacity Backing (Hide)'!BD$2,'Capacity Summary'!$B$36:$B$135,0),4),IF(INDEX('Capacity Summary'!$H$36:$BG$135,MATCH('Capacity Backing (Hide)'!BD$2,'Capacity Summary'!$B$36:$B$135,0),MATCH('Capacity Backing (Hide)'!$A50,'Capacity Summary'!$H$35:$BG$35,0))&lt;&gt;0,INDEX('Capacity Summary'!$H$36:$BG$135,MATCH('Capacity Backing (Hide)'!BD$2,'Capacity Summary'!$B$36:$B$135,0),MATCH('Capacity Backing (Hide)'!$A50,'Capacity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0"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(Hide)'!$A50,'Capacity Summary'!$H$35:$BG$35,0))="x",INDEX('Capacity Summary'!$C$36:$E$135,MATCH('Capacity Backing (Hide)'!BE$2,'Capacity Summary'!$B$36:$B$135,0),4),IF(INDEX('Capacity Summary'!$H$36:$BG$135,MATCH('Capacity Backing (Hide)'!BE$2,'Capacity Summary'!$B$36:$B$135,0),MATCH('Capacity Backing (Hide)'!$A50,'Capacity Summary'!$H$35:$BG$35,0))&lt;&gt;0,INDEX('Capacity Summary'!$H$36:$BG$135,MATCH('Capacity Backing (Hide)'!BE$2,'Capacity Summary'!$B$36:$B$135,0),MATCH('Capacity Backing (Hide)'!$A50,'Capacity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0"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(Hide)'!$A50,'Capacity Summary'!$H$35:$BG$35,0))="x",INDEX('Capacity Summary'!$C$36:$E$135,MATCH('Capacity Backing (Hide)'!BF$2,'Capacity Summary'!$B$36:$B$135,0),4),IF(INDEX('Capacity Summary'!$H$36:$BG$135,MATCH('Capacity Backing (Hide)'!BF$2,'Capacity Summary'!$B$36:$B$135,0),MATCH('Capacity Backing (Hide)'!$A50,'Capacity Summary'!$H$35:$BG$35,0))&lt;&gt;0,INDEX('Capacity Summary'!$H$36:$BG$135,MATCH('Capacity Backing (Hide)'!BF$2,'Capacity Summary'!$B$36:$B$135,0),MATCH('Capacity Backing (Hide)'!$A50,'Capacity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0"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(Hide)'!$A50,'Capacity Summary'!$H$35:$BG$35,0))="x",INDEX('Capacity Summary'!$C$36:$E$135,MATCH('Capacity Backing (Hide)'!BG$2,'Capacity Summary'!$B$36:$B$135,0),4),IF(INDEX('Capacity Summary'!$H$36:$BG$135,MATCH('Capacity Backing (Hide)'!BG$2,'Capacity Summary'!$B$36:$B$135,0),MATCH('Capacity Backing (Hide)'!$A50,'Capacity Summary'!$H$35:$BG$35,0))&lt;&gt;0,INDEX('Capacity Summary'!$H$36:$BG$135,MATCH('Capacity Backing (Hide)'!BG$2,'Capacity Summary'!$B$36:$B$135,0),MATCH('Capacity Backing (Hide)'!$A50,'Capacity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0"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(Hide)'!$A50,'Capacity Summary'!$H$35:$BG$35,0))="x",INDEX('Capacity Summary'!$C$36:$E$135,MATCH('Capacity Backing (Hide)'!BH$2,'Capacity Summary'!$B$36:$B$135,0),4),IF(INDEX('Capacity Summary'!$H$36:$BG$135,MATCH('Capacity Backing (Hide)'!BH$2,'Capacity Summary'!$B$36:$B$135,0),MATCH('Capacity Backing (Hide)'!$A50,'Capacity Summary'!$H$35:$BG$35,0))&lt;&gt;0,INDEX('Capacity Summary'!$H$36:$BG$135,MATCH('Capacity Backing (Hide)'!BH$2,'Capacity Summary'!$B$36:$B$135,0),MATCH('Capacity Backing (Hide)'!$A50,'Capacity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0"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(Hide)'!$A50,'Capacity Summary'!$H$35:$BG$35,0))="x",INDEX('Capacity Summary'!$C$36:$E$135,MATCH('Capacity Backing (Hide)'!BI$2,'Capacity Summary'!$B$36:$B$135,0),4),IF(INDEX('Capacity Summary'!$H$36:$BG$135,MATCH('Capacity Backing (Hide)'!BI$2,'Capacity Summary'!$B$36:$B$135,0),MATCH('Capacity Backing (Hide)'!$A50,'Capacity Summary'!$H$35:$BG$35,0))&lt;&gt;0,INDEX('Capacity Summary'!$H$36:$BG$135,MATCH('Capacity Backing (Hide)'!BI$2,'Capacity Summary'!$B$36:$B$135,0),MATCH('Capacity Backing (Hide)'!$A50,'Capacity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0"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(Hide)'!$A50,'Capacity Summary'!$H$35:$BG$35,0))="x",INDEX('Capacity Summary'!$C$36:$E$135,MATCH('Capacity Backing (Hide)'!BJ$2,'Capacity Summary'!$B$36:$B$135,0),4),IF(INDEX('Capacity Summary'!$H$36:$BG$135,MATCH('Capacity Backing (Hide)'!BJ$2,'Capacity Summary'!$B$36:$B$135,0),MATCH('Capacity Backing (Hide)'!$A50,'Capacity Summary'!$H$35:$BG$35,0))&lt;&gt;0,INDEX('Capacity Summary'!$H$36:$BG$135,MATCH('Capacity Backing (Hide)'!BJ$2,'Capacity Summary'!$B$36:$B$135,0),MATCH('Capacity Backing (Hide)'!$A50,'Capacity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0"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(Hide)'!$A50,'Capacity Summary'!$H$35:$BG$35,0))="x",INDEX('Capacity Summary'!$C$36:$E$135,MATCH('Capacity Backing (Hide)'!BK$2,'Capacity Summary'!$B$36:$B$135,0),4),IF(INDEX('Capacity Summary'!$H$36:$BG$135,MATCH('Capacity Backing (Hide)'!BK$2,'Capacity Summary'!$B$36:$B$135,0),MATCH('Capacity Backing (Hide)'!$A50,'Capacity Summary'!$H$35:$BG$35,0))&lt;&gt;0,INDEX('Capacity Summary'!$H$36:$BG$135,MATCH('Capacity Backing (Hide)'!BK$2,'Capacity Summary'!$B$36:$B$135,0),MATCH('Capacity Backing (Hide)'!$A50,'Capacity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0"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(Hide)'!$A50,'Capacity Summary'!$H$35:$BG$35,0))="x",INDEX('Capacity Summary'!$C$36:$E$135,MATCH('Capacity Backing (Hide)'!BL$2,'Capacity Summary'!$B$36:$B$135,0),4),IF(INDEX('Capacity Summary'!$H$36:$BG$135,MATCH('Capacity Backing (Hide)'!BL$2,'Capacity Summary'!$B$36:$B$135,0),MATCH('Capacity Backing (Hide)'!$A50,'Capacity Summary'!$H$35:$BG$35,0))&lt;&gt;0,INDEX('Capacity Summary'!$H$36:$BG$135,MATCH('Capacity Backing (Hide)'!BL$2,'Capacity Summary'!$B$36:$B$135,0),MATCH('Capacity Backing (Hide)'!$A50,'Capacity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0"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(Hide)'!$A50,'Capacity Summary'!$H$35:$BG$35,0))="x",INDEX('Capacity Summary'!$C$36:$E$135,MATCH('Capacity Backing (Hide)'!BM$2,'Capacity Summary'!$B$36:$B$135,0),4),IF(INDEX('Capacity Summary'!$H$36:$BG$135,MATCH('Capacity Backing (Hide)'!BM$2,'Capacity Summary'!$B$36:$B$135,0),MATCH('Capacity Backing (Hide)'!$A50,'Capacity Summary'!$H$35:$BG$35,0))&lt;&gt;0,INDEX('Capacity Summary'!$H$36:$BG$135,MATCH('Capacity Backing (Hide)'!BM$2,'Capacity Summary'!$B$36:$B$135,0),MATCH('Capacity Backing (Hide)'!$A50,'Capacity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0"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(Hide)'!$A50,'Capacity Summary'!$H$35:$BG$35,0))="x",INDEX('Capacity Summary'!$C$36:$E$135,MATCH('Capacity Backing (Hide)'!BN$2,'Capacity Summary'!$B$36:$B$135,0),4),IF(INDEX('Capacity Summary'!$H$36:$BG$135,MATCH('Capacity Backing (Hide)'!BN$2,'Capacity Summary'!$B$36:$B$135,0),MATCH('Capacity Backing (Hide)'!$A50,'Capacity Summary'!$H$35:$BG$35,0))&lt;&gt;0,INDEX('Capacity Summary'!$H$36:$BG$135,MATCH('Capacity Backing (Hide)'!BN$2,'Capacity Summary'!$B$36:$B$135,0),MATCH('Capacity Backing (Hide)'!$A50,'Capacity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0"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(Hide)'!$A50,'Capacity Summary'!$H$35:$BG$35,0))="x",INDEX('Capacity Summary'!$C$36:$E$135,MATCH('Capacity Backing (Hide)'!BO$2,'Capacity Summary'!$B$36:$B$135,0),4),IF(INDEX('Capacity Summary'!$H$36:$BG$135,MATCH('Capacity Backing (Hide)'!BO$2,'Capacity Summary'!$B$36:$B$135,0),MATCH('Capacity Backing (Hide)'!$A50,'Capacity Summary'!$H$35:$BG$35,0))&lt;&gt;0,INDEX('Capacity Summary'!$H$36:$BG$135,MATCH('Capacity Backing (Hide)'!BO$2,'Capacity Summary'!$B$36:$B$135,0),MATCH('Capacity Backing (Hide)'!$A50,'Capacity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0"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(Hide)'!$A50,'Capacity Summary'!$H$35:$BG$35,0))="x",INDEX('Capacity Summary'!$C$36:$E$135,MATCH('Capacity Backing (Hide)'!BP$2,'Capacity Summary'!$B$36:$B$135,0),4),IF(INDEX('Capacity Summary'!$H$36:$BG$135,MATCH('Capacity Backing (Hide)'!BP$2,'Capacity Summary'!$B$36:$B$135,0),MATCH('Capacity Backing (Hide)'!$A50,'Capacity Summary'!$H$35:$BG$35,0))&lt;&gt;0,INDEX('Capacity Summary'!$H$36:$BG$135,MATCH('Capacity Backing (Hide)'!BP$2,'Capacity Summary'!$B$36:$B$135,0),MATCH('Capacity Backing (Hide)'!$A50,'Capacity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0"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(Hide)'!$A50,'Capacity Summary'!$H$35:$BG$35,0))="x",INDEX('Capacity Summary'!$C$36:$E$135,MATCH('Capacity Backing (Hide)'!BQ$2,'Capacity Summary'!$B$36:$B$135,0),4),IF(INDEX('Capacity Summary'!$H$36:$BG$135,MATCH('Capacity Backing (Hide)'!BQ$2,'Capacity Summary'!$B$36:$B$135,0),MATCH('Capacity Backing (Hide)'!$A50,'Capacity Summary'!$H$35:$BG$35,0))&lt;&gt;0,INDEX('Capacity Summary'!$H$36:$BG$135,MATCH('Capacity Backing (Hide)'!BQ$2,'Capacity Summary'!$B$36:$B$135,0),MATCH('Capacity Backing (Hide)'!$A50,'Capacity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0"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(Hide)'!$A50,'Capacity Summary'!$H$35:$BG$35,0))="x",INDEX('Capacity Summary'!$C$36:$E$135,MATCH('Capacity Backing (Hide)'!BR$2,'Capacity Summary'!$B$36:$B$135,0),4),IF(INDEX('Capacity Summary'!$H$36:$BG$135,MATCH('Capacity Backing (Hide)'!BR$2,'Capacity Summary'!$B$36:$B$135,0),MATCH('Capacity Backing (Hide)'!$A50,'Capacity Summary'!$H$35:$BG$35,0))&lt;&gt;0,INDEX('Capacity Summary'!$H$36:$BG$135,MATCH('Capacity Backing (Hide)'!BR$2,'Capacity Summary'!$B$36:$B$135,0),MATCH('Capacity Backing (Hide)'!$A50,'Capacity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0"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(Hide)'!$A50,'Capacity Summary'!$H$35:$BG$35,0))="x",INDEX('Capacity Summary'!$C$36:$E$135,MATCH('Capacity Backing (Hide)'!BS$2,'Capacity Summary'!$B$36:$B$135,0),4),IF(INDEX('Capacity Summary'!$H$36:$BG$135,MATCH('Capacity Backing (Hide)'!BS$2,'Capacity Summary'!$B$36:$B$135,0),MATCH('Capacity Backing (Hide)'!$A50,'Capacity Summary'!$H$35:$BG$35,0))&lt;&gt;0,INDEX('Capacity Summary'!$H$36:$BG$135,MATCH('Capacity Backing (Hide)'!BS$2,'Capacity Summary'!$B$36:$B$135,0),MATCH('Capacity Backing (Hide)'!$A50,'Capacity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0"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(Hide)'!$A50,'Capacity Summary'!$H$35:$BG$35,0))="x",INDEX('Capacity Summary'!$C$36:$E$135,MATCH('Capacity Backing (Hide)'!BT$2,'Capacity Summary'!$B$36:$B$135,0),4),IF(INDEX('Capacity Summary'!$H$36:$BG$135,MATCH('Capacity Backing (Hide)'!BT$2,'Capacity Summary'!$B$36:$B$135,0),MATCH('Capacity Backing (Hide)'!$A50,'Capacity Summary'!$H$35:$BG$35,0))&lt;&gt;0,INDEX('Capacity Summary'!$H$36:$BG$135,MATCH('Capacity Backing (Hide)'!BT$2,'Capacity Summary'!$B$36:$B$135,0),MATCH('Capacity Backing (Hide)'!$A50,'Capacity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0"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(Hide)'!$A50,'Capacity Summary'!$H$35:$BG$35,0))="x",INDEX('Capacity Summary'!$C$36:$E$135,MATCH('Capacity Backing (Hide)'!BU$2,'Capacity Summary'!$B$36:$B$135,0),4),IF(INDEX('Capacity Summary'!$H$36:$BG$135,MATCH('Capacity Backing (Hide)'!BU$2,'Capacity Summary'!$B$36:$B$135,0),MATCH('Capacity Backing (Hide)'!$A50,'Capacity Summary'!$H$35:$BG$35,0))&lt;&gt;0,INDEX('Capacity Summary'!$H$36:$BG$135,MATCH('Capacity Backing (Hide)'!BU$2,'Capacity Summary'!$B$36:$B$135,0),MATCH('Capacity Backing (Hide)'!$A50,'Capacity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0"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(Hide)'!$A50,'Capacity Summary'!$H$35:$BG$35,0))="x",INDEX('Capacity Summary'!$C$36:$E$135,MATCH('Capacity Backing (Hide)'!BV$2,'Capacity Summary'!$B$36:$B$135,0),4),IF(INDEX('Capacity Summary'!$H$36:$BG$135,MATCH('Capacity Backing (Hide)'!BV$2,'Capacity Summary'!$B$36:$B$135,0),MATCH('Capacity Backing (Hide)'!$A50,'Capacity Summary'!$H$35:$BG$35,0))&lt;&gt;0,INDEX('Capacity Summary'!$H$36:$BG$135,MATCH('Capacity Backing (Hide)'!BV$2,'Capacity Summary'!$B$36:$B$135,0),MATCH('Capacity Backing (Hide)'!$A50,'Capacity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0"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(Hide)'!$A50,'Capacity Summary'!$H$35:$BG$35,0))="x",INDEX('Capacity Summary'!$C$36:$E$135,MATCH('Capacity Backing (Hide)'!BW$2,'Capacity Summary'!$B$36:$B$135,0),4),IF(INDEX('Capacity Summary'!$H$36:$BG$135,MATCH('Capacity Backing (Hide)'!BW$2,'Capacity Summary'!$B$36:$B$135,0),MATCH('Capacity Backing (Hide)'!$A50,'Capacity Summary'!$H$35:$BG$35,0))&lt;&gt;0,INDEX('Capacity Summary'!$H$36:$BG$135,MATCH('Capacity Backing (Hide)'!BW$2,'Capacity Summary'!$B$36:$B$135,0),MATCH('Capacity Backing (Hide)'!$A50,'Capacity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0"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(Hide)'!$A50,'Capacity Summary'!$H$35:$BG$35,0))="x",INDEX('Capacity Summary'!$C$36:$E$135,MATCH('Capacity Backing (Hide)'!BX$2,'Capacity Summary'!$B$36:$B$135,0),4),IF(INDEX('Capacity Summary'!$H$36:$BG$135,MATCH('Capacity Backing (Hide)'!BX$2,'Capacity Summary'!$B$36:$B$135,0),MATCH('Capacity Backing (Hide)'!$A50,'Capacity Summary'!$H$35:$BG$35,0))&lt;&gt;0,INDEX('Capacity Summary'!$H$36:$BG$135,MATCH('Capacity Backing (Hide)'!BX$2,'Capacity Summary'!$B$36:$B$135,0),MATCH('Capacity Backing (Hide)'!$A50,'Capacity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0"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(Hide)'!$A50,'Capacity Summary'!$H$35:$BG$35,0))="x",INDEX('Capacity Summary'!$C$36:$E$135,MATCH('Capacity Backing (Hide)'!BY$2,'Capacity Summary'!$B$36:$B$135,0),4),IF(INDEX('Capacity Summary'!$H$36:$BG$135,MATCH('Capacity Backing (Hide)'!BY$2,'Capacity Summary'!$B$36:$B$135,0),MATCH('Capacity Backing (Hide)'!$A50,'Capacity Summary'!$H$35:$BG$35,0))&lt;&gt;0,INDEX('Capacity Summary'!$H$36:$BG$135,MATCH('Capacity Backing (Hide)'!BY$2,'Capacity Summary'!$B$36:$B$135,0),MATCH('Capacity Backing (Hide)'!$A50,'Capacity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0"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(Hide)'!$A50,'Capacity Summary'!$H$35:$BG$35,0))="x",INDEX('Capacity Summary'!$C$36:$E$135,MATCH('Capacity Backing (Hide)'!BZ$2,'Capacity Summary'!$B$36:$B$135,0),4),IF(INDEX('Capacity Summary'!$H$36:$BG$135,MATCH('Capacity Backing (Hide)'!BZ$2,'Capacity Summary'!$B$36:$B$135,0),MATCH('Capacity Backing (Hide)'!$A50,'Capacity Summary'!$H$35:$BG$35,0))&lt;&gt;0,INDEX('Capacity Summary'!$H$36:$BG$135,MATCH('Capacity Backing (Hide)'!BZ$2,'Capacity Summary'!$B$36:$B$135,0),MATCH('Capacity Backing (Hide)'!$A50,'Capacity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0"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(Hide)'!$A50,'Capacity Summary'!$H$35:$BG$35,0))="x",INDEX('Capacity Summary'!$C$36:$E$135,MATCH('Capacity Backing (Hide)'!CA$2,'Capacity Summary'!$B$36:$B$135,0),4),IF(INDEX('Capacity Summary'!$H$36:$BG$135,MATCH('Capacity Backing (Hide)'!CA$2,'Capacity Summary'!$B$36:$B$135,0),MATCH('Capacity Backing (Hide)'!$A50,'Capacity Summary'!$H$35:$BG$35,0))&lt;&gt;0,INDEX('Capacity Summary'!$H$36:$BG$135,MATCH('Capacity Backing (Hide)'!CA$2,'Capacity Summary'!$B$36:$B$135,0),MATCH('Capacity Backing (Hide)'!$A50,'Capacity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0"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(Hide)'!$A50,'Capacity Summary'!$H$35:$BG$35,0))="x",INDEX('Capacity Summary'!$C$36:$E$135,MATCH('Capacity Backing (Hide)'!CB$2,'Capacity Summary'!$B$36:$B$135,0),4),IF(INDEX('Capacity Summary'!$H$36:$BG$135,MATCH('Capacity Backing (Hide)'!CB$2,'Capacity Summary'!$B$36:$B$135,0),MATCH('Capacity Backing (Hide)'!$A50,'Capacity Summary'!$H$35:$BG$35,0))&lt;&gt;0,INDEX('Capacity Summary'!$H$36:$BG$135,MATCH('Capacity Backing (Hide)'!CB$2,'Capacity Summary'!$B$36:$B$135,0),MATCH('Capacity Backing (Hide)'!$A50,'Capacity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0"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(Hide)'!$A50,'Capacity Summary'!$H$35:$BG$35,0))="x",INDEX('Capacity Summary'!$C$36:$E$135,MATCH('Capacity Backing (Hide)'!CC$2,'Capacity Summary'!$B$36:$B$135,0),4),IF(INDEX('Capacity Summary'!$H$36:$BG$135,MATCH('Capacity Backing (Hide)'!CC$2,'Capacity Summary'!$B$36:$B$135,0),MATCH('Capacity Backing (Hide)'!$A50,'Capacity Summary'!$H$35:$BG$35,0))&lt;&gt;0,INDEX('Capacity Summary'!$H$36:$BG$135,MATCH('Capacity Backing (Hide)'!CC$2,'Capacity Summary'!$B$36:$B$135,0),MATCH('Capacity Backing (Hide)'!$A50,'Capacity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0"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(Hide)'!$A50,'Capacity Summary'!$H$35:$BG$35,0))="x",INDEX('Capacity Summary'!$C$36:$E$135,MATCH('Capacity Backing (Hide)'!CD$2,'Capacity Summary'!$B$36:$B$135,0),4),IF(INDEX('Capacity Summary'!$H$36:$BG$135,MATCH('Capacity Backing (Hide)'!CD$2,'Capacity Summary'!$B$36:$B$135,0),MATCH('Capacity Backing (Hide)'!$A50,'Capacity Summary'!$H$35:$BG$35,0))&lt;&gt;0,INDEX('Capacity Summary'!$H$36:$BG$135,MATCH('Capacity Backing (Hide)'!CD$2,'Capacity Summary'!$B$36:$B$135,0),MATCH('Capacity Backing (Hide)'!$A50,'Capacity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0"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(Hide)'!$A50,'Capacity Summary'!$H$35:$BG$35,0))="x",INDEX('Capacity Summary'!$C$36:$E$135,MATCH('Capacity Backing (Hide)'!CE$2,'Capacity Summary'!$B$36:$B$135,0),4),IF(INDEX('Capacity Summary'!$H$36:$BG$135,MATCH('Capacity Backing (Hide)'!CE$2,'Capacity Summary'!$B$36:$B$135,0),MATCH('Capacity Backing (Hide)'!$A50,'Capacity Summary'!$H$35:$BG$35,0))&lt;&gt;0,INDEX('Capacity Summary'!$H$36:$BG$135,MATCH('Capacity Backing (Hide)'!CE$2,'Capacity Summary'!$B$36:$B$135,0),MATCH('Capacity Backing (Hide)'!$A50,'Capacity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0"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(Hide)'!$A50,'Capacity Summary'!$H$35:$BG$35,0))="x",INDEX('Capacity Summary'!$C$36:$E$135,MATCH('Capacity Backing (Hide)'!CF$2,'Capacity Summary'!$B$36:$B$135,0),4),IF(INDEX('Capacity Summary'!$H$36:$BG$135,MATCH('Capacity Backing (Hide)'!CF$2,'Capacity Summary'!$B$36:$B$135,0),MATCH('Capacity Backing (Hide)'!$A50,'Capacity Summary'!$H$35:$BG$35,0))&lt;&gt;0,INDEX('Capacity Summary'!$H$36:$BG$135,MATCH('Capacity Backing (Hide)'!CF$2,'Capacity Summary'!$B$36:$B$135,0),MATCH('Capacity Backing (Hide)'!$A50,'Capacity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0"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(Hide)'!$A50,'Capacity Summary'!$H$35:$BG$35,0))="x",INDEX('Capacity Summary'!$C$36:$E$135,MATCH('Capacity Backing (Hide)'!CG$2,'Capacity Summary'!$B$36:$B$135,0),4),IF(INDEX('Capacity Summary'!$H$36:$BG$135,MATCH('Capacity Backing (Hide)'!CG$2,'Capacity Summary'!$B$36:$B$135,0),MATCH('Capacity Backing (Hide)'!$A50,'Capacity Summary'!$H$35:$BG$35,0))&lt;&gt;0,INDEX('Capacity Summary'!$H$36:$BG$135,MATCH('Capacity Backing (Hide)'!CG$2,'Capacity Summary'!$B$36:$B$135,0),MATCH('Capacity Backing (Hide)'!$A50,'Capacity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0"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(Hide)'!$A50,'Capacity Summary'!$H$35:$BG$35,0))="x",INDEX('Capacity Summary'!$C$36:$E$135,MATCH('Capacity Backing (Hide)'!CH$2,'Capacity Summary'!$B$36:$B$135,0),4),IF(INDEX('Capacity Summary'!$H$36:$BG$135,MATCH('Capacity Backing (Hide)'!CH$2,'Capacity Summary'!$B$36:$B$135,0),MATCH('Capacity Backing (Hide)'!$A50,'Capacity Summary'!$H$35:$BG$35,0))&lt;&gt;0,INDEX('Capacity Summary'!$H$36:$BG$135,MATCH('Capacity Backing (Hide)'!CH$2,'Capacity Summary'!$B$36:$B$135,0),MATCH('Capacity Backing (Hide)'!$A50,'Capacity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0"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(Hide)'!$A50,'Capacity Summary'!$H$35:$BG$35,0))="x",INDEX('Capacity Summary'!$C$36:$E$135,MATCH('Capacity Backing (Hide)'!CI$2,'Capacity Summary'!$B$36:$B$135,0),4),IF(INDEX('Capacity Summary'!$H$36:$BG$135,MATCH('Capacity Backing (Hide)'!CI$2,'Capacity Summary'!$B$36:$B$135,0),MATCH('Capacity Backing (Hide)'!$A50,'Capacity Summary'!$H$35:$BG$35,0))&lt;&gt;0,INDEX('Capacity Summary'!$H$36:$BG$135,MATCH('Capacity Backing (Hide)'!CI$2,'Capacity Summary'!$B$36:$B$135,0),MATCH('Capacity Backing (Hide)'!$A50,'Capacity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0"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(Hide)'!$A50,'Capacity Summary'!$H$35:$BG$35,0))="x",INDEX('Capacity Summary'!$C$36:$E$135,MATCH('Capacity Backing (Hide)'!CJ$2,'Capacity Summary'!$B$36:$B$135,0),4),IF(INDEX('Capacity Summary'!$H$36:$BG$135,MATCH('Capacity Backing (Hide)'!CJ$2,'Capacity Summary'!$B$36:$B$135,0),MATCH('Capacity Backing (Hide)'!$A50,'Capacity Summary'!$H$35:$BG$35,0))&lt;&gt;0,INDEX('Capacity Summary'!$H$36:$BG$135,MATCH('Capacity Backing (Hide)'!CJ$2,'Capacity Summary'!$B$36:$B$135,0),MATCH('Capacity Backing (Hide)'!$A50,'Capacity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0"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(Hide)'!$A50,'Capacity Summary'!$H$35:$BG$35,0))="x",INDEX('Capacity Summary'!$C$36:$E$135,MATCH('Capacity Backing (Hide)'!CK$2,'Capacity Summary'!$B$36:$B$135,0),4),IF(INDEX('Capacity Summary'!$H$36:$BG$135,MATCH('Capacity Backing (Hide)'!CK$2,'Capacity Summary'!$B$36:$B$135,0),MATCH('Capacity Backing (Hide)'!$A50,'Capacity Summary'!$H$35:$BG$35,0))&lt;&gt;0,INDEX('Capacity Summary'!$H$36:$BG$135,MATCH('Capacity Backing (Hide)'!CK$2,'Capacity Summary'!$B$36:$B$135,0),MATCH('Capacity Backing (Hide)'!$A50,'Capacity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0"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(Hide)'!$A50,'Capacity Summary'!$H$35:$BG$35,0))="x",INDEX('Capacity Summary'!$C$36:$E$135,MATCH('Capacity Backing (Hide)'!CL$2,'Capacity Summary'!$B$36:$B$135,0),4),IF(INDEX('Capacity Summary'!$H$36:$BG$135,MATCH('Capacity Backing (Hide)'!CL$2,'Capacity Summary'!$B$36:$B$135,0),MATCH('Capacity Backing (Hide)'!$A50,'Capacity Summary'!$H$35:$BG$35,0))&lt;&gt;0,INDEX('Capacity Summary'!$H$36:$BG$135,MATCH('Capacity Backing (Hide)'!CL$2,'Capacity Summary'!$B$36:$B$135,0),MATCH('Capacity Backing (Hide)'!$A50,'Capacity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0"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(Hide)'!$A50,'Capacity Summary'!$H$35:$BG$35,0))="x",INDEX('Capacity Summary'!$C$36:$E$135,MATCH('Capacity Backing (Hide)'!CM$2,'Capacity Summary'!$B$36:$B$135,0),4),IF(INDEX('Capacity Summary'!$H$36:$BG$135,MATCH('Capacity Backing (Hide)'!CM$2,'Capacity Summary'!$B$36:$B$135,0),MATCH('Capacity Backing (Hide)'!$A50,'Capacity Summary'!$H$35:$BG$35,0))&lt;&gt;0,INDEX('Capacity Summary'!$H$36:$BG$135,MATCH('Capacity Backing (Hide)'!CM$2,'Capacity Summary'!$B$36:$B$135,0),MATCH('Capacity Backing (Hide)'!$A50,'Capacity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0"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(Hide)'!$A50,'Capacity Summary'!$H$35:$BG$35,0))="x",INDEX('Capacity Summary'!$C$36:$E$135,MATCH('Capacity Backing (Hide)'!CN$2,'Capacity Summary'!$B$36:$B$135,0),4),IF(INDEX('Capacity Summary'!$H$36:$BG$135,MATCH('Capacity Backing (Hide)'!CN$2,'Capacity Summary'!$B$36:$B$135,0),MATCH('Capacity Backing (Hide)'!$A50,'Capacity Summary'!$H$35:$BG$35,0))&lt;&gt;0,INDEX('Capacity Summary'!$H$36:$BG$135,MATCH('Capacity Backing (Hide)'!CN$2,'Capacity Summary'!$B$36:$B$135,0),MATCH('Capacity Backing (Hide)'!$A50,'Capacity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0"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(Hide)'!$A50,'Capacity Summary'!$H$35:$BG$35,0))="x",INDEX('Capacity Summary'!$C$36:$E$135,MATCH('Capacity Backing (Hide)'!CO$2,'Capacity Summary'!$B$36:$B$135,0),4),IF(INDEX('Capacity Summary'!$H$36:$BG$135,MATCH('Capacity Backing (Hide)'!CO$2,'Capacity Summary'!$B$36:$B$135,0),MATCH('Capacity Backing (Hide)'!$A50,'Capacity Summary'!$H$35:$BG$35,0))&lt;&gt;0,INDEX('Capacity Summary'!$H$36:$BG$135,MATCH('Capacity Backing (Hide)'!CO$2,'Capacity Summary'!$B$36:$B$135,0),MATCH('Capacity Backing (Hide)'!$A50,'Capacity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0"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(Hide)'!$A50,'Capacity Summary'!$H$35:$BG$35,0))="x",INDEX('Capacity Summary'!$C$36:$E$135,MATCH('Capacity Backing (Hide)'!CP$2,'Capacity Summary'!$B$36:$B$135,0),4),IF(INDEX('Capacity Summary'!$H$36:$BG$135,MATCH('Capacity Backing (Hide)'!CP$2,'Capacity Summary'!$B$36:$B$135,0),MATCH('Capacity Backing (Hide)'!$A50,'Capacity Summary'!$H$35:$BG$35,0))&lt;&gt;0,INDEX('Capacity Summary'!$H$36:$BG$135,MATCH('Capacity Backing (Hide)'!CP$2,'Capacity Summary'!$B$36:$B$135,0),MATCH('Capacity Backing (Hide)'!$A50,'Capacity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0"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(Hide)'!$A50,'Capacity Summary'!$H$35:$BG$35,0))="x",INDEX('Capacity Summary'!$C$36:$E$135,MATCH('Capacity Backing (Hide)'!CQ$2,'Capacity Summary'!$B$36:$B$135,0),4),IF(INDEX('Capacity Summary'!$H$36:$BG$135,MATCH('Capacity Backing (Hide)'!CQ$2,'Capacity Summary'!$B$36:$B$135,0),MATCH('Capacity Backing (Hide)'!$A50,'Capacity Summary'!$H$35:$BG$35,0))&lt;&gt;0,INDEX('Capacity Summary'!$H$36:$BG$135,MATCH('Capacity Backing (Hide)'!CQ$2,'Capacity Summary'!$B$36:$B$135,0),MATCH('Capacity Backing (Hide)'!$A50,'Capacity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0"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(Hide)'!$A50,'Capacity Summary'!$H$35:$BG$35,0))="x",INDEX('Capacity Summary'!$C$36:$E$135,MATCH('Capacity Backing (Hide)'!CR$2,'Capacity Summary'!$B$36:$B$135,0),4),IF(INDEX('Capacity Summary'!$H$36:$BG$135,MATCH('Capacity Backing (Hide)'!CR$2,'Capacity Summary'!$B$36:$B$135,0),MATCH('Capacity Backing (Hide)'!$A50,'Capacity Summary'!$H$35:$BG$35,0))&lt;&gt;0,INDEX('Capacity Summary'!$H$36:$BG$135,MATCH('Capacity Backing (Hide)'!CR$2,'Capacity Summary'!$B$36:$B$135,0),MATCH('Capacity Backing (Hide)'!$A50,'Capacity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0"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(Hide)'!$A50,'Capacity Summary'!$H$35:$BG$35,0))="x",INDEX('Capacity Summary'!$C$36:$E$135,MATCH('Capacity Backing (Hide)'!CS$2,'Capacity Summary'!$B$36:$B$135,0),4),IF(INDEX('Capacity Summary'!$H$36:$BG$135,MATCH('Capacity Backing (Hide)'!CS$2,'Capacity Summary'!$B$36:$B$135,0),MATCH('Capacity Backing (Hide)'!$A50,'Capacity Summary'!$H$35:$BG$35,0))&lt;&gt;0,INDEX('Capacity Summary'!$H$36:$BG$135,MATCH('Capacity Backing (Hide)'!CS$2,'Capacity Summary'!$B$36:$B$135,0),MATCH('Capacity Backing (Hide)'!$A50,'Capacity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0"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(Hide)'!$A50,'Capacity Summary'!$H$35:$BG$35,0))="x",INDEX('Capacity Summary'!$C$36:$E$135,MATCH('Capacity Backing (Hide)'!CT$2,'Capacity Summary'!$B$36:$B$135,0),4),IF(INDEX('Capacity Summary'!$H$36:$BG$135,MATCH('Capacity Backing (Hide)'!CT$2,'Capacity Summary'!$B$36:$B$135,0),MATCH('Capacity Backing (Hide)'!$A50,'Capacity Summary'!$H$35:$BG$35,0))&lt;&gt;0,INDEX('Capacity Summary'!$H$36:$BG$135,MATCH('Capacity Backing (Hide)'!CT$2,'Capacity Summary'!$B$36:$B$135,0),MATCH('Capacity Backing (Hide)'!$A50,'Capacity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0"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(Hide)'!$A50,'Capacity Summary'!$H$35:$BG$35,0))="x",INDEX('Capacity Summary'!$C$36:$E$135,MATCH('Capacity Backing (Hide)'!CU$2,'Capacity Summary'!$B$36:$B$135,0),4),IF(INDEX('Capacity Summary'!$H$36:$BG$135,MATCH('Capacity Backing (Hide)'!CU$2,'Capacity Summary'!$B$36:$B$135,0),MATCH('Capacity Backing (Hide)'!$A50,'Capacity Summary'!$H$35:$BG$35,0))&lt;&gt;0,INDEX('Capacity Summary'!$H$36:$BG$135,MATCH('Capacity Backing (Hide)'!CU$2,'Capacity Summary'!$B$36:$B$135,0),MATCH('Capacity Backing (Hide)'!$A50,'Capacity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0"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(Hide)'!$A50,'Capacity Summary'!$H$35:$BG$35,0))="x",INDEX('Capacity Summary'!$C$36:$E$135,MATCH('Capacity Backing (Hide)'!CV$2,'Capacity Summary'!$B$36:$B$135,0),4),IF(INDEX('Capacity Summary'!$H$36:$BG$135,MATCH('Capacity Backing (Hide)'!CV$2,'Capacity Summary'!$B$36:$B$135,0),MATCH('Capacity Backing (Hide)'!$A50,'Capacity Summary'!$H$35:$BG$35,0))&lt;&gt;0,INDEX('Capacity Summary'!$H$36:$BG$135,MATCH('Capacity Backing (Hide)'!CV$2,'Capacity Summary'!$B$36:$B$135,0),MATCH('Capacity Backing (Hide)'!$A50,'Capacity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0"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(Hide)'!$A50,'Capacity Summary'!$H$35:$BG$35,0))="x",INDEX('Capacity Summary'!$C$36:$E$135,MATCH('Capacity Backing (Hide)'!CW$2,'Capacity Summary'!$B$36:$B$135,0),4),IF(INDEX('Capacity Summary'!$H$36:$BG$135,MATCH('Capacity Backing (Hide)'!CW$2,'Capacity Summary'!$B$36:$B$135,0),MATCH('Capacity Backing (Hide)'!$A50,'Capacity Summary'!$H$35:$BG$35,0))&lt;&gt;0,INDEX('Capacity Summary'!$H$36:$BG$135,MATCH('Capacity Backing (Hide)'!CW$2,'Capacity Summary'!$B$36:$B$135,0),MATCH('Capacity Backing (Hide)'!$A50,'Capacity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1" spans="1:101" x14ac:dyDescent="0.35">
      <c r="A51" s="2">
        <f ca="1">'Required Capacity (Hide)'!E51</f>
        <v>44550</v>
      </c>
      <c r="B51"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(Hide)'!$A51,'Capacity Summary'!$H$35:$BG$35,0))="x",INDEX('Capacity Summary'!$C$36:$E$135,MATCH('Capacity Backing (Hide)'!B$2,'Capacity Summary'!$B$36:$B$135,0),4),IF(INDEX('Capacity Summary'!$H$36:$BG$135,MATCH('Capacity Backing (Hide)'!B$2,'Capacity Summary'!$B$36:$B$135,0),MATCH('Capacity Backing (Hide)'!$A51,'Capacity Summary'!$H$35:$BG$35,0))&lt;&gt;0,INDEX('Capacity Summary'!$H$36:$BG$135,MATCH('Capacity Backing (Hide)'!B$2,'Capacity Summary'!$B$36:$B$135,0),MATCH('Capacity Backing (Hide)'!$A51,'Capacity Summary'!$H$35:$BG$35,0)),0)),INDEX('Capacity Summary'!$C$36:$E$135,MATCH('Capacity Backing (Hide)'!B$2,'Capacity Summary'!$B$36:$B$135,0),2)))/IF(Summary!$B$7="Minutes",1,60)/COUNTA(INDEX(Capacity!$C$10:$Q$109,MATCH('Capacity Backing (Hide)'!B$2,Capacity!$B$10:$B$109,0),1):INDEX(Capacity!$C$10:$Q$109,MATCH('Capacity Backing (Hide)'!B$2,Capacity!$B$10:$B$109,0),15))</f>
        <v>#N/A</v>
      </c>
      <c r="C51"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(Hide)'!$A51,'Capacity Summary'!$H$35:$BG$35,0))="x",INDEX('Capacity Summary'!$C$36:$E$135,MATCH('Capacity Backing (Hide)'!C$2,'Capacity Summary'!$B$36:$B$135,0),4),IF(INDEX('Capacity Summary'!$H$36:$BG$135,MATCH('Capacity Backing (Hide)'!C$2,'Capacity Summary'!$B$36:$B$135,0),MATCH('Capacity Backing (Hide)'!$A51,'Capacity Summary'!$H$35:$BG$35,0))&lt;&gt;0,INDEX('Capacity Summary'!$H$36:$BG$135,MATCH('Capacity Backing (Hide)'!C$2,'Capacity Summary'!$B$36:$B$135,0),MATCH('Capacity Backing (Hide)'!$A51,'Capacity Summary'!$H$35:$BG$35,0)),0)),INDEX('Capacity Summary'!$C$36:$E$135,MATCH('Capacity Backing (Hide)'!C$2,'Capacity Summary'!$B$36:$B$135,0),2)))/IF(Summary!$B$7="Minutes",1,60)/COUNTA(INDEX(Capacity!$C$10:$Q$109,MATCH('Capacity Backing (Hide)'!C$2,Capacity!$B$10:$B$109,0),1):INDEX(Capacity!$C$10:$Q$109,MATCH('Capacity Backing (Hide)'!C$2,Capacity!$B$10:$B$109,0),15))</f>
        <v>#N/A</v>
      </c>
      <c r="D51"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(Hide)'!$A51,'Capacity Summary'!$H$35:$BG$35,0))="x",INDEX('Capacity Summary'!$C$36:$E$135,MATCH('Capacity Backing (Hide)'!D$2,'Capacity Summary'!$B$36:$B$135,0),4),IF(INDEX('Capacity Summary'!$H$36:$BG$135,MATCH('Capacity Backing (Hide)'!D$2,'Capacity Summary'!$B$36:$B$135,0),MATCH('Capacity Backing (Hide)'!$A51,'Capacity Summary'!$H$35:$BG$35,0))&lt;&gt;0,INDEX('Capacity Summary'!$H$36:$BG$135,MATCH('Capacity Backing (Hide)'!D$2,'Capacity Summary'!$B$36:$B$135,0),MATCH('Capacity Backing (Hide)'!$A51,'Capacity Summary'!$H$35:$BG$35,0)),0)),INDEX('Capacity Summary'!$C$36:$E$135,MATCH('Capacity Backing (Hide)'!D$2,'Capacity Summary'!$B$36:$B$135,0),2)))/IF(Summary!$B$7="Minutes",1,60)/COUNTA(INDEX(Capacity!$C$10:$Q$109,MATCH('Capacity Backing (Hide)'!D$2,Capacity!$B$10:$B$109,0),1):INDEX(Capacity!$C$10:$Q$109,MATCH('Capacity Backing (Hide)'!D$2,Capacity!$B$10:$B$109,0),15))</f>
        <v>#N/A</v>
      </c>
      <c r="E51"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(Hide)'!$A51,'Capacity Summary'!$H$35:$BG$35,0))="x",INDEX('Capacity Summary'!$C$36:$E$135,MATCH('Capacity Backing (Hide)'!E$2,'Capacity Summary'!$B$36:$B$135,0),4),IF(INDEX('Capacity Summary'!$H$36:$BG$135,MATCH('Capacity Backing (Hide)'!E$2,'Capacity Summary'!$B$36:$B$135,0),MATCH('Capacity Backing (Hide)'!$A51,'Capacity Summary'!$H$35:$BG$35,0))&lt;&gt;0,INDEX('Capacity Summary'!$H$36:$BG$135,MATCH('Capacity Backing (Hide)'!E$2,'Capacity Summary'!$B$36:$B$135,0),MATCH('Capacity Backing (Hide)'!$A51,'Capacity Summary'!$H$35:$BG$35,0)),0)),INDEX('Capacity Summary'!$C$36:$E$135,MATCH('Capacity Backing (Hide)'!E$2,'Capacity Summary'!$B$36:$B$135,0),2)))/IF(Summary!$B$7="Minutes",1,60)/COUNTA(INDEX(Capacity!$C$10:$Q$109,MATCH('Capacity Backing (Hide)'!E$2,Capacity!$B$10:$B$109,0),1):INDEX(Capacity!$C$10:$Q$109,MATCH('Capacity Backing (Hide)'!E$2,Capacity!$B$10:$B$109,0),15))</f>
        <v>#N/A</v>
      </c>
      <c r="F51"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(Hide)'!$A51,'Capacity Summary'!$H$35:$BG$35,0))="x",INDEX('Capacity Summary'!$C$36:$E$135,MATCH('Capacity Backing (Hide)'!F$2,'Capacity Summary'!$B$36:$B$135,0),4),IF(INDEX('Capacity Summary'!$H$36:$BG$135,MATCH('Capacity Backing (Hide)'!F$2,'Capacity Summary'!$B$36:$B$135,0),MATCH('Capacity Backing (Hide)'!$A51,'Capacity Summary'!$H$35:$BG$35,0))&lt;&gt;0,INDEX('Capacity Summary'!$H$36:$BG$135,MATCH('Capacity Backing (Hide)'!F$2,'Capacity Summary'!$B$36:$B$135,0),MATCH('Capacity Backing (Hide)'!$A51,'Capacity Summary'!$H$35:$BG$35,0)),0)),INDEX('Capacity Summary'!$C$36:$E$135,MATCH('Capacity Backing (Hide)'!F$2,'Capacity Summary'!$B$36:$B$135,0),2)))/IF(Summary!$B$7="Minutes",1,60)/COUNTA(INDEX(Capacity!$C$10:$Q$109,MATCH('Capacity Backing (Hide)'!F$2,Capacity!$B$10:$B$109,0),1):INDEX(Capacity!$C$10:$Q$109,MATCH('Capacity Backing (Hide)'!F$2,Capacity!$B$10:$B$109,0),15))</f>
        <v>#N/A</v>
      </c>
      <c r="G51"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(Hide)'!$A51,'Capacity Summary'!$H$35:$BG$35,0))="x",INDEX('Capacity Summary'!$C$36:$E$135,MATCH('Capacity Backing (Hide)'!G$2,'Capacity Summary'!$B$36:$B$135,0),4),IF(INDEX('Capacity Summary'!$H$36:$BG$135,MATCH('Capacity Backing (Hide)'!G$2,'Capacity Summary'!$B$36:$B$135,0),MATCH('Capacity Backing (Hide)'!$A51,'Capacity Summary'!$H$35:$BG$35,0))&lt;&gt;0,INDEX('Capacity Summary'!$H$36:$BG$135,MATCH('Capacity Backing (Hide)'!G$2,'Capacity Summary'!$B$36:$B$135,0),MATCH('Capacity Backing (Hide)'!$A51,'Capacity Summary'!$H$35:$BG$35,0)),0)),INDEX('Capacity Summary'!$C$36:$E$135,MATCH('Capacity Backing (Hide)'!G$2,'Capacity Summary'!$B$36:$B$135,0),2)))/IF(Summary!$B$7="Minutes",1,60)/COUNTA(INDEX(Capacity!$C$10:$Q$109,MATCH('Capacity Backing (Hide)'!G$2,Capacity!$B$10:$B$109,0),1):INDEX(Capacity!$C$10:$Q$109,MATCH('Capacity Backing (Hide)'!G$2,Capacity!$B$10:$B$109,0),15))</f>
        <v>#N/A</v>
      </c>
      <c r="H51"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(Hide)'!$A51,'Capacity Summary'!$H$35:$BG$35,0))="x",INDEX('Capacity Summary'!$C$36:$E$135,MATCH('Capacity Backing (Hide)'!H$2,'Capacity Summary'!$B$36:$B$135,0),4),IF(INDEX('Capacity Summary'!$H$36:$BG$135,MATCH('Capacity Backing (Hide)'!H$2,'Capacity Summary'!$B$36:$B$135,0),MATCH('Capacity Backing (Hide)'!$A51,'Capacity Summary'!$H$35:$BG$35,0))&lt;&gt;0,INDEX('Capacity Summary'!$H$36:$BG$135,MATCH('Capacity Backing (Hide)'!H$2,'Capacity Summary'!$B$36:$B$135,0),MATCH('Capacity Backing (Hide)'!$A51,'Capacity Summary'!$H$35:$BG$35,0)),0)),INDEX('Capacity Summary'!$C$36:$E$135,MATCH('Capacity Backing (Hide)'!H$2,'Capacity Summary'!$B$36:$B$135,0),2)))/IF(Summary!$B$7="Minutes",1,60)/COUNTA(INDEX(Capacity!$C$10:$Q$109,MATCH('Capacity Backing (Hide)'!H$2,Capacity!$B$10:$B$109,0),1):INDEX(Capacity!$C$10:$Q$109,MATCH('Capacity Backing (Hide)'!H$2,Capacity!$B$10:$B$109,0),15))</f>
        <v>#N/A</v>
      </c>
      <c r="I51"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(Hide)'!$A51,'Capacity Summary'!$H$35:$BG$35,0))="x",INDEX('Capacity Summary'!$C$36:$E$135,MATCH('Capacity Backing (Hide)'!I$2,'Capacity Summary'!$B$36:$B$135,0),4),IF(INDEX('Capacity Summary'!$H$36:$BG$135,MATCH('Capacity Backing (Hide)'!I$2,'Capacity Summary'!$B$36:$B$135,0),MATCH('Capacity Backing (Hide)'!$A51,'Capacity Summary'!$H$35:$BG$35,0))&lt;&gt;0,INDEX('Capacity Summary'!$H$36:$BG$135,MATCH('Capacity Backing (Hide)'!I$2,'Capacity Summary'!$B$36:$B$135,0),MATCH('Capacity Backing (Hide)'!$A51,'Capacity Summary'!$H$35:$BG$35,0)),0)),INDEX('Capacity Summary'!$C$36:$E$135,MATCH('Capacity Backing (Hide)'!I$2,'Capacity Summary'!$B$36:$B$135,0),2)))/IF(Summary!$B$7="Minutes",1,60)/COUNTA(INDEX(Capacity!$C$10:$Q$109,MATCH('Capacity Backing (Hide)'!I$2,Capacity!$B$10:$B$109,0),1):INDEX(Capacity!$C$10:$Q$109,MATCH('Capacity Backing (Hide)'!I$2,Capacity!$B$10:$B$109,0),15))</f>
        <v>#N/A</v>
      </c>
      <c r="J51"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(Hide)'!$A51,'Capacity Summary'!$H$35:$BG$35,0))="x",INDEX('Capacity Summary'!$C$36:$E$135,MATCH('Capacity Backing (Hide)'!J$2,'Capacity Summary'!$B$36:$B$135,0),4),IF(INDEX('Capacity Summary'!$H$36:$BG$135,MATCH('Capacity Backing (Hide)'!J$2,'Capacity Summary'!$B$36:$B$135,0),MATCH('Capacity Backing (Hide)'!$A51,'Capacity Summary'!$H$35:$BG$35,0))&lt;&gt;0,INDEX('Capacity Summary'!$H$36:$BG$135,MATCH('Capacity Backing (Hide)'!J$2,'Capacity Summary'!$B$36:$B$135,0),MATCH('Capacity Backing (Hide)'!$A51,'Capacity Summary'!$H$35:$BG$35,0)),0)),INDEX('Capacity Summary'!$C$36:$E$135,MATCH('Capacity Backing (Hide)'!J$2,'Capacity Summary'!$B$36:$B$135,0),2)))/IF(Summary!$B$7="Minutes",1,60)/COUNTA(INDEX(Capacity!$C$10:$Q$109,MATCH('Capacity Backing (Hide)'!J$2,Capacity!$B$10:$B$109,0),1):INDEX(Capacity!$C$10:$Q$109,MATCH('Capacity Backing (Hide)'!J$2,Capacity!$B$10:$B$109,0),15))</f>
        <v>#N/A</v>
      </c>
      <c r="K51"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(Hide)'!$A51,'Capacity Summary'!$H$35:$BG$35,0))="x",INDEX('Capacity Summary'!$C$36:$E$135,MATCH('Capacity Backing (Hide)'!K$2,'Capacity Summary'!$B$36:$B$135,0),4),IF(INDEX('Capacity Summary'!$H$36:$BG$135,MATCH('Capacity Backing (Hide)'!K$2,'Capacity Summary'!$B$36:$B$135,0),MATCH('Capacity Backing (Hide)'!$A51,'Capacity Summary'!$H$35:$BG$35,0))&lt;&gt;0,INDEX('Capacity Summary'!$H$36:$BG$135,MATCH('Capacity Backing (Hide)'!K$2,'Capacity Summary'!$B$36:$B$135,0),MATCH('Capacity Backing (Hide)'!$A51,'Capacity Summary'!$H$35:$BG$35,0)),0)),INDEX('Capacity Summary'!$C$36:$E$135,MATCH('Capacity Backing (Hide)'!K$2,'Capacity Summary'!$B$36:$B$135,0),2)))/IF(Summary!$B$7="Minutes",1,60)/COUNTA(INDEX(Capacity!$C$10:$Q$109,MATCH('Capacity Backing (Hide)'!K$2,Capacity!$B$10:$B$109,0),1):INDEX(Capacity!$C$10:$Q$109,MATCH('Capacity Backing (Hide)'!K$2,Capacity!$B$10:$B$109,0),15))</f>
        <v>#N/A</v>
      </c>
      <c r="L51"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(Hide)'!$A51,'Capacity Summary'!$H$35:$BG$35,0))="x",INDEX('Capacity Summary'!$C$36:$E$135,MATCH('Capacity Backing (Hide)'!L$2,'Capacity Summary'!$B$36:$B$135,0),4),IF(INDEX('Capacity Summary'!$H$36:$BG$135,MATCH('Capacity Backing (Hide)'!L$2,'Capacity Summary'!$B$36:$B$135,0),MATCH('Capacity Backing (Hide)'!$A51,'Capacity Summary'!$H$35:$BG$35,0))&lt;&gt;0,INDEX('Capacity Summary'!$H$36:$BG$135,MATCH('Capacity Backing (Hide)'!L$2,'Capacity Summary'!$B$36:$B$135,0),MATCH('Capacity Backing (Hide)'!$A51,'Capacity Summary'!$H$35:$BG$35,0)),0)),INDEX('Capacity Summary'!$C$36:$E$135,MATCH('Capacity Backing (Hide)'!L$2,'Capacity Summary'!$B$36:$B$135,0),2)))/IF(Summary!$B$7="Minutes",1,60)/COUNTA(INDEX(Capacity!$C$10:$Q$109,MATCH('Capacity Backing (Hide)'!L$2,Capacity!$B$10:$B$109,0),1):INDEX(Capacity!$C$10:$Q$109,MATCH('Capacity Backing (Hide)'!L$2,Capacity!$B$10:$B$109,0),15))</f>
        <v>#N/A</v>
      </c>
      <c r="M51"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(Hide)'!$A51,'Capacity Summary'!$H$35:$BG$35,0))="x",INDEX('Capacity Summary'!$C$36:$E$135,MATCH('Capacity Backing (Hide)'!M$2,'Capacity Summary'!$B$36:$B$135,0),4),IF(INDEX('Capacity Summary'!$H$36:$BG$135,MATCH('Capacity Backing (Hide)'!M$2,'Capacity Summary'!$B$36:$B$135,0),MATCH('Capacity Backing (Hide)'!$A51,'Capacity Summary'!$H$35:$BG$35,0))&lt;&gt;0,INDEX('Capacity Summary'!$H$36:$BG$135,MATCH('Capacity Backing (Hide)'!M$2,'Capacity Summary'!$B$36:$B$135,0),MATCH('Capacity Backing (Hide)'!$A51,'Capacity Summary'!$H$35:$BG$35,0)),0)),INDEX('Capacity Summary'!$C$36:$E$135,MATCH('Capacity Backing (Hide)'!M$2,'Capacity Summary'!$B$36:$B$135,0),2)))/IF(Summary!$B$7="Minutes",1,60)/COUNTA(INDEX(Capacity!$C$10:$Q$109,MATCH('Capacity Backing (Hide)'!M$2,Capacity!$B$10:$B$109,0),1):INDEX(Capacity!$C$10:$Q$109,MATCH('Capacity Backing (Hide)'!M$2,Capacity!$B$10:$B$109,0),15))</f>
        <v>#N/A</v>
      </c>
      <c r="N51"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(Hide)'!$A51,'Capacity Summary'!$H$35:$BG$35,0))="x",INDEX('Capacity Summary'!$C$36:$E$135,MATCH('Capacity Backing (Hide)'!N$2,'Capacity Summary'!$B$36:$B$135,0),4),IF(INDEX('Capacity Summary'!$H$36:$BG$135,MATCH('Capacity Backing (Hide)'!N$2,'Capacity Summary'!$B$36:$B$135,0),MATCH('Capacity Backing (Hide)'!$A51,'Capacity Summary'!$H$35:$BG$35,0))&lt;&gt;0,INDEX('Capacity Summary'!$H$36:$BG$135,MATCH('Capacity Backing (Hide)'!N$2,'Capacity Summary'!$B$36:$B$135,0),MATCH('Capacity Backing (Hide)'!$A51,'Capacity Summary'!$H$35:$BG$35,0)),0)),INDEX('Capacity Summary'!$C$36:$E$135,MATCH('Capacity Backing (Hide)'!N$2,'Capacity Summary'!$B$36:$B$135,0),2)))/IF(Summary!$B$7="Minutes",1,60)/COUNTA(INDEX(Capacity!$C$10:$Q$109,MATCH('Capacity Backing (Hide)'!N$2,Capacity!$B$10:$B$109,0),1):INDEX(Capacity!$C$10:$Q$109,MATCH('Capacity Backing (Hide)'!N$2,Capacity!$B$10:$B$109,0),15))</f>
        <v>#N/A</v>
      </c>
      <c r="O51"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(Hide)'!$A51,'Capacity Summary'!$H$35:$BG$35,0))="x",INDEX('Capacity Summary'!$C$36:$E$135,MATCH('Capacity Backing (Hide)'!O$2,'Capacity Summary'!$B$36:$B$135,0),4),IF(INDEX('Capacity Summary'!$H$36:$BG$135,MATCH('Capacity Backing (Hide)'!O$2,'Capacity Summary'!$B$36:$B$135,0),MATCH('Capacity Backing (Hide)'!$A51,'Capacity Summary'!$H$35:$BG$35,0))&lt;&gt;0,INDEX('Capacity Summary'!$H$36:$BG$135,MATCH('Capacity Backing (Hide)'!O$2,'Capacity Summary'!$B$36:$B$135,0),MATCH('Capacity Backing (Hide)'!$A51,'Capacity Summary'!$H$35:$BG$35,0)),0)),INDEX('Capacity Summary'!$C$36:$E$135,MATCH('Capacity Backing (Hide)'!O$2,'Capacity Summary'!$B$36:$B$135,0),2)))/IF(Summary!$B$7="Minutes",1,60)/COUNTA(INDEX(Capacity!$C$10:$Q$109,MATCH('Capacity Backing (Hide)'!O$2,Capacity!$B$10:$B$109,0),1):INDEX(Capacity!$C$10:$Q$109,MATCH('Capacity Backing (Hide)'!O$2,Capacity!$B$10:$B$109,0),15))</f>
        <v>#N/A</v>
      </c>
      <c r="P51"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(Hide)'!$A51,'Capacity Summary'!$H$35:$BG$35,0))="x",INDEX('Capacity Summary'!$C$36:$E$135,MATCH('Capacity Backing (Hide)'!P$2,'Capacity Summary'!$B$36:$B$135,0),4),IF(INDEX('Capacity Summary'!$H$36:$BG$135,MATCH('Capacity Backing (Hide)'!P$2,'Capacity Summary'!$B$36:$B$135,0),MATCH('Capacity Backing (Hide)'!$A51,'Capacity Summary'!$H$35:$BG$35,0))&lt;&gt;0,INDEX('Capacity Summary'!$H$36:$BG$135,MATCH('Capacity Backing (Hide)'!P$2,'Capacity Summary'!$B$36:$B$135,0),MATCH('Capacity Backing (Hide)'!$A51,'Capacity Summary'!$H$35:$BG$35,0)),0)),INDEX('Capacity Summary'!$C$36:$E$135,MATCH('Capacity Backing (Hide)'!P$2,'Capacity Summary'!$B$36:$B$135,0),2)))/IF(Summary!$B$7="Minutes",1,60)/COUNTA(INDEX(Capacity!$C$10:$Q$109,MATCH('Capacity Backing (Hide)'!P$2,Capacity!$B$10:$B$109,0),1):INDEX(Capacity!$C$10:$Q$109,MATCH('Capacity Backing (Hide)'!P$2,Capacity!$B$10:$B$109,0),15))</f>
        <v>#N/A</v>
      </c>
      <c r="Q51"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(Hide)'!$A51,'Capacity Summary'!$H$35:$BG$35,0))="x",INDEX('Capacity Summary'!$C$36:$E$135,MATCH('Capacity Backing (Hide)'!Q$2,'Capacity Summary'!$B$36:$B$135,0),4),IF(INDEX('Capacity Summary'!$H$36:$BG$135,MATCH('Capacity Backing (Hide)'!Q$2,'Capacity Summary'!$B$36:$B$135,0),MATCH('Capacity Backing (Hide)'!$A51,'Capacity Summary'!$H$35:$BG$35,0))&lt;&gt;0,INDEX('Capacity Summary'!$H$36:$BG$135,MATCH('Capacity Backing (Hide)'!Q$2,'Capacity Summary'!$B$36:$B$135,0),MATCH('Capacity Backing (Hide)'!$A51,'Capacity Summary'!$H$35:$BG$35,0)),0)),INDEX('Capacity Summary'!$C$36:$E$135,MATCH('Capacity Backing (Hide)'!Q$2,'Capacity Summary'!$B$36:$B$135,0),2)))/IF(Summary!$B$7="Minutes",1,60)/COUNTA(INDEX(Capacity!$C$10:$Q$109,MATCH('Capacity Backing (Hide)'!Q$2,Capacity!$B$10:$B$109,0),1):INDEX(Capacity!$C$10:$Q$109,MATCH('Capacity Backing (Hide)'!Q$2,Capacity!$B$10:$B$109,0),15))</f>
        <v>#N/A</v>
      </c>
      <c r="R51"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(Hide)'!$A51,'Capacity Summary'!$H$35:$BG$35,0))="x",INDEX('Capacity Summary'!$C$36:$E$135,MATCH('Capacity Backing (Hide)'!R$2,'Capacity Summary'!$B$36:$B$135,0),4),IF(INDEX('Capacity Summary'!$H$36:$BG$135,MATCH('Capacity Backing (Hide)'!R$2,'Capacity Summary'!$B$36:$B$135,0),MATCH('Capacity Backing (Hide)'!$A51,'Capacity Summary'!$H$35:$BG$35,0))&lt;&gt;0,INDEX('Capacity Summary'!$H$36:$BG$135,MATCH('Capacity Backing (Hide)'!R$2,'Capacity Summary'!$B$36:$B$135,0),MATCH('Capacity Backing (Hide)'!$A51,'Capacity Summary'!$H$35:$BG$35,0)),0)),INDEX('Capacity Summary'!$C$36:$E$135,MATCH('Capacity Backing (Hide)'!R$2,'Capacity Summary'!$B$36:$B$135,0),2)))/IF(Summary!$B$7="Minutes",1,60)/COUNTA(INDEX(Capacity!$C$10:$Q$109,MATCH('Capacity Backing (Hide)'!R$2,Capacity!$B$10:$B$109,0),1):INDEX(Capacity!$C$10:$Q$109,MATCH('Capacity Backing (Hide)'!R$2,Capacity!$B$10:$B$109,0),15))</f>
        <v>#N/A</v>
      </c>
      <c r="S51"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(Hide)'!$A51,'Capacity Summary'!$H$35:$BG$35,0))="x",INDEX('Capacity Summary'!$C$36:$E$135,MATCH('Capacity Backing (Hide)'!S$2,'Capacity Summary'!$B$36:$B$135,0),4),IF(INDEX('Capacity Summary'!$H$36:$BG$135,MATCH('Capacity Backing (Hide)'!S$2,'Capacity Summary'!$B$36:$B$135,0),MATCH('Capacity Backing (Hide)'!$A51,'Capacity Summary'!$H$35:$BG$35,0))&lt;&gt;0,INDEX('Capacity Summary'!$H$36:$BG$135,MATCH('Capacity Backing (Hide)'!S$2,'Capacity Summary'!$B$36:$B$135,0),MATCH('Capacity Backing (Hide)'!$A51,'Capacity Summary'!$H$35:$BG$35,0)),0)),INDEX('Capacity Summary'!$C$36:$E$135,MATCH('Capacity Backing (Hide)'!S$2,'Capacity Summary'!$B$36:$B$135,0),2)))/IF(Summary!$B$7="Minutes",1,60)/COUNTA(INDEX(Capacity!$C$10:$Q$109,MATCH('Capacity Backing (Hide)'!S$2,Capacity!$B$10:$B$109,0),1):INDEX(Capacity!$C$10:$Q$109,MATCH('Capacity Backing (Hide)'!S$2,Capacity!$B$10:$B$109,0),15))</f>
        <v>#N/A</v>
      </c>
      <c r="T51"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(Hide)'!$A51,'Capacity Summary'!$H$35:$BG$35,0))="x",INDEX('Capacity Summary'!$C$36:$E$135,MATCH('Capacity Backing (Hide)'!T$2,'Capacity Summary'!$B$36:$B$135,0),4),IF(INDEX('Capacity Summary'!$H$36:$BG$135,MATCH('Capacity Backing (Hide)'!T$2,'Capacity Summary'!$B$36:$B$135,0),MATCH('Capacity Backing (Hide)'!$A51,'Capacity Summary'!$H$35:$BG$35,0))&lt;&gt;0,INDEX('Capacity Summary'!$H$36:$BG$135,MATCH('Capacity Backing (Hide)'!T$2,'Capacity Summary'!$B$36:$B$135,0),MATCH('Capacity Backing (Hide)'!$A51,'Capacity Summary'!$H$35:$BG$35,0)),0)),INDEX('Capacity Summary'!$C$36:$E$135,MATCH('Capacity Backing (Hide)'!T$2,'Capacity Summary'!$B$36:$B$135,0),2)))/IF(Summary!$B$7="Minutes",1,60)/COUNTA(INDEX(Capacity!$C$10:$Q$109,MATCH('Capacity Backing (Hide)'!T$2,Capacity!$B$10:$B$109,0),1):INDEX(Capacity!$C$10:$Q$109,MATCH('Capacity Backing (Hide)'!T$2,Capacity!$B$10:$B$109,0),15))</f>
        <v>#N/A</v>
      </c>
      <c r="U51"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(Hide)'!$A51,'Capacity Summary'!$H$35:$BG$35,0))="x",INDEX('Capacity Summary'!$C$36:$E$135,MATCH('Capacity Backing (Hide)'!U$2,'Capacity Summary'!$B$36:$B$135,0),4),IF(INDEX('Capacity Summary'!$H$36:$BG$135,MATCH('Capacity Backing (Hide)'!U$2,'Capacity Summary'!$B$36:$B$135,0),MATCH('Capacity Backing (Hide)'!$A51,'Capacity Summary'!$H$35:$BG$35,0))&lt;&gt;0,INDEX('Capacity Summary'!$H$36:$BG$135,MATCH('Capacity Backing (Hide)'!U$2,'Capacity Summary'!$B$36:$B$135,0),MATCH('Capacity Backing (Hide)'!$A51,'Capacity Summary'!$H$35:$BG$35,0)),0)),INDEX('Capacity Summary'!$C$36:$E$135,MATCH('Capacity Backing (Hide)'!U$2,'Capacity Summary'!$B$36:$B$135,0),2)))/IF(Summary!$B$7="Minutes",1,60)/COUNTA(INDEX(Capacity!$C$10:$Q$109,MATCH('Capacity Backing (Hide)'!U$2,Capacity!$B$10:$B$109,0),1):INDEX(Capacity!$C$10:$Q$109,MATCH('Capacity Backing (Hide)'!U$2,Capacity!$B$10:$B$109,0),15))</f>
        <v>#N/A</v>
      </c>
      <c r="V51"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(Hide)'!$A51,'Capacity Summary'!$H$35:$BG$35,0))="x",INDEX('Capacity Summary'!$C$36:$E$135,MATCH('Capacity Backing (Hide)'!V$2,'Capacity Summary'!$B$36:$B$135,0),4),IF(INDEX('Capacity Summary'!$H$36:$BG$135,MATCH('Capacity Backing (Hide)'!V$2,'Capacity Summary'!$B$36:$B$135,0),MATCH('Capacity Backing (Hide)'!$A51,'Capacity Summary'!$H$35:$BG$35,0))&lt;&gt;0,INDEX('Capacity Summary'!$H$36:$BG$135,MATCH('Capacity Backing (Hide)'!V$2,'Capacity Summary'!$B$36:$B$135,0),MATCH('Capacity Backing (Hide)'!$A51,'Capacity Summary'!$H$35:$BG$35,0)),0)),INDEX('Capacity Summary'!$C$36:$E$135,MATCH('Capacity Backing (Hide)'!V$2,'Capacity Summary'!$B$36:$B$135,0),2)))/IF(Summary!$B$7="Minutes",1,60)/COUNTA(INDEX(Capacity!$C$10:$Q$109,MATCH('Capacity Backing (Hide)'!V$2,Capacity!$B$10:$B$109,0),1):INDEX(Capacity!$C$10:$Q$109,MATCH('Capacity Backing (Hide)'!V$2,Capacity!$B$10:$B$109,0),15))</f>
        <v>#N/A</v>
      </c>
      <c r="W51"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(Hide)'!$A51,'Capacity Summary'!$H$35:$BG$35,0))="x",INDEX('Capacity Summary'!$C$36:$E$135,MATCH('Capacity Backing (Hide)'!W$2,'Capacity Summary'!$B$36:$B$135,0),4),IF(INDEX('Capacity Summary'!$H$36:$BG$135,MATCH('Capacity Backing (Hide)'!W$2,'Capacity Summary'!$B$36:$B$135,0),MATCH('Capacity Backing (Hide)'!$A51,'Capacity Summary'!$H$35:$BG$35,0))&lt;&gt;0,INDEX('Capacity Summary'!$H$36:$BG$135,MATCH('Capacity Backing (Hide)'!W$2,'Capacity Summary'!$B$36:$B$135,0),MATCH('Capacity Backing (Hide)'!$A51,'Capacity Summary'!$H$35:$BG$35,0)),0)),INDEX('Capacity Summary'!$C$36:$E$135,MATCH('Capacity Backing (Hide)'!W$2,'Capacity Summary'!$B$36:$B$135,0),2)))/IF(Summary!$B$7="Minutes",1,60)/COUNTA(INDEX(Capacity!$C$10:$Q$109,MATCH('Capacity Backing (Hide)'!W$2,Capacity!$B$10:$B$109,0),1):INDEX(Capacity!$C$10:$Q$109,MATCH('Capacity Backing (Hide)'!W$2,Capacity!$B$10:$B$109,0),15))</f>
        <v>#N/A</v>
      </c>
      <c r="X51"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(Hide)'!$A51,'Capacity Summary'!$H$35:$BG$35,0))="x",INDEX('Capacity Summary'!$C$36:$E$135,MATCH('Capacity Backing (Hide)'!X$2,'Capacity Summary'!$B$36:$B$135,0),4),IF(INDEX('Capacity Summary'!$H$36:$BG$135,MATCH('Capacity Backing (Hide)'!X$2,'Capacity Summary'!$B$36:$B$135,0),MATCH('Capacity Backing (Hide)'!$A51,'Capacity Summary'!$H$35:$BG$35,0))&lt;&gt;0,INDEX('Capacity Summary'!$H$36:$BG$135,MATCH('Capacity Backing (Hide)'!X$2,'Capacity Summary'!$B$36:$B$135,0),MATCH('Capacity Backing (Hide)'!$A51,'Capacity Summary'!$H$35:$BG$35,0)),0)),INDEX('Capacity Summary'!$C$36:$E$135,MATCH('Capacity Backing (Hide)'!X$2,'Capacity Summary'!$B$36:$B$135,0),2)))/IF(Summary!$B$7="Minutes",1,60)/COUNTA(INDEX(Capacity!$C$10:$Q$109,MATCH('Capacity Backing (Hide)'!X$2,Capacity!$B$10:$B$109,0),1):INDEX(Capacity!$C$10:$Q$109,MATCH('Capacity Backing (Hide)'!X$2,Capacity!$B$10:$B$109,0),15))</f>
        <v>#N/A</v>
      </c>
      <c r="Y51"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(Hide)'!$A51,'Capacity Summary'!$H$35:$BG$35,0))="x",INDEX('Capacity Summary'!$C$36:$E$135,MATCH('Capacity Backing (Hide)'!Y$2,'Capacity Summary'!$B$36:$B$135,0),4),IF(INDEX('Capacity Summary'!$H$36:$BG$135,MATCH('Capacity Backing (Hide)'!Y$2,'Capacity Summary'!$B$36:$B$135,0),MATCH('Capacity Backing (Hide)'!$A51,'Capacity Summary'!$H$35:$BG$35,0))&lt;&gt;0,INDEX('Capacity Summary'!$H$36:$BG$135,MATCH('Capacity Backing (Hide)'!Y$2,'Capacity Summary'!$B$36:$B$135,0),MATCH('Capacity Backing (Hide)'!$A51,'Capacity Summary'!$H$35:$BG$35,0)),0)),INDEX('Capacity Summary'!$C$36:$E$135,MATCH('Capacity Backing (Hide)'!Y$2,'Capacity Summary'!$B$36:$B$135,0),2)))/IF(Summary!$B$7="Minutes",1,60)/COUNTA(INDEX(Capacity!$C$10:$Q$109,MATCH('Capacity Backing (Hide)'!Y$2,Capacity!$B$10:$B$109,0),1):INDEX(Capacity!$C$10:$Q$109,MATCH('Capacity Backing (Hide)'!Y$2,Capacity!$B$10:$B$109,0),15))</f>
        <v>#N/A</v>
      </c>
      <c r="Z51"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(Hide)'!$A51,'Capacity Summary'!$H$35:$BG$35,0))="x",INDEX('Capacity Summary'!$C$36:$E$135,MATCH('Capacity Backing (Hide)'!Z$2,'Capacity Summary'!$B$36:$B$135,0),4),IF(INDEX('Capacity Summary'!$H$36:$BG$135,MATCH('Capacity Backing (Hide)'!Z$2,'Capacity Summary'!$B$36:$B$135,0),MATCH('Capacity Backing (Hide)'!$A51,'Capacity Summary'!$H$35:$BG$35,0))&lt;&gt;0,INDEX('Capacity Summary'!$H$36:$BG$135,MATCH('Capacity Backing (Hide)'!Z$2,'Capacity Summary'!$B$36:$B$135,0),MATCH('Capacity Backing (Hide)'!$A51,'Capacity Summary'!$H$35:$BG$35,0)),0)),INDEX('Capacity Summary'!$C$36:$E$135,MATCH('Capacity Backing (Hide)'!Z$2,'Capacity Summary'!$B$36:$B$135,0),2)))/IF(Summary!$B$7="Minutes",1,60)/COUNTA(INDEX(Capacity!$C$10:$Q$109,MATCH('Capacity Backing (Hide)'!Z$2,Capacity!$B$10:$B$109,0),1):INDEX(Capacity!$C$10:$Q$109,MATCH('Capacity Backing (Hide)'!Z$2,Capacity!$B$10:$B$109,0),15))</f>
        <v>#N/A</v>
      </c>
      <c r="AA51"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(Hide)'!$A51,'Capacity Summary'!$H$35:$BG$35,0))="x",INDEX('Capacity Summary'!$C$36:$E$135,MATCH('Capacity Backing (Hide)'!AA$2,'Capacity Summary'!$B$36:$B$135,0),4),IF(INDEX('Capacity Summary'!$H$36:$BG$135,MATCH('Capacity Backing (Hide)'!AA$2,'Capacity Summary'!$B$36:$B$135,0),MATCH('Capacity Backing (Hide)'!$A51,'Capacity Summary'!$H$35:$BG$35,0))&lt;&gt;0,INDEX('Capacity Summary'!$H$36:$BG$135,MATCH('Capacity Backing (Hide)'!AA$2,'Capacity Summary'!$B$36:$B$135,0),MATCH('Capacity Backing (Hide)'!$A51,'Capacity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1"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(Hide)'!$A51,'Capacity Summary'!$H$35:$BG$35,0))="x",INDEX('Capacity Summary'!$C$36:$E$135,MATCH('Capacity Backing (Hide)'!AB$2,'Capacity Summary'!$B$36:$B$135,0),4),IF(INDEX('Capacity Summary'!$H$36:$BG$135,MATCH('Capacity Backing (Hide)'!AB$2,'Capacity Summary'!$B$36:$B$135,0),MATCH('Capacity Backing (Hide)'!$A51,'Capacity Summary'!$H$35:$BG$35,0))&lt;&gt;0,INDEX('Capacity Summary'!$H$36:$BG$135,MATCH('Capacity Backing (Hide)'!AB$2,'Capacity Summary'!$B$36:$B$135,0),MATCH('Capacity Backing (Hide)'!$A51,'Capacity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1"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(Hide)'!$A51,'Capacity Summary'!$H$35:$BG$35,0))="x",INDEX('Capacity Summary'!$C$36:$E$135,MATCH('Capacity Backing (Hide)'!AC$2,'Capacity Summary'!$B$36:$B$135,0),4),IF(INDEX('Capacity Summary'!$H$36:$BG$135,MATCH('Capacity Backing (Hide)'!AC$2,'Capacity Summary'!$B$36:$B$135,0),MATCH('Capacity Backing (Hide)'!$A51,'Capacity Summary'!$H$35:$BG$35,0))&lt;&gt;0,INDEX('Capacity Summary'!$H$36:$BG$135,MATCH('Capacity Backing (Hide)'!AC$2,'Capacity Summary'!$B$36:$B$135,0),MATCH('Capacity Backing (Hide)'!$A51,'Capacity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1"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(Hide)'!$A51,'Capacity Summary'!$H$35:$BG$35,0))="x",INDEX('Capacity Summary'!$C$36:$E$135,MATCH('Capacity Backing (Hide)'!AD$2,'Capacity Summary'!$B$36:$B$135,0),4),IF(INDEX('Capacity Summary'!$H$36:$BG$135,MATCH('Capacity Backing (Hide)'!AD$2,'Capacity Summary'!$B$36:$B$135,0),MATCH('Capacity Backing (Hide)'!$A51,'Capacity Summary'!$H$35:$BG$35,0))&lt;&gt;0,INDEX('Capacity Summary'!$H$36:$BG$135,MATCH('Capacity Backing (Hide)'!AD$2,'Capacity Summary'!$B$36:$B$135,0),MATCH('Capacity Backing (Hide)'!$A51,'Capacity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1"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(Hide)'!$A51,'Capacity Summary'!$H$35:$BG$35,0))="x",INDEX('Capacity Summary'!$C$36:$E$135,MATCH('Capacity Backing (Hide)'!AE$2,'Capacity Summary'!$B$36:$B$135,0),4),IF(INDEX('Capacity Summary'!$H$36:$BG$135,MATCH('Capacity Backing (Hide)'!AE$2,'Capacity Summary'!$B$36:$B$135,0),MATCH('Capacity Backing (Hide)'!$A51,'Capacity Summary'!$H$35:$BG$35,0))&lt;&gt;0,INDEX('Capacity Summary'!$H$36:$BG$135,MATCH('Capacity Backing (Hide)'!AE$2,'Capacity Summary'!$B$36:$B$135,0),MATCH('Capacity Backing (Hide)'!$A51,'Capacity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1"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(Hide)'!$A51,'Capacity Summary'!$H$35:$BG$35,0))="x",INDEX('Capacity Summary'!$C$36:$E$135,MATCH('Capacity Backing (Hide)'!AF$2,'Capacity Summary'!$B$36:$B$135,0),4),IF(INDEX('Capacity Summary'!$H$36:$BG$135,MATCH('Capacity Backing (Hide)'!AF$2,'Capacity Summary'!$B$36:$B$135,0),MATCH('Capacity Backing (Hide)'!$A51,'Capacity Summary'!$H$35:$BG$35,0))&lt;&gt;0,INDEX('Capacity Summary'!$H$36:$BG$135,MATCH('Capacity Backing (Hide)'!AF$2,'Capacity Summary'!$B$36:$B$135,0),MATCH('Capacity Backing (Hide)'!$A51,'Capacity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1"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(Hide)'!$A51,'Capacity Summary'!$H$35:$BG$35,0))="x",INDEX('Capacity Summary'!$C$36:$E$135,MATCH('Capacity Backing (Hide)'!AG$2,'Capacity Summary'!$B$36:$B$135,0),4),IF(INDEX('Capacity Summary'!$H$36:$BG$135,MATCH('Capacity Backing (Hide)'!AG$2,'Capacity Summary'!$B$36:$B$135,0),MATCH('Capacity Backing (Hide)'!$A51,'Capacity Summary'!$H$35:$BG$35,0))&lt;&gt;0,INDEX('Capacity Summary'!$H$36:$BG$135,MATCH('Capacity Backing (Hide)'!AG$2,'Capacity Summary'!$B$36:$B$135,0),MATCH('Capacity Backing (Hide)'!$A51,'Capacity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1"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(Hide)'!$A51,'Capacity Summary'!$H$35:$BG$35,0))="x",INDEX('Capacity Summary'!$C$36:$E$135,MATCH('Capacity Backing (Hide)'!AH$2,'Capacity Summary'!$B$36:$B$135,0),4),IF(INDEX('Capacity Summary'!$H$36:$BG$135,MATCH('Capacity Backing (Hide)'!AH$2,'Capacity Summary'!$B$36:$B$135,0),MATCH('Capacity Backing (Hide)'!$A51,'Capacity Summary'!$H$35:$BG$35,0))&lt;&gt;0,INDEX('Capacity Summary'!$H$36:$BG$135,MATCH('Capacity Backing (Hide)'!AH$2,'Capacity Summary'!$B$36:$B$135,0),MATCH('Capacity Backing (Hide)'!$A51,'Capacity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1"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(Hide)'!$A51,'Capacity Summary'!$H$35:$BG$35,0))="x",INDEX('Capacity Summary'!$C$36:$E$135,MATCH('Capacity Backing (Hide)'!AI$2,'Capacity Summary'!$B$36:$B$135,0),4),IF(INDEX('Capacity Summary'!$H$36:$BG$135,MATCH('Capacity Backing (Hide)'!AI$2,'Capacity Summary'!$B$36:$B$135,0),MATCH('Capacity Backing (Hide)'!$A51,'Capacity Summary'!$H$35:$BG$35,0))&lt;&gt;0,INDEX('Capacity Summary'!$H$36:$BG$135,MATCH('Capacity Backing (Hide)'!AI$2,'Capacity Summary'!$B$36:$B$135,0),MATCH('Capacity Backing (Hide)'!$A51,'Capacity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1"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(Hide)'!$A51,'Capacity Summary'!$H$35:$BG$35,0))="x",INDEX('Capacity Summary'!$C$36:$E$135,MATCH('Capacity Backing (Hide)'!AJ$2,'Capacity Summary'!$B$36:$B$135,0),4),IF(INDEX('Capacity Summary'!$H$36:$BG$135,MATCH('Capacity Backing (Hide)'!AJ$2,'Capacity Summary'!$B$36:$B$135,0),MATCH('Capacity Backing (Hide)'!$A51,'Capacity Summary'!$H$35:$BG$35,0))&lt;&gt;0,INDEX('Capacity Summary'!$H$36:$BG$135,MATCH('Capacity Backing (Hide)'!AJ$2,'Capacity Summary'!$B$36:$B$135,0),MATCH('Capacity Backing (Hide)'!$A51,'Capacity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1"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(Hide)'!$A51,'Capacity Summary'!$H$35:$BG$35,0))="x",INDEX('Capacity Summary'!$C$36:$E$135,MATCH('Capacity Backing (Hide)'!AK$2,'Capacity Summary'!$B$36:$B$135,0),4),IF(INDEX('Capacity Summary'!$H$36:$BG$135,MATCH('Capacity Backing (Hide)'!AK$2,'Capacity Summary'!$B$36:$B$135,0),MATCH('Capacity Backing (Hide)'!$A51,'Capacity Summary'!$H$35:$BG$35,0))&lt;&gt;0,INDEX('Capacity Summary'!$H$36:$BG$135,MATCH('Capacity Backing (Hide)'!AK$2,'Capacity Summary'!$B$36:$B$135,0),MATCH('Capacity Backing (Hide)'!$A51,'Capacity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1"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(Hide)'!$A51,'Capacity Summary'!$H$35:$BG$35,0))="x",INDEX('Capacity Summary'!$C$36:$E$135,MATCH('Capacity Backing (Hide)'!AL$2,'Capacity Summary'!$B$36:$B$135,0),4),IF(INDEX('Capacity Summary'!$H$36:$BG$135,MATCH('Capacity Backing (Hide)'!AL$2,'Capacity Summary'!$B$36:$B$135,0),MATCH('Capacity Backing (Hide)'!$A51,'Capacity Summary'!$H$35:$BG$35,0))&lt;&gt;0,INDEX('Capacity Summary'!$H$36:$BG$135,MATCH('Capacity Backing (Hide)'!AL$2,'Capacity Summary'!$B$36:$B$135,0),MATCH('Capacity Backing (Hide)'!$A51,'Capacity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1"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(Hide)'!$A51,'Capacity Summary'!$H$35:$BG$35,0))="x",INDEX('Capacity Summary'!$C$36:$E$135,MATCH('Capacity Backing (Hide)'!AM$2,'Capacity Summary'!$B$36:$B$135,0),4),IF(INDEX('Capacity Summary'!$H$36:$BG$135,MATCH('Capacity Backing (Hide)'!AM$2,'Capacity Summary'!$B$36:$B$135,0),MATCH('Capacity Backing (Hide)'!$A51,'Capacity Summary'!$H$35:$BG$35,0))&lt;&gt;0,INDEX('Capacity Summary'!$H$36:$BG$135,MATCH('Capacity Backing (Hide)'!AM$2,'Capacity Summary'!$B$36:$B$135,0),MATCH('Capacity Backing (Hide)'!$A51,'Capacity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1"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(Hide)'!$A51,'Capacity Summary'!$H$35:$BG$35,0))="x",INDEX('Capacity Summary'!$C$36:$E$135,MATCH('Capacity Backing (Hide)'!AN$2,'Capacity Summary'!$B$36:$B$135,0),4),IF(INDEX('Capacity Summary'!$H$36:$BG$135,MATCH('Capacity Backing (Hide)'!AN$2,'Capacity Summary'!$B$36:$B$135,0),MATCH('Capacity Backing (Hide)'!$A51,'Capacity Summary'!$H$35:$BG$35,0))&lt;&gt;0,INDEX('Capacity Summary'!$H$36:$BG$135,MATCH('Capacity Backing (Hide)'!AN$2,'Capacity Summary'!$B$36:$B$135,0),MATCH('Capacity Backing (Hide)'!$A51,'Capacity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1"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(Hide)'!$A51,'Capacity Summary'!$H$35:$BG$35,0))="x",INDEX('Capacity Summary'!$C$36:$E$135,MATCH('Capacity Backing (Hide)'!AO$2,'Capacity Summary'!$B$36:$B$135,0),4),IF(INDEX('Capacity Summary'!$H$36:$BG$135,MATCH('Capacity Backing (Hide)'!AO$2,'Capacity Summary'!$B$36:$B$135,0),MATCH('Capacity Backing (Hide)'!$A51,'Capacity Summary'!$H$35:$BG$35,0))&lt;&gt;0,INDEX('Capacity Summary'!$H$36:$BG$135,MATCH('Capacity Backing (Hide)'!AO$2,'Capacity Summary'!$B$36:$B$135,0),MATCH('Capacity Backing (Hide)'!$A51,'Capacity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1"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(Hide)'!$A51,'Capacity Summary'!$H$35:$BG$35,0))="x",INDEX('Capacity Summary'!$C$36:$E$135,MATCH('Capacity Backing (Hide)'!AP$2,'Capacity Summary'!$B$36:$B$135,0),4),IF(INDEX('Capacity Summary'!$H$36:$BG$135,MATCH('Capacity Backing (Hide)'!AP$2,'Capacity Summary'!$B$36:$B$135,0),MATCH('Capacity Backing (Hide)'!$A51,'Capacity Summary'!$H$35:$BG$35,0))&lt;&gt;0,INDEX('Capacity Summary'!$H$36:$BG$135,MATCH('Capacity Backing (Hide)'!AP$2,'Capacity Summary'!$B$36:$B$135,0),MATCH('Capacity Backing (Hide)'!$A51,'Capacity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1"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(Hide)'!$A51,'Capacity Summary'!$H$35:$BG$35,0))="x",INDEX('Capacity Summary'!$C$36:$E$135,MATCH('Capacity Backing (Hide)'!AQ$2,'Capacity Summary'!$B$36:$B$135,0),4),IF(INDEX('Capacity Summary'!$H$36:$BG$135,MATCH('Capacity Backing (Hide)'!AQ$2,'Capacity Summary'!$B$36:$B$135,0),MATCH('Capacity Backing (Hide)'!$A51,'Capacity Summary'!$H$35:$BG$35,0))&lt;&gt;0,INDEX('Capacity Summary'!$H$36:$BG$135,MATCH('Capacity Backing (Hide)'!AQ$2,'Capacity Summary'!$B$36:$B$135,0),MATCH('Capacity Backing (Hide)'!$A51,'Capacity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1"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(Hide)'!$A51,'Capacity Summary'!$H$35:$BG$35,0))="x",INDEX('Capacity Summary'!$C$36:$E$135,MATCH('Capacity Backing (Hide)'!AR$2,'Capacity Summary'!$B$36:$B$135,0),4),IF(INDEX('Capacity Summary'!$H$36:$BG$135,MATCH('Capacity Backing (Hide)'!AR$2,'Capacity Summary'!$B$36:$B$135,0),MATCH('Capacity Backing (Hide)'!$A51,'Capacity Summary'!$H$35:$BG$35,0))&lt;&gt;0,INDEX('Capacity Summary'!$H$36:$BG$135,MATCH('Capacity Backing (Hide)'!AR$2,'Capacity Summary'!$B$36:$B$135,0),MATCH('Capacity Backing (Hide)'!$A51,'Capacity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1"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(Hide)'!$A51,'Capacity Summary'!$H$35:$BG$35,0))="x",INDEX('Capacity Summary'!$C$36:$E$135,MATCH('Capacity Backing (Hide)'!AS$2,'Capacity Summary'!$B$36:$B$135,0),4),IF(INDEX('Capacity Summary'!$H$36:$BG$135,MATCH('Capacity Backing (Hide)'!AS$2,'Capacity Summary'!$B$36:$B$135,0),MATCH('Capacity Backing (Hide)'!$A51,'Capacity Summary'!$H$35:$BG$35,0))&lt;&gt;0,INDEX('Capacity Summary'!$H$36:$BG$135,MATCH('Capacity Backing (Hide)'!AS$2,'Capacity Summary'!$B$36:$B$135,0),MATCH('Capacity Backing (Hide)'!$A51,'Capacity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1"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(Hide)'!$A51,'Capacity Summary'!$H$35:$BG$35,0))="x",INDEX('Capacity Summary'!$C$36:$E$135,MATCH('Capacity Backing (Hide)'!AT$2,'Capacity Summary'!$B$36:$B$135,0),4),IF(INDEX('Capacity Summary'!$H$36:$BG$135,MATCH('Capacity Backing (Hide)'!AT$2,'Capacity Summary'!$B$36:$B$135,0),MATCH('Capacity Backing (Hide)'!$A51,'Capacity Summary'!$H$35:$BG$35,0))&lt;&gt;0,INDEX('Capacity Summary'!$H$36:$BG$135,MATCH('Capacity Backing (Hide)'!AT$2,'Capacity Summary'!$B$36:$B$135,0),MATCH('Capacity Backing (Hide)'!$A51,'Capacity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1"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(Hide)'!$A51,'Capacity Summary'!$H$35:$BG$35,0))="x",INDEX('Capacity Summary'!$C$36:$E$135,MATCH('Capacity Backing (Hide)'!AU$2,'Capacity Summary'!$B$36:$B$135,0),4),IF(INDEX('Capacity Summary'!$H$36:$BG$135,MATCH('Capacity Backing (Hide)'!AU$2,'Capacity Summary'!$B$36:$B$135,0),MATCH('Capacity Backing (Hide)'!$A51,'Capacity Summary'!$H$35:$BG$35,0))&lt;&gt;0,INDEX('Capacity Summary'!$H$36:$BG$135,MATCH('Capacity Backing (Hide)'!AU$2,'Capacity Summary'!$B$36:$B$135,0),MATCH('Capacity Backing (Hide)'!$A51,'Capacity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1"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(Hide)'!$A51,'Capacity Summary'!$H$35:$BG$35,0))="x",INDEX('Capacity Summary'!$C$36:$E$135,MATCH('Capacity Backing (Hide)'!AV$2,'Capacity Summary'!$B$36:$B$135,0),4),IF(INDEX('Capacity Summary'!$H$36:$BG$135,MATCH('Capacity Backing (Hide)'!AV$2,'Capacity Summary'!$B$36:$B$135,0),MATCH('Capacity Backing (Hide)'!$A51,'Capacity Summary'!$H$35:$BG$35,0))&lt;&gt;0,INDEX('Capacity Summary'!$H$36:$BG$135,MATCH('Capacity Backing (Hide)'!AV$2,'Capacity Summary'!$B$36:$B$135,0),MATCH('Capacity Backing (Hide)'!$A51,'Capacity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1"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(Hide)'!$A51,'Capacity Summary'!$H$35:$BG$35,0))="x",INDEX('Capacity Summary'!$C$36:$E$135,MATCH('Capacity Backing (Hide)'!AW$2,'Capacity Summary'!$B$36:$B$135,0),4),IF(INDEX('Capacity Summary'!$H$36:$BG$135,MATCH('Capacity Backing (Hide)'!AW$2,'Capacity Summary'!$B$36:$B$135,0),MATCH('Capacity Backing (Hide)'!$A51,'Capacity Summary'!$H$35:$BG$35,0))&lt;&gt;0,INDEX('Capacity Summary'!$H$36:$BG$135,MATCH('Capacity Backing (Hide)'!AW$2,'Capacity Summary'!$B$36:$B$135,0),MATCH('Capacity Backing (Hide)'!$A51,'Capacity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1"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(Hide)'!$A51,'Capacity Summary'!$H$35:$BG$35,0))="x",INDEX('Capacity Summary'!$C$36:$E$135,MATCH('Capacity Backing (Hide)'!AX$2,'Capacity Summary'!$B$36:$B$135,0),4),IF(INDEX('Capacity Summary'!$H$36:$BG$135,MATCH('Capacity Backing (Hide)'!AX$2,'Capacity Summary'!$B$36:$B$135,0),MATCH('Capacity Backing (Hide)'!$A51,'Capacity Summary'!$H$35:$BG$35,0))&lt;&gt;0,INDEX('Capacity Summary'!$H$36:$BG$135,MATCH('Capacity Backing (Hide)'!AX$2,'Capacity Summary'!$B$36:$B$135,0),MATCH('Capacity Backing (Hide)'!$A51,'Capacity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1"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(Hide)'!$A51,'Capacity Summary'!$H$35:$BG$35,0))="x",INDEX('Capacity Summary'!$C$36:$E$135,MATCH('Capacity Backing (Hide)'!AY$2,'Capacity Summary'!$B$36:$B$135,0),4),IF(INDEX('Capacity Summary'!$H$36:$BG$135,MATCH('Capacity Backing (Hide)'!AY$2,'Capacity Summary'!$B$36:$B$135,0),MATCH('Capacity Backing (Hide)'!$A51,'Capacity Summary'!$H$35:$BG$35,0))&lt;&gt;0,INDEX('Capacity Summary'!$H$36:$BG$135,MATCH('Capacity Backing (Hide)'!AY$2,'Capacity Summary'!$B$36:$B$135,0),MATCH('Capacity Backing (Hide)'!$A51,'Capacity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1"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(Hide)'!$A51,'Capacity Summary'!$H$35:$BG$35,0))="x",INDEX('Capacity Summary'!$C$36:$E$135,MATCH('Capacity Backing (Hide)'!AZ$2,'Capacity Summary'!$B$36:$B$135,0),4),IF(INDEX('Capacity Summary'!$H$36:$BG$135,MATCH('Capacity Backing (Hide)'!AZ$2,'Capacity Summary'!$B$36:$B$135,0),MATCH('Capacity Backing (Hide)'!$A51,'Capacity Summary'!$H$35:$BG$35,0))&lt;&gt;0,INDEX('Capacity Summary'!$H$36:$BG$135,MATCH('Capacity Backing (Hide)'!AZ$2,'Capacity Summary'!$B$36:$B$135,0),MATCH('Capacity Backing (Hide)'!$A51,'Capacity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1"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(Hide)'!$A51,'Capacity Summary'!$H$35:$BG$35,0))="x",INDEX('Capacity Summary'!$C$36:$E$135,MATCH('Capacity Backing (Hide)'!BA$2,'Capacity Summary'!$B$36:$B$135,0),4),IF(INDEX('Capacity Summary'!$H$36:$BG$135,MATCH('Capacity Backing (Hide)'!BA$2,'Capacity Summary'!$B$36:$B$135,0),MATCH('Capacity Backing (Hide)'!$A51,'Capacity Summary'!$H$35:$BG$35,0))&lt;&gt;0,INDEX('Capacity Summary'!$H$36:$BG$135,MATCH('Capacity Backing (Hide)'!BA$2,'Capacity Summary'!$B$36:$B$135,0),MATCH('Capacity Backing (Hide)'!$A51,'Capacity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1"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(Hide)'!$A51,'Capacity Summary'!$H$35:$BG$35,0))="x",INDEX('Capacity Summary'!$C$36:$E$135,MATCH('Capacity Backing (Hide)'!BB$2,'Capacity Summary'!$B$36:$B$135,0),4),IF(INDEX('Capacity Summary'!$H$36:$BG$135,MATCH('Capacity Backing (Hide)'!BB$2,'Capacity Summary'!$B$36:$B$135,0),MATCH('Capacity Backing (Hide)'!$A51,'Capacity Summary'!$H$35:$BG$35,0))&lt;&gt;0,INDEX('Capacity Summary'!$H$36:$BG$135,MATCH('Capacity Backing (Hide)'!BB$2,'Capacity Summary'!$B$36:$B$135,0),MATCH('Capacity Backing (Hide)'!$A51,'Capacity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1"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(Hide)'!$A51,'Capacity Summary'!$H$35:$BG$35,0))="x",INDEX('Capacity Summary'!$C$36:$E$135,MATCH('Capacity Backing (Hide)'!BC$2,'Capacity Summary'!$B$36:$B$135,0),4),IF(INDEX('Capacity Summary'!$H$36:$BG$135,MATCH('Capacity Backing (Hide)'!BC$2,'Capacity Summary'!$B$36:$B$135,0),MATCH('Capacity Backing (Hide)'!$A51,'Capacity Summary'!$H$35:$BG$35,0))&lt;&gt;0,INDEX('Capacity Summary'!$H$36:$BG$135,MATCH('Capacity Backing (Hide)'!BC$2,'Capacity Summary'!$B$36:$B$135,0),MATCH('Capacity Backing (Hide)'!$A51,'Capacity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1"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(Hide)'!$A51,'Capacity Summary'!$H$35:$BG$35,0))="x",INDEX('Capacity Summary'!$C$36:$E$135,MATCH('Capacity Backing (Hide)'!BD$2,'Capacity Summary'!$B$36:$B$135,0),4),IF(INDEX('Capacity Summary'!$H$36:$BG$135,MATCH('Capacity Backing (Hide)'!BD$2,'Capacity Summary'!$B$36:$B$135,0),MATCH('Capacity Backing (Hide)'!$A51,'Capacity Summary'!$H$35:$BG$35,0))&lt;&gt;0,INDEX('Capacity Summary'!$H$36:$BG$135,MATCH('Capacity Backing (Hide)'!BD$2,'Capacity Summary'!$B$36:$B$135,0),MATCH('Capacity Backing (Hide)'!$A51,'Capacity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1"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(Hide)'!$A51,'Capacity Summary'!$H$35:$BG$35,0))="x",INDEX('Capacity Summary'!$C$36:$E$135,MATCH('Capacity Backing (Hide)'!BE$2,'Capacity Summary'!$B$36:$B$135,0),4),IF(INDEX('Capacity Summary'!$H$36:$BG$135,MATCH('Capacity Backing (Hide)'!BE$2,'Capacity Summary'!$B$36:$B$135,0),MATCH('Capacity Backing (Hide)'!$A51,'Capacity Summary'!$H$35:$BG$35,0))&lt;&gt;0,INDEX('Capacity Summary'!$H$36:$BG$135,MATCH('Capacity Backing (Hide)'!BE$2,'Capacity Summary'!$B$36:$B$135,0),MATCH('Capacity Backing (Hide)'!$A51,'Capacity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1"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(Hide)'!$A51,'Capacity Summary'!$H$35:$BG$35,0))="x",INDEX('Capacity Summary'!$C$36:$E$135,MATCH('Capacity Backing (Hide)'!BF$2,'Capacity Summary'!$B$36:$B$135,0),4),IF(INDEX('Capacity Summary'!$H$36:$BG$135,MATCH('Capacity Backing (Hide)'!BF$2,'Capacity Summary'!$B$36:$B$135,0),MATCH('Capacity Backing (Hide)'!$A51,'Capacity Summary'!$H$35:$BG$35,0))&lt;&gt;0,INDEX('Capacity Summary'!$H$36:$BG$135,MATCH('Capacity Backing (Hide)'!BF$2,'Capacity Summary'!$B$36:$B$135,0),MATCH('Capacity Backing (Hide)'!$A51,'Capacity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1"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(Hide)'!$A51,'Capacity Summary'!$H$35:$BG$35,0))="x",INDEX('Capacity Summary'!$C$36:$E$135,MATCH('Capacity Backing (Hide)'!BG$2,'Capacity Summary'!$B$36:$B$135,0),4),IF(INDEX('Capacity Summary'!$H$36:$BG$135,MATCH('Capacity Backing (Hide)'!BG$2,'Capacity Summary'!$B$36:$B$135,0),MATCH('Capacity Backing (Hide)'!$A51,'Capacity Summary'!$H$35:$BG$35,0))&lt;&gt;0,INDEX('Capacity Summary'!$H$36:$BG$135,MATCH('Capacity Backing (Hide)'!BG$2,'Capacity Summary'!$B$36:$B$135,0),MATCH('Capacity Backing (Hide)'!$A51,'Capacity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1"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(Hide)'!$A51,'Capacity Summary'!$H$35:$BG$35,0))="x",INDEX('Capacity Summary'!$C$36:$E$135,MATCH('Capacity Backing (Hide)'!BH$2,'Capacity Summary'!$B$36:$B$135,0),4),IF(INDEX('Capacity Summary'!$H$36:$BG$135,MATCH('Capacity Backing (Hide)'!BH$2,'Capacity Summary'!$B$36:$B$135,0),MATCH('Capacity Backing (Hide)'!$A51,'Capacity Summary'!$H$35:$BG$35,0))&lt;&gt;0,INDEX('Capacity Summary'!$H$36:$BG$135,MATCH('Capacity Backing (Hide)'!BH$2,'Capacity Summary'!$B$36:$B$135,0),MATCH('Capacity Backing (Hide)'!$A51,'Capacity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1"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(Hide)'!$A51,'Capacity Summary'!$H$35:$BG$35,0))="x",INDEX('Capacity Summary'!$C$36:$E$135,MATCH('Capacity Backing (Hide)'!BI$2,'Capacity Summary'!$B$36:$B$135,0),4),IF(INDEX('Capacity Summary'!$H$36:$BG$135,MATCH('Capacity Backing (Hide)'!BI$2,'Capacity Summary'!$B$36:$B$135,0),MATCH('Capacity Backing (Hide)'!$A51,'Capacity Summary'!$H$35:$BG$35,0))&lt;&gt;0,INDEX('Capacity Summary'!$H$36:$BG$135,MATCH('Capacity Backing (Hide)'!BI$2,'Capacity Summary'!$B$36:$B$135,0),MATCH('Capacity Backing (Hide)'!$A51,'Capacity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1"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(Hide)'!$A51,'Capacity Summary'!$H$35:$BG$35,0))="x",INDEX('Capacity Summary'!$C$36:$E$135,MATCH('Capacity Backing (Hide)'!BJ$2,'Capacity Summary'!$B$36:$B$135,0),4),IF(INDEX('Capacity Summary'!$H$36:$BG$135,MATCH('Capacity Backing (Hide)'!BJ$2,'Capacity Summary'!$B$36:$B$135,0),MATCH('Capacity Backing (Hide)'!$A51,'Capacity Summary'!$H$35:$BG$35,0))&lt;&gt;0,INDEX('Capacity Summary'!$H$36:$BG$135,MATCH('Capacity Backing (Hide)'!BJ$2,'Capacity Summary'!$B$36:$B$135,0),MATCH('Capacity Backing (Hide)'!$A51,'Capacity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1"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(Hide)'!$A51,'Capacity Summary'!$H$35:$BG$35,0))="x",INDEX('Capacity Summary'!$C$36:$E$135,MATCH('Capacity Backing (Hide)'!BK$2,'Capacity Summary'!$B$36:$B$135,0),4),IF(INDEX('Capacity Summary'!$H$36:$BG$135,MATCH('Capacity Backing (Hide)'!BK$2,'Capacity Summary'!$B$36:$B$135,0),MATCH('Capacity Backing (Hide)'!$A51,'Capacity Summary'!$H$35:$BG$35,0))&lt;&gt;0,INDEX('Capacity Summary'!$H$36:$BG$135,MATCH('Capacity Backing (Hide)'!BK$2,'Capacity Summary'!$B$36:$B$135,0),MATCH('Capacity Backing (Hide)'!$A51,'Capacity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1"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(Hide)'!$A51,'Capacity Summary'!$H$35:$BG$35,0))="x",INDEX('Capacity Summary'!$C$36:$E$135,MATCH('Capacity Backing (Hide)'!BL$2,'Capacity Summary'!$B$36:$B$135,0),4),IF(INDEX('Capacity Summary'!$H$36:$BG$135,MATCH('Capacity Backing (Hide)'!BL$2,'Capacity Summary'!$B$36:$B$135,0),MATCH('Capacity Backing (Hide)'!$A51,'Capacity Summary'!$H$35:$BG$35,0))&lt;&gt;0,INDEX('Capacity Summary'!$H$36:$BG$135,MATCH('Capacity Backing (Hide)'!BL$2,'Capacity Summary'!$B$36:$B$135,0),MATCH('Capacity Backing (Hide)'!$A51,'Capacity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1"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(Hide)'!$A51,'Capacity Summary'!$H$35:$BG$35,0))="x",INDEX('Capacity Summary'!$C$36:$E$135,MATCH('Capacity Backing (Hide)'!BM$2,'Capacity Summary'!$B$36:$B$135,0),4),IF(INDEX('Capacity Summary'!$H$36:$BG$135,MATCH('Capacity Backing (Hide)'!BM$2,'Capacity Summary'!$B$36:$B$135,0),MATCH('Capacity Backing (Hide)'!$A51,'Capacity Summary'!$H$35:$BG$35,0))&lt;&gt;0,INDEX('Capacity Summary'!$H$36:$BG$135,MATCH('Capacity Backing (Hide)'!BM$2,'Capacity Summary'!$B$36:$B$135,0),MATCH('Capacity Backing (Hide)'!$A51,'Capacity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1"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(Hide)'!$A51,'Capacity Summary'!$H$35:$BG$35,0))="x",INDEX('Capacity Summary'!$C$36:$E$135,MATCH('Capacity Backing (Hide)'!BN$2,'Capacity Summary'!$B$36:$B$135,0),4),IF(INDEX('Capacity Summary'!$H$36:$BG$135,MATCH('Capacity Backing (Hide)'!BN$2,'Capacity Summary'!$B$36:$B$135,0),MATCH('Capacity Backing (Hide)'!$A51,'Capacity Summary'!$H$35:$BG$35,0))&lt;&gt;0,INDEX('Capacity Summary'!$H$36:$BG$135,MATCH('Capacity Backing (Hide)'!BN$2,'Capacity Summary'!$B$36:$B$135,0),MATCH('Capacity Backing (Hide)'!$A51,'Capacity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1"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(Hide)'!$A51,'Capacity Summary'!$H$35:$BG$35,0))="x",INDEX('Capacity Summary'!$C$36:$E$135,MATCH('Capacity Backing (Hide)'!BO$2,'Capacity Summary'!$B$36:$B$135,0),4),IF(INDEX('Capacity Summary'!$H$36:$BG$135,MATCH('Capacity Backing (Hide)'!BO$2,'Capacity Summary'!$B$36:$B$135,0),MATCH('Capacity Backing (Hide)'!$A51,'Capacity Summary'!$H$35:$BG$35,0))&lt;&gt;0,INDEX('Capacity Summary'!$H$36:$BG$135,MATCH('Capacity Backing (Hide)'!BO$2,'Capacity Summary'!$B$36:$B$135,0),MATCH('Capacity Backing (Hide)'!$A51,'Capacity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1"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(Hide)'!$A51,'Capacity Summary'!$H$35:$BG$35,0))="x",INDEX('Capacity Summary'!$C$36:$E$135,MATCH('Capacity Backing (Hide)'!BP$2,'Capacity Summary'!$B$36:$B$135,0),4),IF(INDEX('Capacity Summary'!$H$36:$BG$135,MATCH('Capacity Backing (Hide)'!BP$2,'Capacity Summary'!$B$36:$B$135,0),MATCH('Capacity Backing (Hide)'!$A51,'Capacity Summary'!$H$35:$BG$35,0))&lt;&gt;0,INDEX('Capacity Summary'!$H$36:$BG$135,MATCH('Capacity Backing (Hide)'!BP$2,'Capacity Summary'!$B$36:$B$135,0),MATCH('Capacity Backing (Hide)'!$A51,'Capacity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1"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(Hide)'!$A51,'Capacity Summary'!$H$35:$BG$35,0))="x",INDEX('Capacity Summary'!$C$36:$E$135,MATCH('Capacity Backing (Hide)'!BQ$2,'Capacity Summary'!$B$36:$B$135,0),4),IF(INDEX('Capacity Summary'!$H$36:$BG$135,MATCH('Capacity Backing (Hide)'!BQ$2,'Capacity Summary'!$B$36:$B$135,0),MATCH('Capacity Backing (Hide)'!$A51,'Capacity Summary'!$H$35:$BG$35,0))&lt;&gt;0,INDEX('Capacity Summary'!$H$36:$BG$135,MATCH('Capacity Backing (Hide)'!BQ$2,'Capacity Summary'!$B$36:$B$135,0),MATCH('Capacity Backing (Hide)'!$A51,'Capacity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1"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(Hide)'!$A51,'Capacity Summary'!$H$35:$BG$35,0))="x",INDEX('Capacity Summary'!$C$36:$E$135,MATCH('Capacity Backing (Hide)'!BR$2,'Capacity Summary'!$B$36:$B$135,0),4),IF(INDEX('Capacity Summary'!$H$36:$BG$135,MATCH('Capacity Backing (Hide)'!BR$2,'Capacity Summary'!$B$36:$B$135,0),MATCH('Capacity Backing (Hide)'!$A51,'Capacity Summary'!$H$35:$BG$35,0))&lt;&gt;0,INDEX('Capacity Summary'!$H$36:$BG$135,MATCH('Capacity Backing (Hide)'!BR$2,'Capacity Summary'!$B$36:$B$135,0),MATCH('Capacity Backing (Hide)'!$A51,'Capacity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1"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(Hide)'!$A51,'Capacity Summary'!$H$35:$BG$35,0))="x",INDEX('Capacity Summary'!$C$36:$E$135,MATCH('Capacity Backing (Hide)'!BS$2,'Capacity Summary'!$B$36:$B$135,0),4),IF(INDEX('Capacity Summary'!$H$36:$BG$135,MATCH('Capacity Backing (Hide)'!BS$2,'Capacity Summary'!$B$36:$B$135,0),MATCH('Capacity Backing (Hide)'!$A51,'Capacity Summary'!$H$35:$BG$35,0))&lt;&gt;0,INDEX('Capacity Summary'!$H$36:$BG$135,MATCH('Capacity Backing (Hide)'!BS$2,'Capacity Summary'!$B$36:$B$135,0),MATCH('Capacity Backing (Hide)'!$A51,'Capacity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1"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(Hide)'!$A51,'Capacity Summary'!$H$35:$BG$35,0))="x",INDEX('Capacity Summary'!$C$36:$E$135,MATCH('Capacity Backing (Hide)'!BT$2,'Capacity Summary'!$B$36:$B$135,0),4),IF(INDEX('Capacity Summary'!$H$36:$BG$135,MATCH('Capacity Backing (Hide)'!BT$2,'Capacity Summary'!$B$36:$B$135,0),MATCH('Capacity Backing (Hide)'!$A51,'Capacity Summary'!$H$35:$BG$35,0))&lt;&gt;0,INDEX('Capacity Summary'!$H$36:$BG$135,MATCH('Capacity Backing (Hide)'!BT$2,'Capacity Summary'!$B$36:$B$135,0),MATCH('Capacity Backing (Hide)'!$A51,'Capacity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1"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(Hide)'!$A51,'Capacity Summary'!$H$35:$BG$35,0))="x",INDEX('Capacity Summary'!$C$36:$E$135,MATCH('Capacity Backing (Hide)'!BU$2,'Capacity Summary'!$B$36:$B$135,0),4),IF(INDEX('Capacity Summary'!$H$36:$BG$135,MATCH('Capacity Backing (Hide)'!BU$2,'Capacity Summary'!$B$36:$B$135,0),MATCH('Capacity Backing (Hide)'!$A51,'Capacity Summary'!$H$35:$BG$35,0))&lt;&gt;0,INDEX('Capacity Summary'!$H$36:$BG$135,MATCH('Capacity Backing (Hide)'!BU$2,'Capacity Summary'!$B$36:$B$135,0),MATCH('Capacity Backing (Hide)'!$A51,'Capacity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1"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(Hide)'!$A51,'Capacity Summary'!$H$35:$BG$35,0))="x",INDEX('Capacity Summary'!$C$36:$E$135,MATCH('Capacity Backing (Hide)'!BV$2,'Capacity Summary'!$B$36:$B$135,0),4),IF(INDEX('Capacity Summary'!$H$36:$BG$135,MATCH('Capacity Backing (Hide)'!BV$2,'Capacity Summary'!$B$36:$B$135,0),MATCH('Capacity Backing (Hide)'!$A51,'Capacity Summary'!$H$35:$BG$35,0))&lt;&gt;0,INDEX('Capacity Summary'!$H$36:$BG$135,MATCH('Capacity Backing (Hide)'!BV$2,'Capacity Summary'!$B$36:$B$135,0),MATCH('Capacity Backing (Hide)'!$A51,'Capacity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1"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(Hide)'!$A51,'Capacity Summary'!$H$35:$BG$35,0))="x",INDEX('Capacity Summary'!$C$36:$E$135,MATCH('Capacity Backing (Hide)'!BW$2,'Capacity Summary'!$B$36:$B$135,0),4),IF(INDEX('Capacity Summary'!$H$36:$BG$135,MATCH('Capacity Backing (Hide)'!BW$2,'Capacity Summary'!$B$36:$B$135,0),MATCH('Capacity Backing (Hide)'!$A51,'Capacity Summary'!$H$35:$BG$35,0))&lt;&gt;0,INDEX('Capacity Summary'!$H$36:$BG$135,MATCH('Capacity Backing (Hide)'!BW$2,'Capacity Summary'!$B$36:$B$135,0),MATCH('Capacity Backing (Hide)'!$A51,'Capacity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1"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(Hide)'!$A51,'Capacity Summary'!$H$35:$BG$35,0))="x",INDEX('Capacity Summary'!$C$36:$E$135,MATCH('Capacity Backing (Hide)'!BX$2,'Capacity Summary'!$B$36:$B$135,0),4),IF(INDEX('Capacity Summary'!$H$36:$BG$135,MATCH('Capacity Backing (Hide)'!BX$2,'Capacity Summary'!$B$36:$B$135,0),MATCH('Capacity Backing (Hide)'!$A51,'Capacity Summary'!$H$35:$BG$35,0))&lt;&gt;0,INDEX('Capacity Summary'!$H$36:$BG$135,MATCH('Capacity Backing (Hide)'!BX$2,'Capacity Summary'!$B$36:$B$135,0),MATCH('Capacity Backing (Hide)'!$A51,'Capacity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1"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(Hide)'!$A51,'Capacity Summary'!$H$35:$BG$35,0))="x",INDEX('Capacity Summary'!$C$36:$E$135,MATCH('Capacity Backing (Hide)'!BY$2,'Capacity Summary'!$B$36:$B$135,0),4),IF(INDEX('Capacity Summary'!$H$36:$BG$135,MATCH('Capacity Backing (Hide)'!BY$2,'Capacity Summary'!$B$36:$B$135,0),MATCH('Capacity Backing (Hide)'!$A51,'Capacity Summary'!$H$35:$BG$35,0))&lt;&gt;0,INDEX('Capacity Summary'!$H$36:$BG$135,MATCH('Capacity Backing (Hide)'!BY$2,'Capacity Summary'!$B$36:$B$135,0),MATCH('Capacity Backing (Hide)'!$A51,'Capacity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1"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(Hide)'!$A51,'Capacity Summary'!$H$35:$BG$35,0))="x",INDEX('Capacity Summary'!$C$36:$E$135,MATCH('Capacity Backing (Hide)'!BZ$2,'Capacity Summary'!$B$36:$B$135,0),4),IF(INDEX('Capacity Summary'!$H$36:$BG$135,MATCH('Capacity Backing (Hide)'!BZ$2,'Capacity Summary'!$B$36:$B$135,0),MATCH('Capacity Backing (Hide)'!$A51,'Capacity Summary'!$H$35:$BG$35,0))&lt;&gt;0,INDEX('Capacity Summary'!$H$36:$BG$135,MATCH('Capacity Backing (Hide)'!BZ$2,'Capacity Summary'!$B$36:$B$135,0),MATCH('Capacity Backing (Hide)'!$A51,'Capacity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1"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(Hide)'!$A51,'Capacity Summary'!$H$35:$BG$35,0))="x",INDEX('Capacity Summary'!$C$36:$E$135,MATCH('Capacity Backing (Hide)'!CA$2,'Capacity Summary'!$B$36:$B$135,0),4),IF(INDEX('Capacity Summary'!$H$36:$BG$135,MATCH('Capacity Backing (Hide)'!CA$2,'Capacity Summary'!$B$36:$B$135,0),MATCH('Capacity Backing (Hide)'!$A51,'Capacity Summary'!$H$35:$BG$35,0))&lt;&gt;0,INDEX('Capacity Summary'!$H$36:$BG$135,MATCH('Capacity Backing (Hide)'!CA$2,'Capacity Summary'!$B$36:$B$135,0),MATCH('Capacity Backing (Hide)'!$A51,'Capacity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1"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(Hide)'!$A51,'Capacity Summary'!$H$35:$BG$35,0))="x",INDEX('Capacity Summary'!$C$36:$E$135,MATCH('Capacity Backing (Hide)'!CB$2,'Capacity Summary'!$B$36:$B$135,0),4),IF(INDEX('Capacity Summary'!$H$36:$BG$135,MATCH('Capacity Backing (Hide)'!CB$2,'Capacity Summary'!$B$36:$B$135,0),MATCH('Capacity Backing (Hide)'!$A51,'Capacity Summary'!$H$35:$BG$35,0))&lt;&gt;0,INDEX('Capacity Summary'!$H$36:$BG$135,MATCH('Capacity Backing (Hide)'!CB$2,'Capacity Summary'!$B$36:$B$135,0),MATCH('Capacity Backing (Hide)'!$A51,'Capacity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1"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(Hide)'!$A51,'Capacity Summary'!$H$35:$BG$35,0))="x",INDEX('Capacity Summary'!$C$36:$E$135,MATCH('Capacity Backing (Hide)'!CC$2,'Capacity Summary'!$B$36:$B$135,0),4),IF(INDEX('Capacity Summary'!$H$36:$BG$135,MATCH('Capacity Backing (Hide)'!CC$2,'Capacity Summary'!$B$36:$B$135,0),MATCH('Capacity Backing (Hide)'!$A51,'Capacity Summary'!$H$35:$BG$35,0))&lt;&gt;0,INDEX('Capacity Summary'!$H$36:$BG$135,MATCH('Capacity Backing (Hide)'!CC$2,'Capacity Summary'!$B$36:$B$135,0),MATCH('Capacity Backing (Hide)'!$A51,'Capacity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1"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(Hide)'!$A51,'Capacity Summary'!$H$35:$BG$35,0))="x",INDEX('Capacity Summary'!$C$36:$E$135,MATCH('Capacity Backing (Hide)'!CD$2,'Capacity Summary'!$B$36:$B$135,0),4),IF(INDEX('Capacity Summary'!$H$36:$BG$135,MATCH('Capacity Backing (Hide)'!CD$2,'Capacity Summary'!$B$36:$B$135,0),MATCH('Capacity Backing (Hide)'!$A51,'Capacity Summary'!$H$35:$BG$35,0))&lt;&gt;0,INDEX('Capacity Summary'!$H$36:$BG$135,MATCH('Capacity Backing (Hide)'!CD$2,'Capacity Summary'!$B$36:$B$135,0),MATCH('Capacity Backing (Hide)'!$A51,'Capacity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1"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(Hide)'!$A51,'Capacity Summary'!$H$35:$BG$35,0))="x",INDEX('Capacity Summary'!$C$36:$E$135,MATCH('Capacity Backing (Hide)'!CE$2,'Capacity Summary'!$B$36:$B$135,0),4),IF(INDEX('Capacity Summary'!$H$36:$BG$135,MATCH('Capacity Backing (Hide)'!CE$2,'Capacity Summary'!$B$36:$B$135,0),MATCH('Capacity Backing (Hide)'!$A51,'Capacity Summary'!$H$35:$BG$35,0))&lt;&gt;0,INDEX('Capacity Summary'!$H$36:$BG$135,MATCH('Capacity Backing (Hide)'!CE$2,'Capacity Summary'!$B$36:$B$135,0),MATCH('Capacity Backing (Hide)'!$A51,'Capacity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1"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(Hide)'!$A51,'Capacity Summary'!$H$35:$BG$35,0))="x",INDEX('Capacity Summary'!$C$36:$E$135,MATCH('Capacity Backing (Hide)'!CF$2,'Capacity Summary'!$B$36:$B$135,0),4),IF(INDEX('Capacity Summary'!$H$36:$BG$135,MATCH('Capacity Backing (Hide)'!CF$2,'Capacity Summary'!$B$36:$B$135,0),MATCH('Capacity Backing (Hide)'!$A51,'Capacity Summary'!$H$35:$BG$35,0))&lt;&gt;0,INDEX('Capacity Summary'!$H$36:$BG$135,MATCH('Capacity Backing (Hide)'!CF$2,'Capacity Summary'!$B$36:$B$135,0),MATCH('Capacity Backing (Hide)'!$A51,'Capacity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1"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(Hide)'!$A51,'Capacity Summary'!$H$35:$BG$35,0))="x",INDEX('Capacity Summary'!$C$36:$E$135,MATCH('Capacity Backing (Hide)'!CG$2,'Capacity Summary'!$B$36:$B$135,0),4),IF(INDEX('Capacity Summary'!$H$36:$BG$135,MATCH('Capacity Backing (Hide)'!CG$2,'Capacity Summary'!$B$36:$B$135,0),MATCH('Capacity Backing (Hide)'!$A51,'Capacity Summary'!$H$35:$BG$35,0))&lt;&gt;0,INDEX('Capacity Summary'!$H$36:$BG$135,MATCH('Capacity Backing (Hide)'!CG$2,'Capacity Summary'!$B$36:$B$135,0),MATCH('Capacity Backing (Hide)'!$A51,'Capacity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1"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(Hide)'!$A51,'Capacity Summary'!$H$35:$BG$35,0))="x",INDEX('Capacity Summary'!$C$36:$E$135,MATCH('Capacity Backing (Hide)'!CH$2,'Capacity Summary'!$B$36:$B$135,0),4),IF(INDEX('Capacity Summary'!$H$36:$BG$135,MATCH('Capacity Backing (Hide)'!CH$2,'Capacity Summary'!$B$36:$B$135,0),MATCH('Capacity Backing (Hide)'!$A51,'Capacity Summary'!$H$35:$BG$35,0))&lt;&gt;0,INDEX('Capacity Summary'!$H$36:$BG$135,MATCH('Capacity Backing (Hide)'!CH$2,'Capacity Summary'!$B$36:$B$135,0),MATCH('Capacity Backing (Hide)'!$A51,'Capacity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1"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(Hide)'!$A51,'Capacity Summary'!$H$35:$BG$35,0))="x",INDEX('Capacity Summary'!$C$36:$E$135,MATCH('Capacity Backing (Hide)'!CI$2,'Capacity Summary'!$B$36:$B$135,0),4),IF(INDEX('Capacity Summary'!$H$36:$BG$135,MATCH('Capacity Backing (Hide)'!CI$2,'Capacity Summary'!$B$36:$B$135,0),MATCH('Capacity Backing (Hide)'!$A51,'Capacity Summary'!$H$35:$BG$35,0))&lt;&gt;0,INDEX('Capacity Summary'!$H$36:$BG$135,MATCH('Capacity Backing (Hide)'!CI$2,'Capacity Summary'!$B$36:$B$135,0),MATCH('Capacity Backing (Hide)'!$A51,'Capacity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1"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(Hide)'!$A51,'Capacity Summary'!$H$35:$BG$35,0))="x",INDEX('Capacity Summary'!$C$36:$E$135,MATCH('Capacity Backing (Hide)'!CJ$2,'Capacity Summary'!$B$36:$B$135,0),4),IF(INDEX('Capacity Summary'!$H$36:$BG$135,MATCH('Capacity Backing (Hide)'!CJ$2,'Capacity Summary'!$B$36:$B$135,0),MATCH('Capacity Backing (Hide)'!$A51,'Capacity Summary'!$H$35:$BG$35,0))&lt;&gt;0,INDEX('Capacity Summary'!$H$36:$BG$135,MATCH('Capacity Backing (Hide)'!CJ$2,'Capacity Summary'!$B$36:$B$135,0),MATCH('Capacity Backing (Hide)'!$A51,'Capacity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1"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(Hide)'!$A51,'Capacity Summary'!$H$35:$BG$35,0))="x",INDEX('Capacity Summary'!$C$36:$E$135,MATCH('Capacity Backing (Hide)'!CK$2,'Capacity Summary'!$B$36:$B$135,0),4),IF(INDEX('Capacity Summary'!$H$36:$BG$135,MATCH('Capacity Backing (Hide)'!CK$2,'Capacity Summary'!$B$36:$B$135,0),MATCH('Capacity Backing (Hide)'!$A51,'Capacity Summary'!$H$35:$BG$35,0))&lt;&gt;0,INDEX('Capacity Summary'!$H$36:$BG$135,MATCH('Capacity Backing (Hide)'!CK$2,'Capacity Summary'!$B$36:$B$135,0),MATCH('Capacity Backing (Hide)'!$A51,'Capacity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1"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(Hide)'!$A51,'Capacity Summary'!$H$35:$BG$35,0))="x",INDEX('Capacity Summary'!$C$36:$E$135,MATCH('Capacity Backing (Hide)'!CL$2,'Capacity Summary'!$B$36:$B$135,0),4),IF(INDEX('Capacity Summary'!$H$36:$BG$135,MATCH('Capacity Backing (Hide)'!CL$2,'Capacity Summary'!$B$36:$B$135,0),MATCH('Capacity Backing (Hide)'!$A51,'Capacity Summary'!$H$35:$BG$35,0))&lt;&gt;0,INDEX('Capacity Summary'!$H$36:$BG$135,MATCH('Capacity Backing (Hide)'!CL$2,'Capacity Summary'!$B$36:$B$135,0),MATCH('Capacity Backing (Hide)'!$A51,'Capacity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1"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(Hide)'!$A51,'Capacity Summary'!$H$35:$BG$35,0))="x",INDEX('Capacity Summary'!$C$36:$E$135,MATCH('Capacity Backing (Hide)'!CM$2,'Capacity Summary'!$B$36:$B$135,0),4),IF(INDEX('Capacity Summary'!$H$36:$BG$135,MATCH('Capacity Backing (Hide)'!CM$2,'Capacity Summary'!$B$36:$B$135,0),MATCH('Capacity Backing (Hide)'!$A51,'Capacity Summary'!$H$35:$BG$35,0))&lt;&gt;0,INDEX('Capacity Summary'!$H$36:$BG$135,MATCH('Capacity Backing (Hide)'!CM$2,'Capacity Summary'!$B$36:$B$135,0),MATCH('Capacity Backing (Hide)'!$A51,'Capacity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1"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(Hide)'!$A51,'Capacity Summary'!$H$35:$BG$35,0))="x",INDEX('Capacity Summary'!$C$36:$E$135,MATCH('Capacity Backing (Hide)'!CN$2,'Capacity Summary'!$B$36:$B$135,0),4),IF(INDEX('Capacity Summary'!$H$36:$BG$135,MATCH('Capacity Backing (Hide)'!CN$2,'Capacity Summary'!$B$36:$B$135,0),MATCH('Capacity Backing (Hide)'!$A51,'Capacity Summary'!$H$35:$BG$35,0))&lt;&gt;0,INDEX('Capacity Summary'!$H$36:$BG$135,MATCH('Capacity Backing (Hide)'!CN$2,'Capacity Summary'!$B$36:$B$135,0),MATCH('Capacity Backing (Hide)'!$A51,'Capacity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1"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(Hide)'!$A51,'Capacity Summary'!$H$35:$BG$35,0))="x",INDEX('Capacity Summary'!$C$36:$E$135,MATCH('Capacity Backing (Hide)'!CO$2,'Capacity Summary'!$B$36:$B$135,0),4),IF(INDEX('Capacity Summary'!$H$36:$BG$135,MATCH('Capacity Backing (Hide)'!CO$2,'Capacity Summary'!$B$36:$B$135,0),MATCH('Capacity Backing (Hide)'!$A51,'Capacity Summary'!$H$35:$BG$35,0))&lt;&gt;0,INDEX('Capacity Summary'!$H$36:$BG$135,MATCH('Capacity Backing (Hide)'!CO$2,'Capacity Summary'!$B$36:$B$135,0),MATCH('Capacity Backing (Hide)'!$A51,'Capacity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1"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(Hide)'!$A51,'Capacity Summary'!$H$35:$BG$35,0))="x",INDEX('Capacity Summary'!$C$36:$E$135,MATCH('Capacity Backing (Hide)'!CP$2,'Capacity Summary'!$B$36:$B$135,0),4),IF(INDEX('Capacity Summary'!$H$36:$BG$135,MATCH('Capacity Backing (Hide)'!CP$2,'Capacity Summary'!$B$36:$B$135,0),MATCH('Capacity Backing (Hide)'!$A51,'Capacity Summary'!$H$35:$BG$35,0))&lt;&gt;0,INDEX('Capacity Summary'!$H$36:$BG$135,MATCH('Capacity Backing (Hide)'!CP$2,'Capacity Summary'!$B$36:$B$135,0),MATCH('Capacity Backing (Hide)'!$A51,'Capacity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1"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(Hide)'!$A51,'Capacity Summary'!$H$35:$BG$35,0))="x",INDEX('Capacity Summary'!$C$36:$E$135,MATCH('Capacity Backing (Hide)'!CQ$2,'Capacity Summary'!$B$36:$B$135,0),4),IF(INDEX('Capacity Summary'!$H$36:$BG$135,MATCH('Capacity Backing (Hide)'!CQ$2,'Capacity Summary'!$B$36:$B$135,0),MATCH('Capacity Backing (Hide)'!$A51,'Capacity Summary'!$H$35:$BG$35,0))&lt;&gt;0,INDEX('Capacity Summary'!$H$36:$BG$135,MATCH('Capacity Backing (Hide)'!CQ$2,'Capacity Summary'!$B$36:$B$135,0),MATCH('Capacity Backing (Hide)'!$A51,'Capacity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1"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(Hide)'!$A51,'Capacity Summary'!$H$35:$BG$35,0))="x",INDEX('Capacity Summary'!$C$36:$E$135,MATCH('Capacity Backing (Hide)'!CR$2,'Capacity Summary'!$B$36:$B$135,0),4),IF(INDEX('Capacity Summary'!$H$36:$BG$135,MATCH('Capacity Backing (Hide)'!CR$2,'Capacity Summary'!$B$36:$B$135,0),MATCH('Capacity Backing (Hide)'!$A51,'Capacity Summary'!$H$35:$BG$35,0))&lt;&gt;0,INDEX('Capacity Summary'!$H$36:$BG$135,MATCH('Capacity Backing (Hide)'!CR$2,'Capacity Summary'!$B$36:$B$135,0),MATCH('Capacity Backing (Hide)'!$A51,'Capacity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1"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(Hide)'!$A51,'Capacity Summary'!$H$35:$BG$35,0))="x",INDEX('Capacity Summary'!$C$36:$E$135,MATCH('Capacity Backing (Hide)'!CS$2,'Capacity Summary'!$B$36:$B$135,0),4),IF(INDEX('Capacity Summary'!$H$36:$BG$135,MATCH('Capacity Backing (Hide)'!CS$2,'Capacity Summary'!$B$36:$B$135,0),MATCH('Capacity Backing (Hide)'!$A51,'Capacity Summary'!$H$35:$BG$35,0))&lt;&gt;0,INDEX('Capacity Summary'!$H$36:$BG$135,MATCH('Capacity Backing (Hide)'!CS$2,'Capacity Summary'!$B$36:$B$135,0),MATCH('Capacity Backing (Hide)'!$A51,'Capacity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1"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(Hide)'!$A51,'Capacity Summary'!$H$35:$BG$35,0))="x",INDEX('Capacity Summary'!$C$36:$E$135,MATCH('Capacity Backing (Hide)'!CT$2,'Capacity Summary'!$B$36:$B$135,0),4),IF(INDEX('Capacity Summary'!$H$36:$BG$135,MATCH('Capacity Backing (Hide)'!CT$2,'Capacity Summary'!$B$36:$B$135,0),MATCH('Capacity Backing (Hide)'!$A51,'Capacity Summary'!$H$35:$BG$35,0))&lt;&gt;0,INDEX('Capacity Summary'!$H$36:$BG$135,MATCH('Capacity Backing (Hide)'!CT$2,'Capacity Summary'!$B$36:$B$135,0),MATCH('Capacity Backing (Hide)'!$A51,'Capacity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1"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(Hide)'!$A51,'Capacity Summary'!$H$35:$BG$35,0))="x",INDEX('Capacity Summary'!$C$36:$E$135,MATCH('Capacity Backing (Hide)'!CU$2,'Capacity Summary'!$B$36:$B$135,0),4),IF(INDEX('Capacity Summary'!$H$36:$BG$135,MATCH('Capacity Backing (Hide)'!CU$2,'Capacity Summary'!$B$36:$B$135,0),MATCH('Capacity Backing (Hide)'!$A51,'Capacity Summary'!$H$35:$BG$35,0))&lt;&gt;0,INDEX('Capacity Summary'!$H$36:$BG$135,MATCH('Capacity Backing (Hide)'!CU$2,'Capacity Summary'!$B$36:$B$135,0),MATCH('Capacity Backing (Hide)'!$A51,'Capacity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1"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(Hide)'!$A51,'Capacity Summary'!$H$35:$BG$35,0))="x",INDEX('Capacity Summary'!$C$36:$E$135,MATCH('Capacity Backing (Hide)'!CV$2,'Capacity Summary'!$B$36:$B$135,0),4),IF(INDEX('Capacity Summary'!$H$36:$BG$135,MATCH('Capacity Backing (Hide)'!CV$2,'Capacity Summary'!$B$36:$B$135,0),MATCH('Capacity Backing (Hide)'!$A51,'Capacity Summary'!$H$35:$BG$35,0))&lt;&gt;0,INDEX('Capacity Summary'!$H$36:$BG$135,MATCH('Capacity Backing (Hide)'!CV$2,'Capacity Summary'!$B$36:$B$135,0),MATCH('Capacity Backing (Hide)'!$A51,'Capacity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1"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(Hide)'!$A51,'Capacity Summary'!$H$35:$BG$35,0))="x",INDEX('Capacity Summary'!$C$36:$E$135,MATCH('Capacity Backing (Hide)'!CW$2,'Capacity Summary'!$B$36:$B$135,0),4),IF(INDEX('Capacity Summary'!$H$36:$BG$135,MATCH('Capacity Backing (Hide)'!CW$2,'Capacity Summary'!$B$36:$B$135,0),MATCH('Capacity Backing (Hide)'!$A51,'Capacity Summary'!$H$35:$BG$35,0))&lt;&gt;0,INDEX('Capacity Summary'!$H$36:$BG$135,MATCH('Capacity Backing (Hide)'!CW$2,'Capacity Summary'!$B$36:$B$135,0),MATCH('Capacity Backing (Hide)'!$A51,'Capacity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2" spans="1:101" x14ac:dyDescent="0.35">
      <c r="A52" s="2">
        <f ca="1">'Required Capacity (Hide)'!E52</f>
        <v>44557</v>
      </c>
      <c r="B52"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(Hide)'!$A52,'Capacity Summary'!$H$35:$BG$35,0))="x",INDEX('Capacity Summary'!$C$36:$E$135,MATCH('Capacity Backing (Hide)'!B$2,'Capacity Summary'!$B$36:$B$135,0),4),IF(INDEX('Capacity Summary'!$H$36:$BG$135,MATCH('Capacity Backing (Hide)'!B$2,'Capacity Summary'!$B$36:$B$135,0),MATCH('Capacity Backing (Hide)'!$A52,'Capacity Summary'!$H$35:$BG$35,0))&lt;&gt;0,INDEX('Capacity Summary'!$H$36:$BG$135,MATCH('Capacity Backing (Hide)'!B$2,'Capacity Summary'!$B$36:$B$135,0),MATCH('Capacity Backing (Hide)'!$A52,'Capacity Summary'!$H$35:$BG$35,0)),0)),INDEX('Capacity Summary'!$C$36:$E$135,MATCH('Capacity Backing (Hide)'!B$2,'Capacity Summary'!$B$36:$B$135,0),2)))/IF(Summary!$B$7="Minutes",1,60)/COUNTA(INDEX(Capacity!$C$10:$Q$109,MATCH('Capacity Backing (Hide)'!B$2,Capacity!$B$10:$B$109,0),1):INDEX(Capacity!$C$10:$Q$109,MATCH('Capacity Backing (Hide)'!B$2,Capacity!$B$10:$B$109,0),15))</f>
        <v>#N/A</v>
      </c>
      <c r="C52"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(Hide)'!$A52,'Capacity Summary'!$H$35:$BG$35,0))="x",INDEX('Capacity Summary'!$C$36:$E$135,MATCH('Capacity Backing (Hide)'!C$2,'Capacity Summary'!$B$36:$B$135,0),4),IF(INDEX('Capacity Summary'!$H$36:$BG$135,MATCH('Capacity Backing (Hide)'!C$2,'Capacity Summary'!$B$36:$B$135,0),MATCH('Capacity Backing (Hide)'!$A52,'Capacity Summary'!$H$35:$BG$35,0))&lt;&gt;0,INDEX('Capacity Summary'!$H$36:$BG$135,MATCH('Capacity Backing (Hide)'!C$2,'Capacity Summary'!$B$36:$B$135,0),MATCH('Capacity Backing (Hide)'!$A52,'Capacity Summary'!$H$35:$BG$35,0)),0)),INDEX('Capacity Summary'!$C$36:$E$135,MATCH('Capacity Backing (Hide)'!C$2,'Capacity Summary'!$B$36:$B$135,0),2)))/IF(Summary!$B$7="Minutes",1,60)/COUNTA(INDEX(Capacity!$C$10:$Q$109,MATCH('Capacity Backing (Hide)'!C$2,Capacity!$B$10:$B$109,0),1):INDEX(Capacity!$C$10:$Q$109,MATCH('Capacity Backing (Hide)'!C$2,Capacity!$B$10:$B$109,0),15))</f>
        <v>#N/A</v>
      </c>
      <c r="D52"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(Hide)'!$A52,'Capacity Summary'!$H$35:$BG$35,0))="x",INDEX('Capacity Summary'!$C$36:$E$135,MATCH('Capacity Backing (Hide)'!D$2,'Capacity Summary'!$B$36:$B$135,0),4),IF(INDEX('Capacity Summary'!$H$36:$BG$135,MATCH('Capacity Backing (Hide)'!D$2,'Capacity Summary'!$B$36:$B$135,0),MATCH('Capacity Backing (Hide)'!$A52,'Capacity Summary'!$H$35:$BG$35,0))&lt;&gt;0,INDEX('Capacity Summary'!$H$36:$BG$135,MATCH('Capacity Backing (Hide)'!D$2,'Capacity Summary'!$B$36:$B$135,0),MATCH('Capacity Backing (Hide)'!$A52,'Capacity Summary'!$H$35:$BG$35,0)),0)),INDEX('Capacity Summary'!$C$36:$E$135,MATCH('Capacity Backing (Hide)'!D$2,'Capacity Summary'!$B$36:$B$135,0),2)))/IF(Summary!$B$7="Minutes",1,60)/COUNTA(INDEX(Capacity!$C$10:$Q$109,MATCH('Capacity Backing (Hide)'!D$2,Capacity!$B$10:$B$109,0),1):INDEX(Capacity!$C$10:$Q$109,MATCH('Capacity Backing (Hide)'!D$2,Capacity!$B$10:$B$109,0),15))</f>
        <v>#N/A</v>
      </c>
      <c r="E52"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(Hide)'!$A52,'Capacity Summary'!$H$35:$BG$35,0))="x",INDEX('Capacity Summary'!$C$36:$E$135,MATCH('Capacity Backing (Hide)'!E$2,'Capacity Summary'!$B$36:$B$135,0),4),IF(INDEX('Capacity Summary'!$H$36:$BG$135,MATCH('Capacity Backing (Hide)'!E$2,'Capacity Summary'!$B$36:$B$135,0),MATCH('Capacity Backing (Hide)'!$A52,'Capacity Summary'!$H$35:$BG$35,0))&lt;&gt;0,INDEX('Capacity Summary'!$H$36:$BG$135,MATCH('Capacity Backing (Hide)'!E$2,'Capacity Summary'!$B$36:$B$135,0),MATCH('Capacity Backing (Hide)'!$A52,'Capacity Summary'!$H$35:$BG$35,0)),0)),INDEX('Capacity Summary'!$C$36:$E$135,MATCH('Capacity Backing (Hide)'!E$2,'Capacity Summary'!$B$36:$B$135,0),2)))/IF(Summary!$B$7="Minutes",1,60)/COUNTA(INDEX(Capacity!$C$10:$Q$109,MATCH('Capacity Backing (Hide)'!E$2,Capacity!$B$10:$B$109,0),1):INDEX(Capacity!$C$10:$Q$109,MATCH('Capacity Backing (Hide)'!E$2,Capacity!$B$10:$B$109,0),15))</f>
        <v>#N/A</v>
      </c>
      <c r="F52"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(Hide)'!$A52,'Capacity Summary'!$H$35:$BG$35,0))="x",INDEX('Capacity Summary'!$C$36:$E$135,MATCH('Capacity Backing (Hide)'!F$2,'Capacity Summary'!$B$36:$B$135,0),4),IF(INDEX('Capacity Summary'!$H$36:$BG$135,MATCH('Capacity Backing (Hide)'!F$2,'Capacity Summary'!$B$36:$B$135,0),MATCH('Capacity Backing (Hide)'!$A52,'Capacity Summary'!$H$35:$BG$35,0))&lt;&gt;0,INDEX('Capacity Summary'!$H$36:$BG$135,MATCH('Capacity Backing (Hide)'!F$2,'Capacity Summary'!$B$36:$B$135,0),MATCH('Capacity Backing (Hide)'!$A52,'Capacity Summary'!$H$35:$BG$35,0)),0)),INDEX('Capacity Summary'!$C$36:$E$135,MATCH('Capacity Backing (Hide)'!F$2,'Capacity Summary'!$B$36:$B$135,0),2)))/IF(Summary!$B$7="Minutes",1,60)/COUNTA(INDEX(Capacity!$C$10:$Q$109,MATCH('Capacity Backing (Hide)'!F$2,Capacity!$B$10:$B$109,0),1):INDEX(Capacity!$C$10:$Q$109,MATCH('Capacity Backing (Hide)'!F$2,Capacity!$B$10:$B$109,0),15))</f>
        <v>#N/A</v>
      </c>
      <c r="G52"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(Hide)'!$A52,'Capacity Summary'!$H$35:$BG$35,0))="x",INDEX('Capacity Summary'!$C$36:$E$135,MATCH('Capacity Backing (Hide)'!G$2,'Capacity Summary'!$B$36:$B$135,0),4),IF(INDEX('Capacity Summary'!$H$36:$BG$135,MATCH('Capacity Backing (Hide)'!G$2,'Capacity Summary'!$B$36:$B$135,0),MATCH('Capacity Backing (Hide)'!$A52,'Capacity Summary'!$H$35:$BG$35,0))&lt;&gt;0,INDEX('Capacity Summary'!$H$36:$BG$135,MATCH('Capacity Backing (Hide)'!G$2,'Capacity Summary'!$B$36:$B$135,0),MATCH('Capacity Backing (Hide)'!$A52,'Capacity Summary'!$H$35:$BG$35,0)),0)),INDEX('Capacity Summary'!$C$36:$E$135,MATCH('Capacity Backing (Hide)'!G$2,'Capacity Summary'!$B$36:$B$135,0),2)))/IF(Summary!$B$7="Minutes",1,60)/COUNTA(INDEX(Capacity!$C$10:$Q$109,MATCH('Capacity Backing (Hide)'!G$2,Capacity!$B$10:$B$109,0),1):INDEX(Capacity!$C$10:$Q$109,MATCH('Capacity Backing (Hide)'!G$2,Capacity!$B$10:$B$109,0),15))</f>
        <v>#N/A</v>
      </c>
      <c r="H52"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(Hide)'!$A52,'Capacity Summary'!$H$35:$BG$35,0))="x",INDEX('Capacity Summary'!$C$36:$E$135,MATCH('Capacity Backing (Hide)'!H$2,'Capacity Summary'!$B$36:$B$135,0),4),IF(INDEX('Capacity Summary'!$H$36:$BG$135,MATCH('Capacity Backing (Hide)'!H$2,'Capacity Summary'!$B$36:$B$135,0),MATCH('Capacity Backing (Hide)'!$A52,'Capacity Summary'!$H$35:$BG$35,0))&lt;&gt;0,INDEX('Capacity Summary'!$H$36:$BG$135,MATCH('Capacity Backing (Hide)'!H$2,'Capacity Summary'!$B$36:$B$135,0),MATCH('Capacity Backing (Hide)'!$A52,'Capacity Summary'!$H$35:$BG$35,0)),0)),INDEX('Capacity Summary'!$C$36:$E$135,MATCH('Capacity Backing (Hide)'!H$2,'Capacity Summary'!$B$36:$B$135,0),2)))/IF(Summary!$B$7="Minutes",1,60)/COUNTA(INDEX(Capacity!$C$10:$Q$109,MATCH('Capacity Backing (Hide)'!H$2,Capacity!$B$10:$B$109,0),1):INDEX(Capacity!$C$10:$Q$109,MATCH('Capacity Backing (Hide)'!H$2,Capacity!$B$10:$B$109,0),15))</f>
        <v>#N/A</v>
      </c>
      <c r="I52"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(Hide)'!$A52,'Capacity Summary'!$H$35:$BG$35,0))="x",INDEX('Capacity Summary'!$C$36:$E$135,MATCH('Capacity Backing (Hide)'!I$2,'Capacity Summary'!$B$36:$B$135,0),4),IF(INDEX('Capacity Summary'!$H$36:$BG$135,MATCH('Capacity Backing (Hide)'!I$2,'Capacity Summary'!$B$36:$B$135,0),MATCH('Capacity Backing (Hide)'!$A52,'Capacity Summary'!$H$35:$BG$35,0))&lt;&gt;0,INDEX('Capacity Summary'!$H$36:$BG$135,MATCH('Capacity Backing (Hide)'!I$2,'Capacity Summary'!$B$36:$B$135,0),MATCH('Capacity Backing (Hide)'!$A52,'Capacity Summary'!$H$35:$BG$35,0)),0)),INDEX('Capacity Summary'!$C$36:$E$135,MATCH('Capacity Backing (Hide)'!I$2,'Capacity Summary'!$B$36:$B$135,0),2)))/IF(Summary!$B$7="Minutes",1,60)/COUNTA(INDEX(Capacity!$C$10:$Q$109,MATCH('Capacity Backing (Hide)'!I$2,Capacity!$B$10:$B$109,0),1):INDEX(Capacity!$C$10:$Q$109,MATCH('Capacity Backing (Hide)'!I$2,Capacity!$B$10:$B$109,0),15))</f>
        <v>#N/A</v>
      </c>
      <c r="J52"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(Hide)'!$A52,'Capacity Summary'!$H$35:$BG$35,0))="x",INDEX('Capacity Summary'!$C$36:$E$135,MATCH('Capacity Backing (Hide)'!J$2,'Capacity Summary'!$B$36:$B$135,0),4),IF(INDEX('Capacity Summary'!$H$36:$BG$135,MATCH('Capacity Backing (Hide)'!J$2,'Capacity Summary'!$B$36:$B$135,0),MATCH('Capacity Backing (Hide)'!$A52,'Capacity Summary'!$H$35:$BG$35,0))&lt;&gt;0,INDEX('Capacity Summary'!$H$36:$BG$135,MATCH('Capacity Backing (Hide)'!J$2,'Capacity Summary'!$B$36:$B$135,0),MATCH('Capacity Backing (Hide)'!$A52,'Capacity Summary'!$H$35:$BG$35,0)),0)),INDEX('Capacity Summary'!$C$36:$E$135,MATCH('Capacity Backing (Hide)'!J$2,'Capacity Summary'!$B$36:$B$135,0),2)))/IF(Summary!$B$7="Minutes",1,60)/COUNTA(INDEX(Capacity!$C$10:$Q$109,MATCH('Capacity Backing (Hide)'!J$2,Capacity!$B$10:$B$109,0),1):INDEX(Capacity!$C$10:$Q$109,MATCH('Capacity Backing (Hide)'!J$2,Capacity!$B$10:$B$109,0),15))</f>
        <v>#N/A</v>
      </c>
      <c r="K52"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(Hide)'!$A52,'Capacity Summary'!$H$35:$BG$35,0))="x",INDEX('Capacity Summary'!$C$36:$E$135,MATCH('Capacity Backing (Hide)'!K$2,'Capacity Summary'!$B$36:$B$135,0),4),IF(INDEX('Capacity Summary'!$H$36:$BG$135,MATCH('Capacity Backing (Hide)'!K$2,'Capacity Summary'!$B$36:$B$135,0),MATCH('Capacity Backing (Hide)'!$A52,'Capacity Summary'!$H$35:$BG$35,0))&lt;&gt;0,INDEX('Capacity Summary'!$H$36:$BG$135,MATCH('Capacity Backing (Hide)'!K$2,'Capacity Summary'!$B$36:$B$135,0),MATCH('Capacity Backing (Hide)'!$A52,'Capacity Summary'!$H$35:$BG$35,0)),0)),INDEX('Capacity Summary'!$C$36:$E$135,MATCH('Capacity Backing (Hide)'!K$2,'Capacity Summary'!$B$36:$B$135,0),2)))/IF(Summary!$B$7="Minutes",1,60)/COUNTA(INDEX(Capacity!$C$10:$Q$109,MATCH('Capacity Backing (Hide)'!K$2,Capacity!$B$10:$B$109,0),1):INDEX(Capacity!$C$10:$Q$109,MATCH('Capacity Backing (Hide)'!K$2,Capacity!$B$10:$B$109,0),15))</f>
        <v>#N/A</v>
      </c>
      <c r="L52"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(Hide)'!$A52,'Capacity Summary'!$H$35:$BG$35,0))="x",INDEX('Capacity Summary'!$C$36:$E$135,MATCH('Capacity Backing (Hide)'!L$2,'Capacity Summary'!$B$36:$B$135,0),4),IF(INDEX('Capacity Summary'!$H$36:$BG$135,MATCH('Capacity Backing (Hide)'!L$2,'Capacity Summary'!$B$36:$B$135,0),MATCH('Capacity Backing (Hide)'!$A52,'Capacity Summary'!$H$35:$BG$35,0))&lt;&gt;0,INDEX('Capacity Summary'!$H$36:$BG$135,MATCH('Capacity Backing (Hide)'!L$2,'Capacity Summary'!$B$36:$B$135,0),MATCH('Capacity Backing (Hide)'!$A52,'Capacity Summary'!$H$35:$BG$35,0)),0)),INDEX('Capacity Summary'!$C$36:$E$135,MATCH('Capacity Backing (Hide)'!L$2,'Capacity Summary'!$B$36:$B$135,0),2)))/IF(Summary!$B$7="Minutes",1,60)/COUNTA(INDEX(Capacity!$C$10:$Q$109,MATCH('Capacity Backing (Hide)'!L$2,Capacity!$B$10:$B$109,0),1):INDEX(Capacity!$C$10:$Q$109,MATCH('Capacity Backing (Hide)'!L$2,Capacity!$B$10:$B$109,0),15))</f>
        <v>#N/A</v>
      </c>
      <c r="M52"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(Hide)'!$A52,'Capacity Summary'!$H$35:$BG$35,0))="x",INDEX('Capacity Summary'!$C$36:$E$135,MATCH('Capacity Backing (Hide)'!M$2,'Capacity Summary'!$B$36:$B$135,0),4),IF(INDEX('Capacity Summary'!$H$36:$BG$135,MATCH('Capacity Backing (Hide)'!M$2,'Capacity Summary'!$B$36:$B$135,0),MATCH('Capacity Backing (Hide)'!$A52,'Capacity Summary'!$H$35:$BG$35,0))&lt;&gt;0,INDEX('Capacity Summary'!$H$36:$BG$135,MATCH('Capacity Backing (Hide)'!M$2,'Capacity Summary'!$B$36:$B$135,0),MATCH('Capacity Backing (Hide)'!$A52,'Capacity Summary'!$H$35:$BG$35,0)),0)),INDEX('Capacity Summary'!$C$36:$E$135,MATCH('Capacity Backing (Hide)'!M$2,'Capacity Summary'!$B$36:$B$135,0),2)))/IF(Summary!$B$7="Minutes",1,60)/COUNTA(INDEX(Capacity!$C$10:$Q$109,MATCH('Capacity Backing (Hide)'!M$2,Capacity!$B$10:$B$109,0),1):INDEX(Capacity!$C$10:$Q$109,MATCH('Capacity Backing (Hide)'!M$2,Capacity!$B$10:$B$109,0),15))</f>
        <v>#N/A</v>
      </c>
      <c r="N52"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(Hide)'!$A52,'Capacity Summary'!$H$35:$BG$35,0))="x",INDEX('Capacity Summary'!$C$36:$E$135,MATCH('Capacity Backing (Hide)'!N$2,'Capacity Summary'!$B$36:$B$135,0),4),IF(INDEX('Capacity Summary'!$H$36:$BG$135,MATCH('Capacity Backing (Hide)'!N$2,'Capacity Summary'!$B$36:$B$135,0),MATCH('Capacity Backing (Hide)'!$A52,'Capacity Summary'!$H$35:$BG$35,0))&lt;&gt;0,INDEX('Capacity Summary'!$H$36:$BG$135,MATCH('Capacity Backing (Hide)'!N$2,'Capacity Summary'!$B$36:$B$135,0),MATCH('Capacity Backing (Hide)'!$A52,'Capacity Summary'!$H$35:$BG$35,0)),0)),INDEX('Capacity Summary'!$C$36:$E$135,MATCH('Capacity Backing (Hide)'!N$2,'Capacity Summary'!$B$36:$B$135,0),2)))/IF(Summary!$B$7="Minutes",1,60)/COUNTA(INDEX(Capacity!$C$10:$Q$109,MATCH('Capacity Backing (Hide)'!N$2,Capacity!$B$10:$B$109,0),1):INDEX(Capacity!$C$10:$Q$109,MATCH('Capacity Backing (Hide)'!N$2,Capacity!$B$10:$B$109,0),15))</f>
        <v>#N/A</v>
      </c>
      <c r="O52"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(Hide)'!$A52,'Capacity Summary'!$H$35:$BG$35,0))="x",INDEX('Capacity Summary'!$C$36:$E$135,MATCH('Capacity Backing (Hide)'!O$2,'Capacity Summary'!$B$36:$B$135,0),4),IF(INDEX('Capacity Summary'!$H$36:$BG$135,MATCH('Capacity Backing (Hide)'!O$2,'Capacity Summary'!$B$36:$B$135,0),MATCH('Capacity Backing (Hide)'!$A52,'Capacity Summary'!$H$35:$BG$35,0))&lt;&gt;0,INDEX('Capacity Summary'!$H$36:$BG$135,MATCH('Capacity Backing (Hide)'!O$2,'Capacity Summary'!$B$36:$B$135,0),MATCH('Capacity Backing (Hide)'!$A52,'Capacity Summary'!$H$35:$BG$35,0)),0)),INDEX('Capacity Summary'!$C$36:$E$135,MATCH('Capacity Backing (Hide)'!O$2,'Capacity Summary'!$B$36:$B$135,0),2)))/IF(Summary!$B$7="Minutes",1,60)/COUNTA(INDEX(Capacity!$C$10:$Q$109,MATCH('Capacity Backing (Hide)'!O$2,Capacity!$B$10:$B$109,0),1):INDEX(Capacity!$C$10:$Q$109,MATCH('Capacity Backing (Hide)'!O$2,Capacity!$B$10:$B$109,0),15))</f>
        <v>#N/A</v>
      </c>
      <c r="P52"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(Hide)'!$A52,'Capacity Summary'!$H$35:$BG$35,0))="x",INDEX('Capacity Summary'!$C$36:$E$135,MATCH('Capacity Backing (Hide)'!P$2,'Capacity Summary'!$B$36:$B$135,0),4),IF(INDEX('Capacity Summary'!$H$36:$BG$135,MATCH('Capacity Backing (Hide)'!P$2,'Capacity Summary'!$B$36:$B$135,0),MATCH('Capacity Backing (Hide)'!$A52,'Capacity Summary'!$H$35:$BG$35,0))&lt;&gt;0,INDEX('Capacity Summary'!$H$36:$BG$135,MATCH('Capacity Backing (Hide)'!P$2,'Capacity Summary'!$B$36:$B$135,0),MATCH('Capacity Backing (Hide)'!$A52,'Capacity Summary'!$H$35:$BG$35,0)),0)),INDEX('Capacity Summary'!$C$36:$E$135,MATCH('Capacity Backing (Hide)'!P$2,'Capacity Summary'!$B$36:$B$135,0),2)))/IF(Summary!$B$7="Minutes",1,60)/COUNTA(INDEX(Capacity!$C$10:$Q$109,MATCH('Capacity Backing (Hide)'!P$2,Capacity!$B$10:$B$109,0),1):INDEX(Capacity!$C$10:$Q$109,MATCH('Capacity Backing (Hide)'!P$2,Capacity!$B$10:$B$109,0),15))</f>
        <v>#N/A</v>
      </c>
      <c r="Q52"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(Hide)'!$A52,'Capacity Summary'!$H$35:$BG$35,0))="x",INDEX('Capacity Summary'!$C$36:$E$135,MATCH('Capacity Backing (Hide)'!Q$2,'Capacity Summary'!$B$36:$B$135,0),4),IF(INDEX('Capacity Summary'!$H$36:$BG$135,MATCH('Capacity Backing (Hide)'!Q$2,'Capacity Summary'!$B$36:$B$135,0),MATCH('Capacity Backing (Hide)'!$A52,'Capacity Summary'!$H$35:$BG$35,0))&lt;&gt;0,INDEX('Capacity Summary'!$H$36:$BG$135,MATCH('Capacity Backing (Hide)'!Q$2,'Capacity Summary'!$B$36:$B$135,0),MATCH('Capacity Backing (Hide)'!$A52,'Capacity Summary'!$H$35:$BG$35,0)),0)),INDEX('Capacity Summary'!$C$36:$E$135,MATCH('Capacity Backing (Hide)'!Q$2,'Capacity Summary'!$B$36:$B$135,0),2)))/IF(Summary!$B$7="Minutes",1,60)/COUNTA(INDEX(Capacity!$C$10:$Q$109,MATCH('Capacity Backing (Hide)'!Q$2,Capacity!$B$10:$B$109,0),1):INDEX(Capacity!$C$10:$Q$109,MATCH('Capacity Backing (Hide)'!Q$2,Capacity!$B$10:$B$109,0),15))</f>
        <v>#N/A</v>
      </c>
      <c r="R52"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(Hide)'!$A52,'Capacity Summary'!$H$35:$BG$35,0))="x",INDEX('Capacity Summary'!$C$36:$E$135,MATCH('Capacity Backing (Hide)'!R$2,'Capacity Summary'!$B$36:$B$135,0),4),IF(INDEX('Capacity Summary'!$H$36:$BG$135,MATCH('Capacity Backing (Hide)'!R$2,'Capacity Summary'!$B$36:$B$135,0),MATCH('Capacity Backing (Hide)'!$A52,'Capacity Summary'!$H$35:$BG$35,0))&lt;&gt;0,INDEX('Capacity Summary'!$H$36:$BG$135,MATCH('Capacity Backing (Hide)'!R$2,'Capacity Summary'!$B$36:$B$135,0),MATCH('Capacity Backing (Hide)'!$A52,'Capacity Summary'!$H$35:$BG$35,0)),0)),INDEX('Capacity Summary'!$C$36:$E$135,MATCH('Capacity Backing (Hide)'!R$2,'Capacity Summary'!$B$36:$B$135,0),2)))/IF(Summary!$B$7="Minutes",1,60)/COUNTA(INDEX(Capacity!$C$10:$Q$109,MATCH('Capacity Backing (Hide)'!R$2,Capacity!$B$10:$B$109,0),1):INDEX(Capacity!$C$10:$Q$109,MATCH('Capacity Backing (Hide)'!R$2,Capacity!$B$10:$B$109,0),15))</f>
        <v>#N/A</v>
      </c>
      <c r="S52"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(Hide)'!$A52,'Capacity Summary'!$H$35:$BG$35,0))="x",INDEX('Capacity Summary'!$C$36:$E$135,MATCH('Capacity Backing (Hide)'!S$2,'Capacity Summary'!$B$36:$B$135,0),4),IF(INDEX('Capacity Summary'!$H$36:$BG$135,MATCH('Capacity Backing (Hide)'!S$2,'Capacity Summary'!$B$36:$B$135,0),MATCH('Capacity Backing (Hide)'!$A52,'Capacity Summary'!$H$35:$BG$35,0))&lt;&gt;0,INDEX('Capacity Summary'!$H$36:$BG$135,MATCH('Capacity Backing (Hide)'!S$2,'Capacity Summary'!$B$36:$B$135,0),MATCH('Capacity Backing (Hide)'!$A52,'Capacity Summary'!$H$35:$BG$35,0)),0)),INDEX('Capacity Summary'!$C$36:$E$135,MATCH('Capacity Backing (Hide)'!S$2,'Capacity Summary'!$B$36:$B$135,0),2)))/IF(Summary!$B$7="Minutes",1,60)/COUNTA(INDEX(Capacity!$C$10:$Q$109,MATCH('Capacity Backing (Hide)'!S$2,Capacity!$B$10:$B$109,0),1):INDEX(Capacity!$C$10:$Q$109,MATCH('Capacity Backing (Hide)'!S$2,Capacity!$B$10:$B$109,0),15))</f>
        <v>#N/A</v>
      </c>
      <c r="T52"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(Hide)'!$A52,'Capacity Summary'!$H$35:$BG$35,0))="x",INDEX('Capacity Summary'!$C$36:$E$135,MATCH('Capacity Backing (Hide)'!T$2,'Capacity Summary'!$B$36:$B$135,0),4),IF(INDEX('Capacity Summary'!$H$36:$BG$135,MATCH('Capacity Backing (Hide)'!T$2,'Capacity Summary'!$B$36:$B$135,0),MATCH('Capacity Backing (Hide)'!$A52,'Capacity Summary'!$H$35:$BG$35,0))&lt;&gt;0,INDEX('Capacity Summary'!$H$36:$BG$135,MATCH('Capacity Backing (Hide)'!T$2,'Capacity Summary'!$B$36:$B$135,0),MATCH('Capacity Backing (Hide)'!$A52,'Capacity Summary'!$H$35:$BG$35,0)),0)),INDEX('Capacity Summary'!$C$36:$E$135,MATCH('Capacity Backing (Hide)'!T$2,'Capacity Summary'!$B$36:$B$135,0),2)))/IF(Summary!$B$7="Minutes",1,60)/COUNTA(INDEX(Capacity!$C$10:$Q$109,MATCH('Capacity Backing (Hide)'!T$2,Capacity!$B$10:$B$109,0),1):INDEX(Capacity!$C$10:$Q$109,MATCH('Capacity Backing (Hide)'!T$2,Capacity!$B$10:$B$109,0),15))</f>
        <v>#N/A</v>
      </c>
      <c r="U52"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(Hide)'!$A52,'Capacity Summary'!$H$35:$BG$35,0))="x",INDEX('Capacity Summary'!$C$36:$E$135,MATCH('Capacity Backing (Hide)'!U$2,'Capacity Summary'!$B$36:$B$135,0),4),IF(INDEX('Capacity Summary'!$H$36:$BG$135,MATCH('Capacity Backing (Hide)'!U$2,'Capacity Summary'!$B$36:$B$135,0),MATCH('Capacity Backing (Hide)'!$A52,'Capacity Summary'!$H$35:$BG$35,0))&lt;&gt;0,INDEX('Capacity Summary'!$H$36:$BG$135,MATCH('Capacity Backing (Hide)'!U$2,'Capacity Summary'!$B$36:$B$135,0),MATCH('Capacity Backing (Hide)'!$A52,'Capacity Summary'!$H$35:$BG$35,0)),0)),INDEX('Capacity Summary'!$C$36:$E$135,MATCH('Capacity Backing (Hide)'!U$2,'Capacity Summary'!$B$36:$B$135,0),2)))/IF(Summary!$B$7="Minutes",1,60)/COUNTA(INDEX(Capacity!$C$10:$Q$109,MATCH('Capacity Backing (Hide)'!U$2,Capacity!$B$10:$B$109,0),1):INDEX(Capacity!$C$10:$Q$109,MATCH('Capacity Backing (Hide)'!U$2,Capacity!$B$10:$B$109,0),15))</f>
        <v>#N/A</v>
      </c>
      <c r="V52"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(Hide)'!$A52,'Capacity Summary'!$H$35:$BG$35,0))="x",INDEX('Capacity Summary'!$C$36:$E$135,MATCH('Capacity Backing (Hide)'!V$2,'Capacity Summary'!$B$36:$B$135,0),4),IF(INDEX('Capacity Summary'!$H$36:$BG$135,MATCH('Capacity Backing (Hide)'!V$2,'Capacity Summary'!$B$36:$B$135,0),MATCH('Capacity Backing (Hide)'!$A52,'Capacity Summary'!$H$35:$BG$35,0))&lt;&gt;0,INDEX('Capacity Summary'!$H$36:$BG$135,MATCH('Capacity Backing (Hide)'!V$2,'Capacity Summary'!$B$36:$B$135,0),MATCH('Capacity Backing (Hide)'!$A52,'Capacity Summary'!$H$35:$BG$35,0)),0)),INDEX('Capacity Summary'!$C$36:$E$135,MATCH('Capacity Backing (Hide)'!V$2,'Capacity Summary'!$B$36:$B$135,0),2)))/IF(Summary!$B$7="Minutes",1,60)/COUNTA(INDEX(Capacity!$C$10:$Q$109,MATCH('Capacity Backing (Hide)'!V$2,Capacity!$B$10:$B$109,0),1):INDEX(Capacity!$C$10:$Q$109,MATCH('Capacity Backing (Hide)'!V$2,Capacity!$B$10:$B$109,0),15))</f>
        <v>#N/A</v>
      </c>
      <c r="W52"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(Hide)'!$A52,'Capacity Summary'!$H$35:$BG$35,0))="x",INDEX('Capacity Summary'!$C$36:$E$135,MATCH('Capacity Backing (Hide)'!W$2,'Capacity Summary'!$B$36:$B$135,0),4),IF(INDEX('Capacity Summary'!$H$36:$BG$135,MATCH('Capacity Backing (Hide)'!W$2,'Capacity Summary'!$B$36:$B$135,0),MATCH('Capacity Backing (Hide)'!$A52,'Capacity Summary'!$H$35:$BG$35,0))&lt;&gt;0,INDEX('Capacity Summary'!$H$36:$BG$135,MATCH('Capacity Backing (Hide)'!W$2,'Capacity Summary'!$B$36:$B$135,0),MATCH('Capacity Backing (Hide)'!$A52,'Capacity Summary'!$H$35:$BG$35,0)),0)),INDEX('Capacity Summary'!$C$36:$E$135,MATCH('Capacity Backing (Hide)'!W$2,'Capacity Summary'!$B$36:$B$135,0),2)))/IF(Summary!$B$7="Minutes",1,60)/COUNTA(INDEX(Capacity!$C$10:$Q$109,MATCH('Capacity Backing (Hide)'!W$2,Capacity!$B$10:$B$109,0),1):INDEX(Capacity!$C$10:$Q$109,MATCH('Capacity Backing (Hide)'!W$2,Capacity!$B$10:$B$109,0),15))</f>
        <v>#N/A</v>
      </c>
      <c r="X52"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(Hide)'!$A52,'Capacity Summary'!$H$35:$BG$35,0))="x",INDEX('Capacity Summary'!$C$36:$E$135,MATCH('Capacity Backing (Hide)'!X$2,'Capacity Summary'!$B$36:$B$135,0),4),IF(INDEX('Capacity Summary'!$H$36:$BG$135,MATCH('Capacity Backing (Hide)'!X$2,'Capacity Summary'!$B$36:$B$135,0),MATCH('Capacity Backing (Hide)'!$A52,'Capacity Summary'!$H$35:$BG$35,0))&lt;&gt;0,INDEX('Capacity Summary'!$H$36:$BG$135,MATCH('Capacity Backing (Hide)'!X$2,'Capacity Summary'!$B$36:$B$135,0),MATCH('Capacity Backing (Hide)'!$A52,'Capacity Summary'!$H$35:$BG$35,0)),0)),INDEX('Capacity Summary'!$C$36:$E$135,MATCH('Capacity Backing (Hide)'!X$2,'Capacity Summary'!$B$36:$B$135,0),2)))/IF(Summary!$B$7="Minutes",1,60)/COUNTA(INDEX(Capacity!$C$10:$Q$109,MATCH('Capacity Backing (Hide)'!X$2,Capacity!$B$10:$B$109,0),1):INDEX(Capacity!$C$10:$Q$109,MATCH('Capacity Backing (Hide)'!X$2,Capacity!$B$10:$B$109,0),15))</f>
        <v>#N/A</v>
      </c>
      <c r="Y52"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(Hide)'!$A52,'Capacity Summary'!$H$35:$BG$35,0))="x",INDEX('Capacity Summary'!$C$36:$E$135,MATCH('Capacity Backing (Hide)'!Y$2,'Capacity Summary'!$B$36:$B$135,0),4),IF(INDEX('Capacity Summary'!$H$36:$BG$135,MATCH('Capacity Backing (Hide)'!Y$2,'Capacity Summary'!$B$36:$B$135,0),MATCH('Capacity Backing (Hide)'!$A52,'Capacity Summary'!$H$35:$BG$35,0))&lt;&gt;0,INDEX('Capacity Summary'!$H$36:$BG$135,MATCH('Capacity Backing (Hide)'!Y$2,'Capacity Summary'!$B$36:$B$135,0),MATCH('Capacity Backing (Hide)'!$A52,'Capacity Summary'!$H$35:$BG$35,0)),0)),INDEX('Capacity Summary'!$C$36:$E$135,MATCH('Capacity Backing (Hide)'!Y$2,'Capacity Summary'!$B$36:$B$135,0),2)))/IF(Summary!$B$7="Minutes",1,60)/COUNTA(INDEX(Capacity!$C$10:$Q$109,MATCH('Capacity Backing (Hide)'!Y$2,Capacity!$B$10:$B$109,0),1):INDEX(Capacity!$C$10:$Q$109,MATCH('Capacity Backing (Hide)'!Y$2,Capacity!$B$10:$B$109,0),15))</f>
        <v>#N/A</v>
      </c>
      <c r="Z52"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(Hide)'!$A52,'Capacity Summary'!$H$35:$BG$35,0))="x",INDEX('Capacity Summary'!$C$36:$E$135,MATCH('Capacity Backing (Hide)'!Z$2,'Capacity Summary'!$B$36:$B$135,0),4),IF(INDEX('Capacity Summary'!$H$36:$BG$135,MATCH('Capacity Backing (Hide)'!Z$2,'Capacity Summary'!$B$36:$B$135,0),MATCH('Capacity Backing (Hide)'!$A52,'Capacity Summary'!$H$35:$BG$35,0))&lt;&gt;0,INDEX('Capacity Summary'!$H$36:$BG$135,MATCH('Capacity Backing (Hide)'!Z$2,'Capacity Summary'!$B$36:$B$135,0),MATCH('Capacity Backing (Hide)'!$A52,'Capacity Summary'!$H$35:$BG$35,0)),0)),INDEX('Capacity Summary'!$C$36:$E$135,MATCH('Capacity Backing (Hide)'!Z$2,'Capacity Summary'!$B$36:$B$135,0),2)))/IF(Summary!$B$7="Minutes",1,60)/COUNTA(INDEX(Capacity!$C$10:$Q$109,MATCH('Capacity Backing (Hide)'!Z$2,Capacity!$B$10:$B$109,0),1):INDEX(Capacity!$C$10:$Q$109,MATCH('Capacity Backing (Hide)'!Z$2,Capacity!$B$10:$B$109,0),15))</f>
        <v>#N/A</v>
      </c>
      <c r="AA52"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(Hide)'!$A52,'Capacity Summary'!$H$35:$BG$35,0))="x",INDEX('Capacity Summary'!$C$36:$E$135,MATCH('Capacity Backing (Hide)'!AA$2,'Capacity Summary'!$B$36:$B$135,0),4),IF(INDEX('Capacity Summary'!$H$36:$BG$135,MATCH('Capacity Backing (Hide)'!AA$2,'Capacity Summary'!$B$36:$B$135,0),MATCH('Capacity Backing (Hide)'!$A52,'Capacity Summary'!$H$35:$BG$35,0))&lt;&gt;0,INDEX('Capacity Summary'!$H$36:$BG$135,MATCH('Capacity Backing (Hide)'!AA$2,'Capacity Summary'!$B$36:$B$135,0),MATCH('Capacity Backing (Hide)'!$A52,'Capacity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2"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(Hide)'!$A52,'Capacity Summary'!$H$35:$BG$35,0))="x",INDEX('Capacity Summary'!$C$36:$E$135,MATCH('Capacity Backing (Hide)'!AB$2,'Capacity Summary'!$B$36:$B$135,0),4),IF(INDEX('Capacity Summary'!$H$36:$BG$135,MATCH('Capacity Backing (Hide)'!AB$2,'Capacity Summary'!$B$36:$B$135,0),MATCH('Capacity Backing (Hide)'!$A52,'Capacity Summary'!$H$35:$BG$35,0))&lt;&gt;0,INDEX('Capacity Summary'!$H$36:$BG$135,MATCH('Capacity Backing (Hide)'!AB$2,'Capacity Summary'!$B$36:$B$135,0),MATCH('Capacity Backing (Hide)'!$A52,'Capacity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2"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(Hide)'!$A52,'Capacity Summary'!$H$35:$BG$35,0))="x",INDEX('Capacity Summary'!$C$36:$E$135,MATCH('Capacity Backing (Hide)'!AC$2,'Capacity Summary'!$B$36:$B$135,0),4),IF(INDEX('Capacity Summary'!$H$36:$BG$135,MATCH('Capacity Backing (Hide)'!AC$2,'Capacity Summary'!$B$36:$B$135,0),MATCH('Capacity Backing (Hide)'!$A52,'Capacity Summary'!$H$35:$BG$35,0))&lt;&gt;0,INDEX('Capacity Summary'!$H$36:$BG$135,MATCH('Capacity Backing (Hide)'!AC$2,'Capacity Summary'!$B$36:$B$135,0),MATCH('Capacity Backing (Hide)'!$A52,'Capacity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2"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(Hide)'!$A52,'Capacity Summary'!$H$35:$BG$35,0))="x",INDEX('Capacity Summary'!$C$36:$E$135,MATCH('Capacity Backing (Hide)'!AD$2,'Capacity Summary'!$B$36:$B$135,0),4),IF(INDEX('Capacity Summary'!$H$36:$BG$135,MATCH('Capacity Backing (Hide)'!AD$2,'Capacity Summary'!$B$36:$B$135,0),MATCH('Capacity Backing (Hide)'!$A52,'Capacity Summary'!$H$35:$BG$35,0))&lt;&gt;0,INDEX('Capacity Summary'!$H$36:$BG$135,MATCH('Capacity Backing (Hide)'!AD$2,'Capacity Summary'!$B$36:$B$135,0),MATCH('Capacity Backing (Hide)'!$A52,'Capacity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2"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(Hide)'!$A52,'Capacity Summary'!$H$35:$BG$35,0))="x",INDEX('Capacity Summary'!$C$36:$E$135,MATCH('Capacity Backing (Hide)'!AE$2,'Capacity Summary'!$B$36:$B$135,0),4),IF(INDEX('Capacity Summary'!$H$36:$BG$135,MATCH('Capacity Backing (Hide)'!AE$2,'Capacity Summary'!$B$36:$B$135,0),MATCH('Capacity Backing (Hide)'!$A52,'Capacity Summary'!$H$35:$BG$35,0))&lt;&gt;0,INDEX('Capacity Summary'!$H$36:$BG$135,MATCH('Capacity Backing (Hide)'!AE$2,'Capacity Summary'!$B$36:$B$135,0),MATCH('Capacity Backing (Hide)'!$A52,'Capacity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2"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(Hide)'!$A52,'Capacity Summary'!$H$35:$BG$35,0))="x",INDEX('Capacity Summary'!$C$36:$E$135,MATCH('Capacity Backing (Hide)'!AF$2,'Capacity Summary'!$B$36:$B$135,0),4),IF(INDEX('Capacity Summary'!$H$36:$BG$135,MATCH('Capacity Backing (Hide)'!AF$2,'Capacity Summary'!$B$36:$B$135,0),MATCH('Capacity Backing (Hide)'!$A52,'Capacity Summary'!$H$35:$BG$35,0))&lt;&gt;0,INDEX('Capacity Summary'!$H$36:$BG$135,MATCH('Capacity Backing (Hide)'!AF$2,'Capacity Summary'!$B$36:$B$135,0),MATCH('Capacity Backing (Hide)'!$A52,'Capacity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2"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(Hide)'!$A52,'Capacity Summary'!$H$35:$BG$35,0))="x",INDEX('Capacity Summary'!$C$36:$E$135,MATCH('Capacity Backing (Hide)'!AG$2,'Capacity Summary'!$B$36:$B$135,0),4),IF(INDEX('Capacity Summary'!$H$36:$BG$135,MATCH('Capacity Backing (Hide)'!AG$2,'Capacity Summary'!$B$36:$B$135,0),MATCH('Capacity Backing (Hide)'!$A52,'Capacity Summary'!$H$35:$BG$35,0))&lt;&gt;0,INDEX('Capacity Summary'!$H$36:$BG$135,MATCH('Capacity Backing (Hide)'!AG$2,'Capacity Summary'!$B$36:$B$135,0),MATCH('Capacity Backing (Hide)'!$A52,'Capacity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2"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(Hide)'!$A52,'Capacity Summary'!$H$35:$BG$35,0))="x",INDEX('Capacity Summary'!$C$36:$E$135,MATCH('Capacity Backing (Hide)'!AH$2,'Capacity Summary'!$B$36:$B$135,0),4),IF(INDEX('Capacity Summary'!$H$36:$BG$135,MATCH('Capacity Backing (Hide)'!AH$2,'Capacity Summary'!$B$36:$B$135,0),MATCH('Capacity Backing (Hide)'!$A52,'Capacity Summary'!$H$35:$BG$35,0))&lt;&gt;0,INDEX('Capacity Summary'!$H$36:$BG$135,MATCH('Capacity Backing (Hide)'!AH$2,'Capacity Summary'!$B$36:$B$135,0),MATCH('Capacity Backing (Hide)'!$A52,'Capacity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2"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(Hide)'!$A52,'Capacity Summary'!$H$35:$BG$35,0))="x",INDEX('Capacity Summary'!$C$36:$E$135,MATCH('Capacity Backing (Hide)'!AI$2,'Capacity Summary'!$B$36:$B$135,0),4),IF(INDEX('Capacity Summary'!$H$36:$BG$135,MATCH('Capacity Backing (Hide)'!AI$2,'Capacity Summary'!$B$36:$B$135,0),MATCH('Capacity Backing (Hide)'!$A52,'Capacity Summary'!$H$35:$BG$35,0))&lt;&gt;0,INDEX('Capacity Summary'!$H$36:$BG$135,MATCH('Capacity Backing (Hide)'!AI$2,'Capacity Summary'!$B$36:$B$135,0),MATCH('Capacity Backing (Hide)'!$A52,'Capacity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2"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(Hide)'!$A52,'Capacity Summary'!$H$35:$BG$35,0))="x",INDEX('Capacity Summary'!$C$36:$E$135,MATCH('Capacity Backing (Hide)'!AJ$2,'Capacity Summary'!$B$36:$B$135,0),4),IF(INDEX('Capacity Summary'!$H$36:$BG$135,MATCH('Capacity Backing (Hide)'!AJ$2,'Capacity Summary'!$B$36:$B$135,0),MATCH('Capacity Backing (Hide)'!$A52,'Capacity Summary'!$H$35:$BG$35,0))&lt;&gt;0,INDEX('Capacity Summary'!$H$36:$BG$135,MATCH('Capacity Backing (Hide)'!AJ$2,'Capacity Summary'!$B$36:$B$135,0),MATCH('Capacity Backing (Hide)'!$A52,'Capacity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2"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(Hide)'!$A52,'Capacity Summary'!$H$35:$BG$35,0))="x",INDEX('Capacity Summary'!$C$36:$E$135,MATCH('Capacity Backing (Hide)'!AK$2,'Capacity Summary'!$B$36:$B$135,0),4),IF(INDEX('Capacity Summary'!$H$36:$BG$135,MATCH('Capacity Backing (Hide)'!AK$2,'Capacity Summary'!$B$36:$B$135,0),MATCH('Capacity Backing (Hide)'!$A52,'Capacity Summary'!$H$35:$BG$35,0))&lt;&gt;0,INDEX('Capacity Summary'!$H$36:$BG$135,MATCH('Capacity Backing (Hide)'!AK$2,'Capacity Summary'!$B$36:$B$135,0),MATCH('Capacity Backing (Hide)'!$A52,'Capacity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2"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(Hide)'!$A52,'Capacity Summary'!$H$35:$BG$35,0))="x",INDEX('Capacity Summary'!$C$36:$E$135,MATCH('Capacity Backing (Hide)'!AL$2,'Capacity Summary'!$B$36:$B$135,0),4),IF(INDEX('Capacity Summary'!$H$36:$BG$135,MATCH('Capacity Backing (Hide)'!AL$2,'Capacity Summary'!$B$36:$B$135,0),MATCH('Capacity Backing (Hide)'!$A52,'Capacity Summary'!$H$35:$BG$35,0))&lt;&gt;0,INDEX('Capacity Summary'!$H$36:$BG$135,MATCH('Capacity Backing (Hide)'!AL$2,'Capacity Summary'!$B$36:$B$135,0),MATCH('Capacity Backing (Hide)'!$A52,'Capacity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2"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(Hide)'!$A52,'Capacity Summary'!$H$35:$BG$35,0))="x",INDEX('Capacity Summary'!$C$36:$E$135,MATCH('Capacity Backing (Hide)'!AM$2,'Capacity Summary'!$B$36:$B$135,0),4),IF(INDEX('Capacity Summary'!$H$36:$BG$135,MATCH('Capacity Backing (Hide)'!AM$2,'Capacity Summary'!$B$36:$B$135,0),MATCH('Capacity Backing (Hide)'!$A52,'Capacity Summary'!$H$35:$BG$35,0))&lt;&gt;0,INDEX('Capacity Summary'!$H$36:$BG$135,MATCH('Capacity Backing (Hide)'!AM$2,'Capacity Summary'!$B$36:$B$135,0),MATCH('Capacity Backing (Hide)'!$A52,'Capacity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2"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(Hide)'!$A52,'Capacity Summary'!$H$35:$BG$35,0))="x",INDEX('Capacity Summary'!$C$36:$E$135,MATCH('Capacity Backing (Hide)'!AN$2,'Capacity Summary'!$B$36:$B$135,0),4),IF(INDEX('Capacity Summary'!$H$36:$BG$135,MATCH('Capacity Backing (Hide)'!AN$2,'Capacity Summary'!$B$36:$B$135,0),MATCH('Capacity Backing (Hide)'!$A52,'Capacity Summary'!$H$35:$BG$35,0))&lt;&gt;0,INDEX('Capacity Summary'!$H$36:$BG$135,MATCH('Capacity Backing (Hide)'!AN$2,'Capacity Summary'!$B$36:$B$135,0),MATCH('Capacity Backing (Hide)'!$A52,'Capacity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2"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(Hide)'!$A52,'Capacity Summary'!$H$35:$BG$35,0))="x",INDEX('Capacity Summary'!$C$36:$E$135,MATCH('Capacity Backing (Hide)'!AO$2,'Capacity Summary'!$B$36:$B$135,0),4),IF(INDEX('Capacity Summary'!$H$36:$BG$135,MATCH('Capacity Backing (Hide)'!AO$2,'Capacity Summary'!$B$36:$B$135,0),MATCH('Capacity Backing (Hide)'!$A52,'Capacity Summary'!$H$35:$BG$35,0))&lt;&gt;0,INDEX('Capacity Summary'!$H$36:$BG$135,MATCH('Capacity Backing (Hide)'!AO$2,'Capacity Summary'!$B$36:$B$135,0),MATCH('Capacity Backing (Hide)'!$A52,'Capacity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2"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(Hide)'!$A52,'Capacity Summary'!$H$35:$BG$35,0))="x",INDEX('Capacity Summary'!$C$36:$E$135,MATCH('Capacity Backing (Hide)'!AP$2,'Capacity Summary'!$B$36:$B$135,0),4),IF(INDEX('Capacity Summary'!$H$36:$BG$135,MATCH('Capacity Backing (Hide)'!AP$2,'Capacity Summary'!$B$36:$B$135,0),MATCH('Capacity Backing (Hide)'!$A52,'Capacity Summary'!$H$35:$BG$35,0))&lt;&gt;0,INDEX('Capacity Summary'!$H$36:$BG$135,MATCH('Capacity Backing (Hide)'!AP$2,'Capacity Summary'!$B$36:$B$135,0),MATCH('Capacity Backing (Hide)'!$A52,'Capacity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2"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(Hide)'!$A52,'Capacity Summary'!$H$35:$BG$35,0))="x",INDEX('Capacity Summary'!$C$36:$E$135,MATCH('Capacity Backing (Hide)'!AQ$2,'Capacity Summary'!$B$36:$B$135,0),4),IF(INDEX('Capacity Summary'!$H$36:$BG$135,MATCH('Capacity Backing (Hide)'!AQ$2,'Capacity Summary'!$B$36:$B$135,0),MATCH('Capacity Backing (Hide)'!$A52,'Capacity Summary'!$H$35:$BG$35,0))&lt;&gt;0,INDEX('Capacity Summary'!$H$36:$BG$135,MATCH('Capacity Backing (Hide)'!AQ$2,'Capacity Summary'!$B$36:$B$135,0),MATCH('Capacity Backing (Hide)'!$A52,'Capacity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2"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(Hide)'!$A52,'Capacity Summary'!$H$35:$BG$35,0))="x",INDEX('Capacity Summary'!$C$36:$E$135,MATCH('Capacity Backing (Hide)'!AR$2,'Capacity Summary'!$B$36:$B$135,0),4),IF(INDEX('Capacity Summary'!$H$36:$BG$135,MATCH('Capacity Backing (Hide)'!AR$2,'Capacity Summary'!$B$36:$B$135,0),MATCH('Capacity Backing (Hide)'!$A52,'Capacity Summary'!$H$35:$BG$35,0))&lt;&gt;0,INDEX('Capacity Summary'!$H$36:$BG$135,MATCH('Capacity Backing (Hide)'!AR$2,'Capacity Summary'!$B$36:$B$135,0),MATCH('Capacity Backing (Hide)'!$A52,'Capacity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2"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(Hide)'!$A52,'Capacity Summary'!$H$35:$BG$35,0))="x",INDEX('Capacity Summary'!$C$36:$E$135,MATCH('Capacity Backing (Hide)'!AS$2,'Capacity Summary'!$B$36:$B$135,0),4),IF(INDEX('Capacity Summary'!$H$36:$BG$135,MATCH('Capacity Backing (Hide)'!AS$2,'Capacity Summary'!$B$36:$B$135,0),MATCH('Capacity Backing (Hide)'!$A52,'Capacity Summary'!$H$35:$BG$35,0))&lt;&gt;0,INDEX('Capacity Summary'!$H$36:$BG$135,MATCH('Capacity Backing (Hide)'!AS$2,'Capacity Summary'!$B$36:$B$135,0),MATCH('Capacity Backing (Hide)'!$A52,'Capacity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2"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(Hide)'!$A52,'Capacity Summary'!$H$35:$BG$35,0))="x",INDEX('Capacity Summary'!$C$36:$E$135,MATCH('Capacity Backing (Hide)'!AT$2,'Capacity Summary'!$B$36:$B$135,0),4),IF(INDEX('Capacity Summary'!$H$36:$BG$135,MATCH('Capacity Backing (Hide)'!AT$2,'Capacity Summary'!$B$36:$B$135,0),MATCH('Capacity Backing (Hide)'!$A52,'Capacity Summary'!$H$35:$BG$35,0))&lt;&gt;0,INDEX('Capacity Summary'!$H$36:$BG$135,MATCH('Capacity Backing (Hide)'!AT$2,'Capacity Summary'!$B$36:$B$135,0),MATCH('Capacity Backing (Hide)'!$A52,'Capacity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2"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(Hide)'!$A52,'Capacity Summary'!$H$35:$BG$35,0))="x",INDEX('Capacity Summary'!$C$36:$E$135,MATCH('Capacity Backing (Hide)'!AU$2,'Capacity Summary'!$B$36:$B$135,0),4),IF(INDEX('Capacity Summary'!$H$36:$BG$135,MATCH('Capacity Backing (Hide)'!AU$2,'Capacity Summary'!$B$36:$B$135,0),MATCH('Capacity Backing (Hide)'!$A52,'Capacity Summary'!$H$35:$BG$35,0))&lt;&gt;0,INDEX('Capacity Summary'!$H$36:$BG$135,MATCH('Capacity Backing (Hide)'!AU$2,'Capacity Summary'!$B$36:$B$135,0),MATCH('Capacity Backing (Hide)'!$A52,'Capacity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2"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(Hide)'!$A52,'Capacity Summary'!$H$35:$BG$35,0))="x",INDEX('Capacity Summary'!$C$36:$E$135,MATCH('Capacity Backing (Hide)'!AV$2,'Capacity Summary'!$B$36:$B$135,0),4),IF(INDEX('Capacity Summary'!$H$36:$BG$135,MATCH('Capacity Backing (Hide)'!AV$2,'Capacity Summary'!$B$36:$B$135,0),MATCH('Capacity Backing (Hide)'!$A52,'Capacity Summary'!$H$35:$BG$35,0))&lt;&gt;0,INDEX('Capacity Summary'!$H$36:$BG$135,MATCH('Capacity Backing (Hide)'!AV$2,'Capacity Summary'!$B$36:$B$135,0),MATCH('Capacity Backing (Hide)'!$A52,'Capacity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2"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(Hide)'!$A52,'Capacity Summary'!$H$35:$BG$35,0))="x",INDEX('Capacity Summary'!$C$36:$E$135,MATCH('Capacity Backing (Hide)'!AW$2,'Capacity Summary'!$B$36:$B$135,0),4),IF(INDEX('Capacity Summary'!$H$36:$BG$135,MATCH('Capacity Backing (Hide)'!AW$2,'Capacity Summary'!$B$36:$B$135,0),MATCH('Capacity Backing (Hide)'!$A52,'Capacity Summary'!$H$35:$BG$35,0))&lt;&gt;0,INDEX('Capacity Summary'!$H$36:$BG$135,MATCH('Capacity Backing (Hide)'!AW$2,'Capacity Summary'!$B$36:$B$135,0),MATCH('Capacity Backing (Hide)'!$A52,'Capacity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2"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(Hide)'!$A52,'Capacity Summary'!$H$35:$BG$35,0))="x",INDEX('Capacity Summary'!$C$36:$E$135,MATCH('Capacity Backing (Hide)'!AX$2,'Capacity Summary'!$B$36:$B$135,0),4),IF(INDEX('Capacity Summary'!$H$36:$BG$135,MATCH('Capacity Backing (Hide)'!AX$2,'Capacity Summary'!$B$36:$B$135,0),MATCH('Capacity Backing (Hide)'!$A52,'Capacity Summary'!$H$35:$BG$35,0))&lt;&gt;0,INDEX('Capacity Summary'!$H$36:$BG$135,MATCH('Capacity Backing (Hide)'!AX$2,'Capacity Summary'!$B$36:$B$135,0),MATCH('Capacity Backing (Hide)'!$A52,'Capacity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2"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(Hide)'!$A52,'Capacity Summary'!$H$35:$BG$35,0))="x",INDEX('Capacity Summary'!$C$36:$E$135,MATCH('Capacity Backing (Hide)'!AY$2,'Capacity Summary'!$B$36:$B$135,0),4),IF(INDEX('Capacity Summary'!$H$36:$BG$135,MATCH('Capacity Backing (Hide)'!AY$2,'Capacity Summary'!$B$36:$B$135,0),MATCH('Capacity Backing (Hide)'!$A52,'Capacity Summary'!$H$35:$BG$35,0))&lt;&gt;0,INDEX('Capacity Summary'!$H$36:$BG$135,MATCH('Capacity Backing (Hide)'!AY$2,'Capacity Summary'!$B$36:$B$135,0),MATCH('Capacity Backing (Hide)'!$A52,'Capacity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2"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(Hide)'!$A52,'Capacity Summary'!$H$35:$BG$35,0))="x",INDEX('Capacity Summary'!$C$36:$E$135,MATCH('Capacity Backing (Hide)'!AZ$2,'Capacity Summary'!$B$36:$B$135,0),4),IF(INDEX('Capacity Summary'!$H$36:$BG$135,MATCH('Capacity Backing (Hide)'!AZ$2,'Capacity Summary'!$B$36:$B$135,0),MATCH('Capacity Backing (Hide)'!$A52,'Capacity Summary'!$H$35:$BG$35,0))&lt;&gt;0,INDEX('Capacity Summary'!$H$36:$BG$135,MATCH('Capacity Backing (Hide)'!AZ$2,'Capacity Summary'!$B$36:$B$135,0),MATCH('Capacity Backing (Hide)'!$A52,'Capacity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2"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(Hide)'!$A52,'Capacity Summary'!$H$35:$BG$35,0))="x",INDEX('Capacity Summary'!$C$36:$E$135,MATCH('Capacity Backing (Hide)'!BA$2,'Capacity Summary'!$B$36:$B$135,0),4),IF(INDEX('Capacity Summary'!$H$36:$BG$135,MATCH('Capacity Backing (Hide)'!BA$2,'Capacity Summary'!$B$36:$B$135,0),MATCH('Capacity Backing (Hide)'!$A52,'Capacity Summary'!$H$35:$BG$35,0))&lt;&gt;0,INDEX('Capacity Summary'!$H$36:$BG$135,MATCH('Capacity Backing (Hide)'!BA$2,'Capacity Summary'!$B$36:$B$135,0),MATCH('Capacity Backing (Hide)'!$A52,'Capacity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2"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(Hide)'!$A52,'Capacity Summary'!$H$35:$BG$35,0))="x",INDEX('Capacity Summary'!$C$36:$E$135,MATCH('Capacity Backing (Hide)'!BB$2,'Capacity Summary'!$B$36:$B$135,0),4),IF(INDEX('Capacity Summary'!$H$36:$BG$135,MATCH('Capacity Backing (Hide)'!BB$2,'Capacity Summary'!$B$36:$B$135,0),MATCH('Capacity Backing (Hide)'!$A52,'Capacity Summary'!$H$35:$BG$35,0))&lt;&gt;0,INDEX('Capacity Summary'!$H$36:$BG$135,MATCH('Capacity Backing (Hide)'!BB$2,'Capacity Summary'!$B$36:$B$135,0),MATCH('Capacity Backing (Hide)'!$A52,'Capacity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2"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(Hide)'!$A52,'Capacity Summary'!$H$35:$BG$35,0))="x",INDEX('Capacity Summary'!$C$36:$E$135,MATCH('Capacity Backing (Hide)'!BC$2,'Capacity Summary'!$B$36:$B$135,0),4),IF(INDEX('Capacity Summary'!$H$36:$BG$135,MATCH('Capacity Backing (Hide)'!BC$2,'Capacity Summary'!$B$36:$B$135,0),MATCH('Capacity Backing (Hide)'!$A52,'Capacity Summary'!$H$35:$BG$35,0))&lt;&gt;0,INDEX('Capacity Summary'!$H$36:$BG$135,MATCH('Capacity Backing (Hide)'!BC$2,'Capacity Summary'!$B$36:$B$135,0),MATCH('Capacity Backing (Hide)'!$A52,'Capacity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2"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(Hide)'!$A52,'Capacity Summary'!$H$35:$BG$35,0))="x",INDEX('Capacity Summary'!$C$36:$E$135,MATCH('Capacity Backing (Hide)'!BD$2,'Capacity Summary'!$B$36:$B$135,0),4),IF(INDEX('Capacity Summary'!$H$36:$BG$135,MATCH('Capacity Backing (Hide)'!BD$2,'Capacity Summary'!$B$36:$B$135,0),MATCH('Capacity Backing (Hide)'!$A52,'Capacity Summary'!$H$35:$BG$35,0))&lt;&gt;0,INDEX('Capacity Summary'!$H$36:$BG$135,MATCH('Capacity Backing (Hide)'!BD$2,'Capacity Summary'!$B$36:$B$135,0),MATCH('Capacity Backing (Hide)'!$A52,'Capacity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2"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(Hide)'!$A52,'Capacity Summary'!$H$35:$BG$35,0))="x",INDEX('Capacity Summary'!$C$36:$E$135,MATCH('Capacity Backing (Hide)'!BE$2,'Capacity Summary'!$B$36:$B$135,0),4),IF(INDEX('Capacity Summary'!$H$36:$BG$135,MATCH('Capacity Backing (Hide)'!BE$2,'Capacity Summary'!$B$36:$B$135,0),MATCH('Capacity Backing (Hide)'!$A52,'Capacity Summary'!$H$35:$BG$35,0))&lt;&gt;0,INDEX('Capacity Summary'!$H$36:$BG$135,MATCH('Capacity Backing (Hide)'!BE$2,'Capacity Summary'!$B$36:$B$135,0),MATCH('Capacity Backing (Hide)'!$A52,'Capacity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2"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(Hide)'!$A52,'Capacity Summary'!$H$35:$BG$35,0))="x",INDEX('Capacity Summary'!$C$36:$E$135,MATCH('Capacity Backing (Hide)'!BF$2,'Capacity Summary'!$B$36:$B$135,0),4),IF(INDEX('Capacity Summary'!$H$36:$BG$135,MATCH('Capacity Backing (Hide)'!BF$2,'Capacity Summary'!$B$36:$B$135,0),MATCH('Capacity Backing (Hide)'!$A52,'Capacity Summary'!$H$35:$BG$35,0))&lt;&gt;0,INDEX('Capacity Summary'!$H$36:$BG$135,MATCH('Capacity Backing (Hide)'!BF$2,'Capacity Summary'!$B$36:$B$135,0),MATCH('Capacity Backing (Hide)'!$A52,'Capacity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2"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(Hide)'!$A52,'Capacity Summary'!$H$35:$BG$35,0))="x",INDEX('Capacity Summary'!$C$36:$E$135,MATCH('Capacity Backing (Hide)'!BG$2,'Capacity Summary'!$B$36:$B$135,0),4),IF(INDEX('Capacity Summary'!$H$36:$BG$135,MATCH('Capacity Backing (Hide)'!BG$2,'Capacity Summary'!$B$36:$B$135,0),MATCH('Capacity Backing (Hide)'!$A52,'Capacity Summary'!$H$35:$BG$35,0))&lt;&gt;0,INDEX('Capacity Summary'!$H$36:$BG$135,MATCH('Capacity Backing (Hide)'!BG$2,'Capacity Summary'!$B$36:$B$135,0),MATCH('Capacity Backing (Hide)'!$A52,'Capacity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2"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(Hide)'!$A52,'Capacity Summary'!$H$35:$BG$35,0))="x",INDEX('Capacity Summary'!$C$36:$E$135,MATCH('Capacity Backing (Hide)'!BH$2,'Capacity Summary'!$B$36:$B$135,0),4),IF(INDEX('Capacity Summary'!$H$36:$BG$135,MATCH('Capacity Backing (Hide)'!BH$2,'Capacity Summary'!$B$36:$B$135,0),MATCH('Capacity Backing (Hide)'!$A52,'Capacity Summary'!$H$35:$BG$35,0))&lt;&gt;0,INDEX('Capacity Summary'!$H$36:$BG$135,MATCH('Capacity Backing (Hide)'!BH$2,'Capacity Summary'!$B$36:$B$135,0),MATCH('Capacity Backing (Hide)'!$A52,'Capacity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2"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(Hide)'!$A52,'Capacity Summary'!$H$35:$BG$35,0))="x",INDEX('Capacity Summary'!$C$36:$E$135,MATCH('Capacity Backing (Hide)'!BI$2,'Capacity Summary'!$B$36:$B$135,0),4),IF(INDEX('Capacity Summary'!$H$36:$BG$135,MATCH('Capacity Backing (Hide)'!BI$2,'Capacity Summary'!$B$36:$B$135,0),MATCH('Capacity Backing (Hide)'!$A52,'Capacity Summary'!$H$35:$BG$35,0))&lt;&gt;0,INDEX('Capacity Summary'!$H$36:$BG$135,MATCH('Capacity Backing (Hide)'!BI$2,'Capacity Summary'!$B$36:$B$135,0),MATCH('Capacity Backing (Hide)'!$A52,'Capacity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2"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(Hide)'!$A52,'Capacity Summary'!$H$35:$BG$35,0))="x",INDEX('Capacity Summary'!$C$36:$E$135,MATCH('Capacity Backing (Hide)'!BJ$2,'Capacity Summary'!$B$36:$B$135,0),4),IF(INDEX('Capacity Summary'!$H$36:$BG$135,MATCH('Capacity Backing (Hide)'!BJ$2,'Capacity Summary'!$B$36:$B$135,0),MATCH('Capacity Backing (Hide)'!$A52,'Capacity Summary'!$H$35:$BG$35,0))&lt;&gt;0,INDEX('Capacity Summary'!$H$36:$BG$135,MATCH('Capacity Backing (Hide)'!BJ$2,'Capacity Summary'!$B$36:$B$135,0),MATCH('Capacity Backing (Hide)'!$A52,'Capacity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2"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(Hide)'!$A52,'Capacity Summary'!$H$35:$BG$35,0))="x",INDEX('Capacity Summary'!$C$36:$E$135,MATCH('Capacity Backing (Hide)'!BK$2,'Capacity Summary'!$B$36:$B$135,0),4),IF(INDEX('Capacity Summary'!$H$36:$BG$135,MATCH('Capacity Backing (Hide)'!BK$2,'Capacity Summary'!$B$36:$B$135,0),MATCH('Capacity Backing (Hide)'!$A52,'Capacity Summary'!$H$35:$BG$35,0))&lt;&gt;0,INDEX('Capacity Summary'!$H$36:$BG$135,MATCH('Capacity Backing (Hide)'!BK$2,'Capacity Summary'!$B$36:$B$135,0),MATCH('Capacity Backing (Hide)'!$A52,'Capacity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2"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(Hide)'!$A52,'Capacity Summary'!$H$35:$BG$35,0))="x",INDEX('Capacity Summary'!$C$36:$E$135,MATCH('Capacity Backing (Hide)'!BL$2,'Capacity Summary'!$B$36:$B$135,0),4),IF(INDEX('Capacity Summary'!$H$36:$BG$135,MATCH('Capacity Backing (Hide)'!BL$2,'Capacity Summary'!$B$36:$B$135,0),MATCH('Capacity Backing (Hide)'!$A52,'Capacity Summary'!$H$35:$BG$35,0))&lt;&gt;0,INDEX('Capacity Summary'!$H$36:$BG$135,MATCH('Capacity Backing (Hide)'!BL$2,'Capacity Summary'!$B$36:$B$135,0),MATCH('Capacity Backing (Hide)'!$A52,'Capacity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2"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(Hide)'!$A52,'Capacity Summary'!$H$35:$BG$35,0))="x",INDEX('Capacity Summary'!$C$36:$E$135,MATCH('Capacity Backing (Hide)'!BM$2,'Capacity Summary'!$B$36:$B$135,0),4),IF(INDEX('Capacity Summary'!$H$36:$BG$135,MATCH('Capacity Backing (Hide)'!BM$2,'Capacity Summary'!$B$36:$B$135,0),MATCH('Capacity Backing (Hide)'!$A52,'Capacity Summary'!$H$35:$BG$35,0))&lt;&gt;0,INDEX('Capacity Summary'!$H$36:$BG$135,MATCH('Capacity Backing (Hide)'!BM$2,'Capacity Summary'!$B$36:$B$135,0),MATCH('Capacity Backing (Hide)'!$A52,'Capacity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2"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(Hide)'!$A52,'Capacity Summary'!$H$35:$BG$35,0))="x",INDEX('Capacity Summary'!$C$36:$E$135,MATCH('Capacity Backing (Hide)'!BN$2,'Capacity Summary'!$B$36:$B$135,0),4),IF(INDEX('Capacity Summary'!$H$36:$BG$135,MATCH('Capacity Backing (Hide)'!BN$2,'Capacity Summary'!$B$36:$B$135,0),MATCH('Capacity Backing (Hide)'!$A52,'Capacity Summary'!$H$35:$BG$35,0))&lt;&gt;0,INDEX('Capacity Summary'!$H$36:$BG$135,MATCH('Capacity Backing (Hide)'!BN$2,'Capacity Summary'!$B$36:$B$135,0),MATCH('Capacity Backing (Hide)'!$A52,'Capacity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2"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(Hide)'!$A52,'Capacity Summary'!$H$35:$BG$35,0))="x",INDEX('Capacity Summary'!$C$36:$E$135,MATCH('Capacity Backing (Hide)'!BO$2,'Capacity Summary'!$B$36:$B$135,0),4),IF(INDEX('Capacity Summary'!$H$36:$BG$135,MATCH('Capacity Backing (Hide)'!BO$2,'Capacity Summary'!$B$36:$B$135,0),MATCH('Capacity Backing (Hide)'!$A52,'Capacity Summary'!$H$35:$BG$35,0))&lt;&gt;0,INDEX('Capacity Summary'!$H$36:$BG$135,MATCH('Capacity Backing (Hide)'!BO$2,'Capacity Summary'!$B$36:$B$135,0),MATCH('Capacity Backing (Hide)'!$A52,'Capacity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2"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(Hide)'!$A52,'Capacity Summary'!$H$35:$BG$35,0))="x",INDEX('Capacity Summary'!$C$36:$E$135,MATCH('Capacity Backing (Hide)'!BP$2,'Capacity Summary'!$B$36:$B$135,0),4),IF(INDEX('Capacity Summary'!$H$36:$BG$135,MATCH('Capacity Backing (Hide)'!BP$2,'Capacity Summary'!$B$36:$B$135,0),MATCH('Capacity Backing (Hide)'!$A52,'Capacity Summary'!$H$35:$BG$35,0))&lt;&gt;0,INDEX('Capacity Summary'!$H$36:$BG$135,MATCH('Capacity Backing (Hide)'!BP$2,'Capacity Summary'!$B$36:$B$135,0),MATCH('Capacity Backing (Hide)'!$A52,'Capacity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2"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(Hide)'!$A52,'Capacity Summary'!$H$35:$BG$35,0))="x",INDEX('Capacity Summary'!$C$36:$E$135,MATCH('Capacity Backing (Hide)'!BQ$2,'Capacity Summary'!$B$36:$B$135,0),4),IF(INDEX('Capacity Summary'!$H$36:$BG$135,MATCH('Capacity Backing (Hide)'!BQ$2,'Capacity Summary'!$B$36:$B$135,0),MATCH('Capacity Backing (Hide)'!$A52,'Capacity Summary'!$H$35:$BG$35,0))&lt;&gt;0,INDEX('Capacity Summary'!$H$36:$BG$135,MATCH('Capacity Backing (Hide)'!BQ$2,'Capacity Summary'!$B$36:$B$135,0),MATCH('Capacity Backing (Hide)'!$A52,'Capacity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2"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(Hide)'!$A52,'Capacity Summary'!$H$35:$BG$35,0))="x",INDEX('Capacity Summary'!$C$36:$E$135,MATCH('Capacity Backing (Hide)'!BR$2,'Capacity Summary'!$B$36:$B$135,0),4),IF(INDEX('Capacity Summary'!$H$36:$BG$135,MATCH('Capacity Backing (Hide)'!BR$2,'Capacity Summary'!$B$36:$B$135,0),MATCH('Capacity Backing (Hide)'!$A52,'Capacity Summary'!$H$35:$BG$35,0))&lt;&gt;0,INDEX('Capacity Summary'!$H$36:$BG$135,MATCH('Capacity Backing (Hide)'!BR$2,'Capacity Summary'!$B$36:$B$135,0),MATCH('Capacity Backing (Hide)'!$A52,'Capacity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2"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(Hide)'!$A52,'Capacity Summary'!$H$35:$BG$35,0))="x",INDEX('Capacity Summary'!$C$36:$E$135,MATCH('Capacity Backing (Hide)'!BS$2,'Capacity Summary'!$B$36:$B$135,0),4),IF(INDEX('Capacity Summary'!$H$36:$BG$135,MATCH('Capacity Backing (Hide)'!BS$2,'Capacity Summary'!$B$36:$B$135,0),MATCH('Capacity Backing (Hide)'!$A52,'Capacity Summary'!$H$35:$BG$35,0))&lt;&gt;0,INDEX('Capacity Summary'!$H$36:$BG$135,MATCH('Capacity Backing (Hide)'!BS$2,'Capacity Summary'!$B$36:$B$135,0),MATCH('Capacity Backing (Hide)'!$A52,'Capacity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2"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(Hide)'!$A52,'Capacity Summary'!$H$35:$BG$35,0))="x",INDEX('Capacity Summary'!$C$36:$E$135,MATCH('Capacity Backing (Hide)'!BT$2,'Capacity Summary'!$B$36:$B$135,0),4),IF(INDEX('Capacity Summary'!$H$36:$BG$135,MATCH('Capacity Backing (Hide)'!BT$2,'Capacity Summary'!$B$36:$B$135,0),MATCH('Capacity Backing (Hide)'!$A52,'Capacity Summary'!$H$35:$BG$35,0))&lt;&gt;0,INDEX('Capacity Summary'!$H$36:$BG$135,MATCH('Capacity Backing (Hide)'!BT$2,'Capacity Summary'!$B$36:$B$135,0),MATCH('Capacity Backing (Hide)'!$A52,'Capacity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2"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(Hide)'!$A52,'Capacity Summary'!$H$35:$BG$35,0))="x",INDEX('Capacity Summary'!$C$36:$E$135,MATCH('Capacity Backing (Hide)'!BU$2,'Capacity Summary'!$B$36:$B$135,0),4),IF(INDEX('Capacity Summary'!$H$36:$BG$135,MATCH('Capacity Backing (Hide)'!BU$2,'Capacity Summary'!$B$36:$B$135,0),MATCH('Capacity Backing (Hide)'!$A52,'Capacity Summary'!$H$35:$BG$35,0))&lt;&gt;0,INDEX('Capacity Summary'!$H$36:$BG$135,MATCH('Capacity Backing (Hide)'!BU$2,'Capacity Summary'!$B$36:$B$135,0),MATCH('Capacity Backing (Hide)'!$A52,'Capacity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2"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(Hide)'!$A52,'Capacity Summary'!$H$35:$BG$35,0))="x",INDEX('Capacity Summary'!$C$36:$E$135,MATCH('Capacity Backing (Hide)'!BV$2,'Capacity Summary'!$B$36:$B$135,0),4),IF(INDEX('Capacity Summary'!$H$36:$BG$135,MATCH('Capacity Backing (Hide)'!BV$2,'Capacity Summary'!$B$36:$B$135,0),MATCH('Capacity Backing (Hide)'!$A52,'Capacity Summary'!$H$35:$BG$35,0))&lt;&gt;0,INDEX('Capacity Summary'!$H$36:$BG$135,MATCH('Capacity Backing (Hide)'!BV$2,'Capacity Summary'!$B$36:$B$135,0),MATCH('Capacity Backing (Hide)'!$A52,'Capacity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2"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(Hide)'!$A52,'Capacity Summary'!$H$35:$BG$35,0))="x",INDEX('Capacity Summary'!$C$36:$E$135,MATCH('Capacity Backing (Hide)'!BW$2,'Capacity Summary'!$B$36:$B$135,0),4),IF(INDEX('Capacity Summary'!$H$36:$BG$135,MATCH('Capacity Backing (Hide)'!BW$2,'Capacity Summary'!$B$36:$B$135,0),MATCH('Capacity Backing (Hide)'!$A52,'Capacity Summary'!$H$35:$BG$35,0))&lt;&gt;0,INDEX('Capacity Summary'!$H$36:$BG$135,MATCH('Capacity Backing (Hide)'!BW$2,'Capacity Summary'!$B$36:$B$135,0),MATCH('Capacity Backing (Hide)'!$A52,'Capacity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2"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(Hide)'!$A52,'Capacity Summary'!$H$35:$BG$35,0))="x",INDEX('Capacity Summary'!$C$36:$E$135,MATCH('Capacity Backing (Hide)'!BX$2,'Capacity Summary'!$B$36:$B$135,0),4),IF(INDEX('Capacity Summary'!$H$36:$BG$135,MATCH('Capacity Backing (Hide)'!BX$2,'Capacity Summary'!$B$36:$B$135,0),MATCH('Capacity Backing (Hide)'!$A52,'Capacity Summary'!$H$35:$BG$35,0))&lt;&gt;0,INDEX('Capacity Summary'!$H$36:$BG$135,MATCH('Capacity Backing (Hide)'!BX$2,'Capacity Summary'!$B$36:$B$135,0),MATCH('Capacity Backing (Hide)'!$A52,'Capacity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2"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(Hide)'!$A52,'Capacity Summary'!$H$35:$BG$35,0))="x",INDEX('Capacity Summary'!$C$36:$E$135,MATCH('Capacity Backing (Hide)'!BY$2,'Capacity Summary'!$B$36:$B$135,0),4),IF(INDEX('Capacity Summary'!$H$36:$BG$135,MATCH('Capacity Backing (Hide)'!BY$2,'Capacity Summary'!$B$36:$B$135,0),MATCH('Capacity Backing (Hide)'!$A52,'Capacity Summary'!$H$35:$BG$35,0))&lt;&gt;0,INDEX('Capacity Summary'!$H$36:$BG$135,MATCH('Capacity Backing (Hide)'!BY$2,'Capacity Summary'!$B$36:$B$135,0),MATCH('Capacity Backing (Hide)'!$A52,'Capacity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2"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(Hide)'!$A52,'Capacity Summary'!$H$35:$BG$35,0))="x",INDEX('Capacity Summary'!$C$36:$E$135,MATCH('Capacity Backing (Hide)'!BZ$2,'Capacity Summary'!$B$36:$B$135,0),4),IF(INDEX('Capacity Summary'!$H$36:$BG$135,MATCH('Capacity Backing (Hide)'!BZ$2,'Capacity Summary'!$B$36:$B$135,0),MATCH('Capacity Backing (Hide)'!$A52,'Capacity Summary'!$H$35:$BG$35,0))&lt;&gt;0,INDEX('Capacity Summary'!$H$36:$BG$135,MATCH('Capacity Backing (Hide)'!BZ$2,'Capacity Summary'!$B$36:$B$135,0),MATCH('Capacity Backing (Hide)'!$A52,'Capacity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2"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(Hide)'!$A52,'Capacity Summary'!$H$35:$BG$35,0))="x",INDEX('Capacity Summary'!$C$36:$E$135,MATCH('Capacity Backing (Hide)'!CA$2,'Capacity Summary'!$B$36:$B$135,0),4),IF(INDEX('Capacity Summary'!$H$36:$BG$135,MATCH('Capacity Backing (Hide)'!CA$2,'Capacity Summary'!$B$36:$B$135,0),MATCH('Capacity Backing (Hide)'!$A52,'Capacity Summary'!$H$35:$BG$35,0))&lt;&gt;0,INDEX('Capacity Summary'!$H$36:$BG$135,MATCH('Capacity Backing (Hide)'!CA$2,'Capacity Summary'!$B$36:$B$135,0),MATCH('Capacity Backing (Hide)'!$A52,'Capacity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2"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(Hide)'!$A52,'Capacity Summary'!$H$35:$BG$35,0))="x",INDEX('Capacity Summary'!$C$36:$E$135,MATCH('Capacity Backing (Hide)'!CB$2,'Capacity Summary'!$B$36:$B$135,0),4),IF(INDEX('Capacity Summary'!$H$36:$BG$135,MATCH('Capacity Backing (Hide)'!CB$2,'Capacity Summary'!$B$36:$B$135,0),MATCH('Capacity Backing (Hide)'!$A52,'Capacity Summary'!$H$35:$BG$35,0))&lt;&gt;0,INDEX('Capacity Summary'!$H$36:$BG$135,MATCH('Capacity Backing (Hide)'!CB$2,'Capacity Summary'!$B$36:$B$135,0),MATCH('Capacity Backing (Hide)'!$A52,'Capacity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2"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(Hide)'!$A52,'Capacity Summary'!$H$35:$BG$35,0))="x",INDEX('Capacity Summary'!$C$36:$E$135,MATCH('Capacity Backing (Hide)'!CC$2,'Capacity Summary'!$B$36:$B$135,0),4),IF(INDEX('Capacity Summary'!$H$36:$BG$135,MATCH('Capacity Backing (Hide)'!CC$2,'Capacity Summary'!$B$36:$B$135,0),MATCH('Capacity Backing (Hide)'!$A52,'Capacity Summary'!$H$35:$BG$35,0))&lt;&gt;0,INDEX('Capacity Summary'!$H$36:$BG$135,MATCH('Capacity Backing (Hide)'!CC$2,'Capacity Summary'!$B$36:$B$135,0),MATCH('Capacity Backing (Hide)'!$A52,'Capacity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2"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(Hide)'!$A52,'Capacity Summary'!$H$35:$BG$35,0))="x",INDEX('Capacity Summary'!$C$36:$E$135,MATCH('Capacity Backing (Hide)'!CD$2,'Capacity Summary'!$B$36:$B$135,0),4),IF(INDEX('Capacity Summary'!$H$36:$BG$135,MATCH('Capacity Backing (Hide)'!CD$2,'Capacity Summary'!$B$36:$B$135,0),MATCH('Capacity Backing (Hide)'!$A52,'Capacity Summary'!$H$35:$BG$35,0))&lt;&gt;0,INDEX('Capacity Summary'!$H$36:$BG$135,MATCH('Capacity Backing (Hide)'!CD$2,'Capacity Summary'!$B$36:$B$135,0),MATCH('Capacity Backing (Hide)'!$A52,'Capacity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2"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(Hide)'!$A52,'Capacity Summary'!$H$35:$BG$35,0))="x",INDEX('Capacity Summary'!$C$36:$E$135,MATCH('Capacity Backing (Hide)'!CE$2,'Capacity Summary'!$B$36:$B$135,0),4),IF(INDEX('Capacity Summary'!$H$36:$BG$135,MATCH('Capacity Backing (Hide)'!CE$2,'Capacity Summary'!$B$36:$B$135,0),MATCH('Capacity Backing (Hide)'!$A52,'Capacity Summary'!$H$35:$BG$35,0))&lt;&gt;0,INDEX('Capacity Summary'!$H$36:$BG$135,MATCH('Capacity Backing (Hide)'!CE$2,'Capacity Summary'!$B$36:$B$135,0),MATCH('Capacity Backing (Hide)'!$A52,'Capacity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2"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(Hide)'!$A52,'Capacity Summary'!$H$35:$BG$35,0))="x",INDEX('Capacity Summary'!$C$36:$E$135,MATCH('Capacity Backing (Hide)'!CF$2,'Capacity Summary'!$B$36:$B$135,0),4),IF(INDEX('Capacity Summary'!$H$36:$BG$135,MATCH('Capacity Backing (Hide)'!CF$2,'Capacity Summary'!$B$36:$B$135,0),MATCH('Capacity Backing (Hide)'!$A52,'Capacity Summary'!$H$35:$BG$35,0))&lt;&gt;0,INDEX('Capacity Summary'!$H$36:$BG$135,MATCH('Capacity Backing (Hide)'!CF$2,'Capacity Summary'!$B$36:$B$135,0),MATCH('Capacity Backing (Hide)'!$A52,'Capacity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2"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(Hide)'!$A52,'Capacity Summary'!$H$35:$BG$35,0))="x",INDEX('Capacity Summary'!$C$36:$E$135,MATCH('Capacity Backing (Hide)'!CG$2,'Capacity Summary'!$B$36:$B$135,0),4),IF(INDEX('Capacity Summary'!$H$36:$BG$135,MATCH('Capacity Backing (Hide)'!CG$2,'Capacity Summary'!$B$36:$B$135,0),MATCH('Capacity Backing (Hide)'!$A52,'Capacity Summary'!$H$35:$BG$35,0))&lt;&gt;0,INDEX('Capacity Summary'!$H$36:$BG$135,MATCH('Capacity Backing (Hide)'!CG$2,'Capacity Summary'!$B$36:$B$135,0),MATCH('Capacity Backing (Hide)'!$A52,'Capacity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2"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(Hide)'!$A52,'Capacity Summary'!$H$35:$BG$35,0))="x",INDEX('Capacity Summary'!$C$36:$E$135,MATCH('Capacity Backing (Hide)'!CH$2,'Capacity Summary'!$B$36:$B$135,0),4),IF(INDEX('Capacity Summary'!$H$36:$BG$135,MATCH('Capacity Backing (Hide)'!CH$2,'Capacity Summary'!$B$36:$B$135,0),MATCH('Capacity Backing (Hide)'!$A52,'Capacity Summary'!$H$35:$BG$35,0))&lt;&gt;0,INDEX('Capacity Summary'!$H$36:$BG$135,MATCH('Capacity Backing (Hide)'!CH$2,'Capacity Summary'!$B$36:$B$135,0),MATCH('Capacity Backing (Hide)'!$A52,'Capacity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2"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(Hide)'!$A52,'Capacity Summary'!$H$35:$BG$35,0))="x",INDEX('Capacity Summary'!$C$36:$E$135,MATCH('Capacity Backing (Hide)'!CI$2,'Capacity Summary'!$B$36:$B$135,0),4),IF(INDEX('Capacity Summary'!$H$36:$BG$135,MATCH('Capacity Backing (Hide)'!CI$2,'Capacity Summary'!$B$36:$B$135,0),MATCH('Capacity Backing (Hide)'!$A52,'Capacity Summary'!$H$35:$BG$35,0))&lt;&gt;0,INDEX('Capacity Summary'!$H$36:$BG$135,MATCH('Capacity Backing (Hide)'!CI$2,'Capacity Summary'!$B$36:$B$135,0),MATCH('Capacity Backing (Hide)'!$A52,'Capacity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2"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(Hide)'!$A52,'Capacity Summary'!$H$35:$BG$35,0))="x",INDEX('Capacity Summary'!$C$36:$E$135,MATCH('Capacity Backing (Hide)'!CJ$2,'Capacity Summary'!$B$36:$B$135,0),4),IF(INDEX('Capacity Summary'!$H$36:$BG$135,MATCH('Capacity Backing (Hide)'!CJ$2,'Capacity Summary'!$B$36:$B$135,0),MATCH('Capacity Backing (Hide)'!$A52,'Capacity Summary'!$H$35:$BG$35,0))&lt;&gt;0,INDEX('Capacity Summary'!$H$36:$BG$135,MATCH('Capacity Backing (Hide)'!CJ$2,'Capacity Summary'!$B$36:$B$135,0),MATCH('Capacity Backing (Hide)'!$A52,'Capacity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2"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(Hide)'!$A52,'Capacity Summary'!$H$35:$BG$35,0))="x",INDEX('Capacity Summary'!$C$36:$E$135,MATCH('Capacity Backing (Hide)'!CK$2,'Capacity Summary'!$B$36:$B$135,0),4),IF(INDEX('Capacity Summary'!$H$36:$BG$135,MATCH('Capacity Backing (Hide)'!CK$2,'Capacity Summary'!$B$36:$B$135,0),MATCH('Capacity Backing (Hide)'!$A52,'Capacity Summary'!$H$35:$BG$35,0))&lt;&gt;0,INDEX('Capacity Summary'!$H$36:$BG$135,MATCH('Capacity Backing (Hide)'!CK$2,'Capacity Summary'!$B$36:$B$135,0),MATCH('Capacity Backing (Hide)'!$A52,'Capacity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2"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(Hide)'!$A52,'Capacity Summary'!$H$35:$BG$35,0))="x",INDEX('Capacity Summary'!$C$36:$E$135,MATCH('Capacity Backing (Hide)'!CL$2,'Capacity Summary'!$B$36:$B$135,0),4),IF(INDEX('Capacity Summary'!$H$36:$BG$135,MATCH('Capacity Backing (Hide)'!CL$2,'Capacity Summary'!$B$36:$B$135,0),MATCH('Capacity Backing (Hide)'!$A52,'Capacity Summary'!$H$35:$BG$35,0))&lt;&gt;0,INDEX('Capacity Summary'!$H$36:$BG$135,MATCH('Capacity Backing (Hide)'!CL$2,'Capacity Summary'!$B$36:$B$135,0),MATCH('Capacity Backing (Hide)'!$A52,'Capacity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2"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(Hide)'!$A52,'Capacity Summary'!$H$35:$BG$35,0))="x",INDEX('Capacity Summary'!$C$36:$E$135,MATCH('Capacity Backing (Hide)'!CM$2,'Capacity Summary'!$B$36:$B$135,0),4),IF(INDEX('Capacity Summary'!$H$36:$BG$135,MATCH('Capacity Backing (Hide)'!CM$2,'Capacity Summary'!$B$36:$B$135,0),MATCH('Capacity Backing (Hide)'!$A52,'Capacity Summary'!$H$35:$BG$35,0))&lt;&gt;0,INDEX('Capacity Summary'!$H$36:$BG$135,MATCH('Capacity Backing (Hide)'!CM$2,'Capacity Summary'!$B$36:$B$135,0),MATCH('Capacity Backing (Hide)'!$A52,'Capacity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2"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(Hide)'!$A52,'Capacity Summary'!$H$35:$BG$35,0))="x",INDEX('Capacity Summary'!$C$36:$E$135,MATCH('Capacity Backing (Hide)'!CN$2,'Capacity Summary'!$B$36:$B$135,0),4),IF(INDEX('Capacity Summary'!$H$36:$BG$135,MATCH('Capacity Backing (Hide)'!CN$2,'Capacity Summary'!$B$36:$B$135,0),MATCH('Capacity Backing (Hide)'!$A52,'Capacity Summary'!$H$35:$BG$35,0))&lt;&gt;0,INDEX('Capacity Summary'!$H$36:$BG$135,MATCH('Capacity Backing (Hide)'!CN$2,'Capacity Summary'!$B$36:$B$135,0),MATCH('Capacity Backing (Hide)'!$A52,'Capacity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2"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(Hide)'!$A52,'Capacity Summary'!$H$35:$BG$35,0))="x",INDEX('Capacity Summary'!$C$36:$E$135,MATCH('Capacity Backing (Hide)'!CO$2,'Capacity Summary'!$B$36:$B$135,0),4),IF(INDEX('Capacity Summary'!$H$36:$BG$135,MATCH('Capacity Backing (Hide)'!CO$2,'Capacity Summary'!$B$36:$B$135,0),MATCH('Capacity Backing (Hide)'!$A52,'Capacity Summary'!$H$35:$BG$35,0))&lt;&gt;0,INDEX('Capacity Summary'!$H$36:$BG$135,MATCH('Capacity Backing (Hide)'!CO$2,'Capacity Summary'!$B$36:$B$135,0),MATCH('Capacity Backing (Hide)'!$A52,'Capacity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2"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(Hide)'!$A52,'Capacity Summary'!$H$35:$BG$35,0))="x",INDEX('Capacity Summary'!$C$36:$E$135,MATCH('Capacity Backing (Hide)'!CP$2,'Capacity Summary'!$B$36:$B$135,0),4),IF(INDEX('Capacity Summary'!$H$36:$BG$135,MATCH('Capacity Backing (Hide)'!CP$2,'Capacity Summary'!$B$36:$B$135,0),MATCH('Capacity Backing (Hide)'!$A52,'Capacity Summary'!$H$35:$BG$35,0))&lt;&gt;0,INDEX('Capacity Summary'!$H$36:$BG$135,MATCH('Capacity Backing (Hide)'!CP$2,'Capacity Summary'!$B$36:$B$135,0),MATCH('Capacity Backing (Hide)'!$A52,'Capacity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2"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(Hide)'!$A52,'Capacity Summary'!$H$35:$BG$35,0))="x",INDEX('Capacity Summary'!$C$36:$E$135,MATCH('Capacity Backing (Hide)'!CQ$2,'Capacity Summary'!$B$36:$B$135,0),4),IF(INDEX('Capacity Summary'!$H$36:$BG$135,MATCH('Capacity Backing (Hide)'!CQ$2,'Capacity Summary'!$B$36:$B$135,0),MATCH('Capacity Backing (Hide)'!$A52,'Capacity Summary'!$H$35:$BG$35,0))&lt;&gt;0,INDEX('Capacity Summary'!$H$36:$BG$135,MATCH('Capacity Backing (Hide)'!CQ$2,'Capacity Summary'!$B$36:$B$135,0),MATCH('Capacity Backing (Hide)'!$A52,'Capacity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2"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(Hide)'!$A52,'Capacity Summary'!$H$35:$BG$35,0))="x",INDEX('Capacity Summary'!$C$36:$E$135,MATCH('Capacity Backing (Hide)'!CR$2,'Capacity Summary'!$B$36:$B$135,0),4),IF(INDEX('Capacity Summary'!$H$36:$BG$135,MATCH('Capacity Backing (Hide)'!CR$2,'Capacity Summary'!$B$36:$B$135,0),MATCH('Capacity Backing (Hide)'!$A52,'Capacity Summary'!$H$35:$BG$35,0))&lt;&gt;0,INDEX('Capacity Summary'!$H$36:$BG$135,MATCH('Capacity Backing (Hide)'!CR$2,'Capacity Summary'!$B$36:$B$135,0),MATCH('Capacity Backing (Hide)'!$A52,'Capacity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2"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(Hide)'!$A52,'Capacity Summary'!$H$35:$BG$35,0))="x",INDEX('Capacity Summary'!$C$36:$E$135,MATCH('Capacity Backing (Hide)'!CS$2,'Capacity Summary'!$B$36:$B$135,0),4),IF(INDEX('Capacity Summary'!$H$36:$BG$135,MATCH('Capacity Backing (Hide)'!CS$2,'Capacity Summary'!$B$36:$B$135,0),MATCH('Capacity Backing (Hide)'!$A52,'Capacity Summary'!$H$35:$BG$35,0))&lt;&gt;0,INDEX('Capacity Summary'!$H$36:$BG$135,MATCH('Capacity Backing (Hide)'!CS$2,'Capacity Summary'!$B$36:$B$135,0),MATCH('Capacity Backing (Hide)'!$A52,'Capacity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2"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(Hide)'!$A52,'Capacity Summary'!$H$35:$BG$35,0))="x",INDEX('Capacity Summary'!$C$36:$E$135,MATCH('Capacity Backing (Hide)'!CT$2,'Capacity Summary'!$B$36:$B$135,0),4),IF(INDEX('Capacity Summary'!$H$36:$BG$135,MATCH('Capacity Backing (Hide)'!CT$2,'Capacity Summary'!$B$36:$B$135,0),MATCH('Capacity Backing (Hide)'!$A52,'Capacity Summary'!$H$35:$BG$35,0))&lt;&gt;0,INDEX('Capacity Summary'!$H$36:$BG$135,MATCH('Capacity Backing (Hide)'!CT$2,'Capacity Summary'!$B$36:$B$135,0),MATCH('Capacity Backing (Hide)'!$A52,'Capacity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2"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(Hide)'!$A52,'Capacity Summary'!$H$35:$BG$35,0))="x",INDEX('Capacity Summary'!$C$36:$E$135,MATCH('Capacity Backing (Hide)'!CU$2,'Capacity Summary'!$B$36:$B$135,0),4),IF(INDEX('Capacity Summary'!$H$36:$BG$135,MATCH('Capacity Backing (Hide)'!CU$2,'Capacity Summary'!$B$36:$B$135,0),MATCH('Capacity Backing (Hide)'!$A52,'Capacity Summary'!$H$35:$BG$35,0))&lt;&gt;0,INDEX('Capacity Summary'!$H$36:$BG$135,MATCH('Capacity Backing (Hide)'!CU$2,'Capacity Summary'!$B$36:$B$135,0),MATCH('Capacity Backing (Hide)'!$A52,'Capacity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2"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(Hide)'!$A52,'Capacity Summary'!$H$35:$BG$35,0))="x",INDEX('Capacity Summary'!$C$36:$E$135,MATCH('Capacity Backing (Hide)'!CV$2,'Capacity Summary'!$B$36:$B$135,0),4),IF(INDEX('Capacity Summary'!$H$36:$BG$135,MATCH('Capacity Backing (Hide)'!CV$2,'Capacity Summary'!$B$36:$B$135,0),MATCH('Capacity Backing (Hide)'!$A52,'Capacity Summary'!$H$35:$BG$35,0))&lt;&gt;0,INDEX('Capacity Summary'!$H$36:$BG$135,MATCH('Capacity Backing (Hide)'!CV$2,'Capacity Summary'!$B$36:$B$135,0),MATCH('Capacity Backing (Hide)'!$A52,'Capacity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2"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(Hide)'!$A52,'Capacity Summary'!$H$35:$BG$35,0))="x",INDEX('Capacity Summary'!$C$36:$E$135,MATCH('Capacity Backing (Hide)'!CW$2,'Capacity Summary'!$B$36:$B$135,0),4),IF(INDEX('Capacity Summary'!$H$36:$BG$135,MATCH('Capacity Backing (Hide)'!CW$2,'Capacity Summary'!$B$36:$B$135,0),MATCH('Capacity Backing (Hide)'!$A52,'Capacity Summary'!$H$35:$BG$35,0))&lt;&gt;0,INDEX('Capacity Summary'!$H$36:$BG$135,MATCH('Capacity Backing (Hide)'!CW$2,'Capacity Summary'!$B$36:$B$135,0),MATCH('Capacity Backing (Hide)'!$A52,'Capacity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3" spans="1:101" x14ac:dyDescent="0.35">
      <c r="A53" s="2">
        <f ca="1">'Required Capacity (Hide)'!E53</f>
        <v>44564</v>
      </c>
      <c r="B53"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(Hide)'!$A53,'Capacity Summary'!$H$35:$BG$35,0))="x",INDEX('Capacity Summary'!$C$36:$E$135,MATCH('Capacity Backing (Hide)'!B$2,'Capacity Summary'!$B$36:$B$135,0),4),IF(INDEX('Capacity Summary'!$H$36:$BG$135,MATCH('Capacity Backing (Hide)'!B$2,'Capacity Summary'!$B$36:$B$135,0),MATCH('Capacity Backing (Hide)'!$A53,'Capacity Summary'!$H$35:$BG$35,0))&lt;&gt;0,INDEX('Capacity Summary'!$H$36:$BG$135,MATCH('Capacity Backing (Hide)'!B$2,'Capacity Summary'!$B$36:$B$135,0),MATCH('Capacity Backing (Hide)'!$A53,'Capacity Summary'!$H$35:$BG$35,0)),0)),INDEX('Capacity Summary'!$C$36:$E$135,MATCH('Capacity Backing (Hide)'!B$2,'Capacity Summary'!$B$36:$B$135,0),2)))/IF(Summary!$B$7="Minutes",1,60)/COUNTA(INDEX(Capacity!$C$10:$Q$109,MATCH('Capacity Backing (Hide)'!B$2,Capacity!$B$10:$B$109,0),1):INDEX(Capacity!$C$10:$Q$109,MATCH('Capacity Backing (Hide)'!B$2,Capacity!$B$10:$B$109,0),15))</f>
        <v>#N/A</v>
      </c>
      <c r="C53"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(Hide)'!$A53,'Capacity Summary'!$H$35:$BG$35,0))="x",INDEX('Capacity Summary'!$C$36:$E$135,MATCH('Capacity Backing (Hide)'!C$2,'Capacity Summary'!$B$36:$B$135,0),4),IF(INDEX('Capacity Summary'!$H$36:$BG$135,MATCH('Capacity Backing (Hide)'!C$2,'Capacity Summary'!$B$36:$B$135,0),MATCH('Capacity Backing (Hide)'!$A53,'Capacity Summary'!$H$35:$BG$35,0))&lt;&gt;0,INDEX('Capacity Summary'!$H$36:$BG$135,MATCH('Capacity Backing (Hide)'!C$2,'Capacity Summary'!$B$36:$B$135,0),MATCH('Capacity Backing (Hide)'!$A53,'Capacity Summary'!$H$35:$BG$35,0)),0)),INDEX('Capacity Summary'!$C$36:$E$135,MATCH('Capacity Backing (Hide)'!C$2,'Capacity Summary'!$B$36:$B$135,0),2)))/IF(Summary!$B$7="Minutes",1,60)/COUNTA(INDEX(Capacity!$C$10:$Q$109,MATCH('Capacity Backing (Hide)'!C$2,Capacity!$B$10:$B$109,0),1):INDEX(Capacity!$C$10:$Q$109,MATCH('Capacity Backing (Hide)'!C$2,Capacity!$B$10:$B$109,0),15))</f>
        <v>#N/A</v>
      </c>
      <c r="D53"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(Hide)'!$A53,'Capacity Summary'!$H$35:$BG$35,0))="x",INDEX('Capacity Summary'!$C$36:$E$135,MATCH('Capacity Backing (Hide)'!D$2,'Capacity Summary'!$B$36:$B$135,0),4),IF(INDEX('Capacity Summary'!$H$36:$BG$135,MATCH('Capacity Backing (Hide)'!D$2,'Capacity Summary'!$B$36:$B$135,0),MATCH('Capacity Backing (Hide)'!$A53,'Capacity Summary'!$H$35:$BG$35,0))&lt;&gt;0,INDEX('Capacity Summary'!$H$36:$BG$135,MATCH('Capacity Backing (Hide)'!D$2,'Capacity Summary'!$B$36:$B$135,0),MATCH('Capacity Backing (Hide)'!$A53,'Capacity Summary'!$H$35:$BG$35,0)),0)),INDEX('Capacity Summary'!$C$36:$E$135,MATCH('Capacity Backing (Hide)'!D$2,'Capacity Summary'!$B$36:$B$135,0),2)))/IF(Summary!$B$7="Minutes",1,60)/COUNTA(INDEX(Capacity!$C$10:$Q$109,MATCH('Capacity Backing (Hide)'!D$2,Capacity!$B$10:$B$109,0),1):INDEX(Capacity!$C$10:$Q$109,MATCH('Capacity Backing (Hide)'!D$2,Capacity!$B$10:$B$109,0),15))</f>
        <v>#N/A</v>
      </c>
      <c r="E53"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(Hide)'!$A53,'Capacity Summary'!$H$35:$BG$35,0))="x",INDEX('Capacity Summary'!$C$36:$E$135,MATCH('Capacity Backing (Hide)'!E$2,'Capacity Summary'!$B$36:$B$135,0),4),IF(INDEX('Capacity Summary'!$H$36:$BG$135,MATCH('Capacity Backing (Hide)'!E$2,'Capacity Summary'!$B$36:$B$135,0),MATCH('Capacity Backing (Hide)'!$A53,'Capacity Summary'!$H$35:$BG$35,0))&lt;&gt;0,INDEX('Capacity Summary'!$H$36:$BG$135,MATCH('Capacity Backing (Hide)'!E$2,'Capacity Summary'!$B$36:$B$135,0),MATCH('Capacity Backing (Hide)'!$A53,'Capacity Summary'!$H$35:$BG$35,0)),0)),INDEX('Capacity Summary'!$C$36:$E$135,MATCH('Capacity Backing (Hide)'!E$2,'Capacity Summary'!$B$36:$B$135,0),2)))/IF(Summary!$B$7="Minutes",1,60)/COUNTA(INDEX(Capacity!$C$10:$Q$109,MATCH('Capacity Backing (Hide)'!E$2,Capacity!$B$10:$B$109,0),1):INDEX(Capacity!$C$10:$Q$109,MATCH('Capacity Backing (Hide)'!E$2,Capacity!$B$10:$B$109,0),15))</f>
        <v>#N/A</v>
      </c>
      <c r="F53"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(Hide)'!$A53,'Capacity Summary'!$H$35:$BG$35,0))="x",INDEX('Capacity Summary'!$C$36:$E$135,MATCH('Capacity Backing (Hide)'!F$2,'Capacity Summary'!$B$36:$B$135,0),4),IF(INDEX('Capacity Summary'!$H$36:$BG$135,MATCH('Capacity Backing (Hide)'!F$2,'Capacity Summary'!$B$36:$B$135,0),MATCH('Capacity Backing (Hide)'!$A53,'Capacity Summary'!$H$35:$BG$35,0))&lt;&gt;0,INDEX('Capacity Summary'!$H$36:$BG$135,MATCH('Capacity Backing (Hide)'!F$2,'Capacity Summary'!$B$36:$B$135,0),MATCH('Capacity Backing (Hide)'!$A53,'Capacity Summary'!$H$35:$BG$35,0)),0)),INDEX('Capacity Summary'!$C$36:$E$135,MATCH('Capacity Backing (Hide)'!F$2,'Capacity Summary'!$B$36:$B$135,0),2)))/IF(Summary!$B$7="Minutes",1,60)/COUNTA(INDEX(Capacity!$C$10:$Q$109,MATCH('Capacity Backing (Hide)'!F$2,Capacity!$B$10:$B$109,0),1):INDEX(Capacity!$C$10:$Q$109,MATCH('Capacity Backing (Hide)'!F$2,Capacity!$B$10:$B$109,0),15))</f>
        <v>#N/A</v>
      </c>
      <c r="G53"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(Hide)'!$A53,'Capacity Summary'!$H$35:$BG$35,0))="x",INDEX('Capacity Summary'!$C$36:$E$135,MATCH('Capacity Backing (Hide)'!G$2,'Capacity Summary'!$B$36:$B$135,0),4),IF(INDEX('Capacity Summary'!$H$36:$BG$135,MATCH('Capacity Backing (Hide)'!G$2,'Capacity Summary'!$B$36:$B$135,0),MATCH('Capacity Backing (Hide)'!$A53,'Capacity Summary'!$H$35:$BG$35,0))&lt;&gt;0,INDEX('Capacity Summary'!$H$36:$BG$135,MATCH('Capacity Backing (Hide)'!G$2,'Capacity Summary'!$B$36:$B$135,0),MATCH('Capacity Backing (Hide)'!$A53,'Capacity Summary'!$H$35:$BG$35,0)),0)),INDEX('Capacity Summary'!$C$36:$E$135,MATCH('Capacity Backing (Hide)'!G$2,'Capacity Summary'!$B$36:$B$135,0),2)))/IF(Summary!$B$7="Minutes",1,60)/COUNTA(INDEX(Capacity!$C$10:$Q$109,MATCH('Capacity Backing (Hide)'!G$2,Capacity!$B$10:$B$109,0),1):INDEX(Capacity!$C$10:$Q$109,MATCH('Capacity Backing (Hide)'!G$2,Capacity!$B$10:$B$109,0),15))</f>
        <v>#N/A</v>
      </c>
      <c r="H53"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(Hide)'!$A53,'Capacity Summary'!$H$35:$BG$35,0))="x",INDEX('Capacity Summary'!$C$36:$E$135,MATCH('Capacity Backing (Hide)'!H$2,'Capacity Summary'!$B$36:$B$135,0),4),IF(INDEX('Capacity Summary'!$H$36:$BG$135,MATCH('Capacity Backing (Hide)'!H$2,'Capacity Summary'!$B$36:$B$135,0),MATCH('Capacity Backing (Hide)'!$A53,'Capacity Summary'!$H$35:$BG$35,0))&lt;&gt;0,INDEX('Capacity Summary'!$H$36:$BG$135,MATCH('Capacity Backing (Hide)'!H$2,'Capacity Summary'!$B$36:$B$135,0),MATCH('Capacity Backing (Hide)'!$A53,'Capacity Summary'!$H$35:$BG$35,0)),0)),INDEX('Capacity Summary'!$C$36:$E$135,MATCH('Capacity Backing (Hide)'!H$2,'Capacity Summary'!$B$36:$B$135,0),2)))/IF(Summary!$B$7="Minutes",1,60)/COUNTA(INDEX(Capacity!$C$10:$Q$109,MATCH('Capacity Backing (Hide)'!H$2,Capacity!$B$10:$B$109,0),1):INDEX(Capacity!$C$10:$Q$109,MATCH('Capacity Backing (Hide)'!H$2,Capacity!$B$10:$B$109,0),15))</f>
        <v>#N/A</v>
      </c>
      <c r="I53"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(Hide)'!$A53,'Capacity Summary'!$H$35:$BG$35,0))="x",INDEX('Capacity Summary'!$C$36:$E$135,MATCH('Capacity Backing (Hide)'!I$2,'Capacity Summary'!$B$36:$B$135,0),4),IF(INDEX('Capacity Summary'!$H$36:$BG$135,MATCH('Capacity Backing (Hide)'!I$2,'Capacity Summary'!$B$36:$B$135,0),MATCH('Capacity Backing (Hide)'!$A53,'Capacity Summary'!$H$35:$BG$35,0))&lt;&gt;0,INDEX('Capacity Summary'!$H$36:$BG$135,MATCH('Capacity Backing (Hide)'!I$2,'Capacity Summary'!$B$36:$B$135,0),MATCH('Capacity Backing (Hide)'!$A53,'Capacity Summary'!$H$35:$BG$35,0)),0)),INDEX('Capacity Summary'!$C$36:$E$135,MATCH('Capacity Backing (Hide)'!I$2,'Capacity Summary'!$B$36:$B$135,0),2)))/IF(Summary!$B$7="Minutes",1,60)/COUNTA(INDEX(Capacity!$C$10:$Q$109,MATCH('Capacity Backing (Hide)'!I$2,Capacity!$B$10:$B$109,0),1):INDEX(Capacity!$C$10:$Q$109,MATCH('Capacity Backing (Hide)'!I$2,Capacity!$B$10:$B$109,0),15))</f>
        <v>#N/A</v>
      </c>
      <c r="J53"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(Hide)'!$A53,'Capacity Summary'!$H$35:$BG$35,0))="x",INDEX('Capacity Summary'!$C$36:$E$135,MATCH('Capacity Backing (Hide)'!J$2,'Capacity Summary'!$B$36:$B$135,0),4),IF(INDEX('Capacity Summary'!$H$36:$BG$135,MATCH('Capacity Backing (Hide)'!J$2,'Capacity Summary'!$B$36:$B$135,0),MATCH('Capacity Backing (Hide)'!$A53,'Capacity Summary'!$H$35:$BG$35,0))&lt;&gt;0,INDEX('Capacity Summary'!$H$36:$BG$135,MATCH('Capacity Backing (Hide)'!J$2,'Capacity Summary'!$B$36:$B$135,0),MATCH('Capacity Backing (Hide)'!$A53,'Capacity Summary'!$H$35:$BG$35,0)),0)),INDEX('Capacity Summary'!$C$36:$E$135,MATCH('Capacity Backing (Hide)'!J$2,'Capacity Summary'!$B$36:$B$135,0),2)))/IF(Summary!$B$7="Minutes",1,60)/COUNTA(INDEX(Capacity!$C$10:$Q$109,MATCH('Capacity Backing (Hide)'!J$2,Capacity!$B$10:$B$109,0),1):INDEX(Capacity!$C$10:$Q$109,MATCH('Capacity Backing (Hide)'!J$2,Capacity!$B$10:$B$109,0),15))</f>
        <v>#N/A</v>
      </c>
      <c r="K53"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(Hide)'!$A53,'Capacity Summary'!$H$35:$BG$35,0))="x",INDEX('Capacity Summary'!$C$36:$E$135,MATCH('Capacity Backing (Hide)'!K$2,'Capacity Summary'!$B$36:$B$135,0),4),IF(INDEX('Capacity Summary'!$H$36:$BG$135,MATCH('Capacity Backing (Hide)'!K$2,'Capacity Summary'!$B$36:$B$135,0),MATCH('Capacity Backing (Hide)'!$A53,'Capacity Summary'!$H$35:$BG$35,0))&lt;&gt;0,INDEX('Capacity Summary'!$H$36:$BG$135,MATCH('Capacity Backing (Hide)'!K$2,'Capacity Summary'!$B$36:$B$135,0),MATCH('Capacity Backing (Hide)'!$A53,'Capacity Summary'!$H$35:$BG$35,0)),0)),INDEX('Capacity Summary'!$C$36:$E$135,MATCH('Capacity Backing (Hide)'!K$2,'Capacity Summary'!$B$36:$B$135,0),2)))/IF(Summary!$B$7="Minutes",1,60)/COUNTA(INDEX(Capacity!$C$10:$Q$109,MATCH('Capacity Backing (Hide)'!K$2,Capacity!$B$10:$B$109,0),1):INDEX(Capacity!$C$10:$Q$109,MATCH('Capacity Backing (Hide)'!K$2,Capacity!$B$10:$B$109,0),15))</f>
        <v>#N/A</v>
      </c>
      <c r="L53"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(Hide)'!$A53,'Capacity Summary'!$H$35:$BG$35,0))="x",INDEX('Capacity Summary'!$C$36:$E$135,MATCH('Capacity Backing (Hide)'!L$2,'Capacity Summary'!$B$36:$B$135,0),4),IF(INDEX('Capacity Summary'!$H$36:$BG$135,MATCH('Capacity Backing (Hide)'!L$2,'Capacity Summary'!$B$36:$B$135,0),MATCH('Capacity Backing (Hide)'!$A53,'Capacity Summary'!$H$35:$BG$35,0))&lt;&gt;0,INDEX('Capacity Summary'!$H$36:$BG$135,MATCH('Capacity Backing (Hide)'!L$2,'Capacity Summary'!$B$36:$B$135,0),MATCH('Capacity Backing (Hide)'!$A53,'Capacity Summary'!$H$35:$BG$35,0)),0)),INDEX('Capacity Summary'!$C$36:$E$135,MATCH('Capacity Backing (Hide)'!L$2,'Capacity Summary'!$B$36:$B$135,0),2)))/IF(Summary!$B$7="Minutes",1,60)/COUNTA(INDEX(Capacity!$C$10:$Q$109,MATCH('Capacity Backing (Hide)'!L$2,Capacity!$B$10:$B$109,0),1):INDEX(Capacity!$C$10:$Q$109,MATCH('Capacity Backing (Hide)'!L$2,Capacity!$B$10:$B$109,0),15))</f>
        <v>#N/A</v>
      </c>
      <c r="M53"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(Hide)'!$A53,'Capacity Summary'!$H$35:$BG$35,0))="x",INDEX('Capacity Summary'!$C$36:$E$135,MATCH('Capacity Backing (Hide)'!M$2,'Capacity Summary'!$B$36:$B$135,0),4),IF(INDEX('Capacity Summary'!$H$36:$BG$135,MATCH('Capacity Backing (Hide)'!M$2,'Capacity Summary'!$B$36:$B$135,0),MATCH('Capacity Backing (Hide)'!$A53,'Capacity Summary'!$H$35:$BG$35,0))&lt;&gt;0,INDEX('Capacity Summary'!$H$36:$BG$135,MATCH('Capacity Backing (Hide)'!M$2,'Capacity Summary'!$B$36:$B$135,0),MATCH('Capacity Backing (Hide)'!$A53,'Capacity Summary'!$H$35:$BG$35,0)),0)),INDEX('Capacity Summary'!$C$36:$E$135,MATCH('Capacity Backing (Hide)'!M$2,'Capacity Summary'!$B$36:$B$135,0),2)))/IF(Summary!$B$7="Minutes",1,60)/COUNTA(INDEX(Capacity!$C$10:$Q$109,MATCH('Capacity Backing (Hide)'!M$2,Capacity!$B$10:$B$109,0),1):INDEX(Capacity!$C$10:$Q$109,MATCH('Capacity Backing (Hide)'!M$2,Capacity!$B$10:$B$109,0),15))</f>
        <v>#N/A</v>
      </c>
      <c r="N53"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(Hide)'!$A53,'Capacity Summary'!$H$35:$BG$35,0))="x",INDEX('Capacity Summary'!$C$36:$E$135,MATCH('Capacity Backing (Hide)'!N$2,'Capacity Summary'!$B$36:$B$135,0),4),IF(INDEX('Capacity Summary'!$H$36:$BG$135,MATCH('Capacity Backing (Hide)'!N$2,'Capacity Summary'!$B$36:$B$135,0),MATCH('Capacity Backing (Hide)'!$A53,'Capacity Summary'!$H$35:$BG$35,0))&lt;&gt;0,INDEX('Capacity Summary'!$H$36:$BG$135,MATCH('Capacity Backing (Hide)'!N$2,'Capacity Summary'!$B$36:$B$135,0),MATCH('Capacity Backing (Hide)'!$A53,'Capacity Summary'!$H$35:$BG$35,0)),0)),INDEX('Capacity Summary'!$C$36:$E$135,MATCH('Capacity Backing (Hide)'!N$2,'Capacity Summary'!$B$36:$B$135,0),2)))/IF(Summary!$B$7="Minutes",1,60)/COUNTA(INDEX(Capacity!$C$10:$Q$109,MATCH('Capacity Backing (Hide)'!N$2,Capacity!$B$10:$B$109,0),1):INDEX(Capacity!$C$10:$Q$109,MATCH('Capacity Backing (Hide)'!N$2,Capacity!$B$10:$B$109,0),15))</f>
        <v>#N/A</v>
      </c>
      <c r="O53"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(Hide)'!$A53,'Capacity Summary'!$H$35:$BG$35,0))="x",INDEX('Capacity Summary'!$C$36:$E$135,MATCH('Capacity Backing (Hide)'!O$2,'Capacity Summary'!$B$36:$B$135,0),4),IF(INDEX('Capacity Summary'!$H$36:$BG$135,MATCH('Capacity Backing (Hide)'!O$2,'Capacity Summary'!$B$36:$B$135,0),MATCH('Capacity Backing (Hide)'!$A53,'Capacity Summary'!$H$35:$BG$35,0))&lt;&gt;0,INDEX('Capacity Summary'!$H$36:$BG$135,MATCH('Capacity Backing (Hide)'!O$2,'Capacity Summary'!$B$36:$B$135,0),MATCH('Capacity Backing (Hide)'!$A53,'Capacity Summary'!$H$35:$BG$35,0)),0)),INDEX('Capacity Summary'!$C$36:$E$135,MATCH('Capacity Backing (Hide)'!O$2,'Capacity Summary'!$B$36:$B$135,0),2)))/IF(Summary!$B$7="Minutes",1,60)/COUNTA(INDEX(Capacity!$C$10:$Q$109,MATCH('Capacity Backing (Hide)'!O$2,Capacity!$B$10:$B$109,0),1):INDEX(Capacity!$C$10:$Q$109,MATCH('Capacity Backing (Hide)'!O$2,Capacity!$B$10:$B$109,0),15))</f>
        <v>#N/A</v>
      </c>
      <c r="P53"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(Hide)'!$A53,'Capacity Summary'!$H$35:$BG$35,0))="x",INDEX('Capacity Summary'!$C$36:$E$135,MATCH('Capacity Backing (Hide)'!P$2,'Capacity Summary'!$B$36:$B$135,0),4),IF(INDEX('Capacity Summary'!$H$36:$BG$135,MATCH('Capacity Backing (Hide)'!P$2,'Capacity Summary'!$B$36:$B$135,0),MATCH('Capacity Backing (Hide)'!$A53,'Capacity Summary'!$H$35:$BG$35,0))&lt;&gt;0,INDEX('Capacity Summary'!$H$36:$BG$135,MATCH('Capacity Backing (Hide)'!P$2,'Capacity Summary'!$B$36:$B$135,0),MATCH('Capacity Backing (Hide)'!$A53,'Capacity Summary'!$H$35:$BG$35,0)),0)),INDEX('Capacity Summary'!$C$36:$E$135,MATCH('Capacity Backing (Hide)'!P$2,'Capacity Summary'!$B$36:$B$135,0),2)))/IF(Summary!$B$7="Minutes",1,60)/COUNTA(INDEX(Capacity!$C$10:$Q$109,MATCH('Capacity Backing (Hide)'!P$2,Capacity!$B$10:$B$109,0),1):INDEX(Capacity!$C$10:$Q$109,MATCH('Capacity Backing (Hide)'!P$2,Capacity!$B$10:$B$109,0),15))</f>
        <v>#N/A</v>
      </c>
      <c r="Q53"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(Hide)'!$A53,'Capacity Summary'!$H$35:$BG$35,0))="x",INDEX('Capacity Summary'!$C$36:$E$135,MATCH('Capacity Backing (Hide)'!Q$2,'Capacity Summary'!$B$36:$B$135,0),4),IF(INDEX('Capacity Summary'!$H$36:$BG$135,MATCH('Capacity Backing (Hide)'!Q$2,'Capacity Summary'!$B$36:$B$135,0),MATCH('Capacity Backing (Hide)'!$A53,'Capacity Summary'!$H$35:$BG$35,0))&lt;&gt;0,INDEX('Capacity Summary'!$H$36:$BG$135,MATCH('Capacity Backing (Hide)'!Q$2,'Capacity Summary'!$B$36:$B$135,0),MATCH('Capacity Backing (Hide)'!$A53,'Capacity Summary'!$H$35:$BG$35,0)),0)),INDEX('Capacity Summary'!$C$36:$E$135,MATCH('Capacity Backing (Hide)'!Q$2,'Capacity Summary'!$B$36:$B$135,0),2)))/IF(Summary!$B$7="Minutes",1,60)/COUNTA(INDEX(Capacity!$C$10:$Q$109,MATCH('Capacity Backing (Hide)'!Q$2,Capacity!$B$10:$B$109,0),1):INDEX(Capacity!$C$10:$Q$109,MATCH('Capacity Backing (Hide)'!Q$2,Capacity!$B$10:$B$109,0),15))</f>
        <v>#N/A</v>
      </c>
      <c r="R53"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(Hide)'!$A53,'Capacity Summary'!$H$35:$BG$35,0))="x",INDEX('Capacity Summary'!$C$36:$E$135,MATCH('Capacity Backing (Hide)'!R$2,'Capacity Summary'!$B$36:$B$135,0),4),IF(INDEX('Capacity Summary'!$H$36:$BG$135,MATCH('Capacity Backing (Hide)'!R$2,'Capacity Summary'!$B$36:$B$135,0),MATCH('Capacity Backing (Hide)'!$A53,'Capacity Summary'!$H$35:$BG$35,0))&lt;&gt;0,INDEX('Capacity Summary'!$H$36:$BG$135,MATCH('Capacity Backing (Hide)'!R$2,'Capacity Summary'!$B$36:$B$135,0),MATCH('Capacity Backing (Hide)'!$A53,'Capacity Summary'!$H$35:$BG$35,0)),0)),INDEX('Capacity Summary'!$C$36:$E$135,MATCH('Capacity Backing (Hide)'!R$2,'Capacity Summary'!$B$36:$B$135,0),2)))/IF(Summary!$B$7="Minutes",1,60)/COUNTA(INDEX(Capacity!$C$10:$Q$109,MATCH('Capacity Backing (Hide)'!R$2,Capacity!$B$10:$B$109,0),1):INDEX(Capacity!$C$10:$Q$109,MATCH('Capacity Backing (Hide)'!R$2,Capacity!$B$10:$B$109,0),15))</f>
        <v>#N/A</v>
      </c>
      <c r="S53"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(Hide)'!$A53,'Capacity Summary'!$H$35:$BG$35,0))="x",INDEX('Capacity Summary'!$C$36:$E$135,MATCH('Capacity Backing (Hide)'!S$2,'Capacity Summary'!$B$36:$B$135,0),4),IF(INDEX('Capacity Summary'!$H$36:$BG$135,MATCH('Capacity Backing (Hide)'!S$2,'Capacity Summary'!$B$36:$B$135,0),MATCH('Capacity Backing (Hide)'!$A53,'Capacity Summary'!$H$35:$BG$35,0))&lt;&gt;0,INDEX('Capacity Summary'!$H$36:$BG$135,MATCH('Capacity Backing (Hide)'!S$2,'Capacity Summary'!$B$36:$B$135,0),MATCH('Capacity Backing (Hide)'!$A53,'Capacity Summary'!$H$35:$BG$35,0)),0)),INDEX('Capacity Summary'!$C$36:$E$135,MATCH('Capacity Backing (Hide)'!S$2,'Capacity Summary'!$B$36:$B$135,0),2)))/IF(Summary!$B$7="Minutes",1,60)/COUNTA(INDEX(Capacity!$C$10:$Q$109,MATCH('Capacity Backing (Hide)'!S$2,Capacity!$B$10:$B$109,0),1):INDEX(Capacity!$C$10:$Q$109,MATCH('Capacity Backing (Hide)'!S$2,Capacity!$B$10:$B$109,0),15))</f>
        <v>#N/A</v>
      </c>
      <c r="T53"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(Hide)'!$A53,'Capacity Summary'!$H$35:$BG$35,0))="x",INDEX('Capacity Summary'!$C$36:$E$135,MATCH('Capacity Backing (Hide)'!T$2,'Capacity Summary'!$B$36:$B$135,0),4),IF(INDEX('Capacity Summary'!$H$36:$BG$135,MATCH('Capacity Backing (Hide)'!T$2,'Capacity Summary'!$B$36:$B$135,0),MATCH('Capacity Backing (Hide)'!$A53,'Capacity Summary'!$H$35:$BG$35,0))&lt;&gt;0,INDEX('Capacity Summary'!$H$36:$BG$135,MATCH('Capacity Backing (Hide)'!T$2,'Capacity Summary'!$B$36:$B$135,0),MATCH('Capacity Backing (Hide)'!$A53,'Capacity Summary'!$H$35:$BG$35,0)),0)),INDEX('Capacity Summary'!$C$36:$E$135,MATCH('Capacity Backing (Hide)'!T$2,'Capacity Summary'!$B$36:$B$135,0),2)))/IF(Summary!$B$7="Minutes",1,60)/COUNTA(INDEX(Capacity!$C$10:$Q$109,MATCH('Capacity Backing (Hide)'!T$2,Capacity!$B$10:$B$109,0),1):INDEX(Capacity!$C$10:$Q$109,MATCH('Capacity Backing (Hide)'!T$2,Capacity!$B$10:$B$109,0),15))</f>
        <v>#N/A</v>
      </c>
      <c r="U53"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(Hide)'!$A53,'Capacity Summary'!$H$35:$BG$35,0))="x",INDEX('Capacity Summary'!$C$36:$E$135,MATCH('Capacity Backing (Hide)'!U$2,'Capacity Summary'!$B$36:$B$135,0),4),IF(INDEX('Capacity Summary'!$H$36:$BG$135,MATCH('Capacity Backing (Hide)'!U$2,'Capacity Summary'!$B$36:$B$135,0),MATCH('Capacity Backing (Hide)'!$A53,'Capacity Summary'!$H$35:$BG$35,0))&lt;&gt;0,INDEX('Capacity Summary'!$H$36:$BG$135,MATCH('Capacity Backing (Hide)'!U$2,'Capacity Summary'!$B$36:$B$135,0),MATCH('Capacity Backing (Hide)'!$A53,'Capacity Summary'!$H$35:$BG$35,0)),0)),INDEX('Capacity Summary'!$C$36:$E$135,MATCH('Capacity Backing (Hide)'!U$2,'Capacity Summary'!$B$36:$B$135,0),2)))/IF(Summary!$B$7="Minutes",1,60)/COUNTA(INDEX(Capacity!$C$10:$Q$109,MATCH('Capacity Backing (Hide)'!U$2,Capacity!$B$10:$B$109,0),1):INDEX(Capacity!$C$10:$Q$109,MATCH('Capacity Backing (Hide)'!U$2,Capacity!$B$10:$B$109,0),15))</f>
        <v>#N/A</v>
      </c>
      <c r="V53"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(Hide)'!$A53,'Capacity Summary'!$H$35:$BG$35,0))="x",INDEX('Capacity Summary'!$C$36:$E$135,MATCH('Capacity Backing (Hide)'!V$2,'Capacity Summary'!$B$36:$B$135,0),4),IF(INDEX('Capacity Summary'!$H$36:$BG$135,MATCH('Capacity Backing (Hide)'!V$2,'Capacity Summary'!$B$36:$B$135,0),MATCH('Capacity Backing (Hide)'!$A53,'Capacity Summary'!$H$35:$BG$35,0))&lt;&gt;0,INDEX('Capacity Summary'!$H$36:$BG$135,MATCH('Capacity Backing (Hide)'!V$2,'Capacity Summary'!$B$36:$B$135,0),MATCH('Capacity Backing (Hide)'!$A53,'Capacity Summary'!$H$35:$BG$35,0)),0)),INDEX('Capacity Summary'!$C$36:$E$135,MATCH('Capacity Backing (Hide)'!V$2,'Capacity Summary'!$B$36:$B$135,0),2)))/IF(Summary!$B$7="Minutes",1,60)/COUNTA(INDEX(Capacity!$C$10:$Q$109,MATCH('Capacity Backing (Hide)'!V$2,Capacity!$B$10:$B$109,0),1):INDEX(Capacity!$C$10:$Q$109,MATCH('Capacity Backing (Hide)'!V$2,Capacity!$B$10:$B$109,0),15))</f>
        <v>#N/A</v>
      </c>
      <c r="W53"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(Hide)'!$A53,'Capacity Summary'!$H$35:$BG$35,0))="x",INDEX('Capacity Summary'!$C$36:$E$135,MATCH('Capacity Backing (Hide)'!W$2,'Capacity Summary'!$B$36:$B$135,0),4),IF(INDEX('Capacity Summary'!$H$36:$BG$135,MATCH('Capacity Backing (Hide)'!W$2,'Capacity Summary'!$B$36:$B$135,0),MATCH('Capacity Backing (Hide)'!$A53,'Capacity Summary'!$H$35:$BG$35,0))&lt;&gt;0,INDEX('Capacity Summary'!$H$36:$BG$135,MATCH('Capacity Backing (Hide)'!W$2,'Capacity Summary'!$B$36:$B$135,0),MATCH('Capacity Backing (Hide)'!$A53,'Capacity Summary'!$H$35:$BG$35,0)),0)),INDEX('Capacity Summary'!$C$36:$E$135,MATCH('Capacity Backing (Hide)'!W$2,'Capacity Summary'!$B$36:$B$135,0),2)))/IF(Summary!$B$7="Minutes",1,60)/COUNTA(INDEX(Capacity!$C$10:$Q$109,MATCH('Capacity Backing (Hide)'!W$2,Capacity!$B$10:$B$109,0),1):INDEX(Capacity!$C$10:$Q$109,MATCH('Capacity Backing (Hide)'!W$2,Capacity!$B$10:$B$109,0),15))</f>
        <v>#N/A</v>
      </c>
      <c r="X53"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(Hide)'!$A53,'Capacity Summary'!$H$35:$BG$35,0))="x",INDEX('Capacity Summary'!$C$36:$E$135,MATCH('Capacity Backing (Hide)'!X$2,'Capacity Summary'!$B$36:$B$135,0),4),IF(INDEX('Capacity Summary'!$H$36:$BG$135,MATCH('Capacity Backing (Hide)'!X$2,'Capacity Summary'!$B$36:$B$135,0),MATCH('Capacity Backing (Hide)'!$A53,'Capacity Summary'!$H$35:$BG$35,0))&lt;&gt;0,INDEX('Capacity Summary'!$H$36:$BG$135,MATCH('Capacity Backing (Hide)'!X$2,'Capacity Summary'!$B$36:$B$135,0),MATCH('Capacity Backing (Hide)'!$A53,'Capacity Summary'!$H$35:$BG$35,0)),0)),INDEX('Capacity Summary'!$C$36:$E$135,MATCH('Capacity Backing (Hide)'!X$2,'Capacity Summary'!$B$36:$B$135,0),2)))/IF(Summary!$B$7="Minutes",1,60)/COUNTA(INDEX(Capacity!$C$10:$Q$109,MATCH('Capacity Backing (Hide)'!X$2,Capacity!$B$10:$B$109,0),1):INDEX(Capacity!$C$10:$Q$109,MATCH('Capacity Backing (Hide)'!X$2,Capacity!$B$10:$B$109,0),15))</f>
        <v>#N/A</v>
      </c>
      <c r="Y53"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(Hide)'!$A53,'Capacity Summary'!$H$35:$BG$35,0))="x",INDEX('Capacity Summary'!$C$36:$E$135,MATCH('Capacity Backing (Hide)'!Y$2,'Capacity Summary'!$B$36:$B$135,0),4),IF(INDEX('Capacity Summary'!$H$36:$BG$135,MATCH('Capacity Backing (Hide)'!Y$2,'Capacity Summary'!$B$36:$B$135,0),MATCH('Capacity Backing (Hide)'!$A53,'Capacity Summary'!$H$35:$BG$35,0))&lt;&gt;0,INDEX('Capacity Summary'!$H$36:$BG$135,MATCH('Capacity Backing (Hide)'!Y$2,'Capacity Summary'!$B$36:$B$135,0),MATCH('Capacity Backing (Hide)'!$A53,'Capacity Summary'!$H$35:$BG$35,0)),0)),INDEX('Capacity Summary'!$C$36:$E$135,MATCH('Capacity Backing (Hide)'!Y$2,'Capacity Summary'!$B$36:$B$135,0),2)))/IF(Summary!$B$7="Minutes",1,60)/COUNTA(INDEX(Capacity!$C$10:$Q$109,MATCH('Capacity Backing (Hide)'!Y$2,Capacity!$B$10:$B$109,0),1):INDEX(Capacity!$C$10:$Q$109,MATCH('Capacity Backing (Hide)'!Y$2,Capacity!$B$10:$B$109,0),15))</f>
        <v>#N/A</v>
      </c>
      <c r="Z53"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(Hide)'!$A53,'Capacity Summary'!$H$35:$BG$35,0))="x",INDEX('Capacity Summary'!$C$36:$E$135,MATCH('Capacity Backing (Hide)'!Z$2,'Capacity Summary'!$B$36:$B$135,0),4),IF(INDEX('Capacity Summary'!$H$36:$BG$135,MATCH('Capacity Backing (Hide)'!Z$2,'Capacity Summary'!$B$36:$B$135,0),MATCH('Capacity Backing (Hide)'!$A53,'Capacity Summary'!$H$35:$BG$35,0))&lt;&gt;0,INDEX('Capacity Summary'!$H$36:$BG$135,MATCH('Capacity Backing (Hide)'!Z$2,'Capacity Summary'!$B$36:$B$135,0),MATCH('Capacity Backing (Hide)'!$A53,'Capacity Summary'!$H$35:$BG$35,0)),0)),INDEX('Capacity Summary'!$C$36:$E$135,MATCH('Capacity Backing (Hide)'!Z$2,'Capacity Summary'!$B$36:$B$135,0),2)))/IF(Summary!$B$7="Minutes",1,60)/COUNTA(INDEX(Capacity!$C$10:$Q$109,MATCH('Capacity Backing (Hide)'!Z$2,Capacity!$B$10:$B$109,0),1):INDEX(Capacity!$C$10:$Q$109,MATCH('Capacity Backing (Hide)'!Z$2,Capacity!$B$10:$B$109,0),15))</f>
        <v>#N/A</v>
      </c>
      <c r="AA53"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(Hide)'!$A53,'Capacity Summary'!$H$35:$BG$35,0))="x",INDEX('Capacity Summary'!$C$36:$E$135,MATCH('Capacity Backing (Hide)'!AA$2,'Capacity Summary'!$B$36:$B$135,0),4),IF(INDEX('Capacity Summary'!$H$36:$BG$135,MATCH('Capacity Backing (Hide)'!AA$2,'Capacity Summary'!$B$36:$B$135,0),MATCH('Capacity Backing (Hide)'!$A53,'Capacity Summary'!$H$35:$BG$35,0))&lt;&gt;0,INDEX('Capacity Summary'!$H$36:$BG$135,MATCH('Capacity Backing (Hide)'!AA$2,'Capacity Summary'!$B$36:$B$135,0),MATCH('Capacity Backing (Hide)'!$A53,'Capacity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3"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(Hide)'!$A53,'Capacity Summary'!$H$35:$BG$35,0))="x",INDEX('Capacity Summary'!$C$36:$E$135,MATCH('Capacity Backing (Hide)'!AB$2,'Capacity Summary'!$B$36:$B$135,0),4),IF(INDEX('Capacity Summary'!$H$36:$BG$135,MATCH('Capacity Backing (Hide)'!AB$2,'Capacity Summary'!$B$36:$B$135,0),MATCH('Capacity Backing (Hide)'!$A53,'Capacity Summary'!$H$35:$BG$35,0))&lt;&gt;0,INDEX('Capacity Summary'!$H$36:$BG$135,MATCH('Capacity Backing (Hide)'!AB$2,'Capacity Summary'!$B$36:$B$135,0),MATCH('Capacity Backing (Hide)'!$A53,'Capacity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3"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(Hide)'!$A53,'Capacity Summary'!$H$35:$BG$35,0))="x",INDEX('Capacity Summary'!$C$36:$E$135,MATCH('Capacity Backing (Hide)'!AC$2,'Capacity Summary'!$B$36:$B$135,0),4),IF(INDEX('Capacity Summary'!$H$36:$BG$135,MATCH('Capacity Backing (Hide)'!AC$2,'Capacity Summary'!$B$36:$B$135,0),MATCH('Capacity Backing (Hide)'!$A53,'Capacity Summary'!$H$35:$BG$35,0))&lt;&gt;0,INDEX('Capacity Summary'!$H$36:$BG$135,MATCH('Capacity Backing (Hide)'!AC$2,'Capacity Summary'!$B$36:$B$135,0),MATCH('Capacity Backing (Hide)'!$A53,'Capacity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3"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(Hide)'!$A53,'Capacity Summary'!$H$35:$BG$35,0))="x",INDEX('Capacity Summary'!$C$36:$E$135,MATCH('Capacity Backing (Hide)'!AD$2,'Capacity Summary'!$B$36:$B$135,0),4),IF(INDEX('Capacity Summary'!$H$36:$BG$135,MATCH('Capacity Backing (Hide)'!AD$2,'Capacity Summary'!$B$36:$B$135,0),MATCH('Capacity Backing (Hide)'!$A53,'Capacity Summary'!$H$35:$BG$35,0))&lt;&gt;0,INDEX('Capacity Summary'!$H$36:$BG$135,MATCH('Capacity Backing (Hide)'!AD$2,'Capacity Summary'!$B$36:$B$135,0),MATCH('Capacity Backing (Hide)'!$A53,'Capacity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3"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(Hide)'!$A53,'Capacity Summary'!$H$35:$BG$35,0))="x",INDEX('Capacity Summary'!$C$36:$E$135,MATCH('Capacity Backing (Hide)'!AE$2,'Capacity Summary'!$B$36:$B$135,0),4),IF(INDEX('Capacity Summary'!$H$36:$BG$135,MATCH('Capacity Backing (Hide)'!AE$2,'Capacity Summary'!$B$36:$B$135,0),MATCH('Capacity Backing (Hide)'!$A53,'Capacity Summary'!$H$35:$BG$35,0))&lt;&gt;0,INDEX('Capacity Summary'!$H$36:$BG$135,MATCH('Capacity Backing (Hide)'!AE$2,'Capacity Summary'!$B$36:$B$135,0),MATCH('Capacity Backing (Hide)'!$A53,'Capacity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3"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(Hide)'!$A53,'Capacity Summary'!$H$35:$BG$35,0))="x",INDEX('Capacity Summary'!$C$36:$E$135,MATCH('Capacity Backing (Hide)'!AF$2,'Capacity Summary'!$B$36:$B$135,0),4),IF(INDEX('Capacity Summary'!$H$36:$BG$135,MATCH('Capacity Backing (Hide)'!AF$2,'Capacity Summary'!$B$36:$B$135,0),MATCH('Capacity Backing (Hide)'!$A53,'Capacity Summary'!$H$35:$BG$35,0))&lt;&gt;0,INDEX('Capacity Summary'!$H$36:$BG$135,MATCH('Capacity Backing (Hide)'!AF$2,'Capacity Summary'!$B$36:$B$135,0),MATCH('Capacity Backing (Hide)'!$A53,'Capacity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3"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(Hide)'!$A53,'Capacity Summary'!$H$35:$BG$35,0))="x",INDEX('Capacity Summary'!$C$36:$E$135,MATCH('Capacity Backing (Hide)'!AG$2,'Capacity Summary'!$B$36:$B$135,0),4),IF(INDEX('Capacity Summary'!$H$36:$BG$135,MATCH('Capacity Backing (Hide)'!AG$2,'Capacity Summary'!$B$36:$B$135,0),MATCH('Capacity Backing (Hide)'!$A53,'Capacity Summary'!$H$35:$BG$35,0))&lt;&gt;0,INDEX('Capacity Summary'!$H$36:$BG$135,MATCH('Capacity Backing (Hide)'!AG$2,'Capacity Summary'!$B$36:$B$135,0),MATCH('Capacity Backing (Hide)'!$A53,'Capacity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3"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(Hide)'!$A53,'Capacity Summary'!$H$35:$BG$35,0))="x",INDEX('Capacity Summary'!$C$36:$E$135,MATCH('Capacity Backing (Hide)'!AH$2,'Capacity Summary'!$B$36:$B$135,0),4),IF(INDEX('Capacity Summary'!$H$36:$BG$135,MATCH('Capacity Backing (Hide)'!AH$2,'Capacity Summary'!$B$36:$B$135,0),MATCH('Capacity Backing (Hide)'!$A53,'Capacity Summary'!$H$35:$BG$35,0))&lt;&gt;0,INDEX('Capacity Summary'!$H$36:$BG$135,MATCH('Capacity Backing (Hide)'!AH$2,'Capacity Summary'!$B$36:$B$135,0),MATCH('Capacity Backing (Hide)'!$A53,'Capacity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3"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(Hide)'!$A53,'Capacity Summary'!$H$35:$BG$35,0))="x",INDEX('Capacity Summary'!$C$36:$E$135,MATCH('Capacity Backing (Hide)'!AI$2,'Capacity Summary'!$B$36:$B$135,0),4),IF(INDEX('Capacity Summary'!$H$36:$BG$135,MATCH('Capacity Backing (Hide)'!AI$2,'Capacity Summary'!$B$36:$B$135,0),MATCH('Capacity Backing (Hide)'!$A53,'Capacity Summary'!$H$35:$BG$35,0))&lt;&gt;0,INDEX('Capacity Summary'!$H$36:$BG$135,MATCH('Capacity Backing (Hide)'!AI$2,'Capacity Summary'!$B$36:$B$135,0),MATCH('Capacity Backing (Hide)'!$A53,'Capacity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3"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(Hide)'!$A53,'Capacity Summary'!$H$35:$BG$35,0))="x",INDEX('Capacity Summary'!$C$36:$E$135,MATCH('Capacity Backing (Hide)'!AJ$2,'Capacity Summary'!$B$36:$B$135,0),4),IF(INDEX('Capacity Summary'!$H$36:$BG$135,MATCH('Capacity Backing (Hide)'!AJ$2,'Capacity Summary'!$B$36:$B$135,0),MATCH('Capacity Backing (Hide)'!$A53,'Capacity Summary'!$H$35:$BG$35,0))&lt;&gt;0,INDEX('Capacity Summary'!$H$36:$BG$135,MATCH('Capacity Backing (Hide)'!AJ$2,'Capacity Summary'!$B$36:$B$135,0),MATCH('Capacity Backing (Hide)'!$A53,'Capacity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3"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(Hide)'!$A53,'Capacity Summary'!$H$35:$BG$35,0))="x",INDEX('Capacity Summary'!$C$36:$E$135,MATCH('Capacity Backing (Hide)'!AK$2,'Capacity Summary'!$B$36:$B$135,0),4),IF(INDEX('Capacity Summary'!$H$36:$BG$135,MATCH('Capacity Backing (Hide)'!AK$2,'Capacity Summary'!$B$36:$B$135,0),MATCH('Capacity Backing (Hide)'!$A53,'Capacity Summary'!$H$35:$BG$35,0))&lt;&gt;0,INDEX('Capacity Summary'!$H$36:$BG$135,MATCH('Capacity Backing (Hide)'!AK$2,'Capacity Summary'!$B$36:$B$135,0),MATCH('Capacity Backing (Hide)'!$A53,'Capacity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3"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(Hide)'!$A53,'Capacity Summary'!$H$35:$BG$35,0))="x",INDEX('Capacity Summary'!$C$36:$E$135,MATCH('Capacity Backing (Hide)'!AL$2,'Capacity Summary'!$B$36:$B$135,0),4),IF(INDEX('Capacity Summary'!$H$36:$BG$135,MATCH('Capacity Backing (Hide)'!AL$2,'Capacity Summary'!$B$36:$B$135,0),MATCH('Capacity Backing (Hide)'!$A53,'Capacity Summary'!$H$35:$BG$35,0))&lt;&gt;0,INDEX('Capacity Summary'!$H$36:$BG$135,MATCH('Capacity Backing (Hide)'!AL$2,'Capacity Summary'!$B$36:$B$135,0),MATCH('Capacity Backing (Hide)'!$A53,'Capacity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3"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(Hide)'!$A53,'Capacity Summary'!$H$35:$BG$35,0))="x",INDEX('Capacity Summary'!$C$36:$E$135,MATCH('Capacity Backing (Hide)'!AM$2,'Capacity Summary'!$B$36:$B$135,0),4),IF(INDEX('Capacity Summary'!$H$36:$BG$135,MATCH('Capacity Backing (Hide)'!AM$2,'Capacity Summary'!$B$36:$B$135,0),MATCH('Capacity Backing (Hide)'!$A53,'Capacity Summary'!$H$35:$BG$35,0))&lt;&gt;0,INDEX('Capacity Summary'!$H$36:$BG$135,MATCH('Capacity Backing (Hide)'!AM$2,'Capacity Summary'!$B$36:$B$135,0),MATCH('Capacity Backing (Hide)'!$A53,'Capacity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3"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(Hide)'!$A53,'Capacity Summary'!$H$35:$BG$35,0))="x",INDEX('Capacity Summary'!$C$36:$E$135,MATCH('Capacity Backing (Hide)'!AN$2,'Capacity Summary'!$B$36:$B$135,0),4),IF(INDEX('Capacity Summary'!$H$36:$BG$135,MATCH('Capacity Backing (Hide)'!AN$2,'Capacity Summary'!$B$36:$B$135,0),MATCH('Capacity Backing (Hide)'!$A53,'Capacity Summary'!$H$35:$BG$35,0))&lt;&gt;0,INDEX('Capacity Summary'!$H$36:$BG$135,MATCH('Capacity Backing (Hide)'!AN$2,'Capacity Summary'!$B$36:$B$135,0),MATCH('Capacity Backing (Hide)'!$A53,'Capacity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3"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(Hide)'!$A53,'Capacity Summary'!$H$35:$BG$35,0))="x",INDEX('Capacity Summary'!$C$36:$E$135,MATCH('Capacity Backing (Hide)'!AO$2,'Capacity Summary'!$B$36:$B$135,0),4),IF(INDEX('Capacity Summary'!$H$36:$BG$135,MATCH('Capacity Backing (Hide)'!AO$2,'Capacity Summary'!$B$36:$B$135,0),MATCH('Capacity Backing (Hide)'!$A53,'Capacity Summary'!$H$35:$BG$35,0))&lt;&gt;0,INDEX('Capacity Summary'!$H$36:$BG$135,MATCH('Capacity Backing (Hide)'!AO$2,'Capacity Summary'!$B$36:$B$135,0),MATCH('Capacity Backing (Hide)'!$A53,'Capacity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3"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(Hide)'!$A53,'Capacity Summary'!$H$35:$BG$35,0))="x",INDEX('Capacity Summary'!$C$36:$E$135,MATCH('Capacity Backing (Hide)'!AP$2,'Capacity Summary'!$B$36:$B$135,0),4),IF(INDEX('Capacity Summary'!$H$36:$BG$135,MATCH('Capacity Backing (Hide)'!AP$2,'Capacity Summary'!$B$36:$B$135,0),MATCH('Capacity Backing (Hide)'!$A53,'Capacity Summary'!$H$35:$BG$35,0))&lt;&gt;0,INDEX('Capacity Summary'!$H$36:$BG$135,MATCH('Capacity Backing (Hide)'!AP$2,'Capacity Summary'!$B$36:$B$135,0),MATCH('Capacity Backing (Hide)'!$A53,'Capacity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3"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(Hide)'!$A53,'Capacity Summary'!$H$35:$BG$35,0))="x",INDEX('Capacity Summary'!$C$36:$E$135,MATCH('Capacity Backing (Hide)'!AQ$2,'Capacity Summary'!$B$36:$B$135,0),4),IF(INDEX('Capacity Summary'!$H$36:$BG$135,MATCH('Capacity Backing (Hide)'!AQ$2,'Capacity Summary'!$B$36:$B$135,0),MATCH('Capacity Backing (Hide)'!$A53,'Capacity Summary'!$H$35:$BG$35,0))&lt;&gt;0,INDEX('Capacity Summary'!$H$36:$BG$135,MATCH('Capacity Backing (Hide)'!AQ$2,'Capacity Summary'!$B$36:$B$135,0),MATCH('Capacity Backing (Hide)'!$A53,'Capacity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3"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(Hide)'!$A53,'Capacity Summary'!$H$35:$BG$35,0))="x",INDEX('Capacity Summary'!$C$36:$E$135,MATCH('Capacity Backing (Hide)'!AR$2,'Capacity Summary'!$B$36:$B$135,0),4),IF(INDEX('Capacity Summary'!$H$36:$BG$135,MATCH('Capacity Backing (Hide)'!AR$2,'Capacity Summary'!$B$36:$B$135,0),MATCH('Capacity Backing (Hide)'!$A53,'Capacity Summary'!$H$35:$BG$35,0))&lt;&gt;0,INDEX('Capacity Summary'!$H$36:$BG$135,MATCH('Capacity Backing (Hide)'!AR$2,'Capacity Summary'!$B$36:$B$135,0),MATCH('Capacity Backing (Hide)'!$A53,'Capacity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3"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(Hide)'!$A53,'Capacity Summary'!$H$35:$BG$35,0))="x",INDEX('Capacity Summary'!$C$36:$E$135,MATCH('Capacity Backing (Hide)'!AS$2,'Capacity Summary'!$B$36:$B$135,0),4),IF(INDEX('Capacity Summary'!$H$36:$BG$135,MATCH('Capacity Backing (Hide)'!AS$2,'Capacity Summary'!$B$36:$B$135,0),MATCH('Capacity Backing (Hide)'!$A53,'Capacity Summary'!$H$35:$BG$35,0))&lt;&gt;0,INDEX('Capacity Summary'!$H$36:$BG$135,MATCH('Capacity Backing (Hide)'!AS$2,'Capacity Summary'!$B$36:$B$135,0),MATCH('Capacity Backing (Hide)'!$A53,'Capacity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3"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(Hide)'!$A53,'Capacity Summary'!$H$35:$BG$35,0))="x",INDEX('Capacity Summary'!$C$36:$E$135,MATCH('Capacity Backing (Hide)'!AT$2,'Capacity Summary'!$B$36:$B$135,0),4),IF(INDEX('Capacity Summary'!$H$36:$BG$135,MATCH('Capacity Backing (Hide)'!AT$2,'Capacity Summary'!$B$36:$B$135,0),MATCH('Capacity Backing (Hide)'!$A53,'Capacity Summary'!$H$35:$BG$35,0))&lt;&gt;0,INDEX('Capacity Summary'!$H$36:$BG$135,MATCH('Capacity Backing (Hide)'!AT$2,'Capacity Summary'!$B$36:$B$135,0),MATCH('Capacity Backing (Hide)'!$A53,'Capacity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3"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(Hide)'!$A53,'Capacity Summary'!$H$35:$BG$35,0))="x",INDEX('Capacity Summary'!$C$36:$E$135,MATCH('Capacity Backing (Hide)'!AU$2,'Capacity Summary'!$B$36:$B$135,0),4),IF(INDEX('Capacity Summary'!$H$36:$BG$135,MATCH('Capacity Backing (Hide)'!AU$2,'Capacity Summary'!$B$36:$B$135,0),MATCH('Capacity Backing (Hide)'!$A53,'Capacity Summary'!$H$35:$BG$35,0))&lt;&gt;0,INDEX('Capacity Summary'!$H$36:$BG$135,MATCH('Capacity Backing (Hide)'!AU$2,'Capacity Summary'!$B$36:$B$135,0),MATCH('Capacity Backing (Hide)'!$A53,'Capacity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3"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(Hide)'!$A53,'Capacity Summary'!$H$35:$BG$35,0))="x",INDEX('Capacity Summary'!$C$36:$E$135,MATCH('Capacity Backing (Hide)'!AV$2,'Capacity Summary'!$B$36:$B$135,0),4),IF(INDEX('Capacity Summary'!$H$36:$BG$135,MATCH('Capacity Backing (Hide)'!AV$2,'Capacity Summary'!$B$36:$B$135,0),MATCH('Capacity Backing (Hide)'!$A53,'Capacity Summary'!$H$35:$BG$35,0))&lt;&gt;0,INDEX('Capacity Summary'!$H$36:$BG$135,MATCH('Capacity Backing (Hide)'!AV$2,'Capacity Summary'!$B$36:$B$135,0),MATCH('Capacity Backing (Hide)'!$A53,'Capacity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3"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(Hide)'!$A53,'Capacity Summary'!$H$35:$BG$35,0))="x",INDEX('Capacity Summary'!$C$36:$E$135,MATCH('Capacity Backing (Hide)'!AW$2,'Capacity Summary'!$B$36:$B$135,0),4),IF(INDEX('Capacity Summary'!$H$36:$BG$135,MATCH('Capacity Backing (Hide)'!AW$2,'Capacity Summary'!$B$36:$B$135,0),MATCH('Capacity Backing (Hide)'!$A53,'Capacity Summary'!$H$35:$BG$35,0))&lt;&gt;0,INDEX('Capacity Summary'!$H$36:$BG$135,MATCH('Capacity Backing (Hide)'!AW$2,'Capacity Summary'!$B$36:$B$135,0),MATCH('Capacity Backing (Hide)'!$A53,'Capacity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3"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(Hide)'!$A53,'Capacity Summary'!$H$35:$BG$35,0))="x",INDEX('Capacity Summary'!$C$36:$E$135,MATCH('Capacity Backing (Hide)'!AX$2,'Capacity Summary'!$B$36:$B$135,0),4),IF(INDEX('Capacity Summary'!$H$36:$BG$135,MATCH('Capacity Backing (Hide)'!AX$2,'Capacity Summary'!$B$36:$B$135,0),MATCH('Capacity Backing (Hide)'!$A53,'Capacity Summary'!$H$35:$BG$35,0))&lt;&gt;0,INDEX('Capacity Summary'!$H$36:$BG$135,MATCH('Capacity Backing (Hide)'!AX$2,'Capacity Summary'!$B$36:$B$135,0),MATCH('Capacity Backing (Hide)'!$A53,'Capacity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3"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(Hide)'!$A53,'Capacity Summary'!$H$35:$BG$35,0))="x",INDEX('Capacity Summary'!$C$36:$E$135,MATCH('Capacity Backing (Hide)'!AY$2,'Capacity Summary'!$B$36:$B$135,0),4),IF(INDEX('Capacity Summary'!$H$36:$BG$135,MATCH('Capacity Backing (Hide)'!AY$2,'Capacity Summary'!$B$36:$B$135,0),MATCH('Capacity Backing (Hide)'!$A53,'Capacity Summary'!$H$35:$BG$35,0))&lt;&gt;0,INDEX('Capacity Summary'!$H$36:$BG$135,MATCH('Capacity Backing (Hide)'!AY$2,'Capacity Summary'!$B$36:$B$135,0),MATCH('Capacity Backing (Hide)'!$A53,'Capacity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3"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(Hide)'!$A53,'Capacity Summary'!$H$35:$BG$35,0))="x",INDEX('Capacity Summary'!$C$36:$E$135,MATCH('Capacity Backing (Hide)'!AZ$2,'Capacity Summary'!$B$36:$B$135,0),4),IF(INDEX('Capacity Summary'!$H$36:$BG$135,MATCH('Capacity Backing (Hide)'!AZ$2,'Capacity Summary'!$B$36:$B$135,0),MATCH('Capacity Backing (Hide)'!$A53,'Capacity Summary'!$H$35:$BG$35,0))&lt;&gt;0,INDEX('Capacity Summary'!$H$36:$BG$135,MATCH('Capacity Backing (Hide)'!AZ$2,'Capacity Summary'!$B$36:$B$135,0),MATCH('Capacity Backing (Hide)'!$A53,'Capacity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3"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(Hide)'!$A53,'Capacity Summary'!$H$35:$BG$35,0))="x",INDEX('Capacity Summary'!$C$36:$E$135,MATCH('Capacity Backing (Hide)'!BA$2,'Capacity Summary'!$B$36:$B$135,0),4),IF(INDEX('Capacity Summary'!$H$36:$BG$135,MATCH('Capacity Backing (Hide)'!BA$2,'Capacity Summary'!$B$36:$B$135,0),MATCH('Capacity Backing (Hide)'!$A53,'Capacity Summary'!$H$35:$BG$35,0))&lt;&gt;0,INDEX('Capacity Summary'!$H$36:$BG$135,MATCH('Capacity Backing (Hide)'!BA$2,'Capacity Summary'!$B$36:$B$135,0),MATCH('Capacity Backing (Hide)'!$A53,'Capacity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3"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(Hide)'!$A53,'Capacity Summary'!$H$35:$BG$35,0))="x",INDEX('Capacity Summary'!$C$36:$E$135,MATCH('Capacity Backing (Hide)'!BB$2,'Capacity Summary'!$B$36:$B$135,0),4),IF(INDEX('Capacity Summary'!$H$36:$BG$135,MATCH('Capacity Backing (Hide)'!BB$2,'Capacity Summary'!$B$36:$B$135,0),MATCH('Capacity Backing (Hide)'!$A53,'Capacity Summary'!$H$35:$BG$35,0))&lt;&gt;0,INDEX('Capacity Summary'!$H$36:$BG$135,MATCH('Capacity Backing (Hide)'!BB$2,'Capacity Summary'!$B$36:$B$135,0),MATCH('Capacity Backing (Hide)'!$A53,'Capacity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3"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(Hide)'!$A53,'Capacity Summary'!$H$35:$BG$35,0))="x",INDEX('Capacity Summary'!$C$36:$E$135,MATCH('Capacity Backing (Hide)'!BC$2,'Capacity Summary'!$B$36:$B$135,0),4),IF(INDEX('Capacity Summary'!$H$36:$BG$135,MATCH('Capacity Backing (Hide)'!BC$2,'Capacity Summary'!$B$36:$B$135,0),MATCH('Capacity Backing (Hide)'!$A53,'Capacity Summary'!$H$35:$BG$35,0))&lt;&gt;0,INDEX('Capacity Summary'!$H$36:$BG$135,MATCH('Capacity Backing (Hide)'!BC$2,'Capacity Summary'!$B$36:$B$135,0),MATCH('Capacity Backing (Hide)'!$A53,'Capacity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3"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(Hide)'!$A53,'Capacity Summary'!$H$35:$BG$35,0))="x",INDEX('Capacity Summary'!$C$36:$E$135,MATCH('Capacity Backing (Hide)'!BD$2,'Capacity Summary'!$B$36:$B$135,0),4),IF(INDEX('Capacity Summary'!$H$36:$BG$135,MATCH('Capacity Backing (Hide)'!BD$2,'Capacity Summary'!$B$36:$B$135,0),MATCH('Capacity Backing (Hide)'!$A53,'Capacity Summary'!$H$35:$BG$35,0))&lt;&gt;0,INDEX('Capacity Summary'!$H$36:$BG$135,MATCH('Capacity Backing (Hide)'!BD$2,'Capacity Summary'!$B$36:$B$135,0),MATCH('Capacity Backing (Hide)'!$A53,'Capacity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3"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(Hide)'!$A53,'Capacity Summary'!$H$35:$BG$35,0))="x",INDEX('Capacity Summary'!$C$36:$E$135,MATCH('Capacity Backing (Hide)'!BE$2,'Capacity Summary'!$B$36:$B$135,0),4),IF(INDEX('Capacity Summary'!$H$36:$BG$135,MATCH('Capacity Backing (Hide)'!BE$2,'Capacity Summary'!$B$36:$B$135,0),MATCH('Capacity Backing (Hide)'!$A53,'Capacity Summary'!$H$35:$BG$35,0))&lt;&gt;0,INDEX('Capacity Summary'!$H$36:$BG$135,MATCH('Capacity Backing (Hide)'!BE$2,'Capacity Summary'!$B$36:$B$135,0),MATCH('Capacity Backing (Hide)'!$A53,'Capacity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3"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(Hide)'!$A53,'Capacity Summary'!$H$35:$BG$35,0))="x",INDEX('Capacity Summary'!$C$36:$E$135,MATCH('Capacity Backing (Hide)'!BF$2,'Capacity Summary'!$B$36:$B$135,0),4),IF(INDEX('Capacity Summary'!$H$36:$BG$135,MATCH('Capacity Backing (Hide)'!BF$2,'Capacity Summary'!$B$36:$B$135,0),MATCH('Capacity Backing (Hide)'!$A53,'Capacity Summary'!$H$35:$BG$35,0))&lt;&gt;0,INDEX('Capacity Summary'!$H$36:$BG$135,MATCH('Capacity Backing (Hide)'!BF$2,'Capacity Summary'!$B$36:$B$135,0),MATCH('Capacity Backing (Hide)'!$A53,'Capacity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3"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(Hide)'!$A53,'Capacity Summary'!$H$35:$BG$35,0))="x",INDEX('Capacity Summary'!$C$36:$E$135,MATCH('Capacity Backing (Hide)'!BG$2,'Capacity Summary'!$B$36:$B$135,0),4),IF(INDEX('Capacity Summary'!$H$36:$BG$135,MATCH('Capacity Backing (Hide)'!BG$2,'Capacity Summary'!$B$36:$B$135,0),MATCH('Capacity Backing (Hide)'!$A53,'Capacity Summary'!$H$35:$BG$35,0))&lt;&gt;0,INDEX('Capacity Summary'!$H$36:$BG$135,MATCH('Capacity Backing (Hide)'!BG$2,'Capacity Summary'!$B$36:$B$135,0),MATCH('Capacity Backing (Hide)'!$A53,'Capacity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3"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(Hide)'!$A53,'Capacity Summary'!$H$35:$BG$35,0))="x",INDEX('Capacity Summary'!$C$36:$E$135,MATCH('Capacity Backing (Hide)'!BH$2,'Capacity Summary'!$B$36:$B$135,0),4),IF(INDEX('Capacity Summary'!$H$36:$BG$135,MATCH('Capacity Backing (Hide)'!BH$2,'Capacity Summary'!$B$36:$B$135,0),MATCH('Capacity Backing (Hide)'!$A53,'Capacity Summary'!$H$35:$BG$35,0))&lt;&gt;0,INDEX('Capacity Summary'!$H$36:$BG$135,MATCH('Capacity Backing (Hide)'!BH$2,'Capacity Summary'!$B$36:$B$135,0),MATCH('Capacity Backing (Hide)'!$A53,'Capacity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3"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(Hide)'!$A53,'Capacity Summary'!$H$35:$BG$35,0))="x",INDEX('Capacity Summary'!$C$36:$E$135,MATCH('Capacity Backing (Hide)'!BI$2,'Capacity Summary'!$B$36:$B$135,0),4),IF(INDEX('Capacity Summary'!$H$36:$BG$135,MATCH('Capacity Backing (Hide)'!BI$2,'Capacity Summary'!$B$36:$B$135,0),MATCH('Capacity Backing (Hide)'!$A53,'Capacity Summary'!$H$35:$BG$35,0))&lt;&gt;0,INDEX('Capacity Summary'!$H$36:$BG$135,MATCH('Capacity Backing (Hide)'!BI$2,'Capacity Summary'!$B$36:$B$135,0),MATCH('Capacity Backing (Hide)'!$A53,'Capacity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3"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(Hide)'!$A53,'Capacity Summary'!$H$35:$BG$35,0))="x",INDEX('Capacity Summary'!$C$36:$E$135,MATCH('Capacity Backing (Hide)'!BJ$2,'Capacity Summary'!$B$36:$B$135,0),4),IF(INDEX('Capacity Summary'!$H$36:$BG$135,MATCH('Capacity Backing (Hide)'!BJ$2,'Capacity Summary'!$B$36:$B$135,0),MATCH('Capacity Backing (Hide)'!$A53,'Capacity Summary'!$H$35:$BG$35,0))&lt;&gt;0,INDEX('Capacity Summary'!$H$36:$BG$135,MATCH('Capacity Backing (Hide)'!BJ$2,'Capacity Summary'!$B$36:$B$135,0),MATCH('Capacity Backing (Hide)'!$A53,'Capacity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3"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(Hide)'!$A53,'Capacity Summary'!$H$35:$BG$35,0))="x",INDEX('Capacity Summary'!$C$36:$E$135,MATCH('Capacity Backing (Hide)'!BK$2,'Capacity Summary'!$B$36:$B$135,0),4),IF(INDEX('Capacity Summary'!$H$36:$BG$135,MATCH('Capacity Backing (Hide)'!BK$2,'Capacity Summary'!$B$36:$B$135,0),MATCH('Capacity Backing (Hide)'!$A53,'Capacity Summary'!$H$35:$BG$35,0))&lt;&gt;0,INDEX('Capacity Summary'!$H$36:$BG$135,MATCH('Capacity Backing (Hide)'!BK$2,'Capacity Summary'!$B$36:$B$135,0),MATCH('Capacity Backing (Hide)'!$A53,'Capacity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3"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(Hide)'!$A53,'Capacity Summary'!$H$35:$BG$35,0))="x",INDEX('Capacity Summary'!$C$36:$E$135,MATCH('Capacity Backing (Hide)'!BL$2,'Capacity Summary'!$B$36:$B$135,0),4),IF(INDEX('Capacity Summary'!$H$36:$BG$135,MATCH('Capacity Backing (Hide)'!BL$2,'Capacity Summary'!$B$36:$B$135,0),MATCH('Capacity Backing (Hide)'!$A53,'Capacity Summary'!$H$35:$BG$35,0))&lt;&gt;0,INDEX('Capacity Summary'!$H$36:$BG$135,MATCH('Capacity Backing (Hide)'!BL$2,'Capacity Summary'!$B$36:$B$135,0),MATCH('Capacity Backing (Hide)'!$A53,'Capacity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3"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(Hide)'!$A53,'Capacity Summary'!$H$35:$BG$35,0))="x",INDEX('Capacity Summary'!$C$36:$E$135,MATCH('Capacity Backing (Hide)'!BM$2,'Capacity Summary'!$B$36:$B$135,0),4),IF(INDEX('Capacity Summary'!$H$36:$BG$135,MATCH('Capacity Backing (Hide)'!BM$2,'Capacity Summary'!$B$36:$B$135,0),MATCH('Capacity Backing (Hide)'!$A53,'Capacity Summary'!$H$35:$BG$35,0))&lt;&gt;0,INDEX('Capacity Summary'!$H$36:$BG$135,MATCH('Capacity Backing (Hide)'!BM$2,'Capacity Summary'!$B$36:$B$135,0),MATCH('Capacity Backing (Hide)'!$A53,'Capacity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3"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(Hide)'!$A53,'Capacity Summary'!$H$35:$BG$35,0))="x",INDEX('Capacity Summary'!$C$36:$E$135,MATCH('Capacity Backing (Hide)'!BN$2,'Capacity Summary'!$B$36:$B$135,0),4),IF(INDEX('Capacity Summary'!$H$36:$BG$135,MATCH('Capacity Backing (Hide)'!BN$2,'Capacity Summary'!$B$36:$B$135,0),MATCH('Capacity Backing (Hide)'!$A53,'Capacity Summary'!$H$35:$BG$35,0))&lt;&gt;0,INDEX('Capacity Summary'!$H$36:$BG$135,MATCH('Capacity Backing (Hide)'!BN$2,'Capacity Summary'!$B$36:$B$135,0),MATCH('Capacity Backing (Hide)'!$A53,'Capacity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3"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(Hide)'!$A53,'Capacity Summary'!$H$35:$BG$35,0))="x",INDEX('Capacity Summary'!$C$36:$E$135,MATCH('Capacity Backing (Hide)'!BO$2,'Capacity Summary'!$B$36:$B$135,0),4),IF(INDEX('Capacity Summary'!$H$36:$BG$135,MATCH('Capacity Backing (Hide)'!BO$2,'Capacity Summary'!$B$36:$B$135,0),MATCH('Capacity Backing (Hide)'!$A53,'Capacity Summary'!$H$35:$BG$35,0))&lt;&gt;0,INDEX('Capacity Summary'!$H$36:$BG$135,MATCH('Capacity Backing (Hide)'!BO$2,'Capacity Summary'!$B$36:$B$135,0),MATCH('Capacity Backing (Hide)'!$A53,'Capacity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3"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(Hide)'!$A53,'Capacity Summary'!$H$35:$BG$35,0))="x",INDEX('Capacity Summary'!$C$36:$E$135,MATCH('Capacity Backing (Hide)'!BP$2,'Capacity Summary'!$B$36:$B$135,0),4),IF(INDEX('Capacity Summary'!$H$36:$BG$135,MATCH('Capacity Backing (Hide)'!BP$2,'Capacity Summary'!$B$36:$B$135,0),MATCH('Capacity Backing (Hide)'!$A53,'Capacity Summary'!$H$35:$BG$35,0))&lt;&gt;0,INDEX('Capacity Summary'!$H$36:$BG$135,MATCH('Capacity Backing (Hide)'!BP$2,'Capacity Summary'!$B$36:$B$135,0),MATCH('Capacity Backing (Hide)'!$A53,'Capacity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3"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(Hide)'!$A53,'Capacity Summary'!$H$35:$BG$35,0))="x",INDEX('Capacity Summary'!$C$36:$E$135,MATCH('Capacity Backing (Hide)'!BQ$2,'Capacity Summary'!$B$36:$B$135,0),4),IF(INDEX('Capacity Summary'!$H$36:$BG$135,MATCH('Capacity Backing (Hide)'!BQ$2,'Capacity Summary'!$B$36:$B$135,0),MATCH('Capacity Backing (Hide)'!$A53,'Capacity Summary'!$H$35:$BG$35,0))&lt;&gt;0,INDEX('Capacity Summary'!$H$36:$BG$135,MATCH('Capacity Backing (Hide)'!BQ$2,'Capacity Summary'!$B$36:$B$135,0),MATCH('Capacity Backing (Hide)'!$A53,'Capacity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3"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(Hide)'!$A53,'Capacity Summary'!$H$35:$BG$35,0))="x",INDEX('Capacity Summary'!$C$36:$E$135,MATCH('Capacity Backing (Hide)'!BR$2,'Capacity Summary'!$B$36:$B$135,0),4),IF(INDEX('Capacity Summary'!$H$36:$BG$135,MATCH('Capacity Backing (Hide)'!BR$2,'Capacity Summary'!$B$36:$B$135,0),MATCH('Capacity Backing (Hide)'!$A53,'Capacity Summary'!$H$35:$BG$35,0))&lt;&gt;0,INDEX('Capacity Summary'!$H$36:$BG$135,MATCH('Capacity Backing (Hide)'!BR$2,'Capacity Summary'!$B$36:$B$135,0),MATCH('Capacity Backing (Hide)'!$A53,'Capacity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3"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(Hide)'!$A53,'Capacity Summary'!$H$35:$BG$35,0))="x",INDEX('Capacity Summary'!$C$36:$E$135,MATCH('Capacity Backing (Hide)'!BS$2,'Capacity Summary'!$B$36:$B$135,0),4),IF(INDEX('Capacity Summary'!$H$36:$BG$135,MATCH('Capacity Backing (Hide)'!BS$2,'Capacity Summary'!$B$36:$B$135,0),MATCH('Capacity Backing (Hide)'!$A53,'Capacity Summary'!$H$35:$BG$35,0))&lt;&gt;0,INDEX('Capacity Summary'!$H$36:$BG$135,MATCH('Capacity Backing (Hide)'!BS$2,'Capacity Summary'!$B$36:$B$135,0),MATCH('Capacity Backing (Hide)'!$A53,'Capacity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3"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(Hide)'!$A53,'Capacity Summary'!$H$35:$BG$35,0))="x",INDEX('Capacity Summary'!$C$36:$E$135,MATCH('Capacity Backing (Hide)'!BT$2,'Capacity Summary'!$B$36:$B$135,0),4),IF(INDEX('Capacity Summary'!$H$36:$BG$135,MATCH('Capacity Backing (Hide)'!BT$2,'Capacity Summary'!$B$36:$B$135,0),MATCH('Capacity Backing (Hide)'!$A53,'Capacity Summary'!$H$35:$BG$35,0))&lt;&gt;0,INDEX('Capacity Summary'!$H$36:$BG$135,MATCH('Capacity Backing (Hide)'!BT$2,'Capacity Summary'!$B$36:$B$135,0),MATCH('Capacity Backing (Hide)'!$A53,'Capacity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3"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(Hide)'!$A53,'Capacity Summary'!$H$35:$BG$35,0))="x",INDEX('Capacity Summary'!$C$36:$E$135,MATCH('Capacity Backing (Hide)'!BU$2,'Capacity Summary'!$B$36:$B$135,0),4),IF(INDEX('Capacity Summary'!$H$36:$BG$135,MATCH('Capacity Backing (Hide)'!BU$2,'Capacity Summary'!$B$36:$B$135,0),MATCH('Capacity Backing (Hide)'!$A53,'Capacity Summary'!$H$35:$BG$35,0))&lt;&gt;0,INDEX('Capacity Summary'!$H$36:$BG$135,MATCH('Capacity Backing (Hide)'!BU$2,'Capacity Summary'!$B$36:$B$135,0),MATCH('Capacity Backing (Hide)'!$A53,'Capacity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3"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(Hide)'!$A53,'Capacity Summary'!$H$35:$BG$35,0))="x",INDEX('Capacity Summary'!$C$36:$E$135,MATCH('Capacity Backing (Hide)'!BV$2,'Capacity Summary'!$B$36:$B$135,0),4),IF(INDEX('Capacity Summary'!$H$36:$BG$135,MATCH('Capacity Backing (Hide)'!BV$2,'Capacity Summary'!$B$36:$B$135,0),MATCH('Capacity Backing (Hide)'!$A53,'Capacity Summary'!$H$35:$BG$35,0))&lt;&gt;0,INDEX('Capacity Summary'!$H$36:$BG$135,MATCH('Capacity Backing (Hide)'!BV$2,'Capacity Summary'!$B$36:$B$135,0),MATCH('Capacity Backing (Hide)'!$A53,'Capacity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3"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(Hide)'!$A53,'Capacity Summary'!$H$35:$BG$35,0))="x",INDEX('Capacity Summary'!$C$36:$E$135,MATCH('Capacity Backing (Hide)'!BW$2,'Capacity Summary'!$B$36:$B$135,0),4),IF(INDEX('Capacity Summary'!$H$36:$BG$135,MATCH('Capacity Backing (Hide)'!BW$2,'Capacity Summary'!$B$36:$B$135,0),MATCH('Capacity Backing (Hide)'!$A53,'Capacity Summary'!$H$35:$BG$35,0))&lt;&gt;0,INDEX('Capacity Summary'!$H$36:$BG$135,MATCH('Capacity Backing (Hide)'!BW$2,'Capacity Summary'!$B$36:$B$135,0),MATCH('Capacity Backing (Hide)'!$A53,'Capacity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3"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(Hide)'!$A53,'Capacity Summary'!$H$35:$BG$35,0))="x",INDEX('Capacity Summary'!$C$36:$E$135,MATCH('Capacity Backing (Hide)'!BX$2,'Capacity Summary'!$B$36:$B$135,0),4),IF(INDEX('Capacity Summary'!$H$36:$BG$135,MATCH('Capacity Backing (Hide)'!BX$2,'Capacity Summary'!$B$36:$B$135,0),MATCH('Capacity Backing (Hide)'!$A53,'Capacity Summary'!$H$35:$BG$35,0))&lt;&gt;0,INDEX('Capacity Summary'!$H$36:$BG$135,MATCH('Capacity Backing (Hide)'!BX$2,'Capacity Summary'!$B$36:$B$135,0),MATCH('Capacity Backing (Hide)'!$A53,'Capacity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3"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(Hide)'!$A53,'Capacity Summary'!$H$35:$BG$35,0))="x",INDEX('Capacity Summary'!$C$36:$E$135,MATCH('Capacity Backing (Hide)'!BY$2,'Capacity Summary'!$B$36:$B$135,0),4),IF(INDEX('Capacity Summary'!$H$36:$BG$135,MATCH('Capacity Backing (Hide)'!BY$2,'Capacity Summary'!$B$36:$B$135,0),MATCH('Capacity Backing (Hide)'!$A53,'Capacity Summary'!$H$35:$BG$35,0))&lt;&gt;0,INDEX('Capacity Summary'!$H$36:$BG$135,MATCH('Capacity Backing (Hide)'!BY$2,'Capacity Summary'!$B$36:$B$135,0),MATCH('Capacity Backing (Hide)'!$A53,'Capacity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3"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(Hide)'!$A53,'Capacity Summary'!$H$35:$BG$35,0))="x",INDEX('Capacity Summary'!$C$36:$E$135,MATCH('Capacity Backing (Hide)'!BZ$2,'Capacity Summary'!$B$36:$B$135,0),4),IF(INDEX('Capacity Summary'!$H$36:$BG$135,MATCH('Capacity Backing (Hide)'!BZ$2,'Capacity Summary'!$B$36:$B$135,0),MATCH('Capacity Backing (Hide)'!$A53,'Capacity Summary'!$H$35:$BG$35,0))&lt;&gt;0,INDEX('Capacity Summary'!$H$36:$BG$135,MATCH('Capacity Backing (Hide)'!BZ$2,'Capacity Summary'!$B$36:$B$135,0),MATCH('Capacity Backing (Hide)'!$A53,'Capacity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3"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(Hide)'!$A53,'Capacity Summary'!$H$35:$BG$35,0))="x",INDEX('Capacity Summary'!$C$36:$E$135,MATCH('Capacity Backing (Hide)'!CA$2,'Capacity Summary'!$B$36:$B$135,0),4),IF(INDEX('Capacity Summary'!$H$36:$BG$135,MATCH('Capacity Backing (Hide)'!CA$2,'Capacity Summary'!$B$36:$B$135,0),MATCH('Capacity Backing (Hide)'!$A53,'Capacity Summary'!$H$35:$BG$35,0))&lt;&gt;0,INDEX('Capacity Summary'!$H$36:$BG$135,MATCH('Capacity Backing (Hide)'!CA$2,'Capacity Summary'!$B$36:$B$135,0),MATCH('Capacity Backing (Hide)'!$A53,'Capacity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3"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(Hide)'!$A53,'Capacity Summary'!$H$35:$BG$35,0))="x",INDEX('Capacity Summary'!$C$36:$E$135,MATCH('Capacity Backing (Hide)'!CB$2,'Capacity Summary'!$B$36:$B$135,0),4),IF(INDEX('Capacity Summary'!$H$36:$BG$135,MATCH('Capacity Backing (Hide)'!CB$2,'Capacity Summary'!$B$36:$B$135,0),MATCH('Capacity Backing (Hide)'!$A53,'Capacity Summary'!$H$35:$BG$35,0))&lt;&gt;0,INDEX('Capacity Summary'!$H$36:$BG$135,MATCH('Capacity Backing (Hide)'!CB$2,'Capacity Summary'!$B$36:$B$135,0),MATCH('Capacity Backing (Hide)'!$A53,'Capacity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3"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(Hide)'!$A53,'Capacity Summary'!$H$35:$BG$35,0))="x",INDEX('Capacity Summary'!$C$36:$E$135,MATCH('Capacity Backing (Hide)'!CC$2,'Capacity Summary'!$B$36:$B$135,0),4),IF(INDEX('Capacity Summary'!$H$36:$BG$135,MATCH('Capacity Backing (Hide)'!CC$2,'Capacity Summary'!$B$36:$B$135,0),MATCH('Capacity Backing (Hide)'!$A53,'Capacity Summary'!$H$35:$BG$35,0))&lt;&gt;0,INDEX('Capacity Summary'!$H$36:$BG$135,MATCH('Capacity Backing (Hide)'!CC$2,'Capacity Summary'!$B$36:$B$135,0),MATCH('Capacity Backing (Hide)'!$A53,'Capacity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3"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(Hide)'!$A53,'Capacity Summary'!$H$35:$BG$35,0))="x",INDEX('Capacity Summary'!$C$36:$E$135,MATCH('Capacity Backing (Hide)'!CD$2,'Capacity Summary'!$B$36:$B$135,0),4),IF(INDEX('Capacity Summary'!$H$36:$BG$135,MATCH('Capacity Backing (Hide)'!CD$2,'Capacity Summary'!$B$36:$B$135,0),MATCH('Capacity Backing (Hide)'!$A53,'Capacity Summary'!$H$35:$BG$35,0))&lt;&gt;0,INDEX('Capacity Summary'!$H$36:$BG$135,MATCH('Capacity Backing (Hide)'!CD$2,'Capacity Summary'!$B$36:$B$135,0),MATCH('Capacity Backing (Hide)'!$A53,'Capacity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3"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(Hide)'!$A53,'Capacity Summary'!$H$35:$BG$35,0))="x",INDEX('Capacity Summary'!$C$36:$E$135,MATCH('Capacity Backing (Hide)'!CE$2,'Capacity Summary'!$B$36:$B$135,0),4),IF(INDEX('Capacity Summary'!$H$36:$BG$135,MATCH('Capacity Backing (Hide)'!CE$2,'Capacity Summary'!$B$36:$B$135,0),MATCH('Capacity Backing (Hide)'!$A53,'Capacity Summary'!$H$35:$BG$35,0))&lt;&gt;0,INDEX('Capacity Summary'!$H$36:$BG$135,MATCH('Capacity Backing (Hide)'!CE$2,'Capacity Summary'!$B$36:$B$135,0),MATCH('Capacity Backing (Hide)'!$A53,'Capacity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3"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(Hide)'!$A53,'Capacity Summary'!$H$35:$BG$35,0))="x",INDEX('Capacity Summary'!$C$36:$E$135,MATCH('Capacity Backing (Hide)'!CF$2,'Capacity Summary'!$B$36:$B$135,0),4),IF(INDEX('Capacity Summary'!$H$36:$BG$135,MATCH('Capacity Backing (Hide)'!CF$2,'Capacity Summary'!$B$36:$B$135,0),MATCH('Capacity Backing (Hide)'!$A53,'Capacity Summary'!$H$35:$BG$35,0))&lt;&gt;0,INDEX('Capacity Summary'!$H$36:$BG$135,MATCH('Capacity Backing (Hide)'!CF$2,'Capacity Summary'!$B$36:$B$135,0),MATCH('Capacity Backing (Hide)'!$A53,'Capacity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3"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(Hide)'!$A53,'Capacity Summary'!$H$35:$BG$35,0))="x",INDEX('Capacity Summary'!$C$36:$E$135,MATCH('Capacity Backing (Hide)'!CG$2,'Capacity Summary'!$B$36:$B$135,0),4),IF(INDEX('Capacity Summary'!$H$36:$BG$135,MATCH('Capacity Backing (Hide)'!CG$2,'Capacity Summary'!$B$36:$B$135,0),MATCH('Capacity Backing (Hide)'!$A53,'Capacity Summary'!$H$35:$BG$35,0))&lt;&gt;0,INDEX('Capacity Summary'!$H$36:$BG$135,MATCH('Capacity Backing (Hide)'!CG$2,'Capacity Summary'!$B$36:$B$135,0),MATCH('Capacity Backing (Hide)'!$A53,'Capacity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3"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(Hide)'!$A53,'Capacity Summary'!$H$35:$BG$35,0))="x",INDEX('Capacity Summary'!$C$36:$E$135,MATCH('Capacity Backing (Hide)'!CH$2,'Capacity Summary'!$B$36:$B$135,0),4),IF(INDEX('Capacity Summary'!$H$36:$BG$135,MATCH('Capacity Backing (Hide)'!CH$2,'Capacity Summary'!$B$36:$B$135,0),MATCH('Capacity Backing (Hide)'!$A53,'Capacity Summary'!$H$35:$BG$35,0))&lt;&gt;0,INDEX('Capacity Summary'!$H$36:$BG$135,MATCH('Capacity Backing (Hide)'!CH$2,'Capacity Summary'!$B$36:$B$135,0),MATCH('Capacity Backing (Hide)'!$A53,'Capacity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3"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(Hide)'!$A53,'Capacity Summary'!$H$35:$BG$35,0))="x",INDEX('Capacity Summary'!$C$36:$E$135,MATCH('Capacity Backing (Hide)'!CI$2,'Capacity Summary'!$B$36:$B$135,0),4),IF(INDEX('Capacity Summary'!$H$36:$BG$135,MATCH('Capacity Backing (Hide)'!CI$2,'Capacity Summary'!$B$36:$B$135,0),MATCH('Capacity Backing (Hide)'!$A53,'Capacity Summary'!$H$35:$BG$35,0))&lt;&gt;0,INDEX('Capacity Summary'!$H$36:$BG$135,MATCH('Capacity Backing (Hide)'!CI$2,'Capacity Summary'!$B$36:$B$135,0),MATCH('Capacity Backing (Hide)'!$A53,'Capacity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3"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(Hide)'!$A53,'Capacity Summary'!$H$35:$BG$35,0))="x",INDEX('Capacity Summary'!$C$36:$E$135,MATCH('Capacity Backing (Hide)'!CJ$2,'Capacity Summary'!$B$36:$B$135,0),4),IF(INDEX('Capacity Summary'!$H$36:$BG$135,MATCH('Capacity Backing (Hide)'!CJ$2,'Capacity Summary'!$B$36:$B$135,0),MATCH('Capacity Backing (Hide)'!$A53,'Capacity Summary'!$H$35:$BG$35,0))&lt;&gt;0,INDEX('Capacity Summary'!$H$36:$BG$135,MATCH('Capacity Backing (Hide)'!CJ$2,'Capacity Summary'!$B$36:$B$135,0),MATCH('Capacity Backing (Hide)'!$A53,'Capacity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3"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(Hide)'!$A53,'Capacity Summary'!$H$35:$BG$35,0))="x",INDEX('Capacity Summary'!$C$36:$E$135,MATCH('Capacity Backing (Hide)'!CK$2,'Capacity Summary'!$B$36:$B$135,0),4),IF(INDEX('Capacity Summary'!$H$36:$BG$135,MATCH('Capacity Backing (Hide)'!CK$2,'Capacity Summary'!$B$36:$B$135,0),MATCH('Capacity Backing (Hide)'!$A53,'Capacity Summary'!$H$35:$BG$35,0))&lt;&gt;0,INDEX('Capacity Summary'!$H$36:$BG$135,MATCH('Capacity Backing (Hide)'!CK$2,'Capacity Summary'!$B$36:$B$135,0),MATCH('Capacity Backing (Hide)'!$A53,'Capacity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3"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(Hide)'!$A53,'Capacity Summary'!$H$35:$BG$35,0))="x",INDEX('Capacity Summary'!$C$36:$E$135,MATCH('Capacity Backing (Hide)'!CL$2,'Capacity Summary'!$B$36:$B$135,0),4),IF(INDEX('Capacity Summary'!$H$36:$BG$135,MATCH('Capacity Backing (Hide)'!CL$2,'Capacity Summary'!$B$36:$B$135,0),MATCH('Capacity Backing (Hide)'!$A53,'Capacity Summary'!$H$35:$BG$35,0))&lt;&gt;0,INDEX('Capacity Summary'!$H$36:$BG$135,MATCH('Capacity Backing (Hide)'!CL$2,'Capacity Summary'!$B$36:$B$135,0),MATCH('Capacity Backing (Hide)'!$A53,'Capacity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3"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(Hide)'!$A53,'Capacity Summary'!$H$35:$BG$35,0))="x",INDEX('Capacity Summary'!$C$36:$E$135,MATCH('Capacity Backing (Hide)'!CM$2,'Capacity Summary'!$B$36:$B$135,0),4),IF(INDEX('Capacity Summary'!$H$36:$BG$135,MATCH('Capacity Backing (Hide)'!CM$2,'Capacity Summary'!$B$36:$B$135,0),MATCH('Capacity Backing (Hide)'!$A53,'Capacity Summary'!$H$35:$BG$35,0))&lt;&gt;0,INDEX('Capacity Summary'!$H$36:$BG$135,MATCH('Capacity Backing (Hide)'!CM$2,'Capacity Summary'!$B$36:$B$135,0),MATCH('Capacity Backing (Hide)'!$A53,'Capacity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3"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(Hide)'!$A53,'Capacity Summary'!$H$35:$BG$35,0))="x",INDEX('Capacity Summary'!$C$36:$E$135,MATCH('Capacity Backing (Hide)'!CN$2,'Capacity Summary'!$B$36:$B$135,0),4),IF(INDEX('Capacity Summary'!$H$36:$BG$135,MATCH('Capacity Backing (Hide)'!CN$2,'Capacity Summary'!$B$36:$B$135,0),MATCH('Capacity Backing (Hide)'!$A53,'Capacity Summary'!$H$35:$BG$35,0))&lt;&gt;0,INDEX('Capacity Summary'!$H$36:$BG$135,MATCH('Capacity Backing (Hide)'!CN$2,'Capacity Summary'!$B$36:$B$135,0),MATCH('Capacity Backing (Hide)'!$A53,'Capacity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3"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(Hide)'!$A53,'Capacity Summary'!$H$35:$BG$35,0))="x",INDEX('Capacity Summary'!$C$36:$E$135,MATCH('Capacity Backing (Hide)'!CO$2,'Capacity Summary'!$B$36:$B$135,0),4),IF(INDEX('Capacity Summary'!$H$36:$BG$135,MATCH('Capacity Backing (Hide)'!CO$2,'Capacity Summary'!$B$36:$B$135,0),MATCH('Capacity Backing (Hide)'!$A53,'Capacity Summary'!$H$35:$BG$35,0))&lt;&gt;0,INDEX('Capacity Summary'!$H$36:$BG$135,MATCH('Capacity Backing (Hide)'!CO$2,'Capacity Summary'!$B$36:$B$135,0),MATCH('Capacity Backing (Hide)'!$A53,'Capacity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3"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(Hide)'!$A53,'Capacity Summary'!$H$35:$BG$35,0))="x",INDEX('Capacity Summary'!$C$36:$E$135,MATCH('Capacity Backing (Hide)'!CP$2,'Capacity Summary'!$B$36:$B$135,0),4),IF(INDEX('Capacity Summary'!$H$36:$BG$135,MATCH('Capacity Backing (Hide)'!CP$2,'Capacity Summary'!$B$36:$B$135,0),MATCH('Capacity Backing (Hide)'!$A53,'Capacity Summary'!$H$35:$BG$35,0))&lt;&gt;0,INDEX('Capacity Summary'!$H$36:$BG$135,MATCH('Capacity Backing (Hide)'!CP$2,'Capacity Summary'!$B$36:$B$135,0),MATCH('Capacity Backing (Hide)'!$A53,'Capacity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3"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(Hide)'!$A53,'Capacity Summary'!$H$35:$BG$35,0))="x",INDEX('Capacity Summary'!$C$36:$E$135,MATCH('Capacity Backing (Hide)'!CQ$2,'Capacity Summary'!$B$36:$B$135,0),4),IF(INDEX('Capacity Summary'!$H$36:$BG$135,MATCH('Capacity Backing (Hide)'!CQ$2,'Capacity Summary'!$B$36:$B$135,0),MATCH('Capacity Backing (Hide)'!$A53,'Capacity Summary'!$H$35:$BG$35,0))&lt;&gt;0,INDEX('Capacity Summary'!$H$36:$BG$135,MATCH('Capacity Backing (Hide)'!CQ$2,'Capacity Summary'!$B$36:$B$135,0),MATCH('Capacity Backing (Hide)'!$A53,'Capacity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3"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(Hide)'!$A53,'Capacity Summary'!$H$35:$BG$35,0))="x",INDEX('Capacity Summary'!$C$36:$E$135,MATCH('Capacity Backing (Hide)'!CR$2,'Capacity Summary'!$B$36:$B$135,0),4),IF(INDEX('Capacity Summary'!$H$36:$BG$135,MATCH('Capacity Backing (Hide)'!CR$2,'Capacity Summary'!$B$36:$B$135,0),MATCH('Capacity Backing (Hide)'!$A53,'Capacity Summary'!$H$35:$BG$35,0))&lt;&gt;0,INDEX('Capacity Summary'!$H$36:$BG$135,MATCH('Capacity Backing (Hide)'!CR$2,'Capacity Summary'!$B$36:$B$135,0),MATCH('Capacity Backing (Hide)'!$A53,'Capacity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3"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(Hide)'!$A53,'Capacity Summary'!$H$35:$BG$35,0))="x",INDEX('Capacity Summary'!$C$36:$E$135,MATCH('Capacity Backing (Hide)'!CS$2,'Capacity Summary'!$B$36:$B$135,0),4),IF(INDEX('Capacity Summary'!$H$36:$BG$135,MATCH('Capacity Backing (Hide)'!CS$2,'Capacity Summary'!$B$36:$B$135,0),MATCH('Capacity Backing (Hide)'!$A53,'Capacity Summary'!$H$35:$BG$35,0))&lt;&gt;0,INDEX('Capacity Summary'!$H$36:$BG$135,MATCH('Capacity Backing (Hide)'!CS$2,'Capacity Summary'!$B$36:$B$135,0),MATCH('Capacity Backing (Hide)'!$A53,'Capacity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3"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(Hide)'!$A53,'Capacity Summary'!$H$35:$BG$35,0))="x",INDEX('Capacity Summary'!$C$36:$E$135,MATCH('Capacity Backing (Hide)'!CT$2,'Capacity Summary'!$B$36:$B$135,0),4),IF(INDEX('Capacity Summary'!$H$36:$BG$135,MATCH('Capacity Backing (Hide)'!CT$2,'Capacity Summary'!$B$36:$B$135,0),MATCH('Capacity Backing (Hide)'!$A53,'Capacity Summary'!$H$35:$BG$35,0))&lt;&gt;0,INDEX('Capacity Summary'!$H$36:$BG$135,MATCH('Capacity Backing (Hide)'!CT$2,'Capacity Summary'!$B$36:$B$135,0),MATCH('Capacity Backing (Hide)'!$A53,'Capacity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3"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(Hide)'!$A53,'Capacity Summary'!$H$35:$BG$35,0))="x",INDEX('Capacity Summary'!$C$36:$E$135,MATCH('Capacity Backing (Hide)'!CU$2,'Capacity Summary'!$B$36:$B$135,0),4),IF(INDEX('Capacity Summary'!$H$36:$BG$135,MATCH('Capacity Backing (Hide)'!CU$2,'Capacity Summary'!$B$36:$B$135,0),MATCH('Capacity Backing (Hide)'!$A53,'Capacity Summary'!$H$35:$BG$35,0))&lt;&gt;0,INDEX('Capacity Summary'!$H$36:$BG$135,MATCH('Capacity Backing (Hide)'!CU$2,'Capacity Summary'!$B$36:$B$135,0),MATCH('Capacity Backing (Hide)'!$A53,'Capacity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3"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(Hide)'!$A53,'Capacity Summary'!$H$35:$BG$35,0))="x",INDEX('Capacity Summary'!$C$36:$E$135,MATCH('Capacity Backing (Hide)'!CV$2,'Capacity Summary'!$B$36:$B$135,0),4),IF(INDEX('Capacity Summary'!$H$36:$BG$135,MATCH('Capacity Backing (Hide)'!CV$2,'Capacity Summary'!$B$36:$B$135,0),MATCH('Capacity Backing (Hide)'!$A53,'Capacity Summary'!$H$35:$BG$35,0))&lt;&gt;0,INDEX('Capacity Summary'!$H$36:$BG$135,MATCH('Capacity Backing (Hide)'!CV$2,'Capacity Summary'!$B$36:$B$135,0),MATCH('Capacity Backing (Hide)'!$A53,'Capacity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3"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(Hide)'!$A53,'Capacity Summary'!$H$35:$BG$35,0))="x",INDEX('Capacity Summary'!$C$36:$E$135,MATCH('Capacity Backing (Hide)'!CW$2,'Capacity Summary'!$B$36:$B$135,0),4),IF(INDEX('Capacity Summary'!$H$36:$BG$135,MATCH('Capacity Backing (Hide)'!CW$2,'Capacity Summary'!$B$36:$B$135,0),MATCH('Capacity Backing (Hide)'!$A53,'Capacity Summary'!$H$35:$BG$35,0))&lt;&gt;0,INDEX('Capacity Summary'!$H$36:$BG$135,MATCH('Capacity Backing (Hide)'!CW$2,'Capacity Summary'!$B$36:$B$135,0),MATCH('Capacity Backing (Hide)'!$A53,'Capacity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4" spans="1:101" x14ac:dyDescent="0.35">
      <c r="A54" s="2">
        <f ca="1">'Required Capacity (Hide)'!E54</f>
        <v>44571</v>
      </c>
      <c r="B54"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(Hide)'!$A54,'Capacity Summary'!$H$35:$BG$35,0))="x",INDEX('Capacity Summary'!$C$36:$E$135,MATCH('Capacity Backing (Hide)'!B$2,'Capacity Summary'!$B$36:$B$135,0),4),IF(INDEX('Capacity Summary'!$H$36:$BG$135,MATCH('Capacity Backing (Hide)'!B$2,'Capacity Summary'!$B$36:$B$135,0),MATCH('Capacity Backing (Hide)'!$A54,'Capacity Summary'!$H$35:$BG$35,0))&lt;&gt;0,INDEX('Capacity Summary'!$H$36:$BG$135,MATCH('Capacity Backing (Hide)'!B$2,'Capacity Summary'!$B$36:$B$135,0),MATCH('Capacity Backing (Hide)'!$A54,'Capacity Summary'!$H$35:$BG$35,0)),0)),INDEX('Capacity Summary'!$C$36:$E$135,MATCH('Capacity Backing (Hide)'!B$2,'Capacity Summary'!$B$36:$B$135,0),2)))/IF(Summary!$B$7="Minutes",1,60)/COUNTA(INDEX(Capacity!$C$10:$Q$109,MATCH('Capacity Backing (Hide)'!B$2,Capacity!$B$10:$B$109,0),1):INDEX(Capacity!$C$10:$Q$109,MATCH('Capacity Backing (Hide)'!B$2,Capacity!$B$10:$B$109,0),15))</f>
        <v>#N/A</v>
      </c>
      <c r="C54"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(Hide)'!$A54,'Capacity Summary'!$H$35:$BG$35,0))="x",INDEX('Capacity Summary'!$C$36:$E$135,MATCH('Capacity Backing (Hide)'!C$2,'Capacity Summary'!$B$36:$B$135,0),4),IF(INDEX('Capacity Summary'!$H$36:$BG$135,MATCH('Capacity Backing (Hide)'!C$2,'Capacity Summary'!$B$36:$B$135,0),MATCH('Capacity Backing (Hide)'!$A54,'Capacity Summary'!$H$35:$BG$35,0))&lt;&gt;0,INDEX('Capacity Summary'!$H$36:$BG$135,MATCH('Capacity Backing (Hide)'!C$2,'Capacity Summary'!$B$36:$B$135,0),MATCH('Capacity Backing (Hide)'!$A54,'Capacity Summary'!$H$35:$BG$35,0)),0)),INDEX('Capacity Summary'!$C$36:$E$135,MATCH('Capacity Backing (Hide)'!C$2,'Capacity Summary'!$B$36:$B$135,0),2)))/IF(Summary!$B$7="Minutes",1,60)/COUNTA(INDEX(Capacity!$C$10:$Q$109,MATCH('Capacity Backing (Hide)'!C$2,Capacity!$B$10:$B$109,0),1):INDEX(Capacity!$C$10:$Q$109,MATCH('Capacity Backing (Hide)'!C$2,Capacity!$B$10:$B$109,0),15))</f>
        <v>#N/A</v>
      </c>
      <c r="D54"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(Hide)'!$A54,'Capacity Summary'!$H$35:$BG$35,0))="x",INDEX('Capacity Summary'!$C$36:$E$135,MATCH('Capacity Backing (Hide)'!D$2,'Capacity Summary'!$B$36:$B$135,0),4),IF(INDEX('Capacity Summary'!$H$36:$BG$135,MATCH('Capacity Backing (Hide)'!D$2,'Capacity Summary'!$B$36:$B$135,0),MATCH('Capacity Backing (Hide)'!$A54,'Capacity Summary'!$H$35:$BG$35,0))&lt;&gt;0,INDEX('Capacity Summary'!$H$36:$BG$135,MATCH('Capacity Backing (Hide)'!D$2,'Capacity Summary'!$B$36:$B$135,0),MATCH('Capacity Backing (Hide)'!$A54,'Capacity Summary'!$H$35:$BG$35,0)),0)),INDEX('Capacity Summary'!$C$36:$E$135,MATCH('Capacity Backing (Hide)'!D$2,'Capacity Summary'!$B$36:$B$135,0),2)))/IF(Summary!$B$7="Minutes",1,60)/COUNTA(INDEX(Capacity!$C$10:$Q$109,MATCH('Capacity Backing (Hide)'!D$2,Capacity!$B$10:$B$109,0),1):INDEX(Capacity!$C$10:$Q$109,MATCH('Capacity Backing (Hide)'!D$2,Capacity!$B$10:$B$109,0),15))</f>
        <v>#N/A</v>
      </c>
      <c r="E54"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(Hide)'!$A54,'Capacity Summary'!$H$35:$BG$35,0))="x",INDEX('Capacity Summary'!$C$36:$E$135,MATCH('Capacity Backing (Hide)'!E$2,'Capacity Summary'!$B$36:$B$135,0),4),IF(INDEX('Capacity Summary'!$H$36:$BG$135,MATCH('Capacity Backing (Hide)'!E$2,'Capacity Summary'!$B$36:$B$135,0),MATCH('Capacity Backing (Hide)'!$A54,'Capacity Summary'!$H$35:$BG$35,0))&lt;&gt;0,INDEX('Capacity Summary'!$H$36:$BG$135,MATCH('Capacity Backing (Hide)'!E$2,'Capacity Summary'!$B$36:$B$135,0),MATCH('Capacity Backing (Hide)'!$A54,'Capacity Summary'!$H$35:$BG$35,0)),0)),INDEX('Capacity Summary'!$C$36:$E$135,MATCH('Capacity Backing (Hide)'!E$2,'Capacity Summary'!$B$36:$B$135,0),2)))/IF(Summary!$B$7="Minutes",1,60)/COUNTA(INDEX(Capacity!$C$10:$Q$109,MATCH('Capacity Backing (Hide)'!E$2,Capacity!$B$10:$B$109,0),1):INDEX(Capacity!$C$10:$Q$109,MATCH('Capacity Backing (Hide)'!E$2,Capacity!$B$10:$B$109,0),15))</f>
        <v>#N/A</v>
      </c>
      <c r="F54"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(Hide)'!$A54,'Capacity Summary'!$H$35:$BG$35,0))="x",INDEX('Capacity Summary'!$C$36:$E$135,MATCH('Capacity Backing (Hide)'!F$2,'Capacity Summary'!$B$36:$B$135,0),4),IF(INDEX('Capacity Summary'!$H$36:$BG$135,MATCH('Capacity Backing (Hide)'!F$2,'Capacity Summary'!$B$36:$B$135,0),MATCH('Capacity Backing (Hide)'!$A54,'Capacity Summary'!$H$35:$BG$35,0))&lt;&gt;0,INDEX('Capacity Summary'!$H$36:$BG$135,MATCH('Capacity Backing (Hide)'!F$2,'Capacity Summary'!$B$36:$B$135,0),MATCH('Capacity Backing (Hide)'!$A54,'Capacity Summary'!$H$35:$BG$35,0)),0)),INDEX('Capacity Summary'!$C$36:$E$135,MATCH('Capacity Backing (Hide)'!F$2,'Capacity Summary'!$B$36:$B$135,0),2)))/IF(Summary!$B$7="Minutes",1,60)/COUNTA(INDEX(Capacity!$C$10:$Q$109,MATCH('Capacity Backing (Hide)'!F$2,Capacity!$B$10:$B$109,0),1):INDEX(Capacity!$C$10:$Q$109,MATCH('Capacity Backing (Hide)'!F$2,Capacity!$B$10:$B$109,0),15))</f>
        <v>#N/A</v>
      </c>
      <c r="G54"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(Hide)'!$A54,'Capacity Summary'!$H$35:$BG$35,0))="x",INDEX('Capacity Summary'!$C$36:$E$135,MATCH('Capacity Backing (Hide)'!G$2,'Capacity Summary'!$B$36:$B$135,0),4),IF(INDEX('Capacity Summary'!$H$36:$BG$135,MATCH('Capacity Backing (Hide)'!G$2,'Capacity Summary'!$B$36:$B$135,0),MATCH('Capacity Backing (Hide)'!$A54,'Capacity Summary'!$H$35:$BG$35,0))&lt;&gt;0,INDEX('Capacity Summary'!$H$36:$BG$135,MATCH('Capacity Backing (Hide)'!G$2,'Capacity Summary'!$B$36:$B$135,0),MATCH('Capacity Backing (Hide)'!$A54,'Capacity Summary'!$H$35:$BG$35,0)),0)),INDEX('Capacity Summary'!$C$36:$E$135,MATCH('Capacity Backing (Hide)'!G$2,'Capacity Summary'!$B$36:$B$135,0),2)))/IF(Summary!$B$7="Minutes",1,60)/COUNTA(INDEX(Capacity!$C$10:$Q$109,MATCH('Capacity Backing (Hide)'!G$2,Capacity!$B$10:$B$109,0),1):INDEX(Capacity!$C$10:$Q$109,MATCH('Capacity Backing (Hide)'!G$2,Capacity!$B$10:$B$109,0),15))</f>
        <v>#N/A</v>
      </c>
      <c r="H54"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(Hide)'!$A54,'Capacity Summary'!$H$35:$BG$35,0))="x",INDEX('Capacity Summary'!$C$36:$E$135,MATCH('Capacity Backing (Hide)'!H$2,'Capacity Summary'!$B$36:$B$135,0),4),IF(INDEX('Capacity Summary'!$H$36:$BG$135,MATCH('Capacity Backing (Hide)'!H$2,'Capacity Summary'!$B$36:$B$135,0),MATCH('Capacity Backing (Hide)'!$A54,'Capacity Summary'!$H$35:$BG$35,0))&lt;&gt;0,INDEX('Capacity Summary'!$H$36:$BG$135,MATCH('Capacity Backing (Hide)'!H$2,'Capacity Summary'!$B$36:$B$135,0),MATCH('Capacity Backing (Hide)'!$A54,'Capacity Summary'!$H$35:$BG$35,0)),0)),INDEX('Capacity Summary'!$C$36:$E$135,MATCH('Capacity Backing (Hide)'!H$2,'Capacity Summary'!$B$36:$B$135,0),2)))/IF(Summary!$B$7="Minutes",1,60)/COUNTA(INDEX(Capacity!$C$10:$Q$109,MATCH('Capacity Backing (Hide)'!H$2,Capacity!$B$10:$B$109,0),1):INDEX(Capacity!$C$10:$Q$109,MATCH('Capacity Backing (Hide)'!H$2,Capacity!$B$10:$B$109,0),15))</f>
        <v>#N/A</v>
      </c>
      <c r="I54"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(Hide)'!$A54,'Capacity Summary'!$H$35:$BG$35,0))="x",INDEX('Capacity Summary'!$C$36:$E$135,MATCH('Capacity Backing (Hide)'!I$2,'Capacity Summary'!$B$36:$B$135,0),4),IF(INDEX('Capacity Summary'!$H$36:$BG$135,MATCH('Capacity Backing (Hide)'!I$2,'Capacity Summary'!$B$36:$B$135,0),MATCH('Capacity Backing (Hide)'!$A54,'Capacity Summary'!$H$35:$BG$35,0))&lt;&gt;0,INDEX('Capacity Summary'!$H$36:$BG$135,MATCH('Capacity Backing (Hide)'!I$2,'Capacity Summary'!$B$36:$B$135,0),MATCH('Capacity Backing (Hide)'!$A54,'Capacity Summary'!$H$35:$BG$35,0)),0)),INDEX('Capacity Summary'!$C$36:$E$135,MATCH('Capacity Backing (Hide)'!I$2,'Capacity Summary'!$B$36:$B$135,0),2)))/IF(Summary!$B$7="Minutes",1,60)/COUNTA(INDEX(Capacity!$C$10:$Q$109,MATCH('Capacity Backing (Hide)'!I$2,Capacity!$B$10:$B$109,0),1):INDEX(Capacity!$C$10:$Q$109,MATCH('Capacity Backing (Hide)'!I$2,Capacity!$B$10:$B$109,0),15))</f>
        <v>#N/A</v>
      </c>
      <c r="J54"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(Hide)'!$A54,'Capacity Summary'!$H$35:$BG$35,0))="x",INDEX('Capacity Summary'!$C$36:$E$135,MATCH('Capacity Backing (Hide)'!J$2,'Capacity Summary'!$B$36:$B$135,0),4),IF(INDEX('Capacity Summary'!$H$36:$BG$135,MATCH('Capacity Backing (Hide)'!J$2,'Capacity Summary'!$B$36:$B$135,0),MATCH('Capacity Backing (Hide)'!$A54,'Capacity Summary'!$H$35:$BG$35,0))&lt;&gt;0,INDEX('Capacity Summary'!$H$36:$BG$135,MATCH('Capacity Backing (Hide)'!J$2,'Capacity Summary'!$B$36:$B$135,0),MATCH('Capacity Backing (Hide)'!$A54,'Capacity Summary'!$H$35:$BG$35,0)),0)),INDEX('Capacity Summary'!$C$36:$E$135,MATCH('Capacity Backing (Hide)'!J$2,'Capacity Summary'!$B$36:$B$135,0),2)))/IF(Summary!$B$7="Minutes",1,60)/COUNTA(INDEX(Capacity!$C$10:$Q$109,MATCH('Capacity Backing (Hide)'!J$2,Capacity!$B$10:$B$109,0),1):INDEX(Capacity!$C$10:$Q$109,MATCH('Capacity Backing (Hide)'!J$2,Capacity!$B$10:$B$109,0),15))</f>
        <v>#N/A</v>
      </c>
      <c r="K54"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(Hide)'!$A54,'Capacity Summary'!$H$35:$BG$35,0))="x",INDEX('Capacity Summary'!$C$36:$E$135,MATCH('Capacity Backing (Hide)'!K$2,'Capacity Summary'!$B$36:$B$135,0),4),IF(INDEX('Capacity Summary'!$H$36:$BG$135,MATCH('Capacity Backing (Hide)'!K$2,'Capacity Summary'!$B$36:$B$135,0),MATCH('Capacity Backing (Hide)'!$A54,'Capacity Summary'!$H$35:$BG$35,0))&lt;&gt;0,INDEX('Capacity Summary'!$H$36:$BG$135,MATCH('Capacity Backing (Hide)'!K$2,'Capacity Summary'!$B$36:$B$135,0),MATCH('Capacity Backing (Hide)'!$A54,'Capacity Summary'!$H$35:$BG$35,0)),0)),INDEX('Capacity Summary'!$C$36:$E$135,MATCH('Capacity Backing (Hide)'!K$2,'Capacity Summary'!$B$36:$B$135,0),2)))/IF(Summary!$B$7="Minutes",1,60)/COUNTA(INDEX(Capacity!$C$10:$Q$109,MATCH('Capacity Backing (Hide)'!K$2,Capacity!$B$10:$B$109,0),1):INDEX(Capacity!$C$10:$Q$109,MATCH('Capacity Backing (Hide)'!K$2,Capacity!$B$10:$B$109,0),15))</f>
        <v>#N/A</v>
      </c>
      <c r="L54"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(Hide)'!$A54,'Capacity Summary'!$H$35:$BG$35,0))="x",INDEX('Capacity Summary'!$C$36:$E$135,MATCH('Capacity Backing (Hide)'!L$2,'Capacity Summary'!$B$36:$B$135,0),4),IF(INDEX('Capacity Summary'!$H$36:$BG$135,MATCH('Capacity Backing (Hide)'!L$2,'Capacity Summary'!$B$36:$B$135,0),MATCH('Capacity Backing (Hide)'!$A54,'Capacity Summary'!$H$35:$BG$35,0))&lt;&gt;0,INDEX('Capacity Summary'!$H$36:$BG$135,MATCH('Capacity Backing (Hide)'!L$2,'Capacity Summary'!$B$36:$B$135,0),MATCH('Capacity Backing (Hide)'!$A54,'Capacity Summary'!$H$35:$BG$35,0)),0)),INDEX('Capacity Summary'!$C$36:$E$135,MATCH('Capacity Backing (Hide)'!L$2,'Capacity Summary'!$B$36:$B$135,0),2)))/IF(Summary!$B$7="Minutes",1,60)/COUNTA(INDEX(Capacity!$C$10:$Q$109,MATCH('Capacity Backing (Hide)'!L$2,Capacity!$B$10:$B$109,0),1):INDEX(Capacity!$C$10:$Q$109,MATCH('Capacity Backing (Hide)'!L$2,Capacity!$B$10:$B$109,0),15))</f>
        <v>#N/A</v>
      </c>
      <c r="M54"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(Hide)'!$A54,'Capacity Summary'!$H$35:$BG$35,0))="x",INDEX('Capacity Summary'!$C$36:$E$135,MATCH('Capacity Backing (Hide)'!M$2,'Capacity Summary'!$B$36:$B$135,0),4),IF(INDEX('Capacity Summary'!$H$36:$BG$135,MATCH('Capacity Backing (Hide)'!M$2,'Capacity Summary'!$B$36:$B$135,0),MATCH('Capacity Backing (Hide)'!$A54,'Capacity Summary'!$H$35:$BG$35,0))&lt;&gt;0,INDEX('Capacity Summary'!$H$36:$BG$135,MATCH('Capacity Backing (Hide)'!M$2,'Capacity Summary'!$B$36:$B$135,0),MATCH('Capacity Backing (Hide)'!$A54,'Capacity Summary'!$H$35:$BG$35,0)),0)),INDEX('Capacity Summary'!$C$36:$E$135,MATCH('Capacity Backing (Hide)'!M$2,'Capacity Summary'!$B$36:$B$135,0),2)))/IF(Summary!$B$7="Minutes",1,60)/COUNTA(INDEX(Capacity!$C$10:$Q$109,MATCH('Capacity Backing (Hide)'!M$2,Capacity!$B$10:$B$109,0),1):INDEX(Capacity!$C$10:$Q$109,MATCH('Capacity Backing (Hide)'!M$2,Capacity!$B$10:$B$109,0),15))</f>
        <v>#N/A</v>
      </c>
      <c r="N54"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(Hide)'!$A54,'Capacity Summary'!$H$35:$BG$35,0))="x",INDEX('Capacity Summary'!$C$36:$E$135,MATCH('Capacity Backing (Hide)'!N$2,'Capacity Summary'!$B$36:$B$135,0),4),IF(INDEX('Capacity Summary'!$H$36:$BG$135,MATCH('Capacity Backing (Hide)'!N$2,'Capacity Summary'!$B$36:$B$135,0),MATCH('Capacity Backing (Hide)'!$A54,'Capacity Summary'!$H$35:$BG$35,0))&lt;&gt;0,INDEX('Capacity Summary'!$H$36:$BG$135,MATCH('Capacity Backing (Hide)'!N$2,'Capacity Summary'!$B$36:$B$135,0),MATCH('Capacity Backing (Hide)'!$A54,'Capacity Summary'!$H$35:$BG$35,0)),0)),INDEX('Capacity Summary'!$C$36:$E$135,MATCH('Capacity Backing (Hide)'!N$2,'Capacity Summary'!$B$36:$B$135,0),2)))/IF(Summary!$B$7="Minutes",1,60)/COUNTA(INDEX(Capacity!$C$10:$Q$109,MATCH('Capacity Backing (Hide)'!N$2,Capacity!$B$10:$B$109,0),1):INDEX(Capacity!$C$10:$Q$109,MATCH('Capacity Backing (Hide)'!N$2,Capacity!$B$10:$B$109,0),15))</f>
        <v>#N/A</v>
      </c>
      <c r="O54"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(Hide)'!$A54,'Capacity Summary'!$H$35:$BG$35,0))="x",INDEX('Capacity Summary'!$C$36:$E$135,MATCH('Capacity Backing (Hide)'!O$2,'Capacity Summary'!$B$36:$B$135,0),4),IF(INDEX('Capacity Summary'!$H$36:$BG$135,MATCH('Capacity Backing (Hide)'!O$2,'Capacity Summary'!$B$36:$B$135,0),MATCH('Capacity Backing (Hide)'!$A54,'Capacity Summary'!$H$35:$BG$35,0))&lt;&gt;0,INDEX('Capacity Summary'!$H$36:$BG$135,MATCH('Capacity Backing (Hide)'!O$2,'Capacity Summary'!$B$36:$B$135,0),MATCH('Capacity Backing (Hide)'!$A54,'Capacity Summary'!$H$35:$BG$35,0)),0)),INDEX('Capacity Summary'!$C$36:$E$135,MATCH('Capacity Backing (Hide)'!O$2,'Capacity Summary'!$B$36:$B$135,0),2)))/IF(Summary!$B$7="Minutes",1,60)/COUNTA(INDEX(Capacity!$C$10:$Q$109,MATCH('Capacity Backing (Hide)'!O$2,Capacity!$B$10:$B$109,0),1):INDEX(Capacity!$C$10:$Q$109,MATCH('Capacity Backing (Hide)'!O$2,Capacity!$B$10:$B$109,0),15))</f>
        <v>#N/A</v>
      </c>
      <c r="P54"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(Hide)'!$A54,'Capacity Summary'!$H$35:$BG$35,0))="x",INDEX('Capacity Summary'!$C$36:$E$135,MATCH('Capacity Backing (Hide)'!P$2,'Capacity Summary'!$B$36:$B$135,0),4),IF(INDEX('Capacity Summary'!$H$36:$BG$135,MATCH('Capacity Backing (Hide)'!P$2,'Capacity Summary'!$B$36:$B$135,0),MATCH('Capacity Backing (Hide)'!$A54,'Capacity Summary'!$H$35:$BG$35,0))&lt;&gt;0,INDEX('Capacity Summary'!$H$36:$BG$135,MATCH('Capacity Backing (Hide)'!P$2,'Capacity Summary'!$B$36:$B$135,0),MATCH('Capacity Backing (Hide)'!$A54,'Capacity Summary'!$H$35:$BG$35,0)),0)),INDEX('Capacity Summary'!$C$36:$E$135,MATCH('Capacity Backing (Hide)'!P$2,'Capacity Summary'!$B$36:$B$135,0),2)))/IF(Summary!$B$7="Minutes",1,60)/COUNTA(INDEX(Capacity!$C$10:$Q$109,MATCH('Capacity Backing (Hide)'!P$2,Capacity!$B$10:$B$109,0),1):INDEX(Capacity!$C$10:$Q$109,MATCH('Capacity Backing (Hide)'!P$2,Capacity!$B$10:$B$109,0),15))</f>
        <v>#N/A</v>
      </c>
      <c r="Q54"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(Hide)'!$A54,'Capacity Summary'!$H$35:$BG$35,0))="x",INDEX('Capacity Summary'!$C$36:$E$135,MATCH('Capacity Backing (Hide)'!Q$2,'Capacity Summary'!$B$36:$B$135,0),4),IF(INDEX('Capacity Summary'!$H$36:$BG$135,MATCH('Capacity Backing (Hide)'!Q$2,'Capacity Summary'!$B$36:$B$135,0),MATCH('Capacity Backing (Hide)'!$A54,'Capacity Summary'!$H$35:$BG$35,0))&lt;&gt;0,INDEX('Capacity Summary'!$H$36:$BG$135,MATCH('Capacity Backing (Hide)'!Q$2,'Capacity Summary'!$B$36:$B$135,0),MATCH('Capacity Backing (Hide)'!$A54,'Capacity Summary'!$H$35:$BG$35,0)),0)),INDEX('Capacity Summary'!$C$36:$E$135,MATCH('Capacity Backing (Hide)'!Q$2,'Capacity Summary'!$B$36:$B$135,0),2)))/IF(Summary!$B$7="Minutes",1,60)/COUNTA(INDEX(Capacity!$C$10:$Q$109,MATCH('Capacity Backing (Hide)'!Q$2,Capacity!$B$10:$B$109,0),1):INDEX(Capacity!$C$10:$Q$109,MATCH('Capacity Backing (Hide)'!Q$2,Capacity!$B$10:$B$109,0),15))</f>
        <v>#N/A</v>
      </c>
      <c r="R54"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(Hide)'!$A54,'Capacity Summary'!$H$35:$BG$35,0))="x",INDEX('Capacity Summary'!$C$36:$E$135,MATCH('Capacity Backing (Hide)'!R$2,'Capacity Summary'!$B$36:$B$135,0),4),IF(INDEX('Capacity Summary'!$H$36:$BG$135,MATCH('Capacity Backing (Hide)'!R$2,'Capacity Summary'!$B$36:$B$135,0),MATCH('Capacity Backing (Hide)'!$A54,'Capacity Summary'!$H$35:$BG$35,0))&lt;&gt;0,INDEX('Capacity Summary'!$H$36:$BG$135,MATCH('Capacity Backing (Hide)'!R$2,'Capacity Summary'!$B$36:$B$135,0),MATCH('Capacity Backing (Hide)'!$A54,'Capacity Summary'!$H$35:$BG$35,0)),0)),INDEX('Capacity Summary'!$C$36:$E$135,MATCH('Capacity Backing (Hide)'!R$2,'Capacity Summary'!$B$36:$B$135,0),2)))/IF(Summary!$B$7="Minutes",1,60)/COUNTA(INDEX(Capacity!$C$10:$Q$109,MATCH('Capacity Backing (Hide)'!R$2,Capacity!$B$10:$B$109,0),1):INDEX(Capacity!$C$10:$Q$109,MATCH('Capacity Backing (Hide)'!R$2,Capacity!$B$10:$B$109,0),15))</f>
        <v>#N/A</v>
      </c>
      <c r="S54"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(Hide)'!$A54,'Capacity Summary'!$H$35:$BG$35,0))="x",INDEX('Capacity Summary'!$C$36:$E$135,MATCH('Capacity Backing (Hide)'!S$2,'Capacity Summary'!$B$36:$B$135,0),4),IF(INDEX('Capacity Summary'!$H$36:$BG$135,MATCH('Capacity Backing (Hide)'!S$2,'Capacity Summary'!$B$36:$B$135,0),MATCH('Capacity Backing (Hide)'!$A54,'Capacity Summary'!$H$35:$BG$35,0))&lt;&gt;0,INDEX('Capacity Summary'!$H$36:$BG$135,MATCH('Capacity Backing (Hide)'!S$2,'Capacity Summary'!$B$36:$B$135,0),MATCH('Capacity Backing (Hide)'!$A54,'Capacity Summary'!$H$35:$BG$35,0)),0)),INDEX('Capacity Summary'!$C$36:$E$135,MATCH('Capacity Backing (Hide)'!S$2,'Capacity Summary'!$B$36:$B$135,0),2)))/IF(Summary!$B$7="Minutes",1,60)/COUNTA(INDEX(Capacity!$C$10:$Q$109,MATCH('Capacity Backing (Hide)'!S$2,Capacity!$B$10:$B$109,0),1):INDEX(Capacity!$C$10:$Q$109,MATCH('Capacity Backing (Hide)'!S$2,Capacity!$B$10:$B$109,0),15))</f>
        <v>#N/A</v>
      </c>
      <c r="T54"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(Hide)'!$A54,'Capacity Summary'!$H$35:$BG$35,0))="x",INDEX('Capacity Summary'!$C$36:$E$135,MATCH('Capacity Backing (Hide)'!T$2,'Capacity Summary'!$B$36:$B$135,0),4),IF(INDEX('Capacity Summary'!$H$36:$BG$135,MATCH('Capacity Backing (Hide)'!T$2,'Capacity Summary'!$B$36:$B$135,0),MATCH('Capacity Backing (Hide)'!$A54,'Capacity Summary'!$H$35:$BG$35,0))&lt;&gt;0,INDEX('Capacity Summary'!$H$36:$BG$135,MATCH('Capacity Backing (Hide)'!T$2,'Capacity Summary'!$B$36:$B$135,0),MATCH('Capacity Backing (Hide)'!$A54,'Capacity Summary'!$H$35:$BG$35,0)),0)),INDEX('Capacity Summary'!$C$36:$E$135,MATCH('Capacity Backing (Hide)'!T$2,'Capacity Summary'!$B$36:$B$135,0),2)))/IF(Summary!$B$7="Minutes",1,60)/COUNTA(INDEX(Capacity!$C$10:$Q$109,MATCH('Capacity Backing (Hide)'!T$2,Capacity!$B$10:$B$109,0),1):INDEX(Capacity!$C$10:$Q$109,MATCH('Capacity Backing (Hide)'!T$2,Capacity!$B$10:$B$109,0),15))</f>
        <v>#N/A</v>
      </c>
      <c r="U54"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(Hide)'!$A54,'Capacity Summary'!$H$35:$BG$35,0))="x",INDEX('Capacity Summary'!$C$36:$E$135,MATCH('Capacity Backing (Hide)'!U$2,'Capacity Summary'!$B$36:$B$135,0),4),IF(INDEX('Capacity Summary'!$H$36:$BG$135,MATCH('Capacity Backing (Hide)'!U$2,'Capacity Summary'!$B$36:$B$135,0),MATCH('Capacity Backing (Hide)'!$A54,'Capacity Summary'!$H$35:$BG$35,0))&lt;&gt;0,INDEX('Capacity Summary'!$H$36:$BG$135,MATCH('Capacity Backing (Hide)'!U$2,'Capacity Summary'!$B$36:$B$135,0),MATCH('Capacity Backing (Hide)'!$A54,'Capacity Summary'!$H$35:$BG$35,0)),0)),INDEX('Capacity Summary'!$C$36:$E$135,MATCH('Capacity Backing (Hide)'!U$2,'Capacity Summary'!$B$36:$B$135,0),2)))/IF(Summary!$B$7="Minutes",1,60)/COUNTA(INDEX(Capacity!$C$10:$Q$109,MATCH('Capacity Backing (Hide)'!U$2,Capacity!$B$10:$B$109,0),1):INDEX(Capacity!$C$10:$Q$109,MATCH('Capacity Backing (Hide)'!U$2,Capacity!$B$10:$B$109,0),15))</f>
        <v>#N/A</v>
      </c>
      <c r="V54"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(Hide)'!$A54,'Capacity Summary'!$H$35:$BG$35,0))="x",INDEX('Capacity Summary'!$C$36:$E$135,MATCH('Capacity Backing (Hide)'!V$2,'Capacity Summary'!$B$36:$B$135,0),4),IF(INDEX('Capacity Summary'!$H$36:$BG$135,MATCH('Capacity Backing (Hide)'!V$2,'Capacity Summary'!$B$36:$B$135,0),MATCH('Capacity Backing (Hide)'!$A54,'Capacity Summary'!$H$35:$BG$35,0))&lt;&gt;0,INDEX('Capacity Summary'!$H$36:$BG$135,MATCH('Capacity Backing (Hide)'!V$2,'Capacity Summary'!$B$36:$B$135,0),MATCH('Capacity Backing (Hide)'!$A54,'Capacity Summary'!$H$35:$BG$35,0)),0)),INDEX('Capacity Summary'!$C$36:$E$135,MATCH('Capacity Backing (Hide)'!V$2,'Capacity Summary'!$B$36:$B$135,0),2)))/IF(Summary!$B$7="Minutes",1,60)/COUNTA(INDEX(Capacity!$C$10:$Q$109,MATCH('Capacity Backing (Hide)'!V$2,Capacity!$B$10:$B$109,0),1):INDEX(Capacity!$C$10:$Q$109,MATCH('Capacity Backing (Hide)'!V$2,Capacity!$B$10:$B$109,0),15))</f>
        <v>#N/A</v>
      </c>
      <c r="W54"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(Hide)'!$A54,'Capacity Summary'!$H$35:$BG$35,0))="x",INDEX('Capacity Summary'!$C$36:$E$135,MATCH('Capacity Backing (Hide)'!W$2,'Capacity Summary'!$B$36:$B$135,0),4),IF(INDEX('Capacity Summary'!$H$36:$BG$135,MATCH('Capacity Backing (Hide)'!W$2,'Capacity Summary'!$B$36:$B$135,0),MATCH('Capacity Backing (Hide)'!$A54,'Capacity Summary'!$H$35:$BG$35,0))&lt;&gt;0,INDEX('Capacity Summary'!$H$36:$BG$135,MATCH('Capacity Backing (Hide)'!W$2,'Capacity Summary'!$B$36:$B$135,0),MATCH('Capacity Backing (Hide)'!$A54,'Capacity Summary'!$H$35:$BG$35,0)),0)),INDEX('Capacity Summary'!$C$36:$E$135,MATCH('Capacity Backing (Hide)'!W$2,'Capacity Summary'!$B$36:$B$135,0),2)))/IF(Summary!$B$7="Minutes",1,60)/COUNTA(INDEX(Capacity!$C$10:$Q$109,MATCH('Capacity Backing (Hide)'!W$2,Capacity!$B$10:$B$109,0),1):INDEX(Capacity!$C$10:$Q$109,MATCH('Capacity Backing (Hide)'!W$2,Capacity!$B$10:$B$109,0),15))</f>
        <v>#N/A</v>
      </c>
      <c r="X54"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(Hide)'!$A54,'Capacity Summary'!$H$35:$BG$35,0))="x",INDEX('Capacity Summary'!$C$36:$E$135,MATCH('Capacity Backing (Hide)'!X$2,'Capacity Summary'!$B$36:$B$135,0),4),IF(INDEX('Capacity Summary'!$H$36:$BG$135,MATCH('Capacity Backing (Hide)'!X$2,'Capacity Summary'!$B$36:$B$135,0),MATCH('Capacity Backing (Hide)'!$A54,'Capacity Summary'!$H$35:$BG$35,0))&lt;&gt;0,INDEX('Capacity Summary'!$H$36:$BG$135,MATCH('Capacity Backing (Hide)'!X$2,'Capacity Summary'!$B$36:$B$135,0),MATCH('Capacity Backing (Hide)'!$A54,'Capacity Summary'!$H$35:$BG$35,0)),0)),INDEX('Capacity Summary'!$C$36:$E$135,MATCH('Capacity Backing (Hide)'!X$2,'Capacity Summary'!$B$36:$B$135,0),2)))/IF(Summary!$B$7="Minutes",1,60)/COUNTA(INDEX(Capacity!$C$10:$Q$109,MATCH('Capacity Backing (Hide)'!X$2,Capacity!$B$10:$B$109,0),1):INDEX(Capacity!$C$10:$Q$109,MATCH('Capacity Backing (Hide)'!X$2,Capacity!$B$10:$B$109,0),15))</f>
        <v>#N/A</v>
      </c>
      <c r="Y54"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(Hide)'!$A54,'Capacity Summary'!$H$35:$BG$35,0))="x",INDEX('Capacity Summary'!$C$36:$E$135,MATCH('Capacity Backing (Hide)'!Y$2,'Capacity Summary'!$B$36:$B$135,0),4),IF(INDEX('Capacity Summary'!$H$36:$BG$135,MATCH('Capacity Backing (Hide)'!Y$2,'Capacity Summary'!$B$36:$B$135,0),MATCH('Capacity Backing (Hide)'!$A54,'Capacity Summary'!$H$35:$BG$35,0))&lt;&gt;0,INDEX('Capacity Summary'!$H$36:$BG$135,MATCH('Capacity Backing (Hide)'!Y$2,'Capacity Summary'!$B$36:$B$135,0),MATCH('Capacity Backing (Hide)'!$A54,'Capacity Summary'!$H$35:$BG$35,0)),0)),INDEX('Capacity Summary'!$C$36:$E$135,MATCH('Capacity Backing (Hide)'!Y$2,'Capacity Summary'!$B$36:$B$135,0),2)))/IF(Summary!$B$7="Minutes",1,60)/COUNTA(INDEX(Capacity!$C$10:$Q$109,MATCH('Capacity Backing (Hide)'!Y$2,Capacity!$B$10:$B$109,0),1):INDEX(Capacity!$C$10:$Q$109,MATCH('Capacity Backing (Hide)'!Y$2,Capacity!$B$10:$B$109,0),15))</f>
        <v>#N/A</v>
      </c>
      <c r="Z54"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(Hide)'!$A54,'Capacity Summary'!$H$35:$BG$35,0))="x",INDEX('Capacity Summary'!$C$36:$E$135,MATCH('Capacity Backing (Hide)'!Z$2,'Capacity Summary'!$B$36:$B$135,0),4),IF(INDEX('Capacity Summary'!$H$36:$BG$135,MATCH('Capacity Backing (Hide)'!Z$2,'Capacity Summary'!$B$36:$B$135,0),MATCH('Capacity Backing (Hide)'!$A54,'Capacity Summary'!$H$35:$BG$35,0))&lt;&gt;0,INDEX('Capacity Summary'!$H$36:$BG$135,MATCH('Capacity Backing (Hide)'!Z$2,'Capacity Summary'!$B$36:$B$135,0),MATCH('Capacity Backing (Hide)'!$A54,'Capacity Summary'!$H$35:$BG$35,0)),0)),INDEX('Capacity Summary'!$C$36:$E$135,MATCH('Capacity Backing (Hide)'!Z$2,'Capacity Summary'!$B$36:$B$135,0),2)))/IF(Summary!$B$7="Minutes",1,60)/COUNTA(INDEX(Capacity!$C$10:$Q$109,MATCH('Capacity Backing (Hide)'!Z$2,Capacity!$B$10:$B$109,0),1):INDEX(Capacity!$C$10:$Q$109,MATCH('Capacity Backing (Hide)'!Z$2,Capacity!$B$10:$B$109,0),15))</f>
        <v>#N/A</v>
      </c>
      <c r="AA54"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(Hide)'!$A54,'Capacity Summary'!$H$35:$BG$35,0))="x",INDEX('Capacity Summary'!$C$36:$E$135,MATCH('Capacity Backing (Hide)'!AA$2,'Capacity Summary'!$B$36:$B$135,0),4),IF(INDEX('Capacity Summary'!$H$36:$BG$135,MATCH('Capacity Backing (Hide)'!AA$2,'Capacity Summary'!$B$36:$B$135,0),MATCH('Capacity Backing (Hide)'!$A54,'Capacity Summary'!$H$35:$BG$35,0))&lt;&gt;0,INDEX('Capacity Summary'!$H$36:$BG$135,MATCH('Capacity Backing (Hide)'!AA$2,'Capacity Summary'!$B$36:$B$135,0),MATCH('Capacity Backing (Hide)'!$A54,'Capacity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4"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(Hide)'!$A54,'Capacity Summary'!$H$35:$BG$35,0))="x",INDEX('Capacity Summary'!$C$36:$E$135,MATCH('Capacity Backing (Hide)'!AB$2,'Capacity Summary'!$B$36:$B$135,0),4),IF(INDEX('Capacity Summary'!$H$36:$BG$135,MATCH('Capacity Backing (Hide)'!AB$2,'Capacity Summary'!$B$36:$B$135,0),MATCH('Capacity Backing (Hide)'!$A54,'Capacity Summary'!$H$35:$BG$35,0))&lt;&gt;0,INDEX('Capacity Summary'!$H$36:$BG$135,MATCH('Capacity Backing (Hide)'!AB$2,'Capacity Summary'!$B$36:$B$135,0),MATCH('Capacity Backing (Hide)'!$A54,'Capacity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4"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(Hide)'!$A54,'Capacity Summary'!$H$35:$BG$35,0))="x",INDEX('Capacity Summary'!$C$36:$E$135,MATCH('Capacity Backing (Hide)'!AC$2,'Capacity Summary'!$B$36:$B$135,0),4),IF(INDEX('Capacity Summary'!$H$36:$BG$135,MATCH('Capacity Backing (Hide)'!AC$2,'Capacity Summary'!$B$36:$B$135,0),MATCH('Capacity Backing (Hide)'!$A54,'Capacity Summary'!$H$35:$BG$35,0))&lt;&gt;0,INDEX('Capacity Summary'!$H$36:$BG$135,MATCH('Capacity Backing (Hide)'!AC$2,'Capacity Summary'!$B$36:$B$135,0),MATCH('Capacity Backing (Hide)'!$A54,'Capacity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4"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(Hide)'!$A54,'Capacity Summary'!$H$35:$BG$35,0))="x",INDEX('Capacity Summary'!$C$36:$E$135,MATCH('Capacity Backing (Hide)'!AD$2,'Capacity Summary'!$B$36:$B$135,0),4),IF(INDEX('Capacity Summary'!$H$36:$BG$135,MATCH('Capacity Backing (Hide)'!AD$2,'Capacity Summary'!$B$36:$B$135,0),MATCH('Capacity Backing (Hide)'!$A54,'Capacity Summary'!$H$35:$BG$35,0))&lt;&gt;0,INDEX('Capacity Summary'!$H$36:$BG$135,MATCH('Capacity Backing (Hide)'!AD$2,'Capacity Summary'!$B$36:$B$135,0),MATCH('Capacity Backing (Hide)'!$A54,'Capacity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4"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(Hide)'!$A54,'Capacity Summary'!$H$35:$BG$35,0))="x",INDEX('Capacity Summary'!$C$36:$E$135,MATCH('Capacity Backing (Hide)'!AE$2,'Capacity Summary'!$B$36:$B$135,0),4),IF(INDEX('Capacity Summary'!$H$36:$BG$135,MATCH('Capacity Backing (Hide)'!AE$2,'Capacity Summary'!$B$36:$B$135,0),MATCH('Capacity Backing (Hide)'!$A54,'Capacity Summary'!$H$35:$BG$35,0))&lt;&gt;0,INDEX('Capacity Summary'!$H$36:$BG$135,MATCH('Capacity Backing (Hide)'!AE$2,'Capacity Summary'!$B$36:$B$135,0),MATCH('Capacity Backing (Hide)'!$A54,'Capacity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4"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(Hide)'!$A54,'Capacity Summary'!$H$35:$BG$35,0))="x",INDEX('Capacity Summary'!$C$36:$E$135,MATCH('Capacity Backing (Hide)'!AF$2,'Capacity Summary'!$B$36:$B$135,0),4),IF(INDEX('Capacity Summary'!$H$36:$BG$135,MATCH('Capacity Backing (Hide)'!AF$2,'Capacity Summary'!$B$36:$B$135,0),MATCH('Capacity Backing (Hide)'!$A54,'Capacity Summary'!$H$35:$BG$35,0))&lt;&gt;0,INDEX('Capacity Summary'!$H$36:$BG$135,MATCH('Capacity Backing (Hide)'!AF$2,'Capacity Summary'!$B$36:$B$135,0),MATCH('Capacity Backing (Hide)'!$A54,'Capacity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4"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(Hide)'!$A54,'Capacity Summary'!$H$35:$BG$35,0))="x",INDEX('Capacity Summary'!$C$36:$E$135,MATCH('Capacity Backing (Hide)'!AG$2,'Capacity Summary'!$B$36:$B$135,0),4),IF(INDEX('Capacity Summary'!$H$36:$BG$135,MATCH('Capacity Backing (Hide)'!AG$2,'Capacity Summary'!$B$36:$B$135,0),MATCH('Capacity Backing (Hide)'!$A54,'Capacity Summary'!$H$35:$BG$35,0))&lt;&gt;0,INDEX('Capacity Summary'!$H$36:$BG$135,MATCH('Capacity Backing (Hide)'!AG$2,'Capacity Summary'!$B$36:$B$135,0),MATCH('Capacity Backing (Hide)'!$A54,'Capacity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4"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(Hide)'!$A54,'Capacity Summary'!$H$35:$BG$35,0))="x",INDEX('Capacity Summary'!$C$36:$E$135,MATCH('Capacity Backing (Hide)'!AH$2,'Capacity Summary'!$B$36:$B$135,0),4),IF(INDEX('Capacity Summary'!$H$36:$BG$135,MATCH('Capacity Backing (Hide)'!AH$2,'Capacity Summary'!$B$36:$B$135,0),MATCH('Capacity Backing (Hide)'!$A54,'Capacity Summary'!$H$35:$BG$35,0))&lt;&gt;0,INDEX('Capacity Summary'!$H$36:$BG$135,MATCH('Capacity Backing (Hide)'!AH$2,'Capacity Summary'!$B$36:$B$135,0),MATCH('Capacity Backing (Hide)'!$A54,'Capacity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4"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(Hide)'!$A54,'Capacity Summary'!$H$35:$BG$35,0))="x",INDEX('Capacity Summary'!$C$36:$E$135,MATCH('Capacity Backing (Hide)'!AI$2,'Capacity Summary'!$B$36:$B$135,0),4),IF(INDEX('Capacity Summary'!$H$36:$BG$135,MATCH('Capacity Backing (Hide)'!AI$2,'Capacity Summary'!$B$36:$B$135,0),MATCH('Capacity Backing (Hide)'!$A54,'Capacity Summary'!$H$35:$BG$35,0))&lt;&gt;0,INDEX('Capacity Summary'!$H$36:$BG$135,MATCH('Capacity Backing (Hide)'!AI$2,'Capacity Summary'!$B$36:$B$135,0),MATCH('Capacity Backing (Hide)'!$A54,'Capacity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4"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(Hide)'!$A54,'Capacity Summary'!$H$35:$BG$35,0))="x",INDEX('Capacity Summary'!$C$36:$E$135,MATCH('Capacity Backing (Hide)'!AJ$2,'Capacity Summary'!$B$36:$B$135,0),4),IF(INDEX('Capacity Summary'!$H$36:$BG$135,MATCH('Capacity Backing (Hide)'!AJ$2,'Capacity Summary'!$B$36:$B$135,0),MATCH('Capacity Backing (Hide)'!$A54,'Capacity Summary'!$H$35:$BG$35,0))&lt;&gt;0,INDEX('Capacity Summary'!$H$36:$BG$135,MATCH('Capacity Backing (Hide)'!AJ$2,'Capacity Summary'!$B$36:$B$135,0),MATCH('Capacity Backing (Hide)'!$A54,'Capacity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4"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(Hide)'!$A54,'Capacity Summary'!$H$35:$BG$35,0))="x",INDEX('Capacity Summary'!$C$36:$E$135,MATCH('Capacity Backing (Hide)'!AK$2,'Capacity Summary'!$B$36:$B$135,0),4),IF(INDEX('Capacity Summary'!$H$36:$BG$135,MATCH('Capacity Backing (Hide)'!AK$2,'Capacity Summary'!$B$36:$B$135,0),MATCH('Capacity Backing (Hide)'!$A54,'Capacity Summary'!$H$35:$BG$35,0))&lt;&gt;0,INDEX('Capacity Summary'!$H$36:$BG$135,MATCH('Capacity Backing (Hide)'!AK$2,'Capacity Summary'!$B$36:$B$135,0),MATCH('Capacity Backing (Hide)'!$A54,'Capacity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4"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(Hide)'!$A54,'Capacity Summary'!$H$35:$BG$35,0))="x",INDEX('Capacity Summary'!$C$36:$E$135,MATCH('Capacity Backing (Hide)'!AL$2,'Capacity Summary'!$B$36:$B$135,0),4),IF(INDEX('Capacity Summary'!$H$36:$BG$135,MATCH('Capacity Backing (Hide)'!AL$2,'Capacity Summary'!$B$36:$B$135,0),MATCH('Capacity Backing (Hide)'!$A54,'Capacity Summary'!$H$35:$BG$35,0))&lt;&gt;0,INDEX('Capacity Summary'!$H$36:$BG$135,MATCH('Capacity Backing (Hide)'!AL$2,'Capacity Summary'!$B$36:$B$135,0),MATCH('Capacity Backing (Hide)'!$A54,'Capacity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4"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(Hide)'!$A54,'Capacity Summary'!$H$35:$BG$35,0))="x",INDEX('Capacity Summary'!$C$36:$E$135,MATCH('Capacity Backing (Hide)'!AM$2,'Capacity Summary'!$B$36:$B$135,0),4),IF(INDEX('Capacity Summary'!$H$36:$BG$135,MATCH('Capacity Backing (Hide)'!AM$2,'Capacity Summary'!$B$36:$B$135,0),MATCH('Capacity Backing (Hide)'!$A54,'Capacity Summary'!$H$35:$BG$35,0))&lt;&gt;0,INDEX('Capacity Summary'!$H$36:$BG$135,MATCH('Capacity Backing (Hide)'!AM$2,'Capacity Summary'!$B$36:$B$135,0),MATCH('Capacity Backing (Hide)'!$A54,'Capacity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4"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(Hide)'!$A54,'Capacity Summary'!$H$35:$BG$35,0))="x",INDEX('Capacity Summary'!$C$36:$E$135,MATCH('Capacity Backing (Hide)'!AN$2,'Capacity Summary'!$B$36:$B$135,0),4),IF(INDEX('Capacity Summary'!$H$36:$BG$135,MATCH('Capacity Backing (Hide)'!AN$2,'Capacity Summary'!$B$36:$B$135,0),MATCH('Capacity Backing (Hide)'!$A54,'Capacity Summary'!$H$35:$BG$35,0))&lt;&gt;0,INDEX('Capacity Summary'!$H$36:$BG$135,MATCH('Capacity Backing (Hide)'!AN$2,'Capacity Summary'!$B$36:$B$135,0),MATCH('Capacity Backing (Hide)'!$A54,'Capacity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4"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(Hide)'!$A54,'Capacity Summary'!$H$35:$BG$35,0))="x",INDEX('Capacity Summary'!$C$36:$E$135,MATCH('Capacity Backing (Hide)'!AO$2,'Capacity Summary'!$B$36:$B$135,0),4),IF(INDEX('Capacity Summary'!$H$36:$BG$135,MATCH('Capacity Backing (Hide)'!AO$2,'Capacity Summary'!$B$36:$B$135,0),MATCH('Capacity Backing (Hide)'!$A54,'Capacity Summary'!$H$35:$BG$35,0))&lt;&gt;0,INDEX('Capacity Summary'!$H$36:$BG$135,MATCH('Capacity Backing (Hide)'!AO$2,'Capacity Summary'!$B$36:$B$135,0),MATCH('Capacity Backing (Hide)'!$A54,'Capacity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4"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(Hide)'!$A54,'Capacity Summary'!$H$35:$BG$35,0))="x",INDEX('Capacity Summary'!$C$36:$E$135,MATCH('Capacity Backing (Hide)'!AP$2,'Capacity Summary'!$B$36:$B$135,0),4),IF(INDEX('Capacity Summary'!$H$36:$BG$135,MATCH('Capacity Backing (Hide)'!AP$2,'Capacity Summary'!$B$36:$B$135,0),MATCH('Capacity Backing (Hide)'!$A54,'Capacity Summary'!$H$35:$BG$35,0))&lt;&gt;0,INDEX('Capacity Summary'!$H$36:$BG$135,MATCH('Capacity Backing (Hide)'!AP$2,'Capacity Summary'!$B$36:$B$135,0),MATCH('Capacity Backing (Hide)'!$A54,'Capacity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4"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(Hide)'!$A54,'Capacity Summary'!$H$35:$BG$35,0))="x",INDEX('Capacity Summary'!$C$36:$E$135,MATCH('Capacity Backing (Hide)'!AQ$2,'Capacity Summary'!$B$36:$B$135,0),4),IF(INDEX('Capacity Summary'!$H$36:$BG$135,MATCH('Capacity Backing (Hide)'!AQ$2,'Capacity Summary'!$B$36:$B$135,0),MATCH('Capacity Backing (Hide)'!$A54,'Capacity Summary'!$H$35:$BG$35,0))&lt;&gt;0,INDEX('Capacity Summary'!$H$36:$BG$135,MATCH('Capacity Backing (Hide)'!AQ$2,'Capacity Summary'!$B$36:$B$135,0),MATCH('Capacity Backing (Hide)'!$A54,'Capacity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4"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(Hide)'!$A54,'Capacity Summary'!$H$35:$BG$35,0))="x",INDEX('Capacity Summary'!$C$36:$E$135,MATCH('Capacity Backing (Hide)'!AR$2,'Capacity Summary'!$B$36:$B$135,0),4),IF(INDEX('Capacity Summary'!$H$36:$BG$135,MATCH('Capacity Backing (Hide)'!AR$2,'Capacity Summary'!$B$36:$B$135,0),MATCH('Capacity Backing (Hide)'!$A54,'Capacity Summary'!$H$35:$BG$35,0))&lt;&gt;0,INDEX('Capacity Summary'!$H$36:$BG$135,MATCH('Capacity Backing (Hide)'!AR$2,'Capacity Summary'!$B$36:$B$135,0),MATCH('Capacity Backing (Hide)'!$A54,'Capacity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4"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(Hide)'!$A54,'Capacity Summary'!$H$35:$BG$35,0))="x",INDEX('Capacity Summary'!$C$36:$E$135,MATCH('Capacity Backing (Hide)'!AS$2,'Capacity Summary'!$B$36:$B$135,0),4),IF(INDEX('Capacity Summary'!$H$36:$BG$135,MATCH('Capacity Backing (Hide)'!AS$2,'Capacity Summary'!$B$36:$B$135,0),MATCH('Capacity Backing (Hide)'!$A54,'Capacity Summary'!$H$35:$BG$35,0))&lt;&gt;0,INDEX('Capacity Summary'!$H$36:$BG$135,MATCH('Capacity Backing (Hide)'!AS$2,'Capacity Summary'!$B$36:$B$135,0),MATCH('Capacity Backing (Hide)'!$A54,'Capacity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4"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(Hide)'!$A54,'Capacity Summary'!$H$35:$BG$35,0))="x",INDEX('Capacity Summary'!$C$36:$E$135,MATCH('Capacity Backing (Hide)'!AT$2,'Capacity Summary'!$B$36:$B$135,0),4),IF(INDEX('Capacity Summary'!$H$36:$BG$135,MATCH('Capacity Backing (Hide)'!AT$2,'Capacity Summary'!$B$36:$B$135,0),MATCH('Capacity Backing (Hide)'!$A54,'Capacity Summary'!$H$35:$BG$35,0))&lt;&gt;0,INDEX('Capacity Summary'!$H$36:$BG$135,MATCH('Capacity Backing (Hide)'!AT$2,'Capacity Summary'!$B$36:$B$135,0),MATCH('Capacity Backing (Hide)'!$A54,'Capacity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4"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(Hide)'!$A54,'Capacity Summary'!$H$35:$BG$35,0))="x",INDEX('Capacity Summary'!$C$36:$E$135,MATCH('Capacity Backing (Hide)'!AU$2,'Capacity Summary'!$B$36:$B$135,0),4),IF(INDEX('Capacity Summary'!$H$36:$BG$135,MATCH('Capacity Backing (Hide)'!AU$2,'Capacity Summary'!$B$36:$B$135,0),MATCH('Capacity Backing (Hide)'!$A54,'Capacity Summary'!$H$35:$BG$35,0))&lt;&gt;0,INDEX('Capacity Summary'!$H$36:$BG$135,MATCH('Capacity Backing (Hide)'!AU$2,'Capacity Summary'!$B$36:$B$135,0),MATCH('Capacity Backing (Hide)'!$A54,'Capacity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4"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(Hide)'!$A54,'Capacity Summary'!$H$35:$BG$35,0))="x",INDEX('Capacity Summary'!$C$36:$E$135,MATCH('Capacity Backing (Hide)'!AV$2,'Capacity Summary'!$B$36:$B$135,0),4),IF(INDEX('Capacity Summary'!$H$36:$BG$135,MATCH('Capacity Backing (Hide)'!AV$2,'Capacity Summary'!$B$36:$B$135,0),MATCH('Capacity Backing (Hide)'!$A54,'Capacity Summary'!$H$35:$BG$35,0))&lt;&gt;0,INDEX('Capacity Summary'!$H$36:$BG$135,MATCH('Capacity Backing (Hide)'!AV$2,'Capacity Summary'!$B$36:$B$135,0),MATCH('Capacity Backing (Hide)'!$A54,'Capacity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4"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(Hide)'!$A54,'Capacity Summary'!$H$35:$BG$35,0))="x",INDEX('Capacity Summary'!$C$36:$E$135,MATCH('Capacity Backing (Hide)'!AW$2,'Capacity Summary'!$B$36:$B$135,0),4),IF(INDEX('Capacity Summary'!$H$36:$BG$135,MATCH('Capacity Backing (Hide)'!AW$2,'Capacity Summary'!$B$36:$B$135,0),MATCH('Capacity Backing (Hide)'!$A54,'Capacity Summary'!$H$35:$BG$35,0))&lt;&gt;0,INDEX('Capacity Summary'!$H$36:$BG$135,MATCH('Capacity Backing (Hide)'!AW$2,'Capacity Summary'!$B$36:$B$135,0),MATCH('Capacity Backing (Hide)'!$A54,'Capacity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4"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(Hide)'!$A54,'Capacity Summary'!$H$35:$BG$35,0))="x",INDEX('Capacity Summary'!$C$36:$E$135,MATCH('Capacity Backing (Hide)'!AX$2,'Capacity Summary'!$B$36:$B$135,0),4),IF(INDEX('Capacity Summary'!$H$36:$BG$135,MATCH('Capacity Backing (Hide)'!AX$2,'Capacity Summary'!$B$36:$B$135,0),MATCH('Capacity Backing (Hide)'!$A54,'Capacity Summary'!$H$35:$BG$35,0))&lt;&gt;0,INDEX('Capacity Summary'!$H$36:$BG$135,MATCH('Capacity Backing (Hide)'!AX$2,'Capacity Summary'!$B$36:$B$135,0),MATCH('Capacity Backing (Hide)'!$A54,'Capacity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4"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(Hide)'!$A54,'Capacity Summary'!$H$35:$BG$35,0))="x",INDEX('Capacity Summary'!$C$36:$E$135,MATCH('Capacity Backing (Hide)'!AY$2,'Capacity Summary'!$B$36:$B$135,0),4),IF(INDEX('Capacity Summary'!$H$36:$BG$135,MATCH('Capacity Backing (Hide)'!AY$2,'Capacity Summary'!$B$36:$B$135,0),MATCH('Capacity Backing (Hide)'!$A54,'Capacity Summary'!$H$35:$BG$35,0))&lt;&gt;0,INDEX('Capacity Summary'!$H$36:$BG$135,MATCH('Capacity Backing (Hide)'!AY$2,'Capacity Summary'!$B$36:$B$135,0),MATCH('Capacity Backing (Hide)'!$A54,'Capacity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4"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(Hide)'!$A54,'Capacity Summary'!$H$35:$BG$35,0))="x",INDEX('Capacity Summary'!$C$36:$E$135,MATCH('Capacity Backing (Hide)'!AZ$2,'Capacity Summary'!$B$36:$B$135,0),4),IF(INDEX('Capacity Summary'!$H$36:$BG$135,MATCH('Capacity Backing (Hide)'!AZ$2,'Capacity Summary'!$B$36:$B$135,0),MATCH('Capacity Backing (Hide)'!$A54,'Capacity Summary'!$H$35:$BG$35,0))&lt;&gt;0,INDEX('Capacity Summary'!$H$36:$BG$135,MATCH('Capacity Backing (Hide)'!AZ$2,'Capacity Summary'!$B$36:$B$135,0),MATCH('Capacity Backing (Hide)'!$A54,'Capacity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4"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(Hide)'!$A54,'Capacity Summary'!$H$35:$BG$35,0))="x",INDEX('Capacity Summary'!$C$36:$E$135,MATCH('Capacity Backing (Hide)'!BA$2,'Capacity Summary'!$B$36:$B$135,0),4),IF(INDEX('Capacity Summary'!$H$36:$BG$135,MATCH('Capacity Backing (Hide)'!BA$2,'Capacity Summary'!$B$36:$B$135,0),MATCH('Capacity Backing (Hide)'!$A54,'Capacity Summary'!$H$35:$BG$35,0))&lt;&gt;0,INDEX('Capacity Summary'!$H$36:$BG$135,MATCH('Capacity Backing (Hide)'!BA$2,'Capacity Summary'!$B$36:$B$135,0),MATCH('Capacity Backing (Hide)'!$A54,'Capacity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4"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(Hide)'!$A54,'Capacity Summary'!$H$35:$BG$35,0))="x",INDEX('Capacity Summary'!$C$36:$E$135,MATCH('Capacity Backing (Hide)'!BB$2,'Capacity Summary'!$B$36:$B$135,0),4),IF(INDEX('Capacity Summary'!$H$36:$BG$135,MATCH('Capacity Backing (Hide)'!BB$2,'Capacity Summary'!$B$36:$B$135,0),MATCH('Capacity Backing (Hide)'!$A54,'Capacity Summary'!$H$35:$BG$35,0))&lt;&gt;0,INDEX('Capacity Summary'!$H$36:$BG$135,MATCH('Capacity Backing (Hide)'!BB$2,'Capacity Summary'!$B$36:$B$135,0),MATCH('Capacity Backing (Hide)'!$A54,'Capacity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4"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(Hide)'!$A54,'Capacity Summary'!$H$35:$BG$35,0))="x",INDEX('Capacity Summary'!$C$36:$E$135,MATCH('Capacity Backing (Hide)'!BC$2,'Capacity Summary'!$B$36:$B$135,0),4),IF(INDEX('Capacity Summary'!$H$36:$BG$135,MATCH('Capacity Backing (Hide)'!BC$2,'Capacity Summary'!$B$36:$B$135,0),MATCH('Capacity Backing (Hide)'!$A54,'Capacity Summary'!$H$35:$BG$35,0))&lt;&gt;0,INDEX('Capacity Summary'!$H$36:$BG$135,MATCH('Capacity Backing (Hide)'!BC$2,'Capacity Summary'!$B$36:$B$135,0),MATCH('Capacity Backing (Hide)'!$A54,'Capacity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4"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(Hide)'!$A54,'Capacity Summary'!$H$35:$BG$35,0))="x",INDEX('Capacity Summary'!$C$36:$E$135,MATCH('Capacity Backing (Hide)'!BD$2,'Capacity Summary'!$B$36:$B$135,0),4),IF(INDEX('Capacity Summary'!$H$36:$BG$135,MATCH('Capacity Backing (Hide)'!BD$2,'Capacity Summary'!$B$36:$B$135,0),MATCH('Capacity Backing (Hide)'!$A54,'Capacity Summary'!$H$35:$BG$35,0))&lt;&gt;0,INDEX('Capacity Summary'!$H$36:$BG$135,MATCH('Capacity Backing (Hide)'!BD$2,'Capacity Summary'!$B$36:$B$135,0),MATCH('Capacity Backing (Hide)'!$A54,'Capacity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4"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(Hide)'!$A54,'Capacity Summary'!$H$35:$BG$35,0))="x",INDEX('Capacity Summary'!$C$36:$E$135,MATCH('Capacity Backing (Hide)'!BE$2,'Capacity Summary'!$B$36:$B$135,0),4),IF(INDEX('Capacity Summary'!$H$36:$BG$135,MATCH('Capacity Backing (Hide)'!BE$2,'Capacity Summary'!$B$36:$B$135,0),MATCH('Capacity Backing (Hide)'!$A54,'Capacity Summary'!$H$35:$BG$35,0))&lt;&gt;0,INDEX('Capacity Summary'!$H$36:$BG$135,MATCH('Capacity Backing (Hide)'!BE$2,'Capacity Summary'!$B$36:$B$135,0),MATCH('Capacity Backing (Hide)'!$A54,'Capacity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4"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(Hide)'!$A54,'Capacity Summary'!$H$35:$BG$35,0))="x",INDEX('Capacity Summary'!$C$36:$E$135,MATCH('Capacity Backing (Hide)'!BF$2,'Capacity Summary'!$B$36:$B$135,0),4),IF(INDEX('Capacity Summary'!$H$36:$BG$135,MATCH('Capacity Backing (Hide)'!BF$2,'Capacity Summary'!$B$36:$B$135,0),MATCH('Capacity Backing (Hide)'!$A54,'Capacity Summary'!$H$35:$BG$35,0))&lt;&gt;0,INDEX('Capacity Summary'!$H$36:$BG$135,MATCH('Capacity Backing (Hide)'!BF$2,'Capacity Summary'!$B$36:$B$135,0),MATCH('Capacity Backing (Hide)'!$A54,'Capacity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4"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(Hide)'!$A54,'Capacity Summary'!$H$35:$BG$35,0))="x",INDEX('Capacity Summary'!$C$36:$E$135,MATCH('Capacity Backing (Hide)'!BG$2,'Capacity Summary'!$B$36:$B$135,0),4),IF(INDEX('Capacity Summary'!$H$36:$BG$135,MATCH('Capacity Backing (Hide)'!BG$2,'Capacity Summary'!$B$36:$B$135,0),MATCH('Capacity Backing (Hide)'!$A54,'Capacity Summary'!$H$35:$BG$35,0))&lt;&gt;0,INDEX('Capacity Summary'!$H$36:$BG$135,MATCH('Capacity Backing (Hide)'!BG$2,'Capacity Summary'!$B$36:$B$135,0),MATCH('Capacity Backing (Hide)'!$A54,'Capacity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4"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(Hide)'!$A54,'Capacity Summary'!$H$35:$BG$35,0))="x",INDEX('Capacity Summary'!$C$36:$E$135,MATCH('Capacity Backing (Hide)'!BH$2,'Capacity Summary'!$B$36:$B$135,0),4),IF(INDEX('Capacity Summary'!$H$36:$BG$135,MATCH('Capacity Backing (Hide)'!BH$2,'Capacity Summary'!$B$36:$B$135,0),MATCH('Capacity Backing (Hide)'!$A54,'Capacity Summary'!$H$35:$BG$35,0))&lt;&gt;0,INDEX('Capacity Summary'!$H$36:$BG$135,MATCH('Capacity Backing (Hide)'!BH$2,'Capacity Summary'!$B$36:$B$135,0),MATCH('Capacity Backing (Hide)'!$A54,'Capacity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4"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(Hide)'!$A54,'Capacity Summary'!$H$35:$BG$35,0))="x",INDEX('Capacity Summary'!$C$36:$E$135,MATCH('Capacity Backing (Hide)'!BI$2,'Capacity Summary'!$B$36:$B$135,0),4),IF(INDEX('Capacity Summary'!$H$36:$BG$135,MATCH('Capacity Backing (Hide)'!BI$2,'Capacity Summary'!$B$36:$B$135,0),MATCH('Capacity Backing (Hide)'!$A54,'Capacity Summary'!$H$35:$BG$35,0))&lt;&gt;0,INDEX('Capacity Summary'!$H$36:$BG$135,MATCH('Capacity Backing (Hide)'!BI$2,'Capacity Summary'!$B$36:$B$135,0),MATCH('Capacity Backing (Hide)'!$A54,'Capacity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4"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(Hide)'!$A54,'Capacity Summary'!$H$35:$BG$35,0))="x",INDEX('Capacity Summary'!$C$36:$E$135,MATCH('Capacity Backing (Hide)'!BJ$2,'Capacity Summary'!$B$36:$B$135,0),4),IF(INDEX('Capacity Summary'!$H$36:$BG$135,MATCH('Capacity Backing (Hide)'!BJ$2,'Capacity Summary'!$B$36:$B$135,0),MATCH('Capacity Backing (Hide)'!$A54,'Capacity Summary'!$H$35:$BG$35,0))&lt;&gt;0,INDEX('Capacity Summary'!$H$36:$BG$135,MATCH('Capacity Backing (Hide)'!BJ$2,'Capacity Summary'!$B$36:$B$135,0),MATCH('Capacity Backing (Hide)'!$A54,'Capacity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4"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(Hide)'!$A54,'Capacity Summary'!$H$35:$BG$35,0))="x",INDEX('Capacity Summary'!$C$36:$E$135,MATCH('Capacity Backing (Hide)'!BK$2,'Capacity Summary'!$B$36:$B$135,0),4),IF(INDEX('Capacity Summary'!$H$36:$BG$135,MATCH('Capacity Backing (Hide)'!BK$2,'Capacity Summary'!$B$36:$B$135,0),MATCH('Capacity Backing (Hide)'!$A54,'Capacity Summary'!$H$35:$BG$35,0))&lt;&gt;0,INDEX('Capacity Summary'!$H$36:$BG$135,MATCH('Capacity Backing (Hide)'!BK$2,'Capacity Summary'!$B$36:$B$135,0),MATCH('Capacity Backing (Hide)'!$A54,'Capacity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4"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(Hide)'!$A54,'Capacity Summary'!$H$35:$BG$35,0))="x",INDEX('Capacity Summary'!$C$36:$E$135,MATCH('Capacity Backing (Hide)'!BL$2,'Capacity Summary'!$B$36:$B$135,0),4),IF(INDEX('Capacity Summary'!$H$36:$BG$135,MATCH('Capacity Backing (Hide)'!BL$2,'Capacity Summary'!$B$36:$B$135,0),MATCH('Capacity Backing (Hide)'!$A54,'Capacity Summary'!$H$35:$BG$35,0))&lt;&gt;0,INDEX('Capacity Summary'!$H$36:$BG$135,MATCH('Capacity Backing (Hide)'!BL$2,'Capacity Summary'!$B$36:$B$135,0),MATCH('Capacity Backing (Hide)'!$A54,'Capacity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4"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(Hide)'!$A54,'Capacity Summary'!$H$35:$BG$35,0))="x",INDEX('Capacity Summary'!$C$36:$E$135,MATCH('Capacity Backing (Hide)'!BM$2,'Capacity Summary'!$B$36:$B$135,0),4),IF(INDEX('Capacity Summary'!$H$36:$BG$135,MATCH('Capacity Backing (Hide)'!BM$2,'Capacity Summary'!$B$36:$B$135,0),MATCH('Capacity Backing (Hide)'!$A54,'Capacity Summary'!$H$35:$BG$35,0))&lt;&gt;0,INDEX('Capacity Summary'!$H$36:$BG$135,MATCH('Capacity Backing (Hide)'!BM$2,'Capacity Summary'!$B$36:$B$135,0),MATCH('Capacity Backing (Hide)'!$A54,'Capacity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4"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(Hide)'!$A54,'Capacity Summary'!$H$35:$BG$35,0))="x",INDEX('Capacity Summary'!$C$36:$E$135,MATCH('Capacity Backing (Hide)'!BN$2,'Capacity Summary'!$B$36:$B$135,0),4),IF(INDEX('Capacity Summary'!$H$36:$BG$135,MATCH('Capacity Backing (Hide)'!BN$2,'Capacity Summary'!$B$36:$B$135,0),MATCH('Capacity Backing (Hide)'!$A54,'Capacity Summary'!$H$35:$BG$35,0))&lt;&gt;0,INDEX('Capacity Summary'!$H$36:$BG$135,MATCH('Capacity Backing (Hide)'!BN$2,'Capacity Summary'!$B$36:$B$135,0),MATCH('Capacity Backing (Hide)'!$A54,'Capacity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4"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(Hide)'!$A54,'Capacity Summary'!$H$35:$BG$35,0))="x",INDEX('Capacity Summary'!$C$36:$E$135,MATCH('Capacity Backing (Hide)'!BO$2,'Capacity Summary'!$B$36:$B$135,0),4),IF(INDEX('Capacity Summary'!$H$36:$BG$135,MATCH('Capacity Backing (Hide)'!BO$2,'Capacity Summary'!$B$36:$B$135,0),MATCH('Capacity Backing (Hide)'!$A54,'Capacity Summary'!$H$35:$BG$35,0))&lt;&gt;0,INDEX('Capacity Summary'!$H$36:$BG$135,MATCH('Capacity Backing (Hide)'!BO$2,'Capacity Summary'!$B$36:$B$135,0),MATCH('Capacity Backing (Hide)'!$A54,'Capacity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4"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(Hide)'!$A54,'Capacity Summary'!$H$35:$BG$35,0))="x",INDEX('Capacity Summary'!$C$36:$E$135,MATCH('Capacity Backing (Hide)'!BP$2,'Capacity Summary'!$B$36:$B$135,0),4),IF(INDEX('Capacity Summary'!$H$36:$BG$135,MATCH('Capacity Backing (Hide)'!BP$2,'Capacity Summary'!$B$36:$B$135,0),MATCH('Capacity Backing (Hide)'!$A54,'Capacity Summary'!$H$35:$BG$35,0))&lt;&gt;0,INDEX('Capacity Summary'!$H$36:$BG$135,MATCH('Capacity Backing (Hide)'!BP$2,'Capacity Summary'!$B$36:$B$135,0),MATCH('Capacity Backing (Hide)'!$A54,'Capacity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4"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(Hide)'!$A54,'Capacity Summary'!$H$35:$BG$35,0))="x",INDEX('Capacity Summary'!$C$36:$E$135,MATCH('Capacity Backing (Hide)'!BQ$2,'Capacity Summary'!$B$36:$B$135,0),4),IF(INDEX('Capacity Summary'!$H$36:$BG$135,MATCH('Capacity Backing (Hide)'!BQ$2,'Capacity Summary'!$B$36:$B$135,0),MATCH('Capacity Backing (Hide)'!$A54,'Capacity Summary'!$H$35:$BG$35,0))&lt;&gt;0,INDEX('Capacity Summary'!$H$36:$BG$135,MATCH('Capacity Backing (Hide)'!BQ$2,'Capacity Summary'!$B$36:$B$135,0),MATCH('Capacity Backing (Hide)'!$A54,'Capacity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4"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(Hide)'!$A54,'Capacity Summary'!$H$35:$BG$35,0))="x",INDEX('Capacity Summary'!$C$36:$E$135,MATCH('Capacity Backing (Hide)'!BR$2,'Capacity Summary'!$B$36:$B$135,0),4),IF(INDEX('Capacity Summary'!$H$36:$BG$135,MATCH('Capacity Backing (Hide)'!BR$2,'Capacity Summary'!$B$36:$B$135,0),MATCH('Capacity Backing (Hide)'!$A54,'Capacity Summary'!$H$35:$BG$35,0))&lt;&gt;0,INDEX('Capacity Summary'!$H$36:$BG$135,MATCH('Capacity Backing (Hide)'!BR$2,'Capacity Summary'!$B$36:$B$135,0),MATCH('Capacity Backing (Hide)'!$A54,'Capacity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4"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(Hide)'!$A54,'Capacity Summary'!$H$35:$BG$35,0))="x",INDEX('Capacity Summary'!$C$36:$E$135,MATCH('Capacity Backing (Hide)'!BS$2,'Capacity Summary'!$B$36:$B$135,0),4),IF(INDEX('Capacity Summary'!$H$36:$BG$135,MATCH('Capacity Backing (Hide)'!BS$2,'Capacity Summary'!$B$36:$B$135,0),MATCH('Capacity Backing (Hide)'!$A54,'Capacity Summary'!$H$35:$BG$35,0))&lt;&gt;0,INDEX('Capacity Summary'!$H$36:$BG$135,MATCH('Capacity Backing (Hide)'!BS$2,'Capacity Summary'!$B$36:$B$135,0),MATCH('Capacity Backing (Hide)'!$A54,'Capacity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4"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(Hide)'!$A54,'Capacity Summary'!$H$35:$BG$35,0))="x",INDEX('Capacity Summary'!$C$36:$E$135,MATCH('Capacity Backing (Hide)'!BT$2,'Capacity Summary'!$B$36:$B$135,0),4),IF(INDEX('Capacity Summary'!$H$36:$BG$135,MATCH('Capacity Backing (Hide)'!BT$2,'Capacity Summary'!$B$36:$B$135,0),MATCH('Capacity Backing (Hide)'!$A54,'Capacity Summary'!$H$35:$BG$35,0))&lt;&gt;0,INDEX('Capacity Summary'!$H$36:$BG$135,MATCH('Capacity Backing (Hide)'!BT$2,'Capacity Summary'!$B$36:$B$135,0),MATCH('Capacity Backing (Hide)'!$A54,'Capacity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4"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(Hide)'!$A54,'Capacity Summary'!$H$35:$BG$35,0))="x",INDEX('Capacity Summary'!$C$36:$E$135,MATCH('Capacity Backing (Hide)'!BU$2,'Capacity Summary'!$B$36:$B$135,0),4),IF(INDEX('Capacity Summary'!$H$36:$BG$135,MATCH('Capacity Backing (Hide)'!BU$2,'Capacity Summary'!$B$36:$B$135,0),MATCH('Capacity Backing (Hide)'!$A54,'Capacity Summary'!$H$35:$BG$35,0))&lt;&gt;0,INDEX('Capacity Summary'!$H$36:$BG$135,MATCH('Capacity Backing (Hide)'!BU$2,'Capacity Summary'!$B$36:$B$135,0),MATCH('Capacity Backing (Hide)'!$A54,'Capacity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4"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(Hide)'!$A54,'Capacity Summary'!$H$35:$BG$35,0))="x",INDEX('Capacity Summary'!$C$36:$E$135,MATCH('Capacity Backing (Hide)'!BV$2,'Capacity Summary'!$B$36:$B$135,0),4),IF(INDEX('Capacity Summary'!$H$36:$BG$135,MATCH('Capacity Backing (Hide)'!BV$2,'Capacity Summary'!$B$36:$B$135,0),MATCH('Capacity Backing (Hide)'!$A54,'Capacity Summary'!$H$35:$BG$35,0))&lt;&gt;0,INDEX('Capacity Summary'!$H$36:$BG$135,MATCH('Capacity Backing (Hide)'!BV$2,'Capacity Summary'!$B$36:$B$135,0),MATCH('Capacity Backing (Hide)'!$A54,'Capacity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4"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(Hide)'!$A54,'Capacity Summary'!$H$35:$BG$35,0))="x",INDEX('Capacity Summary'!$C$36:$E$135,MATCH('Capacity Backing (Hide)'!BW$2,'Capacity Summary'!$B$36:$B$135,0),4),IF(INDEX('Capacity Summary'!$H$36:$BG$135,MATCH('Capacity Backing (Hide)'!BW$2,'Capacity Summary'!$B$36:$B$135,0),MATCH('Capacity Backing (Hide)'!$A54,'Capacity Summary'!$H$35:$BG$35,0))&lt;&gt;0,INDEX('Capacity Summary'!$H$36:$BG$135,MATCH('Capacity Backing (Hide)'!BW$2,'Capacity Summary'!$B$36:$B$135,0),MATCH('Capacity Backing (Hide)'!$A54,'Capacity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4"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(Hide)'!$A54,'Capacity Summary'!$H$35:$BG$35,0))="x",INDEX('Capacity Summary'!$C$36:$E$135,MATCH('Capacity Backing (Hide)'!BX$2,'Capacity Summary'!$B$36:$B$135,0),4),IF(INDEX('Capacity Summary'!$H$36:$BG$135,MATCH('Capacity Backing (Hide)'!BX$2,'Capacity Summary'!$B$36:$B$135,0),MATCH('Capacity Backing (Hide)'!$A54,'Capacity Summary'!$H$35:$BG$35,0))&lt;&gt;0,INDEX('Capacity Summary'!$H$36:$BG$135,MATCH('Capacity Backing (Hide)'!BX$2,'Capacity Summary'!$B$36:$B$135,0),MATCH('Capacity Backing (Hide)'!$A54,'Capacity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4"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(Hide)'!$A54,'Capacity Summary'!$H$35:$BG$35,0))="x",INDEX('Capacity Summary'!$C$36:$E$135,MATCH('Capacity Backing (Hide)'!BY$2,'Capacity Summary'!$B$36:$B$135,0),4),IF(INDEX('Capacity Summary'!$H$36:$BG$135,MATCH('Capacity Backing (Hide)'!BY$2,'Capacity Summary'!$B$36:$B$135,0),MATCH('Capacity Backing (Hide)'!$A54,'Capacity Summary'!$H$35:$BG$35,0))&lt;&gt;0,INDEX('Capacity Summary'!$H$36:$BG$135,MATCH('Capacity Backing (Hide)'!BY$2,'Capacity Summary'!$B$36:$B$135,0),MATCH('Capacity Backing (Hide)'!$A54,'Capacity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4"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(Hide)'!$A54,'Capacity Summary'!$H$35:$BG$35,0))="x",INDEX('Capacity Summary'!$C$36:$E$135,MATCH('Capacity Backing (Hide)'!BZ$2,'Capacity Summary'!$B$36:$B$135,0),4),IF(INDEX('Capacity Summary'!$H$36:$BG$135,MATCH('Capacity Backing (Hide)'!BZ$2,'Capacity Summary'!$B$36:$B$135,0),MATCH('Capacity Backing (Hide)'!$A54,'Capacity Summary'!$H$35:$BG$35,0))&lt;&gt;0,INDEX('Capacity Summary'!$H$36:$BG$135,MATCH('Capacity Backing (Hide)'!BZ$2,'Capacity Summary'!$B$36:$B$135,0),MATCH('Capacity Backing (Hide)'!$A54,'Capacity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4"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(Hide)'!$A54,'Capacity Summary'!$H$35:$BG$35,0))="x",INDEX('Capacity Summary'!$C$36:$E$135,MATCH('Capacity Backing (Hide)'!CA$2,'Capacity Summary'!$B$36:$B$135,0),4),IF(INDEX('Capacity Summary'!$H$36:$BG$135,MATCH('Capacity Backing (Hide)'!CA$2,'Capacity Summary'!$B$36:$B$135,0),MATCH('Capacity Backing (Hide)'!$A54,'Capacity Summary'!$H$35:$BG$35,0))&lt;&gt;0,INDEX('Capacity Summary'!$H$36:$BG$135,MATCH('Capacity Backing (Hide)'!CA$2,'Capacity Summary'!$B$36:$B$135,0),MATCH('Capacity Backing (Hide)'!$A54,'Capacity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4"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(Hide)'!$A54,'Capacity Summary'!$H$35:$BG$35,0))="x",INDEX('Capacity Summary'!$C$36:$E$135,MATCH('Capacity Backing (Hide)'!CB$2,'Capacity Summary'!$B$36:$B$135,0),4),IF(INDEX('Capacity Summary'!$H$36:$BG$135,MATCH('Capacity Backing (Hide)'!CB$2,'Capacity Summary'!$B$36:$B$135,0),MATCH('Capacity Backing (Hide)'!$A54,'Capacity Summary'!$H$35:$BG$35,0))&lt;&gt;0,INDEX('Capacity Summary'!$H$36:$BG$135,MATCH('Capacity Backing (Hide)'!CB$2,'Capacity Summary'!$B$36:$B$135,0),MATCH('Capacity Backing (Hide)'!$A54,'Capacity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4"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(Hide)'!$A54,'Capacity Summary'!$H$35:$BG$35,0))="x",INDEX('Capacity Summary'!$C$36:$E$135,MATCH('Capacity Backing (Hide)'!CC$2,'Capacity Summary'!$B$36:$B$135,0),4),IF(INDEX('Capacity Summary'!$H$36:$BG$135,MATCH('Capacity Backing (Hide)'!CC$2,'Capacity Summary'!$B$36:$B$135,0),MATCH('Capacity Backing (Hide)'!$A54,'Capacity Summary'!$H$35:$BG$35,0))&lt;&gt;0,INDEX('Capacity Summary'!$H$36:$BG$135,MATCH('Capacity Backing (Hide)'!CC$2,'Capacity Summary'!$B$36:$B$135,0),MATCH('Capacity Backing (Hide)'!$A54,'Capacity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4"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(Hide)'!$A54,'Capacity Summary'!$H$35:$BG$35,0))="x",INDEX('Capacity Summary'!$C$36:$E$135,MATCH('Capacity Backing (Hide)'!CD$2,'Capacity Summary'!$B$36:$B$135,0),4),IF(INDEX('Capacity Summary'!$H$36:$BG$135,MATCH('Capacity Backing (Hide)'!CD$2,'Capacity Summary'!$B$36:$B$135,0),MATCH('Capacity Backing (Hide)'!$A54,'Capacity Summary'!$H$35:$BG$35,0))&lt;&gt;0,INDEX('Capacity Summary'!$H$36:$BG$135,MATCH('Capacity Backing (Hide)'!CD$2,'Capacity Summary'!$B$36:$B$135,0),MATCH('Capacity Backing (Hide)'!$A54,'Capacity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4"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(Hide)'!$A54,'Capacity Summary'!$H$35:$BG$35,0))="x",INDEX('Capacity Summary'!$C$36:$E$135,MATCH('Capacity Backing (Hide)'!CE$2,'Capacity Summary'!$B$36:$B$135,0),4),IF(INDEX('Capacity Summary'!$H$36:$BG$135,MATCH('Capacity Backing (Hide)'!CE$2,'Capacity Summary'!$B$36:$B$135,0),MATCH('Capacity Backing (Hide)'!$A54,'Capacity Summary'!$H$35:$BG$35,0))&lt;&gt;0,INDEX('Capacity Summary'!$H$36:$BG$135,MATCH('Capacity Backing (Hide)'!CE$2,'Capacity Summary'!$B$36:$B$135,0),MATCH('Capacity Backing (Hide)'!$A54,'Capacity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4"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(Hide)'!$A54,'Capacity Summary'!$H$35:$BG$35,0))="x",INDEX('Capacity Summary'!$C$36:$E$135,MATCH('Capacity Backing (Hide)'!CF$2,'Capacity Summary'!$B$36:$B$135,0),4),IF(INDEX('Capacity Summary'!$H$36:$BG$135,MATCH('Capacity Backing (Hide)'!CF$2,'Capacity Summary'!$B$36:$B$135,0),MATCH('Capacity Backing (Hide)'!$A54,'Capacity Summary'!$H$35:$BG$35,0))&lt;&gt;0,INDEX('Capacity Summary'!$H$36:$BG$135,MATCH('Capacity Backing (Hide)'!CF$2,'Capacity Summary'!$B$36:$B$135,0),MATCH('Capacity Backing (Hide)'!$A54,'Capacity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4"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(Hide)'!$A54,'Capacity Summary'!$H$35:$BG$35,0))="x",INDEX('Capacity Summary'!$C$36:$E$135,MATCH('Capacity Backing (Hide)'!CG$2,'Capacity Summary'!$B$36:$B$135,0),4),IF(INDEX('Capacity Summary'!$H$36:$BG$135,MATCH('Capacity Backing (Hide)'!CG$2,'Capacity Summary'!$B$36:$B$135,0),MATCH('Capacity Backing (Hide)'!$A54,'Capacity Summary'!$H$35:$BG$35,0))&lt;&gt;0,INDEX('Capacity Summary'!$H$36:$BG$135,MATCH('Capacity Backing (Hide)'!CG$2,'Capacity Summary'!$B$36:$B$135,0),MATCH('Capacity Backing (Hide)'!$A54,'Capacity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4"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(Hide)'!$A54,'Capacity Summary'!$H$35:$BG$35,0))="x",INDEX('Capacity Summary'!$C$36:$E$135,MATCH('Capacity Backing (Hide)'!CH$2,'Capacity Summary'!$B$36:$B$135,0),4),IF(INDEX('Capacity Summary'!$H$36:$BG$135,MATCH('Capacity Backing (Hide)'!CH$2,'Capacity Summary'!$B$36:$B$135,0),MATCH('Capacity Backing (Hide)'!$A54,'Capacity Summary'!$H$35:$BG$35,0))&lt;&gt;0,INDEX('Capacity Summary'!$H$36:$BG$135,MATCH('Capacity Backing (Hide)'!CH$2,'Capacity Summary'!$B$36:$B$135,0),MATCH('Capacity Backing (Hide)'!$A54,'Capacity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4"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(Hide)'!$A54,'Capacity Summary'!$H$35:$BG$35,0))="x",INDEX('Capacity Summary'!$C$36:$E$135,MATCH('Capacity Backing (Hide)'!CI$2,'Capacity Summary'!$B$36:$B$135,0),4),IF(INDEX('Capacity Summary'!$H$36:$BG$135,MATCH('Capacity Backing (Hide)'!CI$2,'Capacity Summary'!$B$36:$B$135,0),MATCH('Capacity Backing (Hide)'!$A54,'Capacity Summary'!$H$35:$BG$35,0))&lt;&gt;0,INDEX('Capacity Summary'!$H$36:$BG$135,MATCH('Capacity Backing (Hide)'!CI$2,'Capacity Summary'!$B$36:$B$135,0),MATCH('Capacity Backing (Hide)'!$A54,'Capacity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4"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(Hide)'!$A54,'Capacity Summary'!$H$35:$BG$35,0))="x",INDEX('Capacity Summary'!$C$36:$E$135,MATCH('Capacity Backing (Hide)'!CJ$2,'Capacity Summary'!$B$36:$B$135,0),4),IF(INDEX('Capacity Summary'!$H$36:$BG$135,MATCH('Capacity Backing (Hide)'!CJ$2,'Capacity Summary'!$B$36:$B$135,0),MATCH('Capacity Backing (Hide)'!$A54,'Capacity Summary'!$H$35:$BG$35,0))&lt;&gt;0,INDEX('Capacity Summary'!$H$36:$BG$135,MATCH('Capacity Backing (Hide)'!CJ$2,'Capacity Summary'!$B$36:$B$135,0),MATCH('Capacity Backing (Hide)'!$A54,'Capacity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4"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(Hide)'!$A54,'Capacity Summary'!$H$35:$BG$35,0))="x",INDEX('Capacity Summary'!$C$36:$E$135,MATCH('Capacity Backing (Hide)'!CK$2,'Capacity Summary'!$B$36:$B$135,0),4),IF(INDEX('Capacity Summary'!$H$36:$BG$135,MATCH('Capacity Backing (Hide)'!CK$2,'Capacity Summary'!$B$36:$B$135,0),MATCH('Capacity Backing (Hide)'!$A54,'Capacity Summary'!$H$35:$BG$35,0))&lt;&gt;0,INDEX('Capacity Summary'!$H$36:$BG$135,MATCH('Capacity Backing (Hide)'!CK$2,'Capacity Summary'!$B$36:$B$135,0),MATCH('Capacity Backing (Hide)'!$A54,'Capacity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4"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(Hide)'!$A54,'Capacity Summary'!$H$35:$BG$35,0))="x",INDEX('Capacity Summary'!$C$36:$E$135,MATCH('Capacity Backing (Hide)'!CL$2,'Capacity Summary'!$B$36:$B$135,0),4),IF(INDEX('Capacity Summary'!$H$36:$BG$135,MATCH('Capacity Backing (Hide)'!CL$2,'Capacity Summary'!$B$36:$B$135,0),MATCH('Capacity Backing (Hide)'!$A54,'Capacity Summary'!$H$35:$BG$35,0))&lt;&gt;0,INDEX('Capacity Summary'!$H$36:$BG$135,MATCH('Capacity Backing (Hide)'!CL$2,'Capacity Summary'!$B$36:$B$135,0),MATCH('Capacity Backing (Hide)'!$A54,'Capacity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4"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(Hide)'!$A54,'Capacity Summary'!$H$35:$BG$35,0))="x",INDEX('Capacity Summary'!$C$36:$E$135,MATCH('Capacity Backing (Hide)'!CM$2,'Capacity Summary'!$B$36:$B$135,0),4),IF(INDEX('Capacity Summary'!$H$36:$BG$135,MATCH('Capacity Backing (Hide)'!CM$2,'Capacity Summary'!$B$36:$B$135,0),MATCH('Capacity Backing (Hide)'!$A54,'Capacity Summary'!$H$35:$BG$35,0))&lt;&gt;0,INDEX('Capacity Summary'!$H$36:$BG$135,MATCH('Capacity Backing (Hide)'!CM$2,'Capacity Summary'!$B$36:$B$135,0),MATCH('Capacity Backing (Hide)'!$A54,'Capacity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4"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(Hide)'!$A54,'Capacity Summary'!$H$35:$BG$35,0))="x",INDEX('Capacity Summary'!$C$36:$E$135,MATCH('Capacity Backing (Hide)'!CN$2,'Capacity Summary'!$B$36:$B$135,0),4),IF(INDEX('Capacity Summary'!$H$36:$BG$135,MATCH('Capacity Backing (Hide)'!CN$2,'Capacity Summary'!$B$36:$B$135,0),MATCH('Capacity Backing (Hide)'!$A54,'Capacity Summary'!$H$35:$BG$35,0))&lt;&gt;0,INDEX('Capacity Summary'!$H$36:$BG$135,MATCH('Capacity Backing (Hide)'!CN$2,'Capacity Summary'!$B$36:$B$135,0),MATCH('Capacity Backing (Hide)'!$A54,'Capacity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4"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(Hide)'!$A54,'Capacity Summary'!$H$35:$BG$35,0))="x",INDEX('Capacity Summary'!$C$36:$E$135,MATCH('Capacity Backing (Hide)'!CO$2,'Capacity Summary'!$B$36:$B$135,0),4),IF(INDEX('Capacity Summary'!$H$36:$BG$135,MATCH('Capacity Backing (Hide)'!CO$2,'Capacity Summary'!$B$36:$B$135,0),MATCH('Capacity Backing (Hide)'!$A54,'Capacity Summary'!$H$35:$BG$35,0))&lt;&gt;0,INDEX('Capacity Summary'!$H$36:$BG$135,MATCH('Capacity Backing (Hide)'!CO$2,'Capacity Summary'!$B$36:$B$135,0),MATCH('Capacity Backing (Hide)'!$A54,'Capacity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4"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(Hide)'!$A54,'Capacity Summary'!$H$35:$BG$35,0))="x",INDEX('Capacity Summary'!$C$36:$E$135,MATCH('Capacity Backing (Hide)'!CP$2,'Capacity Summary'!$B$36:$B$135,0),4),IF(INDEX('Capacity Summary'!$H$36:$BG$135,MATCH('Capacity Backing (Hide)'!CP$2,'Capacity Summary'!$B$36:$B$135,0),MATCH('Capacity Backing (Hide)'!$A54,'Capacity Summary'!$H$35:$BG$35,0))&lt;&gt;0,INDEX('Capacity Summary'!$H$36:$BG$135,MATCH('Capacity Backing (Hide)'!CP$2,'Capacity Summary'!$B$36:$B$135,0),MATCH('Capacity Backing (Hide)'!$A54,'Capacity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4"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(Hide)'!$A54,'Capacity Summary'!$H$35:$BG$35,0))="x",INDEX('Capacity Summary'!$C$36:$E$135,MATCH('Capacity Backing (Hide)'!CQ$2,'Capacity Summary'!$B$36:$B$135,0),4),IF(INDEX('Capacity Summary'!$H$36:$BG$135,MATCH('Capacity Backing (Hide)'!CQ$2,'Capacity Summary'!$B$36:$B$135,0),MATCH('Capacity Backing (Hide)'!$A54,'Capacity Summary'!$H$35:$BG$35,0))&lt;&gt;0,INDEX('Capacity Summary'!$H$36:$BG$135,MATCH('Capacity Backing (Hide)'!CQ$2,'Capacity Summary'!$B$36:$B$135,0),MATCH('Capacity Backing (Hide)'!$A54,'Capacity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4"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(Hide)'!$A54,'Capacity Summary'!$H$35:$BG$35,0))="x",INDEX('Capacity Summary'!$C$36:$E$135,MATCH('Capacity Backing (Hide)'!CR$2,'Capacity Summary'!$B$36:$B$135,0),4),IF(INDEX('Capacity Summary'!$H$36:$BG$135,MATCH('Capacity Backing (Hide)'!CR$2,'Capacity Summary'!$B$36:$B$135,0),MATCH('Capacity Backing (Hide)'!$A54,'Capacity Summary'!$H$35:$BG$35,0))&lt;&gt;0,INDEX('Capacity Summary'!$H$36:$BG$135,MATCH('Capacity Backing (Hide)'!CR$2,'Capacity Summary'!$B$36:$B$135,0),MATCH('Capacity Backing (Hide)'!$A54,'Capacity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4"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(Hide)'!$A54,'Capacity Summary'!$H$35:$BG$35,0))="x",INDEX('Capacity Summary'!$C$36:$E$135,MATCH('Capacity Backing (Hide)'!CS$2,'Capacity Summary'!$B$36:$B$135,0),4),IF(INDEX('Capacity Summary'!$H$36:$BG$135,MATCH('Capacity Backing (Hide)'!CS$2,'Capacity Summary'!$B$36:$B$135,0),MATCH('Capacity Backing (Hide)'!$A54,'Capacity Summary'!$H$35:$BG$35,0))&lt;&gt;0,INDEX('Capacity Summary'!$H$36:$BG$135,MATCH('Capacity Backing (Hide)'!CS$2,'Capacity Summary'!$B$36:$B$135,0),MATCH('Capacity Backing (Hide)'!$A54,'Capacity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4"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(Hide)'!$A54,'Capacity Summary'!$H$35:$BG$35,0))="x",INDEX('Capacity Summary'!$C$36:$E$135,MATCH('Capacity Backing (Hide)'!CT$2,'Capacity Summary'!$B$36:$B$135,0),4),IF(INDEX('Capacity Summary'!$H$36:$BG$135,MATCH('Capacity Backing (Hide)'!CT$2,'Capacity Summary'!$B$36:$B$135,0),MATCH('Capacity Backing (Hide)'!$A54,'Capacity Summary'!$H$35:$BG$35,0))&lt;&gt;0,INDEX('Capacity Summary'!$H$36:$BG$135,MATCH('Capacity Backing (Hide)'!CT$2,'Capacity Summary'!$B$36:$B$135,0),MATCH('Capacity Backing (Hide)'!$A54,'Capacity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4"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(Hide)'!$A54,'Capacity Summary'!$H$35:$BG$35,0))="x",INDEX('Capacity Summary'!$C$36:$E$135,MATCH('Capacity Backing (Hide)'!CU$2,'Capacity Summary'!$B$36:$B$135,0),4),IF(INDEX('Capacity Summary'!$H$36:$BG$135,MATCH('Capacity Backing (Hide)'!CU$2,'Capacity Summary'!$B$36:$B$135,0),MATCH('Capacity Backing (Hide)'!$A54,'Capacity Summary'!$H$35:$BG$35,0))&lt;&gt;0,INDEX('Capacity Summary'!$H$36:$BG$135,MATCH('Capacity Backing (Hide)'!CU$2,'Capacity Summary'!$B$36:$B$135,0),MATCH('Capacity Backing (Hide)'!$A54,'Capacity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4"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(Hide)'!$A54,'Capacity Summary'!$H$35:$BG$35,0))="x",INDEX('Capacity Summary'!$C$36:$E$135,MATCH('Capacity Backing (Hide)'!CV$2,'Capacity Summary'!$B$36:$B$135,0),4),IF(INDEX('Capacity Summary'!$H$36:$BG$135,MATCH('Capacity Backing (Hide)'!CV$2,'Capacity Summary'!$B$36:$B$135,0),MATCH('Capacity Backing (Hide)'!$A54,'Capacity Summary'!$H$35:$BG$35,0))&lt;&gt;0,INDEX('Capacity Summary'!$H$36:$BG$135,MATCH('Capacity Backing (Hide)'!CV$2,'Capacity Summary'!$B$36:$B$135,0),MATCH('Capacity Backing (Hide)'!$A54,'Capacity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4"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(Hide)'!$A54,'Capacity Summary'!$H$35:$BG$35,0))="x",INDEX('Capacity Summary'!$C$36:$E$135,MATCH('Capacity Backing (Hide)'!CW$2,'Capacity Summary'!$B$36:$B$135,0),4),IF(INDEX('Capacity Summary'!$H$36:$BG$135,MATCH('Capacity Backing (Hide)'!CW$2,'Capacity Summary'!$B$36:$B$135,0),MATCH('Capacity Backing (Hide)'!$A54,'Capacity Summary'!$H$35:$BG$35,0))&lt;&gt;0,INDEX('Capacity Summary'!$H$36:$BG$135,MATCH('Capacity Backing (Hide)'!CW$2,'Capacity Summary'!$B$36:$B$135,0),MATCH('Capacity Backing (Hide)'!$A54,'Capacity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5" spans="1:101" x14ac:dyDescent="0.35">
      <c r="A55" s="2">
        <f ca="1">'Required Capacity (Hide)'!E55</f>
        <v>44578</v>
      </c>
      <c r="B55"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(Hide)'!$A55,'Capacity Summary'!$H$35:$BG$35,0))="x",INDEX('Capacity Summary'!$C$36:$E$135,MATCH('Capacity Backing (Hide)'!B$2,'Capacity Summary'!$B$36:$B$135,0),4),IF(INDEX('Capacity Summary'!$H$36:$BG$135,MATCH('Capacity Backing (Hide)'!B$2,'Capacity Summary'!$B$36:$B$135,0),MATCH('Capacity Backing (Hide)'!$A55,'Capacity Summary'!$H$35:$BG$35,0))&lt;&gt;0,INDEX('Capacity Summary'!$H$36:$BG$135,MATCH('Capacity Backing (Hide)'!B$2,'Capacity Summary'!$B$36:$B$135,0),MATCH('Capacity Backing (Hide)'!$A55,'Capacity Summary'!$H$35:$BG$35,0)),0)),INDEX('Capacity Summary'!$C$36:$E$135,MATCH('Capacity Backing (Hide)'!B$2,'Capacity Summary'!$B$36:$B$135,0),2)))/IF(Summary!$B$7="Minutes",1,60)/COUNTA(INDEX(Capacity!$C$10:$Q$109,MATCH('Capacity Backing (Hide)'!B$2,Capacity!$B$10:$B$109,0),1):INDEX(Capacity!$C$10:$Q$109,MATCH('Capacity Backing (Hide)'!B$2,Capacity!$B$10:$B$109,0),15))</f>
        <v>#N/A</v>
      </c>
      <c r="C55"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(Hide)'!$A55,'Capacity Summary'!$H$35:$BG$35,0))="x",INDEX('Capacity Summary'!$C$36:$E$135,MATCH('Capacity Backing (Hide)'!C$2,'Capacity Summary'!$B$36:$B$135,0),4),IF(INDEX('Capacity Summary'!$H$36:$BG$135,MATCH('Capacity Backing (Hide)'!C$2,'Capacity Summary'!$B$36:$B$135,0),MATCH('Capacity Backing (Hide)'!$A55,'Capacity Summary'!$H$35:$BG$35,0))&lt;&gt;0,INDEX('Capacity Summary'!$H$36:$BG$135,MATCH('Capacity Backing (Hide)'!C$2,'Capacity Summary'!$B$36:$B$135,0),MATCH('Capacity Backing (Hide)'!$A55,'Capacity Summary'!$H$35:$BG$35,0)),0)),INDEX('Capacity Summary'!$C$36:$E$135,MATCH('Capacity Backing (Hide)'!C$2,'Capacity Summary'!$B$36:$B$135,0),2)))/IF(Summary!$B$7="Minutes",1,60)/COUNTA(INDEX(Capacity!$C$10:$Q$109,MATCH('Capacity Backing (Hide)'!C$2,Capacity!$B$10:$B$109,0),1):INDEX(Capacity!$C$10:$Q$109,MATCH('Capacity Backing (Hide)'!C$2,Capacity!$B$10:$B$109,0),15))</f>
        <v>#N/A</v>
      </c>
      <c r="D55"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(Hide)'!$A55,'Capacity Summary'!$H$35:$BG$35,0))="x",INDEX('Capacity Summary'!$C$36:$E$135,MATCH('Capacity Backing (Hide)'!D$2,'Capacity Summary'!$B$36:$B$135,0),4),IF(INDEX('Capacity Summary'!$H$36:$BG$135,MATCH('Capacity Backing (Hide)'!D$2,'Capacity Summary'!$B$36:$B$135,0),MATCH('Capacity Backing (Hide)'!$A55,'Capacity Summary'!$H$35:$BG$35,0))&lt;&gt;0,INDEX('Capacity Summary'!$H$36:$BG$135,MATCH('Capacity Backing (Hide)'!D$2,'Capacity Summary'!$B$36:$B$135,0),MATCH('Capacity Backing (Hide)'!$A55,'Capacity Summary'!$H$35:$BG$35,0)),0)),INDEX('Capacity Summary'!$C$36:$E$135,MATCH('Capacity Backing (Hide)'!D$2,'Capacity Summary'!$B$36:$B$135,0),2)))/IF(Summary!$B$7="Minutes",1,60)/COUNTA(INDEX(Capacity!$C$10:$Q$109,MATCH('Capacity Backing (Hide)'!D$2,Capacity!$B$10:$B$109,0),1):INDEX(Capacity!$C$10:$Q$109,MATCH('Capacity Backing (Hide)'!D$2,Capacity!$B$10:$B$109,0),15))</f>
        <v>#N/A</v>
      </c>
      <c r="E55"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(Hide)'!$A55,'Capacity Summary'!$H$35:$BG$35,0))="x",INDEX('Capacity Summary'!$C$36:$E$135,MATCH('Capacity Backing (Hide)'!E$2,'Capacity Summary'!$B$36:$B$135,0),4),IF(INDEX('Capacity Summary'!$H$36:$BG$135,MATCH('Capacity Backing (Hide)'!E$2,'Capacity Summary'!$B$36:$B$135,0),MATCH('Capacity Backing (Hide)'!$A55,'Capacity Summary'!$H$35:$BG$35,0))&lt;&gt;0,INDEX('Capacity Summary'!$H$36:$BG$135,MATCH('Capacity Backing (Hide)'!E$2,'Capacity Summary'!$B$36:$B$135,0),MATCH('Capacity Backing (Hide)'!$A55,'Capacity Summary'!$H$35:$BG$35,0)),0)),INDEX('Capacity Summary'!$C$36:$E$135,MATCH('Capacity Backing (Hide)'!E$2,'Capacity Summary'!$B$36:$B$135,0),2)))/IF(Summary!$B$7="Minutes",1,60)/COUNTA(INDEX(Capacity!$C$10:$Q$109,MATCH('Capacity Backing (Hide)'!E$2,Capacity!$B$10:$B$109,0),1):INDEX(Capacity!$C$10:$Q$109,MATCH('Capacity Backing (Hide)'!E$2,Capacity!$B$10:$B$109,0),15))</f>
        <v>#N/A</v>
      </c>
      <c r="F55"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(Hide)'!$A55,'Capacity Summary'!$H$35:$BG$35,0))="x",INDEX('Capacity Summary'!$C$36:$E$135,MATCH('Capacity Backing (Hide)'!F$2,'Capacity Summary'!$B$36:$B$135,0),4),IF(INDEX('Capacity Summary'!$H$36:$BG$135,MATCH('Capacity Backing (Hide)'!F$2,'Capacity Summary'!$B$36:$B$135,0),MATCH('Capacity Backing (Hide)'!$A55,'Capacity Summary'!$H$35:$BG$35,0))&lt;&gt;0,INDEX('Capacity Summary'!$H$36:$BG$135,MATCH('Capacity Backing (Hide)'!F$2,'Capacity Summary'!$B$36:$B$135,0),MATCH('Capacity Backing (Hide)'!$A55,'Capacity Summary'!$H$35:$BG$35,0)),0)),INDEX('Capacity Summary'!$C$36:$E$135,MATCH('Capacity Backing (Hide)'!F$2,'Capacity Summary'!$B$36:$B$135,0),2)))/IF(Summary!$B$7="Minutes",1,60)/COUNTA(INDEX(Capacity!$C$10:$Q$109,MATCH('Capacity Backing (Hide)'!F$2,Capacity!$B$10:$B$109,0),1):INDEX(Capacity!$C$10:$Q$109,MATCH('Capacity Backing (Hide)'!F$2,Capacity!$B$10:$B$109,0),15))</f>
        <v>#N/A</v>
      </c>
      <c r="G55"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(Hide)'!$A55,'Capacity Summary'!$H$35:$BG$35,0))="x",INDEX('Capacity Summary'!$C$36:$E$135,MATCH('Capacity Backing (Hide)'!G$2,'Capacity Summary'!$B$36:$B$135,0),4),IF(INDEX('Capacity Summary'!$H$36:$BG$135,MATCH('Capacity Backing (Hide)'!G$2,'Capacity Summary'!$B$36:$B$135,0),MATCH('Capacity Backing (Hide)'!$A55,'Capacity Summary'!$H$35:$BG$35,0))&lt;&gt;0,INDEX('Capacity Summary'!$H$36:$BG$135,MATCH('Capacity Backing (Hide)'!G$2,'Capacity Summary'!$B$36:$B$135,0),MATCH('Capacity Backing (Hide)'!$A55,'Capacity Summary'!$H$35:$BG$35,0)),0)),INDEX('Capacity Summary'!$C$36:$E$135,MATCH('Capacity Backing (Hide)'!G$2,'Capacity Summary'!$B$36:$B$135,0),2)))/IF(Summary!$B$7="Minutes",1,60)/COUNTA(INDEX(Capacity!$C$10:$Q$109,MATCH('Capacity Backing (Hide)'!G$2,Capacity!$B$10:$B$109,0),1):INDEX(Capacity!$C$10:$Q$109,MATCH('Capacity Backing (Hide)'!G$2,Capacity!$B$10:$B$109,0),15))</f>
        <v>#N/A</v>
      </c>
      <c r="H55"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(Hide)'!$A55,'Capacity Summary'!$H$35:$BG$35,0))="x",INDEX('Capacity Summary'!$C$36:$E$135,MATCH('Capacity Backing (Hide)'!H$2,'Capacity Summary'!$B$36:$B$135,0),4),IF(INDEX('Capacity Summary'!$H$36:$BG$135,MATCH('Capacity Backing (Hide)'!H$2,'Capacity Summary'!$B$36:$B$135,0),MATCH('Capacity Backing (Hide)'!$A55,'Capacity Summary'!$H$35:$BG$35,0))&lt;&gt;0,INDEX('Capacity Summary'!$H$36:$BG$135,MATCH('Capacity Backing (Hide)'!H$2,'Capacity Summary'!$B$36:$B$135,0),MATCH('Capacity Backing (Hide)'!$A55,'Capacity Summary'!$H$35:$BG$35,0)),0)),INDEX('Capacity Summary'!$C$36:$E$135,MATCH('Capacity Backing (Hide)'!H$2,'Capacity Summary'!$B$36:$B$135,0),2)))/IF(Summary!$B$7="Minutes",1,60)/COUNTA(INDEX(Capacity!$C$10:$Q$109,MATCH('Capacity Backing (Hide)'!H$2,Capacity!$B$10:$B$109,0),1):INDEX(Capacity!$C$10:$Q$109,MATCH('Capacity Backing (Hide)'!H$2,Capacity!$B$10:$B$109,0),15))</f>
        <v>#N/A</v>
      </c>
      <c r="I55"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(Hide)'!$A55,'Capacity Summary'!$H$35:$BG$35,0))="x",INDEX('Capacity Summary'!$C$36:$E$135,MATCH('Capacity Backing (Hide)'!I$2,'Capacity Summary'!$B$36:$B$135,0),4),IF(INDEX('Capacity Summary'!$H$36:$BG$135,MATCH('Capacity Backing (Hide)'!I$2,'Capacity Summary'!$B$36:$B$135,0),MATCH('Capacity Backing (Hide)'!$A55,'Capacity Summary'!$H$35:$BG$35,0))&lt;&gt;0,INDEX('Capacity Summary'!$H$36:$BG$135,MATCH('Capacity Backing (Hide)'!I$2,'Capacity Summary'!$B$36:$B$135,0),MATCH('Capacity Backing (Hide)'!$A55,'Capacity Summary'!$H$35:$BG$35,0)),0)),INDEX('Capacity Summary'!$C$36:$E$135,MATCH('Capacity Backing (Hide)'!I$2,'Capacity Summary'!$B$36:$B$135,0),2)))/IF(Summary!$B$7="Minutes",1,60)/COUNTA(INDEX(Capacity!$C$10:$Q$109,MATCH('Capacity Backing (Hide)'!I$2,Capacity!$B$10:$B$109,0),1):INDEX(Capacity!$C$10:$Q$109,MATCH('Capacity Backing (Hide)'!I$2,Capacity!$B$10:$B$109,0),15))</f>
        <v>#N/A</v>
      </c>
      <c r="J55"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(Hide)'!$A55,'Capacity Summary'!$H$35:$BG$35,0))="x",INDEX('Capacity Summary'!$C$36:$E$135,MATCH('Capacity Backing (Hide)'!J$2,'Capacity Summary'!$B$36:$B$135,0),4),IF(INDEX('Capacity Summary'!$H$36:$BG$135,MATCH('Capacity Backing (Hide)'!J$2,'Capacity Summary'!$B$36:$B$135,0),MATCH('Capacity Backing (Hide)'!$A55,'Capacity Summary'!$H$35:$BG$35,0))&lt;&gt;0,INDEX('Capacity Summary'!$H$36:$BG$135,MATCH('Capacity Backing (Hide)'!J$2,'Capacity Summary'!$B$36:$B$135,0),MATCH('Capacity Backing (Hide)'!$A55,'Capacity Summary'!$H$35:$BG$35,0)),0)),INDEX('Capacity Summary'!$C$36:$E$135,MATCH('Capacity Backing (Hide)'!J$2,'Capacity Summary'!$B$36:$B$135,0),2)))/IF(Summary!$B$7="Minutes",1,60)/COUNTA(INDEX(Capacity!$C$10:$Q$109,MATCH('Capacity Backing (Hide)'!J$2,Capacity!$B$10:$B$109,0),1):INDEX(Capacity!$C$10:$Q$109,MATCH('Capacity Backing (Hide)'!J$2,Capacity!$B$10:$B$109,0),15))</f>
        <v>#N/A</v>
      </c>
      <c r="K55"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(Hide)'!$A55,'Capacity Summary'!$H$35:$BG$35,0))="x",INDEX('Capacity Summary'!$C$36:$E$135,MATCH('Capacity Backing (Hide)'!K$2,'Capacity Summary'!$B$36:$B$135,0),4),IF(INDEX('Capacity Summary'!$H$36:$BG$135,MATCH('Capacity Backing (Hide)'!K$2,'Capacity Summary'!$B$36:$B$135,0),MATCH('Capacity Backing (Hide)'!$A55,'Capacity Summary'!$H$35:$BG$35,0))&lt;&gt;0,INDEX('Capacity Summary'!$H$36:$BG$135,MATCH('Capacity Backing (Hide)'!K$2,'Capacity Summary'!$B$36:$B$135,0),MATCH('Capacity Backing (Hide)'!$A55,'Capacity Summary'!$H$35:$BG$35,0)),0)),INDEX('Capacity Summary'!$C$36:$E$135,MATCH('Capacity Backing (Hide)'!K$2,'Capacity Summary'!$B$36:$B$135,0),2)))/IF(Summary!$B$7="Minutes",1,60)/COUNTA(INDEX(Capacity!$C$10:$Q$109,MATCH('Capacity Backing (Hide)'!K$2,Capacity!$B$10:$B$109,0),1):INDEX(Capacity!$C$10:$Q$109,MATCH('Capacity Backing (Hide)'!K$2,Capacity!$B$10:$B$109,0),15))</f>
        <v>#N/A</v>
      </c>
      <c r="L55"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(Hide)'!$A55,'Capacity Summary'!$H$35:$BG$35,0))="x",INDEX('Capacity Summary'!$C$36:$E$135,MATCH('Capacity Backing (Hide)'!L$2,'Capacity Summary'!$B$36:$B$135,0),4),IF(INDEX('Capacity Summary'!$H$36:$BG$135,MATCH('Capacity Backing (Hide)'!L$2,'Capacity Summary'!$B$36:$B$135,0),MATCH('Capacity Backing (Hide)'!$A55,'Capacity Summary'!$H$35:$BG$35,0))&lt;&gt;0,INDEX('Capacity Summary'!$H$36:$BG$135,MATCH('Capacity Backing (Hide)'!L$2,'Capacity Summary'!$B$36:$B$135,0),MATCH('Capacity Backing (Hide)'!$A55,'Capacity Summary'!$H$35:$BG$35,0)),0)),INDEX('Capacity Summary'!$C$36:$E$135,MATCH('Capacity Backing (Hide)'!L$2,'Capacity Summary'!$B$36:$B$135,0),2)))/IF(Summary!$B$7="Minutes",1,60)/COUNTA(INDEX(Capacity!$C$10:$Q$109,MATCH('Capacity Backing (Hide)'!L$2,Capacity!$B$10:$B$109,0),1):INDEX(Capacity!$C$10:$Q$109,MATCH('Capacity Backing (Hide)'!L$2,Capacity!$B$10:$B$109,0),15))</f>
        <v>#N/A</v>
      </c>
      <c r="M55"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(Hide)'!$A55,'Capacity Summary'!$H$35:$BG$35,0))="x",INDEX('Capacity Summary'!$C$36:$E$135,MATCH('Capacity Backing (Hide)'!M$2,'Capacity Summary'!$B$36:$B$135,0),4),IF(INDEX('Capacity Summary'!$H$36:$BG$135,MATCH('Capacity Backing (Hide)'!M$2,'Capacity Summary'!$B$36:$B$135,0),MATCH('Capacity Backing (Hide)'!$A55,'Capacity Summary'!$H$35:$BG$35,0))&lt;&gt;0,INDEX('Capacity Summary'!$H$36:$BG$135,MATCH('Capacity Backing (Hide)'!M$2,'Capacity Summary'!$B$36:$B$135,0),MATCH('Capacity Backing (Hide)'!$A55,'Capacity Summary'!$H$35:$BG$35,0)),0)),INDEX('Capacity Summary'!$C$36:$E$135,MATCH('Capacity Backing (Hide)'!M$2,'Capacity Summary'!$B$36:$B$135,0),2)))/IF(Summary!$B$7="Minutes",1,60)/COUNTA(INDEX(Capacity!$C$10:$Q$109,MATCH('Capacity Backing (Hide)'!M$2,Capacity!$B$10:$B$109,0),1):INDEX(Capacity!$C$10:$Q$109,MATCH('Capacity Backing (Hide)'!M$2,Capacity!$B$10:$B$109,0),15))</f>
        <v>#N/A</v>
      </c>
      <c r="N55"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(Hide)'!$A55,'Capacity Summary'!$H$35:$BG$35,0))="x",INDEX('Capacity Summary'!$C$36:$E$135,MATCH('Capacity Backing (Hide)'!N$2,'Capacity Summary'!$B$36:$B$135,0),4),IF(INDEX('Capacity Summary'!$H$36:$BG$135,MATCH('Capacity Backing (Hide)'!N$2,'Capacity Summary'!$B$36:$B$135,0),MATCH('Capacity Backing (Hide)'!$A55,'Capacity Summary'!$H$35:$BG$35,0))&lt;&gt;0,INDEX('Capacity Summary'!$H$36:$BG$135,MATCH('Capacity Backing (Hide)'!N$2,'Capacity Summary'!$B$36:$B$135,0),MATCH('Capacity Backing (Hide)'!$A55,'Capacity Summary'!$H$35:$BG$35,0)),0)),INDEX('Capacity Summary'!$C$36:$E$135,MATCH('Capacity Backing (Hide)'!N$2,'Capacity Summary'!$B$36:$B$135,0),2)))/IF(Summary!$B$7="Minutes",1,60)/COUNTA(INDEX(Capacity!$C$10:$Q$109,MATCH('Capacity Backing (Hide)'!N$2,Capacity!$B$10:$B$109,0),1):INDEX(Capacity!$C$10:$Q$109,MATCH('Capacity Backing (Hide)'!N$2,Capacity!$B$10:$B$109,0),15))</f>
        <v>#N/A</v>
      </c>
      <c r="O55"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(Hide)'!$A55,'Capacity Summary'!$H$35:$BG$35,0))="x",INDEX('Capacity Summary'!$C$36:$E$135,MATCH('Capacity Backing (Hide)'!O$2,'Capacity Summary'!$B$36:$B$135,0),4),IF(INDEX('Capacity Summary'!$H$36:$BG$135,MATCH('Capacity Backing (Hide)'!O$2,'Capacity Summary'!$B$36:$B$135,0),MATCH('Capacity Backing (Hide)'!$A55,'Capacity Summary'!$H$35:$BG$35,0))&lt;&gt;0,INDEX('Capacity Summary'!$H$36:$BG$135,MATCH('Capacity Backing (Hide)'!O$2,'Capacity Summary'!$B$36:$B$135,0),MATCH('Capacity Backing (Hide)'!$A55,'Capacity Summary'!$H$35:$BG$35,0)),0)),INDEX('Capacity Summary'!$C$36:$E$135,MATCH('Capacity Backing (Hide)'!O$2,'Capacity Summary'!$B$36:$B$135,0),2)))/IF(Summary!$B$7="Minutes",1,60)/COUNTA(INDEX(Capacity!$C$10:$Q$109,MATCH('Capacity Backing (Hide)'!O$2,Capacity!$B$10:$B$109,0),1):INDEX(Capacity!$C$10:$Q$109,MATCH('Capacity Backing (Hide)'!O$2,Capacity!$B$10:$B$109,0),15))</f>
        <v>#N/A</v>
      </c>
      <c r="P55"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(Hide)'!$A55,'Capacity Summary'!$H$35:$BG$35,0))="x",INDEX('Capacity Summary'!$C$36:$E$135,MATCH('Capacity Backing (Hide)'!P$2,'Capacity Summary'!$B$36:$B$135,0),4),IF(INDEX('Capacity Summary'!$H$36:$BG$135,MATCH('Capacity Backing (Hide)'!P$2,'Capacity Summary'!$B$36:$B$135,0),MATCH('Capacity Backing (Hide)'!$A55,'Capacity Summary'!$H$35:$BG$35,0))&lt;&gt;0,INDEX('Capacity Summary'!$H$36:$BG$135,MATCH('Capacity Backing (Hide)'!P$2,'Capacity Summary'!$B$36:$B$135,0),MATCH('Capacity Backing (Hide)'!$A55,'Capacity Summary'!$H$35:$BG$35,0)),0)),INDEX('Capacity Summary'!$C$36:$E$135,MATCH('Capacity Backing (Hide)'!P$2,'Capacity Summary'!$B$36:$B$135,0),2)))/IF(Summary!$B$7="Minutes",1,60)/COUNTA(INDEX(Capacity!$C$10:$Q$109,MATCH('Capacity Backing (Hide)'!P$2,Capacity!$B$10:$B$109,0),1):INDEX(Capacity!$C$10:$Q$109,MATCH('Capacity Backing (Hide)'!P$2,Capacity!$B$10:$B$109,0),15))</f>
        <v>#N/A</v>
      </c>
      <c r="Q55"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(Hide)'!$A55,'Capacity Summary'!$H$35:$BG$35,0))="x",INDEX('Capacity Summary'!$C$36:$E$135,MATCH('Capacity Backing (Hide)'!Q$2,'Capacity Summary'!$B$36:$B$135,0),4),IF(INDEX('Capacity Summary'!$H$36:$BG$135,MATCH('Capacity Backing (Hide)'!Q$2,'Capacity Summary'!$B$36:$B$135,0),MATCH('Capacity Backing (Hide)'!$A55,'Capacity Summary'!$H$35:$BG$35,0))&lt;&gt;0,INDEX('Capacity Summary'!$H$36:$BG$135,MATCH('Capacity Backing (Hide)'!Q$2,'Capacity Summary'!$B$36:$B$135,0),MATCH('Capacity Backing (Hide)'!$A55,'Capacity Summary'!$H$35:$BG$35,0)),0)),INDEX('Capacity Summary'!$C$36:$E$135,MATCH('Capacity Backing (Hide)'!Q$2,'Capacity Summary'!$B$36:$B$135,0),2)))/IF(Summary!$B$7="Minutes",1,60)/COUNTA(INDEX(Capacity!$C$10:$Q$109,MATCH('Capacity Backing (Hide)'!Q$2,Capacity!$B$10:$B$109,0),1):INDEX(Capacity!$C$10:$Q$109,MATCH('Capacity Backing (Hide)'!Q$2,Capacity!$B$10:$B$109,0),15))</f>
        <v>#N/A</v>
      </c>
      <c r="R55"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(Hide)'!$A55,'Capacity Summary'!$H$35:$BG$35,0))="x",INDEX('Capacity Summary'!$C$36:$E$135,MATCH('Capacity Backing (Hide)'!R$2,'Capacity Summary'!$B$36:$B$135,0),4),IF(INDEX('Capacity Summary'!$H$36:$BG$135,MATCH('Capacity Backing (Hide)'!R$2,'Capacity Summary'!$B$36:$B$135,0),MATCH('Capacity Backing (Hide)'!$A55,'Capacity Summary'!$H$35:$BG$35,0))&lt;&gt;0,INDEX('Capacity Summary'!$H$36:$BG$135,MATCH('Capacity Backing (Hide)'!R$2,'Capacity Summary'!$B$36:$B$135,0),MATCH('Capacity Backing (Hide)'!$A55,'Capacity Summary'!$H$35:$BG$35,0)),0)),INDEX('Capacity Summary'!$C$36:$E$135,MATCH('Capacity Backing (Hide)'!R$2,'Capacity Summary'!$B$36:$B$135,0),2)))/IF(Summary!$B$7="Minutes",1,60)/COUNTA(INDEX(Capacity!$C$10:$Q$109,MATCH('Capacity Backing (Hide)'!R$2,Capacity!$B$10:$B$109,0),1):INDEX(Capacity!$C$10:$Q$109,MATCH('Capacity Backing (Hide)'!R$2,Capacity!$B$10:$B$109,0),15))</f>
        <v>#N/A</v>
      </c>
      <c r="S55"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(Hide)'!$A55,'Capacity Summary'!$H$35:$BG$35,0))="x",INDEX('Capacity Summary'!$C$36:$E$135,MATCH('Capacity Backing (Hide)'!S$2,'Capacity Summary'!$B$36:$B$135,0),4),IF(INDEX('Capacity Summary'!$H$36:$BG$135,MATCH('Capacity Backing (Hide)'!S$2,'Capacity Summary'!$B$36:$B$135,0),MATCH('Capacity Backing (Hide)'!$A55,'Capacity Summary'!$H$35:$BG$35,0))&lt;&gt;0,INDEX('Capacity Summary'!$H$36:$BG$135,MATCH('Capacity Backing (Hide)'!S$2,'Capacity Summary'!$B$36:$B$135,0),MATCH('Capacity Backing (Hide)'!$A55,'Capacity Summary'!$H$35:$BG$35,0)),0)),INDEX('Capacity Summary'!$C$36:$E$135,MATCH('Capacity Backing (Hide)'!S$2,'Capacity Summary'!$B$36:$B$135,0),2)))/IF(Summary!$B$7="Minutes",1,60)/COUNTA(INDEX(Capacity!$C$10:$Q$109,MATCH('Capacity Backing (Hide)'!S$2,Capacity!$B$10:$B$109,0),1):INDEX(Capacity!$C$10:$Q$109,MATCH('Capacity Backing (Hide)'!S$2,Capacity!$B$10:$B$109,0),15))</f>
        <v>#N/A</v>
      </c>
      <c r="T55"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(Hide)'!$A55,'Capacity Summary'!$H$35:$BG$35,0))="x",INDEX('Capacity Summary'!$C$36:$E$135,MATCH('Capacity Backing (Hide)'!T$2,'Capacity Summary'!$B$36:$B$135,0),4),IF(INDEX('Capacity Summary'!$H$36:$BG$135,MATCH('Capacity Backing (Hide)'!T$2,'Capacity Summary'!$B$36:$B$135,0),MATCH('Capacity Backing (Hide)'!$A55,'Capacity Summary'!$H$35:$BG$35,0))&lt;&gt;0,INDEX('Capacity Summary'!$H$36:$BG$135,MATCH('Capacity Backing (Hide)'!T$2,'Capacity Summary'!$B$36:$B$135,0),MATCH('Capacity Backing (Hide)'!$A55,'Capacity Summary'!$H$35:$BG$35,0)),0)),INDEX('Capacity Summary'!$C$36:$E$135,MATCH('Capacity Backing (Hide)'!T$2,'Capacity Summary'!$B$36:$B$135,0),2)))/IF(Summary!$B$7="Minutes",1,60)/COUNTA(INDEX(Capacity!$C$10:$Q$109,MATCH('Capacity Backing (Hide)'!T$2,Capacity!$B$10:$B$109,0),1):INDEX(Capacity!$C$10:$Q$109,MATCH('Capacity Backing (Hide)'!T$2,Capacity!$B$10:$B$109,0),15))</f>
        <v>#N/A</v>
      </c>
      <c r="U55"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(Hide)'!$A55,'Capacity Summary'!$H$35:$BG$35,0))="x",INDEX('Capacity Summary'!$C$36:$E$135,MATCH('Capacity Backing (Hide)'!U$2,'Capacity Summary'!$B$36:$B$135,0),4),IF(INDEX('Capacity Summary'!$H$36:$BG$135,MATCH('Capacity Backing (Hide)'!U$2,'Capacity Summary'!$B$36:$B$135,0),MATCH('Capacity Backing (Hide)'!$A55,'Capacity Summary'!$H$35:$BG$35,0))&lt;&gt;0,INDEX('Capacity Summary'!$H$36:$BG$135,MATCH('Capacity Backing (Hide)'!U$2,'Capacity Summary'!$B$36:$B$135,0),MATCH('Capacity Backing (Hide)'!$A55,'Capacity Summary'!$H$35:$BG$35,0)),0)),INDEX('Capacity Summary'!$C$36:$E$135,MATCH('Capacity Backing (Hide)'!U$2,'Capacity Summary'!$B$36:$B$135,0),2)))/IF(Summary!$B$7="Minutes",1,60)/COUNTA(INDEX(Capacity!$C$10:$Q$109,MATCH('Capacity Backing (Hide)'!U$2,Capacity!$B$10:$B$109,0),1):INDEX(Capacity!$C$10:$Q$109,MATCH('Capacity Backing (Hide)'!U$2,Capacity!$B$10:$B$109,0),15))</f>
        <v>#N/A</v>
      </c>
      <c r="V55"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(Hide)'!$A55,'Capacity Summary'!$H$35:$BG$35,0))="x",INDEX('Capacity Summary'!$C$36:$E$135,MATCH('Capacity Backing (Hide)'!V$2,'Capacity Summary'!$B$36:$B$135,0),4),IF(INDEX('Capacity Summary'!$H$36:$BG$135,MATCH('Capacity Backing (Hide)'!V$2,'Capacity Summary'!$B$36:$B$135,0),MATCH('Capacity Backing (Hide)'!$A55,'Capacity Summary'!$H$35:$BG$35,0))&lt;&gt;0,INDEX('Capacity Summary'!$H$36:$BG$135,MATCH('Capacity Backing (Hide)'!V$2,'Capacity Summary'!$B$36:$B$135,0),MATCH('Capacity Backing (Hide)'!$A55,'Capacity Summary'!$H$35:$BG$35,0)),0)),INDEX('Capacity Summary'!$C$36:$E$135,MATCH('Capacity Backing (Hide)'!V$2,'Capacity Summary'!$B$36:$B$135,0),2)))/IF(Summary!$B$7="Minutes",1,60)/COUNTA(INDEX(Capacity!$C$10:$Q$109,MATCH('Capacity Backing (Hide)'!V$2,Capacity!$B$10:$B$109,0),1):INDEX(Capacity!$C$10:$Q$109,MATCH('Capacity Backing (Hide)'!V$2,Capacity!$B$10:$B$109,0),15))</f>
        <v>#N/A</v>
      </c>
      <c r="W55"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(Hide)'!$A55,'Capacity Summary'!$H$35:$BG$35,0))="x",INDEX('Capacity Summary'!$C$36:$E$135,MATCH('Capacity Backing (Hide)'!W$2,'Capacity Summary'!$B$36:$B$135,0),4),IF(INDEX('Capacity Summary'!$H$36:$BG$135,MATCH('Capacity Backing (Hide)'!W$2,'Capacity Summary'!$B$36:$B$135,0),MATCH('Capacity Backing (Hide)'!$A55,'Capacity Summary'!$H$35:$BG$35,0))&lt;&gt;0,INDEX('Capacity Summary'!$H$36:$BG$135,MATCH('Capacity Backing (Hide)'!W$2,'Capacity Summary'!$B$36:$B$135,0),MATCH('Capacity Backing (Hide)'!$A55,'Capacity Summary'!$H$35:$BG$35,0)),0)),INDEX('Capacity Summary'!$C$36:$E$135,MATCH('Capacity Backing (Hide)'!W$2,'Capacity Summary'!$B$36:$B$135,0),2)))/IF(Summary!$B$7="Minutes",1,60)/COUNTA(INDEX(Capacity!$C$10:$Q$109,MATCH('Capacity Backing (Hide)'!W$2,Capacity!$B$10:$B$109,0),1):INDEX(Capacity!$C$10:$Q$109,MATCH('Capacity Backing (Hide)'!W$2,Capacity!$B$10:$B$109,0),15))</f>
        <v>#N/A</v>
      </c>
      <c r="X55"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(Hide)'!$A55,'Capacity Summary'!$H$35:$BG$35,0))="x",INDEX('Capacity Summary'!$C$36:$E$135,MATCH('Capacity Backing (Hide)'!X$2,'Capacity Summary'!$B$36:$B$135,0),4),IF(INDEX('Capacity Summary'!$H$36:$BG$135,MATCH('Capacity Backing (Hide)'!X$2,'Capacity Summary'!$B$36:$B$135,0),MATCH('Capacity Backing (Hide)'!$A55,'Capacity Summary'!$H$35:$BG$35,0))&lt;&gt;0,INDEX('Capacity Summary'!$H$36:$BG$135,MATCH('Capacity Backing (Hide)'!X$2,'Capacity Summary'!$B$36:$B$135,0),MATCH('Capacity Backing (Hide)'!$A55,'Capacity Summary'!$H$35:$BG$35,0)),0)),INDEX('Capacity Summary'!$C$36:$E$135,MATCH('Capacity Backing (Hide)'!X$2,'Capacity Summary'!$B$36:$B$135,0),2)))/IF(Summary!$B$7="Minutes",1,60)/COUNTA(INDEX(Capacity!$C$10:$Q$109,MATCH('Capacity Backing (Hide)'!X$2,Capacity!$B$10:$B$109,0),1):INDEX(Capacity!$C$10:$Q$109,MATCH('Capacity Backing (Hide)'!X$2,Capacity!$B$10:$B$109,0),15))</f>
        <v>#N/A</v>
      </c>
      <c r="Y55"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(Hide)'!$A55,'Capacity Summary'!$H$35:$BG$35,0))="x",INDEX('Capacity Summary'!$C$36:$E$135,MATCH('Capacity Backing (Hide)'!Y$2,'Capacity Summary'!$B$36:$B$135,0),4),IF(INDEX('Capacity Summary'!$H$36:$BG$135,MATCH('Capacity Backing (Hide)'!Y$2,'Capacity Summary'!$B$36:$B$135,0),MATCH('Capacity Backing (Hide)'!$A55,'Capacity Summary'!$H$35:$BG$35,0))&lt;&gt;0,INDEX('Capacity Summary'!$H$36:$BG$135,MATCH('Capacity Backing (Hide)'!Y$2,'Capacity Summary'!$B$36:$B$135,0),MATCH('Capacity Backing (Hide)'!$A55,'Capacity Summary'!$H$35:$BG$35,0)),0)),INDEX('Capacity Summary'!$C$36:$E$135,MATCH('Capacity Backing (Hide)'!Y$2,'Capacity Summary'!$B$36:$B$135,0),2)))/IF(Summary!$B$7="Minutes",1,60)/COUNTA(INDEX(Capacity!$C$10:$Q$109,MATCH('Capacity Backing (Hide)'!Y$2,Capacity!$B$10:$B$109,0),1):INDEX(Capacity!$C$10:$Q$109,MATCH('Capacity Backing (Hide)'!Y$2,Capacity!$B$10:$B$109,0),15))</f>
        <v>#N/A</v>
      </c>
      <c r="Z55"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(Hide)'!$A55,'Capacity Summary'!$H$35:$BG$35,0))="x",INDEX('Capacity Summary'!$C$36:$E$135,MATCH('Capacity Backing (Hide)'!Z$2,'Capacity Summary'!$B$36:$B$135,0),4),IF(INDEX('Capacity Summary'!$H$36:$BG$135,MATCH('Capacity Backing (Hide)'!Z$2,'Capacity Summary'!$B$36:$B$135,0),MATCH('Capacity Backing (Hide)'!$A55,'Capacity Summary'!$H$35:$BG$35,0))&lt;&gt;0,INDEX('Capacity Summary'!$H$36:$BG$135,MATCH('Capacity Backing (Hide)'!Z$2,'Capacity Summary'!$B$36:$B$135,0),MATCH('Capacity Backing (Hide)'!$A55,'Capacity Summary'!$H$35:$BG$35,0)),0)),INDEX('Capacity Summary'!$C$36:$E$135,MATCH('Capacity Backing (Hide)'!Z$2,'Capacity Summary'!$B$36:$B$135,0),2)))/IF(Summary!$B$7="Minutes",1,60)/COUNTA(INDEX(Capacity!$C$10:$Q$109,MATCH('Capacity Backing (Hide)'!Z$2,Capacity!$B$10:$B$109,0),1):INDEX(Capacity!$C$10:$Q$109,MATCH('Capacity Backing (Hide)'!Z$2,Capacity!$B$10:$B$109,0),15))</f>
        <v>#N/A</v>
      </c>
      <c r="AA55"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(Hide)'!$A55,'Capacity Summary'!$H$35:$BG$35,0))="x",INDEX('Capacity Summary'!$C$36:$E$135,MATCH('Capacity Backing (Hide)'!AA$2,'Capacity Summary'!$B$36:$B$135,0),4),IF(INDEX('Capacity Summary'!$H$36:$BG$135,MATCH('Capacity Backing (Hide)'!AA$2,'Capacity Summary'!$B$36:$B$135,0),MATCH('Capacity Backing (Hide)'!$A55,'Capacity Summary'!$H$35:$BG$35,0))&lt;&gt;0,INDEX('Capacity Summary'!$H$36:$BG$135,MATCH('Capacity Backing (Hide)'!AA$2,'Capacity Summary'!$B$36:$B$135,0),MATCH('Capacity Backing (Hide)'!$A55,'Capacity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5"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(Hide)'!$A55,'Capacity Summary'!$H$35:$BG$35,0))="x",INDEX('Capacity Summary'!$C$36:$E$135,MATCH('Capacity Backing (Hide)'!AB$2,'Capacity Summary'!$B$36:$B$135,0),4),IF(INDEX('Capacity Summary'!$H$36:$BG$135,MATCH('Capacity Backing (Hide)'!AB$2,'Capacity Summary'!$B$36:$B$135,0),MATCH('Capacity Backing (Hide)'!$A55,'Capacity Summary'!$H$35:$BG$35,0))&lt;&gt;0,INDEX('Capacity Summary'!$H$36:$BG$135,MATCH('Capacity Backing (Hide)'!AB$2,'Capacity Summary'!$B$36:$B$135,0),MATCH('Capacity Backing (Hide)'!$A55,'Capacity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5"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(Hide)'!$A55,'Capacity Summary'!$H$35:$BG$35,0))="x",INDEX('Capacity Summary'!$C$36:$E$135,MATCH('Capacity Backing (Hide)'!AC$2,'Capacity Summary'!$B$36:$B$135,0),4),IF(INDEX('Capacity Summary'!$H$36:$BG$135,MATCH('Capacity Backing (Hide)'!AC$2,'Capacity Summary'!$B$36:$B$135,0),MATCH('Capacity Backing (Hide)'!$A55,'Capacity Summary'!$H$35:$BG$35,0))&lt;&gt;0,INDEX('Capacity Summary'!$H$36:$BG$135,MATCH('Capacity Backing (Hide)'!AC$2,'Capacity Summary'!$B$36:$B$135,0),MATCH('Capacity Backing (Hide)'!$A55,'Capacity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5"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(Hide)'!$A55,'Capacity Summary'!$H$35:$BG$35,0))="x",INDEX('Capacity Summary'!$C$36:$E$135,MATCH('Capacity Backing (Hide)'!AD$2,'Capacity Summary'!$B$36:$B$135,0),4),IF(INDEX('Capacity Summary'!$H$36:$BG$135,MATCH('Capacity Backing (Hide)'!AD$2,'Capacity Summary'!$B$36:$B$135,0),MATCH('Capacity Backing (Hide)'!$A55,'Capacity Summary'!$H$35:$BG$35,0))&lt;&gt;0,INDEX('Capacity Summary'!$H$36:$BG$135,MATCH('Capacity Backing (Hide)'!AD$2,'Capacity Summary'!$B$36:$B$135,0),MATCH('Capacity Backing (Hide)'!$A55,'Capacity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5"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(Hide)'!$A55,'Capacity Summary'!$H$35:$BG$35,0))="x",INDEX('Capacity Summary'!$C$36:$E$135,MATCH('Capacity Backing (Hide)'!AE$2,'Capacity Summary'!$B$36:$B$135,0),4),IF(INDEX('Capacity Summary'!$H$36:$BG$135,MATCH('Capacity Backing (Hide)'!AE$2,'Capacity Summary'!$B$36:$B$135,0),MATCH('Capacity Backing (Hide)'!$A55,'Capacity Summary'!$H$35:$BG$35,0))&lt;&gt;0,INDEX('Capacity Summary'!$H$36:$BG$135,MATCH('Capacity Backing (Hide)'!AE$2,'Capacity Summary'!$B$36:$B$135,0),MATCH('Capacity Backing (Hide)'!$A55,'Capacity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5"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(Hide)'!$A55,'Capacity Summary'!$H$35:$BG$35,0))="x",INDEX('Capacity Summary'!$C$36:$E$135,MATCH('Capacity Backing (Hide)'!AF$2,'Capacity Summary'!$B$36:$B$135,0),4),IF(INDEX('Capacity Summary'!$H$36:$BG$135,MATCH('Capacity Backing (Hide)'!AF$2,'Capacity Summary'!$B$36:$B$135,0),MATCH('Capacity Backing (Hide)'!$A55,'Capacity Summary'!$H$35:$BG$35,0))&lt;&gt;0,INDEX('Capacity Summary'!$H$36:$BG$135,MATCH('Capacity Backing (Hide)'!AF$2,'Capacity Summary'!$B$36:$B$135,0),MATCH('Capacity Backing (Hide)'!$A55,'Capacity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5"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(Hide)'!$A55,'Capacity Summary'!$H$35:$BG$35,0))="x",INDEX('Capacity Summary'!$C$36:$E$135,MATCH('Capacity Backing (Hide)'!AG$2,'Capacity Summary'!$B$36:$B$135,0),4),IF(INDEX('Capacity Summary'!$H$36:$BG$135,MATCH('Capacity Backing (Hide)'!AG$2,'Capacity Summary'!$B$36:$B$135,0),MATCH('Capacity Backing (Hide)'!$A55,'Capacity Summary'!$H$35:$BG$35,0))&lt;&gt;0,INDEX('Capacity Summary'!$H$36:$BG$135,MATCH('Capacity Backing (Hide)'!AG$2,'Capacity Summary'!$B$36:$B$135,0),MATCH('Capacity Backing (Hide)'!$A55,'Capacity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5"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(Hide)'!$A55,'Capacity Summary'!$H$35:$BG$35,0))="x",INDEX('Capacity Summary'!$C$36:$E$135,MATCH('Capacity Backing (Hide)'!AH$2,'Capacity Summary'!$B$36:$B$135,0),4),IF(INDEX('Capacity Summary'!$H$36:$BG$135,MATCH('Capacity Backing (Hide)'!AH$2,'Capacity Summary'!$B$36:$B$135,0),MATCH('Capacity Backing (Hide)'!$A55,'Capacity Summary'!$H$35:$BG$35,0))&lt;&gt;0,INDEX('Capacity Summary'!$H$36:$BG$135,MATCH('Capacity Backing (Hide)'!AH$2,'Capacity Summary'!$B$36:$B$135,0),MATCH('Capacity Backing (Hide)'!$A55,'Capacity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5"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(Hide)'!$A55,'Capacity Summary'!$H$35:$BG$35,0))="x",INDEX('Capacity Summary'!$C$36:$E$135,MATCH('Capacity Backing (Hide)'!AI$2,'Capacity Summary'!$B$36:$B$135,0),4),IF(INDEX('Capacity Summary'!$H$36:$BG$135,MATCH('Capacity Backing (Hide)'!AI$2,'Capacity Summary'!$B$36:$B$135,0),MATCH('Capacity Backing (Hide)'!$A55,'Capacity Summary'!$H$35:$BG$35,0))&lt;&gt;0,INDEX('Capacity Summary'!$H$36:$BG$135,MATCH('Capacity Backing (Hide)'!AI$2,'Capacity Summary'!$B$36:$B$135,0),MATCH('Capacity Backing (Hide)'!$A55,'Capacity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5"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(Hide)'!$A55,'Capacity Summary'!$H$35:$BG$35,0))="x",INDEX('Capacity Summary'!$C$36:$E$135,MATCH('Capacity Backing (Hide)'!AJ$2,'Capacity Summary'!$B$36:$B$135,0),4),IF(INDEX('Capacity Summary'!$H$36:$BG$135,MATCH('Capacity Backing (Hide)'!AJ$2,'Capacity Summary'!$B$36:$B$135,0),MATCH('Capacity Backing (Hide)'!$A55,'Capacity Summary'!$H$35:$BG$35,0))&lt;&gt;0,INDEX('Capacity Summary'!$H$36:$BG$135,MATCH('Capacity Backing (Hide)'!AJ$2,'Capacity Summary'!$B$36:$B$135,0),MATCH('Capacity Backing (Hide)'!$A55,'Capacity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5"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(Hide)'!$A55,'Capacity Summary'!$H$35:$BG$35,0))="x",INDEX('Capacity Summary'!$C$36:$E$135,MATCH('Capacity Backing (Hide)'!AK$2,'Capacity Summary'!$B$36:$B$135,0),4),IF(INDEX('Capacity Summary'!$H$36:$BG$135,MATCH('Capacity Backing (Hide)'!AK$2,'Capacity Summary'!$B$36:$B$135,0),MATCH('Capacity Backing (Hide)'!$A55,'Capacity Summary'!$H$35:$BG$35,0))&lt;&gt;0,INDEX('Capacity Summary'!$H$36:$BG$135,MATCH('Capacity Backing (Hide)'!AK$2,'Capacity Summary'!$B$36:$B$135,0),MATCH('Capacity Backing (Hide)'!$A55,'Capacity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5"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(Hide)'!$A55,'Capacity Summary'!$H$35:$BG$35,0))="x",INDEX('Capacity Summary'!$C$36:$E$135,MATCH('Capacity Backing (Hide)'!AL$2,'Capacity Summary'!$B$36:$B$135,0),4),IF(INDEX('Capacity Summary'!$H$36:$BG$135,MATCH('Capacity Backing (Hide)'!AL$2,'Capacity Summary'!$B$36:$B$135,0),MATCH('Capacity Backing (Hide)'!$A55,'Capacity Summary'!$H$35:$BG$35,0))&lt;&gt;0,INDEX('Capacity Summary'!$H$36:$BG$135,MATCH('Capacity Backing (Hide)'!AL$2,'Capacity Summary'!$B$36:$B$135,0),MATCH('Capacity Backing (Hide)'!$A55,'Capacity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5"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(Hide)'!$A55,'Capacity Summary'!$H$35:$BG$35,0))="x",INDEX('Capacity Summary'!$C$36:$E$135,MATCH('Capacity Backing (Hide)'!AM$2,'Capacity Summary'!$B$36:$B$135,0),4),IF(INDEX('Capacity Summary'!$H$36:$BG$135,MATCH('Capacity Backing (Hide)'!AM$2,'Capacity Summary'!$B$36:$B$135,0),MATCH('Capacity Backing (Hide)'!$A55,'Capacity Summary'!$H$35:$BG$35,0))&lt;&gt;0,INDEX('Capacity Summary'!$H$36:$BG$135,MATCH('Capacity Backing (Hide)'!AM$2,'Capacity Summary'!$B$36:$B$135,0),MATCH('Capacity Backing (Hide)'!$A55,'Capacity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5"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(Hide)'!$A55,'Capacity Summary'!$H$35:$BG$35,0))="x",INDEX('Capacity Summary'!$C$36:$E$135,MATCH('Capacity Backing (Hide)'!AN$2,'Capacity Summary'!$B$36:$B$135,0),4),IF(INDEX('Capacity Summary'!$H$36:$BG$135,MATCH('Capacity Backing (Hide)'!AN$2,'Capacity Summary'!$B$36:$B$135,0),MATCH('Capacity Backing (Hide)'!$A55,'Capacity Summary'!$H$35:$BG$35,0))&lt;&gt;0,INDEX('Capacity Summary'!$H$36:$BG$135,MATCH('Capacity Backing (Hide)'!AN$2,'Capacity Summary'!$B$36:$B$135,0),MATCH('Capacity Backing (Hide)'!$A55,'Capacity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5"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(Hide)'!$A55,'Capacity Summary'!$H$35:$BG$35,0))="x",INDEX('Capacity Summary'!$C$36:$E$135,MATCH('Capacity Backing (Hide)'!AO$2,'Capacity Summary'!$B$36:$B$135,0),4),IF(INDEX('Capacity Summary'!$H$36:$BG$135,MATCH('Capacity Backing (Hide)'!AO$2,'Capacity Summary'!$B$36:$B$135,0),MATCH('Capacity Backing (Hide)'!$A55,'Capacity Summary'!$H$35:$BG$35,0))&lt;&gt;0,INDEX('Capacity Summary'!$H$36:$BG$135,MATCH('Capacity Backing (Hide)'!AO$2,'Capacity Summary'!$B$36:$B$135,0),MATCH('Capacity Backing (Hide)'!$A55,'Capacity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5"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(Hide)'!$A55,'Capacity Summary'!$H$35:$BG$35,0))="x",INDEX('Capacity Summary'!$C$36:$E$135,MATCH('Capacity Backing (Hide)'!AP$2,'Capacity Summary'!$B$36:$B$135,0),4),IF(INDEX('Capacity Summary'!$H$36:$BG$135,MATCH('Capacity Backing (Hide)'!AP$2,'Capacity Summary'!$B$36:$B$135,0),MATCH('Capacity Backing (Hide)'!$A55,'Capacity Summary'!$H$35:$BG$35,0))&lt;&gt;0,INDEX('Capacity Summary'!$H$36:$BG$135,MATCH('Capacity Backing (Hide)'!AP$2,'Capacity Summary'!$B$36:$B$135,0),MATCH('Capacity Backing (Hide)'!$A55,'Capacity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5"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(Hide)'!$A55,'Capacity Summary'!$H$35:$BG$35,0))="x",INDEX('Capacity Summary'!$C$36:$E$135,MATCH('Capacity Backing (Hide)'!AQ$2,'Capacity Summary'!$B$36:$B$135,0),4),IF(INDEX('Capacity Summary'!$H$36:$BG$135,MATCH('Capacity Backing (Hide)'!AQ$2,'Capacity Summary'!$B$36:$B$135,0),MATCH('Capacity Backing (Hide)'!$A55,'Capacity Summary'!$H$35:$BG$35,0))&lt;&gt;0,INDEX('Capacity Summary'!$H$36:$BG$135,MATCH('Capacity Backing (Hide)'!AQ$2,'Capacity Summary'!$B$36:$B$135,0),MATCH('Capacity Backing (Hide)'!$A55,'Capacity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5"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(Hide)'!$A55,'Capacity Summary'!$H$35:$BG$35,0))="x",INDEX('Capacity Summary'!$C$36:$E$135,MATCH('Capacity Backing (Hide)'!AR$2,'Capacity Summary'!$B$36:$B$135,0),4),IF(INDEX('Capacity Summary'!$H$36:$BG$135,MATCH('Capacity Backing (Hide)'!AR$2,'Capacity Summary'!$B$36:$B$135,0),MATCH('Capacity Backing (Hide)'!$A55,'Capacity Summary'!$H$35:$BG$35,0))&lt;&gt;0,INDEX('Capacity Summary'!$H$36:$BG$135,MATCH('Capacity Backing (Hide)'!AR$2,'Capacity Summary'!$B$36:$B$135,0),MATCH('Capacity Backing (Hide)'!$A55,'Capacity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5"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(Hide)'!$A55,'Capacity Summary'!$H$35:$BG$35,0))="x",INDEX('Capacity Summary'!$C$36:$E$135,MATCH('Capacity Backing (Hide)'!AS$2,'Capacity Summary'!$B$36:$B$135,0),4),IF(INDEX('Capacity Summary'!$H$36:$BG$135,MATCH('Capacity Backing (Hide)'!AS$2,'Capacity Summary'!$B$36:$B$135,0),MATCH('Capacity Backing (Hide)'!$A55,'Capacity Summary'!$H$35:$BG$35,0))&lt;&gt;0,INDEX('Capacity Summary'!$H$36:$BG$135,MATCH('Capacity Backing (Hide)'!AS$2,'Capacity Summary'!$B$36:$B$135,0),MATCH('Capacity Backing (Hide)'!$A55,'Capacity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5"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(Hide)'!$A55,'Capacity Summary'!$H$35:$BG$35,0))="x",INDEX('Capacity Summary'!$C$36:$E$135,MATCH('Capacity Backing (Hide)'!AT$2,'Capacity Summary'!$B$36:$B$135,0),4),IF(INDEX('Capacity Summary'!$H$36:$BG$135,MATCH('Capacity Backing (Hide)'!AT$2,'Capacity Summary'!$B$36:$B$135,0),MATCH('Capacity Backing (Hide)'!$A55,'Capacity Summary'!$H$35:$BG$35,0))&lt;&gt;0,INDEX('Capacity Summary'!$H$36:$BG$135,MATCH('Capacity Backing (Hide)'!AT$2,'Capacity Summary'!$B$36:$B$135,0),MATCH('Capacity Backing (Hide)'!$A55,'Capacity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5"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(Hide)'!$A55,'Capacity Summary'!$H$35:$BG$35,0))="x",INDEX('Capacity Summary'!$C$36:$E$135,MATCH('Capacity Backing (Hide)'!AU$2,'Capacity Summary'!$B$36:$B$135,0),4),IF(INDEX('Capacity Summary'!$H$36:$BG$135,MATCH('Capacity Backing (Hide)'!AU$2,'Capacity Summary'!$B$36:$B$135,0),MATCH('Capacity Backing (Hide)'!$A55,'Capacity Summary'!$H$35:$BG$35,0))&lt;&gt;0,INDEX('Capacity Summary'!$H$36:$BG$135,MATCH('Capacity Backing (Hide)'!AU$2,'Capacity Summary'!$B$36:$B$135,0),MATCH('Capacity Backing (Hide)'!$A55,'Capacity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5"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(Hide)'!$A55,'Capacity Summary'!$H$35:$BG$35,0))="x",INDEX('Capacity Summary'!$C$36:$E$135,MATCH('Capacity Backing (Hide)'!AV$2,'Capacity Summary'!$B$36:$B$135,0),4),IF(INDEX('Capacity Summary'!$H$36:$BG$135,MATCH('Capacity Backing (Hide)'!AV$2,'Capacity Summary'!$B$36:$B$135,0),MATCH('Capacity Backing (Hide)'!$A55,'Capacity Summary'!$H$35:$BG$35,0))&lt;&gt;0,INDEX('Capacity Summary'!$H$36:$BG$135,MATCH('Capacity Backing (Hide)'!AV$2,'Capacity Summary'!$B$36:$B$135,0),MATCH('Capacity Backing (Hide)'!$A55,'Capacity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5"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(Hide)'!$A55,'Capacity Summary'!$H$35:$BG$35,0))="x",INDEX('Capacity Summary'!$C$36:$E$135,MATCH('Capacity Backing (Hide)'!AW$2,'Capacity Summary'!$B$36:$B$135,0),4),IF(INDEX('Capacity Summary'!$H$36:$BG$135,MATCH('Capacity Backing (Hide)'!AW$2,'Capacity Summary'!$B$36:$B$135,0),MATCH('Capacity Backing (Hide)'!$A55,'Capacity Summary'!$H$35:$BG$35,0))&lt;&gt;0,INDEX('Capacity Summary'!$H$36:$BG$135,MATCH('Capacity Backing (Hide)'!AW$2,'Capacity Summary'!$B$36:$B$135,0),MATCH('Capacity Backing (Hide)'!$A55,'Capacity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5"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(Hide)'!$A55,'Capacity Summary'!$H$35:$BG$35,0))="x",INDEX('Capacity Summary'!$C$36:$E$135,MATCH('Capacity Backing (Hide)'!AX$2,'Capacity Summary'!$B$36:$B$135,0),4),IF(INDEX('Capacity Summary'!$H$36:$BG$135,MATCH('Capacity Backing (Hide)'!AX$2,'Capacity Summary'!$B$36:$B$135,0),MATCH('Capacity Backing (Hide)'!$A55,'Capacity Summary'!$H$35:$BG$35,0))&lt;&gt;0,INDEX('Capacity Summary'!$H$36:$BG$135,MATCH('Capacity Backing (Hide)'!AX$2,'Capacity Summary'!$B$36:$B$135,0),MATCH('Capacity Backing (Hide)'!$A55,'Capacity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5"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(Hide)'!$A55,'Capacity Summary'!$H$35:$BG$35,0))="x",INDEX('Capacity Summary'!$C$36:$E$135,MATCH('Capacity Backing (Hide)'!AY$2,'Capacity Summary'!$B$36:$B$135,0),4),IF(INDEX('Capacity Summary'!$H$36:$BG$135,MATCH('Capacity Backing (Hide)'!AY$2,'Capacity Summary'!$B$36:$B$135,0),MATCH('Capacity Backing (Hide)'!$A55,'Capacity Summary'!$H$35:$BG$35,0))&lt;&gt;0,INDEX('Capacity Summary'!$H$36:$BG$135,MATCH('Capacity Backing (Hide)'!AY$2,'Capacity Summary'!$B$36:$B$135,0),MATCH('Capacity Backing (Hide)'!$A55,'Capacity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5"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(Hide)'!$A55,'Capacity Summary'!$H$35:$BG$35,0))="x",INDEX('Capacity Summary'!$C$36:$E$135,MATCH('Capacity Backing (Hide)'!AZ$2,'Capacity Summary'!$B$36:$B$135,0),4),IF(INDEX('Capacity Summary'!$H$36:$BG$135,MATCH('Capacity Backing (Hide)'!AZ$2,'Capacity Summary'!$B$36:$B$135,0),MATCH('Capacity Backing (Hide)'!$A55,'Capacity Summary'!$H$35:$BG$35,0))&lt;&gt;0,INDEX('Capacity Summary'!$H$36:$BG$135,MATCH('Capacity Backing (Hide)'!AZ$2,'Capacity Summary'!$B$36:$B$135,0),MATCH('Capacity Backing (Hide)'!$A55,'Capacity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5"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(Hide)'!$A55,'Capacity Summary'!$H$35:$BG$35,0))="x",INDEX('Capacity Summary'!$C$36:$E$135,MATCH('Capacity Backing (Hide)'!BA$2,'Capacity Summary'!$B$36:$B$135,0),4),IF(INDEX('Capacity Summary'!$H$36:$BG$135,MATCH('Capacity Backing (Hide)'!BA$2,'Capacity Summary'!$B$36:$B$135,0),MATCH('Capacity Backing (Hide)'!$A55,'Capacity Summary'!$H$35:$BG$35,0))&lt;&gt;0,INDEX('Capacity Summary'!$H$36:$BG$135,MATCH('Capacity Backing (Hide)'!BA$2,'Capacity Summary'!$B$36:$B$135,0),MATCH('Capacity Backing (Hide)'!$A55,'Capacity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5"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(Hide)'!$A55,'Capacity Summary'!$H$35:$BG$35,0))="x",INDEX('Capacity Summary'!$C$36:$E$135,MATCH('Capacity Backing (Hide)'!BB$2,'Capacity Summary'!$B$36:$B$135,0),4),IF(INDEX('Capacity Summary'!$H$36:$BG$135,MATCH('Capacity Backing (Hide)'!BB$2,'Capacity Summary'!$B$36:$B$135,0),MATCH('Capacity Backing (Hide)'!$A55,'Capacity Summary'!$H$35:$BG$35,0))&lt;&gt;0,INDEX('Capacity Summary'!$H$36:$BG$135,MATCH('Capacity Backing (Hide)'!BB$2,'Capacity Summary'!$B$36:$B$135,0),MATCH('Capacity Backing (Hide)'!$A55,'Capacity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5"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(Hide)'!$A55,'Capacity Summary'!$H$35:$BG$35,0))="x",INDEX('Capacity Summary'!$C$36:$E$135,MATCH('Capacity Backing (Hide)'!BC$2,'Capacity Summary'!$B$36:$B$135,0),4),IF(INDEX('Capacity Summary'!$H$36:$BG$135,MATCH('Capacity Backing (Hide)'!BC$2,'Capacity Summary'!$B$36:$B$135,0),MATCH('Capacity Backing (Hide)'!$A55,'Capacity Summary'!$H$35:$BG$35,0))&lt;&gt;0,INDEX('Capacity Summary'!$H$36:$BG$135,MATCH('Capacity Backing (Hide)'!BC$2,'Capacity Summary'!$B$36:$B$135,0),MATCH('Capacity Backing (Hide)'!$A55,'Capacity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5"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(Hide)'!$A55,'Capacity Summary'!$H$35:$BG$35,0))="x",INDEX('Capacity Summary'!$C$36:$E$135,MATCH('Capacity Backing (Hide)'!BD$2,'Capacity Summary'!$B$36:$B$135,0),4),IF(INDEX('Capacity Summary'!$H$36:$BG$135,MATCH('Capacity Backing (Hide)'!BD$2,'Capacity Summary'!$B$36:$B$135,0),MATCH('Capacity Backing (Hide)'!$A55,'Capacity Summary'!$H$35:$BG$35,0))&lt;&gt;0,INDEX('Capacity Summary'!$H$36:$BG$135,MATCH('Capacity Backing (Hide)'!BD$2,'Capacity Summary'!$B$36:$B$135,0),MATCH('Capacity Backing (Hide)'!$A55,'Capacity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5"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(Hide)'!$A55,'Capacity Summary'!$H$35:$BG$35,0))="x",INDEX('Capacity Summary'!$C$36:$E$135,MATCH('Capacity Backing (Hide)'!BE$2,'Capacity Summary'!$B$36:$B$135,0),4),IF(INDEX('Capacity Summary'!$H$36:$BG$135,MATCH('Capacity Backing (Hide)'!BE$2,'Capacity Summary'!$B$36:$B$135,0),MATCH('Capacity Backing (Hide)'!$A55,'Capacity Summary'!$H$35:$BG$35,0))&lt;&gt;0,INDEX('Capacity Summary'!$H$36:$BG$135,MATCH('Capacity Backing (Hide)'!BE$2,'Capacity Summary'!$B$36:$B$135,0),MATCH('Capacity Backing (Hide)'!$A55,'Capacity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5"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(Hide)'!$A55,'Capacity Summary'!$H$35:$BG$35,0))="x",INDEX('Capacity Summary'!$C$36:$E$135,MATCH('Capacity Backing (Hide)'!BF$2,'Capacity Summary'!$B$36:$B$135,0),4),IF(INDEX('Capacity Summary'!$H$36:$BG$135,MATCH('Capacity Backing (Hide)'!BF$2,'Capacity Summary'!$B$36:$B$135,0),MATCH('Capacity Backing (Hide)'!$A55,'Capacity Summary'!$H$35:$BG$35,0))&lt;&gt;0,INDEX('Capacity Summary'!$H$36:$BG$135,MATCH('Capacity Backing (Hide)'!BF$2,'Capacity Summary'!$B$36:$B$135,0),MATCH('Capacity Backing (Hide)'!$A55,'Capacity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5"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(Hide)'!$A55,'Capacity Summary'!$H$35:$BG$35,0))="x",INDEX('Capacity Summary'!$C$36:$E$135,MATCH('Capacity Backing (Hide)'!BG$2,'Capacity Summary'!$B$36:$B$135,0),4),IF(INDEX('Capacity Summary'!$H$36:$BG$135,MATCH('Capacity Backing (Hide)'!BG$2,'Capacity Summary'!$B$36:$B$135,0),MATCH('Capacity Backing (Hide)'!$A55,'Capacity Summary'!$H$35:$BG$35,0))&lt;&gt;0,INDEX('Capacity Summary'!$H$36:$BG$135,MATCH('Capacity Backing (Hide)'!BG$2,'Capacity Summary'!$B$36:$B$135,0),MATCH('Capacity Backing (Hide)'!$A55,'Capacity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5"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(Hide)'!$A55,'Capacity Summary'!$H$35:$BG$35,0))="x",INDEX('Capacity Summary'!$C$36:$E$135,MATCH('Capacity Backing (Hide)'!BH$2,'Capacity Summary'!$B$36:$B$135,0),4),IF(INDEX('Capacity Summary'!$H$36:$BG$135,MATCH('Capacity Backing (Hide)'!BH$2,'Capacity Summary'!$B$36:$B$135,0),MATCH('Capacity Backing (Hide)'!$A55,'Capacity Summary'!$H$35:$BG$35,0))&lt;&gt;0,INDEX('Capacity Summary'!$H$36:$BG$135,MATCH('Capacity Backing (Hide)'!BH$2,'Capacity Summary'!$B$36:$B$135,0),MATCH('Capacity Backing (Hide)'!$A55,'Capacity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5"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(Hide)'!$A55,'Capacity Summary'!$H$35:$BG$35,0))="x",INDEX('Capacity Summary'!$C$36:$E$135,MATCH('Capacity Backing (Hide)'!BI$2,'Capacity Summary'!$B$36:$B$135,0),4),IF(INDEX('Capacity Summary'!$H$36:$BG$135,MATCH('Capacity Backing (Hide)'!BI$2,'Capacity Summary'!$B$36:$B$135,0),MATCH('Capacity Backing (Hide)'!$A55,'Capacity Summary'!$H$35:$BG$35,0))&lt;&gt;0,INDEX('Capacity Summary'!$H$36:$BG$135,MATCH('Capacity Backing (Hide)'!BI$2,'Capacity Summary'!$B$36:$B$135,0),MATCH('Capacity Backing (Hide)'!$A55,'Capacity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5"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(Hide)'!$A55,'Capacity Summary'!$H$35:$BG$35,0))="x",INDEX('Capacity Summary'!$C$36:$E$135,MATCH('Capacity Backing (Hide)'!BJ$2,'Capacity Summary'!$B$36:$B$135,0),4),IF(INDEX('Capacity Summary'!$H$36:$BG$135,MATCH('Capacity Backing (Hide)'!BJ$2,'Capacity Summary'!$B$36:$B$135,0),MATCH('Capacity Backing (Hide)'!$A55,'Capacity Summary'!$H$35:$BG$35,0))&lt;&gt;0,INDEX('Capacity Summary'!$H$36:$BG$135,MATCH('Capacity Backing (Hide)'!BJ$2,'Capacity Summary'!$B$36:$B$135,0),MATCH('Capacity Backing (Hide)'!$A55,'Capacity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5"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(Hide)'!$A55,'Capacity Summary'!$H$35:$BG$35,0))="x",INDEX('Capacity Summary'!$C$36:$E$135,MATCH('Capacity Backing (Hide)'!BK$2,'Capacity Summary'!$B$36:$B$135,0),4),IF(INDEX('Capacity Summary'!$H$36:$BG$135,MATCH('Capacity Backing (Hide)'!BK$2,'Capacity Summary'!$B$36:$B$135,0),MATCH('Capacity Backing (Hide)'!$A55,'Capacity Summary'!$H$35:$BG$35,0))&lt;&gt;0,INDEX('Capacity Summary'!$H$36:$BG$135,MATCH('Capacity Backing (Hide)'!BK$2,'Capacity Summary'!$B$36:$B$135,0),MATCH('Capacity Backing (Hide)'!$A55,'Capacity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5"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(Hide)'!$A55,'Capacity Summary'!$H$35:$BG$35,0))="x",INDEX('Capacity Summary'!$C$36:$E$135,MATCH('Capacity Backing (Hide)'!BL$2,'Capacity Summary'!$B$36:$B$135,0),4),IF(INDEX('Capacity Summary'!$H$36:$BG$135,MATCH('Capacity Backing (Hide)'!BL$2,'Capacity Summary'!$B$36:$B$135,0),MATCH('Capacity Backing (Hide)'!$A55,'Capacity Summary'!$H$35:$BG$35,0))&lt;&gt;0,INDEX('Capacity Summary'!$H$36:$BG$135,MATCH('Capacity Backing (Hide)'!BL$2,'Capacity Summary'!$B$36:$B$135,0),MATCH('Capacity Backing (Hide)'!$A55,'Capacity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5"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(Hide)'!$A55,'Capacity Summary'!$H$35:$BG$35,0))="x",INDEX('Capacity Summary'!$C$36:$E$135,MATCH('Capacity Backing (Hide)'!BM$2,'Capacity Summary'!$B$36:$B$135,0),4),IF(INDEX('Capacity Summary'!$H$36:$BG$135,MATCH('Capacity Backing (Hide)'!BM$2,'Capacity Summary'!$B$36:$B$135,0),MATCH('Capacity Backing (Hide)'!$A55,'Capacity Summary'!$H$35:$BG$35,0))&lt;&gt;0,INDEX('Capacity Summary'!$H$36:$BG$135,MATCH('Capacity Backing (Hide)'!BM$2,'Capacity Summary'!$B$36:$B$135,0),MATCH('Capacity Backing (Hide)'!$A55,'Capacity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5"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(Hide)'!$A55,'Capacity Summary'!$H$35:$BG$35,0))="x",INDEX('Capacity Summary'!$C$36:$E$135,MATCH('Capacity Backing (Hide)'!BN$2,'Capacity Summary'!$B$36:$B$135,0),4),IF(INDEX('Capacity Summary'!$H$36:$BG$135,MATCH('Capacity Backing (Hide)'!BN$2,'Capacity Summary'!$B$36:$B$135,0),MATCH('Capacity Backing (Hide)'!$A55,'Capacity Summary'!$H$35:$BG$35,0))&lt;&gt;0,INDEX('Capacity Summary'!$H$36:$BG$135,MATCH('Capacity Backing (Hide)'!BN$2,'Capacity Summary'!$B$36:$B$135,0),MATCH('Capacity Backing (Hide)'!$A55,'Capacity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5"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(Hide)'!$A55,'Capacity Summary'!$H$35:$BG$35,0))="x",INDEX('Capacity Summary'!$C$36:$E$135,MATCH('Capacity Backing (Hide)'!BO$2,'Capacity Summary'!$B$36:$B$135,0),4),IF(INDEX('Capacity Summary'!$H$36:$BG$135,MATCH('Capacity Backing (Hide)'!BO$2,'Capacity Summary'!$B$36:$B$135,0),MATCH('Capacity Backing (Hide)'!$A55,'Capacity Summary'!$H$35:$BG$35,0))&lt;&gt;0,INDEX('Capacity Summary'!$H$36:$BG$135,MATCH('Capacity Backing (Hide)'!BO$2,'Capacity Summary'!$B$36:$B$135,0),MATCH('Capacity Backing (Hide)'!$A55,'Capacity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5"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(Hide)'!$A55,'Capacity Summary'!$H$35:$BG$35,0))="x",INDEX('Capacity Summary'!$C$36:$E$135,MATCH('Capacity Backing (Hide)'!BP$2,'Capacity Summary'!$B$36:$B$135,0),4),IF(INDEX('Capacity Summary'!$H$36:$BG$135,MATCH('Capacity Backing (Hide)'!BP$2,'Capacity Summary'!$B$36:$B$135,0),MATCH('Capacity Backing (Hide)'!$A55,'Capacity Summary'!$H$35:$BG$35,0))&lt;&gt;0,INDEX('Capacity Summary'!$H$36:$BG$135,MATCH('Capacity Backing (Hide)'!BP$2,'Capacity Summary'!$B$36:$B$135,0),MATCH('Capacity Backing (Hide)'!$A55,'Capacity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5"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(Hide)'!$A55,'Capacity Summary'!$H$35:$BG$35,0))="x",INDEX('Capacity Summary'!$C$36:$E$135,MATCH('Capacity Backing (Hide)'!BQ$2,'Capacity Summary'!$B$36:$B$135,0),4),IF(INDEX('Capacity Summary'!$H$36:$BG$135,MATCH('Capacity Backing (Hide)'!BQ$2,'Capacity Summary'!$B$36:$B$135,0),MATCH('Capacity Backing (Hide)'!$A55,'Capacity Summary'!$H$35:$BG$35,0))&lt;&gt;0,INDEX('Capacity Summary'!$H$36:$BG$135,MATCH('Capacity Backing (Hide)'!BQ$2,'Capacity Summary'!$B$36:$B$135,0),MATCH('Capacity Backing (Hide)'!$A55,'Capacity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5"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(Hide)'!$A55,'Capacity Summary'!$H$35:$BG$35,0))="x",INDEX('Capacity Summary'!$C$36:$E$135,MATCH('Capacity Backing (Hide)'!BR$2,'Capacity Summary'!$B$36:$B$135,0),4),IF(INDEX('Capacity Summary'!$H$36:$BG$135,MATCH('Capacity Backing (Hide)'!BR$2,'Capacity Summary'!$B$36:$B$135,0),MATCH('Capacity Backing (Hide)'!$A55,'Capacity Summary'!$H$35:$BG$35,0))&lt;&gt;0,INDEX('Capacity Summary'!$H$36:$BG$135,MATCH('Capacity Backing (Hide)'!BR$2,'Capacity Summary'!$B$36:$B$135,0),MATCH('Capacity Backing (Hide)'!$A55,'Capacity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5"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(Hide)'!$A55,'Capacity Summary'!$H$35:$BG$35,0))="x",INDEX('Capacity Summary'!$C$36:$E$135,MATCH('Capacity Backing (Hide)'!BS$2,'Capacity Summary'!$B$36:$B$135,0),4),IF(INDEX('Capacity Summary'!$H$36:$BG$135,MATCH('Capacity Backing (Hide)'!BS$2,'Capacity Summary'!$B$36:$B$135,0),MATCH('Capacity Backing (Hide)'!$A55,'Capacity Summary'!$H$35:$BG$35,0))&lt;&gt;0,INDEX('Capacity Summary'!$H$36:$BG$135,MATCH('Capacity Backing (Hide)'!BS$2,'Capacity Summary'!$B$36:$B$135,0),MATCH('Capacity Backing (Hide)'!$A55,'Capacity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5"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(Hide)'!$A55,'Capacity Summary'!$H$35:$BG$35,0))="x",INDEX('Capacity Summary'!$C$36:$E$135,MATCH('Capacity Backing (Hide)'!BT$2,'Capacity Summary'!$B$36:$B$135,0),4),IF(INDEX('Capacity Summary'!$H$36:$BG$135,MATCH('Capacity Backing (Hide)'!BT$2,'Capacity Summary'!$B$36:$B$135,0),MATCH('Capacity Backing (Hide)'!$A55,'Capacity Summary'!$H$35:$BG$35,0))&lt;&gt;0,INDEX('Capacity Summary'!$H$36:$BG$135,MATCH('Capacity Backing (Hide)'!BT$2,'Capacity Summary'!$B$36:$B$135,0),MATCH('Capacity Backing (Hide)'!$A55,'Capacity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5"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(Hide)'!$A55,'Capacity Summary'!$H$35:$BG$35,0))="x",INDEX('Capacity Summary'!$C$36:$E$135,MATCH('Capacity Backing (Hide)'!BU$2,'Capacity Summary'!$B$36:$B$135,0),4),IF(INDEX('Capacity Summary'!$H$36:$BG$135,MATCH('Capacity Backing (Hide)'!BU$2,'Capacity Summary'!$B$36:$B$135,0),MATCH('Capacity Backing (Hide)'!$A55,'Capacity Summary'!$H$35:$BG$35,0))&lt;&gt;0,INDEX('Capacity Summary'!$H$36:$BG$135,MATCH('Capacity Backing (Hide)'!BU$2,'Capacity Summary'!$B$36:$B$135,0),MATCH('Capacity Backing (Hide)'!$A55,'Capacity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5"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(Hide)'!$A55,'Capacity Summary'!$H$35:$BG$35,0))="x",INDEX('Capacity Summary'!$C$36:$E$135,MATCH('Capacity Backing (Hide)'!BV$2,'Capacity Summary'!$B$36:$B$135,0),4),IF(INDEX('Capacity Summary'!$H$36:$BG$135,MATCH('Capacity Backing (Hide)'!BV$2,'Capacity Summary'!$B$36:$B$135,0),MATCH('Capacity Backing (Hide)'!$A55,'Capacity Summary'!$H$35:$BG$35,0))&lt;&gt;0,INDEX('Capacity Summary'!$H$36:$BG$135,MATCH('Capacity Backing (Hide)'!BV$2,'Capacity Summary'!$B$36:$B$135,0),MATCH('Capacity Backing (Hide)'!$A55,'Capacity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5"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(Hide)'!$A55,'Capacity Summary'!$H$35:$BG$35,0))="x",INDEX('Capacity Summary'!$C$36:$E$135,MATCH('Capacity Backing (Hide)'!BW$2,'Capacity Summary'!$B$36:$B$135,0),4),IF(INDEX('Capacity Summary'!$H$36:$BG$135,MATCH('Capacity Backing (Hide)'!BW$2,'Capacity Summary'!$B$36:$B$135,0),MATCH('Capacity Backing (Hide)'!$A55,'Capacity Summary'!$H$35:$BG$35,0))&lt;&gt;0,INDEX('Capacity Summary'!$H$36:$BG$135,MATCH('Capacity Backing (Hide)'!BW$2,'Capacity Summary'!$B$36:$B$135,0),MATCH('Capacity Backing (Hide)'!$A55,'Capacity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5"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(Hide)'!$A55,'Capacity Summary'!$H$35:$BG$35,0))="x",INDEX('Capacity Summary'!$C$36:$E$135,MATCH('Capacity Backing (Hide)'!BX$2,'Capacity Summary'!$B$36:$B$135,0),4),IF(INDEX('Capacity Summary'!$H$36:$BG$135,MATCH('Capacity Backing (Hide)'!BX$2,'Capacity Summary'!$B$36:$B$135,0),MATCH('Capacity Backing (Hide)'!$A55,'Capacity Summary'!$H$35:$BG$35,0))&lt;&gt;0,INDEX('Capacity Summary'!$H$36:$BG$135,MATCH('Capacity Backing (Hide)'!BX$2,'Capacity Summary'!$B$36:$B$135,0),MATCH('Capacity Backing (Hide)'!$A55,'Capacity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5"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(Hide)'!$A55,'Capacity Summary'!$H$35:$BG$35,0))="x",INDEX('Capacity Summary'!$C$36:$E$135,MATCH('Capacity Backing (Hide)'!BY$2,'Capacity Summary'!$B$36:$B$135,0),4),IF(INDEX('Capacity Summary'!$H$36:$BG$135,MATCH('Capacity Backing (Hide)'!BY$2,'Capacity Summary'!$B$36:$B$135,0),MATCH('Capacity Backing (Hide)'!$A55,'Capacity Summary'!$H$35:$BG$35,0))&lt;&gt;0,INDEX('Capacity Summary'!$H$36:$BG$135,MATCH('Capacity Backing (Hide)'!BY$2,'Capacity Summary'!$B$36:$B$135,0),MATCH('Capacity Backing (Hide)'!$A55,'Capacity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5"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(Hide)'!$A55,'Capacity Summary'!$H$35:$BG$35,0))="x",INDEX('Capacity Summary'!$C$36:$E$135,MATCH('Capacity Backing (Hide)'!BZ$2,'Capacity Summary'!$B$36:$B$135,0),4),IF(INDEX('Capacity Summary'!$H$36:$BG$135,MATCH('Capacity Backing (Hide)'!BZ$2,'Capacity Summary'!$B$36:$B$135,0),MATCH('Capacity Backing (Hide)'!$A55,'Capacity Summary'!$H$35:$BG$35,0))&lt;&gt;0,INDEX('Capacity Summary'!$H$36:$BG$135,MATCH('Capacity Backing (Hide)'!BZ$2,'Capacity Summary'!$B$36:$B$135,0),MATCH('Capacity Backing (Hide)'!$A55,'Capacity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5"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(Hide)'!$A55,'Capacity Summary'!$H$35:$BG$35,0))="x",INDEX('Capacity Summary'!$C$36:$E$135,MATCH('Capacity Backing (Hide)'!CA$2,'Capacity Summary'!$B$36:$B$135,0),4),IF(INDEX('Capacity Summary'!$H$36:$BG$135,MATCH('Capacity Backing (Hide)'!CA$2,'Capacity Summary'!$B$36:$B$135,0),MATCH('Capacity Backing (Hide)'!$A55,'Capacity Summary'!$H$35:$BG$35,0))&lt;&gt;0,INDEX('Capacity Summary'!$H$36:$BG$135,MATCH('Capacity Backing (Hide)'!CA$2,'Capacity Summary'!$B$36:$B$135,0),MATCH('Capacity Backing (Hide)'!$A55,'Capacity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5"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(Hide)'!$A55,'Capacity Summary'!$H$35:$BG$35,0))="x",INDEX('Capacity Summary'!$C$36:$E$135,MATCH('Capacity Backing (Hide)'!CB$2,'Capacity Summary'!$B$36:$B$135,0),4),IF(INDEX('Capacity Summary'!$H$36:$BG$135,MATCH('Capacity Backing (Hide)'!CB$2,'Capacity Summary'!$B$36:$B$135,0),MATCH('Capacity Backing (Hide)'!$A55,'Capacity Summary'!$H$35:$BG$35,0))&lt;&gt;0,INDEX('Capacity Summary'!$H$36:$BG$135,MATCH('Capacity Backing (Hide)'!CB$2,'Capacity Summary'!$B$36:$B$135,0),MATCH('Capacity Backing (Hide)'!$A55,'Capacity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5"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(Hide)'!$A55,'Capacity Summary'!$H$35:$BG$35,0))="x",INDEX('Capacity Summary'!$C$36:$E$135,MATCH('Capacity Backing (Hide)'!CC$2,'Capacity Summary'!$B$36:$B$135,0),4),IF(INDEX('Capacity Summary'!$H$36:$BG$135,MATCH('Capacity Backing (Hide)'!CC$2,'Capacity Summary'!$B$36:$B$135,0),MATCH('Capacity Backing (Hide)'!$A55,'Capacity Summary'!$H$35:$BG$35,0))&lt;&gt;0,INDEX('Capacity Summary'!$H$36:$BG$135,MATCH('Capacity Backing (Hide)'!CC$2,'Capacity Summary'!$B$36:$B$135,0),MATCH('Capacity Backing (Hide)'!$A55,'Capacity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5"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(Hide)'!$A55,'Capacity Summary'!$H$35:$BG$35,0))="x",INDEX('Capacity Summary'!$C$36:$E$135,MATCH('Capacity Backing (Hide)'!CD$2,'Capacity Summary'!$B$36:$B$135,0),4),IF(INDEX('Capacity Summary'!$H$36:$BG$135,MATCH('Capacity Backing (Hide)'!CD$2,'Capacity Summary'!$B$36:$B$135,0),MATCH('Capacity Backing (Hide)'!$A55,'Capacity Summary'!$H$35:$BG$35,0))&lt;&gt;0,INDEX('Capacity Summary'!$H$36:$BG$135,MATCH('Capacity Backing (Hide)'!CD$2,'Capacity Summary'!$B$36:$B$135,0),MATCH('Capacity Backing (Hide)'!$A55,'Capacity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5"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(Hide)'!$A55,'Capacity Summary'!$H$35:$BG$35,0))="x",INDEX('Capacity Summary'!$C$36:$E$135,MATCH('Capacity Backing (Hide)'!CE$2,'Capacity Summary'!$B$36:$B$135,0),4),IF(INDEX('Capacity Summary'!$H$36:$BG$135,MATCH('Capacity Backing (Hide)'!CE$2,'Capacity Summary'!$B$36:$B$135,0),MATCH('Capacity Backing (Hide)'!$A55,'Capacity Summary'!$H$35:$BG$35,0))&lt;&gt;0,INDEX('Capacity Summary'!$H$36:$BG$135,MATCH('Capacity Backing (Hide)'!CE$2,'Capacity Summary'!$B$36:$B$135,0),MATCH('Capacity Backing (Hide)'!$A55,'Capacity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5"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(Hide)'!$A55,'Capacity Summary'!$H$35:$BG$35,0))="x",INDEX('Capacity Summary'!$C$36:$E$135,MATCH('Capacity Backing (Hide)'!CF$2,'Capacity Summary'!$B$36:$B$135,0),4),IF(INDEX('Capacity Summary'!$H$36:$BG$135,MATCH('Capacity Backing (Hide)'!CF$2,'Capacity Summary'!$B$36:$B$135,0),MATCH('Capacity Backing (Hide)'!$A55,'Capacity Summary'!$H$35:$BG$35,0))&lt;&gt;0,INDEX('Capacity Summary'!$H$36:$BG$135,MATCH('Capacity Backing (Hide)'!CF$2,'Capacity Summary'!$B$36:$B$135,0),MATCH('Capacity Backing (Hide)'!$A55,'Capacity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5"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(Hide)'!$A55,'Capacity Summary'!$H$35:$BG$35,0))="x",INDEX('Capacity Summary'!$C$36:$E$135,MATCH('Capacity Backing (Hide)'!CG$2,'Capacity Summary'!$B$36:$B$135,0),4),IF(INDEX('Capacity Summary'!$H$36:$BG$135,MATCH('Capacity Backing (Hide)'!CG$2,'Capacity Summary'!$B$36:$B$135,0),MATCH('Capacity Backing (Hide)'!$A55,'Capacity Summary'!$H$35:$BG$35,0))&lt;&gt;0,INDEX('Capacity Summary'!$H$36:$BG$135,MATCH('Capacity Backing (Hide)'!CG$2,'Capacity Summary'!$B$36:$B$135,0),MATCH('Capacity Backing (Hide)'!$A55,'Capacity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5"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(Hide)'!$A55,'Capacity Summary'!$H$35:$BG$35,0))="x",INDEX('Capacity Summary'!$C$36:$E$135,MATCH('Capacity Backing (Hide)'!CH$2,'Capacity Summary'!$B$36:$B$135,0),4),IF(INDEX('Capacity Summary'!$H$36:$BG$135,MATCH('Capacity Backing (Hide)'!CH$2,'Capacity Summary'!$B$36:$B$135,0),MATCH('Capacity Backing (Hide)'!$A55,'Capacity Summary'!$H$35:$BG$35,0))&lt;&gt;0,INDEX('Capacity Summary'!$H$36:$BG$135,MATCH('Capacity Backing (Hide)'!CH$2,'Capacity Summary'!$B$36:$B$135,0),MATCH('Capacity Backing (Hide)'!$A55,'Capacity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5"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(Hide)'!$A55,'Capacity Summary'!$H$35:$BG$35,0))="x",INDEX('Capacity Summary'!$C$36:$E$135,MATCH('Capacity Backing (Hide)'!CI$2,'Capacity Summary'!$B$36:$B$135,0),4),IF(INDEX('Capacity Summary'!$H$36:$BG$135,MATCH('Capacity Backing (Hide)'!CI$2,'Capacity Summary'!$B$36:$B$135,0),MATCH('Capacity Backing (Hide)'!$A55,'Capacity Summary'!$H$35:$BG$35,0))&lt;&gt;0,INDEX('Capacity Summary'!$H$36:$BG$135,MATCH('Capacity Backing (Hide)'!CI$2,'Capacity Summary'!$B$36:$B$135,0),MATCH('Capacity Backing (Hide)'!$A55,'Capacity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5"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(Hide)'!$A55,'Capacity Summary'!$H$35:$BG$35,0))="x",INDEX('Capacity Summary'!$C$36:$E$135,MATCH('Capacity Backing (Hide)'!CJ$2,'Capacity Summary'!$B$36:$B$135,0),4),IF(INDEX('Capacity Summary'!$H$36:$BG$135,MATCH('Capacity Backing (Hide)'!CJ$2,'Capacity Summary'!$B$36:$B$135,0),MATCH('Capacity Backing (Hide)'!$A55,'Capacity Summary'!$H$35:$BG$35,0))&lt;&gt;0,INDEX('Capacity Summary'!$H$36:$BG$135,MATCH('Capacity Backing (Hide)'!CJ$2,'Capacity Summary'!$B$36:$B$135,0),MATCH('Capacity Backing (Hide)'!$A55,'Capacity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5"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(Hide)'!$A55,'Capacity Summary'!$H$35:$BG$35,0))="x",INDEX('Capacity Summary'!$C$36:$E$135,MATCH('Capacity Backing (Hide)'!CK$2,'Capacity Summary'!$B$36:$B$135,0),4),IF(INDEX('Capacity Summary'!$H$36:$BG$135,MATCH('Capacity Backing (Hide)'!CK$2,'Capacity Summary'!$B$36:$B$135,0),MATCH('Capacity Backing (Hide)'!$A55,'Capacity Summary'!$H$35:$BG$35,0))&lt;&gt;0,INDEX('Capacity Summary'!$H$36:$BG$135,MATCH('Capacity Backing (Hide)'!CK$2,'Capacity Summary'!$B$36:$B$135,0),MATCH('Capacity Backing (Hide)'!$A55,'Capacity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5"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(Hide)'!$A55,'Capacity Summary'!$H$35:$BG$35,0))="x",INDEX('Capacity Summary'!$C$36:$E$135,MATCH('Capacity Backing (Hide)'!CL$2,'Capacity Summary'!$B$36:$B$135,0),4),IF(INDEX('Capacity Summary'!$H$36:$BG$135,MATCH('Capacity Backing (Hide)'!CL$2,'Capacity Summary'!$B$36:$B$135,0),MATCH('Capacity Backing (Hide)'!$A55,'Capacity Summary'!$H$35:$BG$35,0))&lt;&gt;0,INDEX('Capacity Summary'!$H$36:$BG$135,MATCH('Capacity Backing (Hide)'!CL$2,'Capacity Summary'!$B$36:$B$135,0),MATCH('Capacity Backing (Hide)'!$A55,'Capacity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5"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(Hide)'!$A55,'Capacity Summary'!$H$35:$BG$35,0))="x",INDEX('Capacity Summary'!$C$36:$E$135,MATCH('Capacity Backing (Hide)'!CM$2,'Capacity Summary'!$B$36:$B$135,0),4),IF(INDEX('Capacity Summary'!$H$36:$BG$135,MATCH('Capacity Backing (Hide)'!CM$2,'Capacity Summary'!$B$36:$B$135,0),MATCH('Capacity Backing (Hide)'!$A55,'Capacity Summary'!$H$35:$BG$35,0))&lt;&gt;0,INDEX('Capacity Summary'!$H$36:$BG$135,MATCH('Capacity Backing (Hide)'!CM$2,'Capacity Summary'!$B$36:$B$135,0),MATCH('Capacity Backing (Hide)'!$A55,'Capacity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5"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(Hide)'!$A55,'Capacity Summary'!$H$35:$BG$35,0))="x",INDEX('Capacity Summary'!$C$36:$E$135,MATCH('Capacity Backing (Hide)'!CN$2,'Capacity Summary'!$B$36:$B$135,0),4),IF(INDEX('Capacity Summary'!$H$36:$BG$135,MATCH('Capacity Backing (Hide)'!CN$2,'Capacity Summary'!$B$36:$B$135,0),MATCH('Capacity Backing (Hide)'!$A55,'Capacity Summary'!$H$35:$BG$35,0))&lt;&gt;0,INDEX('Capacity Summary'!$H$36:$BG$135,MATCH('Capacity Backing (Hide)'!CN$2,'Capacity Summary'!$B$36:$B$135,0),MATCH('Capacity Backing (Hide)'!$A55,'Capacity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5"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(Hide)'!$A55,'Capacity Summary'!$H$35:$BG$35,0))="x",INDEX('Capacity Summary'!$C$36:$E$135,MATCH('Capacity Backing (Hide)'!CO$2,'Capacity Summary'!$B$36:$B$135,0),4),IF(INDEX('Capacity Summary'!$H$36:$BG$135,MATCH('Capacity Backing (Hide)'!CO$2,'Capacity Summary'!$B$36:$B$135,0),MATCH('Capacity Backing (Hide)'!$A55,'Capacity Summary'!$H$35:$BG$35,0))&lt;&gt;0,INDEX('Capacity Summary'!$H$36:$BG$135,MATCH('Capacity Backing (Hide)'!CO$2,'Capacity Summary'!$B$36:$B$135,0),MATCH('Capacity Backing (Hide)'!$A55,'Capacity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5"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(Hide)'!$A55,'Capacity Summary'!$H$35:$BG$35,0))="x",INDEX('Capacity Summary'!$C$36:$E$135,MATCH('Capacity Backing (Hide)'!CP$2,'Capacity Summary'!$B$36:$B$135,0),4),IF(INDEX('Capacity Summary'!$H$36:$BG$135,MATCH('Capacity Backing (Hide)'!CP$2,'Capacity Summary'!$B$36:$B$135,0),MATCH('Capacity Backing (Hide)'!$A55,'Capacity Summary'!$H$35:$BG$35,0))&lt;&gt;0,INDEX('Capacity Summary'!$H$36:$BG$135,MATCH('Capacity Backing (Hide)'!CP$2,'Capacity Summary'!$B$36:$B$135,0),MATCH('Capacity Backing (Hide)'!$A55,'Capacity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5"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(Hide)'!$A55,'Capacity Summary'!$H$35:$BG$35,0))="x",INDEX('Capacity Summary'!$C$36:$E$135,MATCH('Capacity Backing (Hide)'!CQ$2,'Capacity Summary'!$B$36:$B$135,0),4),IF(INDEX('Capacity Summary'!$H$36:$BG$135,MATCH('Capacity Backing (Hide)'!CQ$2,'Capacity Summary'!$B$36:$B$135,0),MATCH('Capacity Backing (Hide)'!$A55,'Capacity Summary'!$H$35:$BG$35,0))&lt;&gt;0,INDEX('Capacity Summary'!$H$36:$BG$135,MATCH('Capacity Backing (Hide)'!CQ$2,'Capacity Summary'!$B$36:$B$135,0),MATCH('Capacity Backing (Hide)'!$A55,'Capacity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5"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(Hide)'!$A55,'Capacity Summary'!$H$35:$BG$35,0))="x",INDEX('Capacity Summary'!$C$36:$E$135,MATCH('Capacity Backing (Hide)'!CR$2,'Capacity Summary'!$B$36:$B$135,0),4),IF(INDEX('Capacity Summary'!$H$36:$BG$135,MATCH('Capacity Backing (Hide)'!CR$2,'Capacity Summary'!$B$36:$B$135,0),MATCH('Capacity Backing (Hide)'!$A55,'Capacity Summary'!$H$35:$BG$35,0))&lt;&gt;0,INDEX('Capacity Summary'!$H$36:$BG$135,MATCH('Capacity Backing (Hide)'!CR$2,'Capacity Summary'!$B$36:$B$135,0),MATCH('Capacity Backing (Hide)'!$A55,'Capacity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5"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(Hide)'!$A55,'Capacity Summary'!$H$35:$BG$35,0))="x",INDEX('Capacity Summary'!$C$36:$E$135,MATCH('Capacity Backing (Hide)'!CS$2,'Capacity Summary'!$B$36:$B$135,0),4),IF(INDEX('Capacity Summary'!$H$36:$BG$135,MATCH('Capacity Backing (Hide)'!CS$2,'Capacity Summary'!$B$36:$B$135,0),MATCH('Capacity Backing (Hide)'!$A55,'Capacity Summary'!$H$35:$BG$35,0))&lt;&gt;0,INDEX('Capacity Summary'!$H$36:$BG$135,MATCH('Capacity Backing (Hide)'!CS$2,'Capacity Summary'!$B$36:$B$135,0),MATCH('Capacity Backing (Hide)'!$A55,'Capacity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5"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(Hide)'!$A55,'Capacity Summary'!$H$35:$BG$35,0))="x",INDEX('Capacity Summary'!$C$36:$E$135,MATCH('Capacity Backing (Hide)'!CT$2,'Capacity Summary'!$B$36:$B$135,0),4),IF(INDEX('Capacity Summary'!$H$36:$BG$135,MATCH('Capacity Backing (Hide)'!CT$2,'Capacity Summary'!$B$36:$B$135,0),MATCH('Capacity Backing (Hide)'!$A55,'Capacity Summary'!$H$35:$BG$35,0))&lt;&gt;0,INDEX('Capacity Summary'!$H$36:$BG$135,MATCH('Capacity Backing (Hide)'!CT$2,'Capacity Summary'!$B$36:$B$135,0),MATCH('Capacity Backing (Hide)'!$A55,'Capacity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5"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(Hide)'!$A55,'Capacity Summary'!$H$35:$BG$35,0))="x",INDEX('Capacity Summary'!$C$36:$E$135,MATCH('Capacity Backing (Hide)'!CU$2,'Capacity Summary'!$B$36:$B$135,0),4),IF(INDEX('Capacity Summary'!$H$36:$BG$135,MATCH('Capacity Backing (Hide)'!CU$2,'Capacity Summary'!$B$36:$B$135,0),MATCH('Capacity Backing (Hide)'!$A55,'Capacity Summary'!$H$35:$BG$35,0))&lt;&gt;0,INDEX('Capacity Summary'!$H$36:$BG$135,MATCH('Capacity Backing (Hide)'!CU$2,'Capacity Summary'!$B$36:$B$135,0),MATCH('Capacity Backing (Hide)'!$A55,'Capacity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5"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(Hide)'!$A55,'Capacity Summary'!$H$35:$BG$35,0))="x",INDEX('Capacity Summary'!$C$36:$E$135,MATCH('Capacity Backing (Hide)'!CV$2,'Capacity Summary'!$B$36:$B$135,0),4),IF(INDEX('Capacity Summary'!$H$36:$BG$135,MATCH('Capacity Backing (Hide)'!CV$2,'Capacity Summary'!$B$36:$B$135,0),MATCH('Capacity Backing (Hide)'!$A55,'Capacity Summary'!$H$35:$BG$35,0))&lt;&gt;0,INDEX('Capacity Summary'!$H$36:$BG$135,MATCH('Capacity Backing (Hide)'!CV$2,'Capacity Summary'!$B$36:$B$135,0),MATCH('Capacity Backing (Hide)'!$A55,'Capacity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5"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(Hide)'!$A55,'Capacity Summary'!$H$35:$BG$35,0))="x",INDEX('Capacity Summary'!$C$36:$E$135,MATCH('Capacity Backing (Hide)'!CW$2,'Capacity Summary'!$B$36:$B$135,0),4),IF(INDEX('Capacity Summary'!$H$36:$BG$135,MATCH('Capacity Backing (Hide)'!CW$2,'Capacity Summary'!$B$36:$B$135,0),MATCH('Capacity Backing (Hide)'!$A55,'Capacity Summary'!$H$35:$BG$35,0))&lt;&gt;0,INDEX('Capacity Summary'!$H$36:$BG$135,MATCH('Capacity Backing (Hide)'!CW$2,'Capacity Summary'!$B$36:$B$135,0),MATCH('Capacity Backing (Hide)'!$A55,'Capacity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6" spans="1:101" x14ac:dyDescent="0.35">
      <c r="A56" s="2">
        <f ca="1">'Required Capacity (Hide)'!E56</f>
        <v>44585</v>
      </c>
      <c r="B56" t="e">
        <f ca="1">(IF(COUNTA(INDEX('Capacity Summary'!$H$36:$BG$135,MATCH('Capacity Backing (Hide)'!B$2,'Capacity Summary'!$B$36:$B$135,0),1):INDEX('Capacity Summary'!$H$36:$BG$135,MATCH('Capacity Backing (Hide)'!B$2,'Capacity Summary'!$B$36:$B$135,0),52))&gt;0,IF(INDEX('Capacity Summary'!$H$36:$BG$135,MATCH('Capacity Backing (Hide)'!B$2,'Capacity Summary'!$B$36:$B$135,0),MATCH('Capacity Backing (Hide)'!$A56,'Capacity Summary'!$H$35:$BG$35,0))="x",INDEX('Capacity Summary'!$C$36:$E$135,MATCH('Capacity Backing (Hide)'!B$2,'Capacity Summary'!$B$36:$B$135,0),4),IF(INDEX('Capacity Summary'!$H$36:$BG$135,MATCH('Capacity Backing (Hide)'!B$2,'Capacity Summary'!$B$36:$B$135,0),MATCH('Capacity Backing (Hide)'!$A56,'Capacity Summary'!$H$35:$BG$35,0))&lt;&gt;0,INDEX('Capacity Summary'!$H$36:$BG$135,MATCH('Capacity Backing (Hide)'!B$2,'Capacity Summary'!$B$36:$B$135,0),MATCH('Capacity Backing (Hide)'!$A56,'Capacity Summary'!$H$35:$BG$35,0)),0)),INDEX('Capacity Summary'!$C$36:$E$135,MATCH('Capacity Backing (Hide)'!B$2,'Capacity Summary'!$B$36:$B$135,0),2)))/IF(Summary!$B$7="Minutes",1,60)/COUNTA(INDEX(Capacity!$C$10:$Q$109,MATCH('Capacity Backing (Hide)'!B$2,Capacity!$B$10:$B$109,0),1):INDEX(Capacity!$C$10:$Q$109,MATCH('Capacity Backing (Hide)'!B$2,Capacity!$B$10:$B$109,0),15))</f>
        <v>#N/A</v>
      </c>
      <c r="C56" t="e">
        <f ca="1">(IF(COUNTA(INDEX('Capacity Summary'!$H$36:$BG$135,MATCH('Capacity Backing (Hide)'!C$2,'Capacity Summary'!$B$36:$B$135,0),1):INDEX('Capacity Summary'!$H$36:$BG$135,MATCH('Capacity Backing (Hide)'!C$2,'Capacity Summary'!$B$36:$B$135,0),52))&gt;0,IF(INDEX('Capacity Summary'!$H$36:$BG$135,MATCH('Capacity Backing (Hide)'!C$2,'Capacity Summary'!$B$36:$B$135,0),MATCH('Capacity Backing (Hide)'!$A56,'Capacity Summary'!$H$35:$BG$35,0))="x",INDEX('Capacity Summary'!$C$36:$E$135,MATCH('Capacity Backing (Hide)'!C$2,'Capacity Summary'!$B$36:$B$135,0),4),IF(INDEX('Capacity Summary'!$H$36:$BG$135,MATCH('Capacity Backing (Hide)'!C$2,'Capacity Summary'!$B$36:$B$135,0),MATCH('Capacity Backing (Hide)'!$A56,'Capacity Summary'!$H$35:$BG$35,0))&lt;&gt;0,INDEX('Capacity Summary'!$H$36:$BG$135,MATCH('Capacity Backing (Hide)'!C$2,'Capacity Summary'!$B$36:$B$135,0),MATCH('Capacity Backing (Hide)'!$A56,'Capacity Summary'!$H$35:$BG$35,0)),0)),INDEX('Capacity Summary'!$C$36:$E$135,MATCH('Capacity Backing (Hide)'!C$2,'Capacity Summary'!$B$36:$B$135,0),2)))/IF(Summary!$B$7="Minutes",1,60)/COUNTA(INDEX(Capacity!$C$10:$Q$109,MATCH('Capacity Backing (Hide)'!C$2,Capacity!$B$10:$B$109,0),1):INDEX(Capacity!$C$10:$Q$109,MATCH('Capacity Backing (Hide)'!C$2,Capacity!$B$10:$B$109,0),15))</f>
        <v>#N/A</v>
      </c>
      <c r="D56" t="e">
        <f ca="1">(IF(COUNTA(INDEX('Capacity Summary'!$H$36:$BG$135,MATCH('Capacity Backing (Hide)'!D$2,'Capacity Summary'!$B$36:$B$135,0),1):INDEX('Capacity Summary'!$H$36:$BG$135,MATCH('Capacity Backing (Hide)'!D$2,'Capacity Summary'!$B$36:$B$135,0),52))&gt;0,IF(INDEX('Capacity Summary'!$H$36:$BG$135,MATCH('Capacity Backing (Hide)'!D$2,'Capacity Summary'!$B$36:$B$135,0),MATCH('Capacity Backing (Hide)'!$A56,'Capacity Summary'!$H$35:$BG$35,0))="x",INDEX('Capacity Summary'!$C$36:$E$135,MATCH('Capacity Backing (Hide)'!D$2,'Capacity Summary'!$B$36:$B$135,0),4),IF(INDEX('Capacity Summary'!$H$36:$BG$135,MATCH('Capacity Backing (Hide)'!D$2,'Capacity Summary'!$B$36:$B$135,0),MATCH('Capacity Backing (Hide)'!$A56,'Capacity Summary'!$H$35:$BG$35,0))&lt;&gt;0,INDEX('Capacity Summary'!$H$36:$BG$135,MATCH('Capacity Backing (Hide)'!D$2,'Capacity Summary'!$B$36:$B$135,0),MATCH('Capacity Backing (Hide)'!$A56,'Capacity Summary'!$H$35:$BG$35,0)),0)),INDEX('Capacity Summary'!$C$36:$E$135,MATCH('Capacity Backing (Hide)'!D$2,'Capacity Summary'!$B$36:$B$135,0),2)))/IF(Summary!$B$7="Minutes",1,60)/COUNTA(INDEX(Capacity!$C$10:$Q$109,MATCH('Capacity Backing (Hide)'!D$2,Capacity!$B$10:$B$109,0),1):INDEX(Capacity!$C$10:$Q$109,MATCH('Capacity Backing (Hide)'!D$2,Capacity!$B$10:$B$109,0),15))</f>
        <v>#N/A</v>
      </c>
      <c r="E56" t="e">
        <f ca="1">(IF(COUNTA(INDEX('Capacity Summary'!$H$36:$BG$135,MATCH('Capacity Backing (Hide)'!E$2,'Capacity Summary'!$B$36:$B$135,0),1):INDEX('Capacity Summary'!$H$36:$BG$135,MATCH('Capacity Backing (Hide)'!E$2,'Capacity Summary'!$B$36:$B$135,0),52))&gt;0,IF(INDEX('Capacity Summary'!$H$36:$BG$135,MATCH('Capacity Backing (Hide)'!E$2,'Capacity Summary'!$B$36:$B$135,0),MATCH('Capacity Backing (Hide)'!$A56,'Capacity Summary'!$H$35:$BG$35,0))="x",INDEX('Capacity Summary'!$C$36:$E$135,MATCH('Capacity Backing (Hide)'!E$2,'Capacity Summary'!$B$36:$B$135,0),4),IF(INDEX('Capacity Summary'!$H$36:$BG$135,MATCH('Capacity Backing (Hide)'!E$2,'Capacity Summary'!$B$36:$B$135,0),MATCH('Capacity Backing (Hide)'!$A56,'Capacity Summary'!$H$35:$BG$35,0))&lt;&gt;0,INDEX('Capacity Summary'!$H$36:$BG$135,MATCH('Capacity Backing (Hide)'!E$2,'Capacity Summary'!$B$36:$B$135,0),MATCH('Capacity Backing (Hide)'!$A56,'Capacity Summary'!$H$35:$BG$35,0)),0)),INDEX('Capacity Summary'!$C$36:$E$135,MATCH('Capacity Backing (Hide)'!E$2,'Capacity Summary'!$B$36:$B$135,0),2)))/IF(Summary!$B$7="Minutes",1,60)/COUNTA(INDEX(Capacity!$C$10:$Q$109,MATCH('Capacity Backing (Hide)'!E$2,Capacity!$B$10:$B$109,0),1):INDEX(Capacity!$C$10:$Q$109,MATCH('Capacity Backing (Hide)'!E$2,Capacity!$B$10:$B$109,0),15))</f>
        <v>#N/A</v>
      </c>
      <c r="F56" t="e">
        <f ca="1">(IF(COUNTA(INDEX('Capacity Summary'!$H$36:$BG$135,MATCH('Capacity Backing (Hide)'!F$2,'Capacity Summary'!$B$36:$B$135,0),1):INDEX('Capacity Summary'!$H$36:$BG$135,MATCH('Capacity Backing (Hide)'!F$2,'Capacity Summary'!$B$36:$B$135,0),52))&gt;0,IF(INDEX('Capacity Summary'!$H$36:$BG$135,MATCH('Capacity Backing (Hide)'!F$2,'Capacity Summary'!$B$36:$B$135,0),MATCH('Capacity Backing (Hide)'!$A56,'Capacity Summary'!$H$35:$BG$35,0))="x",INDEX('Capacity Summary'!$C$36:$E$135,MATCH('Capacity Backing (Hide)'!F$2,'Capacity Summary'!$B$36:$B$135,0),4),IF(INDEX('Capacity Summary'!$H$36:$BG$135,MATCH('Capacity Backing (Hide)'!F$2,'Capacity Summary'!$B$36:$B$135,0),MATCH('Capacity Backing (Hide)'!$A56,'Capacity Summary'!$H$35:$BG$35,0))&lt;&gt;0,INDEX('Capacity Summary'!$H$36:$BG$135,MATCH('Capacity Backing (Hide)'!F$2,'Capacity Summary'!$B$36:$B$135,0),MATCH('Capacity Backing (Hide)'!$A56,'Capacity Summary'!$H$35:$BG$35,0)),0)),INDEX('Capacity Summary'!$C$36:$E$135,MATCH('Capacity Backing (Hide)'!F$2,'Capacity Summary'!$B$36:$B$135,0),2)))/IF(Summary!$B$7="Minutes",1,60)/COUNTA(INDEX(Capacity!$C$10:$Q$109,MATCH('Capacity Backing (Hide)'!F$2,Capacity!$B$10:$B$109,0),1):INDEX(Capacity!$C$10:$Q$109,MATCH('Capacity Backing (Hide)'!F$2,Capacity!$B$10:$B$109,0),15))</f>
        <v>#N/A</v>
      </c>
      <c r="G56" t="e">
        <f ca="1">(IF(COUNTA(INDEX('Capacity Summary'!$H$36:$BG$135,MATCH('Capacity Backing (Hide)'!G$2,'Capacity Summary'!$B$36:$B$135,0),1):INDEX('Capacity Summary'!$H$36:$BG$135,MATCH('Capacity Backing (Hide)'!G$2,'Capacity Summary'!$B$36:$B$135,0),52))&gt;0,IF(INDEX('Capacity Summary'!$H$36:$BG$135,MATCH('Capacity Backing (Hide)'!G$2,'Capacity Summary'!$B$36:$B$135,0),MATCH('Capacity Backing (Hide)'!$A56,'Capacity Summary'!$H$35:$BG$35,0))="x",INDEX('Capacity Summary'!$C$36:$E$135,MATCH('Capacity Backing (Hide)'!G$2,'Capacity Summary'!$B$36:$B$135,0),4),IF(INDEX('Capacity Summary'!$H$36:$BG$135,MATCH('Capacity Backing (Hide)'!G$2,'Capacity Summary'!$B$36:$B$135,0),MATCH('Capacity Backing (Hide)'!$A56,'Capacity Summary'!$H$35:$BG$35,0))&lt;&gt;0,INDEX('Capacity Summary'!$H$36:$BG$135,MATCH('Capacity Backing (Hide)'!G$2,'Capacity Summary'!$B$36:$B$135,0),MATCH('Capacity Backing (Hide)'!$A56,'Capacity Summary'!$H$35:$BG$35,0)),0)),INDEX('Capacity Summary'!$C$36:$E$135,MATCH('Capacity Backing (Hide)'!G$2,'Capacity Summary'!$B$36:$B$135,0),2)))/IF(Summary!$B$7="Minutes",1,60)/COUNTA(INDEX(Capacity!$C$10:$Q$109,MATCH('Capacity Backing (Hide)'!G$2,Capacity!$B$10:$B$109,0),1):INDEX(Capacity!$C$10:$Q$109,MATCH('Capacity Backing (Hide)'!G$2,Capacity!$B$10:$B$109,0),15))</f>
        <v>#N/A</v>
      </c>
      <c r="H56" t="e">
        <f ca="1">(IF(COUNTA(INDEX('Capacity Summary'!$H$36:$BG$135,MATCH('Capacity Backing (Hide)'!H$2,'Capacity Summary'!$B$36:$B$135,0),1):INDEX('Capacity Summary'!$H$36:$BG$135,MATCH('Capacity Backing (Hide)'!H$2,'Capacity Summary'!$B$36:$B$135,0),52))&gt;0,IF(INDEX('Capacity Summary'!$H$36:$BG$135,MATCH('Capacity Backing (Hide)'!H$2,'Capacity Summary'!$B$36:$B$135,0),MATCH('Capacity Backing (Hide)'!$A56,'Capacity Summary'!$H$35:$BG$35,0))="x",INDEX('Capacity Summary'!$C$36:$E$135,MATCH('Capacity Backing (Hide)'!H$2,'Capacity Summary'!$B$36:$B$135,0),4),IF(INDEX('Capacity Summary'!$H$36:$BG$135,MATCH('Capacity Backing (Hide)'!H$2,'Capacity Summary'!$B$36:$B$135,0),MATCH('Capacity Backing (Hide)'!$A56,'Capacity Summary'!$H$35:$BG$35,0))&lt;&gt;0,INDEX('Capacity Summary'!$H$36:$BG$135,MATCH('Capacity Backing (Hide)'!H$2,'Capacity Summary'!$B$36:$B$135,0),MATCH('Capacity Backing (Hide)'!$A56,'Capacity Summary'!$H$35:$BG$35,0)),0)),INDEX('Capacity Summary'!$C$36:$E$135,MATCH('Capacity Backing (Hide)'!H$2,'Capacity Summary'!$B$36:$B$135,0),2)))/IF(Summary!$B$7="Minutes",1,60)/COUNTA(INDEX(Capacity!$C$10:$Q$109,MATCH('Capacity Backing (Hide)'!H$2,Capacity!$B$10:$B$109,0),1):INDEX(Capacity!$C$10:$Q$109,MATCH('Capacity Backing (Hide)'!H$2,Capacity!$B$10:$B$109,0),15))</f>
        <v>#N/A</v>
      </c>
      <c r="I56" t="e">
        <f ca="1">(IF(COUNTA(INDEX('Capacity Summary'!$H$36:$BG$135,MATCH('Capacity Backing (Hide)'!I$2,'Capacity Summary'!$B$36:$B$135,0),1):INDEX('Capacity Summary'!$H$36:$BG$135,MATCH('Capacity Backing (Hide)'!I$2,'Capacity Summary'!$B$36:$B$135,0),52))&gt;0,IF(INDEX('Capacity Summary'!$H$36:$BG$135,MATCH('Capacity Backing (Hide)'!I$2,'Capacity Summary'!$B$36:$B$135,0),MATCH('Capacity Backing (Hide)'!$A56,'Capacity Summary'!$H$35:$BG$35,0))="x",INDEX('Capacity Summary'!$C$36:$E$135,MATCH('Capacity Backing (Hide)'!I$2,'Capacity Summary'!$B$36:$B$135,0),4),IF(INDEX('Capacity Summary'!$H$36:$BG$135,MATCH('Capacity Backing (Hide)'!I$2,'Capacity Summary'!$B$36:$B$135,0),MATCH('Capacity Backing (Hide)'!$A56,'Capacity Summary'!$H$35:$BG$35,0))&lt;&gt;0,INDEX('Capacity Summary'!$H$36:$BG$135,MATCH('Capacity Backing (Hide)'!I$2,'Capacity Summary'!$B$36:$B$135,0),MATCH('Capacity Backing (Hide)'!$A56,'Capacity Summary'!$H$35:$BG$35,0)),0)),INDEX('Capacity Summary'!$C$36:$E$135,MATCH('Capacity Backing (Hide)'!I$2,'Capacity Summary'!$B$36:$B$135,0),2)))/IF(Summary!$B$7="Minutes",1,60)/COUNTA(INDEX(Capacity!$C$10:$Q$109,MATCH('Capacity Backing (Hide)'!I$2,Capacity!$B$10:$B$109,0),1):INDEX(Capacity!$C$10:$Q$109,MATCH('Capacity Backing (Hide)'!I$2,Capacity!$B$10:$B$109,0),15))</f>
        <v>#N/A</v>
      </c>
      <c r="J56" t="e">
        <f ca="1">(IF(COUNTA(INDEX('Capacity Summary'!$H$36:$BG$135,MATCH('Capacity Backing (Hide)'!J$2,'Capacity Summary'!$B$36:$B$135,0),1):INDEX('Capacity Summary'!$H$36:$BG$135,MATCH('Capacity Backing (Hide)'!J$2,'Capacity Summary'!$B$36:$B$135,0),52))&gt;0,IF(INDEX('Capacity Summary'!$H$36:$BG$135,MATCH('Capacity Backing (Hide)'!J$2,'Capacity Summary'!$B$36:$B$135,0),MATCH('Capacity Backing (Hide)'!$A56,'Capacity Summary'!$H$35:$BG$35,0))="x",INDEX('Capacity Summary'!$C$36:$E$135,MATCH('Capacity Backing (Hide)'!J$2,'Capacity Summary'!$B$36:$B$135,0),4),IF(INDEX('Capacity Summary'!$H$36:$BG$135,MATCH('Capacity Backing (Hide)'!J$2,'Capacity Summary'!$B$36:$B$135,0),MATCH('Capacity Backing (Hide)'!$A56,'Capacity Summary'!$H$35:$BG$35,0))&lt;&gt;0,INDEX('Capacity Summary'!$H$36:$BG$135,MATCH('Capacity Backing (Hide)'!J$2,'Capacity Summary'!$B$36:$B$135,0),MATCH('Capacity Backing (Hide)'!$A56,'Capacity Summary'!$H$35:$BG$35,0)),0)),INDEX('Capacity Summary'!$C$36:$E$135,MATCH('Capacity Backing (Hide)'!J$2,'Capacity Summary'!$B$36:$B$135,0),2)))/IF(Summary!$B$7="Minutes",1,60)/COUNTA(INDEX(Capacity!$C$10:$Q$109,MATCH('Capacity Backing (Hide)'!J$2,Capacity!$B$10:$B$109,0),1):INDEX(Capacity!$C$10:$Q$109,MATCH('Capacity Backing (Hide)'!J$2,Capacity!$B$10:$B$109,0),15))</f>
        <v>#N/A</v>
      </c>
      <c r="K56" t="e">
        <f ca="1">(IF(COUNTA(INDEX('Capacity Summary'!$H$36:$BG$135,MATCH('Capacity Backing (Hide)'!K$2,'Capacity Summary'!$B$36:$B$135,0),1):INDEX('Capacity Summary'!$H$36:$BG$135,MATCH('Capacity Backing (Hide)'!K$2,'Capacity Summary'!$B$36:$B$135,0),52))&gt;0,IF(INDEX('Capacity Summary'!$H$36:$BG$135,MATCH('Capacity Backing (Hide)'!K$2,'Capacity Summary'!$B$36:$B$135,0),MATCH('Capacity Backing (Hide)'!$A56,'Capacity Summary'!$H$35:$BG$35,0))="x",INDEX('Capacity Summary'!$C$36:$E$135,MATCH('Capacity Backing (Hide)'!K$2,'Capacity Summary'!$B$36:$B$135,0),4),IF(INDEX('Capacity Summary'!$H$36:$BG$135,MATCH('Capacity Backing (Hide)'!K$2,'Capacity Summary'!$B$36:$B$135,0),MATCH('Capacity Backing (Hide)'!$A56,'Capacity Summary'!$H$35:$BG$35,0))&lt;&gt;0,INDEX('Capacity Summary'!$H$36:$BG$135,MATCH('Capacity Backing (Hide)'!K$2,'Capacity Summary'!$B$36:$B$135,0),MATCH('Capacity Backing (Hide)'!$A56,'Capacity Summary'!$H$35:$BG$35,0)),0)),INDEX('Capacity Summary'!$C$36:$E$135,MATCH('Capacity Backing (Hide)'!K$2,'Capacity Summary'!$B$36:$B$135,0),2)))/IF(Summary!$B$7="Minutes",1,60)/COUNTA(INDEX(Capacity!$C$10:$Q$109,MATCH('Capacity Backing (Hide)'!K$2,Capacity!$B$10:$B$109,0),1):INDEX(Capacity!$C$10:$Q$109,MATCH('Capacity Backing (Hide)'!K$2,Capacity!$B$10:$B$109,0),15))</f>
        <v>#N/A</v>
      </c>
      <c r="L56" t="e">
        <f ca="1">(IF(COUNTA(INDEX('Capacity Summary'!$H$36:$BG$135,MATCH('Capacity Backing (Hide)'!L$2,'Capacity Summary'!$B$36:$B$135,0),1):INDEX('Capacity Summary'!$H$36:$BG$135,MATCH('Capacity Backing (Hide)'!L$2,'Capacity Summary'!$B$36:$B$135,0),52))&gt;0,IF(INDEX('Capacity Summary'!$H$36:$BG$135,MATCH('Capacity Backing (Hide)'!L$2,'Capacity Summary'!$B$36:$B$135,0),MATCH('Capacity Backing (Hide)'!$A56,'Capacity Summary'!$H$35:$BG$35,0))="x",INDEX('Capacity Summary'!$C$36:$E$135,MATCH('Capacity Backing (Hide)'!L$2,'Capacity Summary'!$B$36:$B$135,0),4),IF(INDEX('Capacity Summary'!$H$36:$BG$135,MATCH('Capacity Backing (Hide)'!L$2,'Capacity Summary'!$B$36:$B$135,0),MATCH('Capacity Backing (Hide)'!$A56,'Capacity Summary'!$H$35:$BG$35,0))&lt;&gt;0,INDEX('Capacity Summary'!$H$36:$BG$135,MATCH('Capacity Backing (Hide)'!L$2,'Capacity Summary'!$B$36:$B$135,0),MATCH('Capacity Backing (Hide)'!$A56,'Capacity Summary'!$H$35:$BG$35,0)),0)),INDEX('Capacity Summary'!$C$36:$E$135,MATCH('Capacity Backing (Hide)'!L$2,'Capacity Summary'!$B$36:$B$135,0),2)))/IF(Summary!$B$7="Minutes",1,60)/COUNTA(INDEX(Capacity!$C$10:$Q$109,MATCH('Capacity Backing (Hide)'!L$2,Capacity!$B$10:$B$109,0),1):INDEX(Capacity!$C$10:$Q$109,MATCH('Capacity Backing (Hide)'!L$2,Capacity!$B$10:$B$109,0),15))</f>
        <v>#N/A</v>
      </c>
      <c r="M56" t="e">
        <f ca="1">(IF(COUNTA(INDEX('Capacity Summary'!$H$36:$BG$135,MATCH('Capacity Backing (Hide)'!M$2,'Capacity Summary'!$B$36:$B$135,0),1):INDEX('Capacity Summary'!$H$36:$BG$135,MATCH('Capacity Backing (Hide)'!M$2,'Capacity Summary'!$B$36:$B$135,0),52))&gt;0,IF(INDEX('Capacity Summary'!$H$36:$BG$135,MATCH('Capacity Backing (Hide)'!M$2,'Capacity Summary'!$B$36:$B$135,0),MATCH('Capacity Backing (Hide)'!$A56,'Capacity Summary'!$H$35:$BG$35,0))="x",INDEX('Capacity Summary'!$C$36:$E$135,MATCH('Capacity Backing (Hide)'!M$2,'Capacity Summary'!$B$36:$B$135,0),4),IF(INDEX('Capacity Summary'!$H$36:$BG$135,MATCH('Capacity Backing (Hide)'!M$2,'Capacity Summary'!$B$36:$B$135,0),MATCH('Capacity Backing (Hide)'!$A56,'Capacity Summary'!$H$35:$BG$35,0))&lt;&gt;0,INDEX('Capacity Summary'!$H$36:$BG$135,MATCH('Capacity Backing (Hide)'!M$2,'Capacity Summary'!$B$36:$B$135,0),MATCH('Capacity Backing (Hide)'!$A56,'Capacity Summary'!$H$35:$BG$35,0)),0)),INDEX('Capacity Summary'!$C$36:$E$135,MATCH('Capacity Backing (Hide)'!M$2,'Capacity Summary'!$B$36:$B$135,0),2)))/IF(Summary!$B$7="Minutes",1,60)/COUNTA(INDEX(Capacity!$C$10:$Q$109,MATCH('Capacity Backing (Hide)'!M$2,Capacity!$B$10:$B$109,0),1):INDEX(Capacity!$C$10:$Q$109,MATCH('Capacity Backing (Hide)'!M$2,Capacity!$B$10:$B$109,0),15))</f>
        <v>#N/A</v>
      </c>
      <c r="N56" t="e">
        <f ca="1">(IF(COUNTA(INDEX('Capacity Summary'!$H$36:$BG$135,MATCH('Capacity Backing (Hide)'!N$2,'Capacity Summary'!$B$36:$B$135,0),1):INDEX('Capacity Summary'!$H$36:$BG$135,MATCH('Capacity Backing (Hide)'!N$2,'Capacity Summary'!$B$36:$B$135,0),52))&gt;0,IF(INDEX('Capacity Summary'!$H$36:$BG$135,MATCH('Capacity Backing (Hide)'!N$2,'Capacity Summary'!$B$36:$B$135,0),MATCH('Capacity Backing (Hide)'!$A56,'Capacity Summary'!$H$35:$BG$35,0))="x",INDEX('Capacity Summary'!$C$36:$E$135,MATCH('Capacity Backing (Hide)'!N$2,'Capacity Summary'!$B$36:$B$135,0),4),IF(INDEX('Capacity Summary'!$H$36:$BG$135,MATCH('Capacity Backing (Hide)'!N$2,'Capacity Summary'!$B$36:$B$135,0),MATCH('Capacity Backing (Hide)'!$A56,'Capacity Summary'!$H$35:$BG$35,0))&lt;&gt;0,INDEX('Capacity Summary'!$H$36:$BG$135,MATCH('Capacity Backing (Hide)'!N$2,'Capacity Summary'!$B$36:$B$135,0),MATCH('Capacity Backing (Hide)'!$A56,'Capacity Summary'!$H$35:$BG$35,0)),0)),INDEX('Capacity Summary'!$C$36:$E$135,MATCH('Capacity Backing (Hide)'!N$2,'Capacity Summary'!$B$36:$B$135,0),2)))/IF(Summary!$B$7="Minutes",1,60)/COUNTA(INDEX(Capacity!$C$10:$Q$109,MATCH('Capacity Backing (Hide)'!N$2,Capacity!$B$10:$B$109,0),1):INDEX(Capacity!$C$10:$Q$109,MATCH('Capacity Backing (Hide)'!N$2,Capacity!$B$10:$B$109,0),15))</f>
        <v>#N/A</v>
      </c>
      <c r="O56" t="e">
        <f ca="1">(IF(COUNTA(INDEX('Capacity Summary'!$H$36:$BG$135,MATCH('Capacity Backing (Hide)'!O$2,'Capacity Summary'!$B$36:$B$135,0),1):INDEX('Capacity Summary'!$H$36:$BG$135,MATCH('Capacity Backing (Hide)'!O$2,'Capacity Summary'!$B$36:$B$135,0),52))&gt;0,IF(INDEX('Capacity Summary'!$H$36:$BG$135,MATCH('Capacity Backing (Hide)'!O$2,'Capacity Summary'!$B$36:$B$135,0),MATCH('Capacity Backing (Hide)'!$A56,'Capacity Summary'!$H$35:$BG$35,0))="x",INDEX('Capacity Summary'!$C$36:$E$135,MATCH('Capacity Backing (Hide)'!O$2,'Capacity Summary'!$B$36:$B$135,0),4),IF(INDEX('Capacity Summary'!$H$36:$BG$135,MATCH('Capacity Backing (Hide)'!O$2,'Capacity Summary'!$B$36:$B$135,0),MATCH('Capacity Backing (Hide)'!$A56,'Capacity Summary'!$H$35:$BG$35,0))&lt;&gt;0,INDEX('Capacity Summary'!$H$36:$BG$135,MATCH('Capacity Backing (Hide)'!O$2,'Capacity Summary'!$B$36:$B$135,0),MATCH('Capacity Backing (Hide)'!$A56,'Capacity Summary'!$H$35:$BG$35,0)),0)),INDEX('Capacity Summary'!$C$36:$E$135,MATCH('Capacity Backing (Hide)'!O$2,'Capacity Summary'!$B$36:$B$135,0),2)))/IF(Summary!$B$7="Minutes",1,60)/COUNTA(INDEX(Capacity!$C$10:$Q$109,MATCH('Capacity Backing (Hide)'!O$2,Capacity!$B$10:$B$109,0),1):INDEX(Capacity!$C$10:$Q$109,MATCH('Capacity Backing (Hide)'!O$2,Capacity!$B$10:$B$109,0),15))</f>
        <v>#N/A</v>
      </c>
      <c r="P56" t="e">
        <f ca="1">(IF(COUNTA(INDEX('Capacity Summary'!$H$36:$BG$135,MATCH('Capacity Backing (Hide)'!P$2,'Capacity Summary'!$B$36:$B$135,0),1):INDEX('Capacity Summary'!$H$36:$BG$135,MATCH('Capacity Backing (Hide)'!P$2,'Capacity Summary'!$B$36:$B$135,0),52))&gt;0,IF(INDEX('Capacity Summary'!$H$36:$BG$135,MATCH('Capacity Backing (Hide)'!P$2,'Capacity Summary'!$B$36:$B$135,0),MATCH('Capacity Backing (Hide)'!$A56,'Capacity Summary'!$H$35:$BG$35,0))="x",INDEX('Capacity Summary'!$C$36:$E$135,MATCH('Capacity Backing (Hide)'!P$2,'Capacity Summary'!$B$36:$B$135,0),4),IF(INDEX('Capacity Summary'!$H$36:$BG$135,MATCH('Capacity Backing (Hide)'!P$2,'Capacity Summary'!$B$36:$B$135,0),MATCH('Capacity Backing (Hide)'!$A56,'Capacity Summary'!$H$35:$BG$35,0))&lt;&gt;0,INDEX('Capacity Summary'!$H$36:$BG$135,MATCH('Capacity Backing (Hide)'!P$2,'Capacity Summary'!$B$36:$B$135,0),MATCH('Capacity Backing (Hide)'!$A56,'Capacity Summary'!$H$35:$BG$35,0)),0)),INDEX('Capacity Summary'!$C$36:$E$135,MATCH('Capacity Backing (Hide)'!P$2,'Capacity Summary'!$B$36:$B$135,0),2)))/IF(Summary!$B$7="Minutes",1,60)/COUNTA(INDEX(Capacity!$C$10:$Q$109,MATCH('Capacity Backing (Hide)'!P$2,Capacity!$B$10:$B$109,0),1):INDEX(Capacity!$C$10:$Q$109,MATCH('Capacity Backing (Hide)'!P$2,Capacity!$B$10:$B$109,0),15))</f>
        <v>#N/A</v>
      </c>
      <c r="Q56" t="e">
        <f ca="1">(IF(COUNTA(INDEX('Capacity Summary'!$H$36:$BG$135,MATCH('Capacity Backing (Hide)'!Q$2,'Capacity Summary'!$B$36:$B$135,0),1):INDEX('Capacity Summary'!$H$36:$BG$135,MATCH('Capacity Backing (Hide)'!Q$2,'Capacity Summary'!$B$36:$B$135,0),52))&gt;0,IF(INDEX('Capacity Summary'!$H$36:$BG$135,MATCH('Capacity Backing (Hide)'!Q$2,'Capacity Summary'!$B$36:$B$135,0),MATCH('Capacity Backing (Hide)'!$A56,'Capacity Summary'!$H$35:$BG$35,0))="x",INDEX('Capacity Summary'!$C$36:$E$135,MATCH('Capacity Backing (Hide)'!Q$2,'Capacity Summary'!$B$36:$B$135,0),4),IF(INDEX('Capacity Summary'!$H$36:$BG$135,MATCH('Capacity Backing (Hide)'!Q$2,'Capacity Summary'!$B$36:$B$135,0),MATCH('Capacity Backing (Hide)'!$A56,'Capacity Summary'!$H$35:$BG$35,0))&lt;&gt;0,INDEX('Capacity Summary'!$H$36:$BG$135,MATCH('Capacity Backing (Hide)'!Q$2,'Capacity Summary'!$B$36:$B$135,0),MATCH('Capacity Backing (Hide)'!$A56,'Capacity Summary'!$H$35:$BG$35,0)),0)),INDEX('Capacity Summary'!$C$36:$E$135,MATCH('Capacity Backing (Hide)'!Q$2,'Capacity Summary'!$B$36:$B$135,0),2)))/IF(Summary!$B$7="Minutes",1,60)/COUNTA(INDEX(Capacity!$C$10:$Q$109,MATCH('Capacity Backing (Hide)'!Q$2,Capacity!$B$10:$B$109,0),1):INDEX(Capacity!$C$10:$Q$109,MATCH('Capacity Backing (Hide)'!Q$2,Capacity!$B$10:$B$109,0),15))</f>
        <v>#N/A</v>
      </c>
      <c r="R56" t="e">
        <f ca="1">(IF(COUNTA(INDEX('Capacity Summary'!$H$36:$BG$135,MATCH('Capacity Backing (Hide)'!R$2,'Capacity Summary'!$B$36:$B$135,0),1):INDEX('Capacity Summary'!$H$36:$BG$135,MATCH('Capacity Backing (Hide)'!R$2,'Capacity Summary'!$B$36:$B$135,0),52))&gt;0,IF(INDEX('Capacity Summary'!$H$36:$BG$135,MATCH('Capacity Backing (Hide)'!R$2,'Capacity Summary'!$B$36:$B$135,0),MATCH('Capacity Backing (Hide)'!$A56,'Capacity Summary'!$H$35:$BG$35,0))="x",INDEX('Capacity Summary'!$C$36:$E$135,MATCH('Capacity Backing (Hide)'!R$2,'Capacity Summary'!$B$36:$B$135,0),4),IF(INDEX('Capacity Summary'!$H$36:$BG$135,MATCH('Capacity Backing (Hide)'!R$2,'Capacity Summary'!$B$36:$B$135,0),MATCH('Capacity Backing (Hide)'!$A56,'Capacity Summary'!$H$35:$BG$35,0))&lt;&gt;0,INDEX('Capacity Summary'!$H$36:$BG$135,MATCH('Capacity Backing (Hide)'!R$2,'Capacity Summary'!$B$36:$B$135,0),MATCH('Capacity Backing (Hide)'!$A56,'Capacity Summary'!$H$35:$BG$35,0)),0)),INDEX('Capacity Summary'!$C$36:$E$135,MATCH('Capacity Backing (Hide)'!R$2,'Capacity Summary'!$B$36:$B$135,0),2)))/IF(Summary!$B$7="Minutes",1,60)/COUNTA(INDEX(Capacity!$C$10:$Q$109,MATCH('Capacity Backing (Hide)'!R$2,Capacity!$B$10:$B$109,0),1):INDEX(Capacity!$C$10:$Q$109,MATCH('Capacity Backing (Hide)'!R$2,Capacity!$B$10:$B$109,0),15))</f>
        <v>#N/A</v>
      </c>
      <c r="S56" t="e">
        <f ca="1">(IF(COUNTA(INDEX('Capacity Summary'!$H$36:$BG$135,MATCH('Capacity Backing (Hide)'!S$2,'Capacity Summary'!$B$36:$B$135,0),1):INDEX('Capacity Summary'!$H$36:$BG$135,MATCH('Capacity Backing (Hide)'!S$2,'Capacity Summary'!$B$36:$B$135,0),52))&gt;0,IF(INDEX('Capacity Summary'!$H$36:$BG$135,MATCH('Capacity Backing (Hide)'!S$2,'Capacity Summary'!$B$36:$B$135,0),MATCH('Capacity Backing (Hide)'!$A56,'Capacity Summary'!$H$35:$BG$35,0))="x",INDEX('Capacity Summary'!$C$36:$E$135,MATCH('Capacity Backing (Hide)'!S$2,'Capacity Summary'!$B$36:$B$135,0),4),IF(INDEX('Capacity Summary'!$H$36:$BG$135,MATCH('Capacity Backing (Hide)'!S$2,'Capacity Summary'!$B$36:$B$135,0),MATCH('Capacity Backing (Hide)'!$A56,'Capacity Summary'!$H$35:$BG$35,0))&lt;&gt;0,INDEX('Capacity Summary'!$H$36:$BG$135,MATCH('Capacity Backing (Hide)'!S$2,'Capacity Summary'!$B$36:$B$135,0),MATCH('Capacity Backing (Hide)'!$A56,'Capacity Summary'!$H$35:$BG$35,0)),0)),INDEX('Capacity Summary'!$C$36:$E$135,MATCH('Capacity Backing (Hide)'!S$2,'Capacity Summary'!$B$36:$B$135,0),2)))/IF(Summary!$B$7="Minutes",1,60)/COUNTA(INDEX(Capacity!$C$10:$Q$109,MATCH('Capacity Backing (Hide)'!S$2,Capacity!$B$10:$B$109,0),1):INDEX(Capacity!$C$10:$Q$109,MATCH('Capacity Backing (Hide)'!S$2,Capacity!$B$10:$B$109,0),15))</f>
        <v>#N/A</v>
      </c>
      <c r="T56" t="e">
        <f ca="1">(IF(COUNTA(INDEX('Capacity Summary'!$H$36:$BG$135,MATCH('Capacity Backing (Hide)'!T$2,'Capacity Summary'!$B$36:$B$135,0),1):INDEX('Capacity Summary'!$H$36:$BG$135,MATCH('Capacity Backing (Hide)'!T$2,'Capacity Summary'!$B$36:$B$135,0),52))&gt;0,IF(INDEX('Capacity Summary'!$H$36:$BG$135,MATCH('Capacity Backing (Hide)'!T$2,'Capacity Summary'!$B$36:$B$135,0),MATCH('Capacity Backing (Hide)'!$A56,'Capacity Summary'!$H$35:$BG$35,0))="x",INDEX('Capacity Summary'!$C$36:$E$135,MATCH('Capacity Backing (Hide)'!T$2,'Capacity Summary'!$B$36:$B$135,0),4),IF(INDEX('Capacity Summary'!$H$36:$BG$135,MATCH('Capacity Backing (Hide)'!T$2,'Capacity Summary'!$B$36:$B$135,0),MATCH('Capacity Backing (Hide)'!$A56,'Capacity Summary'!$H$35:$BG$35,0))&lt;&gt;0,INDEX('Capacity Summary'!$H$36:$BG$135,MATCH('Capacity Backing (Hide)'!T$2,'Capacity Summary'!$B$36:$B$135,0),MATCH('Capacity Backing (Hide)'!$A56,'Capacity Summary'!$H$35:$BG$35,0)),0)),INDEX('Capacity Summary'!$C$36:$E$135,MATCH('Capacity Backing (Hide)'!T$2,'Capacity Summary'!$B$36:$B$135,0),2)))/IF(Summary!$B$7="Minutes",1,60)/COUNTA(INDEX(Capacity!$C$10:$Q$109,MATCH('Capacity Backing (Hide)'!T$2,Capacity!$B$10:$B$109,0),1):INDEX(Capacity!$C$10:$Q$109,MATCH('Capacity Backing (Hide)'!T$2,Capacity!$B$10:$B$109,0),15))</f>
        <v>#N/A</v>
      </c>
      <c r="U56" t="e">
        <f ca="1">(IF(COUNTA(INDEX('Capacity Summary'!$H$36:$BG$135,MATCH('Capacity Backing (Hide)'!U$2,'Capacity Summary'!$B$36:$B$135,0),1):INDEX('Capacity Summary'!$H$36:$BG$135,MATCH('Capacity Backing (Hide)'!U$2,'Capacity Summary'!$B$36:$B$135,0),52))&gt;0,IF(INDEX('Capacity Summary'!$H$36:$BG$135,MATCH('Capacity Backing (Hide)'!U$2,'Capacity Summary'!$B$36:$B$135,0),MATCH('Capacity Backing (Hide)'!$A56,'Capacity Summary'!$H$35:$BG$35,0))="x",INDEX('Capacity Summary'!$C$36:$E$135,MATCH('Capacity Backing (Hide)'!U$2,'Capacity Summary'!$B$36:$B$135,0),4),IF(INDEX('Capacity Summary'!$H$36:$BG$135,MATCH('Capacity Backing (Hide)'!U$2,'Capacity Summary'!$B$36:$B$135,0),MATCH('Capacity Backing (Hide)'!$A56,'Capacity Summary'!$H$35:$BG$35,0))&lt;&gt;0,INDEX('Capacity Summary'!$H$36:$BG$135,MATCH('Capacity Backing (Hide)'!U$2,'Capacity Summary'!$B$36:$B$135,0),MATCH('Capacity Backing (Hide)'!$A56,'Capacity Summary'!$H$35:$BG$35,0)),0)),INDEX('Capacity Summary'!$C$36:$E$135,MATCH('Capacity Backing (Hide)'!U$2,'Capacity Summary'!$B$36:$B$135,0),2)))/IF(Summary!$B$7="Minutes",1,60)/COUNTA(INDEX(Capacity!$C$10:$Q$109,MATCH('Capacity Backing (Hide)'!U$2,Capacity!$B$10:$B$109,0),1):INDEX(Capacity!$C$10:$Q$109,MATCH('Capacity Backing (Hide)'!U$2,Capacity!$B$10:$B$109,0),15))</f>
        <v>#N/A</v>
      </c>
      <c r="V56" t="e">
        <f ca="1">(IF(COUNTA(INDEX('Capacity Summary'!$H$36:$BG$135,MATCH('Capacity Backing (Hide)'!V$2,'Capacity Summary'!$B$36:$B$135,0),1):INDEX('Capacity Summary'!$H$36:$BG$135,MATCH('Capacity Backing (Hide)'!V$2,'Capacity Summary'!$B$36:$B$135,0),52))&gt;0,IF(INDEX('Capacity Summary'!$H$36:$BG$135,MATCH('Capacity Backing (Hide)'!V$2,'Capacity Summary'!$B$36:$B$135,0),MATCH('Capacity Backing (Hide)'!$A56,'Capacity Summary'!$H$35:$BG$35,0))="x",INDEX('Capacity Summary'!$C$36:$E$135,MATCH('Capacity Backing (Hide)'!V$2,'Capacity Summary'!$B$36:$B$135,0),4),IF(INDEX('Capacity Summary'!$H$36:$BG$135,MATCH('Capacity Backing (Hide)'!V$2,'Capacity Summary'!$B$36:$B$135,0),MATCH('Capacity Backing (Hide)'!$A56,'Capacity Summary'!$H$35:$BG$35,0))&lt;&gt;0,INDEX('Capacity Summary'!$H$36:$BG$135,MATCH('Capacity Backing (Hide)'!V$2,'Capacity Summary'!$B$36:$B$135,0),MATCH('Capacity Backing (Hide)'!$A56,'Capacity Summary'!$H$35:$BG$35,0)),0)),INDEX('Capacity Summary'!$C$36:$E$135,MATCH('Capacity Backing (Hide)'!V$2,'Capacity Summary'!$B$36:$B$135,0),2)))/IF(Summary!$B$7="Minutes",1,60)/COUNTA(INDEX(Capacity!$C$10:$Q$109,MATCH('Capacity Backing (Hide)'!V$2,Capacity!$B$10:$B$109,0),1):INDEX(Capacity!$C$10:$Q$109,MATCH('Capacity Backing (Hide)'!V$2,Capacity!$B$10:$B$109,0),15))</f>
        <v>#N/A</v>
      </c>
      <c r="W56" t="e">
        <f ca="1">(IF(COUNTA(INDEX('Capacity Summary'!$H$36:$BG$135,MATCH('Capacity Backing (Hide)'!W$2,'Capacity Summary'!$B$36:$B$135,0),1):INDEX('Capacity Summary'!$H$36:$BG$135,MATCH('Capacity Backing (Hide)'!W$2,'Capacity Summary'!$B$36:$B$135,0),52))&gt;0,IF(INDEX('Capacity Summary'!$H$36:$BG$135,MATCH('Capacity Backing (Hide)'!W$2,'Capacity Summary'!$B$36:$B$135,0),MATCH('Capacity Backing (Hide)'!$A56,'Capacity Summary'!$H$35:$BG$35,0))="x",INDEX('Capacity Summary'!$C$36:$E$135,MATCH('Capacity Backing (Hide)'!W$2,'Capacity Summary'!$B$36:$B$135,0),4),IF(INDEX('Capacity Summary'!$H$36:$BG$135,MATCH('Capacity Backing (Hide)'!W$2,'Capacity Summary'!$B$36:$B$135,0),MATCH('Capacity Backing (Hide)'!$A56,'Capacity Summary'!$H$35:$BG$35,0))&lt;&gt;0,INDEX('Capacity Summary'!$H$36:$BG$135,MATCH('Capacity Backing (Hide)'!W$2,'Capacity Summary'!$B$36:$B$135,0),MATCH('Capacity Backing (Hide)'!$A56,'Capacity Summary'!$H$35:$BG$35,0)),0)),INDEX('Capacity Summary'!$C$36:$E$135,MATCH('Capacity Backing (Hide)'!W$2,'Capacity Summary'!$B$36:$B$135,0),2)))/IF(Summary!$B$7="Minutes",1,60)/COUNTA(INDEX(Capacity!$C$10:$Q$109,MATCH('Capacity Backing (Hide)'!W$2,Capacity!$B$10:$B$109,0),1):INDEX(Capacity!$C$10:$Q$109,MATCH('Capacity Backing (Hide)'!W$2,Capacity!$B$10:$B$109,0),15))</f>
        <v>#N/A</v>
      </c>
      <c r="X56" t="e">
        <f ca="1">(IF(COUNTA(INDEX('Capacity Summary'!$H$36:$BG$135,MATCH('Capacity Backing (Hide)'!X$2,'Capacity Summary'!$B$36:$B$135,0),1):INDEX('Capacity Summary'!$H$36:$BG$135,MATCH('Capacity Backing (Hide)'!X$2,'Capacity Summary'!$B$36:$B$135,0),52))&gt;0,IF(INDEX('Capacity Summary'!$H$36:$BG$135,MATCH('Capacity Backing (Hide)'!X$2,'Capacity Summary'!$B$36:$B$135,0),MATCH('Capacity Backing (Hide)'!$A56,'Capacity Summary'!$H$35:$BG$35,0))="x",INDEX('Capacity Summary'!$C$36:$E$135,MATCH('Capacity Backing (Hide)'!X$2,'Capacity Summary'!$B$36:$B$135,0),4),IF(INDEX('Capacity Summary'!$H$36:$BG$135,MATCH('Capacity Backing (Hide)'!X$2,'Capacity Summary'!$B$36:$B$135,0),MATCH('Capacity Backing (Hide)'!$A56,'Capacity Summary'!$H$35:$BG$35,0))&lt;&gt;0,INDEX('Capacity Summary'!$H$36:$BG$135,MATCH('Capacity Backing (Hide)'!X$2,'Capacity Summary'!$B$36:$B$135,0),MATCH('Capacity Backing (Hide)'!$A56,'Capacity Summary'!$H$35:$BG$35,0)),0)),INDEX('Capacity Summary'!$C$36:$E$135,MATCH('Capacity Backing (Hide)'!X$2,'Capacity Summary'!$B$36:$B$135,0),2)))/IF(Summary!$B$7="Minutes",1,60)/COUNTA(INDEX(Capacity!$C$10:$Q$109,MATCH('Capacity Backing (Hide)'!X$2,Capacity!$B$10:$B$109,0),1):INDEX(Capacity!$C$10:$Q$109,MATCH('Capacity Backing (Hide)'!X$2,Capacity!$B$10:$B$109,0),15))</f>
        <v>#N/A</v>
      </c>
      <c r="Y56" t="e">
        <f ca="1">(IF(COUNTA(INDEX('Capacity Summary'!$H$36:$BG$135,MATCH('Capacity Backing (Hide)'!Y$2,'Capacity Summary'!$B$36:$B$135,0),1):INDEX('Capacity Summary'!$H$36:$BG$135,MATCH('Capacity Backing (Hide)'!Y$2,'Capacity Summary'!$B$36:$B$135,0),52))&gt;0,IF(INDEX('Capacity Summary'!$H$36:$BG$135,MATCH('Capacity Backing (Hide)'!Y$2,'Capacity Summary'!$B$36:$B$135,0),MATCH('Capacity Backing (Hide)'!$A56,'Capacity Summary'!$H$35:$BG$35,0))="x",INDEX('Capacity Summary'!$C$36:$E$135,MATCH('Capacity Backing (Hide)'!Y$2,'Capacity Summary'!$B$36:$B$135,0),4),IF(INDEX('Capacity Summary'!$H$36:$BG$135,MATCH('Capacity Backing (Hide)'!Y$2,'Capacity Summary'!$B$36:$B$135,0),MATCH('Capacity Backing (Hide)'!$A56,'Capacity Summary'!$H$35:$BG$35,0))&lt;&gt;0,INDEX('Capacity Summary'!$H$36:$BG$135,MATCH('Capacity Backing (Hide)'!Y$2,'Capacity Summary'!$B$36:$B$135,0),MATCH('Capacity Backing (Hide)'!$A56,'Capacity Summary'!$H$35:$BG$35,0)),0)),INDEX('Capacity Summary'!$C$36:$E$135,MATCH('Capacity Backing (Hide)'!Y$2,'Capacity Summary'!$B$36:$B$135,0),2)))/IF(Summary!$B$7="Minutes",1,60)/COUNTA(INDEX(Capacity!$C$10:$Q$109,MATCH('Capacity Backing (Hide)'!Y$2,Capacity!$B$10:$B$109,0),1):INDEX(Capacity!$C$10:$Q$109,MATCH('Capacity Backing (Hide)'!Y$2,Capacity!$B$10:$B$109,0),15))</f>
        <v>#N/A</v>
      </c>
      <c r="Z56" t="e">
        <f ca="1">(IF(COUNTA(INDEX('Capacity Summary'!$H$36:$BG$135,MATCH('Capacity Backing (Hide)'!Z$2,'Capacity Summary'!$B$36:$B$135,0),1):INDEX('Capacity Summary'!$H$36:$BG$135,MATCH('Capacity Backing (Hide)'!Z$2,'Capacity Summary'!$B$36:$B$135,0),52))&gt;0,IF(INDEX('Capacity Summary'!$H$36:$BG$135,MATCH('Capacity Backing (Hide)'!Z$2,'Capacity Summary'!$B$36:$B$135,0),MATCH('Capacity Backing (Hide)'!$A56,'Capacity Summary'!$H$35:$BG$35,0))="x",INDEX('Capacity Summary'!$C$36:$E$135,MATCH('Capacity Backing (Hide)'!Z$2,'Capacity Summary'!$B$36:$B$135,0),4),IF(INDEX('Capacity Summary'!$H$36:$BG$135,MATCH('Capacity Backing (Hide)'!Z$2,'Capacity Summary'!$B$36:$B$135,0),MATCH('Capacity Backing (Hide)'!$A56,'Capacity Summary'!$H$35:$BG$35,0))&lt;&gt;0,INDEX('Capacity Summary'!$H$36:$BG$135,MATCH('Capacity Backing (Hide)'!Z$2,'Capacity Summary'!$B$36:$B$135,0),MATCH('Capacity Backing (Hide)'!$A56,'Capacity Summary'!$H$35:$BG$35,0)),0)),INDEX('Capacity Summary'!$C$36:$E$135,MATCH('Capacity Backing (Hide)'!Z$2,'Capacity Summary'!$B$36:$B$135,0),2)))/IF(Summary!$B$7="Minutes",1,60)/COUNTA(INDEX(Capacity!$C$10:$Q$109,MATCH('Capacity Backing (Hide)'!Z$2,Capacity!$B$10:$B$109,0),1):INDEX(Capacity!$C$10:$Q$109,MATCH('Capacity Backing (Hide)'!Z$2,Capacity!$B$10:$B$109,0),15))</f>
        <v>#N/A</v>
      </c>
      <c r="AA56" t="e">
        <f ca="1">(IF(COUNTA(INDEX('Capacity Summary'!$H$36:$BG$135,MATCH('Capacity Backing (Hide)'!AA$2,'Capacity Summary'!$B$36:$B$135,0),1):INDEX('Capacity Summary'!$H$36:$BG$135,MATCH('Capacity Backing (Hide)'!AA$2,'Capacity Summary'!$B$36:$B$135,0),52))&gt;0,IF(INDEX('Capacity Summary'!$H$36:$BG$135,MATCH('Capacity Backing (Hide)'!AA$2,'Capacity Summary'!$B$36:$B$135,0),MATCH('Capacity Backing (Hide)'!$A56,'Capacity Summary'!$H$35:$BG$35,0))="x",INDEX('Capacity Summary'!$C$36:$E$135,MATCH('Capacity Backing (Hide)'!AA$2,'Capacity Summary'!$B$36:$B$135,0),4),IF(INDEX('Capacity Summary'!$H$36:$BG$135,MATCH('Capacity Backing (Hide)'!AA$2,'Capacity Summary'!$B$36:$B$135,0),MATCH('Capacity Backing (Hide)'!$A56,'Capacity Summary'!$H$35:$BG$35,0))&lt;&gt;0,INDEX('Capacity Summary'!$H$36:$BG$135,MATCH('Capacity Backing (Hide)'!AA$2,'Capacity Summary'!$B$36:$B$135,0),MATCH('Capacity Backing (Hide)'!$A56,'Capacity Summary'!$H$35:$BG$35,0)),0)),INDEX('Capacity Summary'!$C$36:$E$135,MATCH('Capacity Backing (Hide)'!AA$2,'Capacity Summary'!$B$36:$B$135,0),2)))/IF(Summary!$B$7="Minutes",1,60)/COUNTA(INDEX(Capacity!$C$10:$Q$109,MATCH('Capacity Backing (Hide)'!AA$2,Capacity!$B$10:$B$109,0),1):INDEX(Capacity!$C$10:$Q$109,MATCH('Capacity Backing (Hide)'!AA$2,Capacity!$B$10:$B$109,0),15))</f>
        <v>#N/A</v>
      </c>
      <c r="AB56" t="e">
        <f ca="1">(IF(COUNTA(INDEX('Capacity Summary'!$H$36:$BG$135,MATCH('Capacity Backing (Hide)'!AB$2,'Capacity Summary'!$B$36:$B$135,0),1):INDEX('Capacity Summary'!$H$36:$BG$135,MATCH('Capacity Backing (Hide)'!AB$2,'Capacity Summary'!$B$36:$B$135,0),52))&gt;0,IF(INDEX('Capacity Summary'!$H$36:$BG$135,MATCH('Capacity Backing (Hide)'!AB$2,'Capacity Summary'!$B$36:$B$135,0),MATCH('Capacity Backing (Hide)'!$A56,'Capacity Summary'!$H$35:$BG$35,0))="x",INDEX('Capacity Summary'!$C$36:$E$135,MATCH('Capacity Backing (Hide)'!AB$2,'Capacity Summary'!$B$36:$B$135,0),4),IF(INDEX('Capacity Summary'!$H$36:$BG$135,MATCH('Capacity Backing (Hide)'!AB$2,'Capacity Summary'!$B$36:$B$135,0),MATCH('Capacity Backing (Hide)'!$A56,'Capacity Summary'!$H$35:$BG$35,0))&lt;&gt;0,INDEX('Capacity Summary'!$H$36:$BG$135,MATCH('Capacity Backing (Hide)'!AB$2,'Capacity Summary'!$B$36:$B$135,0),MATCH('Capacity Backing (Hide)'!$A56,'Capacity Summary'!$H$35:$BG$35,0)),0)),INDEX('Capacity Summary'!$C$36:$E$135,MATCH('Capacity Backing (Hide)'!AB$2,'Capacity Summary'!$B$36:$B$135,0),2)))/IF(Summary!$B$7="Minutes",1,60)/COUNTA(INDEX(Capacity!$C$10:$Q$109,MATCH('Capacity Backing (Hide)'!AB$2,Capacity!$B$10:$B$109,0),1):INDEX(Capacity!$C$10:$Q$109,MATCH('Capacity Backing (Hide)'!AB$2,Capacity!$B$10:$B$109,0),15))</f>
        <v>#N/A</v>
      </c>
      <c r="AC56" t="e">
        <f ca="1">(IF(COUNTA(INDEX('Capacity Summary'!$H$36:$BG$135,MATCH('Capacity Backing (Hide)'!AC$2,'Capacity Summary'!$B$36:$B$135,0),1):INDEX('Capacity Summary'!$H$36:$BG$135,MATCH('Capacity Backing (Hide)'!AC$2,'Capacity Summary'!$B$36:$B$135,0),52))&gt;0,IF(INDEX('Capacity Summary'!$H$36:$BG$135,MATCH('Capacity Backing (Hide)'!AC$2,'Capacity Summary'!$B$36:$B$135,0),MATCH('Capacity Backing (Hide)'!$A56,'Capacity Summary'!$H$35:$BG$35,0))="x",INDEX('Capacity Summary'!$C$36:$E$135,MATCH('Capacity Backing (Hide)'!AC$2,'Capacity Summary'!$B$36:$B$135,0),4),IF(INDEX('Capacity Summary'!$H$36:$BG$135,MATCH('Capacity Backing (Hide)'!AC$2,'Capacity Summary'!$B$36:$B$135,0),MATCH('Capacity Backing (Hide)'!$A56,'Capacity Summary'!$H$35:$BG$35,0))&lt;&gt;0,INDEX('Capacity Summary'!$H$36:$BG$135,MATCH('Capacity Backing (Hide)'!AC$2,'Capacity Summary'!$B$36:$B$135,0),MATCH('Capacity Backing (Hide)'!$A56,'Capacity Summary'!$H$35:$BG$35,0)),0)),INDEX('Capacity Summary'!$C$36:$E$135,MATCH('Capacity Backing (Hide)'!AC$2,'Capacity Summary'!$B$36:$B$135,0),2)))/IF(Summary!$B$7="Minutes",1,60)/COUNTA(INDEX(Capacity!$C$10:$Q$109,MATCH('Capacity Backing (Hide)'!AC$2,Capacity!$B$10:$B$109,0),1):INDEX(Capacity!$C$10:$Q$109,MATCH('Capacity Backing (Hide)'!AC$2,Capacity!$B$10:$B$109,0),15))</f>
        <v>#N/A</v>
      </c>
      <c r="AD56" t="e">
        <f ca="1">(IF(COUNTA(INDEX('Capacity Summary'!$H$36:$BG$135,MATCH('Capacity Backing (Hide)'!AD$2,'Capacity Summary'!$B$36:$B$135,0),1):INDEX('Capacity Summary'!$H$36:$BG$135,MATCH('Capacity Backing (Hide)'!AD$2,'Capacity Summary'!$B$36:$B$135,0),52))&gt;0,IF(INDEX('Capacity Summary'!$H$36:$BG$135,MATCH('Capacity Backing (Hide)'!AD$2,'Capacity Summary'!$B$36:$B$135,0),MATCH('Capacity Backing (Hide)'!$A56,'Capacity Summary'!$H$35:$BG$35,0))="x",INDEX('Capacity Summary'!$C$36:$E$135,MATCH('Capacity Backing (Hide)'!AD$2,'Capacity Summary'!$B$36:$B$135,0),4),IF(INDEX('Capacity Summary'!$H$36:$BG$135,MATCH('Capacity Backing (Hide)'!AD$2,'Capacity Summary'!$B$36:$B$135,0),MATCH('Capacity Backing (Hide)'!$A56,'Capacity Summary'!$H$35:$BG$35,0))&lt;&gt;0,INDEX('Capacity Summary'!$H$36:$BG$135,MATCH('Capacity Backing (Hide)'!AD$2,'Capacity Summary'!$B$36:$B$135,0),MATCH('Capacity Backing (Hide)'!$A56,'Capacity Summary'!$H$35:$BG$35,0)),0)),INDEX('Capacity Summary'!$C$36:$E$135,MATCH('Capacity Backing (Hide)'!AD$2,'Capacity Summary'!$B$36:$B$135,0),2)))/IF(Summary!$B$7="Minutes",1,60)/COUNTA(INDEX(Capacity!$C$10:$Q$109,MATCH('Capacity Backing (Hide)'!AD$2,Capacity!$B$10:$B$109,0),1):INDEX(Capacity!$C$10:$Q$109,MATCH('Capacity Backing (Hide)'!AD$2,Capacity!$B$10:$B$109,0),15))</f>
        <v>#N/A</v>
      </c>
      <c r="AE56" t="e">
        <f ca="1">(IF(COUNTA(INDEX('Capacity Summary'!$H$36:$BG$135,MATCH('Capacity Backing (Hide)'!AE$2,'Capacity Summary'!$B$36:$B$135,0),1):INDEX('Capacity Summary'!$H$36:$BG$135,MATCH('Capacity Backing (Hide)'!AE$2,'Capacity Summary'!$B$36:$B$135,0),52))&gt;0,IF(INDEX('Capacity Summary'!$H$36:$BG$135,MATCH('Capacity Backing (Hide)'!AE$2,'Capacity Summary'!$B$36:$B$135,0),MATCH('Capacity Backing (Hide)'!$A56,'Capacity Summary'!$H$35:$BG$35,0))="x",INDEX('Capacity Summary'!$C$36:$E$135,MATCH('Capacity Backing (Hide)'!AE$2,'Capacity Summary'!$B$36:$B$135,0),4),IF(INDEX('Capacity Summary'!$H$36:$BG$135,MATCH('Capacity Backing (Hide)'!AE$2,'Capacity Summary'!$B$36:$B$135,0),MATCH('Capacity Backing (Hide)'!$A56,'Capacity Summary'!$H$35:$BG$35,0))&lt;&gt;0,INDEX('Capacity Summary'!$H$36:$BG$135,MATCH('Capacity Backing (Hide)'!AE$2,'Capacity Summary'!$B$36:$B$135,0),MATCH('Capacity Backing (Hide)'!$A56,'Capacity Summary'!$H$35:$BG$35,0)),0)),INDEX('Capacity Summary'!$C$36:$E$135,MATCH('Capacity Backing (Hide)'!AE$2,'Capacity Summary'!$B$36:$B$135,0),2)))/IF(Summary!$B$7="Minutes",1,60)/COUNTA(INDEX(Capacity!$C$10:$Q$109,MATCH('Capacity Backing (Hide)'!AE$2,Capacity!$B$10:$B$109,0),1):INDEX(Capacity!$C$10:$Q$109,MATCH('Capacity Backing (Hide)'!AE$2,Capacity!$B$10:$B$109,0),15))</f>
        <v>#N/A</v>
      </c>
      <c r="AF56" t="e">
        <f ca="1">(IF(COUNTA(INDEX('Capacity Summary'!$H$36:$BG$135,MATCH('Capacity Backing (Hide)'!AF$2,'Capacity Summary'!$B$36:$B$135,0),1):INDEX('Capacity Summary'!$H$36:$BG$135,MATCH('Capacity Backing (Hide)'!AF$2,'Capacity Summary'!$B$36:$B$135,0),52))&gt;0,IF(INDEX('Capacity Summary'!$H$36:$BG$135,MATCH('Capacity Backing (Hide)'!AF$2,'Capacity Summary'!$B$36:$B$135,0),MATCH('Capacity Backing (Hide)'!$A56,'Capacity Summary'!$H$35:$BG$35,0))="x",INDEX('Capacity Summary'!$C$36:$E$135,MATCH('Capacity Backing (Hide)'!AF$2,'Capacity Summary'!$B$36:$B$135,0),4),IF(INDEX('Capacity Summary'!$H$36:$BG$135,MATCH('Capacity Backing (Hide)'!AF$2,'Capacity Summary'!$B$36:$B$135,0),MATCH('Capacity Backing (Hide)'!$A56,'Capacity Summary'!$H$35:$BG$35,0))&lt;&gt;0,INDEX('Capacity Summary'!$H$36:$BG$135,MATCH('Capacity Backing (Hide)'!AF$2,'Capacity Summary'!$B$36:$B$135,0),MATCH('Capacity Backing (Hide)'!$A56,'Capacity Summary'!$H$35:$BG$35,0)),0)),INDEX('Capacity Summary'!$C$36:$E$135,MATCH('Capacity Backing (Hide)'!AF$2,'Capacity Summary'!$B$36:$B$135,0),2)))/IF(Summary!$B$7="Minutes",1,60)/COUNTA(INDEX(Capacity!$C$10:$Q$109,MATCH('Capacity Backing (Hide)'!AF$2,Capacity!$B$10:$B$109,0),1):INDEX(Capacity!$C$10:$Q$109,MATCH('Capacity Backing (Hide)'!AF$2,Capacity!$B$10:$B$109,0),15))</f>
        <v>#N/A</v>
      </c>
      <c r="AG56" t="e">
        <f ca="1">(IF(COUNTA(INDEX('Capacity Summary'!$H$36:$BG$135,MATCH('Capacity Backing (Hide)'!AG$2,'Capacity Summary'!$B$36:$B$135,0),1):INDEX('Capacity Summary'!$H$36:$BG$135,MATCH('Capacity Backing (Hide)'!AG$2,'Capacity Summary'!$B$36:$B$135,0),52))&gt;0,IF(INDEX('Capacity Summary'!$H$36:$BG$135,MATCH('Capacity Backing (Hide)'!AG$2,'Capacity Summary'!$B$36:$B$135,0),MATCH('Capacity Backing (Hide)'!$A56,'Capacity Summary'!$H$35:$BG$35,0))="x",INDEX('Capacity Summary'!$C$36:$E$135,MATCH('Capacity Backing (Hide)'!AG$2,'Capacity Summary'!$B$36:$B$135,0),4),IF(INDEX('Capacity Summary'!$H$36:$BG$135,MATCH('Capacity Backing (Hide)'!AG$2,'Capacity Summary'!$B$36:$B$135,0),MATCH('Capacity Backing (Hide)'!$A56,'Capacity Summary'!$H$35:$BG$35,0))&lt;&gt;0,INDEX('Capacity Summary'!$H$36:$BG$135,MATCH('Capacity Backing (Hide)'!AG$2,'Capacity Summary'!$B$36:$B$135,0),MATCH('Capacity Backing (Hide)'!$A56,'Capacity Summary'!$H$35:$BG$35,0)),0)),INDEX('Capacity Summary'!$C$36:$E$135,MATCH('Capacity Backing (Hide)'!AG$2,'Capacity Summary'!$B$36:$B$135,0),2)))/IF(Summary!$B$7="Minutes",1,60)/COUNTA(INDEX(Capacity!$C$10:$Q$109,MATCH('Capacity Backing (Hide)'!AG$2,Capacity!$B$10:$B$109,0),1):INDEX(Capacity!$C$10:$Q$109,MATCH('Capacity Backing (Hide)'!AG$2,Capacity!$B$10:$B$109,0),15))</f>
        <v>#N/A</v>
      </c>
      <c r="AH56" t="e">
        <f ca="1">(IF(COUNTA(INDEX('Capacity Summary'!$H$36:$BG$135,MATCH('Capacity Backing (Hide)'!AH$2,'Capacity Summary'!$B$36:$B$135,0),1):INDEX('Capacity Summary'!$H$36:$BG$135,MATCH('Capacity Backing (Hide)'!AH$2,'Capacity Summary'!$B$36:$B$135,0),52))&gt;0,IF(INDEX('Capacity Summary'!$H$36:$BG$135,MATCH('Capacity Backing (Hide)'!AH$2,'Capacity Summary'!$B$36:$B$135,0),MATCH('Capacity Backing (Hide)'!$A56,'Capacity Summary'!$H$35:$BG$35,0))="x",INDEX('Capacity Summary'!$C$36:$E$135,MATCH('Capacity Backing (Hide)'!AH$2,'Capacity Summary'!$B$36:$B$135,0),4),IF(INDEX('Capacity Summary'!$H$36:$BG$135,MATCH('Capacity Backing (Hide)'!AH$2,'Capacity Summary'!$B$36:$B$135,0),MATCH('Capacity Backing (Hide)'!$A56,'Capacity Summary'!$H$35:$BG$35,0))&lt;&gt;0,INDEX('Capacity Summary'!$H$36:$BG$135,MATCH('Capacity Backing (Hide)'!AH$2,'Capacity Summary'!$B$36:$B$135,0),MATCH('Capacity Backing (Hide)'!$A56,'Capacity Summary'!$H$35:$BG$35,0)),0)),INDEX('Capacity Summary'!$C$36:$E$135,MATCH('Capacity Backing (Hide)'!AH$2,'Capacity Summary'!$B$36:$B$135,0),2)))/IF(Summary!$B$7="Minutes",1,60)/COUNTA(INDEX(Capacity!$C$10:$Q$109,MATCH('Capacity Backing (Hide)'!AH$2,Capacity!$B$10:$B$109,0),1):INDEX(Capacity!$C$10:$Q$109,MATCH('Capacity Backing (Hide)'!AH$2,Capacity!$B$10:$B$109,0),15))</f>
        <v>#N/A</v>
      </c>
      <c r="AI56" t="e">
        <f ca="1">(IF(COUNTA(INDEX('Capacity Summary'!$H$36:$BG$135,MATCH('Capacity Backing (Hide)'!AI$2,'Capacity Summary'!$B$36:$B$135,0),1):INDEX('Capacity Summary'!$H$36:$BG$135,MATCH('Capacity Backing (Hide)'!AI$2,'Capacity Summary'!$B$36:$B$135,0),52))&gt;0,IF(INDEX('Capacity Summary'!$H$36:$BG$135,MATCH('Capacity Backing (Hide)'!AI$2,'Capacity Summary'!$B$36:$B$135,0),MATCH('Capacity Backing (Hide)'!$A56,'Capacity Summary'!$H$35:$BG$35,0))="x",INDEX('Capacity Summary'!$C$36:$E$135,MATCH('Capacity Backing (Hide)'!AI$2,'Capacity Summary'!$B$36:$B$135,0),4),IF(INDEX('Capacity Summary'!$H$36:$BG$135,MATCH('Capacity Backing (Hide)'!AI$2,'Capacity Summary'!$B$36:$B$135,0),MATCH('Capacity Backing (Hide)'!$A56,'Capacity Summary'!$H$35:$BG$35,0))&lt;&gt;0,INDEX('Capacity Summary'!$H$36:$BG$135,MATCH('Capacity Backing (Hide)'!AI$2,'Capacity Summary'!$B$36:$B$135,0),MATCH('Capacity Backing (Hide)'!$A56,'Capacity Summary'!$H$35:$BG$35,0)),0)),INDEX('Capacity Summary'!$C$36:$E$135,MATCH('Capacity Backing (Hide)'!AI$2,'Capacity Summary'!$B$36:$B$135,0),2)))/IF(Summary!$B$7="Minutes",1,60)/COUNTA(INDEX(Capacity!$C$10:$Q$109,MATCH('Capacity Backing (Hide)'!AI$2,Capacity!$B$10:$B$109,0),1):INDEX(Capacity!$C$10:$Q$109,MATCH('Capacity Backing (Hide)'!AI$2,Capacity!$B$10:$B$109,0),15))</f>
        <v>#N/A</v>
      </c>
      <c r="AJ56" t="e">
        <f ca="1">(IF(COUNTA(INDEX('Capacity Summary'!$H$36:$BG$135,MATCH('Capacity Backing (Hide)'!AJ$2,'Capacity Summary'!$B$36:$B$135,0),1):INDEX('Capacity Summary'!$H$36:$BG$135,MATCH('Capacity Backing (Hide)'!AJ$2,'Capacity Summary'!$B$36:$B$135,0),52))&gt;0,IF(INDEX('Capacity Summary'!$H$36:$BG$135,MATCH('Capacity Backing (Hide)'!AJ$2,'Capacity Summary'!$B$36:$B$135,0),MATCH('Capacity Backing (Hide)'!$A56,'Capacity Summary'!$H$35:$BG$35,0))="x",INDEX('Capacity Summary'!$C$36:$E$135,MATCH('Capacity Backing (Hide)'!AJ$2,'Capacity Summary'!$B$36:$B$135,0),4),IF(INDEX('Capacity Summary'!$H$36:$BG$135,MATCH('Capacity Backing (Hide)'!AJ$2,'Capacity Summary'!$B$36:$B$135,0),MATCH('Capacity Backing (Hide)'!$A56,'Capacity Summary'!$H$35:$BG$35,0))&lt;&gt;0,INDEX('Capacity Summary'!$H$36:$BG$135,MATCH('Capacity Backing (Hide)'!AJ$2,'Capacity Summary'!$B$36:$B$135,0),MATCH('Capacity Backing (Hide)'!$A56,'Capacity Summary'!$H$35:$BG$35,0)),0)),INDEX('Capacity Summary'!$C$36:$E$135,MATCH('Capacity Backing (Hide)'!AJ$2,'Capacity Summary'!$B$36:$B$135,0),2)))/IF(Summary!$B$7="Minutes",1,60)/COUNTA(INDEX(Capacity!$C$10:$Q$109,MATCH('Capacity Backing (Hide)'!AJ$2,Capacity!$B$10:$B$109,0),1):INDEX(Capacity!$C$10:$Q$109,MATCH('Capacity Backing (Hide)'!AJ$2,Capacity!$B$10:$B$109,0),15))</f>
        <v>#N/A</v>
      </c>
      <c r="AK56" t="e">
        <f ca="1">(IF(COUNTA(INDEX('Capacity Summary'!$H$36:$BG$135,MATCH('Capacity Backing (Hide)'!AK$2,'Capacity Summary'!$B$36:$B$135,0),1):INDEX('Capacity Summary'!$H$36:$BG$135,MATCH('Capacity Backing (Hide)'!AK$2,'Capacity Summary'!$B$36:$B$135,0),52))&gt;0,IF(INDEX('Capacity Summary'!$H$36:$BG$135,MATCH('Capacity Backing (Hide)'!AK$2,'Capacity Summary'!$B$36:$B$135,0),MATCH('Capacity Backing (Hide)'!$A56,'Capacity Summary'!$H$35:$BG$35,0))="x",INDEX('Capacity Summary'!$C$36:$E$135,MATCH('Capacity Backing (Hide)'!AK$2,'Capacity Summary'!$B$36:$B$135,0),4),IF(INDEX('Capacity Summary'!$H$36:$BG$135,MATCH('Capacity Backing (Hide)'!AK$2,'Capacity Summary'!$B$36:$B$135,0),MATCH('Capacity Backing (Hide)'!$A56,'Capacity Summary'!$H$35:$BG$35,0))&lt;&gt;0,INDEX('Capacity Summary'!$H$36:$BG$135,MATCH('Capacity Backing (Hide)'!AK$2,'Capacity Summary'!$B$36:$B$135,0),MATCH('Capacity Backing (Hide)'!$A56,'Capacity Summary'!$H$35:$BG$35,0)),0)),INDEX('Capacity Summary'!$C$36:$E$135,MATCH('Capacity Backing (Hide)'!AK$2,'Capacity Summary'!$B$36:$B$135,0),2)))/IF(Summary!$B$7="Minutes",1,60)/COUNTA(INDEX(Capacity!$C$10:$Q$109,MATCH('Capacity Backing (Hide)'!AK$2,Capacity!$B$10:$B$109,0),1):INDEX(Capacity!$C$10:$Q$109,MATCH('Capacity Backing (Hide)'!AK$2,Capacity!$B$10:$B$109,0),15))</f>
        <v>#N/A</v>
      </c>
      <c r="AL56" t="e">
        <f ca="1">(IF(COUNTA(INDEX('Capacity Summary'!$H$36:$BG$135,MATCH('Capacity Backing (Hide)'!AL$2,'Capacity Summary'!$B$36:$B$135,0),1):INDEX('Capacity Summary'!$H$36:$BG$135,MATCH('Capacity Backing (Hide)'!AL$2,'Capacity Summary'!$B$36:$B$135,0),52))&gt;0,IF(INDEX('Capacity Summary'!$H$36:$BG$135,MATCH('Capacity Backing (Hide)'!AL$2,'Capacity Summary'!$B$36:$B$135,0),MATCH('Capacity Backing (Hide)'!$A56,'Capacity Summary'!$H$35:$BG$35,0))="x",INDEX('Capacity Summary'!$C$36:$E$135,MATCH('Capacity Backing (Hide)'!AL$2,'Capacity Summary'!$B$36:$B$135,0),4),IF(INDEX('Capacity Summary'!$H$36:$BG$135,MATCH('Capacity Backing (Hide)'!AL$2,'Capacity Summary'!$B$36:$B$135,0),MATCH('Capacity Backing (Hide)'!$A56,'Capacity Summary'!$H$35:$BG$35,0))&lt;&gt;0,INDEX('Capacity Summary'!$H$36:$BG$135,MATCH('Capacity Backing (Hide)'!AL$2,'Capacity Summary'!$B$36:$B$135,0),MATCH('Capacity Backing (Hide)'!$A56,'Capacity Summary'!$H$35:$BG$35,0)),0)),INDEX('Capacity Summary'!$C$36:$E$135,MATCH('Capacity Backing (Hide)'!AL$2,'Capacity Summary'!$B$36:$B$135,0),2)))/IF(Summary!$B$7="Minutes",1,60)/COUNTA(INDEX(Capacity!$C$10:$Q$109,MATCH('Capacity Backing (Hide)'!AL$2,Capacity!$B$10:$B$109,0),1):INDEX(Capacity!$C$10:$Q$109,MATCH('Capacity Backing (Hide)'!AL$2,Capacity!$B$10:$B$109,0),15))</f>
        <v>#N/A</v>
      </c>
      <c r="AM56" t="e">
        <f ca="1">(IF(COUNTA(INDEX('Capacity Summary'!$H$36:$BG$135,MATCH('Capacity Backing (Hide)'!AM$2,'Capacity Summary'!$B$36:$B$135,0),1):INDEX('Capacity Summary'!$H$36:$BG$135,MATCH('Capacity Backing (Hide)'!AM$2,'Capacity Summary'!$B$36:$B$135,0),52))&gt;0,IF(INDEX('Capacity Summary'!$H$36:$BG$135,MATCH('Capacity Backing (Hide)'!AM$2,'Capacity Summary'!$B$36:$B$135,0),MATCH('Capacity Backing (Hide)'!$A56,'Capacity Summary'!$H$35:$BG$35,0))="x",INDEX('Capacity Summary'!$C$36:$E$135,MATCH('Capacity Backing (Hide)'!AM$2,'Capacity Summary'!$B$36:$B$135,0),4),IF(INDEX('Capacity Summary'!$H$36:$BG$135,MATCH('Capacity Backing (Hide)'!AM$2,'Capacity Summary'!$B$36:$B$135,0),MATCH('Capacity Backing (Hide)'!$A56,'Capacity Summary'!$H$35:$BG$35,0))&lt;&gt;0,INDEX('Capacity Summary'!$H$36:$BG$135,MATCH('Capacity Backing (Hide)'!AM$2,'Capacity Summary'!$B$36:$B$135,0),MATCH('Capacity Backing (Hide)'!$A56,'Capacity Summary'!$H$35:$BG$35,0)),0)),INDEX('Capacity Summary'!$C$36:$E$135,MATCH('Capacity Backing (Hide)'!AM$2,'Capacity Summary'!$B$36:$B$135,0),2)))/IF(Summary!$B$7="Minutes",1,60)/COUNTA(INDEX(Capacity!$C$10:$Q$109,MATCH('Capacity Backing (Hide)'!AM$2,Capacity!$B$10:$B$109,0),1):INDEX(Capacity!$C$10:$Q$109,MATCH('Capacity Backing (Hide)'!AM$2,Capacity!$B$10:$B$109,0),15))</f>
        <v>#N/A</v>
      </c>
      <c r="AN56" t="e">
        <f ca="1">(IF(COUNTA(INDEX('Capacity Summary'!$H$36:$BG$135,MATCH('Capacity Backing (Hide)'!AN$2,'Capacity Summary'!$B$36:$B$135,0),1):INDEX('Capacity Summary'!$H$36:$BG$135,MATCH('Capacity Backing (Hide)'!AN$2,'Capacity Summary'!$B$36:$B$135,0),52))&gt;0,IF(INDEX('Capacity Summary'!$H$36:$BG$135,MATCH('Capacity Backing (Hide)'!AN$2,'Capacity Summary'!$B$36:$B$135,0),MATCH('Capacity Backing (Hide)'!$A56,'Capacity Summary'!$H$35:$BG$35,0))="x",INDEX('Capacity Summary'!$C$36:$E$135,MATCH('Capacity Backing (Hide)'!AN$2,'Capacity Summary'!$B$36:$B$135,0),4),IF(INDEX('Capacity Summary'!$H$36:$BG$135,MATCH('Capacity Backing (Hide)'!AN$2,'Capacity Summary'!$B$36:$B$135,0),MATCH('Capacity Backing (Hide)'!$A56,'Capacity Summary'!$H$35:$BG$35,0))&lt;&gt;0,INDEX('Capacity Summary'!$H$36:$BG$135,MATCH('Capacity Backing (Hide)'!AN$2,'Capacity Summary'!$B$36:$B$135,0),MATCH('Capacity Backing (Hide)'!$A56,'Capacity Summary'!$H$35:$BG$35,0)),0)),INDEX('Capacity Summary'!$C$36:$E$135,MATCH('Capacity Backing (Hide)'!AN$2,'Capacity Summary'!$B$36:$B$135,0),2)))/IF(Summary!$B$7="Minutes",1,60)/COUNTA(INDEX(Capacity!$C$10:$Q$109,MATCH('Capacity Backing (Hide)'!AN$2,Capacity!$B$10:$B$109,0),1):INDEX(Capacity!$C$10:$Q$109,MATCH('Capacity Backing (Hide)'!AN$2,Capacity!$B$10:$B$109,0),15))</f>
        <v>#N/A</v>
      </c>
      <c r="AO56" t="e">
        <f ca="1">(IF(COUNTA(INDEX('Capacity Summary'!$H$36:$BG$135,MATCH('Capacity Backing (Hide)'!AO$2,'Capacity Summary'!$B$36:$B$135,0),1):INDEX('Capacity Summary'!$H$36:$BG$135,MATCH('Capacity Backing (Hide)'!AO$2,'Capacity Summary'!$B$36:$B$135,0),52))&gt;0,IF(INDEX('Capacity Summary'!$H$36:$BG$135,MATCH('Capacity Backing (Hide)'!AO$2,'Capacity Summary'!$B$36:$B$135,0),MATCH('Capacity Backing (Hide)'!$A56,'Capacity Summary'!$H$35:$BG$35,0))="x",INDEX('Capacity Summary'!$C$36:$E$135,MATCH('Capacity Backing (Hide)'!AO$2,'Capacity Summary'!$B$36:$B$135,0),4),IF(INDEX('Capacity Summary'!$H$36:$BG$135,MATCH('Capacity Backing (Hide)'!AO$2,'Capacity Summary'!$B$36:$B$135,0),MATCH('Capacity Backing (Hide)'!$A56,'Capacity Summary'!$H$35:$BG$35,0))&lt;&gt;0,INDEX('Capacity Summary'!$H$36:$BG$135,MATCH('Capacity Backing (Hide)'!AO$2,'Capacity Summary'!$B$36:$B$135,0),MATCH('Capacity Backing (Hide)'!$A56,'Capacity Summary'!$H$35:$BG$35,0)),0)),INDEX('Capacity Summary'!$C$36:$E$135,MATCH('Capacity Backing (Hide)'!AO$2,'Capacity Summary'!$B$36:$B$135,0),2)))/IF(Summary!$B$7="Minutes",1,60)/COUNTA(INDEX(Capacity!$C$10:$Q$109,MATCH('Capacity Backing (Hide)'!AO$2,Capacity!$B$10:$B$109,0),1):INDEX(Capacity!$C$10:$Q$109,MATCH('Capacity Backing (Hide)'!AO$2,Capacity!$B$10:$B$109,0),15))</f>
        <v>#N/A</v>
      </c>
      <c r="AP56" t="e">
        <f ca="1">(IF(COUNTA(INDEX('Capacity Summary'!$H$36:$BG$135,MATCH('Capacity Backing (Hide)'!AP$2,'Capacity Summary'!$B$36:$B$135,0),1):INDEX('Capacity Summary'!$H$36:$BG$135,MATCH('Capacity Backing (Hide)'!AP$2,'Capacity Summary'!$B$36:$B$135,0),52))&gt;0,IF(INDEX('Capacity Summary'!$H$36:$BG$135,MATCH('Capacity Backing (Hide)'!AP$2,'Capacity Summary'!$B$36:$B$135,0),MATCH('Capacity Backing (Hide)'!$A56,'Capacity Summary'!$H$35:$BG$35,0))="x",INDEX('Capacity Summary'!$C$36:$E$135,MATCH('Capacity Backing (Hide)'!AP$2,'Capacity Summary'!$B$36:$B$135,0),4),IF(INDEX('Capacity Summary'!$H$36:$BG$135,MATCH('Capacity Backing (Hide)'!AP$2,'Capacity Summary'!$B$36:$B$135,0),MATCH('Capacity Backing (Hide)'!$A56,'Capacity Summary'!$H$35:$BG$35,0))&lt;&gt;0,INDEX('Capacity Summary'!$H$36:$BG$135,MATCH('Capacity Backing (Hide)'!AP$2,'Capacity Summary'!$B$36:$B$135,0),MATCH('Capacity Backing (Hide)'!$A56,'Capacity Summary'!$H$35:$BG$35,0)),0)),INDEX('Capacity Summary'!$C$36:$E$135,MATCH('Capacity Backing (Hide)'!AP$2,'Capacity Summary'!$B$36:$B$135,0),2)))/IF(Summary!$B$7="Minutes",1,60)/COUNTA(INDEX(Capacity!$C$10:$Q$109,MATCH('Capacity Backing (Hide)'!AP$2,Capacity!$B$10:$B$109,0),1):INDEX(Capacity!$C$10:$Q$109,MATCH('Capacity Backing (Hide)'!AP$2,Capacity!$B$10:$B$109,0),15))</f>
        <v>#N/A</v>
      </c>
      <c r="AQ56" t="e">
        <f ca="1">(IF(COUNTA(INDEX('Capacity Summary'!$H$36:$BG$135,MATCH('Capacity Backing (Hide)'!AQ$2,'Capacity Summary'!$B$36:$B$135,0),1):INDEX('Capacity Summary'!$H$36:$BG$135,MATCH('Capacity Backing (Hide)'!AQ$2,'Capacity Summary'!$B$36:$B$135,0),52))&gt;0,IF(INDEX('Capacity Summary'!$H$36:$BG$135,MATCH('Capacity Backing (Hide)'!AQ$2,'Capacity Summary'!$B$36:$B$135,0),MATCH('Capacity Backing (Hide)'!$A56,'Capacity Summary'!$H$35:$BG$35,0))="x",INDEX('Capacity Summary'!$C$36:$E$135,MATCH('Capacity Backing (Hide)'!AQ$2,'Capacity Summary'!$B$36:$B$135,0),4),IF(INDEX('Capacity Summary'!$H$36:$BG$135,MATCH('Capacity Backing (Hide)'!AQ$2,'Capacity Summary'!$B$36:$B$135,0),MATCH('Capacity Backing (Hide)'!$A56,'Capacity Summary'!$H$35:$BG$35,0))&lt;&gt;0,INDEX('Capacity Summary'!$H$36:$BG$135,MATCH('Capacity Backing (Hide)'!AQ$2,'Capacity Summary'!$B$36:$B$135,0),MATCH('Capacity Backing (Hide)'!$A56,'Capacity Summary'!$H$35:$BG$35,0)),0)),INDEX('Capacity Summary'!$C$36:$E$135,MATCH('Capacity Backing (Hide)'!AQ$2,'Capacity Summary'!$B$36:$B$135,0),2)))/IF(Summary!$B$7="Minutes",1,60)/COUNTA(INDEX(Capacity!$C$10:$Q$109,MATCH('Capacity Backing (Hide)'!AQ$2,Capacity!$B$10:$B$109,0),1):INDEX(Capacity!$C$10:$Q$109,MATCH('Capacity Backing (Hide)'!AQ$2,Capacity!$B$10:$B$109,0),15))</f>
        <v>#N/A</v>
      </c>
      <c r="AR56" t="e">
        <f ca="1">(IF(COUNTA(INDEX('Capacity Summary'!$H$36:$BG$135,MATCH('Capacity Backing (Hide)'!AR$2,'Capacity Summary'!$B$36:$B$135,0),1):INDEX('Capacity Summary'!$H$36:$BG$135,MATCH('Capacity Backing (Hide)'!AR$2,'Capacity Summary'!$B$36:$B$135,0),52))&gt;0,IF(INDEX('Capacity Summary'!$H$36:$BG$135,MATCH('Capacity Backing (Hide)'!AR$2,'Capacity Summary'!$B$36:$B$135,0),MATCH('Capacity Backing (Hide)'!$A56,'Capacity Summary'!$H$35:$BG$35,0))="x",INDEX('Capacity Summary'!$C$36:$E$135,MATCH('Capacity Backing (Hide)'!AR$2,'Capacity Summary'!$B$36:$B$135,0),4),IF(INDEX('Capacity Summary'!$H$36:$BG$135,MATCH('Capacity Backing (Hide)'!AR$2,'Capacity Summary'!$B$36:$B$135,0),MATCH('Capacity Backing (Hide)'!$A56,'Capacity Summary'!$H$35:$BG$35,0))&lt;&gt;0,INDEX('Capacity Summary'!$H$36:$BG$135,MATCH('Capacity Backing (Hide)'!AR$2,'Capacity Summary'!$B$36:$B$135,0),MATCH('Capacity Backing (Hide)'!$A56,'Capacity Summary'!$H$35:$BG$35,0)),0)),INDEX('Capacity Summary'!$C$36:$E$135,MATCH('Capacity Backing (Hide)'!AR$2,'Capacity Summary'!$B$36:$B$135,0),2)))/IF(Summary!$B$7="Minutes",1,60)/COUNTA(INDEX(Capacity!$C$10:$Q$109,MATCH('Capacity Backing (Hide)'!AR$2,Capacity!$B$10:$B$109,0),1):INDEX(Capacity!$C$10:$Q$109,MATCH('Capacity Backing (Hide)'!AR$2,Capacity!$B$10:$B$109,0),15))</f>
        <v>#N/A</v>
      </c>
      <c r="AS56" t="e">
        <f ca="1">(IF(COUNTA(INDEX('Capacity Summary'!$H$36:$BG$135,MATCH('Capacity Backing (Hide)'!AS$2,'Capacity Summary'!$B$36:$B$135,0),1):INDEX('Capacity Summary'!$H$36:$BG$135,MATCH('Capacity Backing (Hide)'!AS$2,'Capacity Summary'!$B$36:$B$135,0),52))&gt;0,IF(INDEX('Capacity Summary'!$H$36:$BG$135,MATCH('Capacity Backing (Hide)'!AS$2,'Capacity Summary'!$B$36:$B$135,0),MATCH('Capacity Backing (Hide)'!$A56,'Capacity Summary'!$H$35:$BG$35,0))="x",INDEX('Capacity Summary'!$C$36:$E$135,MATCH('Capacity Backing (Hide)'!AS$2,'Capacity Summary'!$B$36:$B$135,0),4),IF(INDEX('Capacity Summary'!$H$36:$BG$135,MATCH('Capacity Backing (Hide)'!AS$2,'Capacity Summary'!$B$36:$B$135,0),MATCH('Capacity Backing (Hide)'!$A56,'Capacity Summary'!$H$35:$BG$35,0))&lt;&gt;0,INDEX('Capacity Summary'!$H$36:$BG$135,MATCH('Capacity Backing (Hide)'!AS$2,'Capacity Summary'!$B$36:$B$135,0),MATCH('Capacity Backing (Hide)'!$A56,'Capacity Summary'!$H$35:$BG$35,0)),0)),INDEX('Capacity Summary'!$C$36:$E$135,MATCH('Capacity Backing (Hide)'!AS$2,'Capacity Summary'!$B$36:$B$135,0),2)))/IF(Summary!$B$7="Minutes",1,60)/COUNTA(INDEX(Capacity!$C$10:$Q$109,MATCH('Capacity Backing (Hide)'!AS$2,Capacity!$B$10:$B$109,0),1):INDEX(Capacity!$C$10:$Q$109,MATCH('Capacity Backing (Hide)'!AS$2,Capacity!$B$10:$B$109,0),15))</f>
        <v>#N/A</v>
      </c>
      <c r="AT56" t="e">
        <f ca="1">(IF(COUNTA(INDEX('Capacity Summary'!$H$36:$BG$135,MATCH('Capacity Backing (Hide)'!AT$2,'Capacity Summary'!$B$36:$B$135,0),1):INDEX('Capacity Summary'!$H$36:$BG$135,MATCH('Capacity Backing (Hide)'!AT$2,'Capacity Summary'!$B$36:$B$135,0),52))&gt;0,IF(INDEX('Capacity Summary'!$H$36:$BG$135,MATCH('Capacity Backing (Hide)'!AT$2,'Capacity Summary'!$B$36:$B$135,0),MATCH('Capacity Backing (Hide)'!$A56,'Capacity Summary'!$H$35:$BG$35,0))="x",INDEX('Capacity Summary'!$C$36:$E$135,MATCH('Capacity Backing (Hide)'!AT$2,'Capacity Summary'!$B$36:$B$135,0),4),IF(INDEX('Capacity Summary'!$H$36:$BG$135,MATCH('Capacity Backing (Hide)'!AT$2,'Capacity Summary'!$B$36:$B$135,0),MATCH('Capacity Backing (Hide)'!$A56,'Capacity Summary'!$H$35:$BG$35,0))&lt;&gt;0,INDEX('Capacity Summary'!$H$36:$BG$135,MATCH('Capacity Backing (Hide)'!AT$2,'Capacity Summary'!$B$36:$B$135,0),MATCH('Capacity Backing (Hide)'!$A56,'Capacity Summary'!$H$35:$BG$35,0)),0)),INDEX('Capacity Summary'!$C$36:$E$135,MATCH('Capacity Backing (Hide)'!AT$2,'Capacity Summary'!$B$36:$B$135,0),2)))/IF(Summary!$B$7="Minutes",1,60)/COUNTA(INDEX(Capacity!$C$10:$Q$109,MATCH('Capacity Backing (Hide)'!AT$2,Capacity!$B$10:$B$109,0),1):INDEX(Capacity!$C$10:$Q$109,MATCH('Capacity Backing (Hide)'!AT$2,Capacity!$B$10:$B$109,0),15))</f>
        <v>#N/A</v>
      </c>
      <c r="AU56" t="e">
        <f ca="1">(IF(COUNTA(INDEX('Capacity Summary'!$H$36:$BG$135,MATCH('Capacity Backing (Hide)'!AU$2,'Capacity Summary'!$B$36:$B$135,0),1):INDEX('Capacity Summary'!$H$36:$BG$135,MATCH('Capacity Backing (Hide)'!AU$2,'Capacity Summary'!$B$36:$B$135,0),52))&gt;0,IF(INDEX('Capacity Summary'!$H$36:$BG$135,MATCH('Capacity Backing (Hide)'!AU$2,'Capacity Summary'!$B$36:$B$135,0),MATCH('Capacity Backing (Hide)'!$A56,'Capacity Summary'!$H$35:$BG$35,0))="x",INDEX('Capacity Summary'!$C$36:$E$135,MATCH('Capacity Backing (Hide)'!AU$2,'Capacity Summary'!$B$36:$B$135,0),4),IF(INDEX('Capacity Summary'!$H$36:$BG$135,MATCH('Capacity Backing (Hide)'!AU$2,'Capacity Summary'!$B$36:$B$135,0),MATCH('Capacity Backing (Hide)'!$A56,'Capacity Summary'!$H$35:$BG$35,0))&lt;&gt;0,INDEX('Capacity Summary'!$H$36:$BG$135,MATCH('Capacity Backing (Hide)'!AU$2,'Capacity Summary'!$B$36:$B$135,0),MATCH('Capacity Backing (Hide)'!$A56,'Capacity Summary'!$H$35:$BG$35,0)),0)),INDEX('Capacity Summary'!$C$36:$E$135,MATCH('Capacity Backing (Hide)'!AU$2,'Capacity Summary'!$B$36:$B$135,0),2)))/IF(Summary!$B$7="Minutes",1,60)/COUNTA(INDEX(Capacity!$C$10:$Q$109,MATCH('Capacity Backing (Hide)'!AU$2,Capacity!$B$10:$B$109,0),1):INDEX(Capacity!$C$10:$Q$109,MATCH('Capacity Backing (Hide)'!AU$2,Capacity!$B$10:$B$109,0),15))</f>
        <v>#N/A</v>
      </c>
      <c r="AV56" t="e">
        <f ca="1">(IF(COUNTA(INDEX('Capacity Summary'!$H$36:$BG$135,MATCH('Capacity Backing (Hide)'!AV$2,'Capacity Summary'!$B$36:$B$135,0),1):INDEX('Capacity Summary'!$H$36:$BG$135,MATCH('Capacity Backing (Hide)'!AV$2,'Capacity Summary'!$B$36:$B$135,0),52))&gt;0,IF(INDEX('Capacity Summary'!$H$36:$BG$135,MATCH('Capacity Backing (Hide)'!AV$2,'Capacity Summary'!$B$36:$B$135,0),MATCH('Capacity Backing (Hide)'!$A56,'Capacity Summary'!$H$35:$BG$35,0))="x",INDEX('Capacity Summary'!$C$36:$E$135,MATCH('Capacity Backing (Hide)'!AV$2,'Capacity Summary'!$B$36:$B$135,0),4),IF(INDEX('Capacity Summary'!$H$36:$BG$135,MATCH('Capacity Backing (Hide)'!AV$2,'Capacity Summary'!$B$36:$B$135,0),MATCH('Capacity Backing (Hide)'!$A56,'Capacity Summary'!$H$35:$BG$35,0))&lt;&gt;0,INDEX('Capacity Summary'!$H$36:$BG$135,MATCH('Capacity Backing (Hide)'!AV$2,'Capacity Summary'!$B$36:$B$135,0),MATCH('Capacity Backing (Hide)'!$A56,'Capacity Summary'!$H$35:$BG$35,0)),0)),INDEX('Capacity Summary'!$C$36:$E$135,MATCH('Capacity Backing (Hide)'!AV$2,'Capacity Summary'!$B$36:$B$135,0),2)))/IF(Summary!$B$7="Minutes",1,60)/COUNTA(INDEX(Capacity!$C$10:$Q$109,MATCH('Capacity Backing (Hide)'!AV$2,Capacity!$B$10:$B$109,0),1):INDEX(Capacity!$C$10:$Q$109,MATCH('Capacity Backing (Hide)'!AV$2,Capacity!$B$10:$B$109,0),15))</f>
        <v>#N/A</v>
      </c>
      <c r="AW56" t="e">
        <f ca="1">(IF(COUNTA(INDEX('Capacity Summary'!$H$36:$BG$135,MATCH('Capacity Backing (Hide)'!AW$2,'Capacity Summary'!$B$36:$B$135,0),1):INDEX('Capacity Summary'!$H$36:$BG$135,MATCH('Capacity Backing (Hide)'!AW$2,'Capacity Summary'!$B$36:$B$135,0),52))&gt;0,IF(INDEX('Capacity Summary'!$H$36:$BG$135,MATCH('Capacity Backing (Hide)'!AW$2,'Capacity Summary'!$B$36:$B$135,0),MATCH('Capacity Backing (Hide)'!$A56,'Capacity Summary'!$H$35:$BG$35,0))="x",INDEX('Capacity Summary'!$C$36:$E$135,MATCH('Capacity Backing (Hide)'!AW$2,'Capacity Summary'!$B$36:$B$135,0),4),IF(INDEX('Capacity Summary'!$H$36:$BG$135,MATCH('Capacity Backing (Hide)'!AW$2,'Capacity Summary'!$B$36:$B$135,0),MATCH('Capacity Backing (Hide)'!$A56,'Capacity Summary'!$H$35:$BG$35,0))&lt;&gt;0,INDEX('Capacity Summary'!$H$36:$BG$135,MATCH('Capacity Backing (Hide)'!AW$2,'Capacity Summary'!$B$36:$B$135,0),MATCH('Capacity Backing (Hide)'!$A56,'Capacity Summary'!$H$35:$BG$35,0)),0)),INDEX('Capacity Summary'!$C$36:$E$135,MATCH('Capacity Backing (Hide)'!AW$2,'Capacity Summary'!$B$36:$B$135,0),2)))/IF(Summary!$B$7="Minutes",1,60)/COUNTA(INDEX(Capacity!$C$10:$Q$109,MATCH('Capacity Backing (Hide)'!AW$2,Capacity!$B$10:$B$109,0),1):INDEX(Capacity!$C$10:$Q$109,MATCH('Capacity Backing (Hide)'!AW$2,Capacity!$B$10:$B$109,0),15))</f>
        <v>#N/A</v>
      </c>
      <c r="AX56" t="e">
        <f ca="1">(IF(COUNTA(INDEX('Capacity Summary'!$H$36:$BG$135,MATCH('Capacity Backing (Hide)'!AX$2,'Capacity Summary'!$B$36:$B$135,0),1):INDEX('Capacity Summary'!$H$36:$BG$135,MATCH('Capacity Backing (Hide)'!AX$2,'Capacity Summary'!$B$36:$B$135,0),52))&gt;0,IF(INDEX('Capacity Summary'!$H$36:$BG$135,MATCH('Capacity Backing (Hide)'!AX$2,'Capacity Summary'!$B$36:$B$135,0),MATCH('Capacity Backing (Hide)'!$A56,'Capacity Summary'!$H$35:$BG$35,0))="x",INDEX('Capacity Summary'!$C$36:$E$135,MATCH('Capacity Backing (Hide)'!AX$2,'Capacity Summary'!$B$36:$B$135,0),4),IF(INDEX('Capacity Summary'!$H$36:$BG$135,MATCH('Capacity Backing (Hide)'!AX$2,'Capacity Summary'!$B$36:$B$135,0),MATCH('Capacity Backing (Hide)'!$A56,'Capacity Summary'!$H$35:$BG$35,0))&lt;&gt;0,INDEX('Capacity Summary'!$H$36:$BG$135,MATCH('Capacity Backing (Hide)'!AX$2,'Capacity Summary'!$B$36:$B$135,0),MATCH('Capacity Backing (Hide)'!$A56,'Capacity Summary'!$H$35:$BG$35,0)),0)),INDEX('Capacity Summary'!$C$36:$E$135,MATCH('Capacity Backing (Hide)'!AX$2,'Capacity Summary'!$B$36:$B$135,0),2)))/IF(Summary!$B$7="Minutes",1,60)/COUNTA(INDEX(Capacity!$C$10:$Q$109,MATCH('Capacity Backing (Hide)'!AX$2,Capacity!$B$10:$B$109,0),1):INDEX(Capacity!$C$10:$Q$109,MATCH('Capacity Backing (Hide)'!AX$2,Capacity!$B$10:$B$109,0),15))</f>
        <v>#N/A</v>
      </c>
      <c r="AY56" t="e">
        <f ca="1">(IF(COUNTA(INDEX('Capacity Summary'!$H$36:$BG$135,MATCH('Capacity Backing (Hide)'!AY$2,'Capacity Summary'!$B$36:$B$135,0),1):INDEX('Capacity Summary'!$H$36:$BG$135,MATCH('Capacity Backing (Hide)'!AY$2,'Capacity Summary'!$B$36:$B$135,0),52))&gt;0,IF(INDEX('Capacity Summary'!$H$36:$BG$135,MATCH('Capacity Backing (Hide)'!AY$2,'Capacity Summary'!$B$36:$B$135,0),MATCH('Capacity Backing (Hide)'!$A56,'Capacity Summary'!$H$35:$BG$35,0))="x",INDEX('Capacity Summary'!$C$36:$E$135,MATCH('Capacity Backing (Hide)'!AY$2,'Capacity Summary'!$B$36:$B$135,0),4),IF(INDEX('Capacity Summary'!$H$36:$BG$135,MATCH('Capacity Backing (Hide)'!AY$2,'Capacity Summary'!$B$36:$B$135,0),MATCH('Capacity Backing (Hide)'!$A56,'Capacity Summary'!$H$35:$BG$35,0))&lt;&gt;0,INDEX('Capacity Summary'!$H$36:$BG$135,MATCH('Capacity Backing (Hide)'!AY$2,'Capacity Summary'!$B$36:$B$135,0),MATCH('Capacity Backing (Hide)'!$A56,'Capacity Summary'!$H$35:$BG$35,0)),0)),INDEX('Capacity Summary'!$C$36:$E$135,MATCH('Capacity Backing (Hide)'!AY$2,'Capacity Summary'!$B$36:$B$135,0),2)))/IF(Summary!$B$7="Minutes",1,60)/COUNTA(INDEX(Capacity!$C$10:$Q$109,MATCH('Capacity Backing (Hide)'!AY$2,Capacity!$B$10:$B$109,0),1):INDEX(Capacity!$C$10:$Q$109,MATCH('Capacity Backing (Hide)'!AY$2,Capacity!$B$10:$B$109,0),15))</f>
        <v>#N/A</v>
      </c>
      <c r="AZ56" t="e">
        <f ca="1">(IF(COUNTA(INDEX('Capacity Summary'!$H$36:$BG$135,MATCH('Capacity Backing (Hide)'!AZ$2,'Capacity Summary'!$B$36:$B$135,0),1):INDEX('Capacity Summary'!$H$36:$BG$135,MATCH('Capacity Backing (Hide)'!AZ$2,'Capacity Summary'!$B$36:$B$135,0),52))&gt;0,IF(INDEX('Capacity Summary'!$H$36:$BG$135,MATCH('Capacity Backing (Hide)'!AZ$2,'Capacity Summary'!$B$36:$B$135,0),MATCH('Capacity Backing (Hide)'!$A56,'Capacity Summary'!$H$35:$BG$35,0))="x",INDEX('Capacity Summary'!$C$36:$E$135,MATCH('Capacity Backing (Hide)'!AZ$2,'Capacity Summary'!$B$36:$B$135,0),4),IF(INDEX('Capacity Summary'!$H$36:$BG$135,MATCH('Capacity Backing (Hide)'!AZ$2,'Capacity Summary'!$B$36:$B$135,0),MATCH('Capacity Backing (Hide)'!$A56,'Capacity Summary'!$H$35:$BG$35,0))&lt;&gt;0,INDEX('Capacity Summary'!$H$36:$BG$135,MATCH('Capacity Backing (Hide)'!AZ$2,'Capacity Summary'!$B$36:$B$135,0),MATCH('Capacity Backing (Hide)'!$A56,'Capacity Summary'!$H$35:$BG$35,0)),0)),INDEX('Capacity Summary'!$C$36:$E$135,MATCH('Capacity Backing (Hide)'!AZ$2,'Capacity Summary'!$B$36:$B$135,0),2)))/IF(Summary!$B$7="Minutes",1,60)/COUNTA(INDEX(Capacity!$C$10:$Q$109,MATCH('Capacity Backing (Hide)'!AZ$2,Capacity!$B$10:$B$109,0),1):INDEX(Capacity!$C$10:$Q$109,MATCH('Capacity Backing (Hide)'!AZ$2,Capacity!$B$10:$B$109,0),15))</f>
        <v>#N/A</v>
      </c>
      <c r="BA56" t="e">
        <f ca="1">(IF(COUNTA(INDEX('Capacity Summary'!$H$36:$BG$135,MATCH('Capacity Backing (Hide)'!BA$2,'Capacity Summary'!$B$36:$B$135,0),1):INDEX('Capacity Summary'!$H$36:$BG$135,MATCH('Capacity Backing (Hide)'!BA$2,'Capacity Summary'!$B$36:$B$135,0),52))&gt;0,IF(INDEX('Capacity Summary'!$H$36:$BG$135,MATCH('Capacity Backing (Hide)'!BA$2,'Capacity Summary'!$B$36:$B$135,0),MATCH('Capacity Backing (Hide)'!$A56,'Capacity Summary'!$H$35:$BG$35,0))="x",INDEX('Capacity Summary'!$C$36:$E$135,MATCH('Capacity Backing (Hide)'!BA$2,'Capacity Summary'!$B$36:$B$135,0),4),IF(INDEX('Capacity Summary'!$H$36:$BG$135,MATCH('Capacity Backing (Hide)'!BA$2,'Capacity Summary'!$B$36:$B$135,0),MATCH('Capacity Backing (Hide)'!$A56,'Capacity Summary'!$H$35:$BG$35,0))&lt;&gt;0,INDEX('Capacity Summary'!$H$36:$BG$135,MATCH('Capacity Backing (Hide)'!BA$2,'Capacity Summary'!$B$36:$B$135,0),MATCH('Capacity Backing (Hide)'!$A56,'Capacity Summary'!$H$35:$BG$35,0)),0)),INDEX('Capacity Summary'!$C$36:$E$135,MATCH('Capacity Backing (Hide)'!BA$2,'Capacity Summary'!$B$36:$B$135,0),2)))/IF(Summary!$B$7="Minutes",1,60)/COUNTA(INDEX(Capacity!$C$10:$Q$109,MATCH('Capacity Backing (Hide)'!BA$2,Capacity!$B$10:$B$109,0),1):INDEX(Capacity!$C$10:$Q$109,MATCH('Capacity Backing (Hide)'!BA$2,Capacity!$B$10:$B$109,0),15))</f>
        <v>#N/A</v>
      </c>
      <c r="BB56" t="e">
        <f ca="1">(IF(COUNTA(INDEX('Capacity Summary'!$H$36:$BG$135,MATCH('Capacity Backing (Hide)'!BB$2,'Capacity Summary'!$B$36:$B$135,0),1):INDEX('Capacity Summary'!$H$36:$BG$135,MATCH('Capacity Backing (Hide)'!BB$2,'Capacity Summary'!$B$36:$B$135,0),52))&gt;0,IF(INDEX('Capacity Summary'!$H$36:$BG$135,MATCH('Capacity Backing (Hide)'!BB$2,'Capacity Summary'!$B$36:$B$135,0),MATCH('Capacity Backing (Hide)'!$A56,'Capacity Summary'!$H$35:$BG$35,0))="x",INDEX('Capacity Summary'!$C$36:$E$135,MATCH('Capacity Backing (Hide)'!BB$2,'Capacity Summary'!$B$36:$B$135,0),4),IF(INDEX('Capacity Summary'!$H$36:$BG$135,MATCH('Capacity Backing (Hide)'!BB$2,'Capacity Summary'!$B$36:$B$135,0),MATCH('Capacity Backing (Hide)'!$A56,'Capacity Summary'!$H$35:$BG$35,0))&lt;&gt;0,INDEX('Capacity Summary'!$H$36:$BG$135,MATCH('Capacity Backing (Hide)'!BB$2,'Capacity Summary'!$B$36:$B$135,0),MATCH('Capacity Backing (Hide)'!$A56,'Capacity Summary'!$H$35:$BG$35,0)),0)),INDEX('Capacity Summary'!$C$36:$E$135,MATCH('Capacity Backing (Hide)'!BB$2,'Capacity Summary'!$B$36:$B$135,0),2)))/IF(Summary!$B$7="Minutes",1,60)/COUNTA(INDEX(Capacity!$C$10:$Q$109,MATCH('Capacity Backing (Hide)'!BB$2,Capacity!$B$10:$B$109,0),1):INDEX(Capacity!$C$10:$Q$109,MATCH('Capacity Backing (Hide)'!BB$2,Capacity!$B$10:$B$109,0),15))</f>
        <v>#N/A</v>
      </c>
      <c r="BC56" t="e">
        <f ca="1">(IF(COUNTA(INDEX('Capacity Summary'!$H$36:$BG$135,MATCH('Capacity Backing (Hide)'!BC$2,'Capacity Summary'!$B$36:$B$135,0),1):INDEX('Capacity Summary'!$H$36:$BG$135,MATCH('Capacity Backing (Hide)'!BC$2,'Capacity Summary'!$B$36:$B$135,0),52))&gt;0,IF(INDEX('Capacity Summary'!$H$36:$BG$135,MATCH('Capacity Backing (Hide)'!BC$2,'Capacity Summary'!$B$36:$B$135,0),MATCH('Capacity Backing (Hide)'!$A56,'Capacity Summary'!$H$35:$BG$35,0))="x",INDEX('Capacity Summary'!$C$36:$E$135,MATCH('Capacity Backing (Hide)'!BC$2,'Capacity Summary'!$B$36:$B$135,0),4),IF(INDEX('Capacity Summary'!$H$36:$BG$135,MATCH('Capacity Backing (Hide)'!BC$2,'Capacity Summary'!$B$36:$B$135,0),MATCH('Capacity Backing (Hide)'!$A56,'Capacity Summary'!$H$35:$BG$35,0))&lt;&gt;0,INDEX('Capacity Summary'!$H$36:$BG$135,MATCH('Capacity Backing (Hide)'!BC$2,'Capacity Summary'!$B$36:$B$135,0),MATCH('Capacity Backing (Hide)'!$A56,'Capacity Summary'!$H$35:$BG$35,0)),0)),INDEX('Capacity Summary'!$C$36:$E$135,MATCH('Capacity Backing (Hide)'!BC$2,'Capacity Summary'!$B$36:$B$135,0),2)))/IF(Summary!$B$7="Minutes",1,60)/COUNTA(INDEX(Capacity!$C$10:$Q$109,MATCH('Capacity Backing (Hide)'!BC$2,Capacity!$B$10:$B$109,0),1):INDEX(Capacity!$C$10:$Q$109,MATCH('Capacity Backing (Hide)'!BC$2,Capacity!$B$10:$B$109,0),15))</f>
        <v>#N/A</v>
      </c>
      <c r="BD56" t="e">
        <f ca="1">(IF(COUNTA(INDEX('Capacity Summary'!$H$36:$BG$135,MATCH('Capacity Backing (Hide)'!BD$2,'Capacity Summary'!$B$36:$B$135,0),1):INDEX('Capacity Summary'!$H$36:$BG$135,MATCH('Capacity Backing (Hide)'!BD$2,'Capacity Summary'!$B$36:$B$135,0),52))&gt;0,IF(INDEX('Capacity Summary'!$H$36:$BG$135,MATCH('Capacity Backing (Hide)'!BD$2,'Capacity Summary'!$B$36:$B$135,0),MATCH('Capacity Backing (Hide)'!$A56,'Capacity Summary'!$H$35:$BG$35,0))="x",INDEX('Capacity Summary'!$C$36:$E$135,MATCH('Capacity Backing (Hide)'!BD$2,'Capacity Summary'!$B$36:$B$135,0),4),IF(INDEX('Capacity Summary'!$H$36:$BG$135,MATCH('Capacity Backing (Hide)'!BD$2,'Capacity Summary'!$B$36:$B$135,0),MATCH('Capacity Backing (Hide)'!$A56,'Capacity Summary'!$H$35:$BG$35,0))&lt;&gt;0,INDEX('Capacity Summary'!$H$36:$BG$135,MATCH('Capacity Backing (Hide)'!BD$2,'Capacity Summary'!$B$36:$B$135,0),MATCH('Capacity Backing (Hide)'!$A56,'Capacity Summary'!$H$35:$BG$35,0)),0)),INDEX('Capacity Summary'!$C$36:$E$135,MATCH('Capacity Backing (Hide)'!BD$2,'Capacity Summary'!$B$36:$B$135,0),2)))/IF(Summary!$B$7="Minutes",1,60)/COUNTA(INDEX(Capacity!$C$10:$Q$109,MATCH('Capacity Backing (Hide)'!BD$2,Capacity!$B$10:$B$109,0),1):INDEX(Capacity!$C$10:$Q$109,MATCH('Capacity Backing (Hide)'!BD$2,Capacity!$B$10:$B$109,0),15))</f>
        <v>#N/A</v>
      </c>
      <c r="BE56" t="e">
        <f ca="1">(IF(COUNTA(INDEX('Capacity Summary'!$H$36:$BG$135,MATCH('Capacity Backing (Hide)'!BE$2,'Capacity Summary'!$B$36:$B$135,0),1):INDEX('Capacity Summary'!$H$36:$BG$135,MATCH('Capacity Backing (Hide)'!BE$2,'Capacity Summary'!$B$36:$B$135,0),52))&gt;0,IF(INDEX('Capacity Summary'!$H$36:$BG$135,MATCH('Capacity Backing (Hide)'!BE$2,'Capacity Summary'!$B$36:$B$135,0),MATCH('Capacity Backing (Hide)'!$A56,'Capacity Summary'!$H$35:$BG$35,0))="x",INDEX('Capacity Summary'!$C$36:$E$135,MATCH('Capacity Backing (Hide)'!BE$2,'Capacity Summary'!$B$36:$B$135,0),4),IF(INDEX('Capacity Summary'!$H$36:$BG$135,MATCH('Capacity Backing (Hide)'!BE$2,'Capacity Summary'!$B$36:$B$135,0),MATCH('Capacity Backing (Hide)'!$A56,'Capacity Summary'!$H$35:$BG$35,0))&lt;&gt;0,INDEX('Capacity Summary'!$H$36:$BG$135,MATCH('Capacity Backing (Hide)'!BE$2,'Capacity Summary'!$B$36:$B$135,0),MATCH('Capacity Backing (Hide)'!$A56,'Capacity Summary'!$H$35:$BG$35,0)),0)),INDEX('Capacity Summary'!$C$36:$E$135,MATCH('Capacity Backing (Hide)'!BE$2,'Capacity Summary'!$B$36:$B$135,0),2)))/IF(Summary!$B$7="Minutes",1,60)/COUNTA(INDEX(Capacity!$C$10:$Q$109,MATCH('Capacity Backing (Hide)'!BE$2,Capacity!$B$10:$B$109,0),1):INDEX(Capacity!$C$10:$Q$109,MATCH('Capacity Backing (Hide)'!BE$2,Capacity!$B$10:$B$109,0),15))</f>
        <v>#N/A</v>
      </c>
      <c r="BF56" t="e">
        <f ca="1">(IF(COUNTA(INDEX('Capacity Summary'!$H$36:$BG$135,MATCH('Capacity Backing (Hide)'!BF$2,'Capacity Summary'!$B$36:$B$135,0),1):INDEX('Capacity Summary'!$H$36:$BG$135,MATCH('Capacity Backing (Hide)'!BF$2,'Capacity Summary'!$B$36:$B$135,0),52))&gt;0,IF(INDEX('Capacity Summary'!$H$36:$BG$135,MATCH('Capacity Backing (Hide)'!BF$2,'Capacity Summary'!$B$36:$B$135,0),MATCH('Capacity Backing (Hide)'!$A56,'Capacity Summary'!$H$35:$BG$35,0))="x",INDEX('Capacity Summary'!$C$36:$E$135,MATCH('Capacity Backing (Hide)'!BF$2,'Capacity Summary'!$B$36:$B$135,0),4),IF(INDEX('Capacity Summary'!$H$36:$BG$135,MATCH('Capacity Backing (Hide)'!BF$2,'Capacity Summary'!$B$36:$B$135,0),MATCH('Capacity Backing (Hide)'!$A56,'Capacity Summary'!$H$35:$BG$35,0))&lt;&gt;0,INDEX('Capacity Summary'!$H$36:$BG$135,MATCH('Capacity Backing (Hide)'!BF$2,'Capacity Summary'!$B$36:$B$135,0),MATCH('Capacity Backing (Hide)'!$A56,'Capacity Summary'!$H$35:$BG$35,0)),0)),INDEX('Capacity Summary'!$C$36:$E$135,MATCH('Capacity Backing (Hide)'!BF$2,'Capacity Summary'!$B$36:$B$135,0),2)))/IF(Summary!$B$7="Minutes",1,60)/COUNTA(INDEX(Capacity!$C$10:$Q$109,MATCH('Capacity Backing (Hide)'!BF$2,Capacity!$B$10:$B$109,0),1):INDEX(Capacity!$C$10:$Q$109,MATCH('Capacity Backing (Hide)'!BF$2,Capacity!$B$10:$B$109,0),15))</f>
        <v>#N/A</v>
      </c>
      <c r="BG56" t="e">
        <f ca="1">(IF(COUNTA(INDEX('Capacity Summary'!$H$36:$BG$135,MATCH('Capacity Backing (Hide)'!BG$2,'Capacity Summary'!$B$36:$B$135,0),1):INDEX('Capacity Summary'!$H$36:$BG$135,MATCH('Capacity Backing (Hide)'!BG$2,'Capacity Summary'!$B$36:$B$135,0),52))&gt;0,IF(INDEX('Capacity Summary'!$H$36:$BG$135,MATCH('Capacity Backing (Hide)'!BG$2,'Capacity Summary'!$B$36:$B$135,0),MATCH('Capacity Backing (Hide)'!$A56,'Capacity Summary'!$H$35:$BG$35,0))="x",INDEX('Capacity Summary'!$C$36:$E$135,MATCH('Capacity Backing (Hide)'!BG$2,'Capacity Summary'!$B$36:$B$135,0),4),IF(INDEX('Capacity Summary'!$H$36:$BG$135,MATCH('Capacity Backing (Hide)'!BG$2,'Capacity Summary'!$B$36:$B$135,0),MATCH('Capacity Backing (Hide)'!$A56,'Capacity Summary'!$H$35:$BG$35,0))&lt;&gt;0,INDEX('Capacity Summary'!$H$36:$BG$135,MATCH('Capacity Backing (Hide)'!BG$2,'Capacity Summary'!$B$36:$B$135,0),MATCH('Capacity Backing (Hide)'!$A56,'Capacity Summary'!$H$35:$BG$35,0)),0)),INDEX('Capacity Summary'!$C$36:$E$135,MATCH('Capacity Backing (Hide)'!BG$2,'Capacity Summary'!$B$36:$B$135,0),2)))/IF(Summary!$B$7="Minutes",1,60)/COUNTA(INDEX(Capacity!$C$10:$Q$109,MATCH('Capacity Backing (Hide)'!BG$2,Capacity!$B$10:$B$109,0),1):INDEX(Capacity!$C$10:$Q$109,MATCH('Capacity Backing (Hide)'!BG$2,Capacity!$B$10:$B$109,0),15))</f>
        <v>#N/A</v>
      </c>
      <c r="BH56" t="e">
        <f ca="1">(IF(COUNTA(INDEX('Capacity Summary'!$H$36:$BG$135,MATCH('Capacity Backing (Hide)'!BH$2,'Capacity Summary'!$B$36:$B$135,0),1):INDEX('Capacity Summary'!$H$36:$BG$135,MATCH('Capacity Backing (Hide)'!BH$2,'Capacity Summary'!$B$36:$B$135,0),52))&gt;0,IF(INDEX('Capacity Summary'!$H$36:$BG$135,MATCH('Capacity Backing (Hide)'!BH$2,'Capacity Summary'!$B$36:$B$135,0),MATCH('Capacity Backing (Hide)'!$A56,'Capacity Summary'!$H$35:$BG$35,0))="x",INDEX('Capacity Summary'!$C$36:$E$135,MATCH('Capacity Backing (Hide)'!BH$2,'Capacity Summary'!$B$36:$B$135,0),4),IF(INDEX('Capacity Summary'!$H$36:$BG$135,MATCH('Capacity Backing (Hide)'!BH$2,'Capacity Summary'!$B$36:$B$135,0),MATCH('Capacity Backing (Hide)'!$A56,'Capacity Summary'!$H$35:$BG$35,0))&lt;&gt;0,INDEX('Capacity Summary'!$H$36:$BG$135,MATCH('Capacity Backing (Hide)'!BH$2,'Capacity Summary'!$B$36:$B$135,0),MATCH('Capacity Backing (Hide)'!$A56,'Capacity Summary'!$H$35:$BG$35,0)),0)),INDEX('Capacity Summary'!$C$36:$E$135,MATCH('Capacity Backing (Hide)'!BH$2,'Capacity Summary'!$B$36:$B$135,0),2)))/IF(Summary!$B$7="Minutes",1,60)/COUNTA(INDEX(Capacity!$C$10:$Q$109,MATCH('Capacity Backing (Hide)'!BH$2,Capacity!$B$10:$B$109,0),1):INDEX(Capacity!$C$10:$Q$109,MATCH('Capacity Backing (Hide)'!BH$2,Capacity!$B$10:$B$109,0),15))</f>
        <v>#N/A</v>
      </c>
      <c r="BI56" t="e">
        <f ca="1">(IF(COUNTA(INDEX('Capacity Summary'!$H$36:$BG$135,MATCH('Capacity Backing (Hide)'!BI$2,'Capacity Summary'!$B$36:$B$135,0),1):INDEX('Capacity Summary'!$H$36:$BG$135,MATCH('Capacity Backing (Hide)'!BI$2,'Capacity Summary'!$B$36:$B$135,0),52))&gt;0,IF(INDEX('Capacity Summary'!$H$36:$BG$135,MATCH('Capacity Backing (Hide)'!BI$2,'Capacity Summary'!$B$36:$B$135,0),MATCH('Capacity Backing (Hide)'!$A56,'Capacity Summary'!$H$35:$BG$35,0))="x",INDEX('Capacity Summary'!$C$36:$E$135,MATCH('Capacity Backing (Hide)'!BI$2,'Capacity Summary'!$B$36:$B$135,0),4),IF(INDEX('Capacity Summary'!$H$36:$BG$135,MATCH('Capacity Backing (Hide)'!BI$2,'Capacity Summary'!$B$36:$B$135,0),MATCH('Capacity Backing (Hide)'!$A56,'Capacity Summary'!$H$35:$BG$35,0))&lt;&gt;0,INDEX('Capacity Summary'!$H$36:$BG$135,MATCH('Capacity Backing (Hide)'!BI$2,'Capacity Summary'!$B$36:$B$135,0),MATCH('Capacity Backing (Hide)'!$A56,'Capacity Summary'!$H$35:$BG$35,0)),0)),INDEX('Capacity Summary'!$C$36:$E$135,MATCH('Capacity Backing (Hide)'!BI$2,'Capacity Summary'!$B$36:$B$135,0),2)))/IF(Summary!$B$7="Minutes",1,60)/COUNTA(INDEX(Capacity!$C$10:$Q$109,MATCH('Capacity Backing (Hide)'!BI$2,Capacity!$B$10:$B$109,0),1):INDEX(Capacity!$C$10:$Q$109,MATCH('Capacity Backing (Hide)'!BI$2,Capacity!$B$10:$B$109,0),15))</f>
        <v>#N/A</v>
      </c>
      <c r="BJ56" t="e">
        <f ca="1">(IF(COUNTA(INDEX('Capacity Summary'!$H$36:$BG$135,MATCH('Capacity Backing (Hide)'!BJ$2,'Capacity Summary'!$B$36:$B$135,0),1):INDEX('Capacity Summary'!$H$36:$BG$135,MATCH('Capacity Backing (Hide)'!BJ$2,'Capacity Summary'!$B$36:$B$135,0),52))&gt;0,IF(INDEX('Capacity Summary'!$H$36:$BG$135,MATCH('Capacity Backing (Hide)'!BJ$2,'Capacity Summary'!$B$36:$B$135,0),MATCH('Capacity Backing (Hide)'!$A56,'Capacity Summary'!$H$35:$BG$35,0))="x",INDEX('Capacity Summary'!$C$36:$E$135,MATCH('Capacity Backing (Hide)'!BJ$2,'Capacity Summary'!$B$36:$B$135,0),4),IF(INDEX('Capacity Summary'!$H$36:$BG$135,MATCH('Capacity Backing (Hide)'!BJ$2,'Capacity Summary'!$B$36:$B$135,0),MATCH('Capacity Backing (Hide)'!$A56,'Capacity Summary'!$H$35:$BG$35,0))&lt;&gt;0,INDEX('Capacity Summary'!$H$36:$BG$135,MATCH('Capacity Backing (Hide)'!BJ$2,'Capacity Summary'!$B$36:$B$135,0),MATCH('Capacity Backing (Hide)'!$A56,'Capacity Summary'!$H$35:$BG$35,0)),0)),INDEX('Capacity Summary'!$C$36:$E$135,MATCH('Capacity Backing (Hide)'!BJ$2,'Capacity Summary'!$B$36:$B$135,0),2)))/IF(Summary!$B$7="Minutes",1,60)/COUNTA(INDEX(Capacity!$C$10:$Q$109,MATCH('Capacity Backing (Hide)'!BJ$2,Capacity!$B$10:$B$109,0),1):INDEX(Capacity!$C$10:$Q$109,MATCH('Capacity Backing (Hide)'!BJ$2,Capacity!$B$10:$B$109,0),15))</f>
        <v>#N/A</v>
      </c>
      <c r="BK56" t="e">
        <f ca="1">(IF(COUNTA(INDEX('Capacity Summary'!$H$36:$BG$135,MATCH('Capacity Backing (Hide)'!BK$2,'Capacity Summary'!$B$36:$B$135,0),1):INDEX('Capacity Summary'!$H$36:$BG$135,MATCH('Capacity Backing (Hide)'!BK$2,'Capacity Summary'!$B$36:$B$135,0),52))&gt;0,IF(INDEX('Capacity Summary'!$H$36:$BG$135,MATCH('Capacity Backing (Hide)'!BK$2,'Capacity Summary'!$B$36:$B$135,0),MATCH('Capacity Backing (Hide)'!$A56,'Capacity Summary'!$H$35:$BG$35,0))="x",INDEX('Capacity Summary'!$C$36:$E$135,MATCH('Capacity Backing (Hide)'!BK$2,'Capacity Summary'!$B$36:$B$135,0),4),IF(INDEX('Capacity Summary'!$H$36:$BG$135,MATCH('Capacity Backing (Hide)'!BK$2,'Capacity Summary'!$B$36:$B$135,0),MATCH('Capacity Backing (Hide)'!$A56,'Capacity Summary'!$H$35:$BG$35,0))&lt;&gt;0,INDEX('Capacity Summary'!$H$36:$BG$135,MATCH('Capacity Backing (Hide)'!BK$2,'Capacity Summary'!$B$36:$B$135,0),MATCH('Capacity Backing (Hide)'!$A56,'Capacity Summary'!$H$35:$BG$35,0)),0)),INDEX('Capacity Summary'!$C$36:$E$135,MATCH('Capacity Backing (Hide)'!BK$2,'Capacity Summary'!$B$36:$B$135,0),2)))/IF(Summary!$B$7="Minutes",1,60)/COUNTA(INDEX(Capacity!$C$10:$Q$109,MATCH('Capacity Backing (Hide)'!BK$2,Capacity!$B$10:$B$109,0),1):INDEX(Capacity!$C$10:$Q$109,MATCH('Capacity Backing (Hide)'!BK$2,Capacity!$B$10:$B$109,0),15))</f>
        <v>#N/A</v>
      </c>
      <c r="BL56" t="e">
        <f ca="1">(IF(COUNTA(INDEX('Capacity Summary'!$H$36:$BG$135,MATCH('Capacity Backing (Hide)'!BL$2,'Capacity Summary'!$B$36:$B$135,0),1):INDEX('Capacity Summary'!$H$36:$BG$135,MATCH('Capacity Backing (Hide)'!BL$2,'Capacity Summary'!$B$36:$B$135,0),52))&gt;0,IF(INDEX('Capacity Summary'!$H$36:$BG$135,MATCH('Capacity Backing (Hide)'!BL$2,'Capacity Summary'!$B$36:$B$135,0),MATCH('Capacity Backing (Hide)'!$A56,'Capacity Summary'!$H$35:$BG$35,0))="x",INDEX('Capacity Summary'!$C$36:$E$135,MATCH('Capacity Backing (Hide)'!BL$2,'Capacity Summary'!$B$36:$B$135,0),4),IF(INDEX('Capacity Summary'!$H$36:$BG$135,MATCH('Capacity Backing (Hide)'!BL$2,'Capacity Summary'!$B$36:$B$135,0),MATCH('Capacity Backing (Hide)'!$A56,'Capacity Summary'!$H$35:$BG$35,0))&lt;&gt;0,INDEX('Capacity Summary'!$H$36:$BG$135,MATCH('Capacity Backing (Hide)'!BL$2,'Capacity Summary'!$B$36:$B$135,0),MATCH('Capacity Backing (Hide)'!$A56,'Capacity Summary'!$H$35:$BG$35,0)),0)),INDEX('Capacity Summary'!$C$36:$E$135,MATCH('Capacity Backing (Hide)'!BL$2,'Capacity Summary'!$B$36:$B$135,0),2)))/IF(Summary!$B$7="Minutes",1,60)/COUNTA(INDEX(Capacity!$C$10:$Q$109,MATCH('Capacity Backing (Hide)'!BL$2,Capacity!$B$10:$B$109,0),1):INDEX(Capacity!$C$10:$Q$109,MATCH('Capacity Backing (Hide)'!BL$2,Capacity!$B$10:$B$109,0),15))</f>
        <v>#N/A</v>
      </c>
      <c r="BM56" t="e">
        <f ca="1">(IF(COUNTA(INDEX('Capacity Summary'!$H$36:$BG$135,MATCH('Capacity Backing (Hide)'!BM$2,'Capacity Summary'!$B$36:$B$135,0),1):INDEX('Capacity Summary'!$H$36:$BG$135,MATCH('Capacity Backing (Hide)'!BM$2,'Capacity Summary'!$B$36:$B$135,0),52))&gt;0,IF(INDEX('Capacity Summary'!$H$36:$BG$135,MATCH('Capacity Backing (Hide)'!BM$2,'Capacity Summary'!$B$36:$B$135,0),MATCH('Capacity Backing (Hide)'!$A56,'Capacity Summary'!$H$35:$BG$35,0))="x",INDEX('Capacity Summary'!$C$36:$E$135,MATCH('Capacity Backing (Hide)'!BM$2,'Capacity Summary'!$B$36:$B$135,0),4),IF(INDEX('Capacity Summary'!$H$36:$BG$135,MATCH('Capacity Backing (Hide)'!BM$2,'Capacity Summary'!$B$36:$B$135,0),MATCH('Capacity Backing (Hide)'!$A56,'Capacity Summary'!$H$35:$BG$35,0))&lt;&gt;0,INDEX('Capacity Summary'!$H$36:$BG$135,MATCH('Capacity Backing (Hide)'!BM$2,'Capacity Summary'!$B$36:$B$135,0),MATCH('Capacity Backing (Hide)'!$A56,'Capacity Summary'!$H$35:$BG$35,0)),0)),INDEX('Capacity Summary'!$C$36:$E$135,MATCH('Capacity Backing (Hide)'!BM$2,'Capacity Summary'!$B$36:$B$135,0),2)))/IF(Summary!$B$7="Minutes",1,60)/COUNTA(INDEX(Capacity!$C$10:$Q$109,MATCH('Capacity Backing (Hide)'!BM$2,Capacity!$B$10:$B$109,0),1):INDEX(Capacity!$C$10:$Q$109,MATCH('Capacity Backing (Hide)'!BM$2,Capacity!$B$10:$B$109,0),15))</f>
        <v>#N/A</v>
      </c>
      <c r="BN56" t="e">
        <f ca="1">(IF(COUNTA(INDEX('Capacity Summary'!$H$36:$BG$135,MATCH('Capacity Backing (Hide)'!BN$2,'Capacity Summary'!$B$36:$B$135,0),1):INDEX('Capacity Summary'!$H$36:$BG$135,MATCH('Capacity Backing (Hide)'!BN$2,'Capacity Summary'!$B$36:$B$135,0),52))&gt;0,IF(INDEX('Capacity Summary'!$H$36:$BG$135,MATCH('Capacity Backing (Hide)'!BN$2,'Capacity Summary'!$B$36:$B$135,0),MATCH('Capacity Backing (Hide)'!$A56,'Capacity Summary'!$H$35:$BG$35,0))="x",INDEX('Capacity Summary'!$C$36:$E$135,MATCH('Capacity Backing (Hide)'!BN$2,'Capacity Summary'!$B$36:$B$135,0),4),IF(INDEX('Capacity Summary'!$H$36:$BG$135,MATCH('Capacity Backing (Hide)'!BN$2,'Capacity Summary'!$B$36:$B$135,0),MATCH('Capacity Backing (Hide)'!$A56,'Capacity Summary'!$H$35:$BG$35,0))&lt;&gt;0,INDEX('Capacity Summary'!$H$36:$BG$135,MATCH('Capacity Backing (Hide)'!BN$2,'Capacity Summary'!$B$36:$B$135,0),MATCH('Capacity Backing (Hide)'!$A56,'Capacity Summary'!$H$35:$BG$35,0)),0)),INDEX('Capacity Summary'!$C$36:$E$135,MATCH('Capacity Backing (Hide)'!BN$2,'Capacity Summary'!$B$36:$B$135,0),2)))/IF(Summary!$B$7="Minutes",1,60)/COUNTA(INDEX(Capacity!$C$10:$Q$109,MATCH('Capacity Backing (Hide)'!BN$2,Capacity!$B$10:$B$109,0),1):INDEX(Capacity!$C$10:$Q$109,MATCH('Capacity Backing (Hide)'!BN$2,Capacity!$B$10:$B$109,0),15))</f>
        <v>#N/A</v>
      </c>
      <c r="BO56" t="e">
        <f ca="1">(IF(COUNTA(INDEX('Capacity Summary'!$H$36:$BG$135,MATCH('Capacity Backing (Hide)'!BO$2,'Capacity Summary'!$B$36:$B$135,0),1):INDEX('Capacity Summary'!$H$36:$BG$135,MATCH('Capacity Backing (Hide)'!BO$2,'Capacity Summary'!$B$36:$B$135,0),52))&gt;0,IF(INDEX('Capacity Summary'!$H$36:$BG$135,MATCH('Capacity Backing (Hide)'!BO$2,'Capacity Summary'!$B$36:$B$135,0),MATCH('Capacity Backing (Hide)'!$A56,'Capacity Summary'!$H$35:$BG$35,0))="x",INDEX('Capacity Summary'!$C$36:$E$135,MATCH('Capacity Backing (Hide)'!BO$2,'Capacity Summary'!$B$36:$B$135,0),4),IF(INDEX('Capacity Summary'!$H$36:$BG$135,MATCH('Capacity Backing (Hide)'!BO$2,'Capacity Summary'!$B$36:$B$135,0),MATCH('Capacity Backing (Hide)'!$A56,'Capacity Summary'!$H$35:$BG$35,0))&lt;&gt;0,INDEX('Capacity Summary'!$H$36:$BG$135,MATCH('Capacity Backing (Hide)'!BO$2,'Capacity Summary'!$B$36:$B$135,0),MATCH('Capacity Backing (Hide)'!$A56,'Capacity Summary'!$H$35:$BG$35,0)),0)),INDEX('Capacity Summary'!$C$36:$E$135,MATCH('Capacity Backing (Hide)'!BO$2,'Capacity Summary'!$B$36:$B$135,0),2)))/IF(Summary!$B$7="Minutes",1,60)/COUNTA(INDEX(Capacity!$C$10:$Q$109,MATCH('Capacity Backing (Hide)'!BO$2,Capacity!$B$10:$B$109,0),1):INDEX(Capacity!$C$10:$Q$109,MATCH('Capacity Backing (Hide)'!BO$2,Capacity!$B$10:$B$109,0),15))</f>
        <v>#N/A</v>
      </c>
      <c r="BP56" t="e">
        <f ca="1">(IF(COUNTA(INDEX('Capacity Summary'!$H$36:$BG$135,MATCH('Capacity Backing (Hide)'!BP$2,'Capacity Summary'!$B$36:$B$135,0),1):INDEX('Capacity Summary'!$H$36:$BG$135,MATCH('Capacity Backing (Hide)'!BP$2,'Capacity Summary'!$B$36:$B$135,0),52))&gt;0,IF(INDEX('Capacity Summary'!$H$36:$BG$135,MATCH('Capacity Backing (Hide)'!BP$2,'Capacity Summary'!$B$36:$B$135,0),MATCH('Capacity Backing (Hide)'!$A56,'Capacity Summary'!$H$35:$BG$35,0))="x",INDEX('Capacity Summary'!$C$36:$E$135,MATCH('Capacity Backing (Hide)'!BP$2,'Capacity Summary'!$B$36:$B$135,0),4),IF(INDEX('Capacity Summary'!$H$36:$BG$135,MATCH('Capacity Backing (Hide)'!BP$2,'Capacity Summary'!$B$36:$B$135,0),MATCH('Capacity Backing (Hide)'!$A56,'Capacity Summary'!$H$35:$BG$35,0))&lt;&gt;0,INDEX('Capacity Summary'!$H$36:$BG$135,MATCH('Capacity Backing (Hide)'!BP$2,'Capacity Summary'!$B$36:$B$135,0),MATCH('Capacity Backing (Hide)'!$A56,'Capacity Summary'!$H$35:$BG$35,0)),0)),INDEX('Capacity Summary'!$C$36:$E$135,MATCH('Capacity Backing (Hide)'!BP$2,'Capacity Summary'!$B$36:$B$135,0),2)))/IF(Summary!$B$7="Minutes",1,60)/COUNTA(INDEX(Capacity!$C$10:$Q$109,MATCH('Capacity Backing (Hide)'!BP$2,Capacity!$B$10:$B$109,0),1):INDEX(Capacity!$C$10:$Q$109,MATCH('Capacity Backing (Hide)'!BP$2,Capacity!$B$10:$B$109,0),15))</f>
        <v>#N/A</v>
      </c>
      <c r="BQ56" t="e">
        <f ca="1">(IF(COUNTA(INDEX('Capacity Summary'!$H$36:$BG$135,MATCH('Capacity Backing (Hide)'!BQ$2,'Capacity Summary'!$B$36:$B$135,0),1):INDEX('Capacity Summary'!$H$36:$BG$135,MATCH('Capacity Backing (Hide)'!BQ$2,'Capacity Summary'!$B$36:$B$135,0),52))&gt;0,IF(INDEX('Capacity Summary'!$H$36:$BG$135,MATCH('Capacity Backing (Hide)'!BQ$2,'Capacity Summary'!$B$36:$B$135,0),MATCH('Capacity Backing (Hide)'!$A56,'Capacity Summary'!$H$35:$BG$35,0))="x",INDEX('Capacity Summary'!$C$36:$E$135,MATCH('Capacity Backing (Hide)'!BQ$2,'Capacity Summary'!$B$36:$B$135,0),4),IF(INDEX('Capacity Summary'!$H$36:$BG$135,MATCH('Capacity Backing (Hide)'!BQ$2,'Capacity Summary'!$B$36:$B$135,0),MATCH('Capacity Backing (Hide)'!$A56,'Capacity Summary'!$H$35:$BG$35,0))&lt;&gt;0,INDEX('Capacity Summary'!$H$36:$BG$135,MATCH('Capacity Backing (Hide)'!BQ$2,'Capacity Summary'!$B$36:$B$135,0),MATCH('Capacity Backing (Hide)'!$A56,'Capacity Summary'!$H$35:$BG$35,0)),0)),INDEX('Capacity Summary'!$C$36:$E$135,MATCH('Capacity Backing (Hide)'!BQ$2,'Capacity Summary'!$B$36:$B$135,0),2)))/IF(Summary!$B$7="Minutes",1,60)/COUNTA(INDEX(Capacity!$C$10:$Q$109,MATCH('Capacity Backing (Hide)'!BQ$2,Capacity!$B$10:$B$109,0),1):INDEX(Capacity!$C$10:$Q$109,MATCH('Capacity Backing (Hide)'!BQ$2,Capacity!$B$10:$B$109,0),15))</f>
        <v>#N/A</v>
      </c>
      <c r="BR56" t="e">
        <f ca="1">(IF(COUNTA(INDEX('Capacity Summary'!$H$36:$BG$135,MATCH('Capacity Backing (Hide)'!BR$2,'Capacity Summary'!$B$36:$B$135,0),1):INDEX('Capacity Summary'!$H$36:$BG$135,MATCH('Capacity Backing (Hide)'!BR$2,'Capacity Summary'!$B$36:$B$135,0),52))&gt;0,IF(INDEX('Capacity Summary'!$H$36:$BG$135,MATCH('Capacity Backing (Hide)'!BR$2,'Capacity Summary'!$B$36:$B$135,0),MATCH('Capacity Backing (Hide)'!$A56,'Capacity Summary'!$H$35:$BG$35,0))="x",INDEX('Capacity Summary'!$C$36:$E$135,MATCH('Capacity Backing (Hide)'!BR$2,'Capacity Summary'!$B$36:$B$135,0),4),IF(INDEX('Capacity Summary'!$H$36:$BG$135,MATCH('Capacity Backing (Hide)'!BR$2,'Capacity Summary'!$B$36:$B$135,0),MATCH('Capacity Backing (Hide)'!$A56,'Capacity Summary'!$H$35:$BG$35,0))&lt;&gt;0,INDEX('Capacity Summary'!$H$36:$BG$135,MATCH('Capacity Backing (Hide)'!BR$2,'Capacity Summary'!$B$36:$B$135,0),MATCH('Capacity Backing (Hide)'!$A56,'Capacity Summary'!$H$35:$BG$35,0)),0)),INDEX('Capacity Summary'!$C$36:$E$135,MATCH('Capacity Backing (Hide)'!BR$2,'Capacity Summary'!$B$36:$B$135,0),2)))/IF(Summary!$B$7="Minutes",1,60)/COUNTA(INDEX(Capacity!$C$10:$Q$109,MATCH('Capacity Backing (Hide)'!BR$2,Capacity!$B$10:$B$109,0),1):INDEX(Capacity!$C$10:$Q$109,MATCH('Capacity Backing (Hide)'!BR$2,Capacity!$B$10:$B$109,0),15))</f>
        <v>#N/A</v>
      </c>
      <c r="BS56" t="e">
        <f ca="1">(IF(COUNTA(INDEX('Capacity Summary'!$H$36:$BG$135,MATCH('Capacity Backing (Hide)'!BS$2,'Capacity Summary'!$B$36:$B$135,0),1):INDEX('Capacity Summary'!$H$36:$BG$135,MATCH('Capacity Backing (Hide)'!BS$2,'Capacity Summary'!$B$36:$B$135,0),52))&gt;0,IF(INDEX('Capacity Summary'!$H$36:$BG$135,MATCH('Capacity Backing (Hide)'!BS$2,'Capacity Summary'!$B$36:$B$135,0),MATCH('Capacity Backing (Hide)'!$A56,'Capacity Summary'!$H$35:$BG$35,0))="x",INDEX('Capacity Summary'!$C$36:$E$135,MATCH('Capacity Backing (Hide)'!BS$2,'Capacity Summary'!$B$36:$B$135,0),4),IF(INDEX('Capacity Summary'!$H$36:$BG$135,MATCH('Capacity Backing (Hide)'!BS$2,'Capacity Summary'!$B$36:$B$135,0),MATCH('Capacity Backing (Hide)'!$A56,'Capacity Summary'!$H$35:$BG$35,0))&lt;&gt;0,INDEX('Capacity Summary'!$H$36:$BG$135,MATCH('Capacity Backing (Hide)'!BS$2,'Capacity Summary'!$B$36:$B$135,0),MATCH('Capacity Backing (Hide)'!$A56,'Capacity Summary'!$H$35:$BG$35,0)),0)),INDEX('Capacity Summary'!$C$36:$E$135,MATCH('Capacity Backing (Hide)'!BS$2,'Capacity Summary'!$B$36:$B$135,0),2)))/IF(Summary!$B$7="Minutes",1,60)/COUNTA(INDEX(Capacity!$C$10:$Q$109,MATCH('Capacity Backing (Hide)'!BS$2,Capacity!$B$10:$B$109,0),1):INDEX(Capacity!$C$10:$Q$109,MATCH('Capacity Backing (Hide)'!BS$2,Capacity!$B$10:$B$109,0),15))</f>
        <v>#N/A</v>
      </c>
      <c r="BT56" t="e">
        <f ca="1">(IF(COUNTA(INDEX('Capacity Summary'!$H$36:$BG$135,MATCH('Capacity Backing (Hide)'!BT$2,'Capacity Summary'!$B$36:$B$135,0),1):INDEX('Capacity Summary'!$H$36:$BG$135,MATCH('Capacity Backing (Hide)'!BT$2,'Capacity Summary'!$B$36:$B$135,0),52))&gt;0,IF(INDEX('Capacity Summary'!$H$36:$BG$135,MATCH('Capacity Backing (Hide)'!BT$2,'Capacity Summary'!$B$36:$B$135,0),MATCH('Capacity Backing (Hide)'!$A56,'Capacity Summary'!$H$35:$BG$35,0))="x",INDEX('Capacity Summary'!$C$36:$E$135,MATCH('Capacity Backing (Hide)'!BT$2,'Capacity Summary'!$B$36:$B$135,0),4),IF(INDEX('Capacity Summary'!$H$36:$BG$135,MATCH('Capacity Backing (Hide)'!BT$2,'Capacity Summary'!$B$36:$B$135,0),MATCH('Capacity Backing (Hide)'!$A56,'Capacity Summary'!$H$35:$BG$35,0))&lt;&gt;0,INDEX('Capacity Summary'!$H$36:$BG$135,MATCH('Capacity Backing (Hide)'!BT$2,'Capacity Summary'!$B$36:$B$135,0),MATCH('Capacity Backing (Hide)'!$A56,'Capacity Summary'!$H$35:$BG$35,0)),0)),INDEX('Capacity Summary'!$C$36:$E$135,MATCH('Capacity Backing (Hide)'!BT$2,'Capacity Summary'!$B$36:$B$135,0),2)))/IF(Summary!$B$7="Minutes",1,60)/COUNTA(INDEX(Capacity!$C$10:$Q$109,MATCH('Capacity Backing (Hide)'!BT$2,Capacity!$B$10:$B$109,0),1):INDEX(Capacity!$C$10:$Q$109,MATCH('Capacity Backing (Hide)'!BT$2,Capacity!$B$10:$B$109,0),15))</f>
        <v>#N/A</v>
      </c>
      <c r="BU56" t="e">
        <f ca="1">(IF(COUNTA(INDEX('Capacity Summary'!$H$36:$BG$135,MATCH('Capacity Backing (Hide)'!BU$2,'Capacity Summary'!$B$36:$B$135,0),1):INDEX('Capacity Summary'!$H$36:$BG$135,MATCH('Capacity Backing (Hide)'!BU$2,'Capacity Summary'!$B$36:$B$135,0),52))&gt;0,IF(INDEX('Capacity Summary'!$H$36:$BG$135,MATCH('Capacity Backing (Hide)'!BU$2,'Capacity Summary'!$B$36:$B$135,0),MATCH('Capacity Backing (Hide)'!$A56,'Capacity Summary'!$H$35:$BG$35,0))="x",INDEX('Capacity Summary'!$C$36:$E$135,MATCH('Capacity Backing (Hide)'!BU$2,'Capacity Summary'!$B$36:$B$135,0),4),IF(INDEX('Capacity Summary'!$H$36:$BG$135,MATCH('Capacity Backing (Hide)'!BU$2,'Capacity Summary'!$B$36:$B$135,0),MATCH('Capacity Backing (Hide)'!$A56,'Capacity Summary'!$H$35:$BG$35,0))&lt;&gt;0,INDEX('Capacity Summary'!$H$36:$BG$135,MATCH('Capacity Backing (Hide)'!BU$2,'Capacity Summary'!$B$36:$B$135,0),MATCH('Capacity Backing (Hide)'!$A56,'Capacity Summary'!$H$35:$BG$35,0)),0)),INDEX('Capacity Summary'!$C$36:$E$135,MATCH('Capacity Backing (Hide)'!BU$2,'Capacity Summary'!$B$36:$B$135,0),2)))/IF(Summary!$B$7="Minutes",1,60)/COUNTA(INDEX(Capacity!$C$10:$Q$109,MATCH('Capacity Backing (Hide)'!BU$2,Capacity!$B$10:$B$109,0),1):INDEX(Capacity!$C$10:$Q$109,MATCH('Capacity Backing (Hide)'!BU$2,Capacity!$B$10:$B$109,0),15))</f>
        <v>#N/A</v>
      </c>
      <c r="BV56" t="e">
        <f ca="1">(IF(COUNTA(INDEX('Capacity Summary'!$H$36:$BG$135,MATCH('Capacity Backing (Hide)'!BV$2,'Capacity Summary'!$B$36:$B$135,0),1):INDEX('Capacity Summary'!$H$36:$BG$135,MATCH('Capacity Backing (Hide)'!BV$2,'Capacity Summary'!$B$36:$B$135,0),52))&gt;0,IF(INDEX('Capacity Summary'!$H$36:$BG$135,MATCH('Capacity Backing (Hide)'!BV$2,'Capacity Summary'!$B$36:$B$135,0),MATCH('Capacity Backing (Hide)'!$A56,'Capacity Summary'!$H$35:$BG$35,0))="x",INDEX('Capacity Summary'!$C$36:$E$135,MATCH('Capacity Backing (Hide)'!BV$2,'Capacity Summary'!$B$36:$B$135,0),4),IF(INDEX('Capacity Summary'!$H$36:$BG$135,MATCH('Capacity Backing (Hide)'!BV$2,'Capacity Summary'!$B$36:$B$135,0),MATCH('Capacity Backing (Hide)'!$A56,'Capacity Summary'!$H$35:$BG$35,0))&lt;&gt;0,INDEX('Capacity Summary'!$H$36:$BG$135,MATCH('Capacity Backing (Hide)'!BV$2,'Capacity Summary'!$B$36:$B$135,0),MATCH('Capacity Backing (Hide)'!$A56,'Capacity Summary'!$H$35:$BG$35,0)),0)),INDEX('Capacity Summary'!$C$36:$E$135,MATCH('Capacity Backing (Hide)'!BV$2,'Capacity Summary'!$B$36:$B$135,0),2)))/IF(Summary!$B$7="Minutes",1,60)/COUNTA(INDEX(Capacity!$C$10:$Q$109,MATCH('Capacity Backing (Hide)'!BV$2,Capacity!$B$10:$B$109,0),1):INDEX(Capacity!$C$10:$Q$109,MATCH('Capacity Backing (Hide)'!BV$2,Capacity!$B$10:$B$109,0),15))</f>
        <v>#N/A</v>
      </c>
      <c r="BW56" t="e">
        <f ca="1">(IF(COUNTA(INDEX('Capacity Summary'!$H$36:$BG$135,MATCH('Capacity Backing (Hide)'!BW$2,'Capacity Summary'!$B$36:$B$135,0),1):INDEX('Capacity Summary'!$H$36:$BG$135,MATCH('Capacity Backing (Hide)'!BW$2,'Capacity Summary'!$B$36:$B$135,0),52))&gt;0,IF(INDEX('Capacity Summary'!$H$36:$BG$135,MATCH('Capacity Backing (Hide)'!BW$2,'Capacity Summary'!$B$36:$B$135,0),MATCH('Capacity Backing (Hide)'!$A56,'Capacity Summary'!$H$35:$BG$35,0))="x",INDEX('Capacity Summary'!$C$36:$E$135,MATCH('Capacity Backing (Hide)'!BW$2,'Capacity Summary'!$B$36:$B$135,0),4),IF(INDEX('Capacity Summary'!$H$36:$BG$135,MATCH('Capacity Backing (Hide)'!BW$2,'Capacity Summary'!$B$36:$B$135,0),MATCH('Capacity Backing (Hide)'!$A56,'Capacity Summary'!$H$35:$BG$35,0))&lt;&gt;0,INDEX('Capacity Summary'!$H$36:$BG$135,MATCH('Capacity Backing (Hide)'!BW$2,'Capacity Summary'!$B$36:$B$135,0),MATCH('Capacity Backing (Hide)'!$A56,'Capacity Summary'!$H$35:$BG$35,0)),0)),INDEX('Capacity Summary'!$C$36:$E$135,MATCH('Capacity Backing (Hide)'!BW$2,'Capacity Summary'!$B$36:$B$135,0),2)))/IF(Summary!$B$7="Minutes",1,60)/COUNTA(INDEX(Capacity!$C$10:$Q$109,MATCH('Capacity Backing (Hide)'!BW$2,Capacity!$B$10:$B$109,0),1):INDEX(Capacity!$C$10:$Q$109,MATCH('Capacity Backing (Hide)'!BW$2,Capacity!$B$10:$B$109,0),15))</f>
        <v>#N/A</v>
      </c>
      <c r="BX56" t="e">
        <f ca="1">(IF(COUNTA(INDEX('Capacity Summary'!$H$36:$BG$135,MATCH('Capacity Backing (Hide)'!BX$2,'Capacity Summary'!$B$36:$B$135,0),1):INDEX('Capacity Summary'!$H$36:$BG$135,MATCH('Capacity Backing (Hide)'!BX$2,'Capacity Summary'!$B$36:$B$135,0),52))&gt;0,IF(INDEX('Capacity Summary'!$H$36:$BG$135,MATCH('Capacity Backing (Hide)'!BX$2,'Capacity Summary'!$B$36:$B$135,0),MATCH('Capacity Backing (Hide)'!$A56,'Capacity Summary'!$H$35:$BG$35,0))="x",INDEX('Capacity Summary'!$C$36:$E$135,MATCH('Capacity Backing (Hide)'!BX$2,'Capacity Summary'!$B$36:$B$135,0),4),IF(INDEX('Capacity Summary'!$H$36:$BG$135,MATCH('Capacity Backing (Hide)'!BX$2,'Capacity Summary'!$B$36:$B$135,0),MATCH('Capacity Backing (Hide)'!$A56,'Capacity Summary'!$H$35:$BG$35,0))&lt;&gt;0,INDEX('Capacity Summary'!$H$36:$BG$135,MATCH('Capacity Backing (Hide)'!BX$2,'Capacity Summary'!$B$36:$B$135,0),MATCH('Capacity Backing (Hide)'!$A56,'Capacity Summary'!$H$35:$BG$35,0)),0)),INDEX('Capacity Summary'!$C$36:$E$135,MATCH('Capacity Backing (Hide)'!BX$2,'Capacity Summary'!$B$36:$B$135,0),2)))/IF(Summary!$B$7="Minutes",1,60)/COUNTA(INDEX(Capacity!$C$10:$Q$109,MATCH('Capacity Backing (Hide)'!BX$2,Capacity!$B$10:$B$109,0),1):INDEX(Capacity!$C$10:$Q$109,MATCH('Capacity Backing (Hide)'!BX$2,Capacity!$B$10:$B$109,0),15))</f>
        <v>#N/A</v>
      </c>
      <c r="BY56" t="e">
        <f ca="1">(IF(COUNTA(INDEX('Capacity Summary'!$H$36:$BG$135,MATCH('Capacity Backing (Hide)'!BY$2,'Capacity Summary'!$B$36:$B$135,0),1):INDEX('Capacity Summary'!$H$36:$BG$135,MATCH('Capacity Backing (Hide)'!BY$2,'Capacity Summary'!$B$36:$B$135,0),52))&gt;0,IF(INDEX('Capacity Summary'!$H$36:$BG$135,MATCH('Capacity Backing (Hide)'!BY$2,'Capacity Summary'!$B$36:$B$135,0),MATCH('Capacity Backing (Hide)'!$A56,'Capacity Summary'!$H$35:$BG$35,0))="x",INDEX('Capacity Summary'!$C$36:$E$135,MATCH('Capacity Backing (Hide)'!BY$2,'Capacity Summary'!$B$36:$B$135,0),4),IF(INDEX('Capacity Summary'!$H$36:$BG$135,MATCH('Capacity Backing (Hide)'!BY$2,'Capacity Summary'!$B$36:$B$135,0),MATCH('Capacity Backing (Hide)'!$A56,'Capacity Summary'!$H$35:$BG$35,0))&lt;&gt;0,INDEX('Capacity Summary'!$H$36:$BG$135,MATCH('Capacity Backing (Hide)'!BY$2,'Capacity Summary'!$B$36:$B$135,0),MATCH('Capacity Backing (Hide)'!$A56,'Capacity Summary'!$H$35:$BG$35,0)),0)),INDEX('Capacity Summary'!$C$36:$E$135,MATCH('Capacity Backing (Hide)'!BY$2,'Capacity Summary'!$B$36:$B$135,0),2)))/IF(Summary!$B$7="Minutes",1,60)/COUNTA(INDEX(Capacity!$C$10:$Q$109,MATCH('Capacity Backing (Hide)'!BY$2,Capacity!$B$10:$B$109,0),1):INDEX(Capacity!$C$10:$Q$109,MATCH('Capacity Backing (Hide)'!BY$2,Capacity!$B$10:$B$109,0),15))</f>
        <v>#N/A</v>
      </c>
      <c r="BZ56" t="e">
        <f ca="1">(IF(COUNTA(INDEX('Capacity Summary'!$H$36:$BG$135,MATCH('Capacity Backing (Hide)'!BZ$2,'Capacity Summary'!$B$36:$B$135,0),1):INDEX('Capacity Summary'!$H$36:$BG$135,MATCH('Capacity Backing (Hide)'!BZ$2,'Capacity Summary'!$B$36:$B$135,0),52))&gt;0,IF(INDEX('Capacity Summary'!$H$36:$BG$135,MATCH('Capacity Backing (Hide)'!BZ$2,'Capacity Summary'!$B$36:$B$135,0),MATCH('Capacity Backing (Hide)'!$A56,'Capacity Summary'!$H$35:$BG$35,0))="x",INDEX('Capacity Summary'!$C$36:$E$135,MATCH('Capacity Backing (Hide)'!BZ$2,'Capacity Summary'!$B$36:$B$135,0),4),IF(INDEX('Capacity Summary'!$H$36:$BG$135,MATCH('Capacity Backing (Hide)'!BZ$2,'Capacity Summary'!$B$36:$B$135,0),MATCH('Capacity Backing (Hide)'!$A56,'Capacity Summary'!$H$35:$BG$35,0))&lt;&gt;0,INDEX('Capacity Summary'!$H$36:$BG$135,MATCH('Capacity Backing (Hide)'!BZ$2,'Capacity Summary'!$B$36:$B$135,0),MATCH('Capacity Backing (Hide)'!$A56,'Capacity Summary'!$H$35:$BG$35,0)),0)),INDEX('Capacity Summary'!$C$36:$E$135,MATCH('Capacity Backing (Hide)'!BZ$2,'Capacity Summary'!$B$36:$B$135,0),2)))/IF(Summary!$B$7="Minutes",1,60)/COUNTA(INDEX(Capacity!$C$10:$Q$109,MATCH('Capacity Backing (Hide)'!BZ$2,Capacity!$B$10:$B$109,0),1):INDEX(Capacity!$C$10:$Q$109,MATCH('Capacity Backing (Hide)'!BZ$2,Capacity!$B$10:$B$109,0),15))</f>
        <v>#N/A</v>
      </c>
      <c r="CA56" t="e">
        <f ca="1">(IF(COUNTA(INDEX('Capacity Summary'!$H$36:$BG$135,MATCH('Capacity Backing (Hide)'!CA$2,'Capacity Summary'!$B$36:$B$135,0),1):INDEX('Capacity Summary'!$H$36:$BG$135,MATCH('Capacity Backing (Hide)'!CA$2,'Capacity Summary'!$B$36:$B$135,0),52))&gt;0,IF(INDEX('Capacity Summary'!$H$36:$BG$135,MATCH('Capacity Backing (Hide)'!CA$2,'Capacity Summary'!$B$36:$B$135,0),MATCH('Capacity Backing (Hide)'!$A56,'Capacity Summary'!$H$35:$BG$35,0))="x",INDEX('Capacity Summary'!$C$36:$E$135,MATCH('Capacity Backing (Hide)'!CA$2,'Capacity Summary'!$B$36:$B$135,0),4),IF(INDEX('Capacity Summary'!$H$36:$BG$135,MATCH('Capacity Backing (Hide)'!CA$2,'Capacity Summary'!$B$36:$B$135,0),MATCH('Capacity Backing (Hide)'!$A56,'Capacity Summary'!$H$35:$BG$35,0))&lt;&gt;0,INDEX('Capacity Summary'!$H$36:$BG$135,MATCH('Capacity Backing (Hide)'!CA$2,'Capacity Summary'!$B$36:$B$135,0),MATCH('Capacity Backing (Hide)'!$A56,'Capacity Summary'!$H$35:$BG$35,0)),0)),INDEX('Capacity Summary'!$C$36:$E$135,MATCH('Capacity Backing (Hide)'!CA$2,'Capacity Summary'!$B$36:$B$135,0),2)))/IF(Summary!$B$7="Minutes",1,60)/COUNTA(INDEX(Capacity!$C$10:$Q$109,MATCH('Capacity Backing (Hide)'!CA$2,Capacity!$B$10:$B$109,0),1):INDEX(Capacity!$C$10:$Q$109,MATCH('Capacity Backing (Hide)'!CA$2,Capacity!$B$10:$B$109,0),15))</f>
        <v>#N/A</v>
      </c>
      <c r="CB56" t="e">
        <f ca="1">(IF(COUNTA(INDEX('Capacity Summary'!$H$36:$BG$135,MATCH('Capacity Backing (Hide)'!CB$2,'Capacity Summary'!$B$36:$B$135,0),1):INDEX('Capacity Summary'!$H$36:$BG$135,MATCH('Capacity Backing (Hide)'!CB$2,'Capacity Summary'!$B$36:$B$135,0),52))&gt;0,IF(INDEX('Capacity Summary'!$H$36:$BG$135,MATCH('Capacity Backing (Hide)'!CB$2,'Capacity Summary'!$B$36:$B$135,0),MATCH('Capacity Backing (Hide)'!$A56,'Capacity Summary'!$H$35:$BG$35,0))="x",INDEX('Capacity Summary'!$C$36:$E$135,MATCH('Capacity Backing (Hide)'!CB$2,'Capacity Summary'!$B$36:$B$135,0),4),IF(INDEX('Capacity Summary'!$H$36:$BG$135,MATCH('Capacity Backing (Hide)'!CB$2,'Capacity Summary'!$B$36:$B$135,0),MATCH('Capacity Backing (Hide)'!$A56,'Capacity Summary'!$H$35:$BG$35,0))&lt;&gt;0,INDEX('Capacity Summary'!$H$36:$BG$135,MATCH('Capacity Backing (Hide)'!CB$2,'Capacity Summary'!$B$36:$B$135,0),MATCH('Capacity Backing (Hide)'!$A56,'Capacity Summary'!$H$35:$BG$35,0)),0)),INDEX('Capacity Summary'!$C$36:$E$135,MATCH('Capacity Backing (Hide)'!CB$2,'Capacity Summary'!$B$36:$B$135,0),2)))/IF(Summary!$B$7="Minutes",1,60)/COUNTA(INDEX(Capacity!$C$10:$Q$109,MATCH('Capacity Backing (Hide)'!CB$2,Capacity!$B$10:$B$109,0),1):INDEX(Capacity!$C$10:$Q$109,MATCH('Capacity Backing (Hide)'!CB$2,Capacity!$B$10:$B$109,0),15))</f>
        <v>#N/A</v>
      </c>
      <c r="CC56" t="e">
        <f ca="1">(IF(COUNTA(INDEX('Capacity Summary'!$H$36:$BG$135,MATCH('Capacity Backing (Hide)'!CC$2,'Capacity Summary'!$B$36:$B$135,0),1):INDEX('Capacity Summary'!$H$36:$BG$135,MATCH('Capacity Backing (Hide)'!CC$2,'Capacity Summary'!$B$36:$B$135,0),52))&gt;0,IF(INDEX('Capacity Summary'!$H$36:$BG$135,MATCH('Capacity Backing (Hide)'!CC$2,'Capacity Summary'!$B$36:$B$135,0),MATCH('Capacity Backing (Hide)'!$A56,'Capacity Summary'!$H$35:$BG$35,0))="x",INDEX('Capacity Summary'!$C$36:$E$135,MATCH('Capacity Backing (Hide)'!CC$2,'Capacity Summary'!$B$36:$B$135,0),4),IF(INDEX('Capacity Summary'!$H$36:$BG$135,MATCH('Capacity Backing (Hide)'!CC$2,'Capacity Summary'!$B$36:$B$135,0),MATCH('Capacity Backing (Hide)'!$A56,'Capacity Summary'!$H$35:$BG$35,0))&lt;&gt;0,INDEX('Capacity Summary'!$H$36:$BG$135,MATCH('Capacity Backing (Hide)'!CC$2,'Capacity Summary'!$B$36:$B$135,0),MATCH('Capacity Backing (Hide)'!$A56,'Capacity Summary'!$H$35:$BG$35,0)),0)),INDEX('Capacity Summary'!$C$36:$E$135,MATCH('Capacity Backing (Hide)'!CC$2,'Capacity Summary'!$B$36:$B$135,0),2)))/IF(Summary!$B$7="Minutes",1,60)/COUNTA(INDEX(Capacity!$C$10:$Q$109,MATCH('Capacity Backing (Hide)'!CC$2,Capacity!$B$10:$B$109,0),1):INDEX(Capacity!$C$10:$Q$109,MATCH('Capacity Backing (Hide)'!CC$2,Capacity!$B$10:$B$109,0),15))</f>
        <v>#N/A</v>
      </c>
      <c r="CD56" t="e">
        <f ca="1">(IF(COUNTA(INDEX('Capacity Summary'!$H$36:$BG$135,MATCH('Capacity Backing (Hide)'!CD$2,'Capacity Summary'!$B$36:$B$135,0),1):INDEX('Capacity Summary'!$H$36:$BG$135,MATCH('Capacity Backing (Hide)'!CD$2,'Capacity Summary'!$B$36:$B$135,0),52))&gt;0,IF(INDEX('Capacity Summary'!$H$36:$BG$135,MATCH('Capacity Backing (Hide)'!CD$2,'Capacity Summary'!$B$36:$B$135,0),MATCH('Capacity Backing (Hide)'!$A56,'Capacity Summary'!$H$35:$BG$35,0))="x",INDEX('Capacity Summary'!$C$36:$E$135,MATCH('Capacity Backing (Hide)'!CD$2,'Capacity Summary'!$B$36:$B$135,0),4),IF(INDEX('Capacity Summary'!$H$36:$BG$135,MATCH('Capacity Backing (Hide)'!CD$2,'Capacity Summary'!$B$36:$B$135,0),MATCH('Capacity Backing (Hide)'!$A56,'Capacity Summary'!$H$35:$BG$35,0))&lt;&gt;0,INDEX('Capacity Summary'!$H$36:$BG$135,MATCH('Capacity Backing (Hide)'!CD$2,'Capacity Summary'!$B$36:$B$135,0),MATCH('Capacity Backing (Hide)'!$A56,'Capacity Summary'!$H$35:$BG$35,0)),0)),INDEX('Capacity Summary'!$C$36:$E$135,MATCH('Capacity Backing (Hide)'!CD$2,'Capacity Summary'!$B$36:$B$135,0),2)))/IF(Summary!$B$7="Minutes",1,60)/COUNTA(INDEX(Capacity!$C$10:$Q$109,MATCH('Capacity Backing (Hide)'!CD$2,Capacity!$B$10:$B$109,0),1):INDEX(Capacity!$C$10:$Q$109,MATCH('Capacity Backing (Hide)'!CD$2,Capacity!$B$10:$B$109,0),15))</f>
        <v>#N/A</v>
      </c>
      <c r="CE56" t="e">
        <f ca="1">(IF(COUNTA(INDEX('Capacity Summary'!$H$36:$BG$135,MATCH('Capacity Backing (Hide)'!CE$2,'Capacity Summary'!$B$36:$B$135,0),1):INDEX('Capacity Summary'!$H$36:$BG$135,MATCH('Capacity Backing (Hide)'!CE$2,'Capacity Summary'!$B$36:$B$135,0),52))&gt;0,IF(INDEX('Capacity Summary'!$H$36:$BG$135,MATCH('Capacity Backing (Hide)'!CE$2,'Capacity Summary'!$B$36:$B$135,0),MATCH('Capacity Backing (Hide)'!$A56,'Capacity Summary'!$H$35:$BG$35,0))="x",INDEX('Capacity Summary'!$C$36:$E$135,MATCH('Capacity Backing (Hide)'!CE$2,'Capacity Summary'!$B$36:$B$135,0),4),IF(INDEX('Capacity Summary'!$H$36:$BG$135,MATCH('Capacity Backing (Hide)'!CE$2,'Capacity Summary'!$B$36:$B$135,0),MATCH('Capacity Backing (Hide)'!$A56,'Capacity Summary'!$H$35:$BG$35,0))&lt;&gt;0,INDEX('Capacity Summary'!$H$36:$BG$135,MATCH('Capacity Backing (Hide)'!CE$2,'Capacity Summary'!$B$36:$B$135,0),MATCH('Capacity Backing (Hide)'!$A56,'Capacity Summary'!$H$35:$BG$35,0)),0)),INDEX('Capacity Summary'!$C$36:$E$135,MATCH('Capacity Backing (Hide)'!CE$2,'Capacity Summary'!$B$36:$B$135,0),2)))/IF(Summary!$B$7="Minutes",1,60)/COUNTA(INDEX(Capacity!$C$10:$Q$109,MATCH('Capacity Backing (Hide)'!CE$2,Capacity!$B$10:$B$109,0),1):INDEX(Capacity!$C$10:$Q$109,MATCH('Capacity Backing (Hide)'!CE$2,Capacity!$B$10:$B$109,0),15))</f>
        <v>#N/A</v>
      </c>
      <c r="CF56" t="e">
        <f ca="1">(IF(COUNTA(INDEX('Capacity Summary'!$H$36:$BG$135,MATCH('Capacity Backing (Hide)'!CF$2,'Capacity Summary'!$B$36:$B$135,0),1):INDEX('Capacity Summary'!$H$36:$BG$135,MATCH('Capacity Backing (Hide)'!CF$2,'Capacity Summary'!$B$36:$B$135,0),52))&gt;0,IF(INDEX('Capacity Summary'!$H$36:$BG$135,MATCH('Capacity Backing (Hide)'!CF$2,'Capacity Summary'!$B$36:$B$135,0),MATCH('Capacity Backing (Hide)'!$A56,'Capacity Summary'!$H$35:$BG$35,0))="x",INDEX('Capacity Summary'!$C$36:$E$135,MATCH('Capacity Backing (Hide)'!CF$2,'Capacity Summary'!$B$36:$B$135,0),4),IF(INDEX('Capacity Summary'!$H$36:$BG$135,MATCH('Capacity Backing (Hide)'!CF$2,'Capacity Summary'!$B$36:$B$135,0),MATCH('Capacity Backing (Hide)'!$A56,'Capacity Summary'!$H$35:$BG$35,0))&lt;&gt;0,INDEX('Capacity Summary'!$H$36:$BG$135,MATCH('Capacity Backing (Hide)'!CF$2,'Capacity Summary'!$B$36:$B$135,0),MATCH('Capacity Backing (Hide)'!$A56,'Capacity Summary'!$H$35:$BG$35,0)),0)),INDEX('Capacity Summary'!$C$36:$E$135,MATCH('Capacity Backing (Hide)'!CF$2,'Capacity Summary'!$B$36:$B$135,0),2)))/IF(Summary!$B$7="Minutes",1,60)/COUNTA(INDEX(Capacity!$C$10:$Q$109,MATCH('Capacity Backing (Hide)'!CF$2,Capacity!$B$10:$B$109,0),1):INDEX(Capacity!$C$10:$Q$109,MATCH('Capacity Backing (Hide)'!CF$2,Capacity!$B$10:$B$109,0),15))</f>
        <v>#N/A</v>
      </c>
      <c r="CG56" t="e">
        <f ca="1">(IF(COUNTA(INDEX('Capacity Summary'!$H$36:$BG$135,MATCH('Capacity Backing (Hide)'!CG$2,'Capacity Summary'!$B$36:$B$135,0),1):INDEX('Capacity Summary'!$H$36:$BG$135,MATCH('Capacity Backing (Hide)'!CG$2,'Capacity Summary'!$B$36:$B$135,0),52))&gt;0,IF(INDEX('Capacity Summary'!$H$36:$BG$135,MATCH('Capacity Backing (Hide)'!CG$2,'Capacity Summary'!$B$36:$B$135,0),MATCH('Capacity Backing (Hide)'!$A56,'Capacity Summary'!$H$35:$BG$35,0))="x",INDEX('Capacity Summary'!$C$36:$E$135,MATCH('Capacity Backing (Hide)'!CG$2,'Capacity Summary'!$B$36:$B$135,0),4),IF(INDEX('Capacity Summary'!$H$36:$BG$135,MATCH('Capacity Backing (Hide)'!CG$2,'Capacity Summary'!$B$36:$B$135,0),MATCH('Capacity Backing (Hide)'!$A56,'Capacity Summary'!$H$35:$BG$35,0))&lt;&gt;0,INDEX('Capacity Summary'!$H$36:$BG$135,MATCH('Capacity Backing (Hide)'!CG$2,'Capacity Summary'!$B$36:$B$135,0),MATCH('Capacity Backing (Hide)'!$A56,'Capacity Summary'!$H$35:$BG$35,0)),0)),INDEX('Capacity Summary'!$C$36:$E$135,MATCH('Capacity Backing (Hide)'!CG$2,'Capacity Summary'!$B$36:$B$135,0),2)))/IF(Summary!$B$7="Minutes",1,60)/COUNTA(INDEX(Capacity!$C$10:$Q$109,MATCH('Capacity Backing (Hide)'!CG$2,Capacity!$B$10:$B$109,0),1):INDEX(Capacity!$C$10:$Q$109,MATCH('Capacity Backing (Hide)'!CG$2,Capacity!$B$10:$B$109,0),15))</f>
        <v>#N/A</v>
      </c>
      <c r="CH56" t="e">
        <f ca="1">(IF(COUNTA(INDEX('Capacity Summary'!$H$36:$BG$135,MATCH('Capacity Backing (Hide)'!CH$2,'Capacity Summary'!$B$36:$B$135,0),1):INDEX('Capacity Summary'!$H$36:$BG$135,MATCH('Capacity Backing (Hide)'!CH$2,'Capacity Summary'!$B$36:$B$135,0),52))&gt;0,IF(INDEX('Capacity Summary'!$H$36:$BG$135,MATCH('Capacity Backing (Hide)'!CH$2,'Capacity Summary'!$B$36:$B$135,0),MATCH('Capacity Backing (Hide)'!$A56,'Capacity Summary'!$H$35:$BG$35,0))="x",INDEX('Capacity Summary'!$C$36:$E$135,MATCH('Capacity Backing (Hide)'!CH$2,'Capacity Summary'!$B$36:$B$135,0),4),IF(INDEX('Capacity Summary'!$H$36:$BG$135,MATCH('Capacity Backing (Hide)'!CH$2,'Capacity Summary'!$B$36:$B$135,0),MATCH('Capacity Backing (Hide)'!$A56,'Capacity Summary'!$H$35:$BG$35,0))&lt;&gt;0,INDEX('Capacity Summary'!$H$36:$BG$135,MATCH('Capacity Backing (Hide)'!CH$2,'Capacity Summary'!$B$36:$B$135,0),MATCH('Capacity Backing (Hide)'!$A56,'Capacity Summary'!$H$35:$BG$35,0)),0)),INDEX('Capacity Summary'!$C$36:$E$135,MATCH('Capacity Backing (Hide)'!CH$2,'Capacity Summary'!$B$36:$B$135,0),2)))/IF(Summary!$B$7="Minutes",1,60)/COUNTA(INDEX(Capacity!$C$10:$Q$109,MATCH('Capacity Backing (Hide)'!CH$2,Capacity!$B$10:$B$109,0),1):INDEX(Capacity!$C$10:$Q$109,MATCH('Capacity Backing (Hide)'!CH$2,Capacity!$B$10:$B$109,0),15))</f>
        <v>#N/A</v>
      </c>
      <c r="CI56" t="e">
        <f ca="1">(IF(COUNTA(INDEX('Capacity Summary'!$H$36:$BG$135,MATCH('Capacity Backing (Hide)'!CI$2,'Capacity Summary'!$B$36:$B$135,0),1):INDEX('Capacity Summary'!$H$36:$BG$135,MATCH('Capacity Backing (Hide)'!CI$2,'Capacity Summary'!$B$36:$B$135,0),52))&gt;0,IF(INDEX('Capacity Summary'!$H$36:$BG$135,MATCH('Capacity Backing (Hide)'!CI$2,'Capacity Summary'!$B$36:$B$135,0),MATCH('Capacity Backing (Hide)'!$A56,'Capacity Summary'!$H$35:$BG$35,0))="x",INDEX('Capacity Summary'!$C$36:$E$135,MATCH('Capacity Backing (Hide)'!CI$2,'Capacity Summary'!$B$36:$B$135,0),4),IF(INDEX('Capacity Summary'!$H$36:$BG$135,MATCH('Capacity Backing (Hide)'!CI$2,'Capacity Summary'!$B$36:$B$135,0),MATCH('Capacity Backing (Hide)'!$A56,'Capacity Summary'!$H$35:$BG$35,0))&lt;&gt;0,INDEX('Capacity Summary'!$H$36:$BG$135,MATCH('Capacity Backing (Hide)'!CI$2,'Capacity Summary'!$B$36:$B$135,0),MATCH('Capacity Backing (Hide)'!$A56,'Capacity Summary'!$H$35:$BG$35,0)),0)),INDEX('Capacity Summary'!$C$36:$E$135,MATCH('Capacity Backing (Hide)'!CI$2,'Capacity Summary'!$B$36:$B$135,0),2)))/IF(Summary!$B$7="Minutes",1,60)/COUNTA(INDEX(Capacity!$C$10:$Q$109,MATCH('Capacity Backing (Hide)'!CI$2,Capacity!$B$10:$B$109,0),1):INDEX(Capacity!$C$10:$Q$109,MATCH('Capacity Backing (Hide)'!CI$2,Capacity!$B$10:$B$109,0),15))</f>
        <v>#N/A</v>
      </c>
      <c r="CJ56" t="e">
        <f ca="1">(IF(COUNTA(INDEX('Capacity Summary'!$H$36:$BG$135,MATCH('Capacity Backing (Hide)'!CJ$2,'Capacity Summary'!$B$36:$B$135,0),1):INDEX('Capacity Summary'!$H$36:$BG$135,MATCH('Capacity Backing (Hide)'!CJ$2,'Capacity Summary'!$B$36:$B$135,0),52))&gt;0,IF(INDEX('Capacity Summary'!$H$36:$BG$135,MATCH('Capacity Backing (Hide)'!CJ$2,'Capacity Summary'!$B$36:$B$135,0),MATCH('Capacity Backing (Hide)'!$A56,'Capacity Summary'!$H$35:$BG$35,0))="x",INDEX('Capacity Summary'!$C$36:$E$135,MATCH('Capacity Backing (Hide)'!CJ$2,'Capacity Summary'!$B$36:$B$135,0),4),IF(INDEX('Capacity Summary'!$H$36:$BG$135,MATCH('Capacity Backing (Hide)'!CJ$2,'Capacity Summary'!$B$36:$B$135,0),MATCH('Capacity Backing (Hide)'!$A56,'Capacity Summary'!$H$35:$BG$35,0))&lt;&gt;0,INDEX('Capacity Summary'!$H$36:$BG$135,MATCH('Capacity Backing (Hide)'!CJ$2,'Capacity Summary'!$B$36:$B$135,0),MATCH('Capacity Backing (Hide)'!$A56,'Capacity Summary'!$H$35:$BG$35,0)),0)),INDEX('Capacity Summary'!$C$36:$E$135,MATCH('Capacity Backing (Hide)'!CJ$2,'Capacity Summary'!$B$36:$B$135,0),2)))/IF(Summary!$B$7="Minutes",1,60)/COUNTA(INDEX(Capacity!$C$10:$Q$109,MATCH('Capacity Backing (Hide)'!CJ$2,Capacity!$B$10:$B$109,0),1):INDEX(Capacity!$C$10:$Q$109,MATCH('Capacity Backing (Hide)'!CJ$2,Capacity!$B$10:$B$109,0),15))</f>
        <v>#N/A</v>
      </c>
      <c r="CK56" t="e">
        <f ca="1">(IF(COUNTA(INDEX('Capacity Summary'!$H$36:$BG$135,MATCH('Capacity Backing (Hide)'!CK$2,'Capacity Summary'!$B$36:$B$135,0),1):INDEX('Capacity Summary'!$H$36:$BG$135,MATCH('Capacity Backing (Hide)'!CK$2,'Capacity Summary'!$B$36:$B$135,0),52))&gt;0,IF(INDEX('Capacity Summary'!$H$36:$BG$135,MATCH('Capacity Backing (Hide)'!CK$2,'Capacity Summary'!$B$36:$B$135,0),MATCH('Capacity Backing (Hide)'!$A56,'Capacity Summary'!$H$35:$BG$35,0))="x",INDEX('Capacity Summary'!$C$36:$E$135,MATCH('Capacity Backing (Hide)'!CK$2,'Capacity Summary'!$B$36:$B$135,0),4),IF(INDEX('Capacity Summary'!$H$36:$BG$135,MATCH('Capacity Backing (Hide)'!CK$2,'Capacity Summary'!$B$36:$B$135,0),MATCH('Capacity Backing (Hide)'!$A56,'Capacity Summary'!$H$35:$BG$35,0))&lt;&gt;0,INDEX('Capacity Summary'!$H$36:$BG$135,MATCH('Capacity Backing (Hide)'!CK$2,'Capacity Summary'!$B$36:$B$135,0),MATCH('Capacity Backing (Hide)'!$A56,'Capacity Summary'!$H$35:$BG$35,0)),0)),INDEX('Capacity Summary'!$C$36:$E$135,MATCH('Capacity Backing (Hide)'!CK$2,'Capacity Summary'!$B$36:$B$135,0),2)))/IF(Summary!$B$7="Minutes",1,60)/COUNTA(INDEX(Capacity!$C$10:$Q$109,MATCH('Capacity Backing (Hide)'!CK$2,Capacity!$B$10:$B$109,0),1):INDEX(Capacity!$C$10:$Q$109,MATCH('Capacity Backing (Hide)'!CK$2,Capacity!$B$10:$B$109,0),15))</f>
        <v>#N/A</v>
      </c>
      <c r="CL56" t="e">
        <f ca="1">(IF(COUNTA(INDEX('Capacity Summary'!$H$36:$BG$135,MATCH('Capacity Backing (Hide)'!CL$2,'Capacity Summary'!$B$36:$B$135,0),1):INDEX('Capacity Summary'!$H$36:$BG$135,MATCH('Capacity Backing (Hide)'!CL$2,'Capacity Summary'!$B$36:$B$135,0),52))&gt;0,IF(INDEX('Capacity Summary'!$H$36:$BG$135,MATCH('Capacity Backing (Hide)'!CL$2,'Capacity Summary'!$B$36:$B$135,0),MATCH('Capacity Backing (Hide)'!$A56,'Capacity Summary'!$H$35:$BG$35,0))="x",INDEX('Capacity Summary'!$C$36:$E$135,MATCH('Capacity Backing (Hide)'!CL$2,'Capacity Summary'!$B$36:$B$135,0),4),IF(INDEX('Capacity Summary'!$H$36:$BG$135,MATCH('Capacity Backing (Hide)'!CL$2,'Capacity Summary'!$B$36:$B$135,0),MATCH('Capacity Backing (Hide)'!$A56,'Capacity Summary'!$H$35:$BG$35,0))&lt;&gt;0,INDEX('Capacity Summary'!$H$36:$BG$135,MATCH('Capacity Backing (Hide)'!CL$2,'Capacity Summary'!$B$36:$B$135,0),MATCH('Capacity Backing (Hide)'!$A56,'Capacity Summary'!$H$35:$BG$35,0)),0)),INDEX('Capacity Summary'!$C$36:$E$135,MATCH('Capacity Backing (Hide)'!CL$2,'Capacity Summary'!$B$36:$B$135,0),2)))/IF(Summary!$B$7="Minutes",1,60)/COUNTA(INDEX(Capacity!$C$10:$Q$109,MATCH('Capacity Backing (Hide)'!CL$2,Capacity!$B$10:$B$109,0),1):INDEX(Capacity!$C$10:$Q$109,MATCH('Capacity Backing (Hide)'!CL$2,Capacity!$B$10:$B$109,0),15))</f>
        <v>#N/A</v>
      </c>
      <c r="CM56" t="e">
        <f ca="1">(IF(COUNTA(INDEX('Capacity Summary'!$H$36:$BG$135,MATCH('Capacity Backing (Hide)'!CM$2,'Capacity Summary'!$B$36:$B$135,0),1):INDEX('Capacity Summary'!$H$36:$BG$135,MATCH('Capacity Backing (Hide)'!CM$2,'Capacity Summary'!$B$36:$B$135,0),52))&gt;0,IF(INDEX('Capacity Summary'!$H$36:$BG$135,MATCH('Capacity Backing (Hide)'!CM$2,'Capacity Summary'!$B$36:$B$135,0),MATCH('Capacity Backing (Hide)'!$A56,'Capacity Summary'!$H$35:$BG$35,0))="x",INDEX('Capacity Summary'!$C$36:$E$135,MATCH('Capacity Backing (Hide)'!CM$2,'Capacity Summary'!$B$36:$B$135,0),4),IF(INDEX('Capacity Summary'!$H$36:$BG$135,MATCH('Capacity Backing (Hide)'!CM$2,'Capacity Summary'!$B$36:$B$135,0),MATCH('Capacity Backing (Hide)'!$A56,'Capacity Summary'!$H$35:$BG$35,0))&lt;&gt;0,INDEX('Capacity Summary'!$H$36:$BG$135,MATCH('Capacity Backing (Hide)'!CM$2,'Capacity Summary'!$B$36:$B$135,0),MATCH('Capacity Backing (Hide)'!$A56,'Capacity Summary'!$H$35:$BG$35,0)),0)),INDEX('Capacity Summary'!$C$36:$E$135,MATCH('Capacity Backing (Hide)'!CM$2,'Capacity Summary'!$B$36:$B$135,0),2)))/IF(Summary!$B$7="Minutes",1,60)/COUNTA(INDEX(Capacity!$C$10:$Q$109,MATCH('Capacity Backing (Hide)'!CM$2,Capacity!$B$10:$B$109,0),1):INDEX(Capacity!$C$10:$Q$109,MATCH('Capacity Backing (Hide)'!CM$2,Capacity!$B$10:$B$109,0),15))</f>
        <v>#N/A</v>
      </c>
      <c r="CN56" t="e">
        <f ca="1">(IF(COUNTA(INDEX('Capacity Summary'!$H$36:$BG$135,MATCH('Capacity Backing (Hide)'!CN$2,'Capacity Summary'!$B$36:$B$135,0),1):INDEX('Capacity Summary'!$H$36:$BG$135,MATCH('Capacity Backing (Hide)'!CN$2,'Capacity Summary'!$B$36:$B$135,0),52))&gt;0,IF(INDEX('Capacity Summary'!$H$36:$BG$135,MATCH('Capacity Backing (Hide)'!CN$2,'Capacity Summary'!$B$36:$B$135,0),MATCH('Capacity Backing (Hide)'!$A56,'Capacity Summary'!$H$35:$BG$35,0))="x",INDEX('Capacity Summary'!$C$36:$E$135,MATCH('Capacity Backing (Hide)'!CN$2,'Capacity Summary'!$B$36:$B$135,0),4),IF(INDEX('Capacity Summary'!$H$36:$BG$135,MATCH('Capacity Backing (Hide)'!CN$2,'Capacity Summary'!$B$36:$B$135,0),MATCH('Capacity Backing (Hide)'!$A56,'Capacity Summary'!$H$35:$BG$35,0))&lt;&gt;0,INDEX('Capacity Summary'!$H$36:$BG$135,MATCH('Capacity Backing (Hide)'!CN$2,'Capacity Summary'!$B$36:$B$135,0),MATCH('Capacity Backing (Hide)'!$A56,'Capacity Summary'!$H$35:$BG$35,0)),0)),INDEX('Capacity Summary'!$C$36:$E$135,MATCH('Capacity Backing (Hide)'!CN$2,'Capacity Summary'!$B$36:$B$135,0),2)))/IF(Summary!$B$7="Minutes",1,60)/COUNTA(INDEX(Capacity!$C$10:$Q$109,MATCH('Capacity Backing (Hide)'!CN$2,Capacity!$B$10:$B$109,0),1):INDEX(Capacity!$C$10:$Q$109,MATCH('Capacity Backing (Hide)'!CN$2,Capacity!$B$10:$B$109,0),15))</f>
        <v>#N/A</v>
      </c>
      <c r="CO56" t="e">
        <f ca="1">(IF(COUNTA(INDEX('Capacity Summary'!$H$36:$BG$135,MATCH('Capacity Backing (Hide)'!CO$2,'Capacity Summary'!$B$36:$B$135,0),1):INDEX('Capacity Summary'!$H$36:$BG$135,MATCH('Capacity Backing (Hide)'!CO$2,'Capacity Summary'!$B$36:$B$135,0),52))&gt;0,IF(INDEX('Capacity Summary'!$H$36:$BG$135,MATCH('Capacity Backing (Hide)'!CO$2,'Capacity Summary'!$B$36:$B$135,0),MATCH('Capacity Backing (Hide)'!$A56,'Capacity Summary'!$H$35:$BG$35,0))="x",INDEX('Capacity Summary'!$C$36:$E$135,MATCH('Capacity Backing (Hide)'!CO$2,'Capacity Summary'!$B$36:$B$135,0),4),IF(INDEX('Capacity Summary'!$H$36:$BG$135,MATCH('Capacity Backing (Hide)'!CO$2,'Capacity Summary'!$B$36:$B$135,0),MATCH('Capacity Backing (Hide)'!$A56,'Capacity Summary'!$H$35:$BG$35,0))&lt;&gt;0,INDEX('Capacity Summary'!$H$36:$BG$135,MATCH('Capacity Backing (Hide)'!CO$2,'Capacity Summary'!$B$36:$B$135,0),MATCH('Capacity Backing (Hide)'!$A56,'Capacity Summary'!$H$35:$BG$35,0)),0)),INDEX('Capacity Summary'!$C$36:$E$135,MATCH('Capacity Backing (Hide)'!CO$2,'Capacity Summary'!$B$36:$B$135,0),2)))/IF(Summary!$B$7="Minutes",1,60)/COUNTA(INDEX(Capacity!$C$10:$Q$109,MATCH('Capacity Backing (Hide)'!CO$2,Capacity!$B$10:$B$109,0),1):INDEX(Capacity!$C$10:$Q$109,MATCH('Capacity Backing (Hide)'!CO$2,Capacity!$B$10:$B$109,0),15))</f>
        <v>#N/A</v>
      </c>
      <c r="CP56" t="e">
        <f ca="1">(IF(COUNTA(INDEX('Capacity Summary'!$H$36:$BG$135,MATCH('Capacity Backing (Hide)'!CP$2,'Capacity Summary'!$B$36:$B$135,0),1):INDEX('Capacity Summary'!$H$36:$BG$135,MATCH('Capacity Backing (Hide)'!CP$2,'Capacity Summary'!$B$36:$B$135,0),52))&gt;0,IF(INDEX('Capacity Summary'!$H$36:$BG$135,MATCH('Capacity Backing (Hide)'!CP$2,'Capacity Summary'!$B$36:$B$135,0),MATCH('Capacity Backing (Hide)'!$A56,'Capacity Summary'!$H$35:$BG$35,0))="x",INDEX('Capacity Summary'!$C$36:$E$135,MATCH('Capacity Backing (Hide)'!CP$2,'Capacity Summary'!$B$36:$B$135,0),4),IF(INDEX('Capacity Summary'!$H$36:$BG$135,MATCH('Capacity Backing (Hide)'!CP$2,'Capacity Summary'!$B$36:$B$135,0),MATCH('Capacity Backing (Hide)'!$A56,'Capacity Summary'!$H$35:$BG$35,0))&lt;&gt;0,INDEX('Capacity Summary'!$H$36:$BG$135,MATCH('Capacity Backing (Hide)'!CP$2,'Capacity Summary'!$B$36:$B$135,0),MATCH('Capacity Backing (Hide)'!$A56,'Capacity Summary'!$H$35:$BG$35,0)),0)),INDEX('Capacity Summary'!$C$36:$E$135,MATCH('Capacity Backing (Hide)'!CP$2,'Capacity Summary'!$B$36:$B$135,0),2)))/IF(Summary!$B$7="Minutes",1,60)/COUNTA(INDEX(Capacity!$C$10:$Q$109,MATCH('Capacity Backing (Hide)'!CP$2,Capacity!$B$10:$B$109,0),1):INDEX(Capacity!$C$10:$Q$109,MATCH('Capacity Backing (Hide)'!CP$2,Capacity!$B$10:$B$109,0),15))</f>
        <v>#N/A</v>
      </c>
      <c r="CQ56" t="e">
        <f ca="1">(IF(COUNTA(INDEX('Capacity Summary'!$H$36:$BG$135,MATCH('Capacity Backing (Hide)'!CQ$2,'Capacity Summary'!$B$36:$B$135,0),1):INDEX('Capacity Summary'!$H$36:$BG$135,MATCH('Capacity Backing (Hide)'!CQ$2,'Capacity Summary'!$B$36:$B$135,0),52))&gt;0,IF(INDEX('Capacity Summary'!$H$36:$BG$135,MATCH('Capacity Backing (Hide)'!CQ$2,'Capacity Summary'!$B$36:$B$135,0),MATCH('Capacity Backing (Hide)'!$A56,'Capacity Summary'!$H$35:$BG$35,0))="x",INDEX('Capacity Summary'!$C$36:$E$135,MATCH('Capacity Backing (Hide)'!CQ$2,'Capacity Summary'!$B$36:$B$135,0),4),IF(INDEX('Capacity Summary'!$H$36:$BG$135,MATCH('Capacity Backing (Hide)'!CQ$2,'Capacity Summary'!$B$36:$B$135,0),MATCH('Capacity Backing (Hide)'!$A56,'Capacity Summary'!$H$35:$BG$35,0))&lt;&gt;0,INDEX('Capacity Summary'!$H$36:$BG$135,MATCH('Capacity Backing (Hide)'!CQ$2,'Capacity Summary'!$B$36:$B$135,0),MATCH('Capacity Backing (Hide)'!$A56,'Capacity Summary'!$H$35:$BG$35,0)),0)),INDEX('Capacity Summary'!$C$36:$E$135,MATCH('Capacity Backing (Hide)'!CQ$2,'Capacity Summary'!$B$36:$B$135,0),2)))/IF(Summary!$B$7="Minutes",1,60)/COUNTA(INDEX(Capacity!$C$10:$Q$109,MATCH('Capacity Backing (Hide)'!CQ$2,Capacity!$B$10:$B$109,0),1):INDEX(Capacity!$C$10:$Q$109,MATCH('Capacity Backing (Hide)'!CQ$2,Capacity!$B$10:$B$109,0),15))</f>
        <v>#N/A</v>
      </c>
      <c r="CR56" t="e">
        <f ca="1">(IF(COUNTA(INDEX('Capacity Summary'!$H$36:$BG$135,MATCH('Capacity Backing (Hide)'!CR$2,'Capacity Summary'!$B$36:$B$135,0),1):INDEX('Capacity Summary'!$H$36:$BG$135,MATCH('Capacity Backing (Hide)'!CR$2,'Capacity Summary'!$B$36:$B$135,0),52))&gt;0,IF(INDEX('Capacity Summary'!$H$36:$BG$135,MATCH('Capacity Backing (Hide)'!CR$2,'Capacity Summary'!$B$36:$B$135,0),MATCH('Capacity Backing (Hide)'!$A56,'Capacity Summary'!$H$35:$BG$35,0))="x",INDEX('Capacity Summary'!$C$36:$E$135,MATCH('Capacity Backing (Hide)'!CR$2,'Capacity Summary'!$B$36:$B$135,0),4),IF(INDEX('Capacity Summary'!$H$36:$BG$135,MATCH('Capacity Backing (Hide)'!CR$2,'Capacity Summary'!$B$36:$B$135,0),MATCH('Capacity Backing (Hide)'!$A56,'Capacity Summary'!$H$35:$BG$35,0))&lt;&gt;0,INDEX('Capacity Summary'!$H$36:$BG$135,MATCH('Capacity Backing (Hide)'!CR$2,'Capacity Summary'!$B$36:$B$135,0),MATCH('Capacity Backing (Hide)'!$A56,'Capacity Summary'!$H$35:$BG$35,0)),0)),INDEX('Capacity Summary'!$C$36:$E$135,MATCH('Capacity Backing (Hide)'!CR$2,'Capacity Summary'!$B$36:$B$135,0),2)))/IF(Summary!$B$7="Minutes",1,60)/COUNTA(INDEX(Capacity!$C$10:$Q$109,MATCH('Capacity Backing (Hide)'!CR$2,Capacity!$B$10:$B$109,0),1):INDEX(Capacity!$C$10:$Q$109,MATCH('Capacity Backing (Hide)'!CR$2,Capacity!$B$10:$B$109,0),15))</f>
        <v>#N/A</v>
      </c>
      <c r="CS56" t="e">
        <f ca="1">(IF(COUNTA(INDEX('Capacity Summary'!$H$36:$BG$135,MATCH('Capacity Backing (Hide)'!CS$2,'Capacity Summary'!$B$36:$B$135,0),1):INDEX('Capacity Summary'!$H$36:$BG$135,MATCH('Capacity Backing (Hide)'!CS$2,'Capacity Summary'!$B$36:$B$135,0),52))&gt;0,IF(INDEX('Capacity Summary'!$H$36:$BG$135,MATCH('Capacity Backing (Hide)'!CS$2,'Capacity Summary'!$B$36:$B$135,0),MATCH('Capacity Backing (Hide)'!$A56,'Capacity Summary'!$H$35:$BG$35,0))="x",INDEX('Capacity Summary'!$C$36:$E$135,MATCH('Capacity Backing (Hide)'!CS$2,'Capacity Summary'!$B$36:$B$135,0),4),IF(INDEX('Capacity Summary'!$H$36:$BG$135,MATCH('Capacity Backing (Hide)'!CS$2,'Capacity Summary'!$B$36:$B$135,0),MATCH('Capacity Backing (Hide)'!$A56,'Capacity Summary'!$H$35:$BG$35,0))&lt;&gt;0,INDEX('Capacity Summary'!$H$36:$BG$135,MATCH('Capacity Backing (Hide)'!CS$2,'Capacity Summary'!$B$36:$B$135,0),MATCH('Capacity Backing (Hide)'!$A56,'Capacity Summary'!$H$35:$BG$35,0)),0)),INDEX('Capacity Summary'!$C$36:$E$135,MATCH('Capacity Backing (Hide)'!CS$2,'Capacity Summary'!$B$36:$B$135,0),2)))/IF(Summary!$B$7="Minutes",1,60)/COUNTA(INDEX(Capacity!$C$10:$Q$109,MATCH('Capacity Backing (Hide)'!CS$2,Capacity!$B$10:$B$109,0),1):INDEX(Capacity!$C$10:$Q$109,MATCH('Capacity Backing (Hide)'!CS$2,Capacity!$B$10:$B$109,0),15))</f>
        <v>#N/A</v>
      </c>
      <c r="CT56" t="e">
        <f ca="1">(IF(COUNTA(INDEX('Capacity Summary'!$H$36:$BG$135,MATCH('Capacity Backing (Hide)'!CT$2,'Capacity Summary'!$B$36:$B$135,0),1):INDEX('Capacity Summary'!$H$36:$BG$135,MATCH('Capacity Backing (Hide)'!CT$2,'Capacity Summary'!$B$36:$B$135,0),52))&gt;0,IF(INDEX('Capacity Summary'!$H$36:$BG$135,MATCH('Capacity Backing (Hide)'!CT$2,'Capacity Summary'!$B$36:$B$135,0),MATCH('Capacity Backing (Hide)'!$A56,'Capacity Summary'!$H$35:$BG$35,0))="x",INDEX('Capacity Summary'!$C$36:$E$135,MATCH('Capacity Backing (Hide)'!CT$2,'Capacity Summary'!$B$36:$B$135,0),4),IF(INDEX('Capacity Summary'!$H$36:$BG$135,MATCH('Capacity Backing (Hide)'!CT$2,'Capacity Summary'!$B$36:$B$135,0),MATCH('Capacity Backing (Hide)'!$A56,'Capacity Summary'!$H$35:$BG$35,0))&lt;&gt;0,INDEX('Capacity Summary'!$H$36:$BG$135,MATCH('Capacity Backing (Hide)'!CT$2,'Capacity Summary'!$B$36:$B$135,0),MATCH('Capacity Backing (Hide)'!$A56,'Capacity Summary'!$H$35:$BG$35,0)),0)),INDEX('Capacity Summary'!$C$36:$E$135,MATCH('Capacity Backing (Hide)'!CT$2,'Capacity Summary'!$B$36:$B$135,0),2)))/IF(Summary!$B$7="Minutes",1,60)/COUNTA(INDEX(Capacity!$C$10:$Q$109,MATCH('Capacity Backing (Hide)'!CT$2,Capacity!$B$10:$B$109,0),1):INDEX(Capacity!$C$10:$Q$109,MATCH('Capacity Backing (Hide)'!CT$2,Capacity!$B$10:$B$109,0),15))</f>
        <v>#N/A</v>
      </c>
      <c r="CU56" t="e">
        <f ca="1">(IF(COUNTA(INDEX('Capacity Summary'!$H$36:$BG$135,MATCH('Capacity Backing (Hide)'!CU$2,'Capacity Summary'!$B$36:$B$135,0),1):INDEX('Capacity Summary'!$H$36:$BG$135,MATCH('Capacity Backing (Hide)'!CU$2,'Capacity Summary'!$B$36:$B$135,0),52))&gt;0,IF(INDEX('Capacity Summary'!$H$36:$BG$135,MATCH('Capacity Backing (Hide)'!CU$2,'Capacity Summary'!$B$36:$B$135,0),MATCH('Capacity Backing (Hide)'!$A56,'Capacity Summary'!$H$35:$BG$35,0))="x",INDEX('Capacity Summary'!$C$36:$E$135,MATCH('Capacity Backing (Hide)'!CU$2,'Capacity Summary'!$B$36:$B$135,0),4),IF(INDEX('Capacity Summary'!$H$36:$BG$135,MATCH('Capacity Backing (Hide)'!CU$2,'Capacity Summary'!$B$36:$B$135,0),MATCH('Capacity Backing (Hide)'!$A56,'Capacity Summary'!$H$35:$BG$35,0))&lt;&gt;0,INDEX('Capacity Summary'!$H$36:$BG$135,MATCH('Capacity Backing (Hide)'!CU$2,'Capacity Summary'!$B$36:$B$135,0),MATCH('Capacity Backing (Hide)'!$A56,'Capacity Summary'!$H$35:$BG$35,0)),0)),INDEX('Capacity Summary'!$C$36:$E$135,MATCH('Capacity Backing (Hide)'!CU$2,'Capacity Summary'!$B$36:$B$135,0),2)))/IF(Summary!$B$7="Minutes",1,60)/COUNTA(INDEX(Capacity!$C$10:$Q$109,MATCH('Capacity Backing (Hide)'!CU$2,Capacity!$B$10:$B$109,0),1):INDEX(Capacity!$C$10:$Q$109,MATCH('Capacity Backing (Hide)'!CU$2,Capacity!$B$10:$B$109,0),15))</f>
        <v>#N/A</v>
      </c>
      <c r="CV56" t="e">
        <f ca="1">(IF(COUNTA(INDEX('Capacity Summary'!$H$36:$BG$135,MATCH('Capacity Backing (Hide)'!CV$2,'Capacity Summary'!$B$36:$B$135,0),1):INDEX('Capacity Summary'!$H$36:$BG$135,MATCH('Capacity Backing (Hide)'!CV$2,'Capacity Summary'!$B$36:$B$135,0),52))&gt;0,IF(INDEX('Capacity Summary'!$H$36:$BG$135,MATCH('Capacity Backing (Hide)'!CV$2,'Capacity Summary'!$B$36:$B$135,0),MATCH('Capacity Backing (Hide)'!$A56,'Capacity Summary'!$H$35:$BG$35,0))="x",INDEX('Capacity Summary'!$C$36:$E$135,MATCH('Capacity Backing (Hide)'!CV$2,'Capacity Summary'!$B$36:$B$135,0),4),IF(INDEX('Capacity Summary'!$H$36:$BG$135,MATCH('Capacity Backing (Hide)'!CV$2,'Capacity Summary'!$B$36:$B$135,0),MATCH('Capacity Backing (Hide)'!$A56,'Capacity Summary'!$H$35:$BG$35,0))&lt;&gt;0,INDEX('Capacity Summary'!$H$36:$BG$135,MATCH('Capacity Backing (Hide)'!CV$2,'Capacity Summary'!$B$36:$B$135,0),MATCH('Capacity Backing (Hide)'!$A56,'Capacity Summary'!$H$35:$BG$35,0)),0)),INDEX('Capacity Summary'!$C$36:$E$135,MATCH('Capacity Backing (Hide)'!CV$2,'Capacity Summary'!$B$36:$B$135,0),2)))/IF(Summary!$B$7="Minutes",1,60)/COUNTA(INDEX(Capacity!$C$10:$Q$109,MATCH('Capacity Backing (Hide)'!CV$2,Capacity!$B$10:$B$109,0),1):INDEX(Capacity!$C$10:$Q$109,MATCH('Capacity Backing (Hide)'!CV$2,Capacity!$B$10:$B$109,0),15))</f>
        <v>#N/A</v>
      </c>
      <c r="CW56" t="e">
        <f ca="1">(IF(COUNTA(INDEX('Capacity Summary'!$H$36:$BG$135,MATCH('Capacity Backing (Hide)'!CW$2,'Capacity Summary'!$B$36:$B$135,0),1):INDEX('Capacity Summary'!$H$36:$BG$135,MATCH('Capacity Backing (Hide)'!CW$2,'Capacity Summary'!$B$36:$B$135,0),52))&gt;0,IF(INDEX('Capacity Summary'!$H$36:$BG$135,MATCH('Capacity Backing (Hide)'!CW$2,'Capacity Summary'!$B$36:$B$135,0),MATCH('Capacity Backing (Hide)'!$A56,'Capacity Summary'!$H$35:$BG$35,0))="x",INDEX('Capacity Summary'!$C$36:$E$135,MATCH('Capacity Backing (Hide)'!CW$2,'Capacity Summary'!$B$36:$B$135,0),4),IF(INDEX('Capacity Summary'!$H$36:$BG$135,MATCH('Capacity Backing (Hide)'!CW$2,'Capacity Summary'!$B$36:$B$135,0),MATCH('Capacity Backing (Hide)'!$A56,'Capacity Summary'!$H$35:$BG$35,0))&lt;&gt;0,INDEX('Capacity Summary'!$H$36:$BG$135,MATCH('Capacity Backing (Hide)'!CW$2,'Capacity Summary'!$B$36:$B$135,0),MATCH('Capacity Backing (Hide)'!$A56,'Capacity Summary'!$H$35:$BG$35,0)),0)),INDEX('Capacity Summary'!$C$36:$E$135,MATCH('Capacity Backing (Hide)'!CW$2,'Capacity Summary'!$B$36:$B$135,0),2)))/IF(Summary!$B$7="Minutes",1,60)/COUNTA(INDEX(Capacity!$C$10:$Q$109,MATCH('Capacity Backing (Hide)'!CW$2,Capacity!$B$10:$B$109,0),1):INDEX(Capacity!$C$10:$Q$109,MATCH('Capacity Backing (Hide)'!CW$2,Capacity!$B$10:$B$109,0),15))</f>
        <v>#N/A</v>
      </c>
    </row>
    <row r="57" spans="1:101" x14ac:dyDescent="0.35">
      <c r="A57" s="2" t="s">
        <v>208</v>
      </c>
      <c r="B57" t="e">
        <f ca="1">AVERAGEIF(B5:B56,"&gt;"&amp;0,B5:B56)</f>
        <v>#DIV/0!</v>
      </c>
      <c r="C57" t="e">
        <f t="shared" ref="C57:BN57" ca="1" si="0">AVERAGEIF(C5:C56,"&gt;"&amp;0,C5:C56)</f>
        <v>#DIV/0!</v>
      </c>
      <c r="D57" t="e">
        <f t="shared" ca="1" si="0"/>
        <v>#DIV/0!</v>
      </c>
      <c r="E57" t="e">
        <f t="shared" ca="1" si="0"/>
        <v>#DIV/0!</v>
      </c>
      <c r="F57" t="e">
        <f t="shared" ca="1" si="0"/>
        <v>#DIV/0!</v>
      </c>
      <c r="G57" t="e">
        <f t="shared" ca="1" si="0"/>
        <v>#DIV/0!</v>
      </c>
      <c r="H57" t="e">
        <f t="shared" ca="1" si="0"/>
        <v>#DIV/0!</v>
      </c>
      <c r="I57" t="e">
        <f t="shared" ca="1" si="0"/>
        <v>#DIV/0!</v>
      </c>
      <c r="J57" t="e">
        <f t="shared" ca="1" si="0"/>
        <v>#DIV/0!</v>
      </c>
      <c r="K57" t="e">
        <f t="shared" ca="1" si="0"/>
        <v>#DIV/0!</v>
      </c>
      <c r="L57" t="e">
        <f t="shared" ca="1" si="0"/>
        <v>#DIV/0!</v>
      </c>
      <c r="M57" t="e">
        <f t="shared" ca="1" si="0"/>
        <v>#DIV/0!</v>
      </c>
      <c r="N57" t="e">
        <f t="shared" ca="1" si="0"/>
        <v>#DIV/0!</v>
      </c>
      <c r="O57" t="e">
        <f t="shared" ca="1" si="0"/>
        <v>#DIV/0!</v>
      </c>
      <c r="P57" t="e">
        <f t="shared" ca="1" si="0"/>
        <v>#DIV/0!</v>
      </c>
      <c r="Q57" t="e">
        <f t="shared" ca="1" si="0"/>
        <v>#DIV/0!</v>
      </c>
      <c r="R57" t="e">
        <f t="shared" ca="1" si="0"/>
        <v>#DIV/0!</v>
      </c>
      <c r="S57" t="e">
        <f t="shared" ca="1" si="0"/>
        <v>#DIV/0!</v>
      </c>
      <c r="T57" t="e">
        <f t="shared" ca="1" si="0"/>
        <v>#DIV/0!</v>
      </c>
      <c r="U57" t="e">
        <f t="shared" ca="1" si="0"/>
        <v>#DIV/0!</v>
      </c>
      <c r="V57" t="e">
        <f t="shared" ca="1" si="0"/>
        <v>#DIV/0!</v>
      </c>
      <c r="W57" t="e">
        <f t="shared" ca="1" si="0"/>
        <v>#DIV/0!</v>
      </c>
      <c r="X57" t="e">
        <f t="shared" ca="1" si="0"/>
        <v>#DIV/0!</v>
      </c>
      <c r="Y57" t="e">
        <f t="shared" ca="1" si="0"/>
        <v>#DIV/0!</v>
      </c>
      <c r="Z57" t="e">
        <f t="shared" ca="1" si="0"/>
        <v>#DIV/0!</v>
      </c>
      <c r="AA57" t="e">
        <f t="shared" ca="1" si="0"/>
        <v>#DIV/0!</v>
      </c>
      <c r="AB57" t="e">
        <f t="shared" ca="1" si="0"/>
        <v>#DIV/0!</v>
      </c>
      <c r="AC57" t="e">
        <f t="shared" ca="1" si="0"/>
        <v>#DIV/0!</v>
      </c>
      <c r="AD57" t="e">
        <f t="shared" ca="1" si="0"/>
        <v>#DIV/0!</v>
      </c>
      <c r="AE57" t="e">
        <f t="shared" ca="1" si="0"/>
        <v>#DIV/0!</v>
      </c>
      <c r="AF57" t="e">
        <f t="shared" ca="1" si="0"/>
        <v>#DIV/0!</v>
      </c>
      <c r="AG57" t="e">
        <f t="shared" ca="1" si="0"/>
        <v>#DIV/0!</v>
      </c>
      <c r="AH57" t="e">
        <f t="shared" ca="1" si="0"/>
        <v>#DIV/0!</v>
      </c>
      <c r="AI57" t="e">
        <f t="shared" ca="1" si="0"/>
        <v>#DIV/0!</v>
      </c>
      <c r="AJ57" t="e">
        <f t="shared" ca="1" si="0"/>
        <v>#DIV/0!</v>
      </c>
      <c r="AK57" t="e">
        <f t="shared" ca="1" si="0"/>
        <v>#DIV/0!</v>
      </c>
      <c r="AL57" t="e">
        <f t="shared" ca="1" si="0"/>
        <v>#DIV/0!</v>
      </c>
      <c r="AM57" t="e">
        <f t="shared" ca="1" si="0"/>
        <v>#DIV/0!</v>
      </c>
      <c r="AN57" t="e">
        <f t="shared" ca="1" si="0"/>
        <v>#DIV/0!</v>
      </c>
      <c r="AO57" t="e">
        <f t="shared" ca="1" si="0"/>
        <v>#DIV/0!</v>
      </c>
      <c r="AP57" t="e">
        <f t="shared" ca="1" si="0"/>
        <v>#DIV/0!</v>
      </c>
      <c r="AQ57" t="e">
        <f t="shared" ca="1" si="0"/>
        <v>#DIV/0!</v>
      </c>
      <c r="AR57" t="e">
        <f t="shared" ca="1" si="0"/>
        <v>#DIV/0!</v>
      </c>
      <c r="AS57" t="e">
        <f t="shared" ca="1" si="0"/>
        <v>#DIV/0!</v>
      </c>
      <c r="AT57" t="e">
        <f t="shared" ca="1" si="0"/>
        <v>#DIV/0!</v>
      </c>
      <c r="AU57" t="e">
        <f t="shared" ca="1" si="0"/>
        <v>#DIV/0!</v>
      </c>
      <c r="AV57" t="e">
        <f t="shared" ca="1" si="0"/>
        <v>#DIV/0!</v>
      </c>
      <c r="AW57" t="e">
        <f t="shared" ca="1" si="0"/>
        <v>#DIV/0!</v>
      </c>
      <c r="AX57" t="e">
        <f t="shared" ca="1" si="0"/>
        <v>#DIV/0!</v>
      </c>
      <c r="AY57" t="e">
        <f t="shared" ca="1" si="0"/>
        <v>#DIV/0!</v>
      </c>
      <c r="AZ57" t="e">
        <f t="shared" ca="1" si="0"/>
        <v>#DIV/0!</v>
      </c>
      <c r="BA57" t="e">
        <f t="shared" ca="1" si="0"/>
        <v>#DIV/0!</v>
      </c>
      <c r="BB57" t="e">
        <f t="shared" ca="1" si="0"/>
        <v>#DIV/0!</v>
      </c>
      <c r="BC57" t="e">
        <f t="shared" ca="1" si="0"/>
        <v>#DIV/0!</v>
      </c>
      <c r="BD57" t="e">
        <f t="shared" ca="1" si="0"/>
        <v>#DIV/0!</v>
      </c>
      <c r="BE57" t="e">
        <f t="shared" ca="1" si="0"/>
        <v>#DIV/0!</v>
      </c>
      <c r="BF57" t="e">
        <f t="shared" ca="1" si="0"/>
        <v>#DIV/0!</v>
      </c>
      <c r="BG57" t="e">
        <f t="shared" ca="1" si="0"/>
        <v>#DIV/0!</v>
      </c>
      <c r="BH57" t="e">
        <f t="shared" ca="1" si="0"/>
        <v>#DIV/0!</v>
      </c>
      <c r="BI57" t="e">
        <f t="shared" ca="1" si="0"/>
        <v>#DIV/0!</v>
      </c>
      <c r="BJ57" t="e">
        <f t="shared" ca="1" si="0"/>
        <v>#DIV/0!</v>
      </c>
      <c r="BK57" t="e">
        <f t="shared" ca="1" si="0"/>
        <v>#DIV/0!</v>
      </c>
      <c r="BL57" t="e">
        <f t="shared" ca="1" si="0"/>
        <v>#DIV/0!</v>
      </c>
      <c r="BM57" t="e">
        <f t="shared" ca="1" si="0"/>
        <v>#DIV/0!</v>
      </c>
      <c r="BN57" t="e">
        <f t="shared" ca="1" si="0"/>
        <v>#DIV/0!</v>
      </c>
      <c r="BO57" t="e">
        <f t="shared" ref="BO57:CW57" ca="1" si="1">AVERAGEIF(BO5:BO56,"&gt;"&amp;0,BO5:BO56)</f>
        <v>#DIV/0!</v>
      </c>
      <c r="BP57" t="e">
        <f t="shared" ca="1" si="1"/>
        <v>#DIV/0!</v>
      </c>
      <c r="BQ57" t="e">
        <f t="shared" ca="1" si="1"/>
        <v>#DIV/0!</v>
      </c>
      <c r="BR57" t="e">
        <f t="shared" ca="1" si="1"/>
        <v>#DIV/0!</v>
      </c>
      <c r="BS57" t="e">
        <f t="shared" ca="1" si="1"/>
        <v>#DIV/0!</v>
      </c>
      <c r="BT57" t="e">
        <f t="shared" ca="1" si="1"/>
        <v>#DIV/0!</v>
      </c>
      <c r="BU57" t="e">
        <f t="shared" ca="1" si="1"/>
        <v>#DIV/0!</v>
      </c>
      <c r="BV57" t="e">
        <f t="shared" ca="1" si="1"/>
        <v>#DIV/0!</v>
      </c>
      <c r="BW57" t="e">
        <f t="shared" ca="1" si="1"/>
        <v>#DIV/0!</v>
      </c>
      <c r="BX57" t="e">
        <f t="shared" ca="1" si="1"/>
        <v>#DIV/0!</v>
      </c>
      <c r="BY57" t="e">
        <f t="shared" ca="1" si="1"/>
        <v>#DIV/0!</v>
      </c>
      <c r="BZ57" t="e">
        <f t="shared" ca="1" si="1"/>
        <v>#DIV/0!</v>
      </c>
      <c r="CA57" t="e">
        <f t="shared" ca="1" si="1"/>
        <v>#DIV/0!</v>
      </c>
      <c r="CB57" t="e">
        <f t="shared" ca="1" si="1"/>
        <v>#DIV/0!</v>
      </c>
      <c r="CC57" t="e">
        <f t="shared" ca="1" si="1"/>
        <v>#DIV/0!</v>
      </c>
      <c r="CD57" t="e">
        <f t="shared" ca="1" si="1"/>
        <v>#DIV/0!</v>
      </c>
      <c r="CE57" t="e">
        <f t="shared" ca="1" si="1"/>
        <v>#DIV/0!</v>
      </c>
      <c r="CF57" t="e">
        <f t="shared" ca="1" si="1"/>
        <v>#DIV/0!</v>
      </c>
      <c r="CG57" t="e">
        <f t="shared" ca="1" si="1"/>
        <v>#DIV/0!</v>
      </c>
      <c r="CH57" t="e">
        <f t="shared" ca="1" si="1"/>
        <v>#DIV/0!</v>
      </c>
      <c r="CI57" t="e">
        <f t="shared" ca="1" si="1"/>
        <v>#DIV/0!</v>
      </c>
      <c r="CJ57" t="e">
        <f t="shared" ca="1" si="1"/>
        <v>#DIV/0!</v>
      </c>
      <c r="CK57" t="e">
        <f t="shared" ca="1" si="1"/>
        <v>#DIV/0!</v>
      </c>
      <c r="CL57" t="e">
        <f t="shared" ca="1" si="1"/>
        <v>#DIV/0!</v>
      </c>
      <c r="CM57" t="e">
        <f t="shared" ca="1" si="1"/>
        <v>#DIV/0!</v>
      </c>
      <c r="CN57" t="e">
        <f t="shared" ca="1" si="1"/>
        <v>#DIV/0!</v>
      </c>
      <c r="CO57" t="e">
        <f t="shared" ca="1" si="1"/>
        <v>#DIV/0!</v>
      </c>
      <c r="CP57" t="e">
        <f t="shared" ca="1" si="1"/>
        <v>#DIV/0!</v>
      </c>
      <c r="CQ57" t="e">
        <f t="shared" ca="1" si="1"/>
        <v>#DIV/0!</v>
      </c>
      <c r="CR57" t="e">
        <f t="shared" ca="1" si="1"/>
        <v>#DIV/0!</v>
      </c>
      <c r="CS57" t="e">
        <f t="shared" ca="1" si="1"/>
        <v>#DIV/0!</v>
      </c>
      <c r="CT57" t="e">
        <f t="shared" ca="1" si="1"/>
        <v>#DIV/0!</v>
      </c>
      <c r="CU57" t="e">
        <f t="shared" ca="1" si="1"/>
        <v>#DIV/0!</v>
      </c>
      <c r="CV57" t="e">
        <f t="shared" ca="1" si="1"/>
        <v>#DIV/0!</v>
      </c>
      <c r="CW57" t="e">
        <f t="shared" ca="1" si="1"/>
        <v>#DIV/0!</v>
      </c>
    </row>
    <row r="58" spans="1:101" x14ac:dyDescent="0.35">
      <c r="A58" s="2" t="s">
        <v>68</v>
      </c>
    </row>
    <row r="59" spans="1:101" x14ac:dyDescent="0.35">
      <c r="A59" s="2" t="str" cm="1">
        <f t="array" ref="A59">INDEX('Data Validation (Hide)'!$B$2:$B$16,ROW(A1),1)</f>
        <v>Caseload 1</v>
      </c>
      <c r="B59" cm="1">
        <f t="array" ref="B59">INDEX(Capacity!$C$10:$Q$109,COLUMN(A2),MATCH('Capacity Backing (Hide)'!$A59,Capacity!$C$9:$Q$9,0))</f>
        <v>0</v>
      </c>
      <c r="C59" cm="1">
        <f t="array" ref="C59">INDEX(Capacity!$C$10:$Q$109,COLUMN(B2),MATCH('Capacity Backing (Hide)'!$A59,Capacity!$C$9:$Q$9,0))</f>
        <v>0</v>
      </c>
      <c r="D59" cm="1">
        <f t="array" ref="D59">INDEX(Capacity!$C$10:$Q$109,COLUMN(C2),MATCH('Capacity Backing (Hide)'!$A59,Capacity!$C$9:$Q$9,0))</f>
        <v>0</v>
      </c>
      <c r="E59" cm="1">
        <f t="array" ref="E59">INDEX(Capacity!$C$10:$Q$109,COLUMN(D2),MATCH('Capacity Backing (Hide)'!$A59,Capacity!$C$9:$Q$9,0))</f>
        <v>0</v>
      </c>
      <c r="F59" cm="1">
        <f t="array" ref="F59">INDEX(Capacity!$C$10:$Q$109,COLUMN(E2),MATCH('Capacity Backing (Hide)'!$A59,Capacity!$C$9:$Q$9,0))</f>
        <v>0</v>
      </c>
      <c r="G59" cm="1">
        <f t="array" ref="G59">INDEX(Capacity!$C$10:$Q$109,COLUMN(F2),MATCH('Capacity Backing (Hide)'!$A59,Capacity!$C$9:$Q$9,0))</f>
        <v>0</v>
      </c>
      <c r="H59" cm="1">
        <f t="array" ref="H59">INDEX(Capacity!$C$10:$Q$109,COLUMN(G2),MATCH('Capacity Backing (Hide)'!$A59,Capacity!$C$9:$Q$9,0))</f>
        <v>0</v>
      </c>
      <c r="I59" cm="1">
        <f t="array" ref="I59">INDEX(Capacity!$C$10:$Q$109,COLUMN(H2),MATCH('Capacity Backing (Hide)'!$A59,Capacity!$C$9:$Q$9,0))</f>
        <v>0</v>
      </c>
      <c r="J59" cm="1">
        <f t="array" ref="J59">INDEX(Capacity!$C$10:$Q$109,COLUMN(I2),MATCH('Capacity Backing (Hide)'!$A59,Capacity!$C$9:$Q$9,0))</f>
        <v>0</v>
      </c>
      <c r="K59" cm="1">
        <f t="array" ref="K59">INDEX(Capacity!$C$10:$Q$109,COLUMN(J2),MATCH('Capacity Backing (Hide)'!$A59,Capacity!$C$9:$Q$9,0))</f>
        <v>0</v>
      </c>
      <c r="L59" cm="1">
        <f t="array" ref="L59">INDEX(Capacity!$C$10:$Q$109,COLUMN(K2),MATCH('Capacity Backing (Hide)'!$A59,Capacity!$C$9:$Q$9,0))</f>
        <v>0</v>
      </c>
      <c r="M59" cm="1">
        <f t="array" ref="M59">INDEX(Capacity!$C$10:$Q$109,COLUMN(L2),MATCH('Capacity Backing (Hide)'!$A59,Capacity!$C$9:$Q$9,0))</f>
        <v>0</v>
      </c>
      <c r="N59" cm="1">
        <f t="array" ref="N59">INDEX(Capacity!$C$10:$Q$109,COLUMN(M2),MATCH('Capacity Backing (Hide)'!$A59,Capacity!$C$9:$Q$9,0))</f>
        <v>0</v>
      </c>
      <c r="O59" cm="1">
        <f t="array" ref="O59">INDEX(Capacity!$C$10:$Q$109,COLUMN(N2),MATCH('Capacity Backing (Hide)'!$A59,Capacity!$C$9:$Q$9,0))</f>
        <v>0</v>
      </c>
      <c r="P59" cm="1">
        <f t="array" ref="P59">INDEX(Capacity!$C$10:$Q$109,COLUMN(O2),MATCH('Capacity Backing (Hide)'!$A59,Capacity!$C$9:$Q$9,0))</f>
        <v>0</v>
      </c>
      <c r="Q59" cm="1">
        <f t="array" ref="Q59">INDEX(Capacity!$C$10:$Q$109,COLUMN(P2),MATCH('Capacity Backing (Hide)'!$A59,Capacity!$C$9:$Q$9,0))</f>
        <v>0</v>
      </c>
      <c r="R59" cm="1">
        <f t="array" ref="R59">INDEX(Capacity!$C$10:$Q$109,COLUMN(Q2),MATCH('Capacity Backing (Hide)'!$A59,Capacity!$C$9:$Q$9,0))</f>
        <v>0</v>
      </c>
      <c r="S59" cm="1">
        <f t="array" ref="S59">INDEX(Capacity!$C$10:$Q$109,COLUMN(R2),MATCH('Capacity Backing (Hide)'!$A59,Capacity!$C$9:$Q$9,0))</f>
        <v>0</v>
      </c>
      <c r="T59" cm="1">
        <f t="array" ref="T59">INDEX(Capacity!$C$10:$Q$109,COLUMN(S2),MATCH('Capacity Backing (Hide)'!$A59,Capacity!$C$9:$Q$9,0))</f>
        <v>0</v>
      </c>
      <c r="U59" cm="1">
        <f t="array" ref="U59">INDEX(Capacity!$C$10:$Q$109,COLUMN(T2),MATCH('Capacity Backing (Hide)'!$A59,Capacity!$C$9:$Q$9,0))</f>
        <v>0</v>
      </c>
      <c r="V59" cm="1">
        <f t="array" ref="V59">INDEX(Capacity!$C$10:$Q$109,COLUMN(U2),MATCH('Capacity Backing (Hide)'!$A59,Capacity!$C$9:$Q$9,0))</f>
        <v>0</v>
      </c>
      <c r="W59" cm="1">
        <f t="array" ref="W59">INDEX(Capacity!$C$10:$Q$109,COLUMN(V2),MATCH('Capacity Backing (Hide)'!$A59,Capacity!$C$9:$Q$9,0))</f>
        <v>0</v>
      </c>
      <c r="X59" cm="1">
        <f t="array" ref="X59">INDEX(Capacity!$C$10:$Q$109,COLUMN(W2),MATCH('Capacity Backing (Hide)'!$A59,Capacity!$C$9:$Q$9,0))</f>
        <v>0</v>
      </c>
      <c r="Y59" cm="1">
        <f t="array" ref="Y59">INDEX(Capacity!$C$10:$Q$109,COLUMN(X2),MATCH('Capacity Backing (Hide)'!$A59,Capacity!$C$9:$Q$9,0))</f>
        <v>0</v>
      </c>
      <c r="Z59" cm="1">
        <f t="array" ref="Z59">INDEX(Capacity!$C$10:$Q$109,COLUMN(Y2),MATCH('Capacity Backing (Hide)'!$A59,Capacity!$C$9:$Q$9,0))</f>
        <v>0</v>
      </c>
      <c r="AA59" cm="1">
        <f t="array" ref="AA59">INDEX(Capacity!$C$10:$Q$109,COLUMN(Z2),MATCH('Capacity Backing (Hide)'!$A59,Capacity!$C$9:$Q$9,0))</f>
        <v>0</v>
      </c>
      <c r="AB59" cm="1">
        <f t="array" ref="AB59">INDEX(Capacity!$C$10:$Q$109,COLUMN(AA2),MATCH('Capacity Backing (Hide)'!$A59,Capacity!$C$9:$Q$9,0))</f>
        <v>0</v>
      </c>
      <c r="AC59" cm="1">
        <f t="array" ref="AC59">INDEX(Capacity!$C$10:$Q$109,COLUMN(AB2),MATCH('Capacity Backing (Hide)'!$A59,Capacity!$C$9:$Q$9,0))</f>
        <v>0</v>
      </c>
      <c r="AD59" cm="1">
        <f t="array" ref="AD59">INDEX(Capacity!$C$10:$Q$109,COLUMN(AC2),MATCH('Capacity Backing (Hide)'!$A59,Capacity!$C$9:$Q$9,0))</f>
        <v>0</v>
      </c>
      <c r="AE59" cm="1">
        <f t="array" ref="AE59">INDEX(Capacity!$C$10:$Q$109,COLUMN(AD2),MATCH('Capacity Backing (Hide)'!$A59,Capacity!$C$9:$Q$9,0))</f>
        <v>0</v>
      </c>
      <c r="AF59" cm="1">
        <f t="array" ref="AF59">INDEX(Capacity!$C$10:$Q$109,COLUMN(AE2),MATCH('Capacity Backing (Hide)'!$A59,Capacity!$C$9:$Q$9,0))</f>
        <v>0</v>
      </c>
      <c r="AG59" cm="1">
        <f t="array" ref="AG59">INDEX(Capacity!$C$10:$Q$109,COLUMN(AF2),MATCH('Capacity Backing (Hide)'!$A59,Capacity!$C$9:$Q$9,0))</f>
        <v>0</v>
      </c>
      <c r="AH59" cm="1">
        <f t="array" ref="AH59">INDEX(Capacity!$C$10:$Q$109,COLUMN(AG2),MATCH('Capacity Backing (Hide)'!$A59,Capacity!$C$9:$Q$9,0))</f>
        <v>0</v>
      </c>
      <c r="AI59" cm="1">
        <f t="array" ref="AI59">INDEX(Capacity!$C$10:$Q$109,COLUMN(AH2),MATCH('Capacity Backing (Hide)'!$A59,Capacity!$C$9:$Q$9,0))</f>
        <v>0</v>
      </c>
      <c r="AJ59" cm="1">
        <f t="array" ref="AJ59">INDEX(Capacity!$C$10:$Q$109,COLUMN(AI2),MATCH('Capacity Backing (Hide)'!$A59,Capacity!$C$9:$Q$9,0))</f>
        <v>0</v>
      </c>
      <c r="AK59" cm="1">
        <f t="array" ref="AK59">INDEX(Capacity!$C$10:$Q$109,COLUMN(AJ2),MATCH('Capacity Backing (Hide)'!$A59,Capacity!$C$9:$Q$9,0))</f>
        <v>0</v>
      </c>
      <c r="AL59" cm="1">
        <f t="array" ref="AL59">INDEX(Capacity!$C$10:$Q$109,COLUMN(AK2),MATCH('Capacity Backing (Hide)'!$A59,Capacity!$C$9:$Q$9,0))</f>
        <v>0</v>
      </c>
      <c r="AM59" cm="1">
        <f t="array" ref="AM59">INDEX(Capacity!$C$10:$Q$109,COLUMN(AL2),MATCH('Capacity Backing (Hide)'!$A59,Capacity!$C$9:$Q$9,0))</f>
        <v>0</v>
      </c>
      <c r="AN59" cm="1">
        <f t="array" ref="AN59">INDEX(Capacity!$C$10:$Q$109,COLUMN(AM2),MATCH('Capacity Backing (Hide)'!$A59,Capacity!$C$9:$Q$9,0))</f>
        <v>0</v>
      </c>
      <c r="AO59" cm="1">
        <f t="array" ref="AO59">INDEX(Capacity!$C$10:$Q$109,COLUMN(AN2),MATCH('Capacity Backing (Hide)'!$A59,Capacity!$C$9:$Q$9,0))</f>
        <v>0</v>
      </c>
      <c r="AP59" cm="1">
        <f t="array" ref="AP59">INDEX(Capacity!$C$10:$Q$109,COLUMN(AO2),MATCH('Capacity Backing (Hide)'!$A59,Capacity!$C$9:$Q$9,0))</f>
        <v>0</v>
      </c>
      <c r="AQ59" cm="1">
        <f t="array" ref="AQ59">INDEX(Capacity!$C$10:$Q$109,COLUMN(AP2),MATCH('Capacity Backing (Hide)'!$A59,Capacity!$C$9:$Q$9,0))</f>
        <v>0</v>
      </c>
      <c r="AR59" cm="1">
        <f t="array" ref="AR59">INDEX(Capacity!$C$10:$Q$109,COLUMN(AQ2),MATCH('Capacity Backing (Hide)'!$A59,Capacity!$C$9:$Q$9,0))</f>
        <v>0</v>
      </c>
      <c r="AS59" cm="1">
        <f t="array" ref="AS59">INDEX(Capacity!$C$10:$Q$109,COLUMN(AR2),MATCH('Capacity Backing (Hide)'!$A59,Capacity!$C$9:$Q$9,0))</f>
        <v>0</v>
      </c>
      <c r="AT59" cm="1">
        <f t="array" ref="AT59">INDEX(Capacity!$C$10:$Q$109,COLUMN(AS2),MATCH('Capacity Backing (Hide)'!$A59,Capacity!$C$9:$Q$9,0))</f>
        <v>0</v>
      </c>
      <c r="AU59" cm="1">
        <f t="array" ref="AU59">INDEX(Capacity!$C$10:$Q$109,COLUMN(AT2),MATCH('Capacity Backing (Hide)'!$A59,Capacity!$C$9:$Q$9,0))</f>
        <v>0</v>
      </c>
      <c r="AV59" cm="1">
        <f t="array" ref="AV59">INDEX(Capacity!$C$10:$Q$109,COLUMN(AU2),MATCH('Capacity Backing (Hide)'!$A59,Capacity!$C$9:$Q$9,0))</f>
        <v>0</v>
      </c>
      <c r="AW59" cm="1">
        <f t="array" ref="AW59">INDEX(Capacity!$C$10:$Q$109,COLUMN(AV2),MATCH('Capacity Backing (Hide)'!$A59,Capacity!$C$9:$Q$9,0))</f>
        <v>0</v>
      </c>
      <c r="AX59" cm="1">
        <f t="array" ref="AX59">INDEX(Capacity!$C$10:$Q$109,COLUMN(AW2),MATCH('Capacity Backing (Hide)'!$A59,Capacity!$C$9:$Q$9,0))</f>
        <v>0</v>
      </c>
      <c r="AY59" cm="1">
        <f t="array" ref="AY59">INDEX(Capacity!$C$10:$Q$109,COLUMN(AX2),MATCH('Capacity Backing (Hide)'!$A59,Capacity!$C$9:$Q$9,0))</f>
        <v>0</v>
      </c>
      <c r="AZ59" cm="1">
        <f t="array" ref="AZ59">INDEX(Capacity!$C$10:$Q$109,COLUMN(AY2),MATCH('Capacity Backing (Hide)'!$A59,Capacity!$C$9:$Q$9,0))</f>
        <v>0</v>
      </c>
      <c r="BA59" cm="1">
        <f t="array" ref="BA59">INDEX(Capacity!$C$10:$Q$109,COLUMN(AZ2),MATCH('Capacity Backing (Hide)'!$A59,Capacity!$C$9:$Q$9,0))</f>
        <v>0</v>
      </c>
      <c r="BB59" cm="1">
        <f t="array" ref="BB59">INDEX(Capacity!$C$10:$Q$109,COLUMN(BA2),MATCH('Capacity Backing (Hide)'!$A59,Capacity!$C$9:$Q$9,0))</f>
        <v>0</v>
      </c>
      <c r="BC59" cm="1">
        <f t="array" ref="BC59">INDEX(Capacity!$C$10:$Q$109,COLUMN(BB2),MATCH('Capacity Backing (Hide)'!$A59,Capacity!$C$9:$Q$9,0))</f>
        <v>0</v>
      </c>
      <c r="BD59" cm="1">
        <f t="array" ref="BD59">INDEX(Capacity!$C$10:$Q$109,COLUMN(BC2),MATCH('Capacity Backing (Hide)'!$A59,Capacity!$C$9:$Q$9,0))</f>
        <v>0</v>
      </c>
      <c r="BE59" cm="1">
        <f t="array" ref="BE59">INDEX(Capacity!$C$10:$Q$109,COLUMN(BD2),MATCH('Capacity Backing (Hide)'!$A59,Capacity!$C$9:$Q$9,0))</f>
        <v>0</v>
      </c>
      <c r="BF59" cm="1">
        <f t="array" ref="BF59">INDEX(Capacity!$C$10:$Q$109,COLUMN(BE2),MATCH('Capacity Backing (Hide)'!$A59,Capacity!$C$9:$Q$9,0))</f>
        <v>0</v>
      </c>
      <c r="BG59" cm="1">
        <f t="array" ref="BG59">INDEX(Capacity!$C$10:$Q$109,COLUMN(BF2),MATCH('Capacity Backing (Hide)'!$A59,Capacity!$C$9:$Q$9,0))</f>
        <v>0</v>
      </c>
      <c r="BH59" cm="1">
        <f t="array" ref="BH59">INDEX(Capacity!$C$10:$Q$109,COLUMN(BG2),MATCH('Capacity Backing (Hide)'!$A59,Capacity!$C$9:$Q$9,0))</f>
        <v>0</v>
      </c>
      <c r="BI59" cm="1">
        <f t="array" ref="BI59">INDEX(Capacity!$C$10:$Q$109,COLUMN(BH2),MATCH('Capacity Backing (Hide)'!$A59,Capacity!$C$9:$Q$9,0))</f>
        <v>0</v>
      </c>
      <c r="BJ59" cm="1">
        <f t="array" ref="BJ59">INDEX(Capacity!$C$10:$Q$109,COLUMN(BI2),MATCH('Capacity Backing (Hide)'!$A59,Capacity!$C$9:$Q$9,0))</f>
        <v>0</v>
      </c>
      <c r="BK59" cm="1">
        <f t="array" ref="BK59">INDEX(Capacity!$C$10:$Q$109,COLUMN(BJ2),MATCH('Capacity Backing (Hide)'!$A59,Capacity!$C$9:$Q$9,0))</f>
        <v>0</v>
      </c>
      <c r="BL59" cm="1">
        <f t="array" ref="BL59">INDEX(Capacity!$C$10:$Q$109,COLUMN(BK2),MATCH('Capacity Backing (Hide)'!$A59,Capacity!$C$9:$Q$9,0))</f>
        <v>0</v>
      </c>
      <c r="BM59" cm="1">
        <f t="array" ref="BM59">INDEX(Capacity!$C$10:$Q$109,COLUMN(BL2),MATCH('Capacity Backing (Hide)'!$A59,Capacity!$C$9:$Q$9,0))</f>
        <v>0</v>
      </c>
      <c r="BN59" cm="1">
        <f t="array" ref="BN59">INDEX(Capacity!$C$10:$Q$109,COLUMN(BM2),MATCH('Capacity Backing (Hide)'!$A59,Capacity!$C$9:$Q$9,0))</f>
        <v>0</v>
      </c>
      <c r="BO59" cm="1">
        <f t="array" ref="BO59">INDEX(Capacity!$C$10:$Q$109,COLUMN(BN2),MATCH('Capacity Backing (Hide)'!$A59,Capacity!$C$9:$Q$9,0))</f>
        <v>0</v>
      </c>
      <c r="BP59" cm="1">
        <f t="array" ref="BP59">INDEX(Capacity!$C$10:$Q$109,COLUMN(BO2),MATCH('Capacity Backing (Hide)'!$A59,Capacity!$C$9:$Q$9,0))</f>
        <v>0</v>
      </c>
      <c r="BQ59" cm="1">
        <f t="array" ref="BQ59">INDEX(Capacity!$C$10:$Q$109,COLUMN(BP2),MATCH('Capacity Backing (Hide)'!$A59,Capacity!$C$9:$Q$9,0))</f>
        <v>0</v>
      </c>
      <c r="BR59" cm="1">
        <f t="array" ref="BR59">INDEX(Capacity!$C$10:$Q$109,COLUMN(BQ2),MATCH('Capacity Backing (Hide)'!$A59,Capacity!$C$9:$Q$9,0))</f>
        <v>0</v>
      </c>
      <c r="BS59" cm="1">
        <f t="array" ref="BS59">INDEX(Capacity!$C$10:$Q$109,COLUMN(BR2),MATCH('Capacity Backing (Hide)'!$A59,Capacity!$C$9:$Q$9,0))</f>
        <v>0</v>
      </c>
      <c r="BT59" cm="1">
        <f t="array" ref="BT59">INDEX(Capacity!$C$10:$Q$109,COLUMN(BS2),MATCH('Capacity Backing (Hide)'!$A59,Capacity!$C$9:$Q$9,0))</f>
        <v>0</v>
      </c>
      <c r="BU59" cm="1">
        <f t="array" ref="BU59">INDEX(Capacity!$C$10:$Q$109,COLUMN(BT2),MATCH('Capacity Backing (Hide)'!$A59,Capacity!$C$9:$Q$9,0))</f>
        <v>0</v>
      </c>
      <c r="BV59" cm="1">
        <f t="array" ref="BV59">INDEX(Capacity!$C$10:$Q$109,COLUMN(BU2),MATCH('Capacity Backing (Hide)'!$A59,Capacity!$C$9:$Q$9,0))</f>
        <v>0</v>
      </c>
      <c r="BW59" cm="1">
        <f t="array" ref="BW59">INDEX(Capacity!$C$10:$Q$109,COLUMN(BV2),MATCH('Capacity Backing (Hide)'!$A59,Capacity!$C$9:$Q$9,0))</f>
        <v>0</v>
      </c>
      <c r="BX59" cm="1">
        <f t="array" ref="BX59">INDEX(Capacity!$C$10:$Q$109,COLUMN(BW2),MATCH('Capacity Backing (Hide)'!$A59,Capacity!$C$9:$Q$9,0))</f>
        <v>0</v>
      </c>
      <c r="BY59" cm="1">
        <f t="array" ref="BY59">INDEX(Capacity!$C$10:$Q$109,COLUMN(BX2),MATCH('Capacity Backing (Hide)'!$A59,Capacity!$C$9:$Q$9,0))</f>
        <v>0</v>
      </c>
      <c r="BZ59" cm="1">
        <f t="array" ref="BZ59">INDEX(Capacity!$C$10:$Q$109,COLUMN(BY2),MATCH('Capacity Backing (Hide)'!$A59,Capacity!$C$9:$Q$9,0))</f>
        <v>0</v>
      </c>
      <c r="CA59" cm="1">
        <f t="array" ref="CA59">INDEX(Capacity!$C$10:$Q$109,COLUMN(BZ2),MATCH('Capacity Backing (Hide)'!$A59,Capacity!$C$9:$Q$9,0))</f>
        <v>0</v>
      </c>
      <c r="CB59" cm="1">
        <f t="array" ref="CB59">INDEX(Capacity!$C$10:$Q$109,COLUMN(CA2),MATCH('Capacity Backing (Hide)'!$A59,Capacity!$C$9:$Q$9,0))</f>
        <v>0</v>
      </c>
      <c r="CC59" cm="1">
        <f t="array" ref="CC59">INDEX(Capacity!$C$10:$Q$109,COLUMN(CB2),MATCH('Capacity Backing (Hide)'!$A59,Capacity!$C$9:$Q$9,0))</f>
        <v>0</v>
      </c>
      <c r="CD59" cm="1">
        <f t="array" ref="CD59">INDEX(Capacity!$C$10:$Q$109,COLUMN(CC2),MATCH('Capacity Backing (Hide)'!$A59,Capacity!$C$9:$Q$9,0))</f>
        <v>0</v>
      </c>
      <c r="CE59" cm="1">
        <f t="array" ref="CE59">INDEX(Capacity!$C$10:$Q$109,COLUMN(CD2),MATCH('Capacity Backing (Hide)'!$A59,Capacity!$C$9:$Q$9,0))</f>
        <v>0</v>
      </c>
      <c r="CF59" cm="1">
        <f t="array" ref="CF59">INDEX(Capacity!$C$10:$Q$109,COLUMN(CE2),MATCH('Capacity Backing (Hide)'!$A59,Capacity!$C$9:$Q$9,0))</f>
        <v>0</v>
      </c>
      <c r="CG59" cm="1">
        <f t="array" ref="CG59">INDEX(Capacity!$C$10:$Q$109,COLUMN(CF2),MATCH('Capacity Backing (Hide)'!$A59,Capacity!$C$9:$Q$9,0))</f>
        <v>0</v>
      </c>
      <c r="CH59" cm="1">
        <f t="array" ref="CH59">INDEX(Capacity!$C$10:$Q$109,COLUMN(CG2),MATCH('Capacity Backing (Hide)'!$A59,Capacity!$C$9:$Q$9,0))</f>
        <v>0</v>
      </c>
      <c r="CI59" cm="1">
        <f t="array" ref="CI59">INDEX(Capacity!$C$10:$Q$109,COLUMN(CH2),MATCH('Capacity Backing (Hide)'!$A59,Capacity!$C$9:$Q$9,0))</f>
        <v>0</v>
      </c>
      <c r="CJ59" cm="1">
        <f t="array" ref="CJ59">INDEX(Capacity!$C$10:$Q$109,COLUMN(CI2),MATCH('Capacity Backing (Hide)'!$A59,Capacity!$C$9:$Q$9,0))</f>
        <v>0</v>
      </c>
      <c r="CK59" cm="1">
        <f t="array" ref="CK59">INDEX(Capacity!$C$10:$Q$109,COLUMN(CJ2),MATCH('Capacity Backing (Hide)'!$A59,Capacity!$C$9:$Q$9,0))</f>
        <v>0</v>
      </c>
      <c r="CL59" cm="1">
        <f t="array" ref="CL59">INDEX(Capacity!$C$10:$Q$109,COLUMN(CK2),MATCH('Capacity Backing (Hide)'!$A59,Capacity!$C$9:$Q$9,0))</f>
        <v>0</v>
      </c>
      <c r="CM59" cm="1">
        <f t="array" ref="CM59">INDEX(Capacity!$C$10:$Q$109,COLUMN(CL2),MATCH('Capacity Backing (Hide)'!$A59,Capacity!$C$9:$Q$9,0))</f>
        <v>0</v>
      </c>
      <c r="CN59" cm="1">
        <f t="array" ref="CN59">INDEX(Capacity!$C$10:$Q$109,COLUMN(CM2),MATCH('Capacity Backing (Hide)'!$A59,Capacity!$C$9:$Q$9,0))</f>
        <v>0</v>
      </c>
      <c r="CO59" cm="1">
        <f t="array" ref="CO59">INDEX(Capacity!$C$10:$Q$109,COLUMN(CN2),MATCH('Capacity Backing (Hide)'!$A59,Capacity!$C$9:$Q$9,0))</f>
        <v>0</v>
      </c>
      <c r="CP59" cm="1">
        <f t="array" ref="CP59">INDEX(Capacity!$C$10:$Q$109,COLUMN(CO2),MATCH('Capacity Backing (Hide)'!$A59,Capacity!$C$9:$Q$9,0))</f>
        <v>0</v>
      </c>
      <c r="CQ59" cm="1">
        <f t="array" ref="CQ59">INDEX(Capacity!$C$10:$Q$109,COLUMN(CP2),MATCH('Capacity Backing (Hide)'!$A59,Capacity!$C$9:$Q$9,0))</f>
        <v>0</v>
      </c>
      <c r="CR59" cm="1">
        <f t="array" ref="CR59">INDEX(Capacity!$C$10:$Q$109,COLUMN(CQ2),MATCH('Capacity Backing (Hide)'!$A59,Capacity!$C$9:$Q$9,0))</f>
        <v>0</v>
      </c>
      <c r="CS59" cm="1">
        <f t="array" ref="CS59">INDEX(Capacity!$C$10:$Q$109,COLUMN(CR2),MATCH('Capacity Backing (Hide)'!$A59,Capacity!$C$9:$Q$9,0))</f>
        <v>0</v>
      </c>
      <c r="CT59" cm="1">
        <f t="array" ref="CT59">INDEX(Capacity!$C$10:$Q$109,COLUMN(CS2),MATCH('Capacity Backing (Hide)'!$A59,Capacity!$C$9:$Q$9,0))</f>
        <v>0</v>
      </c>
      <c r="CU59" cm="1">
        <f t="array" ref="CU59">INDEX(Capacity!$C$10:$Q$109,COLUMN(CT2),MATCH('Capacity Backing (Hide)'!$A59,Capacity!$C$9:$Q$9,0))</f>
        <v>0</v>
      </c>
      <c r="CV59" cm="1">
        <f t="array" ref="CV59">INDEX(Capacity!$C$10:$Q$109,COLUMN(CU2),MATCH('Capacity Backing (Hide)'!$A59,Capacity!$C$9:$Q$9,0))</f>
        <v>0</v>
      </c>
      <c r="CW59" cm="1">
        <f t="array" ref="CW59">INDEX(Capacity!$C$10:$Q$109,COLUMN(CV2),MATCH('Capacity Backing (Hide)'!$A59,Capacity!$C$9:$Q$9,0))</f>
        <v>0</v>
      </c>
    </row>
    <row r="60" spans="1:101" x14ac:dyDescent="0.35">
      <c r="A60" s="2" t="str" cm="1">
        <f t="array" ref="A60">INDEX('Data Validation (Hide)'!$B$2:$B$16,ROW(A2),1)</f>
        <v>Caseload 2</v>
      </c>
      <c r="B60" cm="1">
        <f t="array" ref="B60">INDEX(Capacity!$C$10:$Q$109,COLUMN(A3),MATCH('Capacity Backing (Hide)'!$A60,Capacity!$C$9:$Q$9,0))</f>
        <v>0</v>
      </c>
      <c r="C60" cm="1">
        <f t="array" ref="C60">INDEX(Capacity!$C$10:$Q$109,COLUMN(B3),MATCH('Capacity Backing (Hide)'!$A60,Capacity!$C$9:$Q$9,0))</f>
        <v>0</v>
      </c>
      <c r="D60" cm="1">
        <f t="array" ref="D60">INDEX(Capacity!$C$10:$Q$109,COLUMN(C3),MATCH('Capacity Backing (Hide)'!$A60,Capacity!$C$9:$Q$9,0))</f>
        <v>0</v>
      </c>
      <c r="E60" cm="1">
        <f t="array" ref="E60">INDEX(Capacity!$C$10:$Q$109,COLUMN(D3),MATCH('Capacity Backing (Hide)'!$A60,Capacity!$C$9:$Q$9,0))</f>
        <v>0</v>
      </c>
      <c r="F60" cm="1">
        <f t="array" ref="F60">INDEX(Capacity!$C$10:$Q$109,COLUMN(E3),MATCH('Capacity Backing (Hide)'!$A60,Capacity!$C$9:$Q$9,0))</f>
        <v>0</v>
      </c>
      <c r="G60" cm="1">
        <f t="array" ref="G60">INDEX(Capacity!$C$10:$Q$109,COLUMN(F3),MATCH('Capacity Backing (Hide)'!$A60,Capacity!$C$9:$Q$9,0))</f>
        <v>0</v>
      </c>
      <c r="H60" cm="1">
        <f t="array" ref="H60">INDEX(Capacity!$C$10:$Q$109,COLUMN(G3),MATCH('Capacity Backing (Hide)'!$A60,Capacity!$C$9:$Q$9,0))</f>
        <v>0</v>
      </c>
      <c r="I60" cm="1">
        <f t="array" ref="I60">INDEX(Capacity!$C$10:$Q$109,COLUMN(H3),MATCH('Capacity Backing (Hide)'!$A60,Capacity!$C$9:$Q$9,0))</f>
        <v>0</v>
      </c>
      <c r="J60" cm="1">
        <f t="array" ref="J60">INDEX(Capacity!$C$10:$Q$109,COLUMN(I3),MATCH('Capacity Backing (Hide)'!$A60,Capacity!$C$9:$Q$9,0))</f>
        <v>0</v>
      </c>
      <c r="K60" cm="1">
        <f t="array" ref="K60">INDEX(Capacity!$C$10:$Q$109,COLUMN(J3),MATCH('Capacity Backing (Hide)'!$A60,Capacity!$C$9:$Q$9,0))</f>
        <v>0</v>
      </c>
      <c r="L60" cm="1">
        <f t="array" ref="L60">INDEX(Capacity!$C$10:$Q$109,COLUMN(K3),MATCH('Capacity Backing (Hide)'!$A60,Capacity!$C$9:$Q$9,0))</f>
        <v>0</v>
      </c>
      <c r="M60" cm="1">
        <f t="array" ref="M60">INDEX(Capacity!$C$10:$Q$109,COLUMN(L3),MATCH('Capacity Backing (Hide)'!$A60,Capacity!$C$9:$Q$9,0))</f>
        <v>0</v>
      </c>
      <c r="N60" cm="1">
        <f t="array" ref="N60">INDEX(Capacity!$C$10:$Q$109,COLUMN(M3),MATCH('Capacity Backing (Hide)'!$A60,Capacity!$C$9:$Q$9,0))</f>
        <v>0</v>
      </c>
      <c r="O60" cm="1">
        <f t="array" ref="O60">INDEX(Capacity!$C$10:$Q$109,COLUMN(N3),MATCH('Capacity Backing (Hide)'!$A60,Capacity!$C$9:$Q$9,0))</f>
        <v>0</v>
      </c>
      <c r="P60" cm="1">
        <f t="array" ref="P60">INDEX(Capacity!$C$10:$Q$109,COLUMN(O3),MATCH('Capacity Backing (Hide)'!$A60,Capacity!$C$9:$Q$9,0))</f>
        <v>0</v>
      </c>
      <c r="Q60" cm="1">
        <f t="array" ref="Q60">INDEX(Capacity!$C$10:$Q$109,COLUMN(P3),MATCH('Capacity Backing (Hide)'!$A60,Capacity!$C$9:$Q$9,0))</f>
        <v>0</v>
      </c>
      <c r="R60" cm="1">
        <f t="array" ref="R60">INDEX(Capacity!$C$10:$Q$109,COLUMN(Q3),MATCH('Capacity Backing (Hide)'!$A60,Capacity!$C$9:$Q$9,0))</f>
        <v>0</v>
      </c>
      <c r="S60" cm="1">
        <f t="array" ref="S60">INDEX(Capacity!$C$10:$Q$109,COLUMN(R3),MATCH('Capacity Backing (Hide)'!$A60,Capacity!$C$9:$Q$9,0))</f>
        <v>0</v>
      </c>
      <c r="T60" cm="1">
        <f t="array" ref="T60">INDEX(Capacity!$C$10:$Q$109,COLUMN(S3),MATCH('Capacity Backing (Hide)'!$A60,Capacity!$C$9:$Q$9,0))</f>
        <v>0</v>
      </c>
      <c r="U60" cm="1">
        <f t="array" ref="U60">INDEX(Capacity!$C$10:$Q$109,COLUMN(T3),MATCH('Capacity Backing (Hide)'!$A60,Capacity!$C$9:$Q$9,0))</f>
        <v>0</v>
      </c>
      <c r="V60" cm="1">
        <f t="array" ref="V60">INDEX(Capacity!$C$10:$Q$109,COLUMN(U3),MATCH('Capacity Backing (Hide)'!$A60,Capacity!$C$9:$Q$9,0))</f>
        <v>0</v>
      </c>
      <c r="W60" cm="1">
        <f t="array" ref="W60">INDEX(Capacity!$C$10:$Q$109,COLUMN(V3),MATCH('Capacity Backing (Hide)'!$A60,Capacity!$C$9:$Q$9,0))</f>
        <v>0</v>
      </c>
      <c r="X60" cm="1">
        <f t="array" ref="X60">INDEX(Capacity!$C$10:$Q$109,COLUMN(W3),MATCH('Capacity Backing (Hide)'!$A60,Capacity!$C$9:$Q$9,0))</f>
        <v>0</v>
      </c>
      <c r="Y60" cm="1">
        <f t="array" ref="Y60">INDEX(Capacity!$C$10:$Q$109,COLUMN(X3),MATCH('Capacity Backing (Hide)'!$A60,Capacity!$C$9:$Q$9,0))</f>
        <v>0</v>
      </c>
      <c r="Z60" cm="1">
        <f t="array" ref="Z60">INDEX(Capacity!$C$10:$Q$109,COLUMN(Y3),MATCH('Capacity Backing (Hide)'!$A60,Capacity!$C$9:$Q$9,0))</f>
        <v>0</v>
      </c>
      <c r="AA60" cm="1">
        <f t="array" ref="AA60">INDEX(Capacity!$C$10:$Q$109,COLUMN(Z3),MATCH('Capacity Backing (Hide)'!$A60,Capacity!$C$9:$Q$9,0))</f>
        <v>0</v>
      </c>
      <c r="AB60" cm="1">
        <f t="array" ref="AB60">INDEX(Capacity!$C$10:$Q$109,COLUMN(AA3),MATCH('Capacity Backing (Hide)'!$A60,Capacity!$C$9:$Q$9,0))</f>
        <v>0</v>
      </c>
      <c r="AC60" cm="1">
        <f t="array" ref="AC60">INDEX(Capacity!$C$10:$Q$109,COLUMN(AB3),MATCH('Capacity Backing (Hide)'!$A60,Capacity!$C$9:$Q$9,0))</f>
        <v>0</v>
      </c>
      <c r="AD60" cm="1">
        <f t="array" ref="AD60">INDEX(Capacity!$C$10:$Q$109,COLUMN(AC3),MATCH('Capacity Backing (Hide)'!$A60,Capacity!$C$9:$Q$9,0))</f>
        <v>0</v>
      </c>
      <c r="AE60" cm="1">
        <f t="array" ref="AE60">INDEX(Capacity!$C$10:$Q$109,COLUMN(AD3),MATCH('Capacity Backing (Hide)'!$A60,Capacity!$C$9:$Q$9,0))</f>
        <v>0</v>
      </c>
      <c r="AF60" cm="1">
        <f t="array" ref="AF60">INDEX(Capacity!$C$10:$Q$109,COLUMN(AE3),MATCH('Capacity Backing (Hide)'!$A60,Capacity!$C$9:$Q$9,0))</f>
        <v>0</v>
      </c>
      <c r="AG60" cm="1">
        <f t="array" ref="AG60">INDEX(Capacity!$C$10:$Q$109,COLUMN(AF3),MATCH('Capacity Backing (Hide)'!$A60,Capacity!$C$9:$Q$9,0))</f>
        <v>0</v>
      </c>
      <c r="AH60" cm="1">
        <f t="array" ref="AH60">INDEX(Capacity!$C$10:$Q$109,COLUMN(AG3),MATCH('Capacity Backing (Hide)'!$A60,Capacity!$C$9:$Q$9,0))</f>
        <v>0</v>
      </c>
      <c r="AI60" cm="1">
        <f t="array" ref="AI60">INDEX(Capacity!$C$10:$Q$109,COLUMN(AH3),MATCH('Capacity Backing (Hide)'!$A60,Capacity!$C$9:$Q$9,0))</f>
        <v>0</v>
      </c>
      <c r="AJ60" cm="1">
        <f t="array" ref="AJ60">INDEX(Capacity!$C$10:$Q$109,COLUMN(AI3),MATCH('Capacity Backing (Hide)'!$A60,Capacity!$C$9:$Q$9,0))</f>
        <v>0</v>
      </c>
      <c r="AK60" cm="1">
        <f t="array" ref="AK60">INDEX(Capacity!$C$10:$Q$109,COLUMN(AJ3),MATCH('Capacity Backing (Hide)'!$A60,Capacity!$C$9:$Q$9,0))</f>
        <v>0</v>
      </c>
      <c r="AL60" cm="1">
        <f t="array" ref="AL60">INDEX(Capacity!$C$10:$Q$109,COLUMN(AK3),MATCH('Capacity Backing (Hide)'!$A60,Capacity!$C$9:$Q$9,0))</f>
        <v>0</v>
      </c>
      <c r="AM60" cm="1">
        <f t="array" ref="AM60">INDEX(Capacity!$C$10:$Q$109,COLUMN(AL3),MATCH('Capacity Backing (Hide)'!$A60,Capacity!$C$9:$Q$9,0))</f>
        <v>0</v>
      </c>
      <c r="AN60" cm="1">
        <f t="array" ref="AN60">INDEX(Capacity!$C$10:$Q$109,COLUMN(AM3),MATCH('Capacity Backing (Hide)'!$A60,Capacity!$C$9:$Q$9,0))</f>
        <v>0</v>
      </c>
      <c r="AO60" cm="1">
        <f t="array" ref="AO60">INDEX(Capacity!$C$10:$Q$109,COLUMN(AN3),MATCH('Capacity Backing (Hide)'!$A60,Capacity!$C$9:$Q$9,0))</f>
        <v>0</v>
      </c>
      <c r="AP60" cm="1">
        <f t="array" ref="AP60">INDEX(Capacity!$C$10:$Q$109,COLUMN(AO3),MATCH('Capacity Backing (Hide)'!$A60,Capacity!$C$9:$Q$9,0))</f>
        <v>0</v>
      </c>
      <c r="AQ60" cm="1">
        <f t="array" ref="AQ60">INDEX(Capacity!$C$10:$Q$109,COLUMN(AP3),MATCH('Capacity Backing (Hide)'!$A60,Capacity!$C$9:$Q$9,0))</f>
        <v>0</v>
      </c>
      <c r="AR60" cm="1">
        <f t="array" ref="AR60">INDEX(Capacity!$C$10:$Q$109,COLUMN(AQ3),MATCH('Capacity Backing (Hide)'!$A60,Capacity!$C$9:$Q$9,0))</f>
        <v>0</v>
      </c>
      <c r="AS60" cm="1">
        <f t="array" ref="AS60">INDEX(Capacity!$C$10:$Q$109,COLUMN(AR3),MATCH('Capacity Backing (Hide)'!$A60,Capacity!$C$9:$Q$9,0))</f>
        <v>0</v>
      </c>
      <c r="AT60" cm="1">
        <f t="array" ref="AT60">INDEX(Capacity!$C$10:$Q$109,COLUMN(AS3),MATCH('Capacity Backing (Hide)'!$A60,Capacity!$C$9:$Q$9,0))</f>
        <v>0</v>
      </c>
      <c r="AU60" cm="1">
        <f t="array" ref="AU60">INDEX(Capacity!$C$10:$Q$109,COLUMN(AT3),MATCH('Capacity Backing (Hide)'!$A60,Capacity!$C$9:$Q$9,0))</f>
        <v>0</v>
      </c>
      <c r="AV60" cm="1">
        <f t="array" ref="AV60">INDEX(Capacity!$C$10:$Q$109,COLUMN(AU3),MATCH('Capacity Backing (Hide)'!$A60,Capacity!$C$9:$Q$9,0))</f>
        <v>0</v>
      </c>
      <c r="AW60" cm="1">
        <f t="array" ref="AW60">INDEX(Capacity!$C$10:$Q$109,COLUMN(AV3),MATCH('Capacity Backing (Hide)'!$A60,Capacity!$C$9:$Q$9,0))</f>
        <v>0</v>
      </c>
      <c r="AX60" cm="1">
        <f t="array" ref="AX60">INDEX(Capacity!$C$10:$Q$109,COLUMN(AW3),MATCH('Capacity Backing (Hide)'!$A60,Capacity!$C$9:$Q$9,0))</f>
        <v>0</v>
      </c>
      <c r="AY60" cm="1">
        <f t="array" ref="AY60">INDEX(Capacity!$C$10:$Q$109,COLUMN(AX3),MATCH('Capacity Backing (Hide)'!$A60,Capacity!$C$9:$Q$9,0))</f>
        <v>0</v>
      </c>
      <c r="AZ60" cm="1">
        <f t="array" ref="AZ60">INDEX(Capacity!$C$10:$Q$109,COLUMN(AY3),MATCH('Capacity Backing (Hide)'!$A60,Capacity!$C$9:$Q$9,0))</f>
        <v>0</v>
      </c>
      <c r="BA60" cm="1">
        <f t="array" ref="BA60">INDEX(Capacity!$C$10:$Q$109,COLUMN(AZ3),MATCH('Capacity Backing (Hide)'!$A60,Capacity!$C$9:$Q$9,0))</f>
        <v>0</v>
      </c>
      <c r="BB60" cm="1">
        <f t="array" ref="BB60">INDEX(Capacity!$C$10:$Q$109,COLUMN(BA3),MATCH('Capacity Backing (Hide)'!$A60,Capacity!$C$9:$Q$9,0))</f>
        <v>0</v>
      </c>
      <c r="BC60" cm="1">
        <f t="array" ref="BC60">INDEX(Capacity!$C$10:$Q$109,COLUMN(BB3),MATCH('Capacity Backing (Hide)'!$A60,Capacity!$C$9:$Q$9,0))</f>
        <v>0</v>
      </c>
      <c r="BD60" cm="1">
        <f t="array" ref="BD60">INDEX(Capacity!$C$10:$Q$109,COLUMN(BC3),MATCH('Capacity Backing (Hide)'!$A60,Capacity!$C$9:$Q$9,0))</f>
        <v>0</v>
      </c>
      <c r="BE60" cm="1">
        <f t="array" ref="BE60">INDEX(Capacity!$C$10:$Q$109,COLUMN(BD3),MATCH('Capacity Backing (Hide)'!$A60,Capacity!$C$9:$Q$9,0))</f>
        <v>0</v>
      </c>
      <c r="BF60" cm="1">
        <f t="array" ref="BF60">INDEX(Capacity!$C$10:$Q$109,COLUMN(BE3),MATCH('Capacity Backing (Hide)'!$A60,Capacity!$C$9:$Q$9,0))</f>
        <v>0</v>
      </c>
      <c r="BG60" cm="1">
        <f t="array" ref="BG60">INDEX(Capacity!$C$10:$Q$109,COLUMN(BF3),MATCH('Capacity Backing (Hide)'!$A60,Capacity!$C$9:$Q$9,0))</f>
        <v>0</v>
      </c>
      <c r="BH60" cm="1">
        <f t="array" ref="BH60">INDEX(Capacity!$C$10:$Q$109,COLUMN(BG3),MATCH('Capacity Backing (Hide)'!$A60,Capacity!$C$9:$Q$9,0))</f>
        <v>0</v>
      </c>
      <c r="BI60" cm="1">
        <f t="array" ref="BI60">INDEX(Capacity!$C$10:$Q$109,COLUMN(BH3),MATCH('Capacity Backing (Hide)'!$A60,Capacity!$C$9:$Q$9,0))</f>
        <v>0</v>
      </c>
      <c r="BJ60" cm="1">
        <f t="array" ref="BJ60">INDEX(Capacity!$C$10:$Q$109,COLUMN(BI3),MATCH('Capacity Backing (Hide)'!$A60,Capacity!$C$9:$Q$9,0))</f>
        <v>0</v>
      </c>
      <c r="BK60" cm="1">
        <f t="array" ref="BK60">INDEX(Capacity!$C$10:$Q$109,COLUMN(BJ3),MATCH('Capacity Backing (Hide)'!$A60,Capacity!$C$9:$Q$9,0))</f>
        <v>0</v>
      </c>
      <c r="BL60" cm="1">
        <f t="array" ref="BL60">INDEX(Capacity!$C$10:$Q$109,COLUMN(BK3),MATCH('Capacity Backing (Hide)'!$A60,Capacity!$C$9:$Q$9,0))</f>
        <v>0</v>
      </c>
      <c r="BM60" cm="1">
        <f t="array" ref="BM60">INDEX(Capacity!$C$10:$Q$109,COLUMN(BL3),MATCH('Capacity Backing (Hide)'!$A60,Capacity!$C$9:$Q$9,0))</f>
        <v>0</v>
      </c>
      <c r="BN60" cm="1">
        <f t="array" ref="BN60">INDEX(Capacity!$C$10:$Q$109,COLUMN(BM3),MATCH('Capacity Backing (Hide)'!$A60,Capacity!$C$9:$Q$9,0))</f>
        <v>0</v>
      </c>
      <c r="BO60" cm="1">
        <f t="array" ref="BO60">INDEX(Capacity!$C$10:$Q$109,COLUMN(BN3),MATCH('Capacity Backing (Hide)'!$A60,Capacity!$C$9:$Q$9,0))</f>
        <v>0</v>
      </c>
      <c r="BP60" cm="1">
        <f t="array" ref="BP60">INDEX(Capacity!$C$10:$Q$109,COLUMN(BO3),MATCH('Capacity Backing (Hide)'!$A60,Capacity!$C$9:$Q$9,0))</f>
        <v>0</v>
      </c>
      <c r="BQ60" cm="1">
        <f t="array" ref="BQ60">INDEX(Capacity!$C$10:$Q$109,COLUMN(BP3),MATCH('Capacity Backing (Hide)'!$A60,Capacity!$C$9:$Q$9,0))</f>
        <v>0</v>
      </c>
      <c r="BR60" cm="1">
        <f t="array" ref="BR60">INDEX(Capacity!$C$10:$Q$109,COLUMN(BQ3),MATCH('Capacity Backing (Hide)'!$A60,Capacity!$C$9:$Q$9,0))</f>
        <v>0</v>
      </c>
      <c r="BS60" cm="1">
        <f t="array" ref="BS60">INDEX(Capacity!$C$10:$Q$109,COLUMN(BR3),MATCH('Capacity Backing (Hide)'!$A60,Capacity!$C$9:$Q$9,0))</f>
        <v>0</v>
      </c>
      <c r="BT60" cm="1">
        <f t="array" ref="BT60">INDEX(Capacity!$C$10:$Q$109,COLUMN(BS3),MATCH('Capacity Backing (Hide)'!$A60,Capacity!$C$9:$Q$9,0))</f>
        <v>0</v>
      </c>
      <c r="BU60" cm="1">
        <f t="array" ref="BU60">INDEX(Capacity!$C$10:$Q$109,COLUMN(BT3),MATCH('Capacity Backing (Hide)'!$A60,Capacity!$C$9:$Q$9,0))</f>
        <v>0</v>
      </c>
      <c r="BV60" cm="1">
        <f t="array" ref="BV60">INDEX(Capacity!$C$10:$Q$109,COLUMN(BU3),MATCH('Capacity Backing (Hide)'!$A60,Capacity!$C$9:$Q$9,0))</f>
        <v>0</v>
      </c>
      <c r="BW60" cm="1">
        <f t="array" ref="BW60">INDEX(Capacity!$C$10:$Q$109,COLUMN(BV3),MATCH('Capacity Backing (Hide)'!$A60,Capacity!$C$9:$Q$9,0))</f>
        <v>0</v>
      </c>
      <c r="BX60" cm="1">
        <f t="array" ref="BX60">INDEX(Capacity!$C$10:$Q$109,COLUMN(BW3),MATCH('Capacity Backing (Hide)'!$A60,Capacity!$C$9:$Q$9,0))</f>
        <v>0</v>
      </c>
      <c r="BY60" cm="1">
        <f t="array" ref="BY60">INDEX(Capacity!$C$10:$Q$109,COLUMN(BX3),MATCH('Capacity Backing (Hide)'!$A60,Capacity!$C$9:$Q$9,0))</f>
        <v>0</v>
      </c>
      <c r="BZ60" cm="1">
        <f t="array" ref="BZ60">INDEX(Capacity!$C$10:$Q$109,COLUMN(BY3),MATCH('Capacity Backing (Hide)'!$A60,Capacity!$C$9:$Q$9,0))</f>
        <v>0</v>
      </c>
      <c r="CA60" cm="1">
        <f t="array" ref="CA60">INDEX(Capacity!$C$10:$Q$109,COLUMN(BZ3),MATCH('Capacity Backing (Hide)'!$A60,Capacity!$C$9:$Q$9,0))</f>
        <v>0</v>
      </c>
      <c r="CB60" cm="1">
        <f t="array" ref="CB60">INDEX(Capacity!$C$10:$Q$109,COLUMN(CA3),MATCH('Capacity Backing (Hide)'!$A60,Capacity!$C$9:$Q$9,0))</f>
        <v>0</v>
      </c>
      <c r="CC60" cm="1">
        <f t="array" ref="CC60">INDEX(Capacity!$C$10:$Q$109,COLUMN(CB3),MATCH('Capacity Backing (Hide)'!$A60,Capacity!$C$9:$Q$9,0))</f>
        <v>0</v>
      </c>
      <c r="CD60" cm="1">
        <f t="array" ref="CD60">INDEX(Capacity!$C$10:$Q$109,COLUMN(CC3),MATCH('Capacity Backing (Hide)'!$A60,Capacity!$C$9:$Q$9,0))</f>
        <v>0</v>
      </c>
      <c r="CE60" cm="1">
        <f t="array" ref="CE60">INDEX(Capacity!$C$10:$Q$109,COLUMN(CD3),MATCH('Capacity Backing (Hide)'!$A60,Capacity!$C$9:$Q$9,0))</f>
        <v>0</v>
      </c>
      <c r="CF60" cm="1">
        <f t="array" ref="CF60">INDEX(Capacity!$C$10:$Q$109,COLUMN(CE3),MATCH('Capacity Backing (Hide)'!$A60,Capacity!$C$9:$Q$9,0))</f>
        <v>0</v>
      </c>
      <c r="CG60" cm="1">
        <f t="array" ref="CG60">INDEX(Capacity!$C$10:$Q$109,COLUMN(CF3),MATCH('Capacity Backing (Hide)'!$A60,Capacity!$C$9:$Q$9,0))</f>
        <v>0</v>
      </c>
      <c r="CH60" cm="1">
        <f t="array" ref="CH60">INDEX(Capacity!$C$10:$Q$109,COLUMN(CG3),MATCH('Capacity Backing (Hide)'!$A60,Capacity!$C$9:$Q$9,0))</f>
        <v>0</v>
      </c>
      <c r="CI60" cm="1">
        <f t="array" ref="CI60">INDEX(Capacity!$C$10:$Q$109,COLUMN(CH3),MATCH('Capacity Backing (Hide)'!$A60,Capacity!$C$9:$Q$9,0))</f>
        <v>0</v>
      </c>
      <c r="CJ60" cm="1">
        <f t="array" ref="CJ60">INDEX(Capacity!$C$10:$Q$109,COLUMN(CI3),MATCH('Capacity Backing (Hide)'!$A60,Capacity!$C$9:$Q$9,0))</f>
        <v>0</v>
      </c>
      <c r="CK60" cm="1">
        <f t="array" ref="CK60">INDEX(Capacity!$C$10:$Q$109,COLUMN(CJ3),MATCH('Capacity Backing (Hide)'!$A60,Capacity!$C$9:$Q$9,0))</f>
        <v>0</v>
      </c>
      <c r="CL60" cm="1">
        <f t="array" ref="CL60">INDEX(Capacity!$C$10:$Q$109,COLUMN(CK3),MATCH('Capacity Backing (Hide)'!$A60,Capacity!$C$9:$Q$9,0))</f>
        <v>0</v>
      </c>
      <c r="CM60" cm="1">
        <f t="array" ref="CM60">INDEX(Capacity!$C$10:$Q$109,COLUMN(CL3),MATCH('Capacity Backing (Hide)'!$A60,Capacity!$C$9:$Q$9,0))</f>
        <v>0</v>
      </c>
      <c r="CN60" cm="1">
        <f t="array" ref="CN60">INDEX(Capacity!$C$10:$Q$109,COLUMN(CM3),MATCH('Capacity Backing (Hide)'!$A60,Capacity!$C$9:$Q$9,0))</f>
        <v>0</v>
      </c>
      <c r="CO60" cm="1">
        <f t="array" ref="CO60">INDEX(Capacity!$C$10:$Q$109,COLUMN(CN3),MATCH('Capacity Backing (Hide)'!$A60,Capacity!$C$9:$Q$9,0))</f>
        <v>0</v>
      </c>
      <c r="CP60" cm="1">
        <f t="array" ref="CP60">INDEX(Capacity!$C$10:$Q$109,COLUMN(CO3),MATCH('Capacity Backing (Hide)'!$A60,Capacity!$C$9:$Q$9,0))</f>
        <v>0</v>
      </c>
      <c r="CQ60" cm="1">
        <f t="array" ref="CQ60">INDEX(Capacity!$C$10:$Q$109,COLUMN(CP3),MATCH('Capacity Backing (Hide)'!$A60,Capacity!$C$9:$Q$9,0))</f>
        <v>0</v>
      </c>
      <c r="CR60" cm="1">
        <f t="array" ref="CR60">INDEX(Capacity!$C$10:$Q$109,COLUMN(CQ3),MATCH('Capacity Backing (Hide)'!$A60,Capacity!$C$9:$Q$9,0))</f>
        <v>0</v>
      </c>
      <c r="CS60" cm="1">
        <f t="array" ref="CS60">INDEX(Capacity!$C$10:$Q$109,COLUMN(CR3),MATCH('Capacity Backing (Hide)'!$A60,Capacity!$C$9:$Q$9,0))</f>
        <v>0</v>
      </c>
      <c r="CT60" cm="1">
        <f t="array" ref="CT60">INDEX(Capacity!$C$10:$Q$109,COLUMN(CS3),MATCH('Capacity Backing (Hide)'!$A60,Capacity!$C$9:$Q$9,0))</f>
        <v>0</v>
      </c>
      <c r="CU60" cm="1">
        <f t="array" ref="CU60">INDEX(Capacity!$C$10:$Q$109,COLUMN(CT3),MATCH('Capacity Backing (Hide)'!$A60,Capacity!$C$9:$Q$9,0))</f>
        <v>0</v>
      </c>
      <c r="CV60" cm="1">
        <f t="array" ref="CV60">INDEX(Capacity!$C$10:$Q$109,COLUMN(CU3),MATCH('Capacity Backing (Hide)'!$A60,Capacity!$C$9:$Q$9,0))</f>
        <v>0</v>
      </c>
      <c r="CW60" cm="1">
        <f t="array" ref="CW60">INDEX(Capacity!$C$10:$Q$109,COLUMN(CV3),MATCH('Capacity Backing (Hide)'!$A60,Capacity!$C$9:$Q$9,0))</f>
        <v>0</v>
      </c>
    </row>
    <row r="61" spans="1:101" x14ac:dyDescent="0.35">
      <c r="A61" s="2" t="str" cm="1">
        <f t="array" ref="A61">INDEX('Data Validation (Hide)'!$B$2:$B$16,ROW(A3),1)</f>
        <v>Caseload 3</v>
      </c>
      <c r="B61" cm="1">
        <f t="array" ref="B61">INDEX(Capacity!$C$10:$Q$109,COLUMN(A4),MATCH('Capacity Backing (Hide)'!$A61,Capacity!$C$9:$Q$9,0))</f>
        <v>0</v>
      </c>
      <c r="C61" cm="1">
        <f t="array" ref="C61">INDEX(Capacity!$C$10:$Q$109,COLUMN(B4),MATCH('Capacity Backing (Hide)'!$A61,Capacity!$C$9:$Q$9,0))</f>
        <v>0</v>
      </c>
      <c r="D61" cm="1">
        <f t="array" ref="D61">INDEX(Capacity!$C$10:$Q$109,COLUMN(C4),MATCH('Capacity Backing (Hide)'!$A61,Capacity!$C$9:$Q$9,0))</f>
        <v>0</v>
      </c>
      <c r="E61" cm="1">
        <f t="array" ref="E61">INDEX(Capacity!$C$10:$Q$109,COLUMN(D4),MATCH('Capacity Backing (Hide)'!$A61,Capacity!$C$9:$Q$9,0))</f>
        <v>0</v>
      </c>
      <c r="F61" cm="1">
        <f t="array" ref="F61">INDEX(Capacity!$C$10:$Q$109,COLUMN(E4),MATCH('Capacity Backing (Hide)'!$A61,Capacity!$C$9:$Q$9,0))</f>
        <v>0</v>
      </c>
      <c r="G61" cm="1">
        <f t="array" ref="G61">INDEX(Capacity!$C$10:$Q$109,COLUMN(F4),MATCH('Capacity Backing (Hide)'!$A61,Capacity!$C$9:$Q$9,0))</f>
        <v>0</v>
      </c>
      <c r="H61" cm="1">
        <f t="array" ref="H61">INDEX(Capacity!$C$10:$Q$109,COLUMN(G4),MATCH('Capacity Backing (Hide)'!$A61,Capacity!$C$9:$Q$9,0))</f>
        <v>0</v>
      </c>
      <c r="I61" cm="1">
        <f t="array" ref="I61">INDEX(Capacity!$C$10:$Q$109,COLUMN(H4),MATCH('Capacity Backing (Hide)'!$A61,Capacity!$C$9:$Q$9,0))</f>
        <v>0</v>
      </c>
      <c r="J61" cm="1">
        <f t="array" ref="J61">INDEX(Capacity!$C$10:$Q$109,COLUMN(I4),MATCH('Capacity Backing (Hide)'!$A61,Capacity!$C$9:$Q$9,0))</f>
        <v>0</v>
      </c>
      <c r="K61" cm="1">
        <f t="array" ref="K61">INDEX(Capacity!$C$10:$Q$109,COLUMN(J4),MATCH('Capacity Backing (Hide)'!$A61,Capacity!$C$9:$Q$9,0))</f>
        <v>0</v>
      </c>
      <c r="L61" cm="1">
        <f t="array" ref="L61">INDEX(Capacity!$C$10:$Q$109,COLUMN(K4),MATCH('Capacity Backing (Hide)'!$A61,Capacity!$C$9:$Q$9,0))</f>
        <v>0</v>
      </c>
      <c r="M61" cm="1">
        <f t="array" ref="M61">INDEX(Capacity!$C$10:$Q$109,COLUMN(L4),MATCH('Capacity Backing (Hide)'!$A61,Capacity!$C$9:$Q$9,0))</f>
        <v>0</v>
      </c>
      <c r="N61" cm="1">
        <f t="array" ref="N61">INDEX(Capacity!$C$10:$Q$109,COLUMN(M4),MATCH('Capacity Backing (Hide)'!$A61,Capacity!$C$9:$Q$9,0))</f>
        <v>0</v>
      </c>
      <c r="O61" cm="1">
        <f t="array" ref="O61">INDEX(Capacity!$C$10:$Q$109,COLUMN(N4),MATCH('Capacity Backing (Hide)'!$A61,Capacity!$C$9:$Q$9,0))</f>
        <v>0</v>
      </c>
      <c r="P61" cm="1">
        <f t="array" ref="P61">INDEX(Capacity!$C$10:$Q$109,COLUMN(O4),MATCH('Capacity Backing (Hide)'!$A61,Capacity!$C$9:$Q$9,0))</f>
        <v>0</v>
      </c>
      <c r="Q61" cm="1">
        <f t="array" ref="Q61">INDEX(Capacity!$C$10:$Q$109,COLUMN(P4),MATCH('Capacity Backing (Hide)'!$A61,Capacity!$C$9:$Q$9,0))</f>
        <v>0</v>
      </c>
      <c r="R61" cm="1">
        <f t="array" ref="R61">INDEX(Capacity!$C$10:$Q$109,COLUMN(Q4),MATCH('Capacity Backing (Hide)'!$A61,Capacity!$C$9:$Q$9,0))</f>
        <v>0</v>
      </c>
      <c r="S61" cm="1">
        <f t="array" ref="S61">INDEX(Capacity!$C$10:$Q$109,COLUMN(R4),MATCH('Capacity Backing (Hide)'!$A61,Capacity!$C$9:$Q$9,0))</f>
        <v>0</v>
      </c>
      <c r="T61" cm="1">
        <f t="array" ref="T61">INDEX(Capacity!$C$10:$Q$109,COLUMN(S4),MATCH('Capacity Backing (Hide)'!$A61,Capacity!$C$9:$Q$9,0))</f>
        <v>0</v>
      </c>
      <c r="U61" cm="1">
        <f t="array" ref="U61">INDEX(Capacity!$C$10:$Q$109,COLUMN(T4),MATCH('Capacity Backing (Hide)'!$A61,Capacity!$C$9:$Q$9,0))</f>
        <v>0</v>
      </c>
      <c r="V61" cm="1">
        <f t="array" ref="V61">INDEX(Capacity!$C$10:$Q$109,COLUMN(U4),MATCH('Capacity Backing (Hide)'!$A61,Capacity!$C$9:$Q$9,0))</f>
        <v>0</v>
      </c>
      <c r="W61" cm="1">
        <f t="array" ref="W61">INDEX(Capacity!$C$10:$Q$109,COLUMN(V4),MATCH('Capacity Backing (Hide)'!$A61,Capacity!$C$9:$Q$9,0))</f>
        <v>0</v>
      </c>
      <c r="X61" cm="1">
        <f t="array" ref="X61">INDEX(Capacity!$C$10:$Q$109,COLUMN(W4),MATCH('Capacity Backing (Hide)'!$A61,Capacity!$C$9:$Q$9,0))</f>
        <v>0</v>
      </c>
      <c r="Y61" cm="1">
        <f t="array" ref="Y61">INDEX(Capacity!$C$10:$Q$109,COLUMN(X4),MATCH('Capacity Backing (Hide)'!$A61,Capacity!$C$9:$Q$9,0))</f>
        <v>0</v>
      </c>
      <c r="Z61" cm="1">
        <f t="array" ref="Z61">INDEX(Capacity!$C$10:$Q$109,COLUMN(Y4),MATCH('Capacity Backing (Hide)'!$A61,Capacity!$C$9:$Q$9,0))</f>
        <v>0</v>
      </c>
      <c r="AA61" cm="1">
        <f t="array" ref="AA61">INDEX(Capacity!$C$10:$Q$109,COLUMN(Z4),MATCH('Capacity Backing (Hide)'!$A61,Capacity!$C$9:$Q$9,0))</f>
        <v>0</v>
      </c>
      <c r="AB61" cm="1">
        <f t="array" ref="AB61">INDEX(Capacity!$C$10:$Q$109,COLUMN(AA4),MATCH('Capacity Backing (Hide)'!$A61,Capacity!$C$9:$Q$9,0))</f>
        <v>0</v>
      </c>
      <c r="AC61" cm="1">
        <f t="array" ref="AC61">INDEX(Capacity!$C$10:$Q$109,COLUMN(AB4),MATCH('Capacity Backing (Hide)'!$A61,Capacity!$C$9:$Q$9,0))</f>
        <v>0</v>
      </c>
      <c r="AD61" cm="1">
        <f t="array" ref="AD61">INDEX(Capacity!$C$10:$Q$109,COLUMN(AC4),MATCH('Capacity Backing (Hide)'!$A61,Capacity!$C$9:$Q$9,0))</f>
        <v>0</v>
      </c>
      <c r="AE61" cm="1">
        <f t="array" ref="AE61">INDEX(Capacity!$C$10:$Q$109,COLUMN(AD4),MATCH('Capacity Backing (Hide)'!$A61,Capacity!$C$9:$Q$9,0))</f>
        <v>0</v>
      </c>
      <c r="AF61" cm="1">
        <f t="array" ref="AF61">INDEX(Capacity!$C$10:$Q$109,COLUMN(AE4),MATCH('Capacity Backing (Hide)'!$A61,Capacity!$C$9:$Q$9,0))</f>
        <v>0</v>
      </c>
      <c r="AG61" cm="1">
        <f t="array" ref="AG61">INDEX(Capacity!$C$10:$Q$109,COLUMN(AF4),MATCH('Capacity Backing (Hide)'!$A61,Capacity!$C$9:$Q$9,0))</f>
        <v>0</v>
      </c>
      <c r="AH61" cm="1">
        <f t="array" ref="AH61">INDEX(Capacity!$C$10:$Q$109,COLUMN(AG4),MATCH('Capacity Backing (Hide)'!$A61,Capacity!$C$9:$Q$9,0))</f>
        <v>0</v>
      </c>
      <c r="AI61" cm="1">
        <f t="array" ref="AI61">INDEX(Capacity!$C$10:$Q$109,COLUMN(AH4),MATCH('Capacity Backing (Hide)'!$A61,Capacity!$C$9:$Q$9,0))</f>
        <v>0</v>
      </c>
      <c r="AJ61" cm="1">
        <f t="array" ref="AJ61">INDEX(Capacity!$C$10:$Q$109,COLUMN(AI4),MATCH('Capacity Backing (Hide)'!$A61,Capacity!$C$9:$Q$9,0))</f>
        <v>0</v>
      </c>
      <c r="AK61" cm="1">
        <f t="array" ref="AK61">INDEX(Capacity!$C$10:$Q$109,COLUMN(AJ4),MATCH('Capacity Backing (Hide)'!$A61,Capacity!$C$9:$Q$9,0))</f>
        <v>0</v>
      </c>
      <c r="AL61" cm="1">
        <f t="array" ref="AL61">INDEX(Capacity!$C$10:$Q$109,COLUMN(AK4),MATCH('Capacity Backing (Hide)'!$A61,Capacity!$C$9:$Q$9,0))</f>
        <v>0</v>
      </c>
      <c r="AM61" cm="1">
        <f t="array" ref="AM61">INDEX(Capacity!$C$10:$Q$109,COLUMN(AL4),MATCH('Capacity Backing (Hide)'!$A61,Capacity!$C$9:$Q$9,0))</f>
        <v>0</v>
      </c>
      <c r="AN61" cm="1">
        <f t="array" ref="AN61">INDEX(Capacity!$C$10:$Q$109,COLUMN(AM4),MATCH('Capacity Backing (Hide)'!$A61,Capacity!$C$9:$Q$9,0))</f>
        <v>0</v>
      </c>
      <c r="AO61" cm="1">
        <f t="array" ref="AO61">INDEX(Capacity!$C$10:$Q$109,COLUMN(AN4),MATCH('Capacity Backing (Hide)'!$A61,Capacity!$C$9:$Q$9,0))</f>
        <v>0</v>
      </c>
      <c r="AP61" cm="1">
        <f t="array" ref="AP61">INDEX(Capacity!$C$10:$Q$109,COLUMN(AO4),MATCH('Capacity Backing (Hide)'!$A61,Capacity!$C$9:$Q$9,0))</f>
        <v>0</v>
      </c>
      <c r="AQ61" cm="1">
        <f t="array" ref="AQ61">INDEX(Capacity!$C$10:$Q$109,COLUMN(AP4),MATCH('Capacity Backing (Hide)'!$A61,Capacity!$C$9:$Q$9,0))</f>
        <v>0</v>
      </c>
      <c r="AR61" cm="1">
        <f t="array" ref="AR61">INDEX(Capacity!$C$10:$Q$109,COLUMN(AQ4),MATCH('Capacity Backing (Hide)'!$A61,Capacity!$C$9:$Q$9,0))</f>
        <v>0</v>
      </c>
      <c r="AS61" cm="1">
        <f t="array" ref="AS61">INDEX(Capacity!$C$10:$Q$109,COLUMN(AR4),MATCH('Capacity Backing (Hide)'!$A61,Capacity!$C$9:$Q$9,0))</f>
        <v>0</v>
      </c>
      <c r="AT61" cm="1">
        <f t="array" ref="AT61">INDEX(Capacity!$C$10:$Q$109,COLUMN(AS4),MATCH('Capacity Backing (Hide)'!$A61,Capacity!$C$9:$Q$9,0))</f>
        <v>0</v>
      </c>
      <c r="AU61" cm="1">
        <f t="array" ref="AU61">INDEX(Capacity!$C$10:$Q$109,COLUMN(AT4),MATCH('Capacity Backing (Hide)'!$A61,Capacity!$C$9:$Q$9,0))</f>
        <v>0</v>
      </c>
      <c r="AV61" cm="1">
        <f t="array" ref="AV61">INDEX(Capacity!$C$10:$Q$109,COLUMN(AU4),MATCH('Capacity Backing (Hide)'!$A61,Capacity!$C$9:$Q$9,0))</f>
        <v>0</v>
      </c>
      <c r="AW61" cm="1">
        <f t="array" ref="AW61">INDEX(Capacity!$C$10:$Q$109,COLUMN(AV4),MATCH('Capacity Backing (Hide)'!$A61,Capacity!$C$9:$Q$9,0))</f>
        <v>0</v>
      </c>
      <c r="AX61" cm="1">
        <f t="array" ref="AX61">INDEX(Capacity!$C$10:$Q$109,COLUMN(AW4),MATCH('Capacity Backing (Hide)'!$A61,Capacity!$C$9:$Q$9,0))</f>
        <v>0</v>
      </c>
      <c r="AY61" cm="1">
        <f t="array" ref="AY61">INDEX(Capacity!$C$10:$Q$109,COLUMN(AX4),MATCH('Capacity Backing (Hide)'!$A61,Capacity!$C$9:$Q$9,0))</f>
        <v>0</v>
      </c>
      <c r="AZ61" cm="1">
        <f t="array" ref="AZ61">INDEX(Capacity!$C$10:$Q$109,COLUMN(AY4),MATCH('Capacity Backing (Hide)'!$A61,Capacity!$C$9:$Q$9,0))</f>
        <v>0</v>
      </c>
      <c r="BA61" cm="1">
        <f t="array" ref="BA61">INDEX(Capacity!$C$10:$Q$109,COLUMN(AZ4),MATCH('Capacity Backing (Hide)'!$A61,Capacity!$C$9:$Q$9,0))</f>
        <v>0</v>
      </c>
      <c r="BB61" cm="1">
        <f t="array" ref="BB61">INDEX(Capacity!$C$10:$Q$109,COLUMN(BA4),MATCH('Capacity Backing (Hide)'!$A61,Capacity!$C$9:$Q$9,0))</f>
        <v>0</v>
      </c>
      <c r="BC61" cm="1">
        <f t="array" ref="BC61">INDEX(Capacity!$C$10:$Q$109,COLUMN(BB4),MATCH('Capacity Backing (Hide)'!$A61,Capacity!$C$9:$Q$9,0))</f>
        <v>0</v>
      </c>
      <c r="BD61" cm="1">
        <f t="array" ref="BD61">INDEX(Capacity!$C$10:$Q$109,COLUMN(BC4),MATCH('Capacity Backing (Hide)'!$A61,Capacity!$C$9:$Q$9,0))</f>
        <v>0</v>
      </c>
      <c r="BE61" cm="1">
        <f t="array" ref="BE61">INDEX(Capacity!$C$10:$Q$109,COLUMN(BD4),MATCH('Capacity Backing (Hide)'!$A61,Capacity!$C$9:$Q$9,0))</f>
        <v>0</v>
      </c>
      <c r="BF61" cm="1">
        <f t="array" ref="BF61">INDEX(Capacity!$C$10:$Q$109,COLUMN(BE4),MATCH('Capacity Backing (Hide)'!$A61,Capacity!$C$9:$Q$9,0))</f>
        <v>0</v>
      </c>
      <c r="BG61" cm="1">
        <f t="array" ref="BG61">INDEX(Capacity!$C$10:$Q$109,COLUMN(BF4),MATCH('Capacity Backing (Hide)'!$A61,Capacity!$C$9:$Q$9,0))</f>
        <v>0</v>
      </c>
      <c r="BH61" cm="1">
        <f t="array" ref="BH61">INDEX(Capacity!$C$10:$Q$109,COLUMN(BG4),MATCH('Capacity Backing (Hide)'!$A61,Capacity!$C$9:$Q$9,0))</f>
        <v>0</v>
      </c>
      <c r="BI61" cm="1">
        <f t="array" ref="BI61">INDEX(Capacity!$C$10:$Q$109,COLUMN(BH4),MATCH('Capacity Backing (Hide)'!$A61,Capacity!$C$9:$Q$9,0))</f>
        <v>0</v>
      </c>
      <c r="BJ61" cm="1">
        <f t="array" ref="BJ61">INDEX(Capacity!$C$10:$Q$109,COLUMN(BI4),MATCH('Capacity Backing (Hide)'!$A61,Capacity!$C$9:$Q$9,0))</f>
        <v>0</v>
      </c>
      <c r="BK61" cm="1">
        <f t="array" ref="BK61">INDEX(Capacity!$C$10:$Q$109,COLUMN(BJ4),MATCH('Capacity Backing (Hide)'!$A61,Capacity!$C$9:$Q$9,0))</f>
        <v>0</v>
      </c>
      <c r="BL61" cm="1">
        <f t="array" ref="BL61">INDEX(Capacity!$C$10:$Q$109,COLUMN(BK4),MATCH('Capacity Backing (Hide)'!$A61,Capacity!$C$9:$Q$9,0))</f>
        <v>0</v>
      </c>
      <c r="BM61" cm="1">
        <f t="array" ref="BM61">INDEX(Capacity!$C$10:$Q$109,COLUMN(BL4),MATCH('Capacity Backing (Hide)'!$A61,Capacity!$C$9:$Q$9,0))</f>
        <v>0</v>
      </c>
      <c r="BN61" cm="1">
        <f t="array" ref="BN61">INDEX(Capacity!$C$10:$Q$109,COLUMN(BM4),MATCH('Capacity Backing (Hide)'!$A61,Capacity!$C$9:$Q$9,0))</f>
        <v>0</v>
      </c>
      <c r="BO61" cm="1">
        <f t="array" ref="BO61">INDEX(Capacity!$C$10:$Q$109,COLUMN(BN4),MATCH('Capacity Backing (Hide)'!$A61,Capacity!$C$9:$Q$9,0))</f>
        <v>0</v>
      </c>
      <c r="BP61" cm="1">
        <f t="array" ref="BP61">INDEX(Capacity!$C$10:$Q$109,COLUMN(BO4),MATCH('Capacity Backing (Hide)'!$A61,Capacity!$C$9:$Q$9,0))</f>
        <v>0</v>
      </c>
      <c r="BQ61" cm="1">
        <f t="array" ref="BQ61">INDEX(Capacity!$C$10:$Q$109,COLUMN(BP4),MATCH('Capacity Backing (Hide)'!$A61,Capacity!$C$9:$Q$9,0))</f>
        <v>0</v>
      </c>
      <c r="BR61" cm="1">
        <f t="array" ref="BR61">INDEX(Capacity!$C$10:$Q$109,COLUMN(BQ4),MATCH('Capacity Backing (Hide)'!$A61,Capacity!$C$9:$Q$9,0))</f>
        <v>0</v>
      </c>
      <c r="BS61" cm="1">
        <f t="array" ref="BS61">INDEX(Capacity!$C$10:$Q$109,COLUMN(BR4),MATCH('Capacity Backing (Hide)'!$A61,Capacity!$C$9:$Q$9,0))</f>
        <v>0</v>
      </c>
      <c r="BT61" cm="1">
        <f t="array" ref="BT61">INDEX(Capacity!$C$10:$Q$109,COLUMN(BS4),MATCH('Capacity Backing (Hide)'!$A61,Capacity!$C$9:$Q$9,0))</f>
        <v>0</v>
      </c>
      <c r="BU61" cm="1">
        <f t="array" ref="BU61">INDEX(Capacity!$C$10:$Q$109,COLUMN(BT4),MATCH('Capacity Backing (Hide)'!$A61,Capacity!$C$9:$Q$9,0))</f>
        <v>0</v>
      </c>
      <c r="BV61" cm="1">
        <f t="array" ref="BV61">INDEX(Capacity!$C$10:$Q$109,COLUMN(BU4),MATCH('Capacity Backing (Hide)'!$A61,Capacity!$C$9:$Q$9,0))</f>
        <v>0</v>
      </c>
      <c r="BW61" cm="1">
        <f t="array" ref="BW61">INDEX(Capacity!$C$10:$Q$109,COLUMN(BV4),MATCH('Capacity Backing (Hide)'!$A61,Capacity!$C$9:$Q$9,0))</f>
        <v>0</v>
      </c>
      <c r="BX61" cm="1">
        <f t="array" ref="BX61">INDEX(Capacity!$C$10:$Q$109,COLUMN(BW4),MATCH('Capacity Backing (Hide)'!$A61,Capacity!$C$9:$Q$9,0))</f>
        <v>0</v>
      </c>
      <c r="BY61" cm="1">
        <f t="array" ref="BY61">INDEX(Capacity!$C$10:$Q$109,COLUMN(BX4),MATCH('Capacity Backing (Hide)'!$A61,Capacity!$C$9:$Q$9,0))</f>
        <v>0</v>
      </c>
      <c r="BZ61" cm="1">
        <f t="array" ref="BZ61">INDEX(Capacity!$C$10:$Q$109,COLUMN(BY4),MATCH('Capacity Backing (Hide)'!$A61,Capacity!$C$9:$Q$9,0))</f>
        <v>0</v>
      </c>
      <c r="CA61" cm="1">
        <f t="array" ref="CA61">INDEX(Capacity!$C$10:$Q$109,COLUMN(BZ4),MATCH('Capacity Backing (Hide)'!$A61,Capacity!$C$9:$Q$9,0))</f>
        <v>0</v>
      </c>
      <c r="CB61" cm="1">
        <f t="array" ref="CB61">INDEX(Capacity!$C$10:$Q$109,COLUMN(CA4),MATCH('Capacity Backing (Hide)'!$A61,Capacity!$C$9:$Q$9,0))</f>
        <v>0</v>
      </c>
      <c r="CC61" cm="1">
        <f t="array" ref="CC61">INDEX(Capacity!$C$10:$Q$109,COLUMN(CB4),MATCH('Capacity Backing (Hide)'!$A61,Capacity!$C$9:$Q$9,0))</f>
        <v>0</v>
      </c>
      <c r="CD61" cm="1">
        <f t="array" ref="CD61">INDEX(Capacity!$C$10:$Q$109,COLUMN(CC4),MATCH('Capacity Backing (Hide)'!$A61,Capacity!$C$9:$Q$9,0))</f>
        <v>0</v>
      </c>
      <c r="CE61" cm="1">
        <f t="array" ref="CE61">INDEX(Capacity!$C$10:$Q$109,COLUMN(CD4),MATCH('Capacity Backing (Hide)'!$A61,Capacity!$C$9:$Q$9,0))</f>
        <v>0</v>
      </c>
      <c r="CF61" cm="1">
        <f t="array" ref="CF61">INDEX(Capacity!$C$10:$Q$109,COLUMN(CE4),MATCH('Capacity Backing (Hide)'!$A61,Capacity!$C$9:$Q$9,0))</f>
        <v>0</v>
      </c>
      <c r="CG61" cm="1">
        <f t="array" ref="CG61">INDEX(Capacity!$C$10:$Q$109,COLUMN(CF4),MATCH('Capacity Backing (Hide)'!$A61,Capacity!$C$9:$Q$9,0))</f>
        <v>0</v>
      </c>
      <c r="CH61" cm="1">
        <f t="array" ref="CH61">INDEX(Capacity!$C$10:$Q$109,COLUMN(CG4),MATCH('Capacity Backing (Hide)'!$A61,Capacity!$C$9:$Q$9,0))</f>
        <v>0</v>
      </c>
      <c r="CI61" cm="1">
        <f t="array" ref="CI61">INDEX(Capacity!$C$10:$Q$109,COLUMN(CH4),MATCH('Capacity Backing (Hide)'!$A61,Capacity!$C$9:$Q$9,0))</f>
        <v>0</v>
      </c>
      <c r="CJ61" cm="1">
        <f t="array" ref="CJ61">INDEX(Capacity!$C$10:$Q$109,COLUMN(CI4),MATCH('Capacity Backing (Hide)'!$A61,Capacity!$C$9:$Q$9,0))</f>
        <v>0</v>
      </c>
      <c r="CK61" cm="1">
        <f t="array" ref="CK61">INDEX(Capacity!$C$10:$Q$109,COLUMN(CJ4),MATCH('Capacity Backing (Hide)'!$A61,Capacity!$C$9:$Q$9,0))</f>
        <v>0</v>
      </c>
      <c r="CL61" cm="1">
        <f t="array" ref="CL61">INDEX(Capacity!$C$10:$Q$109,COLUMN(CK4),MATCH('Capacity Backing (Hide)'!$A61,Capacity!$C$9:$Q$9,0))</f>
        <v>0</v>
      </c>
      <c r="CM61" cm="1">
        <f t="array" ref="CM61">INDEX(Capacity!$C$10:$Q$109,COLUMN(CL4),MATCH('Capacity Backing (Hide)'!$A61,Capacity!$C$9:$Q$9,0))</f>
        <v>0</v>
      </c>
      <c r="CN61" cm="1">
        <f t="array" ref="CN61">INDEX(Capacity!$C$10:$Q$109,COLUMN(CM4),MATCH('Capacity Backing (Hide)'!$A61,Capacity!$C$9:$Q$9,0))</f>
        <v>0</v>
      </c>
      <c r="CO61" cm="1">
        <f t="array" ref="CO61">INDEX(Capacity!$C$10:$Q$109,COLUMN(CN4),MATCH('Capacity Backing (Hide)'!$A61,Capacity!$C$9:$Q$9,0))</f>
        <v>0</v>
      </c>
      <c r="CP61" cm="1">
        <f t="array" ref="CP61">INDEX(Capacity!$C$10:$Q$109,COLUMN(CO4),MATCH('Capacity Backing (Hide)'!$A61,Capacity!$C$9:$Q$9,0))</f>
        <v>0</v>
      </c>
      <c r="CQ61" cm="1">
        <f t="array" ref="CQ61">INDEX(Capacity!$C$10:$Q$109,COLUMN(CP4),MATCH('Capacity Backing (Hide)'!$A61,Capacity!$C$9:$Q$9,0))</f>
        <v>0</v>
      </c>
      <c r="CR61" cm="1">
        <f t="array" ref="CR61">INDEX(Capacity!$C$10:$Q$109,COLUMN(CQ4),MATCH('Capacity Backing (Hide)'!$A61,Capacity!$C$9:$Q$9,0))</f>
        <v>0</v>
      </c>
      <c r="CS61" cm="1">
        <f t="array" ref="CS61">INDEX(Capacity!$C$10:$Q$109,COLUMN(CR4),MATCH('Capacity Backing (Hide)'!$A61,Capacity!$C$9:$Q$9,0))</f>
        <v>0</v>
      </c>
      <c r="CT61" cm="1">
        <f t="array" ref="CT61">INDEX(Capacity!$C$10:$Q$109,COLUMN(CS4),MATCH('Capacity Backing (Hide)'!$A61,Capacity!$C$9:$Q$9,0))</f>
        <v>0</v>
      </c>
      <c r="CU61" cm="1">
        <f t="array" ref="CU61">INDEX(Capacity!$C$10:$Q$109,COLUMN(CT4),MATCH('Capacity Backing (Hide)'!$A61,Capacity!$C$9:$Q$9,0))</f>
        <v>0</v>
      </c>
      <c r="CV61" cm="1">
        <f t="array" ref="CV61">INDEX(Capacity!$C$10:$Q$109,COLUMN(CU4),MATCH('Capacity Backing (Hide)'!$A61,Capacity!$C$9:$Q$9,0))</f>
        <v>0</v>
      </c>
      <c r="CW61" cm="1">
        <f t="array" ref="CW61">INDEX(Capacity!$C$10:$Q$109,COLUMN(CV4),MATCH('Capacity Backing (Hide)'!$A61,Capacity!$C$9:$Q$9,0))</f>
        <v>0</v>
      </c>
    </row>
    <row r="62" spans="1:101" x14ac:dyDescent="0.35">
      <c r="A62" s="2" t="str" cm="1">
        <f t="array" ref="A62">INDEX('Data Validation (Hide)'!$B$2:$B$16,ROW(A4),1)</f>
        <v>Caseload 4</v>
      </c>
      <c r="B62" cm="1">
        <f t="array" ref="B62">INDEX(Capacity!$C$10:$Q$109,COLUMN(A5),MATCH('Capacity Backing (Hide)'!$A62,Capacity!$C$9:$Q$9,0))</f>
        <v>0</v>
      </c>
      <c r="C62" cm="1">
        <f t="array" ref="C62">INDEX(Capacity!$C$10:$Q$109,COLUMN(B5),MATCH('Capacity Backing (Hide)'!$A62,Capacity!$C$9:$Q$9,0))</f>
        <v>0</v>
      </c>
      <c r="D62" cm="1">
        <f t="array" ref="D62">INDEX(Capacity!$C$10:$Q$109,COLUMN(C5),MATCH('Capacity Backing (Hide)'!$A62,Capacity!$C$9:$Q$9,0))</f>
        <v>0</v>
      </c>
      <c r="E62" cm="1">
        <f t="array" ref="E62">INDEX(Capacity!$C$10:$Q$109,COLUMN(D5),MATCH('Capacity Backing (Hide)'!$A62,Capacity!$C$9:$Q$9,0))</f>
        <v>0</v>
      </c>
      <c r="F62" cm="1">
        <f t="array" ref="F62">INDEX(Capacity!$C$10:$Q$109,COLUMN(E5),MATCH('Capacity Backing (Hide)'!$A62,Capacity!$C$9:$Q$9,0))</f>
        <v>0</v>
      </c>
      <c r="G62" cm="1">
        <f t="array" ref="G62">INDEX(Capacity!$C$10:$Q$109,COLUMN(F5),MATCH('Capacity Backing (Hide)'!$A62,Capacity!$C$9:$Q$9,0))</f>
        <v>0</v>
      </c>
      <c r="H62" cm="1">
        <f t="array" ref="H62">INDEX(Capacity!$C$10:$Q$109,COLUMN(G5),MATCH('Capacity Backing (Hide)'!$A62,Capacity!$C$9:$Q$9,0))</f>
        <v>0</v>
      </c>
      <c r="I62" cm="1">
        <f t="array" ref="I62">INDEX(Capacity!$C$10:$Q$109,COLUMN(H5),MATCH('Capacity Backing (Hide)'!$A62,Capacity!$C$9:$Q$9,0))</f>
        <v>0</v>
      </c>
      <c r="J62" cm="1">
        <f t="array" ref="J62">INDEX(Capacity!$C$10:$Q$109,COLUMN(I5),MATCH('Capacity Backing (Hide)'!$A62,Capacity!$C$9:$Q$9,0))</f>
        <v>0</v>
      </c>
      <c r="K62" cm="1">
        <f t="array" ref="K62">INDEX(Capacity!$C$10:$Q$109,COLUMN(J5),MATCH('Capacity Backing (Hide)'!$A62,Capacity!$C$9:$Q$9,0))</f>
        <v>0</v>
      </c>
      <c r="L62" cm="1">
        <f t="array" ref="L62">INDEX(Capacity!$C$10:$Q$109,COLUMN(K5),MATCH('Capacity Backing (Hide)'!$A62,Capacity!$C$9:$Q$9,0))</f>
        <v>0</v>
      </c>
      <c r="M62" cm="1">
        <f t="array" ref="M62">INDEX(Capacity!$C$10:$Q$109,COLUMN(L5),MATCH('Capacity Backing (Hide)'!$A62,Capacity!$C$9:$Q$9,0))</f>
        <v>0</v>
      </c>
      <c r="N62" cm="1">
        <f t="array" ref="N62">INDEX(Capacity!$C$10:$Q$109,COLUMN(M5),MATCH('Capacity Backing (Hide)'!$A62,Capacity!$C$9:$Q$9,0))</f>
        <v>0</v>
      </c>
      <c r="O62" cm="1">
        <f t="array" ref="O62">INDEX(Capacity!$C$10:$Q$109,COLUMN(N5),MATCH('Capacity Backing (Hide)'!$A62,Capacity!$C$9:$Q$9,0))</f>
        <v>0</v>
      </c>
      <c r="P62" cm="1">
        <f t="array" ref="P62">INDEX(Capacity!$C$10:$Q$109,COLUMN(O5),MATCH('Capacity Backing (Hide)'!$A62,Capacity!$C$9:$Q$9,0))</f>
        <v>0</v>
      </c>
      <c r="Q62" cm="1">
        <f t="array" ref="Q62">INDEX(Capacity!$C$10:$Q$109,COLUMN(P5),MATCH('Capacity Backing (Hide)'!$A62,Capacity!$C$9:$Q$9,0))</f>
        <v>0</v>
      </c>
      <c r="R62" cm="1">
        <f t="array" ref="R62">INDEX(Capacity!$C$10:$Q$109,COLUMN(Q5),MATCH('Capacity Backing (Hide)'!$A62,Capacity!$C$9:$Q$9,0))</f>
        <v>0</v>
      </c>
      <c r="S62" cm="1">
        <f t="array" ref="S62">INDEX(Capacity!$C$10:$Q$109,COLUMN(R5),MATCH('Capacity Backing (Hide)'!$A62,Capacity!$C$9:$Q$9,0))</f>
        <v>0</v>
      </c>
      <c r="T62" cm="1">
        <f t="array" ref="T62">INDEX(Capacity!$C$10:$Q$109,COLUMN(S5),MATCH('Capacity Backing (Hide)'!$A62,Capacity!$C$9:$Q$9,0))</f>
        <v>0</v>
      </c>
      <c r="U62" cm="1">
        <f t="array" ref="U62">INDEX(Capacity!$C$10:$Q$109,COLUMN(T5),MATCH('Capacity Backing (Hide)'!$A62,Capacity!$C$9:$Q$9,0))</f>
        <v>0</v>
      </c>
      <c r="V62" cm="1">
        <f t="array" ref="V62">INDEX(Capacity!$C$10:$Q$109,COLUMN(U5),MATCH('Capacity Backing (Hide)'!$A62,Capacity!$C$9:$Q$9,0))</f>
        <v>0</v>
      </c>
      <c r="W62" cm="1">
        <f t="array" ref="W62">INDEX(Capacity!$C$10:$Q$109,COLUMN(V5),MATCH('Capacity Backing (Hide)'!$A62,Capacity!$C$9:$Q$9,0))</f>
        <v>0</v>
      </c>
      <c r="X62" cm="1">
        <f t="array" ref="X62">INDEX(Capacity!$C$10:$Q$109,COLUMN(W5),MATCH('Capacity Backing (Hide)'!$A62,Capacity!$C$9:$Q$9,0))</f>
        <v>0</v>
      </c>
      <c r="Y62" cm="1">
        <f t="array" ref="Y62">INDEX(Capacity!$C$10:$Q$109,COLUMN(X5),MATCH('Capacity Backing (Hide)'!$A62,Capacity!$C$9:$Q$9,0))</f>
        <v>0</v>
      </c>
      <c r="Z62" cm="1">
        <f t="array" ref="Z62">INDEX(Capacity!$C$10:$Q$109,COLUMN(Y5),MATCH('Capacity Backing (Hide)'!$A62,Capacity!$C$9:$Q$9,0))</f>
        <v>0</v>
      </c>
      <c r="AA62" cm="1">
        <f t="array" ref="AA62">INDEX(Capacity!$C$10:$Q$109,COLUMN(Z5),MATCH('Capacity Backing (Hide)'!$A62,Capacity!$C$9:$Q$9,0))</f>
        <v>0</v>
      </c>
      <c r="AB62" cm="1">
        <f t="array" ref="AB62">INDEX(Capacity!$C$10:$Q$109,COLUMN(AA5),MATCH('Capacity Backing (Hide)'!$A62,Capacity!$C$9:$Q$9,0))</f>
        <v>0</v>
      </c>
      <c r="AC62" cm="1">
        <f t="array" ref="AC62">INDEX(Capacity!$C$10:$Q$109,COLUMN(AB5),MATCH('Capacity Backing (Hide)'!$A62,Capacity!$C$9:$Q$9,0))</f>
        <v>0</v>
      </c>
      <c r="AD62" cm="1">
        <f t="array" ref="AD62">INDEX(Capacity!$C$10:$Q$109,COLUMN(AC5),MATCH('Capacity Backing (Hide)'!$A62,Capacity!$C$9:$Q$9,0))</f>
        <v>0</v>
      </c>
      <c r="AE62" cm="1">
        <f t="array" ref="AE62">INDEX(Capacity!$C$10:$Q$109,COLUMN(AD5),MATCH('Capacity Backing (Hide)'!$A62,Capacity!$C$9:$Q$9,0))</f>
        <v>0</v>
      </c>
      <c r="AF62" cm="1">
        <f t="array" ref="AF62">INDEX(Capacity!$C$10:$Q$109,COLUMN(AE5),MATCH('Capacity Backing (Hide)'!$A62,Capacity!$C$9:$Q$9,0))</f>
        <v>0</v>
      </c>
      <c r="AG62" cm="1">
        <f t="array" ref="AG62">INDEX(Capacity!$C$10:$Q$109,COLUMN(AF5),MATCH('Capacity Backing (Hide)'!$A62,Capacity!$C$9:$Q$9,0))</f>
        <v>0</v>
      </c>
      <c r="AH62" cm="1">
        <f t="array" ref="AH62">INDEX(Capacity!$C$10:$Q$109,COLUMN(AG5),MATCH('Capacity Backing (Hide)'!$A62,Capacity!$C$9:$Q$9,0))</f>
        <v>0</v>
      </c>
      <c r="AI62" cm="1">
        <f t="array" ref="AI62">INDEX(Capacity!$C$10:$Q$109,COLUMN(AH5),MATCH('Capacity Backing (Hide)'!$A62,Capacity!$C$9:$Q$9,0))</f>
        <v>0</v>
      </c>
      <c r="AJ62" cm="1">
        <f t="array" ref="AJ62">INDEX(Capacity!$C$10:$Q$109,COLUMN(AI5),MATCH('Capacity Backing (Hide)'!$A62,Capacity!$C$9:$Q$9,0))</f>
        <v>0</v>
      </c>
      <c r="AK62" cm="1">
        <f t="array" ref="AK62">INDEX(Capacity!$C$10:$Q$109,COLUMN(AJ5),MATCH('Capacity Backing (Hide)'!$A62,Capacity!$C$9:$Q$9,0))</f>
        <v>0</v>
      </c>
      <c r="AL62" cm="1">
        <f t="array" ref="AL62">INDEX(Capacity!$C$10:$Q$109,COLUMN(AK5),MATCH('Capacity Backing (Hide)'!$A62,Capacity!$C$9:$Q$9,0))</f>
        <v>0</v>
      </c>
      <c r="AM62" cm="1">
        <f t="array" ref="AM62">INDEX(Capacity!$C$10:$Q$109,COLUMN(AL5),MATCH('Capacity Backing (Hide)'!$A62,Capacity!$C$9:$Q$9,0))</f>
        <v>0</v>
      </c>
      <c r="AN62" cm="1">
        <f t="array" ref="AN62">INDEX(Capacity!$C$10:$Q$109,COLUMN(AM5),MATCH('Capacity Backing (Hide)'!$A62,Capacity!$C$9:$Q$9,0))</f>
        <v>0</v>
      </c>
      <c r="AO62" cm="1">
        <f t="array" ref="AO62">INDEX(Capacity!$C$10:$Q$109,COLUMN(AN5),MATCH('Capacity Backing (Hide)'!$A62,Capacity!$C$9:$Q$9,0))</f>
        <v>0</v>
      </c>
      <c r="AP62" cm="1">
        <f t="array" ref="AP62">INDEX(Capacity!$C$10:$Q$109,COLUMN(AO5),MATCH('Capacity Backing (Hide)'!$A62,Capacity!$C$9:$Q$9,0))</f>
        <v>0</v>
      </c>
      <c r="AQ62" cm="1">
        <f t="array" ref="AQ62">INDEX(Capacity!$C$10:$Q$109,COLUMN(AP5),MATCH('Capacity Backing (Hide)'!$A62,Capacity!$C$9:$Q$9,0))</f>
        <v>0</v>
      </c>
      <c r="AR62" cm="1">
        <f t="array" ref="AR62">INDEX(Capacity!$C$10:$Q$109,COLUMN(AQ5),MATCH('Capacity Backing (Hide)'!$A62,Capacity!$C$9:$Q$9,0))</f>
        <v>0</v>
      </c>
      <c r="AS62" cm="1">
        <f t="array" ref="AS62">INDEX(Capacity!$C$10:$Q$109,COLUMN(AR5),MATCH('Capacity Backing (Hide)'!$A62,Capacity!$C$9:$Q$9,0))</f>
        <v>0</v>
      </c>
      <c r="AT62" cm="1">
        <f t="array" ref="AT62">INDEX(Capacity!$C$10:$Q$109,COLUMN(AS5),MATCH('Capacity Backing (Hide)'!$A62,Capacity!$C$9:$Q$9,0))</f>
        <v>0</v>
      </c>
      <c r="AU62" cm="1">
        <f t="array" ref="AU62">INDEX(Capacity!$C$10:$Q$109,COLUMN(AT5),MATCH('Capacity Backing (Hide)'!$A62,Capacity!$C$9:$Q$9,0))</f>
        <v>0</v>
      </c>
      <c r="AV62" cm="1">
        <f t="array" ref="AV62">INDEX(Capacity!$C$10:$Q$109,COLUMN(AU5),MATCH('Capacity Backing (Hide)'!$A62,Capacity!$C$9:$Q$9,0))</f>
        <v>0</v>
      </c>
      <c r="AW62" cm="1">
        <f t="array" ref="AW62">INDEX(Capacity!$C$10:$Q$109,COLUMN(AV5),MATCH('Capacity Backing (Hide)'!$A62,Capacity!$C$9:$Q$9,0))</f>
        <v>0</v>
      </c>
      <c r="AX62" cm="1">
        <f t="array" ref="AX62">INDEX(Capacity!$C$10:$Q$109,COLUMN(AW5),MATCH('Capacity Backing (Hide)'!$A62,Capacity!$C$9:$Q$9,0))</f>
        <v>0</v>
      </c>
      <c r="AY62" cm="1">
        <f t="array" ref="AY62">INDEX(Capacity!$C$10:$Q$109,COLUMN(AX5),MATCH('Capacity Backing (Hide)'!$A62,Capacity!$C$9:$Q$9,0))</f>
        <v>0</v>
      </c>
      <c r="AZ62" cm="1">
        <f t="array" ref="AZ62">INDEX(Capacity!$C$10:$Q$109,COLUMN(AY5),MATCH('Capacity Backing (Hide)'!$A62,Capacity!$C$9:$Q$9,0))</f>
        <v>0</v>
      </c>
      <c r="BA62" cm="1">
        <f t="array" ref="BA62">INDEX(Capacity!$C$10:$Q$109,COLUMN(AZ5),MATCH('Capacity Backing (Hide)'!$A62,Capacity!$C$9:$Q$9,0))</f>
        <v>0</v>
      </c>
      <c r="BB62" cm="1">
        <f t="array" ref="BB62">INDEX(Capacity!$C$10:$Q$109,COLUMN(BA5),MATCH('Capacity Backing (Hide)'!$A62,Capacity!$C$9:$Q$9,0))</f>
        <v>0</v>
      </c>
      <c r="BC62" cm="1">
        <f t="array" ref="BC62">INDEX(Capacity!$C$10:$Q$109,COLUMN(BB5),MATCH('Capacity Backing (Hide)'!$A62,Capacity!$C$9:$Q$9,0))</f>
        <v>0</v>
      </c>
      <c r="BD62" cm="1">
        <f t="array" ref="BD62">INDEX(Capacity!$C$10:$Q$109,COLUMN(BC5),MATCH('Capacity Backing (Hide)'!$A62,Capacity!$C$9:$Q$9,0))</f>
        <v>0</v>
      </c>
      <c r="BE62" cm="1">
        <f t="array" ref="BE62">INDEX(Capacity!$C$10:$Q$109,COLUMN(BD5),MATCH('Capacity Backing (Hide)'!$A62,Capacity!$C$9:$Q$9,0))</f>
        <v>0</v>
      </c>
      <c r="BF62" cm="1">
        <f t="array" ref="BF62">INDEX(Capacity!$C$10:$Q$109,COLUMN(BE5),MATCH('Capacity Backing (Hide)'!$A62,Capacity!$C$9:$Q$9,0))</f>
        <v>0</v>
      </c>
      <c r="BG62" cm="1">
        <f t="array" ref="BG62">INDEX(Capacity!$C$10:$Q$109,COLUMN(BF5),MATCH('Capacity Backing (Hide)'!$A62,Capacity!$C$9:$Q$9,0))</f>
        <v>0</v>
      </c>
      <c r="BH62" cm="1">
        <f t="array" ref="BH62">INDEX(Capacity!$C$10:$Q$109,COLUMN(BG5),MATCH('Capacity Backing (Hide)'!$A62,Capacity!$C$9:$Q$9,0))</f>
        <v>0</v>
      </c>
      <c r="BI62" cm="1">
        <f t="array" ref="BI62">INDEX(Capacity!$C$10:$Q$109,COLUMN(BH5),MATCH('Capacity Backing (Hide)'!$A62,Capacity!$C$9:$Q$9,0))</f>
        <v>0</v>
      </c>
      <c r="BJ62" cm="1">
        <f t="array" ref="BJ62">INDEX(Capacity!$C$10:$Q$109,COLUMN(BI5),MATCH('Capacity Backing (Hide)'!$A62,Capacity!$C$9:$Q$9,0))</f>
        <v>0</v>
      </c>
      <c r="BK62" cm="1">
        <f t="array" ref="BK62">INDEX(Capacity!$C$10:$Q$109,COLUMN(BJ5),MATCH('Capacity Backing (Hide)'!$A62,Capacity!$C$9:$Q$9,0))</f>
        <v>0</v>
      </c>
      <c r="BL62" cm="1">
        <f t="array" ref="BL62">INDEX(Capacity!$C$10:$Q$109,COLUMN(BK5),MATCH('Capacity Backing (Hide)'!$A62,Capacity!$C$9:$Q$9,0))</f>
        <v>0</v>
      </c>
      <c r="BM62" cm="1">
        <f t="array" ref="BM62">INDEX(Capacity!$C$10:$Q$109,COLUMN(BL5),MATCH('Capacity Backing (Hide)'!$A62,Capacity!$C$9:$Q$9,0))</f>
        <v>0</v>
      </c>
      <c r="BN62" cm="1">
        <f t="array" ref="BN62">INDEX(Capacity!$C$10:$Q$109,COLUMN(BM5),MATCH('Capacity Backing (Hide)'!$A62,Capacity!$C$9:$Q$9,0))</f>
        <v>0</v>
      </c>
      <c r="BO62" cm="1">
        <f t="array" ref="BO62">INDEX(Capacity!$C$10:$Q$109,COLUMN(BN5),MATCH('Capacity Backing (Hide)'!$A62,Capacity!$C$9:$Q$9,0))</f>
        <v>0</v>
      </c>
      <c r="BP62" cm="1">
        <f t="array" ref="BP62">INDEX(Capacity!$C$10:$Q$109,COLUMN(BO5),MATCH('Capacity Backing (Hide)'!$A62,Capacity!$C$9:$Q$9,0))</f>
        <v>0</v>
      </c>
      <c r="BQ62" cm="1">
        <f t="array" ref="BQ62">INDEX(Capacity!$C$10:$Q$109,COLUMN(BP5),MATCH('Capacity Backing (Hide)'!$A62,Capacity!$C$9:$Q$9,0))</f>
        <v>0</v>
      </c>
      <c r="BR62" cm="1">
        <f t="array" ref="BR62">INDEX(Capacity!$C$10:$Q$109,COLUMN(BQ5),MATCH('Capacity Backing (Hide)'!$A62,Capacity!$C$9:$Q$9,0))</f>
        <v>0</v>
      </c>
      <c r="BS62" cm="1">
        <f t="array" ref="BS62">INDEX(Capacity!$C$10:$Q$109,COLUMN(BR5),MATCH('Capacity Backing (Hide)'!$A62,Capacity!$C$9:$Q$9,0))</f>
        <v>0</v>
      </c>
      <c r="BT62" cm="1">
        <f t="array" ref="BT62">INDEX(Capacity!$C$10:$Q$109,COLUMN(BS5),MATCH('Capacity Backing (Hide)'!$A62,Capacity!$C$9:$Q$9,0))</f>
        <v>0</v>
      </c>
      <c r="BU62" cm="1">
        <f t="array" ref="BU62">INDEX(Capacity!$C$10:$Q$109,COLUMN(BT5),MATCH('Capacity Backing (Hide)'!$A62,Capacity!$C$9:$Q$9,0))</f>
        <v>0</v>
      </c>
      <c r="BV62" cm="1">
        <f t="array" ref="BV62">INDEX(Capacity!$C$10:$Q$109,COLUMN(BU5),MATCH('Capacity Backing (Hide)'!$A62,Capacity!$C$9:$Q$9,0))</f>
        <v>0</v>
      </c>
      <c r="BW62" cm="1">
        <f t="array" ref="BW62">INDEX(Capacity!$C$10:$Q$109,COLUMN(BV5),MATCH('Capacity Backing (Hide)'!$A62,Capacity!$C$9:$Q$9,0))</f>
        <v>0</v>
      </c>
      <c r="BX62" cm="1">
        <f t="array" ref="BX62">INDEX(Capacity!$C$10:$Q$109,COLUMN(BW5),MATCH('Capacity Backing (Hide)'!$A62,Capacity!$C$9:$Q$9,0))</f>
        <v>0</v>
      </c>
      <c r="BY62" cm="1">
        <f t="array" ref="BY62">INDEX(Capacity!$C$10:$Q$109,COLUMN(BX5),MATCH('Capacity Backing (Hide)'!$A62,Capacity!$C$9:$Q$9,0))</f>
        <v>0</v>
      </c>
      <c r="BZ62" cm="1">
        <f t="array" ref="BZ62">INDEX(Capacity!$C$10:$Q$109,COLUMN(BY5),MATCH('Capacity Backing (Hide)'!$A62,Capacity!$C$9:$Q$9,0))</f>
        <v>0</v>
      </c>
      <c r="CA62" cm="1">
        <f t="array" ref="CA62">INDEX(Capacity!$C$10:$Q$109,COLUMN(BZ5),MATCH('Capacity Backing (Hide)'!$A62,Capacity!$C$9:$Q$9,0))</f>
        <v>0</v>
      </c>
      <c r="CB62" cm="1">
        <f t="array" ref="CB62">INDEX(Capacity!$C$10:$Q$109,COLUMN(CA5),MATCH('Capacity Backing (Hide)'!$A62,Capacity!$C$9:$Q$9,0))</f>
        <v>0</v>
      </c>
      <c r="CC62" cm="1">
        <f t="array" ref="CC62">INDEX(Capacity!$C$10:$Q$109,COLUMN(CB5),MATCH('Capacity Backing (Hide)'!$A62,Capacity!$C$9:$Q$9,0))</f>
        <v>0</v>
      </c>
      <c r="CD62" cm="1">
        <f t="array" ref="CD62">INDEX(Capacity!$C$10:$Q$109,COLUMN(CC5),MATCH('Capacity Backing (Hide)'!$A62,Capacity!$C$9:$Q$9,0))</f>
        <v>0</v>
      </c>
      <c r="CE62" cm="1">
        <f t="array" ref="CE62">INDEX(Capacity!$C$10:$Q$109,COLUMN(CD5),MATCH('Capacity Backing (Hide)'!$A62,Capacity!$C$9:$Q$9,0))</f>
        <v>0</v>
      </c>
      <c r="CF62" cm="1">
        <f t="array" ref="CF62">INDEX(Capacity!$C$10:$Q$109,COLUMN(CE5),MATCH('Capacity Backing (Hide)'!$A62,Capacity!$C$9:$Q$9,0))</f>
        <v>0</v>
      </c>
      <c r="CG62" cm="1">
        <f t="array" ref="CG62">INDEX(Capacity!$C$10:$Q$109,COLUMN(CF5),MATCH('Capacity Backing (Hide)'!$A62,Capacity!$C$9:$Q$9,0))</f>
        <v>0</v>
      </c>
      <c r="CH62" cm="1">
        <f t="array" ref="CH62">INDEX(Capacity!$C$10:$Q$109,COLUMN(CG5),MATCH('Capacity Backing (Hide)'!$A62,Capacity!$C$9:$Q$9,0))</f>
        <v>0</v>
      </c>
      <c r="CI62" cm="1">
        <f t="array" ref="CI62">INDEX(Capacity!$C$10:$Q$109,COLUMN(CH5),MATCH('Capacity Backing (Hide)'!$A62,Capacity!$C$9:$Q$9,0))</f>
        <v>0</v>
      </c>
      <c r="CJ62" cm="1">
        <f t="array" ref="CJ62">INDEX(Capacity!$C$10:$Q$109,COLUMN(CI5),MATCH('Capacity Backing (Hide)'!$A62,Capacity!$C$9:$Q$9,0))</f>
        <v>0</v>
      </c>
      <c r="CK62" cm="1">
        <f t="array" ref="CK62">INDEX(Capacity!$C$10:$Q$109,COLUMN(CJ5),MATCH('Capacity Backing (Hide)'!$A62,Capacity!$C$9:$Q$9,0))</f>
        <v>0</v>
      </c>
      <c r="CL62" cm="1">
        <f t="array" ref="CL62">INDEX(Capacity!$C$10:$Q$109,COLUMN(CK5),MATCH('Capacity Backing (Hide)'!$A62,Capacity!$C$9:$Q$9,0))</f>
        <v>0</v>
      </c>
      <c r="CM62" cm="1">
        <f t="array" ref="CM62">INDEX(Capacity!$C$10:$Q$109,COLUMN(CL5),MATCH('Capacity Backing (Hide)'!$A62,Capacity!$C$9:$Q$9,0))</f>
        <v>0</v>
      </c>
      <c r="CN62" cm="1">
        <f t="array" ref="CN62">INDEX(Capacity!$C$10:$Q$109,COLUMN(CM5),MATCH('Capacity Backing (Hide)'!$A62,Capacity!$C$9:$Q$9,0))</f>
        <v>0</v>
      </c>
      <c r="CO62" cm="1">
        <f t="array" ref="CO62">INDEX(Capacity!$C$10:$Q$109,COLUMN(CN5),MATCH('Capacity Backing (Hide)'!$A62,Capacity!$C$9:$Q$9,0))</f>
        <v>0</v>
      </c>
      <c r="CP62" cm="1">
        <f t="array" ref="CP62">INDEX(Capacity!$C$10:$Q$109,COLUMN(CO5),MATCH('Capacity Backing (Hide)'!$A62,Capacity!$C$9:$Q$9,0))</f>
        <v>0</v>
      </c>
      <c r="CQ62" cm="1">
        <f t="array" ref="CQ62">INDEX(Capacity!$C$10:$Q$109,COLUMN(CP5),MATCH('Capacity Backing (Hide)'!$A62,Capacity!$C$9:$Q$9,0))</f>
        <v>0</v>
      </c>
      <c r="CR62" cm="1">
        <f t="array" ref="CR62">INDEX(Capacity!$C$10:$Q$109,COLUMN(CQ5),MATCH('Capacity Backing (Hide)'!$A62,Capacity!$C$9:$Q$9,0))</f>
        <v>0</v>
      </c>
      <c r="CS62" cm="1">
        <f t="array" ref="CS62">INDEX(Capacity!$C$10:$Q$109,COLUMN(CR5),MATCH('Capacity Backing (Hide)'!$A62,Capacity!$C$9:$Q$9,0))</f>
        <v>0</v>
      </c>
      <c r="CT62" cm="1">
        <f t="array" ref="CT62">INDEX(Capacity!$C$10:$Q$109,COLUMN(CS5),MATCH('Capacity Backing (Hide)'!$A62,Capacity!$C$9:$Q$9,0))</f>
        <v>0</v>
      </c>
      <c r="CU62" cm="1">
        <f t="array" ref="CU62">INDEX(Capacity!$C$10:$Q$109,COLUMN(CT5),MATCH('Capacity Backing (Hide)'!$A62,Capacity!$C$9:$Q$9,0))</f>
        <v>0</v>
      </c>
      <c r="CV62" cm="1">
        <f t="array" ref="CV62">INDEX(Capacity!$C$10:$Q$109,COLUMN(CU5),MATCH('Capacity Backing (Hide)'!$A62,Capacity!$C$9:$Q$9,0))</f>
        <v>0</v>
      </c>
      <c r="CW62" cm="1">
        <f t="array" ref="CW62">INDEX(Capacity!$C$10:$Q$109,COLUMN(CV5),MATCH('Capacity Backing (Hide)'!$A62,Capacity!$C$9:$Q$9,0))</f>
        <v>0</v>
      </c>
    </row>
    <row r="63" spans="1:101" x14ac:dyDescent="0.35">
      <c r="A63" s="2" t="str" cm="1">
        <f t="array" ref="A63">INDEX('Data Validation (Hide)'!$B$2:$B$16,ROW(A5),1)</f>
        <v>Caseload 5</v>
      </c>
      <c r="B63" cm="1">
        <f t="array" ref="B63">INDEX(Capacity!$C$10:$Q$109,COLUMN(A6),MATCH('Capacity Backing (Hide)'!$A63,Capacity!$C$9:$Q$9,0))</f>
        <v>0</v>
      </c>
      <c r="C63" cm="1">
        <f t="array" ref="C63">INDEX(Capacity!$C$10:$Q$109,COLUMN(B6),MATCH('Capacity Backing (Hide)'!$A63,Capacity!$C$9:$Q$9,0))</f>
        <v>0</v>
      </c>
      <c r="D63" cm="1">
        <f t="array" ref="D63">INDEX(Capacity!$C$10:$Q$109,COLUMN(C6),MATCH('Capacity Backing (Hide)'!$A63,Capacity!$C$9:$Q$9,0))</f>
        <v>0</v>
      </c>
      <c r="E63" cm="1">
        <f t="array" ref="E63">INDEX(Capacity!$C$10:$Q$109,COLUMN(D6),MATCH('Capacity Backing (Hide)'!$A63,Capacity!$C$9:$Q$9,0))</f>
        <v>0</v>
      </c>
      <c r="F63" cm="1">
        <f t="array" ref="F63">INDEX(Capacity!$C$10:$Q$109,COLUMN(E6),MATCH('Capacity Backing (Hide)'!$A63,Capacity!$C$9:$Q$9,0))</f>
        <v>0</v>
      </c>
      <c r="G63" cm="1">
        <f t="array" ref="G63">INDEX(Capacity!$C$10:$Q$109,COLUMN(F6),MATCH('Capacity Backing (Hide)'!$A63,Capacity!$C$9:$Q$9,0))</f>
        <v>0</v>
      </c>
      <c r="H63" cm="1">
        <f t="array" ref="H63">INDEX(Capacity!$C$10:$Q$109,COLUMN(G6),MATCH('Capacity Backing (Hide)'!$A63,Capacity!$C$9:$Q$9,0))</f>
        <v>0</v>
      </c>
      <c r="I63" cm="1">
        <f t="array" ref="I63">INDEX(Capacity!$C$10:$Q$109,COLUMN(H6),MATCH('Capacity Backing (Hide)'!$A63,Capacity!$C$9:$Q$9,0))</f>
        <v>0</v>
      </c>
      <c r="J63" cm="1">
        <f t="array" ref="J63">INDEX(Capacity!$C$10:$Q$109,COLUMN(I6),MATCH('Capacity Backing (Hide)'!$A63,Capacity!$C$9:$Q$9,0))</f>
        <v>0</v>
      </c>
      <c r="K63" cm="1">
        <f t="array" ref="K63">INDEX(Capacity!$C$10:$Q$109,COLUMN(J6),MATCH('Capacity Backing (Hide)'!$A63,Capacity!$C$9:$Q$9,0))</f>
        <v>0</v>
      </c>
      <c r="L63" cm="1">
        <f t="array" ref="L63">INDEX(Capacity!$C$10:$Q$109,COLUMN(K6),MATCH('Capacity Backing (Hide)'!$A63,Capacity!$C$9:$Q$9,0))</f>
        <v>0</v>
      </c>
      <c r="M63" cm="1">
        <f t="array" ref="M63">INDEX(Capacity!$C$10:$Q$109,COLUMN(L6),MATCH('Capacity Backing (Hide)'!$A63,Capacity!$C$9:$Q$9,0))</f>
        <v>0</v>
      </c>
      <c r="N63" cm="1">
        <f t="array" ref="N63">INDEX(Capacity!$C$10:$Q$109,COLUMN(M6),MATCH('Capacity Backing (Hide)'!$A63,Capacity!$C$9:$Q$9,0))</f>
        <v>0</v>
      </c>
      <c r="O63" cm="1">
        <f t="array" ref="O63">INDEX(Capacity!$C$10:$Q$109,COLUMN(N6),MATCH('Capacity Backing (Hide)'!$A63,Capacity!$C$9:$Q$9,0))</f>
        <v>0</v>
      </c>
      <c r="P63" cm="1">
        <f t="array" ref="P63">INDEX(Capacity!$C$10:$Q$109,COLUMN(O6),MATCH('Capacity Backing (Hide)'!$A63,Capacity!$C$9:$Q$9,0))</f>
        <v>0</v>
      </c>
      <c r="Q63" cm="1">
        <f t="array" ref="Q63">INDEX(Capacity!$C$10:$Q$109,COLUMN(P6),MATCH('Capacity Backing (Hide)'!$A63,Capacity!$C$9:$Q$9,0))</f>
        <v>0</v>
      </c>
      <c r="R63" cm="1">
        <f t="array" ref="R63">INDEX(Capacity!$C$10:$Q$109,COLUMN(Q6),MATCH('Capacity Backing (Hide)'!$A63,Capacity!$C$9:$Q$9,0))</f>
        <v>0</v>
      </c>
      <c r="S63" cm="1">
        <f t="array" ref="S63">INDEX(Capacity!$C$10:$Q$109,COLUMN(R6),MATCH('Capacity Backing (Hide)'!$A63,Capacity!$C$9:$Q$9,0))</f>
        <v>0</v>
      </c>
      <c r="T63" cm="1">
        <f t="array" ref="T63">INDEX(Capacity!$C$10:$Q$109,COLUMN(S6),MATCH('Capacity Backing (Hide)'!$A63,Capacity!$C$9:$Q$9,0))</f>
        <v>0</v>
      </c>
      <c r="U63" cm="1">
        <f t="array" ref="U63">INDEX(Capacity!$C$10:$Q$109,COLUMN(T6),MATCH('Capacity Backing (Hide)'!$A63,Capacity!$C$9:$Q$9,0))</f>
        <v>0</v>
      </c>
      <c r="V63" cm="1">
        <f t="array" ref="V63">INDEX(Capacity!$C$10:$Q$109,COLUMN(U6),MATCH('Capacity Backing (Hide)'!$A63,Capacity!$C$9:$Q$9,0))</f>
        <v>0</v>
      </c>
      <c r="W63" cm="1">
        <f t="array" ref="W63">INDEX(Capacity!$C$10:$Q$109,COLUMN(V6),MATCH('Capacity Backing (Hide)'!$A63,Capacity!$C$9:$Q$9,0))</f>
        <v>0</v>
      </c>
      <c r="X63" cm="1">
        <f t="array" ref="X63">INDEX(Capacity!$C$10:$Q$109,COLUMN(W6),MATCH('Capacity Backing (Hide)'!$A63,Capacity!$C$9:$Q$9,0))</f>
        <v>0</v>
      </c>
      <c r="Y63" cm="1">
        <f t="array" ref="Y63">INDEX(Capacity!$C$10:$Q$109,COLUMN(X6),MATCH('Capacity Backing (Hide)'!$A63,Capacity!$C$9:$Q$9,0))</f>
        <v>0</v>
      </c>
      <c r="Z63" cm="1">
        <f t="array" ref="Z63">INDEX(Capacity!$C$10:$Q$109,COLUMN(Y6),MATCH('Capacity Backing (Hide)'!$A63,Capacity!$C$9:$Q$9,0))</f>
        <v>0</v>
      </c>
      <c r="AA63" cm="1">
        <f t="array" ref="AA63">INDEX(Capacity!$C$10:$Q$109,COLUMN(Z6),MATCH('Capacity Backing (Hide)'!$A63,Capacity!$C$9:$Q$9,0))</f>
        <v>0</v>
      </c>
      <c r="AB63" cm="1">
        <f t="array" ref="AB63">INDEX(Capacity!$C$10:$Q$109,COLUMN(AA6),MATCH('Capacity Backing (Hide)'!$A63,Capacity!$C$9:$Q$9,0))</f>
        <v>0</v>
      </c>
      <c r="AC63" cm="1">
        <f t="array" ref="AC63">INDEX(Capacity!$C$10:$Q$109,COLUMN(AB6),MATCH('Capacity Backing (Hide)'!$A63,Capacity!$C$9:$Q$9,0))</f>
        <v>0</v>
      </c>
      <c r="AD63" cm="1">
        <f t="array" ref="AD63">INDEX(Capacity!$C$10:$Q$109,COLUMN(AC6),MATCH('Capacity Backing (Hide)'!$A63,Capacity!$C$9:$Q$9,0))</f>
        <v>0</v>
      </c>
      <c r="AE63" cm="1">
        <f t="array" ref="AE63">INDEX(Capacity!$C$10:$Q$109,COLUMN(AD6),MATCH('Capacity Backing (Hide)'!$A63,Capacity!$C$9:$Q$9,0))</f>
        <v>0</v>
      </c>
      <c r="AF63" cm="1">
        <f t="array" ref="AF63">INDEX(Capacity!$C$10:$Q$109,COLUMN(AE6),MATCH('Capacity Backing (Hide)'!$A63,Capacity!$C$9:$Q$9,0))</f>
        <v>0</v>
      </c>
      <c r="AG63" cm="1">
        <f t="array" ref="AG63">INDEX(Capacity!$C$10:$Q$109,COLUMN(AF6),MATCH('Capacity Backing (Hide)'!$A63,Capacity!$C$9:$Q$9,0))</f>
        <v>0</v>
      </c>
      <c r="AH63" cm="1">
        <f t="array" ref="AH63">INDEX(Capacity!$C$10:$Q$109,COLUMN(AG6),MATCH('Capacity Backing (Hide)'!$A63,Capacity!$C$9:$Q$9,0))</f>
        <v>0</v>
      </c>
      <c r="AI63" cm="1">
        <f t="array" ref="AI63">INDEX(Capacity!$C$10:$Q$109,COLUMN(AH6),MATCH('Capacity Backing (Hide)'!$A63,Capacity!$C$9:$Q$9,0))</f>
        <v>0</v>
      </c>
      <c r="AJ63" cm="1">
        <f t="array" ref="AJ63">INDEX(Capacity!$C$10:$Q$109,COLUMN(AI6),MATCH('Capacity Backing (Hide)'!$A63,Capacity!$C$9:$Q$9,0))</f>
        <v>0</v>
      </c>
      <c r="AK63" cm="1">
        <f t="array" ref="AK63">INDEX(Capacity!$C$10:$Q$109,COLUMN(AJ6),MATCH('Capacity Backing (Hide)'!$A63,Capacity!$C$9:$Q$9,0))</f>
        <v>0</v>
      </c>
      <c r="AL63" cm="1">
        <f t="array" ref="AL63">INDEX(Capacity!$C$10:$Q$109,COLUMN(AK6),MATCH('Capacity Backing (Hide)'!$A63,Capacity!$C$9:$Q$9,0))</f>
        <v>0</v>
      </c>
      <c r="AM63" cm="1">
        <f t="array" ref="AM63">INDEX(Capacity!$C$10:$Q$109,COLUMN(AL6),MATCH('Capacity Backing (Hide)'!$A63,Capacity!$C$9:$Q$9,0))</f>
        <v>0</v>
      </c>
      <c r="AN63" cm="1">
        <f t="array" ref="AN63">INDEX(Capacity!$C$10:$Q$109,COLUMN(AM6),MATCH('Capacity Backing (Hide)'!$A63,Capacity!$C$9:$Q$9,0))</f>
        <v>0</v>
      </c>
      <c r="AO63" cm="1">
        <f t="array" ref="AO63">INDEX(Capacity!$C$10:$Q$109,COLUMN(AN6),MATCH('Capacity Backing (Hide)'!$A63,Capacity!$C$9:$Q$9,0))</f>
        <v>0</v>
      </c>
      <c r="AP63" cm="1">
        <f t="array" ref="AP63">INDEX(Capacity!$C$10:$Q$109,COLUMN(AO6),MATCH('Capacity Backing (Hide)'!$A63,Capacity!$C$9:$Q$9,0))</f>
        <v>0</v>
      </c>
      <c r="AQ63" cm="1">
        <f t="array" ref="AQ63">INDEX(Capacity!$C$10:$Q$109,COLUMN(AP6),MATCH('Capacity Backing (Hide)'!$A63,Capacity!$C$9:$Q$9,0))</f>
        <v>0</v>
      </c>
      <c r="AR63" cm="1">
        <f t="array" ref="AR63">INDEX(Capacity!$C$10:$Q$109,COLUMN(AQ6),MATCH('Capacity Backing (Hide)'!$A63,Capacity!$C$9:$Q$9,0))</f>
        <v>0</v>
      </c>
      <c r="AS63" cm="1">
        <f t="array" ref="AS63">INDEX(Capacity!$C$10:$Q$109,COLUMN(AR6),MATCH('Capacity Backing (Hide)'!$A63,Capacity!$C$9:$Q$9,0))</f>
        <v>0</v>
      </c>
      <c r="AT63" cm="1">
        <f t="array" ref="AT63">INDEX(Capacity!$C$10:$Q$109,COLUMN(AS6),MATCH('Capacity Backing (Hide)'!$A63,Capacity!$C$9:$Q$9,0))</f>
        <v>0</v>
      </c>
      <c r="AU63" cm="1">
        <f t="array" ref="AU63">INDEX(Capacity!$C$10:$Q$109,COLUMN(AT6),MATCH('Capacity Backing (Hide)'!$A63,Capacity!$C$9:$Q$9,0))</f>
        <v>0</v>
      </c>
      <c r="AV63" cm="1">
        <f t="array" ref="AV63">INDEX(Capacity!$C$10:$Q$109,COLUMN(AU6),MATCH('Capacity Backing (Hide)'!$A63,Capacity!$C$9:$Q$9,0))</f>
        <v>0</v>
      </c>
      <c r="AW63" cm="1">
        <f t="array" ref="AW63">INDEX(Capacity!$C$10:$Q$109,COLUMN(AV6),MATCH('Capacity Backing (Hide)'!$A63,Capacity!$C$9:$Q$9,0))</f>
        <v>0</v>
      </c>
      <c r="AX63" cm="1">
        <f t="array" ref="AX63">INDEX(Capacity!$C$10:$Q$109,COLUMN(AW6),MATCH('Capacity Backing (Hide)'!$A63,Capacity!$C$9:$Q$9,0))</f>
        <v>0</v>
      </c>
      <c r="AY63" cm="1">
        <f t="array" ref="AY63">INDEX(Capacity!$C$10:$Q$109,COLUMN(AX6),MATCH('Capacity Backing (Hide)'!$A63,Capacity!$C$9:$Q$9,0))</f>
        <v>0</v>
      </c>
      <c r="AZ63" cm="1">
        <f t="array" ref="AZ63">INDEX(Capacity!$C$10:$Q$109,COLUMN(AY6),MATCH('Capacity Backing (Hide)'!$A63,Capacity!$C$9:$Q$9,0))</f>
        <v>0</v>
      </c>
      <c r="BA63" cm="1">
        <f t="array" ref="BA63">INDEX(Capacity!$C$10:$Q$109,COLUMN(AZ6),MATCH('Capacity Backing (Hide)'!$A63,Capacity!$C$9:$Q$9,0))</f>
        <v>0</v>
      </c>
      <c r="BB63" cm="1">
        <f t="array" ref="BB63">INDEX(Capacity!$C$10:$Q$109,COLUMN(BA6),MATCH('Capacity Backing (Hide)'!$A63,Capacity!$C$9:$Q$9,0))</f>
        <v>0</v>
      </c>
      <c r="BC63" cm="1">
        <f t="array" ref="BC63">INDEX(Capacity!$C$10:$Q$109,COLUMN(BB6),MATCH('Capacity Backing (Hide)'!$A63,Capacity!$C$9:$Q$9,0))</f>
        <v>0</v>
      </c>
      <c r="BD63" cm="1">
        <f t="array" ref="BD63">INDEX(Capacity!$C$10:$Q$109,COLUMN(BC6),MATCH('Capacity Backing (Hide)'!$A63,Capacity!$C$9:$Q$9,0))</f>
        <v>0</v>
      </c>
      <c r="BE63" cm="1">
        <f t="array" ref="BE63">INDEX(Capacity!$C$10:$Q$109,COLUMN(BD6),MATCH('Capacity Backing (Hide)'!$A63,Capacity!$C$9:$Q$9,0))</f>
        <v>0</v>
      </c>
      <c r="BF63" cm="1">
        <f t="array" ref="BF63">INDEX(Capacity!$C$10:$Q$109,COLUMN(BE6),MATCH('Capacity Backing (Hide)'!$A63,Capacity!$C$9:$Q$9,0))</f>
        <v>0</v>
      </c>
      <c r="BG63" cm="1">
        <f t="array" ref="BG63">INDEX(Capacity!$C$10:$Q$109,COLUMN(BF6),MATCH('Capacity Backing (Hide)'!$A63,Capacity!$C$9:$Q$9,0))</f>
        <v>0</v>
      </c>
      <c r="BH63" cm="1">
        <f t="array" ref="BH63">INDEX(Capacity!$C$10:$Q$109,COLUMN(BG6),MATCH('Capacity Backing (Hide)'!$A63,Capacity!$C$9:$Q$9,0))</f>
        <v>0</v>
      </c>
      <c r="BI63" cm="1">
        <f t="array" ref="BI63">INDEX(Capacity!$C$10:$Q$109,COLUMN(BH6),MATCH('Capacity Backing (Hide)'!$A63,Capacity!$C$9:$Q$9,0))</f>
        <v>0</v>
      </c>
      <c r="BJ63" cm="1">
        <f t="array" ref="BJ63">INDEX(Capacity!$C$10:$Q$109,COLUMN(BI6),MATCH('Capacity Backing (Hide)'!$A63,Capacity!$C$9:$Q$9,0))</f>
        <v>0</v>
      </c>
      <c r="BK63" cm="1">
        <f t="array" ref="BK63">INDEX(Capacity!$C$10:$Q$109,COLUMN(BJ6),MATCH('Capacity Backing (Hide)'!$A63,Capacity!$C$9:$Q$9,0))</f>
        <v>0</v>
      </c>
      <c r="BL63" cm="1">
        <f t="array" ref="BL63">INDEX(Capacity!$C$10:$Q$109,COLUMN(BK6),MATCH('Capacity Backing (Hide)'!$A63,Capacity!$C$9:$Q$9,0))</f>
        <v>0</v>
      </c>
      <c r="BM63" cm="1">
        <f t="array" ref="BM63">INDEX(Capacity!$C$10:$Q$109,COLUMN(BL6),MATCH('Capacity Backing (Hide)'!$A63,Capacity!$C$9:$Q$9,0))</f>
        <v>0</v>
      </c>
      <c r="BN63" cm="1">
        <f t="array" ref="BN63">INDEX(Capacity!$C$10:$Q$109,COLUMN(BM6),MATCH('Capacity Backing (Hide)'!$A63,Capacity!$C$9:$Q$9,0))</f>
        <v>0</v>
      </c>
      <c r="BO63" cm="1">
        <f t="array" ref="BO63">INDEX(Capacity!$C$10:$Q$109,COLUMN(BN6),MATCH('Capacity Backing (Hide)'!$A63,Capacity!$C$9:$Q$9,0))</f>
        <v>0</v>
      </c>
      <c r="BP63" cm="1">
        <f t="array" ref="BP63">INDEX(Capacity!$C$10:$Q$109,COLUMN(BO6),MATCH('Capacity Backing (Hide)'!$A63,Capacity!$C$9:$Q$9,0))</f>
        <v>0</v>
      </c>
      <c r="BQ63" cm="1">
        <f t="array" ref="BQ63">INDEX(Capacity!$C$10:$Q$109,COLUMN(BP6),MATCH('Capacity Backing (Hide)'!$A63,Capacity!$C$9:$Q$9,0))</f>
        <v>0</v>
      </c>
      <c r="BR63" cm="1">
        <f t="array" ref="BR63">INDEX(Capacity!$C$10:$Q$109,COLUMN(BQ6),MATCH('Capacity Backing (Hide)'!$A63,Capacity!$C$9:$Q$9,0))</f>
        <v>0</v>
      </c>
      <c r="BS63" cm="1">
        <f t="array" ref="BS63">INDEX(Capacity!$C$10:$Q$109,COLUMN(BR6),MATCH('Capacity Backing (Hide)'!$A63,Capacity!$C$9:$Q$9,0))</f>
        <v>0</v>
      </c>
      <c r="BT63" cm="1">
        <f t="array" ref="BT63">INDEX(Capacity!$C$10:$Q$109,COLUMN(BS6),MATCH('Capacity Backing (Hide)'!$A63,Capacity!$C$9:$Q$9,0))</f>
        <v>0</v>
      </c>
      <c r="BU63" cm="1">
        <f t="array" ref="BU63">INDEX(Capacity!$C$10:$Q$109,COLUMN(BT6),MATCH('Capacity Backing (Hide)'!$A63,Capacity!$C$9:$Q$9,0))</f>
        <v>0</v>
      </c>
      <c r="BV63" cm="1">
        <f t="array" ref="BV63">INDEX(Capacity!$C$10:$Q$109,COLUMN(BU6),MATCH('Capacity Backing (Hide)'!$A63,Capacity!$C$9:$Q$9,0))</f>
        <v>0</v>
      </c>
      <c r="BW63" cm="1">
        <f t="array" ref="BW63">INDEX(Capacity!$C$10:$Q$109,COLUMN(BV6),MATCH('Capacity Backing (Hide)'!$A63,Capacity!$C$9:$Q$9,0))</f>
        <v>0</v>
      </c>
      <c r="BX63" cm="1">
        <f t="array" ref="BX63">INDEX(Capacity!$C$10:$Q$109,COLUMN(BW6),MATCH('Capacity Backing (Hide)'!$A63,Capacity!$C$9:$Q$9,0))</f>
        <v>0</v>
      </c>
      <c r="BY63" cm="1">
        <f t="array" ref="BY63">INDEX(Capacity!$C$10:$Q$109,COLUMN(BX6),MATCH('Capacity Backing (Hide)'!$A63,Capacity!$C$9:$Q$9,0))</f>
        <v>0</v>
      </c>
      <c r="BZ63" cm="1">
        <f t="array" ref="BZ63">INDEX(Capacity!$C$10:$Q$109,COLUMN(BY6),MATCH('Capacity Backing (Hide)'!$A63,Capacity!$C$9:$Q$9,0))</f>
        <v>0</v>
      </c>
      <c r="CA63" cm="1">
        <f t="array" ref="CA63">INDEX(Capacity!$C$10:$Q$109,COLUMN(BZ6),MATCH('Capacity Backing (Hide)'!$A63,Capacity!$C$9:$Q$9,0))</f>
        <v>0</v>
      </c>
      <c r="CB63" cm="1">
        <f t="array" ref="CB63">INDEX(Capacity!$C$10:$Q$109,COLUMN(CA6),MATCH('Capacity Backing (Hide)'!$A63,Capacity!$C$9:$Q$9,0))</f>
        <v>0</v>
      </c>
      <c r="CC63" cm="1">
        <f t="array" ref="CC63">INDEX(Capacity!$C$10:$Q$109,COLUMN(CB6),MATCH('Capacity Backing (Hide)'!$A63,Capacity!$C$9:$Q$9,0))</f>
        <v>0</v>
      </c>
      <c r="CD63" cm="1">
        <f t="array" ref="CD63">INDEX(Capacity!$C$10:$Q$109,COLUMN(CC6),MATCH('Capacity Backing (Hide)'!$A63,Capacity!$C$9:$Q$9,0))</f>
        <v>0</v>
      </c>
      <c r="CE63" cm="1">
        <f t="array" ref="CE63">INDEX(Capacity!$C$10:$Q$109,COLUMN(CD6),MATCH('Capacity Backing (Hide)'!$A63,Capacity!$C$9:$Q$9,0))</f>
        <v>0</v>
      </c>
      <c r="CF63" cm="1">
        <f t="array" ref="CF63">INDEX(Capacity!$C$10:$Q$109,COLUMN(CE6),MATCH('Capacity Backing (Hide)'!$A63,Capacity!$C$9:$Q$9,0))</f>
        <v>0</v>
      </c>
      <c r="CG63" cm="1">
        <f t="array" ref="CG63">INDEX(Capacity!$C$10:$Q$109,COLUMN(CF6),MATCH('Capacity Backing (Hide)'!$A63,Capacity!$C$9:$Q$9,0))</f>
        <v>0</v>
      </c>
      <c r="CH63" cm="1">
        <f t="array" ref="CH63">INDEX(Capacity!$C$10:$Q$109,COLUMN(CG6),MATCH('Capacity Backing (Hide)'!$A63,Capacity!$C$9:$Q$9,0))</f>
        <v>0</v>
      </c>
      <c r="CI63" cm="1">
        <f t="array" ref="CI63">INDEX(Capacity!$C$10:$Q$109,COLUMN(CH6),MATCH('Capacity Backing (Hide)'!$A63,Capacity!$C$9:$Q$9,0))</f>
        <v>0</v>
      </c>
      <c r="CJ63" cm="1">
        <f t="array" ref="CJ63">INDEX(Capacity!$C$10:$Q$109,COLUMN(CI6),MATCH('Capacity Backing (Hide)'!$A63,Capacity!$C$9:$Q$9,0))</f>
        <v>0</v>
      </c>
      <c r="CK63" cm="1">
        <f t="array" ref="CK63">INDEX(Capacity!$C$10:$Q$109,COLUMN(CJ6),MATCH('Capacity Backing (Hide)'!$A63,Capacity!$C$9:$Q$9,0))</f>
        <v>0</v>
      </c>
      <c r="CL63" cm="1">
        <f t="array" ref="CL63">INDEX(Capacity!$C$10:$Q$109,COLUMN(CK6),MATCH('Capacity Backing (Hide)'!$A63,Capacity!$C$9:$Q$9,0))</f>
        <v>0</v>
      </c>
      <c r="CM63" cm="1">
        <f t="array" ref="CM63">INDEX(Capacity!$C$10:$Q$109,COLUMN(CL6),MATCH('Capacity Backing (Hide)'!$A63,Capacity!$C$9:$Q$9,0))</f>
        <v>0</v>
      </c>
      <c r="CN63" cm="1">
        <f t="array" ref="CN63">INDEX(Capacity!$C$10:$Q$109,COLUMN(CM6),MATCH('Capacity Backing (Hide)'!$A63,Capacity!$C$9:$Q$9,0))</f>
        <v>0</v>
      </c>
      <c r="CO63" cm="1">
        <f t="array" ref="CO63">INDEX(Capacity!$C$10:$Q$109,COLUMN(CN6),MATCH('Capacity Backing (Hide)'!$A63,Capacity!$C$9:$Q$9,0))</f>
        <v>0</v>
      </c>
      <c r="CP63" cm="1">
        <f t="array" ref="CP63">INDEX(Capacity!$C$10:$Q$109,COLUMN(CO6),MATCH('Capacity Backing (Hide)'!$A63,Capacity!$C$9:$Q$9,0))</f>
        <v>0</v>
      </c>
      <c r="CQ63" cm="1">
        <f t="array" ref="CQ63">INDEX(Capacity!$C$10:$Q$109,COLUMN(CP6),MATCH('Capacity Backing (Hide)'!$A63,Capacity!$C$9:$Q$9,0))</f>
        <v>0</v>
      </c>
      <c r="CR63" cm="1">
        <f t="array" ref="CR63">INDEX(Capacity!$C$10:$Q$109,COLUMN(CQ6),MATCH('Capacity Backing (Hide)'!$A63,Capacity!$C$9:$Q$9,0))</f>
        <v>0</v>
      </c>
      <c r="CS63" cm="1">
        <f t="array" ref="CS63">INDEX(Capacity!$C$10:$Q$109,COLUMN(CR6),MATCH('Capacity Backing (Hide)'!$A63,Capacity!$C$9:$Q$9,0))</f>
        <v>0</v>
      </c>
      <c r="CT63" cm="1">
        <f t="array" ref="CT63">INDEX(Capacity!$C$10:$Q$109,COLUMN(CS6),MATCH('Capacity Backing (Hide)'!$A63,Capacity!$C$9:$Q$9,0))</f>
        <v>0</v>
      </c>
      <c r="CU63" cm="1">
        <f t="array" ref="CU63">INDEX(Capacity!$C$10:$Q$109,COLUMN(CT6),MATCH('Capacity Backing (Hide)'!$A63,Capacity!$C$9:$Q$9,0))</f>
        <v>0</v>
      </c>
      <c r="CV63" cm="1">
        <f t="array" ref="CV63">INDEX(Capacity!$C$10:$Q$109,COLUMN(CU6),MATCH('Capacity Backing (Hide)'!$A63,Capacity!$C$9:$Q$9,0))</f>
        <v>0</v>
      </c>
      <c r="CW63" cm="1">
        <f t="array" ref="CW63">INDEX(Capacity!$C$10:$Q$109,COLUMN(CV6),MATCH('Capacity Backing (Hide)'!$A63,Capacity!$C$9:$Q$9,0))</f>
        <v>0</v>
      </c>
    </row>
    <row r="64" spans="1:101" x14ac:dyDescent="0.35">
      <c r="A64" s="2" t="str" cm="1">
        <f t="array" ref="A64">INDEX('Data Validation (Hide)'!$B$2:$B$16,ROW(A6),1)</f>
        <v>Caseload 6</v>
      </c>
      <c r="B64" cm="1">
        <f t="array" ref="B64">INDEX(Capacity!$C$10:$Q$109,COLUMN(A7),MATCH('Capacity Backing (Hide)'!$A64,Capacity!$C$9:$Q$9,0))</f>
        <v>0</v>
      </c>
      <c r="C64" cm="1">
        <f t="array" ref="C64">INDEX(Capacity!$C$10:$Q$109,COLUMN(B7),MATCH('Capacity Backing (Hide)'!$A64,Capacity!$C$9:$Q$9,0))</f>
        <v>0</v>
      </c>
      <c r="D64" cm="1">
        <f t="array" ref="D64">INDEX(Capacity!$C$10:$Q$109,COLUMN(C7),MATCH('Capacity Backing (Hide)'!$A64,Capacity!$C$9:$Q$9,0))</f>
        <v>0</v>
      </c>
      <c r="E64" cm="1">
        <f t="array" ref="E64">INDEX(Capacity!$C$10:$Q$109,COLUMN(D7),MATCH('Capacity Backing (Hide)'!$A64,Capacity!$C$9:$Q$9,0))</f>
        <v>0</v>
      </c>
      <c r="F64" cm="1">
        <f t="array" ref="F64">INDEX(Capacity!$C$10:$Q$109,COLUMN(E7),MATCH('Capacity Backing (Hide)'!$A64,Capacity!$C$9:$Q$9,0))</f>
        <v>0</v>
      </c>
      <c r="G64" cm="1">
        <f t="array" ref="G64">INDEX(Capacity!$C$10:$Q$109,COLUMN(F7),MATCH('Capacity Backing (Hide)'!$A64,Capacity!$C$9:$Q$9,0))</f>
        <v>0</v>
      </c>
      <c r="H64" cm="1">
        <f t="array" ref="H64">INDEX(Capacity!$C$10:$Q$109,COLUMN(G7),MATCH('Capacity Backing (Hide)'!$A64,Capacity!$C$9:$Q$9,0))</f>
        <v>0</v>
      </c>
      <c r="I64" cm="1">
        <f t="array" ref="I64">INDEX(Capacity!$C$10:$Q$109,COLUMN(H7),MATCH('Capacity Backing (Hide)'!$A64,Capacity!$C$9:$Q$9,0))</f>
        <v>0</v>
      </c>
      <c r="J64" cm="1">
        <f t="array" ref="J64">INDEX(Capacity!$C$10:$Q$109,COLUMN(I7),MATCH('Capacity Backing (Hide)'!$A64,Capacity!$C$9:$Q$9,0))</f>
        <v>0</v>
      </c>
      <c r="K64" cm="1">
        <f t="array" ref="K64">INDEX(Capacity!$C$10:$Q$109,COLUMN(J7),MATCH('Capacity Backing (Hide)'!$A64,Capacity!$C$9:$Q$9,0))</f>
        <v>0</v>
      </c>
      <c r="L64" cm="1">
        <f t="array" ref="L64">INDEX(Capacity!$C$10:$Q$109,COLUMN(K7),MATCH('Capacity Backing (Hide)'!$A64,Capacity!$C$9:$Q$9,0))</f>
        <v>0</v>
      </c>
      <c r="M64" cm="1">
        <f t="array" ref="M64">INDEX(Capacity!$C$10:$Q$109,COLUMN(L7),MATCH('Capacity Backing (Hide)'!$A64,Capacity!$C$9:$Q$9,0))</f>
        <v>0</v>
      </c>
      <c r="N64" cm="1">
        <f t="array" ref="N64">INDEX(Capacity!$C$10:$Q$109,COLUMN(M7),MATCH('Capacity Backing (Hide)'!$A64,Capacity!$C$9:$Q$9,0))</f>
        <v>0</v>
      </c>
      <c r="O64" cm="1">
        <f t="array" ref="O64">INDEX(Capacity!$C$10:$Q$109,COLUMN(N7),MATCH('Capacity Backing (Hide)'!$A64,Capacity!$C$9:$Q$9,0))</f>
        <v>0</v>
      </c>
      <c r="P64" cm="1">
        <f t="array" ref="P64">INDEX(Capacity!$C$10:$Q$109,COLUMN(O7),MATCH('Capacity Backing (Hide)'!$A64,Capacity!$C$9:$Q$9,0))</f>
        <v>0</v>
      </c>
      <c r="Q64" cm="1">
        <f t="array" ref="Q64">INDEX(Capacity!$C$10:$Q$109,COLUMN(P7),MATCH('Capacity Backing (Hide)'!$A64,Capacity!$C$9:$Q$9,0))</f>
        <v>0</v>
      </c>
      <c r="R64" cm="1">
        <f t="array" ref="R64">INDEX(Capacity!$C$10:$Q$109,COLUMN(Q7),MATCH('Capacity Backing (Hide)'!$A64,Capacity!$C$9:$Q$9,0))</f>
        <v>0</v>
      </c>
      <c r="S64" cm="1">
        <f t="array" ref="S64">INDEX(Capacity!$C$10:$Q$109,COLUMN(R7),MATCH('Capacity Backing (Hide)'!$A64,Capacity!$C$9:$Q$9,0))</f>
        <v>0</v>
      </c>
      <c r="T64" cm="1">
        <f t="array" ref="T64">INDEX(Capacity!$C$10:$Q$109,COLUMN(S7),MATCH('Capacity Backing (Hide)'!$A64,Capacity!$C$9:$Q$9,0))</f>
        <v>0</v>
      </c>
      <c r="U64" cm="1">
        <f t="array" ref="U64">INDEX(Capacity!$C$10:$Q$109,COLUMN(T7),MATCH('Capacity Backing (Hide)'!$A64,Capacity!$C$9:$Q$9,0))</f>
        <v>0</v>
      </c>
      <c r="V64" cm="1">
        <f t="array" ref="V64">INDEX(Capacity!$C$10:$Q$109,COLUMN(U7),MATCH('Capacity Backing (Hide)'!$A64,Capacity!$C$9:$Q$9,0))</f>
        <v>0</v>
      </c>
      <c r="W64" cm="1">
        <f t="array" ref="W64">INDEX(Capacity!$C$10:$Q$109,COLUMN(V7),MATCH('Capacity Backing (Hide)'!$A64,Capacity!$C$9:$Q$9,0))</f>
        <v>0</v>
      </c>
      <c r="X64" cm="1">
        <f t="array" ref="X64">INDEX(Capacity!$C$10:$Q$109,COLUMN(W7),MATCH('Capacity Backing (Hide)'!$A64,Capacity!$C$9:$Q$9,0))</f>
        <v>0</v>
      </c>
      <c r="Y64" cm="1">
        <f t="array" ref="Y64">INDEX(Capacity!$C$10:$Q$109,COLUMN(X7),MATCH('Capacity Backing (Hide)'!$A64,Capacity!$C$9:$Q$9,0))</f>
        <v>0</v>
      </c>
      <c r="Z64" cm="1">
        <f t="array" ref="Z64">INDEX(Capacity!$C$10:$Q$109,COLUMN(Y7),MATCH('Capacity Backing (Hide)'!$A64,Capacity!$C$9:$Q$9,0))</f>
        <v>0</v>
      </c>
      <c r="AA64" cm="1">
        <f t="array" ref="AA64">INDEX(Capacity!$C$10:$Q$109,COLUMN(Z7),MATCH('Capacity Backing (Hide)'!$A64,Capacity!$C$9:$Q$9,0))</f>
        <v>0</v>
      </c>
      <c r="AB64" cm="1">
        <f t="array" ref="AB64">INDEX(Capacity!$C$10:$Q$109,COLUMN(AA7),MATCH('Capacity Backing (Hide)'!$A64,Capacity!$C$9:$Q$9,0))</f>
        <v>0</v>
      </c>
      <c r="AC64" cm="1">
        <f t="array" ref="AC64">INDEX(Capacity!$C$10:$Q$109,COLUMN(AB7),MATCH('Capacity Backing (Hide)'!$A64,Capacity!$C$9:$Q$9,0))</f>
        <v>0</v>
      </c>
      <c r="AD64" cm="1">
        <f t="array" ref="AD64">INDEX(Capacity!$C$10:$Q$109,COLUMN(AC7),MATCH('Capacity Backing (Hide)'!$A64,Capacity!$C$9:$Q$9,0))</f>
        <v>0</v>
      </c>
      <c r="AE64" cm="1">
        <f t="array" ref="AE64">INDEX(Capacity!$C$10:$Q$109,COLUMN(AD7),MATCH('Capacity Backing (Hide)'!$A64,Capacity!$C$9:$Q$9,0))</f>
        <v>0</v>
      </c>
      <c r="AF64" cm="1">
        <f t="array" ref="AF64">INDEX(Capacity!$C$10:$Q$109,COLUMN(AE7),MATCH('Capacity Backing (Hide)'!$A64,Capacity!$C$9:$Q$9,0))</f>
        <v>0</v>
      </c>
      <c r="AG64" cm="1">
        <f t="array" ref="AG64">INDEX(Capacity!$C$10:$Q$109,COLUMN(AF7),MATCH('Capacity Backing (Hide)'!$A64,Capacity!$C$9:$Q$9,0))</f>
        <v>0</v>
      </c>
      <c r="AH64" cm="1">
        <f t="array" ref="AH64">INDEX(Capacity!$C$10:$Q$109,COLUMN(AG7),MATCH('Capacity Backing (Hide)'!$A64,Capacity!$C$9:$Q$9,0))</f>
        <v>0</v>
      </c>
      <c r="AI64" cm="1">
        <f t="array" ref="AI64">INDEX(Capacity!$C$10:$Q$109,COLUMN(AH7),MATCH('Capacity Backing (Hide)'!$A64,Capacity!$C$9:$Q$9,0))</f>
        <v>0</v>
      </c>
      <c r="AJ64" cm="1">
        <f t="array" ref="AJ64">INDEX(Capacity!$C$10:$Q$109,COLUMN(AI7),MATCH('Capacity Backing (Hide)'!$A64,Capacity!$C$9:$Q$9,0))</f>
        <v>0</v>
      </c>
      <c r="AK64" cm="1">
        <f t="array" ref="AK64">INDEX(Capacity!$C$10:$Q$109,COLUMN(AJ7),MATCH('Capacity Backing (Hide)'!$A64,Capacity!$C$9:$Q$9,0))</f>
        <v>0</v>
      </c>
      <c r="AL64" cm="1">
        <f t="array" ref="AL64">INDEX(Capacity!$C$10:$Q$109,COLUMN(AK7),MATCH('Capacity Backing (Hide)'!$A64,Capacity!$C$9:$Q$9,0))</f>
        <v>0</v>
      </c>
      <c r="AM64" cm="1">
        <f t="array" ref="AM64">INDEX(Capacity!$C$10:$Q$109,COLUMN(AL7),MATCH('Capacity Backing (Hide)'!$A64,Capacity!$C$9:$Q$9,0))</f>
        <v>0</v>
      </c>
      <c r="AN64" cm="1">
        <f t="array" ref="AN64">INDEX(Capacity!$C$10:$Q$109,COLUMN(AM7),MATCH('Capacity Backing (Hide)'!$A64,Capacity!$C$9:$Q$9,0))</f>
        <v>0</v>
      </c>
      <c r="AO64" cm="1">
        <f t="array" ref="AO64">INDEX(Capacity!$C$10:$Q$109,COLUMN(AN7),MATCH('Capacity Backing (Hide)'!$A64,Capacity!$C$9:$Q$9,0))</f>
        <v>0</v>
      </c>
      <c r="AP64" cm="1">
        <f t="array" ref="AP64">INDEX(Capacity!$C$10:$Q$109,COLUMN(AO7),MATCH('Capacity Backing (Hide)'!$A64,Capacity!$C$9:$Q$9,0))</f>
        <v>0</v>
      </c>
      <c r="AQ64" cm="1">
        <f t="array" ref="AQ64">INDEX(Capacity!$C$10:$Q$109,COLUMN(AP7),MATCH('Capacity Backing (Hide)'!$A64,Capacity!$C$9:$Q$9,0))</f>
        <v>0</v>
      </c>
      <c r="AR64" cm="1">
        <f t="array" ref="AR64">INDEX(Capacity!$C$10:$Q$109,COLUMN(AQ7),MATCH('Capacity Backing (Hide)'!$A64,Capacity!$C$9:$Q$9,0))</f>
        <v>0</v>
      </c>
      <c r="AS64" cm="1">
        <f t="array" ref="AS64">INDEX(Capacity!$C$10:$Q$109,COLUMN(AR7),MATCH('Capacity Backing (Hide)'!$A64,Capacity!$C$9:$Q$9,0))</f>
        <v>0</v>
      </c>
      <c r="AT64" cm="1">
        <f t="array" ref="AT64">INDEX(Capacity!$C$10:$Q$109,COLUMN(AS7),MATCH('Capacity Backing (Hide)'!$A64,Capacity!$C$9:$Q$9,0))</f>
        <v>0</v>
      </c>
      <c r="AU64" cm="1">
        <f t="array" ref="AU64">INDEX(Capacity!$C$10:$Q$109,COLUMN(AT7),MATCH('Capacity Backing (Hide)'!$A64,Capacity!$C$9:$Q$9,0))</f>
        <v>0</v>
      </c>
      <c r="AV64" cm="1">
        <f t="array" ref="AV64">INDEX(Capacity!$C$10:$Q$109,COLUMN(AU7),MATCH('Capacity Backing (Hide)'!$A64,Capacity!$C$9:$Q$9,0))</f>
        <v>0</v>
      </c>
      <c r="AW64" cm="1">
        <f t="array" ref="AW64">INDEX(Capacity!$C$10:$Q$109,COLUMN(AV7),MATCH('Capacity Backing (Hide)'!$A64,Capacity!$C$9:$Q$9,0))</f>
        <v>0</v>
      </c>
      <c r="AX64" cm="1">
        <f t="array" ref="AX64">INDEX(Capacity!$C$10:$Q$109,COLUMN(AW7),MATCH('Capacity Backing (Hide)'!$A64,Capacity!$C$9:$Q$9,0))</f>
        <v>0</v>
      </c>
      <c r="AY64" cm="1">
        <f t="array" ref="AY64">INDEX(Capacity!$C$10:$Q$109,COLUMN(AX7),MATCH('Capacity Backing (Hide)'!$A64,Capacity!$C$9:$Q$9,0))</f>
        <v>0</v>
      </c>
      <c r="AZ64" cm="1">
        <f t="array" ref="AZ64">INDEX(Capacity!$C$10:$Q$109,COLUMN(AY7),MATCH('Capacity Backing (Hide)'!$A64,Capacity!$C$9:$Q$9,0))</f>
        <v>0</v>
      </c>
      <c r="BA64" cm="1">
        <f t="array" ref="BA64">INDEX(Capacity!$C$10:$Q$109,COLUMN(AZ7),MATCH('Capacity Backing (Hide)'!$A64,Capacity!$C$9:$Q$9,0))</f>
        <v>0</v>
      </c>
      <c r="BB64" cm="1">
        <f t="array" ref="BB64">INDEX(Capacity!$C$10:$Q$109,COLUMN(BA7),MATCH('Capacity Backing (Hide)'!$A64,Capacity!$C$9:$Q$9,0))</f>
        <v>0</v>
      </c>
      <c r="BC64" cm="1">
        <f t="array" ref="BC64">INDEX(Capacity!$C$10:$Q$109,COLUMN(BB7),MATCH('Capacity Backing (Hide)'!$A64,Capacity!$C$9:$Q$9,0))</f>
        <v>0</v>
      </c>
      <c r="BD64" cm="1">
        <f t="array" ref="BD64">INDEX(Capacity!$C$10:$Q$109,COLUMN(BC7),MATCH('Capacity Backing (Hide)'!$A64,Capacity!$C$9:$Q$9,0))</f>
        <v>0</v>
      </c>
      <c r="BE64" cm="1">
        <f t="array" ref="BE64">INDEX(Capacity!$C$10:$Q$109,COLUMN(BD7),MATCH('Capacity Backing (Hide)'!$A64,Capacity!$C$9:$Q$9,0))</f>
        <v>0</v>
      </c>
      <c r="BF64" cm="1">
        <f t="array" ref="BF64">INDEX(Capacity!$C$10:$Q$109,COLUMN(BE7),MATCH('Capacity Backing (Hide)'!$A64,Capacity!$C$9:$Q$9,0))</f>
        <v>0</v>
      </c>
      <c r="BG64" cm="1">
        <f t="array" ref="BG64">INDEX(Capacity!$C$10:$Q$109,COLUMN(BF7),MATCH('Capacity Backing (Hide)'!$A64,Capacity!$C$9:$Q$9,0))</f>
        <v>0</v>
      </c>
      <c r="BH64" cm="1">
        <f t="array" ref="BH64">INDEX(Capacity!$C$10:$Q$109,COLUMN(BG7),MATCH('Capacity Backing (Hide)'!$A64,Capacity!$C$9:$Q$9,0))</f>
        <v>0</v>
      </c>
      <c r="BI64" cm="1">
        <f t="array" ref="BI64">INDEX(Capacity!$C$10:$Q$109,COLUMN(BH7),MATCH('Capacity Backing (Hide)'!$A64,Capacity!$C$9:$Q$9,0))</f>
        <v>0</v>
      </c>
      <c r="BJ64" cm="1">
        <f t="array" ref="BJ64">INDEX(Capacity!$C$10:$Q$109,COLUMN(BI7),MATCH('Capacity Backing (Hide)'!$A64,Capacity!$C$9:$Q$9,0))</f>
        <v>0</v>
      </c>
      <c r="BK64" cm="1">
        <f t="array" ref="BK64">INDEX(Capacity!$C$10:$Q$109,COLUMN(BJ7),MATCH('Capacity Backing (Hide)'!$A64,Capacity!$C$9:$Q$9,0))</f>
        <v>0</v>
      </c>
      <c r="BL64" cm="1">
        <f t="array" ref="BL64">INDEX(Capacity!$C$10:$Q$109,COLUMN(BK7),MATCH('Capacity Backing (Hide)'!$A64,Capacity!$C$9:$Q$9,0))</f>
        <v>0</v>
      </c>
      <c r="BM64" cm="1">
        <f t="array" ref="BM64">INDEX(Capacity!$C$10:$Q$109,COLUMN(BL7),MATCH('Capacity Backing (Hide)'!$A64,Capacity!$C$9:$Q$9,0))</f>
        <v>0</v>
      </c>
      <c r="BN64" cm="1">
        <f t="array" ref="BN64">INDEX(Capacity!$C$10:$Q$109,COLUMN(BM7),MATCH('Capacity Backing (Hide)'!$A64,Capacity!$C$9:$Q$9,0))</f>
        <v>0</v>
      </c>
      <c r="BO64" cm="1">
        <f t="array" ref="BO64">INDEX(Capacity!$C$10:$Q$109,COLUMN(BN7),MATCH('Capacity Backing (Hide)'!$A64,Capacity!$C$9:$Q$9,0))</f>
        <v>0</v>
      </c>
      <c r="BP64" cm="1">
        <f t="array" ref="BP64">INDEX(Capacity!$C$10:$Q$109,COLUMN(BO7),MATCH('Capacity Backing (Hide)'!$A64,Capacity!$C$9:$Q$9,0))</f>
        <v>0</v>
      </c>
      <c r="BQ64" cm="1">
        <f t="array" ref="BQ64">INDEX(Capacity!$C$10:$Q$109,COLUMN(BP7),MATCH('Capacity Backing (Hide)'!$A64,Capacity!$C$9:$Q$9,0))</f>
        <v>0</v>
      </c>
      <c r="BR64" cm="1">
        <f t="array" ref="BR64">INDEX(Capacity!$C$10:$Q$109,COLUMN(BQ7),MATCH('Capacity Backing (Hide)'!$A64,Capacity!$C$9:$Q$9,0))</f>
        <v>0</v>
      </c>
      <c r="BS64" cm="1">
        <f t="array" ref="BS64">INDEX(Capacity!$C$10:$Q$109,COLUMN(BR7),MATCH('Capacity Backing (Hide)'!$A64,Capacity!$C$9:$Q$9,0))</f>
        <v>0</v>
      </c>
      <c r="BT64" cm="1">
        <f t="array" ref="BT64">INDEX(Capacity!$C$10:$Q$109,COLUMN(BS7),MATCH('Capacity Backing (Hide)'!$A64,Capacity!$C$9:$Q$9,0))</f>
        <v>0</v>
      </c>
      <c r="BU64" cm="1">
        <f t="array" ref="BU64">INDEX(Capacity!$C$10:$Q$109,COLUMN(BT7),MATCH('Capacity Backing (Hide)'!$A64,Capacity!$C$9:$Q$9,0))</f>
        <v>0</v>
      </c>
      <c r="BV64" cm="1">
        <f t="array" ref="BV64">INDEX(Capacity!$C$10:$Q$109,COLUMN(BU7),MATCH('Capacity Backing (Hide)'!$A64,Capacity!$C$9:$Q$9,0))</f>
        <v>0</v>
      </c>
      <c r="BW64" cm="1">
        <f t="array" ref="BW64">INDEX(Capacity!$C$10:$Q$109,COLUMN(BV7),MATCH('Capacity Backing (Hide)'!$A64,Capacity!$C$9:$Q$9,0))</f>
        <v>0</v>
      </c>
      <c r="BX64" cm="1">
        <f t="array" ref="BX64">INDEX(Capacity!$C$10:$Q$109,COLUMN(BW7),MATCH('Capacity Backing (Hide)'!$A64,Capacity!$C$9:$Q$9,0))</f>
        <v>0</v>
      </c>
      <c r="BY64" cm="1">
        <f t="array" ref="BY64">INDEX(Capacity!$C$10:$Q$109,COLUMN(BX7),MATCH('Capacity Backing (Hide)'!$A64,Capacity!$C$9:$Q$9,0))</f>
        <v>0</v>
      </c>
      <c r="BZ64" cm="1">
        <f t="array" ref="BZ64">INDEX(Capacity!$C$10:$Q$109,COLUMN(BY7),MATCH('Capacity Backing (Hide)'!$A64,Capacity!$C$9:$Q$9,0))</f>
        <v>0</v>
      </c>
      <c r="CA64" cm="1">
        <f t="array" ref="CA64">INDEX(Capacity!$C$10:$Q$109,COLUMN(BZ7),MATCH('Capacity Backing (Hide)'!$A64,Capacity!$C$9:$Q$9,0))</f>
        <v>0</v>
      </c>
      <c r="CB64" cm="1">
        <f t="array" ref="CB64">INDEX(Capacity!$C$10:$Q$109,COLUMN(CA7),MATCH('Capacity Backing (Hide)'!$A64,Capacity!$C$9:$Q$9,0))</f>
        <v>0</v>
      </c>
      <c r="CC64" cm="1">
        <f t="array" ref="CC64">INDEX(Capacity!$C$10:$Q$109,COLUMN(CB7),MATCH('Capacity Backing (Hide)'!$A64,Capacity!$C$9:$Q$9,0))</f>
        <v>0</v>
      </c>
      <c r="CD64" cm="1">
        <f t="array" ref="CD64">INDEX(Capacity!$C$10:$Q$109,COLUMN(CC7),MATCH('Capacity Backing (Hide)'!$A64,Capacity!$C$9:$Q$9,0))</f>
        <v>0</v>
      </c>
      <c r="CE64" cm="1">
        <f t="array" ref="CE64">INDEX(Capacity!$C$10:$Q$109,COLUMN(CD7),MATCH('Capacity Backing (Hide)'!$A64,Capacity!$C$9:$Q$9,0))</f>
        <v>0</v>
      </c>
      <c r="CF64" cm="1">
        <f t="array" ref="CF64">INDEX(Capacity!$C$10:$Q$109,COLUMN(CE7),MATCH('Capacity Backing (Hide)'!$A64,Capacity!$C$9:$Q$9,0))</f>
        <v>0</v>
      </c>
      <c r="CG64" cm="1">
        <f t="array" ref="CG64">INDEX(Capacity!$C$10:$Q$109,COLUMN(CF7),MATCH('Capacity Backing (Hide)'!$A64,Capacity!$C$9:$Q$9,0))</f>
        <v>0</v>
      </c>
      <c r="CH64" cm="1">
        <f t="array" ref="CH64">INDEX(Capacity!$C$10:$Q$109,COLUMN(CG7),MATCH('Capacity Backing (Hide)'!$A64,Capacity!$C$9:$Q$9,0))</f>
        <v>0</v>
      </c>
      <c r="CI64" cm="1">
        <f t="array" ref="CI64">INDEX(Capacity!$C$10:$Q$109,COLUMN(CH7),MATCH('Capacity Backing (Hide)'!$A64,Capacity!$C$9:$Q$9,0))</f>
        <v>0</v>
      </c>
      <c r="CJ64" cm="1">
        <f t="array" ref="CJ64">INDEX(Capacity!$C$10:$Q$109,COLUMN(CI7),MATCH('Capacity Backing (Hide)'!$A64,Capacity!$C$9:$Q$9,0))</f>
        <v>0</v>
      </c>
      <c r="CK64" cm="1">
        <f t="array" ref="CK64">INDEX(Capacity!$C$10:$Q$109,COLUMN(CJ7),MATCH('Capacity Backing (Hide)'!$A64,Capacity!$C$9:$Q$9,0))</f>
        <v>0</v>
      </c>
      <c r="CL64" cm="1">
        <f t="array" ref="CL64">INDEX(Capacity!$C$10:$Q$109,COLUMN(CK7),MATCH('Capacity Backing (Hide)'!$A64,Capacity!$C$9:$Q$9,0))</f>
        <v>0</v>
      </c>
      <c r="CM64" cm="1">
        <f t="array" ref="CM64">INDEX(Capacity!$C$10:$Q$109,COLUMN(CL7),MATCH('Capacity Backing (Hide)'!$A64,Capacity!$C$9:$Q$9,0))</f>
        <v>0</v>
      </c>
      <c r="CN64" cm="1">
        <f t="array" ref="CN64">INDEX(Capacity!$C$10:$Q$109,COLUMN(CM7),MATCH('Capacity Backing (Hide)'!$A64,Capacity!$C$9:$Q$9,0))</f>
        <v>0</v>
      </c>
      <c r="CO64" cm="1">
        <f t="array" ref="CO64">INDEX(Capacity!$C$10:$Q$109,COLUMN(CN7),MATCH('Capacity Backing (Hide)'!$A64,Capacity!$C$9:$Q$9,0))</f>
        <v>0</v>
      </c>
      <c r="CP64" cm="1">
        <f t="array" ref="CP64">INDEX(Capacity!$C$10:$Q$109,COLUMN(CO7),MATCH('Capacity Backing (Hide)'!$A64,Capacity!$C$9:$Q$9,0))</f>
        <v>0</v>
      </c>
      <c r="CQ64" cm="1">
        <f t="array" ref="CQ64">INDEX(Capacity!$C$10:$Q$109,COLUMN(CP7),MATCH('Capacity Backing (Hide)'!$A64,Capacity!$C$9:$Q$9,0))</f>
        <v>0</v>
      </c>
      <c r="CR64" cm="1">
        <f t="array" ref="CR64">INDEX(Capacity!$C$10:$Q$109,COLUMN(CQ7),MATCH('Capacity Backing (Hide)'!$A64,Capacity!$C$9:$Q$9,0))</f>
        <v>0</v>
      </c>
      <c r="CS64" cm="1">
        <f t="array" ref="CS64">INDEX(Capacity!$C$10:$Q$109,COLUMN(CR7),MATCH('Capacity Backing (Hide)'!$A64,Capacity!$C$9:$Q$9,0))</f>
        <v>0</v>
      </c>
      <c r="CT64" cm="1">
        <f t="array" ref="CT64">INDEX(Capacity!$C$10:$Q$109,COLUMN(CS7),MATCH('Capacity Backing (Hide)'!$A64,Capacity!$C$9:$Q$9,0))</f>
        <v>0</v>
      </c>
      <c r="CU64" cm="1">
        <f t="array" ref="CU64">INDEX(Capacity!$C$10:$Q$109,COLUMN(CT7),MATCH('Capacity Backing (Hide)'!$A64,Capacity!$C$9:$Q$9,0))</f>
        <v>0</v>
      </c>
      <c r="CV64" cm="1">
        <f t="array" ref="CV64">INDEX(Capacity!$C$10:$Q$109,COLUMN(CU7),MATCH('Capacity Backing (Hide)'!$A64,Capacity!$C$9:$Q$9,0))</f>
        <v>0</v>
      </c>
      <c r="CW64" cm="1">
        <f t="array" ref="CW64">INDEX(Capacity!$C$10:$Q$109,COLUMN(CV7),MATCH('Capacity Backing (Hide)'!$A64,Capacity!$C$9:$Q$9,0))</f>
        <v>0</v>
      </c>
    </row>
    <row r="65" spans="1:101" x14ac:dyDescent="0.35">
      <c r="A65" s="2" t="str" cm="1">
        <f t="array" ref="A65">INDEX('Data Validation (Hide)'!$B$2:$B$16,ROW(A7),1)</f>
        <v>Caseload 7</v>
      </c>
      <c r="B65" cm="1">
        <f t="array" ref="B65">INDEX(Capacity!$C$10:$Q$109,COLUMN(A8),MATCH('Capacity Backing (Hide)'!$A65,Capacity!$C$9:$Q$9,0))</f>
        <v>0</v>
      </c>
      <c r="C65" cm="1">
        <f t="array" ref="C65">INDEX(Capacity!$C$10:$Q$109,COLUMN(B8),MATCH('Capacity Backing (Hide)'!$A65,Capacity!$C$9:$Q$9,0))</f>
        <v>0</v>
      </c>
      <c r="D65" cm="1">
        <f t="array" ref="D65">INDEX(Capacity!$C$10:$Q$109,COLUMN(C8),MATCH('Capacity Backing (Hide)'!$A65,Capacity!$C$9:$Q$9,0))</f>
        <v>0</v>
      </c>
      <c r="E65" cm="1">
        <f t="array" ref="E65">INDEX(Capacity!$C$10:$Q$109,COLUMN(D8),MATCH('Capacity Backing (Hide)'!$A65,Capacity!$C$9:$Q$9,0))</f>
        <v>0</v>
      </c>
      <c r="F65" cm="1">
        <f t="array" ref="F65">INDEX(Capacity!$C$10:$Q$109,COLUMN(E8),MATCH('Capacity Backing (Hide)'!$A65,Capacity!$C$9:$Q$9,0))</f>
        <v>0</v>
      </c>
      <c r="G65" cm="1">
        <f t="array" ref="G65">INDEX(Capacity!$C$10:$Q$109,COLUMN(F8),MATCH('Capacity Backing (Hide)'!$A65,Capacity!$C$9:$Q$9,0))</f>
        <v>0</v>
      </c>
      <c r="H65" cm="1">
        <f t="array" ref="H65">INDEX(Capacity!$C$10:$Q$109,COLUMN(G8),MATCH('Capacity Backing (Hide)'!$A65,Capacity!$C$9:$Q$9,0))</f>
        <v>0</v>
      </c>
      <c r="I65" cm="1">
        <f t="array" ref="I65">INDEX(Capacity!$C$10:$Q$109,COLUMN(H8),MATCH('Capacity Backing (Hide)'!$A65,Capacity!$C$9:$Q$9,0))</f>
        <v>0</v>
      </c>
      <c r="J65" cm="1">
        <f t="array" ref="J65">INDEX(Capacity!$C$10:$Q$109,COLUMN(I8),MATCH('Capacity Backing (Hide)'!$A65,Capacity!$C$9:$Q$9,0))</f>
        <v>0</v>
      </c>
      <c r="K65" cm="1">
        <f t="array" ref="K65">INDEX(Capacity!$C$10:$Q$109,COLUMN(J8),MATCH('Capacity Backing (Hide)'!$A65,Capacity!$C$9:$Q$9,0))</f>
        <v>0</v>
      </c>
      <c r="L65" cm="1">
        <f t="array" ref="L65">INDEX(Capacity!$C$10:$Q$109,COLUMN(K8),MATCH('Capacity Backing (Hide)'!$A65,Capacity!$C$9:$Q$9,0))</f>
        <v>0</v>
      </c>
      <c r="M65" cm="1">
        <f t="array" ref="M65">INDEX(Capacity!$C$10:$Q$109,COLUMN(L8),MATCH('Capacity Backing (Hide)'!$A65,Capacity!$C$9:$Q$9,0))</f>
        <v>0</v>
      </c>
      <c r="N65" cm="1">
        <f t="array" ref="N65">INDEX(Capacity!$C$10:$Q$109,COLUMN(M8),MATCH('Capacity Backing (Hide)'!$A65,Capacity!$C$9:$Q$9,0))</f>
        <v>0</v>
      </c>
      <c r="O65" cm="1">
        <f t="array" ref="O65">INDEX(Capacity!$C$10:$Q$109,COLUMN(N8),MATCH('Capacity Backing (Hide)'!$A65,Capacity!$C$9:$Q$9,0))</f>
        <v>0</v>
      </c>
      <c r="P65" cm="1">
        <f t="array" ref="P65">INDEX(Capacity!$C$10:$Q$109,COLUMN(O8),MATCH('Capacity Backing (Hide)'!$A65,Capacity!$C$9:$Q$9,0))</f>
        <v>0</v>
      </c>
      <c r="Q65" cm="1">
        <f t="array" ref="Q65">INDEX(Capacity!$C$10:$Q$109,COLUMN(P8),MATCH('Capacity Backing (Hide)'!$A65,Capacity!$C$9:$Q$9,0))</f>
        <v>0</v>
      </c>
      <c r="R65" cm="1">
        <f t="array" ref="R65">INDEX(Capacity!$C$10:$Q$109,COLUMN(Q8),MATCH('Capacity Backing (Hide)'!$A65,Capacity!$C$9:$Q$9,0))</f>
        <v>0</v>
      </c>
      <c r="S65" cm="1">
        <f t="array" ref="S65">INDEX(Capacity!$C$10:$Q$109,COLUMN(R8),MATCH('Capacity Backing (Hide)'!$A65,Capacity!$C$9:$Q$9,0))</f>
        <v>0</v>
      </c>
      <c r="T65" cm="1">
        <f t="array" ref="T65">INDEX(Capacity!$C$10:$Q$109,COLUMN(S8),MATCH('Capacity Backing (Hide)'!$A65,Capacity!$C$9:$Q$9,0))</f>
        <v>0</v>
      </c>
      <c r="U65" cm="1">
        <f t="array" ref="U65">INDEX(Capacity!$C$10:$Q$109,COLUMN(T8),MATCH('Capacity Backing (Hide)'!$A65,Capacity!$C$9:$Q$9,0))</f>
        <v>0</v>
      </c>
      <c r="V65" cm="1">
        <f t="array" ref="V65">INDEX(Capacity!$C$10:$Q$109,COLUMN(U8),MATCH('Capacity Backing (Hide)'!$A65,Capacity!$C$9:$Q$9,0))</f>
        <v>0</v>
      </c>
      <c r="W65" cm="1">
        <f t="array" ref="W65">INDEX(Capacity!$C$10:$Q$109,COLUMN(V8),MATCH('Capacity Backing (Hide)'!$A65,Capacity!$C$9:$Q$9,0))</f>
        <v>0</v>
      </c>
      <c r="X65" cm="1">
        <f t="array" ref="X65">INDEX(Capacity!$C$10:$Q$109,COLUMN(W8),MATCH('Capacity Backing (Hide)'!$A65,Capacity!$C$9:$Q$9,0))</f>
        <v>0</v>
      </c>
      <c r="Y65" cm="1">
        <f t="array" ref="Y65">INDEX(Capacity!$C$10:$Q$109,COLUMN(X8),MATCH('Capacity Backing (Hide)'!$A65,Capacity!$C$9:$Q$9,0))</f>
        <v>0</v>
      </c>
      <c r="Z65" cm="1">
        <f t="array" ref="Z65">INDEX(Capacity!$C$10:$Q$109,COLUMN(Y8),MATCH('Capacity Backing (Hide)'!$A65,Capacity!$C$9:$Q$9,0))</f>
        <v>0</v>
      </c>
      <c r="AA65" cm="1">
        <f t="array" ref="AA65">INDEX(Capacity!$C$10:$Q$109,COLUMN(Z8),MATCH('Capacity Backing (Hide)'!$A65,Capacity!$C$9:$Q$9,0))</f>
        <v>0</v>
      </c>
      <c r="AB65" cm="1">
        <f t="array" ref="AB65">INDEX(Capacity!$C$10:$Q$109,COLUMN(AA8),MATCH('Capacity Backing (Hide)'!$A65,Capacity!$C$9:$Q$9,0))</f>
        <v>0</v>
      </c>
      <c r="AC65" cm="1">
        <f t="array" ref="AC65">INDEX(Capacity!$C$10:$Q$109,COLUMN(AB8),MATCH('Capacity Backing (Hide)'!$A65,Capacity!$C$9:$Q$9,0))</f>
        <v>0</v>
      </c>
      <c r="AD65" cm="1">
        <f t="array" ref="AD65">INDEX(Capacity!$C$10:$Q$109,COLUMN(AC8),MATCH('Capacity Backing (Hide)'!$A65,Capacity!$C$9:$Q$9,0))</f>
        <v>0</v>
      </c>
      <c r="AE65" cm="1">
        <f t="array" ref="AE65">INDEX(Capacity!$C$10:$Q$109,COLUMN(AD8),MATCH('Capacity Backing (Hide)'!$A65,Capacity!$C$9:$Q$9,0))</f>
        <v>0</v>
      </c>
      <c r="AF65" cm="1">
        <f t="array" ref="AF65">INDEX(Capacity!$C$10:$Q$109,COLUMN(AE8),MATCH('Capacity Backing (Hide)'!$A65,Capacity!$C$9:$Q$9,0))</f>
        <v>0</v>
      </c>
      <c r="AG65" cm="1">
        <f t="array" ref="AG65">INDEX(Capacity!$C$10:$Q$109,COLUMN(AF8),MATCH('Capacity Backing (Hide)'!$A65,Capacity!$C$9:$Q$9,0))</f>
        <v>0</v>
      </c>
      <c r="AH65" cm="1">
        <f t="array" ref="AH65">INDEX(Capacity!$C$10:$Q$109,COLUMN(AG8),MATCH('Capacity Backing (Hide)'!$A65,Capacity!$C$9:$Q$9,0))</f>
        <v>0</v>
      </c>
      <c r="AI65" cm="1">
        <f t="array" ref="AI65">INDEX(Capacity!$C$10:$Q$109,COLUMN(AH8),MATCH('Capacity Backing (Hide)'!$A65,Capacity!$C$9:$Q$9,0))</f>
        <v>0</v>
      </c>
      <c r="AJ65" cm="1">
        <f t="array" ref="AJ65">INDEX(Capacity!$C$10:$Q$109,COLUMN(AI8),MATCH('Capacity Backing (Hide)'!$A65,Capacity!$C$9:$Q$9,0))</f>
        <v>0</v>
      </c>
      <c r="AK65" cm="1">
        <f t="array" ref="AK65">INDEX(Capacity!$C$10:$Q$109,COLUMN(AJ8),MATCH('Capacity Backing (Hide)'!$A65,Capacity!$C$9:$Q$9,0))</f>
        <v>0</v>
      </c>
      <c r="AL65" cm="1">
        <f t="array" ref="AL65">INDEX(Capacity!$C$10:$Q$109,COLUMN(AK8),MATCH('Capacity Backing (Hide)'!$A65,Capacity!$C$9:$Q$9,0))</f>
        <v>0</v>
      </c>
      <c r="AM65" cm="1">
        <f t="array" ref="AM65">INDEX(Capacity!$C$10:$Q$109,COLUMN(AL8),MATCH('Capacity Backing (Hide)'!$A65,Capacity!$C$9:$Q$9,0))</f>
        <v>0</v>
      </c>
      <c r="AN65" cm="1">
        <f t="array" ref="AN65">INDEX(Capacity!$C$10:$Q$109,COLUMN(AM8),MATCH('Capacity Backing (Hide)'!$A65,Capacity!$C$9:$Q$9,0))</f>
        <v>0</v>
      </c>
      <c r="AO65" cm="1">
        <f t="array" ref="AO65">INDEX(Capacity!$C$10:$Q$109,COLUMN(AN8),MATCH('Capacity Backing (Hide)'!$A65,Capacity!$C$9:$Q$9,0))</f>
        <v>0</v>
      </c>
      <c r="AP65" cm="1">
        <f t="array" ref="AP65">INDEX(Capacity!$C$10:$Q$109,COLUMN(AO8),MATCH('Capacity Backing (Hide)'!$A65,Capacity!$C$9:$Q$9,0))</f>
        <v>0</v>
      </c>
      <c r="AQ65" cm="1">
        <f t="array" ref="AQ65">INDEX(Capacity!$C$10:$Q$109,COLUMN(AP8),MATCH('Capacity Backing (Hide)'!$A65,Capacity!$C$9:$Q$9,0))</f>
        <v>0</v>
      </c>
      <c r="AR65" cm="1">
        <f t="array" ref="AR65">INDEX(Capacity!$C$10:$Q$109,COLUMN(AQ8),MATCH('Capacity Backing (Hide)'!$A65,Capacity!$C$9:$Q$9,0))</f>
        <v>0</v>
      </c>
      <c r="AS65" cm="1">
        <f t="array" ref="AS65">INDEX(Capacity!$C$10:$Q$109,COLUMN(AR8),MATCH('Capacity Backing (Hide)'!$A65,Capacity!$C$9:$Q$9,0))</f>
        <v>0</v>
      </c>
      <c r="AT65" cm="1">
        <f t="array" ref="AT65">INDEX(Capacity!$C$10:$Q$109,COLUMN(AS8),MATCH('Capacity Backing (Hide)'!$A65,Capacity!$C$9:$Q$9,0))</f>
        <v>0</v>
      </c>
      <c r="AU65" cm="1">
        <f t="array" ref="AU65">INDEX(Capacity!$C$10:$Q$109,COLUMN(AT8),MATCH('Capacity Backing (Hide)'!$A65,Capacity!$C$9:$Q$9,0))</f>
        <v>0</v>
      </c>
      <c r="AV65" cm="1">
        <f t="array" ref="AV65">INDEX(Capacity!$C$10:$Q$109,COLUMN(AU8),MATCH('Capacity Backing (Hide)'!$A65,Capacity!$C$9:$Q$9,0))</f>
        <v>0</v>
      </c>
      <c r="AW65" cm="1">
        <f t="array" ref="AW65">INDEX(Capacity!$C$10:$Q$109,COLUMN(AV8),MATCH('Capacity Backing (Hide)'!$A65,Capacity!$C$9:$Q$9,0))</f>
        <v>0</v>
      </c>
      <c r="AX65" cm="1">
        <f t="array" ref="AX65">INDEX(Capacity!$C$10:$Q$109,COLUMN(AW8),MATCH('Capacity Backing (Hide)'!$A65,Capacity!$C$9:$Q$9,0))</f>
        <v>0</v>
      </c>
      <c r="AY65" cm="1">
        <f t="array" ref="AY65">INDEX(Capacity!$C$10:$Q$109,COLUMN(AX8),MATCH('Capacity Backing (Hide)'!$A65,Capacity!$C$9:$Q$9,0))</f>
        <v>0</v>
      </c>
      <c r="AZ65" cm="1">
        <f t="array" ref="AZ65">INDEX(Capacity!$C$10:$Q$109,COLUMN(AY8),MATCH('Capacity Backing (Hide)'!$A65,Capacity!$C$9:$Q$9,0))</f>
        <v>0</v>
      </c>
      <c r="BA65" cm="1">
        <f t="array" ref="BA65">INDEX(Capacity!$C$10:$Q$109,COLUMN(AZ8),MATCH('Capacity Backing (Hide)'!$A65,Capacity!$C$9:$Q$9,0))</f>
        <v>0</v>
      </c>
      <c r="BB65" cm="1">
        <f t="array" ref="BB65">INDEX(Capacity!$C$10:$Q$109,COLUMN(BA8),MATCH('Capacity Backing (Hide)'!$A65,Capacity!$C$9:$Q$9,0))</f>
        <v>0</v>
      </c>
      <c r="BC65" cm="1">
        <f t="array" ref="BC65">INDEX(Capacity!$C$10:$Q$109,COLUMN(BB8),MATCH('Capacity Backing (Hide)'!$A65,Capacity!$C$9:$Q$9,0))</f>
        <v>0</v>
      </c>
      <c r="BD65" cm="1">
        <f t="array" ref="BD65">INDEX(Capacity!$C$10:$Q$109,COLUMN(BC8),MATCH('Capacity Backing (Hide)'!$A65,Capacity!$C$9:$Q$9,0))</f>
        <v>0</v>
      </c>
      <c r="BE65" cm="1">
        <f t="array" ref="BE65">INDEX(Capacity!$C$10:$Q$109,COLUMN(BD8),MATCH('Capacity Backing (Hide)'!$A65,Capacity!$C$9:$Q$9,0))</f>
        <v>0</v>
      </c>
      <c r="BF65" cm="1">
        <f t="array" ref="BF65">INDEX(Capacity!$C$10:$Q$109,COLUMN(BE8),MATCH('Capacity Backing (Hide)'!$A65,Capacity!$C$9:$Q$9,0))</f>
        <v>0</v>
      </c>
      <c r="BG65" cm="1">
        <f t="array" ref="BG65">INDEX(Capacity!$C$10:$Q$109,COLUMN(BF8),MATCH('Capacity Backing (Hide)'!$A65,Capacity!$C$9:$Q$9,0))</f>
        <v>0</v>
      </c>
      <c r="BH65" cm="1">
        <f t="array" ref="BH65">INDEX(Capacity!$C$10:$Q$109,COLUMN(BG8),MATCH('Capacity Backing (Hide)'!$A65,Capacity!$C$9:$Q$9,0))</f>
        <v>0</v>
      </c>
      <c r="BI65" cm="1">
        <f t="array" ref="BI65">INDEX(Capacity!$C$10:$Q$109,COLUMN(BH8),MATCH('Capacity Backing (Hide)'!$A65,Capacity!$C$9:$Q$9,0))</f>
        <v>0</v>
      </c>
      <c r="BJ65" cm="1">
        <f t="array" ref="BJ65">INDEX(Capacity!$C$10:$Q$109,COLUMN(BI8),MATCH('Capacity Backing (Hide)'!$A65,Capacity!$C$9:$Q$9,0))</f>
        <v>0</v>
      </c>
      <c r="BK65" cm="1">
        <f t="array" ref="BK65">INDEX(Capacity!$C$10:$Q$109,COLUMN(BJ8),MATCH('Capacity Backing (Hide)'!$A65,Capacity!$C$9:$Q$9,0))</f>
        <v>0</v>
      </c>
      <c r="BL65" cm="1">
        <f t="array" ref="BL65">INDEX(Capacity!$C$10:$Q$109,COLUMN(BK8),MATCH('Capacity Backing (Hide)'!$A65,Capacity!$C$9:$Q$9,0))</f>
        <v>0</v>
      </c>
      <c r="BM65" cm="1">
        <f t="array" ref="BM65">INDEX(Capacity!$C$10:$Q$109,COLUMN(BL8),MATCH('Capacity Backing (Hide)'!$A65,Capacity!$C$9:$Q$9,0))</f>
        <v>0</v>
      </c>
      <c r="BN65" cm="1">
        <f t="array" ref="BN65">INDEX(Capacity!$C$10:$Q$109,COLUMN(BM8),MATCH('Capacity Backing (Hide)'!$A65,Capacity!$C$9:$Q$9,0))</f>
        <v>0</v>
      </c>
      <c r="BO65" cm="1">
        <f t="array" ref="BO65">INDEX(Capacity!$C$10:$Q$109,COLUMN(BN8),MATCH('Capacity Backing (Hide)'!$A65,Capacity!$C$9:$Q$9,0))</f>
        <v>0</v>
      </c>
      <c r="BP65" cm="1">
        <f t="array" ref="BP65">INDEX(Capacity!$C$10:$Q$109,COLUMN(BO8),MATCH('Capacity Backing (Hide)'!$A65,Capacity!$C$9:$Q$9,0))</f>
        <v>0</v>
      </c>
      <c r="BQ65" cm="1">
        <f t="array" ref="BQ65">INDEX(Capacity!$C$10:$Q$109,COLUMN(BP8),MATCH('Capacity Backing (Hide)'!$A65,Capacity!$C$9:$Q$9,0))</f>
        <v>0</v>
      </c>
      <c r="BR65" cm="1">
        <f t="array" ref="BR65">INDEX(Capacity!$C$10:$Q$109,COLUMN(BQ8),MATCH('Capacity Backing (Hide)'!$A65,Capacity!$C$9:$Q$9,0))</f>
        <v>0</v>
      </c>
      <c r="BS65" cm="1">
        <f t="array" ref="BS65">INDEX(Capacity!$C$10:$Q$109,COLUMN(BR8),MATCH('Capacity Backing (Hide)'!$A65,Capacity!$C$9:$Q$9,0))</f>
        <v>0</v>
      </c>
      <c r="BT65" cm="1">
        <f t="array" ref="BT65">INDEX(Capacity!$C$10:$Q$109,COLUMN(BS8),MATCH('Capacity Backing (Hide)'!$A65,Capacity!$C$9:$Q$9,0))</f>
        <v>0</v>
      </c>
      <c r="BU65" cm="1">
        <f t="array" ref="BU65">INDEX(Capacity!$C$10:$Q$109,COLUMN(BT8),MATCH('Capacity Backing (Hide)'!$A65,Capacity!$C$9:$Q$9,0))</f>
        <v>0</v>
      </c>
      <c r="BV65" cm="1">
        <f t="array" ref="BV65">INDEX(Capacity!$C$10:$Q$109,COLUMN(BU8),MATCH('Capacity Backing (Hide)'!$A65,Capacity!$C$9:$Q$9,0))</f>
        <v>0</v>
      </c>
      <c r="BW65" cm="1">
        <f t="array" ref="BW65">INDEX(Capacity!$C$10:$Q$109,COLUMN(BV8),MATCH('Capacity Backing (Hide)'!$A65,Capacity!$C$9:$Q$9,0))</f>
        <v>0</v>
      </c>
      <c r="BX65" cm="1">
        <f t="array" ref="BX65">INDEX(Capacity!$C$10:$Q$109,COLUMN(BW8),MATCH('Capacity Backing (Hide)'!$A65,Capacity!$C$9:$Q$9,0))</f>
        <v>0</v>
      </c>
      <c r="BY65" cm="1">
        <f t="array" ref="BY65">INDEX(Capacity!$C$10:$Q$109,COLUMN(BX8),MATCH('Capacity Backing (Hide)'!$A65,Capacity!$C$9:$Q$9,0))</f>
        <v>0</v>
      </c>
      <c r="BZ65" cm="1">
        <f t="array" ref="BZ65">INDEX(Capacity!$C$10:$Q$109,COLUMN(BY8),MATCH('Capacity Backing (Hide)'!$A65,Capacity!$C$9:$Q$9,0))</f>
        <v>0</v>
      </c>
      <c r="CA65" cm="1">
        <f t="array" ref="CA65">INDEX(Capacity!$C$10:$Q$109,COLUMN(BZ8),MATCH('Capacity Backing (Hide)'!$A65,Capacity!$C$9:$Q$9,0))</f>
        <v>0</v>
      </c>
      <c r="CB65" cm="1">
        <f t="array" ref="CB65">INDEX(Capacity!$C$10:$Q$109,COLUMN(CA8),MATCH('Capacity Backing (Hide)'!$A65,Capacity!$C$9:$Q$9,0))</f>
        <v>0</v>
      </c>
      <c r="CC65" cm="1">
        <f t="array" ref="CC65">INDEX(Capacity!$C$10:$Q$109,COLUMN(CB8),MATCH('Capacity Backing (Hide)'!$A65,Capacity!$C$9:$Q$9,0))</f>
        <v>0</v>
      </c>
      <c r="CD65" cm="1">
        <f t="array" ref="CD65">INDEX(Capacity!$C$10:$Q$109,COLUMN(CC8),MATCH('Capacity Backing (Hide)'!$A65,Capacity!$C$9:$Q$9,0))</f>
        <v>0</v>
      </c>
      <c r="CE65" cm="1">
        <f t="array" ref="CE65">INDEX(Capacity!$C$10:$Q$109,COLUMN(CD8),MATCH('Capacity Backing (Hide)'!$A65,Capacity!$C$9:$Q$9,0))</f>
        <v>0</v>
      </c>
      <c r="CF65" cm="1">
        <f t="array" ref="CF65">INDEX(Capacity!$C$10:$Q$109,COLUMN(CE8),MATCH('Capacity Backing (Hide)'!$A65,Capacity!$C$9:$Q$9,0))</f>
        <v>0</v>
      </c>
      <c r="CG65" cm="1">
        <f t="array" ref="CG65">INDEX(Capacity!$C$10:$Q$109,COLUMN(CF8),MATCH('Capacity Backing (Hide)'!$A65,Capacity!$C$9:$Q$9,0))</f>
        <v>0</v>
      </c>
      <c r="CH65" cm="1">
        <f t="array" ref="CH65">INDEX(Capacity!$C$10:$Q$109,COLUMN(CG8),MATCH('Capacity Backing (Hide)'!$A65,Capacity!$C$9:$Q$9,0))</f>
        <v>0</v>
      </c>
      <c r="CI65" cm="1">
        <f t="array" ref="CI65">INDEX(Capacity!$C$10:$Q$109,COLUMN(CH8),MATCH('Capacity Backing (Hide)'!$A65,Capacity!$C$9:$Q$9,0))</f>
        <v>0</v>
      </c>
      <c r="CJ65" cm="1">
        <f t="array" ref="CJ65">INDEX(Capacity!$C$10:$Q$109,COLUMN(CI8),MATCH('Capacity Backing (Hide)'!$A65,Capacity!$C$9:$Q$9,0))</f>
        <v>0</v>
      </c>
      <c r="CK65" cm="1">
        <f t="array" ref="CK65">INDEX(Capacity!$C$10:$Q$109,COLUMN(CJ8),MATCH('Capacity Backing (Hide)'!$A65,Capacity!$C$9:$Q$9,0))</f>
        <v>0</v>
      </c>
      <c r="CL65" cm="1">
        <f t="array" ref="CL65">INDEX(Capacity!$C$10:$Q$109,COLUMN(CK8),MATCH('Capacity Backing (Hide)'!$A65,Capacity!$C$9:$Q$9,0))</f>
        <v>0</v>
      </c>
      <c r="CM65" cm="1">
        <f t="array" ref="CM65">INDEX(Capacity!$C$10:$Q$109,COLUMN(CL8),MATCH('Capacity Backing (Hide)'!$A65,Capacity!$C$9:$Q$9,0))</f>
        <v>0</v>
      </c>
      <c r="CN65" cm="1">
        <f t="array" ref="CN65">INDEX(Capacity!$C$10:$Q$109,COLUMN(CM8),MATCH('Capacity Backing (Hide)'!$A65,Capacity!$C$9:$Q$9,0))</f>
        <v>0</v>
      </c>
      <c r="CO65" cm="1">
        <f t="array" ref="CO65">INDEX(Capacity!$C$10:$Q$109,COLUMN(CN8),MATCH('Capacity Backing (Hide)'!$A65,Capacity!$C$9:$Q$9,0))</f>
        <v>0</v>
      </c>
      <c r="CP65" cm="1">
        <f t="array" ref="CP65">INDEX(Capacity!$C$10:$Q$109,COLUMN(CO8),MATCH('Capacity Backing (Hide)'!$A65,Capacity!$C$9:$Q$9,0))</f>
        <v>0</v>
      </c>
      <c r="CQ65" cm="1">
        <f t="array" ref="CQ65">INDEX(Capacity!$C$10:$Q$109,COLUMN(CP8),MATCH('Capacity Backing (Hide)'!$A65,Capacity!$C$9:$Q$9,0))</f>
        <v>0</v>
      </c>
      <c r="CR65" cm="1">
        <f t="array" ref="CR65">INDEX(Capacity!$C$10:$Q$109,COLUMN(CQ8),MATCH('Capacity Backing (Hide)'!$A65,Capacity!$C$9:$Q$9,0))</f>
        <v>0</v>
      </c>
      <c r="CS65" cm="1">
        <f t="array" ref="CS65">INDEX(Capacity!$C$10:$Q$109,COLUMN(CR8),MATCH('Capacity Backing (Hide)'!$A65,Capacity!$C$9:$Q$9,0))</f>
        <v>0</v>
      </c>
      <c r="CT65" cm="1">
        <f t="array" ref="CT65">INDEX(Capacity!$C$10:$Q$109,COLUMN(CS8),MATCH('Capacity Backing (Hide)'!$A65,Capacity!$C$9:$Q$9,0))</f>
        <v>0</v>
      </c>
      <c r="CU65" cm="1">
        <f t="array" ref="CU65">INDEX(Capacity!$C$10:$Q$109,COLUMN(CT8),MATCH('Capacity Backing (Hide)'!$A65,Capacity!$C$9:$Q$9,0))</f>
        <v>0</v>
      </c>
      <c r="CV65" cm="1">
        <f t="array" ref="CV65">INDEX(Capacity!$C$10:$Q$109,COLUMN(CU8),MATCH('Capacity Backing (Hide)'!$A65,Capacity!$C$9:$Q$9,0))</f>
        <v>0</v>
      </c>
      <c r="CW65" cm="1">
        <f t="array" ref="CW65">INDEX(Capacity!$C$10:$Q$109,COLUMN(CV8),MATCH('Capacity Backing (Hide)'!$A65,Capacity!$C$9:$Q$9,0))</f>
        <v>0</v>
      </c>
    </row>
    <row r="66" spans="1:101" x14ac:dyDescent="0.35">
      <c r="A66" s="2" t="str" cm="1">
        <f t="array" ref="A66">INDEX('Data Validation (Hide)'!$B$2:$B$16,ROW(A8),1)</f>
        <v>Caseload 8</v>
      </c>
      <c r="B66" cm="1">
        <f t="array" ref="B66">INDEX(Capacity!$C$10:$Q$109,COLUMN(A9),MATCH('Capacity Backing (Hide)'!$A66,Capacity!$C$9:$Q$9,0))</f>
        <v>0</v>
      </c>
      <c r="C66" cm="1">
        <f t="array" ref="C66">INDEX(Capacity!$C$10:$Q$109,COLUMN(B9),MATCH('Capacity Backing (Hide)'!$A66,Capacity!$C$9:$Q$9,0))</f>
        <v>0</v>
      </c>
      <c r="D66" cm="1">
        <f t="array" ref="D66">INDEX(Capacity!$C$10:$Q$109,COLUMN(C9),MATCH('Capacity Backing (Hide)'!$A66,Capacity!$C$9:$Q$9,0))</f>
        <v>0</v>
      </c>
      <c r="E66" cm="1">
        <f t="array" ref="E66">INDEX(Capacity!$C$10:$Q$109,COLUMN(D9),MATCH('Capacity Backing (Hide)'!$A66,Capacity!$C$9:$Q$9,0))</f>
        <v>0</v>
      </c>
      <c r="F66" cm="1">
        <f t="array" ref="F66">INDEX(Capacity!$C$10:$Q$109,COLUMN(E9),MATCH('Capacity Backing (Hide)'!$A66,Capacity!$C$9:$Q$9,0))</f>
        <v>0</v>
      </c>
      <c r="G66" cm="1">
        <f t="array" ref="G66">INDEX(Capacity!$C$10:$Q$109,COLUMN(F9),MATCH('Capacity Backing (Hide)'!$A66,Capacity!$C$9:$Q$9,0))</f>
        <v>0</v>
      </c>
      <c r="H66" cm="1">
        <f t="array" ref="H66">INDEX(Capacity!$C$10:$Q$109,COLUMN(G9),MATCH('Capacity Backing (Hide)'!$A66,Capacity!$C$9:$Q$9,0))</f>
        <v>0</v>
      </c>
      <c r="I66" cm="1">
        <f t="array" ref="I66">INDEX(Capacity!$C$10:$Q$109,COLUMN(H9),MATCH('Capacity Backing (Hide)'!$A66,Capacity!$C$9:$Q$9,0))</f>
        <v>0</v>
      </c>
      <c r="J66" cm="1">
        <f t="array" ref="J66">INDEX(Capacity!$C$10:$Q$109,COLUMN(I9),MATCH('Capacity Backing (Hide)'!$A66,Capacity!$C$9:$Q$9,0))</f>
        <v>0</v>
      </c>
      <c r="K66" cm="1">
        <f t="array" ref="K66">INDEX(Capacity!$C$10:$Q$109,COLUMN(J9),MATCH('Capacity Backing (Hide)'!$A66,Capacity!$C$9:$Q$9,0))</f>
        <v>0</v>
      </c>
      <c r="L66" cm="1">
        <f t="array" ref="L66">INDEX(Capacity!$C$10:$Q$109,COLUMN(K9),MATCH('Capacity Backing (Hide)'!$A66,Capacity!$C$9:$Q$9,0))</f>
        <v>0</v>
      </c>
      <c r="M66" cm="1">
        <f t="array" ref="M66">INDEX(Capacity!$C$10:$Q$109,COLUMN(L9),MATCH('Capacity Backing (Hide)'!$A66,Capacity!$C$9:$Q$9,0))</f>
        <v>0</v>
      </c>
      <c r="N66" cm="1">
        <f t="array" ref="N66">INDEX(Capacity!$C$10:$Q$109,COLUMN(M9),MATCH('Capacity Backing (Hide)'!$A66,Capacity!$C$9:$Q$9,0))</f>
        <v>0</v>
      </c>
      <c r="O66" cm="1">
        <f t="array" ref="O66">INDEX(Capacity!$C$10:$Q$109,COLUMN(N9),MATCH('Capacity Backing (Hide)'!$A66,Capacity!$C$9:$Q$9,0))</f>
        <v>0</v>
      </c>
      <c r="P66" cm="1">
        <f t="array" ref="P66">INDEX(Capacity!$C$10:$Q$109,COLUMN(O9),MATCH('Capacity Backing (Hide)'!$A66,Capacity!$C$9:$Q$9,0))</f>
        <v>0</v>
      </c>
      <c r="Q66" cm="1">
        <f t="array" ref="Q66">INDEX(Capacity!$C$10:$Q$109,COLUMN(P9),MATCH('Capacity Backing (Hide)'!$A66,Capacity!$C$9:$Q$9,0))</f>
        <v>0</v>
      </c>
      <c r="R66" cm="1">
        <f t="array" ref="R66">INDEX(Capacity!$C$10:$Q$109,COLUMN(Q9),MATCH('Capacity Backing (Hide)'!$A66,Capacity!$C$9:$Q$9,0))</f>
        <v>0</v>
      </c>
      <c r="S66" cm="1">
        <f t="array" ref="S66">INDEX(Capacity!$C$10:$Q$109,COLUMN(R9),MATCH('Capacity Backing (Hide)'!$A66,Capacity!$C$9:$Q$9,0))</f>
        <v>0</v>
      </c>
      <c r="T66" cm="1">
        <f t="array" ref="T66">INDEX(Capacity!$C$10:$Q$109,COLUMN(S9),MATCH('Capacity Backing (Hide)'!$A66,Capacity!$C$9:$Q$9,0))</f>
        <v>0</v>
      </c>
      <c r="U66" cm="1">
        <f t="array" ref="U66">INDEX(Capacity!$C$10:$Q$109,COLUMN(T9),MATCH('Capacity Backing (Hide)'!$A66,Capacity!$C$9:$Q$9,0))</f>
        <v>0</v>
      </c>
      <c r="V66" cm="1">
        <f t="array" ref="V66">INDEX(Capacity!$C$10:$Q$109,COLUMN(U9),MATCH('Capacity Backing (Hide)'!$A66,Capacity!$C$9:$Q$9,0))</f>
        <v>0</v>
      </c>
      <c r="W66" cm="1">
        <f t="array" ref="W66">INDEX(Capacity!$C$10:$Q$109,COLUMN(V9),MATCH('Capacity Backing (Hide)'!$A66,Capacity!$C$9:$Q$9,0))</f>
        <v>0</v>
      </c>
      <c r="X66" cm="1">
        <f t="array" ref="X66">INDEX(Capacity!$C$10:$Q$109,COLUMN(W9),MATCH('Capacity Backing (Hide)'!$A66,Capacity!$C$9:$Q$9,0))</f>
        <v>0</v>
      </c>
      <c r="Y66" cm="1">
        <f t="array" ref="Y66">INDEX(Capacity!$C$10:$Q$109,COLUMN(X9),MATCH('Capacity Backing (Hide)'!$A66,Capacity!$C$9:$Q$9,0))</f>
        <v>0</v>
      </c>
      <c r="Z66" cm="1">
        <f t="array" ref="Z66">INDEX(Capacity!$C$10:$Q$109,COLUMN(Y9),MATCH('Capacity Backing (Hide)'!$A66,Capacity!$C$9:$Q$9,0))</f>
        <v>0</v>
      </c>
      <c r="AA66" cm="1">
        <f t="array" ref="AA66">INDEX(Capacity!$C$10:$Q$109,COLUMN(Z9),MATCH('Capacity Backing (Hide)'!$A66,Capacity!$C$9:$Q$9,0))</f>
        <v>0</v>
      </c>
      <c r="AB66" cm="1">
        <f t="array" ref="AB66">INDEX(Capacity!$C$10:$Q$109,COLUMN(AA9),MATCH('Capacity Backing (Hide)'!$A66,Capacity!$C$9:$Q$9,0))</f>
        <v>0</v>
      </c>
      <c r="AC66" cm="1">
        <f t="array" ref="AC66">INDEX(Capacity!$C$10:$Q$109,COLUMN(AB9),MATCH('Capacity Backing (Hide)'!$A66,Capacity!$C$9:$Q$9,0))</f>
        <v>0</v>
      </c>
      <c r="AD66" cm="1">
        <f t="array" ref="AD66">INDEX(Capacity!$C$10:$Q$109,COLUMN(AC9),MATCH('Capacity Backing (Hide)'!$A66,Capacity!$C$9:$Q$9,0))</f>
        <v>0</v>
      </c>
      <c r="AE66" cm="1">
        <f t="array" ref="AE66">INDEX(Capacity!$C$10:$Q$109,COLUMN(AD9),MATCH('Capacity Backing (Hide)'!$A66,Capacity!$C$9:$Q$9,0))</f>
        <v>0</v>
      </c>
      <c r="AF66" cm="1">
        <f t="array" ref="AF66">INDEX(Capacity!$C$10:$Q$109,COLUMN(AE9),MATCH('Capacity Backing (Hide)'!$A66,Capacity!$C$9:$Q$9,0))</f>
        <v>0</v>
      </c>
      <c r="AG66" cm="1">
        <f t="array" ref="AG66">INDEX(Capacity!$C$10:$Q$109,COLUMN(AF9),MATCH('Capacity Backing (Hide)'!$A66,Capacity!$C$9:$Q$9,0))</f>
        <v>0</v>
      </c>
      <c r="AH66" cm="1">
        <f t="array" ref="AH66">INDEX(Capacity!$C$10:$Q$109,COLUMN(AG9),MATCH('Capacity Backing (Hide)'!$A66,Capacity!$C$9:$Q$9,0))</f>
        <v>0</v>
      </c>
      <c r="AI66" cm="1">
        <f t="array" ref="AI66">INDEX(Capacity!$C$10:$Q$109,COLUMN(AH9),MATCH('Capacity Backing (Hide)'!$A66,Capacity!$C$9:$Q$9,0))</f>
        <v>0</v>
      </c>
      <c r="AJ66" cm="1">
        <f t="array" ref="AJ66">INDEX(Capacity!$C$10:$Q$109,COLUMN(AI9),MATCH('Capacity Backing (Hide)'!$A66,Capacity!$C$9:$Q$9,0))</f>
        <v>0</v>
      </c>
      <c r="AK66" cm="1">
        <f t="array" ref="AK66">INDEX(Capacity!$C$10:$Q$109,COLUMN(AJ9),MATCH('Capacity Backing (Hide)'!$A66,Capacity!$C$9:$Q$9,0))</f>
        <v>0</v>
      </c>
      <c r="AL66" cm="1">
        <f t="array" ref="AL66">INDEX(Capacity!$C$10:$Q$109,COLUMN(AK9),MATCH('Capacity Backing (Hide)'!$A66,Capacity!$C$9:$Q$9,0))</f>
        <v>0</v>
      </c>
      <c r="AM66" cm="1">
        <f t="array" ref="AM66">INDEX(Capacity!$C$10:$Q$109,COLUMN(AL9),MATCH('Capacity Backing (Hide)'!$A66,Capacity!$C$9:$Q$9,0))</f>
        <v>0</v>
      </c>
      <c r="AN66" cm="1">
        <f t="array" ref="AN66">INDEX(Capacity!$C$10:$Q$109,COLUMN(AM9),MATCH('Capacity Backing (Hide)'!$A66,Capacity!$C$9:$Q$9,0))</f>
        <v>0</v>
      </c>
      <c r="AO66" cm="1">
        <f t="array" ref="AO66">INDEX(Capacity!$C$10:$Q$109,COLUMN(AN9),MATCH('Capacity Backing (Hide)'!$A66,Capacity!$C$9:$Q$9,0))</f>
        <v>0</v>
      </c>
      <c r="AP66" cm="1">
        <f t="array" ref="AP66">INDEX(Capacity!$C$10:$Q$109,COLUMN(AO9),MATCH('Capacity Backing (Hide)'!$A66,Capacity!$C$9:$Q$9,0))</f>
        <v>0</v>
      </c>
      <c r="AQ66" cm="1">
        <f t="array" ref="AQ66">INDEX(Capacity!$C$10:$Q$109,COLUMN(AP9),MATCH('Capacity Backing (Hide)'!$A66,Capacity!$C$9:$Q$9,0))</f>
        <v>0</v>
      </c>
      <c r="AR66" cm="1">
        <f t="array" ref="AR66">INDEX(Capacity!$C$10:$Q$109,COLUMN(AQ9),MATCH('Capacity Backing (Hide)'!$A66,Capacity!$C$9:$Q$9,0))</f>
        <v>0</v>
      </c>
      <c r="AS66" cm="1">
        <f t="array" ref="AS66">INDEX(Capacity!$C$10:$Q$109,COLUMN(AR9),MATCH('Capacity Backing (Hide)'!$A66,Capacity!$C$9:$Q$9,0))</f>
        <v>0</v>
      </c>
      <c r="AT66" cm="1">
        <f t="array" ref="AT66">INDEX(Capacity!$C$10:$Q$109,COLUMN(AS9),MATCH('Capacity Backing (Hide)'!$A66,Capacity!$C$9:$Q$9,0))</f>
        <v>0</v>
      </c>
      <c r="AU66" cm="1">
        <f t="array" ref="AU66">INDEX(Capacity!$C$10:$Q$109,COLUMN(AT9),MATCH('Capacity Backing (Hide)'!$A66,Capacity!$C$9:$Q$9,0))</f>
        <v>0</v>
      </c>
      <c r="AV66" cm="1">
        <f t="array" ref="AV66">INDEX(Capacity!$C$10:$Q$109,COLUMN(AU9),MATCH('Capacity Backing (Hide)'!$A66,Capacity!$C$9:$Q$9,0))</f>
        <v>0</v>
      </c>
      <c r="AW66" cm="1">
        <f t="array" ref="AW66">INDEX(Capacity!$C$10:$Q$109,COLUMN(AV9),MATCH('Capacity Backing (Hide)'!$A66,Capacity!$C$9:$Q$9,0))</f>
        <v>0</v>
      </c>
      <c r="AX66" cm="1">
        <f t="array" ref="AX66">INDEX(Capacity!$C$10:$Q$109,COLUMN(AW9),MATCH('Capacity Backing (Hide)'!$A66,Capacity!$C$9:$Q$9,0))</f>
        <v>0</v>
      </c>
      <c r="AY66" cm="1">
        <f t="array" ref="AY66">INDEX(Capacity!$C$10:$Q$109,COLUMN(AX9),MATCH('Capacity Backing (Hide)'!$A66,Capacity!$C$9:$Q$9,0))</f>
        <v>0</v>
      </c>
      <c r="AZ66" cm="1">
        <f t="array" ref="AZ66">INDEX(Capacity!$C$10:$Q$109,COLUMN(AY9),MATCH('Capacity Backing (Hide)'!$A66,Capacity!$C$9:$Q$9,0))</f>
        <v>0</v>
      </c>
      <c r="BA66" cm="1">
        <f t="array" ref="BA66">INDEX(Capacity!$C$10:$Q$109,COLUMN(AZ9),MATCH('Capacity Backing (Hide)'!$A66,Capacity!$C$9:$Q$9,0))</f>
        <v>0</v>
      </c>
      <c r="BB66" cm="1">
        <f t="array" ref="BB66">INDEX(Capacity!$C$10:$Q$109,COLUMN(BA9),MATCH('Capacity Backing (Hide)'!$A66,Capacity!$C$9:$Q$9,0))</f>
        <v>0</v>
      </c>
      <c r="BC66" cm="1">
        <f t="array" ref="BC66">INDEX(Capacity!$C$10:$Q$109,COLUMN(BB9),MATCH('Capacity Backing (Hide)'!$A66,Capacity!$C$9:$Q$9,0))</f>
        <v>0</v>
      </c>
      <c r="BD66" cm="1">
        <f t="array" ref="BD66">INDEX(Capacity!$C$10:$Q$109,COLUMN(BC9),MATCH('Capacity Backing (Hide)'!$A66,Capacity!$C$9:$Q$9,0))</f>
        <v>0</v>
      </c>
      <c r="BE66" cm="1">
        <f t="array" ref="BE66">INDEX(Capacity!$C$10:$Q$109,COLUMN(BD9),MATCH('Capacity Backing (Hide)'!$A66,Capacity!$C$9:$Q$9,0))</f>
        <v>0</v>
      </c>
      <c r="BF66" cm="1">
        <f t="array" ref="BF66">INDEX(Capacity!$C$10:$Q$109,COLUMN(BE9),MATCH('Capacity Backing (Hide)'!$A66,Capacity!$C$9:$Q$9,0))</f>
        <v>0</v>
      </c>
      <c r="BG66" cm="1">
        <f t="array" ref="BG66">INDEX(Capacity!$C$10:$Q$109,COLUMN(BF9),MATCH('Capacity Backing (Hide)'!$A66,Capacity!$C$9:$Q$9,0))</f>
        <v>0</v>
      </c>
      <c r="BH66" cm="1">
        <f t="array" ref="BH66">INDEX(Capacity!$C$10:$Q$109,COLUMN(BG9),MATCH('Capacity Backing (Hide)'!$A66,Capacity!$C$9:$Q$9,0))</f>
        <v>0</v>
      </c>
      <c r="BI66" cm="1">
        <f t="array" ref="BI66">INDEX(Capacity!$C$10:$Q$109,COLUMN(BH9),MATCH('Capacity Backing (Hide)'!$A66,Capacity!$C$9:$Q$9,0))</f>
        <v>0</v>
      </c>
      <c r="BJ66" cm="1">
        <f t="array" ref="BJ66">INDEX(Capacity!$C$10:$Q$109,COLUMN(BI9),MATCH('Capacity Backing (Hide)'!$A66,Capacity!$C$9:$Q$9,0))</f>
        <v>0</v>
      </c>
      <c r="BK66" cm="1">
        <f t="array" ref="BK66">INDEX(Capacity!$C$10:$Q$109,COLUMN(BJ9),MATCH('Capacity Backing (Hide)'!$A66,Capacity!$C$9:$Q$9,0))</f>
        <v>0</v>
      </c>
      <c r="BL66" cm="1">
        <f t="array" ref="BL66">INDEX(Capacity!$C$10:$Q$109,COLUMN(BK9),MATCH('Capacity Backing (Hide)'!$A66,Capacity!$C$9:$Q$9,0))</f>
        <v>0</v>
      </c>
      <c r="BM66" cm="1">
        <f t="array" ref="BM66">INDEX(Capacity!$C$10:$Q$109,COLUMN(BL9),MATCH('Capacity Backing (Hide)'!$A66,Capacity!$C$9:$Q$9,0))</f>
        <v>0</v>
      </c>
      <c r="BN66" cm="1">
        <f t="array" ref="BN66">INDEX(Capacity!$C$10:$Q$109,COLUMN(BM9),MATCH('Capacity Backing (Hide)'!$A66,Capacity!$C$9:$Q$9,0))</f>
        <v>0</v>
      </c>
      <c r="BO66" cm="1">
        <f t="array" ref="BO66">INDEX(Capacity!$C$10:$Q$109,COLUMN(BN9),MATCH('Capacity Backing (Hide)'!$A66,Capacity!$C$9:$Q$9,0))</f>
        <v>0</v>
      </c>
      <c r="BP66" cm="1">
        <f t="array" ref="BP66">INDEX(Capacity!$C$10:$Q$109,COLUMN(BO9),MATCH('Capacity Backing (Hide)'!$A66,Capacity!$C$9:$Q$9,0))</f>
        <v>0</v>
      </c>
      <c r="BQ66" cm="1">
        <f t="array" ref="BQ66">INDEX(Capacity!$C$10:$Q$109,COLUMN(BP9),MATCH('Capacity Backing (Hide)'!$A66,Capacity!$C$9:$Q$9,0))</f>
        <v>0</v>
      </c>
      <c r="BR66" cm="1">
        <f t="array" ref="BR66">INDEX(Capacity!$C$10:$Q$109,COLUMN(BQ9),MATCH('Capacity Backing (Hide)'!$A66,Capacity!$C$9:$Q$9,0))</f>
        <v>0</v>
      </c>
      <c r="BS66" cm="1">
        <f t="array" ref="BS66">INDEX(Capacity!$C$10:$Q$109,COLUMN(BR9),MATCH('Capacity Backing (Hide)'!$A66,Capacity!$C$9:$Q$9,0))</f>
        <v>0</v>
      </c>
      <c r="BT66" cm="1">
        <f t="array" ref="BT66">INDEX(Capacity!$C$10:$Q$109,COLUMN(BS9),MATCH('Capacity Backing (Hide)'!$A66,Capacity!$C$9:$Q$9,0))</f>
        <v>0</v>
      </c>
      <c r="BU66" cm="1">
        <f t="array" ref="BU66">INDEX(Capacity!$C$10:$Q$109,COLUMN(BT9),MATCH('Capacity Backing (Hide)'!$A66,Capacity!$C$9:$Q$9,0))</f>
        <v>0</v>
      </c>
      <c r="BV66" cm="1">
        <f t="array" ref="BV66">INDEX(Capacity!$C$10:$Q$109,COLUMN(BU9),MATCH('Capacity Backing (Hide)'!$A66,Capacity!$C$9:$Q$9,0))</f>
        <v>0</v>
      </c>
      <c r="BW66" cm="1">
        <f t="array" ref="BW66">INDEX(Capacity!$C$10:$Q$109,COLUMN(BV9),MATCH('Capacity Backing (Hide)'!$A66,Capacity!$C$9:$Q$9,0))</f>
        <v>0</v>
      </c>
      <c r="BX66" cm="1">
        <f t="array" ref="BX66">INDEX(Capacity!$C$10:$Q$109,COLUMN(BW9),MATCH('Capacity Backing (Hide)'!$A66,Capacity!$C$9:$Q$9,0))</f>
        <v>0</v>
      </c>
      <c r="BY66" cm="1">
        <f t="array" ref="BY66">INDEX(Capacity!$C$10:$Q$109,COLUMN(BX9),MATCH('Capacity Backing (Hide)'!$A66,Capacity!$C$9:$Q$9,0))</f>
        <v>0</v>
      </c>
      <c r="BZ66" cm="1">
        <f t="array" ref="BZ66">INDEX(Capacity!$C$10:$Q$109,COLUMN(BY9),MATCH('Capacity Backing (Hide)'!$A66,Capacity!$C$9:$Q$9,0))</f>
        <v>0</v>
      </c>
      <c r="CA66" cm="1">
        <f t="array" ref="CA66">INDEX(Capacity!$C$10:$Q$109,COLUMN(BZ9),MATCH('Capacity Backing (Hide)'!$A66,Capacity!$C$9:$Q$9,0))</f>
        <v>0</v>
      </c>
      <c r="CB66" cm="1">
        <f t="array" ref="CB66">INDEX(Capacity!$C$10:$Q$109,COLUMN(CA9),MATCH('Capacity Backing (Hide)'!$A66,Capacity!$C$9:$Q$9,0))</f>
        <v>0</v>
      </c>
      <c r="CC66" cm="1">
        <f t="array" ref="CC66">INDEX(Capacity!$C$10:$Q$109,COLUMN(CB9),MATCH('Capacity Backing (Hide)'!$A66,Capacity!$C$9:$Q$9,0))</f>
        <v>0</v>
      </c>
      <c r="CD66" cm="1">
        <f t="array" ref="CD66">INDEX(Capacity!$C$10:$Q$109,COLUMN(CC9),MATCH('Capacity Backing (Hide)'!$A66,Capacity!$C$9:$Q$9,0))</f>
        <v>0</v>
      </c>
      <c r="CE66" cm="1">
        <f t="array" ref="CE66">INDEX(Capacity!$C$10:$Q$109,COLUMN(CD9),MATCH('Capacity Backing (Hide)'!$A66,Capacity!$C$9:$Q$9,0))</f>
        <v>0</v>
      </c>
      <c r="CF66" cm="1">
        <f t="array" ref="CF66">INDEX(Capacity!$C$10:$Q$109,COLUMN(CE9),MATCH('Capacity Backing (Hide)'!$A66,Capacity!$C$9:$Q$9,0))</f>
        <v>0</v>
      </c>
      <c r="CG66" cm="1">
        <f t="array" ref="CG66">INDEX(Capacity!$C$10:$Q$109,COLUMN(CF9),MATCH('Capacity Backing (Hide)'!$A66,Capacity!$C$9:$Q$9,0))</f>
        <v>0</v>
      </c>
      <c r="CH66" cm="1">
        <f t="array" ref="CH66">INDEX(Capacity!$C$10:$Q$109,COLUMN(CG9),MATCH('Capacity Backing (Hide)'!$A66,Capacity!$C$9:$Q$9,0))</f>
        <v>0</v>
      </c>
      <c r="CI66" cm="1">
        <f t="array" ref="CI66">INDEX(Capacity!$C$10:$Q$109,COLUMN(CH9),MATCH('Capacity Backing (Hide)'!$A66,Capacity!$C$9:$Q$9,0))</f>
        <v>0</v>
      </c>
      <c r="CJ66" cm="1">
        <f t="array" ref="CJ66">INDEX(Capacity!$C$10:$Q$109,COLUMN(CI9),MATCH('Capacity Backing (Hide)'!$A66,Capacity!$C$9:$Q$9,0))</f>
        <v>0</v>
      </c>
      <c r="CK66" cm="1">
        <f t="array" ref="CK66">INDEX(Capacity!$C$10:$Q$109,COLUMN(CJ9),MATCH('Capacity Backing (Hide)'!$A66,Capacity!$C$9:$Q$9,0))</f>
        <v>0</v>
      </c>
      <c r="CL66" cm="1">
        <f t="array" ref="CL66">INDEX(Capacity!$C$10:$Q$109,COLUMN(CK9),MATCH('Capacity Backing (Hide)'!$A66,Capacity!$C$9:$Q$9,0))</f>
        <v>0</v>
      </c>
      <c r="CM66" cm="1">
        <f t="array" ref="CM66">INDEX(Capacity!$C$10:$Q$109,COLUMN(CL9),MATCH('Capacity Backing (Hide)'!$A66,Capacity!$C$9:$Q$9,0))</f>
        <v>0</v>
      </c>
      <c r="CN66" cm="1">
        <f t="array" ref="CN66">INDEX(Capacity!$C$10:$Q$109,COLUMN(CM9),MATCH('Capacity Backing (Hide)'!$A66,Capacity!$C$9:$Q$9,0))</f>
        <v>0</v>
      </c>
      <c r="CO66" cm="1">
        <f t="array" ref="CO66">INDEX(Capacity!$C$10:$Q$109,COLUMN(CN9),MATCH('Capacity Backing (Hide)'!$A66,Capacity!$C$9:$Q$9,0))</f>
        <v>0</v>
      </c>
      <c r="CP66" cm="1">
        <f t="array" ref="CP66">INDEX(Capacity!$C$10:$Q$109,COLUMN(CO9),MATCH('Capacity Backing (Hide)'!$A66,Capacity!$C$9:$Q$9,0))</f>
        <v>0</v>
      </c>
      <c r="CQ66" cm="1">
        <f t="array" ref="CQ66">INDEX(Capacity!$C$10:$Q$109,COLUMN(CP9),MATCH('Capacity Backing (Hide)'!$A66,Capacity!$C$9:$Q$9,0))</f>
        <v>0</v>
      </c>
      <c r="CR66" cm="1">
        <f t="array" ref="CR66">INDEX(Capacity!$C$10:$Q$109,COLUMN(CQ9),MATCH('Capacity Backing (Hide)'!$A66,Capacity!$C$9:$Q$9,0))</f>
        <v>0</v>
      </c>
      <c r="CS66" cm="1">
        <f t="array" ref="CS66">INDEX(Capacity!$C$10:$Q$109,COLUMN(CR9),MATCH('Capacity Backing (Hide)'!$A66,Capacity!$C$9:$Q$9,0))</f>
        <v>0</v>
      </c>
      <c r="CT66" cm="1">
        <f t="array" ref="CT66">INDEX(Capacity!$C$10:$Q$109,COLUMN(CS9),MATCH('Capacity Backing (Hide)'!$A66,Capacity!$C$9:$Q$9,0))</f>
        <v>0</v>
      </c>
      <c r="CU66" cm="1">
        <f t="array" ref="CU66">INDEX(Capacity!$C$10:$Q$109,COLUMN(CT9),MATCH('Capacity Backing (Hide)'!$A66,Capacity!$C$9:$Q$9,0))</f>
        <v>0</v>
      </c>
      <c r="CV66" cm="1">
        <f t="array" ref="CV66">INDEX(Capacity!$C$10:$Q$109,COLUMN(CU9),MATCH('Capacity Backing (Hide)'!$A66,Capacity!$C$9:$Q$9,0))</f>
        <v>0</v>
      </c>
      <c r="CW66" cm="1">
        <f t="array" ref="CW66">INDEX(Capacity!$C$10:$Q$109,COLUMN(CV9),MATCH('Capacity Backing (Hide)'!$A66,Capacity!$C$9:$Q$9,0))</f>
        <v>0</v>
      </c>
    </row>
    <row r="67" spans="1:101" x14ac:dyDescent="0.35">
      <c r="A67" s="2" t="str" cm="1">
        <f t="array" ref="A67">INDEX('Data Validation (Hide)'!$B$2:$B$16,ROW(A9),1)</f>
        <v>Caseload 9</v>
      </c>
      <c r="B67" cm="1">
        <f t="array" ref="B67">INDEX(Capacity!$C$10:$Q$109,COLUMN(A10),MATCH('Capacity Backing (Hide)'!$A67,Capacity!$C$9:$Q$9,0))</f>
        <v>0</v>
      </c>
      <c r="C67" cm="1">
        <f t="array" ref="C67">INDEX(Capacity!$C$10:$Q$109,COLUMN(B10),MATCH('Capacity Backing (Hide)'!$A67,Capacity!$C$9:$Q$9,0))</f>
        <v>0</v>
      </c>
      <c r="D67" cm="1">
        <f t="array" ref="D67">INDEX(Capacity!$C$10:$Q$109,COLUMN(C10),MATCH('Capacity Backing (Hide)'!$A67,Capacity!$C$9:$Q$9,0))</f>
        <v>0</v>
      </c>
      <c r="E67" cm="1">
        <f t="array" ref="E67">INDEX(Capacity!$C$10:$Q$109,COLUMN(D10),MATCH('Capacity Backing (Hide)'!$A67,Capacity!$C$9:$Q$9,0))</f>
        <v>0</v>
      </c>
      <c r="F67" cm="1">
        <f t="array" ref="F67">INDEX(Capacity!$C$10:$Q$109,COLUMN(E10),MATCH('Capacity Backing (Hide)'!$A67,Capacity!$C$9:$Q$9,0))</f>
        <v>0</v>
      </c>
      <c r="G67" cm="1">
        <f t="array" ref="G67">INDEX(Capacity!$C$10:$Q$109,COLUMN(F10),MATCH('Capacity Backing (Hide)'!$A67,Capacity!$C$9:$Q$9,0))</f>
        <v>0</v>
      </c>
      <c r="H67" cm="1">
        <f t="array" ref="H67">INDEX(Capacity!$C$10:$Q$109,COLUMN(G10),MATCH('Capacity Backing (Hide)'!$A67,Capacity!$C$9:$Q$9,0))</f>
        <v>0</v>
      </c>
      <c r="I67" cm="1">
        <f t="array" ref="I67">INDEX(Capacity!$C$10:$Q$109,COLUMN(H10),MATCH('Capacity Backing (Hide)'!$A67,Capacity!$C$9:$Q$9,0))</f>
        <v>0</v>
      </c>
      <c r="J67" cm="1">
        <f t="array" ref="J67">INDEX(Capacity!$C$10:$Q$109,COLUMN(I10),MATCH('Capacity Backing (Hide)'!$A67,Capacity!$C$9:$Q$9,0))</f>
        <v>0</v>
      </c>
      <c r="K67" cm="1">
        <f t="array" ref="K67">INDEX(Capacity!$C$10:$Q$109,COLUMN(J10),MATCH('Capacity Backing (Hide)'!$A67,Capacity!$C$9:$Q$9,0))</f>
        <v>0</v>
      </c>
      <c r="L67" cm="1">
        <f t="array" ref="L67">INDEX(Capacity!$C$10:$Q$109,COLUMN(K10),MATCH('Capacity Backing (Hide)'!$A67,Capacity!$C$9:$Q$9,0))</f>
        <v>0</v>
      </c>
      <c r="M67" cm="1">
        <f t="array" ref="M67">INDEX(Capacity!$C$10:$Q$109,COLUMN(L10),MATCH('Capacity Backing (Hide)'!$A67,Capacity!$C$9:$Q$9,0))</f>
        <v>0</v>
      </c>
      <c r="N67" cm="1">
        <f t="array" ref="N67">INDEX(Capacity!$C$10:$Q$109,COLUMN(M10),MATCH('Capacity Backing (Hide)'!$A67,Capacity!$C$9:$Q$9,0))</f>
        <v>0</v>
      </c>
      <c r="O67" cm="1">
        <f t="array" ref="O67">INDEX(Capacity!$C$10:$Q$109,COLUMN(N10),MATCH('Capacity Backing (Hide)'!$A67,Capacity!$C$9:$Q$9,0))</f>
        <v>0</v>
      </c>
      <c r="P67" cm="1">
        <f t="array" ref="P67">INDEX(Capacity!$C$10:$Q$109,COLUMN(O10),MATCH('Capacity Backing (Hide)'!$A67,Capacity!$C$9:$Q$9,0))</f>
        <v>0</v>
      </c>
      <c r="Q67" cm="1">
        <f t="array" ref="Q67">INDEX(Capacity!$C$10:$Q$109,COLUMN(P10),MATCH('Capacity Backing (Hide)'!$A67,Capacity!$C$9:$Q$9,0))</f>
        <v>0</v>
      </c>
      <c r="R67" cm="1">
        <f t="array" ref="R67">INDEX(Capacity!$C$10:$Q$109,COLUMN(Q10),MATCH('Capacity Backing (Hide)'!$A67,Capacity!$C$9:$Q$9,0))</f>
        <v>0</v>
      </c>
      <c r="S67" cm="1">
        <f t="array" ref="S67">INDEX(Capacity!$C$10:$Q$109,COLUMN(R10),MATCH('Capacity Backing (Hide)'!$A67,Capacity!$C$9:$Q$9,0))</f>
        <v>0</v>
      </c>
      <c r="T67" cm="1">
        <f t="array" ref="T67">INDEX(Capacity!$C$10:$Q$109,COLUMN(S10),MATCH('Capacity Backing (Hide)'!$A67,Capacity!$C$9:$Q$9,0))</f>
        <v>0</v>
      </c>
      <c r="U67" cm="1">
        <f t="array" ref="U67">INDEX(Capacity!$C$10:$Q$109,COLUMN(T10),MATCH('Capacity Backing (Hide)'!$A67,Capacity!$C$9:$Q$9,0))</f>
        <v>0</v>
      </c>
      <c r="V67" cm="1">
        <f t="array" ref="V67">INDEX(Capacity!$C$10:$Q$109,COLUMN(U10),MATCH('Capacity Backing (Hide)'!$A67,Capacity!$C$9:$Q$9,0))</f>
        <v>0</v>
      </c>
      <c r="W67" cm="1">
        <f t="array" ref="W67">INDEX(Capacity!$C$10:$Q$109,COLUMN(V10),MATCH('Capacity Backing (Hide)'!$A67,Capacity!$C$9:$Q$9,0))</f>
        <v>0</v>
      </c>
      <c r="X67" cm="1">
        <f t="array" ref="X67">INDEX(Capacity!$C$10:$Q$109,COLUMN(W10),MATCH('Capacity Backing (Hide)'!$A67,Capacity!$C$9:$Q$9,0))</f>
        <v>0</v>
      </c>
      <c r="Y67" cm="1">
        <f t="array" ref="Y67">INDEX(Capacity!$C$10:$Q$109,COLUMN(X10),MATCH('Capacity Backing (Hide)'!$A67,Capacity!$C$9:$Q$9,0))</f>
        <v>0</v>
      </c>
      <c r="Z67" cm="1">
        <f t="array" ref="Z67">INDEX(Capacity!$C$10:$Q$109,COLUMN(Y10),MATCH('Capacity Backing (Hide)'!$A67,Capacity!$C$9:$Q$9,0))</f>
        <v>0</v>
      </c>
      <c r="AA67" cm="1">
        <f t="array" ref="AA67">INDEX(Capacity!$C$10:$Q$109,COLUMN(Z10),MATCH('Capacity Backing (Hide)'!$A67,Capacity!$C$9:$Q$9,0))</f>
        <v>0</v>
      </c>
      <c r="AB67" cm="1">
        <f t="array" ref="AB67">INDEX(Capacity!$C$10:$Q$109,COLUMN(AA10),MATCH('Capacity Backing (Hide)'!$A67,Capacity!$C$9:$Q$9,0))</f>
        <v>0</v>
      </c>
      <c r="AC67" cm="1">
        <f t="array" ref="AC67">INDEX(Capacity!$C$10:$Q$109,COLUMN(AB10),MATCH('Capacity Backing (Hide)'!$A67,Capacity!$C$9:$Q$9,0))</f>
        <v>0</v>
      </c>
      <c r="AD67" cm="1">
        <f t="array" ref="AD67">INDEX(Capacity!$C$10:$Q$109,COLUMN(AC10),MATCH('Capacity Backing (Hide)'!$A67,Capacity!$C$9:$Q$9,0))</f>
        <v>0</v>
      </c>
      <c r="AE67" cm="1">
        <f t="array" ref="AE67">INDEX(Capacity!$C$10:$Q$109,COLUMN(AD10),MATCH('Capacity Backing (Hide)'!$A67,Capacity!$C$9:$Q$9,0))</f>
        <v>0</v>
      </c>
      <c r="AF67" cm="1">
        <f t="array" ref="AF67">INDEX(Capacity!$C$10:$Q$109,COLUMN(AE10),MATCH('Capacity Backing (Hide)'!$A67,Capacity!$C$9:$Q$9,0))</f>
        <v>0</v>
      </c>
      <c r="AG67" cm="1">
        <f t="array" ref="AG67">INDEX(Capacity!$C$10:$Q$109,COLUMN(AF10),MATCH('Capacity Backing (Hide)'!$A67,Capacity!$C$9:$Q$9,0))</f>
        <v>0</v>
      </c>
      <c r="AH67" cm="1">
        <f t="array" ref="AH67">INDEX(Capacity!$C$10:$Q$109,COLUMN(AG10),MATCH('Capacity Backing (Hide)'!$A67,Capacity!$C$9:$Q$9,0))</f>
        <v>0</v>
      </c>
      <c r="AI67" cm="1">
        <f t="array" ref="AI67">INDEX(Capacity!$C$10:$Q$109,COLUMN(AH10),MATCH('Capacity Backing (Hide)'!$A67,Capacity!$C$9:$Q$9,0))</f>
        <v>0</v>
      </c>
      <c r="AJ67" cm="1">
        <f t="array" ref="AJ67">INDEX(Capacity!$C$10:$Q$109,COLUMN(AI10),MATCH('Capacity Backing (Hide)'!$A67,Capacity!$C$9:$Q$9,0))</f>
        <v>0</v>
      </c>
      <c r="AK67" cm="1">
        <f t="array" ref="AK67">INDEX(Capacity!$C$10:$Q$109,COLUMN(AJ10),MATCH('Capacity Backing (Hide)'!$A67,Capacity!$C$9:$Q$9,0))</f>
        <v>0</v>
      </c>
      <c r="AL67" cm="1">
        <f t="array" ref="AL67">INDEX(Capacity!$C$10:$Q$109,COLUMN(AK10),MATCH('Capacity Backing (Hide)'!$A67,Capacity!$C$9:$Q$9,0))</f>
        <v>0</v>
      </c>
      <c r="AM67" cm="1">
        <f t="array" ref="AM67">INDEX(Capacity!$C$10:$Q$109,COLUMN(AL10),MATCH('Capacity Backing (Hide)'!$A67,Capacity!$C$9:$Q$9,0))</f>
        <v>0</v>
      </c>
      <c r="AN67" cm="1">
        <f t="array" ref="AN67">INDEX(Capacity!$C$10:$Q$109,COLUMN(AM10),MATCH('Capacity Backing (Hide)'!$A67,Capacity!$C$9:$Q$9,0))</f>
        <v>0</v>
      </c>
      <c r="AO67" cm="1">
        <f t="array" ref="AO67">INDEX(Capacity!$C$10:$Q$109,COLUMN(AN10),MATCH('Capacity Backing (Hide)'!$A67,Capacity!$C$9:$Q$9,0))</f>
        <v>0</v>
      </c>
      <c r="AP67" cm="1">
        <f t="array" ref="AP67">INDEX(Capacity!$C$10:$Q$109,COLUMN(AO10),MATCH('Capacity Backing (Hide)'!$A67,Capacity!$C$9:$Q$9,0))</f>
        <v>0</v>
      </c>
      <c r="AQ67" cm="1">
        <f t="array" ref="AQ67">INDEX(Capacity!$C$10:$Q$109,COLUMN(AP10),MATCH('Capacity Backing (Hide)'!$A67,Capacity!$C$9:$Q$9,0))</f>
        <v>0</v>
      </c>
      <c r="AR67" cm="1">
        <f t="array" ref="AR67">INDEX(Capacity!$C$10:$Q$109,COLUMN(AQ10),MATCH('Capacity Backing (Hide)'!$A67,Capacity!$C$9:$Q$9,0))</f>
        <v>0</v>
      </c>
      <c r="AS67" cm="1">
        <f t="array" ref="AS67">INDEX(Capacity!$C$10:$Q$109,COLUMN(AR10),MATCH('Capacity Backing (Hide)'!$A67,Capacity!$C$9:$Q$9,0))</f>
        <v>0</v>
      </c>
      <c r="AT67" cm="1">
        <f t="array" ref="AT67">INDEX(Capacity!$C$10:$Q$109,COLUMN(AS10),MATCH('Capacity Backing (Hide)'!$A67,Capacity!$C$9:$Q$9,0))</f>
        <v>0</v>
      </c>
      <c r="AU67" cm="1">
        <f t="array" ref="AU67">INDEX(Capacity!$C$10:$Q$109,COLUMN(AT10),MATCH('Capacity Backing (Hide)'!$A67,Capacity!$C$9:$Q$9,0))</f>
        <v>0</v>
      </c>
      <c r="AV67" cm="1">
        <f t="array" ref="AV67">INDEX(Capacity!$C$10:$Q$109,COLUMN(AU10),MATCH('Capacity Backing (Hide)'!$A67,Capacity!$C$9:$Q$9,0))</f>
        <v>0</v>
      </c>
      <c r="AW67" cm="1">
        <f t="array" ref="AW67">INDEX(Capacity!$C$10:$Q$109,COLUMN(AV10),MATCH('Capacity Backing (Hide)'!$A67,Capacity!$C$9:$Q$9,0))</f>
        <v>0</v>
      </c>
      <c r="AX67" cm="1">
        <f t="array" ref="AX67">INDEX(Capacity!$C$10:$Q$109,COLUMN(AW10),MATCH('Capacity Backing (Hide)'!$A67,Capacity!$C$9:$Q$9,0))</f>
        <v>0</v>
      </c>
      <c r="AY67" cm="1">
        <f t="array" ref="AY67">INDEX(Capacity!$C$10:$Q$109,COLUMN(AX10),MATCH('Capacity Backing (Hide)'!$A67,Capacity!$C$9:$Q$9,0))</f>
        <v>0</v>
      </c>
      <c r="AZ67" cm="1">
        <f t="array" ref="AZ67">INDEX(Capacity!$C$10:$Q$109,COLUMN(AY10),MATCH('Capacity Backing (Hide)'!$A67,Capacity!$C$9:$Q$9,0))</f>
        <v>0</v>
      </c>
      <c r="BA67" cm="1">
        <f t="array" ref="BA67">INDEX(Capacity!$C$10:$Q$109,COLUMN(AZ10),MATCH('Capacity Backing (Hide)'!$A67,Capacity!$C$9:$Q$9,0))</f>
        <v>0</v>
      </c>
      <c r="BB67" cm="1">
        <f t="array" ref="BB67">INDEX(Capacity!$C$10:$Q$109,COLUMN(BA10),MATCH('Capacity Backing (Hide)'!$A67,Capacity!$C$9:$Q$9,0))</f>
        <v>0</v>
      </c>
      <c r="BC67" cm="1">
        <f t="array" ref="BC67">INDEX(Capacity!$C$10:$Q$109,COLUMN(BB10),MATCH('Capacity Backing (Hide)'!$A67,Capacity!$C$9:$Q$9,0))</f>
        <v>0</v>
      </c>
      <c r="BD67" cm="1">
        <f t="array" ref="BD67">INDEX(Capacity!$C$10:$Q$109,COLUMN(BC10),MATCH('Capacity Backing (Hide)'!$A67,Capacity!$C$9:$Q$9,0))</f>
        <v>0</v>
      </c>
      <c r="BE67" cm="1">
        <f t="array" ref="BE67">INDEX(Capacity!$C$10:$Q$109,COLUMN(BD10),MATCH('Capacity Backing (Hide)'!$A67,Capacity!$C$9:$Q$9,0))</f>
        <v>0</v>
      </c>
      <c r="BF67" cm="1">
        <f t="array" ref="BF67">INDEX(Capacity!$C$10:$Q$109,COLUMN(BE10),MATCH('Capacity Backing (Hide)'!$A67,Capacity!$C$9:$Q$9,0))</f>
        <v>0</v>
      </c>
      <c r="BG67" cm="1">
        <f t="array" ref="BG67">INDEX(Capacity!$C$10:$Q$109,COLUMN(BF10),MATCH('Capacity Backing (Hide)'!$A67,Capacity!$C$9:$Q$9,0))</f>
        <v>0</v>
      </c>
      <c r="BH67" cm="1">
        <f t="array" ref="BH67">INDEX(Capacity!$C$10:$Q$109,COLUMN(BG10),MATCH('Capacity Backing (Hide)'!$A67,Capacity!$C$9:$Q$9,0))</f>
        <v>0</v>
      </c>
      <c r="BI67" cm="1">
        <f t="array" ref="BI67">INDEX(Capacity!$C$10:$Q$109,COLUMN(BH10),MATCH('Capacity Backing (Hide)'!$A67,Capacity!$C$9:$Q$9,0))</f>
        <v>0</v>
      </c>
      <c r="BJ67" cm="1">
        <f t="array" ref="BJ67">INDEX(Capacity!$C$10:$Q$109,COLUMN(BI10),MATCH('Capacity Backing (Hide)'!$A67,Capacity!$C$9:$Q$9,0))</f>
        <v>0</v>
      </c>
      <c r="BK67" cm="1">
        <f t="array" ref="BK67">INDEX(Capacity!$C$10:$Q$109,COLUMN(BJ10),MATCH('Capacity Backing (Hide)'!$A67,Capacity!$C$9:$Q$9,0))</f>
        <v>0</v>
      </c>
      <c r="BL67" cm="1">
        <f t="array" ref="BL67">INDEX(Capacity!$C$10:$Q$109,COLUMN(BK10),MATCH('Capacity Backing (Hide)'!$A67,Capacity!$C$9:$Q$9,0))</f>
        <v>0</v>
      </c>
      <c r="BM67" cm="1">
        <f t="array" ref="BM67">INDEX(Capacity!$C$10:$Q$109,COLUMN(BL10),MATCH('Capacity Backing (Hide)'!$A67,Capacity!$C$9:$Q$9,0))</f>
        <v>0</v>
      </c>
      <c r="BN67" cm="1">
        <f t="array" ref="BN67">INDEX(Capacity!$C$10:$Q$109,COLUMN(BM10),MATCH('Capacity Backing (Hide)'!$A67,Capacity!$C$9:$Q$9,0))</f>
        <v>0</v>
      </c>
      <c r="BO67" cm="1">
        <f t="array" ref="BO67">INDEX(Capacity!$C$10:$Q$109,COLUMN(BN10),MATCH('Capacity Backing (Hide)'!$A67,Capacity!$C$9:$Q$9,0))</f>
        <v>0</v>
      </c>
      <c r="BP67" cm="1">
        <f t="array" ref="BP67">INDEX(Capacity!$C$10:$Q$109,COLUMN(BO10),MATCH('Capacity Backing (Hide)'!$A67,Capacity!$C$9:$Q$9,0))</f>
        <v>0</v>
      </c>
      <c r="BQ67" cm="1">
        <f t="array" ref="BQ67">INDEX(Capacity!$C$10:$Q$109,COLUMN(BP10),MATCH('Capacity Backing (Hide)'!$A67,Capacity!$C$9:$Q$9,0))</f>
        <v>0</v>
      </c>
      <c r="BR67" cm="1">
        <f t="array" ref="BR67">INDEX(Capacity!$C$10:$Q$109,COLUMN(BQ10),MATCH('Capacity Backing (Hide)'!$A67,Capacity!$C$9:$Q$9,0))</f>
        <v>0</v>
      </c>
      <c r="BS67" cm="1">
        <f t="array" ref="BS67">INDEX(Capacity!$C$10:$Q$109,COLUMN(BR10),MATCH('Capacity Backing (Hide)'!$A67,Capacity!$C$9:$Q$9,0))</f>
        <v>0</v>
      </c>
      <c r="BT67" cm="1">
        <f t="array" ref="BT67">INDEX(Capacity!$C$10:$Q$109,COLUMN(BS10),MATCH('Capacity Backing (Hide)'!$A67,Capacity!$C$9:$Q$9,0))</f>
        <v>0</v>
      </c>
      <c r="BU67" cm="1">
        <f t="array" ref="BU67">INDEX(Capacity!$C$10:$Q$109,COLUMN(BT10),MATCH('Capacity Backing (Hide)'!$A67,Capacity!$C$9:$Q$9,0))</f>
        <v>0</v>
      </c>
      <c r="BV67" cm="1">
        <f t="array" ref="BV67">INDEX(Capacity!$C$10:$Q$109,COLUMN(BU10),MATCH('Capacity Backing (Hide)'!$A67,Capacity!$C$9:$Q$9,0))</f>
        <v>0</v>
      </c>
      <c r="BW67" cm="1">
        <f t="array" ref="BW67">INDEX(Capacity!$C$10:$Q$109,COLUMN(BV10),MATCH('Capacity Backing (Hide)'!$A67,Capacity!$C$9:$Q$9,0))</f>
        <v>0</v>
      </c>
      <c r="BX67" cm="1">
        <f t="array" ref="BX67">INDEX(Capacity!$C$10:$Q$109,COLUMN(BW10),MATCH('Capacity Backing (Hide)'!$A67,Capacity!$C$9:$Q$9,0))</f>
        <v>0</v>
      </c>
      <c r="BY67" cm="1">
        <f t="array" ref="BY67">INDEX(Capacity!$C$10:$Q$109,COLUMN(BX10),MATCH('Capacity Backing (Hide)'!$A67,Capacity!$C$9:$Q$9,0))</f>
        <v>0</v>
      </c>
      <c r="BZ67" cm="1">
        <f t="array" ref="BZ67">INDEX(Capacity!$C$10:$Q$109,COLUMN(BY10),MATCH('Capacity Backing (Hide)'!$A67,Capacity!$C$9:$Q$9,0))</f>
        <v>0</v>
      </c>
      <c r="CA67" cm="1">
        <f t="array" ref="CA67">INDEX(Capacity!$C$10:$Q$109,COLUMN(BZ10),MATCH('Capacity Backing (Hide)'!$A67,Capacity!$C$9:$Q$9,0))</f>
        <v>0</v>
      </c>
      <c r="CB67" cm="1">
        <f t="array" ref="CB67">INDEX(Capacity!$C$10:$Q$109,COLUMN(CA10),MATCH('Capacity Backing (Hide)'!$A67,Capacity!$C$9:$Q$9,0))</f>
        <v>0</v>
      </c>
      <c r="CC67" cm="1">
        <f t="array" ref="CC67">INDEX(Capacity!$C$10:$Q$109,COLUMN(CB10),MATCH('Capacity Backing (Hide)'!$A67,Capacity!$C$9:$Q$9,0))</f>
        <v>0</v>
      </c>
      <c r="CD67" cm="1">
        <f t="array" ref="CD67">INDEX(Capacity!$C$10:$Q$109,COLUMN(CC10),MATCH('Capacity Backing (Hide)'!$A67,Capacity!$C$9:$Q$9,0))</f>
        <v>0</v>
      </c>
      <c r="CE67" cm="1">
        <f t="array" ref="CE67">INDEX(Capacity!$C$10:$Q$109,COLUMN(CD10),MATCH('Capacity Backing (Hide)'!$A67,Capacity!$C$9:$Q$9,0))</f>
        <v>0</v>
      </c>
      <c r="CF67" cm="1">
        <f t="array" ref="CF67">INDEX(Capacity!$C$10:$Q$109,COLUMN(CE10),MATCH('Capacity Backing (Hide)'!$A67,Capacity!$C$9:$Q$9,0))</f>
        <v>0</v>
      </c>
      <c r="CG67" cm="1">
        <f t="array" ref="CG67">INDEX(Capacity!$C$10:$Q$109,COLUMN(CF10),MATCH('Capacity Backing (Hide)'!$A67,Capacity!$C$9:$Q$9,0))</f>
        <v>0</v>
      </c>
      <c r="CH67" cm="1">
        <f t="array" ref="CH67">INDEX(Capacity!$C$10:$Q$109,COLUMN(CG10),MATCH('Capacity Backing (Hide)'!$A67,Capacity!$C$9:$Q$9,0))</f>
        <v>0</v>
      </c>
      <c r="CI67" cm="1">
        <f t="array" ref="CI67">INDEX(Capacity!$C$10:$Q$109,COLUMN(CH10),MATCH('Capacity Backing (Hide)'!$A67,Capacity!$C$9:$Q$9,0))</f>
        <v>0</v>
      </c>
      <c r="CJ67" cm="1">
        <f t="array" ref="CJ67">INDEX(Capacity!$C$10:$Q$109,COLUMN(CI10),MATCH('Capacity Backing (Hide)'!$A67,Capacity!$C$9:$Q$9,0))</f>
        <v>0</v>
      </c>
      <c r="CK67" cm="1">
        <f t="array" ref="CK67">INDEX(Capacity!$C$10:$Q$109,COLUMN(CJ10),MATCH('Capacity Backing (Hide)'!$A67,Capacity!$C$9:$Q$9,0))</f>
        <v>0</v>
      </c>
      <c r="CL67" cm="1">
        <f t="array" ref="CL67">INDEX(Capacity!$C$10:$Q$109,COLUMN(CK10),MATCH('Capacity Backing (Hide)'!$A67,Capacity!$C$9:$Q$9,0))</f>
        <v>0</v>
      </c>
      <c r="CM67" cm="1">
        <f t="array" ref="CM67">INDEX(Capacity!$C$10:$Q$109,COLUMN(CL10),MATCH('Capacity Backing (Hide)'!$A67,Capacity!$C$9:$Q$9,0))</f>
        <v>0</v>
      </c>
      <c r="CN67" cm="1">
        <f t="array" ref="CN67">INDEX(Capacity!$C$10:$Q$109,COLUMN(CM10),MATCH('Capacity Backing (Hide)'!$A67,Capacity!$C$9:$Q$9,0))</f>
        <v>0</v>
      </c>
      <c r="CO67" cm="1">
        <f t="array" ref="CO67">INDEX(Capacity!$C$10:$Q$109,COLUMN(CN10),MATCH('Capacity Backing (Hide)'!$A67,Capacity!$C$9:$Q$9,0))</f>
        <v>0</v>
      </c>
      <c r="CP67" cm="1">
        <f t="array" ref="CP67">INDEX(Capacity!$C$10:$Q$109,COLUMN(CO10),MATCH('Capacity Backing (Hide)'!$A67,Capacity!$C$9:$Q$9,0))</f>
        <v>0</v>
      </c>
      <c r="CQ67" cm="1">
        <f t="array" ref="CQ67">INDEX(Capacity!$C$10:$Q$109,COLUMN(CP10),MATCH('Capacity Backing (Hide)'!$A67,Capacity!$C$9:$Q$9,0))</f>
        <v>0</v>
      </c>
      <c r="CR67" cm="1">
        <f t="array" ref="CR67">INDEX(Capacity!$C$10:$Q$109,COLUMN(CQ10),MATCH('Capacity Backing (Hide)'!$A67,Capacity!$C$9:$Q$9,0))</f>
        <v>0</v>
      </c>
      <c r="CS67" cm="1">
        <f t="array" ref="CS67">INDEX(Capacity!$C$10:$Q$109,COLUMN(CR10),MATCH('Capacity Backing (Hide)'!$A67,Capacity!$C$9:$Q$9,0))</f>
        <v>0</v>
      </c>
      <c r="CT67" cm="1">
        <f t="array" ref="CT67">INDEX(Capacity!$C$10:$Q$109,COLUMN(CS10),MATCH('Capacity Backing (Hide)'!$A67,Capacity!$C$9:$Q$9,0))</f>
        <v>0</v>
      </c>
      <c r="CU67" cm="1">
        <f t="array" ref="CU67">INDEX(Capacity!$C$10:$Q$109,COLUMN(CT10),MATCH('Capacity Backing (Hide)'!$A67,Capacity!$C$9:$Q$9,0))</f>
        <v>0</v>
      </c>
      <c r="CV67" cm="1">
        <f t="array" ref="CV67">INDEX(Capacity!$C$10:$Q$109,COLUMN(CU10),MATCH('Capacity Backing (Hide)'!$A67,Capacity!$C$9:$Q$9,0))</f>
        <v>0</v>
      </c>
      <c r="CW67" cm="1">
        <f t="array" ref="CW67">INDEX(Capacity!$C$10:$Q$109,COLUMN(CV10),MATCH('Capacity Backing (Hide)'!$A67,Capacity!$C$9:$Q$9,0))</f>
        <v>0</v>
      </c>
    </row>
    <row r="68" spans="1:101" x14ac:dyDescent="0.35">
      <c r="A68" s="2" t="str" cm="1">
        <f t="array" ref="A68">INDEX('Data Validation (Hide)'!$B$2:$B$16,ROW(A10),1)</f>
        <v>Caseload 10</v>
      </c>
      <c r="B68" cm="1">
        <f t="array" ref="B68">INDEX(Capacity!$C$10:$Q$109,COLUMN(A11),MATCH('Capacity Backing (Hide)'!$A68,Capacity!$C$9:$Q$9,0))</f>
        <v>0</v>
      </c>
      <c r="C68" cm="1">
        <f t="array" ref="C68">INDEX(Capacity!$C$10:$Q$109,COLUMN(B11),MATCH('Capacity Backing (Hide)'!$A68,Capacity!$C$9:$Q$9,0))</f>
        <v>0</v>
      </c>
      <c r="D68" cm="1">
        <f t="array" ref="D68">INDEX(Capacity!$C$10:$Q$109,COLUMN(C11),MATCH('Capacity Backing (Hide)'!$A68,Capacity!$C$9:$Q$9,0))</f>
        <v>0</v>
      </c>
      <c r="E68" cm="1">
        <f t="array" ref="E68">INDEX(Capacity!$C$10:$Q$109,COLUMN(D11),MATCH('Capacity Backing (Hide)'!$A68,Capacity!$C$9:$Q$9,0))</f>
        <v>0</v>
      </c>
      <c r="F68" cm="1">
        <f t="array" ref="F68">INDEX(Capacity!$C$10:$Q$109,COLUMN(E11),MATCH('Capacity Backing (Hide)'!$A68,Capacity!$C$9:$Q$9,0))</f>
        <v>0</v>
      </c>
      <c r="G68" cm="1">
        <f t="array" ref="G68">INDEX(Capacity!$C$10:$Q$109,COLUMN(F11),MATCH('Capacity Backing (Hide)'!$A68,Capacity!$C$9:$Q$9,0))</f>
        <v>0</v>
      </c>
      <c r="H68" cm="1">
        <f t="array" ref="H68">INDEX(Capacity!$C$10:$Q$109,COLUMN(G11),MATCH('Capacity Backing (Hide)'!$A68,Capacity!$C$9:$Q$9,0))</f>
        <v>0</v>
      </c>
      <c r="I68" cm="1">
        <f t="array" ref="I68">INDEX(Capacity!$C$10:$Q$109,COLUMN(H11),MATCH('Capacity Backing (Hide)'!$A68,Capacity!$C$9:$Q$9,0))</f>
        <v>0</v>
      </c>
      <c r="J68" cm="1">
        <f t="array" ref="J68">INDEX(Capacity!$C$10:$Q$109,COLUMN(I11),MATCH('Capacity Backing (Hide)'!$A68,Capacity!$C$9:$Q$9,0))</f>
        <v>0</v>
      </c>
      <c r="K68" cm="1">
        <f t="array" ref="K68">INDEX(Capacity!$C$10:$Q$109,COLUMN(J11),MATCH('Capacity Backing (Hide)'!$A68,Capacity!$C$9:$Q$9,0))</f>
        <v>0</v>
      </c>
      <c r="L68" cm="1">
        <f t="array" ref="L68">INDEX(Capacity!$C$10:$Q$109,COLUMN(K11),MATCH('Capacity Backing (Hide)'!$A68,Capacity!$C$9:$Q$9,0))</f>
        <v>0</v>
      </c>
      <c r="M68" cm="1">
        <f t="array" ref="M68">INDEX(Capacity!$C$10:$Q$109,COLUMN(L11),MATCH('Capacity Backing (Hide)'!$A68,Capacity!$C$9:$Q$9,0))</f>
        <v>0</v>
      </c>
      <c r="N68" cm="1">
        <f t="array" ref="N68">INDEX(Capacity!$C$10:$Q$109,COLUMN(M11),MATCH('Capacity Backing (Hide)'!$A68,Capacity!$C$9:$Q$9,0))</f>
        <v>0</v>
      </c>
      <c r="O68" cm="1">
        <f t="array" ref="O68">INDEX(Capacity!$C$10:$Q$109,COLUMN(N11),MATCH('Capacity Backing (Hide)'!$A68,Capacity!$C$9:$Q$9,0))</f>
        <v>0</v>
      </c>
      <c r="P68" cm="1">
        <f t="array" ref="P68">INDEX(Capacity!$C$10:$Q$109,COLUMN(O11),MATCH('Capacity Backing (Hide)'!$A68,Capacity!$C$9:$Q$9,0))</f>
        <v>0</v>
      </c>
      <c r="Q68" cm="1">
        <f t="array" ref="Q68">INDEX(Capacity!$C$10:$Q$109,COLUMN(P11),MATCH('Capacity Backing (Hide)'!$A68,Capacity!$C$9:$Q$9,0))</f>
        <v>0</v>
      </c>
      <c r="R68" cm="1">
        <f t="array" ref="R68">INDEX(Capacity!$C$10:$Q$109,COLUMN(Q11),MATCH('Capacity Backing (Hide)'!$A68,Capacity!$C$9:$Q$9,0))</f>
        <v>0</v>
      </c>
      <c r="S68" cm="1">
        <f t="array" ref="S68">INDEX(Capacity!$C$10:$Q$109,COLUMN(R11),MATCH('Capacity Backing (Hide)'!$A68,Capacity!$C$9:$Q$9,0))</f>
        <v>0</v>
      </c>
      <c r="T68" cm="1">
        <f t="array" ref="T68">INDEX(Capacity!$C$10:$Q$109,COLUMN(S11),MATCH('Capacity Backing (Hide)'!$A68,Capacity!$C$9:$Q$9,0))</f>
        <v>0</v>
      </c>
      <c r="U68" cm="1">
        <f t="array" ref="U68">INDEX(Capacity!$C$10:$Q$109,COLUMN(T11),MATCH('Capacity Backing (Hide)'!$A68,Capacity!$C$9:$Q$9,0))</f>
        <v>0</v>
      </c>
      <c r="V68" cm="1">
        <f t="array" ref="V68">INDEX(Capacity!$C$10:$Q$109,COLUMN(U11),MATCH('Capacity Backing (Hide)'!$A68,Capacity!$C$9:$Q$9,0))</f>
        <v>0</v>
      </c>
      <c r="W68" cm="1">
        <f t="array" ref="W68">INDEX(Capacity!$C$10:$Q$109,COLUMN(V11),MATCH('Capacity Backing (Hide)'!$A68,Capacity!$C$9:$Q$9,0))</f>
        <v>0</v>
      </c>
      <c r="X68" cm="1">
        <f t="array" ref="X68">INDEX(Capacity!$C$10:$Q$109,COLUMN(W11),MATCH('Capacity Backing (Hide)'!$A68,Capacity!$C$9:$Q$9,0))</f>
        <v>0</v>
      </c>
      <c r="Y68" cm="1">
        <f t="array" ref="Y68">INDEX(Capacity!$C$10:$Q$109,COLUMN(X11),MATCH('Capacity Backing (Hide)'!$A68,Capacity!$C$9:$Q$9,0))</f>
        <v>0</v>
      </c>
      <c r="Z68" cm="1">
        <f t="array" ref="Z68">INDEX(Capacity!$C$10:$Q$109,COLUMN(Y11),MATCH('Capacity Backing (Hide)'!$A68,Capacity!$C$9:$Q$9,0))</f>
        <v>0</v>
      </c>
      <c r="AA68" cm="1">
        <f t="array" ref="AA68">INDEX(Capacity!$C$10:$Q$109,COLUMN(Z11),MATCH('Capacity Backing (Hide)'!$A68,Capacity!$C$9:$Q$9,0))</f>
        <v>0</v>
      </c>
      <c r="AB68" cm="1">
        <f t="array" ref="AB68">INDEX(Capacity!$C$10:$Q$109,COLUMN(AA11),MATCH('Capacity Backing (Hide)'!$A68,Capacity!$C$9:$Q$9,0))</f>
        <v>0</v>
      </c>
      <c r="AC68" cm="1">
        <f t="array" ref="AC68">INDEX(Capacity!$C$10:$Q$109,COLUMN(AB11),MATCH('Capacity Backing (Hide)'!$A68,Capacity!$C$9:$Q$9,0))</f>
        <v>0</v>
      </c>
      <c r="AD68" cm="1">
        <f t="array" ref="AD68">INDEX(Capacity!$C$10:$Q$109,COLUMN(AC11),MATCH('Capacity Backing (Hide)'!$A68,Capacity!$C$9:$Q$9,0))</f>
        <v>0</v>
      </c>
      <c r="AE68" cm="1">
        <f t="array" ref="AE68">INDEX(Capacity!$C$10:$Q$109,COLUMN(AD11),MATCH('Capacity Backing (Hide)'!$A68,Capacity!$C$9:$Q$9,0))</f>
        <v>0</v>
      </c>
      <c r="AF68" cm="1">
        <f t="array" ref="AF68">INDEX(Capacity!$C$10:$Q$109,COLUMN(AE11),MATCH('Capacity Backing (Hide)'!$A68,Capacity!$C$9:$Q$9,0))</f>
        <v>0</v>
      </c>
      <c r="AG68" cm="1">
        <f t="array" ref="AG68">INDEX(Capacity!$C$10:$Q$109,COLUMN(AF11),MATCH('Capacity Backing (Hide)'!$A68,Capacity!$C$9:$Q$9,0))</f>
        <v>0</v>
      </c>
      <c r="AH68" cm="1">
        <f t="array" ref="AH68">INDEX(Capacity!$C$10:$Q$109,COLUMN(AG11),MATCH('Capacity Backing (Hide)'!$A68,Capacity!$C$9:$Q$9,0))</f>
        <v>0</v>
      </c>
      <c r="AI68" cm="1">
        <f t="array" ref="AI68">INDEX(Capacity!$C$10:$Q$109,COLUMN(AH11),MATCH('Capacity Backing (Hide)'!$A68,Capacity!$C$9:$Q$9,0))</f>
        <v>0</v>
      </c>
      <c r="AJ68" cm="1">
        <f t="array" ref="AJ68">INDEX(Capacity!$C$10:$Q$109,COLUMN(AI11),MATCH('Capacity Backing (Hide)'!$A68,Capacity!$C$9:$Q$9,0))</f>
        <v>0</v>
      </c>
      <c r="AK68" cm="1">
        <f t="array" ref="AK68">INDEX(Capacity!$C$10:$Q$109,COLUMN(AJ11),MATCH('Capacity Backing (Hide)'!$A68,Capacity!$C$9:$Q$9,0))</f>
        <v>0</v>
      </c>
      <c r="AL68" cm="1">
        <f t="array" ref="AL68">INDEX(Capacity!$C$10:$Q$109,COLUMN(AK11),MATCH('Capacity Backing (Hide)'!$A68,Capacity!$C$9:$Q$9,0))</f>
        <v>0</v>
      </c>
      <c r="AM68" cm="1">
        <f t="array" ref="AM68">INDEX(Capacity!$C$10:$Q$109,COLUMN(AL11),MATCH('Capacity Backing (Hide)'!$A68,Capacity!$C$9:$Q$9,0))</f>
        <v>0</v>
      </c>
      <c r="AN68" cm="1">
        <f t="array" ref="AN68">INDEX(Capacity!$C$10:$Q$109,COLUMN(AM11),MATCH('Capacity Backing (Hide)'!$A68,Capacity!$C$9:$Q$9,0))</f>
        <v>0</v>
      </c>
      <c r="AO68" cm="1">
        <f t="array" ref="AO68">INDEX(Capacity!$C$10:$Q$109,COLUMN(AN11),MATCH('Capacity Backing (Hide)'!$A68,Capacity!$C$9:$Q$9,0))</f>
        <v>0</v>
      </c>
      <c r="AP68" cm="1">
        <f t="array" ref="AP68">INDEX(Capacity!$C$10:$Q$109,COLUMN(AO11),MATCH('Capacity Backing (Hide)'!$A68,Capacity!$C$9:$Q$9,0))</f>
        <v>0</v>
      </c>
      <c r="AQ68" cm="1">
        <f t="array" ref="AQ68">INDEX(Capacity!$C$10:$Q$109,COLUMN(AP11),MATCH('Capacity Backing (Hide)'!$A68,Capacity!$C$9:$Q$9,0))</f>
        <v>0</v>
      </c>
      <c r="AR68" cm="1">
        <f t="array" ref="AR68">INDEX(Capacity!$C$10:$Q$109,COLUMN(AQ11),MATCH('Capacity Backing (Hide)'!$A68,Capacity!$C$9:$Q$9,0))</f>
        <v>0</v>
      </c>
      <c r="AS68" cm="1">
        <f t="array" ref="AS68">INDEX(Capacity!$C$10:$Q$109,COLUMN(AR11),MATCH('Capacity Backing (Hide)'!$A68,Capacity!$C$9:$Q$9,0))</f>
        <v>0</v>
      </c>
      <c r="AT68" cm="1">
        <f t="array" ref="AT68">INDEX(Capacity!$C$10:$Q$109,COLUMN(AS11),MATCH('Capacity Backing (Hide)'!$A68,Capacity!$C$9:$Q$9,0))</f>
        <v>0</v>
      </c>
      <c r="AU68" cm="1">
        <f t="array" ref="AU68">INDEX(Capacity!$C$10:$Q$109,COLUMN(AT11),MATCH('Capacity Backing (Hide)'!$A68,Capacity!$C$9:$Q$9,0))</f>
        <v>0</v>
      </c>
      <c r="AV68" cm="1">
        <f t="array" ref="AV68">INDEX(Capacity!$C$10:$Q$109,COLUMN(AU11),MATCH('Capacity Backing (Hide)'!$A68,Capacity!$C$9:$Q$9,0))</f>
        <v>0</v>
      </c>
      <c r="AW68" cm="1">
        <f t="array" ref="AW68">INDEX(Capacity!$C$10:$Q$109,COLUMN(AV11),MATCH('Capacity Backing (Hide)'!$A68,Capacity!$C$9:$Q$9,0))</f>
        <v>0</v>
      </c>
      <c r="AX68" cm="1">
        <f t="array" ref="AX68">INDEX(Capacity!$C$10:$Q$109,COLUMN(AW11),MATCH('Capacity Backing (Hide)'!$A68,Capacity!$C$9:$Q$9,0))</f>
        <v>0</v>
      </c>
      <c r="AY68" cm="1">
        <f t="array" ref="AY68">INDEX(Capacity!$C$10:$Q$109,COLUMN(AX11),MATCH('Capacity Backing (Hide)'!$A68,Capacity!$C$9:$Q$9,0))</f>
        <v>0</v>
      </c>
      <c r="AZ68" cm="1">
        <f t="array" ref="AZ68">INDEX(Capacity!$C$10:$Q$109,COLUMN(AY11),MATCH('Capacity Backing (Hide)'!$A68,Capacity!$C$9:$Q$9,0))</f>
        <v>0</v>
      </c>
      <c r="BA68" cm="1">
        <f t="array" ref="BA68">INDEX(Capacity!$C$10:$Q$109,COLUMN(AZ11),MATCH('Capacity Backing (Hide)'!$A68,Capacity!$C$9:$Q$9,0))</f>
        <v>0</v>
      </c>
      <c r="BB68" cm="1">
        <f t="array" ref="BB68">INDEX(Capacity!$C$10:$Q$109,COLUMN(BA11),MATCH('Capacity Backing (Hide)'!$A68,Capacity!$C$9:$Q$9,0))</f>
        <v>0</v>
      </c>
      <c r="BC68" cm="1">
        <f t="array" ref="BC68">INDEX(Capacity!$C$10:$Q$109,COLUMN(BB11),MATCH('Capacity Backing (Hide)'!$A68,Capacity!$C$9:$Q$9,0))</f>
        <v>0</v>
      </c>
      <c r="BD68" cm="1">
        <f t="array" ref="BD68">INDEX(Capacity!$C$10:$Q$109,COLUMN(BC11),MATCH('Capacity Backing (Hide)'!$A68,Capacity!$C$9:$Q$9,0))</f>
        <v>0</v>
      </c>
      <c r="BE68" cm="1">
        <f t="array" ref="BE68">INDEX(Capacity!$C$10:$Q$109,COLUMN(BD11),MATCH('Capacity Backing (Hide)'!$A68,Capacity!$C$9:$Q$9,0))</f>
        <v>0</v>
      </c>
      <c r="BF68" cm="1">
        <f t="array" ref="BF68">INDEX(Capacity!$C$10:$Q$109,COLUMN(BE11),MATCH('Capacity Backing (Hide)'!$A68,Capacity!$C$9:$Q$9,0))</f>
        <v>0</v>
      </c>
      <c r="BG68" cm="1">
        <f t="array" ref="BG68">INDEX(Capacity!$C$10:$Q$109,COLUMN(BF11),MATCH('Capacity Backing (Hide)'!$A68,Capacity!$C$9:$Q$9,0))</f>
        <v>0</v>
      </c>
      <c r="BH68" cm="1">
        <f t="array" ref="BH68">INDEX(Capacity!$C$10:$Q$109,COLUMN(BG11),MATCH('Capacity Backing (Hide)'!$A68,Capacity!$C$9:$Q$9,0))</f>
        <v>0</v>
      </c>
      <c r="BI68" cm="1">
        <f t="array" ref="BI68">INDEX(Capacity!$C$10:$Q$109,COLUMN(BH11),MATCH('Capacity Backing (Hide)'!$A68,Capacity!$C$9:$Q$9,0))</f>
        <v>0</v>
      </c>
      <c r="BJ68" cm="1">
        <f t="array" ref="BJ68">INDEX(Capacity!$C$10:$Q$109,COLUMN(BI11),MATCH('Capacity Backing (Hide)'!$A68,Capacity!$C$9:$Q$9,0))</f>
        <v>0</v>
      </c>
      <c r="BK68" cm="1">
        <f t="array" ref="BK68">INDEX(Capacity!$C$10:$Q$109,COLUMN(BJ11),MATCH('Capacity Backing (Hide)'!$A68,Capacity!$C$9:$Q$9,0))</f>
        <v>0</v>
      </c>
      <c r="BL68" cm="1">
        <f t="array" ref="BL68">INDEX(Capacity!$C$10:$Q$109,COLUMN(BK11),MATCH('Capacity Backing (Hide)'!$A68,Capacity!$C$9:$Q$9,0))</f>
        <v>0</v>
      </c>
      <c r="BM68" cm="1">
        <f t="array" ref="BM68">INDEX(Capacity!$C$10:$Q$109,COLUMN(BL11),MATCH('Capacity Backing (Hide)'!$A68,Capacity!$C$9:$Q$9,0))</f>
        <v>0</v>
      </c>
      <c r="BN68" cm="1">
        <f t="array" ref="BN68">INDEX(Capacity!$C$10:$Q$109,COLUMN(BM11),MATCH('Capacity Backing (Hide)'!$A68,Capacity!$C$9:$Q$9,0))</f>
        <v>0</v>
      </c>
      <c r="BO68" cm="1">
        <f t="array" ref="BO68">INDEX(Capacity!$C$10:$Q$109,COLUMN(BN11),MATCH('Capacity Backing (Hide)'!$A68,Capacity!$C$9:$Q$9,0))</f>
        <v>0</v>
      </c>
      <c r="BP68" cm="1">
        <f t="array" ref="BP68">INDEX(Capacity!$C$10:$Q$109,COLUMN(BO11),MATCH('Capacity Backing (Hide)'!$A68,Capacity!$C$9:$Q$9,0))</f>
        <v>0</v>
      </c>
      <c r="BQ68" cm="1">
        <f t="array" ref="BQ68">INDEX(Capacity!$C$10:$Q$109,COLUMN(BP11),MATCH('Capacity Backing (Hide)'!$A68,Capacity!$C$9:$Q$9,0))</f>
        <v>0</v>
      </c>
      <c r="BR68" cm="1">
        <f t="array" ref="BR68">INDEX(Capacity!$C$10:$Q$109,COLUMN(BQ11),MATCH('Capacity Backing (Hide)'!$A68,Capacity!$C$9:$Q$9,0))</f>
        <v>0</v>
      </c>
      <c r="BS68" cm="1">
        <f t="array" ref="BS68">INDEX(Capacity!$C$10:$Q$109,COLUMN(BR11),MATCH('Capacity Backing (Hide)'!$A68,Capacity!$C$9:$Q$9,0))</f>
        <v>0</v>
      </c>
      <c r="BT68" cm="1">
        <f t="array" ref="BT68">INDEX(Capacity!$C$10:$Q$109,COLUMN(BS11),MATCH('Capacity Backing (Hide)'!$A68,Capacity!$C$9:$Q$9,0))</f>
        <v>0</v>
      </c>
      <c r="BU68" cm="1">
        <f t="array" ref="BU68">INDEX(Capacity!$C$10:$Q$109,COLUMN(BT11),MATCH('Capacity Backing (Hide)'!$A68,Capacity!$C$9:$Q$9,0))</f>
        <v>0</v>
      </c>
      <c r="BV68" cm="1">
        <f t="array" ref="BV68">INDEX(Capacity!$C$10:$Q$109,COLUMN(BU11),MATCH('Capacity Backing (Hide)'!$A68,Capacity!$C$9:$Q$9,0))</f>
        <v>0</v>
      </c>
      <c r="BW68" cm="1">
        <f t="array" ref="BW68">INDEX(Capacity!$C$10:$Q$109,COLUMN(BV11),MATCH('Capacity Backing (Hide)'!$A68,Capacity!$C$9:$Q$9,0))</f>
        <v>0</v>
      </c>
      <c r="BX68" cm="1">
        <f t="array" ref="BX68">INDEX(Capacity!$C$10:$Q$109,COLUMN(BW11),MATCH('Capacity Backing (Hide)'!$A68,Capacity!$C$9:$Q$9,0))</f>
        <v>0</v>
      </c>
      <c r="BY68" cm="1">
        <f t="array" ref="BY68">INDEX(Capacity!$C$10:$Q$109,COLUMN(BX11),MATCH('Capacity Backing (Hide)'!$A68,Capacity!$C$9:$Q$9,0))</f>
        <v>0</v>
      </c>
      <c r="BZ68" cm="1">
        <f t="array" ref="BZ68">INDEX(Capacity!$C$10:$Q$109,COLUMN(BY11),MATCH('Capacity Backing (Hide)'!$A68,Capacity!$C$9:$Q$9,0))</f>
        <v>0</v>
      </c>
      <c r="CA68" cm="1">
        <f t="array" ref="CA68">INDEX(Capacity!$C$10:$Q$109,COLUMN(BZ11),MATCH('Capacity Backing (Hide)'!$A68,Capacity!$C$9:$Q$9,0))</f>
        <v>0</v>
      </c>
      <c r="CB68" cm="1">
        <f t="array" ref="CB68">INDEX(Capacity!$C$10:$Q$109,COLUMN(CA11),MATCH('Capacity Backing (Hide)'!$A68,Capacity!$C$9:$Q$9,0))</f>
        <v>0</v>
      </c>
      <c r="CC68" cm="1">
        <f t="array" ref="CC68">INDEX(Capacity!$C$10:$Q$109,COLUMN(CB11),MATCH('Capacity Backing (Hide)'!$A68,Capacity!$C$9:$Q$9,0))</f>
        <v>0</v>
      </c>
      <c r="CD68" cm="1">
        <f t="array" ref="CD68">INDEX(Capacity!$C$10:$Q$109,COLUMN(CC11),MATCH('Capacity Backing (Hide)'!$A68,Capacity!$C$9:$Q$9,0))</f>
        <v>0</v>
      </c>
      <c r="CE68" cm="1">
        <f t="array" ref="CE68">INDEX(Capacity!$C$10:$Q$109,COLUMN(CD11),MATCH('Capacity Backing (Hide)'!$A68,Capacity!$C$9:$Q$9,0))</f>
        <v>0</v>
      </c>
      <c r="CF68" cm="1">
        <f t="array" ref="CF68">INDEX(Capacity!$C$10:$Q$109,COLUMN(CE11),MATCH('Capacity Backing (Hide)'!$A68,Capacity!$C$9:$Q$9,0))</f>
        <v>0</v>
      </c>
      <c r="CG68" cm="1">
        <f t="array" ref="CG68">INDEX(Capacity!$C$10:$Q$109,COLUMN(CF11),MATCH('Capacity Backing (Hide)'!$A68,Capacity!$C$9:$Q$9,0))</f>
        <v>0</v>
      </c>
      <c r="CH68" cm="1">
        <f t="array" ref="CH68">INDEX(Capacity!$C$10:$Q$109,COLUMN(CG11),MATCH('Capacity Backing (Hide)'!$A68,Capacity!$C$9:$Q$9,0))</f>
        <v>0</v>
      </c>
      <c r="CI68" cm="1">
        <f t="array" ref="CI68">INDEX(Capacity!$C$10:$Q$109,COLUMN(CH11),MATCH('Capacity Backing (Hide)'!$A68,Capacity!$C$9:$Q$9,0))</f>
        <v>0</v>
      </c>
      <c r="CJ68" cm="1">
        <f t="array" ref="CJ68">INDEX(Capacity!$C$10:$Q$109,COLUMN(CI11),MATCH('Capacity Backing (Hide)'!$A68,Capacity!$C$9:$Q$9,0))</f>
        <v>0</v>
      </c>
      <c r="CK68" cm="1">
        <f t="array" ref="CK68">INDEX(Capacity!$C$10:$Q$109,COLUMN(CJ11),MATCH('Capacity Backing (Hide)'!$A68,Capacity!$C$9:$Q$9,0))</f>
        <v>0</v>
      </c>
      <c r="CL68" cm="1">
        <f t="array" ref="CL68">INDEX(Capacity!$C$10:$Q$109,COLUMN(CK11),MATCH('Capacity Backing (Hide)'!$A68,Capacity!$C$9:$Q$9,0))</f>
        <v>0</v>
      </c>
      <c r="CM68" cm="1">
        <f t="array" ref="CM68">INDEX(Capacity!$C$10:$Q$109,COLUMN(CL11),MATCH('Capacity Backing (Hide)'!$A68,Capacity!$C$9:$Q$9,0))</f>
        <v>0</v>
      </c>
      <c r="CN68" cm="1">
        <f t="array" ref="CN68">INDEX(Capacity!$C$10:$Q$109,COLUMN(CM11),MATCH('Capacity Backing (Hide)'!$A68,Capacity!$C$9:$Q$9,0))</f>
        <v>0</v>
      </c>
      <c r="CO68" cm="1">
        <f t="array" ref="CO68">INDEX(Capacity!$C$10:$Q$109,COLUMN(CN11),MATCH('Capacity Backing (Hide)'!$A68,Capacity!$C$9:$Q$9,0))</f>
        <v>0</v>
      </c>
      <c r="CP68" cm="1">
        <f t="array" ref="CP68">INDEX(Capacity!$C$10:$Q$109,COLUMN(CO11),MATCH('Capacity Backing (Hide)'!$A68,Capacity!$C$9:$Q$9,0))</f>
        <v>0</v>
      </c>
      <c r="CQ68" cm="1">
        <f t="array" ref="CQ68">INDEX(Capacity!$C$10:$Q$109,COLUMN(CP11),MATCH('Capacity Backing (Hide)'!$A68,Capacity!$C$9:$Q$9,0))</f>
        <v>0</v>
      </c>
      <c r="CR68" cm="1">
        <f t="array" ref="CR68">INDEX(Capacity!$C$10:$Q$109,COLUMN(CQ11),MATCH('Capacity Backing (Hide)'!$A68,Capacity!$C$9:$Q$9,0))</f>
        <v>0</v>
      </c>
      <c r="CS68" cm="1">
        <f t="array" ref="CS68">INDEX(Capacity!$C$10:$Q$109,COLUMN(CR11),MATCH('Capacity Backing (Hide)'!$A68,Capacity!$C$9:$Q$9,0))</f>
        <v>0</v>
      </c>
      <c r="CT68" cm="1">
        <f t="array" ref="CT68">INDEX(Capacity!$C$10:$Q$109,COLUMN(CS11),MATCH('Capacity Backing (Hide)'!$A68,Capacity!$C$9:$Q$9,0))</f>
        <v>0</v>
      </c>
      <c r="CU68" cm="1">
        <f t="array" ref="CU68">INDEX(Capacity!$C$10:$Q$109,COLUMN(CT11),MATCH('Capacity Backing (Hide)'!$A68,Capacity!$C$9:$Q$9,0))</f>
        <v>0</v>
      </c>
      <c r="CV68" cm="1">
        <f t="array" ref="CV68">INDEX(Capacity!$C$10:$Q$109,COLUMN(CU11),MATCH('Capacity Backing (Hide)'!$A68,Capacity!$C$9:$Q$9,0))</f>
        <v>0</v>
      </c>
      <c r="CW68" cm="1">
        <f t="array" ref="CW68">INDEX(Capacity!$C$10:$Q$109,COLUMN(CV11),MATCH('Capacity Backing (Hide)'!$A68,Capacity!$C$9:$Q$9,0))</f>
        <v>0</v>
      </c>
    </row>
    <row r="69" spans="1:101" x14ac:dyDescent="0.35">
      <c r="A69" s="2" t="str" cm="1">
        <f t="array" ref="A69">INDEX('Data Validation (Hide)'!$B$2:$B$16,ROW(A11),1)</f>
        <v>Caseload 11</v>
      </c>
      <c r="B69" cm="1">
        <f t="array" ref="B69">INDEX(Capacity!$C$10:$Q$109,COLUMN(A12),MATCH('Capacity Backing (Hide)'!$A69,Capacity!$C$9:$Q$9,0))</f>
        <v>0</v>
      </c>
      <c r="C69" cm="1">
        <f t="array" ref="C69">INDEX(Capacity!$C$10:$Q$109,COLUMN(B12),MATCH('Capacity Backing (Hide)'!$A69,Capacity!$C$9:$Q$9,0))</f>
        <v>0</v>
      </c>
      <c r="D69" cm="1">
        <f t="array" ref="D69">INDEX(Capacity!$C$10:$Q$109,COLUMN(C12),MATCH('Capacity Backing (Hide)'!$A69,Capacity!$C$9:$Q$9,0))</f>
        <v>0</v>
      </c>
      <c r="E69" cm="1">
        <f t="array" ref="E69">INDEX(Capacity!$C$10:$Q$109,COLUMN(D12),MATCH('Capacity Backing (Hide)'!$A69,Capacity!$C$9:$Q$9,0))</f>
        <v>0</v>
      </c>
      <c r="F69" cm="1">
        <f t="array" ref="F69">INDEX(Capacity!$C$10:$Q$109,COLUMN(E12),MATCH('Capacity Backing (Hide)'!$A69,Capacity!$C$9:$Q$9,0))</f>
        <v>0</v>
      </c>
      <c r="G69" cm="1">
        <f t="array" ref="G69">INDEX(Capacity!$C$10:$Q$109,COLUMN(F12),MATCH('Capacity Backing (Hide)'!$A69,Capacity!$C$9:$Q$9,0))</f>
        <v>0</v>
      </c>
      <c r="H69" cm="1">
        <f t="array" ref="H69">INDEX(Capacity!$C$10:$Q$109,COLUMN(G12),MATCH('Capacity Backing (Hide)'!$A69,Capacity!$C$9:$Q$9,0))</f>
        <v>0</v>
      </c>
      <c r="I69" cm="1">
        <f t="array" ref="I69">INDEX(Capacity!$C$10:$Q$109,COLUMN(H12),MATCH('Capacity Backing (Hide)'!$A69,Capacity!$C$9:$Q$9,0))</f>
        <v>0</v>
      </c>
      <c r="J69" cm="1">
        <f t="array" ref="J69">INDEX(Capacity!$C$10:$Q$109,COLUMN(I12),MATCH('Capacity Backing (Hide)'!$A69,Capacity!$C$9:$Q$9,0))</f>
        <v>0</v>
      </c>
      <c r="K69" cm="1">
        <f t="array" ref="K69">INDEX(Capacity!$C$10:$Q$109,COLUMN(J12),MATCH('Capacity Backing (Hide)'!$A69,Capacity!$C$9:$Q$9,0))</f>
        <v>0</v>
      </c>
      <c r="L69" cm="1">
        <f t="array" ref="L69">INDEX(Capacity!$C$10:$Q$109,COLUMN(K12),MATCH('Capacity Backing (Hide)'!$A69,Capacity!$C$9:$Q$9,0))</f>
        <v>0</v>
      </c>
      <c r="M69" cm="1">
        <f t="array" ref="M69">INDEX(Capacity!$C$10:$Q$109,COLUMN(L12),MATCH('Capacity Backing (Hide)'!$A69,Capacity!$C$9:$Q$9,0))</f>
        <v>0</v>
      </c>
      <c r="N69" cm="1">
        <f t="array" ref="N69">INDEX(Capacity!$C$10:$Q$109,COLUMN(M12),MATCH('Capacity Backing (Hide)'!$A69,Capacity!$C$9:$Q$9,0))</f>
        <v>0</v>
      </c>
      <c r="O69" cm="1">
        <f t="array" ref="O69">INDEX(Capacity!$C$10:$Q$109,COLUMN(N12),MATCH('Capacity Backing (Hide)'!$A69,Capacity!$C$9:$Q$9,0))</f>
        <v>0</v>
      </c>
      <c r="P69" cm="1">
        <f t="array" ref="P69">INDEX(Capacity!$C$10:$Q$109,COLUMN(O12),MATCH('Capacity Backing (Hide)'!$A69,Capacity!$C$9:$Q$9,0))</f>
        <v>0</v>
      </c>
      <c r="Q69" cm="1">
        <f t="array" ref="Q69">INDEX(Capacity!$C$10:$Q$109,COLUMN(P12),MATCH('Capacity Backing (Hide)'!$A69,Capacity!$C$9:$Q$9,0))</f>
        <v>0</v>
      </c>
      <c r="R69" cm="1">
        <f t="array" ref="R69">INDEX(Capacity!$C$10:$Q$109,COLUMN(Q12),MATCH('Capacity Backing (Hide)'!$A69,Capacity!$C$9:$Q$9,0))</f>
        <v>0</v>
      </c>
      <c r="S69" cm="1">
        <f t="array" ref="S69">INDEX(Capacity!$C$10:$Q$109,COLUMN(R12),MATCH('Capacity Backing (Hide)'!$A69,Capacity!$C$9:$Q$9,0))</f>
        <v>0</v>
      </c>
      <c r="T69" cm="1">
        <f t="array" ref="T69">INDEX(Capacity!$C$10:$Q$109,COLUMN(S12),MATCH('Capacity Backing (Hide)'!$A69,Capacity!$C$9:$Q$9,0))</f>
        <v>0</v>
      </c>
      <c r="U69" cm="1">
        <f t="array" ref="U69">INDEX(Capacity!$C$10:$Q$109,COLUMN(T12),MATCH('Capacity Backing (Hide)'!$A69,Capacity!$C$9:$Q$9,0))</f>
        <v>0</v>
      </c>
      <c r="V69" cm="1">
        <f t="array" ref="V69">INDEX(Capacity!$C$10:$Q$109,COLUMN(U12),MATCH('Capacity Backing (Hide)'!$A69,Capacity!$C$9:$Q$9,0))</f>
        <v>0</v>
      </c>
      <c r="W69" cm="1">
        <f t="array" ref="W69">INDEX(Capacity!$C$10:$Q$109,COLUMN(V12),MATCH('Capacity Backing (Hide)'!$A69,Capacity!$C$9:$Q$9,0))</f>
        <v>0</v>
      </c>
      <c r="X69" cm="1">
        <f t="array" ref="X69">INDEX(Capacity!$C$10:$Q$109,COLUMN(W12),MATCH('Capacity Backing (Hide)'!$A69,Capacity!$C$9:$Q$9,0))</f>
        <v>0</v>
      </c>
      <c r="Y69" cm="1">
        <f t="array" ref="Y69">INDEX(Capacity!$C$10:$Q$109,COLUMN(X12),MATCH('Capacity Backing (Hide)'!$A69,Capacity!$C$9:$Q$9,0))</f>
        <v>0</v>
      </c>
      <c r="Z69" cm="1">
        <f t="array" ref="Z69">INDEX(Capacity!$C$10:$Q$109,COLUMN(Y12),MATCH('Capacity Backing (Hide)'!$A69,Capacity!$C$9:$Q$9,0))</f>
        <v>0</v>
      </c>
      <c r="AA69" cm="1">
        <f t="array" ref="AA69">INDEX(Capacity!$C$10:$Q$109,COLUMN(Z12),MATCH('Capacity Backing (Hide)'!$A69,Capacity!$C$9:$Q$9,0))</f>
        <v>0</v>
      </c>
      <c r="AB69" cm="1">
        <f t="array" ref="AB69">INDEX(Capacity!$C$10:$Q$109,COLUMN(AA12),MATCH('Capacity Backing (Hide)'!$A69,Capacity!$C$9:$Q$9,0))</f>
        <v>0</v>
      </c>
      <c r="AC69" cm="1">
        <f t="array" ref="AC69">INDEX(Capacity!$C$10:$Q$109,COLUMN(AB12),MATCH('Capacity Backing (Hide)'!$A69,Capacity!$C$9:$Q$9,0))</f>
        <v>0</v>
      </c>
      <c r="AD69" cm="1">
        <f t="array" ref="AD69">INDEX(Capacity!$C$10:$Q$109,COLUMN(AC12),MATCH('Capacity Backing (Hide)'!$A69,Capacity!$C$9:$Q$9,0))</f>
        <v>0</v>
      </c>
      <c r="AE69" cm="1">
        <f t="array" ref="AE69">INDEX(Capacity!$C$10:$Q$109,COLUMN(AD12),MATCH('Capacity Backing (Hide)'!$A69,Capacity!$C$9:$Q$9,0))</f>
        <v>0</v>
      </c>
      <c r="AF69" cm="1">
        <f t="array" ref="AF69">INDEX(Capacity!$C$10:$Q$109,COLUMN(AE12),MATCH('Capacity Backing (Hide)'!$A69,Capacity!$C$9:$Q$9,0))</f>
        <v>0</v>
      </c>
      <c r="AG69" cm="1">
        <f t="array" ref="AG69">INDEX(Capacity!$C$10:$Q$109,COLUMN(AF12),MATCH('Capacity Backing (Hide)'!$A69,Capacity!$C$9:$Q$9,0))</f>
        <v>0</v>
      </c>
      <c r="AH69" cm="1">
        <f t="array" ref="AH69">INDEX(Capacity!$C$10:$Q$109,COLUMN(AG12),MATCH('Capacity Backing (Hide)'!$A69,Capacity!$C$9:$Q$9,0))</f>
        <v>0</v>
      </c>
      <c r="AI69" cm="1">
        <f t="array" ref="AI69">INDEX(Capacity!$C$10:$Q$109,COLUMN(AH12),MATCH('Capacity Backing (Hide)'!$A69,Capacity!$C$9:$Q$9,0))</f>
        <v>0</v>
      </c>
      <c r="AJ69" cm="1">
        <f t="array" ref="AJ69">INDEX(Capacity!$C$10:$Q$109,COLUMN(AI12),MATCH('Capacity Backing (Hide)'!$A69,Capacity!$C$9:$Q$9,0))</f>
        <v>0</v>
      </c>
      <c r="AK69" cm="1">
        <f t="array" ref="AK69">INDEX(Capacity!$C$10:$Q$109,COLUMN(AJ12),MATCH('Capacity Backing (Hide)'!$A69,Capacity!$C$9:$Q$9,0))</f>
        <v>0</v>
      </c>
      <c r="AL69" cm="1">
        <f t="array" ref="AL69">INDEX(Capacity!$C$10:$Q$109,COLUMN(AK12),MATCH('Capacity Backing (Hide)'!$A69,Capacity!$C$9:$Q$9,0))</f>
        <v>0</v>
      </c>
      <c r="AM69" cm="1">
        <f t="array" ref="AM69">INDEX(Capacity!$C$10:$Q$109,COLUMN(AL12),MATCH('Capacity Backing (Hide)'!$A69,Capacity!$C$9:$Q$9,0))</f>
        <v>0</v>
      </c>
      <c r="AN69" cm="1">
        <f t="array" ref="AN69">INDEX(Capacity!$C$10:$Q$109,COLUMN(AM12),MATCH('Capacity Backing (Hide)'!$A69,Capacity!$C$9:$Q$9,0))</f>
        <v>0</v>
      </c>
      <c r="AO69" cm="1">
        <f t="array" ref="AO69">INDEX(Capacity!$C$10:$Q$109,COLUMN(AN12),MATCH('Capacity Backing (Hide)'!$A69,Capacity!$C$9:$Q$9,0))</f>
        <v>0</v>
      </c>
      <c r="AP69" cm="1">
        <f t="array" ref="AP69">INDEX(Capacity!$C$10:$Q$109,COLUMN(AO12),MATCH('Capacity Backing (Hide)'!$A69,Capacity!$C$9:$Q$9,0))</f>
        <v>0</v>
      </c>
      <c r="AQ69" cm="1">
        <f t="array" ref="AQ69">INDEX(Capacity!$C$10:$Q$109,COLUMN(AP12),MATCH('Capacity Backing (Hide)'!$A69,Capacity!$C$9:$Q$9,0))</f>
        <v>0</v>
      </c>
      <c r="AR69" cm="1">
        <f t="array" ref="AR69">INDEX(Capacity!$C$10:$Q$109,COLUMN(AQ12),MATCH('Capacity Backing (Hide)'!$A69,Capacity!$C$9:$Q$9,0))</f>
        <v>0</v>
      </c>
      <c r="AS69" cm="1">
        <f t="array" ref="AS69">INDEX(Capacity!$C$10:$Q$109,COLUMN(AR12),MATCH('Capacity Backing (Hide)'!$A69,Capacity!$C$9:$Q$9,0))</f>
        <v>0</v>
      </c>
      <c r="AT69" cm="1">
        <f t="array" ref="AT69">INDEX(Capacity!$C$10:$Q$109,COLUMN(AS12),MATCH('Capacity Backing (Hide)'!$A69,Capacity!$C$9:$Q$9,0))</f>
        <v>0</v>
      </c>
      <c r="AU69" cm="1">
        <f t="array" ref="AU69">INDEX(Capacity!$C$10:$Q$109,COLUMN(AT12),MATCH('Capacity Backing (Hide)'!$A69,Capacity!$C$9:$Q$9,0))</f>
        <v>0</v>
      </c>
      <c r="AV69" cm="1">
        <f t="array" ref="AV69">INDEX(Capacity!$C$10:$Q$109,COLUMN(AU12),MATCH('Capacity Backing (Hide)'!$A69,Capacity!$C$9:$Q$9,0))</f>
        <v>0</v>
      </c>
      <c r="AW69" cm="1">
        <f t="array" ref="AW69">INDEX(Capacity!$C$10:$Q$109,COLUMN(AV12),MATCH('Capacity Backing (Hide)'!$A69,Capacity!$C$9:$Q$9,0))</f>
        <v>0</v>
      </c>
      <c r="AX69" cm="1">
        <f t="array" ref="AX69">INDEX(Capacity!$C$10:$Q$109,COLUMN(AW12),MATCH('Capacity Backing (Hide)'!$A69,Capacity!$C$9:$Q$9,0))</f>
        <v>0</v>
      </c>
      <c r="AY69" cm="1">
        <f t="array" ref="AY69">INDEX(Capacity!$C$10:$Q$109,COLUMN(AX12),MATCH('Capacity Backing (Hide)'!$A69,Capacity!$C$9:$Q$9,0))</f>
        <v>0</v>
      </c>
      <c r="AZ69" cm="1">
        <f t="array" ref="AZ69">INDEX(Capacity!$C$10:$Q$109,COLUMN(AY12),MATCH('Capacity Backing (Hide)'!$A69,Capacity!$C$9:$Q$9,0))</f>
        <v>0</v>
      </c>
      <c r="BA69" cm="1">
        <f t="array" ref="BA69">INDEX(Capacity!$C$10:$Q$109,COLUMN(AZ12),MATCH('Capacity Backing (Hide)'!$A69,Capacity!$C$9:$Q$9,0))</f>
        <v>0</v>
      </c>
      <c r="BB69" cm="1">
        <f t="array" ref="BB69">INDEX(Capacity!$C$10:$Q$109,COLUMN(BA12),MATCH('Capacity Backing (Hide)'!$A69,Capacity!$C$9:$Q$9,0))</f>
        <v>0</v>
      </c>
      <c r="BC69" cm="1">
        <f t="array" ref="BC69">INDEX(Capacity!$C$10:$Q$109,COLUMN(BB12),MATCH('Capacity Backing (Hide)'!$A69,Capacity!$C$9:$Q$9,0))</f>
        <v>0</v>
      </c>
      <c r="BD69" cm="1">
        <f t="array" ref="BD69">INDEX(Capacity!$C$10:$Q$109,COLUMN(BC12),MATCH('Capacity Backing (Hide)'!$A69,Capacity!$C$9:$Q$9,0))</f>
        <v>0</v>
      </c>
      <c r="BE69" cm="1">
        <f t="array" ref="BE69">INDEX(Capacity!$C$10:$Q$109,COLUMN(BD12),MATCH('Capacity Backing (Hide)'!$A69,Capacity!$C$9:$Q$9,0))</f>
        <v>0</v>
      </c>
      <c r="BF69" cm="1">
        <f t="array" ref="BF69">INDEX(Capacity!$C$10:$Q$109,COLUMN(BE12),MATCH('Capacity Backing (Hide)'!$A69,Capacity!$C$9:$Q$9,0))</f>
        <v>0</v>
      </c>
      <c r="BG69" cm="1">
        <f t="array" ref="BG69">INDEX(Capacity!$C$10:$Q$109,COLUMN(BF12),MATCH('Capacity Backing (Hide)'!$A69,Capacity!$C$9:$Q$9,0))</f>
        <v>0</v>
      </c>
      <c r="BH69" cm="1">
        <f t="array" ref="BH69">INDEX(Capacity!$C$10:$Q$109,COLUMN(BG12),MATCH('Capacity Backing (Hide)'!$A69,Capacity!$C$9:$Q$9,0))</f>
        <v>0</v>
      </c>
      <c r="BI69" cm="1">
        <f t="array" ref="BI69">INDEX(Capacity!$C$10:$Q$109,COLUMN(BH12),MATCH('Capacity Backing (Hide)'!$A69,Capacity!$C$9:$Q$9,0))</f>
        <v>0</v>
      </c>
      <c r="BJ69" cm="1">
        <f t="array" ref="BJ69">INDEX(Capacity!$C$10:$Q$109,COLUMN(BI12),MATCH('Capacity Backing (Hide)'!$A69,Capacity!$C$9:$Q$9,0))</f>
        <v>0</v>
      </c>
      <c r="BK69" cm="1">
        <f t="array" ref="BK69">INDEX(Capacity!$C$10:$Q$109,COLUMN(BJ12),MATCH('Capacity Backing (Hide)'!$A69,Capacity!$C$9:$Q$9,0))</f>
        <v>0</v>
      </c>
      <c r="BL69" cm="1">
        <f t="array" ref="BL69">INDEX(Capacity!$C$10:$Q$109,COLUMN(BK12),MATCH('Capacity Backing (Hide)'!$A69,Capacity!$C$9:$Q$9,0))</f>
        <v>0</v>
      </c>
      <c r="BM69" cm="1">
        <f t="array" ref="BM69">INDEX(Capacity!$C$10:$Q$109,COLUMN(BL12),MATCH('Capacity Backing (Hide)'!$A69,Capacity!$C$9:$Q$9,0))</f>
        <v>0</v>
      </c>
      <c r="BN69" cm="1">
        <f t="array" ref="BN69">INDEX(Capacity!$C$10:$Q$109,COLUMN(BM12),MATCH('Capacity Backing (Hide)'!$A69,Capacity!$C$9:$Q$9,0))</f>
        <v>0</v>
      </c>
      <c r="BO69" cm="1">
        <f t="array" ref="BO69">INDEX(Capacity!$C$10:$Q$109,COLUMN(BN12),MATCH('Capacity Backing (Hide)'!$A69,Capacity!$C$9:$Q$9,0))</f>
        <v>0</v>
      </c>
      <c r="BP69" cm="1">
        <f t="array" ref="BP69">INDEX(Capacity!$C$10:$Q$109,COLUMN(BO12),MATCH('Capacity Backing (Hide)'!$A69,Capacity!$C$9:$Q$9,0))</f>
        <v>0</v>
      </c>
      <c r="BQ69" cm="1">
        <f t="array" ref="BQ69">INDEX(Capacity!$C$10:$Q$109,COLUMN(BP12),MATCH('Capacity Backing (Hide)'!$A69,Capacity!$C$9:$Q$9,0))</f>
        <v>0</v>
      </c>
      <c r="BR69" cm="1">
        <f t="array" ref="BR69">INDEX(Capacity!$C$10:$Q$109,COLUMN(BQ12),MATCH('Capacity Backing (Hide)'!$A69,Capacity!$C$9:$Q$9,0))</f>
        <v>0</v>
      </c>
      <c r="BS69" cm="1">
        <f t="array" ref="BS69">INDEX(Capacity!$C$10:$Q$109,COLUMN(BR12),MATCH('Capacity Backing (Hide)'!$A69,Capacity!$C$9:$Q$9,0))</f>
        <v>0</v>
      </c>
      <c r="BT69" cm="1">
        <f t="array" ref="BT69">INDEX(Capacity!$C$10:$Q$109,COLUMN(BS12),MATCH('Capacity Backing (Hide)'!$A69,Capacity!$C$9:$Q$9,0))</f>
        <v>0</v>
      </c>
      <c r="BU69" cm="1">
        <f t="array" ref="BU69">INDEX(Capacity!$C$10:$Q$109,COLUMN(BT12),MATCH('Capacity Backing (Hide)'!$A69,Capacity!$C$9:$Q$9,0))</f>
        <v>0</v>
      </c>
      <c r="BV69" cm="1">
        <f t="array" ref="BV69">INDEX(Capacity!$C$10:$Q$109,COLUMN(BU12),MATCH('Capacity Backing (Hide)'!$A69,Capacity!$C$9:$Q$9,0))</f>
        <v>0</v>
      </c>
      <c r="BW69" cm="1">
        <f t="array" ref="BW69">INDEX(Capacity!$C$10:$Q$109,COLUMN(BV12),MATCH('Capacity Backing (Hide)'!$A69,Capacity!$C$9:$Q$9,0))</f>
        <v>0</v>
      </c>
      <c r="BX69" cm="1">
        <f t="array" ref="BX69">INDEX(Capacity!$C$10:$Q$109,COLUMN(BW12),MATCH('Capacity Backing (Hide)'!$A69,Capacity!$C$9:$Q$9,0))</f>
        <v>0</v>
      </c>
      <c r="BY69" cm="1">
        <f t="array" ref="BY69">INDEX(Capacity!$C$10:$Q$109,COLUMN(BX12),MATCH('Capacity Backing (Hide)'!$A69,Capacity!$C$9:$Q$9,0))</f>
        <v>0</v>
      </c>
      <c r="BZ69" cm="1">
        <f t="array" ref="BZ69">INDEX(Capacity!$C$10:$Q$109,COLUMN(BY12),MATCH('Capacity Backing (Hide)'!$A69,Capacity!$C$9:$Q$9,0))</f>
        <v>0</v>
      </c>
      <c r="CA69" cm="1">
        <f t="array" ref="CA69">INDEX(Capacity!$C$10:$Q$109,COLUMN(BZ12),MATCH('Capacity Backing (Hide)'!$A69,Capacity!$C$9:$Q$9,0))</f>
        <v>0</v>
      </c>
      <c r="CB69" cm="1">
        <f t="array" ref="CB69">INDEX(Capacity!$C$10:$Q$109,COLUMN(CA12),MATCH('Capacity Backing (Hide)'!$A69,Capacity!$C$9:$Q$9,0))</f>
        <v>0</v>
      </c>
      <c r="CC69" cm="1">
        <f t="array" ref="CC69">INDEX(Capacity!$C$10:$Q$109,COLUMN(CB12),MATCH('Capacity Backing (Hide)'!$A69,Capacity!$C$9:$Q$9,0))</f>
        <v>0</v>
      </c>
      <c r="CD69" cm="1">
        <f t="array" ref="CD69">INDEX(Capacity!$C$10:$Q$109,COLUMN(CC12),MATCH('Capacity Backing (Hide)'!$A69,Capacity!$C$9:$Q$9,0))</f>
        <v>0</v>
      </c>
      <c r="CE69" cm="1">
        <f t="array" ref="CE69">INDEX(Capacity!$C$10:$Q$109,COLUMN(CD12),MATCH('Capacity Backing (Hide)'!$A69,Capacity!$C$9:$Q$9,0))</f>
        <v>0</v>
      </c>
      <c r="CF69" cm="1">
        <f t="array" ref="CF69">INDEX(Capacity!$C$10:$Q$109,COLUMN(CE12),MATCH('Capacity Backing (Hide)'!$A69,Capacity!$C$9:$Q$9,0))</f>
        <v>0</v>
      </c>
      <c r="CG69" cm="1">
        <f t="array" ref="CG69">INDEX(Capacity!$C$10:$Q$109,COLUMN(CF12),MATCH('Capacity Backing (Hide)'!$A69,Capacity!$C$9:$Q$9,0))</f>
        <v>0</v>
      </c>
      <c r="CH69" cm="1">
        <f t="array" ref="CH69">INDEX(Capacity!$C$10:$Q$109,COLUMN(CG12),MATCH('Capacity Backing (Hide)'!$A69,Capacity!$C$9:$Q$9,0))</f>
        <v>0</v>
      </c>
      <c r="CI69" cm="1">
        <f t="array" ref="CI69">INDEX(Capacity!$C$10:$Q$109,COLUMN(CH12),MATCH('Capacity Backing (Hide)'!$A69,Capacity!$C$9:$Q$9,0))</f>
        <v>0</v>
      </c>
      <c r="CJ69" cm="1">
        <f t="array" ref="CJ69">INDEX(Capacity!$C$10:$Q$109,COLUMN(CI12),MATCH('Capacity Backing (Hide)'!$A69,Capacity!$C$9:$Q$9,0))</f>
        <v>0</v>
      </c>
      <c r="CK69" cm="1">
        <f t="array" ref="CK69">INDEX(Capacity!$C$10:$Q$109,COLUMN(CJ12),MATCH('Capacity Backing (Hide)'!$A69,Capacity!$C$9:$Q$9,0))</f>
        <v>0</v>
      </c>
      <c r="CL69" cm="1">
        <f t="array" ref="CL69">INDEX(Capacity!$C$10:$Q$109,COLUMN(CK12),MATCH('Capacity Backing (Hide)'!$A69,Capacity!$C$9:$Q$9,0))</f>
        <v>0</v>
      </c>
      <c r="CM69" cm="1">
        <f t="array" ref="CM69">INDEX(Capacity!$C$10:$Q$109,COLUMN(CL12),MATCH('Capacity Backing (Hide)'!$A69,Capacity!$C$9:$Q$9,0))</f>
        <v>0</v>
      </c>
      <c r="CN69" cm="1">
        <f t="array" ref="CN69">INDEX(Capacity!$C$10:$Q$109,COLUMN(CM12),MATCH('Capacity Backing (Hide)'!$A69,Capacity!$C$9:$Q$9,0))</f>
        <v>0</v>
      </c>
      <c r="CO69" cm="1">
        <f t="array" ref="CO69">INDEX(Capacity!$C$10:$Q$109,COLUMN(CN12),MATCH('Capacity Backing (Hide)'!$A69,Capacity!$C$9:$Q$9,0))</f>
        <v>0</v>
      </c>
      <c r="CP69" cm="1">
        <f t="array" ref="CP69">INDEX(Capacity!$C$10:$Q$109,COLUMN(CO12),MATCH('Capacity Backing (Hide)'!$A69,Capacity!$C$9:$Q$9,0))</f>
        <v>0</v>
      </c>
      <c r="CQ69" cm="1">
        <f t="array" ref="CQ69">INDEX(Capacity!$C$10:$Q$109,COLUMN(CP12),MATCH('Capacity Backing (Hide)'!$A69,Capacity!$C$9:$Q$9,0))</f>
        <v>0</v>
      </c>
      <c r="CR69" cm="1">
        <f t="array" ref="CR69">INDEX(Capacity!$C$10:$Q$109,COLUMN(CQ12),MATCH('Capacity Backing (Hide)'!$A69,Capacity!$C$9:$Q$9,0))</f>
        <v>0</v>
      </c>
      <c r="CS69" cm="1">
        <f t="array" ref="CS69">INDEX(Capacity!$C$10:$Q$109,COLUMN(CR12),MATCH('Capacity Backing (Hide)'!$A69,Capacity!$C$9:$Q$9,0))</f>
        <v>0</v>
      </c>
      <c r="CT69" cm="1">
        <f t="array" ref="CT69">INDEX(Capacity!$C$10:$Q$109,COLUMN(CS12),MATCH('Capacity Backing (Hide)'!$A69,Capacity!$C$9:$Q$9,0))</f>
        <v>0</v>
      </c>
      <c r="CU69" cm="1">
        <f t="array" ref="CU69">INDEX(Capacity!$C$10:$Q$109,COLUMN(CT12),MATCH('Capacity Backing (Hide)'!$A69,Capacity!$C$9:$Q$9,0))</f>
        <v>0</v>
      </c>
      <c r="CV69" cm="1">
        <f t="array" ref="CV69">INDEX(Capacity!$C$10:$Q$109,COLUMN(CU12),MATCH('Capacity Backing (Hide)'!$A69,Capacity!$C$9:$Q$9,0))</f>
        <v>0</v>
      </c>
      <c r="CW69" cm="1">
        <f t="array" ref="CW69">INDEX(Capacity!$C$10:$Q$109,COLUMN(CV12),MATCH('Capacity Backing (Hide)'!$A69,Capacity!$C$9:$Q$9,0))</f>
        <v>0</v>
      </c>
    </row>
    <row r="70" spans="1:101" x14ac:dyDescent="0.35">
      <c r="A70" s="2" t="str" cm="1">
        <f t="array" ref="A70">INDEX('Data Validation (Hide)'!$B$2:$B$16,ROW(A12),1)</f>
        <v>Caseload 12</v>
      </c>
      <c r="B70" cm="1">
        <f t="array" ref="B70">INDEX(Capacity!$C$10:$Q$109,COLUMN(A13),MATCH('Capacity Backing (Hide)'!$A70,Capacity!$C$9:$Q$9,0))</f>
        <v>0</v>
      </c>
      <c r="C70" cm="1">
        <f t="array" ref="C70">INDEX(Capacity!$C$10:$Q$109,COLUMN(B13),MATCH('Capacity Backing (Hide)'!$A70,Capacity!$C$9:$Q$9,0))</f>
        <v>0</v>
      </c>
      <c r="D70" cm="1">
        <f t="array" ref="D70">INDEX(Capacity!$C$10:$Q$109,COLUMN(C13),MATCH('Capacity Backing (Hide)'!$A70,Capacity!$C$9:$Q$9,0))</f>
        <v>0</v>
      </c>
      <c r="E70" cm="1">
        <f t="array" ref="E70">INDEX(Capacity!$C$10:$Q$109,COLUMN(D13),MATCH('Capacity Backing (Hide)'!$A70,Capacity!$C$9:$Q$9,0))</f>
        <v>0</v>
      </c>
      <c r="F70" cm="1">
        <f t="array" ref="F70">INDEX(Capacity!$C$10:$Q$109,COLUMN(E13),MATCH('Capacity Backing (Hide)'!$A70,Capacity!$C$9:$Q$9,0))</f>
        <v>0</v>
      </c>
      <c r="G70" cm="1">
        <f t="array" ref="G70">INDEX(Capacity!$C$10:$Q$109,COLUMN(F13),MATCH('Capacity Backing (Hide)'!$A70,Capacity!$C$9:$Q$9,0))</f>
        <v>0</v>
      </c>
      <c r="H70" cm="1">
        <f t="array" ref="H70">INDEX(Capacity!$C$10:$Q$109,COLUMN(G13),MATCH('Capacity Backing (Hide)'!$A70,Capacity!$C$9:$Q$9,0))</f>
        <v>0</v>
      </c>
      <c r="I70" cm="1">
        <f t="array" ref="I70">INDEX(Capacity!$C$10:$Q$109,COLUMN(H13),MATCH('Capacity Backing (Hide)'!$A70,Capacity!$C$9:$Q$9,0))</f>
        <v>0</v>
      </c>
      <c r="J70" cm="1">
        <f t="array" ref="J70">INDEX(Capacity!$C$10:$Q$109,COLUMN(I13),MATCH('Capacity Backing (Hide)'!$A70,Capacity!$C$9:$Q$9,0))</f>
        <v>0</v>
      </c>
      <c r="K70" cm="1">
        <f t="array" ref="K70">INDEX(Capacity!$C$10:$Q$109,COLUMN(J13),MATCH('Capacity Backing (Hide)'!$A70,Capacity!$C$9:$Q$9,0))</f>
        <v>0</v>
      </c>
      <c r="L70" cm="1">
        <f t="array" ref="L70">INDEX(Capacity!$C$10:$Q$109,COLUMN(K13),MATCH('Capacity Backing (Hide)'!$A70,Capacity!$C$9:$Q$9,0))</f>
        <v>0</v>
      </c>
      <c r="M70" cm="1">
        <f t="array" ref="M70">INDEX(Capacity!$C$10:$Q$109,COLUMN(L13),MATCH('Capacity Backing (Hide)'!$A70,Capacity!$C$9:$Q$9,0))</f>
        <v>0</v>
      </c>
      <c r="N70" cm="1">
        <f t="array" ref="N70">INDEX(Capacity!$C$10:$Q$109,COLUMN(M13),MATCH('Capacity Backing (Hide)'!$A70,Capacity!$C$9:$Q$9,0))</f>
        <v>0</v>
      </c>
      <c r="O70" cm="1">
        <f t="array" ref="O70">INDEX(Capacity!$C$10:$Q$109,COLUMN(N13),MATCH('Capacity Backing (Hide)'!$A70,Capacity!$C$9:$Q$9,0))</f>
        <v>0</v>
      </c>
      <c r="P70" cm="1">
        <f t="array" ref="P70">INDEX(Capacity!$C$10:$Q$109,COLUMN(O13),MATCH('Capacity Backing (Hide)'!$A70,Capacity!$C$9:$Q$9,0))</f>
        <v>0</v>
      </c>
      <c r="Q70" cm="1">
        <f t="array" ref="Q70">INDEX(Capacity!$C$10:$Q$109,COLUMN(P13),MATCH('Capacity Backing (Hide)'!$A70,Capacity!$C$9:$Q$9,0))</f>
        <v>0</v>
      </c>
      <c r="R70" cm="1">
        <f t="array" ref="R70">INDEX(Capacity!$C$10:$Q$109,COLUMN(Q13),MATCH('Capacity Backing (Hide)'!$A70,Capacity!$C$9:$Q$9,0))</f>
        <v>0</v>
      </c>
      <c r="S70" cm="1">
        <f t="array" ref="S70">INDEX(Capacity!$C$10:$Q$109,COLUMN(R13),MATCH('Capacity Backing (Hide)'!$A70,Capacity!$C$9:$Q$9,0))</f>
        <v>0</v>
      </c>
      <c r="T70" cm="1">
        <f t="array" ref="T70">INDEX(Capacity!$C$10:$Q$109,COLUMN(S13),MATCH('Capacity Backing (Hide)'!$A70,Capacity!$C$9:$Q$9,0))</f>
        <v>0</v>
      </c>
      <c r="U70" cm="1">
        <f t="array" ref="U70">INDEX(Capacity!$C$10:$Q$109,COLUMN(T13),MATCH('Capacity Backing (Hide)'!$A70,Capacity!$C$9:$Q$9,0))</f>
        <v>0</v>
      </c>
      <c r="V70" cm="1">
        <f t="array" ref="V70">INDEX(Capacity!$C$10:$Q$109,COLUMN(U13),MATCH('Capacity Backing (Hide)'!$A70,Capacity!$C$9:$Q$9,0))</f>
        <v>0</v>
      </c>
      <c r="W70" cm="1">
        <f t="array" ref="W70">INDEX(Capacity!$C$10:$Q$109,COLUMN(V13),MATCH('Capacity Backing (Hide)'!$A70,Capacity!$C$9:$Q$9,0))</f>
        <v>0</v>
      </c>
      <c r="X70" cm="1">
        <f t="array" ref="X70">INDEX(Capacity!$C$10:$Q$109,COLUMN(W13),MATCH('Capacity Backing (Hide)'!$A70,Capacity!$C$9:$Q$9,0))</f>
        <v>0</v>
      </c>
      <c r="Y70" cm="1">
        <f t="array" ref="Y70">INDEX(Capacity!$C$10:$Q$109,COLUMN(X13),MATCH('Capacity Backing (Hide)'!$A70,Capacity!$C$9:$Q$9,0))</f>
        <v>0</v>
      </c>
      <c r="Z70" cm="1">
        <f t="array" ref="Z70">INDEX(Capacity!$C$10:$Q$109,COLUMN(Y13),MATCH('Capacity Backing (Hide)'!$A70,Capacity!$C$9:$Q$9,0))</f>
        <v>0</v>
      </c>
      <c r="AA70" cm="1">
        <f t="array" ref="AA70">INDEX(Capacity!$C$10:$Q$109,COLUMN(Z13),MATCH('Capacity Backing (Hide)'!$A70,Capacity!$C$9:$Q$9,0))</f>
        <v>0</v>
      </c>
      <c r="AB70" cm="1">
        <f t="array" ref="AB70">INDEX(Capacity!$C$10:$Q$109,COLUMN(AA13),MATCH('Capacity Backing (Hide)'!$A70,Capacity!$C$9:$Q$9,0))</f>
        <v>0</v>
      </c>
      <c r="AC70" cm="1">
        <f t="array" ref="AC70">INDEX(Capacity!$C$10:$Q$109,COLUMN(AB13),MATCH('Capacity Backing (Hide)'!$A70,Capacity!$C$9:$Q$9,0))</f>
        <v>0</v>
      </c>
      <c r="AD70" cm="1">
        <f t="array" ref="AD70">INDEX(Capacity!$C$10:$Q$109,COLUMN(AC13),MATCH('Capacity Backing (Hide)'!$A70,Capacity!$C$9:$Q$9,0))</f>
        <v>0</v>
      </c>
      <c r="AE70" cm="1">
        <f t="array" ref="AE70">INDEX(Capacity!$C$10:$Q$109,COLUMN(AD13),MATCH('Capacity Backing (Hide)'!$A70,Capacity!$C$9:$Q$9,0))</f>
        <v>0</v>
      </c>
      <c r="AF70" cm="1">
        <f t="array" ref="AF70">INDEX(Capacity!$C$10:$Q$109,COLUMN(AE13),MATCH('Capacity Backing (Hide)'!$A70,Capacity!$C$9:$Q$9,0))</f>
        <v>0</v>
      </c>
      <c r="AG70" cm="1">
        <f t="array" ref="AG70">INDEX(Capacity!$C$10:$Q$109,COLUMN(AF13),MATCH('Capacity Backing (Hide)'!$A70,Capacity!$C$9:$Q$9,0))</f>
        <v>0</v>
      </c>
      <c r="AH70" cm="1">
        <f t="array" ref="AH70">INDEX(Capacity!$C$10:$Q$109,COLUMN(AG13),MATCH('Capacity Backing (Hide)'!$A70,Capacity!$C$9:$Q$9,0))</f>
        <v>0</v>
      </c>
      <c r="AI70" cm="1">
        <f t="array" ref="AI70">INDEX(Capacity!$C$10:$Q$109,COLUMN(AH13),MATCH('Capacity Backing (Hide)'!$A70,Capacity!$C$9:$Q$9,0))</f>
        <v>0</v>
      </c>
      <c r="AJ70" cm="1">
        <f t="array" ref="AJ70">INDEX(Capacity!$C$10:$Q$109,COLUMN(AI13),MATCH('Capacity Backing (Hide)'!$A70,Capacity!$C$9:$Q$9,0))</f>
        <v>0</v>
      </c>
      <c r="AK70" cm="1">
        <f t="array" ref="AK70">INDEX(Capacity!$C$10:$Q$109,COLUMN(AJ13),MATCH('Capacity Backing (Hide)'!$A70,Capacity!$C$9:$Q$9,0))</f>
        <v>0</v>
      </c>
      <c r="AL70" cm="1">
        <f t="array" ref="AL70">INDEX(Capacity!$C$10:$Q$109,COLUMN(AK13),MATCH('Capacity Backing (Hide)'!$A70,Capacity!$C$9:$Q$9,0))</f>
        <v>0</v>
      </c>
      <c r="AM70" cm="1">
        <f t="array" ref="AM70">INDEX(Capacity!$C$10:$Q$109,COLUMN(AL13),MATCH('Capacity Backing (Hide)'!$A70,Capacity!$C$9:$Q$9,0))</f>
        <v>0</v>
      </c>
      <c r="AN70" cm="1">
        <f t="array" ref="AN70">INDEX(Capacity!$C$10:$Q$109,COLUMN(AM13),MATCH('Capacity Backing (Hide)'!$A70,Capacity!$C$9:$Q$9,0))</f>
        <v>0</v>
      </c>
      <c r="AO70" cm="1">
        <f t="array" ref="AO70">INDEX(Capacity!$C$10:$Q$109,COLUMN(AN13),MATCH('Capacity Backing (Hide)'!$A70,Capacity!$C$9:$Q$9,0))</f>
        <v>0</v>
      </c>
      <c r="AP70" cm="1">
        <f t="array" ref="AP70">INDEX(Capacity!$C$10:$Q$109,COLUMN(AO13),MATCH('Capacity Backing (Hide)'!$A70,Capacity!$C$9:$Q$9,0))</f>
        <v>0</v>
      </c>
      <c r="AQ70" cm="1">
        <f t="array" ref="AQ70">INDEX(Capacity!$C$10:$Q$109,COLUMN(AP13),MATCH('Capacity Backing (Hide)'!$A70,Capacity!$C$9:$Q$9,0))</f>
        <v>0</v>
      </c>
      <c r="AR70" cm="1">
        <f t="array" ref="AR70">INDEX(Capacity!$C$10:$Q$109,COLUMN(AQ13),MATCH('Capacity Backing (Hide)'!$A70,Capacity!$C$9:$Q$9,0))</f>
        <v>0</v>
      </c>
      <c r="AS70" cm="1">
        <f t="array" ref="AS70">INDEX(Capacity!$C$10:$Q$109,COLUMN(AR13),MATCH('Capacity Backing (Hide)'!$A70,Capacity!$C$9:$Q$9,0))</f>
        <v>0</v>
      </c>
      <c r="AT70" cm="1">
        <f t="array" ref="AT70">INDEX(Capacity!$C$10:$Q$109,COLUMN(AS13),MATCH('Capacity Backing (Hide)'!$A70,Capacity!$C$9:$Q$9,0))</f>
        <v>0</v>
      </c>
      <c r="AU70" cm="1">
        <f t="array" ref="AU70">INDEX(Capacity!$C$10:$Q$109,COLUMN(AT13),MATCH('Capacity Backing (Hide)'!$A70,Capacity!$C$9:$Q$9,0))</f>
        <v>0</v>
      </c>
      <c r="AV70" cm="1">
        <f t="array" ref="AV70">INDEX(Capacity!$C$10:$Q$109,COLUMN(AU13),MATCH('Capacity Backing (Hide)'!$A70,Capacity!$C$9:$Q$9,0))</f>
        <v>0</v>
      </c>
      <c r="AW70" cm="1">
        <f t="array" ref="AW70">INDEX(Capacity!$C$10:$Q$109,COLUMN(AV13),MATCH('Capacity Backing (Hide)'!$A70,Capacity!$C$9:$Q$9,0))</f>
        <v>0</v>
      </c>
      <c r="AX70" cm="1">
        <f t="array" ref="AX70">INDEX(Capacity!$C$10:$Q$109,COLUMN(AW13),MATCH('Capacity Backing (Hide)'!$A70,Capacity!$C$9:$Q$9,0))</f>
        <v>0</v>
      </c>
      <c r="AY70" cm="1">
        <f t="array" ref="AY70">INDEX(Capacity!$C$10:$Q$109,COLUMN(AX13),MATCH('Capacity Backing (Hide)'!$A70,Capacity!$C$9:$Q$9,0))</f>
        <v>0</v>
      </c>
      <c r="AZ70" cm="1">
        <f t="array" ref="AZ70">INDEX(Capacity!$C$10:$Q$109,COLUMN(AY13),MATCH('Capacity Backing (Hide)'!$A70,Capacity!$C$9:$Q$9,0))</f>
        <v>0</v>
      </c>
      <c r="BA70" cm="1">
        <f t="array" ref="BA70">INDEX(Capacity!$C$10:$Q$109,COLUMN(AZ13),MATCH('Capacity Backing (Hide)'!$A70,Capacity!$C$9:$Q$9,0))</f>
        <v>0</v>
      </c>
      <c r="BB70" cm="1">
        <f t="array" ref="BB70">INDEX(Capacity!$C$10:$Q$109,COLUMN(BA13),MATCH('Capacity Backing (Hide)'!$A70,Capacity!$C$9:$Q$9,0))</f>
        <v>0</v>
      </c>
      <c r="BC70" cm="1">
        <f t="array" ref="BC70">INDEX(Capacity!$C$10:$Q$109,COLUMN(BB13),MATCH('Capacity Backing (Hide)'!$A70,Capacity!$C$9:$Q$9,0))</f>
        <v>0</v>
      </c>
      <c r="BD70" cm="1">
        <f t="array" ref="BD70">INDEX(Capacity!$C$10:$Q$109,COLUMN(BC13),MATCH('Capacity Backing (Hide)'!$A70,Capacity!$C$9:$Q$9,0))</f>
        <v>0</v>
      </c>
      <c r="BE70" cm="1">
        <f t="array" ref="BE70">INDEX(Capacity!$C$10:$Q$109,COLUMN(BD13),MATCH('Capacity Backing (Hide)'!$A70,Capacity!$C$9:$Q$9,0))</f>
        <v>0</v>
      </c>
      <c r="BF70" cm="1">
        <f t="array" ref="BF70">INDEX(Capacity!$C$10:$Q$109,COLUMN(BE13),MATCH('Capacity Backing (Hide)'!$A70,Capacity!$C$9:$Q$9,0))</f>
        <v>0</v>
      </c>
      <c r="BG70" cm="1">
        <f t="array" ref="BG70">INDEX(Capacity!$C$10:$Q$109,COLUMN(BF13),MATCH('Capacity Backing (Hide)'!$A70,Capacity!$C$9:$Q$9,0))</f>
        <v>0</v>
      </c>
      <c r="BH70" cm="1">
        <f t="array" ref="BH70">INDEX(Capacity!$C$10:$Q$109,COLUMN(BG13),MATCH('Capacity Backing (Hide)'!$A70,Capacity!$C$9:$Q$9,0))</f>
        <v>0</v>
      </c>
      <c r="BI70" cm="1">
        <f t="array" ref="BI70">INDEX(Capacity!$C$10:$Q$109,COLUMN(BH13),MATCH('Capacity Backing (Hide)'!$A70,Capacity!$C$9:$Q$9,0))</f>
        <v>0</v>
      </c>
      <c r="BJ70" cm="1">
        <f t="array" ref="BJ70">INDEX(Capacity!$C$10:$Q$109,COLUMN(BI13),MATCH('Capacity Backing (Hide)'!$A70,Capacity!$C$9:$Q$9,0))</f>
        <v>0</v>
      </c>
      <c r="BK70" cm="1">
        <f t="array" ref="BK70">INDEX(Capacity!$C$10:$Q$109,COLUMN(BJ13),MATCH('Capacity Backing (Hide)'!$A70,Capacity!$C$9:$Q$9,0))</f>
        <v>0</v>
      </c>
      <c r="BL70" cm="1">
        <f t="array" ref="BL70">INDEX(Capacity!$C$10:$Q$109,COLUMN(BK13),MATCH('Capacity Backing (Hide)'!$A70,Capacity!$C$9:$Q$9,0))</f>
        <v>0</v>
      </c>
      <c r="BM70" cm="1">
        <f t="array" ref="BM70">INDEX(Capacity!$C$10:$Q$109,COLUMN(BL13),MATCH('Capacity Backing (Hide)'!$A70,Capacity!$C$9:$Q$9,0))</f>
        <v>0</v>
      </c>
      <c r="BN70" cm="1">
        <f t="array" ref="BN70">INDEX(Capacity!$C$10:$Q$109,COLUMN(BM13),MATCH('Capacity Backing (Hide)'!$A70,Capacity!$C$9:$Q$9,0))</f>
        <v>0</v>
      </c>
      <c r="BO70" cm="1">
        <f t="array" ref="BO70">INDEX(Capacity!$C$10:$Q$109,COLUMN(BN13),MATCH('Capacity Backing (Hide)'!$A70,Capacity!$C$9:$Q$9,0))</f>
        <v>0</v>
      </c>
      <c r="BP70" cm="1">
        <f t="array" ref="BP70">INDEX(Capacity!$C$10:$Q$109,COLUMN(BO13),MATCH('Capacity Backing (Hide)'!$A70,Capacity!$C$9:$Q$9,0))</f>
        <v>0</v>
      </c>
      <c r="BQ70" cm="1">
        <f t="array" ref="BQ70">INDEX(Capacity!$C$10:$Q$109,COLUMN(BP13),MATCH('Capacity Backing (Hide)'!$A70,Capacity!$C$9:$Q$9,0))</f>
        <v>0</v>
      </c>
      <c r="BR70" cm="1">
        <f t="array" ref="BR70">INDEX(Capacity!$C$10:$Q$109,COLUMN(BQ13),MATCH('Capacity Backing (Hide)'!$A70,Capacity!$C$9:$Q$9,0))</f>
        <v>0</v>
      </c>
      <c r="BS70" cm="1">
        <f t="array" ref="BS70">INDEX(Capacity!$C$10:$Q$109,COLUMN(BR13),MATCH('Capacity Backing (Hide)'!$A70,Capacity!$C$9:$Q$9,0))</f>
        <v>0</v>
      </c>
      <c r="BT70" cm="1">
        <f t="array" ref="BT70">INDEX(Capacity!$C$10:$Q$109,COLUMN(BS13),MATCH('Capacity Backing (Hide)'!$A70,Capacity!$C$9:$Q$9,0))</f>
        <v>0</v>
      </c>
      <c r="BU70" cm="1">
        <f t="array" ref="BU70">INDEX(Capacity!$C$10:$Q$109,COLUMN(BT13),MATCH('Capacity Backing (Hide)'!$A70,Capacity!$C$9:$Q$9,0))</f>
        <v>0</v>
      </c>
      <c r="BV70" cm="1">
        <f t="array" ref="BV70">INDEX(Capacity!$C$10:$Q$109,COLUMN(BU13),MATCH('Capacity Backing (Hide)'!$A70,Capacity!$C$9:$Q$9,0))</f>
        <v>0</v>
      </c>
      <c r="BW70" cm="1">
        <f t="array" ref="BW70">INDEX(Capacity!$C$10:$Q$109,COLUMN(BV13),MATCH('Capacity Backing (Hide)'!$A70,Capacity!$C$9:$Q$9,0))</f>
        <v>0</v>
      </c>
      <c r="BX70" cm="1">
        <f t="array" ref="BX70">INDEX(Capacity!$C$10:$Q$109,COLUMN(BW13),MATCH('Capacity Backing (Hide)'!$A70,Capacity!$C$9:$Q$9,0))</f>
        <v>0</v>
      </c>
      <c r="BY70" cm="1">
        <f t="array" ref="BY70">INDEX(Capacity!$C$10:$Q$109,COLUMN(BX13),MATCH('Capacity Backing (Hide)'!$A70,Capacity!$C$9:$Q$9,0))</f>
        <v>0</v>
      </c>
      <c r="BZ70" cm="1">
        <f t="array" ref="BZ70">INDEX(Capacity!$C$10:$Q$109,COLUMN(BY13),MATCH('Capacity Backing (Hide)'!$A70,Capacity!$C$9:$Q$9,0))</f>
        <v>0</v>
      </c>
      <c r="CA70" cm="1">
        <f t="array" ref="CA70">INDEX(Capacity!$C$10:$Q$109,COLUMN(BZ13),MATCH('Capacity Backing (Hide)'!$A70,Capacity!$C$9:$Q$9,0))</f>
        <v>0</v>
      </c>
      <c r="CB70" cm="1">
        <f t="array" ref="CB70">INDEX(Capacity!$C$10:$Q$109,COLUMN(CA13),MATCH('Capacity Backing (Hide)'!$A70,Capacity!$C$9:$Q$9,0))</f>
        <v>0</v>
      </c>
      <c r="CC70" cm="1">
        <f t="array" ref="CC70">INDEX(Capacity!$C$10:$Q$109,COLUMN(CB13),MATCH('Capacity Backing (Hide)'!$A70,Capacity!$C$9:$Q$9,0))</f>
        <v>0</v>
      </c>
      <c r="CD70" cm="1">
        <f t="array" ref="CD70">INDEX(Capacity!$C$10:$Q$109,COLUMN(CC13),MATCH('Capacity Backing (Hide)'!$A70,Capacity!$C$9:$Q$9,0))</f>
        <v>0</v>
      </c>
      <c r="CE70" cm="1">
        <f t="array" ref="CE70">INDEX(Capacity!$C$10:$Q$109,COLUMN(CD13),MATCH('Capacity Backing (Hide)'!$A70,Capacity!$C$9:$Q$9,0))</f>
        <v>0</v>
      </c>
      <c r="CF70" cm="1">
        <f t="array" ref="CF70">INDEX(Capacity!$C$10:$Q$109,COLUMN(CE13),MATCH('Capacity Backing (Hide)'!$A70,Capacity!$C$9:$Q$9,0))</f>
        <v>0</v>
      </c>
      <c r="CG70" cm="1">
        <f t="array" ref="CG70">INDEX(Capacity!$C$10:$Q$109,COLUMN(CF13),MATCH('Capacity Backing (Hide)'!$A70,Capacity!$C$9:$Q$9,0))</f>
        <v>0</v>
      </c>
      <c r="CH70" cm="1">
        <f t="array" ref="CH70">INDEX(Capacity!$C$10:$Q$109,COLUMN(CG13),MATCH('Capacity Backing (Hide)'!$A70,Capacity!$C$9:$Q$9,0))</f>
        <v>0</v>
      </c>
      <c r="CI70" cm="1">
        <f t="array" ref="CI70">INDEX(Capacity!$C$10:$Q$109,COLUMN(CH13),MATCH('Capacity Backing (Hide)'!$A70,Capacity!$C$9:$Q$9,0))</f>
        <v>0</v>
      </c>
      <c r="CJ70" cm="1">
        <f t="array" ref="CJ70">INDEX(Capacity!$C$10:$Q$109,COLUMN(CI13),MATCH('Capacity Backing (Hide)'!$A70,Capacity!$C$9:$Q$9,0))</f>
        <v>0</v>
      </c>
      <c r="CK70" cm="1">
        <f t="array" ref="CK70">INDEX(Capacity!$C$10:$Q$109,COLUMN(CJ13),MATCH('Capacity Backing (Hide)'!$A70,Capacity!$C$9:$Q$9,0))</f>
        <v>0</v>
      </c>
      <c r="CL70" cm="1">
        <f t="array" ref="CL70">INDEX(Capacity!$C$10:$Q$109,COLUMN(CK13),MATCH('Capacity Backing (Hide)'!$A70,Capacity!$C$9:$Q$9,0))</f>
        <v>0</v>
      </c>
      <c r="CM70" cm="1">
        <f t="array" ref="CM70">INDEX(Capacity!$C$10:$Q$109,COLUMN(CL13),MATCH('Capacity Backing (Hide)'!$A70,Capacity!$C$9:$Q$9,0))</f>
        <v>0</v>
      </c>
      <c r="CN70" cm="1">
        <f t="array" ref="CN70">INDEX(Capacity!$C$10:$Q$109,COLUMN(CM13),MATCH('Capacity Backing (Hide)'!$A70,Capacity!$C$9:$Q$9,0))</f>
        <v>0</v>
      </c>
      <c r="CO70" cm="1">
        <f t="array" ref="CO70">INDEX(Capacity!$C$10:$Q$109,COLUMN(CN13),MATCH('Capacity Backing (Hide)'!$A70,Capacity!$C$9:$Q$9,0))</f>
        <v>0</v>
      </c>
      <c r="CP70" cm="1">
        <f t="array" ref="CP70">INDEX(Capacity!$C$10:$Q$109,COLUMN(CO13),MATCH('Capacity Backing (Hide)'!$A70,Capacity!$C$9:$Q$9,0))</f>
        <v>0</v>
      </c>
      <c r="CQ70" cm="1">
        <f t="array" ref="CQ70">INDEX(Capacity!$C$10:$Q$109,COLUMN(CP13),MATCH('Capacity Backing (Hide)'!$A70,Capacity!$C$9:$Q$9,0))</f>
        <v>0</v>
      </c>
      <c r="CR70" cm="1">
        <f t="array" ref="CR70">INDEX(Capacity!$C$10:$Q$109,COLUMN(CQ13),MATCH('Capacity Backing (Hide)'!$A70,Capacity!$C$9:$Q$9,0))</f>
        <v>0</v>
      </c>
      <c r="CS70" cm="1">
        <f t="array" ref="CS70">INDEX(Capacity!$C$10:$Q$109,COLUMN(CR13),MATCH('Capacity Backing (Hide)'!$A70,Capacity!$C$9:$Q$9,0))</f>
        <v>0</v>
      </c>
      <c r="CT70" cm="1">
        <f t="array" ref="CT70">INDEX(Capacity!$C$10:$Q$109,COLUMN(CS13),MATCH('Capacity Backing (Hide)'!$A70,Capacity!$C$9:$Q$9,0))</f>
        <v>0</v>
      </c>
      <c r="CU70" cm="1">
        <f t="array" ref="CU70">INDEX(Capacity!$C$10:$Q$109,COLUMN(CT13),MATCH('Capacity Backing (Hide)'!$A70,Capacity!$C$9:$Q$9,0))</f>
        <v>0</v>
      </c>
      <c r="CV70" cm="1">
        <f t="array" ref="CV70">INDEX(Capacity!$C$10:$Q$109,COLUMN(CU13),MATCH('Capacity Backing (Hide)'!$A70,Capacity!$C$9:$Q$9,0))</f>
        <v>0</v>
      </c>
      <c r="CW70" cm="1">
        <f t="array" ref="CW70">INDEX(Capacity!$C$10:$Q$109,COLUMN(CV13),MATCH('Capacity Backing (Hide)'!$A70,Capacity!$C$9:$Q$9,0))</f>
        <v>0</v>
      </c>
    </row>
    <row r="71" spans="1:101" x14ac:dyDescent="0.35">
      <c r="A71" s="2" t="str" cm="1">
        <f t="array" ref="A71">INDEX('Data Validation (Hide)'!$B$2:$B$16,ROW(A13),1)</f>
        <v>Caseload 13</v>
      </c>
      <c r="B71" cm="1">
        <f t="array" ref="B71">INDEX(Capacity!$C$10:$Q$109,COLUMN(A14),MATCH('Capacity Backing (Hide)'!$A71,Capacity!$C$9:$Q$9,0))</f>
        <v>0</v>
      </c>
      <c r="C71" cm="1">
        <f t="array" ref="C71">INDEX(Capacity!$C$10:$Q$109,COLUMN(B14),MATCH('Capacity Backing (Hide)'!$A71,Capacity!$C$9:$Q$9,0))</f>
        <v>0</v>
      </c>
      <c r="D71" cm="1">
        <f t="array" ref="D71">INDEX(Capacity!$C$10:$Q$109,COLUMN(C14),MATCH('Capacity Backing (Hide)'!$A71,Capacity!$C$9:$Q$9,0))</f>
        <v>0</v>
      </c>
      <c r="E71" cm="1">
        <f t="array" ref="E71">INDEX(Capacity!$C$10:$Q$109,COLUMN(D14),MATCH('Capacity Backing (Hide)'!$A71,Capacity!$C$9:$Q$9,0))</f>
        <v>0</v>
      </c>
      <c r="F71" cm="1">
        <f t="array" ref="F71">INDEX(Capacity!$C$10:$Q$109,COLUMN(E14),MATCH('Capacity Backing (Hide)'!$A71,Capacity!$C$9:$Q$9,0))</f>
        <v>0</v>
      </c>
      <c r="G71" cm="1">
        <f t="array" ref="G71">INDEX(Capacity!$C$10:$Q$109,COLUMN(F14),MATCH('Capacity Backing (Hide)'!$A71,Capacity!$C$9:$Q$9,0))</f>
        <v>0</v>
      </c>
      <c r="H71" cm="1">
        <f t="array" ref="H71">INDEX(Capacity!$C$10:$Q$109,COLUMN(G14),MATCH('Capacity Backing (Hide)'!$A71,Capacity!$C$9:$Q$9,0))</f>
        <v>0</v>
      </c>
      <c r="I71" cm="1">
        <f t="array" ref="I71">INDEX(Capacity!$C$10:$Q$109,COLUMN(H14),MATCH('Capacity Backing (Hide)'!$A71,Capacity!$C$9:$Q$9,0))</f>
        <v>0</v>
      </c>
      <c r="J71" cm="1">
        <f t="array" ref="J71">INDEX(Capacity!$C$10:$Q$109,COLUMN(I14),MATCH('Capacity Backing (Hide)'!$A71,Capacity!$C$9:$Q$9,0))</f>
        <v>0</v>
      </c>
      <c r="K71" cm="1">
        <f t="array" ref="K71">INDEX(Capacity!$C$10:$Q$109,COLUMN(J14),MATCH('Capacity Backing (Hide)'!$A71,Capacity!$C$9:$Q$9,0))</f>
        <v>0</v>
      </c>
      <c r="L71" cm="1">
        <f t="array" ref="L71">INDEX(Capacity!$C$10:$Q$109,COLUMN(K14),MATCH('Capacity Backing (Hide)'!$A71,Capacity!$C$9:$Q$9,0))</f>
        <v>0</v>
      </c>
      <c r="M71" cm="1">
        <f t="array" ref="M71">INDEX(Capacity!$C$10:$Q$109,COLUMN(L14),MATCH('Capacity Backing (Hide)'!$A71,Capacity!$C$9:$Q$9,0))</f>
        <v>0</v>
      </c>
      <c r="N71" cm="1">
        <f t="array" ref="N71">INDEX(Capacity!$C$10:$Q$109,COLUMN(M14),MATCH('Capacity Backing (Hide)'!$A71,Capacity!$C$9:$Q$9,0))</f>
        <v>0</v>
      </c>
      <c r="O71" cm="1">
        <f t="array" ref="O71">INDEX(Capacity!$C$10:$Q$109,COLUMN(N14),MATCH('Capacity Backing (Hide)'!$A71,Capacity!$C$9:$Q$9,0))</f>
        <v>0</v>
      </c>
      <c r="P71" cm="1">
        <f t="array" ref="P71">INDEX(Capacity!$C$10:$Q$109,COLUMN(O14),MATCH('Capacity Backing (Hide)'!$A71,Capacity!$C$9:$Q$9,0))</f>
        <v>0</v>
      </c>
      <c r="Q71" cm="1">
        <f t="array" ref="Q71">INDEX(Capacity!$C$10:$Q$109,COLUMN(P14),MATCH('Capacity Backing (Hide)'!$A71,Capacity!$C$9:$Q$9,0))</f>
        <v>0</v>
      </c>
      <c r="R71" cm="1">
        <f t="array" ref="R71">INDEX(Capacity!$C$10:$Q$109,COLUMN(Q14),MATCH('Capacity Backing (Hide)'!$A71,Capacity!$C$9:$Q$9,0))</f>
        <v>0</v>
      </c>
      <c r="S71" cm="1">
        <f t="array" ref="S71">INDEX(Capacity!$C$10:$Q$109,COLUMN(R14),MATCH('Capacity Backing (Hide)'!$A71,Capacity!$C$9:$Q$9,0))</f>
        <v>0</v>
      </c>
      <c r="T71" cm="1">
        <f t="array" ref="T71">INDEX(Capacity!$C$10:$Q$109,COLUMN(S14),MATCH('Capacity Backing (Hide)'!$A71,Capacity!$C$9:$Q$9,0))</f>
        <v>0</v>
      </c>
      <c r="U71" cm="1">
        <f t="array" ref="U71">INDEX(Capacity!$C$10:$Q$109,COLUMN(T14),MATCH('Capacity Backing (Hide)'!$A71,Capacity!$C$9:$Q$9,0))</f>
        <v>0</v>
      </c>
      <c r="V71" cm="1">
        <f t="array" ref="V71">INDEX(Capacity!$C$10:$Q$109,COLUMN(U14),MATCH('Capacity Backing (Hide)'!$A71,Capacity!$C$9:$Q$9,0))</f>
        <v>0</v>
      </c>
      <c r="W71" cm="1">
        <f t="array" ref="W71">INDEX(Capacity!$C$10:$Q$109,COLUMN(V14),MATCH('Capacity Backing (Hide)'!$A71,Capacity!$C$9:$Q$9,0))</f>
        <v>0</v>
      </c>
      <c r="X71" cm="1">
        <f t="array" ref="X71">INDEX(Capacity!$C$10:$Q$109,COLUMN(W14),MATCH('Capacity Backing (Hide)'!$A71,Capacity!$C$9:$Q$9,0))</f>
        <v>0</v>
      </c>
      <c r="Y71" cm="1">
        <f t="array" ref="Y71">INDEX(Capacity!$C$10:$Q$109,COLUMN(X14),MATCH('Capacity Backing (Hide)'!$A71,Capacity!$C$9:$Q$9,0))</f>
        <v>0</v>
      </c>
      <c r="Z71" cm="1">
        <f t="array" ref="Z71">INDEX(Capacity!$C$10:$Q$109,COLUMN(Y14),MATCH('Capacity Backing (Hide)'!$A71,Capacity!$C$9:$Q$9,0))</f>
        <v>0</v>
      </c>
      <c r="AA71" cm="1">
        <f t="array" ref="AA71">INDEX(Capacity!$C$10:$Q$109,COLUMN(Z14),MATCH('Capacity Backing (Hide)'!$A71,Capacity!$C$9:$Q$9,0))</f>
        <v>0</v>
      </c>
      <c r="AB71" cm="1">
        <f t="array" ref="AB71">INDEX(Capacity!$C$10:$Q$109,COLUMN(AA14),MATCH('Capacity Backing (Hide)'!$A71,Capacity!$C$9:$Q$9,0))</f>
        <v>0</v>
      </c>
      <c r="AC71" cm="1">
        <f t="array" ref="AC71">INDEX(Capacity!$C$10:$Q$109,COLUMN(AB14),MATCH('Capacity Backing (Hide)'!$A71,Capacity!$C$9:$Q$9,0))</f>
        <v>0</v>
      </c>
      <c r="AD71" cm="1">
        <f t="array" ref="AD71">INDEX(Capacity!$C$10:$Q$109,COLUMN(AC14),MATCH('Capacity Backing (Hide)'!$A71,Capacity!$C$9:$Q$9,0))</f>
        <v>0</v>
      </c>
      <c r="AE71" cm="1">
        <f t="array" ref="AE71">INDEX(Capacity!$C$10:$Q$109,COLUMN(AD14),MATCH('Capacity Backing (Hide)'!$A71,Capacity!$C$9:$Q$9,0))</f>
        <v>0</v>
      </c>
      <c r="AF71" cm="1">
        <f t="array" ref="AF71">INDEX(Capacity!$C$10:$Q$109,COLUMN(AE14),MATCH('Capacity Backing (Hide)'!$A71,Capacity!$C$9:$Q$9,0))</f>
        <v>0</v>
      </c>
      <c r="AG71" cm="1">
        <f t="array" ref="AG71">INDEX(Capacity!$C$10:$Q$109,COLUMN(AF14),MATCH('Capacity Backing (Hide)'!$A71,Capacity!$C$9:$Q$9,0))</f>
        <v>0</v>
      </c>
      <c r="AH71" cm="1">
        <f t="array" ref="AH71">INDEX(Capacity!$C$10:$Q$109,COLUMN(AG14),MATCH('Capacity Backing (Hide)'!$A71,Capacity!$C$9:$Q$9,0))</f>
        <v>0</v>
      </c>
      <c r="AI71" cm="1">
        <f t="array" ref="AI71">INDEX(Capacity!$C$10:$Q$109,COLUMN(AH14),MATCH('Capacity Backing (Hide)'!$A71,Capacity!$C$9:$Q$9,0))</f>
        <v>0</v>
      </c>
      <c r="AJ71" cm="1">
        <f t="array" ref="AJ71">INDEX(Capacity!$C$10:$Q$109,COLUMN(AI14),MATCH('Capacity Backing (Hide)'!$A71,Capacity!$C$9:$Q$9,0))</f>
        <v>0</v>
      </c>
      <c r="AK71" cm="1">
        <f t="array" ref="AK71">INDEX(Capacity!$C$10:$Q$109,COLUMN(AJ14),MATCH('Capacity Backing (Hide)'!$A71,Capacity!$C$9:$Q$9,0))</f>
        <v>0</v>
      </c>
      <c r="AL71" cm="1">
        <f t="array" ref="AL71">INDEX(Capacity!$C$10:$Q$109,COLUMN(AK14),MATCH('Capacity Backing (Hide)'!$A71,Capacity!$C$9:$Q$9,0))</f>
        <v>0</v>
      </c>
      <c r="AM71" cm="1">
        <f t="array" ref="AM71">INDEX(Capacity!$C$10:$Q$109,COLUMN(AL14),MATCH('Capacity Backing (Hide)'!$A71,Capacity!$C$9:$Q$9,0))</f>
        <v>0</v>
      </c>
      <c r="AN71" cm="1">
        <f t="array" ref="AN71">INDEX(Capacity!$C$10:$Q$109,COLUMN(AM14),MATCH('Capacity Backing (Hide)'!$A71,Capacity!$C$9:$Q$9,0))</f>
        <v>0</v>
      </c>
      <c r="AO71" cm="1">
        <f t="array" ref="AO71">INDEX(Capacity!$C$10:$Q$109,COLUMN(AN14),MATCH('Capacity Backing (Hide)'!$A71,Capacity!$C$9:$Q$9,0))</f>
        <v>0</v>
      </c>
      <c r="AP71" cm="1">
        <f t="array" ref="AP71">INDEX(Capacity!$C$10:$Q$109,COLUMN(AO14),MATCH('Capacity Backing (Hide)'!$A71,Capacity!$C$9:$Q$9,0))</f>
        <v>0</v>
      </c>
      <c r="AQ71" cm="1">
        <f t="array" ref="AQ71">INDEX(Capacity!$C$10:$Q$109,COLUMN(AP14),MATCH('Capacity Backing (Hide)'!$A71,Capacity!$C$9:$Q$9,0))</f>
        <v>0</v>
      </c>
      <c r="AR71" cm="1">
        <f t="array" ref="AR71">INDEX(Capacity!$C$10:$Q$109,COLUMN(AQ14),MATCH('Capacity Backing (Hide)'!$A71,Capacity!$C$9:$Q$9,0))</f>
        <v>0</v>
      </c>
      <c r="AS71" cm="1">
        <f t="array" ref="AS71">INDEX(Capacity!$C$10:$Q$109,COLUMN(AR14),MATCH('Capacity Backing (Hide)'!$A71,Capacity!$C$9:$Q$9,0))</f>
        <v>0</v>
      </c>
      <c r="AT71" cm="1">
        <f t="array" ref="AT71">INDEX(Capacity!$C$10:$Q$109,COLUMN(AS14),MATCH('Capacity Backing (Hide)'!$A71,Capacity!$C$9:$Q$9,0))</f>
        <v>0</v>
      </c>
      <c r="AU71" cm="1">
        <f t="array" ref="AU71">INDEX(Capacity!$C$10:$Q$109,COLUMN(AT14),MATCH('Capacity Backing (Hide)'!$A71,Capacity!$C$9:$Q$9,0))</f>
        <v>0</v>
      </c>
      <c r="AV71" cm="1">
        <f t="array" ref="AV71">INDEX(Capacity!$C$10:$Q$109,COLUMN(AU14),MATCH('Capacity Backing (Hide)'!$A71,Capacity!$C$9:$Q$9,0))</f>
        <v>0</v>
      </c>
      <c r="AW71" cm="1">
        <f t="array" ref="AW71">INDEX(Capacity!$C$10:$Q$109,COLUMN(AV14),MATCH('Capacity Backing (Hide)'!$A71,Capacity!$C$9:$Q$9,0))</f>
        <v>0</v>
      </c>
      <c r="AX71" cm="1">
        <f t="array" ref="AX71">INDEX(Capacity!$C$10:$Q$109,COLUMN(AW14),MATCH('Capacity Backing (Hide)'!$A71,Capacity!$C$9:$Q$9,0))</f>
        <v>0</v>
      </c>
      <c r="AY71" cm="1">
        <f t="array" ref="AY71">INDEX(Capacity!$C$10:$Q$109,COLUMN(AX14),MATCH('Capacity Backing (Hide)'!$A71,Capacity!$C$9:$Q$9,0))</f>
        <v>0</v>
      </c>
      <c r="AZ71" cm="1">
        <f t="array" ref="AZ71">INDEX(Capacity!$C$10:$Q$109,COLUMN(AY14),MATCH('Capacity Backing (Hide)'!$A71,Capacity!$C$9:$Q$9,0))</f>
        <v>0</v>
      </c>
      <c r="BA71" cm="1">
        <f t="array" ref="BA71">INDEX(Capacity!$C$10:$Q$109,COLUMN(AZ14),MATCH('Capacity Backing (Hide)'!$A71,Capacity!$C$9:$Q$9,0))</f>
        <v>0</v>
      </c>
      <c r="BB71" cm="1">
        <f t="array" ref="BB71">INDEX(Capacity!$C$10:$Q$109,COLUMN(BA14),MATCH('Capacity Backing (Hide)'!$A71,Capacity!$C$9:$Q$9,0))</f>
        <v>0</v>
      </c>
      <c r="BC71" cm="1">
        <f t="array" ref="BC71">INDEX(Capacity!$C$10:$Q$109,COLUMN(BB14),MATCH('Capacity Backing (Hide)'!$A71,Capacity!$C$9:$Q$9,0))</f>
        <v>0</v>
      </c>
      <c r="BD71" cm="1">
        <f t="array" ref="BD71">INDEX(Capacity!$C$10:$Q$109,COLUMN(BC14),MATCH('Capacity Backing (Hide)'!$A71,Capacity!$C$9:$Q$9,0))</f>
        <v>0</v>
      </c>
      <c r="BE71" cm="1">
        <f t="array" ref="BE71">INDEX(Capacity!$C$10:$Q$109,COLUMN(BD14),MATCH('Capacity Backing (Hide)'!$A71,Capacity!$C$9:$Q$9,0))</f>
        <v>0</v>
      </c>
      <c r="BF71" cm="1">
        <f t="array" ref="BF71">INDEX(Capacity!$C$10:$Q$109,COLUMN(BE14),MATCH('Capacity Backing (Hide)'!$A71,Capacity!$C$9:$Q$9,0))</f>
        <v>0</v>
      </c>
      <c r="BG71" cm="1">
        <f t="array" ref="BG71">INDEX(Capacity!$C$10:$Q$109,COLUMN(BF14),MATCH('Capacity Backing (Hide)'!$A71,Capacity!$C$9:$Q$9,0))</f>
        <v>0</v>
      </c>
      <c r="BH71" cm="1">
        <f t="array" ref="BH71">INDEX(Capacity!$C$10:$Q$109,COLUMN(BG14),MATCH('Capacity Backing (Hide)'!$A71,Capacity!$C$9:$Q$9,0))</f>
        <v>0</v>
      </c>
      <c r="BI71" cm="1">
        <f t="array" ref="BI71">INDEX(Capacity!$C$10:$Q$109,COLUMN(BH14),MATCH('Capacity Backing (Hide)'!$A71,Capacity!$C$9:$Q$9,0))</f>
        <v>0</v>
      </c>
      <c r="BJ71" cm="1">
        <f t="array" ref="BJ71">INDEX(Capacity!$C$10:$Q$109,COLUMN(BI14),MATCH('Capacity Backing (Hide)'!$A71,Capacity!$C$9:$Q$9,0))</f>
        <v>0</v>
      </c>
      <c r="BK71" cm="1">
        <f t="array" ref="BK71">INDEX(Capacity!$C$10:$Q$109,COLUMN(BJ14),MATCH('Capacity Backing (Hide)'!$A71,Capacity!$C$9:$Q$9,0))</f>
        <v>0</v>
      </c>
      <c r="BL71" cm="1">
        <f t="array" ref="BL71">INDEX(Capacity!$C$10:$Q$109,COLUMN(BK14),MATCH('Capacity Backing (Hide)'!$A71,Capacity!$C$9:$Q$9,0))</f>
        <v>0</v>
      </c>
      <c r="BM71" cm="1">
        <f t="array" ref="BM71">INDEX(Capacity!$C$10:$Q$109,COLUMN(BL14),MATCH('Capacity Backing (Hide)'!$A71,Capacity!$C$9:$Q$9,0))</f>
        <v>0</v>
      </c>
      <c r="BN71" cm="1">
        <f t="array" ref="BN71">INDEX(Capacity!$C$10:$Q$109,COLUMN(BM14),MATCH('Capacity Backing (Hide)'!$A71,Capacity!$C$9:$Q$9,0))</f>
        <v>0</v>
      </c>
      <c r="BO71" cm="1">
        <f t="array" ref="BO71">INDEX(Capacity!$C$10:$Q$109,COLUMN(BN14),MATCH('Capacity Backing (Hide)'!$A71,Capacity!$C$9:$Q$9,0))</f>
        <v>0</v>
      </c>
      <c r="BP71" cm="1">
        <f t="array" ref="BP71">INDEX(Capacity!$C$10:$Q$109,COLUMN(BO14),MATCH('Capacity Backing (Hide)'!$A71,Capacity!$C$9:$Q$9,0))</f>
        <v>0</v>
      </c>
      <c r="BQ71" cm="1">
        <f t="array" ref="BQ71">INDEX(Capacity!$C$10:$Q$109,COLUMN(BP14),MATCH('Capacity Backing (Hide)'!$A71,Capacity!$C$9:$Q$9,0))</f>
        <v>0</v>
      </c>
      <c r="BR71" cm="1">
        <f t="array" ref="BR71">INDEX(Capacity!$C$10:$Q$109,COLUMN(BQ14),MATCH('Capacity Backing (Hide)'!$A71,Capacity!$C$9:$Q$9,0))</f>
        <v>0</v>
      </c>
      <c r="BS71" cm="1">
        <f t="array" ref="BS71">INDEX(Capacity!$C$10:$Q$109,COLUMN(BR14),MATCH('Capacity Backing (Hide)'!$A71,Capacity!$C$9:$Q$9,0))</f>
        <v>0</v>
      </c>
      <c r="BT71" cm="1">
        <f t="array" ref="BT71">INDEX(Capacity!$C$10:$Q$109,COLUMN(BS14),MATCH('Capacity Backing (Hide)'!$A71,Capacity!$C$9:$Q$9,0))</f>
        <v>0</v>
      </c>
      <c r="BU71" cm="1">
        <f t="array" ref="BU71">INDEX(Capacity!$C$10:$Q$109,COLUMN(BT14),MATCH('Capacity Backing (Hide)'!$A71,Capacity!$C$9:$Q$9,0))</f>
        <v>0</v>
      </c>
      <c r="BV71" cm="1">
        <f t="array" ref="BV71">INDEX(Capacity!$C$10:$Q$109,COLUMN(BU14),MATCH('Capacity Backing (Hide)'!$A71,Capacity!$C$9:$Q$9,0))</f>
        <v>0</v>
      </c>
      <c r="BW71" cm="1">
        <f t="array" ref="BW71">INDEX(Capacity!$C$10:$Q$109,COLUMN(BV14),MATCH('Capacity Backing (Hide)'!$A71,Capacity!$C$9:$Q$9,0))</f>
        <v>0</v>
      </c>
      <c r="BX71" cm="1">
        <f t="array" ref="BX71">INDEX(Capacity!$C$10:$Q$109,COLUMN(BW14),MATCH('Capacity Backing (Hide)'!$A71,Capacity!$C$9:$Q$9,0))</f>
        <v>0</v>
      </c>
      <c r="BY71" cm="1">
        <f t="array" ref="BY71">INDEX(Capacity!$C$10:$Q$109,COLUMN(BX14),MATCH('Capacity Backing (Hide)'!$A71,Capacity!$C$9:$Q$9,0))</f>
        <v>0</v>
      </c>
      <c r="BZ71" cm="1">
        <f t="array" ref="BZ71">INDEX(Capacity!$C$10:$Q$109,COLUMN(BY14),MATCH('Capacity Backing (Hide)'!$A71,Capacity!$C$9:$Q$9,0))</f>
        <v>0</v>
      </c>
      <c r="CA71" cm="1">
        <f t="array" ref="CA71">INDEX(Capacity!$C$10:$Q$109,COLUMN(BZ14),MATCH('Capacity Backing (Hide)'!$A71,Capacity!$C$9:$Q$9,0))</f>
        <v>0</v>
      </c>
      <c r="CB71" cm="1">
        <f t="array" ref="CB71">INDEX(Capacity!$C$10:$Q$109,COLUMN(CA14),MATCH('Capacity Backing (Hide)'!$A71,Capacity!$C$9:$Q$9,0))</f>
        <v>0</v>
      </c>
      <c r="CC71" cm="1">
        <f t="array" ref="CC71">INDEX(Capacity!$C$10:$Q$109,COLUMN(CB14),MATCH('Capacity Backing (Hide)'!$A71,Capacity!$C$9:$Q$9,0))</f>
        <v>0</v>
      </c>
      <c r="CD71" cm="1">
        <f t="array" ref="CD71">INDEX(Capacity!$C$10:$Q$109,COLUMN(CC14),MATCH('Capacity Backing (Hide)'!$A71,Capacity!$C$9:$Q$9,0))</f>
        <v>0</v>
      </c>
      <c r="CE71" cm="1">
        <f t="array" ref="CE71">INDEX(Capacity!$C$10:$Q$109,COLUMN(CD14),MATCH('Capacity Backing (Hide)'!$A71,Capacity!$C$9:$Q$9,0))</f>
        <v>0</v>
      </c>
      <c r="CF71" cm="1">
        <f t="array" ref="CF71">INDEX(Capacity!$C$10:$Q$109,COLUMN(CE14),MATCH('Capacity Backing (Hide)'!$A71,Capacity!$C$9:$Q$9,0))</f>
        <v>0</v>
      </c>
      <c r="CG71" cm="1">
        <f t="array" ref="CG71">INDEX(Capacity!$C$10:$Q$109,COLUMN(CF14),MATCH('Capacity Backing (Hide)'!$A71,Capacity!$C$9:$Q$9,0))</f>
        <v>0</v>
      </c>
      <c r="CH71" cm="1">
        <f t="array" ref="CH71">INDEX(Capacity!$C$10:$Q$109,COLUMN(CG14),MATCH('Capacity Backing (Hide)'!$A71,Capacity!$C$9:$Q$9,0))</f>
        <v>0</v>
      </c>
      <c r="CI71" cm="1">
        <f t="array" ref="CI71">INDEX(Capacity!$C$10:$Q$109,COLUMN(CH14),MATCH('Capacity Backing (Hide)'!$A71,Capacity!$C$9:$Q$9,0))</f>
        <v>0</v>
      </c>
      <c r="CJ71" cm="1">
        <f t="array" ref="CJ71">INDEX(Capacity!$C$10:$Q$109,COLUMN(CI14),MATCH('Capacity Backing (Hide)'!$A71,Capacity!$C$9:$Q$9,0))</f>
        <v>0</v>
      </c>
      <c r="CK71" cm="1">
        <f t="array" ref="CK71">INDEX(Capacity!$C$10:$Q$109,COLUMN(CJ14),MATCH('Capacity Backing (Hide)'!$A71,Capacity!$C$9:$Q$9,0))</f>
        <v>0</v>
      </c>
      <c r="CL71" cm="1">
        <f t="array" ref="CL71">INDEX(Capacity!$C$10:$Q$109,COLUMN(CK14),MATCH('Capacity Backing (Hide)'!$A71,Capacity!$C$9:$Q$9,0))</f>
        <v>0</v>
      </c>
      <c r="CM71" cm="1">
        <f t="array" ref="CM71">INDEX(Capacity!$C$10:$Q$109,COLUMN(CL14),MATCH('Capacity Backing (Hide)'!$A71,Capacity!$C$9:$Q$9,0))</f>
        <v>0</v>
      </c>
      <c r="CN71" cm="1">
        <f t="array" ref="CN71">INDEX(Capacity!$C$10:$Q$109,COLUMN(CM14),MATCH('Capacity Backing (Hide)'!$A71,Capacity!$C$9:$Q$9,0))</f>
        <v>0</v>
      </c>
      <c r="CO71" cm="1">
        <f t="array" ref="CO71">INDEX(Capacity!$C$10:$Q$109,COLUMN(CN14),MATCH('Capacity Backing (Hide)'!$A71,Capacity!$C$9:$Q$9,0))</f>
        <v>0</v>
      </c>
      <c r="CP71" cm="1">
        <f t="array" ref="CP71">INDEX(Capacity!$C$10:$Q$109,COLUMN(CO14),MATCH('Capacity Backing (Hide)'!$A71,Capacity!$C$9:$Q$9,0))</f>
        <v>0</v>
      </c>
      <c r="CQ71" cm="1">
        <f t="array" ref="CQ71">INDEX(Capacity!$C$10:$Q$109,COLUMN(CP14),MATCH('Capacity Backing (Hide)'!$A71,Capacity!$C$9:$Q$9,0))</f>
        <v>0</v>
      </c>
      <c r="CR71" cm="1">
        <f t="array" ref="CR71">INDEX(Capacity!$C$10:$Q$109,COLUMN(CQ14),MATCH('Capacity Backing (Hide)'!$A71,Capacity!$C$9:$Q$9,0))</f>
        <v>0</v>
      </c>
      <c r="CS71" cm="1">
        <f t="array" ref="CS71">INDEX(Capacity!$C$10:$Q$109,COLUMN(CR14),MATCH('Capacity Backing (Hide)'!$A71,Capacity!$C$9:$Q$9,0))</f>
        <v>0</v>
      </c>
      <c r="CT71" cm="1">
        <f t="array" ref="CT71">INDEX(Capacity!$C$10:$Q$109,COLUMN(CS14),MATCH('Capacity Backing (Hide)'!$A71,Capacity!$C$9:$Q$9,0))</f>
        <v>0</v>
      </c>
      <c r="CU71" cm="1">
        <f t="array" ref="CU71">INDEX(Capacity!$C$10:$Q$109,COLUMN(CT14),MATCH('Capacity Backing (Hide)'!$A71,Capacity!$C$9:$Q$9,0))</f>
        <v>0</v>
      </c>
      <c r="CV71" cm="1">
        <f t="array" ref="CV71">INDEX(Capacity!$C$10:$Q$109,COLUMN(CU14),MATCH('Capacity Backing (Hide)'!$A71,Capacity!$C$9:$Q$9,0))</f>
        <v>0</v>
      </c>
      <c r="CW71" cm="1">
        <f t="array" ref="CW71">INDEX(Capacity!$C$10:$Q$109,COLUMN(CV14),MATCH('Capacity Backing (Hide)'!$A71,Capacity!$C$9:$Q$9,0))</f>
        <v>0</v>
      </c>
    </row>
    <row r="72" spans="1:101" x14ac:dyDescent="0.35">
      <c r="A72" s="2" t="str" cm="1">
        <f t="array" ref="A72">INDEX('Data Validation (Hide)'!$B$2:$B$16,ROW(A14),1)</f>
        <v>Caseload 14</v>
      </c>
      <c r="B72" cm="1">
        <f t="array" ref="B72">INDEX(Capacity!$C$10:$Q$109,COLUMN(A15),MATCH('Capacity Backing (Hide)'!$A72,Capacity!$C$9:$Q$9,0))</f>
        <v>0</v>
      </c>
      <c r="C72" cm="1">
        <f t="array" ref="C72">INDEX(Capacity!$C$10:$Q$109,COLUMN(B15),MATCH('Capacity Backing (Hide)'!$A72,Capacity!$C$9:$Q$9,0))</f>
        <v>0</v>
      </c>
      <c r="D72" cm="1">
        <f t="array" ref="D72">INDEX(Capacity!$C$10:$Q$109,COLUMN(C15),MATCH('Capacity Backing (Hide)'!$A72,Capacity!$C$9:$Q$9,0))</f>
        <v>0</v>
      </c>
      <c r="E72" cm="1">
        <f t="array" ref="E72">INDEX(Capacity!$C$10:$Q$109,COLUMN(D15),MATCH('Capacity Backing (Hide)'!$A72,Capacity!$C$9:$Q$9,0))</f>
        <v>0</v>
      </c>
      <c r="F72" cm="1">
        <f t="array" ref="F72">INDEX(Capacity!$C$10:$Q$109,COLUMN(E15),MATCH('Capacity Backing (Hide)'!$A72,Capacity!$C$9:$Q$9,0))</f>
        <v>0</v>
      </c>
      <c r="G72" cm="1">
        <f t="array" ref="G72">INDEX(Capacity!$C$10:$Q$109,COLUMN(F15),MATCH('Capacity Backing (Hide)'!$A72,Capacity!$C$9:$Q$9,0))</f>
        <v>0</v>
      </c>
      <c r="H72" cm="1">
        <f t="array" ref="H72">INDEX(Capacity!$C$10:$Q$109,COLUMN(G15),MATCH('Capacity Backing (Hide)'!$A72,Capacity!$C$9:$Q$9,0))</f>
        <v>0</v>
      </c>
      <c r="I72" cm="1">
        <f t="array" ref="I72">INDEX(Capacity!$C$10:$Q$109,COLUMN(H15),MATCH('Capacity Backing (Hide)'!$A72,Capacity!$C$9:$Q$9,0))</f>
        <v>0</v>
      </c>
      <c r="J72" cm="1">
        <f t="array" ref="J72">INDEX(Capacity!$C$10:$Q$109,COLUMN(I15),MATCH('Capacity Backing (Hide)'!$A72,Capacity!$C$9:$Q$9,0))</f>
        <v>0</v>
      </c>
      <c r="K72" cm="1">
        <f t="array" ref="K72">INDEX(Capacity!$C$10:$Q$109,COLUMN(J15),MATCH('Capacity Backing (Hide)'!$A72,Capacity!$C$9:$Q$9,0))</f>
        <v>0</v>
      </c>
      <c r="L72" cm="1">
        <f t="array" ref="L72">INDEX(Capacity!$C$10:$Q$109,COLUMN(K15),MATCH('Capacity Backing (Hide)'!$A72,Capacity!$C$9:$Q$9,0))</f>
        <v>0</v>
      </c>
      <c r="M72" cm="1">
        <f t="array" ref="M72">INDEX(Capacity!$C$10:$Q$109,COLUMN(L15),MATCH('Capacity Backing (Hide)'!$A72,Capacity!$C$9:$Q$9,0))</f>
        <v>0</v>
      </c>
      <c r="N72" cm="1">
        <f t="array" ref="N72">INDEX(Capacity!$C$10:$Q$109,COLUMN(M15),MATCH('Capacity Backing (Hide)'!$A72,Capacity!$C$9:$Q$9,0))</f>
        <v>0</v>
      </c>
      <c r="O72" cm="1">
        <f t="array" ref="O72">INDEX(Capacity!$C$10:$Q$109,COLUMN(N15),MATCH('Capacity Backing (Hide)'!$A72,Capacity!$C$9:$Q$9,0))</f>
        <v>0</v>
      </c>
      <c r="P72" cm="1">
        <f t="array" ref="P72">INDEX(Capacity!$C$10:$Q$109,COLUMN(O15),MATCH('Capacity Backing (Hide)'!$A72,Capacity!$C$9:$Q$9,0))</f>
        <v>0</v>
      </c>
      <c r="Q72" cm="1">
        <f t="array" ref="Q72">INDEX(Capacity!$C$10:$Q$109,COLUMN(P15),MATCH('Capacity Backing (Hide)'!$A72,Capacity!$C$9:$Q$9,0))</f>
        <v>0</v>
      </c>
      <c r="R72" cm="1">
        <f t="array" ref="R72">INDEX(Capacity!$C$10:$Q$109,COLUMN(Q15),MATCH('Capacity Backing (Hide)'!$A72,Capacity!$C$9:$Q$9,0))</f>
        <v>0</v>
      </c>
      <c r="S72" cm="1">
        <f t="array" ref="S72">INDEX(Capacity!$C$10:$Q$109,COLUMN(R15),MATCH('Capacity Backing (Hide)'!$A72,Capacity!$C$9:$Q$9,0))</f>
        <v>0</v>
      </c>
      <c r="T72" cm="1">
        <f t="array" ref="T72">INDEX(Capacity!$C$10:$Q$109,COLUMN(S15),MATCH('Capacity Backing (Hide)'!$A72,Capacity!$C$9:$Q$9,0))</f>
        <v>0</v>
      </c>
      <c r="U72" cm="1">
        <f t="array" ref="U72">INDEX(Capacity!$C$10:$Q$109,COLUMN(T15),MATCH('Capacity Backing (Hide)'!$A72,Capacity!$C$9:$Q$9,0))</f>
        <v>0</v>
      </c>
      <c r="V72" cm="1">
        <f t="array" ref="V72">INDEX(Capacity!$C$10:$Q$109,COLUMN(U15),MATCH('Capacity Backing (Hide)'!$A72,Capacity!$C$9:$Q$9,0))</f>
        <v>0</v>
      </c>
      <c r="W72" cm="1">
        <f t="array" ref="W72">INDEX(Capacity!$C$10:$Q$109,COLUMN(V15),MATCH('Capacity Backing (Hide)'!$A72,Capacity!$C$9:$Q$9,0))</f>
        <v>0</v>
      </c>
      <c r="X72" cm="1">
        <f t="array" ref="X72">INDEX(Capacity!$C$10:$Q$109,COLUMN(W15),MATCH('Capacity Backing (Hide)'!$A72,Capacity!$C$9:$Q$9,0))</f>
        <v>0</v>
      </c>
      <c r="Y72" cm="1">
        <f t="array" ref="Y72">INDEX(Capacity!$C$10:$Q$109,COLUMN(X15),MATCH('Capacity Backing (Hide)'!$A72,Capacity!$C$9:$Q$9,0))</f>
        <v>0</v>
      </c>
      <c r="Z72" cm="1">
        <f t="array" ref="Z72">INDEX(Capacity!$C$10:$Q$109,COLUMN(Y15),MATCH('Capacity Backing (Hide)'!$A72,Capacity!$C$9:$Q$9,0))</f>
        <v>0</v>
      </c>
      <c r="AA72" cm="1">
        <f t="array" ref="AA72">INDEX(Capacity!$C$10:$Q$109,COLUMN(Z15),MATCH('Capacity Backing (Hide)'!$A72,Capacity!$C$9:$Q$9,0))</f>
        <v>0</v>
      </c>
      <c r="AB72" cm="1">
        <f t="array" ref="AB72">INDEX(Capacity!$C$10:$Q$109,COLUMN(AA15),MATCH('Capacity Backing (Hide)'!$A72,Capacity!$C$9:$Q$9,0))</f>
        <v>0</v>
      </c>
      <c r="AC72" cm="1">
        <f t="array" ref="AC72">INDEX(Capacity!$C$10:$Q$109,COLUMN(AB15),MATCH('Capacity Backing (Hide)'!$A72,Capacity!$C$9:$Q$9,0))</f>
        <v>0</v>
      </c>
      <c r="AD72" cm="1">
        <f t="array" ref="AD72">INDEX(Capacity!$C$10:$Q$109,COLUMN(AC15),MATCH('Capacity Backing (Hide)'!$A72,Capacity!$C$9:$Q$9,0))</f>
        <v>0</v>
      </c>
      <c r="AE72" cm="1">
        <f t="array" ref="AE72">INDEX(Capacity!$C$10:$Q$109,COLUMN(AD15),MATCH('Capacity Backing (Hide)'!$A72,Capacity!$C$9:$Q$9,0))</f>
        <v>0</v>
      </c>
      <c r="AF72" cm="1">
        <f t="array" ref="AF72">INDEX(Capacity!$C$10:$Q$109,COLUMN(AE15),MATCH('Capacity Backing (Hide)'!$A72,Capacity!$C$9:$Q$9,0))</f>
        <v>0</v>
      </c>
      <c r="AG72" cm="1">
        <f t="array" ref="AG72">INDEX(Capacity!$C$10:$Q$109,COLUMN(AF15),MATCH('Capacity Backing (Hide)'!$A72,Capacity!$C$9:$Q$9,0))</f>
        <v>0</v>
      </c>
      <c r="AH72" cm="1">
        <f t="array" ref="AH72">INDEX(Capacity!$C$10:$Q$109,COLUMN(AG15),MATCH('Capacity Backing (Hide)'!$A72,Capacity!$C$9:$Q$9,0))</f>
        <v>0</v>
      </c>
      <c r="AI72" cm="1">
        <f t="array" ref="AI72">INDEX(Capacity!$C$10:$Q$109,COLUMN(AH15),MATCH('Capacity Backing (Hide)'!$A72,Capacity!$C$9:$Q$9,0))</f>
        <v>0</v>
      </c>
      <c r="AJ72" cm="1">
        <f t="array" ref="AJ72">INDEX(Capacity!$C$10:$Q$109,COLUMN(AI15),MATCH('Capacity Backing (Hide)'!$A72,Capacity!$C$9:$Q$9,0))</f>
        <v>0</v>
      </c>
      <c r="AK72" cm="1">
        <f t="array" ref="AK72">INDEX(Capacity!$C$10:$Q$109,COLUMN(AJ15),MATCH('Capacity Backing (Hide)'!$A72,Capacity!$C$9:$Q$9,0))</f>
        <v>0</v>
      </c>
      <c r="AL72" cm="1">
        <f t="array" ref="AL72">INDEX(Capacity!$C$10:$Q$109,COLUMN(AK15),MATCH('Capacity Backing (Hide)'!$A72,Capacity!$C$9:$Q$9,0))</f>
        <v>0</v>
      </c>
      <c r="AM72" cm="1">
        <f t="array" ref="AM72">INDEX(Capacity!$C$10:$Q$109,COLUMN(AL15),MATCH('Capacity Backing (Hide)'!$A72,Capacity!$C$9:$Q$9,0))</f>
        <v>0</v>
      </c>
      <c r="AN72" cm="1">
        <f t="array" ref="AN72">INDEX(Capacity!$C$10:$Q$109,COLUMN(AM15),MATCH('Capacity Backing (Hide)'!$A72,Capacity!$C$9:$Q$9,0))</f>
        <v>0</v>
      </c>
      <c r="AO72" cm="1">
        <f t="array" ref="AO72">INDEX(Capacity!$C$10:$Q$109,COLUMN(AN15),MATCH('Capacity Backing (Hide)'!$A72,Capacity!$C$9:$Q$9,0))</f>
        <v>0</v>
      </c>
      <c r="AP72" cm="1">
        <f t="array" ref="AP72">INDEX(Capacity!$C$10:$Q$109,COLUMN(AO15),MATCH('Capacity Backing (Hide)'!$A72,Capacity!$C$9:$Q$9,0))</f>
        <v>0</v>
      </c>
      <c r="AQ72" cm="1">
        <f t="array" ref="AQ72">INDEX(Capacity!$C$10:$Q$109,COLUMN(AP15),MATCH('Capacity Backing (Hide)'!$A72,Capacity!$C$9:$Q$9,0))</f>
        <v>0</v>
      </c>
      <c r="AR72" cm="1">
        <f t="array" ref="AR72">INDEX(Capacity!$C$10:$Q$109,COLUMN(AQ15),MATCH('Capacity Backing (Hide)'!$A72,Capacity!$C$9:$Q$9,0))</f>
        <v>0</v>
      </c>
      <c r="AS72" cm="1">
        <f t="array" ref="AS72">INDEX(Capacity!$C$10:$Q$109,COLUMN(AR15),MATCH('Capacity Backing (Hide)'!$A72,Capacity!$C$9:$Q$9,0))</f>
        <v>0</v>
      </c>
      <c r="AT72" cm="1">
        <f t="array" ref="AT72">INDEX(Capacity!$C$10:$Q$109,COLUMN(AS15),MATCH('Capacity Backing (Hide)'!$A72,Capacity!$C$9:$Q$9,0))</f>
        <v>0</v>
      </c>
      <c r="AU72" cm="1">
        <f t="array" ref="AU72">INDEX(Capacity!$C$10:$Q$109,COLUMN(AT15),MATCH('Capacity Backing (Hide)'!$A72,Capacity!$C$9:$Q$9,0))</f>
        <v>0</v>
      </c>
      <c r="AV72" cm="1">
        <f t="array" ref="AV72">INDEX(Capacity!$C$10:$Q$109,COLUMN(AU15),MATCH('Capacity Backing (Hide)'!$A72,Capacity!$C$9:$Q$9,0))</f>
        <v>0</v>
      </c>
      <c r="AW72" cm="1">
        <f t="array" ref="AW72">INDEX(Capacity!$C$10:$Q$109,COLUMN(AV15),MATCH('Capacity Backing (Hide)'!$A72,Capacity!$C$9:$Q$9,0))</f>
        <v>0</v>
      </c>
      <c r="AX72" cm="1">
        <f t="array" ref="AX72">INDEX(Capacity!$C$10:$Q$109,COLUMN(AW15),MATCH('Capacity Backing (Hide)'!$A72,Capacity!$C$9:$Q$9,0))</f>
        <v>0</v>
      </c>
      <c r="AY72" cm="1">
        <f t="array" ref="AY72">INDEX(Capacity!$C$10:$Q$109,COLUMN(AX15),MATCH('Capacity Backing (Hide)'!$A72,Capacity!$C$9:$Q$9,0))</f>
        <v>0</v>
      </c>
      <c r="AZ72" cm="1">
        <f t="array" ref="AZ72">INDEX(Capacity!$C$10:$Q$109,COLUMN(AY15),MATCH('Capacity Backing (Hide)'!$A72,Capacity!$C$9:$Q$9,0))</f>
        <v>0</v>
      </c>
      <c r="BA72" cm="1">
        <f t="array" ref="BA72">INDEX(Capacity!$C$10:$Q$109,COLUMN(AZ15),MATCH('Capacity Backing (Hide)'!$A72,Capacity!$C$9:$Q$9,0))</f>
        <v>0</v>
      </c>
      <c r="BB72" cm="1">
        <f t="array" ref="BB72">INDEX(Capacity!$C$10:$Q$109,COLUMN(BA15),MATCH('Capacity Backing (Hide)'!$A72,Capacity!$C$9:$Q$9,0))</f>
        <v>0</v>
      </c>
      <c r="BC72" cm="1">
        <f t="array" ref="BC72">INDEX(Capacity!$C$10:$Q$109,COLUMN(BB15),MATCH('Capacity Backing (Hide)'!$A72,Capacity!$C$9:$Q$9,0))</f>
        <v>0</v>
      </c>
      <c r="BD72" cm="1">
        <f t="array" ref="BD72">INDEX(Capacity!$C$10:$Q$109,COLUMN(BC15),MATCH('Capacity Backing (Hide)'!$A72,Capacity!$C$9:$Q$9,0))</f>
        <v>0</v>
      </c>
      <c r="BE72" cm="1">
        <f t="array" ref="BE72">INDEX(Capacity!$C$10:$Q$109,COLUMN(BD15),MATCH('Capacity Backing (Hide)'!$A72,Capacity!$C$9:$Q$9,0))</f>
        <v>0</v>
      </c>
      <c r="BF72" cm="1">
        <f t="array" ref="BF72">INDEX(Capacity!$C$10:$Q$109,COLUMN(BE15),MATCH('Capacity Backing (Hide)'!$A72,Capacity!$C$9:$Q$9,0))</f>
        <v>0</v>
      </c>
      <c r="BG72" cm="1">
        <f t="array" ref="BG72">INDEX(Capacity!$C$10:$Q$109,COLUMN(BF15),MATCH('Capacity Backing (Hide)'!$A72,Capacity!$C$9:$Q$9,0))</f>
        <v>0</v>
      </c>
      <c r="BH72" cm="1">
        <f t="array" ref="BH72">INDEX(Capacity!$C$10:$Q$109,COLUMN(BG15),MATCH('Capacity Backing (Hide)'!$A72,Capacity!$C$9:$Q$9,0))</f>
        <v>0</v>
      </c>
      <c r="BI72" cm="1">
        <f t="array" ref="BI72">INDEX(Capacity!$C$10:$Q$109,COLUMN(BH15),MATCH('Capacity Backing (Hide)'!$A72,Capacity!$C$9:$Q$9,0))</f>
        <v>0</v>
      </c>
      <c r="BJ72" cm="1">
        <f t="array" ref="BJ72">INDEX(Capacity!$C$10:$Q$109,COLUMN(BI15),MATCH('Capacity Backing (Hide)'!$A72,Capacity!$C$9:$Q$9,0))</f>
        <v>0</v>
      </c>
      <c r="BK72" cm="1">
        <f t="array" ref="BK72">INDEX(Capacity!$C$10:$Q$109,COLUMN(BJ15),MATCH('Capacity Backing (Hide)'!$A72,Capacity!$C$9:$Q$9,0))</f>
        <v>0</v>
      </c>
      <c r="BL72" cm="1">
        <f t="array" ref="BL72">INDEX(Capacity!$C$10:$Q$109,COLUMN(BK15),MATCH('Capacity Backing (Hide)'!$A72,Capacity!$C$9:$Q$9,0))</f>
        <v>0</v>
      </c>
      <c r="BM72" cm="1">
        <f t="array" ref="BM72">INDEX(Capacity!$C$10:$Q$109,COLUMN(BL15),MATCH('Capacity Backing (Hide)'!$A72,Capacity!$C$9:$Q$9,0))</f>
        <v>0</v>
      </c>
      <c r="BN72" cm="1">
        <f t="array" ref="BN72">INDEX(Capacity!$C$10:$Q$109,COLUMN(BM15),MATCH('Capacity Backing (Hide)'!$A72,Capacity!$C$9:$Q$9,0))</f>
        <v>0</v>
      </c>
      <c r="BO72" cm="1">
        <f t="array" ref="BO72">INDEX(Capacity!$C$10:$Q$109,COLUMN(BN15),MATCH('Capacity Backing (Hide)'!$A72,Capacity!$C$9:$Q$9,0))</f>
        <v>0</v>
      </c>
      <c r="BP72" cm="1">
        <f t="array" ref="BP72">INDEX(Capacity!$C$10:$Q$109,COLUMN(BO15),MATCH('Capacity Backing (Hide)'!$A72,Capacity!$C$9:$Q$9,0))</f>
        <v>0</v>
      </c>
      <c r="BQ72" cm="1">
        <f t="array" ref="BQ72">INDEX(Capacity!$C$10:$Q$109,COLUMN(BP15),MATCH('Capacity Backing (Hide)'!$A72,Capacity!$C$9:$Q$9,0))</f>
        <v>0</v>
      </c>
      <c r="BR72" cm="1">
        <f t="array" ref="BR72">INDEX(Capacity!$C$10:$Q$109,COLUMN(BQ15),MATCH('Capacity Backing (Hide)'!$A72,Capacity!$C$9:$Q$9,0))</f>
        <v>0</v>
      </c>
      <c r="BS72" cm="1">
        <f t="array" ref="BS72">INDEX(Capacity!$C$10:$Q$109,COLUMN(BR15),MATCH('Capacity Backing (Hide)'!$A72,Capacity!$C$9:$Q$9,0))</f>
        <v>0</v>
      </c>
      <c r="BT72" cm="1">
        <f t="array" ref="BT72">INDEX(Capacity!$C$10:$Q$109,COLUMN(BS15),MATCH('Capacity Backing (Hide)'!$A72,Capacity!$C$9:$Q$9,0))</f>
        <v>0</v>
      </c>
      <c r="BU72" cm="1">
        <f t="array" ref="BU72">INDEX(Capacity!$C$10:$Q$109,COLUMN(BT15),MATCH('Capacity Backing (Hide)'!$A72,Capacity!$C$9:$Q$9,0))</f>
        <v>0</v>
      </c>
      <c r="BV72" cm="1">
        <f t="array" ref="BV72">INDEX(Capacity!$C$10:$Q$109,COLUMN(BU15),MATCH('Capacity Backing (Hide)'!$A72,Capacity!$C$9:$Q$9,0))</f>
        <v>0</v>
      </c>
      <c r="BW72" cm="1">
        <f t="array" ref="BW72">INDEX(Capacity!$C$10:$Q$109,COLUMN(BV15),MATCH('Capacity Backing (Hide)'!$A72,Capacity!$C$9:$Q$9,0))</f>
        <v>0</v>
      </c>
      <c r="BX72" cm="1">
        <f t="array" ref="BX72">INDEX(Capacity!$C$10:$Q$109,COLUMN(BW15),MATCH('Capacity Backing (Hide)'!$A72,Capacity!$C$9:$Q$9,0))</f>
        <v>0</v>
      </c>
      <c r="BY72" cm="1">
        <f t="array" ref="BY72">INDEX(Capacity!$C$10:$Q$109,COLUMN(BX15),MATCH('Capacity Backing (Hide)'!$A72,Capacity!$C$9:$Q$9,0))</f>
        <v>0</v>
      </c>
      <c r="BZ72" cm="1">
        <f t="array" ref="BZ72">INDEX(Capacity!$C$10:$Q$109,COLUMN(BY15),MATCH('Capacity Backing (Hide)'!$A72,Capacity!$C$9:$Q$9,0))</f>
        <v>0</v>
      </c>
      <c r="CA72" cm="1">
        <f t="array" ref="CA72">INDEX(Capacity!$C$10:$Q$109,COLUMN(BZ15),MATCH('Capacity Backing (Hide)'!$A72,Capacity!$C$9:$Q$9,0))</f>
        <v>0</v>
      </c>
      <c r="CB72" cm="1">
        <f t="array" ref="CB72">INDEX(Capacity!$C$10:$Q$109,COLUMN(CA15),MATCH('Capacity Backing (Hide)'!$A72,Capacity!$C$9:$Q$9,0))</f>
        <v>0</v>
      </c>
      <c r="CC72" cm="1">
        <f t="array" ref="CC72">INDEX(Capacity!$C$10:$Q$109,COLUMN(CB15),MATCH('Capacity Backing (Hide)'!$A72,Capacity!$C$9:$Q$9,0))</f>
        <v>0</v>
      </c>
      <c r="CD72" cm="1">
        <f t="array" ref="CD72">INDEX(Capacity!$C$10:$Q$109,COLUMN(CC15),MATCH('Capacity Backing (Hide)'!$A72,Capacity!$C$9:$Q$9,0))</f>
        <v>0</v>
      </c>
      <c r="CE72" cm="1">
        <f t="array" ref="CE72">INDEX(Capacity!$C$10:$Q$109,COLUMN(CD15),MATCH('Capacity Backing (Hide)'!$A72,Capacity!$C$9:$Q$9,0))</f>
        <v>0</v>
      </c>
      <c r="CF72" cm="1">
        <f t="array" ref="CF72">INDEX(Capacity!$C$10:$Q$109,COLUMN(CE15),MATCH('Capacity Backing (Hide)'!$A72,Capacity!$C$9:$Q$9,0))</f>
        <v>0</v>
      </c>
      <c r="CG72" cm="1">
        <f t="array" ref="CG72">INDEX(Capacity!$C$10:$Q$109,COLUMN(CF15),MATCH('Capacity Backing (Hide)'!$A72,Capacity!$C$9:$Q$9,0))</f>
        <v>0</v>
      </c>
      <c r="CH72" cm="1">
        <f t="array" ref="CH72">INDEX(Capacity!$C$10:$Q$109,COLUMN(CG15),MATCH('Capacity Backing (Hide)'!$A72,Capacity!$C$9:$Q$9,0))</f>
        <v>0</v>
      </c>
      <c r="CI72" cm="1">
        <f t="array" ref="CI72">INDEX(Capacity!$C$10:$Q$109,COLUMN(CH15),MATCH('Capacity Backing (Hide)'!$A72,Capacity!$C$9:$Q$9,0))</f>
        <v>0</v>
      </c>
      <c r="CJ72" cm="1">
        <f t="array" ref="CJ72">INDEX(Capacity!$C$10:$Q$109,COLUMN(CI15),MATCH('Capacity Backing (Hide)'!$A72,Capacity!$C$9:$Q$9,0))</f>
        <v>0</v>
      </c>
      <c r="CK72" cm="1">
        <f t="array" ref="CK72">INDEX(Capacity!$C$10:$Q$109,COLUMN(CJ15),MATCH('Capacity Backing (Hide)'!$A72,Capacity!$C$9:$Q$9,0))</f>
        <v>0</v>
      </c>
      <c r="CL72" cm="1">
        <f t="array" ref="CL72">INDEX(Capacity!$C$10:$Q$109,COLUMN(CK15),MATCH('Capacity Backing (Hide)'!$A72,Capacity!$C$9:$Q$9,0))</f>
        <v>0</v>
      </c>
      <c r="CM72" cm="1">
        <f t="array" ref="CM72">INDEX(Capacity!$C$10:$Q$109,COLUMN(CL15),MATCH('Capacity Backing (Hide)'!$A72,Capacity!$C$9:$Q$9,0))</f>
        <v>0</v>
      </c>
      <c r="CN72" cm="1">
        <f t="array" ref="CN72">INDEX(Capacity!$C$10:$Q$109,COLUMN(CM15),MATCH('Capacity Backing (Hide)'!$A72,Capacity!$C$9:$Q$9,0))</f>
        <v>0</v>
      </c>
      <c r="CO72" cm="1">
        <f t="array" ref="CO72">INDEX(Capacity!$C$10:$Q$109,COLUMN(CN15),MATCH('Capacity Backing (Hide)'!$A72,Capacity!$C$9:$Q$9,0))</f>
        <v>0</v>
      </c>
      <c r="CP72" cm="1">
        <f t="array" ref="CP72">INDEX(Capacity!$C$10:$Q$109,COLUMN(CO15),MATCH('Capacity Backing (Hide)'!$A72,Capacity!$C$9:$Q$9,0))</f>
        <v>0</v>
      </c>
      <c r="CQ72" cm="1">
        <f t="array" ref="CQ72">INDEX(Capacity!$C$10:$Q$109,COLUMN(CP15),MATCH('Capacity Backing (Hide)'!$A72,Capacity!$C$9:$Q$9,0))</f>
        <v>0</v>
      </c>
      <c r="CR72" cm="1">
        <f t="array" ref="CR72">INDEX(Capacity!$C$10:$Q$109,COLUMN(CQ15),MATCH('Capacity Backing (Hide)'!$A72,Capacity!$C$9:$Q$9,0))</f>
        <v>0</v>
      </c>
      <c r="CS72" cm="1">
        <f t="array" ref="CS72">INDEX(Capacity!$C$10:$Q$109,COLUMN(CR15),MATCH('Capacity Backing (Hide)'!$A72,Capacity!$C$9:$Q$9,0))</f>
        <v>0</v>
      </c>
      <c r="CT72" cm="1">
        <f t="array" ref="CT72">INDEX(Capacity!$C$10:$Q$109,COLUMN(CS15),MATCH('Capacity Backing (Hide)'!$A72,Capacity!$C$9:$Q$9,0))</f>
        <v>0</v>
      </c>
      <c r="CU72" cm="1">
        <f t="array" ref="CU72">INDEX(Capacity!$C$10:$Q$109,COLUMN(CT15),MATCH('Capacity Backing (Hide)'!$A72,Capacity!$C$9:$Q$9,0))</f>
        <v>0</v>
      </c>
      <c r="CV72" cm="1">
        <f t="array" ref="CV72">INDEX(Capacity!$C$10:$Q$109,COLUMN(CU15),MATCH('Capacity Backing (Hide)'!$A72,Capacity!$C$9:$Q$9,0))</f>
        <v>0</v>
      </c>
      <c r="CW72" cm="1">
        <f t="array" ref="CW72">INDEX(Capacity!$C$10:$Q$109,COLUMN(CV15),MATCH('Capacity Backing (Hide)'!$A72,Capacity!$C$9:$Q$9,0))</f>
        <v>0</v>
      </c>
    </row>
    <row r="73" spans="1:101" x14ac:dyDescent="0.35">
      <c r="A73" s="2" t="str" cm="1">
        <f t="array" ref="A73">INDEX('Data Validation (Hide)'!$B$2:$B$16,ROW(A15),1)</f>
        <v>Caseload 15</v>
      </c>
      <c r="B73" cm="1">
        <f t="array" ref="B73">INDEX(Capacity!$C$10:$Q$109,COLUMN(A16),MATCH('Capacity Backing (Hide)'!$A73,Capacity!$C$9:$Q$9,0))</f>
        <v>0</v>
      </c>
      <c r="C73" cm="1">
        <f t="array" ref="C73">INDEX(Capacity!$C$10:$Q$109,COLUMN(B16),MATCH('Capacity Backing (Hide)'!$A73,Capacity!$C$9:$Q$9,0))</f>
        <v>0</v>
      </c>
      <c r="D73" cm="1">
        <f t="array" ref="D73">INDEX(Capacity!$C$10:$Q$109,COLUMN(C16),MATCH('Capacity Backing (Hide)'!$A73,Capacity!$C$9:$Q$9,0))</f>
        <v>0</v>
      </c>
      <c r="E73" cm="1">
        <f t="array" ref="E73">INDEX(Capacity!$C$10:$Q$109,COLUMN(D16),MATCH('Capacity Backing (Hide)'!$A73,Capacity!$C$9:$Q$9,0))</f>
        <v>0</v>
      </c>
      <c r="F73" cm="1">
        <f t="array" ref="F73">INDEX(Capacity!$C$10:$Q$109,COLUMN(E16),MATCH('Capacity Backing (Hide)'!$A73,Capacity!$C$9:$Q$9,0))</f>
        <v>0</v>
      </c>
      <c r="G73" cm="1">
        <f t="array" ref="G73">INDEX(Capacity!$C$10:$Q$109,COLUMN(F16),MATCH('Capacity Backing (Hide)'!$A73,Capacity!$C$9:$Q$9,0))</f>
        <v>0</v>
      </c>
      <c r="H73" cm="1">
        <f t="array" ref="H73">INDEX(Capacity!$C$10:$Q$109,COLUMN(G16),MATCH('Capacity Backing (Hide)'!$A73,Capacity!$C$9:$Q$9,0))</f>
        <v>0</v>
      </c>
      <c r="I73" cm="1">
        <f t="array" ref="I73">INDEX(Capacity!$C$10:$Q$109,COLUMN(H16),MATCH('Capacity Backing (Hide)'!$A73,Capacity!$C$9:$Q$9,0))</f>
        <v>0</v>
      </c>
      <c r="J73" cm="1">
        <f t="array" ref="J73">INDEX(Capacity!$C$10:$Q$109,COLUMN(I16),MATCH('Capacity Backing (Hide)'!$A73,Capacity!$C$9:$Q$9,0))</f>
        <v>0</v>
      </c>
      <c r="K73" cm="1">
        <f t="array" ref="K73">INDEX(Capacity!$C$10:$Q$109,COLUMN(J16),MATCH('Capacity Backing (Hide)'!$A73,Capacity!$C$9:$Q$9,0))</f>
        <v>0</v>
      </c>
      <c r="L73" cm="1">
        <f t="array" ref="L73">INDEX(Capacity!$C$10:$Q$109,COLUMN(K16),MATCH('Capacity Backing (Hide)'!$A73,Capacity!$C$9:$Q$9,0))</f>
        <v>0</v>
      </c>
      <c r="M73" cm="1">
        <f t="array" ref="M73">INDEX(Capacity!$C$10:$Q$109,COLUMN(L16),MATCH('Capacity Backing (Hide)'!$A73,Capacity!$C$9:$Q$9,0))</f>
        <v>0</v>
      </c>
      <c r="N73" cm="1">
        <f t="array" ref="N73">INDEX(Capacity!$C$10:$Q$109,COLUMN(M16),MATCH('Capacity Backing (Hide)'!$A73,Capacity!$C$9:$Q$9,0))</f>
        <v>0</v>
      </c>
      <c r="O73" cm="1">
        <f t="array" ref="O73">INDEX(Capacity!$C$10:$Q$109,COLUMN(N16),MATCH('Capacity Backing (Hide)'!$A73,Capacity!$C$9:$Q$9,0))</f>
        <v>0</v>
      </c>
      <c r="P73" cm="1">
        <f t="array" ref="P73">INDEX(Capacity!$C$10:$Q$109,COLUMN(O16),MATCH('Capacity Backing (Hide)'!$A73,Capacity!$C$9:$Q$9,0))</f>
        <v>0</v>
      </c>
      <c r="Q73" cm="1">
        <f t="array" ref="Q73">INDEX(Capacity!$C$10:$Q$109,COLUMN(P16),MATCH('Capacity Backing (Hide)'!$A73,Capacity!$C$9:$Q$9,0))</f>
        <v>0</v>
      </c>
      <c r="R73" cm="1">
        <f t="array" ref="R73">INDEX(Capacity!$C$10:$Q$109,COLUMN(Q16),MATCH('Capacity Backing (Hide)'!$A73,Capacity!$C$9:$Q$9,0))</f>
        <v>0</v>
      </c>
      <c r="S73" cm="1">
        <f t="array" ref="S73">INDEX(Capacity!$C$10:$Q$109,COLUMN(R16),MATCH('Capacity Backing (Hide)'!$A73,Capacity!$C$9:$Q$9,0))</f>
        <v>0</v>
      </c>
      <c r="T73" cm="1">
        <f t="array" ref="T73">INDEX(Capacity!$C$10:$Q$109,COLUMN(S16),MATCH('Capacity Backing (Hide)'!$A73,Capacity!$C$9:$Q$9,0))</f>
        <v>0</v>
      </c>
      <c r="U73" cm="1">
        <f t="array" ref="U73">INDEX(Capacity!$C$10:$Q$109,COLUMN(T16),MATCH('Capacity Backing (Hide)'!$A73,Capacity!$C$9:$Q$9,0))</f>
        <v>0</v>
      </c>
      <c r="V73" cm="1">
        <f t="array" ref="V73">INDEX(Capacity!$C$10:$Q$109,COLUMN(U16),MATCH('Capacity Backing (Hide)'!$A73,Capacity!$C$9:$Q$9,0))</f>
        <v>0</v>
      </c>
      <c r="W73" cm="1">
        <f t="array" ref="W73">INDEX(Capacity!$C$10:$Q$109,COLUMN(V16),MATCH('Capacity Backing (Hide)'!$A73,Capacity!$C$9:$Q$9,0))</f>
        <v>0</v>
      </c>
      <c r="X73" cm="1">
        <f t="array" ref="X73">INDEX(Capacity!$C$10:$Q$109,COLUMN(W16),MATCH('Capacity Backing (Hide)'!$A73,Capacity!$C$9:$Q$9,0))</f>
        <v>0</v>
      </c>
      <c r="Y73" cm="1">
        <f t="array" ref="Y73">INDEX(Capacity!$C$10:$Q$109,COLUMN(X16),MATCH('Capacity Backing (Hide)'!$A73,Capacity!$C$9:$Q$9,0))</f>
        <v>0</v>
      </c>
      <c r="Z73" cm="1">
        <f t="array" ref="Z73">INDEX(Capacity!$C$10:$Q$109,COLUMN(Y16),MATCH('Capacity Backing (Hide)'!$A73,Capacity!$C$9:$Q$9,0))</f>
        <v>0</v>
      </c>
      <c r="AA73" cm="1">
        <f t="array" ref="AA73">INDEX(Capacity!$C$10:$Q$109,COLUMN(Z16),MATCH('Capacity Backing (Hide)'!$A73,Capacity!$C$9:$Q$9,0))</f>
        <v>0</v>
      </c>
      <c r="AB73" cm="1">
        <f t="array" ref="AB73">INDEX(Capacity!$C$10:$Q$109,COLUMN(AA16),MATCH('Capacity Backing (Hide)'!$A73,Capacity!$C$9:$Q$9,0))</f>
        <v>0</v>
      </c>
      <c r="AC73" cm="1">
        <f t="array" ref="AC73">INDEX(Capacity!$C$10:$Q$109,COLUMN(AB16),MATCH('Capacity Backing (Hide)'!$A73,Capacity!$C$9:$Q$9,0))</f>
        <v>0</v>
      </c>
      <c r="AD73" cm="1">
        <f t="array" ref="AD73">INDEX(Capacity!$C$10:$Q$109,COLUMN(AC16),MATCH('Capacity Backing (Hide)'!$A73,Capacity!$C$9:$Q$9,0))</f>
        <v>0</v>
      </c>
      <c r="AE73" cm="1">
        <f t="array" ref="AE73">INDEX(Capacity!$C$10:$Q$109,COLUMN(AD16),MATCH('Capacity Backing (Hide)'!$A73,Capacity!$C$9:$Q$9,0))</f>
        <v>0</v>
      </c>
      <c r="AF73" cm="1">
        <f t="array" ref="AF73">INDEX(Capacity!$C$10:$Q$109,COLUMN(AE16),MATCH('Capacity Backing (Hide)'!$A73,Capacity!$C$9:$Q$9,0))</f>
        <v>0</v>
      </c>
      <c r="AG73" cm="1">
        <f t="array" ref="AG73">INDEX(Capacity!$C$10:$Q$109,COLUMN(AF16),MATCH('Capacity Backing (Hide)'!$A73,Capacity!$C$9:$Q$9,0))</f>
        <v>0</v>
      </c>
      <c r="AH73" cm="1">
        <f t="array" ref="AH73">INDEX(Capacity!$C$10:$Q$109,COLUMN(AG16),MATCH('Capacity Backing (Hide)'!$A73,Capacity!$C$9:$Q$9,0))</f>
        <v>0</v>
      </c>
      <c r="AI73" cm="1">
        <f t="array" ref="AI73">INDEX(Capacity!$C$10:$Q$109,COLUMN(AH16),MATCH('Capacity Backing (Hide)'!$A73,Capacity!$C$9:$Q$9,0))</f>
        <v>0</v>
      </c>
      <c r="AJ73" cm="1">
        <f t="array" ref="AJ73">INDEX(Capacity!$C$10:$Q$109,COLUMN(AI16),MATCH('Capacity Backing (Hide)'!$A73,Capacity!$C$9:$Q$9,0))</f>
        <v>0</v>
      </c>
      <c r="AK73" cm="1">
        <f t="array" ref="AK73">INDEX(Capacity!$C$10:$Q$109,COLUMN(AJ16),MATCH('Capacity Backing (Hide)'!$A73,Capacity!$C$9:$Q$9,0))</f>
        <v>0</v>
      </c>
      <c r="AL73" cm="1">
        <f t="array" ref="AL73">INDEX(Capacity!$C$10:$Q$109,COLUMN(AK16),MATCH('Capacity Backing (Hide)'!$A73,Capacity!$C$9:$Q$9,0))</f>
        <v>0</v>
      </c>
      <c r="AM73" cm="1">
        <f t="array" ref="AM73">INDEX(Capacity!$C$10:$Q$109,COLUMN(AL16),MATCH('Capacity Backing (Hide)'!$A73,Capacity!$C$9:$Q$9,0))</f>
        <v>0</v>
      </c>
      <c r="AN73" cm="1">
        <f t="array" ref="AN73">INDEX(Capacity!$C$10:$Q$109,COLUMN(AM16),MATCH('Capacity Backing (Hide)'!$A73,Capacity!$C$9:$Q$9,0))</f>
        <v>0</v>
      </c>
      <c r="AO73" cm="1">
        <f t="array" ref="AO73">INDEX(Capacity!$C$10:$Q$109,COLUMN(AN16),MATCH('Capacity Backing (Hide)'!$A73,Capacity!$C$9:$Q$9,0))</f>
        <v>0</v>
      </c>
      <c r="AP73" cm="1">
        <f t="array" ref="AP73">INDEX(Capacity!$C$10:$Q$109,COLUMN(AO16),MATCH('Capacity Backing (Hide)'!$A73,Capacity!$C$9:$Q$9,0))</f>
        <v>0</v>
      </c>
      <c r="AQ73" cm="1">
        <f t="array" ref="AQ73">INDEX(Capacity!$C$10:$Q$109,COLUMN(AP16),MATCH('Capacity Backing (Hide)'!$A73,Capacity!$C$9:$Q$9,0))</f>
        <v>0</v>
      </c>
      <c r="AR73" cm="1">
        <f t="array" ref="AR73">INDEX(Capacity!$C$10:$Q$109,COLUMN(AQ16),MATCH('Capacity Backing (Hide)'!$A73,Capacity!$C$9:$Q$9,0))</f>
        <v>0</v>
      </c>
      <c r="AS73" cm="1">
        <f t="array" ref="AS73">INDEX(Capacity!$C$10:$Q$109,COLUMN(AR16),MATCH('Capacity Backing (Hide)'!$A73,Capacity!$C$9:$Q$9,0))</f>
        <v>0</v>
      </c>
      <c r="AT73" cm="1">
        <f t="array" ref="AT73">INDEX(Capacity!$C$10:$Q$109,COLUMN(AS16),MATCH('Capacity Backing (Hide)'!$A73,Capacity!$C$9:$Q$9,0))</f>
        <v>0</v>
      </c>
      <c r="AU73" cm="1">
        <f t="array" ref="AU73">INDEX(Capacity!$C$10:$Q$109,COLUMN(AT16),MATCH('Capacity Backing (Hide)'!$A73,Capacity!$C$9:$Q$9,0))</f>
        <v>0</v>
      </c>
      <c r="AV73" cm="1">
        <f t="array" ref="AV73">INDEX(Capacity!$C$10:$Q$109,COLUMN(AU16),MATCH('Capacity Backing (Hide)'!$A73,Capacity!$C$9:$Q$9,0))</f>
        <v>0</v>
      </c>
      <c r="AW73" cm="1">
        <f t="array" ref="AW73">INDEX(Capacity!$C$10:$Q$109,COLUMN(AV16),MATCH('Capacity Backing (Hide)'!$A73,Capacity!$C$9:$Q$9,0))</f>
        <v>0</v>
      </c>
      <c r="AX73" cm="1">
        <f t="array" ref="AX73">INDEX(Capacity!$C$10:$Q$109,COLUMN(AW16),MATCH('Capacity Backing (Hide)'!$A73,Capacity!$C$9:$Q$9,0))</f>
        <v>0</v>
      </c>
      <c r="AY73" cm="1">
        <f t="array" ref="AY73">INDEX(Capacity!$C$10:$Q$109,COLUMN(AX16),MATCH('Capacity Backing (Hide)'!$A73,Capacity!$C$9:$Q$9,0))</f>
        <v>0</v>
      </c>
      <c r="AZ73" cm="1">
        <f t="array" ref="AZ73">INDEX(Capacity!$C$10:$Q$109,COLUMN(AY16),MATCH('Capacity Backing (Hide)'!$A73,Capacity!$C$9:$Q$9,0))</f>
        <v>0</v>
      </c>
      <c r="BA73" cm="1">
        <f t="array" ref="BA73">INDEX(Capacity!$C$10:$Q$109,COLUMN(AZ16),MATCH('Capacity Backing (Hide)'!$A73,Capacity!$C$9:$Q$9,0))</f>
        <v>0</v>
      </c>
      <c r="BB73" cm="1">
        <f t="array" ref="BB73">INDEX(Capacity!$C$10:$Q$109,COLUMN(BA16),MATCH('Capacity Backing (Hide)'!$A73,Capacity!$C$9:$Q$9,0))</f>
        <v>0</v>
      </c>
      <c r="BC73" cm="1">
        <f t="array" ref="BC73">INDEX(Capacity!$C$10:$Q$109,COLUMN(BB16),MATCH('Capacity Backing (Hide)'!$A73,Capacity!$C$9:$Q$9,0))</f>
        <v>0</v>
      </c>
      <c r="BD73" cm="1">
        <f t="array" ref="BD73">INDEX(Capacity!$C$10:$Q$109,COLUMN(BC16),MATCH('Capacity Backing (Hide)'!$A73,Capacity!$C$9:$Q$9,0))</f>
        <v>0</v>
      </c>
      <c r="BE73" cm="1">
        <f t="array" ref="BE73">INDEX(Capacity!$C$10:$Q$109,COLUMN(BD16),MATCH('Capacity Backing (Hide)'!$A73,Capacity!$C$9:$Q$9,0))</f>
        <v>0</v>
      </c>
      <c r="BF73" cm="1">
        <f t="array" ref="BF73">INDEX(Capacity!$C$10:$Q$109,COLUMN(BE16),MATCH('Capacity Backing (Hide)'!$A73,Capacity!$C$9:$Q$9,0))</f>
        <v>0</v>
      </c>
      <c r="BG73" cm="1">
        <f t="array" ref="BG73">INDEX(Capacity!$C$10:$Q$109,COLUMN(BF16),MATCH('Capacity Backing (Hide)'!$A73,Capacity!$C$9:$Q$9,0))</f>
        <v>0</v>
      </c>
      <c r="BH73" cm="1">
        <f t="array" ref="BH73">INDEX(Capacity!$C$10:$Q$109,COLUMN(BG16),MATCH('Capacity Backing (Hide)'!$A73,Capacity!$C$9:$Q$9,0))</f>
        <v>0</v>
      </c>
      <c r="BI73" cm="1">
        <f t="array" ref="BI73">INDEX(Capacity!$C$10:$Q$109,COLUMN(BH16),MATCH('Capacity Backing (Hide)'!$A73,Capacity!$C$9:$Q$9,0))</f>
        <v>0</v>
      </c>
      <c r="BJ73" cm="1">
        <f t="array" ref="BJ73">INDEX(Capacity!$C$10:$Q$109,COLUMN(BI16),MATCH('Capacity Backing (Hide)'!$A73,Capacity!$C$9:$Q$9,0))</f>
        <v>0</v>
      </c>
      <c r="BK73" cm="1">
        <f t="array" ref="BK73">INDEX(Capacity!$C$10:$Q$109,COLUMN(BJ16),MATCH('Capacity Backing (Hide)'!$A73,Capacity!$C$9:$Q$9,0))</f>
        <v>0</v>
      </c>
      <c r="BL73" cm="1">
        <f t="array" ref="BL73">INDEX(Capacity!$C$10:$Q$109,COLUMN(BK16),MATCH('Capacity Backing (Hide)'!$A73,Capacity!$C$9:$Q$9,0))</f>
        <v>0</v>
      </c>
      <c r="BM73" cm="1">
        <f t="array" ref="BM73">INDEX(Capacity!$C$10:$Q$109,COLUMN(BL16),MATCH('Capacity Backing (Hide)'!$A73,Capacity!$C$9:$Q$9,0))</f>
        <v>0</v>
      </c>
      <c r="BN73" cm="1">
        <f t="array" ref="BN73">INDEX(Capacity!$C$10:$Q$109,COLUMN(BM16),MATCH('Capacity Backing (Hide)'!$A73,Capacity!$C$9:$Q$9,0))</f>
        <v>0</v>
      </c>
      <c r="BO73" cm="1">
        <f t="array" ref="BO73">INDEX(Capacity!$C$10:$Q$109,COLUMN(BN16),MATCH('Capacity Backing (Hide)'!$A73,Capacity!$C$9:$Q$9,0))</f>
        <v>0</v>
      </c>
      <c r="BP73" cm="1">
        <f t="array" ref="BP73">INDEX(Capacity!$C$10:$Q$109,COLUMN(BO16),MATCH('Capacity Backing (Hide)'!$A73,Capacity!$C$9:$Q$9,0))</f>
        <v>0</v>
      </c>
      <c r="BQ73" cm="1">
        <f t="array" ref="BQ73">INDEX(Capacity!$C$10:$Q$109,COLUMN(BP16),MATCH('Capacity Backing (Hide)'!$A73,Capacity!$C$9:$Q$9,0))</f>
        <v>0</v>
      </c>
      <c r="BR73" cm="1">
        <f t="array" ref="BR73">INDEX(Capacity!$C$10:$Q$109,COLUMN(BQ16),MATCH('Capacity Backing (Hide)'!$A73,Capacity!$C$9:$Q$9,0))</f>
        <v>0</v>
      </c>
      <c r="BS73" cm="1">
        <f t="array" ref="BS73">INDEX(Capacity!$C$10:$Q$109,COLUMN(BR16),MATCH('Capacity Backing (Hide)'!$A73,Capacity!$C$9:$Q$9,0))</f>
        <v>0</v>
      </c>
      <c r="BT73" cm="1">
        <f t="array" ref="BT73">INDEX(Capacity!$C$10:$Q$109,COLUMN(BS16),MATCH('Capacity Backing (Hide)'!$A73,Capacity!$C$9:$Q$9,0))</f>
        <v>0</v>
      </c>
      <c r="BU73" cm="1">
        <f t="array" ref="BU73">INDEX(Capacity!$C$10:$Q$109,COLUMN(BT16),MATCH('Capacity Backing (Hide)'!$A73,Capacity!$C$9:$Q$9,0))</f>
        <v>0</v>
      </c>
      <c r="BV73" cm="1">
        <f t="array" ref="BV73">INDEX(Capacity!$C$10:$Q$109,COLUMN(BU16),MATCH('Capacity Backing (Hide)'!$A73,Capacity!$C$9:$Q$9,0))</f>
        <v>0</v>
      </c>
      <c r="BW73" cm="1">
        <f t="array" ref="BW73">INDEX(Capacity!$C$10:$Q$109,COLUMN(BV16),MATCH('Capacity Backing (Hide)'!$A73,Capacity!$C$9:$Q$9,0))</f>
        <v>0</v>
      </c>
      <c r="BX73" cm="1">
        <f t="array" ref="BX73">INDEX(Capacity!$C$10:$Q$109,COLUMN(BW16),MATCH('Capacity Backing (Hide)'!$A73,Capacity!$C$9:$Q$9,0))</f>
        <v>0</v>
      </c>
      <c r="BY73" cm="1">
        <f t="array" ref="BY73">INDEX(Capacity!$C$10:$Q$109,COLUMN(BX16),MATCH('Capacity Backing (Hide)'!$A73,Capacity!$C$9:$Q$9,0))</f>
        <v>0</v>
      </c>
      <c r="BZ73" cm="1">
        <f t="array" ref="BZ73">INDEX(Capacity!$C$10:$Q$109,COLUMN(BY16),MATCH('Capacity Backing (Hide)'!$A73,Capacity!$C$9:$Q$9,0))</f>
        <v>0</v>
      </c>
      <c r="CA73" cm="1">
        <f t="array" ref="CA73">INDEX(Capacity!$C$10:$Q$109,COLUMN(BZ16),MATCH('Capacity Backing (Hide)'!$A73,Capacity!$C$9:$Q$9,0))</f>
        <v>0</v>
      </c>
      <c r="CB73" cm="1">
        <f t="array" ref="CB73">INDEX(Capacity!$C$10:$Q$109,COLUMN(CA16),MATCH('Capacity Backing (Hide)'!$A73,Capacity!$C$9:$Q$9,0))</f>
        <v>0</v>
      </c>
      <c r="CC73" cm="1">
        <f t="array" ref="CC73">INDEX(Capacity!$C$10:$Q$109,COLUMN(CB16),MATCH('Capacity Backing (Hide)'!$A73,Capacity!$C$9:$Q$9,0))</f>
        <v>0</v>
      </c>
      <c r="CD73" cm="1">
        <f t="array" ref="CD73">INDEX(Capacity!$C$10:$Q$109,COLUMN(CC16),MATCH('Capacity Backing (Hide)'!$A73,Capacity!$C$9:$Q$9,0))</f>
        <v>0</v>
      </c>
      <c r="CE73" cm="1">
        <f t="array" ref="CE73">INDEX(Capacity!$C$10:$Q$109,COLUMN(CD16),MATCH('Capacity Backing (Hide)'!$A73,Capacity!$C$9:$Q$9,0))</f>
        <v>0</v>
      </c>
      <c r="CF73" cm="1">
        <f t="array" ref="CF73">INDEX(Capacity!$C$10:$Q$109,COLUMN(CE16),MATCH('Capacity Backing (Hide)'!$A73,Capacity!$C$9:$Q$9,0))</f>
        <v>0</v>
      </c>
      <c r="CG73" cm="1">
        <f t="array" ref="CG73">INDEX(Capacity!$C$10:$Q$109,COLUMN(CF16),MATCH('Capacity Backing (Hide)'!$A73,Capacity!$C$9:$Q$9,0))</f>
        <v>0</v>
      </c>
      <c r="CH73" cm="1">
        <f t="array" ref="CH73">INDEX(Capacity!$C$10:$Q$109,COLUMN(CG16),MATCH('Capacity Backing (Hide)'!$A73,Capacity!$C$9:$Q$9,0))</f>
        <v>0</v>
      </c>
      <c r="CI73" cm="1">
        <f t="array" ref="CI73">INDEX(Capacity!$C$10:$Q$109,COLUMN(CH16),MATCH('Capacity Backing (Hide)'!$A73,Capacity!$C$9:$Q$9,0))</f>
        <v>0</v>
      </c>
      <c r="CJ73" cm="1">
        <f t="array" ref="CJ73">INDEX(Capacity!$C$10:$Q$109,COLUMN(CI16),MATCH('Capacity Backing (Hide)'!$A73,Capacity!$C$9:$Q$9,0))</f>
        <v>0</v>
      </c>
      <c r="CK73" cm="1">
        <f t="array" ref="CK73">INDEX(Capacity!$C$10:$Q$109,COLUMN(CJ16),MATCH('Capacity Backing (Hide)'!$A73,Capacity!$C$9:$Q$9,0))</f>
        <v>0</v>
      </c>
      <c r="CL73" cm="1">
        <f t="array" ref="CL73">INDEX(Capacity!$C$10:$Q$109,COLUMN(CK16),MATCH('Capacity Backing (Hide)'!$A73,Capacity!$C$9:$Q$9,0))</f>
        <v>0</v>
      </c>
      <c r="CM73" cm="1">
        <f t="array" ref="CM73">INDEX(Capacity!$C$10:$Q$109,COLUMN(CL16),MATCH('Capacity Backing (Hide)'!$A73,Capacity!$C$9:$Q$9,0))</f>
        <v>0</v>
      </c>
      <c r="CN73" cm="1">
        <f t="array" ref="CN73">INDEX(Capacity!$C$10:$Q$109,COLUMN(CM16),MATCH('Capacity Backing (Hide)'!$A73,Capacity!$C$9:$Q$9,0))</f>
        <v>0</v>
      </c>
      <c r="CO73" cm="1">
        <f t="array" ref="CO73">INDEX(Capacity!$C$10:$Q$109,COLUMN(CN16),MATCH('Capacity Backing (Hide)'!$A73,Capacity!$C$9:$Q$9,0))</f>
        <v>0</v>
      </c>
      <c r="CP73" cm="1">
        <f t="array" ref="CP73">INDEX(Capacity!$C$10:$Q$109,COLUMN(CO16),MATCH('Capacity Backing (Hide)'!$A73,Capacity!$C$9:$Q$9,0))</f>
        <v>0</v>
      </c>
      <c r="CQ73" cm="1">
        <f t="array" ref="CQ73">INDEX(Capacity!$C$10:$Q$109,COLUMN(CP16),MATCH('Capacity Backing (Hide)'!$A73,Capacity!$C$9:$Q$9,0))</f>
        <v>0</v>
      </c>
      <c r="CR73" cm="1">
        <f t="array" ref="CR73">INDEX(Capacity!$C$10:$Q$109,COLUMN(CQ16),MATCH('Capacity Backing (Hide)'!$A73,Capacity!$C$9:$Q$9,0))</f>
        <v>0</v>
      </c>
      <c r="CS73" cm="1">
        <f t="array" ref="CS73">INDEX(Capacity!$C$10:$Q$109,COLUMN(CR16),MATCH('Capacity Backing (Hide)'!$A73,Capacity!$C$9:$Q$9,0))</f>
        <v>0</v>
      </c>
      <c r="CT73" cm="1">
        <f t="array" ref="CT73">INDEX(Capacity!$C$10:$Q$109,COLUMN(CS16),MATCH('Capacity Backing (Hide)'!$A73,Capacity!$C$9:$Q$9,0))</f>
        <v>0</v>
      </c>
      <c r="CU73" cm="1">
        <f t="array" ref="CU73">INDEX(Capacity!$C$10:$Q$109,COLUMN(CT16),MATCH('Capacity Backing (Hide)'!$A73,Capacity!$C$9:$Q$9,0))</f>
        <v>0</v>
      </c>
      <c r="CV73" cm="1">
        <f t="array" ref="CV73">INDEX(Capacity!$C$10:$Q$109,COLUMN(CU16),MATCH('Capacity Backing (Hide)'!$A73,Capacity!$C$9:$Q$9,0))</f>
        <v>0</v>
      </c>
      <c r="CW73" cm="1">
        <f t="array" ref="CW73">INDEX(Capacity!$C$10:$Q$109,COLUMN(CV16),MATCH('Capacity Backing (Hide)'!$A73,Capacity!$C$9:$Q$9,0))</f>
        <v>0</v>
      </c>
    </row>
    <row r="74" spans="1:101" x14ac:dyDescent="0.35">
      <c r="A74" s="2"/>
    </row>
    <row r="75" spans="1:101" x14ac:dyDescent="0.35">
      <c r="A75" t="s">
        <v>49</v>
      </c>
      <c r="B75" s="2" cm="1">
        <f t="array" aca="1" ref="B75" ca="1">INDEX($A$5:$A$56,COLUMN(A2),1)</f>
        <v>44228</v>
      </c>
      <c r="C75" s="2" cm="1">
        <f t="array" aca="1" ref="C75" ca="1">INDEX($A$5:$A$56,COLUMN(B2),1)</f>
        <v>44235</v>
      </c>
      <c r="D75" s="2" cm="1">
        <f t="array" aca="1" ref="D75" ca="1">INDEX($A$5:$A$56,COLUMN(C2),1)</f>
        <v>44242</v>
      </c>
      <c r="E75" s="2" cm="1">
        <f t="array" aca="1" ref="E75" ca="1">INDEX($A$5:$A$56,COLUMN(D2),1)</f>
        <v>44249</v>
      </c>
      <c r="F75" s="2" cm="1">
        <f t="array" aca="1" ref="F75" ca="1">INDEX($A$5:$A$56,COLUMN(E2),1)</f>
        <v>44256</v>
      </c>
      <c r="G75" s="2" cm="1">
        <f t="array" aca="1" ref="G75" ca="1">INDEX($A$5:$A$56,COLUMN(F2),1)</f>
        <v>44263</v>
      </c>
      <c r="H75" s="2" cm="1">
        <f t="array" aca="1" ref="H75" ca="1">INDEX($A$5:$A$56,COLUMN(G2),1)</f>
        <v>44270</v>
      </c>
      <c r="I75" s="2" cm="1">
        <f t="array" aca="1" ref="I75" ca="1">INDEX($A$5:$A$56,COLUMN(H2),1)</f>
        <v>44277</v>
      </c>
      <c r="J75" s="2" cm="1">
        <f t="array" aca="1" ref="J75" ca="1">INDEX($A$5:$A$56,COLUMN(I2),1)</f>
        <v>44284</v>
      </c>
      <c r="K75" s="2" cm="1">
        <f t="array" aca="1" ref="K75" ca="1">INDEX($A$5:$A$56,COLUMN(J2),1)</f>
        <v>44291</v>
      </c>
      <c r="L75" s="2" cm="1">
        <f t="array" aca="1" ref="L75" ca="1">INDEX($A$5:$A$56,COLUMN(K2),1)</f>
        <v>44298</v>
      </c>
      <c r="M75" s="2" cm="1">
        <f t="array" aca="1" ref="M75" ca="1">INDEX($A$5:$A$56,COLUMN(L2),1)</f>
        <v>44305</v>
      </c>
      <c r="N75" s="2" cm="1">
        <f t="array" aca="1" ref="N75" ca="1">INDEX($A$5:$A$56,COLUMN(M2),1)</f>
        <v>44312</v>
      </c>
      <c r="O75" s="2" cm="1">
        <f t="array" aca="1" ref="O75" ca="1">INDEX($A$5:$A$56,COLUMN(N2),1)</f>
        <v>44319</v>
      </c>
      <c r="P75" s="2" cm="1">
        <f t="array" aca="1" ref="P75" ca="1">INDEX($A$5:$A$56,COLUMN(O2),1)</f>
        <v>44326</v>
      </c>
      <c r="Q75" s="2" cm="1">
        <f t="array" aca="1" ref="Q75" ca="1">INDEX($A$5:$A$56,COLUMN(P2),1)</f>
        <v>44333</v>
      </c>
      <c r="R75" s="2" cm="1">
        <f t="array" aca="1" ref="R75" ca="1">INDEX($A$5:$A$56,COLUMN(Q2),1)</f>
        <v>44340</v>
      </c>
      <c r="S75" s="2" cm="1">
        <f t="array" aca="1" ref="S75" ca="1">INDEX($A$5:$A$56,COLUMN(R2),1)</f>
        <v>44347</v>
      </c>
      <c r="T75" s="2" cm="1">
        <f t="array" aca="1" ref="T75" ca="1">INDEX($A$5:$A$56,COLUMN(S2),1)</f>
        <v>44354</v>
      </c>
      <c r="U75" s="2" cm="1">
        <f t="array" aca="1" ref="U75" ca="1">INDEX($A$5:$A$56,COLUMN(T2),1)</f>
        <v>44361</v>
      </c>
      <c r="V75" s="2" cm="1">
        <f t="array" aca="1" ref="V75" ca="1">INDEX($A$5:$A$56,COLUMN(U2),1)</f>
        <v>44368</v>
      </c>
      <c r="W75" s="2" cm="1">
        <f t="array" aca="1" ref="W75" ca="1">INDEX($A$5:$A$56,COLUMN(V2),1)</f>
        <v>44375</v>
      </c>
      <c r="X75" s="2" cm="1">
        <f t="array" aca="1" ref="X75" ca="1">INDEX($A$5:$A$56,COLUMN(W2),1)</f>
        <v>44382</v>
      </c>
      <c r="Y75" s="2" cm="1">
        <f t="array" aca="1" ref="Y75" ca="1">INDEX($A$5:$A$56,COLUMN(X2),1)</f>
        <v>44389</v>
      </c>
      <c r="Z75" s="2" cm="1">
        <f t="array" aca="1" ref="Z75" ca="1">INDEX($A$5:$A$56,COLUMN(Y2),1)</f>
        <v>44396</v>
      </c>
      <c r="AA75" s="2" cm="1">
        <f t="array" aca="1" ref="AA75" ca="1">INDEX($A$5:$A$56,COLUMN(Z2),1)</f>
        <v>44403</v>
      </c>
      <c r="AB75" s="2" cm="1">
        <f t="array" aca="1" ref="AB75" ca="1">INDEX($A$5:$A$56,COLUMN(AA2),1)</f>
        <v>44410</v>
      </c>
      <c r="AC75" s="2" cm="1">
        <f t="array" aca="1" ref="AC75" ca="1">INDEX($A$5:$A$56,COLUMN(AB2),1)</f>
        <v>44417</v>
      </c>
      <c r="AD75" s="2" cm="1">
        <f t="array" aca="1" ref="AD75" ca="1">INDEX($A$5:$A$56,COLUMN(AC2),1)</f>
        <v>44424</v>
      </c>
      <c r="AE75" s="2" cm="1">
        <f t="array" aca="1" ref="AE75" ca="1">INDEX($A$5:$A$56,COLUMN(AD2),1)</f>
        <v>44431</v>
      </c>
      <c r="AF75" s="2" cm="1">
        <f t="array" aca="1" ref="AF75" ca="1">INDEX($A$5:$A$56,COLUMN(AE2),1)</f>
        <v>44438</v>
      </c>
      <c r="AG75" s="2" cm="1">
        <f t="array" aca="1" ref="AG75" ca="1">INDEX($A$5:$A$56,COLUMN(AF2),1)</f>
        <v>44445</v>
      </c>
      <c r="AH75" s="2" cm="1">
        <f t="array" aca="1" ref="AH75" ca="1">INDEX($A$5:$A$56,COLUMN(AG2),1)</f>
        <v>44452</v>
      </c>
      <c r="AI75" s="2" cm="1">
        <f t="array" aca="1" ref="AI75" ca="1">INDEX($A$5:$A$56,COLUMN(AH2),1)</f>
        <v>44459</v>
      </c>
      <c r="AJ75" s="2" cm="1">
        <f t="array" aca="1" ref="AJ75" ca="1">INDEX($A$5:$A$56,COLUMN(AI2),1)</f>
        <v>44466</v>
      </c>
      <c r="AK75" s="2" cm="1">
        <f t="array" aca="1" ref="AK75" ca="1">INDEX($A$5:$A$56,COLUMN(AJ2),1)</f>
        <v>44473</v>
      </c>
      <c r="AL75" s="2" cm="1">
        <f t="array" aca="1" ref="AL75" ca="1">INDEX($A$5:$A$56,COLUMN(AK2),1)</f>
        <v>44480</v>
      </c>
      <c r="AM75" s="2" cm="1">
        <f t="array" aca="1" ref="AM75" ca="1">INDEX($A$5:$A$56,COLUMN(AL2),1)</f>
        <v>44487</v>
      </c>
      <c r="AN75" s="2" cm="1">
        <f t="array" aca="1" ref="AN75" ca="1">INDEX($A$5:$A$56,COLUMN(AM2),1)</f>
        <v>44494</v>
      </c>
      <c r="AO75" s="2" cm="1">
        <f t="array" aca="1" ref="AO75" ca="1">INDEX($A$5:$A$56,COLUMN(AN2),1)</f>
        <v>44501</v>
      </c>
      <c r="AP75" s="2" cm="1">
        <f t="array" aca="1" ref="AP75" ca="1">INDEX($A$5:$A$56,COLUMN(AO2),1)</f>
        <v>44508</v>
      </c>
      <c r="AQ75" s="2" cm="1">
        <f t="array" aca="1" ref="AQ75" ca="1">INDEX($A$5:$A$56,COLUMN(AP2),1)</f>
        <v>44515</v>
      </c>
      <c r="AR75" s="2" cm="1">
        <f t="array" aca="1" ref="AR75" ca="1">INDEX($A$5:$A$56,COLUMN(AQ2),1)</f>
        <v>44522</v>
      </c>
      <c r="AS75" s="2" cm="1">
        <f t="array" aca="1" ref="AS75" ca="1">INDEX($A$5:$A$56,COLUMN(AR2),1)</f>
        <v>44529</v>
      </c>
      <c r="AT75" s="2" cm="1">
        <f t="array" aca="1" ref="AT75" ca="1">INDEX($A$5:$A$56,COLUMN(AS2),1)</f>
        <v>44536</v>
      </c>
      <c r="AU75" s="2" cm="1">
        <f t="array" aca="1" ref="AU75" ca="1">INDEX($A$5:$A$56,COLUMN(AT2),1)</f>
        <v>44543</v>
      </c>
      <c r="AV75" s="2" cm="1">
        <f t="array" aca="1" ref="AV75" ca="1">INDEX($A$5:$A$56,COLUMN(AU2),1)</f>
        <v>44550</v>
      </c>
      <c r="AW75" s="2" cm="1">
        <f t="array" aca="1" ref="AW75" ca="1">INDEX($A$5:$A$56,COLUMN(AV2),1)</f>
        <v>44557</v>
      </c>
      <c r="AX75" s="2" cm="1">
        <f t="array" aca="1" ref="AX75" ca="1">INDEX($A$5:$A$56,COLUMN(AW2),1)</f>
        <v>44564</v>
      </c>
      <c r="AY75" s="2" cm="1">
        <f t="array" aca="1" ref="AY75" ca="1">INDEX($A$5:$A$56,COLUMN(AX2),1)</f>
        <v>44571</v>
      </c>
      <c r="AZ75" s="2" cm="1">
        <f t="array" aca="1" ref="AZ75" ca="1">INDEX($A$5:$A$56,COLUMN(AY2),1)</f>
        <v>44578</v>
      </c>
      <c r="BA75" s="2" cm="1">
        <f t="array" aca="1" ref="BA75" ca="1">INDEX($A$5:$A$56,COLUMN(AZ2),1)</f>
        <v>44585</v>
      </c>
      <c r="BB75" s="2"/>
      <c r="BC75" s="2" t="s">
        <v>121</v>
      </c>
      <c r="BD75" s="2"/>
      <c r="BE75" s="2"/>
      <c r="BF75" s="2"/>
      <c r="BG75" s="2"/>
    </row>
    <row r="76" spans="1:101" x14ac:dyDescent="0.35">
      <c r="A76" s="2" t="str" cm="1">
        <f t="array" ref="A76">INDEX('Data Validation (Hide)'!$B$2:$B$16,ROW(A1),1)</f>
        <v>Caseload 1</v>
      </c>
      <c r="B76">
        <f ca="1">IFERROR(SUMIFS(INDEX($B$5:$CW$56,MATCH(B$75,$A$5:$A$56,0),1):INDEX($B$5:$CW$56,MATCH(B$75,$A$5:$A$56,0),100),$B59:$CW59,"="&amp;"x",$B$3:$CW$3,"="&amp;"N"),0)</f>
        <v>0</v>
      </c>
      <c r="C76">
        <f ca="1">IFERROR(SUMIFS(INDEX($B$5:$CW$56,MATCH(C$75,$A$5:$A$56,0),1):INDEX($B$5:$CW$56,MATCH(C$75,$A$5:$A$56,0),100),$B59:$CW59,"="&amp;"x",$B$3:$CW$3,"="&amp;"N"),0)</f>
        <v>0</v>
      </c>
      <c r="D76">
        <f ca="1">IFERROR(SUMIFS(INDEX($B$5:$CW$56,MATCH(D$75,$A$5:$A$56,0),1):INDEX($B$5:$CW$56,MATCH(D$75,$A$5:$A$56,0),100),$B59:$CW59,"="&amp;"x",$B$3:$CW$3,"="&amp;"N"),0)</f>
        <v>0</v>
      </c>
      <c r="E76">
        <f ca="1">IFERROR(SUMIFS(INDEX($B$5:$CW$56,MATCH(E$75,$A$5:$A$56,0),1):INDEX($B$5:$CW$56,MATCH(E$75,$A$5:$A$56,0),100),$B59:$CW59,"="&amp;"x",$B$3:$CW$3,"="&amp;"N"),0)</f>
        <v>0</v>
      </c>
      <c r="F76">
        <f ca="1">IFERROR(SUMIFS(INDEX($B$5:$CW$56,MATCH(F$75,$A$5:$A$56,0),1):INDEX($B$5:$CW$56,MATCH(F$75,$A$5:$A$56,0),100),$B59:$CW59,"="&amp;"x",$B$3:$CW$3,"="&amp;"N"),0)</f>
        <v>0</v>
      </c>
      <c r="G76">
        <f ca="1">IFERROR(SUMIFS(INDEX($B$5:$CW$56,MATCH(G$75,$A$5:$A$56,0),1):INDEX($B$5:$CW$56,MATCH(G$75,$A$5:$A$56,0),100),$B59:$CW59,"="&amp;"x",$B$3:$CW$3,"="&amp;"N"),0)</f>
        <v>0</v>
      </c>
      <c r="H76">
        <f ca="1">IFERROR(SUMIFS(INDEX($B$5:$CW$56,MATCH(H$75,$A$5:$A$56,0),1):INDEX($B$5:$CW$56,MATCH(H$75,$A$5:$A$56,0),100),$B59:$CW59,"="&amp;"x",$B$3:$CW$3,"="&amp;"N"),0)</f>
        <v>0</v>
      </c>
      <c r="I76">
        <f ca="1">IFERROR(SUMIFS(INDEX($B$5:$CW$56,MATCH(I$75,$A$5:$A$56,0),1):INDEX($B$5:$CW$56,MATCH(I$75,$A$5:$A$56,0),100),$B59:$CW59,"="&amp;"x",$B$3:$CW$3,"="&amp;"N"),0)</f>
        <v>0</v>
      </c>
      <c r="J76">
        <f ca="1">IFERROR(SUMIFS(INDEX($B$5:$CW$56,MATCH(J$75,$A$5:$A$56,0),1):INDEX($B$5:$CW$56,MATCH(J$75,$A$5:$A$56,0),100),$B59:$CW59,"="&amp;"x",$B$3:$CW$3,"="&amp;"N"),0)</f>
        <v>0</v>
      </c>
      <c r="K76">
        <f ca="1">IFERROR(SUMIFS(INDEX($B$5:$CW$56,MATCH(K$75,$A$5:$A$56,0),1):INDEX($B$5:$CW$56,MATCH(K$75,$A$5:$A$56,0),100),$B59:$CW59,"="&amp;"x",$B$3:$CW$3,"="&amp;"N"),0)</f>
        <v>0</v>
      </c>
      <c r="L76">
        <f ca="1">IFERROR(SUMIFS(INDEX($B$5:$CW$56,MATCH(L$75,$A$5:$A$56,0),1):INDEX($B$5:$CW$56,MATCH(L$75,$A$5:$A$56,0),100),$B59:$CW59,"="&amp;"x",$B$3:$CW$3,"="&amp;"N"),0)</f>
        <v>0</v>
      </c>
      <c r="M76">
        <f ca="1">IFERROR(SUMIFS(INDEX($B$5:$CW$56,MATCH(M$75,$A$5:$A$56,0),1):INDEX($B$5:$CW$56,MATCH(M$75,$A$5:$A$56,0),100),$B59:$CW59,"="&amp;"x",$B$3:$CW$3,"="&amp;"N"),0)</f>
        <v>0</v>
      </c>
      <c r="N76">
        <f ca="1">IFERROR(SUMIFS(INDEX($B$5:$CW$56,MATCH(N$75,$A$5:$A$56,0),1):INDEX($B$5:$CW$56,MATCH(N$75,$A$5:$A$56,0),100),$B59:$CW59,"="&amp;"x",$B$3:$CW$3,"="&amp;"N"),0)</f>
        <v>0</v>
      </c>
      <c r="O76">
        <f ca="1">IFERROR(SUMIFS(INDEX($B$5:$CW$56,MATCH(O$75,$A$5:$A$56,0),1):INDEX($B$5:$CW$56,MATCH(O$75,$A$5:$A$56,0),100),$B59:$CW59,"="&amp;"x",$B$3:$CW$3,"="&amp;"N"),0)</f>
        <v>0</v>
      </c>
      <c r="P76">
        <f ca="1">IFERROR(SUMIFS(INDEX($B$5:$CW$56,MATCH(P$75,$A$5:$A$56,0),1):INDEX($B$5:$CW$56,MATCH(P$75,$A$5:$A$56,0),100),$B59:$CW59,"="&amp;"x",$B$3:$CW$3,"="&amp;"N"),0)</f>
        <v>0</v>
      </c>
      <c r="Q76">
        <f ca="1">IFERROR(SUMIFS(INDEX($B$5:$CW$56,MATCH(Q$75,$A$5:$A$56,0),1):INDEX($B$5:$CW$56,MATCH(Q$75,$A$5:$A$56,0),100),$B59:$CW59,"="&amp;"x",$B$3:$CW$3,"="&amp;"N"),0)</f>
        <v>0</v>
      </c>
      <c r="R76">
        <f ca="1">IFERROR(SUMIFS(INDEX($B$5:$CW$56,MATCH(R$75,$A$5:$A$56,0),1):INDEX($B$5:$CW$56,MATCH(R$75,$A$5:$A$56,0),100),$B59:$CW59,"="&amp;"x",$B$3:$CW$3,"="&amp;"N"),0)</f>
        <v>0</v>
      </c>
      <c r="S76">
        <f ca="1">IFERROR(SUMIFS(INDEX($B$5:$CW$56,MATCH(S$75,$A$5:$A$56,0),1):INDEX($B$5:$CW$56,MATCH(S$75,$A$5:$A$56,0),100),$B59:$CW59,"="&amp;"x",$B$3:$CW$3,"="&amp;"N"),0)</f>
        <v>0</v>
      </c>
      <c r="T76">
        <f ca="1">IFERROR(SUMIFS(INDEX($B$5:$CW$56,MATCH(T$75,$A$5:$A$56,0),1):INDEX($B$5:$CW$56,MATCH(T$75,$A$5:$A$56,0),100),$B59:$CW59,"="&amp;"x",$B$3:$CW$3,"="&amp;"N"),0)</f>
        <v>0</v>
      </c>
      <c r="U76">
        <f ca="1">IFERROR(SUMIFS(INDEX($B$5:$CW$56,MATCH(U$75,$A$5:$A$56,0),1):INDEX($B$5:$CW$56,MATCH(U$75,$A$5:$A$56,0),100),$B59:$CW59,"="&amp;"x",$B$3:$CW$3,"="&amp;"N"),0)</f>
        <v>0</v>
      </c>
      <c r="V76">
        <f ca="1">IFERROR(SUMIFS(INDEX($B$5:$CW$56,MATCH(V$75,$A$5:$A$56,0),1):INDEX($B$5:$CW$56,MATCH(V$75,$A$5:$A$56,0),100),$B59:$CW59,"="&amp;"x",$B$3:$CW$3,"="&amp;"N"),0)</f>
        <v>0</v>
      </c>
      <c r="W76">
        <f ca="1">IFERROR(SUMIFS(INDEX($B$5:$CW$56,MATCH(W$75,$A$5:$A$56,0),1):INDEX($B$5:$CW$56,MATCH(W$75,$A$5:$A$56,0),100),$B59:$CW59,"="&amp;"x",$B$3:$CW$3,"="&amp;"N"),0)</f>
        <v>0</v>
      </c>
      <c r="X76">
        <f ca="1">IFERROR(SUMIFS(INDEX($B$5:$CW$56,MATCH(X$75,$A$5:$A$56,0),1):INDEX($B$5:$CW$56,MATCH(X$75,$A$5:$A$56,0),100),$B59:$CW59,"="&amp;"x",$B$3:$CW$3,"="&amp;"N"),0)</f>
        <v>0</v>
      </c>
      <c r="Y76">
        <f ca="1">IFERROR(SUMIFS(INDEX($B$5:$CW$56,MATCH(Y$75,$A$5:$A$56,0),1):INDEX($B$5:$CW$56,MATCH(Y$75,$A$5:$A$56,0),100),$B59:$CW59,"="&amp;"x",$B$3:$CW$3,"="&amp;"N"),0)</f>
        <v>0</v>
      </c>
      <c r="Z76">
        <f ca="1">IFERROR(SUMIFS(INDEX($B$5:$CW$56,MATCH(Z$75,$A$5:$A$56,0),1):INDEX($B$5:$CW$56,MATCH(Z$75,$A$5:$A$56,0),100),$B59:$CW59,"="&amp;"x",$B$3:$CW$3,"="&amp;"N"),0)</f>
        <v>0</v>
      </c>
      <c r="AA76">
        <f ca="1">IFERROR(SUMIFS(INDEX($B$5:$CW$56,MATCH(AA$75,$A$5:$A$56,0),1):INDEX($B$5:$CW$56,MATCH(AA$75,$A$5:$A$56,0),100),$B59:$CW59,"="&amp;"x",$B$3:$CW$3,"="&amp;"N"),0)</f>
        <v>0</v>
      </c>
      <c r="AB76">
        <f ca="1">IFERROR(SUMIFS(INDEX($B$5:$CW$56,MATCH(AB$75,$A$5:$A$56,0),1):INDEX($B$5:$CW$56,MATCH(AB$75,$A$5:$A$56,0),100),$B59:$CW59,"="&amp;"x",$B$3:$CW$3,"="&amp;"N"),0)</f>
        <v>0</v>
      </c>
      <c r="AC76">
        <f ca="1">IFERROR(SUMIFS(INDEX($B$5:$CW$56,MATCH(AC$75,$A$5:$A$56,0),1):INDEX($B$5:$CW$56,MATCH(AC$75,$A$5:$A$56,0),100),$B59:$CW59,"="&amp;"x",$B$3:$CW$3,"="&amp;"N"),0)</f>
        <v>0</v>
      </c>
      <c r="AD76">
        <f ca="1">IFERROR(SUMIFS(INDEX($B$5:$CW$56,MATCH(AD$75,$A$5:$A$56,0),1):INDEX($B$5:$CW$56,MATCH(AD$75,$A$5:$A$56,0),100),$B59:$CW59,"="&amp;"x",$B$3:$CW$3,"="&amp;"N"),0)</f>
        <v>0</v>
      </c>
      <c r="AE76">
        <f ca="1">IFERROR(SUMIFS(INDEX($B$5:$CW$56,MATCH(AE$75,$A$5:$A$56,0),1):INDEX($B$5:$CW$56,MATCH(AE$75,$A$5:$A$56,0),100),$B59:$CW59,"="&amp;"x",$B$3:$CW$3,"="&amp;"N"),0)</f>
        <v>0</v>
      </c>
      <c r="AF76">
        <f ca="1">IFERROR(SUMIFS(INDEX($B$5:$CW$56,MATCH(AF$75,$A$5:$A$56,0),1):INDEX($B$5:$CW$56,MATCH(AF$75,$A$5:$A$56,0),100),$B59:$CW59,"="&amp;"x",$B$3:$CW$3,"="&amp;"N"),0)</f>
        <v>0</v>
      </c>
      <c r="AG76">
        <f ca="1">IFERROR(SUMIFS(INDEX($B$5:$CW$56,MATCH(AG$75,$A$5:$A$56,0),1):INDEX($B$5:$CW$56,MATCH(AG$75,$A$5:$A$56,0),100),$B59:$CW59,"="&amp;"x",$B$3:$CW$3,"="&amp;"N"),0)</f>
        <v>0</v>
      </c>
      <c r="AH76">
        <f ca="1">IFERROR(SUMIFS(INDEX($B$5:$CW$56,MATCH(AH$75,$A$5:$A$56,0),1):INDEX($B$5:$CW$56,MATCH(AH$75,$A$5:$A$56,0),100),$B59:$CW59,"="&amp;"x",$B$3:$CW$3,"="&amp;"N"),0)</f>
        <v>0</v>
      </c>
      <c r="AI76">
        <f ca="1">IFERROR(SUMIFS(INDEX($B$5:$CW$56,MATCH(AI$75,$A$5:$A$56,0),1):INDEX($B$5:$CW$56,MATCH(AI$75,$A$5:$A$56,0),100),$B59:$CW59,"="&amp;"x",$B$3:$CW$3,"="&amp;"N"),0)</f>
        <v>0</v>
      </c>
      <c r="AJ76">
        <f ca="1">IFERROR(SUMIFS(INDEX($B$5:$CW$56,MATCH(AJ$75,$A$5:$A$56,0),1):INDEX($B$5:$CW$56,MATCH(AJ$75,$A$5:$A$56,0),100),$B59:$CW59,"="&amp;"x",$B$3:$CW$3,"="&amp;"N"),0)</f>
        <v>0</v>
      </c>
      <c r="AK76">
        <f ca="1">IFERROR(SUMIFS(INDEX($B$5:$CW$56,MATCH(AK$75,$A$5:$A$56,0),1):INDEX($B$5:$CW$56,MATCH(AK$75,$A$5:$A$56,0),100),$B59:$CW59,"="&amp;"x",$B$3:$CW$3,"="&amp;"N"),0)</f>
        <v>0</v>
      </c>
      <c r="AL76">
        <f ca="1">IFERROR(SUMIFS(INDEX($B$5:$CW$56,MATCH(AL$75,$A$5:$A$56,0),1):INDEX($B$5:$CW$56,MATCH(AL$75,$A$5:$A$56,0),100),$B59:$CW59,"="&amp;"x",$B$3:$CW$3,"="&amp;"N"),0)</f>
        <v>0</v>
      </c>
      <c r="AM76">
        <f ca="1">IFERROR(SUMIFS(INDEX($B$5:$CW$56,MATCH(AM$75,$A$5:$A$56,0),1):INDEX($B$5:$CW$56,MATCH(AM$75,$A$5:$A$56,0),100),$B59:$CW59,"="&amp;"x",$B$3:$CW$3,"="&amp;"N"),0)</f>
        <v>0</v>
      </c>
      <c r="AN76">
        <f ca="1">IFERROR(SUMIFS(INDEX($B$5:$CW$56,MATCH(AN$75,$A$5:$A$56,0),1):INDEX($B$5:$CW$56,MATCH(AN$75,$A$5:$A$56,0),100),$B59:$CW59,"="&amp;"x",$B$3:$CW$3,"="&amp;"N"),0)</f>
        <v>0</v>
      </c>
      <c r="AO76">
        <f ca="1">IFERROR(SUMIFS(INDEX($B$5:$CW$56,MATCH(AO$75,$A$5:$A$56,0),1):INDEX($B$5:$CW$56,MATCH(AO$75,$A$5:$A$56,0),100),$B59:$CW59,"="&amp;"x",$B$3:$CW$3,"="&amp;"N"),0)</f>
        <v>0</v>
      </c>
      <c r="AP76">
        <f ca="1">IFERROR(SUMIFS(INDEX($B$5:$CW$56,MATCH(AP$75,$A$5:$A$56,0),1):INDEX($B$5:$CW$56,MATCH(AP$75,$A$5:$A$56,0),100),$B59:$CW59,"="&amp;"x",$B$3:$CW$3,"="&amp;"N"),0)</f>
        <v>0</v>
      </c>
      <c r="AQ76">
        <f ca="1">IFERROR(SUMIFS(INDEX($B$5:$CW$56,MATCH(AQ$75,$A$5:$A$56,0),1):INDEX($B$5:$CW$56,MATCH(AQ$75,$A$5:$A$56,0),100),$B59:$CW59,"="&amp;"x",$B$3:$CW$3,"="&amp;"N"),0)</f>
        <v>0</v>
      </c>
      <c r="AR76">
        <f ca="1">IFERROR(SUMIFS(INDEX($B$5:$CW$56,MATCH(AR$75,$A$5:$A$56,0),1):INDEX($B$5:$CW$56,MATCH(AR$75,$A$5:$A$56,0),100),$B59:$CW59,"="&amp;"x",$B$3:$CW$3,"="&amp;"N"),0)</f>
        <v>0</v>
      </c>
      <c r="AS76">
        <f ca="1">IFERROR(SUMIFS(INDEX($B$5:$CW$56,MATCH(AS$75,$A$5:$A$56,0),1):INDEX($B$5:$CW$56,MATCH(AS$75,$A$5:$A$56,0),100),$B59:$CW59,"="&amp;"x",$B$3:$CW$3,"="&amp;"N"),0)</f>
        <v>0</v>
      </c>
      <c r="AT76">
        <f ca="1">IFERROR(SUMIFS(INDEX($B$5:$CW$56,MATCH(AT$75,$A$5:$A$56,0),1):INDEX($B$5:$CW$56,MATCH(AT$75,$A$5:$A$56,0),100),$B59:$CW59,"="&amp;"x",$B$3:$CW$3,"="&amp;"N"),0)</f>
        <v>0</v>
      </c>
      <c r="AU76">
        <f ca="1">IFERROR(SUMIFS(INDEX($B$5:$CW$56,MATCH(AU$75,$A$5:$A$56,0),1):INDEX($B$5:$CW$56,MATCH(AU$75,$A$5:$A$56,0),100),$B59:$CW59,"="&amp;"x",$B$3:$CW$3,"="&amp;"N"),0)</f>
        <v>0</v>
      </c>
      <c r="AV76">
        <f ca="1">IFERROR(SUMIFS(INDEX($B$5:$CW$56,MATCH(AV$75,$A$5:$A$56,0),1):INDEX($B$5:$CW$56,MATCH(AV$75,$A$5:$A$56,0),100),$B59:$CW59,"="&amp;"x",$B$3:$CW$3,"="&amp;"N"),0)</f>
        <v>0</v>
      </c>
      <c r="AW76">
        <f ca="1">IFERROR(SUMIFS(INDEX($B$5:$CW$56,MATCH(AW$75,$A$5:$A$56,0),1):INDEX($B$5:$CW$56,MATCH(AW$75,$A$5:$A$56,0),100),$B59:$CW59,"="&amp;"x",$B$3:$CW$3,"="&amp;"N"),0)</f>
        <v>0</v>
      </c>
      <c r="AX76">
        <f ca="1">IFERROR(SUMIFS(INDEX($B$5:$CW$56,MATCH(AX$75,$A$5:$A$56,0),1):INDEX($B$5:$CW$56,MATCH(AX$75,$A$5:$A$56,0),100),$B59:$CW59,"="&amp;"x",$B$3:$CW$3,"="&amp;"N"),0)</f>
        <v>0</v>
      </c>
      <c r="AY76">
        <f ca="1">IFERROR(SUMIFS(INDEX($B$5:$CW$56,MATCH(AY$75,$A$5:$A$56,0),1):INDEX($B$5:$CW$56,MATCH(AY$75,$A$5:$A$56,0),100),$B59:$CW59,"="&amp;"x",$B$3:$CW$3,"="&amp;"N"),0)</f>
        <v>0</v>
      </c>
      <c r="AZ76">
        <f ca="1">IFERROR(SUMIFS(INDEX($B$5:$CW$56,MATCH(AZ$75,$A$5:$A$56,0),1):INDEX($B$5:$CW$56,MATCH(AZ$75,$A$5:$A$56,0),100),$B59:$CW59,"="&amp;"x",$B$3:$CW$3,"="&amp;"N"),0)</f>
        <v>0</v>
      </c>
      <c r="BA76">
        <f ca="1">IFERROR(SUMIFS(INDEX($B$5:$CW$56,MATCH(BA$75,$A$5:$A$56,0),1):INDEX($B$5:$CW$56,MATCH(BA$75,$A$5:$A$56,0),100),$B59:$CW59,"="&amp;"x",$B$3:$CW$3,"="&amp;"N"),0)</f>
        <v>0</v>
      </c>
      <c r="BC76">
        <f ca="1">AVERAGE(B76:BA76)</f>
        <v>0</v>
      </c>
    </row>
    <row r="77" spans="1:101" x14ac:dyDescent="0.35">
      <c r="A77" s="2" t="str" cm="1">
        <f t="array" ref="A77">INDEX('Data Validation (Hide)'!$B$2:$B$16,ROW(A2),1)</f>
        <v>Caseload 2</v>
      </c>
      <c r="B77">
        <f ca="1">IFERROR(SUMIFS(INDEX($B$5:$CW$56,MATCH(B$75,$A$5:$A$56,0),1):INDEX($B$5:$CW$56,MATCH(B$75,$A$5:$A$56,0),100),$B60:$CW60,"="&amp;"x",$B$3:$CW$3,"="&amp;"N"),0)</f>
        <v>0</v>
      </c>
      <c r="C77">
        <f ca="1">IFERROR(SUMIFS(INDEX($B$5:$CW$56,MATCH(C$75,$A$5:$A$56,0),1):INDEX($B$5:$CW$56,MATCH(C$75,$A$5:$A$56,0),100),$B60:$CW60,"="&amp;"x",$B$3:$CW$3,"="&amp;"N"),0)</f>
        <v>0</v>
      </c>
      <c r="D77">
        <f ca="1">IFERROR(SUMIFS(INDEX($B$5:$CW$56,MATCH(D$75,$A$5:$A$56,0),1):INDEX($B$5:$CW$56,MATCH(D$75,$A$5:$A$56,0),100),$B60:$CW60,"="&amp;"x",$B$3:$CW$3,"="&amp;"N"),0)</f>
        <v>0</v>
      </c>
      <c r="E77">
        <f ca="1">IFERROR(SUMIFS(INDEX($B$5:$CW$56,MATCH(E$75,$A$5:$A$56,0),1):INDEX($B$5:$CW$56,MATCH(E$75,$A$5:$A$56,0),100),$B60:$CW60,"="&amp;"x",$B$3:$CW$3,"="&amp;"N"),0)</f>
        <v>0</v>
      </c>
      <c r="F77">
        <f ca="1">IFERROR(SUMIFS(INDEX($B$5:$CW$56,MATCH(F$75,$A$5:$A$56,0),1):INDEX($B$5:$CW$56,MATCH(F$75,$A$5:$A$56,0),100),$B60:$CW60,"="&amp;"x",$B$3:$CW$3,"="&amp;"N"),0)</f>
        <v>0</v>
      </c>
      <c r="G77">
        <f ca="1">IFERROR(SUMIFS(INDEX($B$5:$CW$56,MATCH(G$75,$A$5:$A$56,0),1):INDEX($B$5:$CW$56,MATCH(G$75,$A$5:$A$56,0),100),$B60:$CW60,"="&amp;"x",$B$3:$CW$3,"="&amp;"N"),0)</f>
        <v>0</v>
      </c>
      <c r="H77">
        <f ca="1">IFERROR(SUMIFS(INDEX($B$5:$CW$56,MATCH(H$75,$A$5:$A$56,0),1):INDEX($B$5:$CW$56,MATCH(H$75,$A$5:$A$56,0),100),$B60:$CW60,"="&amp;"x",$B$3:$CW$3,"="&amp;"N"),0)</f>
        <v>0</v>
      </c>
      <c r="I77">
        <f ca="1">IFERROR(SUMIFS(INDEX($B$5:$CW$56,MATCH(I$75,$A$5:$A$56,0),1):INDEX($B$5:$CW$56,MATCH(I$75,$A$5:$A$56,0),100),$B60:$CW60,"="&amp;"x",$B$3:$CW$3,"="&amp;"N"),0)</f>
        <v>0</v>
      </c>
      <c r="J77">
        <f ca="1">IFERROR(SUMIFS(INDEX($B$5:$CW$56,MATCH(J$75,$A$5:$A$56,0),1):INDEX($B$5:$CW$56,MATCH(J$75,$A$5:$A$56,0),100),$B60:$CW60,"="&amp;"x",$B$3:$CW$3,"="&amp;"N"),0)</f>
        <v>0</v>
      </c>
      <c r="K77">
        <f ca="1">IFERROR(SUMIFS(INDEX($B$5:$CW$56,MATCH(K$75,$A$5:$A$56,0),1):INDEX($B$5:$CW$56,MATCH(K$75,$A$5:$A$56,0),100),$B60:$CW60,"="&amp;"x",$B$3:$CW$3,"="&amp;"N"),0)</f>
        <v>0</v>
      </c>
      <c r="L77">
        <f ca="1">IFERROR(SUMIFS(INDEX($B$5:$CW$56,MATCH(L$75,$A$5:$A$56,0),1):INDEX($B$5:$CW$56,MATCH(L$75,$A$5:$A$56,0),100),$B60:$CW60,"="&amp;"x",$B$3:$CW$3,"="&amp;"N"),0)</f>
        <v>0</v>
      </c>
      <c r="M77">
        <f ca="1">IFERROR(SUMIFS(INDEX($B$5:$CW$56,MATCH(M$75,$A$5:$A$56,0),1):INDEX($B$5:$CW$56,MATCH(M$75,$A$5:$A$56,0),100),$B60:$CW60,"="&amp;"x",$B$3:$CW$3,"="&amp;"N"),0)</f>
        <v>0</v>
      </c>
      <c r="N77">
        <f ca="1">IFERROR(SUMIFS(INDEX($B$5:$CW$56,MATCH(N$75,$A$5:$A$56,0),1):INDEX($B$5:$CW$56,MATCH(N$75,$A$5:$A$56,0),100),$B60:$CW60,"="&amp;"x",$B$3:$CW$3,"="&amp;"N"),0)</f>
        <v>0</v>
      </c>
      <c r="O77">
        <f ca="1">IFERROR(SUMIFS(INDEX($B$5:$CW$56,MATCH(O$75,$A$5:$A$56,0),1):INDEX($B$5:$CW$56,MATCH(O$75,$A$5:$A$56,0),100),$B60:$CW60,"="&amp;"x",$B$3:$CW$3,"="&amp;"N"),0)</f>
        <v>0</v>
      </c>
      <c r="P77">
        <f ca="1">IFERROR(SUMIFS(INDEX($B$5:$CW$56,MATCH(P$75,$A$5:$A$56,0),1):INDEX($B$5:$CW$56,MATCH(P$75,$A$5:$A$56,0),100),$B60:$CW60,"="&amp;"x",$B$3:$CW$3,"="&amp;"N"),0)</f>
        <v>0</v>
      </c>
      <c r="Q77">
        <f ca="1">IFERROR(SUMIFS(INDEX($B$5:$CW$56,MATCH(Q$75,$A$5:$A$56,0),1):INDEX($B$5:$CW$56,MATCH(Q$75,$A$5:$A$56,0),100),$B60:$CW60,"="&amp;"x",$B$3:$CW$3,"="&amp;"N"),0)</f>
        <v>0</v>
      </c>
      <c r="R77">
        <f ca="1">IFERROR(SUMIFS(INDEX($B$5:$CW$56,MATCH(R$75,$A$5:$A$56,0),1):INDEX($B$5:$CW$56,MATCH(R$75,$A$5:$A$56,0),100),$B60:$CW60,"="&amp;"x",$B$3:$CW$3,"="&amp;"N"),0)</f>
        <v>0</v>
      </c>
      <c r="S77">
        <f ca="1">IFERROR(SUMIFS(INDEX($B$5:$CW$56,MATCH(S$75,$A$5:$A$56,0),1):INDEX($B$5:$CW$56,MATCH(S$75,$A$5:$A$56,0),100),$B60:$CW60,"="&amp;"x",$B$3:$CW$3,"="&amp;"N"),0)</f>
        <v>0</v>
      </c>
      <c r="T77">
        <f ca="1">IFERROR(SUMIFS(INDEX($B$5:$CW$56,MATCH(T$75,$A$5:$A$56,0),1):INDEX($B$5:$CW$56,MATCH(T$75,$A$5:$A$56,0),100),$B60:$CW60,"="&amp;"x",$B$3:$CW$3,"="&amp;"N"),0)</f>
        <v>0</v>
      </c>
      <c r="U77">
        <f ca="1">IFERROR(SUMIFS(INDEX($B$5:$CW$56,MATCH(U$75,$A$5:$A$56,0),1):INDEX($B$5:$CW$56,MATCH(U$75,$A$5:$A$56,0),100),$B60:$CW60,"="&amp;"x",$B$3:$CW$3,"="&amp;"N"),0)</f>
        <v>0</v>
      </c>
      <c r="V77">
        <f ca="1">IFERROR(SUMIFS(INDEX($B$5:$CW$56,MATCH(V$75,$A$5:$A$56,0),1):INDEX($B$5:$CW$56,MATCH(V$75,$A$5:$A$56,0),100),$B60:$CW60,"="&amp;"x",$B$3:$CW$3,"="&amp;"N"),0)</f>
        <v>0</v>
      </c>
      <c r="W77">
        <f ca="1">IFERROR(SUMIFS(INDEX($B$5:$CW$56,MATCH(W$75,$A$5:$A$56,0),1):INDEX($B$5:$CW$56,MATCH(W$75,$A$5:$A$56,0),100),$B60:$CW60,"="&amp;"x",$B$3:$CW$3,"="&amp;"N"),0)</f>
        <v>0</v>
      </c>
      <c r="X77">
        <f ca="1">IFERROR(SUMIFS(INDEX($B$5:$CW$56,MATCH(X$75,$A$5:$A$56,0),1):INDEX($B$5:$CW$56,MATCH(X$75,$A$5:$A$56,0),100),$B60:$CW60,"="&amp;"x",$B$3:$CW$3,"="&amp;"N"),0)</f>
        <v>0</v>
      </c>
      <c r="Y77">
        <f ca="1">IFERROR(SUMIFS(INDEX($B$5:$CW$56,MATCH(Y$75,$A$5:$A$56,0),1):INDEX($B$5:$CW$56,MATCH(Y$75,$A$5:$A$56,0),100),$B60:$CW60,"="&amp;"x",$B$3:$CW$3,"="&amp;"N"),0)</f>
        <v>0</v>
      </c>
      <c r="Z77">
        <f ca="1">IFERROR(SUMIFS(INDEX($B$5:$CW$56,MATCH(Z$75,$A$5:$A$56,0),1):INDEX($B$5:$CW$56,MATCH(Z$75,$A$5:$A$56,0),100),$B60:$CW60,"="&amp;"x",$B$3:$CW$3,"="&amp;"N"),0)</f>
        <v>0</v>
      </c>
      <c r="AA77">
        <f ca="1">IFERROR(SUMIFS(INDEX($B$5:$CW$56,MATCH(AA$75,$A$5:$A$56,0),1):INDEX($B$5:$CW$56,MATCH(AA$75,$A$5:$A$56,0),100),$B60:$CW60,"="&amp;"x",$B$3:$CW$3,"="&amp;"N"),0)</f>
        <v>0</v>
      </c>
      <c r="AB77">
        <f ca="1">IFERROR(SUMIFS(INDEX($B$5:$CW$56,MATCH(AB$75,$A$5:$A$56,0),1):INDEX($B$5:$CW$56,MATCH(AB$75,$A$5:$A$56,0),100),$B60:$CW60,"="&amp;"x",$B$3:$CW$3,"="&amp;"N"),0)</f>
        <v>0</v>
      </c>
      <c r="AC77">
        <f ca="1">IFERROR(SUMIFS(INDEX($B$5:$CW$56,MATCH(AC$75,$A$5:$A$56,0),1):INDEX($B$5:$CW$56,MATCH(AC$75,$A$5:$A$56,0),100),$B60:$CW60,"="&amp;"x",$B$3:$CW$3,"="&amp;"N"),0)</f>
        <v>0</v>
      </c>
      <c r="AD77">
        <f ca="1">IFERROR(SUMIFS(INDEX($B$5:$CW$56,MATCH(AD$75,$A$5:$A$56,0),1):INDEX($B$5:$CW$56,MATCH(AD$75,$A$5:$A$56,0),100),$B60:$CW60,"="&amp;"x",$B$3:$CW$3,"="&amp;"N"),0)</f>
        <v>0</v>
      </c>
      <c r="AE77">
        <f ca="1">IFERROR(SUMIFS(INDEX($B$5:$CW$56,MATCH(AE$75,$A$5:$A$56,0),1):INDEX($B$5:$CW$56,MATCH(AE$75,$A$5:$A$56,0),100),$B60:$CW60,"="&amp;"x",$B$3:$CW$3,"="&amp;"N"),0)</f>
        <v>0</v>
      </c>
      <c r="AF77">
        <f ca="1">IFERROR(SUMIFS(INDEX($B$5:$CW$56,MATCH(AF$75,$A$5:$A$56,0),1):INDEX($B$5:$CW$56,MATCH(AF$75,$A$5:$A$56,0),100),$B60:$CW60,"="&amp;"x",$B$3:$CW$3,"="&amp;"N"),0)</f>
        <v>0</v>
      </c>
      <c r="AG77">
        <f ca="1">IFERROR(SUMIFS(INDEX($B$5:$CW$56,MATCH(AG$75,$A$5:$A$56,0),1):INDEX($B$5:$CW$56,MATCH(AG$75,$A$5:$A$56,0),100),$B60:$CW60,"="&amp;"x",$B$3:$CW$3,"="&amp;"N"),0)</f>
        <v>0</v>
      </c>
      <c r="AH77">
        <f ca="1">IFERROR(SUMIFS(INDEX($B$5:$CW$56,MATCH(AH$75,$A$5:$A$56,0),1):INDEX($B$5:$CW$56,MATCH(AH$75,$A$5:$A$56,0),100),$B60:$CW60,"="&amp;"x",$B$3:$CW$3,"="&amp;"N"),0)</f>
        <v>0</v>
      </c>
      <c r="AI77">
        <f ca="1">IFERROR(SUMIFS(INDEX($B$5:$CW$56,MATCH(AI$75,$A$5:$A$56,0),1):INDEX($B$5:$CW$56,MATCH(AI$75,$A$5:$A$56,0),100),$B60:$CW60,"="&amp;"x",$B$3:$CW$3,"="&amp;"N"),0)</f>
        <v>0</v>
      </c>
      <c r="AJ77">
        <f ca="1">IFERROR(SUMIFS(INDEX($B$5:$CW$56,MATCH(AJ$75,$A$5:$A$56,0),1):INDEX($B$5:$CW$56,MATCH(AJ$75,$A$5:$A$56,0),100),$B60:$CW60,"="&amp;"x",$B$3:$CW$3,"="&amp;"N"),0)</f>
        <v>0</v>
      </c>
      <c r="AK77">
        <f ca="1">IFERROR(SUMIFS(INDEX($B$5:$CW$56,MATCH(AK$75,$A$5:$A$56,0),1):INDEX($B$5:$CW$56,MATCH(AK$75,$A$5:$A$56,0),100),$B60:$CW60,"="&amp;"x",$B$3:$CW$3,"="&amp;"N"),0)</f>
        <v>0</v>
      </c>
      <c r="AL77">
        <f ca="1">IFERROR(SUMIFS(INDEX($B$5:$CW$56,MATCH(AL$75,$A$5:$A$56,0),1):INDEX($B$5:$CW$56,MATCH(AL$75,$A$5:$A$56,0),100),$B60:$CW60,"="&amp;"x",$B$3:$CW$3,"="&amp;"N"),0)</f>
        <v>0</v>
      </c>
      <c r="AM77">
        <f ca="1">IFERROR(SUMIFS(INDEX($B$5:$CW$56,MATCH(AM$75,$A$5:$A$56,0),1):INDEX($B$5:$CW$56,MATCH(AM$75,$A$5:$A$56,0),100),$B60:$CW60,"="&amp;"x",$B$3:$CW$3,"="&amp;"N"),0)</f>
        <v>0</v>
      </c>
      <c r="AN77">
        <f ca="1">IFERROR(SUMIFS(INDEX($B$5:$CW$56,MATCH(AN$75,$A$5:$A$56,0),1):INDEX($B$5:$CW$56,MATCH(AN$75,$A$5:$A$56,0),100),$B60:$CW60,"="&amp;"x",$B$3:$CW$3,"="&amp;"N"),0)</f>
        <v>0</v>
      </c>
      <c r="AO77">
        <f ca="1">IFERROR(SUMIFS(INDEX($B$5:$CW$56,MATCH(AO$75,$A$5:$A$56,0),1):INDEX($B$5:$CW$56,MATCH(AO$75,$A$5:$A$56,0),100),$B60:$CW60,"="&amp;"x",$B$3:$CW$3,"="&amp;"N"),0)</f>
        <v>0</v>
      </c>
      <c r="AP77">
        <f ca="1">IFERROR(SUMIFS(INDEX($B$5:$CW$56,MATCH(AP$75,$A$5:$A$56,0),1):INDEX($B$5:$CW$56,MATCH(AP$75,$A$5:$A$56,0),100),$B60:$CW60,"="&amp;"x",$B$3:$CW$3,"="&amp;"N"),0)</f>
        <v>0</v>
      </c>
      <c r="AQ77">
        <f ca="1">IFERROR(SUMIFS(INDEX($B$5:$CW$56,MATCH(AQ$75,$A$5:$A$56,0),1):INDEX($B$5:$CW$56,MATCH(AQ$75,$A$5:$A$56,0),100),$B60:$CW60,"="&amp;"x",$B$3:$CW$3,"="&amp;"N"),0)</f>
        <v>0</v>
      </c>
      <c r="AR77">
        <f ca="1">IFERROR(SUMIFS(INDEX($B$5:$CW$56,MATCH(AR$75,$A$5:$A$56,0),1):INDEX($B$5:$CW$56,MATCH(AR$75,$A$5:$A$56,0),100),$B60:$CW60,"="&amp;"x",$B$3:$CW$3,"="&amp;"N"),0)</f>
        <v>0</v>
      </c>
      <c r="AS77">
        <f ca="1">IFERROR(SUMIFS(INDEX($B$5:$CW$56,MATCH(AS$75,$A$5:$A$56,0),1):INDEX($B$5:$CW$56,MATCH(AS$75,$A$5:$A$56,0),100),$B60:$CW60,"="&amp;"x",$B$3:$CW$3,"="&amp;"N"),0)</f>
        <v>0</v>
      </c>
      <c r="AT77">
        <f ca="1">IFERROR(SUMIFS(INDEX($B$5:$CW$56,MATCH(AT$75,$A$5:$A$56,0),1):INDEX($B$5:$CW$56,MATCH(AT$75,$A$5:$A$56,0),100),$B60:$CW60,"="&amp;"x",$B$3:$CW$3,"="&amp;"N"),0)</f>
        <v>0</v>
      </c>
      <c r="AU77">
        <f ca="1">IFERROR(SUMIFS(INDEX($B$5:$CW$56,MATCH(AU$75,$A$5:$A$56,0),1):INDEX($B$5:$CW$56,MATCH(AU$75,$A$5:$A$56,0),100),$B60:$CW60,"="&amp;"x",$B$3:$CW$3,"="&amp;"N"),0)</f>
        <v>0</v>
      </c>
      <c r="AV77">
        <f ca="1">IFERROR(SUMIFS(INDEX($B$5:$CW$56,MATCH(AV$75,$A$5:$A$56,0),1):INDEX($B$5:$CW$56,MATCH(AV$75,$A$5:$A$56,0),100),$B60:$CW60,"="&amp;"x",$B$3:$CW$3,"="&amp;"N"),0)</f>
        <v>0</v>
      </c>
      <c r="AW77">
        <f ca="1">IFERROR(SUMIFS(INDEX($B$5:$CW$56,MATCH(AW$75,$A$5:$A$56,0),1):INDEX($B$5:$CW$56,MATCH(AW$75,$A$5:$A$56,0),100),$B60:$CW60,"="&amp;"x",$B$3:$CW$3,"="&amp;"N"),0)</f>
        <v>0</v>
      </c>
      <c r="AX77">
        <f ca="1">IFERROR(SUMIFS(INDEX($B$5:$CW$56,MATCH(AX$75,$A$5:$A$56,0),1):INDEX($B$5:$CW$56,MATCH(AX$75,$A$5:$A$56,0),100),$B60:$CW60,"="&amp;"x",$B$3:$CW$3,"="&amp;"N"),0)</f>
        <v>0</v>
      </c>
      <c r="AY77">
        <f ca="1">IFERROR(SUMIFS(INDEX($B$5:$CW$56,MATCH(AY$75,$A$5:$A$56,0),1):INDEX($B$5:$CW$56,MATCH(AY$75,$A$5:$A$56,0),100),$B60:$CW60,"="&amp;"x",$B$3:$CW$3,"="&amp;"N"),0)</f>
        <v>0</v>
      </c>
      <c r="AZ77">
        <f ca="1">IFERROR(SUMIFS(INDEX($B$5:$CW$56,MATCH(AZ$75,$A$5:$A$56,0),1):INDEX($B$5:$CW$56,MATCH(AZ$75,$A$5:$A$56,0),100),$B60:$CW60,"="&amp;"x",$B$3:$CW$3,"="&amp;"N"),0)</f>
        <v>0</v>
      </c>
      <c r="BA77">
        <f ca="1">IFERROR(SUMIFS(INDEX($B$5:$CW$56,MATCH(BA$75,$A$5:$A$56,0),1):INDEX($B$5:$CW$56,MATCH(BA$75,$A$5:$A$56,0),100),$B60:$CW60,"="&amp;"x",$B$3:$CW$3,"="&amp;"N"),0)</f>
        <v>0</v>
      </c>
      <c r="BC77">
        <f t="shared" ref="BC77:BC91" ca="1" si="2">AVERAGE(B77:BA77)</f>
        <v>0</v>
      </c>
    </row>
    <row r="78" spans="1:101" x14ac:dyDescent="0.35">
      <c r="A78" s="2" t="str" cm="1">
        <f t="array" ref="A78">INDEX('Data Validation (Hide)'!$B$2:$B$16,ROW(A3),1)</f>
        <v>Caseload 3</v>
      </c>
      <c r="B78">
        <f ca="1">IFERROR(SUMIFS(INDEX($B$5:$CW$56,MATCH(B$75,$A$5:$A$56,0),1):INDEX($B$5:$CW$56,MATCH(B$75,$A$5:$A$56,0),100),$B61:$CW61,"="&amp;"x",$B$3:$CW$3,"="&amp;"N"),0)</f>
        <v>0</v>
      </c>
      <c r="C78">
        <f ca="1">IFERROR(SUMIFS(INDEX($B$5:$CW$56,MATCH(C$75,$A$5:$A$56,0),1):INDEX($B$5:$CW$56,MATCH(C$75,$A$5:$A$56,0),100),$B61:$CW61,"="&amp;"x",$B$3:$CW$3,"="&amp;"N"),0)</f>
        <v>0</v>
      </c>
      <c r="D78">
        <f ca="1">IFERROR(SUMIFS(INDEX($B$5:$CW$56,MATCH(D$75,$A$5:$A$56,0),1):INDEX($B$5:$CW$56,MATCH(D$75,$A$5:$A$56,0),100),$B61:$CW61,"="&amp;"x",$B$3:$CW$3,"="&amp;"N"),0)</f>
        <v>0</v>
      </c>
      <c r="E78">
        <f ca="1">IFERROR(SUMIFS(INDEX($B$5:$CW$56,MATCH(E$75,$A$5:$A$56,0),1):INDEX($B$5:$CW$56,MATCH(E$75,$A$5:$A$56,0),100),$B61:$CW61,"="&amp;"x",$B$3:$CW$3,"="&amp;"N"),0)</f>
        <v>0</v>
      </c>
      <c r="F78">
        <f ca="1">IFERROR(SUMIFS(INDEX($B$5:$CW$56,MATCH(F$75,$A$5:$A$56,0),1):INDEX($B$5:$CW$56,MATCH(F$75,$A$5:$A$56,0),100),$B61:$CW61,"="&amp;"x",$B$3:$CW$3,"="&amp;"N"),0)</f>
        <v>0</v>
      </c>
      <c r="G78">
        <f ca="1">IFERROR(SUMIFS(INDEX($B$5:$CW$56,MATCH(G$75,$A$5:$A$56,0),1):INDEX($B$5:$CW$56,MATCH(G$75,$A$5:$A$56,0),100),$B61:$CW61,"="&amp;"x",$B$3:$CW$3,"="&amp;"N"),0)</f>
        <v>0</v>
      </c>
      <c r="H78">
        <f ca="1">IFERROR(SUMIFS(INDEX($B$5:$CW$56,MATCH(H$75,$A$5:$A$56,0),1):INDEX($B$5:$CW$56,MATCH(H$75,$A$5:$A$56,0),100),$B61:$CW61,"="&amp;"x",$B$3:$CW$3,"="&amp;"N"),0)</f>
        <v>0</v>
      </c>
      <c r="I78">
        <f ca="1">IFERROR(SUMIFS(INDEX($B$5:$CW$56,MATCH(I$75,$A$5:$A$56,0),1):INDEX($B$5:$CW$56,MATCH(I$75,$A$5:$A$56,0),100),$B61:$CW61,"="&amp;"x",$B$3:$CW$3,"="&amp;"N"),0)</f>
        <v>0</v>
      </c>
      <c r="J78">
        <f ca="1">IFERROR(SUMIFS(INDEX($B$5:$CW$56,MATCH(J$75,$A$5:$A$56,0),1):INDEX($B$5:$CW$56,MATCH(J$75,$A$5:$A$56,0),100),$B61:$CW61,"="&amp;"x",$B$3:$CW$3,"="&amp;"N"),0)</f>
        <v>0</v>
      </c>
      <c r="K78">
        <f ca="1">IFERROR(SUMIFS(INDEX($B$5:$CW$56,MATCH(K$75,$A$5:$A$56,0),1):INDEX($B$5:$CW$56,MATCH(K$75,$A$5:$A$56,0),100),$B61:$CW61,"="&amp;"x",$B$3:$CW$3,"="&amp;"N"),0)</f>
        <v>0</v>
      </c>
      <c r="L78">
        <f ca="1">IFERROR(SUMIFS(INDEX($B$5:$CW$56,MATCH(L$75,$A$5:$A$56,0),1):INDEX($B$5:$CW$56,MATCH(L$75,$A$5:$A$56,0),100),$B61:$CW61,"="&amp;"x",$B$3:$CW$3,"="&amp;"N"),0)</f>
        <v>0</v>
      </c>
      <c r="M78">
        <f ca="1">IFERROR(SUMIFS(INDEX($B$5:$CW$56,MATCH(M$75,$A$5:$A$56,0),1):INDEX($B$5:$CW$56,MATCH(M$75,$A$5:$A$56,0),100),$B61:$CW61,"="&amp;"x",$B$3:$CW$3,"="&amp;"N"),0)</f>
        <v>0</v>
      </c>
      <c r="N78">
        <f ca="1">IFERROR(SUMIFS(INDEX($B$5:$CW$56,MATCH(N$75,$A$5:$A$56,0),1):INDEX($B$5:$CW$56,MATCH(N$75,$A$5:$A$56,0),100),$B61:$CW61,"="&amp;"x",$B$3:$CW$3,"="&amp;"N"),0)</f>
        <v>0</v>
      </c>
      <c r="O78">
        <f ca="1">IFERROR(SUMIFS(INDEX($B$5:$CW$56,MATCH(O$75,$A$5:$A$56,0),1):INDEX($B$5:$CW$56,MATCH(O$75,$A$5:$A$56,0),100),$B61:$CW61,"="&amp;"x",$B$3:$CW$3,"="&amp;"N"),0)</f>
        <v>0</v>
      </c>
      <c r="P78">
        <f ca="1">IFERROR(SUMIFS(INDEX($B$5:$CW$56,MATCH(P$75,$A$5:$A$56,0),1):INDEX($B$5:$CW$56,MATCH(P$75,$A$5:$A$56,0),100),$B61:$CW61,"="&amp;"x",$B$3:$CW$3,"="&amp;"N"),0)</f>
        <v>0</v>
      </c>
      <c r="Q78">
        <f ca="1">IFERROR(SUMIFS(INDEX($B$5:$CW$56,MATCH(Q$75,$A$5:$A$56,0),1):INDEX($B$5:$CW$56,MATCH(Q$75,$A$5:$A$56,0),100),$B61:$CW61,"="&amp;"x",$B$3:$CW$3,"="&amp;"N"),0)</f>
        <v>0</v>
      </c>
      <c r="R78">
        <f ca="1">IFERROR(SUMIFS(INDEX($B$5:$CW$56,MATCH(R$75,$A$5:$A$56,0),1):INDEX($B$5:$CW$56,MATCH(R$75,$A$5:$A$56,0),100),$B61:$CW61,"="&amp;"x",$B$3:$CW$3,"="&amp;"N"),0)</f>
        <v>0</v>
      </c>
      <c r="S78">
        <f ca="1">IFERROR(SUMIFS(INDEX($B$5:$CW$56,MATCH(S$75,$A$5:$A$56,0),1):INDEX($B$5:$CW$56,MATCH(S$75,$A$5:$A$56,0),100),$B61:$CW61,"="&amp;"x",$B$3:$CW$3,"="&amp;"N"),0)</f>
        <v>0</v>
      </c>
      <c r="T78">
        <f ca="1">IFERROR(SUMIFS(INDEX($B$5:$CW$56,MATCH(T$75,$A$5:$A$56,0),1):INDEX($B$5:$CW$56,MATCH(T$75,$A$5:$A$56,0),100),$B61:$CW61,"="&amp;"x",$B$3:$CW$3,"="&amp;"N"),0)</f>
        <v>0</v>
      </c>
      <c r="U78">
        <f ca="1">IFERROR(SUMIFS(INDEX($B$5:$CW$56,MATCH(U$75,$A$5:$A$56,0),1):INDEX($B$5:$CW$56,MATCH(U$75,$A$5:$A$56,0),100),$B61:$CW61,"="&amp;"x",$B$3:$CW$3,"="&amp;"N"),0)</f>
        <v>0</v>
      </c>
      <c r="V78">
        <f ca="1">IFERROR(SUMIFS(INDEX($B$5:$CW$56,MATCH(V$75,$A$5:$A$56,0),1):INDEX($B$5:$CW$56,MATCH(V$75,$A$5:$A$56,0),100),$B61:$CW61,"="&amp;"x",$B$3:$CW$3,"="&amp;"N"),0)</f>
        <v>0</v>
      </c>
      <c r="W78">
        <f ca="1">IFERROR(SUMIFS(INDEX($B$5:$CW$56,MATCH(W$75,$A$5:$A$56,0),1):INDEX($B$5:$CW$56,MATCH(W$75,$A$5:$A$56,0),100),$B61:$CW61,"="&amp;"x",$B$3:$CW$3,"="&amp;"N"),0)</f>
        <v>0</v>
      </c>
      <c r="X78">
        <f ca="1">IFERROR(SUMIFS(INDEX($B$5:$CW$56,MATCH(X$75,$A$5:$A$56,0),1):INDEX($B$5:$CW$56,MATCH(X$75,$A$5:$A$56,0),100),$B61:$CW61,"="&amp;"x",$B$3:$CW$3,"="&amp;"N"),0)</f>
        <v>0</v>
      </c>
      <c r="Y78">
        <f ca="1">IFERROR(SUMIFS(INDEX($B$5:$CW$56,MATCH(Y$75,$A$5:$A$56,0),1):INDEX($B$5:$CW$56,MATCH(Y$75,$A$5:$A$56,0),100),$B61:$CW61,"="&amp;"x",$B$3:$CW$3,"="&amp;"N"),0)</f>
        <v>0</v>
      </c>
      <c r="Z78">
        <f ca="1">IFERROR(SUMIFS(INDEX($B$5:$CW$56,MATCH(Z$75,$A$5:$A$56,0),1):INDEX($B$5:$CW$56,MATCH(Z$75,$A$5:$A$56,0),100),$B61:$CW61,"="&amp;"x",$B$3:$CW$3,"="&amp;"N"),0)</f>
        <v>0</v>
      </c>
      <c r="AA78">
        <f ca="1">IFERROR(SUMIFS(INDEX($B$5:$CW$56,MATCH(AA$75,$A$5:$A$56,0),1):INDEX($B$5:$CW$56,MATCH(AA$75,$A$5:$A$56,0),100),$B61:$CW61,"="&amp;"x",$B$3:$CW$3,"="&amp;"N"),0)</f>
        <v>0</v>
      </c>
      <c r="AB78">
        <f ca="1">IFERROR(SUMIFS(INDEX($B$5:$CW$56,MATCH(AB$75,$A$5:$A$56,0),1):INDEX($B$5:$CW$56,MATCH(AB$75,$A$5:$A$56,0),100),$B61:$CW61,"="&amp;"x",$B$3:$CW$3,"="&amp;"N"),0)</f>
        <v>0</v>
      </c>
      <c r="AC78">
        <f ca="1">IFERROR(SUMIFS(INDEX($B$5:$CW$56,MATCH(AC$75,$A$5:$A$56,0),1):INDEX($B$5:$CW$56,MATCH(AC$75,$A$5:$A$56,0),100),$B61:$CW61,"="&amp;"x",$B$3:$CW$3,"="&amp;"N"),0)</f>
        <v>0</v>
      </c>
      <c r="AD78">
        <f ca="1">IFERROR(SUMIFS(INDEX($B$5:$CW$56,MATCH(AD$75,$A$5:$A$56,0),1):INDEX($B$5:$CW$56,MATCH(AD$75,$A$5:$A$56,0),100),$B61:$CW61,"="&amp;"x",$B$3:$CW$3,"="&amp;"N"),0)</f>
        <v>0</v>
      </c>
      <c r="AE78">
        <f ca="1">IFERROR(SUMIFS(INDEX($B$5:$CW$56,MATCH(AE$75,$A$5:$A$56,0),1):INDEX($B$5:$CW$56,MATCH(AE$75,$A$5:$A$56,0),100),$B61:$CW61,"="&amp;"x",$B$3:$CW$3,"="&amp;"N"),0)</f>
        <v>0</v>
      </c>
      <c r="AF78">
        <f ca="1">IFERROR(SUMIFS(INDEX($B$5:$CW$56,MATCH(AF$75,$A$5:$A$56,0),1):INDEX($B$5:$CW$56,MATCH(AF$75,$A$5:$A$56,0),100),$B61:$CW61,"="&amp;"x",$B$3:$CW$3,"="&amp;"N"),0)</f>
        <v>0</v>
      </c>
      <c r="AG78">
        <f ca="1">IFERROR(SUMIFS(INDEX($B$5:$CW$56,MATCH(AG$75,$A$5:$A$56,0),1):INDEX($B$5:$CW$56,MATCH(AG$75,$A$5:$A$56,0),100),$B61:$CW61,"="&amp;"x",$B$3:$CW$3,"="&amp;"N"),0)</f>
        <v>0</v>
      </c>
      <c r="AH78">
        <f ca="1">IFERROR(SUMIFS(INDEX($B$5:$CW$56,MATCH(AH$75,$A$5:$A$56,0),1):INDEX($B$5:$CW$56,MATCH(AH$75,$A$5:$A$56,0),100),$B61:$CW61,"="&amp;"x",$B$3:$CW$3,"="&amp;"N"),0)</f>
        <v>0</v>
      </c>
      <c r="AI78">
        <f ca="1">IFERROR(SUMIFS(INDEX($B$5:$CW$56,MATCH(AI$75,$A$5:$A$56,0),1):INDEX($B$5:$CW$56,MATCH(AI$75,$A$5:$A$56,0),100),$B61:$CW61,"="&amp;"x",$B$3:$CW$3,"="&amp;"N"),0)</f>
        <v>0</v>
      </c>
      <c r="AJ78">
        <f ca="1">IFERROR(SUMIFS(INDEX($B$5:$CW$56,MATCH(AJ$75,$A$5:$A$56,0),1):INDEX($B$5:$CW$56,MATCH(AJ$75,$A$5:$A$56,0),100),$B61:$CW61,"="&amp;"x",$B$3:$CW$3,"="&amp;"N"),0)</f>
        <v>0</v>
      </c>
      <c r="AK78">
        <f ca="1">IFERROR(SUMIFS(INDEX($B$5:$CW$56,MATCH(AK$75,$A$5:$A$56,0),1):INDEX($B$5:$CW$56,MATCH(AK$75,$A$5:$A$56,0),100),$B61:$CW61,"="&amp;"x",$B$3:$CW$3,"="&amp;"N"),0)</f>
        <v>0</v>
      </c>
      <c r="AL78">
        <f ca="1">IFERROR(SUMIFS(INDEX($B$5:$CW$56,MATCH(AL$75,$A$5:$A$56,0),1):INDEX($B$5:$CW$56,MATCH(AL$75,$A$5:$A$56,0),100),$B61:$CW61,"="&amp;"x",$B$3:$CW$3,"="&amp;"N"),0)</f>
        <v>0</v>
      </c>
      <c r="AM78">
        <f ca="1">IFERROR(SUMIFS(INDEX($B$5:$CW$56,MATCH(AM$75,$A$5:$A$56,0),1):INDEX($B$5:$CW$56,MATCH(AM$75,$A$5:$A$56,0),100),$B61:$CW61,"="&amp;"x",$B$3:$CW$3,"="&amp;"N"),0)</f>
        <v>0</v>
      </c>
      <c r="AN78">
        <f ca="1">IFERROR(SUMIFS(INDEX($B$5:$CW$56,MATCH(AN$75,$A$5:$A$56,0),1):INDEX($B$5:$CW$56,MATCH(AN$75,$A$5:$A$56,0),100),$B61:$CW61,"="&amp;"x",$B$3:$CW$3,"="&amp;"N"),0)</f>
        <v>0</v>
      </c>
      <c r="AO78">
        <f ca="1">IFERROR(SUMIFS(INDEX($B$5:$CW$56,MATCH(AO$75,$A$5:$A$56,0),1):INDEX($B$5:$CW$56,MATCH(AO$75,$A$5:$A$56,0),100),$B61:$CW61,"="&amp;"x",$B$3:$CW$3,"="&amp;"N"),0)</f>
        <v>0</v>
      </c>
      <c r="AP78">
        <f ca="1">IFERROR(SUMIFS(INDEX($B$5:$CW$56,MATCH(AP$75,$A$5:$A$56,0),1):INDEX($B$5:$CW$56,MATCH(AP$75,$A$5:$A$56,0),100),$B61:$CW61,"="&amp;"x",$B$3:$CW$3,"="&amp;"N"),0)</f>
        <v>0</v>
      </c>
      <c r="AQ78">
        <f ca="1">IFERROR(SUMIFS(INDEX($B$5:$CW$56,MATCH(AQ$75,$A$5:$A$56,0),1):INDEX($B$5:$CW$56,MATCH(AQ$75,$A$5:$A$56,0),100),$B61:$CW61,"="&amp;"x",$B$3:$CW$3,"="&amp;"N"),0)</f>
        <v>0</v>
      </c>
      <c r="AR78">
        <f ca="1">IFERROR(SUMIFS(INDEX($B$5:$CW$56,MATCH(AR$75,$A$5:$A$56,0),1):INDEX($B$5:$CW$56,MATCH(AR$75,$A$5:$A$56,0),100),$B61:$CW61,"="&amp;"x",$B$3:$CW$3,"="&amp;"N"),0)</f>
        <v>0</v>
      </c>
      <c r="AS78">
        <f ca="1">IFERROR(SUMIFS(INDEX($B$5:$CW$56,MATCH(AS$75,$A$5:$A$56,0),1):INDEX($B$5:$CW$56,MATCH(AS$75,$A$5:$A$56,0),100),$B61:$CW61,"="&amp;"x",$B$3:$CW$3,"="&amp;"N"),0)</f>
        <v>0</v>
      </c>
      <c r="AT78">
        <f ca="1">IFERROR(SUMIFS(INDEX($B$5:$CW$56,MATCH(AT$75,$A$5:$A$56,0),1):INDEX($B$5:$CW$56,MATCH(AT$75,$A$5:$A$56,0),100),$B61:$CW61,"="&amp;"x",$B$3:$CW$3,"="&amp;"N"),0)</f>
        <v>0</v>
      </c>
      <c r="AU78">
        <f ca="1">IFERROR(SUMIFS(INDEX($B$5:$CW$56,MATCH(AU$75,$A$5:$A$56,0),1):INDEX($B$5:$CW$56,MATCH(AU$75,$A$5:$A$56,0),100),$B61:$CW61,"="&amp;"x",$B$3:$CW$3,"="&amp;"N"),0)</f>
        <v>0</v>
      </c>
      <c r="AV78">
        <f ca="1">IFERROR(SUMIFS(INDEX($B$5:$CW$56,MATCH(AV$75,$A$5:$A$56,0),1):INDEX($B$5:$CW$56,MATCH(AV$75,$A$5:$A$56,0),100),$B61:$CW61,"="&amp;"x",$B$3:$CW$3,"="&amp;"N"),0)</f>
        <v>0</v>
      </c>
      <c r="AW78">
        <f ca="1">IFERROR(SUMIFS(INDEX($B$5:$CW$56,MATCH(AW$75,$A$5:$A$56,0),1):INDEX($B$5:$CW$56,MATCH(AW$75,$A$5:$A$56,0),100),$B61:$CW61,"="&amp;"x",$B$3:$CW$3,"="&amp;"N"),0)</f>
        <v>0</v>
      </c>
      <c r="AX78">
        <f ca="1">IFERROR(SUMIFS(INDEX($B$5:$CW$56,MATCH(AX$75,$A$5:$A$56,0),1):INDEX($B$5:$CW$56,MATCH(AX$75,$A$5:$A$56,0),100),$B61:$CW61,"="&amp;"x",$B$3:$CW$3,"="&amp;"N"),0)</f>
        <v>0</v>
      </c>
      <c r="AY78">
        <f ca="1">IFERROR(SUMIFS(INDEX($B$5:$CW$56,MATCH(AY$75,$A$5:$A$56,0),1):INDEX($B$5:$CW$56,MATCH(AY$75,$A$5:$A$56,0),100),$B61:$CW61,"="&amp;"x",$B$3:$CW$3,"="&amp;"N"),0)</f>
        <v>0</v>
      </c>
      <c r="AZ78">
        <f ca="1">IFERROR(SUMIFS(INDEX($B$5:$CW$56,MATCH(AZ$75,$A$5:$A$56,0),1):INDEX($B$5:$CW$56,MATCH(AZ$75,$A$5:$A$56,0),100),$B61:$CW61,"="&amp;"x",$B$3:$CW$3,"="&amp;"N"),0)</f>
        <v>0</v>
      </c>
      <c r="BA78">
        <f ca="1">IFERROR(SUMIFS(INDEX($B$5:$CW$56,MATCH(BA$75,$A$5:$A$56,0),1):INDEX($B$5:$CW$56,MATCH(BA$75,$A$5:$A$56,0),100),$B61:$CW61,"="&amp;"x",$B$3:$CW$3,"="&amp;"N"),0)</f>
        <v>0</v>
      </c>
      <c r="BC78">
        <f t="shared" ca="1" si="2"/>
        <v>0</v>
      </c>
    </row>
    <row r="79" spans="1:101" x14ac:dyDescent="0.35">
      <c r="A79" s="2" t="str" cm="1">
        <f t="array" ref="A79">INDEX('Data Validation (Hide)'!$B$2:$B$16,ROW(A4),1)</f>
        <v>Caseload 4</v>
      </c>
      <c r="B79">
        <f ca="1">IFERROR(SUMIFS(INDEX($B$5:$CW$56,MATCH(B$75,$A$5:$A$56,0),1):INDEX($B$5:$CW$56,MATCH(B$75,$A$5:$A$56,0),100),$B62:$CW62,"="&amp;"x",$B$3:$CW$3,"="&amp;"N"),0)</f>
        <v>0</v>
      </c>
      <c r="C79">
        <f ca="1">IFERROR(SUMIFS(INDEX($B$5:$CW$56,MATCH(C$75,$A$5:$A$56,0),1):INDEX($B$5:$CW$56,MATCH(C$75,$A$5:$A$56,0),100),$B62:$CW62,"="&amp;"x",$B$3:$CW$3,"="&amp;"N"),0)</f>
        <v>0</v>
      </c>
      <c r="D79">
        <f ca="1">IFERROR(SUMIFS(INDEX($B$5:$CW$56,MATCH(D$75,$A$5:$A$56,0),1):INDEX($B$5:$CW$56,MATCH(D$75,$A$5:$A$56,0),100),$B62:$CW62,"="&amp;"x",$B$3:$CW$3,"="&amp;"N"),0)</f>
        <v>0</v>
      </c>
      <c r="E79">
        <f ca="1">IFERROR(SUMIFS(INDEX($B$5:$CW$56,MATCH(E$75,$A$5:$A$56,0),1):INDEX($B$5:$CW$56,MATCH(E$75,$A$5:$A$56,0),100),$B62:$CW62,"="&amp;"x",$B$3:$CW$3,"="&amp;"N"),0)</f>
        <v>0</v>
      </c>
      <c r="F79">
        <f ca="1">IFERROR(SUMIFS(INDEX($B$5:$CW$56,MATCH(F$75,$A$5:$A$56,0),1):INDEX($B$5:$CW$56,MATCH(F$75,$A$5:$A$56,0),100),$B62:$CW62,"="&amp;"x",$B$3:$CW$3,"="&amp;"N"),0)</f>
        <v>0</v>
      </c>
      <c r="G79">
        <f ca="1">IFERROR(SUMIFS(INDEX($B$5:$CW$56,MATCH(G$75,$A$5:$A$56,0),1):INDEX($B$5:$CW$56,MATCH(G$75,$A$5:$A$56,0),100),$B62:$CW62,"="&amp;"x",$B$3:$CW$3,"="&amp;"N"),0)</f>
        <v>0</v>
      </c>
      <c r="H79">
        <f ca="1">IFERROR(SUMIFS(INDEX($B$5:$CW$56,MATCH(H$75,$A$5:$A$56,0),1):INDEX($B$5:$CW$56,MATCH(H$75,$A$5:$A$56,0),100),$B62:$CW62,"="&amp;"x",$B$3:$CW$3,"="&amp;"N"),0)</f>
        <v>0</v>
      </c>
      <c r="I79">
        <f ca="1">IFERROR(SUMIFS(INDEX($B$5:$CW$56,MATCH(I$75,$A$5:$A$56,0),1):INDEX($B$5:$CW$56,MATCH(I$75,$A$5:$A$56,0),100),$B62:$CW62,"="&amp;"x",$B$3:$CW$3,"="&amp;"N"),0)</f>
        <v>0</v>
      </c>
      <c r="J79">
        <f ca="1">IFERROR(SUMIFS(INDEX($B$5:$CW$56,MATCH(J$75,$A$5:$A$56,0),1):INDEX($B$5:$CW$56,MATCH(J$75,$A$5:$A$56,0),100),$B62:$CW62,"="&amp;"x",$B$3:$CW$3,"="&amp;"N"),0)</f>
        <v>0</v>
      </c>
      <c r="K79">
        <f ca="1">IFERROR(SUMIFS(INDEX($B$5:$CW$56,MATCH(K$75,$A$5:$A$56,0),1):INDEX($B$5:$CW$56,MATCH(K$75,$A$5:$A$56,0),100),$B62:$CW62,"="&amp;"x",$B$3:$CW$3,"="&amp;"N"),0)</f>
        <v>0</v>
      </c>
      <c r="L79">
        <f ca="1">IFERROR(SUMIFS(INDEX($B$5:$CW$56,MATCH(L$75,$A$5:$A$56,0),1):INDEX($B$5:$CW$56,MATCH(L$75,$A$5:$A$56,0),100),$B62:$CW62,"="&amp;"x",$B$3:$CW$3,"="&amp;"N"),0)</f>
        <v>0</v>
      </c>
      <c r="M79">
        <f ca="1">IFERROR(SUMIFS(INDEX($B$5:$CW$56,MATCH(M$75,$A$5:$A$56,0),1):INDEX($B$5:$CW$56,MATCH(M$75,$A$5:$A$56,0),100),$B62:$CW62,"="&amp;"x",$B$3:$CW$3,"="&amp;"N"),0)</f>
        <v>0</v>
      </c>
      <c r="N79">
        <f ca="1">IFERROR(SUMIFS(INDEX($B$5:$CW$56,MATCH(N$75,$A$5:$A$56,0),1):INDEX($B$5:$CW$56,MATCH(N$75,$A$5:$A$56,0),100),$B62:$CW62,"="&amp;"x",$B$3:$CW$3,"="&amp;"N"),0)</f>
        <v>0</v>
      </c>
      <c r="O79">
        <f ca="1">IFERROR(SUMIFS(INDEX($B$5:$CW$56,MATCH(O$75,$A$5:$A$56,0),1):INDEX($B$5:$CW$56,MATCH(O$75,$A$5:$A$56,0),100),$B62:$CW62,"="&amp;"x",$B$3:$CW$3,"="&amp;"N"),0)</f>
        <v>0</v>
      </c>
      <c r="P79">
        <f ca="1">IFERROR(SUMIFS(INDEX($B$5:$CW$56,MATCH(P$75,$A$5:$A$56,0),1):INDEX($B$5:$CW$56,MATCH(P$75,$A$5:$A$56,0),100),$B62:$CW62,"="&amp;"x",$B$3:$CW$3,"="&amp;"N"),0)</f>
        <v>0</v>
      </c>
      <c r="Q79">
        <f ca="1">IFERROR(SUMIFS(INDEX($B$5:$CW$56,MATCH(Q$75,$A$5:$A$56,0),1):INDEX($B$5:$CW$56,MATCH(Q$75,$A$5:$A$56,0),100),$B62:$CW62,"="&amp;"x",$B$3:$CW$3,"="&amp;"N"),0)</f>
        <v>0</v>
      </c>
      <c r="R79">
        <f ca="1">IFERROR(SUMIFS(INDEX($B$5:$CW$56,MATCH(R$75,$A$5:$A$56,0),1):INDEX($B$5:$CW$56,MATCH(R$75,$A$5:$A$56,0),100),$B62:$CW62,"="&amp;"x",$B$3:$CW$3,"="&amp;"N"),0)</f>
        <v>0</v>
      </c>
      <c r="S79">
        <f ca="1">IFERROR(SUMIFS(INDEX($B$5:$CW$56,MATCH(S$75,$A$5:$A$56,0),1):INDEX($B$5:$CW$56,MATCH(S$75,$A$5:$A$56,0),100),$B62:$CW62,"="&amp;"x",$B$3:$CW$3,"="&amp;"N"),0)</f>
        <v>0</v>
      </c>
      <c r="T79">
        <f ca="1">IFERROR(SUMIFS(INDEX($B$5:$CW$56,MATCH(T$75,$A$5:$A$56,0),1):INDEX($B$5:$CW$56,MATCH(T$75,$A$5:$A$56,0),100),$B62:$CW62,"="&amp;"x",$B$3:$CW$3,"="&amp;"N"),0)</f>
        <v>0</v>
      </c>
      <c r="U79">
        <f ca="1">IFERROR(SUMIFS(INDEX($B$5:$CW$56,MATCH(U$75,$A$5:$A$56,0),1):INDEX($B$5:$CW$56,MATCH(U$75,$A$5:$A$56,0),100),$B62:$CW62,"="&amp;"x",$B$3:$CW$3,"="&amp;"N"),0)</f>
        <v>0</v>
      </c>
      <c r="V79">
        <f ca="1">IFERROR(SUMIFS(INDEX($B$5:$CW$56,MATCH(V$75,$A$5:$A$56,0),1):INDEX($B$5:$CW$56,MATCH(V$75,$A$5:$A$56,0),100),$B62:$CW62,"="&amp;"x",$B$3:$CW$3,"="&amp;"N"),0)</f>
        <v>0</v>
      </c>
      <c r="W79">
        <f ca="1">IFERROR(SUMIFS(INDEX($B$5:$CW$56,MATCH(W$75,$A$5:$A$56,0),1):INDEX($B$5:$CW$56,MATCH(W$75,$A$5:$A$56,0),100),$B62:$CW62,"="&amp;"x",$B$3:$CW$3,"="&amp;"N"),0)</f>
        <v>0</v>
      </c>
      <c r="X79">
        <f ca="1">IFERROR(SUMIFS(INDEX($B$5:$CW$56,MATCH(X$75,$A$5:$A$56,0),1):INDEX($B$5:$CW$56,MATCH(X$75,$A$5:$A$56,0),100),$B62:$CW62,"="&amp;"x",$B$3:$CW$3,"="&amp;"N"),0)</f>
        <v>0</v>
      </c>
      <c r="Y79">
        <f ca="1">IFERROR(SUMIFS(INDEX($B$5:$CW$56,MATCH(Y$75,$A$5:$A$56,0),1):INDEX($B$5:$CW$56,MATCH(Y$75,$A$5:$A$56,0),100),$B62:$CW62,"="&amp;"x",$B$3:$CW$3,"="&amp;"N"),0)</f>
        <v>0</v>
      </c>
      <c r="Z79">
        <f ca="1">IFERROR(SUMIFS(INDEX($B$5:$CW$56,MATCH(Z$75,$A$5:$A$56,0),1):INDEX($B$5:$CW$56,MATCH(Z$75,$A$5:$A$56,0),100),$B62:$CW62,"="&amp;"x",$B$3:$CW$3,"="&amp;"N"),0)</f>
        <v>0</v>
      </c>
      <c r="AA79">
        <f ca="1">IFERROR(SUMIFS(INDEX($B$5:$CW$56,MATCH(AA$75,$A$5:$A$56,0),1):INDEX($B$5:$CW$56,MATCH(AA$75,$A$5:$A$56,0),100),$B62:$CW62,"="&amp;"x",$B$3:$CW$3,"="&amp;"N"),0)</f>
        <v>0</v>
      </c>
      <c r="AB79">
        <f ca="1">IFERROR(SUMIFS(INDEX($B$5:$CW$56,MATCH(AB$75,$A$5:$A$56,0),1):INDEX($B$5:$CW$56,MATCH(AB$75,$A$5:$A$56,0),100),$B62:$CW62,"="&amp;"x",$B$3:$CW$3,"="&amp;"N"),0)</f>
        <v>0</v>
      </c>
      <c r="AC79">
        <f ca="1">IFERROR(SUMIFS(INDEX($B$5:$CW$56,MATCH(AC$75,$A$5:$A$56,0),1):INDEX($B$5:$CW$56,MATCH(AC$75,$A$5:$A$56,0),100),$B62:$CW62,"="&amp;"x",$B$3:$CW$3,"="&amp;"N"),0)</f>
        <v>0</v>
      </c>
      <c r="AD79">
        <f ca="1">IFERROR(SUMIFS(INDEX($B$5:$CW$56,MATCH(AD$75,$A$5:$A$56,0),1):INDEX($B$5:$CW$56,MATCH(AD$75,$A$5:$A$56,0),100),$B62:$CW62,"="&amp;"x",$B$3:$CW$3,"="&amp;"N"),0)</f>
        <v>0</v>
      </c>
      <c r="AE79">
        <f ca="1">IFERROR(SUMIFS(INDEX($B$5:$CW$56,MATCH(AE$75,$A$5:$A$56,0),1):INDEX($B$5:$CW$56,MATCH(AE$75,$A$5:$A$56,0),100),$B62:$CW62,"="&amp;"x",$B$3:$CW$3,"="&amp;"N"),0)</f>
        <v>0</v>
      </c>
      <c r="AF79">
        <f ca="1">IFERROR(SUMIFS(INDEX($B$5:$CW$56,MATCH(AF$75,$A$5:$A$56,0),1):INDEX($B$5:$CW$56,MATCH(AF$75,$A$5:$A$56,0),100),$B62:$CW62,"="&amp;"x",$B$3:$CW$3,"="&amp;"N"),0)</f>
        <v>0</v>
      </c>
      <c r="AG79">
        <f ca="1">IFERROR(SUMIFS(INDEX($B$5:$CW$56,MATCH(AG$75,$A$5:$A$56,0),1):INDEX($B$5:$CW$56,MATCH(AG$75,$A$5:$A$56,0),100),$B62:$CW62,"="&amp;"x",$B$3:$CW$3,"="&amp;"N"),0)</f>
        <v>0</v>
      </c>
      <c r="AH79">
        <f ca="1">IFERROR(SUMIFS(INDEX($B$5:$CW$56,MATCH(AH$75,$A$5:$A$56,0),1):INDEX($B$5:$CW$56,MATCH(AH$75,$A$5:$A$56,0),100),$B62:$CW62,"="&amp;"x",$B$3:$CW$3,"="&amp;"N"),0)</f>
        <v>0</v>
      </c>
      <c r="AI79">
        <f ca="1">IFERROR(SUMIFS(INDEX($B$5:$CW$56,MATCH(AI$75,$A$5:$A$56,0),1):INDEX($B$5:$CW$56,MATCH(AI$75,$A$5:$A$56,0),100),$B62:$CW62,"="&amp;"x",$B$3:$CW$3,"="&amp;"N"),0)</f>
        <v>0</v>
      </c>
      <c r="AJ79">
        <f ca="1">IFERROR(SUMIFS(INDEX($B$5:$CW$56,MATCH(AJ$75,$A$5:$A$56,0),1):INDEX($B$5:$CW$56,MATCH(AJ$75,$A$5:$A$56,0),100),$B62:$CW62,"="&amp;"x",$B$3:$CW$3,"="&amp;"N"),0)</f>
        <v>0</v>
      </c>
      <c r="AK79">
        <f ca="1">IFERROR(SUMIFS(INDEX($B$5:$CW$56,MATCH(AK$75,$A$5:$A$56,0),1):INDEX($B$5:$CW$56,MATCH(AK$75,$A$5:$A$56,0),100),$B62:$CW62,"="&amp;"x",$B$3:$CW$3,"="&amp;"N"),0)</f>
        <v>0</v>
      </c>
      <c r="AL79">
        <f ca="1">IFERROR(SUMIFS(INDEX($B$5:$CW$56,MATCH(AL$75,$A$5:$A$56,0),1):INDEX($B$5:$CW$56,MATCH(AL$75,$A$5:$A$56,0),100),$B62:$CW62,"="&amp;"x",$B$3:$CW$3,"="&amp;"N"),0)</f>
        <v>0</v>
      </c>
      <c r="AM79">
        <f ca="1">IFERROR(SUMIFS(INDEX($B$5:$CW$56,MATCH(AM$75,$A$5:$A$56,0),1):INDEX($B$5:$CW$56,MATCH(AM$75,$A$5:$A$56,0),100),$B62:$CW62,"="&amp;"x",$B$3:$CW$3,"="&amp;"N"),0)</f>
        <v>0</v>
      </c>
      <c r="AN79">
        <f ca="1">IFERROR(SUMIFS(INDEX($B$5:$CW$56,MATCH(AN$75,$A$5:$A$56,0),1):INDEX($B$5:$CW$56,MATCH(AN$75,$A$5:$A$56,0),100),$B62:$CW62,"="&amp;"x",$B$3:$CW$3,"="&amp;"N"),0)</f>
        <v>0</v>
      </c>
      <c r="AO79">
        <f ca="1">IFERROR(SUMIFS(INDEX($B$5:$CW$56,MATCH(AO$75,$A$5:$A$56,0),1):INDEX($B$5:$CW$56,MATCH(AO$75,$A$5:$A$56,0),100),$B62:$CW62,"="&amp;"x",$B$3:$CW$3,"="&amp;"N"),0)</f>
        <v>0</v>
      </c>
      <c r="AP79">
        <f ca="1">IFERROR(SUMIFS(INDEX($B$5:$CW$56,MATCH(AP$75,$A$5:$A$56,0),1):INDEX($B$5:$CW$56,MATCH(AP$75,$A$5:$A$56,0),100),$B62:$CW62,"="&amp;"x",$B$3:$CW$3,"="&amp;"N"),0)</f>
        <v>0</v>
      </c>
      <c r="AQ79">
        <f ca="1">IFERROR(SUMIFS(INDEX($B$5:$CW$56,MATCH(AQ$75,$A$5:$A$56,0),1):INDEX($B$5:$CW$56,MATCH(AQ$75,$A$5:$A$56,0),100),$B62:$CW62,"="&amp;"x",$B$3:$CW$3,"="&amp;"N"),0)</f>
        <v>0</v>
      </c>
      <c r="AR79">
        <f ca="1">IFERROR(SUMIFS(INDEX($B$5:$CW$56,MATCH(AR$75,$A$5:$A$56,0),1):INDEX($B$5:$CW$56,MATCH(AR$75,$A$5:$A$56,0),100),$B62:$CW62,"="&amp;"x",$B$3:$CW$3,"="&amp;"N"),0)</f>
        <v>0</v>
      </c>
      <c r="AS79">
        <f ca="1">IFERROR(SUMIFS(INDEX($B$5:$CW$56,MATCH(AS$75,$A$5:$A$56,0),1):INDEX($B$5:$CW$56,MATCH(AS$75,$A$5:$A$56,0),100),$B62:$CW62,"="&amp;"x",$B$3:$CW$3,"="&amp;"N"),0)</f>
        <v>0</v>
      </c>
      <c r="AT79">
        <f ca="1">IFERROR(SUMIFS(INDEX($B$5:$CW$56,MATCH(AT$75,$A$5:$A$56,0),1):INDEX($B$5:$CW$56,MATCH(AT$75,$A$5:$A$56,0),100),$B62:$CW62,"="&amp;"x",$B$3:$CW$3,"="&amp;"N"),0)</f>
        <v>0</v>
      </c>
      <c r="AU79">
        <f ca="1">IFERROR(SUMIFS(INDEX($B$5:$CW$56,MATCH(AU$75,$A$5:$A$56,0),1):INDEX($B$5:$CW$56,MATCH(AU$75,$A$5:$A$56,0),100),$B62:$CW62,"="&amp;"x",$B$3:$CW$3,"="&amp;"N"),0)</f>
        <v>0</v>
      </c>
      <c r="AV79">
        <f ca="1">IFERROR(SUMIFS(INDEX($B$5:$CW$56,MATCH(AV$75,$A$5:$A$56,0),1):INDEX($B$5:$CW$56,MATCH(AV$75,$A$5:$A$56,0),100),$B62:$CW62,"="&amp;"x",$B$3:$CW$3,"="&amp;"N"),0)</f>
        <v>0</v>
      </c>
      <c r="AW79">
        <f ca="1">IFERROR(SUMIFS(INDEX($B$5:$CW$56,MATCH(AW$75,$A$5:$A$56,0),1):INDEX($B$5:$CW$56,MATCH(AW$75,$A$5:$A$56,0),100),$B62:$CW62,"="&amp;"x",$B$3:$CW$3,"="&amp;"N"),0)</f>
        <v>0</v>
      </c>
      <c r="AX79">
        <f ca="1">IFERROR(SUMIFS(INDEX($B$5:$CW$56,MATCH(AX$75,$A$5:$A$56,0),1):INDEX($B$5:$CW$56,MATCH(AX$75,$A$5:$A$56,0),100),$B62:$CW62,"="&amp;"x",$B$3:$CW$3,"="&amp;"N"),0)</f>
        <v>0</v>
      </c>
      <c r="AY79">
        <f ca="1">IFERROR(SUMIFS(INDEX($B$5:$CW$56,MATCH(AY$75,$A$5:$A$56,0),1):INDEX($B$5:$CW$56,MATCH(AY$75,$A$5:$A$56,0),100),$B62:$CW62,"="&amp;"x",$B$3:$CW$3,"="&amp;"N"),0)</f>
        <v>0</v>
      </c>
      <c r="AZ79">
        <f ca="1">IFERROR(SUMIFS(INDEX($B$5:$CW$56,MATCH(AZ$75,$A$5:$A$56,0),1):INDEX($B$5:$CW$56,MATCH(AZ$75,$A$5:$A$56,0),100),$B62:$CW62,"="&amp;"x",$B$3:$CW$3,"="&amp;"N"),0)</f>
        <v>0</v>
      </c>
      <c r="BA79">
        <f ca="1">IFERROR(SUMIFS(INDEX($B$5:$CW$56,MATCH(BA$75,$A$5:$A$56,0),1):INDEX($B$5:$CW$56,MATCH(BA$75,$A$5:$A$56,0),100),$B62:$CW62,"="&amp;"x",$B$3:$CW$3,"="&amp;"N"),0)</f>
        <v>0</v>
      </c>
      <c r="BC79">
        <f t="shared" ca="1" si="2"/>
        <v>0</v>
      </c>
    </row>
    <row r="80" spans="1:101" x14ac:dyDescent="0.35">
      <c r="A80" s="2" t="str" cm="1">
        <f t="array" ref="A80">INDEX('Data Validation (Hide)'!$B$2:$B$16,ROW(A5),1)</f>
        <v>Caseload 5</v>
      </c>
      <c r="B80">
        <f ca="1">IFERROR(SUMIFS(INDEX($B$5:$CW$56,MATCH(B$75,$A$5:$A$56,0),1):INDEX($B$5:$CW$56,MATCH(B$75,$A$5:$A$56,0),100),$B63:$CW63,"="&amp;"x",$B$3:$CW$3,"="&amp;"N"),0)</f>
        <v>0</v>
      </c>
      <c r="C80">
        <f ca="1">IFERROR(SUMIFS(INDEX($B$5:$CW$56,MATCH(C$75,$A$5:$A$56,0),1):INDEX($B$5:$CW$56,MATCH(C$75,$A$5:$A$56,0),100),$B63:$CW63,"="&amp;"x",$B$3:$CW$3,"="&amp;"N"),0)</f>
        <v>0</v>
      </c>
      <c r="D80">
        <f ca="1">IFERROR(SUMIFS(INDEX($B$5:$CW$56,MATCH(D$75,$A$5:$A$56,0),1):INDEX($B$5:$CW$56,MATCH(D$75,$A$5:$A$56,0),100),$B63:$CW63,"="&amp;"x",$B$3:$CW$3,"="&amp;"N"),0)</f>
        <v>0</v>
      </c>
      <c r="E80">
        <f ca="1">IFERROR(SUMIFS(INDEX($B$5:$CW$56,MATCH(E$75,$A$5:$A$56,0),1):INDEX($B$5:$CW$56,MATCH(E$75,$A$5:$A$56,0),100),$B63:$CW63,"="&amp;"x",$B$3:$CW$3,"="&amp;"N"),0)</f>
        <v>0</v>
      </c>
      <c r="F80">
        <f ca="1">IFERROR(SUMIFS(INDEX($B$5:$CW$56,MATCH(F$75,$A$5:$A$56,0),1):INDEX($B$5:$CW$56,MATCH(F$75,$A$5:$A$56,0),100),$B63:$CW63,"="&amp;"x",$B$3:$CW$3,"="&amp;"N"),0)</f>
        <v>0</v>
      </c>
      <c r="G80">
        <f ca="1">IFERROR(SUMIFS(INDEX($B$5:$CW$56,MATCH(G$75,$A$5:$A$56,0),1):INDEX($B$5:$CW$56,MATCH(G$75,$A$5:$A$56,0),100),$B63:$CW63,"="&amp;"x",$B$3:$CW$3,"="&amp;"N"),0)</f>
        <v>0</v>
      </c>
      <c r="H80">
        <f ca="1">IFERROR(SUMIFS(INDEX($B$5:$CW$56,MATCH(H$75,$A$5:$A$56,0),1):INDEX($B$5:$CW$56,MATCH(H$75,$A$5:$A$56,0),100),$B63:$CW63,"="&amp;"x",$B$3:$CW$3,"="&amp;"N"),0)</f>
        <v>0</v>
      </c>
      <c r="I80">
        <f ca="1">IFERROR(SUMIFS(INDEX($B$5:$CW$56,MATCH(I$75,$A$5:$A$56,0),1):INDEX($B$5:$CW$56,MATCH(I$75,$A$5:$A$56,0),100),$B63:$CW63,"="&amp;"x",$B$3:$CW$3,"="&amp;"N"),0)</f>
        <v>0</v>
      </c>
      <c r="J80">
        <f ca="1">IFERROR(SUMIFS(INDEX($B$5:$CW$56,MATCH(J$75,$A$5:$A$56,0),1):INDEX($B$5:$CW$56,MATCH(J$75,$A$5:$A$56,0),100),$B63:$CW63,"="&amp;"x",$B$3:$CW$3,"="&amp;"N"),0)</f>
        <v>0</v>
      </c>
      <c r="K80">
        <f ca="1">IFERROR(SUMIFS(INDEX($B$5:$CW$56,MATCH(K$75,$A$5:$A$56,0),1):INDEX($B$5:$CW$56,MATCH(K$75,$A$5:$A$56,0),100),$B63:$CW63,"="&amp;"x",$B$3:$CW$3,"="&amp;"N"),0)</f>
        <v>0</v>
      </c>
      <c r="L80">
        <f ca="1">IFERROR(SUMIFS(INDEX($B$5:$CW$56,MATCH(L$75,$A$5:$A$56,0),1):INDEX($B$5:$CW$56,MATCH(L$75,$A$5:$A$56,0),100),$B63:$CW63,"="&amp;"x",$B$3:$CW$3,"="&amp;"N"),0)</f>
        <v>0</v>
      </c>
      <c r="M80">
        <f ca="1">IFERROR(SUMIFS(INDEX($B$5:$CW$56,MATCH(M$75,$A$5:$A$56,0),1):INDEX($B$5:$CW$56,MATCH(M$75,$A$5:$A$56,0),100),$B63:$CW63,"="&amp;"x",$B$3:$CW$3,"="&amp;"N"),0)</f>
        <v>0</v>
      </c>
      <c r="N80">
        <f ca="1">IFERROR(SUMIFS(INDEX($B$5:$CW$56,MATCH(N$75,$A$5:$A$56,0),1):INDEX($B$5:$CW$56,MATCH(N$75,$A$5:$A$56,0),100),$B63:$CW63,"="&amp;"x",$B$3:$CW$3,"="&amp;"N"),0)</f>
        <v>0</v>
      </c>
      <c r="O80">
        <f ca="1">IFERROR(SUMIFS(INDEX($B$5:$CW$56,MATCH(O$75,$A$5:$A$56,0),1):INDEX($B$5:$CW$56,MATCH(O$75,$A$5:$A$56,0),100),$B63:$CW63,"="&amp;"x",$B$3:$CW$3,"="&amp;"N"),0)</f>
        <v>0</v>
      </c>
      <c r="P80">
        <f ca="1">IFERROR(SUMIFS(INDEX($B$5:$CW$56,MATCH(P$75,$A$5:$A$56,0),1):INDEX($B$5:$CW$56,MATCH(P$75,$A$5:$A$56,0),100),$B63:$CW63,"="&amp;"x",$B$3:$CW$3,"="&amp;"N"),0)</f>
        <v>0</v>
      </c>
      <c r="Q80">
        <f ca="1">IFERROR(SUMIFS(INDEX($B$5:$CW$56,MATCH(Q$75,$A$5:$A$56,0),1):INDEX($B$5:$CW$56,MATCH(Q$75,$A$5:$A$56,0),100),$B63:$CW63,"="&amp;"x",$B$3:$CW$3,"="&amp;"N"),0)</f>
        <v>0</v>
      </c>
      <c r="R80">
        <f ca="1">IFERROR(SUMIFS(INDEX($B$5:$CW$56,MATCH(R$75,$A$5:$A$56,0),1):INDEX($B$5:$CW$56,MATCH(R$75,$A$5:$A$56,0),100),$B63:$CW63,"="&amp;"x",$B$3:$CW$3,"="&amp;"N"),0)</f>
        <v>0</v>
      </c>
      <c r="S80">
        <f ca="1">IFERROR(SUMIFS(INDEX($B$5:$CW$56,MATCH(S$75,$A$5:$A$56,0),1):INDEX($B$5:$CW$56,MATCH(S$75,$A$5:$A$56,0),100),$B63:$CW63,"="&amp;"x",$B$3:$CW$3,"="&amp;"N"),0)</f>
        <v>0</v>
      </c>
      <c r="T80">
        <f ca="1">IFERROR(SUMIFS(INDEX($B$5:$CW$56,MATCH(T$75,$A$5:$A$56,0),1):INDEX($B$5:$CW$56,MATCH(T$75,$A$5:$A$56,0),100),$B63:$CW63,"="&amp;"x",$B$3:$CW$3,"="&amp;"N"),0)</f>
        <v>0</v>
      </c>
      <c r="U80">
        <f ca="1">IFERROR(SUMIFS(INDEX($B$5:$CW$56,MATCH(U$75,$A$5:$A$56,0),1):INDEX($B$5:$CW$56,MATCH(U$75,$A$5:$A$56,0),100),$B63:$CW63,"="&amp;"x",$B$3:$CW$3,"="&amp;"N"),0)</f>
        <v>0</v>
      </c>
      <c r="V80">
        <f ca="1">IFERROR(SUMIFS(INDEX($B$5:$CW$56,MATCH(V$75,$A$5:$A$56,0),1):INDEX($B$5:$CW$56,MATCH(V$75,$A$5:$A$56,0),100),$B63:$CW63,"="&amp;"x",$B$3:$CW$3,"="&amp;"N"),0)</f>
        <v>0</v>
      </c>
      <c r="W80">
        <f ca="1">IFERROR(SUMIFS(INDEX($B$5:$CW$56,MATCH(W$75,$A$5:$A$56,0),1):INDEX($B$5:$CW$56,MATCH(W$75,$A$5:$A$56,0),100),$B63:$CW63,"="&amp;"x",$B$3:$CW$3,"="&amp;"N"),0)</f>
        <v>0</v>
      </c>
      <c r="X80">
        <f ca="1">IFERROR(SUMIFS(INDEX($B$5:$CW$56,MATCH(X$75,$A$5:$A$56,0),1):INDEX($B$5:$CW$56,MATCH(X$75,$A$5:$A$56,0),100),$B63:$CW63,"="&amp;"x",$B$3:$CW$3,"="&amp;"N"),0)</f>
        <v>0</v>
      </c>
      <c r="Y80">
        <f ca="1">IFERROR(SUMIFS(INDEX($B$5:$CW$56,MATCH(Y$75,$A$5:$A$56,0),1):INDEX($B$5:$CW$56,MATCH(Y$75,$A$5:$A$56,0),100),$B63:$CW63,"="&amp;"x",$B$3:$CW$3,"="&amp;"N"),0)</f>
        <v>0</v>
      </c>
      <c r="Z80">
        <f ca="1">IFERROR(SUMIFS(INDEX($B$5:$CW$56,MATCH(Z$75,$A$5:$A$56,0),1):INDEX($B$5:$CW$56,MATCH(Z$75,$A$5:$A$56,0),100),$B63:$CW63,"="&amp;"x",$B$3:$CW$3,"="&amp;"N"),0)</f>
        <v>0</v>
      </c>
      <c r="AA80">
        <f ca="1">IFERROR(SUMIFS(INDEX($B$5:$CW$56,MATCH(AA$75,$A$5:$A$56,0),1):INDEX($B$5:$CW$56,MATCH(AA$75,$A$5:$A$56,0),100),$B63:$CW63,"="&amp;"x",$B$3:$CW$3,"="&amp;"N"),0)</f>
        <v>0</v>
      </c>
      <c r="AB80">
        <f ca="1">IFERROR(SUMIFS(INDEX($B$5:$CW$56,MATCH(AB$75,$A$5:$A$56,0),1):INDEX($B$5:$CW$56,MATCH(AB$75,$A$5:$A$56,0),100),$B63:$CW63,"="&amp;"x",$B$3:$CW$3,"="&amp;"N"),0)</f>
        <v>0</v>
      </c>
      <c r="AC80">
        <f ca="1">IFERROR(SUMIFS(INDEX($B$5:$CW$56,MATCH(AC$75,$A$5:$A$56,0),1):INDEX($B$5:$CW$56,MATCH(AC$75,$A$5:$A$56,0),100),$B63:$CW63,"="&amp;"x",$B$3:$CW$3,"="&amp;"N"),0)</f>
        <v>0</v>
      </c>
      <c r="AD80">
        <f ca="1">IFERROR(SUMIFS(INDEX($B$5:$CW$56,MATCH(AD$75,$A$5:$A$56,0),1):INDEX($B$5:$CW$56,MATCH(AD$75,$A$5:$A$56,0),100),$B63:$CW63,"="&amp;"x",$B$3:$CW$3,"="&amp;"N"),0)</f>
        <v>0</v>
      </c>
      <c r="AE80">
        <f ca="1">IFERROR(SUMIFS(INDEX($B$5:$CW$56,MATCH(AE$75,$A$5:$A$56,0),1):INDEX($B$5:$CW$56,MATCH(AE$75,$A$5:$A$56,0),100),$B63:$CW63,"="&amp;"x",$B$3:$CW$3,"="&amp;"N"),0)</f>
        <v>0</v>
      </c>
      <c r="AF80">
        <f ca="1">IFERROR(SUMIFS(INDEX($B$5:$CW$56,MATCH(AF$75,$A$5:$A$56,0),1):INDEX($B$5:$CW$56,MATCH(AF$75,$A$5:$A$56,0),100),$B63:$CW63,"="&amp;"x",$B$3:$CW$3,"="&amp;"N"),0)</f>
        <v>0</v>
      </c>
      <c r="AG80">
        <f ca="1">IFERROR(SUMIFS(INDEX($B$5:$CW$56,MATCH(AG$75,$A$5:$A$56,0),1):INDEX($B$5:$CW$56,MATCH(AG$75,$A$5:$A$56,0),100),$B63:$CW63,"="&amp;"x",$B$3:$CW$3,"="&amp;"N"),0)</f>
        <v>0</v>
      </c>
      <c r="AH80">
        <f ca="1">IFERROR(SUMIFS(INDEX($B$5:$CW$56,MATCH(AH$75,$A$5:$A$56,0),1):INDEX($B$5:$CW$56,MATCH(AH$75,$A$5:$A$56,0),100),$B63:$CW63,"="&amp;"x",$B$3:$CW$3,"="&amp;"N"),0)</f>
        <v>0</v>
      </c>
      <c r="AI80">
        <f ca="1">IFERROR(SUMIFS(INDEX($B$5:$CW$56,MATCH(AI$75,$A$5:$A$56,0),1):INDEX($B$5:$CW$56,MATCH(AI$75,$A$5:$A$56,0),100),$B63:$CW63,"="&amp;"x",$B$3:$CW$3,"="&amp;"N"),0)</f>
        <v>0</v>
      </c>
      <c r="AJ80">
        <f ca="1">IFERROR(SUMIFS(INDEX($B$5:$CW$56,MATCH(AJ$75,$A$5:$A$56,0),1):INDEX($B$5:$CW$56,MATCH(AJ$75,$A$5:$A$56,0),100),$B63:$CW63,"="&amp;"x",$B$3:$CW$3,"="&amp;"N"),0)</f>
        <v>0</v>
      </c>
      <c r="AK80">
        <f ca="1">IFERROR(SUMIFS(INDEX($B$5:$CW$56,MATCH(AK$75,$A$5:$A$56,0),1):INDEX($B$5:$CW$56,MATCH(AK$75,$A$5:$A$56,0),100),$B63:$CW63,"="&amp;"x",$B$3:$CW$3,"="&amp;"N"),0)</f>
        <v>0</v>
      </c>
      <c r="AL80">
        <f ca="1">IFERROR(SUMIFS(INDEX($B$5:$CW$56,MATCH(AL$75,$A$5:$A$56,0),1):INDEX($B$5:$CW$56,MATCH(AL$75,$A$5:$A$56,0),100),$B63:$CW63,"="&amp;"x",$B$3:$CW$3,"="&amp;"N"),0)</f>
        <v>0</v>
      </c>
      <c r="AM80">
        <f ca="1">IFERROR(SUMIFS(INDEX($B$5:$CW$56,MATCH(AM$75,$A$5:$A$56,0),1):INDEX($B$5:$CW$56,MATCH(AM$75,$A$5:$A$56,0),100),$B63:$CW63,"="&amp;"x",$B$3:$CW$3,"="&amp;"N"),0)</f>
        <v>0</v>
      </c>
      <c r="AN80">
        <f ca="1">IFERROR(SUMIFS(INDEX($B$5:$CW$56,MATCH(AN$75,$A$5:$A$56,0),1):INDEX($B$5:$CW$56,MATCH(AN$75,$A$5:$A$56,0),100),$B63:$CW63,"="&amp;"x",$B$3:$CW$3,"="&amp;"N"),0)</f>
        <v>0</v>
      </c>
      <c r="AO80">
        <f ca="1">IFERROR(SUMIFS(INDEX($B$5:$CW$56,MATCH(AO$75,$A$5:$A$56,0),1):INDEX($B$5:$CW$56,MATCH(AO$75,$A$5:$A$56,0),100),$B63:$CW63,"="&amp;"x",$B$3:$CW$3,"="&amp;"N"),0)</f>
        <v>0</v>
      </c>
      <c r="AP80">
        <f ca="1">IFERROR(SUMIFS(INDEX($B$5:$CW$56,MATCH(AP$75,$A$5:$A$56,0),1):INDEX($B$5:$CW$56,MATCH(AP$75,$A$5:$A$56,0),100),$B63:$CW63,"="&amp;"x",$B$3:$CW$3,"="&amp;"N"),0)</f>
        <v>0</v>
      </c>
      <c r="AQ80">
        <f ca="1">IFERROR(SUMIFS(INDEX($B$5:$CW$56,MATCH(AQ$75,$A$5:$A$56,0),1):INDEX($B$5:$CW$56,MATCH(AQ$75,$A$5:$A$56,0),100),$B63:$CW63,"="&amp;"x",$B$3:$CW$3,"="&amp;"N"),0)</f>
        <v>0</v>
      </c>
      <c r="AR80">
        <f ca="1">IFERROR(SUMIFS(INDEX($B$5:$CW$56,MATCH(AR$75,$A$5:$A$56,0),1):INDEX($B$5:$CW$56,MATCH(AR$75,$A$5:$A$56,0),100),$B63:$CW63,"="&amp;"x",$B$3:$CW$3,"="&amp;"N"),0)</f>
        <v>0</v>
      </c>
      <c r="AS80">
        <f ca="1">IFERROR(SUMIFS(INDEX($B$5:$CW$56,MATCH(AS$75,$A$5:$A$56,0),1):INDEX($B$5:$CW$56,MATCH(AS$75,$A$5:$A$56,0),100),$B63:$CW63,"="&amp;"x",$B$3:$CW$3,"="&amp;"N"),0)</f>
        <v>0</v>
      </c>
      <c r="AT80">
        <f ca="1">IFERROR(SUMIFS(INDEX($B$5:$CW$56,MATCH(AT$75,$A$5:$A$56,0),1):INDEX($B$5:$CW$56,MATCH(AT$75,$A$5:$A$56,0),100),$B63:$CW63,"="&amp;"x",$B$3:$CW$3,"="&amp;"N"),0)</f>
        <v>0</v>
      </c>
      <c r="AU80">
        <f ca="1">IFERROR(SUMIFS(INDEX($B$5:$CW$56,MATCH(AU$75,$A$5:$A$56,0),1):INDEX($B$5:$CW$56,MATCH(AU$75,$A$5:$A$56,0),100),$B63:$CW63,"="&amp;"x",$B$3:$CW$3,"="&amp;"N"),0)</f>
        <v>0</v>
      </c>
      <c r="AV80">
        <f ca="1">IFERROR(SUMIFS(INDEX($B$5:$CW$56,MATCH(AV$75,$A$5:$A$56,0),1):INDEX($B$5:$CW$56,MATCH(AV$75,$A$5:$A$56,0),100),$B63:$CW63,"="&amp;"x",$B$3:$CW$3,"="&amp;"N"),0)</f>
        <v>0</v>
      </c>
      <c r="AW80">
        <f ca="1">IFERROR(SUMIFS(INDEX($B$5:$CW$56,MATCH(AW$75,$A$5:$A$56,0),1):INDEX($B$5:$CW$56,MATCH(AW$75,$A$5:$A$56,0),100),$B63:$CW63,"="&amp;"x",$B$3:$CW$3,"="&amp;"N"),0)</f>
        <v>0</v>
      </c>
      <c r="AX80">
        <f ca="1">IFERROR(SUMIFS(INDEX($B$5:$CW$56,MATCH(AX$75,$A$5:$A$56,0),1):INDEX($B$5:$CW$56,MATCH(AX$75,$A$5:$A$56,0),100),$B63:$CW63,"="&amp;"x",$B$3:$CW$3,"="&amp;"N"),0)</f>
        <v>0</v>
      </c>
      <c r="AY80">
        <f ca="1">IFERROR(SUMIFS(INDEX($B$5:$CW$56,MATCH(AY$75,$A$5:$A$56,0),1):INDEX($B$5:$CW$56,MATCH(AY$75,$A$5:$A$56,0),100),$B63:$CW63,"="&amp;"x",$B$3:$CW$3,"="&amp;"N"),0)</f>
        <v>0</v>
      </c>
      <c r="AZ80">
        <f ca="1">IFERROR(SUMIFS(INDEX($B$5:$CW$56,MATCH(AZ$75,$A$5:$A$56,0),1):INDEX($B$5:$CW$56,MATCH(AZ$75,$A$5:$A$56,0),100),$B63:$CW63,"="&amp;"x",$B$3:$CW$3,"="&amp;"N"),0)</f>
        <v>0</v>
      </c>
      <c r="BA80">
        <f ca="1">IFERROR(SUMIFS(INDEX($B$5:$CW$56,MATCH(BA$75,$A$5:$A$56,0),1):INDEX($B$5:$CW$56,MATCH(BA$75,$A$5:$A$56,0),100),$B63:$CW63,"="&amp;"x",$B$3:$CW$3,"="&amp;"N"),0)</f>
        <v>0</v>
      </c>
      <c r="BC80">
        <f t="shared" ca="1" si="2"/>
        <v>0</v>
      </c>
    </row>
    <row r="81" spans="1:55" x14ac:dyDescent="0.35">
      <c r="A81" s="2" t="str" cm="1">
        <f t="array" ref="A81">INDEX('Data Validation (Hide)'!$B$2:$B$16,ROW(A6),1)</f>
        <v>Caseload 6</v>
      </c>
      <c r="B81">
        <f ca="1">IFERROR(SUMIFS(INDEX($B$5:$CW$56,MATCH(B$75,$A$5:$A$56,0),1):INDEX($B$5:$CW$56,MATCH(B$75,$A$5:$A$56,0),100),$B64:$CW64,"="&amp;"x",$B$3:$CW$3,"="&amp;"N"),0)</f>
        <v>0</v>
      </c>
      <c r="C81">
        <f ca="1">IFERROR(SUMIFS(INDEX($B$5:$CW$56,MATCH(C$75,$A$5:$A$56,0),1):INDEX($B$5:$CW$56,MATCH(C$75,$A$5:$A$56,0),100),$B64:$CW64,"="&amp;"x",$B$3:$CW$3,"="&amp;"N"),0)</f>
        <v>0</v>
      </c>
      <c r="D81">
        <f ca="1">IFERROR(SUMIFS(INDEX($B$5:$CW$56,MATCH(D$75,$A$5:$A$56,0),1):INDEX($B$5:$CW$56,MATCH(D$75,$A$5:$A$56,0),100),$B64:$CW64,"="&amp;"x",$B$3:$CW$3,"="&amp;"N"),0)</f>
        <v>0</v>
      </c>
      <c r="E81">
        <f ca="1">IFERROR(SUMIFS(INDEX($B$5:$CW$56,MATCH(E$75,$A$5:$A$56,0),1):INDEX($B$5:$CW$56,MATCH(E$75,$A$5:$A$56,0),100),$B64:$CW64,"="&amp;"x",$B$3:$CW$3,"="&amp;"N"),0)</f>
        <v>0</v>
      </c>
      <c r="F81">
        <f ca="1">IFERROR(SUMIFS(INDEX($B$5:$CW$56,MATCH(F$75,$A$5:$A$56,0),1):INDEX($B$5:$CW$56,MATCH(F$75,$A$5:$A$56,0),100),$B64:$CW64,"="&amp;"x",$B$3:$CW$3,"="&amp;"N"),0)</f>
        <v>0</v>
      </c>
      <c r="G81">
        <f ca="1">IFERROR(SUMIFS(INDEX($B$5:$CW$56,MATCH(G$75,$A$5:$A$56,0),1):INDEX($B$5:$CW$56,MATCH(G$75,$A$5:$A$56,0),100),$B64:$CW64,"="&amp;"x",$B$3:$CW$3,"="&amp;"N"),0)</f>
        <v>0</v>
      </c>
      <c r="H81">
        <f ca="1">IFERROR(SUMIFS(INDEX($B$5:$CW$56,MATCH(H$75,$A$5:$A$56,0),1):INDEX($B$5:$CW$56,MATCH(H$75,$A$5:$A$56,0),100),$B64:$CW64,"="&amp;"x",$B$3:$CW$3,"="&amp;"N"),0)</f>
        <v>0</v>
      </c>
      <c r="I81">
        <f ca="1">IFERROR(SUMIFS(INDEX($B$5:$CW$56,MATCH(I$75,$A$5:$A$56,0),1):INDEX($B$5:$CW$56,MATCH(I$75,$A$5:$A$56,0),100),$B64:$CW64,"="&amp;"x",$B$3:$CW$3,"="&amp;"N"),0)</f>
        <v>0</v>
      </c>
      <c r="J81">
        <f ca="1">IFERROR(SUMIFS(INDEX($B$5:$CW$56,MATCH(J$75,$A$5:$A$56,0),1):INDEX($B$5:$CW$56,MATCH(J$75,$A$5:$A$56,0),100),$B64:$CW64,"="&amp;"x",$B$3:$CW$3,"="&amp;"N"),0)</f>
        <v>0</v>
      </c>
      <c r="K81">
        <f ca="1">IFERROR(SUMIFS(INDEX($B$5:$CW$56,MATCH(K$75,$A$5:$A$56,0),1):INDEX($B$5:$CW$56,MATCH(K$75,$A$5:$A$56,0),100),$B64:$CW64,"="&amp;"x",$B$3:$CW$3,"="&amp;"N"),0)</f>
        <v>0</v>
      </c>
      <c r="L81">
        <f ca="1">IFERROR(SUMIFS(INDEX($B$5:$CW$56,MATCH(L$75,$A$5:$A$56,0),1):INDEX($B$5:$CW$56,MATCH(L$75,$A$5:$A$56,0),100),$B64:$CW64,"="&amp;"x",$B$3:$CW$3,"="&amp;"N"),0)</f>
        <v>0</v>
      </c>
      <c r="M81">
        <f ca="1">IFERROR(SUMIFS(INDEX($B$5:$CW$56,MATCH(M$75,$A$5:$A$56,0),1):INDEX($B$5:$CW$56,MATCH(M$75,$A$5:$A$56,0),100),$B64:$CW64,"="&amp;"x",$B$3:$CW$3,"="&amp;"N"),0)</f>
        <v>0</v>
      </c>
      <c r="N81">
        <f ca="1">IFERROR(SUMIFS(INDEX($B$5:$CW$56,MATCH(N$75,$A$5:$A$56,0),1):INDEX($B$5:$CW$56,MATCH(N$75,$A$5:$A$56,0),100),$B64:$CW64,"="&amp;"x",$B$3:$CW$3,"="&amp;"N"),0)</f>
        <v>0</v>
      </c>
      <c r="O81">
        <f ca="1">IFERROR(SUMIFS(INDEX($B$5:$CW$56,MATCH(O$75,$A$5:$A$56,0),1):INDEX($B$5:$CW$56,MATCH(O$75,$A$5:$A$56,0),100),$B64:$CW64,"="&amp;"x",$B$3:$CW$3,"="&amp;"N"),0)</f>
        <v>0</v>
      </c>
      <c r="P81">
        <f ca="1">IFERROR(SUMIFS(INDEX($B$5:$CW$56,MATCH(P$75,$A$5:$A$56,0),1):INDEX($B$5:$CW$56,MATCH(P$75,$A$5:$A$56,0),100),$B64:$CW64,"="&amp;"x",$B$3:$CW$3,"="&amp;"N"),0)</f>
        <v>0</v>
      </c>
      <c r="Q81">
        <f ca="1">IFERROR(SUMIFS(INDEX($B$5:$CW$56,MATCH(Q$75,$A$5:$A$56,0),1):INDEX($B$5:$CW$56,MATCH(Q$75,$A$5:$A$56,0),100),$B64:$CW64,"="&amp;"x",$B$3:$CW$3,"="&amp;"N"),0)</f>
        <v>0</v>
      </c>
      <c r="R81">
        <f ca="1">IFERROR(SUMIFS(INDEX($B$5:$CW$56,MATCH(R$75,$A$5:$A$56,0),1):INDEX($B$5:$CW$56,MATCH(R$75,$A$5:$A$56,0),100),$B64:$CW64,"="&amp;"x",$B$3:$CW$3,"="&amp;"N"),0)</f>
        <v>0</v>
      </c>
      <c r="S81">
        <f ca="1">IFERROR(SUMIFS(INDEX($B$5:$CW$56,MATCH(S$75,$A$5:$A$56,0),1):INDEX($B$5:$CW$56,MATCH(S$75,$A$5:$A$56,0),100),$B64:$CW64,"="&amp;"x",$B$3:$CW$3,"="&amp;"N"),0)</f>
        <v>0</v>
      </c>
      <c r="T81">
        <f ca="1">IFERROR(SUMIFS(INDEX($B$5:$CW$56,MATCH(T$75,$A$5:$A$56,0),1):INDEX($B$5:$CW$56,MATCH(T$75,$A$5:$A$56,0),100),$B64:$CW64,"="&amp;"x",$B$3:$CW$3,"="&amp;"N"),0)</f>
        <v>0</v>
      </c>
      <c r="U81">
        <f ca="1">IFERROR(SUMIFS(INDEX($B$5:$CW$56,MATCH(U$75,$A$5:$A$56,0),1):INDEX($B$5:$CW$56,MATCH(U$75,$A$5:$A$56,0),100),$B64:$CW64,"="&amp;"x",$B$3:$CW$3,"="&amp;"N"),0)</f>
        <v>0</v>
      </c>
      <c r="V81">
        <f ca="1">IFERROR(SUMIFS(INDEX($B$5:$CW$56,MATCH(V$75,$A$5:$A$56,0),1):INDEX($B$5:$CW$56,MATCH(V$75,$A$5:$A$56,0),100),$B64:$CW64,"="&amp;"x",$B$3:$CW$3,"="&amp;"N"),0)</f>
        <v>0</v>
      </c>
      <c r="W81">
        <f ca="1">IFERROR(SUMIFS(INDEX($B$5:$CW$56,MATCH(W$75,$A$5:$A$56,0),1):INDEX($B$5:$CW$56,MATCH(W$75,$A$5:$A$56,0),100),$B64:$CW64,"="&amp;"x",$B$3:$CW$3,"="&amp;"N"),0)</f>
        <v>0</v>
      </c>
      <c r="X81">
        <f ca="1">IFERROR(SUMIFS(INDEX($B$5:$CW$56,MATCH(X$75,$A$5:$A$56,0),1):INDEX($B$5:$CW$56,MATCH(X$75,$A$5:$A$56,0),100),$B64:$CW64,"="&amp;"x",$B$3:$CW$3,"="&amp;"N"),0)</f>
        <v>0</v>
      </c>
      <c r="Y81">
        <f ca="1">IFERROR(SUMIFS(INDEX($B$5:$CW$56,MATCH(Y$75,$A$5:$A$56,0),1):INDEX($B$5:$CW$56,MATCH(Y$75,$A$5:$A$56,0),100),$B64:$CW64,"="&amp;"x",$B$3:$CW$3,"="&amp;"N"),0)</f>
        <v>0</v>
      </c>
      <c r="Z81">
        <f ca="1">IFERROR(SUMIFS(INDEX($B$5:$CW$56,MATCH(Z$75,$A$5:$A$56,0),1):INDEX($B$5:$CW$56,MATCH(Z$75,$A$5:$A$56,0),100),$B64:$CW64,"="&amp;"x",$B$3:$CW$3,"="&amp;"N"),0)</f>
        <v>0</v>
      </c>
      <c r="AA81">
        <f ca="1">IFERROR(SUMIFS(INDEX($B$5:$CW$56,MATCH(AA$75,$A$5:$A$56,0),1):INDEX($B$5:$CW$56,MATCH(AA$75,$A$5:$A$56,0),100),$B64:$CW64,"="&amp;"x",$B$3:$CW$3,"="&amp;"N"),0)</f>
        <v>0</v>
      </c>
      <c r="AB81">
        <f ca="1">IFERROR(SUMIFS(INDEX($B$5:$CW$56,MATCH(AB$75,$A$5:$A$56,0),1):INDEX($B$5:$CW$56,MATCH(AB$75,$A$5:$A$56,0),100),$B64:$CW64,"="&amp;"x",$B$3:$CW$3,"="&amp;"N"),0)</f>
        <v>0</v>
      </c>
      <c r="AC81">
        <f ca="1">IFERROR(SUMIFS(INDEX($B$5:$CW$56,MATCH(AC$75,$A$5:$A$56,0),1):INDEX($B$5:$CW$56,MATCH(AC$75,$A$5:$A$56,0),100),$B64:$CW64,"="&amp;"x",$B$3:$CW$3,"="&amp;"N"),0)</f>
        <v>0</v>
      </c>
      <c r="AD81">
        <f ca="1">IFERROR(SUMIFS(INDEX($B$5:$CW$56,MATCH(AD$75,$A$5:$A$56,0),1):INDEX($B$5:$CW$56,MATCH(AD$75,$A$5:$A$56,0),100),$B64:$CW64,"="&amp;"x",$B$3:$CW$3,"="&amp;"N"),0)</f>
        <v>0</v>
      </c>
      <c r="AE81">
        <f ca="1">IFERROR(SUMIFS(INDEX($B$5:$CW$56,MATCH(AE$75,$A$5:$A$56,0),1):INDEX($B$5:$CW$56,MATCH(AE$75,$A$5:$A$56,0),100),$B64:$CW64,"="&amp;"x",$B$3:$CW$3,"="&amp;"N"),0)</f>
        <v>0</v>
      </c>
      <c r="AF81">
        <f ca="1">IFERROR(SUMIFS(INDEX($B$5:$CW$56,MATCH(AF$75,$A$5:$A$56,0),1):INDEX($B$5:$CW$56,MATCH(AF$75,$A$5:$A$56,0),100),$B64:$CW64,"="&amp;"x",$B$3:$CW$3,"="&amp;"N"),0)</f>
        <v>0</v>
      </c>
      <c r="AG81">
        <f ca="1">IFERROR(SUMIFS(INDEX($B$5:$CW$56,MATCH(AG$75,$A$5:$A$56,0),1):INDEX($B$5:$CW$56,MATCH(AG$75,$A$5:$A$56,0),100),$B64:$CW64,"="&amp;"x",$B$3:$CW$3,"="&amp;"N"),0)</f>
        <v>0</v>
      </c>
      <c r="AH81">
        <f ca="1">IFERROR(SUMIFS(INDEX($B$5:$CW$56,MATCH(AH$75,$A$5:$A$56,0),1):INDEX($B$5:$CW$56,MATCH(AH$75,$A$5:$A$56,0),100),$B64:$CW64,"="&amp;"x",$B$3:$CW$3,"="&amp;"N"),0)</f>
        <v>0</v>
      </c>
      <c r="AI81">
        <f ca="1">IFERROR(SUMIFS(INDEX($B$5:$CW$56,MATCH(AI$75,$A$5:$A$56,0),1):INDEX($B$5:$CW$56,MATCH(AI$75,$A$5:$A$56,0),100),$B64:$CW64,"="&amp;"x",$B$3:$CW$3,"="&amp;"N"),0)</f>
        <v>0</v>
      </c>
      <c r="AJ81">
        <f ca="1">IFERROR(SUMIFS(INDEX($B$5:$CW$56,MATCH(AJ$75,$A$5:$A$56,0),1):INDEX($B$5:$CW$56,MATCH(AJ$75,$A$5:$A$56,0),100),$B64:$CW64,"="&amp;"x",$B$3:$CW$3,"="&amp;"N"),0)</f>
        <v>0</v>
      </c>
      <c r="AK81">
        <f ca="1">IFERROR(SUMIFS(INDEX($B$5:$CW$56,MATCH(AK$75,$A$5:$A$56,0),1):INDEX($B$5:$CW$56,MATCH(AK$75,$A$5:$A$56,0),100),$B64:$CW64,"="&amp;"x",$B$3:$CW$3,"="&amp;"N"),0)</f>
        <v>0</v>
      </c>
      <c r="AL81">
        <f ca="1">IFERROR(SUMIFS(INDEX($B$5:$CW$56,MATCH(AL$75,$A$5:$A$56,0),1):INDEX($B$5:$CW$56,MATCH(AL$75,$A$5:$A$56,0),100),$B64:$CW64,"="&amp;"x",$B$3:$CW$3,"="&amp;"N"),0)</f>
        <v>0</v>
      </c>
      <c r="AM81">
        <f ca="1">IFERROR(SUMIFS(INDEX($B$5:$CW$56,MATCH(AM$75,$A$5:$A$56,0),1):INDEX($B$5:$CW$56,MATCH(AM$75,$A$5:$A$56,0),100),$B64:$CW64,"="&amp;"x",$B$3:$CW$3,"="&amp;"N"),0)</f>
        <v>0</v>
      </c>
      <c r="AN81">
        <f ca="1">IFERROR(SUMIFS(INDEX($B$5:$CW$56,MATCH(AN$75,$A$5:$A$56,0),1):INDEX($B$5:$CW$56,MATCH(AN$75,$A$5:$A$56,0),100),$B64:$CW64,"="&amp;"x",$B$3:$CW$3,"="&amp;"N"),0)</f>
        <v>0</v>
      </c>
      <c r="AO81">
        <f ca="1">IFERROR(SUMIFS(INDEX($B$5:$CW$56,MATCH(AO$75,$A$5:$A$56,0),1):INDEX($B$5:$CW$56,MATCH(AO$75,$A$5:$A$56,0),100),$B64:$CW64,"="&amp;"x",$B$3:$CW$3,"="&amp;"N"),0)</f>
        <v>0</v>
      </c>
      <c r="AP81">
        <f ca="1">IFERROR(SUMIFS(INDEX($B$5:$CW$56,MATCH(AP$75,$A$5:$A$56,0),1):INDEX($B$5:$CW$56,MATCH(AP$75,$A$5:$A$56,0),100),$B64:$CW64,"="&amp;"x",$B$3:$CW$3,"="&amp;"N"),0)</f>
        <v>0</v>
      </c>
      <c r="AQ81">
        <f ca="1">IFERROR(SUMIFS(INDEX($B$5:$CW$56,MATCH(AQ$75,$A$5:$A$56,0),1):INDEX($B$5:$CW$56,MATCH(AQ$75,$A$5:$A$56,0),100),$B64:$CW64,"="&amp;"x",$B$3:$CW$3,"="&amp;"N"),0)</f>
        <v>0</v>
      </c>
      <c r="AR81">
        <f ca="1">IFERROR(SUMIFS(INDEX($B$5:$CW$56,MATCH(AR$75,$A$5:$A$56,0),1):INDEX($B$5:$CW$56,MATCH(AR$75,$A$5:$A$56,0),100),$B64:$CW64,"="&amp;"x",$B$3:$CW$3,"="&amp;"N"),0)</f>
        <v>0</v>
      </c>
      <c r="AS81">
        <f ca="1">IFERROR(SUMIFS(INDEX($B$5:$CW$56,MATCH(AS$75,$A$5:$A$56,0),1):INDEX($B$5:$CW$56,MATCH(AS$75,$A$5:$A$56,0),100),$B64:$CW64,"="&amp;"x",$B$3:$CW$3,"="&amp;"N"),0)</f>
        <v>0</v>
      </c>
      <c r="AT81">
        <f ca="1">IFERROR(SUMIFS(INDEX($B$5:$CW$56,MATCH(AT$75,$A$5:$A$56,0),1):INDEX($B$5:$CW$56,MATCH(AT$75,$A$5:$A$56,0),100),$B64:$CW64,"="&amp;"x",$B$3:$CW$3,"="&amp;"N"),0)</f>
        <v>0</v>
      </c>
      <c r="AU81">
        <f ca="1">IFERROR(SUMIFS(INDEX($B$5:$CW$56,MATCH(AU$75,$A$5:$A$56,0),1):INDEX($B$5:$CW$56,MATCH(AU$75,$A$5:$A$56,0),100),$B64:$CW64,"="&amp;"x",$B$3:$CW$3,"="&amp;"N"),0)</f>
        <v>0</v>
      </c>
      <c r="AV81">
        <f ca="1">IFERROR(SUMIFS(INDEX($B$5:$CW$56,MATCH(AV$75,$A$5:$A$56,0),1):INDEX($B$5:$CW$56,MATCH(AV$75,$A$5:$A$56,0),100),$B64:$CW64,"="&amp;"x",$B$3:$CW$3,"="&amp;"N"),0)</f>
        <v>0</v>
      </c>
      <c r="AW81">
        <f ca="1">IFERROR(SUMIFS(INDEX($B$5:$CW$56,MATCH(AW$75,$A$5:$A$56,0),1):INDEX($B$5:$CW$56,MATCH(AW$75,$A$5:$A$56,0),100),$B64:$CW64,"="&amp;"x",$B$3:$CW$3,"="&amp;"N"),0)</f>
        <v>0</v>
      </c>
      <c r="AX81">
        <f ca="1">IFERROR(SUMIFS(INDEX($B$5:$CW$56,MATCH(AX$75,$A$5:$A$56,0),1):INDEX($B$5:$CW$56,MATCH(AX$75,$A$5:$A$56,0),100),$B64:$CW64,"="&amp;"x",$B$3:$CW$3,"="&amp;"N"),0)</f>
        <v>0</v>
      </c>
      <c r="AY81">
        <f ca="1">IFERROR(SUMIFS(INDEX($B$5:$CW$56,MATCH(AY$75,$A$5:$A$56,0),1):INDEX($B$5:$CW$56,MATCH(AY$75,$A$5:$A$56,0),100),$B64:$CW64,"="&amp;"x",$B$3:$CW$3,"="&amp;"N"),0)</f>
        <v>0</v>
      </c>
      <c r="AZ81">
        <f ca="1">IFERROR(SUMIFS(INDEX($B$5:$CW$56,MATCH(AZ$75,$A$5:$A$56,0),1):INDEX($B$5:$CW$56,MATCH(AZ$75,$A$5:$A$56,0),100),$B64:$CW64,"="&amp;"x",$B$3:$CW$3,"="&amp;"N"),0)</f>
        <v>0</v>
      </c>
      <c r="BA81">
        <f ca="1">IFERROR(SUMIFS(INDEX($B$5:$CW$56,MATCH(BA$75,$A$5:$A$56,0),1):INDEX($B$5:$CW$56,MATCH(BA$75,$A$5:$A$56,0),100),$B64:$CW64,"="&amp;"x",$B$3:$CW$3,"="&amp;"N"),0)</f>
        <v>0</v>
      </c>
      <c r="BC81">
        <f t="shared" ca="1" si="2"/>
        <v>0</v>
      </c>
    </row>
    <row r="82" spans="1:55" x14ac:dyDescent="0.35">
      <c r="A82" s="2" t="str" cm="1">
        <f t="array" ref="A82">INDEX('Data Validation (Hide)'!$B$2:$B$16,ROW(A7),1)</f>
        <v>Caseload 7</v>
      </c>
      <c r="B82">
        <f ca="1">IFERROR(SUMIFS(INDEX($B$5:$CW$56,MATCH(B$75,$A$5:$A$56,0),1):INDEX($B$5:$CW$56,MATCH(B$75,$A$5:$A$56,0),100),$B65:$CW65,"="&amp;"x",$B$3:$CW$3,"="&amp;"N"),0)</f>
        <v>0</v>
      </c>
      <c r="C82">
        <f ca="1">IFERROR(SUMIFS(INDEX($B$5:$CW$56,MATCH(C$75,$A$5:$A$56,0),1):INDEX($B$5:$CW$56,MATCH(C$75,$A$5:$A$56,0),100),$B65:$CW65,"="&amp;"x",$B$3:$CW$3,"="&amp;"N"),0)</f>
        <v>0</v>
      </c>
      <c r="D82">
        <f ca="1">IFERROR(SUMIFS(INDEX($B$5:$CW$56,MATCH(D$75,$A$5:$A$56,0),1):INDEX($B$5:$CW$56,MATCH(D$75,$A$5:$A$56,0),100),$B65:$CW65,"="&amp;"x",$B$3:$CW$3,"="&amp;"N"),0)</f>
        <v>0</v>
      </c>
      <c r="E82">
        <f ca="1">IFERROR(SUMIFS(INDEX($B$5:$CW$56,MATCH(E$75,$A$5:$A$56,0),1):INDEX($B$5:$CW$56,MATCH(E$75,$A$5:$A$56,0),100),$B65:$CW65,"="&amp;"x",$B$3:$CW$3,"="&amp;"N"),0)</f>
        <v>0</v>
      </c>
      <c r="F82">
        <f ca="1">IFERROR(SUMIFS(INDEX($B$5:$CW$56,MATCH(F$75,$A$5:$A$56,0),1):INDEX($B$5:$CW$56,MATCH(F$75,$A$5:$A$56,0),100),$B65:$CW65,"="&amp;"x",$B$3:$CW$3,"="&amp;"N"),0)</f>
        <v>0</v>
      </c>
      <c r="G82">
        <f ca="1">IFERROR(SUMIFS(INDEX($B$5:$CW$56,MATCH(G$75,$A$5:$A$56,0),1):INDEX($B$5:$CW$56,MATCH(G$75,$A$5:$A$56,0),100),$B65:$CW65,"="&amp;"x",$B$3:$CW$3,"="&amp;"N"),0)</f>
        <v>0</v>
      </c>
      <c r="H82">
        <f ca="1">IFERROR(SUMIFS(INDEX($B$5:$CW$56,MATCH(H$75,$A$5:$A$56,0),1):INDEX($B$5:$CW$56,MATCH(H$75,$A$5:$A$56,0),100),$B65:$CW65,"="&amp;"x",$B$3:$CW$3,"="&amp;"N"),0)</f>
        <v>0</v>
      </c>
      <c r="I82">
        <f ca="1">IFERROR(SUMIFS(INDEX($B$5:$CW$56,MATCH(I$75,$A$5:$A$56,0),1):INDEX($B$5:$CW$56,MATCH(I$75,$A$5:$A$56,0),100),$B65:$CW65,"="&amp;"x",$B$3:$CW$3,"="&amp;"N"),0)</f>
        <v>0</v>
      </c>
      <c r="J82">
        <f ca="1">IFERROR(SUMIFS(INDEX($B$5:$CW$56,MATCH(J$75,$A$5:$A$56,0),1):INDEX($B$5:$CW$56,MATCH(J$75,$A$5:$A$56,0),100),$B65:$CW65,"="&amp;"x",$B$3:$CW$3,"="&amp;"N"),0)</f>
        <v>0</v>
      </c>
      <c r="K82">
        <f ca="1">IFERROR(SUMIFS(INDEX($B$5:$CW$56,MATCH(K$75,$A$5:$A$56,0),1):INDEX($B$5:$CW$56,MATCH(K$75,$A$5:$A$56,0),100),$B65:$CW65,"="&amp;"x",$B$3:$CW$3,"="&amp;"N"),0)</f>
        <v>0</v>
      </c>
      <c r="L82">
        <f ca="1">IFERROR(SUMIFS(INDEX($B$5:$CW$56,MATCH(L$75,$A$5:$A$56,0),1):INDEX($B$5:$CW$56,MATCH(L$75,$A$5:$A$56,0),100),$B65:$CW65,"="&amp;"x",$B$3:$CW$3,"="&amp;"N"),0)</f>
        <v>0</v>
      </c>
      <c r="M82">
        <f ca="1">IFERROR(SUMIFS(INDEX($B$5:$CW$56,MATCH(M$75,$A$5:$A$56,0),1):INDEX($B$5:$CW$56,MATCH(M$75,$A$5:$A$56,0),100),$B65:$CW65,"="&amp;"x",$B$3:$CW$3,"="&amp;"N"),0)</f>
        <v>0</v>
      </c>
      <c r="N82">
        <f ca="1">IFERROR(SUMIFS(INDEX($B$5:$CW$56,MATCH(N$75,$A$5:$A$56,0),1):INDEX($B$5:$CW$56,MATCH(N$75,$A$5:$A$56,0),100),$B65:$CW65,"="&amp;"x",$B$3:$CW$3,"="&amp;"N"),0)</f>
        <v>0</v>
      </c>
      <c r="O82">
        <f ca="1">IFERROR(SUMIFS(INDEX($B$5:$CW$56,MATCH(O$75,$A$5:$A$56,0),1):INDEX($B$5:$CW$56,MATCH(O$75,$A$5:$A$56,0),100),$B65:$CW65,"="&amp;"x",$B$3:$CW$3,"="&amp;"N"),0)</f>
        <v>0</v>
      </c>
      <c r="P82">
        <f ca="1">IFERROR(SUMIFS(INDEX($B$5:$CW$56,MATCH(P$75,$A$5:$A$56,0),1):INDEX($B$5:$CW$56,MATCH(P$75,$A$5:$A$56,0),100),$B65:$CW65,"="&amp;"x",$B$3:$CW$3,"="&amp;"N"),0)</f>
        <v>0</v>
      </c>
      <c r="Q82">
        <f ca="1">IFERROR(SUMIFS(INDEX($B$5:$CW$56,MATCH(Q$75,$A$5:$A$56,0),1):INDEX($B$5:$CW$56,MATCH(Q$75,$A$5:$A$56,0),100),$B65:$CW65,"="&amp;"x",$B$3:$CW$3,"="&amp;"N"),0)</f>
        <v>0</v>
      </c>
      <c r="R82">
        <f ca="1">IFERROR(SUMIFS(INDEX($B$5:$CW$56,MATCH(R$75,$A$5:$A$56,0),1):INDEX($B$5:$CW$56,MATCH(R$75,$A$5:$A$56,0),100),$B65:$CW65,"="&amp;"x",$B$3:$CW$3,"="&amp;"N"),0)</f>
        <v>0</v>
      </c>
      <c r="S82">
        <f ca="1">IFERROR(SUMIFS(INDEX($B$5:$CW$56,MATCH(S$75,$A$5:$A$56,0),1):INDEX($B$5:$CW$56,MATCH(S$75,$A$5:$A$56,0),100),$B65:$CW65,"="&amp;"x",$B$3:$CW$3,"="&amp;"N"),0)</f>
        <v>0</v>
      </c>
      <c r="T82">
        <f ca="1">IFERROR(SUMIFS(INDEX($B$5:$CW$56,MATCH(T$75,$A$5:$A$56,0),1):INDEX($B$5:$CW$56,MATCH(T$75,$A$5:$A$56,0),100),$B65:$CW65,"="&amp;"x",$B$3:$CW$3,"="&amp;"N"),0)</f>
        <v>0</v>
      </c>
      <c r="U82">
        <f ca="1">IFERROR(SUMIFS(INDEX($B$5:$CW$56,MATCH(U$75,$A$5:$A$56,0),1):INDEX($B$5:$CW$56,MATCH(U$75,$A$5:$A$56,0),100),$B65:$CW65,"="&amp;"x",$B$3:$CW$3,"="&amp;"N"),0)</f>
        <v>0</v>
      </c>
      <c r="V82">
        <f ca="1">IFERROR(SUMIFS(INDEX($B$5:$CW$56,MATCH(V$75,$A$5:$A$56,0),1):INDEX($B$5:$CW$56,MATCH(V$75,$A$5:$A$56,0),100),$B65:$CW65,"="&amp;"x",$B$3:$CW$3,"="&amp;"N"),0)</f>
        <v>0</v>
      </c>
      <c r="W82">
        <f ca="1">IFERROR(SUMIFS(INDEX($B$5:$CW$56,MATCH(W$75,$A$5:$A$56,0),1):INDEX($B$5:$CW$56,MATCH(W$75,$A$5:$A$56,0),100),$B65:$CW65,"="&amp;"x",$B$3:$CW$3,"="&amp;"N"),0)</f>
        <v>0</v>
      </c>
      <c r="X82">
        <f ca="1">IFERROR(SUMIFS(INDEX($B$5:$CW$56,MATCH(X$75,$A$5:$A$56,0),1):INDEX($B$5:$CW$56,MATCH(X$75,$A$5:$A$56,0),100),$B65:$CW65,"="&amp;"x",$B$3:$CW$3,"="&amp;"N"),0)</f>
        <v>0</v>
      </c>
      <c r="Y82">
        <f ca="1">IFERROR(SUMIFS(INDEX($B$5:$CW$56,MATCH(Y$75,$A$5:$A$56,0),1):INDEX($B$5:$CW$56,MATCH(Y$75,$A$5:$A$56,0),100),$B65:$CW65,"="&amp;"x",$B$3:$CW$3,"="&amp;"N"),0)</f>
        <v>0</v>
      </c>
      <c r="Z82">
        <f ca="1">IFERROR(SUMIFS(INDEX($B$5:$CW$56,MATCH(Z$75,$A$5:$A$56,0),1):INDEX($B$5:$CW$56,MATCH(Z$75,$A$5:$A$56,0),100),$B65:$CW65,"="&amp;"x",$B$3:$CW$3,"="&amp;"N"),0)</f>
        <v>0</v>
      </c>
      <c r="AA82">
        <f ca="1">IFERROR(SUMIFS(INDEX($B$5:$CW$56,MATCH(AA$75,$A$5:$A$56,0),1):INDEX($B$5:$CW$56,MATCH(AA$75,$A$5:$A$56,0),100),$B65:$CW65,"="&amp;"x",$B$3:$CW$3,"="&amp;"N"),0)</f>
        <v>0</v>
      </c>
      <c r="AB82">
        <f ca="1">IFERROR(SUMIFS(INDEX($B$5:$CW$56,MATCH(AB$75,$A$5:$A$56,0),1):INDEX($B$5:$CW$56,MATCH(AB$75,$A$5:$A$56,0),100),$B65:$CW65,"="&amp;"x",$B$3:$CW$3,"="&amp;"N"),0)</f>
        <v>0</v>
      </c>
      <c r="AC82">
        <f ca="1">IFERROR(SUMIFS(INDEX($B$5:$CW$56,MATCH(AC$75,$A$5:$A$56,0),1):INDEX($B$5:$CW$56,MATCH(AC$75,$A$5:$A$56,0),100),$B65:$CW65,"="&amp;"x",$B$3:$CW$3,"="&amp;"N"),0)</f>
        <v>0</v>
      </c>
      <c r="AD82">
        <f ca="1">IFERROR(SUMIFS(INDEX($B$5:$CW$56,MATCH(AD$75,$A$5:$A$56,0),1):INDEX($B$5:$CW$56,MATCH(AD$75,$A$5:$A$56,0),100),$B65:$CW65,"="&amp;"x",$B$3:$CW$3,"="&amp;"N"),0)</f>
        <v>0</v>
      </c>
      <c r="AE82">
        <f ca="1">IFERROR(SUMIFS(INDEX($B$5:$CW$56,MATCH(AE$75,$A$5:$A$56,0),1):INDEX($B$5:$CW$56,MATCH(AE$75,$A$5:$A$56,0),100),$B65:$CW65,"="&amp;"x",$B$3:$CW$3,"="&amp;"N"),0)</f>
        <v>0</v>
      </c>
      <c r="AF82">
        <f ca="1">IFERROR(SUMIFS(INDEX($B$5:$CW$56,MATCH(AF$75,$A$5:$A$56,0),1):INDEX($B$5:$CW$56,MATCH(AF$75,$A$5:$A$56,0),100),$B65:$CW65,"="&amp;"x",$B$3:$CW$3,"="&amp;"N"),0)</f>
        <v>0</v>
      </c>
      <c r="AG82">
        <f ca="1">IFERROR(SUMIFS(INDEX($B$5:$CW$56,MATCH(AG$75,$A$5:$A$56,0),1):INDEX($B$5:$CW$56,MATCH(AG$75,$A$5:$A$56,0),100),$B65:$CW65,"="&amp;"x",$B$3:$CW$3,"="&amp;"N"),0)</f>
        <v>0</v>
      </c>
      <c r="AH82">
        <f ca="1">IFERROR(SUMIFS(INDEX($B$5:$CW$56,MATCH(AH$75,$A$5:$A$56,0),1):INDEX($B$5:$CW$56,MATCH(AH$75,$A$5:$A$56,0),100),$B65:$CW65,"="&amp;"x",$B$3:$CW$3,"="&amp;"N"),0)</f>
        <v>0</v>
      </c>
      <c r="AI82">
        <f ca="1">IFERROR(SUMIFS(INDEX($B$5:$CW$56,MATCH(AI$75,$A$5:$A$56,0),1):INDEX($B$5:$CW$56,MATCH(AI$75,$A$5:$A$56,0),100),$B65:$CW65,"="&amp;"x",$B$3:$CW$3,"="&amp;"N"),0)</f>
        <v>0</v>
      </c>
      <c r="AJ82">
        <f ca="1">IFERROR(SUMIFS(INDEX($B$5:$CW$56,MATCH(AJ$75,$A$5:$A$56,0),1):INDEX($B$5:$CW$56,MATCH(AJ$75,$A$5:$A$56,0),100),$B65:$CW65,"="&amp;"x",$B$3:$CW$3,"="&amp;"N"),0)</f>
        <v>0</v>
      </c>
      <c r="AK82">
        <f ca="1">IFERROR(SUMIFS(INDEX($B$5:$CW$56,MATCH(AK$75,$A$5:$A$56,0),1):INDEX($B$5:$CW$56,MATCH(AK$75,$A$5:$A$56,0),100),$B65:$CW65,"="&amp;"x",$B$3:$CW$3,"="&amp;"N"),0)</f>
        <v>0</v>
      </c>
      <c r="AL82">
        <f ca="1">IFERROR(SUMIFS(INDEX($B$5:$CW$56,MATCH(AL$75,$A$5:$A$56,0),1):INDEX($B$5:$CW$56,MATCH(AL$75,$A$5:$A$56,0),100),$B65:$CW65,"="&amp;"x",$B$3:$CW$3,"="&amp;"N"),0)</f>
        <v>0</v>
      </c>
      <c r="AM82">
        <f ca="1">IFERROR(SUMIFS(INDEX($B$5:$CW$56,MATCH(AM$75,$A$5:$A$56,0),1):INDEX($B$5:$CW$56,MATCH(AM$75,$A$5:$A$56,0),100),$B65:$CW65,"="&amp;"x",$B$3:$CW$3,"="&amp;"N"),0)</f>
        <v>0</v>
      </c>
      <c r="AN82">
        <f ca="1">IFERROR(SUMIFS(INDEX($B$5:$CW$56,MATCH(AN$75,$A$5:$A$56,0),1):INDEX($B$5:$CW$56,MATCH(AN$75,$A$5:$A$56,0),100),$B65:$CW65,"="&amp;"x",$B$3:$CW$3,"="&amp;"N"),0)</f>
        <v>0</v>
      </c>
      <c r="AO82">
        <f ca="1">IFERROR(SUMIFS(INDEX($B$5:$CW$56,MATCH(AO$75,$A$5:$A$56,0),1):INDEX($B$5:$CW$56,MATCH(AO$75,$A$5:$A$56,0),100),$B65:$CW65,"="&amp;"x",$B$3:$CW$3,"="&amp;"N"),0)</f>
        <v>0</v>
      </c>
      <c r="AP82">
        <f ca="1">IFERROR(SUMIFS(INDEX($B$5:$CW$56,MATCH(AP$75,$A$5:$A$56,0),1):INDEX($B$5:$CW$56,MATCH(AP$75,$A$5:$A$56,0),100),$B65:$CW65,"="&amp;"x",$B$3:$CW$3,"="&amp;"N"),0)</f>
        <v>0</v>
      </c>
      <c r="AQ82">
        <f ca="1">IFERROR(SUMIFS(INDEX($B$5:$CW$56,MATCH(AQ$75,$A$5:$A$56,0),1):INDEX($B$5:$CW$56,MATCH(AQ$75,$A$5:$A$56,0),100),$B65:$CW65,"="&amp;"x",$B$3:$CW$3,"="&amp;"N"),0)</f>
        <v>0</v>
      </c>
      <c r="AR82">
        <f ca="1">IFERROR(SUMIFS(INDEX($B$5:$CW$56,MATCH(AR$75,$A$5:$A$56,0),1):INDEX($B$5:$CW$56,MATCH(AR$75,$A$5:$A$56,0),100),$B65:$CW65,"="&amp;"x",$B$3:$CW$3,"="&amp;"N"),0)</f>
        <v>0</v>
      </c>
      <c r="AS82">
        <f ca="1">IFERROR(SUMIFS(INDEX($B$5:$CW$56,MATCH(AS$75,$A$5:$A$56,0),1):INDEX($B$5:$CW$56,MATCH(AS$75,$A$5:$A$56,0),100),$B65:$CW65,"="&amp;"x",$B$3:$CW$3,"="&amp;"N"),0)</f>
        <v>0</v>
      </c>
      <c r="AT82">
        <f ca="1">IFERROR(SUMIFS(INDEX($B$5:$CW$56,MATCH(AT$75,$A$5:$A$56,0),1):INDEX($B$5:$CW$56,MATCH(AT$75,$A$5:$A$56,0),100),$B65:$CW65,"="&amp;"x",$B$3:$CW$3,"="&amp;"N"),0)</f>
        <v>0</v>
      </c>
      <c r="AU82">
        <f ca="1">IFERROR(SUMIFS(INDEX($B$5:$CW$56,MATCH(AU$75,$A$5:$A$56,0),1):INDEX($B$5:$CW$56,MATCH(AU$75,$A$5:$A$56,0),100),$B65:$CW65,"="&amp;"x",$B$3:$CW$3,"="&amp;"N"),0)</f>
        <v>0</v>
      </c>
      <c r="AV82">
        <f ca="1">IFERROR(SUMIFS(INDEX($B$5:$CW$56,MATCH(AV$75,$A$5:$A$56,0),1):INDEX($B$5:$CW$56,MATCH(AV$75,$A$5:$A$56,0),100),$B65:$CW65,"="&amp;"x",$B$3:$CW$3,"="&amp;"N"),0)</f>
        <v>0</v>
      </c>
      <c r="AW82">
        <f ca="1">IFERROR(SUMIFS(INDEX($B$5:$CW$56,MATCH(AW$75,$A$5:$A$56,0),1):INDEX($B$5:$CW$56,MATCH(AW$75,$A$5:$A$56,0),100),$B65:$CW65,"="&amp;"x",$B$3:$CW$3,"="&amp;"N"),0)</f>
        <v>0</v>
      </c>
      <c r="AX82">
        <f ca="1">IFERROR(SUMIFS(INDEX($B$5:$CW$56,MATCH(AX$75,$A$5:$A$56,0),1):INDEX($B$5:$CW$56,MATCH(AX$75,$A$5:$A$56,0),100),$B65:$CW65,"="&amp;"x",$B$3:$CW$3,"="&amp;"N"),0)</f>
        <v>0</v>
      </c>
      <c r="AY82">
        <f ca="1">IFERROR(SUMIFS(INDEX($B$5:$CW$56,MATCH(AY$75,$A$5:$A$56,0),1):INDEX($B$5:$CW$56,MATCH(AY$75,$A$5:$A$56,0),100),$B65:$CW65,"="&amp;"x",$B$3:$CW$3,"="&amp;"N"),0)</f>
        <v>0</v>
      </c>
      <c r="AZ82">
        <f ca="1">IFERROR(SUMIFS(INDEX($B$5:$CW$56,MATCH(AZ$75,$A$5:$A$56,0),1):INDEX($B$5:$CW$56,MATCH(AZ$75,$A$5:$A$56,0),100),$B65:$CW65,"="&amp;"x",$B$3:$CW$3,"="&amp;"N"),0)</f>
        <v>0</v>
      </c>
      <c r="BA82">
        <f ca="1">IFERROR(SUMIFS(INDEX($B$5:$CW$56,MATCH(BA$75,$A$5:$A$56,0),1):INDEX($B$5:$CW$56,MATCH(BA$75,$A$5:$A$56,0),100),$B65:$CW65,"="&amp;"x",$B$3:$CW$3,"="&amp;"N"),0)</f>
        <v>0</v>
      </c>
      <c r="BC82">
        <f t="shared" ca="1" si="2"/>
        <v>0</v>
      </c>
    </row>
    <row r="83" spans="1:55" x14ac:dyDescent="0.35">
      <c r="A83" s="2" t="str" cm="1">
        <f t="array" ref="A83">INDEX('Data Validation (Hide)'!$B$2:$B$16,ROW(A8),1)</f>
        <v>Caseload 8</v>
      </c>
      <c r="B83">
        <f ca="1">IFERROR(SUMIFS(INDEX($B$5:$CW$56,MATCH(B$75,$A$5:$A$56,0),1):INDEX($B$5:$CW$56,MATCH(B$75,$A$5:$A$56,0),100),$B66:$CW66,"="&amp;"x",$B$3:$CW$3,"="&amp;"N"),0)</f>
        <v>0</v>
      </c>
      <c r="C83">
        <f ca="1">IFERROR(SUMIFS(INDEX($B$5:$CW$56,MATCH(C$75,$A$5:$A$56,0),1):INDEX($B$5:$CW$56,MATCH(C$75,$A$5:$A$56,0),100),$B66:$CW66,"="&amp;"x",$B$3:$CW$3,"="&amp;"N"),0)</f>
        <v>0</v>
      </c>
      <c r="D83">
        <f ca="1">IFERROR(SUMIFS(INDEX($B$5:$CW$56,MATCH(D$75,$A$5:$A$56,0),1):INDEX($B$5:$CW$56,MATCH(D$75,$A$5:$A$56,0),100),$B66:$CW66,"="&amp;"x",$B$3:$CW$3,"="&amp;"N"),0)</f>
        <v>0</v>
      </c>
      <c r="E83">
        <f ca="1">IFERROR(SUMIFS(INDEX($B$5:$CW$56,MATCH(E$75,$A$5:$A$56,0),1):INDEX($B$5:$CW$56,MATCH(E$75,$A$5:$A$56,0),100),$B66:$CW66,"="&amp;"x",$B$3:$CW$3,"="&amp;"N"),0)</f>
        <v>0</v>
      </c>
      <c r="F83">
        <f ca="1">IFERROR(SUMIFS(INDEX($B$5:$CW$56,MATCH(F$75,$A$5:$A$56,0),1):INDEX($B$5:$CW$56,MATCH(F$75,$A$5:$A$56,0),100),$B66:$CW66,"="&amp;"x",$B$3:$CW$3,"="&amp;"N"),0)</f>
        <v>0</v>
      </c>
      <c r="G83">
        <f ca="1">IFERROR(SUMIFS(INDEX($B$5:$CW$56,MATCH(G$75,$A$5:$A$56,0),1):INDEX($B$5:$CW$56,MATCH(G$75,$A$5:$A$56,0),100),$B66:$CW66,"="&amp;"x",$B$3:$CW$3,"="&amp;"N"),0)</f>
        <v>0</v>
      </c>
      <c r="H83">
        <f ca="1">IFERROR(SUMIFS(INDEX($B$5:$CW$56,MATCH(H$75,$A$5:$A$56,0),1):INDEX($B$5:$CW$56,MATCH(H$75,$A$5:$A$56,0),100),$B66:$CW66,"="&amp;"x",$B$3:$CW$3,"="&amp;"N"),0)</f>
        <v>0</v>
      </c>
      <c r="I83">
        <f ca="1">IFERROR(SUMIFS(INDEX($B$5:$CW$56,MATCH(I$75,$A$5:$A$56,0),1):INDEX($B$5:$CW$56,MATCH(I$75,$A$5:$A$56,0),100),$B66:$CW66,"="&amp;"x",$B$3:$CW$3,"="&amp;"N"),0)</f>
        <v>0</v>
      </c>
      <c r="J83">
        <f ca="1">IFERROR(SUMIFS(INDEX($B$5:$CW$56,MATCH(J$75,$A$5:$A$56,0),1):INDEX($B$5:$CW$56,MATCH(J$75,$A$5:$A$56,0),100),$B66:$CW66,"="&amp;"x",$B$3:$CW$3,"="&amp;"N"),0)</f>
        <v>0</v>
      </c>
      <c r="K83">
        <f ca="1">IFERROR(SUMIFS(INDEX($B$5:$CW$56,MATCH(K$75,$A$5:$A$56,0),1):INDEX($B$5:$CW$56,MATCH(K$75,$A$5:$A$56,0),100),$B66:$CW66,"="&amp;"x",$B$3:$CW$3,"="&amp;"N"),0)</f>
        <v>0</v>
      </c>
      <c r="L83">
        <f ca="1">IFERROR(SUMIFS(INDEX($B$5:$CW$56,MATCH(L$75,$A$5:$A$56,0),1):INDEX($B$5:$CW$56,MATCH(L$75,$A$5:$A$56,0),100),$B66:$CW66,"="&amp;"x",$B$3:$CW$3,"="&amp;"N"),0)</f>
        <v>0</v>
      </c>
      <c r="M83">
        <f ca="1">IFERROR(SUMIFS(INDEX($B$5:$CW$56,MATCH(M$75,$A$5:$A$56,0),1):INDEX($B$5:$CW$56,MATCH(M$75,$A$5:$A$56,0),100),$B66:$CW66,"="&amp;"x",$B$3:$CW$3,"="&amp;"N"),0)</f>
        <v>0</v>
      </c>
      <c r="N83">
        <f ca="1">IFERROR(SUMIFS(INDEX($B$5:$CW$56,MATCH(N$75,$A$5:$A$56,0),1):INDEX($B$5:$CW$56,MATCH(N$75,$A$5:$A$56,0),100),$B66:$CW66,"="&amp;"x",$B$3:$CW$3,"="&amp;"N"),0)</f>
        <v>0</v>
      </c>
      <c r="O83">
        <f ca="1">IFERROR(SUMIFS(INDEX($B$5:$CW$56,MATCH(O$75,$A$5:$A$56,0),1):INDEX($B$5:$CW$56,MATCH(O$75,$A$5:$A$56,0),100),$B66:$CW66,"="&amp;"x",$B$3:$CW$3,"="&amp;"N"),0)</f>
        <v>0</v>
      </c>
      <c r="P83">
        <f ca="1">IFERROR(SUMIFS(INDEX($B$5:$CW$56,MATCH(P$75,$A$5:$A$56,0),1):INDEX($B$5:$CW$56,MATCH(P$75,$A$5:$A$56,0),100),$B66:$CW66,"="&amp;"x",$B$3:$CW$3,"="&amp;"N"),0)</f>
        <v>0</v>
      </c>
      <c r="Q83">
        <f ca="1">IFERROR(SUMIFS(INDEX($B$5:$CW$56,MATCH(Q$75,$A$5:$A$56,0),1):INDEX($B$5:$CW$56,MATCH(Q$75,$A$5:$A$56,0),100),$B66:$CW66,"="&amp;"x",$B$3:$CW$3,"="&amp;"N"),0)</f>
        <v>0</v>
      </c>
      <c r="R83">
        <f ca="1">IFERROR(SUMIFS(INDEX($B$5:$CW$56,MATCH(R$75,$A$5:$A$56,0),1):INDEX($B$5:$CW$56,MATCH(R$75,$A$5:$A$56,0),100),$B66:$CW66,"="&amp;"x",$B$3:$CW$3,"="&amp;"N"),0)</f>
        <v>0</v>
      </c>
      <c r="S83">
        <f ca="1">IFERROR(SUMIFS(INDEX($B$5:$CW$56,MATCH(S$75,$A$5:$A$56,0),1):INDEX($B$5:$CW$56,MATCH(S$75,$A$5:$A$56,0),100),$B66:$CW66,"="&amp;"x",$B$3:$CW$3,"="&amp;"N"),0)</f>
        <v>0</v>
      </c>
      <c r="T83">
        <f ca="1">IFERROR(SUMIFS(INDEX($B$5:$CW$56,MATCH(T$75,$A$5:$A$56,0),1):INDEX($B$5:$CW$56,MATCH(T$75,$A$5:$A$56,0),100),$B66:$CW66,"="&amp;"x",$B$3:$CW$3,"="&amp;"N"),0)</f>
        <v>0</v>
      </c>
      <c r="U83">
        <f ca="1">IFERROR(SUMIFS(INDEX($B$5:$CW$56,MATCH(U$75,$A$5:$A$56,0),1):INDEX($B$5:$CW$56,MATCH(U$75,$A$5:$A$56,0),100),$B66:$CW66,"="&amp;"x",$B$3:$CW$3,"="&amp;"N"),0)</f>
        <v>0</v>
      </c>
      <c r="V83">
        <f ca="1">IFERROR(SUMIFS(INDEX($B$5:$CW$56,MATCH(V$75,$A$5:$A$56,0),1):INDEX($B$5:$CW$56,MATCH(V$75,$A$5:$A$56,0),100),$B66:$CW66,"="&amp;"x",$B$3:$CW$3,"="&amp;"N"),0)</f>
        <v>0</v>
      </c>
      <c r="W83">
        <f ca="1">IFERROR(SUMIFS(INDEX($B$5:$CW$56,MATCH(W$75,$A$5:$A$56,0),1):INDEX($B$5:$CW$56,MATCH(W$75,$A$5:$A$56,0),100),$B66:$CW66,"="&amp;"x",$B$3:$CW$3,"="&amp;"N"),0)</f>
        <v>0</v>
      </c>
      <c r="X83">
        <f ca="1">IFERROR(SUMIFS(INDEX($B$5:$CW$56,MATCH(X$75,$A$5:$A$56,0),1):INDEX($B$5:$CW$56,MATCH(X$75,$A$5:$A$56,0),100),$B66:$CW66,"="&amp;"x",$B$3:$CW$3,"="&amp;"N"),0)</f>
        <v>0</v>
      </c>
      <c r="Y83">
        <f ca="1">IFERROR(SUMIFS(INDEX($B$5:$CW$56,MATCH(Y$75,$A$5:$A$56,0),1):INDEX($B$5:$CW$56,MATCH(Y$75,$A$5:$A$56,0),100),$B66:$CW66,"="&amp;"x",$B$3:$CW$3,"="&amp;"N"),0)</f>
        <v>0</v>
      </c>
      <c r="Z83">
        <f ca="1">IFERROR(SUMIFS(INDEX($B$5:$CW$56,MATCH(Z$75,$A$5:$A$56,0),1):INDEX($B$5:$CW$56,MATCH(Z$75,$A$5:$A$56,0),100),$B66:$CW66,"="&amp;"x",$B$3:$CW$3,"="&amp;"N"),0)</f>
        <v>0</v>
      </c>
      <c r="AA83">
        <f ca="1">IFERROR(SUMIFS(INDEX($B$5:$CW$56,MATCH(AA$75,$A$5:$A$56,0),1):INDEX($B$5:$CW$56,MATCH(AA$75,$A$5:$A$56,0),100),$B66:$CW66,"="&amp;"x",$B$3:$CW$3,"="&amp;"N"),0)</f>
        <v>0</v>
      </c>
      <c r="AB83">
        <f ca="1">IFERROR(SUMIFS(INDEX($B$5:$CW$56,MATCH(AB$75,$A$5:$A$56,0),1):INDEX($B$5:$CW$56,MATCH(AB$75,$A$5:$A$56,0),100),$B66:$CW66,"="&amp;"x",$B$3:$CW$3,"="&amp;"N"),0)</f>
        <v>0</v>
      </c>
      <c r="AC83">
        <f ca="1">IFERROR(SUMIFS(INDEX($B$5:$CW$56,MATCH(AC$75,$A$5:$A$56,0),1):INDEX($B$5:$CW$56,MATCH(AC$75,$A$5:$A$56,0),100),$B66:$CW66,"="&amp;"x",$B$3:$CW$3,"="&amp;"N"),0)</f>
        <v>0</v>
      </c>
      <c r="AD83">
        <f ca="1">IFERROR(SUMIFS(INDEX($B$5:$CW$56,MATCH(AD$75,$A$5:$A$56,0),1):INDEX($B$5:$CW$56,MATCH(AD$75,$A$5:$A$56,0),100),$B66:$CW66,"="&amp;"x",$B$3:$CW$3,"="&amp;"N"),0)</f>
        <v>0</v>
      </c>
      <c r="AE83">
        <f ca="1">IFERROR(SUMIFS(INDEX($B$5:$CW$56,MATCH(AE$75,$A$5:$A$56,0),1):INDEX($B$5:$CW$56,MATCH(AE$75,$A$5:$A$56,0),100),$B66:$CW66,"="&amp;"x",$B$3:$CW$3,"="&amp;"N"),0)</f>
        <v>0</v>
      </c>
      <c r="AF83">
        <f ca="1">IFERROR(SUMIFS(INDEX($B$5:$CW$56,MATCH(AF$75,$A$5:$A$56,0),1):INDEX($B$5:$CW$56,MATCH(AF$75,$A$5:$A$56,0),100),$B66:$CW66,"="&amp;"x",$B$3:$CW$3,"="&amp;"N"),0)</f>
        <v>0</v>
      </c>
      <c r="AG83">
        <f ca="1">IFERROR(SUMIFS(INDEX($B$5:$CW$56,MATCH(AG$75,$A$5:$A$56,0),1):INDEX($B$5:$CW$56,MATCH(AG$75,$A$5:$A$56,0),100),$B66:$CW66,"="&amp;"x",$B$3:$CW$3,"="&amp;"N"),0)</f>
        <v>0</v>
      </c>
      <c r="AH83">
        <f ca="1">IFERROR(SUMIFS(INDEX($B$5:$CW$56,MATCH(AH$75,$A$5:$A$56,0),1):INDEX($B$5:$CW$56,MATCH(AH$75,$A$5:$A$56,0),100),$B66:$CW66,"="&amp;"x",$B$3:$CW$3,"="&amp;"N"),0)</f>
        <v>0</v>
      </c>
      <c r="AI83">
        <f ca="1">IFERROR(SUMIFS(INDEX($B$5:$CW$56,MATCH(AI$75,$A$5:$A$56,0),1):INDEX($B$5:$CW$56,MATCH(AI$75,$A$5:$A$56,0),100),$B66:$CW66,"="&amp;"x",$B$3:$CW$3,"="&amp;"N"),0)</f>
        <v>0</v>
      </c>
      <c r="AJ83">
        <f ca="1">IFERROR(SUMIFS(INDEX($B$5:$CW$56,MATCH(AJ$75,$A$5:$A$56,0),1):INDEX($B$5:$CW$56,MATCH(AJ$75,$A$5:$A$56,0),100),$B66:$CW66,"="&amp;"x",$B$3:$CW$3,"="&amp;"N"),0)</f>
        <v>0</v>
      </c>
      <c r="AK83">
        <f ca="1">IFERROR(SUMIFS(INDEX($B$5:$CW$56,MATCH(AK$75,$A$5:$A$56,0),1):INDEX($B$5:$CW$56,MATCH(AK$75,$A$5:$A$56,0),100),$B66:$CW66,"="&amp;"x",$B$3:$CW$3,"="&amp;"N"),0)</f>
        <v>0</v>
      </c>
      <c r="AL83">
        <f ca="1">IFERROR(SUMIFS(INDEX($B$5:$CW$56,MATCH(AL$75,$A$5:$A$56,0),1):INDEX($B$5:$CW$56,MATCH(AL$75,$A$5:$A$56,0),100),$B66:$CW66,"="&amp;"x",$B$3:$CW$3,"="&amp;"N"),0)</f>
        <v>0</v>
      </c>
      <c r="AM83">
        <f ca="1">IFERROR(SUMIFS(INDEX($B$5:$CW$56,MATCH(AM$75,$A$5:$A$56,0),1):INDEX($B$5:$CW$56,MATCH(AM$75,$A$5:$A$56,0),100),$B66:$CW66,"="&amp;"x",$B$3:$CW$3,"="&amp;"N"),0)</f>
        <v>0</v>
      </c>
      <c r="AN83">
        <f ca="1">IFERROR(SUMIFS(INDEX($B$5:$CW$56,MATCH(AN$75,$A$5:$A$56,0),1):INDEX($B$5:$CW$56,MATCH(AN$75,$A$5:$A$56,0),100),$B66:$CW66,"="&amp;"x",$B$3:$CW$3,"="&amp;"N"),0)</f>
        <v>0</v>
      </c>
      <c r="AO83">
        <f ca="1">IFERROR(SUMIFS(INDEX($B$5:$CW$56,MATCH(AO$75,$A$5:$A$56,0),1):INDEX($B$5:$CW$56,MATCH(AO$75,$A$5:$A$56,0),100),$B66:$CW66,"="&amp;"x",$B$3:$CW$3,"="&amp;"N"),0)</f>
        <v>0</v>
      </c>
      <c r="AP83">
        <f ca="1">IFERROR(SUMIFS(INDEX($B$5:$CW$56,MATCH(AP$75,$A$5:$A$56,0),1):INDEX($B$5:$CW$56,MATCH(AP$75,$A$5:$A$56,0),100),$B66:$CW66,"="&amp;"x",$B$3:$CW$3,"="&amp;"N"),0)</f>
        <v>0</v>
      </c>
      <c r="AQ83">
        <f ca="1">IFERROR(SUMIFS(INDEX($B$5:$CW$56,MATCH(AQ$75,$A$5:$A$56,0),1):INDEX($B$5:$CW$56,MATCH(AQ$75,$A$5:$A$56,0),100),$B66:$CW66,"="&amp;"x",$B$3:$CW$3,"="&amp;"N"),0)</f>
        <v>0</v>
      </c>
      <c r="AR83">
        <f ca="1">IFERROR(SUMIFS(INDEX($B$5:$CW$56,MATCH(AR$75,$A$5:$A$56,0),1):INDEX($B$5:$CW$56,MATCH(AR$75,$A$5:$A$56,0),100),$B66:$CW66,"="&amp;"x",$B$3:$CW$3,"="&amp;"N"),0)</f>
        <v>0</v>
      </c>
      <c r="AS83">
        <f ca="1">IFERROR(SUMIFS(INDEX($B$5:$CW$56,MATCH(AS$75,$A$5:$A$56,0),1):INDEX($B$5:$CW$56,MATCH(AS$75,$A$5:$A$56,0),100),$B66:$CW66,"="&amp;"x",$B$3:$CW$3,"="&amp;"N"),0)</f>
        <v>0</v>
      </c>
      <c r="AT83">
        <f ca="1">IFERROR(SUMIFS(INDEX($B$5:$CW$56,MATCH(AT$75,$A$5:$A$56,0),1):INDEX($B$5:$CW$56,MATCH(AT$75,$A$5:$A$56,0),100),$B66:$CW66,"="&amp;"x",$B$3:$CW$3,"="&amp;"N"),0)</f>
        <v>0</v>
      </c>
      <c r="AU83">
        <f ca="1">IFERROR(SUMIFS(INDEX($B$5:$CW$56,MATCH(AU$75,$A$5:$A$56,0),1):INDEX($B$5:$CW$56,MATCH(AU$75,$A$5:$A$56,0),100),$B66:$CW66,"="&amp;"x",$B$3:$CW$3,"="&amp;"N"),0)</f>
        <v>0</v>
      </c>
      <c r="AV83">
        <f ca="1">IFERROR(SUMIFS(INDEX($B$5:$CW$56,MATCH(AV$75,$A$5:$A$56,0),1):INDEX($B$5:$CW$56,MATCH(AV$75,$A$5:$A$56,0),100),$B66:$CW66,"="&amp;"x",$B$3:$CW$3,"="&amp;"N"),0)</f>
        <v>0</v>
      </c>
      <c r="AW83">
        <f ca="1">IFERROR(SUMIFS(INDEX($B$5:$CW$56,MATCH(AW$75,$A$5:$A$56,0),1):INDEX($B$5:$CW$56,MATCH(AW$75,$A$5:$A$56,0),100),$B66:$CW66,"="&amp;"x",$B$3:$CW$3,"="&amp;"N"),0)</f>
        <v>0</v>
      </c>
      <c r="AX83">
        <f ca="1">IFERROR(SUMIFS(INDEX($B$5:$CW$56,MATCH(AX$75,$A$5:$A$56,0),1):INDEX($B$5:$CW$56,MATCH(AX$75,$A$5:$A$56,0),100),$B66:$CW66,"="&amp;"x",$B$3:$CW$3,"="&amp;"N"),0)</f>
        <v>0</v>
      </c>
      <c r="AY83">
        <f ca="1">IFERROR(SUMIFS(INDEX($B$5:$CW$56,MATCH(AY$75,$A$5:$A$56,0),1):INDEX($B$5:$CW$56,MATCH(AY$75,$A$5:$A$56,0),100),$B66:$CW66,"="&amp;"x",$B$3:$CW$3,"="&amp;"N"),0)</f>
        <v>0</v>
      </c>
      <c r="AZ83">
        <f ca="1">IFERROR(SUMIFS(INDEX($B$5:$CW$56,MATCH(AZ$75,$A$5:$A$56,0),1):INDEX($B$5:$CW$56,MATCH(AZ$75,$A$5:$A$56,0),100),$B66:$CW66,"="&amp;"x",$B$3:$CW$3,"="&amp;"N"),0)</f>
        <v>0</v>
      </c>
      <c r="BA83">
        <f ca="1">IFERROR(SUMIFS(INDEX($B$5:$CW$56,MATCH(BA$75,$A$5:$A$56,0),1):INDEX($B$5:$CW$56,MATCH(BA$75,$A$5:$A$56,0),100),$B66:$CW66,"="&amp;"x",$B$3:$CW$3,"="&amp;"N"),0)</f>
        <v>0</v>
      </c>
      <c r="BC83">
        <f t="shared" ca="1" si="2"/>
        <v>0</v>
      </c>
    </row>
    <row r="84" spans="1:55" x14ac:dyDescent="0.35">
      <c r="A84" s="2" t="str" cm="1">
        <f t="array" ref="A84">INDEX('Data Validation (Hide)'!$B$2:$B$16,ROW(A9),1)</f>
        <v>Caseload 9</v>
      </c>
      <c r="B84">
        <f ca="1">IFERROR(SUMIFS(INDEX($B$5:$CW$56,MATCH(B$75,$A$5:$A$56,0),1):INDEX($B$5:$CW$56,MATCH(B$75,$A$5:$A$56,0),100),$B67:$CW67,"="&amp;"x",$B$3:$CW$3,"="&amp;"N"),0)</f>
        <v>0</v>
      </c>
      <c r="C84">
        <f ca="1">IFERROR(SUMIFS(INDEX($B$5:$CW$56,MATCH(C$75,$A$5:$A$56,0),1):INDEX($B$5:$CW$56,MATCH(C$75,$A$5:$A$56,0),100),$B67:$CW67,"="&amp;"x",$B$3:$CW$3,"="&amp;"N"),0)</f>
        <v>0</v>
      </c>
      <c r="D84">
        <f ca="1">IFERROR(SUMIFS(INDEX($B$5:$CW$56,MATCH(D$75,$A$5:$A$56,0),1):INDEX($B$5:$CW$56,MATCH(D$75,$A$5:$A$56,0),100),$B67:$CW67,"="&amp;"x",$B$3:$CW$3,"="&amp;"N"),0)</f>
        <v>0</v>
      </c>
      <c r="E84">
        <f ca="1">IFERROR(SUMIFS(INDEX($B$5:$CW$56,MATCH(E$75,$A$5:$A$56,0),1):INDEX($B$5:$CW$56,MATCH(E$75,$A$5:$A$56,0),100),$B67:$CW67,"="&amp;"x",$B$3:$CW$3,"="&amp;"N"),0)</f>
        <v>0</v>
      </c>
      <c r="F84">
        <f ca="1">IFERROR(SUMIFS(INDEX($B$5:$CW$56,MATCH(F$75,$A$5:$A$56,0),1):INDEX($B$5:$CW$56,MATCH(F$75,$A$5:$A$56,0),100),$B67:$CW67,"="&amp;"x",$B$3:$CW$3,"="&amp;"N"),0)</f>
        <v>0</v>
      </c>
      <c r="G84">
        <f ca="1">IFERROR(SUMIFS(INDEX($B$5:$CW$56,MATCH(G$75,$A$5:$A$56,0),1):INDEX($B$5:$CW$56,MATCH(G$75,$A$5:$A$56,0),100),$B67:$CW67,"="&amp;"x",$B$3:$CW$3,"="&amp;"N"),0)</f>
        <v>0</v>
      </c>
      <c r="H84">
        <f ca="1">IFERROR(SUMIFS(INDEX($B$5:$CW$56,MATCH(H$75,$A$5:$A$56,0),1):INDEX($B$5:$CW$56,MATCH(H$75,$A$5:$A$56,0),100),$B67:$CW67,"="&amp;"x",$B$3:$CW$3,"="&amp;"N"),0)</f>
        <v>0</v>
      </c>
      <c r="I84">
        <f ca="1">IFERROR(SUMIFS(INDEX($B$5:$CW$56,MATCH(I$75,$A$5:$A$56,0),1):INDEX($B$5:$CW$56,MATCH(I$75,$A$5:$A$56,0),100),$B67:$CW67,"="&amp;"x",$B$3:$CW$3,"="&amp;"N"),0)</f>
        <v>0</v>
      </c>
      <c r="J84">
        <f ca="1">IFERROR(SUMIFS(INDEX($B$5:$CW$56,MATCH(J$75,$A$5:$A$56,0),1):INDEX($B$5:$CW$56,MATCH(J$75,$A$5:$A$56,0),100),$B67:$CW67,"="&amp;"x",$B$3:$CW$3,"="&amp;"N"),0)</f>
        <v>0</v>
      </c>
      <c r="K84">
        <f ca="1">IFERROR(SUMIFS(INDEX($B$5:$CW$56,MATCH(K$75,$A$5:$A$56,0),1):INDEX($B$5:$CW$56,MATCH(K$75,$A$5:$A$56,0),100),$B67:$CW67,"="&amp;"x",$B$3:$CW$3,"="&amp;"N"),0)</f>
        <v>0</v>
      </c>
      <c r="L84">
        <f ca="1">IFERROR(SUMIFS(INDEX($B$5:$CW$56,MATCH(L$75,$A$5:$A$56,0),1):INDEX($B$5:$CW$56,MATCH(L$75,$A$5:$A$56,0),100),$B67:$CW67,"="&amp;"x",$B$3:$CW$3,"="&amp;"N"),0)</f>
        <v>0</v>
      </c>
      <c r="M84">
        <f ca="1">IFERROR(SUMIFS(INDEX($B$5:$CW$56,MATCH(M$75,$A$5:$A$56,0),1):INDEX($B$5:$CW$56,MATCH(M$75,$A$5:$A$56,0),100),$B67:$CW67,"="&amp;"x",$B$3:$CW$3,"="&amp;"N"),0)</f>
        <v>0</v>
      </c>
      <c r="N84">
        <f ca="1">IFERROR(SUMIFS(INDEX($B$5:$CW$56,MATCH(N$75,$A$5:$A$56,0),1):INDEX($B$5:$CW$56,MATCH(N$75,$A$5:$A$56,0),100),$B67:$CW67,"="&amp;"x",$B$3:$CW$3,"="&amp;"N"),0)</f>
        <v>0</v>
      </c>
      <c r="O84">
        <f ca="1">IFERROR(SUMIFS(INDEX($B$5:$CW$56,MATCH(O$75,$A$5:$A$56,0),1):INDEX($B$5:$CW$56,MATCH(O$75,$A$5:$A$56,0),100),$B67:$CW67,"="&amp;"x",$B$3:$CW$3,"="&amp;"N"),0)</f>
        <v>0</v>
      </c>
      <c r="P84">
        <f ca="1">IFERROR(SUMIFS(INDEX($B$5:$CW$56,MATCH(P$75,$A$5:$A$56,0),1):INDEX($B$5:$CW$56,MATCH(P$75,$A$5:$A$56,0),100),$B67:$CW67,"="&amp;"x",$B$3:$CW$3,"="&amp;"N"),0)</f>
        <v>0</v>
      </c>
      <c r="Q84">
        <f ca="1">IFERROR(SUMIFS(INDEX($B$5:$CW$56,MATCH(Q$75,$A$5:$A$56,0),1):INDEX($B$5:$CW$56,MATCH(Q$75,$A$5:$A$56,0),100),$B67:$CW67,"="&amp;"x",$B$3:$CW$3,"="&amp;"N"),0)</f>
        <v>0</v>
      </c>
      <c r="R84">
        <f ca="1">IFERROR(SUMIFS(INDEX($B$5:$CW$56,MATCH(R$75,$A$5:$A$56,0),1):INDEX($B$5:$CW$56,MATCH(R$75,$A$5:$A$56,0),100),$B67:$CW67,"="&amp;"x",$B$3:$CW$3,"="&amp;"N"),0)</f>
        <v>0</v>
      </c>
      <c r="S84">
        <f ca="1">IFERROR(SUMIFS(INDEX($B$5:$CW$56,MATCH(S$75,$A$5:$A$56,0),1):INDEX($B$5:$CW$56,MATCH(S$75,$A$5:$A$56,0),100),$B67:$CW67,"="&amp;"x",$B$3:$CW$3,"="&amp;"N"),0)</f>
        <v>0</v>
      </c>
      <c r="T84">
        <f ca="1">IFERROR(SUMIFS(INDEX($B$5:$CW$56,MATCH(T$75,$A$5:$A$56,0),1):INDEX($B$5:$CW$56,MATCH(T$75,$A$5:$A$56,0),100),$B67:$CW67,"="&amp;"x",$B$3:$CW$3,"="&amp;"N"),0)</f>
        <v>0</v>
      </c>
      <c r="U84">
        <f ca="1">IFERROR(SUMIFS(INDEX($B$5:$CW$56,MATCH(U$75,$A$5:$A$56,0),1):INDEX($B$5:$CW$56,MATCH(U$75,$A$5:$A$56,0),100),$B67:$CW67,"="&amp;"x",$B$3:$CW$3,"="&amp;"N"),0)</f>
        <v>0</v>
      </c>
      <c r="V84">
        <f ca="1">IFERROR(SUMIFS(INDEX($B$5:$CW$56,MATCH(V$75,$A$5:$A$56,0),1):INDEX($B$5:$CW$56,MATCH(V$75,$A$5:$A$56,0),100),$B67:$CW67,"="&amp;"x",$B$3:$CW$3,"="&amp;"N"),0)</f>
        <v>0</v>
      </c>
      <c r="W84">
        <f ca="1">IFERROR(SUMIFS(INDEX($B$5:$CW$56,MATCH(W$75,$A$5:$A$56,0),1):INDEX($B$5:$CW$56,MATCH(W$75,$A$5:$A$56,0),100),$B67:$CW67,"="&amp;"x",$B$3:$CW$3,"="&amp;"N"),0)</f>
        <v>0</v>
      </c>
      <c r="X84">
        <f ca="1">IFERROR(SUMIFS(INDEX($B$5:$CW$56,MATCH(X$75,$A$5:$A$56,0),1):INDEX($B$5:$CW$56,MATCH(X$75,$A$5:$A$56,0),100),$B67:$CW67,"="&amp;"x",$B$3:$CW$3,"="&amp;"N"),0)</f>
        <v>0</v>
      </c>
      <c r="Y84">
        <f ca="1">IFERROR(SUMIFS(INDEX($B$5:$CW$56,MATCH(Y$75,$A$5:$A$56,0),1):INDEX($B$5:$CW$56,MATCH(Y$75,$A$5:$A$56,0),100),$B67:$CW67,"="&amp;"x",$B$3:$CW$3,"="&amp;"N"),0)</f>
        <v>0</v>
      </c>
      <c r="Z84">
        <f ca="1">IFERROR(SUMIFS(INDEX($B$5:$CW$56,MATCH(Z$75,$A$5:$A$56,0),1):INDEX($B$5:$CW$56,MATCH(Z$75,$A$5:$A$56,0),100),$B67:$CW67,"="&amp;"x",$B$3:$CW$3,"="&amp;"N"),0)</f>
        <v>0</v>
      </c>
      <c r="AA84">
        <f ca="1">IFERROR(SUMIFS(INDEX($B$5:$CW$56,MATCH(AA$75,$A$5:$A$56,0),1):INDEX($B$5:$CW$56,MATCH(AA$75,$A$5:$A$56,0),100),$B67:$CW67,"="&amp;"x",$B$3:$CW$3,"="&amp;"N"),0)</f>
        <v>0</v>
      </c>
      <c r="AB84">
        <f ca="1">IFERROR(SUMIFS(INDEX($B$5:$CW$56,MATCH(AB$75,$A$5:$A$56,0),1):INDEX($B$5:$CW$56,MATCH(AB$75,$A$5:$A$56,0),100),$B67:$CW67,"="&amp;"x",$B$3:$CW$3,"="&amp;"N"),0)</f>
        <v>0</v>
      </c>
      <c r="AC84">
        <f ca="1">IFERROR(SUMIFS(INDEX($B$5:$CW$56,MATCH(AC$75,$A$5:$A$56,0),1):INDEX($B$5:$CW$56,MATCH(AC$75,$A$5:$A$56,0),100),$B67:$CW67,"="&amp;"x",$B$3:$CW$3,"="&amp;"N"),0)</f>
        <v>0</v>
      </c>
      <c r="AD84">
        <f ca="1">IFERROR(SUMIFS(INDEX($B$5:$CW$56,MATCH(AD$75,$A$5:$A$56,0),1):INDEX($B$5:$CW$56,MATCH(AD$75,$A$5:$A$56,0),100),$B67:$CW67,"="&amp;"x",$B$3:$CW$3,"="&amp;"N"),0)</f>
        <v>0</v>
      </c>
      <c r="AE84">
        <f ca="1">IFERROR(SUMIFS(INDEX($B$5:$CW$56,MATCH(AE$75,$A$5:$A$56,0),1):INDEX($B$5:$CW$56,MATCH(AE$75,$A$5:$A$56,0),100),$B67:$CW67,"="&amp;"x",$B$3:$CW$3,"="&amp;"N"),0)</f>
        <v>0</v>
      </c>
      <c r="AF84">
        <f ca="1">IFERROR(SUMIFS(INDEX($B$5:$CW$56,MATCH(AF$75,$A$5:$A$56,0),1):INDEX($B$5:$CW$56,MATCH(AF$75,$A$5:$A$56,0),100),$B67:$CW67,"="&amp;"x",$B$3:$CW$3,"="&amp;"N"),0)</f>
        <v>0</v>
      </c>
      <c r="AG84">
        <f ca="1">IFERROR(SUMIFS(INDEX($B$5:$CW$56,MATCH(AG$75,$A$5:$A$56,0),1):INDEX($B$5:$CW$56,MATCH(AG$75,$A$5:$A$56,0),100),$B67:$CW67,"="&amp;"x",$B$3:$CW$3,"="&amp;"N"),0)</f>
        <v>0</v>
      </c>
      <c r="AH84">
        <f ca="1">IFERROR(SUMIFS(INDEX($B$5:$CW$56,MATCH(AH$75,$A$5:$A$56,0),1):INDEX($B$5:$CW$56,MATCH(AH$75,$A$5:$A$56,0),100),$B67:$CW67,"="&amp;"x",$B$3:$CW$3,"="&amp;"N"),0)</f>
        <v>0</v>
      </c>
      <c r="AI84">
        <f ca="1">IFERROR(SUMIFS(INDEX($B$5:$CW$56,MATCH(AI$75,$A$5:$A$56,0),1):INDEX($B$5:$CW$56,MATCH(AI$75,$A$5:$A$56,0),100),$B67:$CW67,"="&amp;"x",$B$3:$CW$3,"="&amp;"N"),0)</f>
        <v>0</v>
      </c>
      <c r="AJ84">
        <f ca="1">IFERROR(SUMIFS(INDEX($B$5:$CW$56,MATCH(AJ$75,$A$5:$A$56,0),1):INDEX($B$5:$CW$56,MATCH(AJ$75,$A$5:$A$56,0),100),$B67:$CW67,"="&amp;"x",$B$3:$CW$3,"="&amp;"N"),0)</f>
        <v>0</v>
      </c>
      <c r="AK84">
        <f ca="1">IFERROR(SUMIFS(INDEX($B$5:$CW$56,MATCH(AK$75,$A$5:$A$56,0),1):INDEX($B$5:$CW$56,MATCH(AK$75,$A$5:$A$56,0),100),$B67:$CW67,"="&amp;"x",$B$3:$CW$3,"="&amp;"N"),0)</f>
        <v>0</v>
      </c>
      <c r="AL84">
        <f ca="1">IFERROR(SUMIFS(INDEX($B$5:$CW$56,MATCH(AL$75,$A$5:$A$56,0),1):INDEX($B$5:$CW$56,MATCH(AL$75,$A$5:$A$56,0),100),$B67:$CW67,"="&amp;"x",$B$3:$CW$3,"="&amp;"N"),0)</f>
        <v>0</v>
      </c>
      <c r="AM84">
        <f ca="1">IFERROR(SUMIFS(INDEX($B$5:$CW$56,MATCH(AM$75,$A$5:$A$56,0),1):INDEX($B$5:$CW$56,MATCH(AM$75,$A$5:$A$56,0),100),$B67:$CW67,"="&amp;"x",$B$3:$CW$3,"="&amp;"N"),0)</f>
        <v>0</v>
      </c>
      <c r="AN84">
        <f ca="1">IFERROR(SUMIFS(INDEX($B$5:$CW$56,MATCH(AN$75,$A$5:$A$56,0),1):INDEX($B$5:$CW$56,MATCH(AN$75,$A$5:$A$56,0),100),$B67:$CW67,"="&amp;"x",$B$3:$CW$3,"="&amp;"N"),0)</f>
        <v>0</v>
      </c>
      <c r="AO84">
        <f ca="1">IFERROR(SUMIFS(INDEX($B$5:$CW$56,MATCH(AO$75,$A$5:$A$56,0),1):INDEX($B$5:$CW$56,MATCH(AO$75,$A$5:$A$56,0),100),$B67:$CW67,"="&amp;"x",$B$3:$CW$3,"="&amp;"N"),0)</f>
        <v>0</v>
      </c>
      <c r="AP84">
        <f ca="1">IFERROR(SUMIFS(INDEX($B$5:$CW$56,MATCH(AP$75,$A$5:$A$56,0),1):INDEX($B$5:$CW$56,MATCH(AP$75,$A$5:$A$56,0),100),$B67:$CW67,"="&amp;"x",$B$3:$CW$3,"="&amp;"N"),0)</f>
        <v>0</v>
      </c>
      <c r="AQ84">
        <f ca="1">IFERROR(SUMIFS(INDEX($B$5:$CW$56,MATCH(AQ$75,$A$5:$A$56,0),1):INDEX($B$5:$CW$56,MATCH(AQ$75,$A$5:$A$56,0),100),$B67:$CW67,"="&amp;"x",$B$3:$CW$3,"="&amp;"N"),0)</f>
        <v>0</v>
      </c>
      <c r="AR84">
        <f ca="1">IFERROR(SUMIFS(INDEX($B$5:$CW$56,MATCH(AR$75,$A$5:$A$56,0),1):INDEX($B$5:$CW$56,MATCH(AR$75,$A$5:$A$56,0),100),$B67:$CW67,"="&amp;"x",$B$3:$CW$3,"="&amp;"N"),0)</f>
        <v>0</v>
      </c>
      <c r="AS84">
        <f ca="1">IFERROR(SUMIFS(INDEX($B$5:$CW$56,MATCH(AS$75,$A$5:$A$56,0),1):INDEX($B$5:$CW$56,MATCH(AS$75,$A$5:$A$56,0),100),$B67:$CW67,"="&amp;"x",$B$3:$CW$3,"="&amp;"N"),0)</f>
        <v>0</v>
      </c>
      <c r="AT84">
        <f ca="1">IFERROR(SUMIFS(INDEX($B$5:$CW$56,MATCH(AT$75,$A$5:$A$56,0),1):INDEX($B$5:$CW$56,MATCH(AT$75,$A$5:$A$56,0),100),$B67:$CW67,"="&amp;"x",$B$3:$CW$3,"="&amp;"N"),0)</f>
        <v>0</v>
      </c>
      <c r="AU84">
        <f ca="1">IFERROR(SUMIFS(INDEX($B$5:$CW$56,MATCH(AU$75,$A$5:$A$56,0),1):INDEX($B$5:$CW$56,MATCH(AU$75,$A$5:$A$56,0),100),$B67:$CW67,"="&amp;"x",$B$3:$CW$3,"="&amp;"N"),0)</f>
        <v>0</v>
      </c>
      <c r="AV84">
        <f ca="1">IFERROR(SUMIFS(INDEX($B$5:$CW$56,MATCH(AV$75,$A$5:$A$56,0),1):INDEX($B$5:$CW$56,MATCH(AV$75,$A$5:$A$56,0),100),$B67:$CW67,"="&amp;"x",$B$3:$CW$3,"="&amp;"N"),0)</f>
        <v>0</v>
      </c>
      <c r="AW84">
        <f ca="1">IFERROR(SUMIFS(INDEX($B$5:$CW$56,MATCH(AW$75,$A$5:$A$56,0),1):INDEX($B$5:$CW$56,MATCH(AW$75,$A$5:$A$56,0),100),$B67:$CW67,"="&amp;"x",$B$3:$CW$3,"="&amp;"N"),0)</f>
        <v>0</v>
      </c>
      <c r="AX84">
        <f ca="1">IFERROR(SUMIFS(INDEX($B$5:$CW$56,MATCH(AX$75,$A$5:$A$56,0),1):INDEX($B$5:$CW$56,MATCH(AX$75,$A$5:$A$56,0),100),$B67:$CW67,"="&amp;"x",$B$3:$CW$3,"="&amp;"N"),0)</f>
        <v>0</v>
      </c>
      <c r="AY84">
        <f ca="1">IFERROR(SUMIFS(INDEX($B$5:$CW$56,MATCH(AY$75,$A$5:$A$56,0),1):INDEX($B$5:$CW$56,MATCH(AY$75,$A$5:$A$56,0),100),$B67:$CW67,"="&amp;"x",$B$3:$CW$3,"="&amp;"N"),0)</f>
        <v>0</v>
      </c>
      <c r="AZ84">
        <f ca="1">IFERROR(SUMIFS(INDEX($B$5:$CW$56,MATCH(AZ$75,$A$5:$A$56,0),1):INDEX($B$5:$CW$56,MATCH(AZ$75,$A$5:$A$56,0),100),$B67:$CW67,"="&amp;"x",$B$3:$CW$3,"="&amp;"N"),0)</f>
        <v>0</v>
      </c>
      <c r="BA84">
        <f ca="1">IFERROR(SUMIFS(INDEX($B$5:$CW$56,MATCH(BA$75,$A$5:$A$56,0),1):INDEX($B$5:$CW$56,MATCH(BA$75,$A$5:$A$56,0),100),$B67:$CW67,"="&amp;"x",$B$3:$CW$3,"="&amp;"N"),0)</f>
        <v>0</v>
      </c>
      <c r="BC84">
        <f t="shared" ca="1" si="2"/>
        <v>0</v>
      </c>
    </row>
    <row r="85" spans="1:55" x14ac:dyDescent="0.35">
      <c r="A85" s="2" t="str" cm="1">
        <f t="array" ref="A85">INDEX('Data Validation (Hide)'!$B$2:$B$16,ROW(A10),1)</f>
        <v>Caseload 10</v>
      </c>
      <c r="B85">
        <f ca="1">IFERROR(SUMIFS(INDEX($B$5:$CW$56,MATCH(B$75,$A$5:$A$56,0),1):INDEX($B$5:$CW$56,MATCH(B$75,$A$5:$A$56,0),100),$B68:$CW68,"="&amp;"x",$B$3:$CW$3,"="&amp;"N"),0)</f>
        <v>0</v>
      </c>
      <c r="C85">
        <f ca="1">IFERROR(SUMIFS(INDEX($B$5:$CW$56,MATCH(C$75,$A$5:$A$56,0),1):INDEX($B$5:$CW$56,MATCH(C$75,$A$5:$A$56,0),100),$B68:$CW68,"="&amp;"x",$B$3:$CW$3,"="&amp;"N"),0)</f>
        <v>0</v>
      </c>
      <c r="D85">
        <f ca="1">IFERROR(SUMIFS(INDEX($B$5:$CW$56,MATCH(D$75,$A$5:$A$56,0),1):INDEX($B$5:$CW$56,MATCH(D$75,$A$5:$A$56,0),100),$B68:$CW68,"="&amp;"x",$B$3:$CW$3,"="&amp;"N"),0)</f>
        <v>0</v>
      </c>
      <c r="E85">
        <f ca="1">IFERROR(SUMIFS(INDEX($B$5:$CW$56,MATCH(E$75,$A$5:$A$56,0),1):INDEX($B$5:$CW$56,MATCH(E$75,$A$5:$A$56,0),100),$B68:$CW68,"="&amp;"x",$B$3:$CW$3,"="&amp;"N"),0)</f>
        <v>0</v>
      </c>
      <c r="F85">
        <f ca="1">IFERROR(SUMIFS(INDEX($B$5:$CW$56,MATCH(F$75,$A$5:$A$56,0),1):INDEX($B$5:$CW$56,MATCH(F$75,$A$5:$A$56,0),100),$B68:$CW68,"="&amp;"x",$B$3:$CW$3,"="&amp;"N"),0)</f>
        <v>0</v>
      </c>
      <c r="G85">
        <f ca="1">IFERROR(SUMIFS(INDEX($B$5:$CW$56,MATCH(G$75,$A$5:$A$56,0),1):INDEX($B$5:$CW$56,MATCH(G$75,$A$5:$A$56,0),100),$B68:$CW68,"="&amp;"x",$B$3:$CW$3,"="&amp;"N"),0)</f>
        <v>0</v>
      </c>
      <c r="H85">
        <f ca="1">IFERROR(SUMIFS(INDEX($B$5:$CW$56,MATCH(H$75,$A$5:$A$56,0),1):INDEX($B$5:$CW$56,MATCH(H$75,$A$5:$A$56,0),100),$B68:$CW68,"="&amp;"x",$B$3:$CW$3,"="&amp;"N"),0)</f>
        <v>0</v>
      </c>
      <c r="I85">
        <f ca="1">IFERROR(SUMIFS(INDEX($B$5:$CW$56,MATCH(I$75,$A$5:$A$56,0),1):INDEX($B$5:$CW$56,MATCH(I$75,$A$5:$A$56,0),100),$B68:$CW68,"="&amp;"x",$B$3:$CW$3,"="&amp;"N"),0)</f>
        <v>0</v>
      </c>
      <c r="J85">
        <f ca="1">IFERROR(SUMIFS(INDEX($B$5:$CW$56,MATCH(J$75,$A$5:$A$56,0),1):INDEX($B$5:$CW$56,MATCH(J$75,$A$5:$A$56,0),100),$B68:$CW68,"="&amp;"x",$B$3:$CW$3,"="&amp;"N"),0)</f>
        <v>0</v>
      </c>
      <c r="K85">
        <f ca="1">IFERROR(SUMIFS(INDEX($B$5:$CW$56,MATCH(K$75,$A$5:$A$56,0),1):INDEX($B$5:$CW$56,MATCH(K$75,$A$5:$A$56,0),100),$B68:$CW68,"="&amp;"x",$B$3:$CW$3,"="&amp;"N"),0)</f>
        <v>0</v>
      </c>
      <c r="L85">
        <f ca="1">IFERROR(SUMIFS(INDEX($B$5:$CW$56,MATCH(L$75,$A$5:$A$56,0),1):INDEX($B$5:$CW$56,MATCH(L$75,$A$5:$A$56,0),100),$B68:$CW68,"="&amp;"x",$B$3:$CW$3,"="&amp;"N"),0)</f>
        <v>0</v>
      </c>
      <c r="M85">
        <f ca="1">IFERROR(SUMIFS(INDEX($B$5:$CW$56,MATCH(M$75,$A$5:$A$56,0),1):INDEX($B$5:$CW$56,MATCH(M$75,$A$5:$A$56,0),100),$B68:$CW68,"="&amp;"x",$B$3:$CW$3,"="&amp;"N"),0)</f>
        <v>0</v>
      </c>
      <c r="N85">
        <f ca="1">IFERROR(SUMIFS(INDEX($B$5:$CW$56,MATCH(N$75,$A$5:$A$56,0),1):INDEX($B$5:$CW$56,MATCH(N$75,$A$5:$A$56,0),100),$B68:$CW68,"="&amp;"x",$B$3:$CW$3,"="&amp;"N"),0)</f>
        <v>0</v>
      </c>
      <c r="O85">
        <f ca="1">IFERROR(SUMIFS(INDEX($B$5:$CW$56,MATCH(O$75,$A$5:$A$56,0),1):INDEX($B$5:$CW$56,MATCH(O$75,$A$5:$A$56,0),100),$B68:$CW68,"="&amp;"x",$B$3:$CW$3,"="&amp;"N"),0)</f>
        <v>0</v>
      </c>
      <c r="P85">
        <f ca="1">IFERROR(SUMIFS(INDEX($B$5:$CW$56,MATCH(P$75,$A$5:$A$56,0),1):INDEX($B$5:$CW$56,MATCH(P$75,$A$5:$A$56,0),100),$B68:$CW68,"="&amp;"x",$B$3:$CW$3,"="&amp;"N"),0)</f>
        <v>0</v>
      </c>
      <c r="Q85">
        <f ca="1">IFERROR(SUMIFS(INDEX($B$5:$CW$56,MATCH(Q$75,$A$5:$A$56,0),1):INDEX($B$5:$CW$56,MATCH(Q$75,$A$5:$A$56,0),100),$B68:$CW68,"="&amp;"x",$B$3:$CW$3,"="&amp;"N"),0)</f>
        <v>0</v>
      </c>
      <c r="R85">
        <f ca="1">IFERROR(SUMIFS(INDEX($B$5:$CW$56,MATCH(R$75,$A$5:$A$56,0),1):INDEX($B$5:$CW$56,MATCH(R$75,$A$5:$A$56,0),100),$B68:$CW68,"="&amp;"x",$B$3:$CW$3,"="&amp;"N"),0)</f>
        <v>0</v>
      </c>
      <c r="S85">
        <f ca="1">IFERROR(SUMIFS(INDEX($B$5:$CW$56,MATCH(S$75,$A$5:$A$56,0),1):INDEX($B$5:$CW$56,MATCH(S$75,$A$5:$A$56,0),100),$B68:$CW68,"="&amp;"x",$B$3:$CW$3,"="&amp;"N"),0)</f>
        <v>0</v>
      </c>
      <c r="T85">
        <f ca="1">IFERROR(SUMIFS(INDEX($B$5:$CW$56,MATCH(T$75,$A$5:$A$56,0),1):INDEX($B$5:$CW$56,MATCH(T$75,$A$5:$A$56,0),100),$B68:$CW68,"="&amp;"x",$B$3:$CW$3,"="&amp;"N"),0)</f>
        <v>0</v>
      </c>
      <c r="U85">
        <f ca="1">IFERROR(SUMIFS(INDEX($B$5:$CW$56,MATCH(U$75,$A$5:$A$56,0),1):INDEX($B$5:$CW$56,MATCH(U$75,$A$5:$A$56,0),100),$B68:$CW68,"="&amp;"x",$B$3:$CW$3,"="&amp;"N"),0)</f>
        <v>0</v>
      </c>
      <c r="V85">
        <f ca="1">IFERROR(SUMIFS(INDEX($B$5:$CW$56,MATCH(V$75,$A$5:$A$56,0),1):INDEX($B$5:$CW$56,MATCH(V$75,$A$5:$A$56,0),100),$B68:$CW68,"="&amp;"x",$B$3:$CW$3,"="&amp;"N"),0)</f>
        <v>0</v>
      </c>
      <c r="W85">
        <f ca="1">IFERROR(SUMIFS(INDEX($B$5:$CW$56,MATCH(W$75,$A$5:$A$56,0),1):INDEX($B$5:$CW$56,MATCH(W$75,$A$5:$A$56,0),100),$B68:$CW68,"="&amp;"x",$B$3:$CW$3,"="&amp;"N"),0)</f>
        <v>0</v>
      </c>
      <c r="X85">
        <f ca="1">IFERROR(SUMIFS(INDEX($B$5:$CW$56,MATCH(X$75,$A$5:$A$56,0),1):INDEX($B$5:$CW$56,MATCH(X$75,$A$5:$A$56,0),100),$B68:$CW68,"="&amp;"x",$B$3:$CW$3,"="&amp;"N"),0)</f>
        <v>0</v>
      </c>
      <c r="Y85">
        <f ca="1">IFERROR(SUMIFS(INDEX($B$5:$CW$56,MATCH(Y$75,$A$5:$A$56,0),1):INDEX($B$5:$CW$56,MATCH(Y$75,$A$5:$A$56,0),100),$B68:$CW68,"="&amp;"x",$B$3:$CW$3,"="&amp;"N"),0)</f>
        <v>0</v>
      </c>
      <c r="Z85">
        <f ca="1">IFERROR(SUMIFS(INDEX($B$5:$CW$56,MATCH(Z$75,$A$5:$A$56,0),1):INDEX($B$5:$CW$56,MATCH(Z$75,$A$5:$A$56,0),100),$B68:$CW68,"="&amp;"x",$B$3:$CW$3,"="&amp;"N"),0)</f>
        <v>0</v>
      </c>
      <c r="AA85">
        <f ca="1">IFERROR(SUMIFS(INDEX($B$5:$CW$56,MATCH(AA$75,$A$5:$A$56,0),1):INDEX($B$5:$CW$56,MATCH(AA$75,$A$5:$A$56,0),100),$B68:$CW68,"="&amp;"x",$B$3:$CW$3,"="&amp;"N"),0)</f>
        <v>0</v>
      </c>
      <c r="AB85">
        <f ca="1">IFERROR(SUMIFS(INDEX($B$5:$CW$56,MATCH(AB$75,$A$5:$A$56,0),1):INDEX($B$5:$CW$56,MATCH(AB$75,$A$5:$A$56,0),100),$B68:$CW68,"="&amp;"x",$B$3:$CW$3,"="&amp;"N"),0)</f>
        <v>0</v>
      </c>
      <c r="AC85">
        <f ca="1">IFERROR(SUMIFS(INDEX($B$5:$CW$56,MATCH(AC$75,$A$5:$A$56,0),1):INDEX($B$5:$CW$56,MATCH(AC$75,$A$5:$A$56,0),100),$B68:$CW68,"="&amp;"x",$B$3:$CW$3,"="&amp;"N"),0)</f>
        <v>0</v>
      </c>
      <c r="AD85">
        <f ca="1">IFERROR(SUMIFS(INDEX($B$5:$CW$56,MATCH(AD$75,$A$5:$A$56,0),1):INDEX($B$5:$CW$56,MATCH(AD$75,$A$5:$A$56,0),100),$B68:$CW68,"="&amp;"x",$B$3:$CW$3,"="&amp;"N"),0)</f>
        <v>0</v>
      </c>
      <c r="AE85">
        <f ca="1">IFERROR(SUMIFS(INDEX($B$5:$CW$56,MATCH(AE$75,$A$5:$A$56,0),1):INDEX($B$5:$CW$56,MATCH(AE$75,$A$5:$A$56,0),100),$B68:$CW68,"="&amp;"x",$B$3:$CW$3,"="&amp;"N"),0)</f>
        <v>0</v>
      </c>
      <c r="AF85">
        <f ca="1">IFERROR(SUMIFS(INDEX($B$5:$CW$56,MATCH(AF$75,$A$5:$A$56,0),1):INDEX($B$5:$CW$56,MATCH(AF$75,$A$5:$A$56,0),100),$B68:$CW68,"="&amp;"x",$B$3:$CW$3,"="&amp;"N"),0)</f>
        <v>0</v>
      </c>
      <c r="AG85">
        <f ca="1">IFERROR(SUMIFS(INDEX($B$5:$CW$56,MATCH(AG$75,$A$5:$A$56,0),1):INDEX($B$5:$CW$56,MATCH(AG$75,$A$5:$A$56,0),100),$B68:$CW68,"="&amp;"x",$B$3:$CW$3,"="&amp;"N"),0)</f>
        <v>0</v>
      </c>
      <c r="AH85">
        <f ca="1">IFERROR(SUMIFS(INDEX($B$5:$CW$56,MATCH(AH$75,$A$5:$A$56,0),1):INDEX($B$5:$CW$56,MATCH(AH$75,$A$5:$A$56,0),100),$B68:$CW68,"="&amp;"x",$B$3:$CW$3,"="&amp;"N"),0)</f>
        <v>0</v>
      </c>
      <c r="AI85">
        <f ca="1">IFERROR(SUMIFS(INDEX($B$5:$CW$56,MATCH(AI$75,$A$5:$A$56,0),1):INDEX($B$5:$CW$56,MATCH(AI$75,$A$5:$A$56,0),100),$B68:$CW68,"="&amp;"x",$B$3:$CW$3,"="&amp;"N"),0)</f>
        <v>0</v>
      </c>
      <c r="AJ85">
        <f ca="1">IFERROR(SUMIFS(INDEX($B$5:$CW$56,MATCH(AJ$75,$A$5:$A$56,0),1):INDEX($B$5:$CW$56,MATCH(AJ$75,$A$5:$A$56,0),100),$B68:$CW68,"="&amp;"x",$B$3:$CW$3,"="&amp;"N"),0)</f>
        <v>0</v>
      </c>
      <c r="AK85">
        <f ca="1">IFERROR(SUMIFS(INDEX($B$5:$CW$56,MATCH(AK$75,$A$5:$A$56,0),1):INDEX($B$5:$CW$56,MATCH(AK$75,$A$5:$A$56,0),100),$B68:$CW68,"="&amp;"x",$B$3:$CW$3,"="&amp;"N"),0)</f>
        <v>0</v>
      </c>
      <c r="AL85">
        <f ca="1">IFERROR(SUMIFS(INDEX($B$5:$CW$56,MATCH(AL$75,$A$5:$A$56,0),1):INDEX($B$5:$CW$56,MATCH(AL$75,$A$5:$A$56,0),100),$B68:$CW68,"="&amp;"x",$B$3:$CW$3,"="&amp;"N"),0)</f>
        <v>0</v>
      </c>
      <c r="AM85">
        <f ca="1">IFERROR(SUMIFS(INDEX($B$5:$CW$56,MATCH(AM$75,$A$5:$A$56,0),1):INDEX($B$5:$CW$56,MATCH(AM$75,$A$5:$A$56,0),100),$B68:$CW68,"="&amp;"x",$B$3:$CW$3,"="&amp;"N"),0)</f>
        <v>0</v>
      </c>
      <c r="AN85">
        <f ca="1">IFERROR(SUMIFS(INDEX($B$5:$CW$56,MATCH(AN$75,$A$5:$A$56,0),1):INDEX($B$5:$CW$56,MATCH(AN$75,$A$5:$A$56,0),100),$B68:$CW68,"="&amp;"x",$B$3:$CW$3,"="&amp;"N"),0)</f>
        <v>0</v>
      </c>
      <c r="AO85">
        <f ca="1">IFERROR(SUMIFS(INDEX($B$5:$CW$56,MATCH(AO$75,$A$5:$A$56,0),1):INDEX($B$5:$CW$56,MATCH(AO$75,$A$5:$A$56,0),100),$B68:$CW68,"="&amp;"x",$B$3:$CW$3,"="&amp;"N"),0)</f>
        <v>0</v>
      </c>
      <c r="AP85">
        <f ca="1">IFERROR(SUMIFS(INDEX($B$5:$CW$56,MATCH(AP$75,$A$5:$A$56,0),1):INDEX($B$5:$CW$56,MATCH(AP$75,$A$5:$A$56,0),100),$B68:$CW68,"="&amp;"x",$B$3:$CW$3,"="&amp;"N"),0)</f>
        <v>0</v>
      </c>
      <c r="AQ85">
        <f ca="1">IFERROR(SUMIFS(INDEX($B$5:$CW$56,MATCH(AQ$75,$A$5:$A$56,0),1):INDEX($B$5:$CW$56,MATCH(AQ$75,$A$5:$A$56,0),100),$B68:$CW68,"="&amp;"x",$B$3:$CW$3,"="&amp;"N"),0)</f>
        <v>0</v>
      </c>
      <c r="AR85">
        <f ca="1">IFERROR(SUMIFS(INDEX($B$5:$CW$56,MATCH(AR$75,$A$5:$A$56,0),1):INDEX($B$5:$CW$56,MATCH(AR$75,$A$5:$A$56,0),100),$B68:$CW68,"="&amp;"x",$B$3:$CW$3,"="&amp;"N"),0)</f>
        <v>0</v>
      </c>
      <c r="AS85">
        <f ca="1">IFERROR(SUMIFS(INDEX($B$5:$CW$56,MATCH(AS$75,$A$5:$A$56,0),1):INDEX($B$5:$CW$56,MATCH(AS$75,$A$5:$A$56,0),100),$B68:$CW68,"="&amp;"x",$B$3:$CW$3,"="&amp;"N"),0)</f>
        <v>0</v>
      </c>
      <c r="AT85">
        <f ca="1">IFERROR(SUMIFS(INDEX($B$5:$CW$56,MATCH(AT$75,$A$5:$A$56,0),1):INDEX($B$5:$CW$56,MATCH(AT$75,$A$5:$A$56,0),100),$B68:$CW68,"="&amp;"x",$B$3:$CW$3,"="&amp;"N"),0)</f>
        <v>0</v>
      </c>
      <c r="AU85">
        <f ca="1">IFERROR(SUMIFS(INDEX($B$5:$CW$56,MATCH(AU$75,$A$5:$A$56,0),1):INDEX($B$5:$CW$56,MATCH(AU$75,$A$5:$A$56,0),100),$B68:$CW68,"="&amp;"x",$B$3:$CW$3,"="&amp;"N"),0)</f>
        <v>0</v>
      </c>
      <c r="AV85">
        <f ca="1">IFERROR(SUMIFS(INDEX($B$5:$CW$56,MATCH(AV$75,$A$5:$A$56,0),1):INDEX($B$5:$CW$56,MATCH(AV$75,$A$5:$A$56,0),100),$B68:$CW68,"="&amp;"x",$B$3:$CW$3,"="&amp;"N"),0)</f>
        <v>0</v>
      </c>
      <c r="AW85">
        <f ca="1">IFERROR(SUMIFS(INDEX($B$5:$CW$56,MATCH(AW$75,$A$5:$A$56,0),1):INDEX($B$5:$CW$56,MATCH(AW$75,$A$5:$A$56,0),100),$B68:$CW68,"="&amp;"x",$B$3:$CW$3,"="&amp;"N"),0)</f>
        <v>0</v>
      </c>
      <c r="AX85">
        <f ca="1">IFERROR(SUMIFS(INDEX($B$5:$CW$56,MATCH(AX$75,$A$5:$A$56,0),1):INDEX($B$5:$CW$56,MATCH(AX$75,$A$5:$A$56,0),100),$B68:$CW68,"="&amp;"x",$B$3:$CW$3,"="&amp;"N"),0)</f>
        <v>0</v>
      </c>
      <c r="AY85">
        <f ca="1">IFERROR(SUMIFS(INDEX($B$5:$CW$56,MATCH(AY$75,$A$5:$A$56,0),1):INDEX($B$5:$CW$56,MATCH(AY$75,$A$5:$A$56,0),100),$B68:$CW68,"="&amp;"x",$B$3:$CW$3,"="&amp;"N"),0)</f>
        <v>0</v>
      </c>
      <c r="AZ85">
        <f ca="1">IFERROR(SUMIFS(INDEX($B$5:$CW$56,MATCH(AZ$75,$A$5:$A$56,0),1):INDEX($B$5:$CW$56,MATCH(AZ$75,$A$5:$A$56,0),100),$B68:$CW68,"="&amp;"x",$B$3:$CW$3,"="&amp;"N"),0)</f>
        <v>0</v>
      </c>
      <c r="BA85">
        <f ca="1">IFERROR(SUMIFS(INDEX($B$5:$CW$56,MATCH(BA$75,$A$5:$A$56,0),1):INDEX($B$5:$CW$56,MATCH(BA$75,$A$5:$A$56,0),100),$B68:$CW68,"="&amp;"x",$B$3:$CW$3,"="&amp;"N"),0)</f>
        <v>0</v>
      </c>
      <c r="BC85">
        <f t="shared" ca="1" si="2"/>
        <v>0</v>
      </c>
    </row>
    <row r="86" spans="1:55" x14ac:dyDescent="0.35">
      <c r="A86" s="2" t="str" cm="1">
        <f t="array" ref="A86">INDEX('Data Validation (Hide)'!$B$2:$B$16,ROW(A11),1)</f>
        <v>Caseload 11</v>
      </c>
      <c r="B86">
        <f ca="1">IFERROR(SUMIFS(INDEX($B$5:$CW$56,MATCH(B$75,$A$5:$A$56,0),1):INDEX($B$5:$CW$56,MATCH(B$75,$A$5:$A$56,0),100),$B69:$CW69,"="&amp;"x",$B$3:$CW$3,"="&amp;"N"),0)</f>
        <v>0</v>
      </c>
      <c r="C86">
        <f ca="1">IFERROR(SUMIFS(INDEX($B$5:$CW$56,MATCH(C$75,$A$5:$A$56,0),1):INDEX($B$5:$CW$56,MATCH(C$75,$A$5:$A$56,0),100),$B69:$CW69,"="&amp;"x",$B$3:$CW$3,"="&amp;"N"),0)</f>
        <v>0</v>
      </c>
      <c r="D86">
        <f ca="1">IFERROR(SUMIFS(INDEX($B$5:$CW$56,MATCH(D$75,$A$5:$A$56,0),1):INDEX($B$5:$CW$56,MATCH(D$75,$A$5:$A$56,0),100),$B69:$CW69,"="&amp;"x",$B$3:$CW$3,"="&amp;"N"),0)</f>
        <v>0</v>
      </c>
      <c r="E86">
        <f ca="1">IFERROR(SUMIFS(INDEX($B$5:$CW$56,MATCH(E$75,$A$5:$A$56,0),1):INDEX($B$5:$CW$56,MATCH(E$75,$A$5:$A$56,0),100),$B69:$CW69,"="&amp;"x",$B$3:$CW$3,"="&amp;"N"),0)</f>
        <v>0</v>
      </c>
      <c r="F86">
        <f ca="1">IFERROR(SUMIFS(INDEX($B$5:$CW$56,MATCH(F$75,$A$5:$A$56,0),1):INDEX($B$5:$CW$56,MATCH(F$75,$A$5:$A$56,0),100),$B69:$CW69,"="&amp;"x",$B$3:$CW$3,"="&amp;"N"),0)</f>
        <v>0</v>
      </c>
      <c r="G86">
        <f ca="1">IFERROR(SUMIFS(INDEX($B$5:$CW$56,MATCH(G$75,$A$5:$A$56,0),1):INDEX($B$5:$CW$56,MATCH(G$75,$A$5:$A$56,0),100),$B69:$CW69,"="&amp;"x",$B$3:$CW$3,"="&amp;"N"),0)</f>
        <v>0</v>
      </c>
      <c r="H86">
        <f ca="1">IFERROR(SUMIFS(INDEX($B$5:$CW$56,MATCH(H$75,$A$5:$A$56,0),1):INDEX($B$5:$CW$56,MATCH(H$75,$A$5:$A$56,0),100),$B69:$CW69,"="&amp;"x",$B$3:$CW$3,"="&amp;"N"),0)</f>
        <v>0</v>
      </c>
      <c r="I86">
        <f ca="1">IFERROR(SUMIFS(INDEX($B$5:$CW$56,MATCH(I$75,$A$5:$A$56,0),1):INDEX($B$5:$CW$56,MATCH(I$75,$A$5:$A$56,0),100),$B69:$CW69,"="&amp;"x",$B$3:$CW$3,"="&amp;"N"),0)</f>
        <v>0</v>
      </c>
      <c r="J86">
        <f ca="1">IFERROR(SUMIFS(INDEX($B$5:$CW$56,MATCH(J$75,$A$5:$A$56,0),1):INDEX($B$5:$CW$56,MATCH(J$75,$A$5:$A$56,0),100),$B69:$CW69,"="&amp;"x",$B$3:$CW$3,"="&amp;"N"),0)</f>
        <v>0</v>
      </c>
      <c r="K86">
        <f ca="1">IFERROR(SUMIFS(INDEX($B$5:$CW$56,MATCH(K$75,$A$5:$A$56,0),1):INDEX($B$5:$CW$56,MATCH(K$75,$A$5:$A$56,0),100),$B69:$CW69,"="&amp;"x",$B$3:$CW$3,"="&amp;"N"),0)</f>
        <v>0</v>
      </c>
      <c r="L86">
        <f ca="1">IFERROR(SUMIFS(INDEX($B$5:$CW$56,MATCH(L$75,$A$5:$A$56,0),1):INDEX($B$5:$CW$56,MATCH(L$75,$A$5:$A$56,0),100),$B69:$CW69,"="&amp;"x",$B$3:$CW$3,"="&amp;"N"),0)</f>
        <v>0</v>
      </c>
      <c r="M86">
        <f ca="1">IFERROR(SUMIFS(INDEX($B$5:$CW$56,MATCH(M$75,$A$5:$A$56,0),1):INDEX($B$5:$CW$56,MATCH(M$75,$A$5:$A$56,0),100),$B69:$CW69,"="&amp;"x",$B$3:$CW$3,"="&amp;"N"),0)</f>
        <v>0</v>
      </c>
      <c r="N86">
        <f ca="1">IFERROR(SUMIFS(INDEX($B$5:$CW$56,MATCH(N$75,$A$5:$A$56,0),1):INDEX($B$5:$CW$56,MATCH(N$75,$A$5:$A$56,0),100),$B69:$CW69,"="&amp;"x",$B$3:$CW$3,"="&amp;"N"),0)</f>
        <v>0</v>
      </c>
      <c r="O86">
        <f ca="1">IFERROR(SUMIFS(INDEX($B$5:$CW$56,MATCH(O$75,$A$5:$A$56,0),1):INDEX($B$5:$CW$56,MATCH(O$75,$A$5:$A$56,0),100),$B69:$CW69,"="&amp;"x",$B$3:$CW$3,"="&amp;"N"),0)</f>
        <v>0</v>
      </c>
      <c r="P86">
        <f ca="1">IFERROR(SUMIFS(INDEX($B$5:$CW$56,MATCH(P$75,$A$5:$A$56,0),1):INDEX($B$5:$CW$56,MATCH(P$75,$A$5:$A$56,0),100),$B69:$CW69,"="&amp;"x",$B$3:$CW$3,"="&amp;"N"),0)</f>
        <v>0</v>
      </c>
      <c r="Q86">
        <f ca="1">IFERROR(SUMIFS(INDEX($B$5:$CW$56,MATCH(Q$75,$A$5:$A$56,0),1):INDEX($B$5:$CW$56,MATCH(Q$75,$A$5:$A$56,0),100),$B69:$CW69,"="&amp;"x",$B$3:$CW$3,"="&amp;"N"),0)</f>
        <v>0</v>
      </c>
      <c r="R86">
        <f ca="1">IFERROR(SUMIFS(INDEX($B$5:$CW$56,MATCH(R$75,$A$5:$A$56,0),1):INDEX($B$5:$CW$56,MATCH(R$75,$A$5:$A$56,0),100),$B69:$CW69,"="&amp;"x",$B$3:$CW$3,"="&amp;"N"),0)</f>
        <v>0</v>
      </c>
      <c r="S86">
        <f ca="1">IFERROR(SUMIFS(INDEX($B$5:$CW$56,MATCH(S$75,$A$5:$A$56,0),1):INDEX($B$5:$CW$56,MATCH(S$75,$A$5:$A$56,0),100),$B69:$CW69,"="&amp;"x",$B$3:$CW$3,"="&amp;"N"),0)</f>
        <v>0</v>
      </c>
      <c r="T86">
        <f ca="1">IFERROR(SUMIFS(INDEX($B$5:$CW$56,MATCH(T$75,$A$5:$A$56,0),1):INDEX($B$5:$CW$56,MATCH(T$75,$A$5:$A$56,0),100),$B69:$CW69,"="&amp;"x",$B$3:$CW$3,"="&amp;"N"),0)</f>
        <v>0</v>
      </c>
      <c r="U86">
        <f ca="1">IFERROR(SUMIFS(INDEX($B$5:$CW$56,MATCH(U$75,$A$5:$A$56,0),1):INDEX($B$5:$CW$56,MATCH(U$75,$A$5:$A$56,0),100),$B69:$CW69,"="&amp;"x",$B$3:$CW$3,"="&amp;"N"),0)</f>
        <v>0</v>
      </c>
      <c r="V86">
        <f ca="1">IFERROR(SUMIFS(INDEX($B$5:$CW$56,MATCH(V$75,$A$5:$A$56,0),1):INDEX($B$5:$CW$56,MATCH(V$75,$A$5:$A$56,0),100),$B69:$CW69,"="&amp;"x",$B$3:$CW$3,"="&amp;"N"),0)</f>
        <v>0</v>
      </c>
      <c r="W86">
        <f ca="1">IFERROR(SUMIFS(INDEX($B$5:$CW$56,MATCH(W$75,$A$5:$A$56,0),1):INDEX($B$5:$CW$56,MATCH(W$75,$A$5:$A$56,0),100),$B69:$CW69,"="&amp;"x",$B$3:$CW$3,"="&amp;"N"),0)</f>
        <v>0</v>
      </c>
      <c r="X86">
        <f ca="1">IFERROR(SUMIFS(INDEX($B$5:$CW$56,MATCH(X$75,$A$5:$A$56,0),1):INDEX($B$5:$CW$56,MATCH(X$75,$A$5:$A$56,0),100),$B69:$CW69,"="&amp;"x",$B$3:$CW$3,"="&amp;"N"),0)</f>
        <v>0</v>
      </c>
      <c r="Y86">
        <f ca="1">IFERROR(SUMIFS(INDEX($B$5:$CW$56,MATCH(Y$75,$A$5:$A$56,0),1):INDEX($B$5:$CW$56,MATCH(Y$75,$A$5:$A$56,0),100),$B69:$CW69,"="&amp;"x",$B$3:$CW$3,"="&amp;"N"),0)</f>
        <v>0</v>
      </c>
      <c r="Z86">
        <f ca="1">IFERROR(SUMIFS(INDEX($B$5:$CW$56,MATCH(Z$75,$A$5:$A$56,0),1):INDEX($B$5:$CW$56,MATCH(Z$75,$A$5:$A$56,0),100),$B69:$CW69,"="&amp;"x",$B$3:$CW$3,"="&amp;"N"),0)</f>
        <v>0</v>
      </c>
      <c r="AA86">
        <f ca="1">IFERROR(SUMIFS(INDEX($B$5:$CW$56,MATCH(AA$75,$A$5:$A$56,0),1):INDEX($B$5:$CW$56,MATCH(AA$75,$A$5:$A$56,0),100),$B69:$CW69,"="&amp;"x",$B$3:$CW$3,"="&amp;"N"),0)</f>
        <v>0</v>
      </c>
      <c r="AB86">
        <f ca="1">IFERROR(SUMIFS(INDEX($B$5:$CW$56,MATCH(AB$75,$A$5:$A$56,0),1):INDEX($B$5:$CW$56,MATCH(AB$75,$A$5:$A$56,0),100),$B69:$CW69,"="&amp;"x",$B$3:$CW$3,"="&amp;"N"),0)</f>
        <v>0</v>
      </c>
      <c r="AC86">
        <f ca="1">IFERROR(SUMIFS(INDEX($B$5:$CW$56,MATCH(AC$75,$A$5:$A$56,0),1):INDEX($B$5:$CW$56,MATCH(AC$75,$A$5:$A$56,0),100),$B69:$CW69,"="&amp;"x",$B$3:$CW$3,"="&amp;"N"),0)</f>
        <v>0</v>
      </c>
      <c r="AD86">
        <f ca="1">IFERROR(SUMIFS(INDEX($B$5:$CW$56,MATCH(AD$75,$A$5:$A$56,0),1):INDEX($B$5:$CW$56,MATCH(AD$75,$A$5:$A$56,0),100),$B69:$CW69,"="&amp;"x",$B$3:$CW$3,"="&amp;"N"),0)</f>
        <v>0</v>
      </c>
      <c r="AE86">
        <f ca="1">IFERROR(SUMIFS(INDEX($B$5:$CW$56,MATCH(AE$75,$A$5:$A$56,0),1):INDEX($B$5:$CW$56,MATCH(AE$75,$A$5:$A$56,0),100),$B69:$CW69,"="&amp;"x",$B$3:$CW$3,"="&amp;"N"),0)</f>
        <v>0</v>
      </c>
      <c r="AF86">
        <f ca="1">IFERROR(SUMIFS(INDEX($B$5:$CW$56,MATCH(AF$75,$A$5:$A$56,0),1):INDEX($B$5:$CW$56,MATCH(AF$75,$A$5:$A$56,0),100),$B69:$CW69,"="&amp;"x",$B$3:$CW$3,"="&amp;"N"),0)</f>
        <v>0</v>
      </c>
      <c r="AG86">
        <f ca="1">IFERROR(SUMIFS(INDEX($B$5:$CW$56,MATCH(AG$75,$A$5:$A$56,0),1):INDEX($B$5:$CW$56,MATCH(AG$75,$A$5:$A$56,0),100),$B69:$CW69,"="&amp;"x",$B$3:$CW$3,"="&amp;"N"),0)</f>
        <v>0</v>
      </c>
      <c r="AH86">
        <f ca="1">IFERROR(SUMIFS(INDEX($B$5:$CW$56,MATCH(AH$75,$A$5:$A$56,0),1):INDEX($B$5:$CW$56,MATCH(AH$75,$A$5:$A$56,0),100),$B69:$CW69,"="&amp;"x",$B$3:$CW$3,"="&amp;"N"),0)</f>
        <v>0</v>
      </c>
      <c r="AI86">
        <f ca="1">IFERROR(SUMIFS(INDEX($B$5:$CW$56,MATCH(AI$75,$A$5:$A$56,0),1):INDEX($B$5:$CW$56,MATCH(AI$75,$A$5:$A$56,0),100),$B69:$CW69,"="&amp;"x",$B$3:$CW$3,"="&amp;"N"),0)</f>
        <v>0</v>
      </c>
      <c r="AJ86">
        <f ca="1">IFERROR(SUMIFS(INDEX($B$5:$CW$56,MATCH(AJ$75,$A$5:$A$56,0),1):INDEX($B$5:$CW$56,MATCH(AJ$75,$A$5:$A$56,0),100),$B69:$CW69,"="&amp;"x",$B$3:$CW$3,"="&amp;"N"),0)</f>
        <v>0</v>
      </c>
      <c r="AK86">
        <f ca="1">IFERROR(SUMIFS(INDEX($B$5:$CW$56,MATCH(AK$75,$A$5:$A$56,0),1):INDEX($B$5:$CW$56,MATCH(AK$75,$A$5:$A$56,0),100),$B69:$CW69,"="&amp;"x",$B$3:$CW$3,"="&amp;"N"),0)</f>
        <v>0</v>
      </c>
      <c r="AL86">
        <f ca="1">IFERROR(SUMIFS(INDEX($B$5:$CW$56,MATCH(AL$75,$A$5:$A$56,0),1):INDEX($B$5:$CW$56,MATCH(AL$75,$A$5:$A$56,0),100),$B69:$CW69,"="&amp;"x",$B$3:$CW$3,"="&amp;"N"),0)</f>
        <v>0</v>
      </c>
      <c r="AM86">
        <f ca="1">IFERROR(SUMIFS(INDEX($B$5:$CW$56,MATCH(AM$75,$A$5:$A$56,0),1):INDEX($B$5:$CW$56,MATCH(AM$75,$A$5:$A$56,0),100),$B69:$CW69,"="&amp;"x",$B$3:$CW$3,"="&amp;"N"),0)</f>
        <v>0</v>
      </c>
      <c r="AN86">
        <f ca="1">IFERROR(SUMIFS(INDEX($B$5:$CW$56,MATCH(AN$75,$A$5:$A$56,0),1):INDEX($B$5:$CW$56,MATCH(AN$75,$A$5:$A$56,0),100),$B69:$CW69,"="&amp;"x",$B$3:$CW$3,"="&amp;"N"),0)</f>
        <v>0</v>
      </c>
      <c r="AO86">
        <f ca="1">IFERROR(SUMIFS(INDEX($B$5:$CW$56,MATCH(AO$75,$A$5:$A$56,0),1):INDEX($B$5:$CW$56,MATCH(AO$75,$A$5:$A$56,0),100),$B69:$CW69,"="&amp;"x",$B$3:$CW$3,"="&amp;"N"),0)</f>
        <v>0</v>
      </c>
      <c r="AP86">
        <f ca="1">IFERROR(SUMIFS(INDEX($B$5:$CW$56,MATCH(AP$75,$A$5:$A$56,0),1):INDEX($B$5:$CW$56,MATCH(AP$75,$A$5:$A$56,0),100),$B69:$CW69,"="&amp;"x",$B$3:$CW$3,"="&amp;"N"),0)</f>
        <v>0</v>
      </c>
      <c r="AQ86">
        <f ca="1">IFERROR(SUMIFS(INDEX($B$5:$CW$56,MATCH(AQ$75,$A$5:$A$56,0),1):INDEX($B$5:$CW$56,MATCH(AQ$75,$A$5:$A$56,0),100),$B69:$CW69,"="&amp;"x",$B$3:$CW$3,"="&amp;"N"),0)</f>
        <v>0</v>
      </c>
      <c r="AR86">
        <f ca="1">IFERROR(SUMIFS(INDEX($B$5:$CW$56,MATCH(AR$75,$A$5:$A$56,0),1):INDEX($B$5:$CW$56,MATCH(AR$75,$A$5:$A$56,0),100),$B69:$CW69,"="&amp;"x",$B$3:$CW$3,"="&amp;"N"),0)</f>
        <v>0</v>
      </c>
      <c r="AS86">
        <f ca="1">IFERROR(SUMIFS(INDEX($B$5:$CW$56,MATCH(AS$75,$A$5:$A$56,0),1):INDEX($B$5:$CW$56,MATCH(AS$75,$A$5:$A$56,0),100),$B69:$CW69,"="&amp;"x",$B$3:$CW$3,"="&amp;"N"),0)</f>
        <v>0</v>
      </c>
      <c r="AT86">
        <f ca="1">IFERROR(SUMIFS(INDEX($B$5:$CW$56,MATCH(AT$75,$A$5:$A$56,0),1):INDEX($B$5:$CW$56,MATCH(AT$75,$A$5:$A$56,0),100),$B69:$CW69,"="&amp;"x",$B$3:$CW$3,"="&amp;"N"),0)</f>
        <v>0</v>
      </c>
      <c r="AU86">
        <f ca="1">IFERROR(SUMIFS(INDEX($B$5:$CW$56,MATCH(AU$75,$A$5:$A$56,0),1):INDEX($B$5:$CW$56,MATCH(AU$75,$A$5:$A$56,0),100),$B69:$CW69,"="&amp;"x",$B$3:$CW$3,"="&amp;"N"),0)</f>
        <v>0</v>
      </c>
      <c r="AV86">
        <f ca="1">IFERROR(SUMIFS(INDEX($B$5:$CW$56,MATCH(AV$75,$A$5:$A$56,0),1):INDEX($B$5:$CW$56,MATCH(AV$75,$A$5:$A$56,0),100),$B69:$CW69,"="&amp;"x",$B$3:$CW$3,"="&amp;"N"),0)</f>
        <v>0</v>
      </c>
      <c r="AW86">
        <f ca="1">IFERROR(SUMIFS(INDEX($B$5:$CW$56,MATCH(AW$75,$A$5:$A$56,0),1):INDEX($B$5:$CW$56,MATCH(AW$75,$A$5:$A$56,0),100),$B69:$CW69,"="&amp;"x",$B$3:$CW$3,"="&amp;"N"),0)</f>
        <v>0</v>
      </c>
      <c r="AX86">
        <f ca="1">IFERROR(SUMIFS(INDEX($B$5:$CW$56,MATCH(AX$75,$A$5:$A$56,0),1):INDEX($B$5:$CW$56,MATCH(AX$75,$A$5:$A$56,0),100),$B69:$CW69,"="&amp;"x",$B$3:$CW$3,"="&amp;"N"),0)</f>
        <v>0</v>
      </c>
      <c r="AY86">
        <f ca="1">IFERROR(SUMIFS(INDEX($B$5:$CW$56,MATCH(AY$75,$A$5:$A$56,0),1):INDEX($B$5:$CW$56,MATCH(AY$75,$A$5:$A$56,0),100),$B69:$CW69,"="&amp;"x",$B$3:$CW$3,"="&amp;"N"),0)</f>
        <v>0</v>
      </c>
      <c r="AZ86">
        <f ca="1">IFERROR(SUMIFS(INDEX($B$5:$CW$56,MATCH(AZ$75,$A$5:$A$56,0),1):INDEX($B$5:$CW$56,MATCH(AZ$75,$A$5:$A$56,0),100),$B69:$CW69,"="&amp;"x",$B$3:$CW$3,"="&amp;"N"),0)</f>
        <v>0</v>
      </c>
      <c r="BA86">
        <f ca="1">IFERROR(SUMIFS(INDEX($B$5:$CW$56,MATCH(BA$75,$A$5:$A$56,0),1):INDEX($B$5:$CW$56,MATCH(BA$75,$A$5:$A$56,0),100),$B69:$CW69,"="&amp;"x",$B$3:$CW$3,"="&amp;"N"),0)</f>
        <v>0</v>
      </c>
      <c r="BC86">
        <f t="shared" ca="1" si="2"/>
        <v>0</v>
      </c>
    </row>
    <row r="87" spans="1:55" x14ac:dyDescent="0.35">
      <c r="A87" s="2" t="str" cm="1">
        <f t="array" ref="A87">INDEX('Data Validation (Hide)'!$B$2:$B$16,ROW(A12),1)</f>
        <v>Caseload 12</v>
      </c>
      <c r="B87">
        <f ca="1">IFERROR(SUMIFS(INDEX($B$5:$CW$56,MATCH(B$75,$A$5:$A$56,0),1):INDEX($B$5:$CW$56,MATCH(B$75,$A$5:$A$56,0),100),$B70:$CW70,"="&amp;"x",$B$3:$CW$3,"="&amp;"N"),0)</f>
        <v>0</v>
      </c>
      <c r="C87">
        <f ca="1">IFERROR(SUMIFS(INDEX($B$5:$CW$56,MATCH(C$75,$A$5:$A$56,0),1):INDEX($B$5:$CW$56,MATCH(C$75,$A$5:$A$56,0),100),$B70:$CW70,"="&amp;"x",$B$3:$CW$3,"="&amp;"N"),0)</f>
        <v>0</v>
      </c>
      <c r="D87">
        <f ca="1">IFERROR(SUMIFS(INDEX($B$5:$CW$56,MATCH(D$75,$A$5:$A$56,0),1):INDEX($B$5:$CW$56,MATCH(D$75,$A$5:$A$56,0),100),$B70:$CW70,"="&amp;"x",$B$3:$CW$3,"="&amp;"N"),0)</f>
        <v>0</v>
      </c>
      <c r="E87">
        <f ca="1">IFERROR(SUMIFS(INDEX($B$5:$CW$56,MATCH(E$75,$A$5:$A$56,0),1):INDEX($B$5:$CW$56,MATCH(E$75,$A$5:$A$56,0),100),$B70:$CW70,"="&amp;"x",$B$3:$CW$3,"="&amp;"N"),0)</f>
        <v>0</v>
      </c>
      <c r="F87">
        <f ca="1">IFERROR(SUMIFS(INDEX($B$5:$CW$56,MATCH(F$75,$A$5:$A$56,0),1):INDEX($B$5:$CW$56,MATCH(F$75,$A$5:$A$56,0),100),$B70:$CW70,"="&amp;"x",$B$3:$CW$3,"="&amp;"N"),0)</f>
        <v>0</v>
      </c>
      <c r="G87">
        <f ca="1">IFERROR(SUMIFS(INDEX($B$5:$CW$56,MATCH(G$75,$A$5:$A$56,0),1):INDEX($B$5:$CW$56,MATCH(G$75,$A$5:$A$56,0),100),$B70:$CW70,"="&amp;"x",$B$3:$CW$3,"="&amp;"N"),0)</f>
        <v>0</v>
      </c>
      <c r="H87">
        <f ca="1">IFERROR(SUMIFS(INDEX($B$5:$CW$56,MATCH(H$75,$A$5:$A$56,0),1):INDEX($B$5:$CW$56,MATCH(H$75,$A$5:$A$56,0),100),$B70:$CW70,"="&amp;"x",$B$3:$CW$3,"="&amp;"N"),0)</f>
        <v>0</v>
      </c>
      <c r="I87">
        <f ca="1">IFERROR(SUMIFS(INDEX($B$5:$CW$56,MATCH(I$75,$A$5:$A$56,0),1):INDEX($B$5:$CW$56,MATCH(I$75,$A$5:$A$56,0),100),$B70:$CW70,"="&amp;"x",$B$3:$CW$3,"="&amp;"N"),0)</f>
        <v>0</v>
      </c>
      <c r="J87">
        <f ca="1">IFERROR(SUMIFS(INDEX($B$5:$CW$56,MATCH(J$75,$A$5:$A$56,0),1):INDEX($B$5:$CW$56,MATCH(J$75,$A$5:$A$56,0),100),$B70:$CW70,"="&amp;"x",$B$3:$CW$3,"="&amp;"N"),0)</f>
        <v>0</v>
      </c>
      <c r="K87">
        <f ca="1">IFERROR(SUMIFS(INDEX($B$5:$CW$56,MATCH(K$75,$A$5:$A$56,0),1):INDEX($B$5:$CW$56,MATCH(K$75,$A$5:$A$56,0),100),$B70:$CW70,"="&amp;"x",$B$3:$CW$3,"="&amp;"N"),0)</f>
        <v>0</v>
      </c>
      <c r="L87">
        <f ca="1">IFERROR(SUMIFS(INDEX($B$5:$CW$56,MATCH(L$75,$A$5:$A$56,0),1):INDEX($B$5:$CW$56,MATCH(L$75,$A$5:$A$56,0),100),$B70:$CW70,"="&amp;"x",$B$3:$CW$3,"="&amp;"N"),0)</f>
        <v>0</v>
      </c>
      <c r="M87">
        <f ca="1">IFERROR(SUMIFS(INDEX($B$5:$CW$56,MATCH(M$75,$A$5:$A$56,0),1):INDEX($B$5:$CW$56,MATCH(M$75,$A$5:$A$56,0),100),$B70:$CW70,"="&amp;"x",$B$3:$CW$3,"="&amp;"N"),0)</f>
        <v>0</v>
      </c>
      <c r="N87">
        <f ca="1">IFERROR(SUMIFS(INDEX($B$5:$CW$56,MATCH(N$75,$A$5:$A$56,0),1):INDEX($B$5:$CW$56,MATCH(N$75,$A$5:$A$56,0),100),$B70:$CW70,"="&amp;"x",$B$3:$CW$3,"="&amp;"N"),0)</f>
        <v>0</v>
      </c>
      <c r="O87">
        <f ca="1">IFERROR(SUMIFS(INDEX($B$5:$CW$56,MATCH(O$75,$A$5:$A$56,0),1):INDEX($B$5:$CW$56,MATCH(O$75,$A$5:$A$56,0),100),$B70:$CW70,"="&amp;"x",$B$3:$CW$3,"="&amp;"N"),0)</f>
        <v>0</v>
      </c>
      <c r="P87">
        <f ca="1">IFERROR(SUMIFS(INDEX($B$5:$CW$56,MATCH(P$75,$A$5:$A$56,0),1):INDEX($B$5:$CW$56,MATCH(P$75,$A$5:$A$56,0),100),$B70:$CW70,"="&amp;"x",$B$3:$CW$3,"="&amp;"N"),0)</f>
        <v>0</v>
      </c>
      <c r="Q87">
        <f ca="1">IFERROR(SUMIFS(INDEX($B$5:$CW$56,MATCH(Q$75,$A$5:$A$56,0),1):INDEX($B$5:$CW$56,MATCH(Q$75,$A$5:$A$56,0),100),$B70:$CW70,"="&amp;"x",$B$3:$CW$3,"="&amp;"N"),0)</f>
        <v>0</v>
      </c>
      <c r="R87">
        <f ca="1">IFERROR(SUMIFS(INDEX($B$5:$CW$56,MATCH(R$75,$A$5:$A$56,0),1):INDEX($B$5:$CW$56,MATCH(R$75,$A$5:$A$56,0),100),$B70:$CW70,"="&amp;"x",$B$3:$CW$3,"="&amp;"N"),0)</f>
        <v>0</v>
      </c>
      <c r="S87">
        <f ca="1">IFERROR(SUMIFS(INDEX($B$5:$CW$56,MATCH(S$75,$A$5:$A$56,0),1):INDEX($B$5:$CW$56,MATCH(S$75,$A$5:$A$56,0),100),$B70:$CW70,"="&amp;"x",$B$3:$CW$3,"="&amp;"N"),0)</f>
        <v>0</v>
      </c>
      <c r="T87">
        <f ca="1">IFERROR(SUMIFS(INDEX($B$5:$CW$56,MATCH(T$75,$A$5:$A$56,0),1):INDEX($B$5:$CW$56,MATCH(T$75,$A$5:$A$56,0),100),$B70:$CW70,"="&amp;"x",$B$3:$CW$3,"="&amp;"N"),0)</f>
        <v>0</v>
      </c>
      <c r="U87">
        <f ca="1">IFERROR(SUMIFS(INDEX($B$5:$CW$56,MATCH(U$75,$A$5:$A$56,0),1):INDEX($B$5:$CW$56,MATCH(U$75,$A$5:$A$56,0),100),$B70:$CW70,"="&amp;"x",$B$3:$CW$3,"="&amp;"N"),0)</f>
        <v>0</v>
      </c>
      <c r="V87">
        <f ca="1">IFERROR(SUMIFS(INDEX($B$5:$CW$56,MATCH(V$75,$A$5:$A$56,0),1):INDEX($B$5:$CW$56,MATCH(V$75,$A$5:$A$56,0),100),$B70:$CW70,"="&amp;"x",$B$3:$CW$3,"="&amp;"N"),0)</f>
        <v>0</v>
      </c>
      <c r="W87">
        <f ca="1">IFERROR(SUMIFS(INDEX($B$5:$CW$56,MATCH(W$75,$A$5:$A$56,0),1):INDEX($B$5:$CW$56,MATCH(W$75,$A$5:$A$56,0),100),$B70:$CW70,"="&amp;"x",$B$3:$CW$3,"="&amp;"N"),0)</f>
        <v>0</v>
      </c>
      <c r="X87">
        <f ca="1">IFERROR(SUMIFS(INDEX($B$5:$CW$56,MATCH(X$75,$A$5:$A$56,0),1):INDEX($B$5:$CW$56,MATCH(X$75,$A$5:$A$56,0),100),$B70:$CW70,"="&amp;"x",$B$3:$CW$3,"="&amp;"N"),0)</f>
        <v>0</v>
      </c>
      <c r="Y87">
        <f ca="1">IFERROR(SUMIFS(INDEX($B$5:$CW$56,MATCH(Y$75,$A$5:$A$56,0),1):INDEX($B$5:$CW$56,MATCH(Y$75,$A$5:$A$56,0),100),$B70:$CW70,"="&amp;"x",$B$3:$CW$3,"="&amp;"N"),0)</f>
        <v>0</v>
      </c>
      <c r="Z87">
        <f ca="1">IFERROR(SUMIFS(INDEX($B$5:$CW$56,MATCH(Z$75,$A$5:$A$56,0),1):INDEX($B$5:$CW$56,MATCH(Z$75,$A$5:$A$56,0),100),$B70:$CW70,"="&amp;"x",$B$3:$CW$3,"="&amp;"N"),0)</f>
        <v>0</v>
      </c>
      <c r="AA87">
        <f ca="1">IFERROR(SUMIFS(INDEX($B$5:$CW$56,MATCH(AA$75,$A$5:$A$56,0),1):INDEX($B$5:$CW$56,MATCH(AA$75,$A$5:$A$56,0),100),$B70:$CW70,"="&amp;"x",$B$3:$CW$3,"="&amp;"N"),0)</f>
        <v>0</v>
      </c>
      <c r="AB87">
        <f ca="1">IFERROR(SUMIFS(INDEX($B$5:$CW$56,MATCH(AB$75,$A$5:$A$56,0),1):INDEX($B$5:$CW$56,MATCH(AB$75,$A$5:$A$56,0),100),$B70:$CW70,"="&amp;"x",$B$3:$CW$3,"="&amp;"N"),0)</f>
        <v>0</v>
      </c>
      <c r="AC87">
        <f ca="1">IFERROR(SUMIFS(INDEX($B$5:$CW$56,MATCH(AC$75,$A$5:$A$56,0),1):INDEX($B$5:$CW$56,MATCH(AC$75,$A$5:$A$56,0),100),$B70:$CW70,"="&amp;"x",$B$3:$CW$3,"="&amp;"N"),0)</f>
        <v>0</v>
      </c>
      <c r="AD87">
        <f ca="1">IFERROR(SUMIFS(INDEX($B$5:$CW$56,MATCH(AD$75,$A$5:$A$56,0),1):INDEX($B$5:$CW$56,MATCH(AD$75,$A$5:$A$56,0),100),$B70:$CW70,"="&amp;"x",$B$3:$CW$3,"="&amp;"N"),0)</f>
        <v>0</v>
      </c>
      <c r="AE87">
        <f ca="1">IFERROR(SUMIFS(INDEX($B$5:$CW$56,MATCH(AE$75,$A$5:$A$56,0),1):INDEX($B$5:$CW$56,MATCH(AE$75,$A$5:$A$56,0),100),$B70:$CW70,"="&amp;"x",$B$3:$CW$3,"="&amp;"N"),0)</f>
        <v>0</v>
      </c>
      <c r="AF87">
        <f ca="1">IFERROR(SUMIFS(INDEX($B$5:$CW$56,MATCH(AF$75,$A$5:$A$56,0),1):INDEX($B$5:$CW$56,MATCH(AF$75,$A$5:$A$56,0),100),$B70:$CW70,"="&amp;"x",$B$3:$CW$3,"="&amp;"N"),0)</f>
        <v>0</v>
      </c>
      <c r="AG87">
        <f ca="1">IFERROR(SUMIFS(INDEX($B$5:$CW$56,MATCH(AG$75,$A$5:$A$56,0),1):INDEX($B$5:$CW$56,MATCH(AG$75,$A$5:$A$56,0),100),$B70:$CW70,"="&amp;"x",$B$3:$CW$3,"="&amp;"N"),0)</f>
        <v>0</v>
      </c>
      <c r="AH87">
        <f ca="1">IFERROR(SUMIFS(INDEX($B$5:$CW$56,MATCH(AH$75,$A$5:$A$56,0),1):INDEX($B$5:$CW$56,MATCH(AH$75,$A$5:$A$56,0),100),$B70:$CW70,"="&amp;"x",$B$3:$CW$3,"="&amp;"N"),0)</f>
        <v>0</v>
      </c>
      <c r="AI87">
        <f ca="1">IFERROR(SUMIFS(INDEX($B$5:$CW$56,MATCH(AI$75,$A$5:$A$56,0),1):INDEX($B$5:$CW$56,MATCH(AI$75,$A$5:$A$56,0),100),$B70:$CW70,"="&amp;"x",$B$3:$CW$3,"="&amp;"N"),0)</f>
        <v>0</v>
      </c>
      <c r="AJ87">
        <f ca="1">IFERROR(SUMIFS(INDEX($B$5:$CW$56,MATCH(AJ$75,$A$5:$A$56,0),1):INDEX($B$5:$CW$56,MATCH(AJ$75,$A$5:$A$56,0),100),$B70:$CW70,"="&amp;"x",$B$3:$CW$3,"="&amp;"N"),0)</f>
        <v>0</v>
      </c>
      <c r="AK87">
        <f ca="1">IFERROR(SUMIFS(INDEX($B$5:$CW$56,MATCH(AK$75,$A$5:$A$56,0),1):INDEX($B$5:$CW$56,MATCH(AK$75,$A$5:$A$56,0),100),$B70:$CW70,"="&amp;"x",$B$3:$CW$3,"="&amp;"N"),0)</f>
        <v>0</v>
      </c>
      <c r="AL87">
        <f ca="1">IFERROR(SUMIFS(INDEX($B$5:$CW$56,MATCH(AL$75,$A$5:$A$56,0),1):INDEX($B$5:$CW$56,MATCH(AL$75,$A$5:$A$56,0),100),$B70:$CW70,"="&amp;"x",$B$3:$CW$3,"="&amp;"N"),0)</f>
        <v>0</v>
      </c>
      <c r="AM87">
        <f ca="1">IFERROR(SUMIFS(INDEX($B$5:$CW$56,MATCH(AM$75,$A$5:$A$56,0),1):INDEX($B$5:$CW$56,MATCH(AM$75,$A$5:$A$56,0),100),$B70:$CW70,"="&amp;"x",$B$3:$CW$3,"="&amp;"N"),0)</f>
        <v>0</v>
      </c>
      <c r="AN87">
        <f ca="1">IFERROR(SUMIFS(INDEX($B$5:$CW$56,MATCH(AN$75,$A$5:$A$56,0),1):INDEX($B$5:$CW$56,MATCH(AN$75,$A$5:$A$56,0),100),$B70:$CW70,"="&amp;"x",$B$3:$CW$3,"="&amp;"N"),0)</f>
        <v>0</v>
      </c>
      <c r="AO87">
        <f ca="1">IFERROR(SUMIFS(INDEX($B$5:$CW$56,MATCH(AO$75,$A$5:$A$56,0),1):INDEX($B$5:$CW$56,MATCH(AO$75,$A$5:$A$56,0),100),$B70:$CW70,"="&amp;"x",$B$3:$CW$3,"="&amp;"N"),0)</f>
        <v>0</v>
      </c>
      <c r="AP87">
        <f ca="1">IFERROR(SUMIFS(INDEX($B$5:$CW$56,MATCH(AP$75,$A$5:$A$56,0),1):INDEX($B$5:$CW$56,MATCH(AP$75,$A$5:$A$56,0),100),$B70:$CW70,"="&amp;"x",$B$3:$CW$3,"="&amp;"N"),0)</f>
        <v>0</v>
      </c>
      <c r="AQ87">
        <f ca="1">IFERROR(SUMIFS(INDEX($B$5:$CW$56,MATCH(AQ$75,$A$5:$A$56,0),1):INDEX($B$5:$CW$56,MATCH(AQ$75,$A$5:$A$56,0),100),$B70:$CW70,"="&amp;"x",$B$3:$CW$3,"="&amp;"N"),0)</f>
        <v>0</v>
      </c>
      <c r="AR87">
        <f ca="1">IFERROR(SUMIFS(INDEX($B$5:$CW$56,MATCH(AR$75,$A$5:$A$56,0),1):INDEX($B$5:$CW$56,MATCH(AR$75,$A$5:$A$56,0),100),$B70:$CW70,"="&amp;"x",$B$3:$CW$3,"="&amp;"N"),0)</f>
        <v>0</v>
      </c>
      <c r="AS87">
        <f ca="1">IFERROR(SUMIFS(INDEX($B$5:$CW$56,MATCH(AS$75,$A$5:$A$56,0),1):INDEX($B$5:$CW$56,MATCH(AS$75,$A$5:$A$56,0),100),$B70:$CW70,"="&amp;"x",$B$3:$CW$3,"="&amp;"N"),0)</f>
        <v>0</v>
      </c>
      <c r="AT87">
        <f ca="1">IFERROR(SUMIFS(INDEX($B$5:$CW$56,MATCH(AT$75,$A$5:$A$56,0),1):INDEX($B$5:$CW$56,MATCH(AT$75,$A$5:$A$56,0),100),$B70:$CW70,"="&amp;"x",$B$3:$CW$3,"="&amp;"N"),0)</f>
        <v>0</v>
      </c>
      <c r="AU87">
        <f ca="1">IFERROR(SUMIFS(INDEX($B$5:$CW$56,MATCH(AU$75,$A$5:$A$56,0),1):INDEX($B$5:$CW$56,MATCH(AU$75,$A$5:$A$56,0),100),$B70:$CW70,"="&amp;"x",$B$3:$CW$3,"="&amp;"N"),0)</f>
        <v>0</v>
      </c>
      <c r="AV87">
        <f ca="1">IFERROR(SUMIFS(INDEX($B$5:$CW$56,MATCH(AV$75,$A$5:$A$56,0),1):INDEX($B$5:$CW$56,MATCH(AV$75,$A$5:$A$56,0),100),$B70:$CW70,"="&amp;"x",$B$3:$CW$3,"="&amp;"N"),0)</f>
        <v>0</v>
      </c>
      <c r="AW87">
        <f ca="1">IFERROR(SUMIFS(INDEX($B$5:$CW$56,MATCH(AW$75,$A$5:$A$56,0),1):INDEX($B$5:$CW$56,MATCH(AW$75,$A$5:$A$56,0),100),$B70:$CW70,"="&amp;"x",$B$3:$CW$3,"="&amp;"N"),0)</f>
        <v>0</v>
      </c>
      <c r="AX87">
        <f ca="1">IFERROR(SUMIFS(INDEX($B$5:$CW$56,MATCH(AX$75,$A$5:$A$56,0),1):INDEX($B$5:$CW$56,MATCH(AX$75,$A$5:$A$56,0),100),$B70:$CW70,"="&amp;"x",$B$3:$CW$3,"="&amp;"N"),0)</f>
        <v>0</v>
      </c>
      <c r="AY87">
        <f ca="1">IFERROR(SUMIFS(INDEX($B$5:$CW$56,MATCH(AY$75,$A$5:$A$56,0),1):INDEX($B$5:$CW$56,MATCH(AY$75,$A$5:$A$56,0),100),$B70:$CW70,"="&amp;"x",$B$3:$CW$3,"="&amp;"N"),0)</f>
        <v>0</v>
      </c>
      <c r="AZ87">
        <f ca="1">IFERROR(SUMIFS(INDEX($B$5:$CW$56,MATCH(AZ$75,$A$5:$A$56,0),1):INDEX($B$5:$CW$56,MATCH(AZ$75,$A$5:$A$56,0),100),$B70:$CW70,"="&amp;"x",$B$3:$CW$3,"="&amp;"N"),0)</f>
        <v>0</v>
      </c>
      <c r="BA87">
        <f ca="1">IFERROR(SUMIFS(INDEX($B$5:$CW$56,MATCH(BA$75,$A$5:$A$56,0),1):INDEX($B$5:$CW$56,MATCH(BA$75,$A$5:$A$56,0),100),$B70:$CW70,"="&amp;"x",$B$3:$CW$3,"="&amp;"N"),0)</f>
        <v>0</v>
      </c>
      <c r="BC87">
        <f t="shared" ca="1" si="2"/>
        <v>0</v>
      </c>
    </row>
    <row r="88" spans="1:55" x14ac:dyDescent="0.35">
      <c r="A88" s="2" t="str" cm="1">
        <f t="array" ref="A88">INDEX('Data Validation (Hide)'!$B$2:$B$16,ROW(A13),1)</f>
        <v>Caseload 13</v>
      </c>
      <c r="B88">
        <f ca="1">IFERROR(SUMIFS(INDEX($B$5:$CW$56,MATCH(B$75,$A$5:$A$56,0),1):INDEX($B$5:$CW$56,MATCH(B$75,$A$5:$A$56,0),100),$B71:$CW71,"="&amp;"x",$B$3:$CW$3,"="&amp;"N"),0)</f>
        <v>0</v>
      </c>
      <c r="C88">
        <f ca="1">IFERROR(SUMIFS(INDEX($B$5:$CW$56,MATCH(C$75,$A$5:$A$56,0),1):INDEX($B$5:$CW$56,MATCH(C$75,$A$5:$A$56,0),100),$B71:$CW71,"="&amp;"x",$B$3:$CW$3,"="&amp;"N"),0)</f>
        <v>0</v>
      </c>
      <c r="D88">
        <f ca="1">IFERROR(SUMIFS(INDEX($B$5:$CW$56,MATCH(D$75,$A$5:$A$56,0),1):INDEX($B$5:$CW$56,MATCH(D$75,$A$5:$A$56,0),100),$B71:$CW71,"="&amp;"x",$B$3:$CW$3,"="&amp;"N"),0)</f>
        <v>0</v>
      </c>
      <c r="E88">
        <f ca="1">IFERROR(SUMIFS(INDEX($B$5:$CW$56,MATCH(E$75,$A$5:$A$56,0),1):INDEX($B$5:$CW$56,MATCH(E$75,$A$5:$A$56,0),100),$B71:$CW71,"="&amp;"x",$B$3:$CW$3,"="&amp;"N"),0)</f>
        <v>0</v>
      </c>
      <c r="F88">
        <f ca="1">IFERROR(SUMIFS(INDEX($B$5:$CW$56,MATCH(F$75,$A$5:$A$56,0),1):INDEX($B$5:$CW$56,MATCH(F$75,$A$5:$A$56,0),100),$B71:$CW71,"="&amp;"x",$B$3:$CW$3,"="&amp;"N"),0)</f>
        <v>0</v>
      </c>
      <c r="G88">
        <f ca="1">IFERROR(SUMIFS(INDEX($B$5:$CW$56,MATCH(G$75,$A$5:$A$56,0),1):INDEX($B$5:$CW$56,MATCH(G$75,$A$5:$A$56,0),100),$B71:$CW71,"="&amp;"x",$B$3:$CW$3,"="&amp;"N"),0)</f>
        <v>0</v>
      </c>
      <c r="H88">
        <f ca="1">IFERROR(SUMIFS(INDEX($B$5:$CW$56,MATCH(H$75,$A$5:$A$56,0),1):INDEX($B$5:$CW$56,MATCH(H$75,$A$5:$A$56,0),100),$B71:$CW71,"="&amp;"x",$B$3:$CW$3,"="&amp;"N"),0)</f>
        <v>0</v>
      </c>
      <c r="I88">
        <f ca="1">IFERROR(SUMIFS(INDEX($B$5:$CW$56,MATCH(I$75,$A$5:$A$56,0),1):INDEX($B$5:$CW$56,MATCH(I$75,$A$5:$A$56,0),100),$B71:$CW71,"="&amp;"x",$B$3:$CW$3,"="&amp;"N"),0)</f>
        <v>0</v>
      </c>
      <c r="J88">
        <f ca="1">IFERROR(SUMIFS(INDEX($B$5:$CW$56,MATCH(J$75,$A$5:$A$56,0),1):INDEX($B$5:$CW$56,MATCH(J$75,$A$5:$A$56,0),100),$B71:$CW71,"="&amp;"x",$B$3:$CW$3,"="&amp;"N"),0)</f>
        <v>0</v>
      </c>
      <c r="K88">
        <f ca="1">IFERROR(SUMIFS(INDEX($B$5:$CW$56,MATCH(K$75,$A$5:$A$56,0),1):INDEX($B$5:$CW$56,MATCH(K$75,$A$5:$A$56,0),100),$B71:$CW71,"="&amp;"x",$B$3:$CW$3,"="&amp;"N"),0)</f>
        <v>0</v>
      </c>
      <c r="L88">
        <f ca="1">IFERROR(SUMIFS(INDEX($B$5:$CW$56,MATCH(L$75,$A$5:$A$56,0),1):INDEX($B$5:$CW$56,MATCH(L$75,$A$5:$A$56,0),100),$B71:$CW71,"="&amp;"x",$B$3:$CW$3,"="&amp;"N"),0)</f>
        <v>0</v>
      </c>
      <c r="M88">
        <f ca="1">IFERROR(SUMIFS(INDEX($B$5:$CW$56,MATCH(M$75,$A$5:$A$56,0),1):INDEX($B$5:$CW$56,MATCH(M$75,$A$5:$A$56,0),100),$B71:$CW71,"="&amp;"x",$B$3:$CW$3,"="&amp;"N"),0)</f>
        <v>0</v>
      </c>
      <c r="N88">
        <f ca="1">IFERROR(SUMIFS(INDEX($B$5:$CW$56,MATCH(N$75,$A$5:$A$56,0),1):INDEX($B$5:$CW$56,MATCH(N$75,$A$5:$A$56,0),100),$B71:$CW71,"="&amp;"x",$B$3:$CW$3,"="&amp;"N"),0)</f>
        <v>0</v>
      </c>
      <c r="O88">
        <f ca="1">IFERROR(SUMIFS(INDEX($B$5:$CW$56,MATCH(O$75,$A$5:$A$56,0),1):INDEX($B$5:$CW$56,MATCH(O$75,$A$5:$A$56,0),100),$B71:$CW71,"="&amp;"x",$B$3:$CW$3,"="&amp;"N"),0)</f>
        <v>0</v>
      </c>
      <c r="P88">
        <f ca="1">IFERROR(SUMIFS(INDEX($B$5:$CW$56,MATCH(P$75,$A$5:$A$56,0),1):INDEX($B$5:$CW$56,MATCH(P$75,$A$5:$A$56,0),100),$B71:$CW71,"="&amp;"x",$B$3:$CW$3,"="&amp;"N"),0)</f>
        <v>0</v>
      </c>
      <c r="Q88">
        <f ca="1">IFERROR(SUMIFS(INDEX($B$5:$CW$56,MATCH(Q$75,$A$5:$A$56,0),1):INDEX($B$5:$CW$56,MATCH(Q$75,$A$5:$A$56,0),100),$B71:$CW71,"="&amp;"x",$B$3:$CW$3,"="&amp;"N"),0)</f>
        <v>0</v>
      </c>
      <c r="R88">
        <f ca="1">IFERROR(SUMIFS(INDEX($B$5:$CW$56,MATCH(R$75,$A$5:$A$56,0),1):INDEX($B$5:$CW$56,MATCH(R$75,$A$5:$A$56,0),100),$B71:$CW71,"="&amp;"x",$B$3:$CW$3,"="&amp;"N"),0)</f>
        <v>0</v>
      </c>
      <c r="S88">
        <f ca="1">IFERROR(SUMIFS(INDEX($B$5:$CW$56,MATCH(S$75,$A$5:$A$56,0),1):INDEX($B$5:$CW$56,MATCH(S$75,$A$5:$A$56,0),100),$B71:$CW71,"="&amp;"x",$B$3:$CW$3,"="&amp;"N"),0)</f>
        <v>0</v>
      </c>
      <c r="T88">
        <f ca="1">IFERROR(SUMIFS(INDEX($B$5:$CW$56,MATCH(T$75,$A$5:$A$56,0),1):INDEX($B$5:$CW$56,MATCH(T$75,$A$5:$A$56,0),100),$B71:$CW71,"="&amp;"x",$B$3:$CW$3,"="&amp;"N"),0)</f>
        <v>0</v>
      </c>
      <c r="U88">
        <f ca="1">IFERROR(SUMIFS(INDEX($B$5:$CW$56,MATCH(U$75,$A$5:$A$56,0),1):INDEX($B$5:$CW$56,MATCH(U$75,$A$5:$A$56,0),100),$B71:$CW71,"="&amp;"x",$B$3:$CW$3,"="&amp;"N"),0)</f>
        <v>0</v>
      </c>
      <c r="V88">
        <f ca="1">IFERROR(SUMIFS(INDEX($B$5:$CW$56,MATCH(V$75,$A$5:$A$56,0),1):INDEX($B$5:$CW$56,MATCH(V$75,$A$5:$A$56,0),100),$B71:$CW71,"="&amp;"x",$B$3:$CW$3,"="&amp;"N"),0)</f>
        <v>0</v>
      </c>
      <c r="W88">
        <f ca="1">IFERROR(SUMIFS(INDEX($B$5:$CW$56,MATCH(W$75,$A$5:$A$56,0),1):INDEX($B$5:$CW$56,MATCH(W$75,$A$5:$A$56,0),100),$B71:$CW71,"="&amp;"x",$B$3:$CW$3,"="&amp;"N"),0)</f>
        <v>0</v>
      </c>
      <c r="X88">
        <f ca="1">IFERROR(SUMIFS(INDEX($B$5:$CW$56,MATCH(X$75,$A$5:$A$56,0),1):INDEX($B$5:$CW$56,MATCH(X$75,$A$5:$A$56,0),100),$B71:$CW71,"="&amp;"x",$B$3:$CW$3,"="&amp;"N"),0)</f>
        <v>0</v>
      </c>
      <c r="Y88">
        <f ca="1">IFERROR(SUMIFS(INDEX($B$5:$CW$56,MATCH(Y$75,$A$5:$A$56,0),1):INDEX($B$5:$CW$56,MATCH(Y$75,$A$5:$A$56,0),100),$B71:$CW71,"="&amp;"x",$B$3:$CW$3,"="&amp;"N"),0)</f>
        <v>0</v>
      </c>
      <c r="Z88">
        <f ca="1">IFERROR(SUMIFS(INDEX($B$5:$CW$56,MATCH(Z$75,$A$5:$A$56,0),1):INDEX($B$5:$CW$56,MATCH(Z$75,$A$5:$A$56,0),100),$B71:$CW71,"="&amp;"x",$B$3:$CW$3,"="&amp;"N"),0)</f>
        <v>0</v>
      </c>
      <c r="AA88">
        <f ca="1">IFERROR(SUMIFS(INDEX($B$5:$CW$56,MATCH(AA$75,$A$5:$A$56,0),1):INDEX($B$5:$CW$56,MATCH(AA$75,$A$5:$A$56,0),100),$B71:$CW71,"="&amp;"x",$B$3:$CW$3,"="&amp;"N"),0)</f>
        <v>0</v>
      </c>
      <c r="AB88">
        <f ca="1">IFERROR(SUMIFS(INDEX($B$5:$CW$56,MATCH(AB$75,$A$5:$A$56,0),1):INDEX($B$5:$CW$56,MATCH(AB$75,$A$5:$A$56,0),100),$B71:$CW71,"="&amp;"x",$B$3:$CW$3,"="&amp;"N"),0)</f>
        <v>0</v>
      </c>
      <c r="AC88">
        <f ca="1">IFERROR(SUMIFS(INDEX($B$5:$CW$56,MATCH(AC$75,$A$5:$A$56,0),1):INDEX($B$5:$CW$56,MATCH(AC$75,$A$5:$A$56,0),100),$B71:$CW71,"="&amp;"x",$B$3:$CW$3,"="&amp;"N"),0)</f>
        <v>0</v>
      </c>
      <c r="AD88">
        <f ca="1">IFERROR(SUMIFS(INDEX($B$5:$CW$56,MATCH(AD$75,$A$5:$A$56,0),1):INDEX($B$5:$CW$56,MATCH(AD$75,$A$5:$A$56,0),100),$B71:$CW71,"="&amp;"x",$B$3:$CW$3,"="&amp;"N"),0)</f>
        <v>0</v>
      </c>
      <c r="AE88">
        <f ca="1">IFERROR(SUMIFS(INDEX($B$5:$CW$56,MATCH(AE$75,$A$5:$A$56,0),1):INDEX($B$5:$CW$56,MATCH(AE$75,$A$5:$A$56,0),100),$B71:$CW71,"="&amp;"x",$B$3:$CW$3,"="&amp;"N"),0)</f>
        <v>0</v>
      </c>
      <c r="AF88">
        <f ca="1">IFERROR(SUMIFS(INDEX($B$5:$CW$56,MATCH(AF$75,$A$5:$A$56,0),1):INDEX($B$5:$CW$56,MATCH(AF$75,$A$5:$A$56,0),100),$B71:$CW71,"="&amp;"x",$B$3:$CW$3,"="&amp;"N"),0)</f>
        <v>0</v>
      </c>
      <c r="AG88">
        <f ca="1">IFERROR(SUMIFS(INDEX($B$5:$CW$56,MATCH(AG$75,$A$5:$A$56,0),1):INDEX($B$5:$CW$56,MATCH(AG$75,$A$5:$A$56,0),100),$B71:$CW71,"="&amp;"x",$B$3:$CW$3,"="&amp;"N"),0)</f>
        <v>0</v>
      </c>
      <c r="AH88">
        <f ca="1">IFERROR(SUMIFS(INDEX($B$5:$CW$56,MATCH(AH$75,$A$5:$A$56,0),1):INDEX($B$5:$CW$56,MATCH(AH$75,$A$5:$A$56,0),100),$B71:$CW71,"="&amp;"x",$B$3:$CW$3,"="&amp;"N"),0)</f>
        <v>0</v>
      </c>
      <c r="AI88">
        <f ca="1">IFERROR(SUMIFS(INDEX($B$5:$CW$56,MATCH(AI$75,$A$5:$A$56,0),1):INDEX($B$5:$CW$56,MATCH(AI$75,$A$5:$A$56,0),100),$B71:$CW71,"="&amp;"x",$B$3:$CW$3,"="&amp;"N"),0)</f>
        <v>0</v>
      </c>
      <c r="AJ88">
        <f ca="1">IFERROR(SUMIFS(INDEX($B$5:$CW$56,MATCH(AJ$75,$A$5:$A$56,0),1):INDEX($B$5:$CW$56,MATCH(AJ$75,$A$5:$A$56,0),100),$B71:$CW71,"="&amp;"x",$B$3:$CW$3,"="&amp;"N"),0)</f>
        <v>0</v>
      </c>
      <c r="AK88">
        <f ca="1">IFERROR(SUMIFS(INDEX($B$5:$CW$56,MATCH(AK$75,$A$5:$A$56,0),1):INDEX($B$5:$CW$56,MATCH(AK$75,$A$5:$A$56,0),100),$B71:$CW71,"="&amp;"x",$B$3:$CW$3,"="&amp;"N"),0)</f>
        <v>0</v>
      </c>
      <c r="AL88">
        <f ca="1">IFERROR(SUMIFS(INDEX($B$5:$CW$56,MATCH(AL$75,$A$5:$A$56,0),1):INDEX($B$5:$CW$56,MATCH(AL$75,$A$5:$A$56,0),100),$B71:$CW71,"="&amp;"x",$B$3:$CW$3,"="&amp;"N"),0)</f>
        <v>0</v>
      </c>
      <c r="AM88">
        <f ca="1">IFERROR(SUMIFS(INDEX($B$5:$CW$56,MATCH(AM$75,$A$5:$A$56,0),1):INDEX($B$5:$CW$56,MATCH(AM$75,$A$5:$A$56,0),100),$B71:$CW71,"="&amp;"x",$B$3:$CW$3,"="&amp;"N"),0)</f>
        <v>0</v>
      </c>
      <c r="AN88">
        <f ca="1">IFERROR(SUMIFS(INDEX($B$5:$CW$56,MATCH(AN$75,$A$5:$A$56,0),1):INDEX($B$5:$CW$56,MATCH(AN$75,$A$5:$A$56,0),100),$B71:$CW71,"="&amp;"x",$B$3:$CW$3,"="&amp;"N"),0)</f>
        <v>0</v>
      </c>
      <c r="AO88">
        <f ca="1">IFERROR(SUMIFS(INDEX($B$5:$CW$56,MATCH(AO$75,$A$5:$A$56,0),1):INDEX($B$5:$CW$56,MATCH(AO$75,$A$5:$A$56,0),100),$B71:$CW71,"="&amp;"x",$B$3:$CW$3,"="&amp;"N"),0)</f>
        <v>0</v>
      </c>
      <c r="AP88">
        <f ca="1">IFERROR(SUMIFS(INDEX($B$5:$CW$56,MATCH(AP$75,$A$5:$A$56,0),1):INDEX($B$5:$CW$56,MATCH(AP$75,$A$5:$A$56,0),100),$B71:$CW71,"="&amp;"x",$B$3:$CW$3,"="&amp;"N"),0)</f>
        <v>0</v>
      </c>
      <c r="AQ88">
        <f ca="1">IFERROR(SUMIFS(INDEX($B$5:$CW$56,MATCH(AQ$75,$A$5:$A$56,0),1):INDEX($B$5:$CW$56,MATCH(AQ$75,$A$5:$A$56,0),100),$B71:$CW71,"="&amp;"x",$B$3:$CW$3,"="&amp;"N"),0)</f>
        <v>0</v>
      </c>
      <c r="AR88">
        <f ca="1">IFERROR(SUMIFS(INDEX($B$5:$CW$56,MATCH(AR$75,$A$5:$A$56,0),1):INDEX($B$5:$CW$56,MATCH(AR$75,$A$5:$A$56,0),100),$B71:$CW71,"="&amp;"x",$B$3:$CW$3,"="&amp;"N"),0)</f>
        <v>0</v>
      </c>
      <c r="AS88">
        <f ca="1">IFERROR(SUMIFS(INDEX($B$5:$CW$56,MATCH(AS$75,$A$5:$A$56,0),1):INDEX($B$5:$CW$56,MATCH(AS$75,$A$5:$A$56,0),100),$B71:$CW71,"="&amp;"x",$B$3:$CW$3,"="&amp;"N"),0)</f>
        <v>0</v>
      </c>
      <c r="AT88">
        <f ca="1">IFERROR(SUMIFS(INDEX($B$5:$CW$56,MATCH(AT$75,$A$5:$A$56,0),1):INDEX($B$5:$CW$56,MATCH(AT$75,$A$5:$A$56,0),100),$B71:$CW71,"="&amp;"x",$B$3:$CW$3,"="&amp;"N"),0)</f>
        <v>0</v>
      </c>
      <c r="AU88">
        <f ca="1">IFERROR(SUMIFS(INDEX($B$5:$CW$56,MATCH(AU$75,$A$5:$A$56,0),1):INDEX($B$5:$CW$56,MATCH(AU$75,$A$5:$A$56,0),100),$B71:$CW71,"="&amp;"x",$B$3:$CW$3,"="&amp;"N"),0)</f>
        <v>0</v>
      </c>
      <c r="AV88">
        <f ca="1">IFERROR(SUMIFS(INDEX($B$5:$CW$56,MATCH(AV$75,$A$5:$A$56,0),1):INDEX($B$5:$CW$56,MATCH(AV$75,$A$5:$A$56,0),100),$B71:$CW71,"="&amp;"x",$B$3:$CW$3,"="&amp;"N"),0)</f>
        <v>0</v>
      </c>
      <c r="AW88">
        <f ca="1">IFERROR(SUMIFS(INDEX($B$5:$CW$56,MATCH(AW$75,$A$5:$A$56,0),1):INDEX($B$5:$CW$56,MATCH(AW$75,$A$5:$A$56,0),100),$B71:$CW71,"="&amp;"x",$B$3:$CW$3,"="&amp;"N"),0)</f>
        <v>0</v>
      </c>
      <c r="AX88">
        <f ca="1">IFERROR(SUMIFS(INDEX($B$5:$CW$56,MATCH(AX$75,$A$5:$A$56,0),1):INDEX($B$5:$CW$56,MATCH(AX$75,$A$5:$A$56,0),100),$B71:$CW71,"="&amp;"x",$B$3:$CW$3,"="&amp;"N"),0)</f>
        <v>0</v>
      </c>
      <c r="AY88">
        <f ca="1">IFERROR(SUMIFS(INDEX($B$5:$CW$56,MATCH(AY$75,$A$5:$A$56,0),1):INDEX($B$5:$CW$56,MATCH(AY$75,$A$5:$A$56,0),100),$B71:$CW71,"="&amp;"x",$B$3:$CW$3,"="&amp;"N"),0)</f>
        <v>0</v>
      </c>
      <c r="AZ88">
        <f ca="1">IFERROR(SUMIFS(INDEX($B$5:$CW$56,MATCH(AZ$75,$A$5:$A$56,0),1):INDEX($B$5:$CW$56,MATCH(AZ$75,$A$5:$A$56,0),100),$B71:$CW71,"="&amp;"x",$B$3:$CW$3,"="&amp;"N"),0)</f>
        <v>0</v>
      </c>
      <c r="BA88">
        <f ca="1">IFERROR(SUMIFS(INDEX($B$5:$CW$56,MATCH(BA$75,$A$5:$A$56,0),1):INDEX($B$5:$CW$56,MATCH(BA$75,$A$5:$A$56,0),100),$B71:$CW71,"="&amp;"x",$B$3:$CW$3,"="&amp;"N"),0)</f>
        <v>0</v>
      </c>
      <c r="BC88">
        <f t="shared" ca="1" si="2"/>
        <v>0</v>
      </c>
    </row>
    <row r="89" spans="1:55" x14ac:dyDescent="0.35">
      <c r="A89" s="2" t="str" cm="1">
        <f t="array" ref="A89">INDEX('Data Validation (Hide)'!$B$2:$B$16,ROW(A14),1)</f>
        <v>Caseload 14</v>
      </c>
      <c r="B89">
        <f ca="1">IFERROR(SUMIFS(INDEX($B$5:$CW$56,MATCH(B$75,$A$5:$A$56,0),1):INDEX($B$5:$CW$56,MATCH(B$75,$A$5:$A$56,0),100),$B72:$CW72,"="&amp;"x",$B$3:$CW$3,"="&amp;"N"),0)</f>
        <v>0</v>
      </c>
      <c r="C89">
        <f ca="1">IFERROR(SUMIFS(INDEX($B$5:$CW$56,MATCH(C$75,$A$5:$A$56,0),1):INDEX($B$5:$CW$56,MATCH(C$75,$A$5:$A$56,0),100),$B72:$CW72,"="&amp;"x",$B$3:$CW$3,"="&amp;"N"),0)</f>
        <v>0</v>
      </c>
      <c r="D89">
        <f ca="1">IFERROR(SUMIFS(INDEX($B$5:$CW$56,MATCH(D$75,$A$5:$A$56,0),1):INDEX($B$5:$CW$56,MATCH(D$75,$A$5:$A$56,0),100),$B72:$CW72,"="&amp;"x",$B$3:$CW$3,"="&amp;"N"),0)</f>
        <v>0</v>
      </c>
      <c r="E89">
        <f ca="1">IFERROR(SUMIFS(INDEX($B$5:$CW$56,MATCH(E$75,$A$5:$A$56,0),1):INDEX($B$5:$CW$56,MATCH(E$75,$A$5:$A$56,0),100),$B72:$CW72,"="&amp;"x",$B$3:$CW$3,"="&amp;"N"),0)</f>
        <v>0</v>
      </c>
      <c r="F89">
        <f ca="1">IFERROR(SUMIFS(INDEX($B$5:$CW$56,MATCH(F$75,$A$5:$A$56,0),1):INDEX($B$5:$CW$56,MATCH(F$75,$A$5:$A$56,0),100),$B72:$CW72,"="&amp;"x",$B$3:$CW$3,"="&amp;"N"),0)</f>
        <v>0</v>
      </c>
      <c r="G89">
        <f ca="1">IFERROR(SUMIFS(INDEX($B$5:$CW$56,MATCH(G$75,$A$5:$A$56,0),1):INDEX($B$5:$CW$56,MATCH(G$75,$A$5:$A$56,0),100),$B72:$CW72,"="&amp;"x",$B$3:$CW$3,"="&amp;"N"),0)</f>
        <v>0</v>
      </c>
      <c r="H89">
        <f ca="1">IFERROR(SUMIFS(INDEX($B$5:$CW$56,MATCH(H$75,$A$5:$A$56,0),1):INDEX($B$5:$CW$56,MATCH(H$75,$A$5:$A$56,0),100),$B72:$CW72,"="&amp;"x",$B$3:$CW$3,"="&amp;"N"),0)</f>
        <v>0</v>
      </c>
      <c r="I89">
        <f ca="1">IFERROR(SUMIFS(INDEX($B$5:$CW$56,MATCH(I$75,$A$5:$A$56,0),1):INDEX($B$5:$CW$56,MATCH(I$75,$A$5:$A$56,0),100),$B72:$CW72,"="&amp;"x",$B$3:$CW$3,"="&amp;"N"),0)</f>
        <v>0</v>
      </c>
      <c r="J89">
        <f ca="1">IFERROR(SUMIFS(INDEX($B$5:$CW$56,MATCH(J$75,$A$5:$A$56,0),1):INDEX($B$5:$CW$56,MATCH(J$75,$A$5:$A$56,0),100),$B72:$CW72,"="&amp;"x",$B$3:$CW$3,"="&amp;"N"),0)</f>
        <v>0</v>
      </c>
      <c r="K89">
        <f ca="1">IFERROR(SUMIFS(INDEX($B$5:$CW$56,MATCH(K$75,$A$5:$A$56,0),1):INDEX($B$5:$CW$56,MATCH(K$75,$A$5:$A$56,0),100),$B72:$CW72,"="&amp;"x",$B$3:$CW$3,"="&amp;"N"),0)</f>
        <v>0</v>
      </c>
      <c r="L89">
        <f ca="1">IFERROR(SUMIFS(INDEX($B$5:$CW$56,MATCH(L$75,$A$5:$A$56,0),1):INDEX($B$5:$CW$56,MATCH(L$75,$A$5:$A$56,0),100),$B72:$CW72,"="&amp;"x",$B$3:$CW$3,"="&amp;"N"),0)</f>
        <v>0</v>
      </c>
      <c r="M89">
        <f ca="1">IFERROR(SUMIFS(INDEX($B$5:$CW$56,MATCH(M$75,$A$5:$A$56,0),1):INDEX($B$5:$CW$56,MATCH(M$75,$A$5:$A$56,0),100),$B72:$CW72,"="&amp;"x",$B$3:$CW$3,"="&amp;"N"),0)</f>
        <v>0</v>
      </c>
      <c r="N89">
        <f ca="1">IFERROR(SUMIFS(INDEX($B$5:$CW$56,MATCH(N$75,$A$5:$A$56,0),1):INDEX($B$5:$CW$56,MATCH(N$75,$A$5:$A$56,0),100),$B72:$CW72,"="&amp;"x",$B$3:$CW$3,"="&amp;"N"),0)</f>
        <v>0</v>
      </c>
      <c r="O89">
        <f ca="1">IFERROR(SUMIFS(INDEX($B$5:$CW$56,MATCH(O$75,$A$5:$A$56,0),1):INDEX($B$5:$CW$56,MATCH(O$75,$A$5:$A$56,0),100),$B72:$CW72,"="&amp;"x",$B$3:$CW$3,"="&amp;"N"),0)</f>
        <v>0</v>
      </c>
      <c r="P89">
        <f ca="1">IFERROR(SUMIFS(INDEX($B$5:$CW$56,MATCH(P$75,$A$5:$A$56,0),1):INDEX($B$5:$CW$56,MATCH(P$75,$A$5:$A$56,0),100),$B72:$CW72,"="&amp;"x",$B$3:$CW$3,"="&amp;"N"),0)</f>
        <v>0</v>
      </c>
      <c r="Q89">
        <f ca="1">IFERROR(SUMIFS(INDEX($B$5:$CW$56,MATCH(Q$75,$A$5:$A$56,0),1):INDEX($B$5:$CW$56,MATCH(Q$75,$A$5:$A$56,0),100),$B72:$CW72,"="&amp;"x",$B$3:$CW$3,"="&amp;"N"),0)</f>
        <v>0</v>
      </c>
      <c r="R89">
        <f ca="1">IFERROR(SUMIFS(INDEX($B$5:$CW$56,MATCH(R$75,$A$5:$A$56,0),1):INDEX($B$5:$CW$56,MATCH(R$75,$A$5:$A$56,0),100),$B72:$CW72,"="&amp;"x",$B$3:$CW$3,"="&amp;"N"),0)</f>
        <v>0</v>
      </c>
      <c r="S89">
        <f ca="1">IFERROR(SUMIFS(INDEX($B$5:$CW$56,MATCH(S$75,$A$5:$A$56,0),1):INDEX($B$5:$CW$56,MATCH(S$75,$A$5:$A$56,0),100),$B72:$CW72,"="&amp;"x",$B$3:$CW$3,"="&amp;"N"),0)</f>
        <v>0</v>
      </c>
      <c r="T89">
        <f ca="1">IFERROR(SUMIFS(INDEX($B$5:$CW$56,MATCH(T$75,$A$5:$A$56,0),1):INDEX($B$5:$CW$56,MATCH(T$75,$A$5:$A$56,0),100),$B72:$CW72,"="&amp;"x",$B$3:$CW$3,"="&amp;"N"),0)</f>
        <v>0</v>
      </c>
      <c r="U89">
        <f ca="1">IFERROR(SUMIFS(INDEX($B$5:$CW$56,MATCH(U$75,$A$5:$A$56,0),1):INDEX($B$5:$CW$56,MATCH(U$75,$A$5:$A$56,0),100),$B72:$CW72,"="&amp;"x",$B$3:$CW$3,"="&amp;"N"),0)</f>
        <v>0</v>
      </c>
      <c r="V89">
        <f ca="1">IFERROR(SUMIFS(INDEX($B$5:$CW$56,MATCH(V$75,$A$5:$A$56,0),1):INDEX($B$5:$CW$56,MATCH(V$75,$A$5:$A$56,0),100),$B72:$CW72,"="&amp;"x",$B$3:$CW$3,"="&amp;"N"),0)</f>
        <v>0</v>
      </c>
      <c r="W89">
        <f ca="1">IFERROR(SUMIFS(INDEX($B$5:$CW$56,MATCH(W$75,$A$5:$A$56,0),1):INDEX($B$5:$CW$56,MATCH(W$75,$A$5:$A$56,0),100),$B72:$CW72,"="&amp;"x",$B$3:$CW$3,"="&amp;"N"),0)</f>
        <v>0</v>
      </c>
      <c r="X89">
        <f ca="1">IFERROR(SUMIFS(INDEX($B$5:$CW$56,MATCH(X$75,$A$5:$A$56,0),1):INDEX($B$5:$CW$56,MATCH(X$75,$A$5:$A$56,0),100),$B72:$CW72,"="&amp;"x",$B$3:$CW$3,"="&amp;"N"),0)</f>
        <v>0</v>
      </c>
      <c r="Y89">
        <f ca="1">IFERROR(SUMIFS(INDEX($B$5:$CW$56,MATCH(Y$75,$A$5:$A$56,0),1):INDEX($B$5:$CW$56,MATCH(Y$75,$A$5:$A$56,0),100),$B72:$CW72,"="&amp;"x",$B$3:$CW$3,"="&amp;"N"),0)</f>
        <v>0</v>
      </c>
      <c r="Z89">
        <f ca="1">IFERROR(SUMIFS(INDEX($B$5:$CW$56,MATCH(Z$75,$A$5:$A$56,0),1):INDEX($B$5:$CW$56,MATCH(Z$75,$A$5:$A$56,0),100),$B72:$CW72,"="&amp;"x",$B$3:$CW$3,"="&amp;"N"),0)</f>
        <v>0</v>
      </c>
      <c r="AA89">
        <f ca="1">IFERROR(SUMIFS(INDEX($B$5:$CW$56,MATCH(AA$75,$A$5:$A$56,0),1):INDEX($B$5:$CW$56,MATCH(AA$75,$A$5:$A$56,0),100),$B72:$CW72,"="&amp;"x",$B$3:$CW$3,"="&amp;"N"),0)</f>
        <v>0</v>
      </c>
      <c r="AB89">
        <f ca="1">IFERROR(SUMIFS(INDEX($B$5:$CW$56,MATCH(AB$75,$A$5:$A$56,0),1):INDEX($B$5:$CW$56,MATCH(AB$75,$A$5:$A$56,0),100),$B72:$CW72,"="&amp;"x",$B$3:$CW$3,"="&amp;"N"),0)</f>
        <v>0</v>
      </c>
      <c r="AC89">
        <f ca="1">IFERROR(SUMIFS(INDEX($B$5:$CW$56,MATCH(AC$75,$A$5:$A$56,0),1):INDEX($B$5:$CW$56,MATCH(AC$75,$A$5:$A$56,0),100),$B72:$CW72,"="&amp;"x",$B$3:$CW$3,"="&amp;"N"),0)</f>
        <v>0</v>
      </c>
      <c r="AD89">
        <f ca="1">IFERROR(SUMIFS(INDEX($B$5:$CW$56,MATCH(AD$75,$A$5:$A$56,0),1):INDEX($B$5:$CW$56,MATCH(AD$75,$A$5:$A$56,0),100),$B72:$CW72,"="&amp;"x",$B$3:$CW$3,"="&amp;"N"),0)</f>
        <v>0</v>
      </c>
      <c r="AE89">
        <f ca="1">IFERROR(SUMIFS(INDEX($B$5:$CW$56,MATCH(AE$75,$A$5:$A$56,0),1):INDEX($B$5:$CW$56,MATCH(AE$75,$A$5:$A$56,0),100),$B72:$CW72,"="&amp;"x",$B$3:$CW$3,"="&amp;"N"),0)</f>
        <v>0</v>
      </c>
      <c r="AF89">
        <f ca="1">IFERROR(SUMIFS(INDEX($B$5:$CW$56,MATCH(AF$75,$A$5:$A$56,0),1):INDEX($B$5:$CW$56,MATCH(AF$75,$A$5:$A$56,0),100),$B72:$CW72,"="&amp;"x",$B$3:$CW$3,"="&amp;"N"),0)</f>
        <v>0</v>
      </c>
      <c r="AG89">
        <f ca="1">IFERROR(SUMIFS(INDEX($B$5:$CW$56,MATCH(AG$75,$A$5:$A$56,0),1):INDEX($B$5:$CW$56,MATCH(AG$75,$A$5:$A$56,0),100),$B72:$CW72,"="&amp;"x",$B$3:$CW$3,"="&amp;"N"),0)</f>
        <v>0</v>
      </c>
      <c r="AH89">
        <f ca="1">IFERROR(SUMIFS(INDEX($B$5:$CW$56,MATCH(AH$75,$A$5:$A$56,0),1):INDEX($B$5:$CW$56,MATCH(AH$75,$A$5:$A$56,0),100),$B72:$CW72,"="&amp;"x",$B$3:$CW$3,"="&amp;"N"),0)</f>
        <v>0</v>
      </c>
      <c r="AI89">
        <f ca="1">IFERROR(SUMIFS(INDEX($B$5:$CW$56,MATCH(AI$75,$A$5:$A$56,0),1):INDEX($B$5:$CW$56,MATCH(AI$75,$A$5:$A$56,0),100),$B72:$CW72,"="&amp;"x",$B$3:$CW$3,"="&amp;"N"),0)</f>
        <v>0</v>
      </c>
      <c r="AJ89">
        <f ca="1">IFERROR(SUMIFS(INDEX($B$5:$CW$56,MATCH(AJ$75,$A$5:$A$56,0),1):INDEX($B$5:$CW$56,MATCH(AJ$75,$A$5:$A$56,0),100),$B72:$CW72,"="&amp;"x",$B$3:$CW$3,"="&amp;"N"),0)</f>
        <v>0</v>
      </c>
      <c r="AK89">
        <f ca="1">IFERROR(SUMIFS(INDEX($B$5:$CW$56,MATCH(AK$75,$A$5:$A$56,0),1):INDEX($B$5:$CW$56,MATCH(AK$75,$A$5:$A$56,0),100),$B72:$CW72,"="&amp;"x",$B$3:$CW$3,"="&amp;"N"),0)</f>
        <v>0</v>
      </c>
      <c r="AL89">
        <f ca="1">IFERROR(SUMIFS(INDEX($B$5:$CW$56,MATCH(AL$75,$A$5:$A$56,0),1):INDEX($B$5:$CW$56,MATCH(AL$75,$A$5:$A$56,0),100),$B72:$CW72,"="&amp;"x",$B$3:$CW$3,"="&amp;"N"),0)</f>
        <v>0</v>
      </c>
      <c r="AM89">
        <f ca="1">IFERROR(SUMIFS(INDEX($B$5:$CW$56,MATCH(AM$75,$A$5:$A$56,0),1):INDEX($B$5:$CW$56,MATCH(AM$75,$A$5:$A$56,0),100),$B72:$CW72,"="&amp;"x",$B$3:$CW$3,"="&amp;"N"),0)</f>
        <v>0</v>
      </c>
      <c r="AN89">
        <f ca="1">IFERROR(SUMIFS(INDEX($B$5:$CW$56,MATCH(AN$75,$A$5:$A$56,0),1):INDEX($B$5:$CW$56,MATCH(AN$75,$A$5:$A$56,0),100),$B72:$CW72,"="&amp;"x",$B$3:$CW$3,"="&amp;"N"),0)</f>
        <v>0</v>
      </c>
      <c r="AO89">
        <f ca="1">IFERROR(SUMIFS(INDEX($B$5:$CW$56,MATCH(AO$75,$A$5:$A$56,0),1):INDEX($B$5:$CW$56,MATCH(AO$75,$A$5:$A$56,0),100),$B72:$CW72,"="&amp;"x",$B$3:$CW$3,"="&amp;"N"),0)</f>
        <v>0</v>
      </c>
      <c r="AP89">
        <f ca="1">IFERROR(SUMIFS(INDEX($B$5:$CW$56,MATCH(AP$75,$A$5:$A$56,0),1):INDEX($B$5:$CW$56,MATCH(AP$75,$A$5:$A$56,0),100),$B72:$CW72,"="&amp;"x",$B$3:$CW$3,"="&amp;"N"),0)</f>
        <v>0</v>
      </c>
      <c r="AQ89">
        <f ca="1">IFERROR(SUMIFS(INDEX($B$5:$CW$56,MATCH(AQ$75,$A$5:$A$56,0),1):INDEX($B$5:$CW$56,MATCH(AQ$75,$A$5:$A$56,0),100),$B72:$CW72,"="&amp;"x",$B$3:$CW$3,"="&amp;"N"),0)</f>
        <v>0</v>
      </c>
      <c r="AR89">
        <f ca="1">IFERROR(SUMIFS(INDEX($B$5:$CW$56,MATCH(AR$75,$A$5:$A$56,0),1):INDEX($B$5:$CW$56,MATCH(AR$75,$A$5:$A$56,0),100),$B72:$CW72,"="&amp;"x",$B$3:$CW$3,"="&amp;"N"),0)</f>
        <v>0</v>
      </c>
      <c r="AS89">
        <f ca="1">IFERROR(SUMIFS(INDEX($B$5:$CW$56,MATCH(AS$75,$A$5:$A$56,0),1):INDEX($B$5:$CW$56,MATCH(AS$75,$A$5:$A$56,0),100),$B72:$CW72,"="&amp;"x",$B$3:$CW$3,"="&amp;"N"),0)</f>
        <v>0</v>
      </c>
      <c r="AT89">
        <f ca="1">IFERROR(SUMIFS(INDEX($B$5:$CW$56,MATCH(AT$75,$A$5:$A$56,0),1):INDEX($B$5:$CW$56,MATCH(AT$75,$A$5:$A$56,0),100),$B72:$CW72,"="&amp;"x",$B$3:$CW$3,"="&amp;"N"),0)</f>
        <v>0</v>
      </c>
      <c r="AU89">
        <f ca="1">IFERROR(SUMIFS(INDEX($B$5:$CW$56,MATCH(AU$75,$A$5:$A$56,0),1):INDEX($B$5:$CW$56,MATCH(AU$75,$A$5:$A$56,0),100),$B72:$CW72,"="&amp;"x",$B$3:$CW$3,"="&amp;"N"),0)</f>
        <v>0</v>
      </c>
      <c r="AV89">
        <f ca="1">IFERROR(SUMIFS(INDEX($B$5:$CW$56,MATCH(AV$75,$A$5:$A$56,0),1):INDEX($B$5:$CW$56,MATCH(AV$75,$A$5:$A$56,0),100),$B72:$CW72,"="&amp;"x",$B$3:$CW$3,"="&amp;"N"),0)</f>
        <v>0</v>
      </c>
      <c r="AW89">
        <f ca="1">IFERROR(SUMIFS(INDEX($B$5:$CW$56,MATCH(AW$75,$A$5:$A$56,0),1):INDEX($B$5:$CW$56,MATCH(AW$75,$A$5:$A$56,0),100),$B72:$CW72,"="&amp;"x",$B$3:$CW$3,"="&amp;"N"),0)</f>
        <v>0</v>
      </c>
      <c r="AX89">
        <f ca="1">IFERROR(SUMIFS(INDEX($B$5:$CW$56,MATCH(AX$75,$A$5:$A$56,0),1):INDEX($B$5:$CW$56,MATCH(AX$75,$A$5:$A$56,0),100),$B72:$CW72,"="&amp;"x",$B$3:$CW$3,"="&amp;"N"),0)</f>
        <v>0</v>
      </c>
      <c r="AY89">
        <f ca="1">IFERROR(SUMIFS(INDEX($B$5:$CW$56,MATCH(AY$75,$A$5:$A$56,0),1):INDEX($B$5:$CW$56,MATCH(AY$75,$A$5:$A$56,0),100),$B72:$CW72,"="&amp;"x",$B$3:$CW$3,"="&amp;"N"),0)</f>
        <v>0</v>
      </c>
      <c r="AZ89">
        <f ca="1">IFERROR(SUMIFS(INDEX($B$5:$CW$56,MATCH(AZ$75,$A$5:$A$56,0),1):INDEX($B$5:$CW$56,MATCH(AZ$75,$A$5:$A$56,0),100),$B72:$CW72,"="&amp;"x",$B$3:$CW$3,"="&amp;"N"),0)</f>
        <v>0</v>
      </c>
      <c r="BA89">
        <f ca="1">IFERROR(SUMIFS(INDEX($B$5:$CW$56,MATCH(BA$75,$A$5:$A$56,0),1):INDEX($B$5:$CW$56,MATCH(BA$75,$A$5:$A$56,0),100),$B72:$CW72,"="&amp;"x",$B$3:$CW$3,"="&amp;"N"),0)</f>
        <v>0</v>
      </c>
      <c r="BC89">
        <f t="shared" ca="1" si="2"/>
        <v>0</v>
      </c>
    </row>
    <row r="90" spans="1:55" ht="15" thickBot="1" x14ac:dyDescent="0.4">
      <c r="A90" s="2" t="str" cm="1">
        <f t="array" ref="A90">INDEX('Data Validation (Hide)'!$B$2:$B$16,ROW(A15),1)</f>
        <v>Caseload 15</v>
      </c>
      <c r="B90">
        <f ca="1">IFERROR(SUMIFS(INDEX($B$5:$CW$56,MATCH(B$75,$A$5:$A$56,0),1):INDEX($B$5:$CW$56,MATCH(B$75,$A$5:$A$56,0),100),$B73:$CW73,"="&amp;"x",$B$3:$CW$3,"="&amp;"N"),0)</f>
        <v>0</v>
      </c>
      <c r="C90">
        <f ca="1">IFERROR(SUMIFS(INDEX($B$5:$CW$56,MATCH(C$75,$A$5:$A$56,0),1):INDEX($B$5:$CW$56,MATCH(C$75,$A$5:$A$56,0),100),$B73:$CW73,"="&amp;"x",$B$3:$CW$3,"="&amp;"N"),0)</f>
        <v>0</v>
      </c>
      <c r="D90">
        <f ca="1">IFERROR(SUMIFS(INDEX($B$5:$CW$56,MATCH(D$75,$A$5:$A$56,0),1):INDEX($B$5:$CW$56,MATCH(D$75,$A$5:$A$56,0),100),$B73:$CW73,"="&amp;"x",$B$3:$CW$3,"="&amp;"N"),0)</f>
        <v>0</v>
      </c>
      <c r="E90">
        <f ca="1">IFERROR(SUMIFS(INDEX($B$5:$CW$56,MATCH(E$75,$A$5:$A$56,0),1):INDEX($B$5:$CW$56,MATCH(E$75,$A$5:$A$56,0),100),$B73:$CW73,"="&amp;"x",$B$3:$CW$3,"="&amp;"N"),0)</f>
        <v>0</v>
      </c>
      <c r="F90">
        <f ca="1">IFERROR(SUMIFS(INDEX($B$5:$CW$56,MATCH(F$75,$A$5:$A$56,0),1):INDEX($B$5:$CW$56,MATCH(F$75,$A$5:$A$56,0),100),$B73:$CW73,"="&amp;"x",$B$3:$CW$3,"="&amp;"N"),0)</f>
        <v>0</v>
      </c>
      <c r="G90">
        <f ca="1">IFERROR(SUMIFS(INDEX($B$5:$CW$56,MATCH(G$75,$A$5:$A$56,0),1):INDEX($B$5:$CW$56,MATCH(G$75,$A$5:$A$56,0),100),$B73:$CW73,"="&amp;"x",$B$3:$CW$3,"="&amp;"N"),0)</f>
        <v>0</v>
      </c>
      <c r="H90">
        <f ca="1">IFERROR(SUMIFS(INDEX($B$5:$CW$56,MATCH(H$75,$A$5:$A$56,0),1):INDEX($B$5:$CW$56,MATCH(H$75,$A$5:$A$56,0),100),$B73:$CW73,"="&amp;"x",$B$3:$CW$3,"="&amp;"N"),0)</f>
        <v>0</v>
      </c>
      <c r="I90">
        <f ca="1">IFERROR(SUMIFS(INDEX($B$5:$CW$56,MATCH(I$75,$A$5:$A$56,0),1):INDEX($B$5:$CW$56,MATCH(I$75,$A$5:$A$56,0),100),$B73:$CW73,"="&amp;"x",$B$3:$CW$3,"="&amp;"N"),0)</f>
        <v>0</v>
      </c>
      <c r="J90">
        <f ca="1">IFERROR(SUMIFS(INDEX($B$5:$CW$56,MATCH(J$75,$A$5:$A$56,0),1):INDEX($B$5:$CW$56,MATCH(J$75,$A$5:$A$56,0),100),$B73:$CW73,"="&amp;"x",$B$3:$CW$3,"="&amp;"N"),0)</f>
        <v>0</v>
      </c>
      <c r="K90">
        <f ca="1">IFERROR(SUMIFS(INDEX($B$5:$CW$56,MATCH(K$75,$A$5:$A$56,0),1):INDEX($B$5:$CW$56,MATCH(K$75,$A$5:$A$56,0),100),$B73:$CW73,"="&amp;"x",$B$3:$CW$3,"="&amp;"N"),0)</f>
        <v>0</v>
      </c>
      <c r="L90">
        <f ca="1">IFERROR(SUMIFS(INDEX($B$5:$CW$56,MATCH(L$75,$A$5:$A$56,0),1):INDEX($B$5:$CW$56,MATCH(L$75,$A$5:$A$56,0),100),$B73:$CW73,"="&amp;"x",$B$3:$CW$3,"="&amp;"N"),0)</f>
        <v>0</v>
      </c>
      <c r="M90">
        <f ca="1">IFERROR(SUMIFS(INDEX($B$5:$CW$56,MATCH(M$75,$A$5:$A$56,0),1):INDEX($B$5:$CW$56,MATCH(M$75,$A$5:$A$56,0),100),$B73:$CW73,"="&amp;"x",$B$3:$CW$3,"="&amp;"N"),0)</f>
        <v>0</v>
      </c>
      <c r="N90">
        <f ca="1">IFERROR(SUMIFS(INDEX($B$5:$CW$56,MATCH(N$75,$A$5:$A$56,0),1):INDEX($B$5:$CW$56,MATCH(N$75,$A$5:$A$56,0),100),$B73:$CW73,"="&amp;"x",$B$3:$CW$3,"="&amp;"N"),0)</f>
        <v>0</v>
      </c>
      <c r="O90">
        <f ca="1">IFERROR(SUMIFS(INDEX($B$5:$CW$56,MATCH(O$75,$A$5:$A$56,0),1):INDEX($B$5:$CW$56,MATCH(O$75,$A$5:$A$56,0),100),$B73:$CW73,"="&amp;"x",$B$3:$CW$3,"="&amp;"N"),0)</f>
        <v>0</v>
      </c>
      <c r="P90">
        <f ca="1">IFERROR(SUMIFS(INDEX($B$5:$CW$56,MATCH(P$75,$A$5:$A$56,0),1):INDEX($B$5:$CW$56,MATCH(P$75,$A$5:$A$56,0),100),$B73:$CW73,"="&amp;"x",$B$3:$CW$3,"="&amp;"N"),0)</f>
        <v>0</v>
      </c>
      <c r="Q90">
        <f ca="1">IFERROR(SUMIFS(INDEX($B$5:$CW$56,MATCH(Q$75,$A$5:$A$56,0),1):INDEX($B$5:$CW$56,MATCH(Q$75,$A$5:$A$56,0),100),$B73:$CW73,"="&amp;"x",$B$3:$CW$3,"="&amp;"N"),0)</f>
        <v>0</v>
      </c>
      <c r="R90">
        <f ca="1">IFERROR(SUMIFS(INDEX($B$5:$CW$56,MATCH(R$75,$A$5:$A$56,0),1):INDEX($B$5:$CW$56,MATCH(R$75,$A$5:$A$56,0),100),$B73:$CW73,"="&amp;"x",$B$3:$CW$3,"="&amp;"N"),0)</f>
        <v>0</v>
      </c>
      <c r="S90">
        <f ca="1">IFERROR(SUMIFS(INDEX($B$5:$CW$56,MATCH(S$75,$A$5:$A$56,0),1):INDEX($B$5:$CW$56,MATCH(S$75,$A$5:$A$56,0),100),$B73:$CW73,"="&amp;"x",$B$3:$CW$3,"="&amp;"N"),0)</f>
        <v>0</v>
      </c>
      <c r="T90">
        <f ca="1">IFERROR(SUMIFS(INDEX($B$5:$CW$56,MATCH(T$75,$A$5:$A$56,0),1):INDEX($B$5:$CW$56,MATCH(T$75,$A$5:$A$56,0),100),$B73:$CW73,"="&amp;"x",$B$3:$CW$3,"="&amp;"N"),0)</f>
        <v>0</v>
      </c>
      <c r="U90">
        <f ca="1">IFERROR(SUMIFS(INDEX($B$5:$CW$56,MATCH(U$75,$A$5:$A$56,0),1):INDEX($B$5:$CW$56,MATCH(U$75,$A$5:$A$56,0),100),$B73:$CW73,"="&amp;"x",$B$3:$CW$3,"="&amp;"N"),0)</f>
        <v>0</v>
      </c>
      <c r="V90">
        <f ca="1">IFERROR(SUMIFS(INDEX($B$5:$CW$56,MATCH(V$75,$A$5:$A$56,0),1):INDEX($B$5:$CW$56,MATCH(V$75,$A$5:$A$56,0),100),$B73:$CW73,"="&amp;"x",$B$3:$CW$3,"="&amp;"N"),0)</f>
        <v>0</v>
      </c>
      <c r="W90">
        <f ca="1">IFERROR(SUMIFS(INDEX($B$5:$CW$56,MATCH(W$75,$A$5:$A$56,0),1):INDEX($B$5:$CW$56,MATCH(W$75,$A$5:$A$56,0),100),$B73:$CW73,"="&amp;"x",$B$3:$CW$3,"="&amp;"N"),0)</f>
        <v>0</v>
      </c>
      <c r="X90">
        <f ca="1">IFERROR(SUMIFS(INDEX($B$5:$CW$56,MATCH(X$75,$A$5:$A$56,0),1):INDEX($B$5:$CW$56,MATCH(X$75,$A$5:$A$56,0),100),$B73:$CW73,"="&amp;"x",$B$3:$CW$3,"="&amp;"N"),0)</f>
        <v>0</v>
      </c>
      <c r="Y90">
        <f ca="1">IFERROR(SUMIFS(INDEX($B$5:$CW$56,MATCH(Y$75,$A$5:$A$56,0),1):INDEX($B$5:$CW$56,MATCH(Y$75,$A$5:$A$56,0),100),$B73:$CW73,"="&amp;"x",$B$3:$CW$3,"="&amp;"N"),0)</f>
        <v>0</v>
      </c>
      <c r="Z90">
        <f ca="1">IFERROR(SUMIFS(INDEX($B$5:$CW$56,MATCH(Z$75,$A$5:$A$56,0),1):INDEX($B$5:$CW$56,MATCH(Z$75,$A$5:$A$56,0),100),$B73:$CW73,"="&amp;"x",$B$3:$CW$3,"="&amp;"N"),0)</f>
        <v>0</v>
      </c>
      <c r="AA90">
        <f ca="1">IFERROR(SUMIFS(INDEX($B$5:$CW$56,MATCH(AA$75,$A$5:$A$56,0),1):INDEX($B$5:$CW$56,MATCH(AA$75,$A$5:$A$56,0),100),$B73:$CW73,"="&amp;"x",$B$3:$CW$3,"="&amp;"N"),0)</f>
        <v>0</v>
      </c>
      <c r="AB90">
        <f ca="1">IFERROR(SUMIFS(INDEX($B$5:$CW$56,MATCH(AB$75,$A$5:$A$56,0),1):INDEX($B$5:$CW$56,MATCH(AB$75,$A$5:$A$56,0),100),$B73:$CW73,"="&amp;"x",$B$3:$CW$3,"="&amp;"N"),0)</f>
        <v>0</v>
      </c>
      <c r="AC90">
        <f ca="1">IFERROR(SUMIFS(INDEX($B$5:$CW$56,MATCH(AC$75,$A$5:$A$56,0),1):INDEX($B$5:$CW$56,MATCH(AC$75,$A$5:$A$56,0),100),$B73:$CW73,"="&amp;"x",$B$3:$CW$3,"="&amp;"N"),0)</f>
        <v>0</v>
      </c>
      <c r="AD90">
        <f ca="1">IFERROR(SUMIFS(INDEX($B$5:$CW$56,MATCH(AD$75,$A$5:$A$56,0),1):INDEX($B$5:$CW$56,MATCH(AD$75,$A$5:$A$56,0),100),$B73:$CW73,"="&amp;"x",$B$3:$CW$3,"="&amp;"N"),0)</f>
        <v>0</v>
      </c>
      <c r="AE90">
        <f ca="1">IFERROR(SUMIFS(INDEX($B$5:$CW$56,MATCH(AE$75,$A$5:$A$56,0),1):INDEX($B$5:$CW$56,MATCH(AE$75,$A$5:$A$56,0),100),$B73:$CW73,"="&amp;"x",$B$3:$CW$3,"="&amp;"N"),0)</f>
        <v>0</v>
      </c>
      <c r="AF90">
        <f ca="1">IFERROR(SUMIFS(INDEX($B$5:$CW$56,MATCH(AF$75,$A$5:$A$56,0),1):INDEX($B$5:$CW$56,MATCH(AF$75,$A$5:$A$56,0),100),$B73:$CW73,"="&amp;"x",$B$3:$CW$3,"="&amp;"N"),0)</f>
        <v>0</v>
      </c>
      <c r="AG90">
        <f ca="1">IFERROR(SUMIFS(INDEX($B$5:$CW$56,MATCH(AG$75,$A$5:$A$56,0),1):INDEX($B$5:$CW$56,MATCH(AG$75,$A$5:$A$56,0),100),$B73:$CW73,"="&amp;"x",$B$3:$CW$3,"="&amp;"N"),0)</f>
        <v>0</v>
      </c>
      <c r="AH90">
        <f ca="1">IFERROR(SUMIFS(INDEX($B$5:$CW$56,MATCH(AH$75,$A$5:$A$56,0),1):INDEX($B$5:$CW$56,MATCH(AH$75,$A$5:$A$56,0),100),$B73:$CW73,"="&amp;"x",$B$3:$CW$3,"="&amp;"N"),0)</f>
        <v>0</v>
      </c>
      <c r="AI90">
        <f ca="1">IFERROR(SUMIFS(INDEX($B$5:$CW$56,MATCH(AI$75,$A$5:$A$56,0),1):INDEX($B$5:$CW$56,MATCH(AI$75,$A$5:$A$56,0),100),$B73:$CW73,"="&amp;"x",$B$3:$CW$3,"="&amp;"N"),0)</f>
        <v>0</v>
      </c>
      <c r="AJ90">
        <f ca="1">IFERROR(SUMIFS(INDEX($B$5:$CW$56,MATCH(AJ$75,$A$5:$A$56,0),1):INDEX($B$5:$CW$56,MATCH(AJ$75,$A$5:$A$56,0),100),$B73:$CW73,"="&amp;"x",$B$3:$CW$3,"="&amp;"N"),0)</f>
        <v>0</v>
      </c>
      <c r="AK90">
        <f ca="1">IFERROR(SUMIFS(INDEX($B$5:$CW$56,MATCH(AK$75,$A$5:$A$56,0),1):INDEX($B$5:$CW$56,MATCH(AK$75,$A$5:$A$56,0),100),$B73:$CW73,"="&amp;"x",$B$3:$CW$3,"="&amp;"N"),0)</f>
        <v>0</v>
      </c>
      <c r="AL90">
        <f ca="1">IFERROR(SUMIFS(INDEX($B$5:$CW$56,MATCH(AL$75,$A$5:$A$56,0),1):INDEX($B$5:$CW$56,MATCH(AL$75,$A$5:$A$56,0),100),$B73:$CW73,"="&amp;"x",$B$3:$CW$3,"="&amp;"N"),0)</f>
        <v>0</v>
      </c>
      <c r="AM90">
        <f ca="1">IFERROR(SUMIFS(INDEX($B$5:$CW$56,MATCH(AM$75,$A$5:$A$56,0),1):INDEX($B$5:$CW$56,MATCH(AM$75,$A$5:$A$56,0),100),$B73:$CW73,"="&amp;"x",$B$3:$CW$3,"="&amp;"N"),0)</f>
        <v>0</v>
      </c>
      <c r="AN90">
        <f ca="1">IFERROR(SUMIFS(INDEX($B$5:$CW$56,MATCH(AN$75,$A$5:$A$56,0),1):INDEX($B$5:$CW$56,MATCH(AN$75,$A$5:$A$56,0),100),$B73:$CW73,"="&amp;"x",$B$3:$CW$3,"="&amp;"N"),0)</f>
        <v>0</v>
      </c>
      <c r="AO90">
        <f ca="1">IFERROR(SUMIFS(INDEX($B$5:$CW$56,MATCH(AO$75,$A$5:$A$56,0),1):INDEX($B$5:$CW$56,MATCH(AO$75,$A$5:$A$56,0),100),$B73:$CW73,"="&amp;"x",$B$3:$CW$3,"="&amp;"N"),0)</f>
        <v>0</v>
      </c>
      <c r="AP90">
        <f ca="1">IFERROR(SUMIFS(INDEX($B$5:$CW$56,MATCH(AP$75,$A$5:$A$56,0),1):INDEX($B$5:$CW$56,MATCH(AP$75,$A$5:$A$56,0),100),$B73:$CW73,"="&amp;"x",$B$3:$CW$3,"="&amp;"N"),0)</f>
        <v>0</v>
      </c>
      <c r="AQ90">
        <f ca="1">IFERROR(SUMIFS(INDEX($B$5:$CW$56,MATCH(AQ$75,$A$5:$A$56,0),1):INDEX($B$5:$CW$56,MATCH(AQ$75,$A$5:$A$56,0),100),$B73:$CW73,"="&amp;"x",$B$3:$CW$3,"="&amp;"N"),0)</f>
        <v>0</v>
      </c>
      <c r="AR90">
        <f ca="1">IFERROR(SUMIFS(INDEX($B$5:$CW$56,MATCH(AR$75,$A$5:$A$56,0),1):INDEX($B$5:$CW$56,MATCH(AR$75,$A$5:$A$56,0),100),$B73:$CW73,"="&amp;"x",$B$3:$CW$3,"="&amp;"N"),0)</f>
        <v>0</v>
      </c>
      <c r="AS90">
        <f ca="1">IFERROR(SUMIFS(INDEX($B$5:$CW$56,MATCH(AS$75,$A$5:$A$56,0),1):INDEX($B$5:$CW$56,MATCH(AS$75,$A$5:$A$56,0),100),$B73:$CW73,"="&amp;"x",$B$3:$CW$3,"="&amp;"N"),0)</f>
        <v>0</v>
      </c>
      <c r="AT90">
        <f ca="1">IFERROR(SUMIFS(INDEX($B$5:$CW$56,MATCH(AT$75,$A$5:$A$56,0),1):INDEX($B$5:$CW$56,MATCH(AT$75,$A$5:$A$56,0),100),$B73:$CW73,"="&amp;"x",$B$3:$CW$3,"="&amp;"N"),0)</f>
        <v>0</v>
      </c>
      <c r="AU90">
        <f ca="1">IFERROR(SUMIFS(INDEX($B$5:$CW$56,MATCH(AU$75,$A$5:$A$56,0),1):INDEX($B$5:$CW$56,MATCH(AU$75,$A$5:$A$56,0),100),$B73:$CW73,"="&amp;"x",$B$3:$CW$3,"="&amp;"N"),0)</f>
        <v>0</v>
      </c>
      <c r="AV90">
        <f ca="1">IFERROR(SUMIFS(INDEX($B$5:$CW$56,MATCH(AV$75,$A$5:$A$56,0),1):INDEX($B$5:$CW$56,MATCH(AV$75,$A$5:$A$56,0),100),$B73:$CW73,"="&amp;"x",$B$3:$CW$3,"="&amp;"N"),0)</f>
        <v>0</v>
      </c>
      <c r="AW90">
        <f ca="1">IFERROR(SUMIFS(INDEX($B$5:$CW$56,MATCH(AW$75,$A$5:$A$56,0),1):INDEX($B$5:$CW$56,MATCH(AW$75,$A$5:$A$56,0),100),$B73:$CW73,"="&amp;"x",$B$3:$CW$3,"="&amp;"N"),0)</f>
        <v>0</v>
      </c>
      <c r="AX90">
        <f ca="1">IFERROR(SUMIFS(INDEX($B$5:$CW$56,MATCH(AX$75,$A$5:$A$56,0),1):INDEX($B$5:$CW$56,MATCH(AX$75,$A$5:$A$56,0),100),$B73:$CW73,"="&amp;"x",$B$3:$CW$3,"="&amp;"N"),0)</f>
        <v>0</v>
      </c>
      <c r="AY90">
        <f ca="1">IFERROR(SUMIFS(INDEX($B$5:$CW$56,MATCH(AY$75,$A$5:$A$56,0),1):INDEX($B$5:$CW$56,MATCH(AY$75,$A$5:$A$56,0),100),$B73:$CW73,"="&amp;"x",$B$3:$CW$3,"="&amp;"N"),0)</f>
        <v>0</v>
      </c>
      <c r="AZ90">
        <f ca="1">IFERROR(SUMIFS(INDEX($B$5:$CW$56,MATCH(AZ$75,$A$5:$A$56,0),1):INDEX($B$5:$CW$56,MATCH(AZ$75,$A$5:$A$56,0),100),$B73:$CW73,"="&amp;"x",$B$3:$CW$3,"="&amp;"N"),0)</f>
        <v>0</v>
      </c>
      <c r="BA90">
        <f ca="1">IFERROR(SUMIFS(INDEX($B$5:$CW$56,MATCH(BA$75,$A$5:$A$56,0),1):INDEX($B$5:$CW$56,MATCH(BA$75,$A$5:$A$56,0),100),$B73:$CW73,"="&amp;"x",$B$3:$CW$3,"="&amp;"N"),0)</f>
        <v>0</v>
      </c>
      <c r="BC90">
        <f t="shared" ca="1" si="2"/>
        <v>0</v>
      </c>
    </row>
    <row r="91" spans="1:55" x14ac:dyDescent="0.35">
      <c r="A91" s="3" t="str">
        <f>"All "&amp;Setup!$B$15</f>
        <v>All Clusters</v>
      </c>
      <c r="B91">
        <f ca="1">SUM(B76:B90)</f>
        <v>0</v>
      </c>
      <c r="C91">
        <f t="shared" ref="C91:BA91" ca="1" si="3">SUM(C76:C90)</f>
        <v>0</v>
      </c>
      <c r="D91">
        <f t="shared" ca="1" si="3"/>
        <v>0</v>
      </c>
      <c r="E91">
        <f t="shared" ca="1" si="3"/>
        <v>0</v>
      </c>
      <c r="F91">
        <f t="shared" ca="1" si="3"/>
        <v>0</v>
      </c>
      <c r="G91">
        <f t="shared" ca="1" si="3"/>
        <v>0</v>
      </c>
      <c r="H91">
        <f t="shared" ca="1" si="3"/>
        <v>0</v>
      </c>
      <c r="I91">
        <f t="shared" ca="1" si="3"/>
        <v>0</v>
      </c>
      <c r="J91">
        <f t="shared" ca="1" si="3"/>
        <v>0</v>
      </c>
      <c r="K91">
        <f t="shared" ca="1" si="3"/>
        <v>0</v>
      </c>
      <c r="L91">
        <f t="shared" ca="1" si="3"/>
        <v>0</v>
      </c>
      <c r="M91">
        <f t="shared" ca="1" si="3"/>
        <v>0</v>
      </c>
      <c r="N91">
        <f t="shared" ca="1" si="3"/>
        <v>0</v>
      </c>
      <c r="O91">
        <f t="shared" ca="1" si="3"/>
        <v>0</v>
      </c>
      <c r="P91">
        <f t="shared" ca="1" si="3"/>
        <v>0</v>
      </c>
      <c r="Q91">
        <f t="shared" ca="1" si="3"/>
        <v>0</v>
      </c>
      <c r="R91">
        <f t="shared" ca="1" si="3"/>
        <v>0</v>
      </c>
      <c r="S91">
        <f t="shared" ca="1" si="3"/>
        <v>0</v>
      </c>
      <c r="T91">
        <f t="shared" ca="1" si="3"/>
        <v>0</v>
      </c>
      <c r="U91">
        <f t="shared" ca="1" si="3"/>
        <v>0</v>
      </c>
      <c r="V91">
        <f t="shared" ca="1" si="3"/>
        <v>0</v>
      </c>
      <c r="W91">
        <f t="shared" ca="1" si="3"/>
        <v>0</v>
      </c>
      <c r="X91">
        <f t="shared" ca="1" si="3"/>
        <v>0</v>
      </c>
      <c r="Y91">
        <f t="shared" ca="1" si="3"/>
        <v>0</v>
      </c>
      <c r="Z91">
        <f t="shared" ca="1" si="3"/>
        <v>0</v>
      </c>
      <c r="AA91">
        <f t="shared" ca="1" si="3"/>
        <v>0</v>
      </c>
      <c r="AB91">
        <f t="shared" ca="1" si="3"/>
        <v>0</v>
      </c>
      <c r="AC91">
        <f t="shared" ca="1" si="3"/>
        <v>0</v>
      </c>
      <c r="AD91">
        <f t="shared" ca="1" si="3"/>
        <v>0</v>
      </c>
      <c r="AE91">
        <f t="shared" ca="1" si="3"/>
        <v>0</v>
      </c>
      <c r="AF91">
        <f t="shared" ca="1" si="3"/>
        <v>0</v>
      </c>
      <c r="AG91">
        <f t="shared" ca="1" si="3"/>
        <v>0</v>
      </c>
      <c r="AH91">
        <f t="shared" ca="1" si="3"/>
        <v>0</v>
      </c>
      <c r="AI91">
        <f t="shared" ca="1" si="3"/>
        <v>0</v>
      </c>
      <c r="AJ91">
        <f t="shared" ca="1" si="3"/>
        <v>0</v>
      </c>
      <c r="AK91">
        <f t="shared" ca="1" si="3"/>
        <v>0</v>
      </c>
      <c r="AL91">
        <f t="shared" ca="1" si="3"/>
        <v>0</v>
      </c>
      <c r="AM91">
        <f t="shared" ca="1" si="3"/>
        <v>0</v>
      </c>
      <c r="AN91">
        <f t="shared" ca="1" si="3"/>
        <v>0</v>
      </c>
      <c r="AO91">
        <f t="shared" ca="1" si="3"/>
        <v>0</v>
      </c>
      <c r="AP91">
        <f t="shared" ca="1" si="3"/>
        <v>0</v>
      </c>
      <c r="AQ91">
        <f t="shared" ca="1" si="3"/>
        <v>0</v>
      </c>
      <c r="AR91">
        <f t="shared" ca="1" si="3"/>
        <v>0</v>
      </c>
      <c r="AS91">
        <f t="shared" ca="1" si="3"/>
        <v>0</v>
      </c>
      <c r="AT91">
        <f t="shared" ca="1" si="3"/>
        <v>0</v>
      </c>
      <c r="AU91">
        <f t="shared" ca="1" si="3"/>
        <v>0</v>
      </c>
      <c r="AV91">
        <f t="shared" ca="1" si="3"/>
        <v>0</v>
      </c>
      <c r="AW91">
        <f t="shared" ca="1" si="3"/>
        <v>0</v>
      </c>
      <c r="AX91">
        <f t="shared" ca="1" si="3"/>
        <v>0</v>
      </c>
      <c r="AY91">
        <f t="shared" ca="1" si="3"/>
        <v>0</v>
      </c>
      <c r="AZ91">
        <f t="shared" ca="1" si="3"/>
        <v>0</v>
      </c>
      <c r="BA91">
        <f t="shared" ca="1" si="3"/>
        <v>0</v>
      </c>
      <c r="BC91">
        <f t="shared" ca="1" si="2"/>
        <v>0</v>
      </c>
    </row>
    <row r="92" spans="1:55" x14ac:dyDescent="0.35">
      <c r="A92" s="2"/>
    </row>
    <row r="93" spans="1:55" x14ac:dyDescent="0.35">
      <c r="A93" s="2" t="s">
        <v>47</v>
      </c>
      <c r="B93" s="2" cm="1">
        <f t="array" aca="1" ref="B93" ca="1">INDEX($A$5:$A$56,COLUMN(A19),1)</f>
        <v>44228</v>
      </c>
      <c r="C93" s="2" cm="1">
        <f t="array" aca="1" ref="C93" ca="1">INDEX($A$5:$A$56,COLUMN(B19),1)</f>
        <v>44235</v>
      </c>
      <c r="D93" s="2" cm="1">
        <f t="array" aca="1" ref="D93" ca="1">INDEX($A$5:$A$56,COLUMN(C19),1)</f>
        <v>44242</v>
      </c>
      <c r="E93" s="2" cm="1">
        <f t="array" aca="1" ref="E93" ca="1">INDEX($A$5:$A$56,COLUMN(D19),1)</f>
        <v>44249</v>
      </c>
      <c r="F93" s="2" cm="1">
        <f t="array" aca="1" ref="F93" ca="1">INDEX($A$5:$A$56,COLUMN(E19),1)</f>
        <v>44256</v>
      </c>
      <c r="G93" s="2" cm="1">
        <f t="array" aca="1" ref="G93" ca="1">INDEX($A$5:$A$56,COLUMN(F19),1)</f>
        <v>44263</v>
      </c>
      <c r="H93" s="2" cm="1">
        <f t="array" aca="1" ref="H93" ca="1">INDEX($A$5:$A$56,COLUMN(G19),1)</f>
        <v>44270</v>
      </c>
      <c r="I93" s="2" cm="1">
        <f t="array" aca="1" ref="I93" ca="1">INDEX($A$5:$A$56,COLUMN(H19),1)</f>
        <v>44277</v>
      </c>
      <c r="J93" s="2" cm="1">
        <f t="array" aca="1" ref="J93" ca="1">INDEX($A$5:$A$56,COLUMN(I19),1)</f>
        <v>44284</v>
      </c>
      <c r="K93" s="2" cm="1">
        <f t="array" aca="1" ref="K93" ca="1">INDEX($A$5:$A$56,COLUMN(J19),1)</f>
        <v>44291</v>
      </c>
      <c r="L93" s="2" cm="1">
        <f t="array" aca="1" ref="L93" ca="1">INDEX($A$5:$A$56,COLUMN(K19),1)</f>
        <v>44298</v>
      </c>
      <c r="M93" s="2" cm="1">
        <f t="array" aca="1" ref="M93" ca="1">INDEX($A$5:$A$56,COLUMN(L19),1)</f>
        <v>44305</v>
      </c>
      <c r="N93" s="2" cm="1">
        <f t="array" aca="1" ref="N93" ca="1">INDEX($A$5:$A$56,COLUMN(M19),1)</f>
        <v>44312</v>
      </c>
      <c r="O93" s="2" cm="1">
        <f t="array" aca="1" ref="O93" ca="1">INDEX($A$5:$A$56,COLUMN(N19),1)</f>
        <v>44319</v>
      </c>
      <c r="P93" s="2" cm="1">
        <f t="array" aca="1" ref="P93" ca="1">INDEX($A$5:$A$56,COLUMN(O19),1)</f>
        <v>44326</v>
      </c>
      <c r="Q93" s="2" cm="1">
        <f t="array" aca="1" ref="Q93" ca="1">INDEX($A$5:$A$56,COLUMN(P19),1)</f>
        <v>44333</v>
      </c>
      <c r="R93" s="2" cm="1">
        <f t="array" aca="1" ref="R93" ca="1">INDEX($A$5:$A$56,COLUMN(Q19),1)</f>
        <v>44340</v>
      </c>
      <c r="S93" s="2" cm="1">
        <f t="array" aca="1" ref="S93" ca="1">INDEX($A$5:$A$56,COLUMN(R19),1)</f>
        <v>44347</v>
      </c>
      <c r="T93" s="2" cm="1">
        <f t="array" aca="1" ref="T93" ca="1">INDEX($A$5:$A$56,COLUMN(S19),1)</f>
        <v>44354</v>
      </c>
      <c r="U93" s="2" cm="1">
        <f t="array" aca="1" ref="U93" ca="1">INDEX($A$5:$A$56,COLUMN(T19),1)</f>
        <v>44361</v>
      </c>
      <c r="V93" s="2" cm="1">
        <f t="array" aca="1" ref="V93" ca="1">INDEX($A$5:$A$56,COLUMN(U19),1)</f>
        <v>44368</v>
      </c>
      <c r="W93" s="2" cm="1">
        <f t="array" aca="1" ref="W93" ca="1">INDEX($A$5:$A$56,COLUMN(V19),1)</f>
        <v>44375</v>
      </c>
      <c r="X93" s="2" cm="1">
        <f t="array" aca="1" ref="X93" ca="1">INDEX($A$5:$A$56,COLUMN(W19),1)</f>
        <v>44382</v>
      </c>
      <c r="Y93" s="2" cm="1">
        <f t="array" aca="1" ref="Y93" ca="1">INDEX($A$5:$A$56,COLUMN(X19),1)</f>
        <v>44389</v>
      </c>
      <c r="Z93" s="2" cm="1">
        <f t="array" aca="1" ref="Z93" ca="1">INDEX($A$5:$A$56,COLUMN(Y19),1)</f>
        <v>44396</v>
      </c>
      <c r="AA93" s="2" cm="1">
        <f t="array" aca="1" ref="AA93" ca="1">INDEX($A$5:$A$56,COLUMN(Z19),1)</f>
        <v>44403</v>
      </c>
      <c r="AB93" s="2" cm="1">
        <f t="array" aca="1" ref="AB93" ca="1">INDEX($A$5:$A$56,COLUMN(AA19),1)</f>
        <v>44410</v>
      </c>
      <c r="AC93" s="2" cm="1">
        <f t="array" aca="1" ref="AC93" ca="1">INDEX($A$5:$A$56,COLUMN(AB19),1)</f>
        <v>44417</v>
      </c>
      <c r="AD93" s="2" cm="1">
        <f t="array" aca="1" ref="AD93" ca="1">INDEX($A$5:$A$56,COLUMN(AC19),1)</f>
        <v>44424</v>
      </c>
      <c r="AE93" s="2" cm="1">
        <f t="array" aca="1" ref="AE93" ca="1">INDEX($A$5:$A$56,COLUMN(AD19),1)</f>
        <v>44431</v>
      </c>
      <c r="AF93" s="2" cm="1">
        <f t="array" aca="1" ref="AF93" ca="1">INDEX($A$5:$A$56,COLUMN(AE19),1)</f>
        <v>44438</v>
      </c>
      <c r="AG93" s="2" cm="1">
        <f t="array" aca="1" ref="AG93" ca="1">INDEX($A$5:$A$56,COLUMN(AF19),1)</f>
        <v>44445</v>
      </c>
      <c r="AH93" s="2" cm="1">
        <f t="array" aca="1" ref="AH93" ca="1">INDEX($A$5:$A$56,COLUMN(AG19),1)</f>
        <v>44452</v>
      </c>
      <c r="AI93" s="2" cm="1">
        <f t="array" aca="1" ref="AI93" ca="1">INDEX($A$5:$A$56,COLUMN(AH19),1)</f>
        <v>44459</v>
      </c>
      <c r="AJ93" s="2" cm="1">
        <f t="array" aca="1" ref="AJ93" ca="1">INDEX($A$5:$A$56,COLUMN(AI19),1)</f>
        <v>44466</v>
      </c>
      <c r="AK93" s="2" cm="1">
        <f t="array" aca="1" ref="AK93" ca="1">INDEX($A$5:$A$56,COLUMN(AJ19),1)</f>
        <v>44473</v>
      </c>
      <c r="AL93" s="2" cm="1">
        <f t="array" aca="1" ref="AL93" ca="1">INDEX($A$5:$A$56,COLUMN(AK19),1)</f>
        <v>44480</v>
      </c>
      <c r="AM93" s="2" cm="1">
        <f t="array" aca="1" ref="AM93" ca="1">INDEX($A$5:$A$56,COLUMN(AL19),1)</f>
        <v>44487</v>
      </c>
      <c r="AN93" s="2" cm="1">
        <f t="array" aca="1" ref="AN93" ca="1">INDEX($A$5:$A$56,COLUMN(AM19),1)</f>
        <v>44494</v>
      </c>
      <c r="AO93" s="2" cm="1">
        <f t="array" aca="1" ref="AO93" ca="1">INDEX($A$5:$A$56,COLUMN(AN19),1)</f>
        <v>44501</v>
      </c>
      <c r="AP93" s="2" cm="1">
        <f t="array" aca="1" ref="AP93" ca="1">INDEX($A$5:$A$56,COLUMN(AO19),1)</f>
        <v>44508</v>
      </c>
      <c r="AQ93" s="2" cm="1">
        <f t="array" aca="1" ref="AQ93" ca="1">INDEX($A$5:$A$56,COLUMN(AP19),1)</f>
        <v>44515</v>
      </c>
      <c r="AR93" s="2" cm="1">
        <f t="array" aca="1" ref="AR93" ca="1">INDEX($A$5:$A$56,COLUMN(AQ19),1)</f>
        <v>44522</v>
      </c>
      <c r="AS93" s="2" cm="1">
        <f t="array" aca="1" ref="AS93" ca="1">INDEX($A$5:$A$56,COLUMN(AR19),1)</f>
        <v>44529</v>
      </c>
      <c r="AT93" s="2" cm="1">
        <f t="array" aca="1" ref="AT93" ca="1">INDEX($A$5:$A$56,COLUMN(AS19),1)</f>
        <v>44536</v>
      </c>
      <c r="AU93" s="2" cm="1">
        <f t="array" aca="1" ref="AU93" ca="1">INDEX($A$5:$A$56,COLUMN(AT19),1)</f>
        <v>44543</v>
      </c>
      <c r="AV93" s="2" cm="1">
        <f t="array" aca="1" ref="AV93" ca="1">INDEX($A$5:$A$56,COLUMN(AU19),1)</f>
        <v>44550</v>
      </c>
      <c r="AW93" s="2" cm="1">
        <f t="array" aca="1" ref="AW93" ca="1">INDEX($A$5:$A$56,COLUMN(AV19),1)</f>
        <v>44557</v>
      </c>
      <c r="AX93" s="2" cm="1">
        <f t="array" aca="1" ref="AX93" ca="1">INDEX($A$5:$A$56,COLUMN(AW19),1)</f>
        <v>44564</v>
      </c>
      <c r="AY93" s="2" cm="1">
        <f t="array" aca="1" ref="AY93" ca="1">INDEX($A$5:$A$56,COLUMN(AX19),1)</f>
        <v>44571</v>
      </c>
      <c r="AZ93" s="2" cm="1">
        <f t="array" aca="1" ref="AZ93" ca="1">INDEX($A$5:$A$56,COLUMN(AY19),1)</f>
        <v>44578</v>
      </c>
      <c r="BA93" s="2" cm="1">
        <f t="array" aca="1" ref="BA93" ca="1">INDEX($A$5:$A$56,COLUMN(AZ19),1)</f>
        <v>44585</v>
      </c>
      <c r="BC93" t="s">
        <v>121</v>
      </c>
    </row>
    <row r="94" spans="1:55" x14ac:dyDescent="0.35">
      <c r="A94" s="2" t="str" cm="1">
        <f t="array" ref="A94">INDEX('Data Validation (Hide)'!$B$2:$B$16,ROW(A1),1)</f>
        <v>Caseload 1</v>
      </c>
      <c r="B94">
        <f ca="1">IFERROR(SUMIFS(INDEX($B$5:$CW$56,MATCH(B$93,$A$5:$A$56,0),1):INDEX($B$5:$CW$56,MATCH(B$93,$A$5:$A$56,0),100),$B59:$CW59,"="&amp;"x",$B$3:$CW$3,"="&amp;"Y"),0)</f>
        <v>0</v>
      </c>
      <c r="C94">
        <f ca="1">IFERROR(SUMIFS(INDEX($B$5:$CW$56,MATCH(C$93,$A$5:$A$56,0),1):INDEX($B$5:$CW$56,MATCH(C$93,$A$5:$A$56,0),100),$B59:$CW59,"="&amp;"x",$B$3:$CW$3,"="&amp;"Y"),0)</f>
        <v>0</v>
      </c>
      <c r="D94">
        <f ca="1">IFERROR(SUMIFS(INDEX($B$5:$CW$56,MATCH(D$93,$A$5:$A$56,0),1):INDEX($B$5:$CW$56,MATCH(D$93,$A$5:$A$56,0),100),$B59:$CW59,"="&amp;"x",$B$3:$CW$3,"="&amp;"Y"),0)</f>
        <v>0</v>
      </c>
      <c r="E94">
        <f ca="1">IFERROR(SUMIFS(INDEX($B$5:$CW$56,MATCH(E$93,$A$5:$A$56,0),1):INDEX($B$5:$CW$56,MATCH(E$93,$A$5:$A$56,0),100),$B59:$CW59,"="&amp;"x",$B$3:$CW$3,"="&amp;"Y"),0)</f>
        <v>0</v>
      </c>
      <c r="F94">
        <f ca="1">IFERROR(SUMIFS(INDEX($B$5:$CW$56,MATCH(F$93,$A$5:$A$56,0),1):INDEX($B$5:$CW$56,MATCH(F$93,$A$5:$A$56,0),100),$B59:$CW59,"="&amp;"x",$B$3:$CW$3,"="&amp;"Y"),0)</f>
        <v>0</v>
      </c>
      <c r="G94">
        <f ca="1">IFERROR(SUMIFS(INDEX($B$5:$CW$56,MATCH(G$93,$A$5:$A$56,0),1):INDEX($B$5:$CW$56,MATCH(G$93,$A$5:$A$56,0),100),$B59:$CW59,"="&amp;"x",$B$3:$CW$3,"="&amp;"Y"),0)</f>
        <v>0</v>
      </c>
      <c r="H94">
        <f ca="1">IFERROR(SUMIFS(INDEX($B$5:$CW$56,MATCH(H$93,$A$5:$A$56,0),1):INDEX($B$5:$CW$56,MATCH(H$93,$A$5:$A$56,0),100),$B59:$CW59,"="&amp;"x",$B$3:$CW$3,"="&amp;"Y"),0)</f>
        <v>0</v>
      </c>
      <c r="I94">
        <f ca="1">IFERROR(SUMIFS(INDEX($B$5:$CW$56,MATCH(I$93,$A$5:$A$56,0),1):INDEX($B$5:$CW$56,MATCH(I$93,$A$5:$A$56,0),100),$B59:$CW59,"="&amp;"x",$B$3:$CW$3,"="&amp;"Y"),0)</f>
        <v>0</v>
      </c>
      <c r="J94">
        <f ca="1">IFERROR(SUMIFS(INDEX($B$5:$CW$56,MATCH(J$93,$A$5:$A$56,0),1):INDEX($B$5:$CW$56,MATCH(J$93,$A$5:$A$56,0),100),$B59:$CW59,"="&amp;"x",$B$3:$CW$3,"="&amp;"Y"),0)</f>
        <v>0</v>
      </c>
      <c r="K94">
        <f ca="1">IFERROR(SUMIFS(INDEX($B$5:$CW$56,MATCH(K$93,$A$5:$A$56,0),1):INDEX($B$5:$CW$56,MATCH(K$93,$A$5:$A$56,0),100),$B59:$CW59,"="&amp;"x",$B$3:$CW$3,"="&amp;"Y"),0)</f>
        <v>0</v>
      </c>
      <c r="L94">
        <f ca="1">IFERROR(SUMIFS(INDEX($B$5:$CW$56,MATCH(L$93,$A$5:$A$56,0),1):INDEX($B$5:$CW$56,MATCH(L$93,$A$5:$A$56,0),100),$B59:$CW59,"="&amp;"x",$B$3:$CW$3,"="&amp;"Y"),0)</f>
        <v>0</v>
      </c>
      <c r="M94">
        <f ca="1">IFERROR(SUMIFS(INDEX($B$5:$CW$56,MATCH(M$93,$A$5:$A$56,0),1):INDEX($B$5:$CW$56,MATCH(M$93,$A$5:$A$56,0),100),$B59:$CW59,"="&amp;"x",$B$3:$CW$3,"="&amp;"Y"),0)</f>
        <v>0</v>
      </c>
      <c r="N94">
        <f ca="1">IFERROR(SUMIFS(INDEX($B$5:$CW$56,MATCH(N$93,$A$5:$A$56,0),1):INDEX($B$5:$CW$56,MATCH(N$93,$A$5:$A$56,0),100),$B59:$CW59,"="&amp;"x",$B$3:$CW$3,"="&amp;"Y"),0)</f>
        <v>0</v>
      </c>
      <c r="O94">
        <f ca="1">IFERROR(SUMIFS(INDEX($B$5:$CW$56,MATCH(O$93,$A$5:$A$56,0),1):INDEX($B$5:$CW$56,MATCH(O$93,$A$5:$A$56,0),100),$B59:$CW59,"="&amp;"x",$B$3:$CW$3,"="&amp;"Y"),0)</f>
        <v>0</v>
      </c>
      <c r="P94">
        <f ca="1">IFERROR(SUMIFS(INDEX($B$5:$CW$56,MATCH(P$93,$A$5:$A$56,0),1):INDEX($B$5:$CW$56,MATCH(P$93,$A$5:$A$56,0),100),$B59:$CW59,"="&amp;"x",$B$3:$CW$3,"="&amp;"Y"),0)</f>
        <v>0</v>
      </c>
      <c r="Q94">
        <f ca="1">IFERROR(SUMIFS(INDEX($B$5:$CW$56,MATCH(Q$93,$A$5:$A$56,0),1):INDEX($B$5:$CW$56,MATCH(Q$93,$A$5:$A$56,0),100),$B59:$CW59,"="&amp;"x",$B$3:$CW$3,"="&amp;"Y"),0)</f>
        <v>0</v>
      </c>
      <c r="R94">
        <f ca="1">IFERROR(SUMIFS(INDEX($B$5:$CW$56,MATCH(R$93,$A$5:$A$56,0),1):INDEX($B$5:$CW$56,MATCH(R$93,$A$5:$A$56,0),100),$B59:$CW59,"="&amp;"x",$B$3:$CW$3,"="&amp;"Y"),0)</f>
        <v>0</v>
      </c>
      <c r="S94">
        <f ca="1">IFERROR(SUMIFS(INDEX($B$5:$CW$56,MATCH(S$93,$A$5:$A$56,0),1):INDEX($B$5:$CW$56,MATCH(S$93,$A$5:$A$56,0),100),$B59:$CW59,"="&amp;"x",$B$3:$CW$3,"="&amp;"Y"),0)</f>
        <v>0</v>
      </c>
      <c r="T94">
        <f ca="1">IFERROR(SUMIFS(INDEX($B$5:$CW$56,MATCH(T$93,$A$5:$A$56,0),1):INDEX($B$5:$CW$56,MATCH(T$93,$A$5:$A$56,0),100),$B59:$CW59,"="&amp;"x",$B$3:$CW$3,"="&amp;"Y"),0)</f>
        <v>0</v>
      </c>
      <c r="U94">
        <f ca="1">IFERROR(SUMIFS(INDEX($B$5:$CW$56,MATCH(U$93,$A$5:$A$56,0),1):INDEX($B$5:$CW$56,MATCH(U$93,$A$5:$A$56,0),100),$B59:$CW59,"="&amp;"x",$B$3:$CW$3,"="&amp;"Y"),0)</f>
        <v>0</v>
      </c>
      <c r="V94">
        <f ca="1">IFERROR(SUMIFS(INDEX($B$5:$CW$56,MATCH(V$93,$A$5:$A$56,0),1):INDEX($B$5:$CW$56,MATCH(V$93,$A$5:$A$56,0),100),$B59:$CW59,"="&amp;"x",$B$3:$CW$3,"="&amp;"Y"),0)</f>
        <v>0</v>
      </c>
      <c r="W94">
        <f ca="1">IFERROR(SUMIFS(INDEX($B$5:$CW$56,MATCH(W$93,$A$5:$A$56,0),1):INDEX($B$5:$CW$56,MATCH(W$93,$A$5:$A$56,0),100),$B59:$CW59,"="&amp;"x",$B$3:$CW$3,"="&amp;"Y"),0)</f>
        <v>0</v>
      </c>
      <c r="X94">
        <f ca="1">IFERROR(SUMIFS(INDEX($B$5:$CW$56,MATCH(X$93,$A$5:$A$56,0),1):INDEX($B$5:$CW$56,MATCH(X$93,$A$5:$A$56,0),100),$B59:$CW59,"="&amp;"x",$B$3:$CW$3,"="&amp;"Y"),0)</f>
        <v>0</v>
      </c>
      <c r="Y94">
        <f ca="1">IFERROR(SUMIFS(INDEX($B$5:$CW$56,MATCH(Y$93,$A$5:$A$56,0),1):INDEX($B$5:$CW$56,MATCH(Y$93,$A$5:$A$56,0),100),$B59:$CW59,"="&amp;"x",$B$3:$CW$3,"="&amp;"Y"),0)</f>
        <v>0</v>
      </c>
      <c r="Z94">
        <f ca="1">IFERROR(SUMIFS(INDEX($B$5:$CW$56,MATCH(Z$93,$A$5:$A$56,0),1):INDEX($B$5:$CW$56,MATCH(Z$93,$A$5:$A$56,0),100),$B59:$CW59,"="&amp;"x",$B$3:$CW$3,"="&amp;"Y"),0)</f>
        <v>0</v>
      </c>
      <c r="AA94">
        <f ca="1">IFERROR(SUMIFS(INDEX($B$5:$CW$56,MATCH(AA$93,$A$5:$A$56,0),1):INDEX($B$5:$CW$56,MATCH(AA$93,$A$5:$A$56,0),100),$B59:$CW59,"="&amp;"x",$B$3:$CW$3,"="&amp;"Y"),0)</f>
        <v>0</v>
      </c>
      <c r="AB94">
        <f ca="1">IFERROR(SUMIFS(INDEX($B$5:$CW$56,MATCH(AB$93,$A$5:$A$56,0),1):INDEX($B$5:$CW$56,MATCH(AB$93,$A$5:$A$56,0),100),$B59:$CW59,"="&amp;"x",$B$3:$CW$3,"="&amp;"Y"),0)</f>
        <v>0</v>
      </c>
      <c r="AC94">
        <f ca="1">IFERROR(SUMIFS(INDEX($B$5:$CW$56,MATCH(AC$93,$A$5:$A$56,0),1):INDEX($B$5:$CW$56,MATCH(AC$93,$A$5:$A$56,0),100),$B59:$CW59,"="&amp;"x",$B$3:$CW$3,"="&amp;"Y"),0)</f>
        <v>0</v>
      </c>
      <c r="AD94">
        <f ca="1">IFERROR(SUMIFS(INDEX($B$5:$CW$56,MATCH(AD$93,$A$5:$A$56,0),1):INDEX($B$5:$CW$56,MATCH(AD$93,$A$5:$A$56,0),100),$B59:$CW59,"="&amp;"x",$B$3:$CW$3,"="&amp;"Y"),0)</f>
        <v>0</v>
      </c>
      <c r="AE94">
        <f ca="1">IFERROR(SUMIFS(INDEX($B$5:$CW$56,MATCH(AE$93,$A$5:$A$56,0),1):INDEX($B$5:$CW$56,MATCH(AE$93,$A$5:$A$56,0),100),$B59:$CW59,"="&amp;"x",$B$3:$CW$3,"="&amp;"Y"),0)</f>
        <v>0</v>
      </c>
      <c r="AF94">
        <f ca="1">IFERROR(SUMIFS(INDEX($B$5:$CW$56,MATCH(AF$93,$A$5:$A$56,0),1):INDEX($B$5:$CW$56,MATCH(AF$93,$A$5:$A$56,0),100),$B59:$CW59,"="&amp;"x",$B$3:$CW$3,"="&amp;"Y"),0)</f>
        <v>0</v>
      </c>
      <c r="AG94">
        <f ca="1">IFERROR(SUMIFS(INDEX($B$5:$CW$56,MATCH(AG$93,$A$5:$A$56,0),1):INDEX($B$5:$CW$56,MATCH(AG$93,$A$5:$A$56,0),100),$B59:$CW59,"="&amp;"x",$B$3:$CW$3,"="&amp;"Y"),0)</f>
        <v>0</v>
      </c>
      <c r="AH94">
        <f ca="1">IFERROR(SUMIFS(INDEX($B$5:$CW$56,MATCH(AH$93,$A$5:$A$56,0),1):INDEX($B$5:$CW$56,MATCH(AH$93,$A$5:$A$56,0),100),$B59:$CW59,"="&amp;"x",$B$3:$CW$3,"="&amp;"Y"),0)</f>
        <v>0</v>
      </c>
      <c r="AI94">
        <f ca="1">IFERROR(SUMIFS(INDEX($B$5:$CW$56,MATCH(AI$93,$A$5:$A$56,0),1):INDEX($B$5:$CW$56,MATCH(AI$93,$A$5:$A$56,0),100),$B59:$CW59,"="&amp;"x",$B$3:$CW$3,"="&amp;"Y"),0)</f>
        <v>0</v>
      </c>
      <c r="AJ94">
        <f ca="1">IFERROR(SUMIFS(INDEX($B$5:$CW$56,MATCH(AJ$93,$A$5:$A$56,0),1):INDEX($B$5:$CW$56,MATCH(AJ$93,$A$5:$A$56,0),100),$B59:$CW59,"="&amp;"x",$B$3:$CW$3,"="&amp;"Y"),0)</f>
        <v>0</v>
      </c>
      <c r="AK94">
        <f ca="1">IFERROR(SUMIFS(INDEX($B$5:$CW$56,MATCH(AK$93,$A$5:$A$56,0),1):INDEX($B$5:$CW$56,MATCH(AK$93,$A$5:$A$56,0),100),$B59:$CW59,"="&amp;"x",$B$3:$CW$3,"="&amp;"Y"),0)</f>
        <v>0</v>
      </c>
      <c r="AL94">
        <f ca="1">IFERROR(SUMIFS(INDEX($B$5:$CW$56,MATCH(AL$93,$A$5:$A$56,0),1):INDEX($B$5:$CW$56,MATCH(AL$93,$A$5:$A$56,0),100),$B59:$CW59,"="&amp;"x",$B$3:$CW$3,"="&amp;"Y"),0)</f>
        <v>0</v>
      </c>
      <c r="AM94">
        <f ca="1">IFERROR(SUMIFS(INDEX($B$5:$CW$56,MATCH(AM$93,$A$5:$A$56,0),1):INDEX($B$5:$CW$56,MATCH(AM$93,$A$5:$A$56,0),100),$B59:$CW59,"="&amp;"x",$B$3:$CW$3,"="&amp;"Y"),0)</f>
        <v>0</v>
      </c>
      <c r="AN94">
        <f ca="1">IFERROR(SUMIFS(INDEX($B$5:$CW$56,MATCH(AN$93,$A$5:$A$56,0),1):INDEX($B$5:$CW$56,MATCH(AN$93,$A$5:$A$56,0),100),$B59:$CW59,"="&amp;"x",$B$3:$CW$3,"="&amp;"Y"),0)</f>
        <v>0</v>
      </c>
      <c r="AO94">
        <f ca="1">IFERROR(SUMIFS(INDEX($B$5:$CW$56,MATCH(AO$93,$A$5:$A$56,0),1):INDEX($B$5:$CW$56,MATCH(AO$93,$A$5:$A$56,0),100),$B59:$CW59,"="&amp;"x",$B$3:$CW$3,"="&amp;"Y"),0)</f>
        <v>0</v>
      </c>
      <c r="AP94">
        <f ca="1">IFERROR(SUMIFS(INDEX($B$5:$CW$56,MATCH(AP$93,$A$5:$A$56,0),1):INDEX($B$5:$CW$56,MATCH(AP$93,$A$5:$A$56,0),100),$B59:$CW59,"="&amp;"x",$B$3:$CW$3,"="&amp;"Y"),0)</f>
        <v>0</v>
      </c>
      <c r="AQ94">
        <f ca="1">IFERROR(SUMIFS(INDEX($B$5:$CW$56,MATCH(AQ$93,$A$5:$A$56,0),1):INDEX($B$5:$CW$56,MATCH(AQ$93,$A$5:$A$56,0),100),$B59:$CW59,"="&amp;"x",$B$3:$CW$3,"="&amp;"Y"),0)</f>
        <v>0</v>
      </c>
      <c r="AR94">
        <f ca="1">IFERROR(SUMIFS(INDEX($B$5:$CW$56,MATCH(AR$93,$A$5:$A$56,0),1):INDEX($B$5:$CW$56,MATCH(AR$93,$A$5:$A$56,0),100),$B59:$CW59,"="&amp;"x",$B$3:$CW$3,"="&amp;"Y"),0)</f>
        <v>0</v>
      </c>
      <c r="AS94">
        <f ca="1">IFERROR(SUMIFS(INDEX($B$5:$CW$56,MATCH(AS$93,$A$5:$A$56,0),1):INDEX($B$5:$CW$56,MATCH(AS$93,$A$5:$A$56,0),100),$B59:$CW59,"="&amp;"x",$B$3:$CW$3,"="&amp;"Y"),0)</f>
        <v>0</v>
      </c>
      <c r="AT94">
        <f ca="1">IFERROR(SUMIFS(INDEX($B$5:$CW$56,MATCH(AT$93,$A$5:$A$56,0),1):INDEX($B$5:$CW$56,MATCH(AT$93,$A$5:$A$56,0),100),$B59:$CW59,"="&amp;"x",$B$3:$CW$3,"="&amp;"Y"),0)</f>
        <v>0</v>
      </c>
      <c r="AU94">
        <f ca="1">IFERROR(SUMIFS(INDEX($B$5:$CW$56,MATCH(AU$93,$A$5:$A$56,0),1):INDEX($B$5:$CW$56,MATCH(AU$93,$A$5:$A$56,0),100),$B59:$CW59,"="&amp;"x",$B$3:$CW$3,"="&amp;"Y"),0)</f>
        <v>0</v>
      </c>
      <c r="AV94">
        <f ca="1">IFERROR(SUMIFS(INDEX($B$5:$CW$56,MATCH(AV$93,$A$5:$A$56,0),1):INDEX($B$5:$CW$56,MATCH(AV$93,$A$5:$A$56,0),100),$B59:$CW59,"="&amp;"x",$B$3:$CW$3,"="&amp;"Y"),0)</f>
        <v>0</v>
      </c>
      <c r="AW94">
        <f ca="1">IFERROR(SUMIFS(INDEX($B$5:$CW$56,MATCH(AW$93,$A$5:$A$56,0),1):INDEX($B$5:$CW$56,MATCH(AW$93,$A$5:$A$56,0),100),$B59:$CW59,"="&amp;"x",$B$3:$CW$3,"="&amp;"Y"),0)</f>
        <v>0</v>
      </c>
      <c r="AX94">
        <f ca="1">IFERROR(SUMIFS(INDEX($B$5:$CW$56,MATCH(AX$93,$A$5:$A$56,0),1):INDEX($B$5:$CW$56,MATCH(AX$93,$A$5:$A$56,0),100),$B59:$CW59,"="&amp;"x",$B$3:$CW$3,"="&amp;"Y"),0)</f>
        <v>0</v>
      </c>
      <c r="AY94">
        <f ca="1">IFERROR(SUMIFS(INDEX($B$5:$CW$56,MATCH(AY$93,$A$5:$A$56,0),1):INDEX($B$5:$CW$56,MATCH(AY$93,$A$5:$A$56,0),100),$B59:$CW59,"="&amp;"x",$B$3:$CW$3,"="&amp;"Y"),0)</f>
        <v>0</v>
      </c>
      <c r="AZ94">
        <f ca="1">IFERROR(SUMIFS(INDEX($B$5:$CW$56,MATCH(AZ$93,$A$5:$A$56,0),1):INDEX($B$5:$CW$56,MATCH(AZ$93,$A$5:$A$56,0),100),$B59:$CW59,"="&amp;"x",$B$3:$CW$3,"="&amp;"Y"),0)</f>
        <v>0</v>
      </c>
      <c r="BA94">
        <f ca="1">IFERROR(SUMIFS(INDEX($B$5:$CW$56,MATCH(BA$93,$A$5:$A$56,0),1):INDEX($B$5:$CW$56,MATCH(BA$93,$A$5:$A$56,0),100),$B59:$CW59,"="&amp;"x",$B$3:$CW$3,"="&amp;"Y"),0)</f>
        <v>0</v>
      </c>
      <c r="BC94">
        <f ca="1">AVERAGE(B94:BA94)</f>
        <v>0</v>
      </c>
    </row>
    <row r="95" spans="1:55" x14ac:dyDescent="0.35">
      <c r="A95" s="2" t="str" cm="1">
        <f t="array" ref="A95">INDEX('Data Validation (Hide)'!$B$2:$B$16,ROW(A2),1)</f>
        <v>Caseload 2</v>
      </c>
      <c r="B95">
        <f ca="1">IFERROR(SUMIFS(INDEX($B$5:$CW$56,MATCH(B$93,$A$5:$A$56,0),1):INDEX($B$5:$CW$56,MATCH(B$93,$A$5:$A$56,0),100),$B60:$CW60,"="&amp;"x",$B$3:$CW$3,"="&amp;"Y"),0)</f>
        <v>0</v>
      </c>
      <c r="C95">
        <f ca="1">IFERROR(SUMIFS(INDEX($B$5:$CW$56,MATCH(C$93,$A$5:$A$56,0),1):INDEX($B$5:$CW$56,MATCH(C$93,$A$5:$A$56,0),100),$B60:$CW60,"="&amp;"x",$B$3:$CW$3,"="&amp;"Y"),0)</f>
        <v>0</v>
      </c>
      <c r="D95">
        <f ca="1">IFERROR(SUMIFS(INDEX($B$5:$CW$56,MATCH(D$93,$A$5:$A$56,0),1):INDEX($B$5:$CW$56,MATCH(D$93,$A$5:$A$56,0),100),$B60:$CW60,"="&amp;"x",$B$3:$CW$3,"="&amp;"Y"),0)</f>
        <v>0</v>
      </c>
      <c r="E95">
        <f ca="1">IFERROR(SUMIFS(INDEX($B$5:$CW$56,MATCH(E$93,$A$5:$A$56,0),1):INDEX($B$5:$CW$56,MATCH(E$93,$A$5:$A$56,0),100),$B60:$CW60,"="&amp;"x",$B$3:$CW$3,"="&amp;"Y"),0)</f>
        <v>0</v>
      </c>
      <c r="F95">
        <f ca="1">IFERROR(SUMIFS(INDEX($B$5:$CW$56,MATCH(F$93,$A$5:$A$56,0),1):INDEX($B$5:$CW$56,MATCH(F$93,$A$5:$A$56,0),100),$B60:$CW60,"="&amp;"x",$B$3:$CW$3,"="&amp;"Y"),0)</f>
        <v>0</v>
      </c>
      <c r="G95">
        <f ca="1">IFERROR(SUMIFS(INDEX($B$5:$CW$56,MATCH(G$93,$A$5:$A$56,0),1):INDEX($B$5:$CW$56,MATCH(G$93,$A$5:$A$56,0),100),$B60:$CW60,"="&amp;"x",$B$3:$CW$3,"="&amp;"Y"),0)</f>
        <v>0</v>
      </c>
      <c r="H95">
        <f ca="1">IFERROR(SUMIFS(INDEX($B$5:$CW$56,MATCH(H$93,$A$5:$A$56,0),1):INDEX($B$5:$CW$56,MATCH(H$93,$A$5:$A$56,0),100),$B60:$CW60,"="&amp;"x",$B$3:$CW$3,"="&amp;"Y"),0)</f>
        <v>0</v>
      </c>
      <c r="I95">
        <f ca="1">IFERROR(SUMIFS(INDEX($B$5:$CW$56,MATCH(I$93,$A$5:$A$56,0),1):INDEX($B$5:$CW$56,MATCH(I$93,$A$5:$A$56,0),100),$B60:$CW60,"="&amp;"x",$B$3:$CW$3,"="&amp;"Y"),0)</f>
        <v>0</v>
      </c>
      <c r="J95">
        <f ca="1">IFERROR(SUMIFS(INDEX($B$5:$CW$56,MATCH(J$93,$A$5:$A$56,0),1):INDEX($B$5:$CW$56,MATCH(J$93,$A$5:$A$56,0),100),$B60:$CW60,"="&amp;"x",$B$3:$CW$3,"="&amp;"Y"),0)</f>
        <v>0</v>
      </c>
      <c r="K95">
        <f ca="1">IFERROR(SUMIFS(INDEX($B$5:$CW$56,MATCH(K$93,$A$5:$A$56,0),1):INDEX($B$5:$CW$56,MATCH(K$93,$A$5:$A$56,0),100),$B60:$CW60,"="&amp;"x",$B$3:$CW$3,"="&amp;"Y"),0)</f>
        <v>0</v>
      </c>
      <c r="L95">
        <f ca="1">IFERROR(SUMIFS(INDEX($B$5:$CW$56,MATCH(L$93,$A$5:$A$56,0),1):INDEX($B$5:$CW$56,MATCH(L$93,$A$5:$A$56,0),100),$B60:$CW60,"="&amp;"x",$B$3:$CW$3,"="&amp;"Y"),0)</f>
        <v>0</v>
      </c>
      <c r="M95">
        <f ca="1">IFERROR(SUMIFS(INDEX($B$5:$CW$56,MATCH(M$93,$A$5:$A$56,0),1):INDEX($B$5:$CW$56,MATCH(M$93,$A$5:$A$56,0),100),$B60:$CW60,"="&amp;"x",$B$3:$CW$3,"="&amp;"Y"),0)</f>
        <v>0</v>
      </c>
      <c r="N95">
        <f ca="1">IFERROR(SUMIFS(INDEX($B$5:$CW$56,MATCH(N$93,$A$5:$A$56,0),1):INDEX($B$5:$CW$56,MATCH(N$93,$A$5:$A$56,0),100),$B60:$CW60,"="&amp;"x",$B$3:$CW$3,"="&amp;"Y"),0)</f>
        <v>0</v>
      </c>
      <c r="O95">
        <f ca="1">IFERROR(SUMIFS(INDEX($B$5:$CW$56,MATCH(O$93,$A$5:$A$56,0),1):INDEX($B$5:$CW$56,MATCH(O$93,$A$5:$A$56,0),100),$B60:$CW60,"="&amp;"x",$B$3:$CW$3,"="&amp;"Y"),0)</f>
        <v>0</v>
      </c>
      <c r="P95">
        <f ca="1">IFERROR(SUMIFS(INDEX($B$5:$CW$56,MATCH(P$93,$A$5:$A$56,0),1):INDEX($B$5:$CW$56,MATCH(P$93,$A$5:$A$56,0),100),$B60:$CW60,"="&amp;"x",$B$3:$CW$3,"="&amp;"Y"),0)</f>
        <v>0</v>
      </c>
      <c r="Q95">
        <f ca="1">IFERROR(SUMIFS(INDEX($B$5:$CW$56,MATCH(Q$93,$A$5:$A$56,0),1):INDEX($B$5:$CW$56,MATCH(Q$93,$A$5:$A$56,0),100),$B60:$CW60,"="&amp;"x",$B$3:$CW$3,"="&amp;"Y"),0)</f>
        <v>0</v>
      </c>
      <c r="R95">
        <f ca="1">IFERROR(SUMIFS(INDEX($B$5:$CW$56,MATCH(R$93,$A$5:$A$56,0),1):INDEX($B$5:$CW$56,MATCH(R$93,$A$5:$A$56,0),100),$B60:$CW60,"="&amp;"x",$B$3:$CW$3,"="&amp;"Y"),0)</f>
        <v>0</v>
      </c>
      <c r="S95">
        <f ca="1">IFERROR(SUMIFS(INDEX($B$5:$CW$56,MATCH(S$93,$A$5:$A$56,0),1):INDEX($B$5:$CW$56,MATCH(S$93,$A$5:$A$56,0),100),$B60:$CW60,"="&amp;"x",$B$3:$CW$3,"="&amp;"Y"),0)</f>
        <v>0</v>
      </c>
      <c r="T95">
        <f ca="1">IFERROR(SUMIFS(INDEX($B$5:$CW$56,MATCH(T$93,$A$5:$A$56,0),1):INDEX($B$5:$CW$56,MATCH(T$93,$A$5:$A$56,0),100),$B60:$CW60,"="&amp;"x",$B$3:$CW$3,"="&amp;"Y"),0)</f>
        <v>0</v>
      </c>
      <c r="U95">
        <f ca="1">IFERROR(SUMIFS(INDEX($B$5:$CW$56,MATCH(U$93,$A$5:$A$56,0),1):INDEX($B$5:$CW$56,MATCH(U$93,$A$5:$A$56,0),100),$B60:$CW60,"="&amp;"x",$B$3:$CW$3,"="&amp;"Y"),0)</f>
        <v>0</v>
      </c>
      <c r="V95">
        <f ca="1">IFERROR(SUMIFS(INDEX($B$5:$CW$56,MATCH(V$93,$A$5:$A$56,0),1):INDEX($B$5:$CW$56,MATCH(V$93,$A$5:$A$56,0),100),$B60:$CW60,"="&amp;"x",$B$3:$CW$3,"="&amp;"Y"),0)</f>
        <v>0</v>
      </c>
      <c r="W95">
        <f ca="1">IFERROR(SUMIFS(INDEX($B$5:$CW$56,MATCH(W$93,$A$5:$A$56,0),1):INDEX($B$5:$CW$56,MATCH(W$93,$A$5:$A$56,0),100),$B60:$CW60,"="&amp;"x",$B$3:$CW$3,"="&amp;"Y"),0)</f>
        <v>0</v>
      </c>
      <c r="X95">
        <f ca="1">IFERROR(SUMIFS(INDEX($B$5:$CW$56,MATCH(X$93,$A$5:$A$56,0),1):INDEX($B$5:$CW$56,MATCH(X$93,$A$5:$A$56,0),100),$B60:$CW60,"="&amp;"x",$B$3:$CW$3,"="&amp;"Y"),0)</f>
        <v>0</v>
      </c>
      <c r="Y95">
        <f ca="1">IFERROR(SUMIFS(INDEX($B$5:$CW$56,MATCH(Y$93,$A$5:$A$56,0),1):INDEX($B$5:$CW$56,MATCH(Y$93,$A$5:$A$56,0),100),$B60:$CW60,"="&amp;"x",$B$3:$CW$3,"="&amp;"Y"),0)</f>
        <v>0</v>
      </c>
      <c r="Z95">
        <f ca="1">IFERROR(SUMIFS(INDEX($B$5:$CW$56,MATCH(Z$93,$A$5:$A$56,0),1):INDEX($B$5:$CW$56,MATCH(Z$93,$A$5:$A$56,0),100),$B60:$CW60,"="&amp;"x",$B$3:$CW$3,"="&amp;"Y"),0)</f>
        <v>0</v>
      </c>
      <c r="AA95">
        <f ca="1">IFERROR(SUMIFS(INDEX($B$5:$CW$56,MATCH(AA$93,$A$5:$A$56,0),1):INDEX($B$5:$CW$56,MATCH(AA$93,$A$5:$A$56,0),100),$B60:$CW60,"="&amp;"x",$B$3:$CW$3,"="&amp;"Y"),0)</f>
        <v>0</v>
      </c>
      <c r="AB95">
        <f ca="1">IFERROR(SUMIFS(INDEX($B$5:$CW$56,MATCH(AB$93,$A$5:$A$56,0),1):INDEX($B$5:$CW$56,MATCH(AB$93,$A$5:$A$56,0),100),$B60:$CW60,"="&amp;"x",$B$3:$CW$3,"="&amp;"Y"),0)</f>
        <v>0</v>
      </c>
      <c r="AC95">
        <f ca="1">IFERROR(SUMIFS(INDEX($B$5:$CW$56,MATCH(AC$93,$A$5:$A$56,0),1):INDEX($B$5:$CW$56,MATCH(AC$93,$A$5:$A$56,0),100),$B60:$CW60,"="&amp;"x",$B$3:$CW$3,"="&amp;"Y"),0)</f>
        <v>0</v>
      </c>
      <c r="AD95">
        <f ca="1">IFERROR(SUMIFS(INDEX($B$5:$CW$56,MATCH(AD$93,$A$5:$A$56,0),1):INDEX($B$5:$CW$56,MATCH(AD$93,$A$5:$A$56,0),100),$B60:$CW60,"="&amp;"x",$B$3:$CW$3,"="&amp;"Y"),0)</f>
        <v>0</v>
      </c>
      <c r="AE95">
        <f ca="1">IFERROR(SUMIFS(INDEX($B$5:$CW$56,MATCH(AE$93,$A$5:$A$56,0),1):INDEX($B$5:$CW$56,MATCH(AE$93,$A$5:$A$56,0),100),$B60:$CW60,"="&amp;"x",$B$3:$CW$3,"="&amp;"Y"),0)</f>
        <v>0</v>
      </c>
      <c r="AF95">
        <f ca="1">IFERROR(SUMIFS(INDEX($B$5:$CW$56,MATCH(AF$93,$A$5:$A$56,0),1):INDEX($B$5:$CW$56,MATCH(AF$93,$A$5:$A$56,0),100),$B60:$CW60,"="&amp;"x",$B$3:$CW$3,"="&amp;"Y"),0)</f>
        <v>0</v>
      </c>
      <c r="AG95">
        <f ca="1">IFERROR(SUMIFS(INDEX($B$5:$CW$56,MATCH(AG$93,$A$5:$A$56,0),1):INDEX($B$5:$CW$56,MATCH(AG$93,$A$5:$A$56,0),100),$B60:$CW60,"="&amp;"x",$B$3:$CW$3,"="&amp;"Y"),0)</f>
        <v>0</v>
      </c>
      <c r="AH95">
        <f ca="1">IFERROR(SUMIFS(INDEX($B$5:$CW$56,MATCH(AH$93,$A$5:$A$56,0),1):INDEX($B$5:$CW$56,MATCH(AH$93,$A$5:$A$56,0),100),$B60:$CW60,"="&amp;"x",$B$3:$CW$3,"="&amp;"Y"),0)</f>
        <v>0</v>
      </c>
      <c r="AI95">
        <f ca="1">IFERROR(SUMIFS(INDEX($B$5:$CW$56,MATCH(AI$93,$A$5:$A$56,0),1):INDEX($B$5:$CW$56,MATCH(AI$93,$A$5:$A$56,0),100),$B60:$CW60,"="&amp;"x",$B$3:$CW$3,"="&amp;"Y"),0)</f>
        <v>0</v>
      </c>
      <c r="AJ95">
        <f ca="1">IFERROR(SUMIFS(INDEX($B$5:$CW$56,MATCH(AJ$93,$A$5:$A$56,0),1):INDEX($B$5:$CW$56,MATCH(AJ$93,$A$5:$A$56,0),100),$B60:$CW60,"="&amp;"x",$B$3:$CW$3,"="&amp;"Y"),0)</f>
        <v>0</v>
      </c>
      <c r="AK95">
        <f ca="1">IFERROR(SUMIFS(INDEX($B$5:$CW$56,MATCH(AK$93,$A$5:$A$56,0),1):INDEX($B$5:$CW$56,MATCH(AK$93,$A$5:$A$56,0),100),$B60:$CW60,"="&amp;"x",$B$3:$CW$3,"="&amp;"Y"),0)</f>
        <v>0</v>
      </c>
      <c r="AL95">
        <f ca="1">IFERROR(SUMIFS(INDEX($B$5:$CW$56,MATCH(AL$93,$A$5:$A$56,0),1):INDEX($B$5:$CW$56,MATCH(AL$93,$A$5:$A$56,0),100),$B60:$CW60,"="&amp;"x",$B$3:$CW$3,"="&amp;"Y"),0)</f>
        <v>0</v>
      </c>
      <c r="AM95">
        <f ca="1">IFERROR(SUMIFS(INDEX($B$5:$CW$56,MATCH(AM$93,$A$5:$A$56,0),1):INDEX($B$5:$CW$56,MATCH(AM$93,$A$5:$A$56,0),100),$B60:$CW60,"="&amp;"x",$B$3:$CW$3,"="&amp;"Y"),0)</f>
        <v>0</v>
      </c>
      <c r="AN95">
        <f ca="1">IFERROR(SUMIFS(INDEX($B$5:$CW$56,MATCH(AN$93,$A$5:$A$56,0),1):INDEX($B$5:$CW$56,MATCH(AN$93,$A$5:$A$56,0),100),$B60:$CW60,"="&amp;"x",$B$3:$CW$3,"="&amp;"Y"),0)</f>
        <v>0</v>
      </c>
      <c r="AO95">
        <f ca="1">IFERROR(SUMIFS(INDEX($B$5:$CW$56,MATCH(AO$93,$A$5:$A$56,0),1):INDEX($B$5:$CW$56,MATCH(AO$93,$A$5:$A$56,0),100),$B60:$CW60,"="&amp;"x",$B$3:$CW$3,"="&amp;"Y"),0)</f>
        <v>0</v>
      </c>
      <c r="AP95">
        <f ca="1">IFERROR(SUMIFS(INDEX($B$5:$CW$56,MATCH(AP$93,$A$5:$A$56,0),1):INDEX($B$5:$CW$56,MATCH(AP$93,$A$5:$A$56,0),100),$B60:$CW60,"="&amp;"x",$B$3:$CW$3,"="&amp;"Y"),0)</f>
        <v>0</v>
      </c>
      <c r="AQ95">
        <f ca="1">IFERROR(SUMIFS(INDEX($B$5:$CW$56,MATCH(AQ$93,$A$5:$A$56,0),1):INDEX($B$5:$CW$56,MATCH(AQ$93,$A$5:$A$56,0),100),$B60:$CW60,"="&amp;"x",$B$3:$CW$3,"="&amp;"Y"),0)</f>
        <v>0</v>
      </c>
      <c r="AR95">
        <f ca="1">IFERROR(SUMIFS(INDEX($B$5:$CW$56,MATCH(AR$93,$A$5:$A$56,0),1):INDEX($B$5:$CW$56,MATCH(AR$93,$A$5:$A$56,0),100),$B60:$CW60,"="&amp;"x",$B$3:$CW$3,"="&amp;"Y"),0)</f>
        <v>0</v>
      </c>
      <c r="AS95">
        <f ca="1">IFERROR(SUMIFS(INDEX($B$5:$CW$56,MATCH(AS$93,$A$5:$A$56,0),1):INDEX($B$5:$CW$56,MATCH(AS$93,$A$5:$A$56,0),100),$B60:$CW60,"="&amp;"x",$B$3:$CW$3,"="&amp;"Y"),0)</f>
        <v>0</v>
      </c>
      <c r="AT95">
        <f ca="1">IFERROR(SUMIFS(INDEX($B$5:$CW$56,MATCH(AT$93,$A$5:$A$56,0),1):INDEX($B$5:$CW$56,MATCH(AT$93,$A$5:$A$56,0),100),$B60:$CW60,"="&amp;"x",$B$3:$CW$3,"="&amp;"Y"),0)</f>
        <v>0</v>
      </c>
      <c r="AU95">
        <f ca="1">IFERROR(SUMIFS(INDEX($B$5:$CW$56,MATCH(AU$93,$A$5:$A$56,0),1):INDEX($B$5:$CW$56,MATCH(AU$93,$A$5:$A$56,0),100),$B60:$CW60,"="&amp;"x",$B$3:$CW$3,"="&amp;"Y"),0)</f>
        <v>0</v>
      </c>
      <c r="AV95">
        <f ca="1">IFERROR(SUMIFS(INDEX($B$5:$CW$56,MATCH(AV$93,$A$5:$A$56,0),1):INDEX($B$5:$CW$56,MATCH(AV$93,$A$5:$A$56,0),100),$B60:$CW60,"="&amp;"x",$B$3:$CW$3,"="&amp;"Y"),0)</f>
        <v>0</v>
      </c>
      <c r="AW95">
        <f ca="1">IFERROR(SUMIFS(INDEX($B$5:$CW$56,MATCH(AW$93,$A$5:$A$56,0),1):INDEX($B$5:$CW$56,MATCH(AW$93,$A$5:$A$56,0),100),$B60:$CW60,"="&amp;"x",$B$3:$CW$3,"="&amp;"Y"),0)</f>
        <v>0</v>
      </c>
      <c r="AX95">
        <f ca="1">IFERROR(SUMIFS(INDEX($B$5:$CW$56,MATCH(AX$93,$A$5:$A$56,0),1):INDEX($B$5:$CW$56,MATCH(AX$93,$A$5:$A$56,0),100),$B60:$CW60,"="&amp;"x",$B$3:$CW$3,"="&amp;"Y"),0)</f>
        <v>0</v>
      </c>
      <c r="AY95">
        <f ca="1">IFERROR(SUMIFS(INDEX($B$5:$CW$56,MATCH(AY$93,$A$5:$A$56,0),1):INDEX($B$5:$CW$56,MATCH(AY$93,$A$5:$A$56,0),100),$B60:$CW60,"="&amp;"x",$B$3:$CW$3,"="&amp;"Y"),0)</f>
        <v>0</v>
      </c>
      <c r="AZ95">
        <f ca="1">IFERROR(SUMIFS(INDEX($B$5:$CW$56,MATCH(AZ$93,$A$5:$A$56,0),1):INDEX($B$5:$CW$56,MATCH(AZ$93,$A$5:$A$56,0),100),$B60:$CW60,"="&amp;"x",$B$3:$CW$3,"="&amp;"Y"),0)</f>
        <v>0</v>
      </c>
      <c r="BA95">
        <f ca="1">IFERROR(SUMIFS(INDEX($B$5:$CW$56,MATCH(BA$93,$A$5:$A$56,0),1):INDEX($B$5:$CW$56,MATCH(BA$93,$A$5:$A$56,0),100),$B60:$CW60,"="&amp;"x",$B$3:$CW$3,"="&amp;"Y"),0)</f>
        <v>0</v>
      </c>
      <c r="BC95">
        <f t="shared" ref="BC95:BC109" ca="1" si="4">AVERAGE(B95:BA95)</f>
        <v>0</v>
      </c>
    </row>
    <row r="96" spans="1:55" x14ac:dyDescent="0.35">
      <c r="A96" s="2" t="str" cm="1">
        <f t="array" ref="A96">INDEX('Data Validation (Hide)'!$B$2:$B$16,ROW(A3),1)</f>
        <v>Caseload 3</v>
      </c>
      <c r="B96">
        <f ca="1">IFERROR(SUMIFS(INDEX($B$5:$CW$56,MATCH(B$93,$A$5:$A$56,0),1):INDEX($B$5:$CW$56,MATCH(B$93,$A$5:$A$56,0),100),$B61:$CW61,"="&amp;"x",$B$3:$CW$3,"="&amp;"Y"),0)</f>
        <v>0</v>
      </c>
      <c r="C96">
        <f ca="1">IFERROR(SUMIFS(INDEX($B$5:$CW$56,MATCH(C$93,$A$5:$A$56,0),1):INDEX($B$5:$CW$56,MATCH(C$93,$A$5:$A$56,0),100),$B61:$CW61,"="&amp;"x",$B$3:$CW$3,"="&amp;"Y"),0)</f>
        <v>0</v>
      </c>
      <c r="D96">
        <f ca="1">IFERROR(SUMIFS(INDEX($B$5:$CW$56,MATCH(D$93,$A$5:$A$56,0),1):INDEX($B$5:$CW$56,MATCH(D$93,$A$5:$A$56,0),100),$B61:$CW61,"="&amp;"x",$B$3:$CW$3,"="&amp;"Y"),0)</f>
        <v>0</v>
      </c>
      <c r="E96">
        <f ca="1">IFERROR(SUMIFS(INDEX($B$5:$CW$56,MATCH(E$93,$A$5:$A$56,0),1):INDEX($B$5:$CW$56,MATCH(E$93,$A$5:$A$56,0),100),$B61:$CW61,"="&amp;"x",$B$3:$CW$3,"="&amp;"Y"),0)</f>
        <v>0</v>
      </c>
      <c r="F96">
        <f ca="1">IFERROR(SUMIFS(INDEX($B$5:$CW$56,MATCH(F$93,$A$5:$A$56,0),1):INDEX($B$5:$CW$56,MATCH(F$93,$A$5:$A$56,0),100),$B61:$CW61,"="&amp;"x",$B$3:$CW$3,"="&amp;"Y"),0)</f>
        <v>0</v>
      </c>
      <c r="G96">
        <f ca="1">IFERROR(SUMIFS(INDEX($B$5:$CW$56,MATCH(G$93,$A$5:$A$56,0),1):INDEX($B$5:$CW$56,MATCH(G$93,$A$5:$A$56,0),100),$B61:$CW61,"="&amp;"x",$B$3:$CW$3,"="&amp;"Y"),0)</f>
        <v>0</v>
      </c>
      <c r="H96">
        <f ca="1">IFERROR(SUMIFS(INDEX($B$5:$CW$56,MATCH(H$93,$A$5:$A$56,0),1):INDEX($B$5:$CW$56,MATCH(H$93,$A$5:$A$56,0),100),$B61:$CW61,"="&amp;"x",$B$3:$CW$3,"="&amp;"Y"),0)</f>
        <v>0</v>
      </c>
      <c r="I96">
        <f ca="1">IFERROR(SUMIFS(INDEX($B$5:$CW$56,MATCH(I$93,$A$5:$A$56,0),1):INDEX($B$5:$CW$56,MATCH(I$93,$A$5:$A$56,0),100),$B61:$CW61,"="&amp;"x",$B$3:$CW$3,"="&amp;"Y"),0)</f>
        <v>0</v>
      </c>
      <c r="J96">
        <f ca="1">IFERROR(SUMIFS(INDEX($B$5:$CW$56,MATCH(J$93,$A$5:$A$56,0),1):INDEX($B$5:$CW$56,MATCH(J$93,$A$5:$A$56,0),100),$B61:$CW61,"="&amp;"x",$B$3:$CW$3,"="&amp;"Y"),0)</f>
        <v>0</v>
      </c>
      <c r="K96">
        <f ca="1">IFERROR(SUMIFS(INDEX($B$5:$CW$56,MATCH(K$93,$A$5:$A$56,0),1):INDEX($B$5:$CW$56,MATCH(K$93,$A$5:$A$56,0),100),$B61:$CW61,"="&amp;"x",$B$3:$CW$3,"="&amp;"Y"),0)</f>
        <v>0</v>
      </c>
      <c r="L96">
        <f ca="1">IFERROR(SUMIFS(INDEX($B$5:$CW$56,MATCH(L$93,$A$5:$A$56,0),1):INDEX($B$5:$CW$56,MATCH(L$93,$A$5:$A$56,0),100),$B61:$CW61,"="&amp;"x",$B$3:$CW$3,"="&amp;"Y"),0)</f>
        <v>0</v>
      </c>
      <c r="M96">
        <f ca="1">IFERROR(SUMIFS(INDEX($B$5:$CW$56,MATCH(M$93,$A$5:$A$56,0),1):INDEX($B$5:$CW$56,MATCH(M$93,$A$5:$A$56,0),100),$B61:$CW61,"="&amp;"x",$B$3:$CW$3,"="&amp;"Y"),0)</f>
        <v>0</v>
      </c>
      <c r="N96">
        <f ca="1">IFERROR(SUMIFS(INDEX($B$5:$CW$56,MATCH(N$93,$A$5:$A$56,0),1):INDEX($B$5:$CW$56,MATCH(N$93,$A$5:$A$56,0),100),$B61:$CW61,"="&amp;"x",$B$3:$CW$3,"="&amp;"Y"),0)</f>
        <v>0</v>
      </c>
      <c r="O96">
        <f ca="1">IFERROR(SUMIFS(INDEX($B$5:$CW$56,MATCH(O$93,$A$5:$A$56,0),1):INDEX($B$5:$CW$56,MATCH(O$93,$A$5:$A$56,0),100),$B61:$CW61,"="&amp;"x",$B$3:$CW$3,"="&amp;"Y"),0)</f>
        <v>0</v>
      </c>
      <c r="P96">
        <f ca="1">IFERROR(SUMIFS(INDEX($B$5:$CW$56,MATCH(P$93,$A$5:$A$56,0),1):INDEX($B$5:$CW$56,MATCH(P$93,$A$5:$A$56,0),100),$B61:$CW61,"="&amp;"x",$B$3:$CW$3,"="&amp;"Y"),0)</f>
        <v>0</v>
      </c>
      <c r="Q96">
        <f ca="1">IFERROR(SUMIFS(INDEX($B$5:$CW$56,MATCH(Q$93,$A$5:$A$56,0),1):INDEX($B$5:$CW$56,MATCH(Q$93,$A$5:$A$56,0),100),$B61:$CW61,"="&amp;"x",$B$3:$CW$3,"="&amp;"Y"),0)</f>
        <v>0</v>
      </c>
      <c r="R96">
        <f ca="1">IFERROR(SUMIFS(INDEX($B$5:$CW$56,MATCH(R$93,$A$5:$A$56,0),1):INDEX($B$5:$CW$56,MATCH(R$93,$A$5:$A$56,0),100),$B61:$CW61,"="&amp;"x",$B$3:$CW$3,"="&amp;"Y"),0)</f>
        <v>0</v>
      </c>
      <c r="S96">
        <f ca="1">IFERROR(SUMIFS(INDEX($B$5:$CW$56,MATCH(S$93,$A$5:$A$56,0),1):INDEX($B$5:$CW$56,MATCH(S$93,$A$5:$A$56,0),100),$B61:$CW61,"="&amp;"x",$B$3:$CW$3,"="&amp;"Y"),0)</f>
        <v>0</v>
      </c>
      <c r="T96">
        <f ca="1">IFERROR(SUMIFS(INDEX($B$5:$CW$56,MATCH(T$93,$A$5:$A$56,0),1):INDEX($B$5:$CW$56,MATCH(T$93,$A$5:$A$56,0),100),$B61:$CW61,"="&amp;"x",$B$3:$CW$3,"="&amp;"Y"),0)</f>
        <v>0</v>
      </c>
      <c r="U96">
        <f ca="1">IFERROR(SUMIFS(INDEX($B$5:$CW$56,MATCH(U$93,$A$5:$A$56,0),1):INDEX($B$5:$CW$56,MATCH(U$93,$A$5:$A$56,0),100),$B61:$CW61,"="&amp;"x",$B$3:$CW$3,"="&amp;"Y"),0)</f>
        <v>0</v>
      </c>
      <c r="V96">
        <f ca="1">IFERROR(SUMIFS(INDEX($B$5:$CW$56,MATCH(V$93,$A$5:$A$56,0),1):INDEX($B$5:$CW$56,MATCH(V$93,$A$5:$A$56,0),100),$B61:$CW61,"="&amp;"x",$B$3:$CW$3,"="&amp;"Y"),0)</f>
        <v>0</v>
      </c>
      <c r="W96">
        <f ca="1">IFERROR(SUMIFS(INDEX($B$5:$CW$56,MATCH(W$93,$A$5:$A$56,0),1):INDEX($B$5:$CW$56,MATCH(W$93,$A$5:$A$56,0),100),$B61:$CW61,"="&amp;"x",$B$3:$CW$3,"="&amp;"Y"),0)</f>
        <v>0</v>
      </c>
      <c r="X96">
        <f ca="1">IFERROR(SUMIFS(INDEX($B$5:$CW$56,MATCH(X$93,$A$5:$A$56,0),1):INDEX($B$5:$CW$56,MATCH(X$93,$A$5:$A$56,0),100),$B61:$CW61,"="&amp;"x",$B$3:$CW$3,"="&amp;"Y"),0)</f>
        <v>0</v>
      </c>
      <c r="Y96">
        <f ca="1">IFERROR(SUMIFS(INDEX($B$5:$CW$56,MATCH(Y$93,$A$5:$A$56,0),1):INDEX($B$5:$CW$56,MATCH(Y$93,$A$5:$A$56,0),100),$B61:$CW61,"="&amp;"x",$B$3:$CW$3,"="&amp;"Y"),0)</f>
        <v>0</v>
      </c>
      <c r="Z96">
        <f ca="1">IFERROR(SUMIFS(INDEX($B$5:$CW$56,MATCH(Z$93,$A$5:$A$56,0),1):INDEX($B$5:$CW$56,MATCH(Z$93,$A$5:$A$56,0),100),$B61:$CW61,"="&amp;"x",$B$3:$CW$3,"="&amp;"Y"),0)</f>
        <v>0</v>
      </c>
      <c r="AA96">
        <f ca="1">IFERROR(SUMIFS(INDEX($B$5:$CW$56,MATCH(AA$93,$A$5:$A$56,0),1):INDEX($B$5:$CW$56,MATCH(AA$93,$A$5:$A$56,0),100),$B61:$CW61,"="&amp;"x",$B$3:$CW$3,"="&amp;"Y"),0)</f>
        <v>0</v>
      </c>
      <c r="AB96">
        <f ca="1">IFERROR(SUMIFS(INDEX($B$5:$CW$56,MATCH(AB$93,$A$5:$A$56,0),1):INDEX($B$5:$CW$56,MATCH(AB$93,$A$5:$A$56,0),100),$B61:$CW61,"="&amp;"x",$B$3:$CW$3,"="&amp;"Y"),0)</f>
        <v>0</v>
      </c>
      <c r="AC96">
        <f ca="1">IFERROR(SUMIFS(INDEX($B$5:$CW$56,MATCH(AC$93,$A$5:$A$56,0),1):INDEX($B$5:$CW$56,MATCH(AC$93,$A$5:$A$56,0),100),$B61:$CW61,"="&amp;"x",$B$3:$CW$3,"="&amp;"Y"),0)</f>
        <v>0</v>
      </c>
      <c r="AD96">
        <f ca="1">IFERROR(SUMIFS(INDEX($B$5:$CW$56,MATCH(AD$93,$A$5:$A$56,0),1):INDEX($B$5:$CW$56,MATCH(AD$93,$A$5:$A$56,0),100),$B61:$CW61,"="&amp;"x",$B$3:$CW$3,"="&amp;"Y"),0)</f>
        <v>0</v>
      </c>
      <c r="AE96">
        <f ca="1">IFERROR(SUMIFS(INDEX($B$5:$CW$56,MATCH(AE$93,$A$5:$A$56,0),1):INDEX($B$5:$CW$56,MATCH(AE$93,$A$5:$A$56,0),100),$B61:$CW61,"="&amp;"x",$B$3:$CW$3,"="&amp;"Y"),0)</f>
        <v>0</v>
      </c>
      <c r="AF96">
        <f ca="1">IFERROR(SUMIFS(INDEX($B$5:$CW$56,MATCH(AF$93,$A$5:$A$56,0),1):INDEX($B$5:$CW$56,MATCH(AF$93,$A$5:$A$56,0),100),$B61:$CW61,"="&amp;"x",$B$3:$CW$3,"="&amp;"Y"),0)</f>
        <v>0</v>
      </c>
      <c r="AG96">
        <f ca="1">IFERROR(SUMIFS(INDEX($B$5:$CW$56,MATCH(AG$93,$A$5:$A$56,0),1):INDEX($B$5:$CW$56,MATCH(AG$93,$A$5:$A$56,0),100),$B61:$CW61,"="&amp;"x",$B$3:$CW$3,"="&amp;"Y"),0)</f>
        <v>0</v>
      </c>
      <c r="AH96">
        <f ca="1">IFERROR(SUMIFS(INDEX($B$5:$CW$56,MATCH(AH$93,$A$5:$A$56,0),1):INDEX($B$5:$CW$56,MATCH(AH$93,$A$5:$A$56,0),100),$B61:$CW61,"="&amp;"x",$B$3:$CW$3,"="&amp;"Y"),0)</f>
        <v>0</v>
      </c>
      <c r="AI96">
        <f ca="1">IFERROR(SUMIFS(INDEX($B$5:$CW$56,MATCH(AI$93,$A$5:$A$56,0),1):INDEX($B$5:$CW$56,MATCH(AI$93,$A$5:$A$56,0),100),$B61:$CW61,"="&amp;"x",$B$3:$CW$3,"="&amp;"Y"),0)</f>
        <v>0</v>
      </c>
      <c r="AJ96">
        <f ca="1">IFERROR(SUMIFS(INDEX($B$5:$CW$56,MATCH(AJ$93,$A$5:$A$56,0),1):INDEX($B$5:$CW$56,MATCH(AJ$93,$A$5:$A$56,0),100),$B61:$CW61,"="&amp;"x",$B$3:$CW$3,"="&amp;"Y"),0)</f>
        <v>0</v>
      </c>
      <c r="AK96">
        <f ca="1">IFERROR(SUMIFS(INDEX($B$5:$CW$56,MATCH(AK$93,$A$5:$A$56,0),1):INDEX($B$5:$CW$56,MATCH(AK$93,$A$5:$A$56,0),100),$B61:$CW61,"="&amp;"x",$B$3:$CW$3,"="&amp;"Y"),0)</f>
        <v>0</v>
      </c>
      <c r="AL96">
        <f ca="1">IFERROR(SUMIFS(INDEX($B$5:$CW$56,MATCH(AL$93,$A$5:$A$56,0),1):INDEX($B$5:$CW$56,MATCH(AL$93,$A$5:$A$56,0),100),$B61:$CW61,"="&amp;"x",$B$3:$CW$3,"="&amp;"Y"),0)</f>
        <v>0</v>
      </c>
      <c r="AM96">
        <f ca="1">IFERROR(SUMIFS(INDEX($B$5:$CW$56,MATCH(AM$93,$A$5:$A$56,0),1):INDEX($B$5:$CW$56,MATCH(AM$93,$A$5:$A$56,0),100),$B61:$CW61,"="&amp;"x",$B$3:$CW$3,"="&amp;"Y"),0)</f>
        <v>0</v>
      </c>
      <c r="AN96">
        <f ca="1">IFERROR(SUMIFS(INDEX($B$5:$CW$56,MATCH(AN$93,$A$5:$A$56,0),1):INDEX($B$5:$CW$56,MATCH(AN$93,$A$5:$A$56,0),100),$B61:$CW61,"="&amp;"x",$B$3:$CW$3,"="&amp;"Y"),0)</f>
        <v>0</v>
      </c>
      <c r="AO96">
        <f ca="1">IFERROR(SUMIFS(INDEX($B$5:$CW$56,MATCH(AO$93,$A$5:$A$56,0),1):INDEX($B$5:$CW$56,MATCH(AO$93,$A$5:$A$56,0),100),$B61:$CW61,"="&amp;"x",$B$3:$CW$3,"="&amp;"Y"),0)</f>
        <v>0</v>
      </c>
      <c r="AP96">
        <f ca="1">IFERROR(SUMIFS(INDEX($B$5:$CW$56,MATCH(AP$93,$A$5:$A$56,0),1):INDEX($B$5:$CW$56,MATCH(AP$93,$A$5:$A$56,0),100),$B61:$CW61,"="&amp;"x",$B$3:$CW$3,"="&amp;"Y"),0)</f>
        <v>0</v>
      </c>
      <c r="AQ96">
        <f ca="1">IFERROR(SUMIFS(INDEX($B$5:$CW$56,MATCH(AQ$93,$A$5:$A$56,0),1):INDEX($B$5:$CW$56,MATCH(AQ$93,$A$5:$A$56,0),100),$B61:$CW61,"="&amp;"x",$B$3:$CW$3,"="&amp;"Y"),0)</f>
        <v>0</v>
      </c>
      <c r="AR96">
        <f ca="1">IFERROR(SUMIFS(INDEX($B$5:$CW$56,MATCH(AR$93,$A$5:$A$56,0),1):INDEX($B$5:$CW$56,MATCH(AR$93,$A$5:$A$56,0),100),$B61:$CW61,"="&amp;"x",$B$3:$CW$3,"="&amp;"Y"),0)</f>
        <v>0</v>
      </c>
      <c r="AS96">
        <f ca="1">IFERROR(SUMIFS(INDEX($B$5:$CW$56,MATCH(AS$93,$A$5:$A$56,0),1):INDEX($B$5:$CW$56,MATCH(AS$93,$A$5:$A$56,0),100),$B61:$CW61,"="&amp;"x",$B$3:$CW$3,"="&amp;"Y"),0)</f>
        <v>0</v>
      </c>
      <c r="AT96">
        <f ca="1">IFERROR(SUMIFS(INDEX($B$5:$CW$56,MATCH(AT$93,$A$5:$A$56,0),1):INDEX($B$5:$CW$56,MATCH(AT$93,$A$5:$A$56,0),100),$B61:$CW61,"="&amp;"x",$B$3:$CW$3,"="&amp;"Y"),0)</f>
        <v>0</v>
      </c>
      <c r="AU96">
        <f ca="1">IFERROR(SUMIFS(INDEX($B$5:$CW$56,MATCH(AU$93,$A$5:$A$56,0),1):INDEX($B$5:$CW$56,MATCH(AU$93,$A$5:$A$56,0),100),$B61:$CW61,"="&amp;"x",$B$3:$CW$3,"="&amp;"Y"),0)</f>
        <v>0</v>
      </c>
      <c r="AV96">
        <f ca="1">IFERROR(SUMIFS(INDEX($B$5:$CW$56,MATCH(AV$93,$A$5:$A$56,0),1):INDEX($B$5:$CW$56,MATCH(AV$93,$A$5:$A$56,0),100),$B61:$CW61,"="&amp;"x",$B$3:$CW$3,"="&amp;"Y"),0)</f>
        <v>0</v>
      </c>
      <c r="AW96">
        <f ca="1">IFERROR(SUMIFS(INDEX($B$5:$CW$56,MATCH(AW$93,$A$5:$A$56,0),1):INDEX($B$5:$CW$56,MATCH(AW$93,$A$5:$A$56,0),100),$B61:$CW61,"="&amp;"x",$B$3:$CW$3,"="&amp;"Y"),0)</f>
        <v>0</v>
      </c>
      <c r="AX96">
        <f ca="1">IFERROR(SUMIFS(INDEX($B$5:$CW$56,MATCH(AX$93,$A$5:$A$56,0),1):INDEX($B$5:$CW$56,MATCH(AX$93,$A$5:$A$56,0),100),$B61:$CW61,"="&amp;"x",$B$3:$CW$3,"="&amp;"Y"),0)</f>
        <v>0</v>
      </c>
      <c r="AY96">
        <f ca="1">IFERROR(SUMIFS(INDEX($B$5:$CW$56,MATCH(AY$93,$A$5:$A$56,0),1):INDEX($B$5:$CW$56,MATCH(AY$93,$A$5:$A$56,0),100),$B61:$CW61,"="&amp;"x",$B$3:$CW$3,"="&amp;"Y"),0)</f>
        <v>0</v>
      </c>
      <c r="AZ96">
        <f ca="1">IFERROR(SUMIFS(INDEX($B$5:$CW$56,MATCH(AZ$93,$A$5:$A$56,0),1):INDEX($B$5:$CW$56,MATCH(AZ$93,$A$5:$A$56,0),100),$B61:$CW61,"="&amp;"x",$B$3:$CW$3,"="&amp;"Y"),0)</f>
        <v>0</v>
      </c>
      <c r="BA96">
        <f ca="1">IFERROR(SUMIFS(INDEX($B$5:$CW$56,MATCH(BA$93,$A$5:$A$56,0),1):INDEX($B$5:$CW$56,MATCH(BA$93,$A$5:$A$56,0),100),$B61:$CW61,"="&amp;"x",$B$3:$CW$3,"="&amp;"Y"),0)</f>
        <v>0</v>
      </c>
      <c r="BC96">
        <f t="shared" ca="1" si="4"/>
        <v>0</v>
      </c>
    </row>
    <row r="97" spans="1:55" x14ac:dyDescent="0.35">
      <c r="A97" s="2" t="str" cm="1">
        <f t="array" ref="A97">INDEX('Data Validation (Hide)'!$B$2:$B$16,ROW(A4),1)</f>
        <v>Caseload 4</v>
      </c>
      <c r="B97">
        <f ca="1">IFERROR(SUMIFS(INDEX($B$5:$CW$56,MATCH(B$93,$A$5:$A$56,0),1):INDEX($B$5:$CW$56,MATCH(B$93,$A$5:$A$56,0),100),$B62:$CW62,"="&amp;"x",$B$3:$CW$3,"="&amp;"Y"),0)</f>
        <v>0</v>
      </c>
      <c r="C97">
        <f ca="1">IFERROR(SUMIFS(INDEX($B$5:$CW$56,MATCH(C$93,$A$5:$A$56,0),1):INDEX($B$5:$CW$56,MATCH(C$93,$A$5:$A$56,0),100),$B62:$CW62,"="&amp;"x",$B$3:$CW$3,"="&amp;"Y"),0)</f>
        <v>0</v>
      </c>
      <c r="D97">
        <f ca="1">IFERROR(SUMIFS(INDEX($B$5:$CW$56,MATCH(D$93,$A$5:$A$56,0),1):INDEX($B$5:$CW$56,MATCH(D$93,$A$5:$A$56,0),100),$B62:$CW62,"="&amp;"x",$B$3:$CW$3,"="&amp;"Y"),0)</f>
        <v>0</v>
      </c>
      <c r="E97">
        <f ca="1">IFERROR(SUMIFS(INDEX($B$5:$CW$56,MATCH(E$93,$A$5:$A$56,0),1):INDEX($B$5:$CW$56,MATCH(E$93,$A$5:$A$56,0),100),$B62:$CW62,"="&amp;"x",$B$3:$CW$3,"="&amp;"Y"),0)</f>
        <v>0</v>
      </c>
      <c r="F97">
        <f ca="1">IFERROR(SUMIFS(INDEX($B$5:$CW$56,MATCH(F$93,$A$5:$A$56,0),1):INDEX($B$5:$CW$56,MATCH(F$93,$A$5:$A$56,0),100),$B62:$CW62,"="&amp;"x",$B$3:$CW$3,"="&amp;"Y"),0)</f>
        <v>0</v>
      </c>
      <c r="G97">
        <f ca="1">IFERROR(SUMIFS(INDEX($B$5:$CW$56,MATCH(G$93,$A$5:$A$56,0),1):INDEX($B$5:$CW$56,MATCH(G$93,$A$5:$A$56,0),100),$B62:$CW62,"="&amp;"x",$B$3:$CW$3,"="&amp;"Y"),0)</f>
        <v>0</v>
      </c>
      <c r="H97">
        <f ca="1">IFERROR(SUMIFS(INDEX($B$5:$CW$56,MATCH(H$93,$A$5:$A$56,0),1):INDEX($B$5:$CW$56,MATCH(H$93,$A$5:$A$56,0),100),$B62:$CW62,"="&amp;"x",$B$3:$CW$3,"="&amp;"Y"),0)</f>
        <v>0</v>
      </c>
      <c r="I97">
        <f ca="1">IFERROR(SUMIFS(INDEX($B$5:$CW$56,MATCH(I$93,$A$5:$A$56,0),1):INDEX($B$5:$CW$56,MATCH(I$93,$A$5:$A$56,0),100),$B62:$CW62,"="&amp;"x",$B$3:$CW$3,"="&amp;"Y"),0)</f>
        <v>0</v>
      </c>
      <c r="J97">
        <f ca="1">IFERROR(SUMIFS(INDEX($B$5:$CW$56,MATCH(J$93,$A$5:$A$56,0),1):INDEX($B$5:$CW$56,MATCH(J$93,$A$5:$A$56,0),100),$B62:$CW62,"="&amp;"x",$B$3:$CW$3,"="&amp;"Y"),0)</f>
        <v>0</v>
      </c>
      <c r="K97">
        <f ca="1">IFERROR(SUMIFS(INDEX($B$5:$CW$56,MATCH(K$93,$A$5:$A$56,0),1):INDEX($B$5:$CW$56,MATCH(K$93,$A$5:$A$56,0),100),$B62:$CW62,"="&amp;"x",$B$3:$CW$3,"="&amp;"Y"),0)</f>
        <v>0</v>
      </c>
      <c r="L97">
        <f ca="1">IFERROR(SUMIFS(INDEX($B$5:$CW$56,MATCH(L$93,$A$5:$A$56,0),1):INDEX($B$5:$CW$56,MATCH(L$93,$A$5:$A$56,0),100),$B62:$CW62,"="&amp;"x",$B$3:$CW$3,"="&amp;"Y"),0)</f>
        <v>0</v>
      </c>
      <c r="M97">
        <f ca="1">IFERROR(SUMIFS(INDEX($B$5:$CW$56,MATCH(M$93,$A$5:$A$56,0),1):INDEX($B$5:$CW$56,MATCH(M$93,$A$5:$A$56,0),100),$B62:$CW62,"="&amp;"x",$B$3:$CW$3,"="&amp;"Y"),0)</f>
        <v>0</v>
      </c>
      <c r="N97">
        <f ca="1">IFERROR(SUMIFS(INDEX($B$5:$CW$56,MATCH(N$93,$A$5:$A$56,0),1):INDEX($B$5:$CW$56,MATCH(N$93,$A$5:$A$56,0),100),$B62:$CW62,"="&amp;"x",$B$3:$CW$3,"="&amp;"Y"),0)</f>
        <v>0</v>
      </c>
      <c r="O97">
        <f ca="1">IFERROR(SUMIFS(INDEX($B$5:$CW$56,MATCH(O$93,$A$5:$A$56,0),1):INDEX($B$5:$CW$56,MATCH(O$93,$A$5:$A$56,0),100),$B62:$CW62,"="&amp;"x",$B$3:$CW$3,"="&amp;"Y"),0)</f>
        <v>0</v>
      </c>
      <c r="P97">
        <f ca="1">IFERROR(SUMIFS(INDEX($B$5:$CW$56,MATCH(P$93,$A$5:$A$56,0),1):INDEX($B$5:$CW$56,MATCH(P$93,$A$5:$A$56,0),100),$B62:$CW62,"="&amp;"x",$B$3:$CW$3,"="&amp;"Y"),0)</f>
        <v>0</v>
      </c>
      <c r="Q97">
        <f ca="1">IFERROR(SUMIFS(INDEX($B$5:$CW$56,MATCH(Q$93,$A$5:$A$56,0),1):INDEX($B$5:$CW$56,MATCH(Q$93,$A$5:$A$56,0),100),$B62:$CW62,"="&amp;"x",$B$3:$CW$3,"="&amp;"Y"),0)</f>
        <v>0</v>
      </c>
      <c r="R97">
        <f ca="1">IFERROR(SUMIFS(INDEX($B$5:$CW$56,MATCH(R$93,$A$5:$A$56,0),1):INDEX($B$5:$CW$56,MATCH(R$93,$A$5:$A$56,0),100),$B62:$CW62,"="&amp;"x",$B$3:$CW$3,"="&amp;"Y"),0)</f>
        <v>0</v>
      </c>
      <c r="S97">
        <f ca="1">IFERROR(SUMIFS(INDEX($B$5:$CW$56,MATCH(S$93,$A$5:$A$56,0),1):INDEX($B$5:$CW$56,MATCH(S$93,$A$5:$A$56,0),100),$B62:$CW62,"="&amp;"x",$B$3:$CW$3,"="&amp;"Y"),0)</f>
        <v>0</v>
      </c>
      <c r="T97">
        <f ca="1">IFERROR(SUMIFS(INDEX($B$5:$CW$56,MATCH(T$93,$A$5:$A$56,0),1):INDEX($B$5:$CW$56,MATCH(T$93,$A$5:$A$56,0),100),$B62:$CW62,"="&amp;"x",$B$3:$CW$3,"="&amp;"Y"),0)</f>
        <v>0</v>
      </c>
      <c r="U97">
        <f ca="1">IFERROR(SUMIFS(INDEX($B$5:$CW$56,MATCH(U$93,$A$5:$A$56,0),1):INDEX($B$5:$CW$56,MATCH(U$93,$A$5:$A$56,0),100),$B62:$CW62,"="&amp;"x",$B$3:$CW$3,"="&amp;"Y"),0)</f>
        <v>0</v>
      </c>
      <c r="V97">
        <f ca="1">IFERROR(SUMIFS(INDEX($B$5:$CW$56,MATCH(V$93,$A$5:$A$56,0),1):INDEX($B$5:$CW$56,MATCH(V$93,$A$5:$A$56,0),100),$B62:$CW62,"="&amp;"x",$B$3:$CW$3,"="&amp;"Y"),0)</f>
        <v>0</v>
      </c>
      <c r="W97">
        <f ca="1">IFERROR(SUMIFS(INDEX($B$5:$CW$56,MATCH(W$93,$A$5:$A$56,0),1):INDEX($B$5:$CW$56,MATCH(W$93,$A$5:$A$56,0),100),$B62:$CW62,"="&amp;"x",$B$3:$CW$3,"="&amp;"Y"),0)</f>
        <v>0</v>
      </c>
      <c r="X97">
        <f ca="1">IFERROR(SUMIFS(INDEX($B$5:$CW$56,MATCH(X$93,$A$5:$A$56,0),1):INDEX($B$5:$CW$56,MATCH(X$93,$A$5:$A$56,0),100),$B62:$CW62,"="&amp;"x",$B$3:$CW$3,"="&amp;"Y"),0)</f>
        <v>0</v>
      </c>
      <c r="Y97">
        <f ca="1">IFERROR(SUMIFS(INDEX($B$5:$CW$56,MATCH(Y$93,$A$5:$A$56,0),1):INDEX($B$5:$CW$56,MATCH(Y$93,$A$5:$A$56,0),100),$B62:$CW62,"="&amp;"x",$B$3:$CW$3,"="&amp;"Y"),0)</f>
        <v>0</v>
      </c>
      <c r="Z97">
        <f ca="1">IFERROR(SUMIFS(INDEX($B$5:$CW$56,MATCH(Z$93,$A$5:$A$56,0),1):INDEX($B$5:$CW$56,MATCH(Z$93,$A$5:$A$56,0),100),$B62:$CW62,"="&amp;"x",$B$3:$CW$3,"="&amp;"Y"),0)</f>
        <v>0</v>
      </c>
      <c r="AA97">
        <f ca="1">IFERROR(SUMIFS(INDEX($B$5:$CW$56,MATCH(AA$93,$A$5:$A$56,0),1):INDEX($B$5:$CW$56,MATCH(AA$93,$A$5:$A$56,0),100),$B62:$CW62,"="&amp;"x",$B$3:$CW$3,"="&amp;"Y"),0)</f>
        <v>0</v>
      </c>
      <c r="AB97">
        <f ca="1">IFERROR(SUMIFS(INDEX($B$5:$CW$56,MATCH(AB$93,$A$5:$A$56,0),1):INDEX($B$5:$CW$56,MATCH(AB$93,$A$5:$A$56,0),100),$B62:$CW62,"="&amp;"x",$B$3:$CW$3,"="&amp;"Y"),0)</f>
        <v>0</v>
      </c>
      <c r="AC97">
        <f ca="1">IFERROR(SUMIFS(INDEX($B$5:$CW$56,MATCH(AC$93,$A$5:$A$56,0),1):INDEX($B$5:$CW$56,MATCH(AC$93,$A$5:$A$56,0),100),$B62:$CW62,"="&amp;"x",$B$3:$CW$3,"="&amp;"Y"),0)</f>
        <v>0</v>
      </c>
      <c r="AD97">
        <f ca="1">IFERROR(SUMIFS(INDEX($B$5:$CW$56,MATCH(AD$93,$A$5:$A$56,0),1):INDEX($B$5:$CW$56,MATCH(AD$93,$A$5:$A$56,0),100),$B62:$CW62,"="&amp;"x",$B$3:$CW$3,"="&amp;"Y"),0)</f>
        <v>0</v>
      </c>
      <c r="AE97">
        <f ca="1">IFERROR(SUMIFS(INDEX($B$5:$CW$56,MATCH(AE$93,$A$5:$A$56,0),1):INDEX($B$5:$CW$56,MATCH(AE$93,$A$5:$A$56,0),100),$B62:$CW62,"="&amp;"x",$B$3:$CW$3,"="&amp;"Y"),0)</f>
        <v>0</v>
      </c>
      <c r="AF97">
        <f ca="1">IFERROR(SUMIFS(INDEX($B$5:$CW$56,MATCH(AF$93,$A$5:$A$56,0),1):INDEX($B$5:$CW$56,MATCH(AF$93,$A$5:$A$56,0),100),$B62:$CW62,"="&amp;"x",$B$3:$CW$3,"="&amp;"Y"),0)</f>
        <v>0</v>
      </c>
      <c r="AG97">
        <f ca="1">IFERROR(SUMIFS(INDEX($B$5:$CW$56,MATCH(AG$93,$A$5:$A$56,0),1):INDEX($B$5:$CW$56,MATCH(AG$93,$A$5:$A$56,0),100),$B62:$CW62,"="&amp;"x",$B$3:$CW$3,"="&amp;"Y"),0)</f>
        <v>0</v>
      </c>
      <c r="AH97">
        <f ca="1">IFERROR(SUMIFS(INDEX($B$5:$CW$56,MATCH(AH$93,$A$5:$A$56,0),1):INDEX($B$5:$CW$56,MATCH(AH$93,$A$5:$A$56,0),100),$B62:$CW62,"="&amp;"x",$B$3:$CW$3,"="&amp;"Y"),0)</f>
        <v>0</v>
      </c>
      <c r="AI97">
        <f ca="1">IFERROR(SUMIFS(INDEX($B$5:$CW$56,MATCH(AI$93,$A$5:$A$56,0),1):INDEX($B$5:$CW$56,MATCH(AI$93,$A$5:$A$56,0),100),$B62:$CW62,"="&amp;"x",$B$3:$CW$3,"="&amp;"Y"),0)</f>
        <v>0</v>
      </c>
      <c r="AJ97">
        <f ca="1">IFERROR(SUMIFS(INDEX($B$5:$CW$56,MATCH(AJ$93,$A$5:$A$56,0),1):INDEX($B$5:$CW$56,MATCH(AJ$93,$A$5:$A$56,0),100),$B62:$CW62,"="&amp;"x",$B$3:$CW$3,"="&amp;"Y"),0)</f>
        <v>0</v>
      </c>
      <c r="AK97">
        <f ca="1">IFERROR(SUMIFS(INDEX($B$5:$CW$56,MATCH(AK$93,$A$5:$A$56,0),1):INDEX($B$5:$CW$56,MATCH(AK$93,$A$5:$A$56,0),100),$B62:$CW62,"="&amp;"x",$B$3:$CW$3,"="&amp;"Y"),0)</f>
        <v>0</v>
      </c>
      <c r="AL97">
        <f ca="1">IFERROR(SUMIFS(INDEX($B$5:$CW$56,MATCH(AL$93,$A$5:$A$56,0),1):INDEX($B$5:$CW$56,MATCH(AL$93,$A$5:$A$56,0),100),$B62:$CW62,"="&amp;"x",$B$3:$CW$3,"="&amp;"Y"),0)</f>
        <v>0</v>
      </c>
      <c r="AM97">
        <f ca="1">IFERROR(SUMIFS(INDEX($B$5:$CW$56,MATCH(AM$93,$A$5:$A$56,0),1):INDEX($B$5:$CW$56,MATCH(AM$93,$A$5:$A$56,0),100),$B62:$CW62,"="&amp;"x",$B$3:$CW$3,"="&amp;"Y"),0)</f>
        <v>0</v>
      </c>
      <c r="AN97">
        <f ca="1">IFERROR(SUMIFS(INDEX($B$5:$CW$56,MATCH(AN$93,$A$5:$A$56,0),1):INDEX($B$5:$CW$56,MATCH(AN$93,$A$5:$A$56,0),100),$B62:$CW62,"="&amp;"x",$B$3:$CW$3,"="&amp;"Y"),0)</f>
        <v>0</v>
      </c>
      <c r="AO97">
        <f ca="1">IFERROR(SUMIFS(INDEX($B$5:$CW$56,MATCH(AO$93,$A$5:$A$56,0),1):INDEX($B$5:$CW$56,MATCH(AO$93,$A$5:$A$56,0),100),$B62:$CW62,"="&amp;"x",$B$3:$CW$3,"="&amp;"Y"),0)</f>
        <v>0</v>
      </c>
      <c r="AP97">
        <f ca="1">IFERROR(SUMIFS(INDEX($B$5:$CW$56,MATCH(AP$93,$A$5:$A$56,0),1):INDEX($B$5:$CW$56,MATCH(AP$93,$A$5:$A$56,0),100),$B62:$CW62,"="&amp;"x",$B$3:$CW$3,"="&amp;"Y"),0)</f>
        <v>0</v>
      </c>
      <c r="AQ97">
        <f ca="1">IFERROR(SUMIFS(INDEX($B$5:$CW$56,MATCH(AQ$93,$A$5:$A$56,0),1):INDEX($B$5:$CW$56,MATCH(AQ$93,$A$5:$A$56,0),100),$B62:$CW62,"="&amp;"x",$B$3:$CW$3,"="&amp;"Y"),0)</f>
        <v>0</v>
      </c>
      <c r="AR97">
        <f ca="1">IFERROR(SUMIFS(INDEX($B$5:$CW$56,MATCH(AR$93,$A$5:$A$56,0),1):INDEX($B$5:$CW$56,MATCH(AR$93,$A$5:$A$56,0),100),$B62:$CW62,"="&amp;"x",$B$3:$CW$3,"="&amp;"Y"),0)</f>
        <v>0</v>
      </c>
      <c r="AS97">
        <f ca="1">IFERROR(SUMIFS(INDEX($B$5:$CW$56,MATCH(AS$93,$A$5:$A$56,0),1):INDEX($B$5:$CW$56,MATCH(AS$93,$A$5:$A$56,0),100),$B62:$CW62,"="&amp;"x",$B$3:$CW$3,"="&amp;"Y"),0)</f>
        <v>0</v>
      </c>
      <c r="AT97">
        <f ca="1">IFERROR(SUMIFS(INDEX($B$5:$CW$56,MATCH(AT$93,$A$5:$A$56,0),1):INDEX($B$5:$CW$56,MATCH(AT$93,$A$5:$A$56,0),100),$B62:$CW62,"="&amp;"x",$B$3:$CW$3,"="&amp;"Y"),0)</f>
        <v>0</v>
      </c>
      <c r="AU97">
        <f ca="1">IFERROR(SUMIFS(INDEX($B$5:$CW$56,MATCH(AU$93,$A$5:$A$56,0),1):INDEX($B$5:$CW$56,MATCH(AU$93,$A$5:$A$56,0),100),$B62:$CW62,"="&amp;"x",$B$3:$CW$3,"="&amp;"Y"),0)</f>
        <v>0</v>
      </c>
      <c r="AV97">
        <f ca="1">IFERROR(SUMIFS(INDEX($B$5:$CW$56,MATCH(AV$93,$A$5:$A$56,0),1):INDEX($B$5:$CW$56,MATCH(AV$93,$A$5:$A$56,0),100),$B62:$CW62,"="&amp;"x",$B$3:$CW$3,"="&amp;"Y"),0)</f>
        <v>0</v>
      </c>
      <c r="AW97">
        <f ca="1">IFERROR(SUMIFS(INDEX($B$5:$CW$56,MATCH(AW$93,$A$5:$A$56,0),1):INDEX($B$5:$CW$56,MATCH(AW$93,$A$5:$A$56,0),100),$B62:$CW62,"="&amp;"x",$B$3:$CW$3,"="&amp;"Y"),0)</f>
        <v>0</v>
      </c>
      <c r="AX97">
        <f ca="1">IFERROR(SUMIFS(INDEX($B$5:$CW$56,MATCH(AX$93,$A$5:$A$56,0),1):INDEX($B$5:$CW$56,MATCH(AX$93,$A$5:$A$56,0),100),$B62:$CW62,"="&amp;"x",$B$3:$CW$3,"="&amp;"Y"),0)</f>
        <v>0</v>
      </c>
      <c r="AY97">
        <f ca="1">IFERROR(SUMIFS(INDEX($B$5:$CW$56,MATCH(AY$93,$A$5:$A$56,0),1):INDEX($B$5:$CW$56,MATCH(AY$93,$A$5:$A$56,0),100),$B62:$CW62,"="&amp;"x",$B$3:$CW$3,"="&amp;"Y"),0)</f>
        <v>0</v>
      </c>
      <c r="AZ97">
        <f ca="1">IFERROR(SUMIFS(INDEX($B$5:$CW$56,MATCH(AZ$93,$A$5:$A$56,0),1):INDEX($B$5:$CW$56,MATCH(AZ$93,$A$5:$A$56,0),100),$B62:$CW62,"="&amp;"x",$B$3:$CW$3,"="&amp;"Y"),0)</f>
        <v>0</v>
      </c>
      <c r="BA97">
        <f ca="1">IFERROR(SUMIFS(INDEX($B$5:$CW$56,MATCH(BA$93,$A$5:$A$56,0),1):INDEX($B$5:$CW$56,MATCH(BA$93,$A$5:$A$56,0),100),$B62:$CW62,"="&amp;"x",$B$3:$CW$3,"="&amp;"Y"),0)</f>
        <v>0</v>
      </c>
      <c r="BC97">
        <f t="shared" ca="1" si="4"/>
        <v>0</v>
      </c>
    </row>
    <row r="98" spans="1:55" x14ac:dyDescent="0.35">
      <c r="A98" s="2" t="str" cm="1">
        <f t="array" ref="A98">INDEX('Data Validation (Hide)'!$B$2:$B$16,ROW(A5),1)</f>
        <v>Caseload 5</v>
      </c>
      <c r="B98">
        <f ca="1">IFERROR(SUMIFS(INDEX($B$5:$CW$56,MATCH(B$93,$A$5:$A$56,0),1):INDEX($B$5:$CW$56,MATCH(B$93,$A$5:$A$56,0),100),$B63:$CW63,"="&amp;"x",$B$3:$CW$3,"="&amp;"Y"),0)</f>
        <v>0</v>
      </c>
      <c r="C98">
        <f ca="1">IFERROR(SUMIFS(INDEX($B$5:$CW$56,MATCH(C$93,$A$5:$A$56,0),1):INDEX($B$5:$CW$56,MATCH(C$93,$A$5:$A$56,0),100),$B63:$CW63,"="&amp;"x",$B$3:$CW$3,"="&amp;"Y"),0)</f>
        <v>0</v>
      </c>
      <c r="D98">
        <f ca="1">IFERROR(SUMIFS(INDEX($B$5:$CW$56,MATCH(D$93,$A$5:$A$56,0),1):INDEX($B$5:$CW$56,MATCH(D$93,$A$5:$A$56,0),100),$B63:$CW63,"="&amp;"x",$B$3:$CW$3,"="&amp;"Y"),0)</f>
        <v>0</v>
      </c>
      <c r="E98">
        <f ca="1">IFERROR(SUMIFS(INDEX($B$5:$CW$56,MATCH(E$93,$A$5:$A$56,0),1):INDEX($B$5:$CW$56,MATCH(E$93,$A$5:$A$56,0),100),$B63:$CW63,"="&amp;"x",$B$3:$CW$3,"="&amp;"Y"),0)</f>
        <v>0</v>
      </c>
      <c r="F98">
        <f ca="1">IFERROR(SUMIFS(INDEX($B$5:$CW$56,MATCH(F$93,$A$5:$A$56,0),1):INDEX($B$5:$CW$56,MATCH(F$93,$A$5:$A$56,0),100),$B63:$CW63,"="&amp;"x",$B$3:$CW$3,"="&amp;"Y"),0)</f>
        <v>0</v>
      </c>
      <c r="G98">
        <f ca="1">IFERROR(SUMIFS(INDEX($B$5:$CW$56,MATCH(G$93,$A$5:$A$56,0),1):INDEX($B$5:$CW$56,MATCH(G$93,$A$5:$A$56,0),100),$B63:$CW63,"="&amp;"x",$B$3:$CW$3,"="&amp;"Y"),0)</f>
        <v>0</v>
      </c>
      <c r="H98">
        <f ca="1">IFERROR(SUMIFS(INDEX($B$5:$CW$56,MATCH(H$93,$A$5:$A$56,0),1):INDEX($B$5:$CW$56,MATCH(H$93,$A$5:$A$56,0),100),$B63:$CW63,"="&amp;"x",$B$3:$CW$3,"="&amp;"Y"),0)</f>
        <v>0</v>
      </c>
      <c r="I98">
        <f ca="1">IFERROR(SUMIFS(INDEX($B$5:$CW$56,MATCH(I$93,$A$5:$A$56,0),1):INDEX($B$5:$CW$56,MATCH(I$93,$A$5:$A$56,0),100),$B63:$CW63,"="&amp;"x",$B$3:$CW$3,"="&amp;"Y"),0)</f>
        <v>0</v>
      </c>
      <c r="J98">
        <f ca="1">IFERROR(SUMIFS(INDEX($B$5:$CW$56,MATCH(J$93,$A$5:$A$56,0),1):INDEX($B$5:$CW$56,MATCH(J$93,$A$5:$A$56,0),100),$B63:$CW63,"="&amp;"x",$B$3:$CW$3,"="&amp;"Y"),0)</f>
        <v>0</v>
      </c>
      <c r="K98">
        <f ca="1">IFERROR(SUMIFS(INDEX($B$5:$CW$56,MATCH(K$93,$A$5:$A$56,0),1):INDEX($B$5:$CW$56,MATCH(K$93,$A$5:$A$56,0),100),$B63:$CW63,"="&amp;"x",$B$3:$CW$3,"="&amp;"Y"),0)</f>
        <v>0</v>
      </c>
      <c r="L98">
        <f ca="1">IFERROR(SUMIFS(INDEX($B$5:$CW$56,MATCH(L$93,$A$5:$A$56,0),1):INDEX($B$5:$CW$56,MATCH(L$93,$A$5:$A$56,0),100),$B63:$CW63,"="&amp;"x",$B$3:$CW$3,"="&amp;"Y"),0)</f>
        <v>0</v>
      </c>
      <c r="M98">
        <f ca="1">IFERROR(SUMIFS(INDEX($B$5:$CW$56,MATCH(M$93,$A$5:$A$56,0),1):INDEX($B$5:$CW$56,MATCH(M$93,$A$5:$A$56,0),100),$B63:$CW63,"="&amp;"x",$B$3:$CW$3,"="&amp;"Y"),0)</f>
        <v>0</v>
      </c>
      <c r="N98">
        <f ca="1">IFERROR(SUMIFS(INDEX($B$5:$CW$56,MATCH(N$93,$A$5:$A$56,0),1):INDEX($B$5:$CW$56,MATCH(N$93,$A$5:$A$56,0),100),$B63:$CW63,"="&amp;"x",$B$3:$CW$3,"="&amp;"Y"),0)</f>
        <v>0</v>
      </c>
      <c r="O98">
        <f ca="1">IFERROR(SUMIFS(INDEX($B$5:$CW$56,MATCH(O$93,$A$5:$A$56,0),1):INDEX($B$5:$CW$56,MATCH(O$93,$A$5:$A$56,0),100),$B63:$CW63,"="&amp;"x",$B$3:$CW$3,"="&amp;"Y"),0)</f>
        <v>0</v>
      </c>
      <c r="P98">
        <f ca="1">IFERROR(SUMIFS(INDEX($B$5:$CW$56,MATCH(P$93,$A$5:$A$56,0),1):INDEX($B$5:$CW$56,MATCH(P$93,$A$5:$A$56,0),100),$B63:$CW63,"="&amp;"x",$B$3:$CW$3,"="&amp;"Y"),0)</f>
        <v>0</v>
      </c>
      <c r="Q98">
        <f ca="1">IFERROR(SUMIFS(INDEX($B$5:$CW$56,MATCH(Q$93,$A$5:$A$56,0),1):INDEX($B$5:$CW$56,MATCH(Q$93,$A$5:$A$56,0),100),$B63:$CW63,"="&amp;"x",$B$3:$CW$3,"="&amp;"Y"),0)</f>
        <v>0</v>
      </c>
      <c r="R98">
        <f ca="1">IFERROR(SUMIFS(INDEX($B$5:$CW$56,MATCH(R$93,$A$5:$A$56,0),1):INDEX($B$5:$CW$56,MATCH(R$93,$A$5:$A$56,0),100),$B63:$CW63,"="&amp;"x",$B$3:$CW$3,"="&amp;"Y"),0)</f>
        <v>0</v>
      </c>
      <c r="S98">
        <f ca="1">IFERROR(SUMIFS(INDEX($B$5:$CW$56,MATCH(S$93,$A$5:$A$56,0),1):INDEX($B$5:$CW$56,MATCH(S$93,$A$5:$A$56,0),100),$B63:$CW63,"="&amp;"x",$B$3:$CW$3,"="&amp;"Y"),0)</f>
        <v>0</v>
      </c>
      <c r="T98">
        <f ca="1">IFERROR(SUMIFS(INDEX($B$5:$CW$56,MATCH(T$93,$A$5:$A$56,0),1):INDEX($B$5:$CW$56,MATCH(T$93,$A$5:$A$56,0),100),$B63:$CW63,"="&amp;"x",$B$3:$CW$3,"="&amp;"Y"),0)</f>
        <v>0</v>
      </c>
      <c r="U98">
        <f ca="1">IFERROR(SUMIFS(INDEX($B$5:$CW$56,MATCH(U$93,$A$5:$A$56,0),1):INDEX($B$5:$CW$56,MATCH(U$93,$A$5:$A$56,0),100),$B63:$CW63,"="&amp;"x",$B$3:$CW$3,"="&amp;"Y"),0)</f>
        <v>0</v>
      </c>
      <c r="V98">
        <f ca="1">IFERROR(SUMIFS(INDEX($B$5:$CW$56,MATCH(V$93,$A$5:$A$56,0),1):INDEX($B$5:$CW$56,MATCH(V$93,$A$5:$A$56,0),100),$B63:$CW63,"="&amp;"x",$B$3:$CW$3,"="&amp;"Y"),0)</f>
        <v>0</v>
      </c>
      <c r="W98">
        <f ca="1">IFERROR(SUMIFS(INDEX($B$5:$CW$56,MATCH(W$93,$A$5:$A$56,0),1):INDEX($B$5:$CW$56,MATCH(W$93,$A$5:$A$56,0),100),$B63:$CW63,"="&amp;"x",$B$3:$CW$3,"="&amp;"Y"),0)</f>
        <v>0</v>
      </c>
      <c r="X98">
        <f ca="1">IFERROR(SUMIFS(INDEX($B$5:$CW$56,MATCH(X$93,$A$5:$A$56,0),1):INDEX($B$5:$CW$56,MATCH(X$93,$A$5:$A$56,0),100),$B63:$CW63,"="&amp;"x",$B$3:$CW$3,"="&amp;"Y"),0)</f>
        <v>0</v>
      </c>
      <c r="Y98">
        <f ca="1">IFERROR(SUMIFS(INDEX($B$5:$CW$56,MATCH(Y$93,$A$5:$A$56,0),1):INDEX($B$5:$CW$56,MATCH(Y$93,$A$5:$A$56,0),100),$B63:$CW63,"="&amp;"x",$B$3:$CW$3,"="&amp;"Y"),0)</f>
        <v>0</v>
      </c>
      <c r="Z98">
        <f ca="1">IFERROR(SUMIFS(INDEX($B$5:$CW$56,MATCH(Z$93,$A$5:$A$56,0),1):INDEX($B$5:$CW$56,MATCH(Z$93,$A$5:$A$56,0),100),$B63:$CW63,"="&amp;"x",$B$3:$CW$3,"="&amp;"Y"),0)</f>
        <v>0</v>
      </c>
      <c r="AA98">
        <f ca="1">IFERROR(SUMIFS(INDEX($B$5:$CW$56,MATCH(AA$93,$A$5:$A$56,0),1):INDEX($B$5:$CW$56,MATCH(AA$93,$A$5:$A$56,0),100),$B63:$CW63,"="&amp;"x",$B$3:$CW$3,"="&amp;"Y"),0)</f>
        <v>0</v>
      </c>
      <c r="AB98">
        <f ca="1">IFERROR(SUMIFS(INDEX($B$5:$CW$56,MATCH(AB$93,$A$5:$A$56,0),1):INDEX($B$5:$CW$56,MATCH(AB$93,$A$5:$A$56,0),100),$B63:$CW63,"="&amp;"x",$B$3:$CW$3,"="&amp;"Y"),0)</f>
        <v>0</v>
      </c>
      <c r="AC98">
        <f ca="1">IFERROR(SUMIFS(INDEX($B$5:$CW$56,MATCH(AC$93,$A$5:$A$56,0),1):INDEX($B$5:$CW$56,MATCH(AC$93,$A$5:$A$56,0),100),$B63:$CW63,"="&amp;"x",$B$3:$CW$3,"="&amp;"Y"),0)</f>
        <v>0</v>
      </c>
      <c r="AD98">
        <f ca="1">IFERROR(SUMIFS(INDEX($B$5:$CW$56,MATCH(AD$93,$A$5:$A$56,0),1):INDEX($B$5:$CW$56,MATCH(AD$93,$A$5:$A$56,0),100),$B63:$CW63,"="&amp;"x",$B$3:$CW$3,"="&amp;"Y"),0)</f>
        <v>0</v>
      </c>
      <c r="AE98">
        <f ca="1">IFERROR(SUMIFS(INDEX($B$5:$CW$56,MATCH(AE$93,$A$5:$A$56,0),1):INDEX($B$5:$CW$56,MATCH(AE$93,$A$5:$A$56,0),100),$B63:$CW63,"="&amp;"x",$B$3:$CW$3,"="&amp;"Y"),0)</f>
        <v>0</v>
      </c>
      <c r="AF98">
        <f ca="1">IFERROR(SUMIFS(INDEX($B$5:$CW$56,MATCH(AF$93,$A$5:$A$56,0),1):INDEX($B$5:$CW$56,MATCH(AF$93,$A$5:$A$56,0),100),$B63:$CW63,"="&amp;"x",$B$3:$CW$3,"="&amp;"Y"),0)</f>
        <v>0</v>
      </c>
      <c r="AG98">
        <f ca="1">IFERROR(SUMIFS(INDEX($B$5:$CW$56,MATCH(AG$93,$A$5:$A$56,0),1):INDEX($B$5:$CW$56,MATCH(AG$93,$A$5:$A$56,0),100),$B63:$CW63,"="&amp;"x",$B$3:$CW$3,"="&amp;"Y"),0)</f>
        <v>0</v>
      </c>
      <c r="AH98">
        <f ca="1">IFERROR(SUMIFS(INDEX($B$5:$CW$56,MATCH(AH$93,$A$5:$A$56,0),1):INDEX($B$5:$CW$56,MATCH(AH$93,$A$5:$A$56,0),100),$B63:$CW63,"="&amp;"x",$B$3:$CW$3,"="&amp;"Y"),0)</f>
        <v>0</v>
      </c>
      <c r="AI98">
        <f ca="1">IFERROR(SUMIFS(INDEX($B$5:$CW$56,MATCH(AI$93,$A$5:$A$56,0),1):INDEX($B$5:$CW$56,MATCH(AI$93,$A$5:$A$56,0),100),$B63:$CW63,"="&amp;"x",$B$3:$CW$3,"="&amp;"Y"),0)</f>
        <v>0</v>
      </c>
      <c r="AJ98">
        <f ca="1">IFERROR(SUMIFS(INDEX($B$5:$CW$56,MATCH(AJ$93,$A$5:$A$56,0),1):INDEX($B$5:$CW$56,MATCH(AJ$93,$A$5:$A$56,0),100),$B63:$CW63,"="&amp;"x",$B$3:$CW$3,"="&amp;"Y"),0)</f>
        <v>0</v>
      </c>
      <c r="AK98">
        <f ca="1">IFERROR(SUMIFS(INDEX($B$5:$CW$56,MATCH(AK$93,$A$5:$A$56,0),1):INDEX($B$5:$CW$56,MATCH(AK$93,$A$5:$A$56,0),100),$B63:$CW63,"="&amp;"x",$B$3:$CW$3,"="&amp;"Y"),0)</f>
        <v>0</v>
      </c>
      <c r="AL98">
        <f ca="1">IFERROR(SUMIFS(INDEX($B$5:$CW$56,MATCH(AL$93,$A$5:$A$56,0),1):INDEX($B$5:$CW$56,MATCH(AL$93,$A$5:$A$56,0),100),$B63:$CW63,"="&amp;"x",$B$3:$CW$3,"="&amp;"Y"),0)</f>
        <v>0</v>
      </c>
      <c r="AM98">
        <f ca="1">IFERROR(SUMIFS(INDEX($B$5:$CW$56,MATCH(AM$93,$A$5:$A$56,0),1):INDEX($B$5:$CW$56,MATCH(AM$93,$A$5:$A$56,0),100),$B63:$CW63,"="&amp;"x",$B$3:$CW$3,"="&amp;"Y"),0)</f>
        <v>0</v>
      </c>
      <c r="AN98">
        <f ca="1">IFERROR(SUMIFS(INDEX($B$5:$CW$56,MATCH(AN$93,$A$5:$A$56,0),1):INDEX($B$5:$CW$56,MATCH(AN$93,$A$5:$A$56,0),100),$B63:$CW63,"="&amp;"x",$B$3:$CW$3,"="&amp;"Y"),0)</f>
        <v>0</v>
      </c>
      <c r="AO98">
        <f ca="1">IFERROR(SUMIFS(INDEX($B$5:$CW$56,MATCH(AO$93,$A$5:$A$56,0),1):INDEX($B$5:$CW$56,MATCH(AO$93,$A$5:$A$56,0),100),$B63:$CW63,"="&amp;"x",$B$3:$CW$3,"="&amp;"Y"),0)</f>
        <v>0</v>
      </c>
      <c r="AP98">
        <f ca="1">IFERROR(SUMIFS(INDEX($B$5:$CW$56,MATCH(AP$93,$A$5:$A$56,0),1):INDEX($B$5:$CW$56,MATCH(AP$93,$A$5:$A$56,0),100),$B63:$CW63,"="&amp;"x",$B$3:$CW$3,"="&amp;"Y"),0)</f>
        <v>0</v>
      </c>
      <c r="AQ98">
        <f ca="1">IFERROR(SUMIFS(INDEX($B$5:$CW$56,MATCH(AQ$93,$A$5:$A$56,0),1):INDEX($B$5:$CW$56,MATCH(AQ$93,$A$5:$A$56,0),100),$B63:$CW63,"="&amp;"x",$B$3:$CW$3,"="&amp;"Y"),0)</f>
        <v>0</v>
      </c>
      <c r="AR98">
        <f ca="1">IFERROR(SUMIFS(INDEX($B$5:$CW$56,MATCH(AR$93,$A$5:$A$56,0),1):INDEX($B$5:$CW$56,MATCH(AR$93,$A$5:$A$56,0),100),$B63:$CW63,"="&amp;"x",$B$3:$CW$3,"="&amp;"Y"),0)</f>
        <v>0</v>
      </c>
      <c r="AS98">
        <f ca="1">IFERROR(SUMIFS(INDEX($B$5:$CW$56,MATCH(AS$93,$A$5:$A$56,0),1):INDEX($B$5:$CW$56,MATCH(AS$93,$A$5:$A$56,0),100),$B63:$CW63,"="&amp;"x",$B$3:$CW$3,"="&amp;"Y"),0)</f>
        <v>0</v>
      </c>
      <c r="AT98">
        <f ca="1">IFERROR(SUMIFS(INDEX($B$5:$CW$56,MATCH(AT$93,$A$5:$A$56,0),1):INDEX($B$5:$CW$56,MATCH(AT$93,$A$5:$A$56,0),100),$B63:$CW63,"="&amp;"x",$B$3:$CW$3,"="&amp;"Y"),0)</f>
        <v>0</v>
      </c>
      <c r="AU98">
        <f ca="1">IFERROR(SUMIFS(INDEX($B$5:$CW$56,MATCH(AU$93,$A$5:$A$56,0),1):INDEX($B$5:$CW$56,MATCH(AU$93,$A$5:$A$56,0),100),$B63:$CW63,"="&amp;"x",$B$3:$CW$3,"="&amp;"Y"),0)</f>
        <v>0</v>
      </c>
      <c r="AV98">
        <f ca="1">IFERROR(SUMIFS(INDEX($B$5:$CW$56,MATCH(AV$93,$A$5:$A$56,0),1):INDEX($B$5:$CW$56,MATCH(AV$93,$A$5:$A$56,0),100),$B63:$CW63,"="&amp;"x",$B$3:$CW$3,"="&amp;"Y"),0)</f>
        <v>0</v>
      </c>
      <c r="AW98">
        <f ca="1">IFERROR(SUMIFS(INDEX($B$5:$CW$56,MATCH(AW$93,$A$5:$A$56,0),1):INDEX($B$5:$CW$56,MATCH(AW$93,$A$5:$A$56,0),100),$B63:$CW63,"="&amp;"x",$B$3:$CW$3,"="&amp;"Y"),0)</f>
        <v>0</v>
      </c>
      <c r="AX98">
        <f ca="1">IFERROR(SUMIFS(INDEX($B$5:$CW$56,MATCH(AX$93,$A$5:$A$56,0),1):INDEX($B$5:$CW$56,MATCH(AX$93,$A$5:$A$56,0),100),$B63:$CW63,"="&amp;"x",$B$3:$CW$3,"="&amp;"Y"),0)</f>
        <v>0</v>
      </c>
      <c r="AY98">
        <f ca="1">IFERROR(SUMIFS(INDEX($B$5:$CW$56,MATCH(AY$93,$A$5:$A$56,0),1):INDEX($B$5:$CW$56,MATCH(AY$93,$A$5:$A$56,0),100),$B63:$CW63,"="&amp;"x",$B$3:$CW$3,"="&amp;"Y"),0)</f>
        <v>0</v>
      </c>
      <c r="AZ98">
        <f ca="1">IFERROR(SUMIFS(INDEX($B$5:$CW$56,MATCH(AZ$93,$A$5:$A$56,0),1):INDEX($B$5:$CW$56,MATCH(AZ$93,$A$5:$A$56,0),100),$B63:$CW63,"="&amp;"x",$B$3:$CW$3,"="&amp;"Y"),0)</f>
        <v>0</v>
      </c>
      <c r="BA98">
        <f ca="1">IFERROR(SUMIFS(INDEX($B$5:$CW$56,MATCH(BA$93,$A$5:$A$56,0),1):INDEX($B$5:$CW$56,MATCH(BA$93,$A$5:$A$56,0),100),$B63:$CW63,"="&amp;"x",$B$3:$CW$3,"="&amp;"Y"),0)</f>
        <v>0</v>
      </c>
      <c r="BC98">
        <f t="shared" ca="1" si="4"/>
        <v>0</v>
      </c>
    </row>
    <row r="99" spans="1:55" x14ac:dyDescent="0.35">
      <c r="A99" s="2" t="str" cm="1">
        <f t="array" ref="A99">INDEX('Data Validation (Hide)'!$B$2:$B$16,ROW(A6),1)</f>
        <v>Caseload 6</v>
      </c>
      <c r="B99">
        <f ca="1">IFERROR(SUMIFS(INDEX($B$5:$CW$56,MATCH(B$93,$A$5:$A$56,0),1):INDEX($B$5:$CW$56,MATCH(B$93,$A$5:$A$56,0),100),$B64:$CW64,"="&amp;"x",$B$3:$CW$3,"="&amp;"Y"),0)</f>
        <v>0</v>
      </c>
      <c r="C99">
        <f ca="1">IFERROR(SUMIFS(INDEX($B$5:$CW$56,MATCH(C$93,$A$5:$A$56,0),1):INDEX($B$5:$CW$56,MATCH(C$93,$A$5:$A$56,0),100),$B64:$CW64,"="&amp;"x",$B$3:$CW$3,"="&amp;"Y"),0)</f>
        <v>0</v>
      </c>
      <c r="D99">
        <f ca="1">IFERROR(SUMIFS(INDEX($B$5:$CW$56,MATCH(D$93,$A$5:$A$56,0),1):INDEX($B$5:$CW$56,MATCH(D$93,$A$5:$A$56,0),100),$B64:$CW64,"="&amp;"x",$B$3:$CW$3,"="&amp;"Y"),0)</f>
        <v>0</v>
      </c>
      <c r="E99">
        <f ca="1">IFERROR(SUMIFS(INDEX($B$5:$CW$56,MATCH(E$93,$A$5:$A$56,0),1):INDEX($B$5:$CW$56,MATCH(E$93,$A$5:$A$56,0),100),$B64:$CW64,"="&amp;"x",$B$3:$CW$3,"="&amp;"Y"),0)</f>
        <v>0</v>
      </c>
      <c r="F99">
        <f ca="1">IFERROR(SUMIFS(INDEX($B$5:$CW$56,MATCH(F$93,$A$5:$A$56,0),1):INDEX($B$5:$CW$56,MATCH(F$93,$A$5:$A$56,0),100),$B64:$CW64,"="&amp;"x",$B$3:$CW$3,"="&amp;"Y"),0)</f>
        <v>0</v>
      </c>
      <c r="G99">
        <f ca="1">IFERROR(SUMIFS(INDEX($B$5:$CW$56,MATCH(G$93,$A$5:$A$56,0),1):INDEX($B$5:$CW$56,MATCH(G$93,$A$5:$A$56,0),100),$B64:$CW64,"="&amp;"x",$B$3:$CW$3,"="&amp;"Y"),0)</f>
        <v>0</v>
      </c>
      <c r="H99">
        <f ca="1">IFERROR(SUMIFS(INDEX($B$5:$CW$56,MATCH(H$93,$A$5:$A$56,0),1):INDEX($B$5:$CW$56,MATCH(H$93,$A$5:$A$56,0),100),$B64:$CW64,"="&amp;"x",$B$3:$CW$3,"="&amp;"Y"),0)</f>
        <v>0</v>
      </c>
      <c r="I99">
        <f ca="1">IFERROR(SUMIFS(INDEX($B$5:$CW$56,MATCH(I$93,$A$5:$A$56,0),1):INDEX($B$5:$CW$56,MATCH(I$93,$A$5:$A$56,0),100),$B64:$CW64,"="&amp;"x",$B$3:$CW$3,"="&amp;"Y"),0)</f>
        <v>0</v>
      </c>
      <c r="J99">
        <f ca="1">IFERROR(SUMIFS(INDEX($B$5:$CW$56,MATCH(J$93,$A$5:$A$56,0),1):INDEX($B$5:$CW$56,MATCH(J$93,$A$5:$A$56,0),100),$B64:$CW64,"="&amp;"x",$B$3:$CW$3,"="&amp;"Y"),0)</f>
        <v>0</v>
      </c>
      <c r="K99">
        <f ca="1">IFERROR(SUMIFS(INDEX($B$5:$CW$56,MATCH(K$93,$A$5:$A$56,0),1):INDEX($B$5:$CW$56,MATCH(K$93,$A$5:$A$56,0),100),$B64:$CW64,"="&amp;"x",$B$3:$CW$3,"="&amp;"Y"),0)</f>
        <v>0</v>
      </c>
      <c r="L99">
        <f ca="1">IFERROR(SUMIFS(INDEX($B$5:$CW$56,MATCH(L$93,$A$5:$A$56,0),1):INDEX($B$5:$CW$56,MATCH(L$93,$A$5:$A$56,0),100),$B64:$CW64,"="&amp;"x",$B$3:$CW$3,"="&amp;"Y"),0)</f>
        <v>0</v>
      </c>
      <c r="M99">
        <f ca="1">IFERROR(SUMIFS(INDEX($B$5:$CW$56,MATCH(M$93,$A$5:$A$56,0),1):INDEX($B$5:$CW$56,MATCH(M$93,$A$5:$A$56,0),100),$B64:$CW64,"="&amp;"x",$B$3:$CW$3,"="&amp;"Y"),0)</f>
        <v>0</v>
      </c>
      <c r="N99">
        <f ca="1">IFERROR(SUMIFS(INDEX($B$5:$CW$56,MATCH(N$93,$A$5:$A$56,0),1):INDEX($B$5:$CW$56,MATCH(N$93,$A$5:$A$56,0),100),$B64:$CW64,"="&amp;"x",$B$3:$CW$3,"="&amp;"Y"),0)</f>
        <v>0</v>
      </c>
      <c r="O99">
        <f ca="1">IFERROR(SUMIFS(INDEX($B$5:$CW$56,MATCH(O$93,$A$5:$A$56,0),1):INDEX($B$5:$CW$56,MATCH(O$93,$A$5:$A$56,0),100),$B64:$CW64,"="&amp;"x",$B$3:$CW$3,"="&amp;"Y"),0)</f>
        <v>0</v>
      </c>
      <c r="P99">
        <f ca="1">IFERROR(SUMIFS(INDEX($B$5:$CW$56,MATCH(P$93,$A$5:$A$56,0),1):INDEX($B$5:$CW$56,MATCH(P$93,$A$5:$A$56,0),100),$B64:$CW64,"="&amp;"x",$B$3:$CW$3,"="&amp;"Y"),0)</f>
        <v>0</v>
      </c>
      <c r="Q99">
        <f ca="1">IFERROR(SUMIFS(INDEX($B$5:$CW$56,MATCH(Q$93,$A$5:$A$56,0),1):INDEX($B$5:$CW$56,MATCH(Q$93,$A$5:$A$56,0),100),$B64:$CW64,"="&amp;"x",$B$3:$CW$3,"="&amp;"Y"),0)</f>
        <v>0</v>
      </c>
      <c r="R99">
        <f ca="1">IFERROR(SUMIFS(INDEX($B$5:$CW$56,MATCH(R$93,$A$5:$A$56,0),1):INDEX($B$5:$CW$56,MATCH(R$93,$A$5:$A$56,0),100),$B64:$CW64,"="&amp;"x",$B$3:$CW$3,"="&amp;"Y"),0)</f>
        <v>0</v>
      </c>
      <c r="S99">
        <f ca="1">IFERROR(SUMIFS(INDEX($B$5:$CW$56,MATCH(S$93,$A$5:$A$56,0),1):INDEX($B$5:$CW$56,MATCH(S$93,$A$5:$A$56,0),100),$B64:$CW64,"="&amp;"x",$B$3:$CW$3,"="&amp;"Y"),0)</f>
        <v>0</v>
      </c>
      <c r="T99">
        <f ca="1">IFERROR(SUMIFS(INDEX($B$5:$CW$56,MATCH(T$93,$A$5:$A$56,0),1):INDEX($B$5:$CW$56,MATCH(T$93,$A$5:$A$56,0),100),$B64:$CW64,"="&amp;"x",$B$3:$CW$3,"="&amp;"Y"),0)</f>
        <v>0</v>
      </c>
      <c r="U99">
        <f ca="1">IFERROR(SUMIFS(INDEX($B$5:$CW$56,MATCH(U$93,$A$5:$A$56,0),1):INDEX($B$5:$CW$56,MATCH(U$93,$A$5:$A$56,0),100),$B64:$CW64,"="&amp;"x",$B$3:$CW$3,"="&amp;"Y"),0)</f>
        <v>0</v>
      </c>
      <c r="V99">
        <f ca="1">IFERROR(SUMIFS(INDEX($B$5:$CW$56,MATCH(V$93,$A$5:$A$56,0),1):INDEX($B$5:$CW$56,MATCH(V$93,$A$5:$A$56,0),100),$B64:$CW64,"="&amp;"x",$B$3:$CW$3,"="&amp;"Y"),0)</f>
        <v>0</v>
      </c>
      <c r="W99">
        <f ca="1">IFERROR(SUMIFS(INDEX($B$5:$CW$56,MATCH(W$93,$A$5:$A$56,0),1):INDEX($B$5:$CW$56,MATCH(W$93,$A$5:$A$56,0),100),$B64:$CW64,"="&amp;"x",$B$3:$CW$3,"="&amp;"Y"),0)</f>
        <v>0</v>
      </c>
      <c r="X99">
        <f ca="1">IFERROR(SUMIFS(INDEX($B$5:$CW$56,MATCH(X$93,$A$5:$A$56,0),1):INDEX($B$5:$CW$56,MATCH(X$93,$A$5:$A$56,0),100),$B64:$CW64,"="&amp;"x",$B$3:$CW$3,"="&amp;"Y"),0)</f>
        <v>0</v>
      </c>
      <c r="Y99">
        <f ca="1">IFERROR(SUMIFS(INDEX($B$5:$CW$56,MATCH(Y$93,$A$5:$A$56,0),1):INDEX($B$5:$CW$56,MATCH(Y$93,$A$5:$A$56,0),100),$B64:$CW64,"="&amp;"x",$B$3:$CW$3,"="&amp;"Y"),0)</f>
        <v>0</v>
      </c>
      <c r="Z99">
        <f ca="1">IFERROR(SUMIFS(INDEX($B$5:$CW$56,MATCH(Z$93,$A$5:$A$56,0),1):INDEX($B$5:$CW$56,MATCH(Z$93,$A$5:$A$56,0),100),$B64:$CW64,"="&amp;"x",$B$3:$CW$3,"="&amp;"Y"),0)</f>
        <v>0</v>
      </c>
      <c r="AA99">
        <f ca="1">IFERROR(SUMIFS(INDEX($B$5:$CW$56,MATCH(AA$93,$A$5:$A$56,0),1):INDEX($B$5:$CW$56,MATCH(AA$93,$A$5:$A$56,0),100),$B64:$CW64,"="&amp;"x",$B$3:$CW$3,"="&amp;"Y"),0)</f>
        <v>0</v>
      </c>
      <c r="AB99">
        <f ca="1">IFERROR(SUMIFS(INDEX($B$5:$CW$56,MATCH(AB$93,$A$5:$A$56,0),1):INDEX($B$5:$CW$56,MATCH(AB$93,$A$5:$A$56,0),100),$B64:$CW64,"="&amp;"x",$B$3:$CW$3,"="&amp;"Y"),0)</f>
        <v>0</v>
      </c>
      <c r="AC99">
        <f ca="1">IFERROR(SUMIFS(INDEX($B$5:$CW$56,MATCH(AC$93,$A$5:$A$56,0),1):INDEX($B$5:$CW$56,MATCH(AC$93,$A$5:$A$56,0),100),$B64:$CW64,"="&amp;"x",$B$3:$CW$3,"="&amp;"Y"),0)</f>
        <v>0</v>
      </c>
      <c r="AD99">
        <f ca="1">IFERROR(SUMIFS(INDEX($B$5:$CW$56,MATCH(AD$93,$A$5:$A$56,0),1):INDEX($B$5:$CW$56,MATCH(AD$93,$A$5:$A$56,0),100),$B64:$CW64,"="&amp;"x",$B$3:$CW$3,"="&amp;"Y"),0)</f>
        <v>0</v>
      </c>
      <c r="AE99">
        <f ca="1">IFERROR(SUMIFS(INDEX($B$5:$CW$56,MATCH(AE$93,$A$5:$A$56,0),1):INDEX($B$5:$CW$56,MATCH(AE$93,$A$5:$A$56,0),100),$B64:$CW64,"="&amp;"x",$B$3:$CW$3,"="&amp;"Y"),0)</f>
        <v>0</v>
      </c>
      <c r="AF99">
        <f ca="1">IFERROR(SUMIFS(INDEX($B$5:$CW$56,MATCH(AF$93,$A$5:$A$56,0),1):INDEX($B$5:$CW$56,MATCH(AF$93,$A$5:$A$56,0),100),$B64:$CW64,"="&amp;"x",$B$3:$CW$3,"="&amp;"Y"),0)</f>
        <v>0</v>
      </c>
      <c r="AG99">
        <f ca="1">IFERROR(SUMIFS(INDEX($B$5:$CW$56,MATCH(AG$93,$A$5:$A$56,0),1):INDEX($B$5:$CW$56,MATCH(AG$93,$A$5:$A$56,0),100),$B64:$CW64,"="&amp;"x",$B$3:$CW$3,"="&amp;"Y"),0)</f>
        <v>0</v>
      </c>
      <c r="AH99">
        <f ca="1">IFERROR(SUMIFS(INDEX($B$5:$CW$56,MATCH(AH$93,$A$5:$A$56,0),1):INDEX($B$5:$CW$56,MATCH(AH$93,$A$5:$A$56,0),100),$B64:$CW64,"="&amp;"x",$B$3:$CW$3,"="&amp;"Y"),0)</f>
        <v>0</v>
      </c>
      <c r="AI99">
        <f ca="1">IFERROR(SUMIFS(INDEX($B$5:$CW$56,MATCH(AI$93,$A$5:$A$56,0),1):INDEX($B$5:$CW$56,MATCH(AI$93,$A$5:$A$56,0),100),$B64:$CW64,"="&amp;"x",$B$3:$CW$3,"="&amp;"Y"),0)</f>
        <v>0</v>
      </c>
      <c r="AJ99">
        <f ca="1">IFERROR(SUMIFS(INDEX($B$5:$CW$56,MATCH(AJ$93,$A$5:$A$56,0),1):INDEX($B$5:$CW$56,MATCH(AJ$93,$A$5:$A$56,0),100),$B64:$CW64,"="&amp;"x",$B$3:$CW$3,"="&amp;"Y"),0)</f>
        <v>0</v>
      </c>
      <c r="AK99">
        <f ca="1">IFERROR(SUMIFS(INDEX($B$5:$CW$56,MATCH(AK$93,$A$5:$A$56,0),1):INDEX($B$5:$CW$56,MATCH(AK$93,$A$5:$A$56,0),100),$B64:$CW64,"="&amp;"x",$B$3:$CW$3,"="&amp;"Y"),0)</f>
        <v>0</v>
      </c>
      <c r="AL99">
        <f ca="1">IFERROR(SUMIFS(INDEX($B$5:$CW$56,MATCH(AL$93,$A$5:$A$56,0),1):INDEX($B$5:$CW$56,MATCH(AL$93,$A$5:$A$56,0),100),$B64:$CW64,"="&amp;"x",$B$3:$CW$3,"="&amp;"Y"),0)</f>
        <v>0</v>
      </c>
      <c r="AM99">
        <f ca="1">IFERROR(SUMIFS(INDEX($B$5:$CW$56,MATCH(AM$93,$A$5:$A$56,0),1):INDEX($B$5:$CW$56,MATCH(AM$93,$A$5:$A$56,0),100),$B64:$CW64,"="&amp;"x",$B$3:$CW$3,"="&amp;"Y"),0)</f>
        <v>0</v>
      </c>
      <c r="AN99">
        <f ca="1">IFERROR(SUMIFS(INDEX($B$5:$CW$56,MATCH(AN$93,$A$5:$A$56,0),1):INDEX($B$5:$CW$56,MATCH(AN$93,$A$5:$A$56,0),100),$B64:$CW64,"="&amp;"x",$B$3:$CW$3,"="&amp;"Y"),0)</f>
        <v>0</v>
      </c>
      <c r="AO99">
        <f ca="1">IFERROR(SUMIFS(INDEX($B$5:$CW$56,MATCH(AO$93,$A$5:$A$56,0),1):INDEX($B$5:$CW$56,MATCH(AO$93,$A$5:$A$56,0),100),$B64:$CW64,"="&amp;"x",$B$3:$CW$3,"="&amp;"Y"),0)</f>
        <v>0</v>
      </c>
      <c r="AP99">
        <f ca="1">IFERROR(SUMIFS(INDEX($B$5:$CW$56,MATCH(AP$93,$A$5:$A$56,0),1):INDEX($B$5:$CW$56,MATCH(AP$93,$A$5:$A$56,0),100),$B64:$CW64,"="&amp;"x",$B$3:$CW$3,"="&amp;"Y"),0)</f>
        <v>0</v>
      </c>
      <c r="AQ99">
        <f ca="1">IFERROR(SUMIFS(INDEX($B$5:$CW$56,MATCH(AQ$93,$A$5:$A$56,0),1):INDEX($B$5:$CW$56,MATCH(AQ$93,$A$5:$A$56,0),100),$B64:$CW64,"="&amp;"x",$B$3:$CW$3,"="&amp;"Y"),0)</f>
        <v>0</v>
      </c>
      <c r="AR99">
        <f ca="1">IFERROR(SUMIFS(INDEX($B$5:$CW$56,MATCH(AR$93,$A$5:$A$56,0),1):INDEX($B$5:$CW$56,MATCH(AR$93,$A$5:$A$56,0),100),$B64:$CW64,"="&amp;"x",$B$3:$CW$3,"="&amp;"Y"),0)</f>
        <v>0</v>
      </c>
      <c r="AS99">
        <f ca="1">IFERROR(SUMIFS(INDEX($B$5:$CW$56,MATCH(AS$93,$A$5:$A$56,0),1):INDEX($B$5:$CW$56,MATCH(AS$93,$A$5:$A$56,0),100),$B64:$CW64,"="&amp;"x",$B$3:$CW$3,"="&amp;"Y"),0)</f>
        <v>0</v>
      </c>
      <c r="AT99">
        <f ca="1">IFERROR(SUMIFS(INDEX($B$5:$CW$56,MATCH(AT$93,$A$5:$A$56,0),1):INDEX($B$5:$CW$56,MATCH(AT$93,$A$5:$A$56,0),100),$B64:$CW64,"="&amp;"x",$B$3:$CW$3,"="&amp;"Y"),0)</f>
        <v>0</v>
      </c>
      <c r="AU99">
        <f ca="1">IFERROR(SUMIFS(INDEX($B$5:$CW$56,MATCH(AU$93,$A$5:$A$56,0),1):INDEX($B$5:$CW$56,MATCH(AU$93,$A$5:$A$56,0),100),$B64:$CW64,"="&amp;"x",$B$3:$CW$3,"="&amp;"Y"),0)</f>
        <v>0</v>
      </c>
      <c r="AV99">
        <f ca="1">IFERROR(SUMIFS(INDEX($B$5:$CW$56,MATCH(AV$93,$A$5:$A$56,0),1):INDEX($B$5:$CW$56,MATCH(AV$93,$A$5:$A$56,0),100),$B64:$CW64,"="&amp;"x",$B$3:$CW$3,"="&amp;"Y"),0)</f>
        <v>0</v>
      </c>
      <c r="AW99">
        <f ca="1">IFERROR(SUMIFS(INDEX($B$5:$CW$56,MATCH(AW$93,$A$5:$A$56,0),1):INDEX($B$5:$CW$56,MATCH(AW$93,$A$5:$A$56,0),100),$B64:$CW64,"="&amp;"x",$B$3:$CW$3,"="&amp;"Y"),0)</f>
        <v>0</v>
      </c>
      <c r="AX99">
        <f ca="1">IFERROR(SUMIFS(INDEX($B$5:$CW$56,MATCH(AX$93,$A$5:$A$56,0),1):INDEX($B$5:$CW$56,MATCH(AX$93,$A$5:$A$56,0),100),$B64:$CW64,"="&amp;"x",$B$3:$CW$3,"="&amp;"Y"),0)</f>
        <v>0</v>
      </c>
      <c r="AY99">
        <f ca="1">IFERROR(SUMIFS(INDEX($B$5:$CW$56,MATCH(AY$93,$A$5:$A$56,0),1):INDEX($B$5:$CW$56,MATCH(AY$93,$A$5:$A$56,0),100),$B64:$CW64,"="&amp;"x",$B$3:$CW$3,"="&amp;"Y"),0)</f>
        <v>0</v>
      </c>
      <c r="AZ99">
        <f ca="1">IFERROR(SUMIFS(INDEX($B$5:$CW$56,MATCH(AZ$93,$A$5:$A$56,0),1):INDEX($B$5:$CW$56,MATCH(AZ$93,$A$5:$A$56,0),100),$B64:$CW64,"="&amp;"x",$B$3:$CW$3,"="&amp;"Y"),0)</f>
        <v>0</v>
      </c>
      <c r="BA99">
        <f ca="1">IFERROR(SUMIFS(INDEX($B$5:$CW$56,MATCH(BA$93,$A$5:$A$56,0),1):INDEX($B$5:$CW$56,MATCH(BA$93,$A$5:$A$56,0),100),$B64:$CW64,"="&amp;"x",$B$3:$CW$3,"="&amp;"Y"),0)</f>
        <v>0</v>
      </c>
      <c r="BC99">
        <f t="shared" ca="1" si="4"/>
        <v>0</v>
      </c>
    </row>
    <row r="100" spans="1:55" x14ac:dyDescent="0.35">
      <c r="A100" s="2" t="str" cm="1">
        <f t="array" ref="A100">INDEX('Data Validation (Hide)'!$B$2:$B$16,ROW(A7),1)</f>
        <v>Caseload 7</v>
      </c>
      <c r="B100">
        <f ca="1">IFERROR(SUMIFS(INDEX($B$5:$CW$56,MATCH(B$93,$A$5:$A$56,0),1):INDEX($B$5:$CW$56,MATCH(B$93,$A$5:$A$56,0),100),$B65:$CW65,"="&amp;"x",$B$3:$CW$3,"="&amp;"Y"),0)</f>
        <v>0</v>
      </c>
      <c r="C100">
        <f ca="1">IFERROR(SUMIFS(INDEX($B$5:$CW$56,MATCH(C$93,$A$5:$A$56,0),1):INDEX($B$5:$CW$56,MATCH(C$93,$A$5:$A$56,0),100),$B65:$CW65,"="&amp;"x",$B$3:$CW$3,"="&amp;"Y"),0)</f>
        <v>0</v>
      </c>
      <c r="D100">
        <f ca="1">IFERROR(SUMIFS(INDEX($B$5:$CW$56,MATCH(D$93,$A$5:$A$56,0),1):INDEX($B$5:$CW$56,MATCH(D$93,$A$5:$A$56,0),100),$B65:$CW65,"="&amp;"x",$B$3:$CW$3,"="&amp;"Y"),0)</f>
        <v>0</v>
      </c>
      <c r="E100">
        <f ca="1">IFERROR(SUMIFS(INDEX($B$5:$CW$56,MATCH(E$93,$A$5:$A$56,0),1):INDEX($B$5:$CW$56,MATCH(E$93,$A$5:$A$56,0),100),$B65:$CW65,"="&amp;"x",$B$3:$CW$3,"="&amp;"Y"),0)</f>
        <v>0</v>
      </c>
      <c r="F100">
        <f ca="1">IFERROR(SUMIFS(INDEX($B$5:$CW$56,MATCH(F$93,$A$5:$A$56,0),1):INDEX($B$5:$CW$56,MATCH(F$93,$A$5:$A$56,0),100),$B65:$CW65,"="&amp;"x",$B$3:$CW$3,"="&amp;"Y"),0)</f>
        <v>0</v>
      </c>
      <c r="G100">
        <f ca="1">IFERROR(SUMIFS(INDEX($B$5:$CW$56,MATCH(G$93,$A$5:$A$56,0),1):INDEX($B$5:$CW$56,MATCH(G$93,$A$5:$A$56,0),100),$B65:$CW65,"="&amp;"x",$B$3:$CW$3,"="&amp;"Y"),0)</f>
        <v>0</v>
      </c>
      <c r="H100">
        <f ca="1">IFERROR(SUMIFS(INDEX($B$5:$CW$56,MATCH(H$93,$A$5:$A$56,0),1):INDEX($B$5:$CW$56,MATCH(H$93,$A$5:$A$56,0),100),$B65:$CW65,"="&amp;"x",$B$3:$CW$3,"="&amp;"Y"),0)</f>
        <v>0</v>
      </c>
      <c r="I100">
        <f ca="1">IFERROR(SUMIFS(INDEX($B$5:$CW$56,MATCH(I$93,$A$5:$A$56,0),1):INDEX($B$5:$CW$56,MATCH(I$93,$A$5:$A$56,0),100),$B65:$CW65,"="&amp;"x",$B$3:$CW$3,"="&amp;"Y"),0)</f>
        <v>0</v>
      </c>
      <c r="J100">
        <f ca="1">IFERROR(SUMIFS(INDEX($B$5:$CW$56,MATCH(J$93,$A$5:$A$56,0),1):INDEX($B$5:$CW$56,MATCH(J$93,$A$5:$A$56,0),100),$B65:$CW65,"="&amp;"x",$B$3:$CW$3,"="&amp;"Y"),0)</f>
        <v>0</v>
      </c>
      <c r="K100">
        <f ca="1">IFERROR(SUMIFS(INDEX($B$5:$CW$56,MATCH(K$93,$A$5:$A$56,0),1):INDEX($B$5:$CW$56,MATCH(K$93,$A$5:$A$56,0),100),$B65:$CW65,"="&amp;"x",$B$3:$CW$3,"="&amp;"Y"),0)</f>
        <v>0</v>
      </c>
      <c r="L100">
        <f ca="1">IFERROR(SUMIFS(INDEX($B$5:$CW$56,MATCH(L$93,$A$5:$A$56,0),1):INDEX($B$5:$CW$56,MATCH(L$93,$A$5:$A$56,0),100),$B65:$CW65,"="&amp;"x",$B$3:$CW$3,"="&amp;"Y"),0)</f>
        <v>0</v>
      </c>
      <c r="M100">
        <f ca="1">IFERROR(SUMIFS(INDEX($B$5:$CW$56,MATCH(M$93,$A$5:$A$56,0),1):INDEX($B$5:$CW$56,MATCH(M$93,$A$5:$A$56,0),100),$B65:$CW65,"="&amp;"x",$B$3:$CW$3,"="&amp;"Y"),0)</f>
        <v>0</v>
      </c>
      <c r="N100">
        <f ca="1">IFERROR(SUMIFS(INDEX($B$5:$CW$56,MATCH(N$93,$A$5:$A$56,0),1):INDEX($B$5:$CW$56,MATCH(N$93,$A$5:$A$56,0),100),$B65:$CW65,"="&amp;"x",$B$3:$CW$3,"="&amp;"Y"),0)</f>
        <v>0</v>
      </c>
      <c r="O100">
        <f ca="1">IFERROR(SUMIFS(INDEX($B$5:$CW$56,MATCH(O$93,$A$5:$A$56,0),1):INDEX($B$5:$CW$56,MATCH(O$93,$A$5:$A$56,0),100),$B65:$CW65,"="&amp;"x",$B$3:$CW$3,"="&amp;"Y"),0)</f>
        <v>0</v>
      </c>
      <c r="P100">
        <f ca="1">IFERROR(SUMIFS(INDEX($B$5:$CW$56,MATCH(P$93,$A$5:$A$56,0),1):INDEX($B$5:$CW$56,MATCH(P$93,$A$5:$A$56,0),100),$B65:$CW65,"="&amp;"x",$B$3:$CW$3,"="&amp;"Y"),0)</f>
        <v>0</v>
      </c>
      <c r="Q100">
        <f ca="1">IFERROR(SUMIFS(INDEX($B$5:$CW$56,MATCH(Q$93,$A$5:$A$56,0),1):INDEX($B$5:$CW$56,MATCH(Q$93,$A$5:$A$56,0),100),$B65:$CW65,"="&amp;"x",$B$3:$CW$3,"="&amp;"Y"),0)</f>
        <v>0</v>
      </c>
      <c r="R100">
        <f ca="1">IFERROR(SUMIFS(INDEX($B$5:$CW$56,MATCH(R$93,$A$5:$A$56,0),1):INDEX($B$5:$CW$56,MATCH(R$93,$A$5:$A$56,0),100),$B65:$CW65,"="&amp;"x",$B$3:$CW$3,"="&amp;"Y"),0)</f>
        <v>0</v>
      </c>
      <c r="S100">
        <f ca="1">IFERROR(SUMIFS(INDEX($B$5:$CW$56,MATCH(S$93,$A$5:$A$56,0),1):INDEX($B$5:$CW$56,MATCH(S$93,$A$5:$A$56,0),100),$B65:$CW65,"="&amp;"x",$B$3:$CW$3,"="&amp;"Y"),0)</f>
        <v>0</v>
      </c>
      <c r="T100">
        <f ca="1">IFERROR(SUMIFS(INDEX($B$5:$CW$56,MATCH(T$93,$A$5:$A$56,0),1):INDEX($B$5:$CW$56,MATCH(T$93,$A$5:$A$56,0),100),$B65:$CW65,"="&amp;"x",$B$3:$CW$3,"="&amp;"Y"),0)</f>
        <v>0</v>
      </c>
      <c r="U100">
        <f ca="1">IFERROR(SUMIFS(INDEX($B$5:$CW$56,MATCH(U$93,$A$5:$A$56,0),1):INDEX($B$5:$CW$56,MATCH(U$93,$A$5:$A$56,0),100),$B65:$CW65,"="&amp;"x",$B$3:$CW$3,"="&amp;"Y"),0)</f>
        <v>0</v>
      </c>
      <c r="V100">
        <f ca="1">IFERROR(SUMIFS(INDEX($B$5:$CW$56,MATCH(V$93,$A$5:$A$56,0),1):INDEX($B$5:$CW$56,MATCH(V$93,$A$5:$A$56,0),100),$B65:$CW65,"="&amp;"x",$B$3:$CW$3,"="&amp;"Y"),0)</f>
        <v>0</v>
      </c>
      <c r="W100">
        <f ca="1">IFERROR(SUMIFS(INDEX($B$5:$CW$56,MATCH(W$93,$A$5:$A$56,0),1):INDEX($B$5:$CW$56,MATCH(W$93,$A$5:$A$56,0),100),$B65:$CW65,"="&amp;"x",$B$3:$CW$3,"="&amp;"Y"),0)</f>
        <v>0</v>
      </c>
      <c r="X100">
        <f ca="1">IFERROR(SUMIFS(INDEX($B$5:$CW$56,MATCH(X$93,$A$5:$A$56,0),1):INDEX($B$5:$CW$56,MATCH(X$93,$A$5:$A$56,0),100),$B65:$CW65,"="&amp;"x",$B$3:$CW$3,"="&amp;"Y"),0)</f>
        <v>0</v>
      </c>
      <c r="Y100">
        <f ca="1">IFERROR(SUMIFS(INDEX($B$5:$CW$56,MATCH(Y$93,$A$5:$A$56,0),1):INDEX($B$5:$CW$56,MATCH(Y$93,$A$5:$A$56,0),100),$B65:$CW65,"="&amp;"x",$B$3:$CW$3,"="&amp;"Y"),0)</f>
        <v>0</v>
      </c>
      <c r="Z100">
        <f ca="1">IFERROR(SUMIFS(INDEX($B$5:$CW$56,MATCH(Z$93,$A$5:$A$56,0),1):INDEX($B$5:$CW$56,MATCH(Z$93,$A$5:$A$56,0),100),$B65:$CW65,"="&amp;"x",$B$3:$CW$3,"="&amp;"Y"),0)</f>
        <v>0</v>
      </c>
      <c r="AA100">
        <f ca="1">IFERROR(SUMIFS(INDEX($B$5:$CW$56,MATCH(AA$93,$A$5:$A$56,0),1):INDEX($B$5:$CW$56,MATCH(AA$93,$A$5:$A$56,0),100),$B65:$CW65,"="&amp;"x",$B$3:$CW$3,"="&amp;"Y"),0)</f>
        <v>0</v>
      </c>
      <c r="AB100">
        <f ca="1">IFERROR(SUMIFS(INDEX($B$5:$CW$56,MATCH(AB$93,$A$5:$A$56,0),1):INDEX($B$5:$CW$56,MATCH(AB$93,$A$5:$A$56,0),100),$B65:$CW65,"="&amp;"x",$B$3:$CW$3,"="&amp;"Y"),0)</f>
        <v>0</v>
      </c>
      <c r="AC100">
        <f ca="1">IFERROR(SUMIFS(INDEX($B$5:$CW$56,MATCH(AC$93,$A$5:$A$56,0),1):INDEX($B$5:$CW$56,MATCH(AC$93,$A$5:$A$56,0),100),$B65:$CW65,"="&amp;"x",$B$3:$CW$3,"="&amp;"Y"),0)</f>
        <v>0</v>
      </c>
      <c r="AD100">
        <f ca="1">IFERROR(SUMIFS(INDEX($B$5:$CW$56,MATCH(AD$93,$A$5:$A$56,0),1):INDEX($B$5:$CW$56,MATCH(AD$93,$A$5:$A$56,0),100),$B65:$CW65,"="&amp;"x",$B$3:$CW$3,"="&amp;"Y"),0)</f>
        <v>0</v>
      </c>
      <c r="AE100">
        <f ca="1">IFERROR(SUMIFS(INDEX($B$5:$CW$56,MATCH(AE$93,$A$5:$A$56,0),1):INDEX($B$5:$CW$56,MATCH(AE$93,$A$5:$A$56,0),100),$B65:$CW65,"="&amp;"x",$B$3:$CW$3,"="&amp;"Y"),0)</f>
        <v>0</v>
      </c>
      <c r="AF100">
        <f ca="1">IFERROR(SUMIFS(INDEX($B$5:$CW$56,MATCH(AF$93,$A$5:$A$56,0),1):INDEX($B$5:$CW$56,MATCH(AF$93,$A$5:$A$56,0),100),$B65:$CW65,"="&amp;"x",$B$3:$CW$3,"="&amp;"Y"),0)</f>
        <v>0</v>
      </c>
      <c r="AG100">
        <f ca="1">IFERROR(SUMIFS(INDEX($B$5:$CW$56,MATCH(AG$93,$A$5:$A$56,0),1):INDEX($B$5:$CW$56,MATCH(AG$93,$A$5:$A$56,0),100),$B65:$CW65,"="&amp;"x",$B$3:$CW$3,"="&amp;"Y"),0)</f>
        <v>0</v>
      </c>
      <c r="AH100">
        <f ca="1">IFERROR(SUMIFS(INDEX($B$5:$CW$56,MATCH(AH$93,$A$5:$A$56,0),1):INDEX($B$5:$CW$56,MATCH(AH$93,$A$5:$A$56,0),100),$B65:$CW65,"="&amp;"x",$B$3:$CW$3,"="&amp;"Y"),0)</f>
        <v>0</v>
      </c>
      <c r="AI100">
        <f ca="1">IFERROR(SUMIFS(INDEX($B$5:$CW$56,MATCH(AI$93,$A$5:$A$56,0),1):INDEX($B$5:$CW$56,MATCH(AI$93,$A$5:$A$56,0),100),$B65:$CW65,"="&amp;"x",$B$3:$CW$3,"="&amp;"Y"),0)</f>
        <v>0</v>
      </c>
      <c r="AJ100">
        <f ca="1">IFERROR(SUMIFS(INDEX($B$5:$CW$56,MATCH(AJ$93,$A$5:$A$56,0),1):INDEX($B$5:$CW$56,MATCH(AJ$93,$A$5:$A$56,0),100),$B65:$CW65,"="&amp;"x",$B$3:$CW$3,"="&amp;"Y"),0)</f>
        <v>0</v>
      </c>
      <c r="AK100">
        <f ca="1">IFERROR(SUMIFS(INDEX($B$5:$CW$56,MATCH(AK$93,$A$5:$A$56,0),1):INDEX($B$5:$CW$56,MATCH(AK$93,$A$5:$A$56,0),100),$B65:$CW65,"="&amp;"x",$B$3:$CW$3,"="&amp;"Y"),0)</f>
        <v>0</v>
      </c>
      <c r="AL100">
        <f ca="1">IFERROR(SUMIFS(INDEX($B$5:$CW$56,MATCH(AL$93,$A$5:$A$56,0),1):INDEX($B$5:$CW$56,MATCH(AL$93,$A$5:$A$56,0),100),$B65:$CW65,"="&amp;"x",$B$3:$CW$3,"="&amp;"Y"),0)</f>
        <v>0</v>
      </c>
      <c r="AM100">
        <f ca="1">IFERROR(SUMIFS(INDEX($B$5:$CW$56,MATCH(AM$93,$A$5:$A$56,0),1):INDEX($B$5:$CW$56,MATCH(AM$93,$A$5:$A$56,0),100),$B65:$CW65,"="&amp;"x",$B$3:$CW$3,"="&amp;"Y"),0)</f>
        <v>0</v>
      </c>
      <c r="AN100">
        <f ca="1">IFERROR(SUMIFS(INDEX($B$5:$CW$56,MATCH(AN$93,$A$5:$A$56,0),1):INDEX($B$5:$CW$56,MATCH(AN$93,$A$5:$A$56,0),100),$B65:$CW65,"="&amp;"x",$B$3:$CW$3,"="&amp;"Y"),0)</f>
        <v>0</v>
      </c>
      <c r="AO100">
        <f ca="1">IFERROR(SUMIFS(INDEX($B$5:$CW$56,MATCH(AO$93,$A$5:$A$56,0),1):INDEX($B$5:$CW$56,MATCH(AO$93,$A$5:$A$56,0),100),$B65:$CW65,"="&amp;"x",$B$3:$CW$3,"="&amp;"Y"),0)</f>
        <v>0</v>
      </c>
      <c r="AP100">
        <f ca="1">IFERROR(SUMIFS(INDEX($B$5:$CW$56,MATCH(AP$93,$A$5:$A$56,0),1):INDEX($B$5:$CW$56,MATCH(AP$93,$A$5:$A$56,0),100),$B65:$CW65,"="&amp;"x",$B$3:$CW$3,"="&amp;"Y"),0)</f>
        <v>0</v>
      </c>
      <c r="AQ100">
        <f ca="1">IFERROR(SUMIFS(INDEX($B$5:$CW$56,MATCH(AQ$93,$A$5:$A$56,0),1):INDEX($B$5:$CW$56,MATCH(AQ$93,$A$5:$A$56,0),100),$B65:$CW65,"="&amp;"x",$B$3:$CW$3,"="&amp;"Y"),0)</f>
        <v>0</v>
      </c>
      <c r="AR100">
        <f ca="1">IFERROR(SUMIFS(INDEX($B$5:$CW$56,MATCH(AR$93,$A$5:$A$56,0),1):INDEX($B$5:$CW$56,MATCH(AR$93,$A$5:$A$56,0),100),$B65:$CW65,"="&amp;"x",$B$3:$CW$3,"="&amp;"Y"),0)</f>
        <v>0</v>
      </c>
      <c r="AS100">
        <f ca="1">IFERROR(SUMIFS(INDEX($B$5:$CW$56,MATCH(AS$93,$A$5:$A$56,0),1):INDEX($B$5:$CW$56,MATCH(AS$93,$A$5:$A$56,0),100),$B65:$CW65,"="&amp;"x",$B$3:$CW$3,"="&amp;"Y"),0)</f>
        <v>0</v>
      </c>
      <c r="AT100">
        <f ca="1">IFERROR(SUMIFS(INDEX($B$5:$CW$56,MATCH(AT$93,$A$5:$A$56,0),1):INDEX($B$5:$CW$56,MATCH(AT$93,$A$5:$A$56,0),100),$B65:$CW65,"="&amp;"x",$B$3:$CW$3,"="&amp;"Y"),0)</f>
        <v>0</v>
      </c>
      <c r="AU100">
        <f ca="1">IFERROR(SUMIFS(INDEX($B$5:$CW$56,MATCH(AU$93,$A$5:$A$56,0),1):INDEX($B$5:$CW$56,MATCH(AU$93,$A$5:$A$56,0),100),$B65:$CW65,"="&amp;"x",$B$3:$CW$3,"="&amp;"Y"),0)</f>
        <v>0</v>
      </c>
      <c r="AV100">
        <f ca="1">IFERROR(SUMIFS(INDEX($B$5:$CW$56,MATCH(AV$93,$A$5:$A$56,0),1):INDEX($B$5:$CW$56,MATCH(AV$93,$A$5:$A$56,0),100),$B65:$CW65,"="&amp;"x",$B$3:$CW$3,"="&amp;"Y"),0)</f>
        <v>0</v>
      </c>
      <c r="AW100">
        <f ca="1">IFERROR(SUMIFS(INDEX($B$5:$CW$56,MATCH(AW$93,$A$5:$A$56,0),1):INDEX($B$5:$CW$56,MATCH(AW$93,$A$5:$A$56,0),100),$B65:$CW65,"="&amp;"x",$B$3:$CW$3,"="&amp;"Y"),0)</f>
        <v>0</v>
      </c>
      <c r="AX100">
        <f ca="1">IFERROR(SUMIFS(INDEX($B$5:$CW$56,MATCH(AX$93,$A$5:$A$56,0),1):INDEX($B$5:$CW$56,MATCH(AX$93,$A$5:$A$56,0),100),$B65:$CW65,"="&amp;"x",$B$3:$CW$3,"="&amp;"Y"),0)</f>
        <v>0</v>
      </c>
      <c r="AY100">
        <f ca="1">IFERROR(SUMIFS(INDEX($B$5:$CW$56,MATCH(AY$93,$A$5:$A$56,0),1):INDEX($B$5:$CW$56,MATCH(AY$93,$A$5:$A$56,0),100),$B65:$CW65,"="&amp;"x",$B$3:$CW$3,"="&amp;"Y"),0)</f>
        <v>0</v>
      </c>
      <c r="AZ100">
        <f ca="1">IFERROR(SUMIFS(INDEX($B$5:$CW$56,MATCH(AZ$93,$A$5:$A$56,0),1):INDEX($B$5:$CW$56,MATCH(AZ$93,$A$5:$A$56,0),100),$B65:$CW65,"="&amp;"x",$B$3:$CW$3,"="&amp;"Y"),0)</f>
        <v>0</v>
      </c>
      <c r="BA100">
        <f ca="1">IFERROR(SUMIFS(INDEX($B$5:$CW$56,MATCH(BA$93,$A$5:$A$56,0),1):INDEX($B$5:$CW$56,MATCH(BA$93,$A$5:$A$56,0),100),$B65:$CW65,"="&amp;"x",$B$3:$CW$3,"="&amp;"Y"),0)</f>
        <v>0</v>
      </c>
      <c r="BC100">
        <f t="shared" ca="1" si="4"/>
        <v>0</v>
      </c>
    </row>
    <row r="101" spans="1:55" x14ac:dyDescent="0.35">
      <c r="A101" s="2" t="str" cm="1">
        <f t="array" ref="A101">INDEX('Data Validation (Hide)'!$B$2:$B$16,ROW(A8),1)</f>
        <v>Caseload 8</v>
      </c>
      <c r="B101">
        <f ca="1">IFERROR(SUMIFS(INDEX($B$5:$CW$56,MATCH(B$93,$A$5:$A$56,0),1):INDEX($B$5:$CW$56,MATCH(B$93,$A$5:$A$56,0),100),$B66:$CW66,"="&amp;"x",$B$3:$CW$3,"="&amp;"Y"),0)</f>
        <v>0</v>
      </c>
      <c r="C101">
        <f ca="1">IFERROR(SUMIFS(INDEX($B$5:$CW$56,MATCH(C$93,$A$5:$A$56,0),1):INDEX($B$5:$CW$56,MATCH(C$93,$A$5:$A$56,0),100),$B66:$CW66,"="&amp;"x",$B$3:$CW$3,"="&amp;"Y"),0)</f>
        <v>0</v>
      </c>
      <c r="D101">
        <f ca="1">IFERROR(SUMIFS(INDEX($B$5:$CW$56,MATCH(D$93,$A$5:$A$56,0),1):INDEX($B$5:$CW$56,MATCH(D$93,$A$5:$A$56,0),100),$B66:$CW66,"="&amp;"x",$B$3:$CW$3,"="&amp;"Y"),0)</f>
        <v>0</v>
      </c>
      <c r="E101">
        <f ca="1">IFERROR(SUMIFS(INDEX($B$5:$CW$56,MATCH(E$93,$A$5:$A$56,0),1):INDEX($B$5:$CW$56,MATCH(E$93,$A$5:$A$56,0),100),$B66:$CW66,"="&amp;"x",$B$3:$CW$3,"="&amp;"Y"),0)</f>
        <v>0</v>
      </c>
      <c r="F101">
        <f ca="1">IFERROR(SUMIFS(INDEX($B$5:$CW$56,MATCH(F$93,$A$5:$A$56,0),1):INDEX($B$5:$CW$56,MATCH(F$93,$A$5:$A$56,0),100),$B66:$CW66,"="&amp;"x",$B$3:$CW$3,"="&amp;"Y"),0)</f>
        <v>0</v>
      </c>
      <c r="G101">
        <f ca="1">IFERROR(SUMIFS(INDEX($B$5:$CW$56,MATCH(G$93,$A$5:$A$56,0),1):INDEX($B$5:$CW$56,MATCH(G$93,$A$5:$A$56,0),100),$B66:$CW66,"="&amp;"x",$B$3:$CW$3,"="&amp;"Y"),0)</f>
        <v>0</v>
      </c>
      <c r="H101">
        <f ca="1">IFERROR(SUMIFS(INDEX($B$5:$CW$56,MATCH(H$93,$A$5:$A$56,0),1):INDEX($B$5:$CW$56,MATCH(H$93,$A$5:$A$56,0),100),$B66:$CW66,"="&amp;"x",$B$3:$CW$3,"="&amp;"Y"),0)</f>
        <v>0</v>
      </c>
      <c r="I101">
        <f ca="1">IFERROR(SUMIFS(INDEX($B$5:$CW$56,MATCH(I$93,$A$5:$A$56,0),1):INDEX($B$5:$CW$56,MATCH(I$93,$A$5:$A$56,0),100),$B66:$CW66,"="&amp;"x",$B$3:$CW$3,"="&amp;"Y"),0)</f>
        <v>0</v>
      </c>
      <c r="J101">
        <f ca="1">IFERROR(SUMIFS(INDEX($B$5:$CW$56,MATCH(J$93,$A$5:$A$56,0),1):INDEX($B$5:$CW$56,MATCH(J$93,$A$5:$A$56,0),100),$B66:$CW66,"="&amp;"x",$B$3:$CW$3,"="&amp;"Y"),0)</f>
        <v>0</v>
      </c>
      <c r="K101">
        <f ca="1">IFERROR(SUMIFS(INDEX($B$5:$CW$56,MATCH(K$93,$A$5:$A$56,0),1):INDEX($B$5:$CW$56,MATCH(K$93,$A$5:$A$56,0),100),$B66:$CW66,"="&amp;"x",$B$3:$CW$3,"="&amp;"Y"),0)</f>
        <v>0</v>
      </c>
      <c r="L101">
        <f ca="1">IFERROR(SUMIFS(INDEX($B$5:$CW$56,MATCH(L$93,$A$5:$A$56,0),1):INDEX($B$5:$CW$56,MATCH(L$93,$A$5:$A$56,0),100),$B66:$CW66,"="&amp;"x",$B$3:$CW$3,"="&amp;"Y"),0)</f>
        <v>0</v>
      </c>
      <c r="M101">
        <f ca="1">IFERROR(SUMIFS(INDEX($B$5:$CW$56,MATCH(M$93,$A$5:$A$56,0),1):INDEX($B$5:$CW$56,MATCH(M$93,$A$5:$A$56,0),100),$B66:$CW66,"="&amp;"x",$B$3:$CW$3,"="&amp;"Y"),0)</f>
        <v>0</v>
      </c>
      <c r="N101">
        <f ca="1">IFERROR(SUMIFS(INDEX($B$5:$CW$56,MATCH(N$93,$A$5:$A$56,0),1):INDEX($B$5:$CW$56,MATCH(N$93,$A$5:$A$56,0),100),$B66:$CW66,"="&amp;"x",$B$3:$CW$3,"="&amp;"Y"),0)</f>
        <v>0</v>
      </c>
      <c r="O101">
        <f ca="1">IFERROR(SUMIFS(INDEX($B$5:$CW$56,MATCH(O$93,$A$5:$A$56,0),1):INDEX($B$5:$CW$56,MATCH(O$93,$A$5:$A$56,0),100),$B66:$CW66,"="&amp;"x",$B$3:$CW$3,"="&amp;"Y"),0)</f>
        <v>0</v>
      </c>
      <c r="P101">
        <f ca="1">IFERROR(SUMIFS(INDEX($B$5:$CW$56,MATCH(P$93,$A$5:$A$56,0),1):INDEX($B$5:$CW$56,MATCH(P$93,$A$5:$A$56,0),100),$B66:$CW66,"="&amp;"x",$B$3:$CW$3,"="&amp;"Y"),0)</f>
        <v>0</v>
      </c>
      <c r="Q101">
        <f ca="1">IFERROR(SUMIFS(INDEX($B$5:$CW$56,MATCH(Q$93,$A$5:$A$56,0),1):INDEX($B$5:$CW$56,MATCH(Q$93,$A$5:$A$56,0),100),$B66:$CW66,"="&amp;"x",$B$3:$CW$3,"="&amp;"Y"),0)</f>
        <v>0</v>
      </c>
      <c r="R101">
        <f ca="1">IFERROR(SUMIFS(INDEX($B$5:$CW$56,MATCH(R$93,$A$5:$A$56,0),1):INDEX($B$5:$CW$56,MATCH(R$93,$A$5:$A$56,0),100),$B66:$CW66,"="&amp;"x",$B$3:$CW$3,"="&amp;"Y"),0)</f>
        <v>0</v>
      </c>
      <c r="S101">
        <f ca="1">IFERROR(SUMIFS(INDEX($B$5:$CW$56,MATCH(S$93,$A$5:$A$56,0),1):INDEX($B$5:$CW$56,MATCH(S$93,$A$5:$A$56,0),100),$B66:$CW66,"="&amp;"x",$B$3:$CW$3,"="&amp;"Y"),0)</f>
        <v>0</v>
      </c>
      <c r="T101">
        <f ca="1">IFERROR(SUMIFS(INDEX($B$5:$CW$56,MATCH(T$93,$A$5:$A$56,0),1):INDEX($B$5:$CW$56,MATCH(T$93,$A$5:$A$56,0),100),$B66:$CW66,"="&amp;"x",$B$3:$CW$3,"="&amp;"Y"),0)</f>
        <v>0</v>
      </c>
      <c r="U101">
        <f ca="1">IFERROR(SUMIFS(INDEX($B$5:$CW$56,MATCH(U$93,$A$5:$A$56,0),1):INDEX($B$5:$CW$56,MATCH(U$93,$A$5:$A$56,0),100),$B66:$CW66,"="&amp;"x",$B$3:$CW$3,"="&amp;"Y"),0)</f>
        <v>0</v>
      </c>
      <c r="V101">
        <f ca="1">IFERROR(SUMIFS(INDEX($B$5:$CW$56,MATCH(V$93,$A$5:$A$56,0),1):INDEX($B$5:$CW$56,MATCH(V$93,$A$5:$A$56,0),100),$B66:$CW66,"="&amp;"x",$B$3:$CW$3,"="&amp;"Y"),0)</f>
        <v>0</v>
      </c>
      <c r="W101">
        <f ca="1">IFERROR(SUMIFS(INDEX($B$5:$CW$56,MATCH(W$93,$A$5:$A$56,0),1):INDEX($B$5:$CW$56,MATCH(W$93,$A$5:$A$56,0),100),$B66:$CW66,"="&amp;"x",$B$3:$CW$3,"="&amp;"Y"),0)</f>
        <v>0</v>
      </c>
      <c r="X101">
        <f ca="1">IFERROR(SUMIFS(INDEX($B$5:$CW$56,MATCH(X$93,$A$5:$A$56,0),1):INDEX($B$5:$CW$56,MATCH(X$93,$A$5:$A$56,0),100),$B66:$CW66,"="&amp;"x",$B$3:$CW$3,"="&amp;"Y"),0)</f>
        <v>0</v>
      </c>
      <c r="Y101">
        <f ca="1">IFERROR(SUMIFS(INDEX($B$5:$CW$56,MATCH(Y$93,$A$5:$A$56,0),1):INDEX($B$5:$CW$56,MATCH(Y$93,$A$5:$A$56,0),100),$B66:$CW66,"="&amp;"x",$B$3:$CW$3,"="&amp;"Y"),0)</f>
        <v>0</v>
      </c>
      <c r="Z101">
        <f ca="1">IFERROR(SUMIFS(INDEX($B$5:$CW$56,MATCH(Z$93,$A$5:$A$56,0),1):INDEX($B$5:$CW$56,MATCH(Z$93,$A$5:$A$56,0),100),$B66:$CW66,"="&amp;"x",$B$3:$CW$3,"="&amp;"Y"),0)</f>
        <v>0</v>
      </c>
      <c r="AA101">
        <f ca="1">IFERROR(SUMIFS(INDEX($B$5:$CW$56,MATCH(AA$93,$A$5:$A$56,0),1):INDEX($B$5:$CW$56,MATCH(AA$93,$A$5:$A$56,0),100),$B66:$CW66,"="&amp;"x",$B$3:$CW$3,"="&amp;"Y"),0)</f>
        <v>0</v>
      </c>
      <c r="AB101">
        <f ca="1">IFERROR(SUMIFS(INDEX($B$5:$CW$56,MATCH(AB$93,$A$5:$A$56,0),1):INDEX($B$5:$CW$56,MATCH(AB$93,$A$5:$A$56,0),100),$B66:$CW66,"="&amp;"x",$B$3:$CW$3,"="&amp;"Y"),0)</f>
        <v>0</v>
      </c>
      <c r="AC101">
        <f ca="1">IFERROR(SUMIFS(INDEX($B$5:$CW$56,MATCH(AC$93,$A$5:$A$56,0),1):INDEX($B$5:$CW$56,MATCH(AC$93,$A$5:$A$56,0),100),$B66:$CW66,"="&amp;"x",$B$3:$CW$3,"="&amp;"Y"),0)</f>
        <v>0</v>
      </c>
      <c r="AD101">
        <f ca="1">IFERROR(SUMIFS(INDEX($B$5:$CW$56,MATCH(AD$93,$A$5:$A$56,0),1):INDEX($B$5:$CW$56,MATCH(AD$93,$A$5:$A$56,0),100),$B66:$CW66,"="&amp;"x",$B$3:$CW$3,"="&amp;"Y"),0)</f>
        <v>0</v>
      </c>
      <c r="AE101">
        <f ca="1">IFERROR(SUMIFS(INDEX($B$5:$CW$56,MATCH(AE$93,$A$5:$A$56,0),1):INDEX($B$5:$CW$56,MATCH(AE$93,$A$5:$A$56,0),100),$B66:$CW66,"="&amp;"x",$B$3:$CW$3,"="&amp;"Y"),0)</f>
        <v>0</v>
      </c>
      <c r="AF101">
        <f ca="1">IFERROR(SUMIFS(INDEX($B$5:$CW$56,MATCH(AF$93,$A$5:$A$56,0),1):INDEX($B$5:$CW$56,MATCH(AF$93,$A$5:$A$56,0),100),$B66:$CW66,"="&amp;"x",$B$3:$CW$3,"="&amp;"Y"),0)</f>
        <v>0</v>
      </c>
      <c r="AG101">
        <f ca="1">IFERROR(SUMIFS(INDEX($B$5:$CW$56,MATCH(AG$93,$A$5:$A$56,0),1):INDEX($B$5:$CW$56,MATCH(AG$93,$A$5:$A$56,0),100),$B66:$CW66,"="&amp;"x",$B$3:$CW$3,"="&amp;"Y"),0)</f>
        <v>0</v>
      </c>
      <c r="AH101">
        <f ca="1">IFERROR(SUMIFS(INDEX($B$5:$CW$56,MATCH(AH$93,$A$5:$A$56,0),1):INDEX($B$5:$CW$56,MATCH(AH$93,$A$5:$A$56,0),100),$B66:$CW66,"="&amp;"x",$B$3:$CW$3,"="&amp;"Y"),0)</f>
        <v>0</v>
      </c>
      <c r="AI101">
        <f ca="1">IFERROR(SUMIFS(INDEX($B$5:$CW$56,MATCH(AI$93,$A$5:$A$56,0),1):INDEX($B$5:$CW$56,MATCH(AI$93,$A$5:$A$56,0),100),$B66:$CW66,"="&amp;"x",$B$3:$CW$3,"="&amp;"Y"),0)</f>
        <v>0</v>
      </c>
      <c r="AJ101">
        <f ca="1">IFERROR(SUMIFS(INDEX($B$5:$CW$56,MATCH(AJ$93,$A$5:$A$56,0),1):INDEX($B$5:$CW$56,MATCH(AJ$93,$A$5:$A$56,0),100),$B66:$CW66,"="&amp;"x",$B$3:$CW$3,"="&amp;"Y"),0)</f>
        <v>0</v>
      </c>
      <c r="AK101">
        <f ca="1">IFERROR(SUMIFS(INDEX($B$5:$CW$56,MATCH(AK$93,$A$5:$A$56,0),1):INDEX($B$5:$CW$56,MATCH(AK$93,$A$5:$A$56,0),100),$B66:$CW66,"="&amp;"x",$B$3:$CW$3,"="&amp;"Y"),0)</f>
        <v>0</v>
      </c>
      <c r="AL101">
        <f ca="1">IFERROR(SUMIFS(INDEX($B$5:$CW$56,MATCH(AL$93,$A$5:$A$56,0),1):INDEX($B$5:$CW$56,MATCH(AL$93,$A$5:$A$56,0),100),$B66:$CW66,"="&amp;"x",$B$3:$CW$3,"="&amp;"Y"),0)</f>
        <v>0</v>
      </c>
      <c r="AM101">
        <f ca="1">IFERROR(SUMIFS(INDEX($B$5:$CW$56,MATCH(AM$93,$A$5:$A$56,0),1):INDEX($B$5:$CW$56,MATCH(AM$93,$A$5:$A$56,0),100),$B66:$CW66,"="&amp;"x",$B$3:$CW$3,"="&amp;"Y"),0)</f>
        <v>0</v>
      </c>
      <c r="AN101">
        <f ca="1">IFERROR(SUMIFS(INDEX($B$5:$CW$56,MATCH(AN$93,$A$5:$A$56,0),1):INDEX($B$5:$CW$56,MATCH(AN$93,$A$5:$A$56,0),100),$B66:$CW66,"="&amp;"x",$B$3:$CW$3,"="&amp;"Y"),0)</f>
        <v>0</v>
      </c>
      <c r="AO101">
        <f ca="1">IFERROR(SUMIFS(INDEX($B$5:$CW$56,MATCH(AO$93,$A$5:$A$56,0),1):INDEX($B$5:$CW$56,MATCH(AO$93,$A$5:$A$56,0),100),$B66:$CW66,"="&amp;"x",$B$3:$CW$3,"="&amp;"Y"),0)</f>
        <v>0</v>
      </c>
      <c r="AP101">
        <f ca="1">IFERROR(SUMIFS(INDEX($B$5:$CW$56,MATCH(AP$93,$A$5:$A$56,0),1):INDEX($B$5:$CW$56,MATCH(AP$93,$A$5:$A$56,0),100),$B66:$CW66,"="&amp;"x",$B$3:$CW$3,"="&amp;"Y"),0)</f>
        <v>0</v>
      </c>
      <c r="AQ101">
        <f ca="1">IFERROR(SUMIFS(INDEX($B$5:$CW$56,MATCH(AQ$93,$A$5:$A$56,0),1):INDEX($B$5:$CW$56,MATCH(AQ$93,$A$5:$A$56,0),100),$B66:$CW66,"="&amp;"x",$B$3:$CW$3,"="&amp;"Y"),0)</f>
        <v>0</v>
      </c>
      <c r="AR101">
        <f ca="1">IFERROR(SUMIFS(INDEX($B$5:$CW$56,MATCH(AR$93,$A$5:$A$56,0),1):INDEX($B$5:$CW$56,MATCH(AR$93,$A$5:$A$56,0),100),$B66:$CW66,"="&amp;"x",$B$3:$CW$3,"="&amp;"Y"),0)</f>
        <v>0</v>
      </c>
      <c r="AS101">
        <f ca="1">IFERROR(SUMIFS(INDEX($B$5:$CW$56,MATCH(AS$93,$A$5:$A$56,0),1):INDEX($B$5:$CW$56,MATCH(AS$93,$A$5:$A$56,0),100),$B66:$CW66,"="&amp;"x",$B$3:$CW$3,"="&amp;"Y"),0)</f>
        <v>0</v>
      </c>
      <c r="AT101">
        <f ca="1">IFERROR(SUMIFS(INDEX($B$5:$CW$56,MATCH(AT$93,$A$5:$A$56,0),1):INDEX($B$5:$CW$56,MATCH(AT$93,$A$5:$A$56,0),100),$B66:$CW66,"="&amp;"x",$B$3:$CW$3,"="&amp;"Y"),0)</f>
        <v>0</v>
      </c>
      <c r="AU101">
        <f ca="1">IFERROR(SUMIFS(INDEX($B$5:$CW$56,MATCH(AU$93,$A$5:$A$56,0),1):INDEX($B$5:$CW$56,MATCH(AU$93,$A$5:$A$56,0),100),$B66:$CW66,"="&amp;"x",$B$3:$CW$3,"="&amp;"Y"),0)</f>
        <v>0</v>
      </c>
      <c r="AV101">
        <f ca="1">IFERROR(SUMIFS(INDEX($B$5:$CW$56,MATCH(AV$93,$A$5:$A$56,0),1):INDEX($B$5:$CW$56,MATCH(AV$93,$A$5:$A$56,0),100),$B66:$CW66,"="&amp;"x",$B$3:$CW$3,"="&amp;"Y"),0)</f>
        <v>0</v>
      </c>
      <c r="AW101">
        <f ca="1">IFERROR(SUMIFS(INDEX($B$5:$CW$56,MATCH(AW$93,$A$5:$A$56,0),1):INDEX($B$5:$CW$56,MATCH(AW$93,$A$5:$A$56,0),100),$B66:$CW66,"="&amp;"x",$B$3:$CW$3,"="&amp;"Y"),0)</f>
        <v>0</v>
      </c>
      <c r="AX101">
        <f ca="1">IFERROR(SUMIFS(INDEX($B$5:$CW$56,MATCH(AX$93,$A$5:$A$56,0),1):INDEX($B$5:$CW$56,MATCH(AX$93,$A$5:$A$56,0),100),$B66:$CW66,"="&amp;"x",$B$3:$CW$3,"="&amp;"Y"),0)</f>
        <v>0</v>
      </c>
      <c r="AY101">
        <f ca="1">IFERROR(SUMIFS(INDEX($B$5:$CW$56,MATCH(AY$93,$A$5:$A$56,0),1):INDEX($B$5:$CW$56,MATCH(AY$93,$A$5:$A$56,0),100),$B66:$CW66,"="&amp;"x",$B$3:$CW$3,"="&amp;"Y"),0)</f>
        <v>0</v>
      </c>
      <c r="AZ101">
        <f ca="1">IFERROR(SUMIFS(INDEX($B$5:$CW$56,MATCH(AZ$93,$A$5:$A$56,0),1):INDEX($B$5:$CW$56,MATCH(AZ$93,$A$5:$A$56,0),100),$B66:$CW66,"="&amp;"x",$B$3:$CW$3,"="&amp;"Y"),0)</f>
        <v>0</v>
      </c>
      <c r="BA101">
        <f ca="1">IFERROR(SUMIFS(INDEX($B$5:$CW$56,MATCH(BA$93,$A$5:$A$56,0),1):INDEX($B$5:$CW$56,MATCH(BA$93,$A$5:$A$56,0),100),$B66:$CW66,"="&amp;"x",$B$3:$CW$3,"="&amp;"Y"),0)</f>
        <v>0</v>
      </c>
      <c r="BC101">
        <f t="shared" ca="1" si="4"/>
        <v>0</v>
      </c>
    </row>
    <row r="102" spans="1:55" x14ac:dyDescent="0.35">
      <c r="A102" s="2" t="str" cm="1">
        <f t="array" ref="A102">INDEX('Data Validation (Hide)'!$B$2:$B$16,ROW(A9),1)</f>
        <v>Caseload 9</v>
      </c>
      <c r="B102">
        <f ca="1">IFERROR(SUMIFS(INDEX($B$5:$CW$56,MATCH(B$93,$A$5:$A$56,0),1):INDEX($B$5:$CW$56,MATCH(B$93,$A$5:$A$56,0),100),$B67:$CW67,"="&amp;"x",$B$3:$CW$3,"="&amp;"Y"),0)</f>
        <v>0</v>
      </c>
      <c r="C102">
        <f ca="1">IFERROR(SUMIFS(INDEX($B$5:$CW$56,MATCH(C$93,$A$5:$A$56,0),1):INDEX($B$5:$CW$56,MATCH(C$93,$A$5:$A$56,0),100),$B67:$CW67,"="&amp;"x",$B$3:$CW$3,"="&amp;"Y"),0)</f>
        <v>0</v>
      </c>
      <c r="D102">
        <f ca="1">IFERROR(SUMIFS(INDEX($B$5:$CW$56,MATCH(D$93,$A$5:$A$56,0),1):INDEX($B$5:$CW$56,MATCH(D$93,$A$5:$A$56,0),100),$B67:$CW67,"="&amp;"x",$B$3:$CW$3,"="&amp;"Y"),0)</f>
        <v>0</v>
      </c>
      <c r="E102">
        <f ca="1">IFERROR(SUMIFS(INDEX($B$5:$CW$56,MATCH(E$93,$A$5:$A$56,0),1):INDEX($B$5:$CW$56,MATCH(E$93,$A$5:$A$56,0),100),$B67:$CW67,"="&amp;"x",$B$3:$CW$3,"="&amp;"Y"),0)</f>
        <v>0</v>
      </c>
      <c r="F102">
        <f ca="1">IFERROR(SUMIFS(INDEX($B$5:$CW$56,MATCH(F$93,$A$5:$A$56,0),1):INDEX($B$5:$CW$56,MATCH(F$93,$A$5:$A$56,0),100),$B67:$CW67,"="&amp;"x",$B$3:$CW$3,"="&amp;"Y"),0)</f>
        <v>0</v>
      </c>
      <c r="G102">
        <f ca="1">IFERROR(SUMIFS(INDEX($B$5:$CW$56,MATCH(G$93,$A$5:$A$56,0),1):INDEX($B$5:$CW$56,MATCH(G$93,$A$5:$A$56,0),100),$B67:$CW67,"="&amp;"x",$B$3:$CW$3,"="&amp;"Y"),0)</f>
        <v>0</v>
      </c>
      <c r="H102">
        <f ca="1">IFERROR(SUMIFS(INDEX($B$5:$CW$56,MATCH(H$93,$A$5:$A$56,0),1):INDEX($B$5:$CW$56,MATCH(H$93,$A$5:$A$56,0),100),$B67:$CW67,"="&amp;"x",$B$3:$CW$3,"="&amp;"Y"),0)</f>
        <v>0</v>
      </c>
      <c r="I102">
        <f ca="1">IFERROR(SUMIFS(INDEX($B$5:$CW$56,MATCH(I$93,$A$5:$A$56,0),1):INDEX($B$5:$CW$56,MATCH(I$93,$A$5:$A$56,0),100),$B67:$CW67,"="&amp;"x",$B$3:$CW$3,"="&amp;"Y"),0)</f>
        <v>0</v>
      </c>
      <c r="J102">
        <f ca="1">IFERROR(SUMIFS(INDEX($B$5:$CW$56,MATCH(J$93,$A$5:$A$56,0),1):INDEX($B$5:$CW$56,MATCH(J$93,$A$5:$A$56,0),100),$B67:$CW67,"="&amp;"x",$B$3:$CW$3,"="&amp;"Y"),0)</f>
        <v>0</v>
      </c>
      <c r="K102">
        <f ca="1">IFERROR(SUMIFS(INDEX($B$5:$CW$56,MATCH(K$93,$A$5:$A$56,0),1):INDEX($B$5:$CW$56,MATCH(K$93,$A$5:$A$56,0),100),$B67:$CW67,"="&amp;"x",$B$3:$CW$3,"="&amp;"Y"),0)</f>
        <v>0</v>
      </c>
      <c r="L102">
        <f ca="1">IFERROR(SUMIFS(INDEX($B$5:$CW$56,MATCH(L$93,$A$5:$A$56,0),1):INDEX($B$5:$CW$56,MATCH(L$93,$A$5:$A$56,0),100),$B67:$CW67,"="&amp;"x",$B$3:$CW$3,"="&amp;"Y"),0)</f>
        <v>0</v>
      </c>
      <c r="M102">
        <f ca="1">IFERROR(SUMIFS(INDEX($B$5:$CW$56,MATCH(M$93,$A$5:$A$56,0),1):INDEX($B$5:$CW$56,MATCH(M$93,$A$5:$A$56,0),100),$B67:$CW67,"="&amp;"x",$B$3:$CW$3,"="&amp;"Y"),0)</f>
        <v>0</v>
      </c>
      <c r="N102">
        <f ca="1">IFERROR(SUMIFS(INDEX($B$5:$CW$56,MATCH(N$93,$A$5:$A$56,0),1):INDEX($B$5:$CW$56,MATCH(N$93,$A$5:$A$56,0),100),$B67:$CW67,"="&amp;"x",$B$3:$CW$3,"="&amp;"Y"),0)</f>
        <v>0</v>
      </c>
      <c r="O102">
        <f ca="1">IFERROR(SUMIFS(INDEX($B$5:$CW$56,MATCH(O$93,$A$5:$A$56,0),1):INDEX($B$5:$CW$56,MATCH(O$93,$A$5:$A$56,0),100),$B67:$CW67,"="&amp;"x",$B$3:$CW$3,"="&amp;"Y"),0)</f>
        <v>0</v>
      </c>
      <c r="P102">
        <f ca="1">IFERROR(SUMIFS(INDEX($B$5:$CW$56,MATCH(P$93,$A$5:$A$56,0),1):INDEX($B$5:$CW$56,MATCH(P$93,$A$5:$A$56,0),100),$B67:$CW67,"="&amp;"x",$B$3:$CW$3,"="&amp;"Y"),0)</f>
        <v>0</v>
      </c>
      <c r="Q102">
        <f ca="1">IFERROR(SUMIFS(INDEX($B$5:$CW$56,MATCH(Q$93,$A$5:$A$56,0),1):INDEX($B$5:$CW$56,MATCH(Q$93,$A$5:$A$56,0),100),$B67:$CW67,"="&amp;"x",$B$3:$CW$3,"="&amp;"Y"),0)</f>
        <v>0</v>
      </c>
      <c r="R102">
        <f ca="1">IFERROR(SUMIFS(INDEX($B$5:$CW$56,MATCH(R$93,$A$5:$A$56,0),1):INDEX($B$5:$CW$56,MATCH(R$93,$A$5:$A$56,0),100),$B67:$CW67,"="&amp;"x",$B$3:$CW$3,"="&amp;"Y"),0)</f>
        <v>0</v>
      </c>
      <c r="S102">
        <f ca="1">IFERROR(SUMIFS(INDEX($B$5:$CW$56,MATCH(S$93,$A$5:$A$56,0),1):INDEX($B$5:$CW$56,MATCH(S$93,$A$5:$A$56,0),100),$B67:$CW67,"="&amp;"x",$B$3:$CW$3,"="&amp;"Y"),0)</f>
        <v>0</v>
      </c>
      <c r="T102">
        <f ca="1">IFERROR(SUMIFS(INDEX($B$5:$CW$56,MATCH(T$93,$A$5:$A$56,0),1):INDEX($B$5:$CW$56,MATCH(T$93,$A$5:$A$56,0),100),$B67:$CW67,"="&amp;"x",$B$3:$CW$3,"="&amp;"Y"),0)</f>
        <v>0</v>
      </c>
      <c r="U102">
        <f ca="1">IFERROR(SUMIFS(INDEX($B$5:$CW$56,MATCH(U$93,$A$5:$A$56,0),1):INDEX($B$5:$CW$56,MATCH(U$93,$A$5:$A$56,0),100),$B67:$CW67,"="&amp;"x",$B$3:$CW$3,"="&amp;"Y"),0)</f>
        <v>0</v>
      </c>
      <c r="V102">
        <f ca="1">IFERROR(SUMIFS(INDEX($B$5:$CW$56,MATCH(V$93,$A$5:$A$56,0),1):INDEX($B$5:$CW$56,MATCH(V$93,$A$5:$A$56,0),100),$B67:$CW67,"="&amp;"x",$B$3:$CW$3,"="&amp;"Y"),0)</f>
        <v>0</v>
      </c>
      <c r="W102">
        <f ca="1">IFERROR(SUMIFS(INDEX($B$5:$CW$56,MATCH(W$93,$A$5:$A$56,0),1):INDEX($B$5:$CW$56,MATCH(W$93,$A$5:$A$56,0),100),$B67:$CW67,"="&amp;"x",$B$3:$CW$3,"="&amp;"Y"),0)</f>
        <v>0</v>
      </c>
      <c r="X102">
        <f ca="1">IFERROR(SUMIFS(INDEX($B$5:$CW$56,MATCH(X$93,$A$5:$A$56,0),1):INDEX($B$5:$CW$56,MATCH(X$93,$A$5:$A$56,0),100),$B67:$CW67,"="&amp;"x",$B$3:$CW$3,"="&amp;"Y"),0)</f>
        <v>0</v>
      </c>
      <c r="Y102">
        <f ca="1">IFERROR(SUMIFS(INDEX($B$5:$CW$56,MATCH(Y$93,$A$5:$A$56,0),1):INDEX($B$5:$CW$56,MATCH(Y$93,$A$5:$A$56,0),100),$B67:$CW67,"="&amp;"x",$B$3:$CW$3,"="&amp;"Y"),0)</f>
        <v>0</v>
      </c>
      <c r="Z102">
        <f ca="1">IFERROR(SUMIFS(INDEX($B$5:$CW$56,MATCH(Z$93,$A$5:$A$56,0),1):INDEX($B$5:$CW$56,MATCH(Z$93,$A$5:$A$56,0),100),$B67:$CW67,"="&amp;"x",$B$3:$CW$3,"="&amp;"Y"),0)</f>
        <v>0</v>
      </c>
      <c r="AA102">
        <f ca="1">IFERROR(SUMIFS(INDEX($B$5:$CW$56,MATCH(AA$93,$A$5:$A$56,0),1):INDEX($B$5:$CW$56,MATCH(AA$93,$A$5:$A$56,0),100),$B67:$CW67,"="&amp;"x",$B$3:$CW$3,"="&amp;"Y"),0)</f>
        <v>0</v>
      </c>
      <c r="AB102">
        <f ca="1">IFERROR(SUMIFS(INDEX($B$5:$CW$56,MATCH(AB$93,$A$5:$A$56,0),1):INDEX($B$5:$CW$56,MATCH(AB$93,$A$5:$A$56,0),100),$B67:$CW67,"="&amp;"x",$B$3:$CW$3,"="&amp;"Y"),0)</f>
        <v>0</v>
      </c>
      <c r="AC102">
        <f ca="1">IFERROR(SUMIFS(INDEX($B$5:$CW$56,MATCH(AC$93,$A$5:$A$56,0),1):INDEX($B$5:$CW$56,MATCH(AC$93,$A$5:$A$56,0),100),$B67:$CW67,"="&amp;"x",$B$3:$CW$3,"="&amp;"Y"),0)</f>
        <v>0</v>
      </c>
      <c r="AD102">
        <f ca="1">IFERROR(SUMIFS(INDEX($B$5:$CW$56,MATCH(AD$93,$A$5:$A$56,0),1):INDEX($B$5:$CW$56,MATCH(AD$93,$A$5:$A$56,0),100),$B67:$CW67,"="&amp;"x",$B$3:$CW$3,"="&amp;"Y"),0)</f>
        <v>0</v>
      </c>
      <c r="AE102">
        <f ca="1">IFERROR(SUMIFS(INDEX($B$5:$CW$56,MATCH(AE$93,$A$5:$A$56,0),1):INDEX($B$5:$CW$56,MATCH(AE$93,$A$5:$A$56,0),100),$B67:$CW67,"="&amp;"x",$B$3:$CW$3,"="&amp;"Y"),0)</f>
        <v>0</v>
      </c>
      <c r="AF102">
        <f ca="1">IFERROR(SUMIFS(INDEX($B$5:$CW$56,MATCH(AF$93,$A$5:$A$56,0),1):INDEX($B$5:$CW$56,MATCH(AF$93,$A$5:$A$56,0),100),$B67:$CW67,"="&amp;"x",$B$3:$CW$3,"="&amp;"Y"),0)</f>
        <v>0</v>
      </c>
      <c r="AG102">
        <f ca="1">IFERROR(SUMIFS(INDEX($B$5:$CW$56,MATCH(AG$93,$A$5:$A$56,0),1):INDEX($B$5:$CW$56,MATCH(AG$93,$A$5:$A$56,0),100),$B67:$CW67,"="&amp;"x",$B$3:$CW$3,"="&amp;"Y"),0)</f>
        <v>0</v>
      </c>
      <c r="AH102">
        <f ca="1">IFERROR(SUMIFS(INDEX($B$5:$CW$56,MATCH(AH$93,$A$5:$A$56,0),1):INDEX($B$5:$CW$56,MATCH(AH$93,$A$5:$A$56,0),100),$B67:$CW67,"="&amp;"x",$B$3:$CW$3,"="&amp;"Y"),0)</f>
        <v>0</v>
      </c>
      <c r="AI102">
        <f ca="1">IFERROR(SUMIFS(INDEX($B$5:$CW$56,MATCH(AI$93,$A$5:$A$56,0),1):INDEX($B$5:$CW$56,MATCH(AI$93,$A$5:$A$56,0),100),$B67:$CW67,"="&amp;"x",$B$3:$CW$3,"="&amp;"Y"),0)</f>
        <v>0</v>
      </c>
      <c r="AJ102">
        <f ca="1">IFERROR(SUMIFS(INDEX($B$5:$CW$56,MATCH(AJ$93,$A$5:$A$56,0),1):INDEX($B$5:$CW$56,MATCH(AJ$93,$A$5:$A$56,0),100),$B67:$CW67,"="&amp;"x",$B$3:$CW$3,"="&amp;"Y"),0)</f>
        <v>0</v>
      </c>
      <c r="AK102">
        <f ca="1">IFERROR(SUMIFS(INDEX($B$5:$CW$56,MATCH(AK$93,$A$5:$A$56,0),1):INDEX($B$5:$CW$56,MATCH(AK$93,$A$5:$A$56,0),100),$B67:$CW67,"="&amp;"x",$B$3:$CW$3,"="&amp;"Y"),0)</f>
        <v>0</v>
      </c>
      <c r="AL102">
        <f ca="1">IFERROR(SUMIFS(INDEX($B$5:$CW$56,MATCH(AL$93,$A$5:$A$56,0),1):INDEX($B$5:$CW$56,MATCH(AL$93,$A$5:$A$56,0),100),$B67:$CW67,"="&amp;"x",$B$3:$CW$3,"="&amp;"Y"),0)</f>
        <v>0</v>
      </c>
      <c r="AM102">
        <f ca="1">IFERROR(SUMIFS(INDEX($B$5:$CW$56,MATCH(AM$93,$A$5:$A$56,0),1):INDEX($B$5:$CW$56,MATCH(AM$93,$A$5:$A$56,0),100),$B67:$CW67,"="&amp;"x",$B$3:$CW$3,"="&amp;"Y"),0)</f>
        <v>0</v>
      </c>
      <c r="AN102">
        <f ca="1">IFERROR(SUMIFS(INDEX($B$5:$CW$56,MATCH(AN$93,$A$5:$A$56,0),1):INDEX($B$5:$CW$56,MATCH(AN$93,$A$5:$A$56,0),100),$B67:$CW67,"="&amp;"x",$B$3:$CW$3,"="&amp;"Y"),0)</f>
        <v>0</v>
      </c>
      <c r="AO102">
        <f ca="1">IFERROR(SUMIFS(INDEX($B$5:$CW$56,MATCH(AO$93,$A$5:$A$56,0),1):INDEX($B$5:$CW$56,MATCH(AO$93,$A$5:$A$56,0),100),$B67:$CW67,"="&amp;"x",$B$3:$CW$3,"="&amp;"Y"),0)</f>
        <v>0</v>
      </c>
      <c r="AP102">
        <f ca="1">IFERROR(SUMIFS(INDEX($B$5:$CW$56,MATCH(AP$93,$A$5:$A$56,0),1):INDEX($B$5:$CW$56,MATCH(AP$93,$A$5:$A$56,0),100),$B67:$CW67,"="&amp;"x",$B$3:$CW$3,"="&amp;"Y"),0)</f>
        <v>0</v>
      </c>
      <c r="AQ102">
        <f ca="1">IFERROR(SUMIFS(INDEX($B$5:$CW$56,MATCH(AQ$93,$A$5:$A$56,0),1):INDEX($B$5:$CW$56,MATCH(AQ$93,$A$5:$A$56,0),100),$B67:$CW67,"="&amp;"x",$B$3:$CW$3,"="&amp;"Y"),0)</f>
        <v>0</v>
      </c>
      <c r="AR102">
        <f ca="1">IFERROR(SUMIFS(INDEX($B$5:$CW$56,MATCH(AR$93,$A$5:$A$56,0),1):INDEX($B$5:$CW$56,MATCH(AR$93,$A$5:$A$56,0),100),$B67:$CW67,"="&amp;"x",$B$3:$CW$3,"="&amp;"Y"),0)</f>
        <v>0</v>
      </c>
      <c r="AS102">
        <f ca="1">IFERROR(SUMIFS(INDEX($B$5:$CW$56,MATCH(AS$93,$A$5:$A$56,0),1):INDEX($B$5:$CW$56,MATCH(AS$93,$A$5:$A$56,0),100),$B67:$CW67,"="&amp;"x",$B$3:$CW$3,"="&amp;"Y"),0)</f>
        <v>0</v>
      </c>
      <c r="AT102">
        <f ca="1">IFERROR(SUMIFS(INDEX($B$5:$CW$56,MATCH(AT$93,$A$5:$A$56,0),1):INDEX($B$5:$CW$56,MATCH(AT$93,$A$5:$A$56,0),100),$B67:$CW67,"="&amp;"x",$B$3:$CW$3,"="&amp;"Y"),0)</f>
        <v>0</v>
      </c>
      <c r="AU102">
        <f ca="1">IFERROR(SUMIFS(INDEX($B$5:$CW$56,MATCH(AU$93,$A$5:$A$56,0),1):INDEX($B$5:$CW$56,MATCH(AU$93,$A$5:$A$56,0),100),$B67:$CW67,"="&amp;"x",$B$3:$CW$3,"="&amp;"Y"),0)</f>
        <v>0</v>
      </c>
      <c r="AV102">
        <f ca="1">IFERROR(SUMIFS(INDEX($B$5:$CW$56,MATCH(AV$93,$A$5:$A$56,0),1):INDEX($B$5:$CW$56,MATCH(AV$93,$A$5:$A$56,0),100),$B67:$CW67,"="&amp;"x",$B$3:$CW$3,"="&amp;"Y"),0)</f>
        <v>0</v>
      </c>
      <c r="AW102">
        <f ca="1">IFERROR(SUMIFS(INDEX($B$5:$CW$56,MATCH(AW$93,$A$5:$A$56,0),1):INDEX($B$5:$CW$56,MATCH(AW$93,$A$5:$A$56,0),100),$B67:$CW67,"="&amp;"x",$B$3:$CW$3,"="&amp;"Y"),0)</f>
        <v>0</v>
      </c>
      <c r="AX102">
        <f ca="1">IFERROR(SUMIFS(INDEX($B$5:$CW$56,MATCH(AX$93,$A$5:$A$56,0),1):INDEX($B$5:$CW$56,MATCH(AX$93,$A$5:$A$56,0),100),$B67:$CW67,"="&amp;"x",$B$3:$CW$3,"="&amp;"Y"),0)</f>
        <v>0</v>
      </c>
      <c r="AY102">
        <f ca="1">IFERROR(SUMIFS(INDEX($B$5:$CW$56,MATCH(AY$93,$A$5:$A$56,0),1):INDEX($B$5:$CW$56,MATCH(AY$93,$A$5:$A$56,0),100),$B67:$CW67,"="&amp;"x",$B$3:$CW$3,"="&amp;"Y"),0)</f>
        <v>0</v>
      </c>
      <c r="AZ102">
        <f ca="1">IFERROR(SUMIFS(INDEX($B$5:$CW$56,MATCH(AZ$93,$A$5:$A$56,0),1):INDEX($B$5:$CW$56,MATCH(AZ$93,$A$5:$A$56,0),100),$B67:$CW67,"="&amp;"x",$B$3:$CW$3,"="&amp;"Y"),0)</f>
        <v>0</v>
      </c>
      <c r="BA102">
        <f ca="1">IFERROR(SUMIFS(INDEX($B$5:$CW$56,MATCH(BA$93,$A$5:$A$56,0),1):INDEX($B$5:$CW$56,MATCH(BA$93,$A$5:$A$56,0),100),$B67:$CW67,"="&amp;"x",$B$3:$CW$3,"="&amp;"Y"),0)</f>
        <v>0</v>
      </c>
      <c r="BC102">
        <f t="shared" ca="1" si="4"/>
        <v>0</v>
      </c>
    </row>
    <row r="103" spans="1:55" x14ac:dyDescent="0.35">
      <c r="A103" s="2" t="str" cm="1">
        <f t="array" ref="A103">INDEX('Data Validation (Hide)'!$B$2:$B$16,ROW(A10),1)</f>
        <v>Caseload 10</v>
      </c>
      <c r="B103">
        <f ca="1">IFERROR(SUMIFS(INDEX($B$5:$CW$56,MATCH(B$93,$A$5:$A$56,0),1):INDEX($B$5:$CW$56,MATCH(B$93,$A$5:$A$56,0),100),$B68:$CW68,"="&amp;"x",$B$3:$CW$3,"="&amp;"Y"),0)</f>
        <v>0</v>
      </c>
      <c r="C103">
        <f ca="1">IFERROR(SUMIFS(INDEX($B$5:$CW$56,MATCH(C$93,$A$5:$A$56,0),1):INDEX($B$5:$CW$56,MATCH(C$93,$A$5:$A$56,0),100),$B68:$CW68,"="&amp;"x",$B$3:$CW$3,"="&amp;"Y"),0)</f>
        <v>0</v>
      </c>
      <c r="D103">
        <f ca="1">IFERROR(SUMIFS(INDEX($B$5:$CW$56,MATCH(D$93,$A$5:$A$56,0),1):INDEX($B$5:$CW$56,MATCH(D$93,$A$5:$A$56,0),100),$B68:$CW68,"="&amp;"x",$B$3:$CW$3,"="&amp;"Y"),0)</f>
        <v>0</v>
      </c>
      <c r="E103">
        <f ca="1">IFERROR(SUMIFS(INDEX($B$5:$CW$56,MATCH(E$93,$A$5:$A$56,0),1):INDEX($B$5:$CW$56,MATCH(E$93,$A$5:$A$56,0),100),$B68:$CW68,"="&amp;"x",$B$3:$CW$3,"="&amp;"Y"),0)</f>
        <v>0</v>
      </c>
      <c r="F103">
        <f ca="1">IFERROR(SUMIFS(INDEX($B$5:$CW$56,MATCH(F$93,$A$5:$A$56,0),1):INDEX($B$5:$CW$56,MATCH(F$93,$A$5:$A$56,0),100),$B68:$CW68,"="&amp;"x",$B$3:$CW$3,"="&amp;"Y"),0)</f>
        <v>0</v>
      </c>
      <c r="G103">
        <f ca="1">IFERROR(SUMIFS(INDEX($B$5:$CW$56,MATCH(G$93,$A$5:$A$56,0),1):INDEX($B$5:$CW$56,MATCH(G$93,$A$5:$A$56,0),100),$B68:$CW68,"="&amp;"x",$B$3:$CW$3,"="&amp;"Y"),0)</f>
        <v>0</v>
      </c>
      <c r="H103">
        <f ca="1">IFERROR(SUMIFS(INDEX($B$5:$CW$56,MATCH(H$93,$A$5:$A$56,0),1):INDEX($B$5:$CW$56,MATCH(H$93,$A$5:$A$56,0),100),$B68:$CW68,"="&amp;"x",$B$3:$CW$3,"="&amp;"Y"),0)</f>
        <v>0</v>
      </c>
      <c r="I103">
        <f ca="1">IFERROR(SUMIFS(INDEX($B$5:$CW$56,MATCH(I$93,$A$5:$A$56,0),1):INDEX($B$5:$CW$56,MATCH(I$93,$A$5:$A$56,0),100),$B68:$CW68,"="&amp;"x",$B$3:$CW$3,"="&amp;"Y"),0)</f>
        <v>0</v>
      </c>
      <c r="J103">
        <f ca="1">IFERROR(SUMIFS(INDEX($B$5:$CW$56,MATCH(J$93,$A$5:$A$56,0),1):INDEX($B$5:$CW$56,MATCH(J$93,$A$5:$A$56,0),100),$B68:$CW68,"="&amp;"x",$B$3:$CW$3,"="&amp;"Y"),0)</f>
        <v>0</v>
      </c>
      <c r="K103">
        <f ca="1">IFERROR(SUMIFS(INDEX($B$5:$CW$56,MATCH(K$93,$A$5:$A$56,0),1):INDEX($B$5:$CW$56,MATCH(K$93,$A$5:$A$56,0),100),$B68:$CW68,"="&amp;"x",$B$3:$CW$3,"="&amp;"Y"),0)</f>
        <v>0</v>
      </c>
      <c r="L103">
        <f ca="1">IFERROR(SUMIFS(INDEX($B$5:$CW$56,MATCH(L$93,$A$5:$A$56,0),1):INDEX($B$5:$CW$56,MATCH(L$93,$A$5:$A$56,0),100),$B68:$CW68,"="&amp;"x",$B$3:$CW$3,"="&amp;"Y"),0)</f>
        <v>0</v>
      </c>
      <c r="M103">
        <f ca="1">IFERROR(SUMIFS(INDEX($B$5:$CW$56,MATCH(M$93,$A$5:$A$56,0),1):INDEX($B$5:$CW$56,MATCH(M$93,$A$5:$A$56,0),100),$B68:$CW68,"="&amp;"x",$B$3:$CW$3,"="&amp;"Y"),0)</f>
        <v>0</v>
      </c>
      <c r="N103">
        <f ca="1">IFERROR(SUMIFS(INDEX($B$5:$CW$56,MATCH(N$93,$A$5:$A$56,0),1):INDEX($B$5:$CW$56,MATCH(N$93,$A$5:$A$56,0),100),$B68:$CW68,"="&amp;"x",$B$3:$CW$3,"="&amp;"Y"),0)</f>
        <v>0</v>
      </c>
      <c r="O103">
        <f ca="1">IFERROR(SUMIFS(INDEX($B$5:$CW$56,MATCH(O$93,$A$5:$A$56,0),1):INDEX($B$5:$CW$56,MATCH(O$93,$A$5:$A$56,0),100),$B68:$CW68,"="&amp;"x",$B$3:$CW$3,"="&amp;"Y"),0)</f>
        <v>0</v>
      </c>
      <c r="P103">
        <f ca="1">IFERROR(SUMIFS(INDEX($B$5:$CW$56,MATCH(P$93,$A$5:$A$56,0),1):INDEX($B$5:$CW$56,MATCH(P$93,$A$5:$A$56,0),100),$B68:$CW68,"="&amp;"x",$B$3:$CW$3,"="&amp;"Y"),0)</f>
        <v>0</v>
      </c>
      <c r="Q103">
        <f ca="1">IFERROR(SUMIFS(INDEX($B$5:$CW$56,MATCH(Q$93,$A$5:$A$56,0),1):INDEX($B$5:$CW$56,MATCH(Q$93,$A$5:$A$56,0),100),$B68:$CW68,"="&amp;"x",$B$3:$CW$3,"="&amp;"Y"),0)</f>
        <v>0</v>
      </c>
      <c r="R103">
        <f ca="1">IFERROR(SUMIFS(INDEX($B$5:$CW$56,MATCH(R$93,$A$5:$A$56,0),1):INDEX($B$5:$CW$56,MATCH(R$93,$A$5:$A$56,0),100),$B68:$CW68,"="&amp;"x",$B$3:$CW$3,"="&amp;"Y"),0)</f>
        <v>0</v>
      </c>
      <c r="S103">
        <f ca="1">IFERROR(SUMIFS(INDEX($B$5:$CW$56,MATCH(S$93,$A$5:$A$56,0),1):INDEX($B$5:$CW$56,MATCH(S$93,$A$5:$A$56,0),100),$B68:$CW68,"="&amp;"x",$B$3:$CW$3,"="&amp;"Y"),0)</f>
        <v>0</v>
      </c>
      <c r="T103">
        <f ca="1">IFERROR(SUMIFS(INDEX($B$5:$CW$56,MATCH(T$93,$A$5:$A$56,0),1):INDEX($B$5:$CW$56,MATCH(T$93,$A$5:$A$56,0),100),$B68:$CW68,"="&amp;"x",$B$3:$CW$3,"="&amp;"Y"),0)</f>
        <v>0</v>
      </c>
      <c r="U103">
        <f ca="1">IFERROR(SUMIFS(INDEX($B$5:$CW$56,MATCH(U$93,$A$5:$A$56,0),1):INDEX($B$5:$CW$56,MATCH(U$93,$A$5:$A$56,0),100),$B68:$CW68,"="&amp;"x",$B$3:$CW$3,"="&amp;"Y"),0)</f>
        <v>0</v>
      </c>
      <c r="V103">
        <f ca="1">IFERROR(SUMIFS(INDEX($B$5:$CW$56,MATCH(V$93,$A$5:$A$56,0),1):INDEX($B$5:$CW$56,MATCH(V$93,$A$5:$A$56,0),100),$B68:$CW68,"="&amp;"x",$B$3:$CW$3,"="&amp;"Y"),0)</f>
        <v>0</v>
      </c>
      <c r="W103">
        <f ca="1">IFERROR(SUMIFS(INDEX($B$5:$CW$56,MATCH(W$93,$A$5:$A$56,0),1):INDEX($B$5:$CW$56,MATCH(W$93,$A$5:$A$56,0),100),$B68:$CW68,"="&amp;"x",$B$3:$CW$3,"="&amp;"Y"),0)</f>
        <v>0</v>
      </c>
      <c r="X103">
        <f ca="1">IFERROR(SUMIFS(INDEX($B$5:$CW$56,MATCH(X$93,$A$5:$A$56,0),1):INDEX($B$5:$CW$56,MATCH(X$93,$A$5:$A$56,0),100),$B68:$CW68,"="&amp;"x",$B$3:$CW$3,"="&amp;"Y"),0)</f>
        <v>0</v>
      </c>
      <c r="Y103">
        <f ca="1">IFERROR(SUMIFS(INDEX($B$5:$CW$56,MATCH(Y$93,$A$5:$A$56,0),1):INDEX($B$5:$CW$56,MATCH(Y$93,$A$5:$A$56,0),100),$B68:$CW68,"="&amp;"x",$B$3:$CW$3,"="&amp;"Y"),0)</f>
        <v>0</v>
      </c>
      <c r="Z103">
        <f ca="1">IFERROR(SUMIFS(INDEX($B$5:$CW$56,MATCH(Z$93,$A$5:$A$56,0),1):INDEX($B$5:$CW$56,MATCH(Z$93,$A$5:$A$56,0),100),$B68:$CW68,"="&amp;"x",$B$3:$CW$3,"="&amp;"Y"),0)</f>
        <v>0</v>
      </c>
      <c r="AA103">
        <f ca="1">IFERROR(SUMIFS(INDEX($B$5:$CW$56,MATCH(AA$93,$A$5:$A$56,0),1):INDEX($B$5:$CW$56,MATCH(AA$93,$A$5:$A$56,0),100),$B68:$CW68,"="&amp;"x",$B$3:$CW$3,"="&amp;"Y"),0)</f>
        <v>0</v>
      </c>
      <c r="AB103">
        <f ca="1">IFERROR(SUMIFS(INDEX($B$5:$CW$56,MATCH(AB$93,$A$5:$A$56,0),1):INDEX($B$5:$CW$56,MATCH(AB$93,$A$5:$A$56,0),100),$B68:$CW68,"="&amp;"x",$B$3:$CW$3,"="&amp;"Y"),0)</f>
        <v>0</v>
      </c>
      <c r="AC103">
        <f ca="1">IFERROR(SUMIFS(INDEX($B$5:$CW$56,MATCH(AC$93,$A$5:$A$56,0),1):INDEX($B$5:$CW$56,MATCH(AC$93,$A$5:$A$56,0),100),$B68:$CW68,"="&amp;"x",$B$3:$CW$3,"="&amp;"Y"),0)</f>
        <v>0</v>
      </c>
      <c r="AD103">
        <f ca="1">IFERROR(SUMIFS(INDEX($B$5:$CW$56,MATCH(AD$93,$A$5:$A$56,0),1):INDEX($B$5:$CW$56,MATCH(AD$93,$A$5:$A$56,0),100),$B68:$CW68,"="&amp;"x",$B$3:$CW$3,"="&amp;"Y"),0)</f>
        <v>0</v>
      </c>
      <c r="AE103">
        <f ca="1">IFERROR(SUMIFS(INDEX($B$5:$CW$56,MATCH(AE$93,$A$5:$A$56,0),1):INDEX($B$5:$CW$56,MATCH(AE$93,$A$5:$A$56,0),100),$B68:$CW68,"="&amp;"x",$B$3:$CW$3,"="&amp;"Y"),0)</f>
        <v>0</v>
      </c>
      <c r="AF103">
        <f ca="1">IFERROR(SUMIFS(INDEX($B$5:$CW$56,MATCH(AF$93,$A$5:$A$56,0),1):INDEX($B$5:$CW$56,MATCH(AF$93,$A$5:$A$56,0),100),$B68:$CW68,"="&amp;"x",$B$3:$CW$3,"="&amp;"Y"),0)</f>
        <v>0</v>
      </c>
      <c r="AG103">
        <f ca="1">IFERROR(SUMIFS(INDEX($B$5:$CW$56,MATCH(AG$93,$A$5:$A$56,0),1):INDEX($B$5:$CW$56,MATCH(AG$93,$A$5:$A$56,0),100),$B68:$CW68,"="&amp;"x",$B$3:$CW$3,"="&amp;"Y"),0)</f>
        <v>0</v>
      </c>
      <c r="AH103">
        <f ca="1">IFERROR(SUMIFS(INDEX($B$5:$CW$56,MATCH(AH$93,$A$5:$A$56,0),1):INDEX($B$5:$CW$56,MATCH(AH$93,$A$5:$A$56,0),100),$B68:$CW68,"="&amp;"x",$B$3:$CW$3,"="&amp;"Y"),0)</f>
        <v>0</v>
      </c>
      <c r="AI103">
        <f ca="1">IFERROR(SUMIFS(INDEX($B$5:$CW$56,MATCH(AI$93,$A$5:$A$56,0),1):INDEX($B$5:$CW$56,MATCH(AI$93,$A$5:$A$56,0),100),$B68:$CW68,"="&amp;"x",$B$3:$CW$3,"="&amp;"Y"),0)</f>
        <v>0</v>
      </c>
      <c r="AJ103">
        <f ca="1">IFERROR(SUMIFS(INDEX($B$5:$CW$56,MATCH(AJ$93,$A$5:$A$56,0),1):INDEX($B$5:$CW$56,MATCH(AJ$93,$A$5:$A$56,0),100),$B68:$CW68,"="&amp;"x",$B$3:$CW$3,"="&amp;"Y"),0)</f>
        <v>0</v>
      </c>
      <c r="AK103">
        <f ca="1">IFERROR(SUMIFS(INDEX($B$5:$CW$56,MATCH(AK$93,$A$5:$A$56,0),1):INDEX($B$5:$CW$56,MATCH(AK$93,$A$5:$A$56,0),100),$B68:$CW68,"="&amp;"x",$B$3:$CW$3,"="&amp;"Y"),0)</f>
        <v>0</v>
      </c>
      <c r="AL103">
        <f ca="1">IFERROR(SUMIFS(INDEX($B$5:$CW$56,MATCH(AL$93,$A$5:$A$56,0),1):INDEX($B$5:$CW$56,MATCH(AL$93,$A$5:$A$56,0),100),$B68:$CW68,"="&amp;"x",$B$3:$CW$3,"="&amp;"Y"),0)</f>
        <v>0</v>
      </c>
      <c r="AM103">
        <f ca="1">IFERROR(SUMIFS(INDEX($B$5:$CW$56,MATCH(AM$93,$A$5:$A$56,0),1):INDEX($B$5:$CW$56,MATCH(AM$93,$A$5:$A$56,0),100),$B68:$CW68,"="&amp;"x",$B$3:$CW$3,"="&amp;"Y"),0)</f>
        <v>0</v>
      </c>
      <c r="AN103">
        <f ca="1">IFERROR(SUMIFS(INDEX($B$5:$CW$56,MATCH(AN$93,$A$5:$A$56,0),1):INDEX($B$5:$CW$56,MATCH(AN$93,$A$5:$A$56,0),100),$B68:$CW68,"="&amp;"x",$B$3:$CW$3,"="&amp;"Y"),0)</f>
        <v>0</v>
      </c>
      <c r="AO103">
        <f ca="1">IFERROR(SUMIFS(INDEX($B$5:$CW$56,MATCH(AO$93,$A$5:$A$56,0),1):INDEX($B$5:$CW$56,MATCH(AO$93,$A$5:$A$56,0),100),$B68:$CW68,"="&amp;"x",$B$3:$CW$3,"="&amp;"Y"),0)</f>
        <v>0</v>
      </c>
      <c r="AP103">
        <f ca="1">IFERROR(SUMIFS(INDEX($B$5:$CW$56,MATCH(AP$93,$A$5:$A$56,0),1):INDEX($B$5:$CW$56,MATCH(AP$93,$A$5:$A$56,0),100),$B68:$CW68,"="&amp;"x",$B$3:$CW$3,"="&amp;"Y"),0)</f>
        <v>0</v>
      </c>
      <c r="AQ103">
        <f ca="1">IFERROR(SUMIFS(INDEX($B$5:$CW$56,MATCH(AQ$93,$A$5:$A$56,0),1):INDEX($B$5:$CW$56,MATCH(AQ$93,$A$5:$A$56,0),100),$B68:$CW68,"="&amp;"x",$B$3:$CW$3,"="&amp;"Y"),0)</f>
        <v>0</v>
      </c>
      <c r="AR103">
        <f ca="1">IFERROR(SUMIFS(INDEX($B$5:$CW$56,MATCH(AR$93,$A$5:$A$56,0),1):INDEX($B$5:$CW$56,MATCH(AR$93,$A$5:$A$56,0),100),$B68:$CW68,"="&amp;"x",$B$3:$CW$3,"="&amp;"Y"),0)</f>
        <v>0</v>
      </c>
      <c r="AS103">
        <f ca="1">IFERROR(SUMIFS(INDEX($B$5:$CW$56,MATCH(AS$93,$A$5:$A$56,0),1):INDEX($B$5:$CW$56,MATCH(AS$93,$A$5:$A$56,0),100),$B68:$CW68,"="&amp;"x",$B$3:$CW$3,"="&amp;"Y"),0)</f>
        <v>0</v>
      </c>
      <c r="AT103">
        <f ca="1">IFERROR(SUMIFS(INDEX($B$5:$CW$56,MATCH(AT$93,$A$5:$A$56,0),1):INDEX($B$5:$CW$56,MATCH(AT$93,$A$5:$A$56,0),100),$B68:$CW68,"="&amp;"x",$B$3:$CW$3,"="&amp;"Y"),0)</f>
        <v>0</v>
      </c>
      <c r="AU103">
        <f ca="1">IFERROR(SUMIFS(INDEX($B$5:$CW$56,MATCH(AU$93,$A$5:$A$56,0),1):INDEX($B$5:$CW$56,MATCH(AU$93,$A$5:$A$56,0),100),$B68:$CW68,"="&amp;"x",$B$3:$CW$3,"="&amp;"Y"),0)</f>
        <v>0</v>
      </c>
      <c r="AV103">
        <f ca="1">IFERROR(SUMIFS(INDEX($B$5:$CW$56,MATCH(AV$93,$A$5:$A$56,0),1):INDEX($B$5:$CW$56,MATCH(AV$93,$A$5:$A$56,0),100),$B68:$CW68,"="&amp;"x",$B$3:$CW$3,"="&amp;"Y"),0)</f>
        <v>0</v>
      </c>
      <c r="AW103">
        <f ca="1">IFERROR(SUMIFS(INDEX($B$5:$CW$56,MATCH(AW$93,$A$5:$A$56,0),1):INDEX($B$5:$CW$56,MATCH(AW$93,$A$5:$A$56,0),100),$B68:$CW68,"="&amp;"x",$B$3:$CW$3,"="&amp;"Y"),0)</f>
        <v>0</v>
      </c>
      <c r="AX103">
        <f ca="1">IFERROR(SUMIFS(INDEX($B$5:$CW$56,MATCH(AX$93,$A$5:$A$56,0),1):INDEX($B$5:$CW$56,MATCH(AX$93,$A$5:$A$56,0),100),$B68:$CW68,"="&amp;"x",$B$3:$CW$3,"="&amp;"Y"),0)</f>
        <v>0</v>
      </c>
      <c r="AY103">
        <f ca="1">IFERROR(SUMIFS(INDEX($B$5:$CW$56,MATCH(AY$93,$A$5:$A$56,0),1):INDEX($B$5:$CW$56,MATCH(AY$93,$A$5:$A$56,0),100),$B68:$CW68,"="&amp;"x",$B$3:$CW$3,"="&amp;"Y"),0)</f>
        <v>0</v>
      </c>
      <c r="AZ103">
        <f ca="1">IFERROR(SUMIFS(INDEX($B$5:$CW$56,MATCH(AZ$93,$A$5:$A$56,0),1):INDEX($B$5:$CW$56,MATCH(AZ$93,$A$5:$A$56,0),100),$B68:$CW68,"="&amp;"x",$B$3:$CW$3,"="&amp;"Y"),0)</f>
        <v>0</v>
      </c>
      <c r="BA103">
        <f ca="1">IFERROR(SUMIFS(INDEX($B$5:$CW$56,MATCH(BA$93,$A$5:$A$56,0),1):INDEX($B$5:$CW$56,MATCH(BA$93,$A$5:$A$56,0),100),$B68:$CW68,"="&amp;"x",$B$3:$CW$3,"="&amp;"Y"),0)</f>
        <v>0</v>
      </c>
      <c r="BC103">
        <f t="shared" ca="1" si="4"/>
        <v>0</v>
      </c>
    </row>
    <row r="104" spans="1:55" x14ac:dyDescent="0.35">
      <c r="A104" s="2" t="str" cm="1">
        <f t="array" ref="A104">INDEX('Data Validation (Hide)'!$B$2:$B$16,ROW(A11),1)</f>
        <v>Caseload 11</v>
      </c>
      <c r="B104">
        <f ca="1">IFERROR(SUMIFS(INDEX($B$5:$CW$56,MATCH(B$93,$A$5:$A$56,0),1):INDEX($B$5:$CW$56,MATCH(B$93,$A$5:$A$56,0),100),$B69:$CW69,"="&amp;"x",$B$3:$CW$3,"="&amp;"Y"),0)</f>
        <v>0</v>
      </c>
      <c r="C104">
        <f ca="1">IFERROR(SUMIFS(INDEX($B$5:$CW$56,MATCH(C$93,$A$5:$A$56,0),1):INDEX($B$5:$CW$56,MATCH(C$93,$A$5:$A$56,0),100),$B69:$CW69,"="&amp;"x",$B$3:$CW$3,"="&amp;"Y"),0)</f>
        <v>0</v>
      </c>
      <c r="D104">
        <f ca="1">IFERROR(SUMIFS(INDEX($B$5:$CW$56,MATCH(D$93,$A$5:$A$56,0),1):INDEX($B$5:$CW$56,MATCH(D$93,$A$5:$A$56,0),100),$B69:$CW69,"="&amp;"x",$B$3:$CW$3,"="&amp;"Y"),0)</f>
        <v>0</v>
      </c>
      <c r="E104">
        <f ca="1">IFERROR(SUMIFS(INDEX($B$5:$CW$56,MATCH(E$93,$A$5:$A$56,0),1):INDEX($B$5:$CW$56,MATCH(E$93,$A$5:$A$56,0),100),$B69:$CW69,"="&amp;"x",$B$3:$CW$3,"="&amp;"Y"),0)</f>
        <v>0</v>
      </c>
      <c r="F104">
        <f ca="1">IFERROR(SUMIFS(INDEX($B$5:$CW$56,MATCH(F$93,$A$5:$A$56,0),1):INDEX($B$5:$CW$56,MATCH(F$93,$A$5:$A$56,0),100),$B69:$CW69,"="&amp;"x",$B$3:$CW$3,"="&amp;"Y"),0)</f>
        <v>0</v>
      </c>
      <c r="G104">
        <f ca="1">IFERROR(SUMIFS(INDEX($B$5:$CW$56,MATCH(G$93,$A$5:$A$56,0),1):INDEX($B$5:$CW$56,MATCH(G$93,$A$5:$A$56,0),100),$B69:$CW69,"="&amp;"x",$B$3:$CW$3,"="&amp;"Y"),0)</f>
        <v>0</v>
      </c>
      <c r="H104">
        <f ca="1">IFERROR(SUMIFS(INDEX($B$5:$CW$56,MATCH(H$93,$A$5:$A$56,0),1):INDEX($B$5:$CW$56,MATCH(H$93,$A$5:$A$56,0),100),$B69:$CW69,"="&amp;"x",$B$3:$CW$3,"="&amp;"Y"),0)</f>
        <v>0</v>
      </c>
      <c r="I104">
        <f ca="1">IFERROR(SUMIFS(INDEX($B$5:$CW$56,MATCH(I$93,$A$5:$A$56,0),1):INDEX($B$5:$CW$56,MATCH(I$93,$A$5:$A$56,0),100),$B69:$CW69,"="&amp;"x",$B$3:$CW$3,"="&amp;"Y"),0)</f>
        <v>0</v>
      </c>
      <c r="J104">
        <f ca="1">IFERROR(SUMIFS(INDEX($B$5:$CW$56,MATCH(J$93,$A$5:$A$56,0),1):INDEX($B$5:$CW$56,MATCH(J$93,$A$5:$A$56,0),100),$B69:$CW69,"="&amp;"x",$B$3:$CW$3,"="&amp;"Y"),0)</f>
        <v>0</v>
      </c>
      <c r="K104">
        <f ca="1">IFERROR(SUMIFS(INDEX($B$5:$CW$56,MATCH(K$93,$A$5:$A$56,0),1):INDEX($B$5:$CW$56,MATCH(K$93,$A$5:$A$56,0),100),$B69:$CW69,"="&amp;"x",$B$3:$CW$3,"="&amp;"Y"),0)</f>
        <v>0</v>
      </c>
      <c r="L104">
        <f ca="1">IFERROR(SUMIFS(INDEX($B$5:$CW$56,MATCH(L$93,$A$5:$A$56,0),1):INDEX($B$5:$CW$56,MATCH(L$93,$A$5:$A$56,0),100),$B69:$CW69,"="&amp;"x",$B$3:$CW$3,"="&amp;"Y"),0)</f>
        <v>0</v>
      </c>
      <c r="M104">
        <f ca="1">IFERROR(SUMIFS(INDEX($B$5:$CW$56,MATCH(M$93,$A$5:$A$56,0),1):INDEX($B$5:$CW$56,MATCH(M$93,$A$5:$A$56,0),100),$B69:$CW69,"="&amp;"x",$B$3:$CW$3,"="&amp;"Y"),0)</f>
        <v>0</v>
      </c>
      <c r="N104">
        <f ca="1">IFERROR(SUMIFS(INDEX($B$5:$CW$56,MATCH(N$93,$A$5:$A$56,0),1):INDEX($B$5:$CW$56,MATCH(N$93,$A$5:$A$56,0),100),$B69:$CW69,"="&amp;"x",$B$3:$CW$3,"="&amp;"Y"),0)</f>
        <v>0</v>
      </c>
      <c r="O104">
        <f ca="1">IFERROR(SUMIFS(INDEX($B$5:$CW$56,MATCH(O$93,$A$5:$A$56,0),1):INDEX($B$5:$CW$56,MATCH(O$93,$A$5:$A$56,0),100),$B69:$CW69,"="&amp;"x",$B$3:$CW$3,"="&amp;"Y"),0)</f>
        <v>0</v>
      </c>
      <c r="P104">
        <f ca="1">IFERROR(SUMIFS(INDEX($B$5:$CW$56,MATCH(P$93,$A$5:$A$56,0),1):INDEX($B$5:$CW$56,MATCH(P$93,$A$5:$A$56,0),100),$B69:$CW69,"="&amp;"x",$B$3:$CW$3,"="&amp;"Y"),0)</f>
        <v>0</v>
      </c>
      <c r="Q104">
        <f ca="1">IFERROR(SUMIFS(INDEX($B$5:$CW$56,MATCH(Q$93,$A$5:$A$56,0),1):INDEX($B$5:$CW$56,MATCH(Q$93,$A$5:$A$56,0),100),$B69:$CW69,"="&amp;"x",$B$3:$CW$3,"="&amp;"Y"),0)</f>
        <v>0</v>
      </c>
      <c r="R104">
        <f ca="1">IFERROR(SUMIFS(INDEX($B$5:$CW$56,MATCH(R$93,$A$5:$A$56,0),1):INDEX($B$5:$CW$56,MATCH(R$93,$A$5:$A$56,0),100),$B69:$CW69,"="&amp;"x",$B$3:$CW$3,"="&amp;"Y"),0)</f>
        <v>0</v>
      </c>
      <c r="S104">
        <f ca="1">IFERROR(SUMIFS(INDEX($B$5:$CW$56,MATCH(S$93,$A$5:$A$56,0),1):INDEX($B$5:$CW$56,MATCH(S$93,$A$5:$A$56,0),100),$B69:$CW69,"="&amp;"x",$B$3:$CW$3,"="&amp;"Y"),0)</f>
        <v>0</v>
      </c>
      <c r="T104">
        <f ca="1">IFERROR(SUMIFS(INDEX($B$5:$CW$56,MATCH(T$93,$A$5:$A$56,0),1):INDEX($B$5:$CW$56,MATCH(T$93,$A$5:$A$56,0),100),$B69:$CW69,"="&amp;"x",$B$3:$CW$3,"="&amp;"Y"),0)</f>
        <v>0</v>
      </c>
      <c r="U104">
        <f ca="1">IFERROR(SUMIFS(INDEX($B$5:$CW$56,MATCH(U$93,$A$5:$A$56,0),1):INDEX($B$5:$CW$56,MATCH(U$93,$A$5:$A$56,0),100),$B69:$CW69,"="&amp;"x",$B$3:$CW$3,"="&amp;"Y"),0)</f>
        <v>0</v>
      </c>
      <c r="V104">
        <f ca="1">IFERROR(SUMIFS(INDEX($B$5:$CW$56,MATCH(V$93,$A$5:$A$56,0),1):INDEX($B$5:$CW$56,MATCH(V$93,$A$5:$A$56,0),100),$B69:$CW69,"="&amp;"x",$B$3:$CW$3,"="&amp;"Y"),0)</f>
        <v>0</v>
      </c>
      <c r="W104">
        <f ca="1">IFERROR(SUMIFS(INDEX($B$5:$CW$56,MATCH(W$93,$A$5:$A$56,0),1):INDEX($B$5:$CW$56,MATCH(W$93,$A$5:$A$56,0),100),$B69:$CW69,"="&amp;"x",$B$3:$CW$3,"="&amp;"Y"),0)</f>
        <v>0</v>
      </c>
      <c r="X104">
        <f ca="1">IFERROR(SUMIFS(INDEX($B$5:$CW$56,MATCH(X$93,$A$5:$A$56,0),1):INDEX($B$5:$CW$56,MATCH(X$93,$A$5:$A$56,0),100),$B69:$CW69,"="&amp;"x",$B$3:$CW$3,"="&amp;"Y"),0)</f>
        <v>0</v>
      </c>
      <c r="Y104">
        <f ca="1">IFERROR(SUMIFS(INDEX($B$5:$CW$56,MATCH(Y$93,$A$5:$A$56,0),1):INDEX($B$5:$CW$56,MATCH(Y$93,$A$5:$A$56,0),100),$B69:$CW69,"="&amp;"x",$B$3:$CW$3,"="&amp;"Y"),0)</f>
        <v>0</v>
      </c>
      <c r="Z104">
        <f ca="1">IFERROR(SUMIFS(INDEX($B$5:$CW$56,MATCH(Z$93,$A$5:$A$56,0),1):INDEX($B$5:$CW$56,MATCH(Z$93,$A$5:$A$56,0),100),$B69:$CW69,"="&amp;"x",$B$3:$CW$3,"="&amp;"Y"),0)</f>
        <v>0</v>
      </c>
      <c r="AA104">
        <f ca="1">IFERROR(SUMIFS(INDEX($B$5:$CW$56,MATCH(AA$93,$A$5:$A$56,0),1):INDEX($B$5:$CW$56,MATCH(AA$93,$A$5:$A$56,0),100),$B69:$CW69,"="&amp;"x",$B$3:$CW$3,"="&amp;"Y"),0)</f>
        <v>0</v>
      </c>
      <c r="AB104">
        <f ca="1">IFERROR(SUMIFS(INDEX($B$5:$CW$56,MATCH(AB$93,$A$5:$A$56,0),1):INDEX($B$5:$CW$56,MATCH(AB$93,$A$5:$A$56,0),100),$B69:$CW69,"="&amp;"x",$B$3:$CW$3,"="&amp;"Y"),0)</f>
        <v>0</v>
      </c>
      <c r="AC104">
        <f ca="1">IFERROR(SUMIFS(INDEX($B$5:$CW$56,MATCH(AC$93,$A$5:$A$56,0),1):INDEX($B$5:$CW$56,MATCH(AC$93,$A$5:$A$56,0),100),$B69:$CW69,"="&amp;"x",$B$3:$CW$3,"="&amp;"Y"),0)</f>
        <v>0</v>
      </c>
      <c r="AD104">
        <f ca="1">IFERROR(SUMIFS(INDEX($B$5:$CW$56,MATCH(AD$93,$A$5:$A$56,0),1):INDEX($B$5:$CW$56,MATCH(AD$93,$A$5:$A$56,0),100),$B69:$CW69,"="&amp;"x",$B$3:$CW$3,"="&amp;"Y"),0)</f>
        <v>0</v>
      </c>
      <c r="AE104">
        <f ca="1">IFERROR(SUMIFS(INDEX($B$5:$CW$56,MATCH(AE$93,$A$5:$A$56,0),1):INDEX($B$5:$CW$56,MATCH(AE$93,$A$5:$A$56,0),100),$B69:$CW69,"="&amp;"x",$B$3:$CW$3,"="&amp;"Y"),0)</f>
        <v>0</v>
      </c>
      <c r="AF104">
        <f ca="1">IFERROR(SUMIFS(INDEX($B$5:$CW$56,MATCH(AF$93,$A$5:$A$56,0),1):INDEX($B$5:$CW$56,MATCH(AF$93,$A$5:$A$56,0),100),$B69:$CW69,"="&amp;"x",$B$3:$CW$3,"="&amp;"Y"),0)</f>
        <v>0</v>
      </c>
      <c r="AG104">
        <f ca="1">IFERROR(SUMIFS(INDEX($B$5:$CW$56,MATCH(AG$93,$A$5:$A$56,0),1):INDEX($B$5:$CW$56,MATCH(AG$93,$A$5:$A$56,0),100),$B69:$CW69,"="&amp;"x",$B$3:$CW$3,"="&amp;"Y"),0)</f>
        <v>0</v>
      </c>
      <c r="AH104">
        <f ca="1">IFERROR(SUMIFS(INDEX($B$5:$CW$56,MATCH(AH$93,$A$5:$A$56,0),1):INDEX($B$5:$CW$56,MATCH(AH$93,$A$5:$A$56,0),100),$B69:$CW69,"="&amp;"x",$B$3:$CW$3,"="&amp;"Y"),0)</f>
        <v>0</v>
      </c>
      <c r="AI104">
        <f ca="1">IFERROR(SUMIFS(INDEX($B$5:$CW$56,MATCH(AI$93,$A$5:$A$56,0),1):INDEX($B$5:$CW$56,MATCH(AI$93,$A$5:$A$56,0),100),$B69:$CW69,"="&amp;"x",$B$3:$CW$3,"="&amp;"Y"),0)</f>
        <v>0</v>
      </c>
      <c r="AJ104">
        <f ca="1">IFERROR(SUMIFS(INDEX($B$5:$CW$56,MATCH(AJ$93,$A$5:$A$56,0),1):INDEX($B$5:$CW$56,MATCH(AJ$93,$A$5:$A$56,0),100),$B69:$CW69,"="&amp;"x",$B$3:$CW$3,"="&amp;"Y"),0)</f>
        <v>0</v>
      </c>
      <c r="AK104">
        <f ca="1">IFERROR(SUMIFS(INDEX($B$5:$CW$56,MATCH(AK$93,$A$5:$A$56,0),1):INDEX($B$5:$CW$56,MATCH(AK$93,$A$5:$A$56,0),100),$B69:$CW69,"="&amp;"x",$B$3:$CW$3,"="&amp;"Y"),0)</f>
        <v>0</v>
      </c>
      <c r="AL104">
        <f ca="1">IFERROR(SUMIFS(INDEX($B$5:$CW$56,MATCH(AL$93,$A$5:$A$56,0),1):INDEX($B$5:$CW$56,MATCH(AL$93,$A$5:$A$56,0),100),$B69:$CW69,"="&amp;"x",$B$3:$CW$3,"="&amp;"Y"),0)</f>
        <v>0</v>
      </c>
      <c r="AM104">
        <f ca="1">IFERROR(SUMIFS(INDEX($B$5:$CW$56,MATCH(AM$93,$A$5:$A$56,0),1):INDEX($B$5:$CW$56,MATCH(AM$93,$A$5:$A$56,0),100),$B69:$CW69,"="&amp;"x",$B$3:$CW$3,"="&amp;"Y"),0)</f>
        <v>0</v>
      </c>
      <c r="AN104">
        <f ca="1">IFERROR(SUMIFS(INDEX($B$5:$CW$56,MATCH(AN$93,$A$5:$A$56,0),1):INDEX($B$5:$CW$56,MATCH(AN$93,$A$5:$A$56,0),100),$B69:$CW69,"="&amp;"x",$B$3:$CW$3,"="&amp;"Y"),0)</f>
        <v>0</v>
      </c>
      <c r="AO104">
        <f ca="1">IFERROR(SUMIFS(INDEX($B$5:$CW$56,MATCH(AO$93,$A$5:$A$56,0),1):INDEX($B$5:$CW$56,MATCH(AO$93,$A$5:$A$56,0),100),$B69:$CW69,"="&amp;"x",$B$3:$CW$3,"="&amp;"Y"),0)</f>
        <v>0</v>
      </c>
      <c r="AP104">
        <f ca="1">IFERROR(SUMIFS(INDEX($B$5:$CW$56,MATCH(AP$93,$A$5:$A$56,0),1):INDEX($B$5:$CW$56,MATCH(AP$93,$A$5:$A$56,0),100),$B69:$CW69,"="&amp;"x",$B$3:$CW$3,"="&amp;"Y"),0)</f>
        <v>0</v>
      </c>
      <c r="AQ104">
        <f ca="1">IFERROR(SUMIFS(INDEX($B$5:$CW$56,MATCH(AQ$93,$A$5:$A$56,0),1):INDEX($B$5:$CW$56,MATCH(AQ$93,$A$5:$A$56,0),100),$B69:$CW69,"="&amp;"x",$B$3:$CW$3,"="&amp;"Y"),0)</f>
        <v>0</v>
      </c>
      <c r="AR104">
        <f ca="1">IFERROR(SUMIFS(INDEX($B$5:$CW$56,MATCH(AR$93,$A$5:$A$56,0),1):INDEX($B$5:$CW$56,MATCH(AR$93,$A$5:$A$56,0),100),$B69:$CW69,"="&amp;"x",$B$3:$CW$3,"="&amp;"Y"),0)</f>
        <v>0</v>
      </c>
      <c r="AS104">
        <f ca="1">IFERROR(SUMIFS(INDEX($B$5:$CW$56,MATCH(AS$93,$A$5:$A$56,0),1):INDEX($B$5:$CW$56,MATCH(AS$93,$A$5:$A$56,0),100),$B69:$CW69,"="&amp;"x",$B$3:$CW$3,"="&amp;"Y"),0)</f>
        <v>0</v>
      </c>
      <c r="AT104">
        <f ca="1">IFERROR(SUMIFS(INDEX($B$5:$CW$56,MATCH(AT$93,$A$5:$A$56,0),1):INDEX($B$5:$CW$56,MATCH(AT$93,$A$5:$A$56,0),100),$B69:$CW69,"="&amp;"x",$B$3:$CW$3,"="&amp;"Y"),0)</f>
        <v>0</v>
      </c>
      <c r="AU104">
        <f ca="1">IFERROR(SUMIFS(INDEX($B$5:$CW$56,MATCH(AU$93,$A$5:$A$56,0),1):INDEX($B$5:$CW$56,MATCH(AU$93,$A$5:$A$56,0),100),$B69:$CW69,"="&amp;"x",$B$3:$CW$3,"="&amp;"Y"),0)</f>
        <v>0</v>
      </c>
      <c r="AV104">
        <f ca="1">IFERROR(SUMIFS(INDEX($B$5:$CW$56,MATCH(AV$93,$A$5:$A$56,0),1):INDEX($B$5:$CW$56,MATCH(AV$93,$A$5:$A$56,0),100),$B69:$CW69,"="&amp;"x",$B$3:$CW$3,"="&amp;"Y"),0)</f>
        <v>0</v>
      </c>
      <c r="AW104">
        <f ca="1">IFERROR(SUMIFS(INDEX($B$5:$CW$56,MATCH(AW$93,$A$5:$A$56,0),1):INDEX($B$5:$CW$56,MATCH(AW$93,$A$5:$A$56,0),100),$B69:$CW69,"="&amp;"x",$B$3:$CW$3,"="&amp;"Y"),0)</f>
        <v>0</v>
      </c>
      <c r="AX104">
        <f ca="1">IFERROR(SUMIFS(INDEX($B$5:$CW$56,MATCH(AX$93,$A$5:$A$56,0),1):INDEX($B$5:$CW$56,MATCH(AX$93,$A$5:$A$56,0),100),$B69:$CW69,"="&amp;"x",$B$3:$CW$3,"="&amp;"Y"),0)</f>
        <v>0</v>
      </c>
      <c r="AY104">
        <f ca="1">IFERROR(SUMIFS(INDEX($B$5:$CW$56,MATCH(AY$93,$A$5:$A$56,0),1):INDEX($B$5:$CW$56,MATCH(AY$93,$A$5:$A$56,0),100),$B69:$CW69,"="&amp;"x",$B$3:$CW$3,"="&amp;"Y"),0)</f>
        <v>0</v>
      </c>
      <c r="AZ104">
        <f ca="1">IFERROR(SUMIFS(INDEX($B$5:$CW$56,MATCH(AZ$93,$A$5:$A$56,0),1):INDEX($B$5:$CW$56,MATCH(AZ$93,$A$5:$A$56,0),100),$B69:$CW69,"="&amp;"x",$B$3:$CW$3,"="&amp;"Y"),0)</f>
        <v>0</v>
      </c>
      <c r="BA104">
        <f ca="1">IFERROR(SUMIFS(INDEX($B$5:$CW$56,MATCH(BA$93,$A$5:$A$56,0),1):INDEX($B$5:$CW$56,MATCH(BA$93,$A$5:$A$56,0),100),$B69:$CW69,"="&amp;"x",$B$3:$CW$3,"="&amp;"Y"),0)</f>
        <v>0</v>
      </c>
      <c r="BC104">
        <f t="shared" ca="1" si="4"/>
        <v>0</v>
      </c>
    </row>
    <row r="105" spans="1:55" x14ac:dyDescent="0.35">
      <c r="A105" s="2" t="str" cm="1">
        <f t="array" ref="A105">INDEX('Data Validation (Hide)'!$B$2:$B$16,ROW(A12),1)</f>
        <v>Caseload 12</v>
      </c>
      <c r="B105">
        <f ca="1">IFERROR(SUMIFS(INDEX($B$5:$CW$56,MATCH(B$93,$A$5:$A$56,0),1):INDEX($B$5:$CW$56,MATCH(B$93,$A$5:$A$56,0),100),$B70:$CW70,"="&amp;"x",$B$3:$CW$3,"="&amp;"Y"),0)</f>
        <v>0</v>
      </c>
      <c r="C105">
        <f ca="1">IFERROR(SUMIFS(INDEX($B$5:$CW$56,MATCH(C$93,$A$5:$A$56,0),1):INDEX($B$5:$CW$56,MATCH(C$93,$A$5:$A$56,0),100),$B70:$CW70,"="&amp;"x",$B$3:$CW$3,"="&amp;"Y"),0)</f>
        <v>0</v>
      </c>
      <c r="D105">
        <f ca="1">IFERROR(SUMIFS(INDEX($B$5:$CW$56,MATCH(D$93,$A$5:$A$56,0),1):INDEX($B$5:$CW$56,MATCH(D$93,$A$5:$A$56,0),100),$B70:$CW70,"="&amp;"x",$B$3:$CW$3,"="&amp;"Y"),0)</f>
        <v>0</v>
      </c>
      <c r="E105">
        <f ca="1">IFERROR(SUMIFS(INDEX($B$5:$CW$56,MATCH(E$93,$A$5:$A$56,0),1):INDEX($B$5:$CW$56,MATCH(E$93,$A$5:$A$56,0),100),$B70:$CW70,"="&amp;"x",$B$3:$CW$3,"="&amp;"Y"),0)</f>
        <v>0</v>
      </c>
      <c r="F105">
        <f ca="1">IFERROR(SUMIFS(INDEX($B$5:$CW$56,MATCH(F$93,$A$5:$A$56,0),1):INDEX($B$5:$CW$56,MATCH(F$93,$A$5:$A$56,0),100),$B70:$CW70,"="&amp;"x",$B$3:$CW$3,"="&amp;"Y"),0)</f>
        <v>0</v>
      </c>
      <c r="G105">
        <f ca="1">IFERROR(SUMIFS(INDEX($B$5:$CW$56,MATCH(G$93,$A$5:$A$56,0),1):INDEX($B$5:$CW$56,MATCH(G$93,$A$5:$A$56,0),100),$B70:$CW70,"="&amp;"x",$B$3:$CW$3,"="&amp;"Y"),0)</f>
        <v>0</v>
      </c>
      <c r="H105">
        <f ca="1">IFERROR(SUMIFS(INDEX($B$5:$CW$56,MATCH(H$93,$A$5:$A$56,0),1):INDEX($B$5:$CW$56,MATCH(H$93,$A$5:$A$56,0),100),$B70:$CW70,"="&amp;"x",$B$3:$CW$3,"="&amp;"Y"),0)</f>
        <v>0</v>
      </c>
      <c r="I105">
        <f ca="1">IFERROR(SUMIFS(INDEX($B$5:$CW$56,MATCH(I$93,$A$5:$A$56,0),1):INDEX($B$5:$CW$56,MATCH(I$93,$A$5:$A$56,0),100),$B70:$CW70,"="&amp;"x",$B$3:$CW$3,"="&amp;"Y"),0)</f>
        <v>0</v>
      </c>
      <c r="J105">
        <f ca="1">IFERROR(SUMIFS(INDEX($B$5:$CW$56,MATCH(J$93,$A$5:$A$56,0),1):INDEX($B$5:$CW$56,MATCH(J$93,$A$5:$A$56,0),100),$B70:$CW70,"="&amp;"x",$B$3:$CW$3,"="&amp;"Y"),0)</f>
        <v>0</v>
      </c>
      <c r="K105">
        <f ca="1">IFERROR(SUMIFS(INDEX($B$5:$CW$56,MATCH(K$93,$A$5:$A$56,0),1):INDEX($B$5:$CW$56,MATCH(K$93,$A$5:$A$56,0),100),$B70:$CW70,"="&amp;"x",$B$3:$CW$3,"="&amp;"Y"),0)</f>
        <v>0</v>
      </c>
      <c r="L105">
        <f ca="1">IFERROR(SUMIFS(INDEX($B$5:$CW$56,MATCH(L$93,$A$5:$A$56,0),1):INDEX($B$5:$CW$56,MATCH(L$93,$A$5:$A$56,0),100),$B70:$CW70,"="&amp;"x",$B$3:$CW$3,"="&amp;"Y"),0)</f>
        <v>0</v>
      </c>
      <c r="M105">
        <f ca="1">IFERROR(SUMIFS(INDEX($B$5:$CW$56,MATCH(M$93,$A$5:$A$56,0),1):INDEX($B$5:$CW$56,MATCH(M$93,$A$5:$A$56,0),100),$B70:$CW70,"="&amp;"x",$B$3:$CW$3,"="&amp;"Y"),0)</f>
        <v>0</v>
      </c>
      <c r="N105">
        <f ca="1">IFERROR(SUMIFS(INDEX($B$5:$CW$56,MATCH(N$93,$A$5:$A$56,0),1):INDEX($B$5:$CW$56,MATCH(N$93,$A$5:$A$56,0),100),$B70:$CW70,"="&amp;"x",$B$3:$CW$3,"="&amp;"Y"),0)</f>
        <v>0</v>
      </c>
      <c r="O105">
        <f ca="1">IFERROR(SUMIFS(INDEX($B$5:$CW$56,MATCH(O$93,$A$5:$A$56,0),1):INDEX($B$5:$CW$56,MATCH(O$93,$A$5:$A$56,0),100),$B70:$CW70,"="&amp;"x",$B$3:$CW$3,"="&amp;"Y"),0)</f>
        <v>0</v>
      </c>
      <c r="P105">
        <f ca="1">IFERROR(SUMIFS(INDEX($B$5:$CW$56,MATCH(P$93,$A$5:$A$56,0),1):INDEX($B$5:$CW$56,MATCH(P$93,$A$5:$A$56,0),100),$B70:$CW70,"="&amp;"x",$B$3:$CW$3,"="&amp;"Y"),0)</f>
        <v>0</v>
      </c>
      <c r="Q105">
        <f ca="1">IFERROR(SUMIFS(INDEX($B$5:$CW$56,MATCH(Q$93,$A$5:$A$56,0),1):INDEX($B$5:$CW$56,MATCH(Q$93,$A$5:$A$56,0),100),$B70:$CW70,"="&amp;"x",$B$3:$CW$3,"="&amp;"Y"),0)</f>
        <v>0</v>
      </c>
      <c r="R105">
        <f ca="1">IFERROR(SUMIFS(INDEX($B$5:$CW$56,MATCH(R$93,$A$5:$A$56,0),1):INDEX($B$5:$CW$56,MATCH(R$93,$A$5:$A$56,0),100),$B70:$CW70,"="&amp;"x",$B$3:$CW$3,"="&amp;"Y"),0)</f>
        <v>0</v>
      </c>
      <c r="S105">
        <f ca="1">IFERROR(SUMIFS(INDEX($B$5:$CW$56,MATCH(S$93,$A$5:$A$56,0),1):INDEX($B$5:$CW$56,MATCH(S$93,$A$5:$A$56,0),100),$B70:$CW70,"="&amp;"x",$B$3:$CW$3,"="&amp;"Y"),0)</f>
        <v>0</v>
      </c>
      <c r="T105">
        <f ca="1">IFERROR(SUMIFS(INDEX($B$5:$CW$56,MATCH(T$93,$A$5:$A$56,0),1):INDEX($B$5:$CW$56,MATCH(T$93,$A$5:$A$56,0),100),$B70:$CW70,"="&amp;"x",$B$3:$CW$3,"="&amp;"Y"),0)</f>
        <v>0</v>
      </c>
      <c r="U105">
        <f ca="1">IFERROR(SUMIFS(INDEX($B$5:$CW$56,MATCH(U$93,$A$5:$A$56,0),1):INDEX($B$5:$CW$56,MATCH(U$93,$A$5:$A$56,0),100),$B70:$CW70,"="&amp;"x",$B$3:$CW$3,"="&amp;"Y"),0)</f>
        <v>0</v>
      </c>
      <c r="V105">
        <f ca="1">IFERROR(SUMIFS(INDEX($B$5:$CW$56,MATCH(V$93,$A$5:$A$56,0),1):INDEX($B$5:$CW$56,MATCH(V$93,$A$5:$A$56,0),100),$B70:$CW70,"="&amp;"x",$B$3:$CW$3,"="&amp;"Y"),0)</f>
        <v>0</v>
      </c>
      <c r="W105">
        <f ca="1">IFERROR(SUMIFS(INDEX($B$5:$CW$56,MATCH(W$93,$A$5:$A$56,0),1):INDEX($B$5:$CW$56,MATCH(W$93,$A$5:$A$56,0),100),$B70:$CW70,"="&amp;"x",$B$3:$CW$3,"="&amp;"Y"),0)</f>
        <v>0</v>
      </c>
      <c r="X105">
        <f ca="1">IFERROR(SUMIFS(INDEX($B$5:$CW$56,MATCH(X$93,$A$5:$A$56,0),1):INDEX($B$5:$CW$56,MATCH(X$93,$A$5:$A$56,0),100),$B70:$CW70,"="&amp;"x",$B$3:$CW$3,"="&amp;"Y"),0)</f>
        <v>0</v>
      </c>
      <c r="Y105">
        <f ca="1">IFERROR(SUMIFS(INDEX($B$5:$CW$56,MATCH(Y$93,$A$5:$A$56,0),1):INDEX($B$5:$CW$56,MATCH(Y$93,$A$5:$A$56,0),100),$B70:$CW70,"="&amp;"x",$B$3:$CW$3,"="&amp;"Y"),0)</f>
        <v>0</v>
      </c>
      <c r="Z105">
        <f ca="1">IFERROR(SUMIFS(INDEX($B$5:$CW$56,MATCH(Z$93,$A$5:$A$56,0),1):INDEX($B$5:$CW$56,MATCH(Z$93,$A$5:$A$56,0),100),$B70:$CW70,"="&amp;"x",$B$3:$CW$3,"="&amp;"Y"),0)</f>
        <v>0</v>
      </c>
      <c r="AA105">
        <f ca="1">IFERROR(SUMIFS(INDEX($B$5:$CW$56,MATCH(AA$93,$A$5:$A$56,0),1):INDEX($B$5:$CW$56,MATCH(AA$93,$A$5:$A$56,0),100),$B70:$CW70,"="&amp;"x",$B$3:$CW$3,"="&amp;"Y"),0)</f>
        <v>0</v>
      </c>
      <c r="AB105">
        <f ca="1">IFERROR(SUMIFS(INDEX($B$5:$CW$56,MATCH(AB$93,$A$5:$A$56,0),1):INDEX($B$5:$CW$56,MATCH(AB$93,$A$5:$A$56,0),100),$B70:$CW70,"="&amp;"x",$B$3:$CW$3,"="&amp;"Y"),0)</f>
        <v>0</v>
      </c>
      <c r="AC105">
        <f ca="1">IFERROR(SUMIFS(INDEX($B$5:$CW$56,MATCH(AC$93,$A$5:$A$56,0),1):INDEX($B$5:$CW$56,MATCH(AC$93,$A$5:$A$56,0),100),$B70:$CW70,"="&amp;"x",$B$3:$CW$3,"="&amp;"Y"),0)</f>
        <v>0</v>
      </c>
      <c r="AD105">
        <f ca="1">IFERROR(SUMIFS(INDEX($B$5:$CW$56,MATCH(AD$93,$A$5:$A$56,0),1):INDEX($B$5:$CW$56,MATCH(AD$93,$A$5:$A$56,0),100),$B70:$CW70,"="&amp;"x",$B$3:$CW$3,"="&amp;"Y"),0)</f>
        <v>0</v>
      </c>
      <c r="AE105">
        <f ca="1">IFERROR(SUMIFS(INDEX($B$5:$CW$56,MATCH(AE$93,$A$5:$A$56,0),1):INDEX($B$5:$CW$56,MATCH(AE$93,$A$5:$A$56,0),100),$B70:$CW70,"="&amp;"x",$B$3:$CW$3,"="&amp;"Y"),0)</f>
        <v>0</v>
      </c>
      <c r="AF105">
        <f ca="1">IFERROR(SUMIFS(INDEX($B$5:$CW$56,MATCH(AF$93,$A$5:$A$56,0),1):INDEX($B$5:$CW$56,MATCH(AF$93,$A$5:$A$56,0),100),$B70:$CW70,"="&amp;"x",$B$3:$CW$3,"="&amp;"Y"),0)</f>
        <v>0</v>
      </c>
      <c r="AG105">
        <f ca="1">IFERROR(SUMIFS(INDEX($B$5:$CW$56,MATCH(AG$93,$A$5:$A$56,0),1):INDEX($B$5:$CW$56,MATCH(AG$93,$A$5:$A$56,0),100),$B70:$CW70,"="&amp;"x",$B$3:$CW$3,"="&amp;"Y"),0)</f>
        <v>0</v>
      </c>
      <c r="AH105">
        <f ca="1">IFERROR(SUMIFS(INDEX($B$5:$CW$56,MATCH(AH$93,$A$5:$A$56,0),1):INDEX($B$5:$CW$56,MATCH(AH$93,$A$5:$A$56,0),100),$B70:$CW70,"="&amp;"x",$B$3:$CW$3,"="&amp;"Y"),0)</f>
        <v>0</v>
      </c>
      <c r="AI105">
        <f ca="1">IFERROR(SUMIFS(INDEX($B$5:$CW$56,MATCH(AI$93,$A$5:$A$56,0),1):INDEX($B$5:$CW$56,MATCH(AI$93,$A$5:$A$56,0),100),$B70:$CW70,"="&amp;"x",$B$3:$CW$3,"="&amp;"Y"),0)</f>
        <v>0</v>
      </c>
      <c r="AJ105">
        <f ca="1">IFERROR(SUMIFS(INDEX($B$5:$CW$56,MATCH(AJ$93,$A$5:$A$56,0),1):INDEX($B$5:$CW$56,MATCH(AJ$93,$A$5:$A$56,0),100),$B70:$CW70,"="&amp;"x",$B$3:$CW$3,"="&amp;"Y"),0)</f>
        <v>0</v>
      </c>
      <c r="AK105">
        <f ca="1">IFERROR(SUMIFS(INDEX($B$5:$CW$56,MATCH(AK$93,$A$5:$A$56,0),1):INDEX($B$5:$CW$56,MATCH(AK$93,$A$5:$A$56,0),100),$B70:$CW70,"="&amp;"x",$B$3:$CW$3,"="&amp;"Y"),0)</f>
        <v>0</v>
      </c>
      <c r="AL105">
        <f ca="1">IFERROR(SUMIFS(INDEX($B$5:$CW$56,MATCH(AL$93,$A$5:$A$56,0),1):INDEX($B$5:$CW$56,MATCH(AL$93,$A$5:$A$56,0),100),$B70:$CW70,"="&amp;"x",$B$3:$CW$3,"="&amp;"Y"),0)</f>
        <v>0</v>
      </c>
      <c r="AM105">
        <f ca="1">IFERROR(SUMIFS(INDEX($B$5:$CW$56,MATCH(AM$93,$A$5:$A$56,0),1):INDEX($B$5:$CW$56,MATCH(AM$93,$A$5:$A$56,0),100),$B70:$CW70,"="&amp;"x",$B$3:$CW$3,"="&amp;"Y"),0)</f>
        <v>0</v>
      </c>
      <c r="AN105">
        <f ca="1">IFERROR(SUMIFS(INDEX($B$5:$CW$56,MATCH(AN$93,$A$5:$A$56,0),1):INDEX($B$5:$CW$56,MATCH(AN$93,$A$5:$A$56,0),100),$B70:$CW70,"="&amp;"x",$B$3:$CW$3,"="&amp;"Y"),0)</f>
        <v>0</v>
      </c>
      <c r="AO105">
        <f ca="1">IFERROR(SUMIFS(INDEX($B$5:$CW$56,MATCH(AO$93,$A$5:$A$56,0),1):INDEX($B$5:$CW$56,MATCH(AO$93,$A$5:$A$56,0),100),$B70:$CW70,"="&amp;"x",$B$3:$CW$3,"="&amp;"Y"),0)</f>
        <v>0</v>
      </c>
      <c r="AP105">
        <f ca="1">IFERROR(SUMIFS(INDEX($B$5:$CW$56,MATCH(AP$93,$A$5:$A$56,0),1):INDEX($B$5:$CW$56,MATCH(AP$93,$A$5:$A$56,0),100),$B70:$CW70,"="&amp;"x",$B$3:$CW$3,"="&amp;"Y"),0)</f>
        <v>0</v>
      </c>
      <c r="AQ105">
        <f ca="1">IFERROR(SUMIFS(INDEX($B$5:$CW$56,MATCH(AQ$93,$A$5:$A$56,0),1):INDEX($B$5:$CW$56,MATCH(AQ$93,$A$5:$A$56,0),100),$B70:$CW70,"="&amp;"x",$B$3:$CW$3,"="&amp;"Y"),0)</f>
        <v>0</v>
      </c>
      <c r="AR105">
        <f ca="1">IFERROR(SUMIFS(INDEX($B$5:$CW$56,MATCH(AR$93,$A$5:$A$56,0),1):INDEX($B$5:$CW$56,MATCH(AR$93,$A$5:$A$56,0),100),$B70:$CW70,"="&amp;"x",$B$3:$CW$3,"="&amp;"Y"),0)</f>
        <v>0</v>
      </c>
      <c r="AS105">
        <f ca="1">IFERROR(SUMIFS(INDEX($B$5:$CW$56,MATCH(AS$93,$A$5:$A$56,0),1):INDEX($B$5:$CW$56,MATCH(AS$93,$A$5:$A$56,0),100),$B70:$CW70,"="&amp;"x",$B$3:$CW$3,"="&amp;"Y"),0)</f>
        <v>0</v>
      </c>
      <c r="AT105">
        <f ca="1">IFERROR(SUMIFS(INDEX($B$5:$CW$56,MATCH(AT$93,$A$5:$A$56,0),1):INDEX($B$5:$CW$56,MATCH(AT$93,$A$5:$A$56,0),100),$B70:$CW70,"="&amp;"x",$B$3:$CW$3,"="&amp;"Y"),0)</f>
        <v>0</v>
      </c>
      <c r="AU105">
        <f ca="1">IFERROR(SUMIFS(INDEX($B$5:$CW$56,MATCH(AU$93,$A$5:$A$56,0),1):INDEX($B$5:$CW$56,MATCH(AU$93,$A$5:$A$56,0),100),$B70:$CW70,"="&amp;"x",$B$3:$CW$3,"="&amp;"Y"),0)</f>
        <v>0</v>
      </c>
      <c r="AV105">
        <f ca="1">IFERROR(SUMIFS(INDEX($B$5:$CW$56,MATCH(AV$93,$A$5:$A$56,0),1):INDEX($B$5:$CW$56,MATCH(AV$93,$A$5:$A$56,0),100),$B70:$CW70,"="&amp;"x",$B$3:$CW$3,"="&amp;"Y"),0)</f>
        <v>0</v>
      </c>
      <c r="AW105">
        <f ca="1">IFERROR(SUMIFS(INDEX($B$5:$CW$56,MATCH(AW$93,$A$5:$A$56,0),1):INDEX($B$5:$CW$56,MATCH(AW$93,$A$5:$A$56,0),100),$B70:$CW70,"="&amp;"x",$B$3:$CW$3,"="&amp;"Y"),0)</f>
        <v>0</v>
      </c>
      <c r="AX105">
        <f ca="1">IFERROR(SUMIFS(INDEX($B$5:$CW$56,MATCH(AX$93,$A$5:$A$56,0),1):INDEX($B$5:$CW$56,MATCH(AX$93,$A$5:$A$56,0),100),$B70:$CW70,"="&amp;"x",$B$3:$CW$3,"="&amp;"Y"),0)</f>
        <v>0</v>
      </c>
      <c r="AY105">
        <f ca="1">IFERROR(SUMIFS(INDEX($B$5:$CW$56,MATCH(AY$93,$A$5:$A$56,0),1):INDEX($B$5:$CW$56,MATCH(AY$93,$A$5:$A$56,0),100),$B70:$CW70,"="&amp;"x",$B$3:$CW$3,"="&amp;"Y"),0)</f>
        <v>0</v>
      </c>
      <c r="AZ105">
        <f ca="1">IFERROR(SUMIFS(INDEX($B$5:$CW$56,MATCH(AZ$93,$A$5:$A$56,0),1):INDEX($B$5:$CW$56,MATCH(AZ$93,$A$5:$A$56,0),100),$B70:$CW70,"="&amp;"x",$B$3:$CW$3,"="&amp;"Y"),0)</f>
        <v>0</v>
      </c>
      <c r="BA105">
        <f ca="1">IFERROR(SUMIFS(INDEX($B$5:$CW$56,MATCH(BA$93,$A$5:$A$56,0),1):INDEX($B$5:$CW$56,MATCH(BA$93,$A$5:$A$56,0),100),$B70:$CW70,"="&amp;"x",$B$3:$CW$3,"="&amp;"Y"),0)</f>
        <v>0</v>
      </c>
      <c r="BC105">
        <f t="shared" ca="1" si="4"/>
        <v>0</v>
      </c>
    </row>
    <row r="106" spans="1:55" x14ac:dyDescent="0.35">
      <c r="A106" s="2" t="str" cm="1">
        <f t="array" ref="A106">INDEX('Data Validation (Hide)'!$B$2:$B$16,ROW(A13),1)</f>
        <v>Caseload 13</v>
      </c>
      <c r="B106">
        <f ca="1">IFERROR(SUMIFS(INDEX($B$5:$CW$56,MATCH(B$93,$A$5:$A$56,0),1):INDEX($B$5:$CW$56,MATCH(B$93,$A$5:$A$56,0),100),$B71:$CW71,"="&amp;"x",$B$3:$CW$3,"="&amp;"Y"),0)</f>
        <v>0</v>
      </c>
      <c r="C106">
        <f ca="1">IFERROR(SUMIFS(INDEX($B$5:$CW$56,MATCH(C$93,$A$5:$A$56,0),1):INDEX($B$5:$CW$56,MATCH(C$93,$A$5:$A$56,0),100),$B71:$CW71,"="&amp;"x",$B$3:$CW$3,"="&amp;"Y"),0)</f>
        <v>0</v>
      </c>
      <c r="D106">
        <f ca="1">IFERROR(SUMIFS(INDEX($B$5:$CW$56,MATCH(D$93,$A$5:$A$56,0),1):INDEX($B$5:$CW$56,MATCH(D$93,$A$5:$A$56,0),100),$B71:$CW71,"="&amp;"x",$B$3:$CW$3,"="&amp;"Y"),0)</f>
        <v>0</v>
      </c>
      <c r="E106">
        <f ca="1">IFERROR(SUMIFS(INDEX($B$5:$CW$56,MATCH(E$93,$A$5:$A$56,0),1):INDEX($B$5:$CW$56,MATCH(E$93,$A$5:$A$56,0),100),$B71:$CW71,"="&amp;"x",$B$3:$CW$3,"="&amp;"Y"),0)</f>
        <v>0</v>
      </c>
      <c r="F106">
        <f ca="1">IFERROR(SUMIFS(INDEX($B$5:$CW$56,MATCH(F$93,$A$5:$A$56,0),1):INDEX($B$5:$CW$56,MATCH(F$93,$A$5:$A$56,0),100),$B71:$CW71,"="&amp;"x",$B$3:$CW$3,"="&amp;"Y"),0)</f>
        <v>0</v>
      </c>
      <c r="G106">
        <f ca="1">IFERROR(SUMIFS(INDEX($B$5:$CW$56,MATCH(G$93,$A$5:$A$56,0),1):INDEX($B$5:$CW$56,MATCH(G$93,$A$5:$A$56,0),100),$B71:$CW71,"="&amp;"x",$B$3:$CW$3,"="&amp;"Y"),0)</f>
        <v>0</v>
      </c>
      <c r="H106">
        <f ca="1">IFERROR(SUMIFS(INDEX($B$5:$CW$56,MATCH(H$93,$A$5:$A$56,0),1):INDEX($B$5:$CW$56,MATCH(H$93,$A$5:$A$56,0),100),$B71:$CW71,"="&amp;"x",$B$3:$CW$3,"="&amp;"Y"),0)</f>
        <v>0</v>
      </c>
      <c r="I106">
        <f ca="1">IFERROR(SUMIFS(INDEX($B$5:$CW$56,MATCH(I$93,$A$5:$A$56,0),1):INDEX($B$5:$CW$56,MATCH(I$93,$A$5:$A$56,0),100),$B71:$CW71,"="&amp;"x",$B$3:$CW$3,"="&amp;"Y"),0)</f>
        <v>0</v>
      </c>
      <c r="J106">
        <f ca="1">IFERROR(SUMIFS(INDEX($B$5:$CW$56,MATCH(J$93,$A$5:$A$56,0),1):INDEX($B$5:$CW$56,MATCH(J$93,$A$5:$A$56,0),100),$B71:$CW71,"="&amp;"x",$B$3:$CW$3,"="&amp;"Y"),0)</f>
        <v>0</v>
      </c>
      <c r="K106">
        <f ca="1">IFERROR(SUMIFS(INDEX($B$5:$CW$56,MATCH(K$93,$A$5:$A$56,0),1):INDEX($B$5:$CW$56,MATCH(K$93,$A$5:$A$56,0),100),$B71:$CW71,"="&amp;"x",$B$3:$CW$3,"="&amp;"Y"),0)</f>
        <v>0</v>
      </c>
      <c r="L106">
        <f ca="1">IFERROR(SUMIFS(INDEX($B$5:$CW$56,MATCH(L$93,$A$5:$A$56,0),1):INDEX($B$5:$CW$56,MATCH(L$93,$A$5:$A$56,0),100),$B71:$CW71,"="&amp;"x",$B$3:$CW$3,"="&amp;"Y"),0)</f>
        <v>0</v>
      </c>
      <c r="M106">
        <f ca="1">IFERROR(SUMIFS(INDEX($B$5:$CW$56,MATCH(M$93,$A$5:$A$56,0),1):INDEX($B$5:$CW$56,MATCH(M$93,$A$5:$A$56,0),100),$B71:$CW71,"="&amp;"x",$B$3:$CW$3,"="&amp;"Y"),0)</f>
        <v>0</v>
      </c>
      <c r="N106">
        <f ca="1">IFERROR(SUMIFS(INDEX($B$5:$CW$56,MATCH(N$93,$A$5:$A$56,0),1):INDEX($B$5:$CW$56,MATCH(N$93,$A$5:$A$56,0),100),$B71:$CW71,"="&amp;"x",$B$3:$CW$3,"="&amp;"Y"),0)</f>
        <v>0</v>
      </c>
      <c r="O106">
        <f ca="1">IFERROR(SUMIFS(INDEX($B$5:$CW$56,MATCH(O$93,$A$5:$A$56,0),1):INDEX($B$5:$CW$56,MATCH(O$93,$A$5:$A$56,0),100),$B71:$CW71,"="&amp;"x",$B$3:$CW$3,"="&amp;"Y"),0)</f>
        <v>0</v>
      </c>
      <c r="P106">
        <f ca="1">IFERROR(SUMIFS(INDEX($B$5:$CW$56,MATCH(P$93,$A$5:$A$56,0),1):INDEX($B$5:$CW$56,MATCH(P$93,$A$5:$A$56,0),100),$B71:$CW71,"="&amp;"x",$B$3:$CW$3,"="&amp;"Y"),0)</f>
        <v>0</v>
      </c>
      <c r="Q106">
        <f ca="1">IFERROR(SUMIFS(INDEX($B$5:$CW$56,MATCH(Q$93,$A$5:$A$56,0),1):INDEX($B$5:$CW$56,MATCH(Q$93,$A$5:$A$56,0),100),$B71:$CW71,"="&amp;"x",$B$3:$CW$3,"="&amp;"Y"),0)</f>
        <v>0</v>
      </c>
      <c r="R106">
        <f ca="1">IFERROR(SUMIFS(INDEX($B$5:$CW$56,MATCH(R$93,$A$5:$A$56,0),1):INDEX($B$5:$CW$56,MATCH(R$93,$A$5:$A$56,0),100),$B71:$CW71,"="&amp;"x",$B$3:$CW$3,"="&amp;"Y"),0)</f>
        <v>0</v>
      </c>
      <c r="S106">
        <f ca="1">IFERROR(SUMIFS(INDEX($B$5:$CW$56,MATCH(S$93,$A$5:$A$56,0),1):INDEX($B$5:$CW$56,MATCH(S$93,$A$5:$A$56,0),100),$B71:$CW71,"="&amp;"x",$B$3:$CW$3,"="&amp;"Y"),0)</f>
        <v>0</v>
      </c>
      <c r="T106">
        <f ca="1">IFERROR(SUMIFS(INDEX($B$5:$CW$56,MATCH(T$93,$A$5:$A$56,0),1):INDEX($B$5:$CW$56,MATCH(T$93,$A$5:$A$56,0),100),$B71:$CW71,"="&amp;"x",$B$3:$CW$3,"="&amp;"Y"),0)</f>
        <v>0</v>
      </c>
      <c r="U106">
        <f ca="1">IFERROR(SUMIFS(INDEX($B$5:$CW$56,MATCH(U$93,$A$5:$A$56,0),1):INDEX($B$5:$CW$56,MATCH(U$93,$A$5:$A$56,0),100),$B71:$CW71,"="&amp;"x",$B$3:$CW$3,"="&amp;"Y"),0)</f>
        <v>0</v>
      </c>
      <c r="V106">
        <f ca="1">IFERROR(SUMIFS(INDEX($B$5:$CW$56,MATCH(V$93,$A$5:$A$56,0),1):INDEX($B$5:$CW$56,MATCH(V$93,$A$5:$A$56,0),100),$B71:$CW71,"="&amp;"x",$B$3:$CW$3,"="&amp;"Y"),0)</f>
        <v>0</v>
      </c>
      <c r="W106">
        <f ca="1">IFERROR(SUMIFS(INDEX($B$5:$CW$56,MATCH(W$93,$A$5:$A$56,0),1):INDEX($B$5:$CW$56,MATCH(W$93,$A$5:$A$56,0),100),$B71:$CW71,"="&amp;"x",$B$3:$CW$3,"="&amp;"Y"),0)</f>
        <v>0</v>
      </c>
      <c r="X106">
        <f ca="1">IFERROR(SUMIFS(INDEX($B$5:$CW$56,MATCH(X$93,$A$5:$A$56,0),1):INDEX($B$5:$CW$56,MATCH(X$93,$A$5:$A$56,0),100),$B71:$CW71,"="&amp;"x",$B$3:$CW$3,"="&amp;"Y"),0)</f>
        <v>0</v>
      </c>
      <c r="Y106">
        <f ca="1">IFERROR(SUMIFS(INDEX($B$5:$CW$56,MATCH(Y$93,$A$5:$A$56,0),1):INDEX($B$5:$CW$56,MATCH(Y$93,$A$5:$A$56,0),100),$B71:$CW71,"="&amp;"x",$B$3:$CW$3,"="&amp;"Y"),0)</f>
        <v>0</v>
      </c>
      <c r="Z106">
        <f ca="1">IFERROR(SUMIFS(INDEX($B$5:$CW$56,MATCH(Z$93,$A$5:$A$56,0),1):INDEX($B$5:$CW$56,MATCH(Z$93,$A$5:$A$56,0),100),$B71:$CW71,"="&amp;"x",$B$3:$CW$3,"="&amp;"Y"),0)</f>
        <v>0</v>
      </c>
      <c r="AA106">
        <f ca="1">IFERROR(SUMIFS(INDEX($B$5:$CW$56,MATCH(AA$93,$A$5:$A$56,0),1):INDEX($B$5:$CW$56,MATCH(AA$93,$A$5:$A$56,0),100),$B71:$CW71,"="&amp;"x",$B$3:$CW$3,"="&amp;"Y"),0)</f>
        <v>0</v>
      </c>
      <c r="AB106">
        <f ca="1">IFERROR(SUMIFS(INDEX($B$5:$CW$56,MATCH(AB$93,$A$5:$A$56,0),1):INDEX($B$5:$CW$56,MATCH(AB$93,$A$5:$A$56,0),100),$B71:$CW71,"="&amp;"x",$B$3:$CW$3,"="&amp;"Y"),0)</f>
        <v>0</v>
      </c>
      <c r="AC106">
        <f ca="1">IFERROR(SUMIFS(INDEX($B$5:$CW$56,MATCH(AC$93,$A$5:$A$56,0),1):INDEX($B$5:$CW$56,MATCH(AC$93,$A$5:$A$56,0),100),$B71:$CW71,"="&amp;"x",$B$3:$CW$3,"="&amp;"Y"),0)</f>
        <v>0</v>
      </c>
      <c r="AD106">
        <f ca="1">IFERROR(SUMIFS(INDEX($B$5:$CW$56,MATCH(AD$93,$A$5:$A$56,0),1):INDEX($B$5:$CW$56,MATCH(AD$93,$A$5:$A$56,0),100),$B71:$CW71,"="&amp;"x",$B$3:$CW$3,"="&amp;"Y"),0)</f>
        <v>0</v>
      </c>
      <c r="AE106">
        <f ca="1">IFERROR(SUMIFS(INDEX($B$5:$CW$56,MATCH(AE$93,$A$5:$A$56,0),1):INDEX($B$5:$CW$56,MATCH(AE$93,$A$5:$A$56,0),100),$B71:$CW71,"="&amp;"x",$B$3:$CW$3,"="&amp;"Y"),0)</f>
        <v>0</v>
      </c>
      <c r="AF106">
        <f ca="1">IFERROR(SUMIFS(INDEX($B$5:$CW$56,MATCH(AF$93,$A$5:$A$56,0),1):INDEX($B$5:$CW$56,MATCH(AF$93,$A$5:$A$56,0),100),$B71:$CW71,"="&amp;"x",$B$3:$CW$3,"="&amp;"Y"),0)</f>
        <v>0</v>
      </c>
      <c r="AG106">
        <f ca="1">IFERROR(SUMIFS(INDEX($B$5:$CW$56,MATCH(AG$93,$A$5:$A$56,0),1):INDEX($B$5:$CW$56,MATCH(AG$93,$A$5:$A$56,0),100),$B71:$CW71,"="&amp;"x",$B$3:$CW$3,"="&amp;"Y"),0)</f>
        <v>0</v>
      </c>
      <c r="AH106">
        <f ca="1">IFERROR(SUMIFS(INDEX($B$5:$CW$56,MATCH(AH$93,$A$5:$A$56,0),1):INDEX($B$5:$CW$56,MATCH(AH$93,$A$5:$A$56,0),100),$B71:$CW71,"="&amp;"x",$B$3:$CW$3,"="&amp;"Y"),0)</f>
        <v>0</v>
      </c>
      <c r="AI106">
        <f ca="1">IFERROR(SUMIFS(INDEX($B$5:$CW$56,MATCH(AI$93,$A$5:$A$56,0),1):INDEX($B$5:$CW$56,MATCH(AI$93,$A$5:$A$56,0),100),$B71:$CW71,"="&amp;"x",$B$3:$CW$3,"="&amp;"Y"),0)</f>
        <v>0</v>
      </c>
      <c r="AJ106">
        <f ca="1">IFERROR(SUMIFS(INDEX($B$5:$CW$56,MATCH(AJ$93,$A$5:$A$56,0),1):INDEX($B$5:$CW$56,MATCH(AJ$93,$A$5:$A$56,0),100),$B71:$CW71,"="&amp;"x",$B$3:$CW$3,"="&amp;"Y"),0)</f>
        <v>0</v>
      </c>
      <c r="AK106">
        <f ca="1">IFERROR(SUMIFS(INDEX($B$5:$CW$56,MATCH(AK$93,$A$5:$A$56,0),1):INDEX($B$5:$CW$56,MATCH(AK$93,$A$5:$A$56,0),100),$B71:$CW71,"="&amp;"x",$B$3:$CW$3,"="&amp;"Y"),0)</f>
        <v>0</v>
      </c>
      <c r="AL106">
        <f ca="1">IFERROR(SUMIFS(INDEX($B$5:$CW$56,MATCH(AL$93,$A$5:$A$56,0),1):INDEX($B$5:$CW$56,MATCH(AL$93,$A$5:$A$56,0),100),$B71:$CW71,"="&amp;"x",$B$3:$CW$3,"="&amp;"Y"),0)</f>
        <v>0</v>
      </c>
      <c r="AM106">
        <f ca="1">IFERROR(SUMIFS(INDEX($B$5:$CW$56,MATCH(AM$93,$A$5:$A$56,0),1):INDEX($B$5:$CW$56,MATCH(AM$93,$A$5:$A$56,0),100),$B71:$CW71,"="&amp;"x",$B$3:$CW$3,"="&amp;"Y"),0)</f>
        <v>0</v>
      </c>
      <c r="AN106">
        <f ca="1">IFERROR(SUMIFS(INDEX($B$5:$CW$56,MATCH(AN$93,$A$5:$A$56,0),1):INDEX($B$5:$CW$56,MATCH(AN$93,$A$5:$A$56,0),100),$B71:$CW71,"="&amp;"x",$B$3:$CW$3,"="&amp;"Y"),0)</f>
        <v>0</v>
      </c>
      <c r="AO106">
        <f ca="1">IFERROR(SUMIFS(INDEX($B$5:$CW$56,MATCH(AO$93,$A$5:$A$56,0),1):INDEX($B$5:$CW$56,MATCH(AO$93,$A$5:$A$56,0),100),$B71:$CW71,"="&amp;"x",$B$3:$CW$3,"="&amp;"Y"),0)</f>
        <v>0</v>
      </c>
      <c r="AP106">
        <f ca="1">IFERROR(SUMIFS(INDEX($B$5:$CW$56,MATCH(AP$93,$A$5:$A$56,0),1):INDEX($B$5:$CW$56,MATCH(AP$93,$A$5:$A$56,0),100),$B71:$CW71,"="&amp;"x",$B$3:$CW$3,"="&amp;"Y"),0)</f>
        <v>0</v>
      </c>
      <c r="AQ106">
        <f ca="1">IFERROR(SUMIFS(INDEX($B$5:$CW$56,MATCH(AQ$93,$A$5:$A$56,0),1):INDEX($B$5:$CW$56,MATCH(AQ$93,$A$5:$A$56,0),100),$B71:$CW71,"="&amp;"x",$B$3:$CW$3,"="&amp;"Y"),0)</f>
        <v>0</v>
      </c>
      <c r="AR106">
        <f ca="1">IFERROR(SUMIFS(INDEX($B$5:$CW$56,MATCH(AR$93,$A$5:$A$56,0),1):INDEX($B$5:$CW$56,MATCH(AR$93,$A$5:$A$56,0),100),$B71:$CW71,"="&amp;"x",$B$3:$CW$3,"="&amp;"Y"),0)</f>
        <v>0</v>
      </c>
      <c r="AS106">
        <f ca="1">IFERROR(SUMIFS(INDEX($B$5:$CW$56,MATCH(AS$93,$A$5:$A$56,0),1):INDEX($B$5:$CW$56,MATCH(AS$93,$A$5:$A$56,0),100),$B71:$CW71,"="&amp;"x",$B$3:$CW$3,"="&amp;"Y"),0)</f>
        <v>0</v>
      </c>
      <c r="AT106">
        <f ca="1">IFERROR(SUMIFS(INDEX($B$5:$CW$56,MATCH(AT$93,$A$5:$A$56,0),1):INDEX($B$5:$CW$56,MATCH(AT$93,$A$5:$A$56,0),100),$B71:$CW71,"="&amp;"x",$B$3:$CW$3,"="&amp;"Y"),0)</f>
        <v>0</v>
      </c>
      <c r="AU106">
        <f ca="1">IFERROR(SUMIFS(INDEX($B$5:$CW$56,MATCH(AU$93,$A$5:$A$56,0),1):INDEX($B$5:$CW$56,MATCH(AU$93,$A$5:$A$56,0),100),$B71:$CW71,"="&amp;"x",$B$3:$CW$3,"="&amp;"Y"),0)</f>
        <v>0</v>
      </c>
      <c r="AV106">
        <f ca="1">IFERROR(SUMIFS(INDEX($B$5:$CW$56,MATCH(AV$93,$A$5:$A$56,0),1):INDEX($B$5:$CW$56,MATCH(AV$93,$A$5:$A$56,0),100),$B71:$CW71,"="&amp;"x",$B$3:$CW$3,"="&amp;"Y"),0)</f>
        <v>0</v>
      </c>
      <c r="AW106">
        <f ca="1">IFERROR(SUMIFS(INDEX($B$5:$CW$56,MATCH(AW$93,$A$5:$A$56,0),1):INDEX($B$5:$CW$56,MATCH(AW$93,$A$5:$A$56,0),100),$B71:$CW71,"="&amp;"x",$B$3:$CW$3,"="&amp;"Y"),0)</f>
        <v>0</v>
      </c>
      <c r="AX106">
        <f ca="1">IFERROR(SUMIFS(INDEX($B$5:$CW$56,MATCH(AX$93,$A$5:$A$56,0),1):INDEX($B$5:$CW$56,MATCH(AX$93,$A$5:$A$56,0),100),$B71:$CW71,"="&amp;"x",$B$3:$CW$3,"="&amp;"Y"),0)</f>
        <v>0</v>
      </c>
      <c r="AY106">
        <f ca="1">IFERROR(SUMIFS(INDEX($B$5:$CW$56,MATCH(AY$93,$A$5:$A$56,0),1):INDEX($B$5:$CW$56,MATCH(AY$93,$A$5:$A$56,0),100),$B71:$CW71,"="&amp;"x",$B$3:$CW$3,"="&amp;"Y"),0)</f>
        <v>0</v>
      </c>
      <c r="AZ106">
        <f ca="1">IFERROR(SUMIFS(INDEX($B$5:$CW$56,MATCH(AZ$93,$A$5:$A$56,0),1):INDEX($B$5:$CW$56,MATCH(AZ$93,$A$5:$A$56,0),100),$B71:$CW71,"="&amp;"x",$B$3:$CW$3,"="&amp;"Y"),0)</f>
        <v>0</v>
      </c>
      <c r="BA106">
        <f ca="1">IFERROR(SUMIFS(INDEX($B$5:$CW$56,MATCH(BA$93,$A$5:$A$56,0),1):INDEX($B$5:$CW$56,MATCH(BA$93,$A$5:$A$56,0),100),$B71:$CW71,"="&amp;"x",$B$3:$CW$3,"="&amp;"Y"),0)</f>
        <v>0</v>
      </c>
      <c r="BC106">
        <f t="shared" ca="1" si="4"/>
        <v>0</v>
      </c>
    </row>
    <row r="107" spans="1:55" x14ac:dyDescent="0.35">
      <c r="A107" s="2" t="str" cm="1">
        <f t="array" ref="A107">INDEX('Data Validation (Hide)'!$B$2:$B$16,ROW(A14),1)</f>
        <v>Caseload 14</v>
      </c>
      <c r="B107">
        <f ca="1">IFERROR(SUMIFS(INDEX($B$5:$CW$56,MATCH(B$93,$A$5:$A$56,0),1):INDEX($B$5:$CW$56,MATCH(B$93,$A$5:$A$56,0),100),$B72:$CW72,"="&amp;"x",$B$3:$CW$3,"="&amp;"Y"),0)</f>
        <v>0</v>
      </c>
      <c r="C107">
        <f ca="1">IFERROR(SUMIFS(INDEX($B$5:$CW$56,MATCH(C$93,$A$5:$A$56,0),1):INDEX($B$5:$CW$56,MATCH(C$93,$A$5:$A$56,0),100),$B72:$CW72,"="&amp;"x",$B$3:$CW$3,"="&amp;"Y"),0)</f>
        <v>0</v>
      </c>
      <c r="D107">
        <f ca="1">IFERROR(SUMIFS(INDEX($B$5:$CW$56,MATCH(D$93,$A$5:$A$56,0),1):INDEX($B$5:$CW$56,MATCH(D$93,$A$5:$A$56,0),100),$B72:$CW72,"="&amp;"x",$B$3:$CW$3,"="&amp;"Y"),0)</f>
        <v>0</v>
      </c>
      <c r="E107">
        <f ca="1">IFERROR(SUMIFS(INDEX($B$5:$CW$56,MATCH(E$93,$A$5:$A$56,0),1):INDEX($B$5:$CW$56,MATCH(E$93,$A$5:$A$56,0),100),$B72:$CW72,"="&amp;"x",$B$3:$CW$3,"="&amp;"Y"),0)</f>
        <v>0</v>
      </c>
      <c r="F107">
        <f ca="1">IFERROR(SUMIFS(INDEX($B$5:$CW$56,MATCH(F$93,$A$5:$A$56,0),1):INDEX($B$5:$CW$56,MATCH(F$93,$A$5:$A$56,0),100),$B72:$CW72,"="&amp;"x",$B$3:$CW$3,"="&amp;"Y"),0)</f>
        <v>0</v>
      </c>
      <c r="G107">
        <f ca="1">IFERROR(SUMIFS(INDEX($B$5:$CW$56,MATCH(G$93,$A$5:$A$56,0),1):INDEX($B$5:$CW$56,MATCH(G$93,$A$5:$A$56,0),100),$B72:$CW72,"="&amp;"x",$B$3:$CW$3,"="&amp;"Y"),0)</f>
        <v>0</v>
      </c>
      <c r="H107">
        <f ca="1">IFERROR(SUMIFS(INDEX($B$5:$CW$56,MATCH(H$93,$A$5:$A$56,0),1):INDEX($B$5:$CW$56,MATCH(H$93,$A$5:$A$56,0),100),$B72:$CW72,"="&amp;"x",$B$3:$CW$3,"="&amp;"Y"),0)</f>
        <v>0</v>
      </c>
      <c r="I107">
        <f ca="1">IFERROR(SUMIFS(INDEX($B$5:$CW$56,MATCH(I$93,$A$5:$A$56,0),1):INDEX($B$5:$CW$56,MATCH(I$93,$A$5:$A$56,0),100),$B72:$CW72,"="&amp;"x",$B$3:$CW$3,"="&amp;"Y"),0)</f>
        <v>0</v>
      </c>
      <c r="J107">
        <f ca="1">IFERROR(SUMIFS(INDEX($B$5:$CW$56,MATCH(J$93,$A$5:$A$56,0),1):INDEX($B$5:$CW$56,MATCH(J$93,$A$5:$A$56,0),100),$B72:$CW72,"="&amp;"x",$B$3:$CW$3,"="&amp;"Y"),0)</f>
        <v>0</v>
      </c>
      <c r="K107">
        <f ca="1">IFERROR(SUMIFS(INDEX($B$5:$CW$56,MATCH(K$93,$A$5:$A$56,0),1):INDEX($B$5:$CW$56,MATCH(K$93,$A$5:$A$56,0),100),$B72:$CW72,"="&amp;"x",$B$3:$CW$3,"="&amp;"Y"),0)</f>
        <v>0</v>
      </c>
      <c r="L107">
        <f ca="1">IFERROR(SUMIFS(INDEX($B$5:$CW$56,MATCH(L$93,$A$5:$A$56,0),1):INDEX($B$5:$CW$56,MATCH(L$93,$A$5:$A$56,0),100),$B72:$CW72,"="&amp;"x",$B$3:$CW$3,"="&amp;"Y"),0)</f>
        <v>0</v>
      </c>
      <c r="M107">
        <f ca="1">IFERROR(SUMIFS(INDEX($B$5:$CW$56,MATCH(M$93,$A$5:$A$56,0),1):INDEX($B$5:$CW$56,MATCH(M$93,$A$5:$A$56,0),100),$B72:$CW72,"="&amp;"x",$B$3:$CW$3,"="&amp;"Y"),0)</f>
        <v>0</v>
      </c>
      <c r="N107">
        <f ca="1">IFERROR(SUMIFS(INDEX($B$5:$CW$56,MATCH(N$93,$A$5:$A$56,0),1):INDEX($B$5:$CW$56,MATCH(N$93,$A$5:$A$56,0),100),$B72:$CW72,"="&amp;"x",$B$3:$CW$3,"="&amp;"Y"),0)</f>
        <v>0</v>
      </c>
      <c r="O107">
        <f ca="1">IFERROR(SUMIFS(INDEX($B$5:$CW$56,MATCH(O$93,$A$5:$A$56,0),1):INDEX($B$5:$CW$56,MATCH(O$93,$A$5:$A$56,0),100),$B72:$CW72,"="&amp;"x",$B$3:$CW$3,"="&amp;"Y"),0)</f>
        <v>0</v>
      </c>
      <c r="P107">
        <f ca="1">IFERROR(SUMIFS(INDEX($B$5:$CW$56,MATCH(P$93,$A$5:$A$56,0),1):INDEX($B$5:$CW$56,MATCH(P$93,$A$5:$A$56,0),100),$B72:$CW72,"="&amp;"x",$B$3:$CW$3,"="&amp;"Y"),0)</f>
        <v>0</v>
      </c>
      <c r="Q107">
        <f ca="1">IFERROR(SUMIFS(INDEX($B$5:$CW$56,MATCH(Q$93,$A$5:$A$56,0),1):INDEX($B$5:$CW$56,MATCH(Q$93,$A$5:$A$56,0),100),$B72:$CW72,"="&amp;"x",$B$3:$CW$3,"="&amp;"Y"),0)</f>
        <v>0</v>
      </c>
      <c r="R107">
        <f ca="1">IFERROR(SUMIFS(INDEX($B$5:$CW$56,MATCH(R$93,$A$5:$A$56,0),1):INDEX($B$5:$CW$56,MATCH(R$93,$A$5:$A$56,0),100),$B72:$CW72,"="&amp;"x",$B$3:$CW$3,"="&amp;"Y"),0)</f>
        <v>0</v>
      </c>
      <c r="S107">
        <f ca="1">IFERROR(SUMIFS(INDEX($B$5:$CW$56,MATCH(S$93,$A$5:$A$56,0),1):INDEX($B$5:$CW$56,MATCH(S$93,$A$5:$A$56,0),100),$B72:$CW72,"="&amp;"x",$B$3:$CW$3,"="&amp;"Y"),0)</f>
        <v>0</v>
      </c>
      <c r="T107">
        <f ca="1">IFERROR(SUMIFS(INDEX($B$5:$CW$56,MATCH(T$93,$A$5:$A$56,0),1):INDEX($B$5:$CW$56,MATCH(T$93,$A$5:$A$56,0),100),$B72:$CW72,"="&amp;"x",$B$3:$CW$3,"="&amp;"Y"),0)</f>
        <v>0</v>
      </c>
      <c r="U107">
        <f ca="1">IFERROR(SUMIFS(INDEX($B$5:$CW$56,MATCH(U$93,$A$5:$A$56,0),1):INDEX($B$5:$CW$56,MATCH(U$93,$A$5:$A$56,0),100),$B72:$CW72,"="&amp;"x",$B$3:$CW$3,"="&amp;"Y"),0)</f>
        <v>0</v>
      </c>
      <c r="V107">
        <f ca="1">IFERROR(SUMIFS(INDEX($B$5:$CW$56,MATCH(V$93,$A$5:$A$56,0),1):INDEX($B$5:$CW$56,MATCH(V$93,$A$5:$A$56,0),100),$B72:$CW72,"="&amp;"x",$B$3:$CW$3,"="&amp;"Y"),0)</f>
        <v>0</v>
      </c>
      <c r="W107">
        <f ca="1">IFERROR(SUMIFS(INDEX($B$5:$CW$56,MATCH(W$93,$A$5:$A$56,0),1):INDEX($B$5:$CW$56,MATCH(W$93,$A$5:$A$56,0),100),$B72:$CW72,"="&amp;"x",$B$3:$CW$3,"="&amp;"Y"),0)</f>
        <v>0</v>
      </c>
      <c r="X107">
        <f ca="1">IFERROR(SUMIFS(INDEX($B$5:$CW$56,MATCH(X$93,$A$5:$A$56,0),1):INDEX($B$5:$CW$56,MATCH(X$93,$A$5:$A$56,0),100),$B72:$CW72,"="&amp;"x",$B$3:$CW$3,"="&amp;"Y"),0)</f>
        <v>0</v>
      </c>
      <c r="Y107">
        <f ca="1">IFERROR(SUMIFS(INDEX($B$5:$CW$56,MATCH(Y$93,$A$5:$A$56,0),1):INDEX($B$5:$CW$56,MATCH(Y$93,$A$5:$A$56,0),100),$B72:$CW72,"="&amp;"x",$B$3:$CW$3,"="&amp;"Y"),0)</f>
        <v>0</v>
      </c>
      <c r="Z107">
        <f ca="1">IFERROR(SUMIFS(INDEX($B$5:$CW$56,MATCH(Z$93,$A$5:$A$56,0),1):INDEX($B$5:$CW$56,MATCH(Z$93,$A$5:$A$56,0),100),$B72:$CW72,"="&amp;"x",$B$3:$CW$3,"="&amp;"Y"),0)</f>
        <v>0</v>
      </c>
      <c r="AA107">
        <f ca="1">IFERROR(SUMIFS(INDEX($B$5:$CW$56,MATCH(AA$93,$A$5:$A$56,0),1):INDEX($B$5:$CW$56,MATCH(AA$93,$A$5:$A$56,0),100),$B72:$CW72,"="&amp;"x",$B$3:$CW$3,"="&amp;"Y"),0)</f>
        <v>0</v>
      </c>
      <c r="AB107">
        <f ca="1">IFERROR(SUMIFS(INDEX($B$5:$CW$56,MATCH(AB$93,$A$5:$A$56,0),1):INDEX($B$5:$CW$56,MATCH(AB$93,$A$5:$A$56,0),100),$B72:$CW72,"="&amp;"x",$B$3:$CW$3,"="&amp;"Y"),0)</f>
        <v>0</v>
      </c>
      <c r="AC107">
        <f ca="1">IFERROR(SUMIFS(INDEX($B$5:$CW$56,MATCH(AC$93,$A$5:$A$56,0),1):INDEX($B$5:$CW$56,MATCH(AC$93,$A$5:$A$56,0),100),$B72:$CW72,"="&amp;"x",$B$3:$CW$3,"="&amp;"Y"),0)</f>
        <v>0</v>
      </c>
      <c r="AD107">
        <f ca="1">IFERROR(SUMIFS(INDEX($B$5:$CW$56,MATCH(AD$93,$A$5:$A$56,0),1):INDEX($B$5:$CW$56,MATCH(AD$93,$A$5:$A$56,0),100),$B72:$CW72,"="&amp;"x",$B$3:$CW$3,"="&amp;"Y"),0)</f>
        <v>0</v>
      </c>
      <c r="AE107">
        <f ca="1">IFERROR(SUMIFS(INDEX($B$5:$CW$56,MATCH(AE$93,$A$5:$A$56,0),1):INDEX($B$5:$CW$56,MATCH(AE$93,$A$5:$A$56,0),100),$B72:$CW72,"="&amp;"x",$B$3:$CW$3,"="&amp;"Y"),0)</f>
        <v>0</v>
      </c>
      <c r="AF107">
        <f ca="1">IFERROR(SUMIFS(INDEX($B$5:$CW$56,MATCH(AF$93,$A$5:$A$56,0),1):INDEX($B$5:$CW$56,MATCH(AF$93,$A$5:$A$56,0),100),$B72:$CW72,"="&amp;"x",$B$3:$CW$3,"="&amp;"Y"),0)</f>
        <v>0</v>
      </c>
      <c r="AG107">
        <f ca="1">IFERROR(SUMIFS(INDEX($B$5:$CW$56,MATCH(AG$93,$A$5:$A$56,0),1):INDEX($B$5:$CW$56,MATCH(AG$93,$A$5:$A$56,0),100),$B72:$CW72,"="&amp;"x",$B$3:$CW$3,"="&amp;"Y"),0)</f>
        <v>0</v>
      </c>
      <c r="AH107">
        <f ca="1">IFERROR(SUMIFS(INDEX($B$5:$CW$56,MATCH(AH$93,$A$5:$A$56,0),1):INDEX($B$5:$CW$56,MATCH(AH$93,$A$5:$A$56,0),100),$B72:$CW72,"="&amp;"x",$B$3:$CW$3,"="&amp;"Y"),0)</f>
        <v>0</v>
      </c>
      <c r="AI107">
        <f ca="1">IFERROR(SUMIFS(INDEX($B$5:$CW$56,MATCH(AI$93,$A$5:$A$56,0),1):INDEX($B$5:$CW$56,MATCH(AI$93,$A$5:$A$56,0),100),$B72:$CW72,"="&amp;"x",$B$3:$CW$3,"="&amp;"Y"),0)</f>
        <v>0</v>
      </c>
      <c r="AJ107">
        <f ca="1">IFERROR(SUMIFS(INDEX($B$5:$CW$56,MATCH(AJ$93,$A$5:$A$56,0),1):INDEX($B$5:$CW$56,MATCH(AJ$93,$A$5:$A$56,0),100),$B72:$CW72,"="&amp;"x",$B$3:$CW$3,"="&amp;"Y"),0)</f>
        <v>0</v>
      </c>
      <c r="AK107">
        <f ca="1">IFERROR(SUMIFS(INDEX($B$5:$CW$56,MATCH(AK$93,$A$5:$A$56,0),1):INDEX($B$5:$CW$56,MATCH(AK$93,$A$5:$A$56,0),100),$B72:$CW72,"="&amp;"x",$B$3:$CW$3,"="&amp;"Y"),0)</f>
        <v>0</v>
      </c>
      <c r="AL107">
        <f ca="1">IFERROR(SUMIFS(INDEX($B$5:$CW$56,MATCH(AL$93,$A$5:$A$56,0),1):INDEX($B$5:$CW$56,MATCH(AL$93,$A$5:$A$56,0),100),$B72:$CW72,"="&amp;"x",$B$3:$CW$3,"="&amp;"Y"),0)</f>
        <v>0</v>
      </c>
      <c r="AM107">
        <f ca="1">IFERROR(SUMIFS(INDEX($B$5:$CW$56,MATCH(AM$93,$A$5:$A$56,0),1):INDEX($B$5:$CW$56,MATCH(AM$93,$A$5:$A$56,0),100),$B72:$CW72,"="&amp;"x",$B$3:$CW$3,"="&amp;"Y"),0)</f>
        <v>0</v>
      </c>
      <c r="AN107">
        <f ca="1">IFERROR(SUMIFS(INDEX($B$5:$CW$56,MATCH(AN$93,$A$5:$A$56,0),1):INDEX($B$5:$CW$56,MATCH(AN$93,$A$5:$A$56,0),100),$B72:$CW72,"="&amp;"x",$B$3:$CW$3,"="&amp;"Y"),0)</f>
        <v>0</v>
      </c>
      <c r="AO107">
        <f ca="1">IFERROR(SUMIFS(INDEX($B$5:$CW$56,MATCH(AO$93,$A$5:$A$56,0),1):INDEX($B$5:$CW$56,MATCH(AO$93,$A$5:$A$56,0),100),$B72:$CW72,"="&amp;"x",$B$3:$CW$3,"="&amp;"Y"),0)</f>
        <v>0</v>
      </c>
      <c r="AP107">
        <f ca="1">IFERROR(SUMIFS(INDEX($B$5:$CW$56,MATCH(AP$93,$A$5:$A$56,0),1):INDEX($B$5:$CW$56,MATCH(AP$93,$A$5:$A$56,0),100),$B72:$CW72,"="&amp;"x",$B$3:$CW$3,"="&amp;"Y"),0)</f>
        <v>0</v>
      </c>
      <c r="AQ107">
        <f ca="1">IFERROR(SUMIFS(INDEX($B$5:$CW$56,MATCH(AQ$93,$A$5:$A$56,0),1):INDEX($B$5:$CW$56,MATCH(AQ$93,$A$5:$A$56,0),100),$B72:$CW72,"="&amp;"x",$B$3:$CW$3,"="&amp;"Y"),0)</f>
        <v>0</v>
      </c>
      <c r="AR107">
        <f ca="1">IFERROR(SUMIFS(INDEX($B$5:$CW$56,MATCH(AR$93,$A$5:$A$56,0),1):INDEX($B$5:$CW$56,MATCH(AR$93,$A$5:$A$56,0),100),$B72:$CW72,"="&amp;"x",$B$3:$CW$3,"="&amp;"Y"),0)</f>
        <v>0</v>
      </c>
      <c r="AS107">
        <f ca="1">IFERROR(SUMIFS(INDEX($B$5:$CW$56,MATCH(AS$93,$A$5:$A$56,0),1):INDEX($B$5:$CW$56,MATCH(AS$93,$A$5:$A$56,0),100),$B72:$CW72,"="&amp;"x",$B$3:$CW$3,"="&amp;"Y"),0)</f>
        <v>0</v>
      </c>
      <c r="AT107">
        <f ca="1">IFERROR(SUMIFS(INDEX($B$5:$CW$56,MATCH(AT$93,$A$5:$A$56,0),1):INDEX($B$5:$CW$56,MATCH(AT$93,$A$5:$A$56,0),100),$B72:$CW72,"="&amp;"x",$B$3:$CW$3,"="&amp;"Y"),0)</f>
        <v>0</v>
      </c>
      <c r="AU107">
        <f ca="1">IFERROR(SUMIFS(INDEX($B$5:$CW$56,MATCH(AU$93,$A$5:$A$56,0),1):INDEX($B$5:$CW$56,MATCH(AU$93,$A$5:$A$56,0),100),$B72:$CW72,"="&amp;"x",$B$3:$CW$3,"="&amp;"Y"),0)</f>
        <v>0</v>
      </c>
      <c r="AV107">
        <f ca="1">IFERROR(SUMIFS(INDEX($B$5:$CW$56,MATCH(AV$93,$A$5:$A$56,0),1):INDEX($B$5:$CW$56,MATCH(AV$93,$A$5:$A$56,0),100),$B72:$CW72,"="&amp;"x",$B$3:$CW$3,"="&amp;"Y"),0)</f>
        <v>0</v>
      </c>
      <c r="AW107">
        <f ca="1">IFERROR(SUMIFS(INDEX($B$5:$CW$56,MATCH(AW$93,$A$5:$A$56,0),1):INDEX($B$5:$CW$56,MATCH(AW$93,$A$5:$A$56,0),100),$B72:$CW72,"="&amp;"x",$B$3:$CW$3,"="&amp;"Y"),0)</f>
        <v>0</v>
      </c>
      <c r="AX107">
        <f ca="1">IFERROR(SUMIFS(INDEX($B$5:$CW$56,MATCH(AX$93,$A$5:$A$56,0),1):INDEX($B$5:$CW$56,MATCH(AX$93,$A$5:$A$56,0),100),$B72:$CW72,"="&amp;"x",$B$3:$CW$3,"="&amp;"Y"),0)</f>
        <v>0</v>
      </c>
      <c r="AY107">
        <f ca="1">IFERROR(SUMIFS(INDEX($B$5:$CW$56,MATCH(AY$93,$A$5:$A$56,0),1):INDEX($B$5:$CW$56,MATCH(AY$93,$A$5:$A$56,0),100),$B72:$CW72,"="&amp;"x",$B$3:$CW$3,"="&amp;"Y"),0)</f>
        <v>0</v>
      </c>
      <c r="AZ107">
        <f ca="1">IFERROR(SUMIFS(INDEX($B$5:$CW$56,MATCH(AZ$93,$A$5:$A$56,0),1):INDEX($B$5:$CW$56,MATCH(AZ$93,$A$5:$A$56,0),100),$B72:$CW72,"="&amp;"x",$B$3:$CW$3,"="&amp;"Y"),0)</f>
        <v>0</v>
      </c>
      <c r="BA107">
        <f ca="1">IFERROR(SUMIFS(INDEX($B$5:$CW$56,MATCH(BA$93,$A$5:$A$56,0),1):INDEX($B$5:$CW$56,MATCH(BA$93,$A$5:$A$56,0),100),$B72:$CW72,"="&amp;"x",$B$3:$CW$3,"="&amp;"Y"),0)</f>
        <v>0</v>
      </c>
      <c r="BC107">
        <f t="shared" ca="1" si="4"/>
        <v>0</v>
      </c>
    </row>
    <row r="108" spans="1:55" ht="15" thickBot="1" x14ac:dyDescent="0.4">
      <c r="A108" s="2" t="str" cm="1">
        <f t="array" ref="A108">INDEX('Data Validation (Hide)'!$B$2:$B$16,ROW(A15),1)</f>
        <v>Caseload 15</v>
      </c>
      <c r="B108">
        <f ca="1">IFERROR(SUMIFS(INDEX($B$5:$CW$56,MATCH(B$93,$A$5:$A$56,0),1):INDEX($B$5:$CW$56,MATCH(B$93,$A$5:$A$56,0),100),$B73:$CW73,"="&amp;"x",$B$3:$CW$3,"="&amp;"Y"),0)</f>
        <v>0</v>
      </c>
      <c r="C108">
        <f ca="1">IFERROR(SUMIFS(INDEX($B$5:$CW$56,MATCH(C$93,$A$5:$A$56,0),1):INDEX($B$5:$CW$56,MATCH(C$93,$A$5:$A$56,0),100),$B73:$CW73,"="&amp;"x",$B$3:$CW$3,"="&amp;"Y"),0)</f>
        <v>0</v>
      </c>
      <c r="D108">
        <f ca="1">IFERROR(SUMIFS(INDEX($B$5:$CW$56,MATCH(D$93,$A$5:$A$56,0),1):INDEX($B$5:$CW$56,MATCH(D$93,$A$5:$A$56,0),100),$B73:$CW73,"="&amp;"x",$B$3:$CW$3,"="&amp;"Y"),0)</f>
        <v>0</v>
      </c>
      <c r="E108">
        <f ca="1">IFERROR(SUMIFS(INDEX($B$5:$CW$56,MATCH(E$93,$A$5:$A$56,0),1):INDEX($B$5:$CW$56,MATCH(E$93,$A$5:$A$56,0),100),$B73:$CW73,"="&amp;"x",$B$3:$CW$3,"="&amp;"Y"),0)</f>
        <v>0</v>
      </c>
      <c r="F108">
        <f ca="1">IFERROR(SUMIFS(INDEX($B$5:$CW$56,MATCH(F$93,$A$5:$A$56,0),1):INDEX($B$5:$CW$56,MATCH(F$93,$A$5:$A$56,0),100),$B73:$CW73,"="&amp;"x",$B$3:$CW$3,"="&amp;"Y"),0)</f>
        <v>0</v>
      </c>
      <c r="G108">
        <f ca="1">IFERROR(SUMIFS(INDEX($B$5:$CW$56,MATCH(G$93,$A$5:$A$56,0),1):INDEX($B$5:$CW$56,MATCH(G$93,$A$5:$A$56,0),100),$B73:$CW73,"="&amp;"x",$B$3:$CW$3,"="&amp;"Y"),0)</f>
        <v>0</v>
      </c>
      <c r="H108">
        <f ca="1">IFERROR(SUMIFS(INDEX($B$5:$CW$56,MATCH(H$93,$A$5:$A$56,0),1):INDEX($B$5:$CW$56,MATCH(H$93,$A$5:$A$56,0),100),$B73:$CW73,"="&amp;"x",$B$3:$CW$3,"="&amp;"Y"),0)</f>
        <v>0</v>
      </c>
      <c r="I108">
        <f ca="1">IFERROR(SUMIFS(INDEX($B$5:$CW$56,MATCH(I$93,$A$5:$A$56,0),1):INDEX($B$5:$CW$56,MATCH(I$93,$A$5:$A$56,0),100),$B73:$CW73,"="&amp;"x",$B$3:$CW$3,"="&amp;"Y"),0)</f>
        <v>0</v>
      </c>
      <c r="J108">
        <f ca="1">IFERROR(SUMIFS(INDEX($B$5:$CW$56,MATCH(J$93,$A$5:$A$56,0),1):INDEX($B$5:$CW$56,MATCH(J$93,$A$5:$A$56,0),100),$B73:$CW73,"="&amp;"x",$B$3:$CW$3,"="&amp;"Y"),0)</f>
        <v>0</v>
      </c>
      <c r="K108">
        <f ca="1">IFERROR(SUMIFS(INDEX($B$5:$CW$56,MATCH(K$93,$A$5:$A$56,0),1):INDEX($B$5:$CW$56,MATCH(K$93,$A$5:$A$56,0),100),$B73:$CW73,"="&amp;"x",$B$3:$CW$3,"="&amp;"Y"),0)</f>
        <v>0</v>
      </c>
      <c r="L108">
        <f ca="1">IFERROR(SUMIFS(INDEX($B$5:$CW$56,MATCH(L$93,$A$5:$A$56,0),1):INDEX($B$5:$CW$56,MATCH(L$93,$A$5:$A$56,0),100),$B73:$CW73,"="&amp;"x",$B$3:$CW$3,"="&amp;"Y"),0)</f>
        <v>0</v>
      </c>
      <c r="M108">
        <f ca="1">IFERROR(SUMIFS(INDEX($B$5:$CW$56,MATCH(M$93,$A$5:$A$56,0),1):INDEX($B$5:$CW$56,MATCH(M$93,$A$5:$A$56,0),100),$B73:$CW73,"="&amp;"x",$B$3:$CW$3,"="&amp;"Y"),0)</f>
        <v>0</v>
      </c>
      <c r="N108">
        <f ca="1">IFERROR(SUMIFS(INDEX($B$5:$CW$56,MATCH(N$93,$A$5:$A$56,0),1):INDEX($B$5:$CW$56,MATCH(N$93,$A$5:$A$56,0),100),$B73:$CW73,"="&amp;"x",$B$3:$CW$3,"="&amp;"Y"),0)</f>
        <v>0</v>
      </c>
      <c r="O108">
        <f ca="1">IFERROR(SUMIFS(INDEX($B$5:$CW$56,MATCH(O$93,$A$5:$A$56,0),1):INDEX($B$5:$CW$56,MATCH(O$93,$A$5:$A$56,0),100),$B73:$CW73,"="&amp;"x",$B$3:$CW$3,"="&amp;"Y"),0)</f>
        <v>0</v>
      </c>
      <c r="P108">
        <f ca="1">IFERROR(SUMIFS(INDEX($B$5:$CW$56,MATCH(P$93,$A$5:$A$56,0),1):INDEX($B$5:$CW$56,MATCH(P$93,$A$5:$A$56,0),100),$B73:$CW73,"="&amp;"x",$B$3:$CW$3,"="&amp;"Y"),0)</f>
        <v>0</v>
      </c>
      <c r="Q108">
        <f ca="1">IFERROR(SUMIFS(INDEX($B$5:$CW$56,MATCH(Q$93,$A$5:$A$56,0),1):INDEX($B$5:$CW$56,MATCH(Q$93,$A$5:$A$56,0),100),$B73:$CW73,"="&amp;"x",$B$3:$CW$3,"="&amp;"Y"),0)</f>
        <v>0</v>
      </c>
      <c r="R108">
        <f ca="1">IFERROR(SUMIFS(INDEX($B$5:$CW$56,MATCH(R$93,$A$5:$A$56,0),1):INDEX($B$5:$CW$56,MATCH(R$93,$A$5:$A$56,0),100),$B73:$CW73,"="&amp;"x",$B$3:$CW$3,"="&amp;"Y"),0)</f>
        <v>0</v>
      </c>
      <c r="S108">
        <f ca="1">IFERROR(SUMIFS(INDEX($B$5:$CW$56,MATCH(S$93,$A$5:$A$56,0),1):INDEX($B$5:$CW$56,MATCH(S$93,$A$5:$A$56,0),100),$B73:$CW73,"="&amp;"x",$B$3:$CW$3,"="&amp;"Y"),0)</f>
        <v>0</v>
      </c>
      <c r="T108">
        <f ca="1">IFERROR(SUMIFS(INDEX($B$5:$CW$56,MATCH(T$93,$A$5:$A$56,0),1):INDEX($B$5:$CW$56,MATCH(T$93,$A$5:$A$56,0),100),$B73:$CW73,"="&amp;"x",$B$3:$CW$3,"="&amp;"Y"),0)</f>
        <v>0</v>
      </c>
      <c r="U108">
        <f ca="1">IFERROR(SUMIFS(INDEX($B$5:$CW$56,MATCH(U$93,$A$5:$A$56,0),1):INDEX($B$5:$CW$56,MATCH(U$93,$A$5:$A$56,0),100),$B73:$CW73,"="&amp;"x",$B$3:$CW$3,"="&amp;"Y"),0)</f>
        <v>0</v>
      </c>
      <c r="V108">
        <f ca="1">IFERROR(SUMIFS(INDEX($B$5:$CW$56,MATCH(V$93,$A$5:$A$56,0),1):INDEX($B$5:$CW$56,MATCH(V$93,$A$5:$A$56,0),100),$B73:$CW73,"="&amp;"x",$B$3:$CW$3,"="&amp;"Y"),0)</f>
        <v>0</v>
      </c>
      <c r="W108">
        <f ca="1">IFERROR(SUMIFS(INDEX($B$5:$CW$56,MATCH(W$93,$A$5:$A$56,0),1):INDEX($B$5:$CW$56,MATCH(W$93,$A$5:$A$56,0),100),$B73:$CW73,"="&amp;"x",$B$3:$CW$3,"="&amp;"Y"),0)</f>
        <v>0</v>
      </c>
      <c r="X108">
        <f ca="1">IFERROR(SUMIFS(INDEX($B$5:$CW$56,MATCH(X$93,$A$5:$A$56,0),1):INDEX($B$5:$CW$56,MATCH(X$93,$A$5:$A$56,0),100),$B73:$CW73,"="&amp;"x",$B$3:$CW$3,"="&amp;"Y"),0)</f>
        <v>0</v>
      </c>
      <c r="Y108">
        <f ca="1">IFERROR(SUMIFS(INDEX($B$5:$CW$56,MATCH(Y$93,$A$5:$A$56,0),1):INDEX($B$5:$CW$56,MATCH(Y$93,$A$5:$A$56,0),100),$B73:$CW73,"="&amp;"x",$B$3:$CW$3,"="&amp;"Y"),0)</f>
        <v>0</v>
      </c>
      <c r="Z108">
        <f ca="1">IFERROR(SUMIFS(INDEX($B$5:$CW$56,MATCH(Z$93,$A$5:$A$56,0),1):INDEX($B$5:$CW$56,MATCH(Z$93,$A$5:$A$56,0),100),$B73:$CW73,"="&amp;"x",$B$3:$CW$3,"="&amp;"Y"),0)</f>
        <v>0</v>
      </c>
      <c r="AA108">
        <f ca="1">IFERROR(SUMIFS(INDEX($B$5:$CW$56,MATCH(AA$93,$A$5:$A$56,0),1):INDEX($B$5:$CW$56,MATCH(AA$93,$A$5:$A$56,0),100),$B73:$CW73,"="&amp;"x",$B$3:$CW$3,"="&amp;"Y"),0)</f>
        <v>0</v>
      </c>
      <c r="AB108">
        <f ca="1">IFERROR(SUMIFS(INDEX($B$5:$CW$56,MATCH(AB$93,$A$5:$A$56,0),1):INDEX($B$5:$CW$56,MATCH(AB$93,$A$5:$A$56,0),100),$B73:$CW73,"="&amp;"x",$B$3:$CW$3,"="&amp;"Y"),0)</f>
        <v>0</v>
      </c>
      <c r="AC108">
        <f ca="1">IFERROR(SUMIFS(INDEX($B$5:$CW$56,MATCH(AC$93,$A$5:$A$56,0),1):INDEX($B$5:$CW$56,MATCH(AC$93,$A$5:$A$56,0),100),$B73:$CW73,"="&amp;"x",$B$3:$CW$3,"="&amp;"Y"),0)</f>
        <v>0</v>
      </c>
      <c r="AD108">
        <f ca="1">IFERROR(SUMIFS(INDEX($B$5:$CW$56,MATCH(AD$93,$A$5:$A$56,0),1):INDEX($B$5:$CW$56,MATCH(AD$93,$A$5:$A$56,0),100),$B73:$CW73,"="&amp;"x",$B$3:$CW$3,"="&amp;"Y"),0)</f>
        <v>0</v>
      </c>
      <c r="AE108">
        <f ca="1">IFERROR(SUMIFS(INDEX($B$5:$CW$56,MATCH(AE$93,$A$5:$A$56,0),1):INDEX($B$5:$CW$56,MATCH(AE$93,$A$5:$A$56,0),100),$B73:$CW73,"="&amp;"x",$B$3:$CW$3,"="&amp;"Y"),0)</f>
        <v>0</v>
      </c>
      <c r="AF108">
        <f ca="1">IFERROR(SUMIFS(INDEX($B$5:$CW$56,MATCH(AF$93,$A$5:$A$56,0),1):INDEX($B$5:$CW$56,MATCH(AF$93,$A$5:$A$56,0),100),$B73:$CW73,"="&amp;"x",$B$3:$CW$3,"="&amp;"Y"),0)</f>
        <v>0</v>
      </c>
      <c r="AG108">
        <f ca="1">IFERROR(SUMIFS(INDEX($B$5:$CW$56,MATCH(AG$93,$A$5:$A$56,0),1):INDEX($B$5:$CW$56,MATCH(AG$93,$A$5:$A$56,0),100),$B73:$CW73,"="&amp;"x",$B$3:$CW$3,"="&amp;"Y"),0)</f>
        <v>0</v>
      </c>
      <c r="AH108">
        <f ca="1">IFERROR(SUMIFS(INDEX($B$5:$CW$56,MATCH(AH$93,$A$5:$A$56,0),1):INDEX($B$5:$CW$56,MATCH(AH$93,$A$5:$A$56,0),100),$B73:$CW73,"="&amp;"x",$B$3:$CW$3,"="&amp;"Y"),0)</f>
        <v>0</v>
      </c>
      <c r="AI108">
        <f ca="1">IFERROR(SUMIFS(INDEX($B$5:$CW$56,MATCH(AI$93,$A$5:$A$56,0),1):INDEX($B$5:$CW$56,MATCH(AI$93,$A$5:$A$56,0),100),$B73:$CW73,"="&amp;"x",$B$3:$CW$3,"="&amp;"Y"),0)</f>
        <v>0</v>
      </c>
      <c r="AJ108">
        <f ca="1">IFERROR(SUMIFS(INDEX($B$5:$CW$56,MATCH(AJ$93,$A$5:$A$56,0),1):INDEX($B$5:$CW$56,MATCH(AJ$93,$A$5:$A$56,0),100),$B73:$CW73,"="&amp;"x",$B$3:$CW$3,"="&amp;"Y"),0)</f>
        <v>0</v>
      </c>
      <c r="AK108">
        <f ca="1">IFERROR(SUMIFS(INDEX($B$5:$CW$56,MATCH(AK$93,$A$5:$A$56,0),1):INDEX($B$5:$CW$56,MATCH(AK$93,$A$5:$A$56,0),100),$B73:$CW73,"="&amp;"x",$B$3:$CW$3,"="&amp;"Y"),0)</f>
        <v>0</v>
      </c>
      <c r="AL108">
        <f ca="1">IFERROR(SUMIFS(INDEX($B$5:$CW$56,MATCH(AL$93,$A$5:$A$56,0),1):INDEX($B$5:$CW$56,MATCH(AL$93,$A$5:$A$56,0),100),$B73:$CW73,"="&amp;"x",$B$3:$CW$3,"="&amp;"Y"),0)</f>
        <v>0</v>
      </c>
      <c r="AM108">
        <f ca="1">IFERROR(SUMIFS(INDEX($B$5:$CW$56,MATCH(AM$93,$A$5:$A$56,0),1):INDEX($B$5:$CW$56,MATCH(AM$93,$A$5:$A$56,0),100),$B73:$CW73,"="&amp;"x",$B$3:$CW$3,"="&amp;"Y"),0)</f>
        <v>0</v>
      </c>
      <c r="AN108">
        <f ca="1">IFERROR(SUMIFS(INDEX($B$5:$CW$56,MATCH(AN$93,$A$5:$A$56,0),1):INDEX($B$5:$CW$56,MATCH(AN$93,$A$5:$A$56,0),100),$B73:$CW73,"="&amp;"x",$B$3:$CW$3,"="&amp;"Y"),0)</f>
        <v>0</v>
      </c>
      <c r="AO108">
        <f ca="1">IFERROR(SUMIFS(INDEX($B$5:$CW$56,MATCH(AO$93,$A$5:$A$56,0),1):INDEX($B$5:$CW$56,MATCH(AO$93,$A$5:$A$56,0),100),$B73:$CW73,"="&amp;"x",$B$3:$CW$3,"="&amp;"Y"),0)</f>
        <v>0</v>
      </c>
      <c r="AP108">
        <f ca="1">IFERROR(SUMIFS(INDEX($B$5:$CW$56,MATCH(AP$93,$A$5:$A$56,0),1):INDEX($B$5:$CW$56,MATCH(AP$93,$A$5:$A$56,0),100),$B73:$CW73,"="&amp;"x",$B$3:$CW$3,"="&amp;"Y"),0)</f>
        <v>0</v>
      </c>
      <c r="AQ108">
        <f ca="1">IFERROR(SUMIFS(INDEX($B$5:$CW$56,MATCH(AQ$93,$A$5:$A$56,0),1):INDEX($B$5:$CW$56,MATCH(AQ$93,$A$5:$A$56,0),100),$B73:$CW73,"="&amp;"x",$B$3:$CW$3,"="&amp;"Y"),0)</f>
        <v>0</v>
      </c>
      <c r="AR108">
        <f ca="1">IFERROR(SUMIFS(INDEX($B$5:$CW$56,MATCH(AR$93,$A$5:$A$56,0),1):INDEX($B$5:$CW$56,MATCH(AR$93,$A$5:$A$56,0),100),$B73:$CW73,"="&amp;"x",$B$3:$CW$3,"="&amp;"Y"),0)</f>
        <v>0</v>
      </c>
      <c r="AS108">
        <f ca="1">IFERROR(SUMIFS(INDEX($B$5:$CW$56,MATCH(AS$93,$A$5:$A$56,0),1):INDEX($B$5:$CW$56,MATCH(AS$93,$A$5:$A$56,0),100),$B73:$CW73,"="&amp;"x",$B$3:$CW$3,"="&amp;"Y"),0)</f>
        <v>0</v>
      </c>
      <c r="AT108">
        <f ca="1">IFERROR(SUMIFS(INDEX($B$5:$CW$56,MATCH(AT$93,$A$5:$A$56,0),1):INDEX($B$5:$CW$56,MATCH(AT$93,$A$5:$A$56,0),100),$B73:$CW73,"="&amp;"x",$B$3:$CW$3,"="&amp;"Y"),0)</f>
        <v>0</v>
      </c>
      <c r="AU108">
        <f ca="1">IFERROR(SUMIFS(INDEX($B$5:$CW$56,MATCH(AU$93,$A$5:$A$56,0),1):INDEX($B$5:$CW$56,MATCH(AU$93,$A$5:$A$56,0),100),$B73:$CW73,"="&amp;"x",$B$3:$CW$3,"="&amp;"Y"),0)</f>
        <v>0</v>
      </c>
      <c r="AV108">
        <f ca="1">IFERROR(SUMIFS(INDEX($B$5:$CW$56,MATCH(AV$93,$A$5:$A$56,0),1):INDEX($B$5:$CW$56,MATCH(AV$93,$A$5:$A$56,0),100),$B73:$CW73,"="&amp;"x",$B$3:$CW$3,"="&amp;"Y"),0)</f>
        <v>0</v>
      </c>
      <c r="AW108">
        <f ca="1">IFERROR(SUMIFS(INDEX($B$5:$CW$56,MATCH(AW$93,$A$5:$A$56,0),1):INDEX($B$5:$CW$56,MATCH(AW$93,$A$5:$A$56,0),100),$B73:$CW73,"="&amp;"x",$B$3:$CW$3,"="&amp;"Y"),0)</f>
        <v>0</v>
      </c>
      <c r="AX108">
        <f ca="1">IFERROR(SUMIFS(INDEX($B$5:$CW$56,MATCH(AX$93,$A$5:$A$56,0),1):INDEX($B$5:$CW$56,MATCH(AX$93,$A$5:$A$56,0),100),$B73:$CW73,"="&amp;"x",$B$3:$CW$3,"="&amp;"Y"),0)</f>
        <v>0</v>
      </c>
      <c r="AY108">
        <f ca="1">IFERROR(SUMIFS(INDEX($B$5:$CW$56,MATCH(AY$93,$A$5:$A$56,0),1):INDEX($B$5:$CW$56,MATCH(AY$93,$A$5:$A$56,0),100),$B73:$CW73,"="&amp;"x",$B$3:$CW$3,"="&amp;"Y"),0)</f>
        <v>0</v>
      </c>
      <c r="AZ108">
        <f ca="1">IFERROR(SUMIFS(INDEX($B$5:$CW$56,MATCH(AZ$93,$A$5:$A$56,0),1):INDEX($B$5:$CW$56,MATCH(AZ$93,$A$5:$A$56,0),100),$B73:$CW73,"="&amp;"x",$B$3:$CW$3,"="&amp;"Y"),0)</f>
        <v>0</v>
      </c>
      <c r="BA108">
        <f ca="1">IFERROR(SUMIFS(INDEX($B$5:$CW$56,MATCH(BA$93,$A$5:$A$56,0),1):INDEX($B$5:$CW$56,MATCH(BA$93,$A$5:$A$56,0),100),$B73:$CW73,"="&amp;"x",$B$3:$CW$3,"="&amp;"Y"),0)</f>
        <v>0</v>
      </c>
      <c r="BC108">
        <f t="shared" ca="1" si="4"/>
        <v>0</v>
      </c>
    </row>
    <row r="109" spans="1:55" x14ac:dyDescent="0.35">
      <c r="A109" s="3" t="str">
        <f>"All "&amp;Setup!$B$15</f>
        <v>All Clusters</v>
      </c>
      <c r="B109">
        <f ca="1">SUM(B94:B108)</f>
        <v>0</v>
      </c>
      <c r="C109">
        <f t="shared" ref="C109:BA109" ca="1" si="5">SUM(C94:C108)</f>
        <v>0</v>
      </c>
      <c r="D109">
        <f t="shared" ca="1" si="5"/>
        <v>0</v>
      </c>
      <c r="E109">
        <f t="shared" ca="1" si="5"/>
        <v>0</v>
      </c>
      <c r="F109">
        <f t="shared" ca="1" si="5"/>
        <v>0</v>
      </c>
      <c r="G109">
        <f t="shared" ca="1" si="5"/>
        <v>0</v>
      </c>
      <c r="H109">
        <f t="shared" ca="1" si="5"/>
        <v>0</v>
      </c>
      <c r="I109">
        <f t="shared" ca="1" si="5"/>
        <v>0</v>
      </c>
      <c r="J109">
        <f t="shared" ca="1" si="5"/>
        <v>0</v>
      </c>
      <c r="K109">
        <f t="shared" ca="1" si="5"/>
        <v>0</v>
      </c>
      <c r="L109">
        <f t="shared" ca="1" si="5"/>
        <v>0</v>
      </c>
      <c r="M109">
        <f t="shared" ca="1" si="5"/>
        <v>0</v>
      </c>
      <c r="N109">
        <f t="shared" ca="1" si="5"/>
        <v>0</v>
      </c>
      <c r="O109">
        <f t="shared" ca="1" si="5"/>
        <v>0</v>
      </c>
      <c r="P109">
        <f t="shared" ca="1" si="5"/>
        <v>0</v>
      </c>
      <c r="Q109">
        <f t="shared" ca="1" si="5"/>
        <v>0</v>
      </c>
      <c r="R109">
        <f t="shared" ca="1" si="5"/>
        <v>0</v>
      </c>
      <c r="S109">
        <f t="shared" ca="1" si="5"/>
        <v>0</v>
      </c>
      <c r="T109">
        <f t="shared" ca="1" si="5"/>
        <v>0</v>
      </c>
      <c r="U109">
        <f t="shared" ca="1" si="5"/>
        <v>0</v>
      </c>
      <c r="V109">
        <f t="shared" ca="1" si="5"/>
        <v>0</v>
      </c>
      <c r="W109">
        <f t="shared" ca="1" si="5"/>
        <v>0</v>
      </c>
      <c r="X109">
        <f t="shared" ca="1" si="5"/>
        <v>0</v>
      </c>
      <c r="Y109">
        <f t="shared" ca="1" si="5"/>
        <v>0</v>
      </c>
      <c r="Z109">
        <f t="shared" ca="1" si="5"/>
        <v>0</v>
      </c>
      <c r="AA109">
        <f t="shared" ca="1" si="5"/>
        <v>0</v>
      </c>
      <c r="AB109">
        <f t="shared" ca="1" si="5"/>
        <v>0</v>
      </c>
      <c r="AC109">
        <f t="shared" ca="1" si="5"/>
        <v>0</v>
      </c>
      <c r="AD109">
        <f t="shared" ca="1" si="5"/>
        <v>0</v>
      </c>
      <c r="AE109">
        <f t="shared" ca="1" si="5"/>
        <v>0</v>
      </c>
      <c r="AF109">
        <f t="shared" ca="1" si="5"/>
        <v>0</v>
      </c>
      <c r="AG109">
        <f t="shared" ca="1" si="5"/>
        <v>0</v>
      </c>
      <c r="AH109">
        <f t="shared" ca="1" si="5"/>
        <v>0</v>
      </c>
      <c r="AI109">
        <f t="shared" ca="1" si="5"/>
        <v>0</v>
      </c>
      <c r="AJ109">
        <f t="shared" ca="1" si="5"/>
        <v>0</v>
      </c>
      <c r="AK109">
        <f t="shared" ca="1" si="5"/>
        <v>0</v>
      </c>
      <c r="AL109">
        <f t="shared" ca="1" si="5"/>
        <v>0</v>
      </c>
      <c r="AM109">
        <f t="shared" ca="1" si="5"/>
        <v>0</v>
      </c>
      <c r="AN109">
        <f t="shared" ca="1" si="5"/>
        <v>0</v>
      </c>
      <c r="AO109">
        <f t="shared" ca="1" si="5"/>
        <v>0</v>
      </c>
      <c r="AP109">
        <f t="shared" ca="1" si="5"/>
        <v>0</v>
      </c>
      <c r="AQ109">
        <f t="shared" ca="1" si="5"/>
        <v>0</v>
      </c>
      <c r="AR109">
        <f t="shared" ca="1" si="5"/>
        <v>0</v>
      </c>
      <c r="AS109">
        <f t="shared" ca="1" si="5"/>
        <v>0</v>
      </c>
      <c r="AT109">
        <f t="shared" ca="1" si="5"/>
        <v>0</v>
      </c>
      <c r="AU109">
        <f t="shared" ca="1" si="5"/>
        <v>0</v>
      </c>
      <c r="AV109">
        <f t="shared" ca="1" si="5"/>
        <v>0</v>
      </c>
      <c r="AW109">
        <f t="shared" ca="1" si="5"/>
        <v>0</v>
      </c>
      <c r="AX109">
        <f t="shared" ca="1" si="5"/>
        <v>0</v>
      </c>
      <c r="AY109">
        <f t="shared" ca="1" si="5"/>
        <v>0</v>
      </c>
      <c r="AZ109">
        <f t="shared" ca="1" si="5"/>
        <v>0</v>
      </c>
      <c r="BA109">
        <f t="shared" ca="1" si="5"/>
        <v>0</v>
      </c>
      <c r="BC109">
        <f t="shared" ca="1" si="4"/>
        <v>0</v>
      </c>
    </row>
    <row r="110" spans="1:55" x14ac:dyDescent="0.35">
      <c r="A110" s="2"/>
    </row>
    <row r="111" spans="1:55" x14ac:dyDescent="0.35">
      <c r="A111" s="2" t="s">
        <v>60</v>
      </c>
      <c r="B111" s="2" cm="1">
        <f t="array" aca="1" ref="B111" ca="1">INDEX($A$5:$A$56,COLUMN(A19),1)</f>
        <v>44228</v>
      </c>
      <c r="C111" s="2" cm="1">
        <f t="array" aca="1" ref="C111" ca="1">INDEX($A$5:$A$56,COLUMN(B19),1)</f>
        <v>44235</v>
      </c>
      <c r="D111" s="2" cm="1">
        <f t="array" aca="1" ref="D111" ca="1">INDEX($A$5:$A$56,COLUMN(C19),1)</f>
        <v>44242</v>
      </c>
      <c r="E111" s="2" cm="1">
        <f t="array" aca="1" ref="E111" ca="1">INDEX($A$5:$A$56,COLUMN(D19),1)</f>
        <v>44249</v>
      </c>
      <c r="F111" s="2" cm="1">
        <f t="array" aca="1" ref="F111" ca="1">INDEX($A$5:$A$56,COLUMN(E19),1)</f>
        <v>44256</v>
      </c>
      <c r="G111" s="2" cm="1">
        <f t="array" aca="1" ref="G111" ca="1">INDEX($A$5:$A$56,COLUMN(F19),1)</f>
        <v>44263</v>
      </c>
      <c r="H111" s="2" cm="1">
        <f t="array" aca="1" ref="H111" ca="1">INDEX($A$5:$A$56,COLUMN(G19),1)</f>
        <v>44270</v>
      </c>
      <c r="I111" s="2" cm="1">
        <f t="array" aca="1" ref="I111" ca="1">INDEX($A$5:$A$56,COLUMN(H19),1)</f>
        <v>44277</v>
      </c>
      <c r="J111" s="2" cm="1">
        <f t="array" aca="1" ref="J111" ca="1">INDEX($A$5:$A$56,COLUMN(I19),1)</f>
        <v>44284</v>
      </c>
      <c r="K111" s="2" cm="1">
        <f t="array" aca="1" ref="K111" ca="1">INDEX($A$5:$A$56,COLUMN(J19),1)</f>
        <v>44291</v>
      </c>
      <c r="L111" s="2" cm="1">
        <f t="array" aca="1" ref="L111" ca="1">INDEX($A$5:$A$56,COLUMN(K19),1)</f>
        <v>44298</v>
      </c>
      <c r="M111" s="2" cm="1">
        <f t="array" aca="1" ref="M111" ca="1">INDEX($A$5:$A$56,COLUMN(L19),1)</f>
        <v>44305</v>
      </c>
      <c r="N111" s="2" cm="1">
        <f t="array" aca="1" ref="N111" ca="1">INDEX($A$5:$A$56,COLUMN(M19),1)</f>
        <v>44312</v>
      </c>
      <c r="O111" s="2" cm="1">
        <f t="array" aca="1" ref="O111" ca="1">INDEX($A$5:$A$56,COLUMN(N19),1)</f>
        <v>44319</v>
      </c>
      <c r="P111" s="2" cm="1">
        <f t="array" aca="1" ref="P111" ca="1">INDEX($A$5:$A$56,COLUMN(O19),1)</f>
        <v>44326</v>
      </c>
      <c r="Q111" s="2" cm="1">
        <f t="array" aca="1" ref="Q111" ca="1">INDEX($A$5:$A$56,COLUMN(P19),1)</f>
        <v>44333</v>
      </c>
      <c r="R111" s="2" cm="1">
        <f t="array" aca="1" ref="R111" ca="1">INDEX($A$5:$A$56,COLUMN(Q19),1)</f>
        <v>44340</v>
      </c>
      <c r="S111" s="2" cm="1">
        <f t="array" aca="1" ref="S111" ca="1">INDEX($A$5:$A$56,COLUMN(R19),1)</f>
        <v>44347</v>
      </c>
      <c r="T111" s="2" cm="1">
        <f t="array" aca="1" ref="T111" ca="1">INDEX($A$5:$A$56,COLUMN(S19),1)</f>
        <v>44354</v>
      </c>
      <c r="U111" s="2" cm="1">
        <f t="array" aca="1" ref="U111" ca="1">INDEX($A$5:$A$56,COLUMN(T19),1)</f>
        <v>44361</v>
      </c>
      <c r="V111" s="2" cm="1">
        <f t="array" aca="1" ref="V111" ca="1">INDEX($A$5:$A$56,COLUMN(U19),1)</f>
        <v>44368</v>
      </c>
      <c r="W111" s="2" cm="1">
        <f t="array" aca="1" ref="W111" ca="1">INDEX($A$5:$A$56,COLUMN(V19),1)</f>
        <v>44375</v>
      </c>
      <c r="X111" s="2" cm="1">
        <f t="array" aca="1" ref="X111" ca="1">INDEX($A$5:$A$56,COLUMN(W19),1)</f>
        <v>44382</v>
      </c>
      <c r="Y111" s="2" cm="1">
        <f t="array" aca="1" ref="Y111" ca="1">INDEX($A$5:$A$56,COLUMN(X19),1)</f>
        <v>44389</v>
      </c>
      <c r="Z111" s="2" cm="1">
        <f t="array" aca="1" ref="Z111" ca="1">INDEX($A$5:$A$56,COLUMN(Y19),1)</f>
        <v>44396</v>
      </c>
      <c r="AA111" s="2" cm="1">
        <f t="array" aca="1" ref="AA111" ca="1">INDEX($A$5:$A$56,COLUMN(Z19),1)</f>
        <v>44403</v>
      </c>
      <c r="AB111" s="2" cm="1">
        <f t="array" aca="1" ref="AB111" ca="1">INDEX($A$5:$A$56,COLUMN(AA19),1)</f>
        <v>44410</v>
      </c>
      <c r="AC111" s="2" cm="1">
        <f t="array" aca="1" ref="AC111" ca="1">INDEX($A$5:$A$56,COLUMN(AB19),1)</f>
        <v>44417</v>
      </c>
      <c r="AD111" s="2" cm="1">
        <f t="array" aca="1" ref="AD111" ca="1">INDEX($A$5:$A$56,COLUMN(AC19),1)</f>
        <v>44424</v>
      </c>
      <c r="AE111" s="2" cm="1">
        <f t="array" aca="1" ref="AE111" ca="1">INDEX($A$5:$A$56,COLUMN(AD19),1)</f>
        <v>44431</v>
      </c>
      <c r="AF111" s="2" cm="1">
        <f t="array" aca="1" ref="AF111" ca="1">INDEX($A$5:$A$56,COLUMN(AE19),1)</f>
        <v>44438</v>
      </c>
      <c r="AG111" s="2" cm="1">
        <f t="array" aca="1" ref="AG111" ca="1">INDEX($A$5:$A$56,COLUMN(AF19),1)</f>
        <v>44445</v>
      </c>
      <c r="AH111" s="2" cm="1">
        <f t="array" aca="1" ref="AH111" ca="1">INDEX($A$5:$A$56,COLUMN(AG19),1)</f>
        <v>44452</v>
      </c>
      <c r="AI111" s="2" cm="1">
        <f t="array" aca="1" ref="AI111" ca="1">INDEX($A$5:$A$56,COLUMN(AH19),1)</f>
        <v>44459</v>
      </c>
      <c r="AJ111" s="2" cm="1">
        <f t="array" aca="1" ref="AJ111" ca="1">INDEX($A$5:$A$56,COLUMN(AI19),1)</f>
        <v>44466</v>
      </c>
      <c r="AK111" s="2" cm="1">
        <f t="array" aca="1" ref="AK111" ca="1">INDEX($A$5:$A$56,COLUMN(AJ19),1)</f>
        <v>44473</v>
      </c>
      <c r="AL111" s="2" cm="1">
        <f t="array" aca="1" ref="AL111" ca="1">INDEX($A$5:$A$56,COLUMN(AK19),1)</f>
        <v>44480</v>
      </c>
      <c r="AM111" s="2" cm="1">
        <f t="array" aca="1" ref="AM111" ca="1">INDEX($A$5:$A$56,COLUMN(AL19),1)</f>
        <v>44487</v>
      </c>
      <c r="AN111" s="2" cm="1">
        <f t="array" aca="1" ref="AN111" ca="1">INDEX($A$5:$A$56,COLUMN(AM19),1)</f>
        <v>44494</v>
      </c>
      <c r="AO111" s="2" cm="1">
        <f t="array" aca="1" ref="AO111" ca="1">INDEX($A$5:$A$56,COLUMN(AN19),1)</f>
        <v>44501</v>
      </c>
      <c r="AP111" s="2" cm="1">
        <f t="array" aca="1" ref="AP111" ca="1">INDEX($A$5:$A$56,COLUMN(AO19),1)</f>
        <v>44508</v>
      </c>
      <c r="AQ111" s="2" cm="1">
        <f t="array" aca="1" ref="AQ111" ca="1">INDEX($A$5:$A$56,COLUMN(AP19),1)</f>
        <v>44515</v>
      </c>
      <c r="AR111" s="2" cm="1">
        <f t="array" aca="1" ref="AR111" ca="1">INDEX($A$5:$A$56,COLUMN(AQ19),1)</f>
        <v>44522</v>
      </c>
      <c r="AS111" s="2" cm="1">
        <f t="array" aca="1" ref="AS111" ca="1">INDEX($A$5:$A$56,COLUMN(AR19),1)</f>
        <v>44529</v>
      </c>
      <c r="AT111" s="2" cm="1">
        <f t="array" aca="1" ref="AT111" ca="1">INDEX($A$5:$A$56,COLUMN(AS19),1)</f>
        <v>44536</v>
      </c>
      <c r="AU111" s="2" cm="1">
        <f t="array" aca="1" ref="AU111" ca="1">INDEX($A$5:$A$56,COLUMN(AT19),1)</f>
        <v>44543</v>
      </c>
      <c r="AV111" s="2" cm="1">
        <f t="array" aca="1" ref="AV111" ca="1">INDEX($A$5:$A$56,COLUMN(AU19),1)</f>
        <v>44550</v>
      </c>
      <c r="AW111" s="2" cm="1">
        <f t="array" aca="1" ref="AW111" ca="1">INDEX($A$5:$A$56,COLUMN(AV19),1)</f>
        <v>44557</v>
      </c>
      <c r="AX111" s="2" cm="1">
        <f t="array" aca="1" ref="AX111" ca="1">INDEX($A$5:$A$56,COLUMN(AW19),1)</f>
        <v>44564</v>
      </c>
      <c r="AY111" s="2" cm="1">
        <f t="array" aca="1" ref="AY111" ca="1">INDEX($A$5:$A$56,COLUMN(AX19),1)</f>
        <v>44571</v>
      </c>
      <c r="AZ111" s="2" cm="1">
        <f t="array" aca="1" ref="AZ111" ca="1">INDEX($A$5:$A$56,COLUMN(AY19),1)</f>
        <v>44578</v>
      </c>
      <c r="BA111" s="2" cm="1">
        <f t="array" aca="1" ref="BA111" ca="1">INDEX($A$5:$A$56,COLUMN(AZ19),1)</f>
        <v>44585</v>
      </c>
      <c r="BC111" t="s">
        <v>121</v>
      </c>
    </row>
    <row r="112" spans="1:55" x14ac:dyDescent="0.35">
      <c r="A112" s="2" t="str" cm="1">
        <f t="array" ref="A112">INDEX('Data Validation (Hide)'!$B$2:$B$16,ROW(A1),1)</f>
        <v>Caseload 1</v>
      </c>
      <c r="B112">
        <f t="shared" ref="B112:AG112" ca="1" si="6">SUM(B76,B94)</f>
        <v>0</v>
      </c>
      <c r="C112">
        <f t="shared" ca="1" si="6"/>
        <v>0</v>
      </c>
      <c r="D112">
        <f t="shared" ca="1" si="6"/>
        <v>0</v>
      </c>
      <c r="E112">
        <f t="shared" ca="1" si="6"/>
        <v>0</v>
      </c>
      <c r="F112">
        <f t="shared" ca="1" si="6"/>
        <v>0</v>
      </c>
      <c r="G112">
        <f t="shared" ca="1" si="6"/>
        <v>0</v>
      </c>
      <c r="H112">
        <f t="shared" ca="1" si="6"/>
        <v>0</v>
      </c>
      <c r="I112">
        <f t="shared" ca="1" si="6"/>
        <v>0</v>
      </c>
      <c r="J112">
        <f t="shared" ca="1" si="6"/>
        <v>0</v>
      </c>
      <c r="K112">
        <f t="shared" ca="1" si="6"/>
        <v>0</v>
      </c>
      <c r="L112">
        <f t="shared" ca="1" si="6"/>
        <v>0</v>
      </c>
      <c r="M112">
        <f t="shared" ca="1" si="6"/>
        <v>0</v>
      </c>
      <c r="N112">
        <f t="shared" ca="1" si="6"/>
        <v>0</v>
      </c>
      <c r="O112">
        <f t="shared" ca="1" si="6"/>
        <v>0</v>
      </c>
      <c r="P112">
        <f t="shared" ca="1" si="6"/>
        <v>0</v>
      </c>
      <c r="Q112">
        <f t="shared" ca="1" si="6"/>
        <v>0</v>
      </c>
      <c r="R112">
        <f t="shared" ca="1" si="6"/>
        <v>0</v>
      </c>
      <c r="S112">
        <f t="shared" ca="1" si="6"/>
        <v>0</v>
      </c>
      <c r="T112">
        <f t="shared" ca="1" si="6"/>
        <v>0</v>
      </c>
      <c r="U112">
        <f t="shared" ca="1" si="6"/>
        <v>0</v>
      </c>
      <c r="V112">
        <f t="shared" ca="1" si="6"/>
        <v>0</v>
      </c>
      <c r="W112">
        <f t="shared" ca="1" si="6"/>
        <v>0</v>
      </c>
      <c r="X112">
        <f t="shared" ca="1" si="6"/>
        <v>0</v>
      </c>
      <c r="Y112">
        <f t="shared" ca="1" si="6"/>
        <v>0</v>
      </c>
      <c r="Z112">
        <f t="shared" ca="1" si="6"/>
        <v>0</v>
      </c>
      <c r="AA112">
        <f t="shared" ca="1" si="6"/>
        <v>0</v>
      </c>
      <c r="AB112">
        <f t="shared" ca="1" si="6"/>
        <v>0</v>
      </c>
      <c r="AC112">
        <f t="shared" ca="1" si="6"/>
        <v>0</v>
      </c>
      <c r="AD112">
        <f t="shared" ca="1" si="6"/>
        <v>0</v>
      </c>
      <c r="AE112">
        <f t="shared" ca="1" si="6"/>
        <v>0</v>
      </c>
      <c r="AF112">
        <f t="shared" ca="1" si="6"/>
        <v>0</v>
      </c>
      <c r="AG112">
        <f t="shared" ca="1" si="6"/>
        <v>0</v>
      </c>
      <c r="AH112">
        <f t="shared" ref="AH112:BA112" ca="1" si="7">SUM(AH76,AH94)</f>
        <v>0</v>
      </c>
      <c r="AI112">
        <f t="shared" ca="1" si="7"/>
        <v>0</v>
      </c>
      <c r="AJ112">
        <f t="shared" ca="1" si="7"/>
        <v>0</v>
      </c>
      <c r="AK112">
        <f t="shared" ca="1" si="7"/>
        <v>0</v>
      </c>
      <c r="AL112">
        <f t="shared" ca="1" si="7"/>
        <v>0</v>
      </c>
      <c r="AM112">
        <f t="shared" ca="1" si="7"/>
        <v>0</v>
      </c>
      <c r="AN112">
        <f t="shared" ca="1" si="7"/>
        <v>0</v>
      </c>
      <c r="AO112">
        <f t="shared" ca="1" si="7"/>
        <v>0</v>
      </c>
      <c r="AP112">
        <f t="shared" ca="1" si="7"/>
        <v>0</v>
      </c>
      <c r="AQ112">
        <f t="shared" ca="1" si="7"/>
        <v>0</v>
      </c>
      <c r="AR112">
        <f t="shared" ca="1" si="7"/>
        <v>0</v>
      </c>
      <c r="AS112">
        <f t="shared" ca="1" si="7"/>
        <v>0</v>
      </c>
      <c r="AT112">
        <f t="shared" ca="1" si="7"/>
        <v>0</v>
      </c>
      <c r="AU112">
        <f t="shared" ca="1" si="7"/>
        <v>0</v>
      </c>
      <c r="AV112">
        <f t="shared" ca="1" si="7"/>
        <v>0</v>
      </c>
      <c r="AW112">
        <f t="shared" ca="1" si="7"/>
        <v>0</v>
      </c>
      <c r="AX112">
        <f t="shared" ca="1" si="7"/>
        <v>0</v>
      </c>
      <c r="AY112">
        <f t="shared" ca="1" si="7"/>
        <v>0</v>
      </c>
      <c r="AZ112">
        <f t="shared" ca="1" si="7"/>
        <v>0</v>
      </c>
      <c r="BA112">
        <f t="shared" ca="1" si="7"/>
        <v>0</v>
      </c>
      <c r="BC112">
        <f ca="1">AVERAGE(B112:BA112)</f>
        <v>0</v>
      </c>
    </row>
    <row r="113" spans="1:55" x14ac:dyDescent="0.35">
      <c r="A113" s="2" t="str" cm="1">
        <f t="array" ref="A113">INDEX('Data Validation (Hide)'!$B$2:$B$16,ROW(A2),1)</f>
        <v>Caseload 2</v>
      </c>
      <c r="B113">
        <f t="shared" ref="B113:AG113" ca="1" si="8">SUM(B77,B95)</f>
        <v>0</v>
      </c>
      <c r="C113">
        <f t="shared" ca="1" si="8"/>
        <v>0</v>
      </c>
      <c r="D113">
        <f t="shared" ca="1" si="8"/>
        <v>0</v>
      </c>
      <c r="E113">
        <f t="shared" ca="1" si="8"/>
        <v>0</v>
      </c>
      <c r="F113">
        <f t="shared" ca="1" si="8"/>
        <v>0</v>
      </c>
      <c r="G113">
        <f t="shared" ca="1" si="8"/>
        <v>0</v>
      </c>
      <c r="H113">
        <f t="shared" ca="1" si="8"/>
        <v>0</v>
      </c>
      <c r="I113">
        <f t="shared" ca="1" si="8"/>
        <v>0</v>
      </c>
      <c r="J113">
        <f t="shared" ca="1" si="8"/>
        <v>0</v>
      </c>
      <c r="K113">
        <f t="shared" ca="1" si="8"/>
        <v>0</v>
      </c>
      <c r="L113">
        <f t="shared" ca="1" si="8"/>
        <v>0</v>
      </c>
      <c r="M113">
        <f t="shared" ca="1" si="8"/>
        <v>0</v>
      </c>
      <c r="N113">
        <f t="shared" ca="1" si="8"/>
        <v>0</v>
      </c>
      <c r="O113">
        <f t="shared" ca="1" si="8"/>
        <v>0</v>
      </c>
      <c r="P113">
        <f t="shared" ca="1" si="8"/>
        <v>0</v>
      </c>
      <c r="Q113">
        <f t="shared" ca="1" si="8"/>
        <v>0</v>
      </c>
      <c r="R113">
        <f t="shared" ca="1" si="8"/>
        <v>0</v>
      </c>
      <c r="S113">
        <f t="shared" ca="1" si="8"/>
        <v>0</v>
      </c>
      <c r="T113">
        <f t="shared" ca="1" si="8"/>
        <v>0</v>
      </c>
      <c r="U113">
        <f t="shared" ca="1" si="8"/>
        <v>0</v>
      </c>
      <c r="V113">
        <f t="shared" ca="1" si="8"/>
        <v>0</v>
      </c>
      <c r="W113">
        <f t="shared" ca="1" si="8"/>
        <v>0</v>
      </c>
      <c r="X113">
        <f t="shared" ca="1" si="8"/>
        <v>0</v>
      </c>
      <c r="Y113">
        <f t="shared" ca="1" si="8"/>
        <v>0</v>
      </c>
      <c r="Z113">
        <f t="shared" ca="1" si="8"/>
        <v>0</v>
      </c>
      <c r="AA113">
        <f t="shared" ca="1" si="8"/>
        <v>0</v>
      </c>
      <c r="AB113">
        <f t="shared" ca="1" si="8"/>
        <v>0</v>
      </c>
      <c r="AC113">
        <f t="shared" ca="1" si="8"/>
        <v>0</v>
      </c>
      <c r="AD113">
        <f t="shared" ca="1" si="8"/>
        <v>0</v>
      </c>
      <c r="AE113">
        <f t="shared" ca="1" si="8"/>
        <v>0</v>
      </c>
      <c r="AF113">
        <f t="shared" ca="1" si="8"/>
        <v>0</v>
      </c>
      <c r="AG113">
        <f t="shared" ca="1" si="8"/>
        <v>0</v>
      </c>
      <c r="AH113">
        <f t="shared" ref="AH113:BA113" ca="1" si="9">SUM(AH77,AH95)</f>
        <v>0</v>
      </c>
      <c r="AI113">
        <f t="shared" ca="1" si="9"/>
        <v>0</v>
      </c>
      <c r="AJ113">
        <f t="shared" ca="1" si="9"/>
        <v>0</v>
      </c>
      <c r="AK113">
        <f t="shared" ca="1" si="9"/>
        <v>0</v>
      </c>
      <c r="AL113">
        <f t="shared" ca="1" si="9"/>
        <v>0</v>
      </c>
      <c r="AM113">
        <f t="shared" ca="1" si="9"/>
        <v>0</v>
      </c>
      <c r="AN113">
        <f t="shared" ca="1" si="9"/>
        <v>0</v>
      </c>
      <c r="AO113">
        <f t="shared" ca="1" si="9"/>
        <v>0</v>
      </c>
      <c r="AP113">
        <f t="shared" ca="1" si="9"/>
        <v>0</v>
      </c>
      <c r="AQ113">
        <f t="shared" ca="1" si="9"/>
        <v>0</v>
      </c>
      <c r="AR113">
        <f t="shared" ca="1" si="9"/>
        <v>0</v>
      </c>
      <c r="AS113">
        <f t="shared" ca="1" si="9"/>
        <v>0</v>
      </c>
      <c r="AT113">
        <f t="shared" ca="1" si="9"/>
        <v>0</v>
      </c>
      <c r="AU113">
        <f t="shared" ca="1" si="9"/>
        <v>0</v>
      </c>
      <c r="AV113">
        <f t="shared" ca="1" si="9"/>
        <v>0</v>
      </c>
      <c r="AW113">
        <f t="shared" ca="1" si="9"/>
        <v>0</v>
      </c>
      <c r="AX113">
        <f t="shared" ca="1" si="9"/>
        <v>0</v>
      </c>
      <c r="AY113">
        <f t="shared" ca="1" si="9"/>
        <v>0</v>
      </c>
      <c r="AZ113">
        <f t="shared" ca="1" si="9"/>
        <v>0</v>
      </c>
      <c r="BA113">
        <f t="shared" ca="1" si="9"/>
        <v>0</v>
      </c>
      <c r="BC113">
        <f t="shared" ref="BC113:BC127" ca="1" si="10">AVERAGE(B113:BA113)</f>
        <v>0</v>
      </c>
    </row>
    <row r="114" spans="1:55" x14ac:dyDescent="0.35">
      <c r="A114" s="2" t="str" cm="1">
        <f t="array" ref="A114">INDEX('Data Validation (Hide)'!$B$2:$B$16,ROW(A3),1)</f>
        <v>Caseload 3</v>
      </c>
      <c r="B114">
        <f t="shared" ref="B114:AG114" ca="1" si="11">SUM(B78,B96)</f>
        <v>0</v>
      </c>
      <c r="C114">
        <f t="shared" ca="1" si="11"/>
        <v>0</v>
      </c>
      <c r="D114">
        <f t="shared" ca="1" si="11"/>
        <v>0</v>
      </c>
      <c r="E114">
        <f t="shared" ca="1" si="11"/>
        <v>0</v>
      </c>
      <c r="F114">
        <f t="shared" ca="1" si="11"/>
        <v>0</v>
      </c>
      <c r="G114">
        <f t="shared" ca="1" si="11"/>
        <v>0</v>
      </c>
      <c r="H114">
        <f t="shared" ca="1" si="11"/>
        <v>0</v>
      </c>
      <c r="I114">
        <f t="shared" ca="1" si="11"/>
        <v>0</v>
      </c>
      <c r="J114">
        <f t="shared" ca="1" si="11"/>
        <v>0</v>
      </c>
      <c r="K114">
        <f t="shared" ca="1" si="11"/>
        <v>0</v>
      </c>
      <c r="L114">
        <f t="shared" ca="1" si="11"/>
        <v>0</v>
      </c>
      <c r="M114">
        <f t="shared" ca="1" si="11"/>
        <v>0</v>
      </c>
      <c r="N114">
        <f t="shared" ca="1" si="11"/>
        <v>0</v>
      </c>
      <c r="O114">
        <f t="shared" ca="1" si="11"/>
        <v>0</v>
      </c>
      <c r="P114">
        <f t="shared" ca="1" si="11"/>
        <v>0</v>
      </c>
      <c r="Q114">
        <f t="shared" ca="1" si="11"/>
        <v>0</v>
      </c>
      <c r="R114">
        <f t="shared" ca="1" si="11"/>
        <v>0</v>
      </c>
      <c r="S114">
        <f t="shared" ca="1" si="11"/>
        <v>0</v>
      </c>
      <c r="T114">
        <f t="shared" ca="1" si="11"/>
        <v>0</v>
      </c>
      <c r="U114">
        <f t="shared" ca="1" si="11"/>
        <v>0</v>
      </c>
      <c r="V114">
        <f t="shared" ca="1" si="11"/>
        <v>0</v>
      </c>
      <c r="W114">
        <f t="shared" ca="1" si="11"/>
        <v>0</v>
      </c>
      <c r="X114">
        <f t="shared" ca="1" si="11"/>
        <v>0</v>
      </c>
      <c r="Y114">
        <f t="shared" ca="1" si="11"/>
        <v>0</v>
      </c>
      <c r="Z114">
        <f t="shared" ca="1" si="11"/>
        <v>0</v>
      </c>
      <c r="AA114">
        <f t="shared" ca="1" si="11"/>
        <v>0</v>
      </c>
      <c r="AB114">
        <f t="shared" ca="1" si="11"/>
        <v>0</v>
      </c>
      <c r="AC114">
        <f t="shared" ca="1" si="11"/>
        <v>0</v>
      </c>
      <c r="AD114">
        <f t="shared" ca="1" si="11"/>
        <v>0</v>
      </c>
      <c r="AE114">
        <f t="shared" ca="1" si="11"/>
        <v>0</v>
      </c>
      <c r="AF114">
        <f t="shared" ca="1" si="11"/>
        <v>0</v>
      </c>
      <c r="AG114">
        <f t="shared" ca="1" si="11"/>
        <v>0</v>
      </c>
      <c r="AH114">
        <f t="shared" ref="AH114:BA114" ca="1" si="12">SUM(AH78,AH96)</f>
        <v>0</v>
      </c>
      <c r="AI114">
        <f t="shared" ca="1" si="12"/>
        <v>0</v>
      </c>
      <c r="AJ114">
        <f t="shared" ca="1" si="12"/>
        <v>0</v>
      </c>
      <c r="AK114">
        <f t="shared" ca="1" si="12"/>
        <v>0</v>
      </c>
      <c r="AL114">
        <f t="shared" ca="1" si="12"/>
        <v>0</v>
      </c>
      <c r="AM114">
        <f t="shared" ca="1" si="12"/>
        <v>0</v>
      </c>
      <c r="AN114">
        <f t="shared" ca="1" si="12"/>
        <v>0</v>
      </c>
      <c r="AO114">
        <f t="shared" ca="1" si="12"/>
        <v>0</v>
      </c>
      <c r="AP114">
        <f t="shared" ca="1" si="12"/>
        <v>0</v>
      </c>
      <c r="AQ114">
        <f t="shared" ca="1" si="12"/>
        <v>0</v>
      </c>
      <c r="AR114">
        <f t="shared" ca="1" si="12"/>
        <v>0</v>
      </c>
      <c r="AS114">
        <f t="shared" ca="1" si="12"/>
        <v>0</v>
      </c>
      <c r="AT114">
        <f t="shared" ca="1" si="12"/>
        <v>0</v>
      </c>
      <c r="AU114">
        <f t="shared" ca="1" si="12"/>
        <v>0</v>
      </c>
      <c r="AV114">
        <f t="shared" ca="1" si="12"/>
        <v>0</v>
      </c>
      <c r="AW114">
        <f t="shared" ca="1" si="12"/>
        <v>0</v>
      </c>
      <c r="AX114">
        <f t="shared" ca="1" si="12"/>
        <v>0</v>
      </c>
      <c r="AY114">
        <f t="shared" ca="1" si="12"/>
        <v>0</v>
      </c>
      <c r="AZ114">
        <f t="shared" ca="1" si="12"/>
        <v>0</v>
      </c>
      <c r="BA114">
        <f t="shared" ca="1" si="12"/>
        <v>0</v>
      </c>
      <c r="BC114">
        <f t="shared" ca="1" si="10"/>
        <v>0</v>
      </c>
    </row>
    <row r="115" spans="1:55" x14ac:dyDescent="0.35">
      <c r="A115" s="2" t="str" cm="1">
        <f t="array" ref="A115">INDEX('Data Validation (Hide)'!$B$2:$B$16,ROW(A4),1)</f>
        <v>Caseload 4</v>
      </c>
      <c r="B115">
        <f t="shared" ref="B115:AG115" ca="1" si="13">SUM(B79,B97)</f>
        <v>0</v>
      </c>
      <c r="C115">
        <f t="shared" ca="1" si="13"/>
        <v>0</v>
      </c>
      <c r="D115">
        <f t="shared" ca="1" si="13"/>
        <v>0</v>
      </c>
      <c r="E115">
        <f t="shared" ca="1" si="13"/>
        <v>0</v>
      </c>
      <c r="F115">
        <f t="shared" ca="1" si="13"/>
        <v>0</v>
      </c>
      <c r="G115">
        <f t="shared" ca="1" si="13"/>
        <v>0</v>
      </c>
      <c r="H115">
        <f t="shared" ca="1" si="13"/>
        <v>0</v>
      </c>
      <c r="I115">
        <f t="shared" ca="1" si="13"/>
        <v>0</v>
      </c>
      <c r="J115">
        <f t="shared" ca="1" si="13"/>
        <v>0</v>
      </c>
      <c r="K115">
        <f t="shared" ca="1" si="13"/>
        <v>0</v>
      </c>
      <c r="L115">
        <f t="shared" ca="1" si="13"/>
        <v>0</v>
      </c>
      <c r="M115">
        <f t="shared" ca="1" si="13"/>
        <v>0</v>
      </c>
      <c r="N115">
        <f t="shared" ca="1" si="13"/>
        <v>0</v>
      </c>
      <c r="O115">
        <f t="shared" ca="1" si="13"/>
        <v>0</v>
      </c>
      <c r="P115">
        <f t="shared" ca="1" si="13"/>
        <v>0</v>
      </c>
      <c r="Q115">
        <f t="shared" ca="1" si="13"/>
        <v>0</v>
      </c>
      <c r="R115">
        <f t="shared" ca="1" si="13"/>
        <v>0</v>
      </c>
      <c r="S115">
        <f t="shared" ca="1" si="13"/>
        <v>0</v>
      </c>
      <c r="T115">
        <f t="shared" ca="1" si="13"/>
        <v>0</v>
      </c>
      <c r="U115">
        <f t="shared" ca="1" si="13"/>
        <v>0</v>
      </c>
      <c r="V115">
        <f t="shared" ca="1" si="13"/>
        <v>0</v>
      </c>
      <c r="W115">
        <f t="shared" ca="1" si="13"/>
        <v>0</v>
      </c>
      <c r="X115">
        <f t="shared" ca="1" si="13"/>
        <v>0</v>
      </c>
      <c r="Y115">
        <f t="shared" ca="1" si="13"/>
        <v>0</v>
      </c>
      <c r="Z115">
        <f t="shared" ca="1" si="13"/>
        <v>0</v>
      </c>
      <c r="AA115">
        <f t="shared" ca="1" si="13"/>
        <v>0</v>
      </c>
      <c r="AB115">
        <f t="shared" ca="1" si="13"/>
        <v>0</v>
      </c>
      <c r="AC115">
        <f t="shared" ca="1" si="13"/>
        <v>0</v>
      </c>
      <c r="AD115">
        <f t="shared" ca="1" si="13"/>
        <v>0</v>
      </c>
      <c r="AE115">
        <f t="shared" ca="1" si="13"/>
        <v>0</v>
      </c>
      <c r="AF115">
        <f t="shared" ca="1" si="13"/>
        <v>0</v>
      </c>
      <c r="AG115">
        <f t="shared" ca="1" si="13"/>
        <v>0</v>
      </c>
      <c r="AH115">
        <f t="shared" ref="AH115:BA115" ca="1" si="14">SUM(AH79,AH97)</f>
        <v>0</v>
      </c>
      <c r="AI115">
        <f t="shared" ca="1" si="14"/>
        <v>0</v>
      </c>
      <c r="AJ115">
        <f t="shared" ca="1" si="14"/>
        <v>0</v>
      </c>
      <c r="AK115">
        <f t="shared" ca="1" si="14"/>
        <v>0</v>
      </c>
      <c r="AL115">
        <f t="shared" ca="1" si="14"/>
        <v>0</v>
      </c>
      <c r="AM115">
        <f t="shared" ca="1" si="14"/>
        <v>0</v>
      </c>
      <c r="AN115">
        <f t="shared" ca="1" si="14"/>
        <v>0</v>
      </c>
      <c r="AO115">
        <f t="shared" ca="1" si="14"/>
        <v>0</v>
      </c>
      <c r="AP115">
        <f t="shared" ca="1" si="14"/>
        <v>0</v>
      </c>
      <c r="AQ115">
        <f t="shared" ca="1" si="14"/>
        <v>0</v>
      </c>
      <c r="AR115">
        <f t="shared" ca="1" si="14"/>
        <v>0</v>
      </c>
      <c r="AS115">
        <f t="shared" ca="1" si="14"/>
        <v>0</v>
      </c>
      <c r="AT115">
        <f t="shared" ca="1" si="14"/>
        <v>0</v>
      </c>
      <c r="AU115">
        <f t="shared" ca="1" si="14"/>
        <v>0</v>
      </c>
      <c r="AV115">
        <f t="shared" ca="1" si="14"/>
        <v>0</v>
      </c>
      <c r="AW115">
        <f t="shared" ca="1" si="14"/>
        <v>0</v>
      </c>
      <c r="AX115">
        <f t="shared" ca="1" si="14"/>
        <v>0</v>
      </c>
      <c r="AY115">
        <f t="shared" ca="1" si="14"/>
        <v>0</v>
      </c>
      <c r="AZ115">
        <f t="shared" ca="1" si="14"/>
        <v>0</v>
      </c>
      <c r="BA115">
        <f t="shared" ca="1" si="14"/>
        <v>0</v>
      </c>
      <c r="BC115">
        <f t="shared" ca="1" si="10"/>
        <v>0</v>
      </c>
    </row>
    <row r="116" spans="1:55" x14ac:dyDescent="0.35">
      <c r="A116" s="2" t="str" cm="1">
        <f t="array" ref="A116">INDEX('Data Validation (Hide)'!$B$2:$B$16,ROW(A5),1)</f>
        <v>Caseload 5</v>
      </c>
      <c r="B116">
        <f t="shared" ref="B116:AG116" ca="1" si="15">SUM(B80,B98)</f>
        <v>0</v>
      </c>
      <c r="C116">
        <f t="shared" ca="1" si="15"/>
        <v>0</v>
      </c>
      <c r="D116">
        <f t="shared" ca="1" si="15"/>
        <v>0</v>
      </c>
      <c r="E116">
        <f t="shared" ca="1" si="15"/>
        <v>0</v>
      </c>
      <c r="F116">
        <f t="shared" ca="1" si="15"/>
        <v>0</v>
      </c>
      <c r="G116">
        <f t="shared" ca="1" si="15"/>
        <v>0</v>
      </c>
      <c r="H116">
        <f t="shared" ca="1" si="15"/>
        <v>0</v>
      </c>
      <c r="I116">
        <f t="shared" ca="1" si="15"/>
        <v>0</v>
      </c>
      <c r="J116">
        <f t="shared" ca="1" si="15"/>
        <v>0</v>
      </c>
      <c r="K116">
        <f t="shared" ca="1" si="15"/>
        <v>0</v>
      </c>
      <c r="L116">
        <f t="shared" ca="1" si="15"/>
        <v>0</v>
      </c>
      <c r="M116">
        <f t="shared" ca="1" si="15"/>
        <v>0</v>
      </c>
      <c r="N116">
        <f t="shared" ca="1" si="15"/>
        <v>0</v>
      </c>
      <c r="O116">
        <f t="shared" ca="1" si="15"/>
        <v>0</v>
      </c>
      <c r="P116">
        <f t="shared" ca="1" si="15"/>
        <v>0</v>
      </c>
      <c r="Q116">
        <f t="shared" ca="1" si="15"/>
        <v>0</v>
      </c>
      <c r="R116">
        <f t="shared" ca="1" si="15"/>
        <v>0</v>
      </c>
      <c r="S116">
        <f t="shared" ca="1" si="15"/>
        <v>0</v>
      </c>
      <c r="T116">
        <f t="shared" ca="1" si="15"/>
        <v>0</v>
      </c>
      <c r="U116">
        <f t="shared" ca="1" si="15"/>
        <v>0</v>
      </c>
      <c r="V116">
        <f t="shared" ca="1" si="15"/>
        <v>0</v>
      </c>
      <c r="W116">
        <f t="shared" ca="1" si="15"/>
        <v>0</v>
      </c>
      <c r="X116">
        <f t="shared" ca="1" si="15"/>
        <v>0</v>
      </c>
      <c r="Y116">
        <f t="shared" ca="1" si="15"/>
        <v>0</v>
      </c>
      <c r="Z116">
        <f t="shared" ca="1" si="15"/>
        <v>0</v>
      </c>
      <c r="AA116">
        <f t="shared" ca="1" si="15"/>
        <v>0</v>
      </c>
      <c r="AB116">
        <f t="shared" ca="1" si="15"/>
        <v>0</v>
      </c>
      <c r="AC116">
        <f t="shared" ca="1" si="15"/>
        <v>0</v>
      </c>
      <c r="AD116">
        <f t="shared" ca="1" si="15"/>
        <v>0</v>
      </c>
      <c r="AE116">
        <f t="shared" ca="1" si="15"/>
        <v>0</v>
      </c>
      <c r="AF116">
        <f t="shared" ca="1" si="15"/>
        <v>0</v>
      </c>
      <c r="AG116">
        <f t="shared" ca="1" si="15"/>
        <v>0</v>
      </c>
      <c r="AH116">
        <f t="shared" ref="AH116:BA116" ca="1" si="16">SUM(AH80,AH98)</f>
        <v>0</v>
      </c>
      <c r="AI116">
        <f t="shared" ca="1" si="16"/>
        <v>0</v>
      </c>
      <c r="AJ116">
        <f t="shared" ca="1" si="16"/>
        <v>0</v>
      </c>
      <c r="AK116">
        <f t="shared" ca="1" si="16"/>
        <v>0</v>
      </c>
      <c r="AL116">
        <f t="shared" ca="1" si="16"/>
        <v>0</v>
      </c>
      <c r="AM116">
        <f t="shared" ca="1" si="16"/>
        <v>0</v>
      </c>
      <c r="AN116">
        <f t="shared" ca="1" si="16"/>
        <v>0</v>
      </c>
      <c r="AO116">
        <f t="shared" ca="1" si="16"/>
        <v>0</v>
      </c>
      <c r="AP116">
        <f t="shared" ca="1" si="16"/>
        <v>0</v>
      </c>
      <c r="AQ116">
        <f t="shared" ca="1" si="16"/>
        <v>0</v>
      </c>
      <c r="AR116">
        <f t="shared" ca="1" si="16"/>
        <v>0</v>
      </c>
      <c r="AS116">
        <f t="shared" ca="1" si="16"/>
        <v>0</v>
      </c>
      <c r="AT116">
        <f t="shared" ca="1" si="16"/>
        <v>0</v>
      </c>
      <c r="AU116">
        <f t="shared" ca="1" si="16"/>
        <v>0</v>
      </c>
      <c r="AV116">
        <f t="shared" ca="1" si="16"/>
        <v>0</v>
      </c>
      <c r="AW116">
        <f t="shared" ca="1" si="16"/>
        <v>0</v>
      </c>
      <c r="AX116">
        <f t="shared" ca="1" si="16"/>
        <v>0</v>
      </c>
      <c r="AY116">
        <f t="shared" ca="1" si="16"/>
        <v>0</v>
      </c>
      <c r="AZ116">
        <f t="shared" ca="1" si="16"/>
        <v>0</v>
      </c>
      <c r="BA116">
        <f t="shared" ca="1" si="16"/>
        <v>0</v>
      </c>
      <c r="BC116">
        <f t="shared" ca="1" si="10"/>
        <v>0</v>
      </c>
    </row>
    <row r="117" spans="1:55" x14ac:dyDescent="0.35">
      <c r="A117" s="2" t="str" cm="1">
        <f t="array" ref="A117">INDEX('Data Validation (Hide)'!$B$2:$B$16,ROW(A6),1)</f>
        <v>Caseload 6</v>
      </c>
      <c r="B117">
        <f t="shared" ref="B117:AG117" ca="1" si="17">SUM(B81,B99)</f>
        <v>0</v>
      </c>
      <c r="C117">
        <f t="shared" ca="1" si="17"/>
        <v>0</v>
      </c>
      <c r="D117">
        <f t="shared" ca="1" si="17"/>
        <v>0</v>
      </c>
      <c r="E117">
        <f t="shared" ca="1" si="17"/>
        <v>0</v>
      </c>
      <c r="F117">
        <f t="shared" ca="1" si="17"/>
        <v>0</v>
      </c>
      <c r="G117">
        <f t="shared" ca="1" si="17"/>
        <v>0</v>
      </c>
      <c r="H117">
        <f t="shared" ca="1" si="17"/>
        <v>0</v>
      </c>
      <c r="I117">
        <f t="shared" ca="1" si="17"/>
        <v>0</v>
      </c>
      <c r="J117">
        <f t="shared" ca="1" si="17"/>
        <v>0</v>
      </c>
      <c r="K117">
        <f t="shared" ca="1" si="17"/>
        <v>0</v>
      </c>
      <c r="L117">
        <f t="shared" ca="1" si="17"/>
        <v>0</v>
      </c>
      <c r="M117">
        <f t="shared" ca="1" si="17"/>
        <v>0</v>
      </c>
      <c r="N117">
        <f t="shared" ca="1" si="17"/>
        <v>0</v>
      </c>
      <c r="O117">
        <f t="shared" ca="1" si="17"/>
        <v>0</v>
      </c>
      <c r="P117">
        <f t="shared" ca="1" si="17"/>
        <v>0</v>
      </c>
      <c r="Q117">
        <f t="shared" ca="1" si="17"/>
        <v>0</v>
      </c>
      <c r="R117">
        <f t="shared" ca="1" si="17"/>
        <v>0</v>
      </c>
      <c r="S117">
        <f t="shared" ca="1" si="17"/>
        <v>0</v>
      </c>
      <c r="T117">
        <f t="shared" ca="1" si="17"/>
        <v>0</v>
      </c>
      <c r="U117">
        <f t="shared" ca="1" si="17"/>
        <v>0</v>
      </c>
      <c r="V117">
        <f t="shared" ca="1" si="17"/>
        <v>0</v>
      </c>
      <c r="W117">
        <f t="shared" ca="1" si="17"/>
        <v>0</v>
      </c>
      <c r="X117">
        <f t="shared" ca="1" si="17"/>
        <v>0</v>
      </c>
      <c r="Y117">
        <f t="shared" ca="1" si="17"/>
        <v>0</v>
      </c>
      <c r="Z117">
        <f t="shared" ca="1" si="17"/>
        <v>0</v>
      </c>
      <c r="AA117">
        <f t="shared" ca="1" si="17"/>
        <v>0</v>
      </c>
      <c r="AB117">
        <f t="shared" ca="1" si="17"/>
        <v>0</v>
      </c>
      <c r="AC117">
        <f t="shared" ca="1" si="17"/>
        <v>0</v>
      </c>
      <c r="AD117">
        <f t="shared" ca="1" si="17"/>
        <v>0</v>
      </c>
      <c r="AE117">
        <f t="shared" ca="1" si="17"/>
        <v>0</v>
      </c>
      <c r="AF117">
        <f t="shared" ca="1" si="17"/>
        <v>0</v>
      </c>
      <c r="AG117">
        <f t="shared" ca="1" si="17"/>
        <v>0</v>
      </c>
      <c r="AH117">
        <f t="shared" ref="AH117:BA117" ca="1" si="18">SUM(AH81,AH99)</f>
        <v>0</v>
      </c>
      <c r="AI117">
        <f t="shared" ca="1" si="18"/>
        <v>0</v>
      </c>
      <c r="AJ117">
        <f t="shared" ca="1" si="18"/>
        <v>0</v>
      </c>
      <c r="AK117">
        <f t="shared" ca="1" si="18"/>
        <v>0</v>
      </c>
      <c r="AL117">
        <f t="shared" ca="1" si="18"/>
        <v>0</v>
      </c>
      <c r="AM117">
        <f t="shared" ca="1" si="18"/>
        <v>0</v>
      </c>
      <c r="AN117">
        <f t="shared" ca="1" si="18"/>
        <v>0</v>
      </c>
      <c r="AO117">
        <f t="shared" ca="1" si="18"/>
        <v>0</v>
      </c>
      <c r="AP117">
        <f t="shared" ca="1" si="18"/>
        <v>0</v>
      </c>
      <c r="AQ117">
        <f t="shared" ca="1" si="18"/>
        <v>0</v>
      </c>
      <c r="AR117">
        <f t="shared" ca="1" si="18"/>
        <v>0</v>
      </c>
      <c r="AS117">
        <f t="shared" ca="1" si="18"/>
        <v>0</v>
      </c>
      <c r="AT117">
        <f t="shared" ca="1" si="18"/>
        <v>0</v>
      </c>
      <c r="AU117">
        <f t="shared" ca="1" si="18"/>
        <v>0</v>
      </c>
      <c r="AV117">
        <f t="shared" ca="1" si="18"/>
        <v>0</v>
      </c>
      <c r="AW117">
        <f t="shared" ca="1" si="18"/>
        <v>0</v>
      </c>
      <c r="AX117">
        <f t="shared" ca="1" si="18"/>
        <v>0</v>
      </c>
      <c r="AY117">
        <f t="shared" ca="1" si="18"/>
        <v>0</v>
      </c>
      <c r="AZ117">
        <f t="shared" ca="1" si="18"/>
        <v>0</v>
      </c>
      <c r="BA117">
        <f t="shared" ca="1" si="18"/>
        <v>0</v>
      </c>
      <c r="BC117">
        <f t="shared" ca="1" si="10"/>
        <v>0</v>
      </c>
    </row>
    <row r="118" spans="1:55" x14ac:dyDescent="0.35">
      <c r="A118" s="2" t="str" cm="1">
        <f t="array" ref="A118">INDEX('Data Validation (Hide)'!$B$2:$B$16,ROW(A7),1)</f>
        <v>Caseload 7</v>
      </c>
      <c r="B118">
        <f t="shared" ref="B118:AG118" ca="1" si="19">SUM(B82,B100)</f>
        <v>0</v>
      </c>
      <c r="C118">
        <f t="shared" ca="1" si="19"/>
        <v>0</v>
      </c>
      <c r="D118">
        <f t="shared" ca="1" si="19"/>
        <v>0</v>
      </c>
      <c r="E118">
        <f t="shared" ca="1" si="19"/>
        <v>0</v>
      </c>
      <c r="F118">
        <f t="shared" ca="1" si="19"/>
        <v>0</v>
      </c>
      <c r="G118">
        <f t="shared" ca="1" si="19"/>
        <v>0</v>
      </c>
      <c r="H118">
        <f t="shared" ca="1" si="19"/>
        <v>0</v>
      </c>
      <c r="I118">
        <f t="shared" ca="1" si="19"/>
        <v>0</v>
      </c>
      <c r="J118">
        <f t="shared" ca="1" si="19"/>
        <v>0</v>
      </c>
      <c r="K118">
        <f t="shared" ca="1" si="19"/>
        <v>0</v>
      </c>
      <c r="L118">
        <f t="shared" ca="1" si="19"/>
        <v>0</v>
      </c>
      <c r="M118">
        <f t="shared" ca="1" si="19"/>
        <v>0</v>
      </c>
      <c r="N118">
        <f t="shared" ca="1" si="19"/>
        <v>0</v>
      </c>
      <c r="O118">
        <f t="shared" ca="1" si="19"/>
        <v>0</v>
      </c>
      <c r="P118">
        <f t="shared" ca="1" si="19"/>
        <v>0</v>
      </c>
      <c r="Q118">
        <f t="shared" ca="1" si="19"/>
        <v>0</v>
      </c>
      <c r="R118">
        <f t="shared" ca="1" si="19"/>
        <v>0</v>
      </c>
      <c r="S118">
        <f t="shared" ca="1" si="19"/>
        <v>0</v>
      </c>
      <c r="T118">
        <f t="shared" ca="1" si="19"/>
        <v>0</v>
      </c>
      <c r="U118">
        <f t="shared" ca="1" si="19"/>
        <v>0</v>
      </c>
      <c r="V118">
        <f t="shared" ca="1" si="19"/>
        <v>0</v>
      </c>
      <c r="W118">
        <f t="shared" ca="1" si="19"/>
        <v>0</v>
      </c>
      <c r="X118">
        <f t="shared" ca="1" si="19"/>
        <v>0</v>
      </c>
      <c r="Y118">
        <f t="shared" ca="1" si="19"/>
        <v>0</v>
      </c>
      <c r="Z118">
        <f t="shared" ca="1" si="19"/>
        <v>0</v>
      </c>
      <c r="AA118">
        <f t="shared" ca="1" si="19"/>
        <v>0</v>
      </c>
      <c r="AB118">
        <f t="shared" ca="1" si="19"/>
        <v>0</v>
      </c>
      <c r="AC118">
        <f t="shared" ca="1" si="19"/>
        <v>0</v>
      </c>
      <c r="AD118">
        <f t="shared" ca="1" si="19"/>
        <v>0</v>
      </c>
      <c r="AE118">
        <f t="shared" ca="1" si="19"/>
        <v>0</v>
      </c>
      <c r="AF118">
        <f t="shared" ca="1" si="19"/>
        <v>0</v>
      </c>
      <c r="AG118">
        <f t="shared" ca="1" si="19"/>
        <v>0</v>
      </c>
      <c r="AH118">
        <f t="shared" ref="AH118:BA118" ca="1" si="20">SUM(AH82,AH100)</f>
        <v>0</v>
      </c>
      <c r="AI118">
        <f t="shared" ca="1" si="20"/>
        <v>0</v>
      </c>
      <c r="AJ118">
        <f t="shared" ca="1" si="20"/>
        <v>0</v>
      </c>
      <c r="AK118">
        <f t="shared" ca="1" si="20"/>
        <v>0</v>
      </c>
      <c r="AL118">
        <f t="shared" ca="1" si="20"/>
        <v>0</v>
      </c>
      <c r="AM118">
        <f t="shared" ca="1" si="20"/>
        <v>0</v>
      </c>
      <c r="AN118">
        <f t="shared" ca="1" si="20"/>
        <v>0</v>
      </c>
      <c r="AO118">
        <f t="shared" ca="1" si="20"/>
        <v>0</v>
      </c>
      <c r="AP118">
        <f t="shared" ca="1" si="20"/>
        <v>0</v>
      </c>
      <c r="AQ118">
        <f t="shared" ca="1" si="20"/>
        <v>0</v>
      </c>
      <c r="AR118">
        <f t="shared" ca="1" si="20"/>
        <v>0</v>
      </c>
      <c r="AS118">
        <f t="shared" ca="1" si="20"/>
        <v>0</v>
      </c>
      <c r="AT118">
        <f t="shared" ca="1" si="20"/>
        <v>0</v>
      </c>
      <c r="AU118">
        <f t="shared" ca="1" si="20"/>
        <v>0</v>
      </c>
      <c r="AV118">
        <f t="shared" ca="1" si="20"/>
        <v>0</v>
      </c>
      <c r="AW118">
        <f t="shared" ca="1" si="20"/>
        <v>0</v>
      </c>
      <c r="AX118">
        <f t="shared" ca="1" si="20"/>
        <v>0</v>
      </c>
      <c r="AY118">
        <f t="shared" ca="1" si="20"/>
        <v>0</v>
      </c>
      <c r="AZ118">
        <f t="shared" ca="1" si="20"/>
        <v>0</v>
      </c>
      <c r="BA118">
        <f t="shared" ca="1" si="20"/>
        <v>0</v>
      </c>
      <c r="BC118">
        <f t="shared" ca="1" si="10"/>
        <v>0</v>
      </c>
    </row>
    <row r="119" spans="1:55" x14ac:dyDescent="0.35">
      <c r="A119" s="2" t="str" cm="1">
        <f t="array" ref="A119">INDEX('Data Validation (Hide)'!$B$2:$B$16,ROW(A8),1)</f>
        <v>Caseload 8</v>
      </c>
      <c r="B119">
        <f t="shared" ref="B119:AG119" ca="1" si="21">SUM(B83,B101)</f>
        <v>0</v>
      </c>
      <c r="C119">
        <f t="shared" ca="1" si="21"/>
        <v>0</v>
      </c>
      <c r="D119">
        <f t="shared" ca="1" si="21"/>
        <v>0</v>
      </c>
      <c r="E119">
        <f t="shared" ca="1" si="21"/>
        <v>0</v>
      </c>
      <c r="F119">
        <f t="shared" ca="1" si="21"/>
        <v>0</v>
      </c>
      <c r="G119">
        <f t="shared" ca="1" si="21"/>
        <v>0</v>
      </c>
      <c r="H119">
        <f t="shared" ca="1" si="21"/>
        <v>0</v>
      </c>
      <c r="I119">
        <f t="shared" ca="1" si="21"/>
        <v>0</v>
      </c>
      <c r="J119">
        <f t="shared" ca="1" si="21"/>
        <v>0</v>
      </c>
      <c r="K119">
        <f t="shared" ca="1" si="21"/>
        <v>0</v>
      </c>
      <c r="L119">
        <f t="shared" ca="1" si="21"/>
        <v>0</v>
      </c>
      <c r="M119">
        <f t="shared" ca="1" si="21"/>
        <v>0</v>
      </c>
      <c r="N119">
        <f t="shared" ca="1" si="21"/>
        <v>0</v>
      </c>
      <c r="O119">
        <f t="shared" ca="1" si="21"/>
        <v>0</v>
      </c>
      <c r="P119">
        <f t="shared" ca="1" si="21"/>
        <v>0</v>
      </c>
      <c r="Q119">
        <f t="shared" ca="1" si="21"/>
        <v>0</v>
      </c>
      <c r="R119">
        <f t="shared" ca="1" si="21"/>
        <v>0</v>
      </c>
      <c r="S119">
        <f t="shared" ca="1" si="21"/>
        <v>0</v>
      </c>
      <c r="T119">
        <f t="shared" ca="1" si="21"/>
        <v>0</v>
      </c>
      <c r="U119">
        <f t="shared" ca="1" si="21"/>
        <v>0</v>
      </c>
      <c r="V119">
        <f t="shared" ca="1" si="21"/>
        <v>0</v>
      </c>
      <c r="W119">
        <f t="shared" ca="1" si="21"/>
        <v>0</v>
      </c>
      <c r="X119">
        <f t="shared" ca="1" si="21"/>
        <v>0</v>
      </c>
      <c r="Y119">
        <f t="shared" ca="1" si="21"/>
        <v>0</v>
      </c>
      <c r="Z119">
        <f t="shared" ca="1" si="21"/>
        <v>0</v>
      </c>
      <c r="AA119">
        <f t="shared" ca="1" si="21"/>
        <v>0</v>
      </c>
      <c r="AB119">
        <f t="shared" ca="1" si="21"/>
        <v>0</v>
      </c>
      <c r="AC119">
        <f t="shared" ca="1" si="21"/>
        <v>0</v>
      </c>
      <c r="AD119">
        <f t="shared" ca="1" si="21"/>
        <v>0</v>
      </c>
      <c r="AE119">
        <f t="shared" ca="1" si="21"/>
        <v>0</v>
      </c>
      <c r="AF119">
        <f t="shared" ca="1" si="21"/>
        <v>0</v>
      </c>
      <c r="AG119">
        <f t="shared" ca="1" si="21"/>
        <v>0</v>
      </c>
      <c r="AH119">
        <f t="shared" ref="AH119:BA119" ca="1" si="22">SUM(AH83,AH101)</f>
        <v>0</v>
      </c>
      <c r="AI119">
        <f t="shared" ca="1" si="22"/>
        <v>0</v>
      </c>
      <c r="AJ119">
        <f t="shared" ca="1" si="22"/>
        <v>0</v>
      </c>
      <c r="AK119">
        <f t="shared" ca="1" si="22"/>
        <v>0</v>
      </c>
      <c r="AL119">
        <f t="shared" ca="1" si="22"/>
        <v>0</v>
      </c>
      <c r="AM119">
        <f t="shared" ca="1" si="22"/>
        <v>0</v>
      </c>
      <c r="AN119">
        <f t="shared" ca="1" si="22"/>
        <v>0</v>
      </c>
      <c r="AO119">
        <f t="shared" ca="1" si="22"/>
        <v>0</v>
      </c>
      <c r="AP119">
        <f t="shared" ca="1" si="22"/>
        <v>0</v>
      </c>
      <c r="AQ119">
        <f t="shared" ca="1" si="22"/>
        <v>0</v>
      </c>
      <c r="AR119">
        <f t="shared" ca="1" si="22"/>
        <v>0</v>
      </c>
      <c r="AS119">
        <f t="shared" ca="1" si="22"/>
        <v>0</v>
      </c>
      <c r="AT119">
        <f t="shared" ca="1" si="22"/>
        <v>0</v>
      </c>
      <c r="AU119">
        <f t="shared" ca="1" si="22"/>
        <v>0</v>
      </c>
      <c r="AV119">
        <f t="shared" ca="1" si="22"/>
        <v>0</v>
      </c>
      <c r="AW119">
        <f t="shared" ca="1" si="22"/>
        <v>0</v>
      </c>
      <c r="AX119">
        <f t="shared" ca="1" si="22"/>
        <v>0</v>
      </c>
      <c r="AY119">
        <f t="shared" ca="1" si="22"/>
        <v>0</v>
      </c>
      <c r="AZ119">
        <f t="shared" ca="1" si="22"/>
        <v>0</v>
      </c>
      <c r="BA119">
        <f t="shared" ca="1" si="22"/>
        <v>0</v>
      </c>
      <c r="BC119">
        <f t="shared" ca="1" si="10"/>
        <v>0</v>
      </c>
    </row>
    <row r="120" spans="1:55" x14ac:dyDescent="0.35">
      <c r="A120" s="2" t="str" cm="1">
        <f t="array" ref="A120">INDEX('Data Validation (Hide)'!$B$2:$B$16,ROW(A9),1)</f>
        <v>Caseload 9</v>
      </c>
      <c r="B120">
        <f t="shared" ref="B120:AG120" ca="1" si="23">SUM(B84,B102)</f>
        <v>0</v>
      </c>
      <c r="C120">
        <f t="shared" ca="1" si="23"/>
        <v>0</v>
      </c>
      <c r="D120">
        <f t="shared" ca="1" si="23"/>
        <v>0</v>
      </c>
      <c r="E120">
        <f t="shared" ca="1" si="23"/>
        <v>0</v>
      </c>
      <c r="F120">
        <f t="shared" ca="1" si="23"/>
        <v>0</v>
      </c>
      <c r="G120">
        <f t="shared" ca="1" si="23"/>
        <v>0</v>
      </c>
      <c r="H120">
        <f t="shared" ca="1" si="23"/>
        <v>0</v>
      </c>
      <c r="I120">
        <f t="shared" ca="1" si="23"/>
        <v>0</v>
      </c>
      <c r="J120">
        <f t="shared" ca="1" si="23"/>
        <v>0</v>
      </c>
      <c r="K120">
        <f t="shared" ca="1" si="23"/>
        <v>0</v>
      </c>
      <c r="L120">
        <f t="shared" ca="1" si="23"/>
        <v>0</v>
      </c>
      <c r="M120">
        <f t="shared" ca="1" si="23"/>
        <v>0</v>
      </c>
      <c r="N120">
        <f t="shared" ca="1" si="23"/>
        <v>0</v>
      </c>
      <c r="O120">
        <f t="shared" ca="1" si="23"/>
        <v>0</v>
      </c>
      <c r="P120">
        <f t="shared" ca="1" si="23"/>
        <v>0</v>
      </c>
      <c r="Q120">
        <f t="shared" ca="1" si="23"/>
        <v>0</v>
      </c>
      <c r="R120">
        <f t="shared" ca="1" si="23"/>
        <v>0</v>
      </c>
      <c r="S120">
        <f t="shared" ca="1" si="23"/>
        <v>0</v>
      </c>
      <c r="T120">
        <f t="shared" ca="1" si="23"/>
        <v>0</v>
      </c>
      <c r="U120">
        <f t="shared" ca="1" si="23"/>
        <v>0</v>
      </c>
      <c r="V120">
        <f t="shared" ca="1" si="23"/>
        <v>0</v>
      </c>
      <c r="W120">
        <f t="shared" ca="1" si="23"/>
        <v>0</v>
      </c>
      <c r="X120">
        <f t="shared" ca="1" si="23"/>
        <v>0</v>
      </c>
      <c r="Y120">
        <f t="shared" ca="1" si="23"/>
        <v>0</v>
      </c>
      <c r="Z120">
        <f t="shared" ca="1" si="23"/>
        <v>0</v>
      </c>
      <c r="AA120">
        <f t="shared" ca="1" si="23"/>
        <v>0</v>
      </c>
      <c r="AB120">
        <f t="shared" ca="1" si="23"/>
        <v>0</v>
      </c>
      <c r="AC120">
        <f t="shared" ca="1" si="23"/>
        <v>0</v>
      </c>
      <c r="AD120">
        <f t="shared" ca="1" si="23"/>
        <v>0</v>
      </c>
      <c r="AE120">
        <f t="shared" ca="1" si="23"/>
        <v>0</v>
      </c>
      <c r="AF120">
        <f t="shared" ca="1" si="23"/>
        <v>0</v>
      </c>
      <c r="AG120">
        <f t="shared" ca="1" si="23"/>
        <v>0</v>
      </c>
      <c r="AH120">
        <f t="shared" ref="AH120:BA120" ca="1" si="24">SUM(AH84,AH102)</f>
        <v>0</v>
      </c>
      <c r="AI120">
        <f t="shared" ca="1" si="24"/>
        <v>0</v>
      </c>
      <c r="AJ120">
        <f t="shared" ca="1" si="24"/>
        <v>0</v>
      </c>
      <c r="AK120">
        <f t="shared" ca="1" si="24"/>
        <v>0</v>
      </c>
      <c r="AL120">
        <f t="shared" ca="1" si="24"/>
        <v>0</v>
      </c>
      <c r="AM120">
        <f t="shared" ca="1" si="24"/>
        <v>0</v>
      </c>
      <c r="AN120">
        <f t="shared" ca="1" si="24"/>
        <v>0</v>
      </c>
      <c r="AO120">
        <f t="shared" ca="1" si="24"/>
        <v>0</v>
      </c>
      <c r="AP120">
        <f t="shared" ca="1" si="24"/>
        <v>0</v>
      </c>
      <c r="AQ120">
        <f t="shared" ca="1" si="24"/>
        <v>0</v>
      </c>
      <c r="AR120">
        <f t="shared" ca="1" si="24"/>
        <v>0</v>
      </c>
      <c r="AS120">
        <f t="shared" ca="1" si="24"/>
        <v>0</v>
      </c>
      <c r="AT120">
        <f t="shared" ca="1" si="24"/>
        <v>0</v>
      </c>
      <c r="AU120">
        <f t="shared" ca="1" si="24"/>
        <v>0</v>
      </c>
      <c r="AV120">
        <f t="shared" ca="1" si="24"/>
        <v>0</v>
      </c>
      <c r="AW120">
        <f t="shared" ca="1" si="24"/>
        <v>0</v>
      </c>
      <c r="AX120">
        <f t="shared" ca="1" si="24"/>
        <v>0</v>
      </c>
      <c r="AY120">
        <f t="shared" ca="1" si="24"/>
        <v>0</v>
      </c>
      <c r="AZ120">
        <f t="shared" ca="1" si="24"/>
        <v>0</v>
      </c>
      <c r="BA120">
        <f t="shared" ca="1" si="24"/>
        <v>0</v>
      </c>
      <c r="BC120">
        <f t="shared" ca="1" si="10"/>
        <v>0</v>
      </c>
    </row>
    <row r="121" spans="1:55" x14ac:dyDescent="0.35">
      <c r="A121" s="2" t="str" cm="1">
        <f t="array" ref="A121">INDEX('Data Validation (Hide)'!$B$2:$B$16,ROW(A10),1)</f>
        <v>Caseload 10</v>
      </c>
      <c r="B121">
        <f t="shared" ref="B121:AG121" ca="1" si="25">SUM(B85,B103)</f>
        <v>0</v>
      </c>
      <c r="C121">
        <f t="shared" ca="1" si="25"/>
        <v>0</v>
      </c>
      <c r="D121">
        <f t="shared" ca="1" si="25"/>
        <v>0</v>
      </c>
      <c r="E121">
        <f t="shared" ca="1" si="25"/>
        <v>0</v>
      </c>
      <c r="F121">
        <f t="shared" ca="1" si="25"/>
        <v>0</v>
      </c>
      <c r="G121">
        <f t="shared" ca="1" si="25"/>
        <v>0</v>
      </c>
      <c r="H121">
        <f t="shared" ca="1" si="25"/>
        <v>0</v>
      </c>
      <c r="I121">
        <f t="shared" ca="1" si="25"/>
        <v>0</v>
      </c>
      <c r="J121">
        <f t="shared" ca="1" si="25"/>
        <v>0</v>
      </c>
      <c r="K121">
        <f t="shared" ca="1" si="25"/>
        <v>0</v>
      </c>
      <c r="L121">
        <f t="shared" ca="1" si="25"/>
        <v>0</v>
      </c>
      <c r="M121">
        <f t="shared" ca="1" si="25"/>
        <v>0</v>
      </c>
      <c r="N121">
        <f t="shared" ca="1" si="25"/>
        <v>0</v>
      </c>
      <c r="O121">
        <f t="shared" ca="1" si="25"/>
        <v>0</v>
      </c>
      <c r="P121">
        <f t="shared" ca="1" si="25"/>
        <v>0</v>
      </c>
      <c r="Q121">
        <f t="shared" ca="1" si="25"/>
        <v>0</v>
      </c>
      <c r="R121">
        <f t="shared" ca="1" si="25"/>
        <v>0</v>
      </c>
      <c r="S121">
        <f t="shared" ca="1" si="25"/>
        <v>0</v>
      </c>
      <c r="T121">
        <f t="shared" ca="1" si="25"/>
        <v>0</v>
      </c>
      <c r="U121">
        <f t="shared" ca="1" si="25"/>
        <v>0</v>
      </c>
      <c r="V121">
        <f t="shared" ca="1" si="25"/>
        <v>0</v>
      </c>
      <c r="W121">
        <f t="shared" ca="1" si="25"/>
        <v>0</v>
      </c>
      <c r="X121">
        <f t="shared" ca="1" si="25"/>
        <v>0</v>
      </c>
      <c r="Y121">
        <f t="shared" ca="1" si="25"/>
        <v>0</v>
      </c>
      <c r="Z121">
        <f t="shared" ca="1" si="25"/>
        <v>0</v>
      </c>
      <c r="AA121">
        <f t="shared" ca="1" si="25"/>
        <v>0</v>
      </c>
      <c r="AB121">
        <f t="shared" ca="1" si="25"/>
        <v>0</v>
      </c>
      <c r="AC121">
        <f t="shared" ca="1" si="25"/>
        <v>0</v>
      </c>
      <c r="AD121">
        <f t="shared" ca="1" si="25"/>
        <v>0</v>
      </c>
      <c r="AE121">
        <f t="shared" ca="1" si="25"/>
        <v>0</v>
      </c>
      <c r="AF121">
        <f t="shared" ca="1" si="25"/>
        <v>0</v>
      </c>
      <c r="AG121">
        <f t="shared" ca="1" si="25"/>
        <v>0</v>
      </c>
      <c r="AH121">
        <f t="shared" ref="AH121:BA121" ca="1" si="26">SUM(AH85,AH103)</f>
        <v>0</v>
      </c>
      <c r="AI121">
        <f t="shared" ca="1" si="26"/>
        <v>0</v>
      </c>
      <c r="AJ121">
        <f t="shared" ca="1" si="26"/>
        <v>0</v>
      </c>
      <c r="AK121">
        <f t="shared" ca="1" si="26"/>
        <v>0</v>
      </c>
      <c r="AL121">
        <f t="shared" ca="1" si="26"/>
        <v>0</v>
      </c>
      <c r="AM121">
        <f t="shared" ca="1" si="26"/>
        <v>0</v>
      </c>
      <c r="AN121">
        <f t="shared" ca="1" si="26"/>
        <v>0</v>
      </c>
      <c r="AO121">
        <f t="shared" ca="1" si="26"/>
        <v>0</v>
      </c>
      <c r="AP121">
        <f t="shared" ca="1" si="26"/>
        <v>0</v>
      </c>
      <c r="AQ121">
        <f t="shared" ca="1" si="26"/>
        <v>0</v>
      </c>
      <c r="AR121">
        <f t="shared" ca="1" si="26"/>
        <v>0</v>
      </c>
      <c r="AS121">
        <f t="shared" ca="1" si="26"/>
        <v>0</v>
      </c>
      <c r="AT121">
        <f t="shared" ca="1" si="26"/>
        <v>0</v>
      </c>
      <c r="AU121">
        <f t="shared" ca="1" si="26"/>
        <v>0</v>
      </c>
      <c r="AV121">
        <f t="shared" ca="1" si="26"/>
        <v>0</v>
      </c>
      <c r="AW121">
        <f t="shared" ca="1" si="26"/>
        <v>0</v>
      </c>
      <c r="AX121">
        <f t="shared" ca="1" si="26"/>
        <v>0</v>
      </c>
      <c r="AY121">
        <f t="shared" ca="1" si="26"/>
        <v>0</v>
      </c>
      <c r="AZ121">
        <f t="shared" ca="1" si="26"/>
        <v>0</v>
      </c>
      <c r="BA121">
        <f t="shared" ca="1" si="26"/>
        <v>0</v>
      </c>
      <c r="BC121">
        <f t="shared" ca="1" si="10"/>
        <v>0</v>
      </c>
    </row>
    <row r="122" spans="1:55" x14ac:dyDescent="0.35">
      <c r="A122" s="2" t="str" cm="1">
        <f t="array" ref="A122">INDEX('Data Validation (Hide)'!$B$2:$B$16,ROW(A11),1)</f>
        <v>Caseload 11</v>
      </c>
      <c r="B122">
        <f t="shared" ref="B122:AG122" ca="1" si="27">SUM(B86,B104)</f>
        <v>0</v>
      </c>
      <c r="C122">
        <f t="shared" ca="1" si="27"/>
        <v>0</v>
      </c>
      <c r="D122">
        <f t="shared" ca="1" si="27"/>
        <v>0</v>
      </c>
      <c r="E122">
        <f t="shared" ca="1" si="27"/>
        <v>0</v>
      </c>
      <c r="F122">
        <f t="shared" ca="1" si="27"/>
        <v>0</v>
      </c>
      <c r="G122">
        <f t="shared" ca="1" si="27"/>
        <v>0</v>
      </c>
      <c r="H122">
        <f t="shared" ca="1" si="27"/>
        <v>0</v>
      </c>
      <c r="I122">
        <f t="shared" ca="1" si="27"/>
        <v>0</v>
      </c>
      <c r="J122">
        <f t="shared" ca="1" si="27"/>
        <v>0</v>
      </c>
      <c r="K122">
        <f t="shared" ca="1" si="27"/>
        <v>0</v>
      </c>
      <c r="L122">
        <f t="shared" ca="1" si="27"/>
        <v>0</v>
      </c>
      <c r="M122">
        <f t="shared" ca="1" si="27"/>
        <v>0</v>
      </c>
      <c r="N122">
        <f t="shared" ca="1" si="27"/>
        <v>0</v>
      </c>
      <c r="O122">
        <f t="shared" ca="1" si="27"/>
        <v>0</v>
      </c>
      <c r="P122">
        <f t="shared" ca="1" si="27"/>
        <v>0</v>
      </c>
      <c r="Q122">
        <f t="shared" ca="1" si="27"/>
        <v>0</v>
      </c>
      <c r="R122">
        <f t="shared" ca="1" si="27"/>
        <v>0</v>
      </c>
      <c r="S122">
        <f t="shared" ca="1" si="27"/>
        <v>0</v>
      </c>
      <c r="T122">
        <f t="shared" ca="1" si="27"/>
        <v>0</v>
      </c>
      <c r="U122">
        <f t="shared" ca="1" si="27"/>
        <v>0</v>
      </c>
      <c r="V122">
        <f t="shared" ca="1" si="27"/>
        <v>0</v>
      </c>
      <c r="W122">
        <f t="shared" ca="1" si="27"/>
        <v>0</v>
      </c>
      <c r="X122">
        <f t="shared" ca="1" si="27"/>
        <v>0</v>
      </c>
      <c r="Y122">
        <f t="shared" ca="1" si="27"/>
        <v>0</v>
      </c>
      <c r="Z122">
        <f t="shared" ca="1" si="27"/>
        <v>0</v>
      </c>
      <c r="AA122">
        <f t="shared" ca="1" si="27"/>
        <v>0</v>
      </c>
      <c r="AB122">
        <f t="shared" ca="1" si="27"/>
        <v>0</v>
      </c>
      <c r="AC122">
        <f t="shared" ca="1" si="27"/>
        <v>0</v>
      </c>
      <c r="AD122">
        <f t="shared" ca="1" si="27"/>
        <v>0</v>
      </c>
      <c r="AE122">
        <f t="shared" ca="1" si="27"/>
        <v>0</v>
      </c>
      <c r="AF122">
        <f t="shared" ca="1" si="27"/>
        <v>0</v>
      </c>
      <c r="AG122">
        <f t="shared" ca="1" si="27"/>
        <v>0</v>
      </c>
      <c r="AH122">
        <f t="shared" ref="AH122:BA122" ca="1" si="28">SUM(AH86,AH104)</f>
        <v>0</v>
      </c>
      <c r="AI122">
        <f t="shared" ca="1" si="28"/>
        <v>0</v>
      </c>
      <c r="AJ122">
        <f t="shared" ca="1" si="28"/>
        <v>0</v>
      </c>
      <c r="AK122">
        <f t="shared" ca="1" si="28"/>
        <v>0</v>
      </c>
      <c r="AL122">
        <f t="shared" ca="1" si="28"/>
        <v>0</v>
      </c>
      <c r="AM122">
        <f t="shared" ca="1" si="28"/>
        <v>0</v>
      </c>
      <c r="AN122">
        <f t="shared" ca="1" si="28"/>
        <v>0</v>
      </c>
      <c r="AO122">
        <f t="shared" ca="1" si="28"/>
        <v>0</v>
      </c>
      <c r="AP122">
        <f t="shared" ca="1" si="28"/>
        <v>0</v>
      </c>
      <c r="AQ122">
        <f t="shared" ca="1" si="28"/>
        <v>0</v>
      </c>
      <c r="AR122">
        <f t="shared" ca="1" si="28"/>
        <v>0</v>
      </c>
      <c r="AS122">
        <f t="shared" ca="1" si="28"/>
        <v>0</v>
      </c>
      <c r="AT122">
        <f t="shared" ca="1" si="28"/>
        <v>0</v>
      </c>
      <c r="AU122">
        <f t="shared" ca="1" si="28"/>
        <v>0</v>
      </c>
      <c r="AV122">
        <f t="shared" ca="1" si="28"/>
        <v>0</v>
      </c>
      <c r="AW122">
        <f t="shared" ca="1" si="28"/>
        <v>0</v>
      </c>
      <c r="AX122">
        <f t="shared" ca="1" si="28"/>
        <v>0</v>
      </c>
      <c r="AY122">
        <f t="shared" ca="1" si="28"/>
        <v>0</v>
      </c>
      <c r="AZ122">
        <f t="shared" ca="1" si="28"/>
        <v>0</v>
      </c>
      <c r="BA122">
        <f t="shared" ca="1" si="28"/>
        <v>0</v>
      </c>
      <c r="BC122">
        <f t="shared" ca="1" si="10"/>
        <v>0</v>
      </c>
    </row>
    <row r="123" spans="1:55" x14ac:dyDescent="0.35">
      <c r="A123" s="2" t="str" cm="1">
        <f t="array" ref="A123">INDEX('Data Validation (Hide)'!$B$2:$B$16,ROW(A12),1)</f>
        <v>Caseload 12</v>
      </c>
      <c r="B123">
        <f t="shared" ref="B123:AG123" ca="1" si="29">SUM(B87,B105)</f>
        <v>0</v>
      </c>
      <c r="C123">
        <f t="shared" ca="1" si="29"/>
        <v>0</v>
      </c>
      <c r="D123">
        <f t="shared" ca="1" si="29"/>
        <v>0</v>
      </c>
      <c r="E123">
        <f t="shared" ca="1" si="29"/>
        <v>0</v>
      </c>
      <c r="F123">
        <f t="shared" ca="1" si="29"/>
        <v>0</v>
      </c>
      <c r="G123">
        <f t="shared" ca="1" si="29"/>
        <v>0</v>
      </c>
      <c r="H123">
        <f t="shared" ca="1" si="29"/>
        <v>0</v>
      </c>
      <c r="I123">
        <f t="shared" ca="1" si="29"/>
        <v>0</v>
      </c>
      <c r="J123">
        <f t="shared" ca="1" si="29"/>
        <v>0</v>
      </c>
      <c r="K123">
        <f t="shared" ca="1" si="29"/>
        <v>0</v>
      </c>
      <c r="L123">
        <f t="shared" ca="1" si="29"/>
        <v>0</v>
      </c>
      <c r="M123">
        <f t="shared" ca="1" si="29"/>
        <v>0</v>
      </c>
      <c r="N123">
        <f t="shared" ca="1" si="29"/>
        <v>0</v>
      </c>
      <c r="O123">
        <f t="shared" ca="1" si="29"/>
        <v>0</v>
      </c>
      <c r="P123">
        <f t="shared" ca="1" si="29"/>
        <v>0</v>
      </c>
      <c r="Q123">
        <f t="shared" ca="1" si="29"/>
        <v>0</v>
      </c>
      <c r="R123">
        <f t="shared" ca="1" si="29"/>
        <v>0</v>
      </c>
      <c r="S123">
        <f t="shared" ca="1" si="29"/>
        <v>0</v>
      </c>
      <c r="T123">
        <f t="shared" ca="1" si="29"/>
        <v>0</v>
      </c>
      <c r="U123">
        <f t="shared" ca="1" si="29"/>
        <v>0</v>
      </c>
      <c r="V123">
        <f t="shared" ca="1" si="29"/>
        <v>0</v>
      </c>
      <c r="W123">
        <f t="shared" ca="1" si="29"/>
        <v>0</v>
      </c>
      <c r="X123">
        <f t="shared" ca="1" si="29"/>
        <v>0</v>
      </c>
      <c r="Y123">
        <f t="shared" ca="1" si="29"/>
        <v>0</v>
      </c>
      <c r="Z123">
        <f t="shared" ca="1" si="29"/>
        <v>0</v>
      </c>
      <c r="AA123">
        <f t="shared" ca="1" si="29"/>
        <v>0</v>
      </c>
      <c r="AB123">
        <f t="shared" ca="1" si="29"/>
        <v>0</v>
      </c>
      <c r="AC123">
        <f t="shared" ca="1" si="29"/>
        <v>0</v>
      </c>
      <c r="AD123">
        <f t="shared" ca="1" si="29"/>
        <v>0</v>
      </c>
      <c r="AE123">
        <f t="shared" ca="1" si="29"/>
        <v>0</v>
      </c>
      <c r="AF123">
        <f t="shared" ca="1" si="29"/>
        <v>0</v>
      </c>
      <c r="AG123">
        <f t="shared" ca="1" si="29"/>
        <v>0</v>
      </c>
      <c r="AH123">
        <f t="shared" ref="AH123:BA123" ca="1" si="30">SUM(AH87,AH105)</f>
        <v>0</v>
      </c>
      <c r="AI123">
        <f t="shared" ca="1" si="30"/>
        <v>0</v>
      </c>
      <c r="AJ123">
        <f t="shared" ca="1" si="30"/>
        <v>0</v>
      </c>
      <c r="AK123">
        <f t="shared" ca="1" si="30"/>
        <v>0</v>
      </c>
      <c r="AL123">
        <f t="shared" ca="1" si="30"/>
        <v>0</v>
      </c>
      <c r="AM123">
        <f t="shared" ca="1" si="30"/>
        <v>0</v>
      </c>
      <c r="AN123">
        <f t="shared" ca="1" si="30"/>
        <v>0</v>
      </c>
      <c r="AO123">
        <f t="shared" ca="1" si="30"/>
        <v>0</v>
      </c>
      <c r="AP123">
        <f t="shared" ca="1" si="30"/>
        <v>0</v>
      </c>
      <c r="AQ123">
        <f t="shared" ca="1" si="30"/>
        <v>0</v>
      </c>
      <c r="AR123">
        <f t="shared" ca="1" si="30"/>
        <v>0</v>
      </c>
      <c r="AS123">
        <f t="shared" ca="1" si="30"/>
        <v>0</v>
      </c>
      <c r="AT123">
        <f t="shared" ca="1" si="30"/>
        <v>0</v>
      </c>
      <c r="AU123">
        <f t="shared" ca="1" si="30"/>
        <v>0</v>
      </c>
      <c r="AV123">
        <f t="shared" ca="1" si="30"/>
        <v>0</v>
      </c>
      <c r="AW123">
        <f t="shared" ca="1" si="30"/>
        <v>0</v>
      </c>
      <c r="AX123">
        <f t="shared" ca="1" si="30"/>
        <v>0</v>
      </c>
      <c r="AY123">
        <f t="shared" ca="1" si="30"/>
        <v>0</v>
      </c>
      <c r="AZ123">
        <f t="shared" ca="1" si="30"/>
        <v>0</v>
      </c>
      <c r="BA123">
        <f t="shared" ca="1" si="30"/>
        <v>0</v>
      </c>
      <c r="BC123">
        <f t="shared" ca="1" si="10"/>
        <v>0</v>
      </c>
    </row>
    <row r="124" spans="1:55" x14ac:dyDescent="0.35">
      <c r="A124" s="2" t="str" cm="1">
        <f t="array" ref="A124">INDEX('Data Validation (Hide)'!$B$2:$B$16,ROW(A13),1)</f>
        <v>Caseload 13</v>
      </c>
      <c r="B124">
        <f t="shared" ref="B124:AG124" ca="1" si="31">SUM(B88,B106)</f>
        <v>0</v>
      </c>
      <c r="C124">
        <f t="shared" ca="1" si="31"/>
        <v>0</v>
      </c>
      <c r="D124">
        <f t="shared" ca="1" si="31"/>
        <v>0</v>
      </c>
      <c r="E124">
        <f t="shared" ca="1" si="31"/>
        <v>0</v>
      </c>
      <c r="F124">
        <f t="shared" ca="1" si="31"/>
        <v>0</v>
      </c>
      <c r="G124">
        <f t="shared" ca="1" si="31"/>
        <v>0</v>
      </c>
      <c r="H124">
        <f t="shared" ca="1" si="31"/>
        <v>0</v>
      </c>
      <c r="I124">
        <f t="shared" ca="1" si="31"/>
        <v>0</v>
      </c>
      <c r="J124">
        <f t="shared" ca="1" si="31"/>
        <v>0</v>
      </c>
      <c r="K124">
        <f t="shared" ca="1" si="31"/>
        <v>0</v>
      </c>
      <c r="L124">
        <f t="shared" ca="1" si="31"/>
        <v>0</v>
      </c>
      <c r="M124">
        <f t="shared" ca="1" si="31"/>
        <v>0</v>
      </c>
      <c r="N124">
        <f t="shared" ca="1" si="31"/>
        <v>0</v>
      </c>
      <c r="O124">
        <f t="shared" ca="1" si="31"/>
        <v>0</v>
      </c>
      <c r="P124">
        <f t="shared" ca="1" si="31"/>
        <v>0</v>
      </c>
      <c r="Q124">
        <f t="shared" ca="1" si="31"/>
        <v>0</v>
      </c>
      <c r="R124">
        <f t="shared" ca="1" si="31"/>
        <v>0</v>
      </c>
      <c r="S124">
        <f t="shared" ca="1" si="31"/>
        <v>0</v>
      </c>
      <c r="T124">
        <f t="shared" ca="1" si="31"/>
        <v>0</v>
      </c>
      <c r="U124">
        <f t="shared" ca="1" si="31"/>
        <v>0</v>
      </c>
      <c r="V124">
        <f t="shared" ca="1" si="31"/>
        <v>0</v>
      </c>
      <c r="W124">
        <f t="shared" ca="1" si="31"/>
        <v>0</v>
      </c>
      <c r="X124">
        <f t="shared" ca="1" si="31"/>
        <v>0</v>
      </c>
      <c r="Y124">
        <f t="shared" ca="1" si="31"/>
        <v>0</v>
      </c>
      <c r="Z124">
        <f t="shared" ca="1" si="31"/>
        <v>0</v>
      </c>
      <c r="AA124">
        <f t="shared" ca="1" si="31"/>
        <v>0</v>
      </c>
      <c r="AB124">
        <f t="shared" ca="1" si="31"/>
        <v>0</v>
      </c>
      <c r="AC124">
        <f t="shared" ca="1" si="31"/>
        <v>0</v>
      </c>
      <c r="AD124">
        <f t="shared" ca="1" si="31"/>
        <v>0</v>
      </c>
      <c r="AE124">
        <f t="shared" ca="1" si="31"/>
        <v>0</v>
      </c>
      <c r="AF124">
        <f t="shared" ca="1" si="31"/>
        <v>0</v>
      </c>
      <c r="AG124">
        <f t="shared" ca="1" si="31"/>
        <v>0</v>
      </c>
      <c r="AH124">
        <f t="shared" ref="AH124:BA124" ca="1" si="32">SUM(AH88,AH106)</f>
        <v>0</v>
      </c>
      <c r="AI124">
        <f t="shared" ca="1" si="32"/>
        <v>0</v>
      </c>
      <c r="AJ124">
        <f t="shared" ca="1" si="32"/>
        <v>0</v>
      </c>
      <c r="AK124">
        <f t="shared" ca="1" si="32"/>
        <v>0</v>
      </c>
      <c r="AL124">
        <f t="shared" ca="1" si="32"/>
        <v>0</v>
      </c>
      <c r="AM124">
        <f t="shared" ca="1" si="32"/>
        <v>0</v>
      </c>
      <c r="AN124">
        <f t="shared" ca="1" si="32"/>
        <v>0</v>
      </c>
      <c r="AO124">
        <f t="shared" ca="1" si="32"/>
        <v>0</v>
      </c>
      <c r="AP124">
        <f t="shared" ca="1" si="32"/>
        <v>0</v>
      </c>
      <c r="AQ124">
        <f t="shared" ca="1" si="32"/>
        <v>0</v>
      </c>
      <c r="AR124">
        <f t="shared" ca="1" si="32"/>
        <v>0</v>
      </c>
      <c r="AS124">
        <f t="shared" ca="1" si="32"/>
        <v>0</v>
      </c>
      <c r="AT124">
        <f t="shared" ca="1" si="32"/>
        <v>0</v>
      </c>
      <c r="AU124">
        <f t="shared" ca="1" si="32"/>
        <v>0</v>
      </c>
      <c r="AV124">
        <f t="shared" ca="1" si="32"/>
        <v>0</v>
      </c>
      <c r="AW124">
        <f t="shared" ca="1" si="32"/>
        <v>0</v>
      </c>
      <c r="AX124">
        <f t="shared" ca="1" si="32"/>
        <v>0</v>
      </c>
      <c r="AY124">
        <f t="shared" ca="1" si="32"/>
        <v>0</v>
      </c>
      <c r="AZ124">
        <f t="shared" ca="1" si="32"/>
        <v>0</v>
      </c>
      <c r="BA124">
        <f t="shared" ca="1" si="32"/>
        <v>0</v>
      </c>
      <c r="BC124">
        <f t="shared" ca="1" si="10"/>
        <v>0</v>
      </c>
    </row>
    <row r="125" spans="1:55" x14ac:dyDescent="0.35">
      <c r="A125" s="2" t="str" cm="1">
        <f t="array" ref="A125">INDEX('Data Validation (Hide)'!$B$2:$B$16,ROW(A14),1)</f>
        <v>Caseload 14</v>
      </c>
      <c r="B125">
        <f t="shared" ref="B125:AG125" ca="1" si="33">SUM(B89,B107)</f>
        <v>0</v>
      </c>
      <c r="C125">
        <f t="shared" ca="1" si="33"/>
        <v>0</v>
      </c>
      <c r="D125">
        <f t="shared" ca="1" si="33"/>
        <v>0</v>
      </c>
      <c r="E125">
        <f t="shared" ca="1" si="33"/>
        <v>0</v>
      </c>
      <c r="F125">
        <f t="shared" ca="1" si="33"/>
        <v>0</v>
      </c>
      <c r="G125">
        <f t="shared" ca="1" si="33"/>
        <v>0</v>
      </c>
      <c r="H125">
        <f t="shared" ca="1" si="33"/>
        <v>0</v>
      </c>
      <c r="I125">
        <f t="shared" ca="1" si="33"/>
        <v>0</v>
      </c>
      <c r="J125">
        <f t="shared" ca="1" si="33"/>
        <v>0</v>
      </c>
      <c r="K125">
        <f t="shared" ca="1" si="33"/>
        <v>0</v>
      </c>
      <c r="L125">
        <f t="shared" ca="1" si="33"/>
        <v>0</v>
      </c>
      <c r="M125">
        <f t="shared" ca="1" si="33"/>
        <v>0</v>
      </c>
      <c r="N125">
        <f t="shared" ca="1" si="33"/>
        <v>0</v>
      </c>
      <c r="O125">
        <f t="shared" ca="1" si="33"/>
        <v>0</v>
      </c>
      <c r="P125">
        <f t="shared" ca="1" si="33"/>
        <v>0</v>
      </c>
      <c r="Q125">
        <f t="shared" ca="1" si="33"/>
        <v>0</v>
      </c>
      <c r="R125">
        <f t="shared" ca="1" si="33"/>
        <v>0</v>
      </c>
      <c r="S125">
        <f t="shared" ca="1" si="33"/>
        <v>0</v>
      </c>
      <c r="T125">
        <f t="shared" ca="1" si="33"/>
        <v>0</v>
      </c>
      <c r="U125">
        <f t="shared" ca="1" si="33"/>
        <v>0</v>
      </c>
      <c r="V125">
        <f t="shared" ca="1" si="33"/>
        <v>0</v>
      </c>
      <c r="W125">
        <f t="shared" ca="1" si="33"/>
        <v>0</v>
      </c>
      <c r="X125">
        <f t="shared" ca="1" si="33"/>
        <v>0</v>
      </c>
      <c r="Y125">
        <f t="shared" ca="1" si="33"/>
        <v>0</v>
      </c>
      <c r="Z125">
        <f t="shared" ca="1" si="33"/>
        <v>0</v>
      </c>
      <c r="AA125">
        <f t="shared" ca="1" si="33"/>
        <v>0</v>
      </c>
      <c r="AB125">
        <f t="shared" ca="1" si="33"/>
        <v>0</v>
      </c>
      <c r="AC125">
        <f t="shared" ca="1" si="33"/>
        <v>0</v>
      </c>
      <c r="AD125">
        <f t="shared" ca="1" si="33"/>
        <v>0</v>
      </c>
      <c r="AE125">
        <f t="shared" ca="1" si="33"/>
        <v>0</v>
      </c>
      <c r="AF125">
        <f t="shared" ca="1" si="33"/>
        <v>0</v>
      </c>
      <c r="AG125">
        <f t="shared" ca="1" si="33"/>
        <v>0</v>
      </c>
      <c r="AH125">
        <f t="shared" ref="AH125:BA125" ca="1" si="34">SUM(AH89,AH107)</f>
        <v>0</v>
      </c>
      <c r="AI125">
        <f t="shared" ca="1" si="34"/>
        <v>0</v>
      </c>
      <c r="AJ125">
        <f t="shared" ca="1" si="34"/>
        <v>0</v>
      </c>
      <c r="AK125">
        <f t="shared" ca="1" si="34"/>
        <v>0</v>
      </c>
      <c r="AL125">
        <f t="shared" ca="1" si="34"/>
        <v>0</v>
      </c>
      <c r="AM125">
        <f t="shared" ca="1" si="34"/>
        <v>0</v>
      </c>
      <c r="AN125">
        <f t="shared" ca="1" si="34"/>
        <v>0</v>
      </c>
      <c r="AO125">
        <f t="shared" ca="1" si="34"/>
        <v>0</v>
      </c>
      <c r="AP125">
        <f t="shared" ca="1" si="34"/>
        <v>0</v>
      </c>
      <c r="AQ125">
        <f t="shared" ca="1" si="34"/>
        <v>0</v>
      </c>
      <c r="AR125">
        <f t="shared" ca="1" si="34"/>
        <v>0</v>
      </c>
      <c r="AS125">
        <f t="shared" ca="1" si="34"/>
        <v>0</v>
      </c>
      <c r="AT125">
        <f t="shared" ca="1" si="34"/>
        <v>0</v>
      </c>
      <c r="AU125">
        <f t="shared" ca="1" si="34"/>
        <v>0</v>
      </c>
      <c r="AV125">
        <f t="shared" ca="1" si="34"/>
        <v>0</v>
      </c>
      <c r="AW125">
        <f t="shared" ca="1" si="34"/>
        <v>0</v>
      </c>
      <c r="AX125">
        <f t="shared" ca="1" si="34"/>
        <v>0</v>
      </c>
      <c r="AY125">
        <f t="shared" ca="1" si="34"/>
        <v>0</v>
      </c>
      <c r="AZ125">
        <f t="shared" ca="1" si="34"/>
        <v>0</v>
      </c>
      <c r="BA125">
        <f t="shared" ca="1" si="34"/>
        <v>0</v>
      </c>
      <c r="BC125">
        <f t="shared" ca="1" si="10"/>
        <v>0</v>
      </c>
    </row>
    <row r="126" spans="1:55" ht="15" thickBot="1" x14ac:dyDescent="0.4">
      <c r="A126" s="2" t="str" cm="1">
        <f t="array" ref="A126">INDEX('Data Validation (Hide)'!$B$2:$B$16,ROW(A15),1)</f>
        <v>Caseload 15</v>
      </c>
      <c r="B126">
        <f t="shared" ref="B126:AG126" ca="1" si="35">SUM(B90,B108)</f>
        <v>0</v>
      </c>
      <c r="C126">
        <f t="shared" ca="1" si="35"/>
        <v>0</v>
      </c>
      <c r="D126">
        <f t="shared" ca="1" si="35"/>
        <v>0</v>
      </c>
      <c r="E126">
        <f t="shared" ca="1" si="35"/>
        <v>0</v>
      </c>
      <c r="F126">
        <f t="shared" ca="1" si="35"/>
        <v>0</v>
      </c>
      <c r="G126">
        <f t="shared" ca="1" si="35"/>
        <v>0</v>
      </c>
      <c r="H126">
        <f t="shared" ca="1" si="35"/>
        <v>0</v>
      </c>
      <c r="I126">
        <f t="shared" ca="1" si="35"/>
        <v>0</v>
      </c>
      <c r="J126">
        <f t="shared" ca="1" si="35"/>
        <v>0</v>
      </c>
      <c r="K126">
        <f t="shared" ca="1" si="35"/>
        <v>0</v>
      </c>
      <c r="L126">
        <f t="shared" ca="1" si="35"/>
        <v>0</v>
      </c>
      <c r="M126">
        <f t="shared" ca="1" si="35"/>
        <v>0</v>
      </c>
      <c r="N126">
        <f t="shared" ca="1" si="35"/>
        <v>0</v>
      </c>
      <c r="O126">
        <f t="shared" ca="1" si="35"/>
        <v>0</v>
      </c>
      <c r="P126">
        <f t="shared" ca="1" si="35"/>
        <v>0</v>
      </c>
      <c r="Q126">
        <f t="shared" ca="1" si="35"/>
        <v>0</v>
      </c>
      <c r="R126">
        <f t="shared" ca="1" si="35"/>
        <v>0</v>
      </c>
      <c r="S126">
        <f t="shared" ca="1" si="35"/>
        <v>0</v>
      </c>
      <c r="T126">
        <f t="shared" ca="1" si="35"/>
        <v>0</v>
      </c>
      <c r="U126">
        <f t="shared" ca="1" si="35"/>
        <v>0</v>
      </c>
      <c r="V126">
        <f t="shared" ca="1" si="35"/>
        <v>0</v>
      </c>
      <c r="W126">
        <f t="shared" ca="1" si="35"/>
        <v>0</v>
      </c>
      <c r="X126">
        <f t="shared" ca="1" si="35"/>
        <v>0</v>
      </c>
      <c r="Y126">
        <f t="shared" ca="1" si="35"/>
        <v>0</v>
      </c>
      <c r="Z126">
        <f t="shared" ca="1" si="35"/>
        <v>0</v>
      </c>
      <c r="AA126">
        <f t="shared" ca="1" si="35"/>
        <v>0</v>
      </c>
      <c r="AB126">
        <f t="shared" ca="1" si="35"/>
        <v>0</v>
      </c>
      <c r="AC126">
        <f t="shared" ca="1" si="35"/>
        <v>0</v>
      </c>
      <c r="AD126">
        <f t="shared" ca="1" si="35"/>
        <v>0</v>
      </c>
      <c r="AE126">
        <f t="shared" ca="1" si="35"/>
        <v>0</v>
      </c>
      <c r="AF126">
        <f t="shared" ca="1" si="35"/>
        <v>0</v>
      </c>
      <c r="AG126">
        <f t="shared" ca="1" si="35"/>
        <v>0</v>
      </c>
      <c r="AH126">
        <f t="shared" ref="AH126:BA126" ca="1" si="36">SUM(AH90,AH108)</f>
        <v>0</v>
      </c>
      <c r="AI126">
        <f t="shared" ca="1" si="36"/>
        <v>0</v>
      </c>
      <c r="AJ126">
        <f t="shared" ca="1" si="36"/>
        <v>0</v>
      </c>
      <c r="AK126">
        <f t="shared" ca="1" si="36"/>
        <v>0</v>
      </c>
      <c r="AL126">
        <f t="shared" ca="1" si="36"/>
        <v>0</v>
      </c>
      <c r="AM126">
        <f t="shared" ca="1" si="36"/>
        <v>0</v>
      </c>
      <c r="AN126">
        <f t="shared" ca="1" si="36"/>
        <v>0</v>
      </c>
      <c r="AO126">
        <f t="shared" ca="1" si="36"/>
        <v>0</v>
      </c>
      <c r="AP126">
        <f t="shared" ca="1" si="36"/>
        <v>0</v>
      </c>
      <c r="AQ126">
        <f t="shared" ca="1" si="36"/>
        <v>0</v>
      </c>
      <c r="AR126">
        <f t="shared" ca="1" si="36"/>
        <v>0</v>
      </c>
      <c r="AS126">
        <f t="shared" ca="1" si="36"/>
        <v>0</v>
      </c>
      <c r="AT126">
        <f t="shared" ca="1" si="36"/>
        <v>0</v>
      </c>
      <c r="AU126">
        <f t="shared" ca="1" si="36"/>
        <v>0</v>
      </c>
      <c r="AV126">
        <f t="shared" ca="1" si="36"/>
        <v>0</v>
      </c>
      <c r="AW126">
        <f t="shared" ca="1" si="36"/>
        <v>0</v>
      </c>
      <c r="AX126">
        <f t="shared" ca="1" si="36"/>
        <v>0</v>
      </c>
      <c r="AY126">
        <f t="shared" ca="1" si="36"/>
        <v>0</v>
      </c>
      <c r="AZ126">
        <f t="shared" ca="1" si="36"/>
        <v>0</v>
      </c>
      <c r="BA126">
        <f t="shared" ca="1" si="36"/>
        <v>0</v>
      </c>
      <c r="BC126">
        <f t="shared" ca="1" si="10"/>
        <v>0</v>
      </c>
    </row>
    <row r="127" spans="1:55" x14ac:dyDescent="0.35">
      <c r="A127" s="3" t="str">
        <f>"All "&amp;Setup!$B$15</f>
        <v>All Clusters</v>
      </c>
      <c r="B127">
        <f ca="1">SUM(B112:B126)</f>
        <v>0</v>
      </c>
      <c r="C127">
        <f t="shared" ref="C127:BA127" ca="1" si="37">SUM(C112:C126)</f>
        <v>0</v>
      </c>
      <c r="D127">
        <f t="shared" ca="1" si="37"/>
        <v>0</v>
      </c>
      <c r="E127">
        <f t="shared" ca="1" si="37"/>
        <v>0</v>
      </c>
      <c r="F127">
        <f t="shared" ca="1" si="37"/>
        <v>0</v>
      </c>
      <c r="G127">
        <f t="shared" ca="1" si="37"/>
        <v>0</v>
      </c>
      <c r="H127">
        <f t="shared" ca="1" si="37"/>
        <v>0</v>
      </c>
      <c r="I127">
        <f t="shared" ca="1" si="37"/>
        <v>0</v>
      </c>
      <c r="J127">
        <f t="shared" ca="1" si="37"/>
        <v>0</v>
      </c>
      <c r="K127">
        <f t="shared" ca="1" si="37"/>
        <v>0</v>
      </c>
      <c r="L127">
        <f t="shared" ca="1" si="37"/>
        <v>0</v>
      </c>
      <c r="M127">
        <f t="shared" ca="1" si="37"/>
        <v>0</v>
      </c>
      <c r="N127">
        <f t="shared" ca="1" si="37"/>
        <v>0</v>
      </c>
      <c r="O127">
        <f t="shared" ca="1" si="37"/>
        <v>0</v>
      </c>
      <c r="P127">
        <f t="shared" ca="1" si="37"/>
        <v>0</v>
      </c>
      <c r="Q127">
        <f t="shared" ca="1" si="37"/>
        <v>0</v>
      </c>
      <c r="R127">
        <f t="shared" ca="1" si="37"/>
        <v>0</v>
      </c>
      <c r="S127">
        <f t="shared" ca="1" si="37"/>
        <v>0</v>
      </c>
      <c r="T127">
        <f t="shared" ca="1" si="37"/>
        <v>0</v>
      </c>
      <c r="U127">
        <f t="shared" ca="1" si="37"/>
        <v>0</v>
      </c>
      <c r="V127">
        <f t="shared" ca="1" si="37"/>
        <v>0</v>
      </c>
      <c r="W127">
        <f t="shared" ca="1" si="37"/>
        <v>0</v>
      </c>
      <c r="X127">
        <f t="shared" ca="1" si="37"/>
        <v>0</v>
      </c>
      <c r="Y127">
        <f t="shared" ca="1" si="37"/>
        <v>0</v>
      </c>
      <c r="Z127">
        <f t="shared" ca="1" si="37"/>
        <v>0</v>
      </c>
      <c r="AA127">
        <f t="shared" ca="1" si="37"/>
        <v>0</v>
      </c>
      <c r="AB127">
        <f t="shared" ca="1" si="37"/>
        <v>0</v>
      </c>
      <c r="AC127">
        <f t="shared" ca="1" si="37"/>
        <v>0</v>
      </c>
      <c r="AD127">
        <f t="shared" ca="1" si="37"/>
        <v>0</v>
      </c>
      <c r="AE127">
        <f t="shared" ca="1" si="37"/>
        <v>0</v>
      </c>
      <c r="AF127">
        <f t="shared" ca="1" si="37"/>
        <v>0</v>
      </c>
      <c r="AG127">
        <f t="shared" ca="1" si="37"/>
        <v>0</v>
      </c>
      <c r="AH127">
        <f t="shared" ca="1" si="37"/>
        <v>0</v>
      </c>
      <c r="AI127">
        <f t="shared" ca="1" si="37"/>
        <v>0</v>
      </c>
      <c r="AJ127">
        <f t="shared" ca="1" si="37"/>
        <v>0</v>
      </c>
      <c r="AK127">
        <f t="shared" ca="1" si="37"/>
        <v>0</v>
      </c>
      <c r="AL127">
        <f t="shared" ca="1" si="37"/>
        <v>0</v>
      </c>
      <c r="AM127">
        <f t="shared" ca="1" si="37"/>
        <v>0</v>
      </c>
      <c r="AN127">
        <f t="shared" ca="1" si="37"/>
        <v>0</v>
      </c>
      <c r="AO127">
        <f t="shared" ca="1" si="37"/>
        <v>0</v>
      </c>
      <c r="AP127">
        <f t="shared" ca="1" si="37"/>
        <v>0</v>
      </c>
      <c r="AQ127">
        <f t="shared" ca="1" si="37"/>
        <v>0</v>
      </c>
      <c r="AR127">
        <f t="shared" ca="1" si="37"/>
        <v>0</v>
      </c>
      <c r="AS127">
        <f t="shared" ca="1" si="37"/>
        <v>0</v>
      </c>
      <c r="AT127">
        <f t="shared" ca="1" si="37"/>
        <v>0</v>
      </c>
      <c r="AU127">
        <f t="shared" ca="1" si="37"/>
        <v>0</v>
      </c>
      <c r="AV127">
        <f t="shared" ca="1" si="37"/>
        <v>0</v>
      </c>
      <c r="AW127">
        <f t="shared" ca="1" si="37"/>
        <v>0</v>
      </c>
      <c r="AX127">
        <f t="shared" ca="1" si="37"/>
        <v>0</v>
      </c>
      <c r="AY127">
        <f t="shared" ca="1" si="37"/>
        <v>0</v>
      </c>
      <c r="AZ127">
        <f t="shared" ca="1" si="37"/>
        <v>0</v>
      </c>
      <c r="BA127">
        <f t="shared" ca="1" si="37"/>
        <v>0</v>
      </c>
      <c r="BC127">
        <f t="shared" ca="1" si="10"/>
        <v>0</v>
      </c>
    </row>
    <row r="128" spans="1:55" x14ac:dyDescent="0.35">
      <c r="A128" s="2"/>
    </row>
    <row r="131" spans="1:101" x14ac:dyDescent="0.35">
      <c r="A131" t="s">
        <v>115</v>
      </c>
    </row>
    <row r="132" spans="1:101" x14ac:dyDescent="0.35">
      <c r="A132" t="s">
        <v>67</v>
      </c>
      <c r="B132" cm="1">
        <f t="array" ref="B132">INDEX(Capacity!$Y$10:$Y$109,COLUMN(A1),1)</f>
        <v>0</v>
      </c>
      <c r="C132" cm="1">
        <f t="array" ref="C132">INDEX(Capacity!$Y$10:$Y$109,COLUMN(B1),1)</f>
        <v>0</v>
      </c>
      <c r="D132" cm="1">
        <f t="array" ref="D132">INDEX(Capacity!$Y$10:$Y$109,COLUMN(C1),1)</f>
        <v>0</v>
      </c>
      <c r="E132" cm="1">
        <f t="array" ref="E132">INDEX(Capacity!$Y$10:$Y$109,COLUMN(D1),1)</f>
        <v>0</v>
      </c>
      <c r="F132" cm="1">
        <f t="array" ref="F132">INDEX(Capacity!$Y$10:$Y$109,COLUMN(E1),1)</f>
        <v>0</v>
      </c>
      <c r="G132" cm="1">
        <f t="array" ref="G132">INDEX(Capacity!$Y$10:$Y$109,COLUMN(F1),1)</f>
        <v>0</v>
      </c>
      <c r="H132" cm="1">
        <f t="array" ref="H132">INDEX(Capacity!$Y$10:$Y$109,COLUMN(G1),1)</f>
        <v>0</v>
      </c>
      <c r="I132" cm="1">
        <f t="array" ref="I132">INDEX(Capacity!$Y$10:$Y$109,COLUMN(H1),1)</f>
        <v>0</v>
      </c>
      <c r="J132" cm="1">
        <f t="array" ref="J132">INDEX(Capacity!$Y$10:$Y$109,COLUMN(I1),1)</f>
        <v>0</v>
      </c>
      <c r="K132" cm="1">
        <f t="array" ref="K132">INDEX(Capacity!$Y$10:$Y$109,COLUMN(J1),1)</f>
        <v>0</v>
      </c>
      <c r="L132" cm="1">
        <f t="array" ref="L132">INDEX(Capacity!$Y$10:$Y$109,COLUMN(K1),1)</f>
        <v>0</v>
      </c>
      <c r="M132" cm="1">
        <f t="array" ref="M132">INDEX(Capacity!$Y$10:$Y$109,COLUMN(L1),1)</f>
        <v>0</v>
      </c>
      <c r="N132" cm="1">
        <f t="array" ref="N132">INDEX(Capacity!$Y$10:$Y$109,COLUMN(M1),1)</f>
        <v>0</v>
      </c>
      <c r="O132" cm="1">
        <f t="array" ref="O132">INDEX(Capacity!$Y$10:$Y$109,COLUMN(N1),1)</f>
        <v>0</v>
      </c>
      <c r="P132" cm="1">
        <f t="array" ref="P132">INDEX(Capacity!$Y$10:$Y$109,COLUMN(O1),1)</f>
        <v>0</v>
      </c>
      <c r="Q132" cm="1">
        <f t="array" ref="Q132">INDEX(Capacity!$Y$10:$Y$109,COLUMN(P1),1)</f>
        <v>0</v>
      </c>
      <c r="R132" cm="1">
        <f t="array" ref="R132">INDEX(Capacity!$Y$10:$Y$109,COLUMN(Q1),1)</f>
        <v>0</v>
      </c>
      <c r="S132" cm="1">
        <f t="array" ref="S132">INDEX(Capacity!$Y$10:$Y$109,COLUMN(R1),1)</f>
        <v>0</v>
      </c>
      <c r="T132" cm="1">
        <f t="array" ref="T132">INDEX(Capacity!$Y$10:$Y$109,COLUMN(S1),1)</f>
        <v>0</v>
      </c>
      <c r="U132" cm="1">
        <f t="array" ref="U132">INDEX(Capacity!$Y$10:$Y$109,COLUMN(T1),1)</f>
        <v>0</v>
      </c>
      <c r="V132" cm="1">
        <f t="array" ref="V132">INDEX(Capacity!$Y$10:$Y$109,COLUMN(U1),1)</f>
        <v>0</v>
      </c>
      <c r="W132" cm="1">
        <f t="array" ref="W132">INDEX(Capacity!$Y$10:$Y$109,COLUMN(V1),1)</f>
        <v>0</v>
      </c>
      <c r="X132" cm="1">
        <f t="array" ref="X132">INDEX(Capacity!$Y$10:$Y$109,COLUMN(W1),1)</f>
        <v>0</v>
      </c>
      <c r="Y132" cm="1">
        <f t="array" ref="Y132">INDEX(Capacity!$Y$10:$Y$109,COLUMN(X1),1)</f>
        <v>0</v>
      </c>
      <c r="Z132" cm="1">
        <f t="array" ref="Z132">INDEX(Capacity!$Y$10:$Y$109,COLUMN(Y1),1)</f>
        <v>0</v>
      </c>
      <c r="AA132" cm="1">
        <f t="array" ref="AA132">INDEX(Capacity!$Y$10:$Y$109,COLUMN(Z1),1)</f>
        <v>0</v>
      </c>
      <c r="AB132" cm="1">
        <f t="array" ref="AB132">INDEX(Capacity!$Y$10:$Y$109,COLUMN(AA1),1)</f>
        <v>0</v>
      </c>
      <c r="AC132" cm="1">
        <f t="array" ref="AC132">INDEX(Capacity!$Y$10:$Y$109,COLUMN(AB1),1)</f>
        <v>0</v>
      </c>
      <c r="AD132" cm="1">
        <f t="array" ref="AD132">INDEX(Capacity!$Y$10:$Y$109,COLUMN(AC1),1)</f>
        <v>0</v>
      </c>
      <c r="AE132" cm="1">
        <f t="array" ref="AE132">INDEX(Capacity!$Y$10:$Y$109,COLUMN(AD1),1)</f>
        <v>0</v>
      </c>
      <c r="AF132" cm="1">
        <f t="array" ref="AF132">INDEX(Capacity!$Y$10:$Y$109,COLUMN(AE1),1)</f>
        <v>0</v>
      </c>
      <c r="AG132" cm="1">
        <f t="array" ref="AG132">INDEX(Capacity!$Y$10:$Y$109,COLUMN(AF1),1)</f>
        <v>0</v>
      </c>
      <c r="AH132" cm="1">
        <f t="array" ref="AH132">INDEX(Capacity!$Y$10:$Y$109,COLUMN(AG1),1)</f>
        <v>0</v>
      </c>
      <c r="AI132" cm="1">
        <f t="array" ref="AI132">INDEX(Capacity!$Y$10:$Y$109,COLUMN(AH1),1)</f>
        <v>0</v>
      </c>
      <c r="AJ132" cm="1">
        <f t="array" ref="AJ132">INDEX(Capacity!$Y$10:$Y$109,COLUMN(AI1),1)</f>
        <v>0</v>
      </c>
      <c r="AK132" cm="1">
        <f t="array" ref="AK132">INDEX(Capacity!$Y$10:$Y$109,COLUMN(AJ1),1)</f>
        <v>0</v>
      </c>
      <c r="AL132" cm="1">
        <f t="array" ref="AL132">INDEX(Capacity!$Y$10:$Y$109,COLUMN(AK1),1)</f>
        <v>0</v>
      </c>
      <c r="AM132" cm="1">
        <f t="array" ref="AM132">INDEX(Capacity!$Y$10:$Y$109,COLUMN(AL1),1)</f>
        <v>0</v>
      </c>
      <c r="AN132" cm="1">
        <f t="array" ref="AN132">INDEX(Capacity!$Y$10:$Y$109,COLUMN(AM1),1)</f>
        <v>0</v>
      </c>
      <c r="AO132" cm="1">
        <f t="array" ref="AO132">INDEX(Capacity!$Y$10:$Y$109,COLUMN(AN1),1)</f>
        <v>0</v>
      </c>
      <c r="AP132" cm="1">
        <f t="array" ref="AP132">INDEX(Capacity!$Y$10:$Y$109,COLUMN(AO1),1)</f>
        <v>0</v>
      </c>
      <c r="AQ132" cm="1">
        <f t="array" ref="AQ132">INDEX(Capacity!$Y$10:$Y$109,COLUMN(AP1),1)</f>
        <v>0</v>
      </c>
      <c r="AR132" cm="1">
        <f t="array" ref="AR132">INDEX(Capacity!$Y$10:$Y$109,COLUMN(AQ1),1)</f>
        <v>0</v>
      </c>
      <c r="AS132" cm="1">
        <f t="array" ref="AS132">INDEX(Capacity!$Y$10:$Y$109,COLUMN(AR1),1)</f>
        <v>0</v>
      </c>
      <c r="AT132" cm="1">
        <f t="array" ref="AT132">INDEX(Capacity!$Y$10:$Y$109,COLUMN(AS1),1)</f>
        <v>0</v>
      </c>
      <c r="AU132" cm="1">
        <f t="array" ref="AU132">INDEX(Capacity!$Y$10:$Y$109,COLUMN(AT1),1)</f>
        <v>0</v>
      </c>
      <c r="AV132" cm="1">
        <f t="array" ref="AV132">INDEX(Capacity!$Y$10:$Y$109,COLUMN(AU1),1)</f>
        <v>0</v>
      </c>
      <c r="AW132" cm="1">
        <f t="array" ref="AW132">INDEX(Capacity!$Y$10:$Y$109,COLUMN(AV1),1)</f>
        <v>0</v>
      </c>
      <c r="AX132" cm="1">
        <f t="array" ref="AX132">INDEX(Capacity!$Y$10:$Y$109,COLUMN(AW1),1)</f>
        <v>0</v>
      </c>
      <c r="AY132" cm="1">
        <f t="array" ref="AY132">INDEX(Capacity!$Y$10:$Y$109,COLUMN(AX1),1)</f>
        <v>0</v>
      </c>
      <c r="AZ132" cm="1">
        <f t="array" ref="AZ132">INDEX(Capacity!$Y$10:$Y$109,COLUMN(AY1),1)</f>
        <v>0</v>
      </c>
      <c r="BA132" cm="1">
        <f t="array" ref="BA132">INDEX(Capacity!$Y$10:$Y$109,COLUMN(AZ1),1)</f>
        <v>0</v>
      </c>
      <c r="BB132" cm="1">
        <f t="array" ref="BB132">INDEX(Capacity!$Y$10:$Y$109,COLUMN(BA1),1)</f>
        <v>0</v>
      </c>
      <c r="BC132" cm="1">
        <f t="array" ref="BC132">INDEX(Capacity!$Y$10:$Y$109,COLUMN(BB1),1)</f>
        <v>0</v>
      </c>
      <c r="BD132" cm="1">
        <f t="array" ref="BD132">INDEX(Capacity!$Y$10:$Y$109,COLUMN(BC1),1)</f>
        <v>0</v>
      </c>
      <c r="BE132" cm="1">
        <f t="array" ref="BE132">INDEX(Capacity!$Y$10:$Y$109,COLUMN(BD1),1)</f>
        <v>0</v>
      </c>
      <c r="BF132" cm="1">
        <f t="array" ref="BF132">INDEX(Capacity!$Y$10:$Y$109,COLUMN(BE1),1)</f>
        <v>0</v>
      </c>
      <c r="BG132" cm="1">
        <f t="array" ref="BG132">INDEX(Capacity!$Y$10:$Y$109,COLUMN(BF1),1)</f>
        <v>0</v>
      </c>
      <c r="BH132" cm="1">
        <f t="array" ref="BH132">INDEX(Capacity!$Y$10:$Y$109,COLUMN(BG1),1)</f>
        <v>0</v>
      </c>
      <c r="BI132" cm="1">
        <f t="array" ref="BI132">INDEX(Capacity!$Y$10:$Y$109,COLUMN(BH1),1)</f>
        <v>0</v>
      </c>
      <c r="BJ132" cm="1">
        <f t="array" ref="BJ132">INDEX(Capacity!$Y$10:$Y$109,COLUMN(BI1),1)</f>
        <v>0</v>
      </c>
      <c r="BK132" cm="1">
        <f t="array" ref="BK132">INDEX(Capacity!$Y$10:$Y$109,COLUMN(BJ1),1)</f>
        <v>0</v>
      </c>
      <c r="BL132" cm="1">
        <f t="array" ref="BL132">INDEX(Capacity!$Y$10:$Y$109,COLUMN(BK1),1)</f>
        <v>0</v>
      </c>
      <c r="BM132" cm="1">
        <f t="array" ref="BM132">INDEX(Capacity!$Y$10:$Y$109,COLUMN(BL1),1)</f>
        <v>0</v>
      </c>
      <c r="BN132" cm="1">
        <f t="array" ref="BN132">INDEX(Capacity!$Y$10:$Y$109,COLUMN(BM1),1)</f>
        <v>0</v>
      </c>
      <c r="BO132" cm="1">
        <f t="array" ref="BO132">INDEX(Capacity!$Y$10:$Y$109,COLUMN(BN1),1)</f>
        <v>0</v>
      </c>
      <c r="BP132" cm="1">
        <f t="array" ref="BP132">INDEX(Capacity!$Y$10:$Y$109,COLUMN(BO1),1)</f>
        <v>0</v>
      </c>
      <c r="BQ132" cm="1">
        <f t="array" ref="BQ132">INDEX(Capacity!$Y$10:$Y$109,COLUMN(BP1),1)</f>
        <v>0</v>
      </c>
      <c r="BR132" cm="1">
        <f t="array" ref="BR132">INDEX(Capacity!$Y$10:$Y$109,COLUMN(BQ1),1)</f>
        <v>0</v>
      </c>
      <c r="BS132" cm="1">
        <f t="array" ref="BS132">INDEX(Capacity!$Y$10:$Y$109,COLUMN(BR1),1)</f>
        <v>0</v>
      </c>
      <c r="BT132" cm="1">
        <f t="array" ref="BT132">INDEX(Capacity!$Y$10:$Y$109,COLUMN(BS1),1)</f>
        <v>0</v>
      </c>
      <c r="BU132" cm="1">
        <f t="array" ref="BU132">INDEX(Capacity!$Y$10:$Y$109,COLUMN(BT1),1)</f>
        <v>0</v>
      </c>
      <c r="BV132" cm="1">
        <f t="array" ref="BV132">INDEX(Capacity!$Y$10:$Y$109,COLUMN(BU1),1)</f>
        <v>0</v>
      </c>
      <c r="BW132" cm="1">
        <f t="array" ref="BW132">INDEX(Capacity!$Y$10:$Y$109,COLUMN(BV1),1)</f>
        <v>0</v>
      </c>
      <c r="BX132" cm="1">
        <f t="array" ref="BX132">INDEX(Capacity!$Y$10:$Y$109,COLUMN(BW1),1)</f>
        <v>0</v>
      </c>
      <c r="BY132" cm="1">
        <f t="array" ref="BY132">INDEX(Capacity!$Y$10:$Y$109,COLUMN(BX1),1)</f>
        <v>0</v>
      </c>
      <c r="BZ132" cm="1">
        <f t="array" ref="BZ132">INDEX(Capacity!$Y$10:$Y$109,COLUMN(BY1),1)</f>
        <v>0</v>
      </c>
      <c r="CA132" cm="1">
        <f t="array" ref="CA132">INDEX(Capacity!$Y$10:$Y$109,COLUMN(BZ1),1)</f>
        <v>0</v>
      </c>
      <c r="CB132" cm="1">
        <f t="array" ref="CB132">INDEX(Capacity!$Y$10:$Y$109,COLUMN(CA1),1)</f>
        <v>0</v>
      </c>
      <c r="CC132" cm="1">
        <f t="array" ref="CC132">INDEX(Capacity!$Y$10:$Y$109,COLUMN(CB1),1)</f>
        <v>0</v>
      </c>
      <c r="CD132" cm="1">
        <f t="array" ref="CD132">INDEX(Capacity!$Y$10:$Y$109,COLUMN(CC1),1)</f>
        <v>0</v>
      </c>
      <c r="CE132" cm="1">
        <f t="array" ref="CE132">INDEX(Capacity!$Y$10:$Y$109,COLUMN(CD1),1)</f>
        <v>0</v>
      </c>
      <c r="CF132" cm="1">
        <f t="array" ref="CF132">INDEX(Capacity!$Y$10:$Y$109,COLUMN(CE1),1)</f>
        <v>0</v>
      </c>
      <c r="CG132" cm="1">
        <f t="array" ref="CG132">INDEX(Capacity!$Y$10:$Y$109,COLUMN(CF1),1)</f>
        <v>0</v>
      </c>
      <c r="CH132" cm="1">
        <f t="array" ref="CH132">INDEX(Capacity!$Y$10:$Y$109,COLUMN(CG1),1)</f>
        <v>0</v>
      </c>
      <c r="CI132" cm="1">
        <f t="array" ref="CI132">INDEX(Capacity!$Y$10:$Y$109,COLUMN(CH1),1)</f>
        <v>0</v>
      </c>
      <c r="CJ132" cm="1">
        <f t="array" ref="CJ132">INDEX(Capacity!$Y$10:$Y$109,COLUMN(CI1),1)</f>
        <v>0</v>
      </c>
      <c r="CK132" cm="1">
        <f t="array" ref="CK132">INDEX(Capacity!$Y$10:$Y$109,COLUMN(CJ1),1)</f>
        <v>0</v>
      </c>
      <c r="CL132" cm="1">
        <f t="array" ref="CL132">INDEX(Capacity!$Y$10:$Y$109,COLUMN(CK1),1)</f>
        <v>0</v>
      </c>
      <c r="CM132" cm="1">
        <f t="array" ref="CM132">INDEX(Capacity!$Y$10:$Y$109,COLUMN(CL1),1)</f>
        <v>0</v>
      </c>
      <c r="CN132" cm="1">
        <f t="array" ref="CN132">INDEX(Capacity!$Y$10:$Y$109,COLUMN(CM1),1)</f>
        <v>0</v>
      </c>
      <c r="CO132" cm="1">
        <f t="array" ref="CO132">INDEX(Capacity!$Y$10:$Y$109,COLUMN(CN1),1)</f>
        <v>0</v>
      </c>
      <c r="CP132" cm="1">
        <f t="array" ref="CP132">INDEX(Capacity!$Y$10:$Y$109,COLUMN(CO1),1)</f>
        <v>0</v>
      </c>
      <c r="CQ132" cm="1">
        <f t="array" ref="CQ132">INDEX(Capacity!$Y$10:$Y$109,COLUMN(CP1),1)</f>
        <v>0</v>
      </c>
      <c r="CR132" cm="1">
        <f t="array" ref="CR132">INDEX(Capacity!$Y$10:$Y$109,COLUMN(CQ1),1)</f>
        <v>0</v>
      </c>
      <c r="CS132" cm="1">
        <f t="array" ref="CS132">INDEX(Capacity!$Y$10:$Y$109,COLUMN(CR1),1)</f>
        <v>0</v>
      </c>
      <c r="CT132" cm="1">
        <f t="array" ref="CT132">INDEX(Capacity!$Y$10:$Y$109,COLUMN(CS1),1)</f>
        <v>0</v>
      </c>
      <c r="CU132" cm="1">
        <f t="array" ref="CU132">INDEX(Capacity!$Y$10:$Y$109,COLUMN(CT1),1)</f>
        <v>0</v>
      </c>
      <c r="CV132" cm="1">
        <f t="array" ref="CV132">INDEX(Capacity!$Y$10:$Y$109,COLUMN(CU1),1)</f>
        <v>0</v>
      </c>
      <c r="CW132" cm="1">
        <f t="array" ref="CW132">INDEX(Capacity!$Y$10:$Y$109,COLUMN(CV1),1)</f>
        <v>0</v>
      </c>
    </row>
    <row r="133" spans="1:101" x14ac:dyDescent="0.35">
      <c r="A133" t="s">
        <v>66</v>
      </c>
      <c r="B133" cm="1">
        <f t="array" ref="B133">INDEX(Capacity!$AO$10:$AO$109,COLUMN(A1),1)</f>
        <v>0</v>
      </c>
      <c r="C133" cm="1">
        <f t="array" ref="C133">INDEX(Capacity!$AO$10:$AO$109,COLUMN(B1),1)</f>
        <v>0</v>
      </c>
      <c r="D133" cm="1">
        <f t="array" ref="D133">INDEX(Capacity!$AO$10:$AO$109,COLUMN(C1),1)</f>
        <v>0</v>
      </c>
      <c r="E133" cm="1">
        <f t="array" ref="E133">INDEX(Capacity!$AO$10:$AO$109,COLUMN(D1),1)</f>
        <v>0</v>
      </c>
      <c r="F133" cm="1">
        <f t="array" ref="F133">INDEX(Capacity!$AO$10:$AO$109,COLUMN(E1),1)</f>
        <v>0</v>
      </c>
      <c r="G133" cm="1">
        <f t="array" ref="G133">INDEX(Capacity!$AO$10:$AO$109,COLUMN(F1),1)</f>
        <v>0</v>
      </c>
      <c r="H133" cm="1">
        <f t="array" ref="H133">INDEX(Capacity!$AO$10:$AO$109,COLUMN(G1),1)</f>
        <v>0</v>
      </c>
      <c r="I133" cm="1">
        <f t="array" ref="I133">INDEX(Capacity!$AO$10:$AO$109,COLUMN(H1),1)</f>
        <v>0</v>
      </c>
      <c r="J133" cm="1">
        <f t="array" ref="J133">INDEX(Capacity!$AO$10:$AO$109,COLUMN(I1),1)</f>
        <v>0</v>
      </c>
      <c r="K133" cm="1">
        <f t="array" ref="K133">INDEX(Capacity!$AO$10:$AO$109,COLUMN(J1),1)</f>
        <v>0</v>
      </c>
      <c r="L133" cm="1">
        <f t="array" ref="L133">INDEX(Capacity!$AO$10:$AO$109,COLUMN(K1),1)</f>
        <v>0</v>
      </c>
      <c r="M133" cm="1">
        <f t="array" ref="M133">INDEX(Capacity!$AO$10:$AO$109,COLUMN(L1),1)</f>
        <v>0</v>
      </c>
      <c r="N133" cm="1">
        <f t="array" ref="N133">INDEX(Capacity!$AO$10:$AO$109,COLUMN(M1),1)</f>
        <v>0</v>
      </c>
      <c r="O133" cm="1">
        <f t="array" ref="O133">INDEX(Capacity!$AO$10:$AO$109,COLUMN(N1),1)</f>
        <v>0</v>
      </c>
      <c r="P133" cm="1">
        <f t="array" ref="P133">INDEX(Capacity!$AO$10:$AO$109,COLUMN(O1),1)</f>
        <v>0</v>
      </c>
      <c r="Q133" cm="1">
        <f t="array" ref="Q133">INDEX(Capacity!$AO$10:$AO$109,COLUMN(P1),1)</f>
        <v>0</v>
      </c>
      <c r="R133" cm="1">
        <f t="array" ref="R133">INDEX(Capacity!$AO$10:$AO$109,COLUMN(Q1),1)</f>
        <v>0</v>
      </c>
      <c r="S133" cm="1">
        <f t="array" ref="S133">INDEX(Capacity!$AO$10:$AO$109,COLUMN(R1),1)</f>
        <v>0</v>
      </c>
      <c r="T133" cm="1">
        <f t="array" ref="T133">INDEX(Capacity!$AO$10:$AO$109,COLUMN(S1),1)</f>
        <v>0</v>
      </c>
      <c r="U133" cm="1">
        <f t="array" ref="U133">INDEX(Capacity!$AO$10:$AO$109,COLUMN(T1),1)</f>
        <v>0</v>
      </c>
      <c r="V133" cm="1">
        <f t="array" ref="V133">INDEX(Capacity!$AO$10:$AO$109,COLUMN(U1),1)</f>
        <v>0</v>
      </c>
      <c r="W133" cm="1">
        <f t="array" ref="W133">INDEX(Capacity!$AO$10:$AO$109,COLUMN(V1),1)</f>
        <v>0</v>
      </c>
      <c r="X133" cm="1">
        <f t="array" ref="X133">INDEX(Capacity!$AO$10:$AO$109,COLUMN(W1),1)</f>
        <v>0</v>
      </c>
      <c r="Y133" cm="1">
        <f t="array" ref="Y133">INDEX(Capacity!$AO$10:$AO$109,COLUMN(X1),1)</f>
        <v>0</v>
      </c>
      <c r="Z133" cm="1">
        <f t="array" ref="Z133">INDEX(Capacity!$AO$10:$AO$109,COLUMN(Y1),1)</f>
        <v>0</v>
      </c>
      <c r="AA133" cm="1">
        <f t="array" ref="AA133">INDEX(Capacity!$AO$10:$AO$109,COLUMN(Z1),1)</f>
        <v>0</v>
      </c>
      <c r="AB133" cm="1">
        <f t="array" ref="AB133">INDEX(Capacity!$AO$10:$AO$109,COLUMN(AA1),1)</f>
        <v>0</v>
      </c>
      <c r="AC133" cm="1">
        <f t="array" ref="AC133">INDEX(Capacity!$AO$10:$AO$109,COLUMN(AB1),1)</f>
        <v>0</v>
      </c>
      <c r="AD133" cm="1">
        <f t="array" ref="AD133">INDEX(Capacity!$AO$10:$AO$109,COLUMN(AC1),1)</f>
        <v>0</v>
      </c>
      <c r="AE133" cm="1">
        <f t="array" ref="AE133">INDEX(Capacity!$AO$10:$AO$109,COLUMN(AD1),1)</f>
        <v>0</v>
      </c>
      <c r="AF133" cm="1">
        <f t="array" ref="AF133">INDEX(Capacity!$AO$10:$AO$109,COLUMN(AE1),1)</f>
        <v>0</v>
      </c>
      <c r="AG133" cm="1">
        <f t="array" ref="AG133">INDEX(Capacity!$AO$10:$AO$109,COLUMN(AF1),1)</f>
        <v>0</v>
      </c>
      <c r="AH133" cm="1">
        <f t="array" ref="AH133">INDEX(Capacity!$AO$10:$AO$109,COLUMN(AG1),1)</f>
        <v>0</v>
      </c>
      <c r="AI133" cm="1">
        <f t="array" ref="AI133">INDEX(Capacity!$AO$10:$AO$109,COLUMN(AH1),1)</f>
        <v>0</v>
      </c>
      <c r="AJ133" cm="1">
        <f t="array" ref="AJ133">INDEX(Capacity!$AO$10:$AO$109,COLUMN(AI1),1)</f>
        <v>0</v>
      </c>
      <c r="AK133" cm="1">
        <f t="array" ref="AK133">INDEX(Capacity!$AO$10:$AO$109,COLUMN(AJ1),1)</f>
        <v>0</v>
      </c>
      <c r="AL133" cm="1">
        <f t="array" ref="AL133">INDEX(Capacity!$AO$10:$AO$109,COLUMN(AK1),1)</f>
        <v>0</v>
      </c>
      <c r="AM133" cm="1">
        <f t="array" ref="AM133">INDEX(Capacity!$AO$10:$AO$109,COLUMN(AL1),1)</f>
        <v>0</v>
      </c>
      <c r="AN133" cm="1">
        <f t="array" ref="AN133">INDEX(Capacity!$AO$10:$AO$109,COLUMN(AM1),1)</f>
        <v>0</v>
      </c>
      <c r="AO133" cm="1">
        <f t="array" ref="AO133">INDEX(Capacity!$AO$10:$AO$109,COLUMN(AN1),1)</f>
        <v>0</v>
      </c>
      <c r="AP133" cm="1">
        <f t="array" ref="AP133">INDEX(Capacity!$AO$10:$AO$109,COLUMN(AO1),1)</f>
        <v>0</v>
      </c>
      <c r="AQ133" cm="1">
        <f t="array" ref="AQ133">INDEX(Capacity!$AO$10:$AO$109,COLUMN(AP1),1)</f>
        <v>0</v>
      </c>
      <c r="AR133" cm="1">
        <f t="array" ref="AR133">INDEX(Capacity!$AO$10:$AO$109,COLUMN(AQ1),1)</f>
        <v>0</v>
      </c>
      <c r="AS133" cm="1">
        <f t="array" ref="AS133">INDEX(Capacity!$AO$10:$AO$109,COLUMN(AR1),1)</f>
        <v>0</v>
      </c>
      <c r="AT133" cm="1">
        <f t="array" ref="AT133">INDEX(Capacity!$AO$10:$AO$109,COLUMN(AS1),1)</f>
        <v>0</v>
      </c>
      <c r="AU133" cm="1">
        <f t="array" ref="AU133">INDEX(Capacity!$AO$10:$AO$109,COLUMN(AT1),1)</f>
        <v>0</v>
      </c>
      <c r="AV133" cm="1">
        <f t="array" ref="AV133">INDEX(Capacity!$AO$10:$AO$109,COLUMN(AU1),1)</f>
        <v>0</v>
      </c>
      <c r="AW133" cm="1">
        <f t="array" ref="AW133">INDEX(Capacity!$AO$10:$AO$109,COLUMN(AV1),1)</f>
        <v>0</v>
      </c>
      <c r="AX133" cm="1">
        <f t="array" ref="AX133">INDEX(Capacity!$AO$10:$AO$109,COLUMN(AW1),1)</f>
        <v>0</v>
      </c>
      <c r="AY133" cm="1">
        <f t="array" ref="AY133">INDEX(Capacity!$AO$10:$AO$109,COLUMN(AX1),1)</f>
        <v>0</v>
      </c>
      <c r="AZ133" cm="1">
        <f t="array" ref="AZ133">INDEX(Capacity!$AO$10:$AO$109,COLUMN(AY1),1)</f>
        <v>0</v>
      </c>
      <c r="BA133" cm="1">
        <f t="array" ref="BA133">INDEX(Capacity!$AO$10:$AO$109,COLUMN(AZ1),1)</f>
        <v>0</v>
      </c>
      <c r="BB133" cm="1">
        <f t="array" ref="BB133">INDEX(Capacity!$AO$10:$AO$109,COLUMN(BA1),1)</f>
        <v>0</v>
      </c>
      <c r="BC133" cm="1">
        <f t="array" ref="BC133">INDEX(Capacity!$AO$10:$AO$109,COLUMN(BB1),1)</f>
        <v>0</v>
      </c>
      <c r="BD133" cm="1">
        <f t="array" ref="BD133">INDEX(Capacity!$AO$10:$AO$109,COLUMN(BC1),1)</f>
        <v>0</v>
      </c>
      <c r="BE133" cm="1">
        <f t="array" ref="BE133">INDEX(Capacity!$AO$10:$AO$109,COLUMN(BD1),1)</f>
        <v>0</v>
      </c>
      <c r="BF133" cm="1">
        <f t="array" ref="BF133">INDEX(Capacity!$AO$10:$AO$109,COLUMN(BE1),1)</f>
        <v>0</v>
      </c>
      <c r="BG133" cm="1">
        <f t="array" ref="BG133">INDEX(Capacity!$AO$10:$AO$109,COLUMN(BF1),1)</f>
        <v>0</v>
      </c>
      <c r="BH133" cm="1">
        <f t="array" ref="BH133">INDEX(Capacity!$AO$10:$AO$109,COLUMN(BG1),1)</f>
        <v>0</v>
      </c>
      <c r="BI133" cm="1">
        <f t="array" ref="BI133">INDEX(Capacity!$AO$10:$AO$109,COLUMN(BH1),1)</f>
        <v>0</v>
      </c>
      <c r="BJ133" cm="1">
        <f t="array" ref="BJ133">INDEX(Capacity!$AO$10:$AO$109,COLUMN(BI1),1)</f>
        <v>0</v>
      </c>
      <c r="BK133" cm="1">
        <f t="array" ref="BK133">INDEX(Capacity!$AO$10:$AO$109,COLUMN(BJ1),1)</f>
        <v>0</v>
      </c>
      <c r="BL133" cm="1">
        <f t="array" ref="BL133">INDEX(Capacity!$AO$10:$AO$109,COLUMN(BK1),1)</f>
        <v>0</v>
      </c>
      <c r="BM133" cm="1">
        <f t="array" ref="BM133">INDEX(Capacity!$AO$10:$AO$109,COLUMN(BL1),1)</f>
        <v>0</v>
      </c>
      <c r="BN133" cm="1">
        <f t="array" ref="BN133">INDEX(Capacity!$AO$10:$AO$109,COLUMN(BM1),1)</f>
        <v>0</v>
      </c>
      <c r="BO133" cm="1">
        <f t="array" ref="BO133">INDEX(Capacity!$AO$10:$AO$109,COLUMN(BN1),1)</f>
        <v>0</v>
      </c>
      <c r="BP133" cm="1">
        <f t="array" ref="BP133">INDEX(Capacity!$AO$10:$AO$109,COLUMN(BO1),1)</f>
        <v>0</v>
      </c>
      <c r="BQ133" cm="1">
        <f t="array" ref="BQ133">INDEX(Capacity!$AO$10:$AO$109,COLUMN(BP1),1)</f>
        <v>0</v>
      </c>
      <c r="BR133" cm="1">
        <f t="array" ref="BR133">INDEX(Capacity!$AO$10:$AO$109,COLUMN(BQ1),1)</f>
        <v>0</v>
      </c>
      <c r="BS133" cm="1">
        <f t="array" ref="BS133">INDEX(Capacity!$AO$10:$AO$109,COLUMN(BR1),1)</f>
        <v>0</v>
      </c>
      <c r="BT133" cm="1">
        <f t="array" ref="BT133">INDEX(Capacity!$AO$10:$AO$109,COLUMN(BS1),1)</f>
        <v>0</v>
      </c>
      <c r="BU133" cm="1">
        <f t="array" ref="BU133">INDEX(Capacity!$AO$10:$AO$109,COLUMN(BT1),1)</f>
        <v>0</v>
      </c>
      <c r="BV133" cm="1">
        <f t="array" ref="BV133">INDEX(Capacity!$AO$10:$AO$109,COLUMN(BU1),1)</f>
        <v>0</v>
      </c>
      <c r="BW133" cm="1">
        <f t="array" ref="BW133">INDEX(Capacity!$AO$10:$AO$109,COLUMN(BV1),1)</f>
        <v>0</v>
      </c>
      <c r="BX133" cm="1">
        <f t="array" ref="BX133">INDEX(Capacity!$AO$10:$AO$109,COLUMN(BW1),1)</f>
        <v>0</v>
      </c>
      <c r="BY133" cm="1">
        <f t="array" ref="BY133">INDEX(Capacity!$AO$10:$AO$109,COLUMN(BX1),1)</f>
        <v>0</v>
      </c>
      <c r="BZ133" cm="1">
        <f t="array" ref="BZ133">INDEX(Capacity!$AO$10:$AO$109,COLUMN(BY1),1)</f>
        <v>0</v>
      </c>
      <c r="CA133" cm="1">
        <f t="array" ref="CA133">INDEX(Capacity!$AO$10:$AO$109,COLUMN(BZ1),1)</f>
        <v>0</v>
      </c>
      <c r="CB133" cm="1">
        <f t="array" ref="CB133">INDEX(Capacity!$AO$10:$AO$109,COLUMN(CA1),1)</f>
        <v>0</v>
      </c>
      <c r="CC133" cm="1">
        <f t="array" ref="CC133">INDEX(Capacity!$AO$10:$AO$109,COLUMN(CB1),1)</f>
        <v>0</v>
      </c>
      <c r="CD133" cm="1">
        <f t="array" ref="CD133">INDEX(Capacity!$AO$10:$AO$109,COLUMN(CC1),1)</f>
        <v>0</v>
      </c>
      <c r="CE133" cm="1">
        <f t="array" ref="CE133">INDEX(Capacity!$AO$10:$AO$109,COLUMN(CD1),1)</f>
        <v>0</v>
      </c>
      <c r="CF133" cm="1">
        <f t="array" ref="CF133">INDEX(Capacity!$AO$10:$AO$109,COLUMN(CE1),1)</f>
        <v>0</v>
      </c>
      <c r="CG133" cm="1">
        <f t="array" ref="CG133">INDEX(Capacity!$AO$10:$AO$109,COLUMN(CF1),1)</f>
        <v>0</v>
      </c>
      <c r="CH133" cm="1">
        <f t="array" ref="CH133">INDEX(Capacity!$AO$10:$AO$109,COLUMN(CG1),1)</f>
        <v>0</v>
      </c>
      <c r="CI133" cm="1">
        <f t="array" ref="CI133">INDEX(Capacity!$AO$10:$AO$109,COLUMN(CH1),1)</f>
        <v>0</v>
      </c>
      <c r="CJ133" cm="1">
        <f t="array" ref="CJ133">INDEX(Capacity!$AO$10:$AO$109,COLUMN(CI1),1)</f>
        <v>0</v>
      </c>
      <c r="CK133" cm="1">
        <f t="array" ref="CK133">INDEX(Capacity!$AO$10:$AO$109,COLUMN(CJ1),1)</f>
        <v>0</v>
      </c>
      <c r="CL133" cm="1">
        <f t="array" ref="CL133">INDEX(Capacity!$AO$10:$AO$109,COLUMN(CK1),1)</f>
        <v>0</v>
      </c>
      <c r="CM133" cm="1">
        <f t="array" ref="CM133">INDEX(Capacity!$AO$10:$AO$109,COLUMN(CL1),1)</f>
        <v>0</v>
      </c>
      <c r="CN133" cm="1">
        <f t="array" ref="CN133">INDEX(Capacity!$AO$10:$AO$109,COLUMN(CM1),1)</f>
        <v>0</v>
      </c>
      <c r="CO133" cm="1">
        <f t="array" ref="CO133">INDEX(Capacity!$AO$10:$AO$109,COLUMN(CN1),1)</f>
        <v>0</v>
      </c>
      <c r="CP133" cm="1">
        <f t="array" ref="CP133">INDEX(Capacity!$AO$10:$AO$109,COLUMN(CO1),1)</f>
        <v>0</v>
      </c>
      <c r="CQ133" cm="1">
        <f t="array" ref="CQ133">INDEX(Capacity!$AO$10:$AO$109,COLUMN(CP1),1)</f>
        <v>0</v>
      </c>
      <c r="CR133" cm="1">
        <f t="array" ref="CR133">INDEX(Capacity!$AO$10:$AO$109,COLUMN(CQ1),1)</f>
        <v>0</v>
      </c>
      <c r="CS133" cm="1">
        <f t="array" ref="CS133">INDEX(Capacity!$AO$10:$AO$109,COLUMN(CR1),1)</f>
        <v>0</v>
      </c>
      <c r="CT133" cm="1">
        <f t="array" ref="CT133">INDEX(Capacity!$AO$10:$AO$109,COLUMN(CS1),1)</f>
        <v>0</v>
      </c>
      <c r="CU133" cm="1">
        <f t="array" ref="CU133">INDEX(Capacity!$AO$10:$AO$109,COLUMN(CT1),1)</f>
        <v>0</v>
      </c>
      <c r="CV133" cm="1">
        <f t="array" ref="CV133">INDEX(Capacity!$AO$10:$AO$109,COLUMN(CU1),1)</f>
        <v>0</v>
      </c>
      <c r="CW133" cm="1">
        <f t="array" ref="CW133">INDEX(Capacity!$AO$10:$AO$109,COLUMN(CV1),1)</f>
        <v>0</v>
      </c>
    </row>
    <row r="134" spans="1:101" x14ac:dyDescent="0.35">
      <c r="A134" t="s">
        <v>15</v>
      </c>
    </row>
    <row r="135" spans="1:101" x14ac:dyDescent="0.35">
      <c r="A135" s="2">
        <f ca="1">'Required Capacity (Hide)'!E5</f>
        <v>44228</v>
      </c>
      <c r="B13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(Hide)'!$A135,'Capacity Summary'!$H$138:$BG$138,0))="x",INDEX('Capacity Summary'!$C$139:$E$238,MATCH('Capacity Backing (Hide)'!B$132,'Capacity Summary'!$B$139:$B$238,0),4),IF(INDEX('Capacity Summary'!$H$139:$BG$238,MATCH('Capacity Backing (Hide)'!B$132,'Capacity Summary'!$B$139:$B$238,0),MATCH('Capacity Backing (Hide)'!$A135,'Capacity Summary'!$H$138:$BG$138,0))&lt;&gt;0,INDEX('Capacity Summary'!$H$139:$BG$238,MATCH('Capacity Backing (Hide)'!B$132,'Capacity Summary'!$B$139:$B$238,0),MATCH('Capacity Backing (Hide)'!$A135,'Capacity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(Hide)'!$A135,'Capacity Summary'!$H$138:$BG$138,0))="x",INDEX('Capacity Summary'!$C$139:$E$238,MATCH('Capacity Backing (Hide)'!C$132,'Capacity Summary'!$B$139:$B$238,0),4),IF(INDEX('Capacity Summary'!$H$139:$BG$238,MATCH('Capacity Backing (Hide)'!C$132,'Capacity Summary'!$B$139:$B$238,0),MATCH('Capacity Backing (Hide)'!$A135,'Capacity Summary'!$H$138:$BG$138,0))&lt;&gt;0,INDEX('Capacity Summary'!$H$139:$BG$238,MATCH('Capacity Backing (Hide)'!C$132,'Capacity Summary'!$B$139:$B$238,0),MATCH('Capacity Backing (Hide)'!$A135,'Capacity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(Hide)'!$A135,'Capacity Summary'!$H$138:$BG$138,0))="x",INDEX('Capacity Summary'!$C$139:$E$238,MATCH('Capacity Backing (Hide)'!D$132,'Capacity Summary'!$B$139:$B$238,0),4),IF(INDEX('Capacity Summary'!$H$139:$BG$238,MATCH('Capacity Backing (Hide)'!D$132,'Capacity Summary'!$B$139:$B$238,0),MATCH('Capacity Backing (Hide)'!$A135,'Capacity Summary'!$H$138:$BG$138,0))&lt;&gt;0,INDEX('Capacity Summary'!$H$139:$BG$238,MATCH('Capacity Backing (Hide)'!D$132,'Capacity Summary'!$B$139:$B$238,0),MATCH('Capacity Backing (Hide)'!$A135,'Capacity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(Hide)'!$A135,'Capacity Summary'!$H$138:$BG$138,0))="x",INDEX('Capacity Summary'!$C$139:$E$238,MATCH('Capacity Backing (Hide)'!E$132,'Capacity Summary'!$B$139:$B$238,0),4),IF(INDEX('Capacity Summary'!$H$139:$BG$238,MATCH('Capacity Backing (Hide)'!E$132,'Capacity Summary'!$B$139:$B$238,0),MATCH('Capacity Backing (Hide)'!$A135,'Capacity Summary'!$H$138:$BG$138,0))&lt;&gt;0,INDEX('Capacity Summary'!$H$139:$BG$238,MATCH('Capacity Backing (Hide)'!E$132,'Capacity Summary'!$B$139:$B$238,0),MATCH('Capacity Backing (Hide)'!$A135,'Capacity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(Hide)'!$A135,'Capacity Summary'!$H$138:$BG$138,0))="x",INDEX('Capacity Summary'!$C$139:$E$238,MATCH('Capacity Backing (Hide)'!F$132,'Capacity Summary'!$B$139:$B$238,0),4),IF(INDEX('Capacity Summary'!$H$139:$BG$238,MATCH('Capacity Backing (Hide)'!F$132,'Capacity Summary'!$B$139:$B$238,0),MATCH('Capacity Backing (Hide)'!$A135,'Capacity Summary'!$H$138:$BG$138,0))&lt;&gt;0,INDEX('Capacity Summary'!$H$139:$BG$238,MATCH('Capacity Backing (Hide)'!F$132,'Capacity Summary'!$B$139:$B$238,0),MATCH('Capacity Backing (Hide)'!$A135,'Capacity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(Hide)'!$A135,'Capacity Summary'!$H$138:$BG$138,0))="x",INDEX('Capacity Summary'!$C$139:$E$238,MATCH('Capacity Backing (Hide)'!G$132,'Capacity Summary'!$B$139:$B$238,0),4),IF(INDEX('Capacity Summary'!$H$139:$BG$238,MATCH('Capacity Backing (Hide)'!G$132,'Capacity Summary'!$B$139:$B$238,0),MATCH('Capacity Backing (Hide)'!$A135,'Capacity Summary'!$H$138:$BG$138,0))&lt;&gt;0,INDEX('Capacity Summary'!$H$139:$BG$238,MATCH('Capacity Backing (Hide)'!G$132,'Capacity Summary'!$B$139:$B$238,0),MATCH('Capacity Backing (Hide)'!$A135,'Capacity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(Hide)'!$A135,'Capacity Summary'!$H$138:$BG$138,0))="x",INDEX('Capacity Summary'!$C$139:$E$238,MATCH('Capacity Backing (Hide)'!H$132,'Capacity Summary'!$B$139:$B$238,0),4),IF(INDEX('Capacity Summary'!$H$139:$BG$238,MATCH('Capacity Backing (Hide)'!H$132,'Capacity Summary'!$B$139:$B$238,0),MATCH('Capacity Backing (Hide)'!$A135,'Capacity Summary'!$H$138:$BG$138,0))&lt;&gt;0,INDEX('Capacity Summary'!$H$139:$BG$238,MATCH('Capacity Backing (Hide)'!H$132,'Capacity Summary'!$B$139:$B$238,0),MATCH('Capacity Backing (Hide)'!$A135,'Capacity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(Hide)'!$A135,'Capacity Summary'!$H$138:$BG$138,0))="x",INDEX('Capacity Summary'!$C$139:$E$238,MATCH('Capacity Backing (Hide)'!I$132,'Capacity Summary'!$B$139:$B$238,0),4),IF(INDEX('Capacity Summary'!$H$139:$BG$238,MATCH('Capacity Backing (Hide)'!I$132,'Capacity Summary'!$B$139:$B$238,0),MATCH('Capacity Backing (Hide)'!$A135,'Capacity Summary'!$H$138:$BG$138,0))&lt;&gt;0,INDEX('Capacity Summary'!$H$139:$BG$238,MATCH('Capacity Backing (Hide)'!I$132,'Capacity Summary'!$B$139:$B$238,0),MATCH('Capacity Backing (Hide)'!$A135,'Capacity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(Hide)'!$A135,'Capacity Summary'!$H$138:$BG$138,0))="x",INDEX('Capacity Summary'!$C$139:$E$238,MATCH('Capacity Backing (Hide)'!J$132,'Capacity Summary'!$B$139:$B$238,0),4),IF(INDEX('Capacity Summary'!$H$139:$BG$238,MATCH('Capacity Backing (Hide)'!J$132,'Capacity Summary'!$B$139:$B$238,0),MATCH('Capacity Backing (Hide)'!$A135,'Capacity Summary'!$H$138:$BG$138,0))&lt;&gt;0,INDEX('Capacity Summary'!$H$139:$BG$238,MATCH('Capacity Backing (Hide)'!J$132,'Capacity Summary'!$B$139:$B$238,0),MATCH('Capacity Backing (Hide)'!$A135,'Capacity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(Hide)'!$A135,'Capacity Summary'!$H$138:$BG$138,0))="x",INDEX('Capacity Summary'!$C$139:$E$238,MATCH('Capacity Backing (Hide)'!K$132,'Capacity Summary'!$B$139:$B$238,0),4),IF(INDEX('Capacity Summary'!$H$139:$BG$238,MATCH('Capacity Backing (Hide)'!K$132,'Capacity Summary'!$B$139:$B$238,0),MATCH('Capacity Backing (Hide)'!$A135,'Capacity Summary'!$H$138:$BG$138,0))&lt;&gt;0,INDEX('Capacity Summary'!$H$139:$BG$238,MATCH('Capacity Backing (Hide)'!K$132,'Capacity Summary'!$B$139:$B$238,0),MATCH('Capacity Backing (Hide)'!$A135,'Capacity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(Hide)'!$A135,'Capacity Summary'!$H$138:$BG$138,0))="x",INDEX('Capacity Summary'!$C$139:$E$238,MATCH('Capacity Backing (Hide)'!L$132,'Capacity Summary'!$B$139:$B$238,0),4),IF(INDEX('Capacity Summary'!$H$139:$BG$238,MATCH('Capacity Backing (Hide)'!L$132,'Capacity Summary'!$B$139:$B$238,0),MATCH('Capacity Backing (Hide)'!$A135,'Capacity Summary'!$H$138:$BG$138,0))&lt;&gt;0,INDEX('Capacity Summary'!$H$139:$BG$238,MATCH('Capacity Backing (Hide)'!L$132,'Capacity Summary'!$B$139:$B$238,0),MATCH('Capacity Backing (Hide)'!$A135,'Capacity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(Hide)'!$A135,'Capacity Summary'!$H$138:$BG$138,0))="x",INDEX('Capacity Summary'!$C$139:$E$238,MATCH('Capacity Backing (Hide)'!M$132,'Capacity Summary'!$B$139:$B$238,0),4),IF(INDEX('Capacity Summary'!$H$139:$BG$238,MATCH('Capacity Backing (Hide)'!M$132,'Capacity Summary'!$B$139:$B$238,0),MATCH('Capacity Backing (Hide)'!$A135,'Capacity Summary'!$H$138:$BG$138,0))&lt;&gt;0,INDEX('Capacity Summary'!$H$139:$BG$238,MATCH('Capacity Backing (Hide)'!M$132,'Capacity Summary'!$B$139:$B$238,0),MATCH('Capacity Backing (Hide)'!$A135,'Capacity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(Hide)'!$A135,'Capacity Summary'!$H$138:$BG$138,0))="x",INDEX('Capacity Summary'!$C$139:$E$238,MATCH('Capacity Backing (Hide)'!N$132,'Capacity Summary'!$B$139:$B$238,0),4),IF(INDEX('Capacity Summary'!$H$139:$BG$238,MATCH('Capacity Backing (Hide)'!N$132,'Capacity Summary'!$B$139:$B$238,0),MATCH('Capacity Backing (Hide)'!$A135,'Capacity Summary'!$H$138:$BG$138,0))&lt;&gt;0,INDEX('Capacity Summary'!$H$139:$BG$238,MATCH('Capacity Backing (Hide)'!N$132,'Capacity Summary'!$B$139:$B$238,0),MATCH('Capacity Backing (Hide)'!$A135,'Capacity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(Hide)'!$A135,'Capacity Summary'!$H$138:$BG$138,0))="x",INDEX('Capacity Summary'!$C$139:$E$238,MATCH('Capacity Backing (Hide)'!O$132,'Capacity Summary'!$B$139:$B$238,0),4),IF(INDEX('Capacity Summary'!$H$139:$BG$238,MATCH('Capacity Backing (Hide)'!O$132,'Capacity Summary'!$B$139:$B$238,0),MATCH('Capacity Backing (Hide)'!$A135,'Capacity Summary'!$H$138:$BG$138,0))&lt;&gt;0,INDEX('Capacity Summary'!$H$139:$BG$238,MATCH('Capacity Backing (Hide)'!O$132,'Capacity Summary'!$B$139:$B$238,0),MATCH('Capacity Backing (Hide)'!$A135,'Capacity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(Hide)'!$A135,'Capacity Summary'!$H$138:$BG$138,0))="x",INDEX('Capacity Summary'!$C$139:$E$238,MATCH('Capacity Backing (Hide)'!P$132,'Capacity Summary'!$B$139:$B$238,0),4),IF(INDEX('Capacity Summary'!$H$139:$BG$238,MATCH('Capacity Backing (Hide)'!P$132,'Capacity Summary'!$B$139:$B$238,0),MATCH('Capacity Backing (Hide)'!$A135,'Capacity Summary'!$H$138:$BG$138,0))&lt;&gt;0,INDEX('Capacity Summary'!$H$139:$BG$238,MATCH('Capacity Backing (Hide)'!P$132,'Capacity Summary'!$B$139:$B$238,0),MATCH('Capacity Backing (Hide)'!$A135,'Capacity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(Hide)'!$A135,'Capacity Summary'!$H$138:$BG$138,0))="x",INDEX('Capacity Summary'!$C$139:$E$238,MATCH('Capacity Backing (Hide)'!Q$132,'Capacity Summary'!$B$139:$B$238,0),4),IF(INDEX('Capacity Summary'!$H$139:$BG$238,MATCH('Capacity Backing (Hide)'!Q$132,'Capacity Summary'!$B$139:$B$238,0),MATCH('Capacity Backing (Hide)'!$A135,'Capacity Summary'!$H$138:$BG$138,0))&lt;&gt;0,INDEX('Capacity Summary'!$H$139:$BG$238,MATCH('Capacity Backing (Hide)'!Q$132,'Capacity Summary'!$B$139:$B$238,0),MATCH('Capacity Backing (Hide)'!$A135,'Capacity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(Hide)'!$A135,'Capacity Summary'!$H$138:$BG$138,0))="x",INDEX('Capacity Summary'!$C$139:$E$238,MATCH('Capacity Backing (Hide)'!R$132,'Capacity Summary'!$B$139:$B$238,0),4),IF(INDEX('Capacity Summary'!$H$139:$BG$238,MATCH('Capacity Backing (Hide)'!R$132,'Capacity Summary'!$B$139:$B$238,0),MATCH('Capacity Backing (Hide)'!$A135,'Capacity Summary'!$H$138:$BG$138,0))&lt;&gt;0,INDEX('Capacity Summary'!$H$139:$BG$238,MATCH('Capacity Backing (Hide)'!R$132,'Capacity Summary'!$B$139:$B$238,0),MATCH('Capacity Backing (Hide)'!$A135,'Capacity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(Hide)'!$A135,'Capacity Summary'!$H$138:$BG$138,0))="x",INDEX('Capacity Summary'!$C$139:$E$238,MATCH('Capacity Backing (Hide)'!S$132,'Capacity Summary'!$B$139:$B$238,0),4),IF(INDEX('Capacity Summary'!$H$139:$BG$238,MATCH('Capacity Backing (Hide)'!S$132,'Capacity Summary'!$B$139:$B$238,0),MATCH('Capacity Backing (Hide)'!$A135,'Capacity Summary'!$H$138:$BG$138,0))&lt;&gt;0,INDEX('Capacity Summary'!$H$139:$BG$238,MATCH('Capacity Backing (Hide)'!S$132,'Capacity Summary'!$B$139:$B$238,0),MATCH('Capacity Backing (Hide)'!$A135,'Capacity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(Hide)'!$A135,'Capacity Summary'!$H$138:$BG$138,0))="x",INDEX('Capacity Summary'!$C$139:$E$238,MATCH('Capacity Backing (Hide)'!T$132,'Capacity Summary'!$B$139:$B$238,0),4),IF(INDEX('Capacity Summary'!$H$139:$BG$238,MATCH('Capacity Backing (Hide)'!T$132,'Capacity Summary'!$B$139:$B$238,0),MATCH('Capacity Backing (Hide)'!$A135,'Capacity Summary'!$H$138:$BG$138,0))&lt;&gt;0,INDEX('Capacity Summary'!$H$139:$BG$238,MATCH('Capacity Backing (Hide)'!T$132,'Capacity Summary'!$B$139:$B$238,0),MATCH('Capacity Backing (Hide)'!$A135,'Capacity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(Hide)'!$A135,'Capacity Summary'!$H$138:$BG$138,0))="x",INDEX('Capacity Summary'!$C$139:$E$238,MATCH('Capacity Backing (Hide)'!U$132,'Capacity Summary'!$B$139:$B$238,0),4),IF(INDEX('Capacity Summary'!$H$139:$BG$238,MATCH('Capacity Backing (Hide)'!U$132,'Capacity Summary'!$B$139:$B$238,0),MATCH('Capacity Backing (Hide)'!$A135,'Capacity Summary'!$H$138:$BG$138,0))&lt;&gt;0,INDEX('Capacity Summary'!$H$139:$BG$238,MATCH('Capacity Backing (Hide)'!U$132,'Capacity Summary'!$B$139:$B$238,0),MATCH('Capacity Backing (Hide)'!$A135,'Capacity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(Hide)'!$A135,'Capacity Summary'!$H$138:$BG$138,0))="x",INDEX('Capacity Summary'!$C$139:$E$238,MATCH('Capacity Backing (Hide)'!V$132,'Capacity Summary'!$B$139:$B$238,0),4),IF(INDEX('Capacity Summary'!$H$139:$BG$238,MATCH('Capacity Backing (Hide)'!V$132,'Capacity Summary'!$B$139:$B$238,0),MATCH('Capacity Backing (Hide)'!$A135,'Capacity Summary'!$H$138:$BG$138,0))&lt;&gt;0,INDEX('Capacity Summary'!$H$139:$BG$238,MATCH('Capacity Backing (Hide)'!V$132,'Capacity Summary'!$B$139:$B$238,0),MATCH('Capacity Backing (Hide)'!$A135,'Capacity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(Hide)'!$A135,'Capacity Summary'!$H$138:$BG$138,0))="x",INDEX('Capacity Summary'!$C$139:$E$238,MATCH('Capacity Backing (Hide)'!W$132,'Capacity Summary'!$B$139:$B$238,0),4),IF(INDEX('Capacity Summary'!$H$139:$BG$238,MATCH('Capacity Backing (Hide)'!W$132,'Capacity Summary'!$B$139:$B$238,0),MATCH('Capacity Backing (Hide)'!$A135,'Capacity Summary'!$H$138:$BG$138,0))&lt;&gt;0,INDEX('Capacity Summary'!$H$139:$BG$238,MATCH('Capacity Backing (Hide)'!W$132,'Capacity Summary'!$B$139:$B$238,0),MATCH('Capacity Backing (Hide)'!$A135,'Capacity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(Hide)'!$A135,'Capacity Summary'!$H$138:$BG$138,0))="x",INDEX('Capacity Summary'!$C$139:$E$238,MATCH('Capacity Backing (Hide)'!X$132,'Capacity Summary'!$B$139:$B$238,0),4),IF(INDEX('Capacity Summary'!$H$139:$BG$238,MATCH('Capacity Backing (Hide)'!X$132,'Capacity Summary'!$B$139:$B$238,0),MATCH('Capacity Backing (Hide)'!$A135,'Capacity Summary'!$H$138:$BG$138,0))&lt;&gt;0,INDEX('Capacity Summary'!$H$139:$BG$238,MATCH('Capacity Backing (Hide)'!X$132,'Capacity Summary'!$B$139:$B$238,0),MATCH('Capacity Backing (Hide)'!$A135,'Capacity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(Hide)'!$A135,'Capacity Summary'!$H$138:$BG$138,0))="x",INDEX('Capacity Summary'!$C$139:$E$238,MATCH('Capacity Backing (Hide)'!Y$132,'Capacity Summary'!$B$139:$B$238,0),4),IF(INDEX('Capacity Summary'!$H$139:$BG$238,MATCH('Capacity Backing (Hide)'!Y$132,'Capacity Summary'!$B$139:$B$238,0),MATCH('Capacity Backing (Hide)'!$A135,'Capacity Summary'!$H$138:$BG$138,0))&lt;&gt;0,INDEX('Capacity Summary'!$H$139:$BG$238,MATCH('Capacity Backing (Hide)'!Y$132,'Capacity Summary'!$B$139:$B$238,0),MATCH('Capacity Backing (Hide)'!$A135,'Capacity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(Hide)'!$A135,'Capacity Summary'!$H$138:$BG$138,0))="x",INDEX('Capacity Summary'!$C$139:$E$238,MATCH('Capacity Backing (Hide)'!Z$132,'Capacity Summary'!$B$139:$B$238,0),4),IF(INDEX('Capacity Summary'!$H$139:$BG$238,MATCH('Capacity Backing (Hide)'!Z$132,'Capacity Summary'!$B$139:$B$238,0),MATCH('Capacity Backing (Hide)'!$A135,'Capacity Summary'!$H$138:$BG$138,0))&lt;&gt;0,INDEX('Capacity Summary'!$H$139:$BG$238,MATCH('Capacity Backing (Hide)'!Z$132,'Capacity Summary'!$B$139:$B$238,0),MATCH('Capacity Backing (Hide)'!$A135,'Capacity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(Hide)'!$A135,'Capacity Summary'!$H$138:$BG$138,0))="x",INDEX('Capacity Summary'!$C$139:$E$238,MATCH('Capacity Backing (Hide)'!AA$132,'Capacity Summary'!$B$139:$B$238,0),4),IF(INDEX('Capacity Summary'!$H$139:$BG$238,MATCH('Capacity Backing (Hide)'!AA$132,'Capacity Summary'!$B$139:$B$238,0),MATCH('Capacity Backing (Hide)'!$A135,'Capacity Summary'!$H$138:$BG$138,0))&lt;&gt;0,INDEX('Capacity Summary'!$H$139:$BG$238,MATCH('Capacity Backing (Hide)'!AA$132,'Capacity Summary'!$B$139:$B$238,0),MATCH('Capacity Backing (Hide)'!$A135,'Capacity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(Hide)'!$A135,'Capacity Summary'!$H$138:$BG$138,0))="x",INDEX('Capacity Summary'!$C$139:$E$238,MATCH('Capacity Backing (Hide)'!AB$132,'Capacity Summary'!$B$139:$B$238,0),4),IF(INDEX('Capacity Summary'!$H$139:$BG$238,MATCH('Capacity Backing (Hide)'!AB$132,'Capacity Summary'!$B$139:$B$238,0),MATCH('Capacity Backing (Hide)'!$A135,'Capacity Summary'!$H$138:$BG$138,0))&lt;&gt;0,INDEX('Capacity Summary'!$H$139:$BG$238,MATCH('Capacity Backing (Hide)'!AB$132,'Capacity Summary'!$B$139:$B$238,0),MATCH('Capacity Backing (Hide)'!$A135,'Capacity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(Hide)'!$A135,'Capacity Summary'!$H$138:$BG$138,0))="x",INDEX('Capacity Summary'!$C$139:$E$238,MATCH('Capacity Backing (Hide)'!AC$132,'Capacity Summary'!$B$139:$B$238,0),4),IF(INDEX('Capacity Summary'!$H$139:$BG$238,MATCH('Capacity Backing (Hide)'!AC$132,'Capacity Summary'!$B$139:$B$238,0),MATCH('Capacity Backing (Hide)'!$A135,'Capacity Summary'!$H$138:$BG$138,0))&lt;&gt;0,INDEX('Capacity Summary'!$H$139:$BG$238,MATCH('Capacity Backing (Hide)'!AC$132,'Capacity Summary'!$B$139:$B$238,0),MATCH('Capacity Backing (Hide)'!$A135,'Capacity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(Hide)'!$A135,'Capacity Summary'!$H$138:$BG$138,0))="x",INDEX('Capacity Summary'!$C$139:$E$238,MATCH('Capacity Backing (Hide)'!AD$132,'Capacity Summary'!$B$139:$B$238,0),4),IF(INDEX('Capacity Summary'!$H$139:$BG$238,MATCH('Capacity Backing (Hide)'!AD$132,'Capacity Summary'!$B$139:$B$238,0),MATCH('Capacity Backing (Hide)'!$A135,'Capacity Summary'!$H$138:$BG$138,0))&lt;&gt;0,INDEX('Capacity Summary'!$H$139:$BG$238,MATCH('Capacity Backing (Hide)'!AD$132,'Capacity Summary'!$B$139:$B$238,0),MATCH('Capacity Backing (Hide)'!$A135,'Capacity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(Hide)'!$A135,'Capacity Summary'!$H$138:$BG$138,0))="x",INDEX('Capacity Summary'!$C$139:$E$238,MATCH('Capacity Backing (Hide)'!AE$132,'Capacity Summary'!$B$139:$B$238,0),4),IF(INDEX('Capacity Summary'!$H$139:$BG$238,MATCH('Capacity Backing (Hide)'!AE$132,'Capacity Summary'!$B$139:$B$238,0),MATCH('Capacity Backing (Hide)'!$A135,'Capacity Summary'!$H$138:$BG$138,0))&lt;&gt;0,INDEX('Capacity Summary'!$H$139:$BG$238,MATCH('Capacity Backing (Hide)'!AE$132,'Capacity Summary'!$B$139:$B$238,0),MATCH('Capacity Backing (Hide)'!$A135,'Capacity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(Hide)'!$A135,'Capacity Summary'!$H$138:$BG$138,0))="x",INDEX('Capacity Summary'!$C$139:$E$238,MATCH('Capacity Backing (Hide)'!AF$132,'Capacity Summary'!$B$139:$B$238,0),4),IF(INDEX('Capacity Summary'!$H$139:$BG$238,MATCH('Capacity Backing (Hide)'!AF$132,'Capacity Summary'!$B$139:$B$238,0),MATCH('Capacity Backing (Hide)'!$A135,'Capacity Summary'!$H$138:$BG$138,0))&lt;&gt;0,INDEX('Capacity Summary'!$H$139:$BG$238,MATCH('Capacity Backing (Hide)'!AF$132,'Capacity Summary'!$B$139:$B$238,0),MATCH('Capacity Backing (Hide)'!$A135,'Capacity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(Hide)'!$A135,'Capacity Summary'!$H$138:$BG$138,0))="x",INDEX('Capacity Summary'!$C$139:$E$238,MATCH('Capacity Backing (Hide)'!AG$132,'Capacity Summary'!$B$139:$B$238,0),4),IF(INDEX('Capacity Summary'!$H$139:$BG$238,MATCH('Capacity Backing (Hide)'!AG$132,'Capacity Summary'!$B$139:$B$238,0),MATCH('Capacity Backing (Hide)'!$A135,'Capacity Summary'!$H$138:$BG$138,0))&lt;&gt;0,INDEX('Capacity Summary'!$H$139:$BG$238,MATCH('Capacity Backing (Hide)'!AG$132,'Capacity Summary'!$B$139:$B$238,0),MATCH('Capacity Backing (Hide)'!$A135,'Capacity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(Hide)'!$A135,'Capacity Summary'!$H$138:$BG$138,0))="x",INDEX('Capacity Summary'!$C$139:$E$238,MATCH('Capacity Backing (Hide)'!AH$132,'Capacity Summary'!$B$139:$B$238,0),4),IF(INDEX('Capacity Summary'!$H$139:$BG$238,MATCH('Capacity Backing (Hide)'!AH$132,'Capacity Summary'!$B$139:$B$238,0),MATCH('Capacity Backing (Hide)'!$A135,'Capacity Summary'!$H$138:$BG$138,0))&lt;&gt;0,INDEX('Capacity Summary'!$H$139:$BG$238,MATCH('Capacity Backing (Hide)'!AH$132,'Capacity Summary'!$B$139:$B$238,0),MATCH('Capacity Backing (Hide)'!$A135,'Capacity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(Hide)'!$A135,'Capacity Summary'!$H$138:$BG$138,0))="x",INDEX('Capacity Summary'!$C$139:$E$238,MATCH('Capacity Backing (Hide)'!AI$132,'Capacity Summary'!$B$139:$B$238,0),4),IF(INDEX('Capacity Summary'!$H$139:$BG$238,MATCH('Capacity Backing (Hide)'!AI$132,'Capacity Summary'!$B$139:$B$238,0),MATCH('Capacity Backing (Hide)'!$A135,'Capacity Summary'!$H$138:$BG$138,0))&lt;&gt;0,INDEX('Capacity Summary'!$H$139:$BG$238,MATCH('Capacity Backing (Hide)'!AI$132,'Capacity Summary'!$B$139:$B$238,0),MATCH('Capacity Backing (Hide)'!$A135,'Capacity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(Hide)'!$A135,'Capacity Summary'!$H$138:$BG$138,0))="x",INDEX('Capacity Summary'!$C$139:$E$238,MATCH('Capacity Backing (Hide)'!AJ$132,'Capacity Summary'!$B$139:$B$238,0),4),IF(INDEX('Capacity Summary'!$H$139:$BG$238,MATCH('Capacity Backing (Hide)'!AJ$132,'Capacity Summary'!$B$139:$B$238,0),MATCH('Capacity Backing (Hide)'!$A135,'Capacity Summary'!$H$138:$BG$138,0))&lt;&gt;0,INDEX('Capacity Summary'!$H$139:$BG$238,MATCH('Capacity Backing (Hide)'!AJ$132,'Capacity Summary'!$B$139:$B$238,0),MATCH('Capacity Backing (Hide)'!$A135,'Capacity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(Hide)'!$A135,'Capacity Summary'!$H$138:$BG$138,0))="x",INDEX('Capacity Summary'!$C$139:$E$238,MATCH('Capacity Backing (Hide)'!AK$132,'Capacity Summary'!$B$139:$B$238,0),4),IF(INDEX('Capacity Summary'!$H$139:$BG$238,MATCH('Capacity Backing (Hide)'!AK$132,'Capacity Summary'!$B$139:$B$238,0),MATCH('Capacity Backing (Hide)'!$A135,'Capacity Summary'!$H$138:$BG$138,0))&lt;&gt;0,INDEX('Capacity Summary'!$H$139:$BG$238,MATCH('Capacity Backing (Hide)'!AK$132,'Capacity Summary'!$B$139:$B$238,0),MATCH('Capacity Backing (Hide)'!$A135,'Capacity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(Hide)'!$A135,'Capacity Summary'!$H$138:$BG$138,0))="x",INDEX('Capacity Summary'!$C$139:$E$238,MATCH('Capacity Backing (Hide)'!AL$132,'Capacity Summary'!$B$139:$B$238,0),4),IF(INDEX('Capacity Summary'!$H$139:$BG$238,MATCH('Capacity Backing (Hide)'!AL$132,'Capacity Summary'!$B$139:$B$238,0),MATCH('Capacity Backing (Hide)'!$A135,'Capacity Summary'!$H$138:$BG$138,0))&lt;&gt;0,INDEX('Capacity Summary'!$H$139:$BG$238,MATCH('Capacity Backing (Hide)'!AL$132,'Capacity Summary'!$B$139:$B$238,0),MATCH('Capacity Backing (Hide)'!$A135,'Capacity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(Hide)'!$A135,'Capacity Summary'!$H$138:$BG$138,0))="x",INDEX('Capacity Summary'!$C$139:$E$238,MATCH('Capacity Backing (Hide)'!AM$132,'Capacity Summary'!$B$139:$B$238,0),4),IF(INDEX('Capacity Summary'!$H$139:$BG$238,MATCH('Capacity Backing (Hide)'!AM$132,'Capacity Summary'!$B$139:$B$238,0),MATCH('Capacity Backing (Hide)'!$A135,'Capacity Summary'!$H$138:$BG$138,0))&lt;&gt;0,INDEX('Capacity Summary'!$H$139:$BG$238,MATCH('Capacity Backing (Hide)'!AM$132,'Capacity Summary'!$B$139:$B$238,0),MATCH('Capacity Backing (Hide)'!$A135,'Capacity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(Hide)'!$A135,'Capacity Summary'!$H$138:$BG$138,0))="x",INDEX('Capacity Summary'!$C$139:$E$238,MATCH('Capacity Backing (Hide)'!AN$132,'Capacity Summary'!$B$139:$B$238,0),4),IF(INDEX('Capacity Summary'!$H$139:$BG$238,MATCH('Capacity Backing (Hide)'!AN$132,'Capacity Summary'!$B$139:$B$238,0),MATCH('Capacity Backing (Hide)'!$A135,'Capacity Summary'!$H$138:$BG$138,0))&lt;&gt;0,INDEX('Capacity Summary'!$H$139:$BG$238,MATCH('Capacity Backing (Hide)'!AN$132,'Capacity Summary'!$B$139:$B$238,0),MATCH('Capacity Backing (Hide)'!$A135,'Capacity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(Hide)'!$A135,'Capacity Summary'!$H$138:$BG$138,0))="x",INDEX('Capacity Summary'!$C$139:$E$238,MATCH('Capacity Backing (Hide)'!AO$132,'Capacity Summary'!$B$139:$B$238,0),4),IF(INDEX('Capacity Summary'!$H$139:$BG$238,MATCH('Capacity Backing (Hide)'!AO$132,'Capacity Summary'!$B$139:$B$238,0),MATCH('Capacity Backing (Hide)'!$A135,'Capacity Summary'!$H$138:$BG$138,0))&lt;&gt;0,INDEX('Capacity Summary'!$H$139:$BG$238,MATCH('Capacity Backing (Hide)'!AO$132,'Capacity Summary'!$B$139:$B$238,0),MATCH('Capacity Backing (Hide)'!$A135,'Capacity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(Hide)'!$A135,'Capacity Summary'!$H$138:$BG$138,0))="x",INDEX('Capacity Summary'!$C$139:$E$238,MATCH('Capacity Backing (Hide)'!AP$132,'Capacity Summary'!$B$139:$B$238,0),4),IF(INDEX('Capacity Summary'!$H$139:$BG$238,MATCH('Capacity Backing (Hide)'!AP$132,'Capacity Summary'!$B$139:$B$238,0),MATCH('Capacity Backing (Hide)'!$A135,'Capacity Summary'!$H$138:$BG$138,0))&lt;&gt;0,INDEX('Capacity Summary'!$H$139:$BG$238,MATCH('Capacity Backing (Hide)'!AP$132,'Capacity Summary'!$B$139:$B$238,0),MATCH('Capacity Backing (Hide)'!$A135,'Capacity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(Hide)'!$A135,'Capacity Summary'!$H$138:$BG$138,0))="x",INDEX('Capacity Summary'!$C$139:$E$238,MATCH('Capacity Backing (Hide)'!AQ$132,'Capacity Summary'!$B$139:$B$238,0),4),IF(INDEX('Capacity Summary'!$H$139:$BG$238,MATCH('Capacity Backing (Hide)'!AQ$132,'Capacity Summary'!$B$139:$B$238,0),MATCH('Capacity Backing (Hide)'!$A135,'Capacity Summary'!$H$138:$BG$138,0))&lt;&gt;0,INDEX('Capacity Summary'!$H$139:$BG$238,MATCH('Capacity Backing (Hide)'!AQ$132,'Capacity Summary'!$B$139:$B$238,0),MATCH('Capacity Backing (Hide)'!$A135,'Capacity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(Hide)'!$A135,'Capacity Summary'!$H$138:$BG$138,0))="x",INDEX('Capacity Summary'!$C$139:$E$238,MATCH('Capacity Backing (Hide)'!AR$132,'Capacity Summary'!$B$139:$B$238,0),4),IF(INDEX('Capacity Summary'!$H$139:$BG$238,MATCH('Capacity Backing (Hide)'!AR$132,'Capacity Summary'!$B$139:$B$238,0),MATCH('Capacity Backing (Hide)'!$A135,'Capacity Summary'!$H$138:$BG$138,0))&lt;&gt;0,INDEX('Capacity Summary'!$H$139:$BG$238,MATCH('Capacity Backing (Hide)'!AR$132,'Capacity Summary'!$B$139:$B$238,0),MATCH('Capacity Backing (Hide)'!$A135,'Capacity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(Hide)'!$A135,'Capacity Summary'!$H$138:$BG$138,0))="x",INDEX('Capacity Summary'!$C$139:$E$238,MATCH('Capacity Backing (Hide)'!AS$132,'Capacity Summary'!$B$139:$B$238,0),4),IF(INDEX('Capacity Summary'!$H$139:$BG$238,MATCH('Capacity Backing (Hide)'!AS$132,'Capacity Summary'!$B$139:$B$238,0),MATCH('Capacity Backing (Hide)'!$A135,'Capacity Summary'!$H$138:$BG$138,0))&lt;&gt;0,INDEX('Capacity Summary'!$H$139:$BG$238,MATCH('Capacity Backing (Hide)'!AS$132,'Capacity Summary'!$B$139:$B$238,0),MATCH('Capacity Backing (Hide)'!$A135,'Capacity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(Hide)'!$A135,'Capacity Summary'!$H$138:$BG$138,0))="x",INDEX('Capacity Summary'!$C$139:$E$238,MATCH('Capacity Backing (Hide)'!AT$132,'Capacity Summary'!$B$139:$B$238,0),4),IF(INDEX('Capacity Summary'!$H$139:$BG$238,MATCH('Capacity Backing (Hide)'!AT$132,'Capacity Summary'!$B$139:$B$238,0),MATCH('Capacity Backing (Hide)'!$A135,'Capacity Summary'!$H$138:$BG$138,0))&lt;&gt;0,INDEX('Capacity Summary'!$H$139:$BG$238,MATCH('Capacity Backing (Hide)'!AT$132,'Capacity Summary'!$B$139:$B$238,0),MATCH('Capacity Backing (Hide)'!$A135,'Capacity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(Hide)'!$A135,'Capacity Summary'!$H$138:$BG$138,0))="x",INDEX('Capacity Summary'!$C$139:$E$238,MATCH('Capacity Backing (Hide)'!AU$132,'Capacity Summary'!$B$139:$B$238,0),4),IF(INDEX('Capacity Summary'!$H$139:$BG$238,MATCH('Capacity Backing (Hide)'!AU$132,'Capacity Summary'!$B$139:$B$238,0),MATCH('Capacity Backing (Hide)'!$A135,'Capacity Summary'!$H$138:$BG$138,0))&lt;&gt;0,INDEX('Capacity Summary'!$H$139:$BG$238,MATCH('Capacity Backing (Hide)'!AU$132,'Capacity Summary'!$B$139:$B$238,0),MATCH('Capacity Backing (Hide)'!$A135,'Capacity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(Hide)'!$A135,'Capacity Summary'!$H$138:$BG$138,0))="x",INDEX('Capacity Summary'!$C$139:$E$238,MATCH('Capacity Backing (Hide)'!AV$132,'Capacity Summary'!$B$139:$B$238,0),4),IF(INDEX('Capacity Summary'!$H$139:$BG$238,MATCH('Capacity Backing (Hide)'!AV$132,'Capacity Summary'!$B$139:$B$238,0),MATCH('Capacity Backing (Hide)'!$A135,'Capacity Summary'!$H$138:$BG$138,0))&lt;&gt;0,INDEX('Capacity Summary'!$H$139:$BG$238,MATCH('Capacity Backing (Hide)'!AV$132,'Capacity Summary'!$B$139:$B$238,0),MATCH('Capacity Backing (Hide)'!$A135,'Capacity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(Hide)'!$A135,'Capacity Summary'!$H$138:$BG$138,0))="x",INDEX('Capacity Summary'!$C$139:$E$238,MATCH('Capacity Backing (Hide)'!AW$132,'Capacity Summary'!$B$139:$B$238,0),4),IF(INDEX('Capacity Summary'!$H$139:$BG$238,MATCH('Capacity Backing (Hide)'!AW$132,'Capacity Summary'!$B$139:$B$238,0),MATCH('Capacity Backing (Hide)'!$A135,'Capacity Summary'!$H$138:$BG$138,0))&lt;&gt;0,INDEX('Capacity Summary'!$H$139:$BG$238,MATCH('Capacity Backing (Hide)'!AW$132,'Capacity Summary'!$B$139:$B$238,0),MATCH('Capacity Backing (Hide)'!$A135,'Capacity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(Hide)'!$A135,'Capacity Summary'!$H$138:$BG$138,0))="x",INDEX('Capacity Summary'!$C$139:$E$238,MATCH('Capacity Backing (Hide)'!AX$132,'Capacity Summary'!$B$139:$B$238,0),4),IF(INDEX('Capacity Summary'!$H$139:$BG$238,MATCH('Capacity Backing (Hide)'!AX$132,'Capacity Summary'!$B$139:$B$238,0),MATCH('Capacity Backing (Hide)'!$A135,'Capacity Summary'!$H$138:$BG$138,0))&lt;&gt;0,INDEX('Capacity Summary'!$H$139:$BG$238,MATCH('Capacity Backing (Hide)'!AX$132,'Capacity Summary'!$B$139:$B$238,0),MATCH('Capacity Backing (Hide)'!$A135,'Capacity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(Hide)'!$A135,'Capacity Summary'!$H$138:$BG$138,0))="x",INDEX('Capacity Summary'!$C$139:$E$238,MATCH('Capacity Backing (Hide)'!AY$132,'Capacity Summary'!$B$139:$B$238,0),4),IF(INDEX('Capacity Summary'!$H$139:$BG$238,MATCH('Capacity Backing (Hide)'!AY$132,'Capacity Summary'!$B$139:$B$238,0),MATCH('Capacity Backing (Hide)'!$A135,'Capacity Summary'!$H$138:$BG$138,0))&lt;&gt;0,INDEX('Capacity Summary'!$H$139:$BG$238,MATCH('Capacity Backing (Hide)'!AY$132,'Capacity Summary'!$B$139:$B$238,0),MATCH('Capacity Backing (Hide)'!$A135,'Capacity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(Hide)'!$A135,'Capacity Summary'!$H$138:$BG$138,0))="x",INDEX('Capacity Summary'!$C$139:$E$238,MATCH('Capacity Backing (Hide)'!AZ$132,'Capacity Summary'!$B$139:$B$238,0),4),IF(INDEX('Capacity Summary'!$H$139:$BG$238,MATCH('Capacity Backing (Hide)'!AZ$132,'Capacity Summary'!$B$139:$B$238,0),MATCH('Capacity Backing (Hide)'!$A135,'Capacity Summary'!$H$138:$BG$138,0))&lt;&gt;0,INDEX('Capacity Summary'!$H$139:$BG$238,MATCH('Capacity Backing (Hide)'!AZ$132,'Capacity Summary'!$B$139:$B$238,0),MATCH('Capacity Backing (Hide)'!$A135,'Capacity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(Hide)'!$A135,'Capacity Summary'!$H$138:$BG$138,0))="x",INDEX('Capacity Summary'!$C$139:$E$238,MATCH('Capacity Backing (Hide)'!BA$132,'Capacity Summary'!$B$139:$B$238,0),4),IF(INDEX('Capacity Summary'!$H$139:$BG$238,MATCH('Capacity Backing (Hide)'!BA$132,'Capacity Summary'!$B$139:$B$238,0),MATCH('Capacity Backing (Hide)'!$A135,'Capacity Summary'!$H$138:$BG$138,0))&lt;&gt;0,INDEX('Capacity Summary'!$H$139:$BG$238,MATCH('Capacity Backing (Hide)'!BA$132,'Capacity Summary'!$B$139:$B$238,0),MATCH('Capacity Backing (Hide)'!$A135,'Capacity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(Hide)'!$A135,'Capacity Summary'!$H$138:$BG$138,0))="x",INDEX('Capacity Summary'!$C$139:$E$238,MATCH('Capacity Backing (Hide)'!BB$132,'Capacity Summary'!$B$139:$B$238,0),4),IF(INDEX('Capacity Summary'!$H$139:$BG$238,MATCH('Capacity Backing (Hide)'!BB$132,'Capacity Summary'!$B$139:$B$238,0),MATCH('Capacity Backing (Hide)'!$A135,'Capacity Summary'!$H$138:$BG$138,0))&lt;&gt;0,INDEX('Capacity Summary'!$H$139:$BG$238,MATCH('Capacity Backing (Hide)'!BB$132,'Capacity Summary'!$B$139:$B$238,0),MATCH('Capacity Backing (Hide)'!$A135,'Capacity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(Hide)'!$A135,'Capacity Summary'!$H$138:$BG$138,0))="x",INDEX('Capacity Summary'!$C$139:$E$238,MATCH('Capacity Backing (Hide)'!BC$132,'Capacity Summary'!$B$139:$B$238,0),4),IF(INDEX('Capacity Summary'!$H$139:$BG$238,MATCH('Capacity Backing (Hide)'!BC$132,'Capacity Summary'!$B$139:$B$238,0),MATCH('Capacity Backing (Hide)'!$A135,'Capacity Summary'!$H$138:$BG$138,0))&lt;&gt;0,INDEX('Capacity Summary'!$H$139:$BG$238,MATCH('Capacity Backing (Hide)'!BC$132,'Capacity Summary'!$B$139:$B$238,0),MATCH('Capacity Backing (Hide)'!$A135,'Capacity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(Hide)'!$A135,'Capacity Summary'!$H$138:$BG$138,0))="x",INDEX('Capacity Summary'!$C$139:$E$238,MATCH('Capacity Backing (Hide)'!BD$132,'Capacity Summary'!$B$139:$B$238,0),4),IF(INDEX('Capacity Summary'!$H$139:$BG$238,MATCH('Capacity Backing (Hide)'!BD$132,'Capacity Summary'!$B$139:$B$238,0),MATCH('Capacity Backing (Hide)'!$A135,'Capacity Summary'!$H$138:$BG$138,0))&lt;&gt;0,INDEX('Capacity Summary'!$H$139:$BG$238,MATCH('Capacity Backing (Hide)'!BD$132,'Capacity Summary'!$B$139:$B$238,0),MATCH('Capacity Backing (Hide)'!$A135,'Capacity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(Hide)'!$A135,'Capacity Summary'!$H$138:$BG$138,0))="x",INDEX('Capacity Summary'!$C$139:$E$238,MATCH('Capacity Backing (Hide)'!BE$132,'Capacity Summary'!$B$139:$B$238,0),4),IF(INDEX('Capacity Summary'!$H$139:$BG$238,MATCH('Capacity Backing (Hide)'!BE$132,'Capacity Summary'!$B$139:$B$238,0),MATCH('Capacity Backing (Hide)'!$A135,'Capacity Summary'!$H$138:$BG$138,0))&lt;&gt;0,INDEX('Capacity Summary'!$H$139:$BG$238,MATCH('Capacity Backing (Hide)'!BE$132,'Capacity Summary'!$B$139:$B$238,0),MATCH('Capacity Backing (Hide)'!$A135,'Capacity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(Hide)'!$A135,'Capacity Summary'!$H$138:$BG$138,0))="x",INDEX('Capacity Summary'!$C$139:$E$238,MATCH('Capacity Backing (Hide)'!BF$132,'Capacity Summary'!$B$139:$B$238,0),4),IF(INDEX('Capacity Summary'!$H$139:$BG$238,MATCH('Capacity Backing (Hide)'!BF$132,'Capacity Summary'!$B$139:$B$238,0),MATCH('Capacity Backing (Hide)'!$A135,'Capacity Summary'!$H$138:$BG$138,0))&lt;&gt;0,INDEX('Capacity Summary'!$H$139:$BG$238,MATCH('Capacity Backing (Hide)'!BF$132,'Capacity Summary'!$B$139:$B$238,0),MATCH('Capacity Backing (Hide)'!$A135,'Capacity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(Hide)'!$A135,'Capacity Summary'!$H$138:$BG$138,0))="x",INDEX('Capacity Summary'!$C$139:$E$238,MATCH('Capacity Backing (Hide)'!BG$132,'Capacity Summary'!$B$139:$B$238,0),4),IF(INDEX('Capacity Summary'!$H$139:$BG$238,MATCH('Capacity Backing (Hide)'!BG$132,'Capacity Summary'!$B$139:$B$238,0),MATCH('Capacity Backing (Hide)'!$A135,'Capacity Summary'!$H$138:$BG$138,0))&lt;&gt;0,INDEX('Capacity Summary'!$H$139:$BG$238,MATCH('Capacity Backing (Hide)'!BG$132,'Capacity Summary'!$B$139:$B$238,0),MATCH('Capacity Backing (Hide)'!$A135,'Capacity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(Hide)'!$A135,'Capacity Summary'!$H$138:$BG$138,0))="x",INDEX('Capacity Summary'!$C$139:$E$238,MATCH('Capacity Backing (Hide)'!BH$132,'Capacity Summary'!$B$139:$B$238,0),4),IF(INDEX('Capacity Summary'!$H$139:$BG$238,MATCH('Capacity Backing (Hide)'!BH$132,'Capacity Summary'!$B$139:$B$238,0),MATCH('Capacity Backing (Hide)'!$A135,'Capacity Summary'!$H$138:$BG$138,0))&lt;&gt;0,INDEX('Capacity Summary'!$H$139:$BG$238,MATCH('Capacity Backing (Hide)'!BH$132,'Capacity Summary'!$B$139:$B$238,0),MATCH('Capacity Backing (Hide)'!$A135,'Capacity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(Hide)'!$A135,'Capacity Summary'!$H$138:$BG$138,0))="x",INDEX('Capacity Summary'!$C$139:$E$238,MATCH('Capacity Backing (Hide)'!BI$132,'Capacity Summary'!$B$139:$B$238,0),4),IF(INDEX('Capacity Summary'!$H$139:$BG$238,MATCH('Capacity Backing (Hide)'!BI$132,'Capacity Summary'!$B$139:$B$238,0),MATCH('Capacity Backing (Hide)'!$A135,'Capacity Summary'!$H$138:$BG$138,0))&lt;&gt;0,INDEX('Capacity Summary'!$H$139:$BG$238,MATCH('Capacity Backing (Hide)'!BI$132,'Capacity Summary'!$B$139:$B$238,0),MATCH('Capacity Backing (Hide)'!$A135,'Capacity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(Hide)'!$A135,'Capacity Summary'!$H$138:$BG$138,0))="x",INDEX('Capacity Summary'!$C$139:$E$238,MATCH('Capacity Backing (Hide)'!BJ$132,'Capacity Summary'!$B$139:$B$238,0),4),IF(INDEX('Capacity Summary'!$H$139:$BG$238,MATCH('Capacity Backing (Hide)'!BJ$132,'Capacity Summary'!$B$139:$B$238,0),MATCH('Capacity Backing (Hide)'!$A135,'Capacity Summary'!$H$138:$BG$138,0))&lt;&gt;0,INDEX('Capacity Summary'!$H$139:$BG$238,MATCH('Capacity Backing (Hide)'!BJ$132,'Capacity Summary'!$B$139:$B$238,0),MATCH('Capacity Backing (Hide)'!$A135,'Capacity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(Hide)'!$A135,'Capacity Summary'!$H$138:$BG$138,0))="x",INDEX('Capacity Summary'!$C$139:$E$238,MATCH('Capacity Backing (Hide)'!BK$132,'Capacity Summary'!$B$139:$B$238,0),4),IF(INDEX('Capacity Summary'!$H$139:$BG$238,MATCH('Capacity Backing (Hide)'!BK$132,'Capacity Summary'!$B$139:$B$238,0),MATCH('Capacity Backing (Hide)'!$A135,'Capacity Summary'!$H$138:$BG$138,0))&lt;&gt;0,INDEX('Capacity Summary'!$H$139:$BG$238,MATCH('Capacity Backing (Hide)'!BK$132,'Capacity Summary'!$B$139:$B$238,0),MATCH('Capacity Backing (Hide)'!$A135,'Capacity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(Hide)'!$A135,'Capacity Summary'!$H$138:$BG$138,0))="x",INDEX('Capacity Summary'!$C$139:$E$238,MATCH('Capacity Backing (Hide)'!BL$132,'Capacity Summary'!$B$139:$B$238,0),4),IF(INDEX('Capacity Summary'!$H$139:$BG$238,MATCH('Capacity Backing (Hide)'!BL$132,'Capacity Summary'!$B$139:$B$238,0),MATCH('Capacity Backing (Hide)'!$A135,'Capacity Summary'!$H$138:$BG$138,0))&lt;&gt;0,INDEX('Capacity Summary'!$H$139:$BG$238,MATCH('Capacity Backing (Hide)'!BL$132,'Capacity Summary'!$B$139:$B$238,0),MATCH('Capacity Backing (Hide)'!$A135,'Capacity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(Hide)'!$A135,'Capacity Summary'!$H$138:$BG$138,0))="x",INDEX('Capacity Summary'!$C$139:$E$238,MATCH('Capacity Backing (Hide)'!BM$132,'Capacity Summary'!$B$139:$B$238,0),4),IF(INDEX('Capacity Summary'!$H$139:$BG$238,MATCH('Capacity Backing (Hide)'!BM$132,'Capacity Summary'!$B$139:$B$238,0),MATCH('Capacity Backing (Hide)'!$A135,'Capacity Summary'!$H$138:$BG$138,0))&lt;&gt;0,INDEX('Capacity Summary'!$H$139:$BG$238,MATCH('Capacity Backing (Hide)'!BM$132,'Capacity Summary'!$B$139:$B$238,0),MATCH('Capacity Backing (Hide)'!$A135,'Capacity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(Hide)'!$A135,'Capacity Summary'!$H$138:$BG$138,0))="x",INDEX('Capacity Summary'!$C$139:$E$238,MATCH('Capacity Backing (Hide)'!BN$132,'Capacity Summary'!$B$139:$B$238,0),4),IF(INDEX('Capacity Summary'!$H$139:$BG$238,MATCH('Capacity Backing (Hide)'!BN$132,'Capacity Summary'!$B$139:$B$238,0),MATCH('Capacity Backing (Hide)'!$A135,'Capacity Summary'!$H$138:$BG$138,0))&lt;&gt;0,INDEX('Capacity Summary'!$H$139:$BG$238,MATCH('Capacity Backing (Hide)'!BN$132,'Capacity Summary'!$B$139:$B$238,0),MATCH('Capacity Backing (Hide)'!$A135,'Capacity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(Hide)'!$A135,'Capacity Summary'!$H$138:$BG$138,0))="x",INDEX('Capacity Summary'!$C$139:$E$238,MATCH('Capacity Backing (Hide)'!BO$132,'Capacity Summary'!$B$139:$B$238,0),4),IF(INDEX('Capacity Summary'!$H$139:$BG$238,MATCH('Capacity Backing (Hide)'!BO$132,'Capacity Summary'!$B$139:$B$238,0),MATCH('Capacity Backing (Hide)'!$A135,'Capacity Summary'!$H$138:$BG$138,0))&lt;&gt;0,INDEX('Capacity Summary'!$H$139:$BG$238,MATCH('Capacity Backing (Hide)'!BO$132,'Capacity Summary'!$B$139:$B$238,0),MATCH('Capacity Backing (Hide)'!$A135,'Capacity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(Hide)'!$A135,'Capacity Summary'!$H$138:$BG$138,0))="x",INDEX('Capacity Summary'!$C$139:$E$238,MATCH('Capacity Backing (Hide)'!BP$132,'Capacity Summary'!$B$139:$B$238,0),4),IF(INDEX('Capacity Summary'!$H$139:$BG$238,MATCH('Capacity Backing (Hide)'!BP$132,'Capacity Summary'!$B$139:$B$238,0),MATCH('Capacity Backing (Hide)'!$A135,'Capacity Summary'!$H$138:$BG$138,0))&lt;&gt;0,INDEX('Capacity Summary'!$H$139:$BG$238,MATCH('Capacity Backing (Hide)'!BP$132,'Capacity Summary'!$B$139:$B$238,0),MATCH('Capacity Backing (Hide)'!$A135,'Capacity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(Hide)'!$A135,'Capacity Summary'!$H$138:$BG$138,0))="x",INDEX('Capacity Summary'!$C$139:$E$238,MATCH('Capacity Backing (Hide)'!BQ$132,'Capacity Summary'!$B$139:$B$238,0),4),IF(INDEX('Capacity Summary'!$H$139:$BG$238,MATCH('Capacity Backing (Hide)'!BQ$132,'Capacity Summary'!$B$139:$B$238,0),MATCH('Capacity Backing (Hide)'!$A135,'Capacity Summary'!$H$138:$BG$138,0))&lt;&gt;0,INDEX('Capacity Summary'!$H$139:$BG$238,MATCH('Capacity Backing (Hide)'!BQ$132,'Capacity Summary'!$B$139:$B$238,0),MATCH('Capacity Backing (Hide)'!$A135,'Capacity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(Hide)'!$A135,'Capacity Summary'!$H$138:$BG$138,0))="x",INDEX('Capacity Summary'!$C$139:$E$238,MATCH('Capacity Backing (Hide)'!BR$132,'Capacity Summary'!$B$139:$B$238,0),4),IF(INDEX('Capacity Summary'!$H$139:$BG$238,MATCH('Capacity Backing (Hide)'!BR$132,'Capacity Summary'!$B$139:$B$238,0),MATCH('Capacity Backing (Hide)'!$A135,'Capacity Summary'!$H$138:$BG$138,0))&lt;&gt;0,INDEX('Capacity Summary'!$H$139:$BG$238,MATCH('Capacity Backing (Hide)'!BR$132,'Capacity Summary'!$B$139:$B$238,0),MATCH('Capacity Backing (Hide)'!$A135,'Capacity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(Hide)'!$A135,'Capacity Summary'!$H$138:$BG$138,0))="x",INDEX('Capacity Summary'!$C$139:$E$238,MATCH('Capacity Backing (Hide)'!BS$132,'Capacity Summary'!$B$139:$B$238,0),4),IF(INDEX('Capacity Summary'!$H$139:$BG$238,MATCH('Capacity Backing (Hide)'!BS$132,'Capacity Summary'!$B$139:$B$238,0),MATCH('Capacity Backing (Hide)'!$A135,'Capacity Summary'!$H$138:$BG$138,0))&lt;&gt;0,INDEX('Capacity Summary'!$H$139:$BG$238,MATCH('Capacity Backing (Hide)'!BS$132,'Capacity Summary'!$B$139:$B$238,0),MATCH('Capacity Backing (Hide)'!$A135,'Capacity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(Hide)'!$A135,'Capacity Summary'!$H$138:$BG$138,0))="x",INDEX('Capacity Summary'!$C$139:$E$238,MATCH('Capacity Backing (Hide)'!BT$132,'Capacity Summary'!$B$139:$B$238,0),4),IF(INDEX('Capacity Summary'!$H$139:$BG$238,MATCH('Capacity Backing (Hide)'!BT$132,'Capacity Summary'!$B$139:$B$238,0),MATCH('Capacity Backing (Hide)'!$A135,'Capacity Summary'!$H$138:$BG$138,0))&lt;&gt;0,INDEX('Capacity Summary'!$H$139:$BG$238,MATCH('Capacity Backing (Hide)'!BT$132,'Capacity Summary'!$B$139:$B$238,0),MATCH('Capacity Backing (Hide)'!$A135,'Capacity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(Hide)'!$A135,'Capacity Summary'!$H$138:$BG$138,0))="x",INDEX('Capacity Summary'!$C$139:$E$238,MATCH('Capacity Backing (Hide)'!BU$132,'Capacity Summary'!$B$139:$B$238,0),4),IF(INDEX('Capacity Summary'!$H$139:$BG$238,MATCH('Capacity Backing (Hide)'!BU$132,'Capacity Summary'!$B$139:$B$238,0),MATCH('Capacity Backing (Hide)'!$A135,'Capacity Summary'!$H$138:$BG$138,0))&lt;&gt;0,INDEX('Capacity Summary'!$H$139:$BG$238,MATCH('Capacity Backing (Hide)'!BU$132,'Capacity Summary'!$B$139:$B$238,0),MATCH('Capacity Backing (Hide)'!$A135,'Capacity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(Hide)'!$A135,'Capacity Summary'!$H$138:$BG$138,0))="x",INDEX('Capacity Summary'!$C$139:$E$238,MATCH('Capacity Backing (Hide)'!BV$132,'Capacity Summary'!$B$139:$B$238,0),4),IF(INDEX('Capacity Summary'!$H$139:$BG$238,MATCH('Capacity Backing (Hide)'!BV$132,'Capacity Summary'!$B$139:$B$238,0),MATCH('Capacity Backing (Hide)'!$A135,'Capacity Summary'!$H$138:$BG$138,0))&lt;&gt;0,INDEX('Capacity Summary'!$H$139:$BG$238,MATCH('Capacity Backing (Hide)'!BV$132,'Capacity Summary'!$B$139:$B$238,0),MATCH('Capacity Backing (Hide)'!$A135,'Capacity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(Hide)'!$A135,'Capacity Summary'!$H$138:$BG$138,0))="x",INDEX('Capacity Summary'!$C$139:$E$238,MATCH('Capacity Backing (Hide)'!BW$132,'Capacity Summary'!$B$139:$B$238,0),4),IF(INDEX('Capacity Summary'!$H$139:$BG$238,MATCH('Capacity Backing (Hide)'!BW$132,'Capacity Summary'!$B$139:$B$238,0),MATCH('Capacity Backing (Hide)'!$A135,'Capacity Summary'!$H$138:$BG$138,0))&lt;&gt;0,INDEX('Capacity Summary'!$H$139:$BG$238,MATCH('Capacity Backing (Hide)'!BW$132,'Capacity Summary'!$B$139:$B$238,0),MATCH('Capacity Backing (Hide)'!$A135,'Capacity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(Hide)'!$A135,'Capacity Summary'!$H$138:$BG$138,0))="x",INDEX('Capacity Summary'!$C$139:$E$238,MATCH('Capacity Backing (Hide)'!BX$132,'Capacity Summary'!$B$139:$B$238,0),4),IF(INDEX('Capacity Summary'!$H$139:$BG$238,MATCH('Capacity Backing (Hide)'!BX$132,'Capacity Summary'!$B$139:$B$238,0),MATCH('Capacity Backing (Hide)'!$A135,'Capacity Summary'!$H$138:$BG$138,0))&lt;&gt;0,INDEX('Capacity Summary'!$H$139:$BG$238,MATCH('Capacity Backing (Hide)'!BX$132,'Capacity Summary'!$B$139:$B$238,0),MATCH('Capacity Backing (Hide)'!$A135,'Capacity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(Hide)'!$A135,'Capacity Summary'!$H$138:$BG$138,0))="x",INDEX('Capacity Summary'!$C$139:$E$238,MATCH('Capacity Backing (Hide)'!BY$132,'Capacity Summary'!$B$139:$B$238,0),4),IF(INDEX('Capacity Summary'!$H$139:$BG$238,MATCH('Capacity Backing (Hide)'!BY$132,'Capacity Summary'!$B$139:$B$238,0),MATCH('Capacity Backing (Hide)'!$A135,'Capacity Summary'!$H$138:$BG$138,0))&lt;&gt;0,INDEX('Capacity Summary'!$H$139:$BG$238,MATCH('Capacity Backing (Hide)'!BY$132,'Capacity Summary'!$B$139:$B$238,0),MATCH('Capacity Backing (Hide)'!$A135,'Capacity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(Hide)'!$A135,'Capacity Summary'!$H$138:$BG$138,0))="x",INDEX('Capacity Summary'!$C$139:$E$238,MATCH('Capacity Backing (Hide)'!BZ$132,'Capacity Summary'!$B$139:$B$238,0),4),IF(INDEX('Capacity Summary'!$H$139:$BG$238,MATCH('Capacity Backing (Hide)'!BZ$132,'Capacity Summary'!$B$139:$B$238,0),MATCH('Capacity Backing (Hide)'!$A135,'Capacity Summary'!$H$138:$BG$138,0))&lt;&gt;0,INDEX('Capacity Summary'!$H$139:$BG$238,MATCH('Capacity Backing (Hide)'!BZ$132,'Capacity Summary'!$B$139:$B$238,0),MATCH('Capacity Backing (Hide)'!$A135,'Capacity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(Hide)'!$A135,'Capacity Summary'!$H$138:$BG$138,0))="x",INDEX('Capacity Summary'!$C$139:$E$238,MATCH('Capacity Backing (Hide)'!CA$132,'Capacity Summary'!$B$139:$B$238,0),4),IF(INDEX('Capacity Summary'!$H$139:$BG$238,MATCH('Capacity Backing (Hide)'!CA$132,'Capacity Summary'!$B$139:$B$238,0),MATCH('Capacity Backing (Hide)'!$A135,'Capacity Summary'!$H$138:$BG$138,0))&lt;&gt;0,INDEX('Capacity Summary'!$H$139:$BG$238,MATCH('Capacity Backing (Hide)'!CA$132,'Capacity Summary'!$B$139:$B$238,0),MATCH('Capacity Backing (Hide)'!$A135,'Capacity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(Hide)'!$A135,'Capacity Summary'!$H$138:$BG$138,0))="x",INDEX('Capacity Summary'!$C$139:$E$238,MATCH('Capacity Backing (Hide)'!CB$132,'Capacity Summary'!$B$139:$B$238,0),4),IF(INDEX('Capacity Summary'!$H$139:$BG$238,MATCH('Capacity Backing (Hide)'!CB$132,'Capacity Summary'!$B$139:$B$238,0),MATCH('Capacity Backing (Hide)'!$A135,'Capacity Summary'!$H$138:$BG$138,0))&lt;&gt;0,INDEX('Capacity Summary'!$H$139:$BG$238,MATCH('Capacity Backing (Hide)'!CB$132,'Capacity Summary'!$B$139:$B$238,0),MATCH('Capacity Backing (Hide)'!$A135,'Capacity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(Hide)'!$A135,'Capacity Summary'!$H$138:$BG$138,0))="x",INDEX('Capacity Summary'!$C$139:$E$238,MATCH('Capacity Backing (Hide)'!CC$132,'Capacity Summary'!$B$139:$B$238,0),4),IF(INDEX('Capacity Summary'!$H$139:$BG$238,MATCH('Capacity Backing (Hide)'!CC$132,'Capacity Summary'!$B$139:$B$238,0),MATCH('Capacity Backing (Hide)'!$A135,'Capacity Summary'!$H$138:$BG$138,0))&lt;&gt;0,INDEX('Capacity Summary'!$H$139:$BG$238,MATCH('Capacity Backing (Hide)'!CC$132,'Capacity Summary'!$B$139:$B$238,0),MATCH('Capacity Backing (Hide)'!$A135,'Capacity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(Hide)'!$A135,'Capacity Summary'!$H$138:$BG$138,0))="x",INDEX('Capacity Summary'!$C$139:$E$238,MATCH('Capacity Backing (Hide)'!CD$132,'Capacity Summary'!$B$139:$B$238,0),4),IF(INDEX('Capacity Summary'!$H$139:$BG$238,MATCH('Capacity Backing (Hide)'!CD$132,'Capacity Summary'!$B$139:$B$238,0),MATCH('Capacity Backing (Hide)'!$A135,'Capacity Summary'!$H$138:$BG$138,0))&lt;&gt;0,INDEX('Capacity Summary'!$H$139:$BG$238,MATCH('Capacity Backing (Hide)'!CD$132,'Capacity Summary'!$B$139:$B$238,0),MATCH('Capacity Backing (Hide)'!$A135,'Capacity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(Hide)'!$A135,'Capacity Summary'!$H$138:$BG$138,0))="x",INDEX('Capacity Summary'!$C$139:$E$238,MATCH('Capacity Backing (Hide)'!CE$132,'Capacity Summary'!$B$139:$B$238,0),4),IF(INDEX('Capacity Summary'!$H$139:$BG$238,MATCH('Capacity Backing (Hide)'!CE$132,'Capacity Summary'!$B$139:$B$238,0),MATCH('Capacity Backing (Hide)'!$A135,'Capacity Summary'!$H$138:$BG$138,0))&lt;&gt;0,INDEX('Capacity Summary'!$H$139:$BG$238,MATCH('Capacity Backing (Hide)'!CE$132,'Capacity Summary'!$B$139:$B$238,0),MATCH('Capacity Backing (Hide)'!$A135,'Capacity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(Hide)'!$A135,'Capacity Summary'!$H$138:$BG$138,0))="x",INDEX('Capacity Summary'!$C$139:$E$238,MATCH('Capacity Backing (Hide)'!CF$132,'Capacity Summary'!$B$139:$B$238,0),4),IF(INDEX('Capacity Summary'!$H$139:$BG$238,MATCH('Capacity Backing (Hide)'!CF$132,'Capacity Summary'!$B$139:$B$238,0),MATCH('Capacity Backing (Hide)'!$A135,'Capacity Summary'!$H$138:$BG$138,0))&lt;&gt;0,INDEX('Capacity Summary'!$H$139:$BG$238,MATCH('Capacity Backing (Hide)'!CF$132,'Capacity Summary'!$B$139:$B$238,0),MATCH('Capacity Backing (Hide)'!$A135,'Capacity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(Hide)'!$A135,'Capacity Summary'!$H$138:$BG$138,0))="x",INDEX('Capacity Summary'!$C$139:$E$238,MATCH('Capacity Backing (Hide)'!CG$132,'Capacity Summary'!$B$139:$B$238,0),4),IF(INDEX('Capacity Summary'!$H$139:$BG$238,MATCH('Capacity Backing (Hide)'!CG$132,'Capacity Summary'!$B$139:$B$238,0),MATCH('Capacity Backing (Hide)'!$A135,'Capacity Summary'!$H$138:$BG$138,0))&lt;&gt;0,INDEX('Capacity Summary'!$H$139:$BG$238,MATCH('Capacity Backing (Hide)'!CG$132,'Capacity Summary'!$B$139:$B$238,0),MATCH('Capacity Backing (Hide)'!$A135,'Capacity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(Hide)'!$A135,'Capacity Summary'!$H$138:$BG$138,0))="x",INDEX('Capacity Summary'!$C$139:$E$238,MATCH('Capacity Backing (Hide)'!CH$132,'Capacity Summary'!$B$139:$B$238,0),4),IF(INDEX('Capacity Summary'!$H$139:$BG$238,MATCH('Capacity Backing (Hide)'!CH$132,'Capacity Summary'!$B$139:$B$238,0),MATCH('Capacity Backing (Hide)'!$A135,'Capacity Summary'!$H$138:$BG$138,0))&lt;&gt;0,INDEX('Capacity Summary'!$H$139:$BG$238,MATCH('Capacity Backing (Hide)'!CH$132,'Capacity Summary'!$B$139:$B$238,0),MATCH('Capacity Backing (Hide)'!$A135,'Capacity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(Hide)'!$A135,'Capacity Summary'!$H$138:$BG$138,0))="x",INDEX('Capacity Summary'!$C$139:$E$238,MATCH('Capacity Backing (Hide)'!CI$132,'Capacity Summary'!$B$139:$B$238,0),4),IF(INDEX('Capacity Summary'!$H$139:$BG$238,MATCH('Capacity Backing (Hide)'!CI$132,'Capacity Summary'!$B$139:$B$238,0),MATCH('Capacity Backing (Hide)'!$A135,'Capacity Summary'!$H$138:$BG$138,0))&lt;&gt;0,INDEX('Capacity Summary'!$H$139:$BG$238,MATCH('Capacity Backing (Hide)'!CI$132,'Capacity Summary'!$B$139:$B$238,0),MATCH('Capacity Backing (Hide)'!$A135,'Capacity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(Hide)'!$A135,'Capacity Summary'!$H$138:$BG$138,0))="x",INDEX('Capacity Summary'!$C$139:$E$238,MATCH('Capacity Backing (Hide)'!CJ$132,'Capacity Summary'!$B$139:$B$238,0),4),IF(INDEX('Capacity Summary'!$H$139:$BG$238,MATCH('Capacity Backing (Hide)'!CJ$132,'Capacity Summary'!$B$139:$B$238,0),MATCH('Capacity Backing (Hide)'!$A135,'Capacity Summary'!$H$138:$BG$138,0))&lt;&gt;0,INDEX('Capacity Summary'!$H$139:$BG$238,MATCH('Capacity Backing (Hide)'!CJ$132,'Capacity Summary'!$B$139:$B$238,0),MATCH('Capacity Backing (Hide)'!$A135,'Capacity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(Hide)'!$A135,'Capacity Summary'!$H$138:$BG$138,0))="x",INDEX('Capacity Summary'!$C$139:$E$238,MATCH('Capacity Backing (Hide)'!CK$132,'Capacity Summary'!$B$139:$B$238,0),4),IF(INDEX('Capacity Summary'!$H$139:$BG$238,MATCH('Capacity Backing (Hide)'!CK$132,'Capacity Summary'!$B$139:$B$238,0),MATCH('Capacity Backing (Hide)'!$A135,'Capacity Summary'!$H$138:$BG$138,0))&lt;&gt;0,INDEX('Capacity Summary'!$H$139:$BG$238,MATCH('Capacity Backing (Hide)'!CK$132,'Capacity Summary'!$B$139:$B$238,0),MATCH('Capacity Backing (Hide)'!$A135,'Capacity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(Hide)'!$A135,'Capacity Summary'!$H$138:$BG$138,0))="x",INDEX('Capacity Summary'!$C$139:$E$238,MATCH('Capacity Backing (Hide)'!CL$132,'Capacity Summary'!$B$139:$B$238,0),4),IF(INDEX('Capacity Summary'!$H$139:$BG$238,MATCH('Capacity Backing (Hide)'!CL$132,'Capacity Summary'!$B$139:$B$238,0),MATCH('Capacity Backing (Hide)'!$A135,'Capacity Summary'!$H$138:$BG$138,0))&lt;&gt;0,INDEX('Capacity Summary'!$H$139:$BG$238,MATCH('Capacity Backing (Hide)'!CL$132,'Capacity Summary'!$B$139:$B$238,0),MATCH('Capacity Backing (Hide)'!$A135,'Capacity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(Hide)'!$A135,'Capacity Summary'!$H$138:$BG$138,0))="x",INDEX('Capacity Summary'!$C$139:$E$238,MATCH('Capacity Backing (Hide)'!CM$132,'Capacity Summary'!$B$139:$B$238,0),4),IF(INDEX('Capacity Summary'!$H$139:$BG$238,MATCH('Capacity Backing (Hide)'!CM$132,'Capacity Summary'!$B$139:$B$238,0),MATCH('Capacity Backing (Hide)'!$A135,'Capacity Summary'!$H$138:$BG$138,0))&lt;&gt;0,INDEX('Capacity Summary'!$H$139:$BG$238,MATCH('Capacity Backing (Hide)'!CM$132,'Capacity Summary'!$B$139:$B$238,0),MATCH('Capacity Backing (Hide)'!$A135,'Capacity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(Hide)'!$A135,'Capacity Summary'!$H$138:$BG$138,0))="x",INDEX('Capacity Summary'!$C$139:$E$238,MATCH('Capacity Backing (Hide)'!CN$132,'Capacity Summary'!$B$139:$B$238,0),4),IF(INDEX('Capacity Summary'!$H$139:$BG$238,MATCH('Capacity Backing (Hide)'!CN$132,'Capacity Summary'!$B$139:$B$238,0),MATCH('Capacity Backing (Hide)'!$A135,'Capacity Summary'!$H$138:$BG$138,0))&lt;&gt;0,INDEX('Capacity Summary'!$H$139:$BG$238,MATCH('Capacity Backing (Hide)'!CN$132,'Capacity Summary'!$B$139:$B$238,0),MATCH('Capacity Backing (Hide)'!$A135,'Capacity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(Hide)'!$A135,'Capacity Summary'!$H$138:$BG$138,0))="x",INDEX('Capacity Summary'!$C$139:$E$238,MATCH('Capacity Backing (Hide)'!CO$132,'Capacity Summary'!$B$139:$B$238,0),4),IF(INDEX('Capacity Summary'!$H$139:$BG$238,MATCH('Capacity Backing (Hide)'!CO$132,'Capacity Summary'!$B$139:$B$238,0),MATCH('Capacity Backing (Hide)'!$A135,'Capacity Summary'!$H$138:$BG$138,0))&lt;&gt;0,INDEX('Capacity Summary'!$H$139:$BG$238,MATCH('Capacity Backing (Hide)'!CO$132,'Capacity Summary'!$B$139:$B$238,0),MATCH('Capacity Backing (Hide)'!$A135,'Capacity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(Hide)'!$A135,'Capacity Summary'!$H$138:$BG$138,0))="x",INDEX('Capacity Summary'!$C$139:$E$238,MATCH('Capacity Backing (Hide)'!CP$132,'Capacity Summary'!$B$139:$B$238,0),4),IF(INDEX('Capacity Summary'!$H$139:$BG$238,MATCH('Capacity Backing (Hide)'!CP$132,'Capacity Summary'!$B$139:$B$238,0),MATCH('Capacity Backing (Hide)'!$A135,'Capacity Summary'!$H$138:$BG$138,0))&lt;&gt;0,INDEX('Capacity Summary'!$H$139:$BG$238,MATCH('Capacity Backing (Hide)'!CP$132,'Capacity Summary'!$B$139:$B$238,0),MATCH('Capacity Backing (Hide)'!$A135,'Capacity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(Hide)'!$A135,'Capacity Summary'!$H$138:$BG$138,0))="x",INDEX('Capacity Summary'!$C$139:$E$238,MATCH('Capacity Backing (Hide)'!CQ$132,'Capacity Summary'!$B$139:$B$238,0),4),IF(INDEX('Capacity Summary'!$H$139:$BG$238,MATCH('Capacity Backing (Hide)'!CQ$132,'Capacity Summary'!$B$139:$B$238,0),MATCH('Capacity Backing (Hide)'!$A135,'Capacity Summary'!$H$138:$BG$138,0))&lt;&gt;0,INDEX('Capacity Summary'!$H$139:$BG$238,MATCH('Capacity Backing (Hide)'!CQ$132,'Capacity Summary'!$B$139:$B$238,0),MATCH('Capacity Backing (Hide)'!$A135,'Capacity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(Hide)'!$A135,'Capacity Summary'!$H$138:$BG$138,0))="x",INDEX('Capacity Summary'!$C$139:$E$238,MATCH('Capacity Backing (Hide)'!CR$132,'Capacity Summary'!$B$139:$B$238,0),4),IF(INDEX('Capacity Summary'!$H$139:$BG$238,MATCH('Capacity Backing (Hide)'!CR$132,'Capacity Summary'!$B$139:$B$238,0),MATCH('Capacity Backing (Hide)'!$A135,'Capacity Summary'!$H$138:$BG$138,0))&lt;&gt;0,INDEX('Capacity Summary'!$H$139:$BG$238,MATCH('Capacity Backing (Hide)'!CR$132,'Capacity Summary'!$B$139:$B$238,0),MATCH('Capacity Backing (Hide)'!$A135,'Capacity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(Hide)'!$A135,'Capacity Summary'!$H$138:$BG$138,0))="x",INDEX('Capacity Summary'!$C$139:$E$238,MATCH('Capacity Backing (Hide)'!CS$132,'Capacity Summary'!$B$139:$B$238,0),4),IF(INDEX('Capacity Summary'!$H$139:$BG$238,MATCH('Capacity Backing (Hide)'!CS$132,'Capacity Summary'!$B$139:$B$238,0),MATCH('Capacity Backing (Hide)'!$A135,'Capacity Summary'!$H$138:$BG$138,0))&lt;&gt;0,INDEX('Capacity Summary'!$H$139:$BG$238,MATCH('Capacity Backing (Hide)'!CS$132,'Capacity Summary'!$B$139:$B$238,0),MATCH('Capacity Backing (Hide)'!$A135,'Capacity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(Hide)'!$A135,'Capacity Summary'!$H$138:$BG$138,0))="x",INDEX('Capacity Summary'!$C$139:$E$238,MATCH('Capacity Backing (Hide)'!CT$132,'Capacity Summary'!$B$139:$B$238,0),4),IF(INDEX('Capacity Summary'!$H$139:$BG$238,MATCH('Capacity Backing (Hide)'!CT$132,'Capacity Summary'!$B$139:$B$238,0),MATCH('Capacity Backing (Hide)'!$A135,'Capacity Summary'!$H$138:$BG$138,0))&lt;&gt;0,INDEX('Capacity Summary'!$H$139:$BG$238,MATCH('Capacity Backing (Hide)'!CT$132,'Capacity Summary'!$B$139:$B$238,0),MATCH('Capacity Backing (Hide)'!$A135,'Capacity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(Hide)'!$A135,'Capacity Summary'!$H$138:$BG$138,0))="x",INDEX('Capacity Summary'!$C$139:$E$238,MATCH('Capacity Backing (Hide)'!CU$132,'Capacity Summary'!$B$139:$B$238,0),4),IF(INDEX('Capacity Summary'!$H$139:$BG$238,MATCH('Capacity Backing (Hide)'!CU$132,'Capacity Summary'!$B$139:$B$238,0),MATCH('Capacity Backing (Hide)'!$A135,'Capacity Summary'!$H$138:$BG$138,0))&lt;&gt;0,INDEX('Capacity Summary'!$H$139:$BG$238,MATCH('Capacity Backing (Hide)'!CU$132,'Capacity Summary'!$B$139:$B$238,0),MATCH('Capacity Backing (Hide)'!$A135,'Capacity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(Hide)'!$A135,'Capacity Summary'!$H$138:$BG$138,0))="x",INDEX('Capacity Summary'!$C$139:$E$238,MATCH('Capacity Backing (Hide)'!CV$132,'Capacity Summary'!$B$139:$B$238,0),4),IF(INDEX('Capacity Summary'!$H$139:$BG$238,MATCH('Capacity Backing (Hide)'!CV$132,'Capacity Summary'!$B$139:$B$238,0),MATCH('Capacity Backing (Hide)'!$A135,'Capacity Summary'!$H$138:$BG$138,0))&lt;&gt;0,INDEX('Capacity Summary'!$H$139:$BG$238,MATCH('Capacity Backing (Hide)'!CV$132,'Capacity Summary'!$B$139:$B$238,0),MATCH('Capacity Backing (Hide)'!$A135,'Capacity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(Hide)'!$A135,'Capacity Summary'!$H$138:$BG$138,0))="x",INDEX('Capacity Summary'!$C$139:$E$238,MATCH('Capacity Backing (Hide)'!CW$132,'Capacity Summary'!$B$139:$B$238,0),4),IF(INDEX('Capacity Summary'!$H$139:$BG$238,MATCH('Capacity Backing (Hide)'!CW$132,'Capacity Summary'!$B$139:$B$238,0),MATCH('Capacity Backing (Hide)'!$A135,'Capacity Summary'!$H$138:$BG$138,0))&lt;&gt;0,INDEX('Capacity Summary'!$H$139:$BG$238,MATCH('Capacity Backing (Hide)'!CW$132,'Capacity Summary'!$B$139:$B$238,0),MATCH('Capacity Backing (Hide)'!$A135,'Capacity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6" spans="1:101" x14ac:dyDescent="0.35">
      <c r="A136" s="2">
        <f ca="1">'Required Capacity (Hide)'!E6</f>
        <v>44235</v>
      </c>
      <c r="B13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(Hide)'!$A136,'Capacity Summary'!$H$138:$BG$138,0))="x",INDEX('Capacity Summary'!$C$139:$E$238,MATCH('Capacity Backing (Hide)'!B$132,'Capacity Summary'!$B$139:$B$238,0),4),IF(INDEX('Capacity Summary'!$H$139:$BG$238,MATCH('Capacity Backing (Hide)'!B$132,'Capacity Summary'!$B$139:$B$238,0),MATCH('Capacity Backing (Hide)'!$A136,'Capacity Summary'!$H$138:$BG$138,0))&lt;&gt;0,INDEX('Capacity Summary'!$H$139:$BG$238,MATCH('Capacity Backing (Hide)'!B$132,'Capacity Summary'!$B$139:$B$238,0),MATCH('Capacity Backing (Hide)'!$A136,'Capacity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(Hide)'!$A136,'Capacity Summary'!$H$138:$BG$138,0))="x",INDEX('Capacity Summary'!$C$139:$E$238,MATCH('Capacity Backing (Hide)'!C$132,'Capacity Summary'!$B$139:$B$238,0),4),IF(INDEX('Capacity Summary'!$H$139:$BG$238,MATCH('Capacity Backing (Hide)'!C$132,'Capacity Summary'!$B$139:$B$238,0),MATCH('Capacity Backing (Hide)'!$A136,'Capacity Summary'!$H$138:$BG$138,0))&lt;&gt;0,INDEX('Capacity Summary'!$H$139:$BG$238,MATCH('Capacity Backing (Hide)'!C$132,'Capacity Summary'!$B$139:$B$238,0),MATCH('Capacity Backing (Hide)'!$A136,'Capacity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(Hide)'!$A136,'Capacity Summary'!$H$138:$BG$138,0))="x",INDEX('Capacity Summary'!$C$139:$E$238,MATCH('Capacity Backing (Hide)'!D$132,'Capacity Summary'!$B$139:$B$238,0),4),IF(INDEX('Capacity Summary'!$H$139:$BG$238,MATCH('Capacity Backing (Hide)'!D$132,'Capacity Summary'!$B$139:$B$238,0),MATCH('Capacity Backing (Hide)'!$A136,'Capacity Summary'!$H$138:$BG$138,0))&lt;&gt;0,INDEX('Capacity Summary'!$H$139:$BG$238,MATCH('Capacity Backing (Hide)'!D$132,'Capacity Summary'!$B$139:$B$238,0),MATCH('Capacity Backing (Hide)'!$A136,'Capacity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(Hide)'!$A136,'Capacity Summary'!$H$138:$BG$138,0))="x",INDEX('Capacity Summary'!$C$139:$E$238,MATCH('Capacity Backing (Hide)'!E$132,'Capacity Summary'!$B$139:$B$238,0),4),IF(INDEX('Capacity Summary'!$H$139:$BG$238,MATCH('Capacity Backing (Hide)'!E$132,'Capacity Summary'!$B$139:$B$238,0),MATCH('Capacity Backing (Hide)'!$A136,'Capacity Summary'!$H$138:$BG$138,0))&lt;&gt;0,INDEX('Capacity Summary'!$H$139:$BG$238,MATCH('Capacity Backing (Hide)'!E$132,'Capacity Summary'!$B$139:$B$238,0),MATCH('Capacity Backing (Hide)'!$A136,'Capacity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(Hide)'!$A136,'Capacity Summary'!$H$138:$BG$138,0))="x",INDEX('Capacity Summary'!$C$139:$E$238,MATCH('Capacity Backing (Hide)'!F$132,'Capacity Summary'!$B$139:$B$238,0),4),IF(INDEX('Capacity Summary'!$H$139:$BG$238,MATCH('Capacity Backing (Hide)'!F$132,'Capacity Summary'!$B$139:$B$238,0),MATCH('Capacity Backing (Hide)'!$A136,'Capacity Summary'!$H$138:$BG$138,0))&lt;&gt;0,INDEX('Capacity Summary'!$H$139:$BG$238,MATCH('Capacity Backing (Hide)'!F$132,'Capacity Summary'!$B$139:$B$238,0),MATCH('Capacity Backing (Hide)'!$A136,'Capacity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(Hide)'!$A136,'Capacity Summary'!$H$138:$BG$138,0))="x",INDEX('Capacity Summary'!$C$139:$E$238,MATCH('Capacity Backing (Hide)'!G$132,'Capacity Summary'!$B$139:$B$238,0),4),IF(INDEX('Capacity Summary'!$H$139:$BG$238,MATCH('Capacity Backing (Hide)'!G$132,'Capacity Summary'!$B$139:$B$238,0),MATCH('Capacity Backing (Hide)'!$A136,'Capacity Summary'!$H$138:$BG$138,0))&lt;&gt;0,INDEX('Capacity Summary'!$H$139:$BG$238,MATCH('Capacity Backing (Hide)'!G$132,'Capacity Summary'!$B$139:$B$238,0),MATCH('Capacity Backing (Hide)'!$A136,'Capacity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(Hide)'!$A136,'Capacity Summary'!$H$138:$BG$138,0))="x",INDEX('Capacity Summary'!$C$139:$E$238,MATCH('Capacity Backing (Hide)'!H$132,'Capacity Summary'!$B$139:$B$238,0),4),IF(INDEX('Capacity Summary'!$H$139:$BG$238,MATCH('Capacity Backing (Hide)'!H$132,'Capacity Summary'!$B$139:$B$238,0),MATCH('Capacity Backing (Hide)'!$A136,'Capacity Summary'!$H$138:$BG$138,0))&lt;&gt;0,INDEX('Capacity Summary'!$H$139:$BG$238,MATCH('Capacity Backing (Hide)'!H$132,'Capacity Summary'!$B$139:$B$238,0),MATCH('Capacity Backing (Hide)'!$A136,'Capacity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(Hide)'!$A136,'Capacity Summary'!$H$138:$BG$138,0))="x",INDEX('Capacity Summary'!$C$139:$E$238,MATCH('Capacity Backing (Hide)'!I$132,'Capacity Summary'!$B$139:$B$238,0),4),IF(INDEX('Capacity Summary'!$H$139:$BG$238,MATCH('Capacity Backing (Hide)'!I$132,'Capacity Summary'!$B$139:$B$238,0),MATCH('Capacity Backing (Hide)'!$A136,'Capacity Summary'!$H$138:$BG$138,0))&lt;&gt;0,INDEX('Capacity Summary'!$H$139:$BG$238,MATCH('Capacity Backing (Hide)'!I$132,'Capacity Summary'!$B$139:$B$238,0),MATCH('Capacity Backing (Hide)'!$A136,'Capacity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(Hide)'!$A136,'Capacity Summary'!$H$138:$BG$138,0))="x",INDEX('Capacity Summary'!$C$139:$E$238,MATCH('Capacity Backing (Hide)'!J$132,'Capacity Summary'!$B$139:$B$238,0),4),IF(INDEX('Capacity Summary'!$H$139:$BG$238,MATCH('Capacity Backing (Hide)'!J$132,'Capacity Summary'!$B$139:$B$238,0),MATCH('Capacity Backing (Hide)'!$A136,'Capacity Summary'!$H$138:$BG$138,0))&lt;&gt;0,INDEX('Capacity Summary'!$H$139:$BG$238,MATCH('Capacity Backing (Hide)'!J$132,'Capacity Summary'!$B$139:$B$238,0),MATCH('Capacity Backing (Hide)'!$A136,'Capacity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(Hide)'!$A136,'Capacity Summary'!$H$138:$BG$138,0))="x",INDEX('Capacity Summary'!$C$139:$E$238,MATCH('Capacity Backing (Hide)'!K$132,'Capacity Summary'!$B$139:$B$238,0),4),IF(INDEX('Capacity Summary'!$H$139:$BG$238,MATCH('Capacity Backing (Hide)'!K$132,'Capacity Summary'!$B$139:$B$238,0),MATCH('Capacity Backing (Hide)'!$A136,'Capacity Summary'!$H$138:$BG$138,0))&lt;&gt;0,INDEX('Capacity Summary'!$H$139:$BG$238,MATCH('Capacity Backing (Hide)'!K$132,'Capacity Summary'!$B$139:$B$238,0),MATCH('Capacity Backing (Hide)'!$A136,'Capacity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(Hide)'!$A136,'Capacity Summary'!$H$138:$BG$138,0))="x",INDEX('Capacity Summary'!$C$139:$E$238,MATCH('Capacity Backing (Hide)'!L$132,'Capacity Summary'!$B$139:$B$238,0),4),IF(INDEX('Capacity Summary'!$H$139:$BG$238,MATCH('Capacity Backing (Hide)'!L$132,'Capacity Summary'!$B$139:$B$238,0),MATCH('Capacity Backing (Hide)'!$A136,'Capacity Summary'!$H$138:$BG$138,0))&lt;&gt;0,INDEX('Capacity Summary'!$H$139:$BG$238,MATCH('Capacity Backing (Hide)'!L$132,'Capacity Summary'!$B$139:$B$238,0),MATCH('Capacity Backing (Hide)'!$A136,'Capacity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(Hide)'!$A136,'Capacity Summary'!$H$138:$BG$138,0))="x",INDEX('Capacity Summary'!$C$139:$E$238,MATCH('Capacity Backing (Hide)'!M$132,'Capacity Summary'!$B$139:$B$238,0),4),IF(INDEX('Capacity Summary'!$H$139:$BG$238,MATCH('Capacity Backing (Hide)'!M$132,'Capacity Summary'!$B$139:$B$238,0),MATCH('Capacity Backing (Hide)'!$A136,'Capacity Summary'!$H$138:$BG$138,0))&lt;&gt;0,INDEX('Capacity Summary'!$H$139:$BG$238,MATCH('Capacity Backing (Hide)'!M$132,'Capacity Summary'!$B$139:$B$238,0),MATCH('Capacity Backing (Hide)'!$A136,'Capacity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(Hide)'!$A136,'Capacity Summary'!$H$138:$BG$138,0))="x",INDEX('Capacity Summary'!$C$139:$E$238,MATCH('Capacity Backing (Hide)'!N$132,'Capacity Summary'!$B$139:$B$238,0),4),IF(INDEX('Capacity Summary'!$H$139:$BG$238,MATCH('Capacity Backing (Hide)'!N$132,'Capacity Summary'!$B$139:$B$238,0),MATCH('Capacity Backing (Hide)'!$A136,'Capacity Summary'!$H$138:$BG$138,0))&lt;&gt;0,INDEX('Capacity Summary'!$H$139:$BG$238,MATCH('Capacity Backing (Hide)'!N$132,'Capacity Summary'!$B$139:$B$238,0),MATCH('Capacity Backing (Hide)'!$A136,'Capacity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(Hide)'!$A136,'Capacity Summary'!$H$138:$BG$138,0))="x",INDEX('Capacity Summary'!$C$139:$E$238,MATCH('Capacity Backing (Hide)'!O$132,'Capacity Summary'!$B$139:$B$238,0),4),IF(INDEX('Capacity Summary'!$H$139:$BG$238,MATCH('Capacity Backing (Hide)'!O$132,'Capacity Summary'!$B$139:$B$238,0),MATCH('Capacity Backing (Hide)'!$A136,'Capacity Summary'!$H$138:$BG$138,0))&lt;&gt;0,INDEX('Capacity Summary'!$H$139:$BG$238,MATCH('Capacity Backing (Hide)'!O$132,'Capacity Summary'!$B$139:$B$238,0),MATCH('Capacity Backing (Hide)'!$A136,'Capacity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(Hide)'!$A136,'Capacity Summary'!$H$138:$BG$138,0))="x",INDEX('Capacity Summary'!$C$139:$E$238,MATCH('Capacity Backing (Hide)'!P$132,'Capacity Summary'!$B$139:$B$238,0),4),IF(INDEX('Capacity Summary'!$H$139:$BG$238,MATCH('Capacity Backing (Hide)'!P$132,'Capacity Summary'!$B$139:$B$238,0),MATCH('Capacity Backing (Hide)'!$A136,'Capacity Summary'!$H$138:$BG$138,0))&lt;&gt;0,INDEX('Capacity Summary'!$H$139:$BG$238,MATCH('Capacity Backing (Hide)'!P$132,'Capacity Summary'!$B$139:$B$238,0),MATCH('Capacity Backing (Hide)'!$A136,'Capacity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(Hide)'!$A136,'Capacity Summary'!$H$138:$BG$138,0))="x",INDEX('Capacity Summary'!$C$139:$E$238,MATCH('Capacity Backing (Hide)'!Q$132,'Capacity Summary'!$B$139:$B$238,0),4),IF(INDEX('Capacity Summary'!$H$139:$BG$238,MATCH('Capacity Backing (Hide)'!Q$132,'Capacity Summary'!$B$139:$B$238,0),MATCH('Capacity Backing (Hide)'!$A136,'Capacity Summary'!$H$138:$BG$138,0))&lt;&gt;0,INDEX('Capacity Summary'!$H$139:$BG$238,MATCH('Capacity Backing (Hide)'!Q$132,'Capacity Summary'!$B$139:$B$238,0),MATCH('Capacity Backing (Hide)'!$A136,'Capacity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(Hide)'!$A136,'Capacity Summary'!$H$138:$BG$138,0))="x",INDEX('Capacity Summary'!$C$139:$E$238,MATCH('Capacity Backing (Hide)'!R$132,'Capacity Summary'!$B$139:$B$238,0),4),IF(INDEX('Capacity Summary'!$H$139:$BG$238,MATCH('Capacity Backing (Hide)'!R$132,'Capacity Summary'!$B$139:$B$238,0),MATCH('Capacity Backing (Hide)'!$A136,'Capacity Summary'!$H$138:$BG$138,0))&lt;&gt;0,INDEX('Capacity Summary'!$H$139:$BG$238,MATCH('Capacity Backing (Hide)'!R$132,'Capacity Summary'!$B$139:$B$238,0),MATCH('Capacity Backing (Hide)'!$A136,'Capacity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(Hide)'!$A136,'Capacity Summary'!$H$138:$BG$138,0))="x",INDEX('Capacity Summary'!$C$139:$E$238,MATCH('Capacity Backing (Hide)'!S$132,'Capacity Summary'!$B$139:$B$238,0),4),IF(INDEX('Capacity Summary'!$H$139:$BG$238,MATCH('Capacity Backing (Hide)'!S$132,'Capacity Summary'!$B$139:$B$238,0),MATCH('Capacity Backing (Hide)'!$A136,'Capacity Summary'!$H$138:$BG$138,0))&lt;&gt;0,INDEX('Capacity Summary'!$H$139:$BG$238,MATCH('Capacity Backing (Hide)'!S$132,'Capacity Summary'!$B$139:$B$238,0),MATCH('Capacity Backing (Hide)'!$A136,'Capacity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(Hide)'!$A136,'Capacity Summary'!$H$138:$BG$138,0))="x",INDEX('Capacity Summary'!$C$139:$E$238,MATCH('Capacity Backing (Hide)'!T$132,'Capacity Summary'!$B$139:$B$238,0),4),IF(INDEX('Capacity Summary'!$H$139:$BG$238,MATCH('Capacity Backing (Hide)'!T$132,'Capacity Summary'!$B$139:$B$238,0),MATCH('Capacity Backing (Hide)'!$A136,'Capacity Summary'!$H$138:$BG$138,0))&lt;&gt;0,INDEX('Capacity Summary'!$H$139:$BG$238,MATCH('Capacity Backing (Hide)'!T$132,'Capacity Summary'!$B$139:$B$238,0),MATCH('Capacity Backing (Hide)'!$A136,'Capacity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(Hide)'!$A136,'Capacity Summary'!$H$138:$BG$138,0))="x",INDEX('Capacity Summary'!$C$139:$E$238,MATCH('Capacity Backing (Hide)'!U$132,'Capacity Summary'!$B$139:$B$238,0),4),IF(INDEX('Capacity Summary'!$H$139:$BG$238,MATCH('Capacity Backing (Hide)'!U$132,'Capacity Summary'!$B$139:$B$238,0),MATCH('Capacity Backing (Hide)'!$A136,'Capacity Summary'!$H$138:$BG$138,0))&lt;&gt;0,INDEX('Capacity Summary'!$H$139:$BG$238,MATCH('Capacity Backing (Hide)'!U$132,'Capacity Summary'!$B$139:$B$238,0),MATCH('Capacity Backing (Hide)'!$A136,'Capacity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(Hide)'!$A136,'Capacity Summary'!$H$138:$BG$138,0))="x",INDEX('Capacity Summary'!$C$139:$E$238,MATCH('Capacity Backing (Hide)'!V$132,'Capacity Summary'!$B$139:$B$238,0),4),IF(INDEX('Capacity Summary'!$H$139:$BG$238,MATCH('Capacity Backing (Hide)'!V$132,'Capacity Summary'!$B$139:$B$238,0),MATCH('Capacity Backing (Hide)'!$A136,'Capacity Summary'!$H$138:$BG$138,0))&lt;&gt;0,INDEX('Capacity Summary'!$H$139:$BG$238,MATCH('Capacity Backing (Hide)'!V$132,'Capacity Summary'!$B$139:$B$238,0),MATCH('Capacity Backing (Hide)'!$A136,'Capacity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(Hide)'!$A136,'Capacity Summary'!$H$138:$BG$138,0))="x",INDEX('Capacity Summary'!$C$139:$E$238,MATCH('Capacity Backing (Hide)'!W$132,'Capacity Summary'!$B$139:$B$238,0),4),IF(INDEX('Capacity Summary'!$H$139:$BG$238,MATCH('Capacity Backing (Hide)'!W$132,'Capacity Summary'!$B$139:$B$238,0),MATCH('Capacity Backing (Hide)'!$A136,'Capacity Summary'!$H$138:$BG$138,0))&lt;&gt;0,INDEX('Capacity Summary'!$H$139:$BG$238,MATCH('Capacity Backing (Hide)'!W$132,'Capacity Summary'!$B$139:$B$238,0),MATCH('Capacity Backing (Hide)'!$A136,'Capacity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(Hide)'!$A136,'Capacity Summary'!$H$138:$BG$138,0))="x",INDEX('Capacity Summary'!$C$139:$E$238,MATCH('Capacity Backing (Hide)'!X$132,'Capacity Summary'!$B$139:$B$238,0),4),IF(INDEX('Capacity Summary'!$H$139:$BG$238,MATCH('Capacity Backing (Hide)'!X$132,'Capacity Summary'!$B$139:$B$238,0),MATCH('Capacity Backing (Hide)'!$A136,'Capacity Summary'!$H$138:$BG$138,0))&lt;&gt;0,INDEX('Capacity Summary'!$H$139:$BG$238,MATCH('Capacity Backing (Hide)'!X$132,'Capacity Summary'!$B$139:$B$238,0),MATCH('Capacity Backing (Hide)'!$A136,'Capacity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(Hide)'!$A136,'Capacity Summary'!$H$138:$BG$138,0))="x",INDEX('Capacity Summary'!$C$139:$E$238,MATCH('Capacity Backing (Hide)'!Y$132,'Capacity Summary'!$B$139:$B$238,0),4),IF(INDEX('Capacity Summary'!$H$139:$BG$238,MATCH('Capacity Backing (Hide)'!Y$132,'Capacity Summary'!$B$139:$B$238,0),MATCH('Capacity Backing (Hide)'!$A136,'Capacity Summary'!$H$138:$BG$138,0))&lt;&gt;0,INDEX('Capacity Summary'!$H$139:$BG$238,MATCH('Capacity Backing (Hide)'!Y$132,'Capacity Summary'!$B$139:$B$238,0),MATCH('Capacity Backing (Hide)'!$A136,'Capacity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(Hide)'!$A136,'Capacity Summary'!$H$138:$BG$138,0))="x",INDEX('Capacity Summary'!$C$139:$E$238,MATCH('Capacity Backing (Hide)'!Z$132,'Capacity Summary'!$B$139:$B$238,0),4),IF(INDEX('Capacity Summary'!$H$139:$BG$238,MATCH('Capacity Backing (Hide)'!Z$132,'Capacity Summary'!$B$139:$B$238,0),MATCH('Capacity Backing (Hide)'!$A136,'Capacity Summary'!$H$138:$BG$138,0))&lt;&gt;0,INDEX('Capacity Summary'!$H$139:$BG$238,MATCH('Capacity Backing (Hide)'!Z$132,'Capacity Summary'!$B$139:$B$238,0),MATCH('Capacity Backing (Hide)'!$A136,'Capacity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(Hide)'!$A136,'Capacity Summary'!$H$138:$BG$138,0))="x",INDEX('Capacity Summary'!$C$139:$E$238,MATCH('Capacity Backing (Hide)'!AA$132,'Capacity Summary'!$B$139:$B$238,0),4),IF(INDEX('Capacity Summary'!$H$139:$BG$238,MATCH('Capacity Backing (Hide)'!AA$132,'Capacity Summary'!$B$139:$B$238,0),MATCH('Capacity Backing (Hide)'!$A136,'Capacity Summary'!$H$138:$BG$138,0))&lt;&gt;0,INDEX('Capacity Summary'!$H$139:$BG$238,MATCH('Capacity Backing (Hide)'!AA$132,'Capacity Summary'!$B$139:$B$238,0),MATCH('Capacity Backing (Hide)'!$A136,'Capacity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(Hide)'!$A136,'Capacity Summary'!$H$138:$BG$138,0))="x",INDEX('Capacity Summary'!$C$139:$E$238,MATCH('Capacity Backing (Hide)'!AB$132,'Capacity Summary'!$B$139:$B$238,0),4),IF(INDEX('Capacity Summary'!$H$139:$BG$238,MATCH('Capacity Backing (Hide)'!AB$132,'Capacity Summary'!$B$139:$B$238,0),MATCH('Capacity Backing (Hide)'!$A136,'Capacity Summary'!$H$138:$BG$138,0))&lt;&gt;0,INDEX('Capacity Summary'!$H$139:$BG$238,MATCH('Capacity Backing (Hide)'!AB$132,'Capacity Summary'!$B$139:$B$238,0),MATCH('Capacity Backing (Hide)'!$A136,'Capacity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(Hide)'!$A136,'Capacity Summary'!$H$138:$BG$138,0))="x",INDEX('Capacity Summary'!$C$139:$E$238,MATCH('Capacity Backing (Hide)'!AC$132,'Capacity Summary'!$B$139:$B$238,0),4),IF(INDEX('Capacity Summary'!$H$139:$BG$238,MATCH('Capacity Backing (Hide)'!AC$132,'Capacity Summary'!$B$139:$B$238,0),MATCH('Capacity Backing (Hide)'!$A136,'Capacity Summary'!$H$138:$BG$138,0))&lt;&gt;0,INDEX('Capacity Summary'!$H$139:$BG$238,MATCH('Capacity Backing (Hide)'!AC$132,'Capacity Summary'!$B$139:$B$238,0),MATCH('Capacity Backing (Hide)'!$A136,'Capacity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(Hide)'!$A136,'Capacity Summary'!$H$138:$BG$138,0))="x",INDEX('Capacity Summary'!$C$139:$E$238,MATCH('Capacity Backing (Hide)'!AD$132,'Capacity Summary'!$B$139:$B$238,0),4),IF(INDEX('Capacity Summary'!$H$139:$BG$238,MATCH('Capacity Backing (Hide)'!AD$132,'Capacity Summary'!$B$139:$B$238,0),MATCH('Capacity Backing (Hide)'!$A136,'Capacity Summary'!$H$138:$BG$138,0))&lt;&gt;0,INDEX('Capacity Summary'!$H$139:$BG$238,MATCH('Capacity Backing (Hide)'!AD$132,'Capacity Summary'!$B$139:$B$238,0),MATCH('Capacity Backing (Hide)'!$A136,'Capacity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(Hide)'!$A136,'Capacity Summary'!$H$138:$BG$138,0))="x",INDEX('Capacity Summary'!$C$139:$E$238,MATCH('Capacity Backing (Hide)'!AE$132,'Capacity Summary'!$B$139:$B$238,0),4),IF(INDEX('Capacity Summary'!$H$139:$BG$238,MATCH('Capacity Backing (Hide)'!AE$132,'Capacity Summary'!$B$139:$B$238,0),MATCH('Capacity Backing (Hide)'!$A136,'Capacity Summary'!$H$138:$BG$138,0))&lt;&gt;0,INDEX('Capacity Summary'!$H$139:$BG$238,MATCH('Capacity Backing (Hide)'!AE$132,'Capacity Summary'!$B$139:$B$238,0),MATCH('Capacity Backing (Hide)'!$A136,'Capacity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(Hide)'!$A136,'Capacity Summary'!$H$138:$BG$138,0))="x",INDEX('Capacity Summary'!$C$139:$E$238,MATCH('Capacity Backing (Hide)'!AF$132,'Capacity Summary'!$B$139:$B$238,0),4),IF(INDEX('Capacity Summary'!$H$139:$BG$238,MATCH('Capacity Backing (Hide)'!AF$132,'Capacity Summary'!$B$139:$B$238,0),MATCH('Capacity Backing (Hide)'!$A136,'Capacity Summary'!$H$138:$BG$138,0))&lt;&gt;0,INDEX('Capacity Summary'!$H$139:$BG$238,MATCH('Capacity Backing (Hide)'!AF$132,'Capacity Summary'!$B$139:$B$238,0),MATCH('Capacity Backing (Hide)'!$A136,'Capacity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(Hide)'!$A136,'Capacity Summary'!$H$138:$BG$138,0))="x",INDEX('Capacity Summary'!$C$139:$E$238,MATCH('Capacity Backing (Hide)'!AG$132,'Capacity Summary'!$B$139:$B$238,0),4),IF(INDEX('Capacity Summary'!$H$139:$BG$238,MATCH('Capacity Backing (Hide)'!AG$132,'Capacity Summary'!$B$139:$B$238,0),MATCH('Capacity Backing (Hide)'!$A136,'Capacity Summary'!$H$138:$BG$138,0))&lt;&gt;0,INDEX('Capacity Summary'!$H$139:$BG$238,MATCH('Capacity Backing (Hide)'!AG$132,'Capacity Summary'!$B$139:$B$238,0),MATCH('Capacity Backing (Hide)'!$A136,'Capacity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(Hide)'!$A136,'Capacity Summary'!$H$138:$BG$138,0))="x",INDEX('Capacity Summary'!$C$139:$E$238,MATCH('Capacity Backing (Hide)'!AH$132,'Capacity Summary'!$B$139:$B$238,0),4),IF(INDEX('Capacity Summary'!$H$139:$BG$238,MATCH('Capacity Backing (Hide)'!AH$132,'Capacity Summary'!$B$139:$B$238,0),MATCH('Capacity Backing (Hide)'!$A136,'Capacity Summary'!$H$138:$BG$138,0))&lt;&gt;0,INDEX('Capacity Summary'!$H$139:$BG$238,MATCH('Capacity Backing (Hide)'!AH$132,'Capacity Summary'!$B$139:$B$238,0),MATCH('Capacity Backing (Hide)'!$A136,'Capacity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(Hide)'!$A136,'Capacity Summary'!$H$138:$BG$138,0))="x",INDEX('Capacity Summary'!$C$139:$E$238,MATCH('Capacity Backing (Hide)'!AI$132,'Capacity Summary'!$B$139:$B$238,0),4),IF(INDEX('Capacity Summary'!$H$139:$BG$238,MATCH('Capacity Backing (Hide)'!AI$132,'Capacity Summary'!$B$139:$B$238,0),MATCH('Capacity Backing (Hide)'!$A136,'Capacity Summary'!$H$138:$BG$138,0))&lt;&gt;0,INDEX('Capacity Summary'!$H$139:$BG$238,MATCH('Capacity Backing (Hide)'!AI$132,'Capacity Summary'!$B$139:$B$238,0),MATCH('Capacity Backing (Hide)'!$A136,'Capacity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(Hide)'!$A136,'Capacity Summary'!$H$138:$BG$138,0))="x",INDEX('Capacity Summary'!$C$139:$E$238,MATCH('Capacity Backing (Hide)'!AJ$132,'Capacity Summary'!$B$139:$B$238,0),4),IF(INDEX('Capacity Summary'!$H$139:$BG$238,MATCH('Capacity Backing (Hide)'!AJ$132,'Capacity Summary'!$B$139:$B$238,0),MATCH('Capacity Backing (Hide)'!$A136,'Capacity Summary'!$H$138:$BG$138,0))&lt;&gt;0,INDEX('Capacity Summary'!$H$139:$BG$238,MATCH('Capacity Backing (Hide)'!AJ$132,'Capacity Summary'!$B$139:$B$238,0),MATCH('Capacity Backing (Hide)'!$A136,'Capacity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(Hide)'!$A136,'Capacity Summary'!$H$138:$BG$138,0))="x",INDEX('Capacity Summary'!$C$139:$E$238,MATCH('Capacity Backing (Hide)'!AK$132,'Capacity Summary'!$B$139:$B$238,0),4),IF(INDEX('Capacity Summary'!$H$139:$BG$238,MATCH('Capacity Backing (Hide)'!AK$132,'Capacity Summary'!$B$139:$B$238,0),MATCH('Capacity Backing (Hide)'!$A136,'Capacity Summary'!$H$138:$BG$138,0))&lt;&gt;0,INDEX('Capacity Summary'!$H$139:$BG$238,MATCH('Capacity Backing (Hide)'!AK$132,'Capacity Summary'!$B$139:$B$238,0),MATCH('Capacity Backing (Hide)'!$A136,'Capacity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(Hide)'!$A136,'Capacity Summary'!$H$138:$BG$138,0))="x",INDEX('Capacity Summary'!$C$139:$E$238,MATCH('Capacity Backing (Hide)'!AL$132,'Capacity Summary'!$B$139:$B$238,0),4),IF(INDEX('Capacity Summary'!$H$139:$BG$238,MATCH('Capacity Backing (Hide)'!AL$132,'Capacity Summary'!$B$139:$B$238,0),MATCH('Capacity Backing (Hide)'!$A136,'Capacity Summary'!$H$138:$BG$138,0))&lt;&gt;0,INDEX('Capacity Summary'!$H$139:$BG$238,MATCH('Capacity Backing (Hide)'!AL$132,'Capacity Summary'!$B$139:$B$238,0),MATCH('Capacity Backing (Hide)'!$A136,'Capacity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(Hide)'!$A136,'Capacity Summary'!$H$138:$BG$138,0))="x",INDEX('Capacity Summary'!$C$139:$E$238,MATCH('Capacity Backing (Hide)'!AM$132,'Capacity Summary'!$B$139:$B$238,0),4),IF(INDEX('Capacity Summary'!$H$139:$BG$238,MATCH('Capacity Backing (Hide)'!AM$132,'Capacity Summary'!$B$139:$B$238,0),MATCH('Capacity Backing (Hide)'!$A136,'Capacity Summary'!$H$138:$BG$138,0))&lt;&gt;0,INDEX('Capacity Summary'!$H$139:$BG$238,MATCH('Capacity Backing (Hide)'!AM$132,'Capacity Summary'!$B$139:$B$238,0),MATCH('Capacity Backing (Hide)'!$A136,'Capacity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(Hide)'!$A136,'Capacity Summary'!$H$138:$BG$138,0))="x",INDEX('Capacity Summary'!$C$139:$E$238,MATCH('Capacity Backing (Hide)'!AN$132,'Capacity Summary'!$B$139:$B$238,0),4),IF(INDEX('Capacity Summary'!$H$139:$BG$238,MATCH('Capacity Backing (Hide)'!AN$132,'Capacity Summary'!$B$139:$B$238,0),MATCH('Capacity Backing (Hide)'!$A136,'Capacity Summary'!$H$138:$BG$138,0))&lt;&gt;0,INDEX('Capacity Summary'!$H$139:$BG$238,MATCH('Capacity Backing (Hide)'!AN$132,'Capacity Summary'!$B$139:$B$238,0),MATCH('Capacity Backing (Hide)'!$A136,'Capacity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(Hide)'!$A136,'Capacity Summary'!$H$138:$BG$138,0))="x",INDEX('Capacity Summary'!$C$139:$E$238,MATCH('Capacity Backing (Hide)'!AO$132,'Capacity Summary'!$B$139:$B$238,0),4),IF(INDEX('Capacity Summary'!$H$139:$BG$238,MATCH('Capacity Backing (Hide)'!AO$132,'Capacity Summary'!$B$139:$B$238,0),MATCH('Capacity Backing (Hide)'!$A136,'Capacity Summary'!$H$138:$BG$138,0))&lt;&gt;0,INDEX('Capacity Summary'!$H$139:$BG$238,MATCH('Capacity Backing (Hide)'!AO$132,'Capacity Summary'!$B$139:$B$238,0),MATCH('Capacity Backing (Hide)'!$A136,'Capacity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(Hide)'!$A136,'Capacity Summary'!$H$138:$BG$138,0))="x",INDEX('Capacity Summary'!$C$139:$E$238,MATCH('Capacity Backing (Hide)'!AP$132,'Capacity Summary'!$B$139:$B$238,0),4),IF(INDEX('Capacity Summary'!$H$139:$BG$238,MATCH('Capacity Backing (Hide)'!AP$132,'Capacity Summary'!$B$139:$B$238,0),MATCH('Capacity Backing (Hide)'!$A136,'Capacity Summary'!$H$138:$BG$138,0))&lt;&gt;0,INDEX('Capacity Summary'!$H$139:$BG$238,MATCH('Capacity Backing (Hide)'!AP$132,'Capacity Summary'!$B$139:$B$238,0),MATCH('Capacity Backing (Hide)'!$A136,'Capacity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(Hide)'!$A136,'Capacity Summary'!$H$138:$BG$138,0))="x",INDEX('Capacity Summary'!$C$139:$E$238,MATCH('Capacity Backing (Hide)'!AQ$132,'Capacity Summary'!$B$139:$B$238,0),4),IF(INDEX('Capacity Summary'!$H$139:$BG$238,MATCH('Capacity Backing (Hide)'!AQ$132,'Capacity Summary'!$B$139:$B$238,0),MATCH('Capacity Backing (Hide)'!$A136,'Capacity Summary'!$H$138:$BG$138,0))&lt;&gt;0,INDEX('Capacity Summary'!$H$139:$BG$238,MATCH('Capacity Backing (Hide)'!AQ$132,'Capacity Summary'!$B$139:$B$238,0),MATCH('Capacity Backing (Hide)'!$A136,'Capacity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(Hide)'!$A136,'Capacity Summary'!$H$138:$BG$138,0))="x",INDEX('Capacity Summary'!$C$139:$E$238,MATCH('Capacity Backing (Hide)'!AR$132,'Capacity Summary'!$B$139:$B$238,0),4),IF(INDEX('Capacity Summary'!$H$139:$BG$238,MATCH('Capacity Backing (Hide)'!AR$132,'Capacity Summary'!$B$139:$B$238,0),MATCH('Capacity Backing (Hide)'!$A136,'Capacity Summary'!$H$138:$BG$138,0))&lt;&gt;0,INDEX('Capacity Summary'!$H$139:$BG$238,MATCH('Capacity Backing (Hide)'!AR$132,'Capacity Summary'!$B$139:$B$238,0),MATCH('Capacity Backing (Hide)'!$A136,'Capacity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(Hide)'!$A136,'Capacity Summary'!$H$138:$BG$138,0))="x",INDEX('Capacity Summary'!$C$139:$E$238,MATCH('Capacity Backing (Hide)'!AS$132,'Capacity Summary'!$B$139:$B$238,0),4),IF(INDEX('Capacity Summary'!$H$139:$BG$238,MATCH('Capacity Backing (Hide)'!AS$132,'Capacity Summary'!$B$139:$B$238,0),MATCH('Capacity Backing (Hide)'!$A136,'Capacity Summary'!$H$138:$BG$138,0))&lt;&gt;0,INDEX('Capacity Summary'!$H$139:$BG$238,MATCH('Capacity Backing (Hide)'!AS$132,'Capacity Summary'!$B$139:$B$238,0),MATCH('Capacity Backing (Hide)'!$A136,'Capacity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(Hide)'!$A136,'Capacity Summary'!$H$138:$BG$138,0))="x",INDEX('Capacity Summary'!$C$139:$E$238,MATCH('Capacity Backing (Hide)'!AT$132,'Capacity Summary'!$B$139:$B$238,0),4),IF(INDEX('Capacity Summary'!$H$139:$BG$238,MATCH('Capacity Backing (Hide)'!AT$132,'Capacity Summary'!$B$139:$B$238,0),MATCH('Capacity Backing (Hide)'!$A136,'Capacity Summary'!$H$138:$BG$138,0))&lt;&gt;0,INDEX('Capacity Summary'!$H$139:$BG$238,MATCH('Capacity Backing (Hide)'!AT$132,'Capacity Summary'!$B$139:$B$238,0),MATCH('Capacity Backing (Hide)'!$A136,'Capacity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(Hide)'!$A136,'Capacity Summary'!$H$138:$BG$138,0))="x",INDEX('Capacity Summary'!$C$139:$E$238,MATCH('Capacity Backing (Hide)'!AU$132,'Capacity Summary'!$B$139:$B$238,0),4),IF(INDEX('Capacity Summary'!$H$139:$BG$238,MATCH('Capacity Backing (Hide)'!AU$132,'Capacity Summary'!$B$139:$B$238,0),MATCH('Capacity Backing (Hide)'!$A136,'Capacity Summary'!$H$138:$BG$138,0))&lt;&gt;0,INDEX('Capacity Summary'!$H$139:$BG$238,MATCH('Capacity Backing (Hide)'!AU$132,'Capacity Summary'!$B$139:$B$238,0),MATCH('Capacity Backing (Hide)'!$A136,'Capacity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(Hide)'!$A136,'Capacity Summary'!$H$138:$BG$138,0))="x",INDEX('Capacity Summary'!$C$139:$E$238,MATCH('Capacity Backing (Hide)'!AV$132,'Capacity Summary'!$B$139:$B$238,0),4),IF(INDEX('Capacity Summary'!$H$139:$BG$238,MATCH('Capacity Backing (Hide)'!AV$132,'Capacity Summary'!$B$139:$B$238,0),MATCH('Capacity Backing (Hide)'!$A136,'Capacity Summary'!$H$138:$BG$138,0))&lt;&gt;0,INDEX('Capacity Summary'!$H$139:$BG$238,MATCH('Capacity Backing (Hide)'!AV$132,'Capacity Summary'!$B$139:$B$238,0),MATCH('Capacity Backing (Hide)'!$A136,'Capacity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(Hide)'!$A136,'Capacity Summary'!$H$138:$BG$138,0))="x",INDEX('Capacity Summary'!$C$139:$E$238,MATCH('Capacity Backing (Hide)'!AW$132,'Capacity Summary'!$B$139:$B$238,0),4),IF(INDEX('Capacity Summary'!$H$139:$BG$238,MATCH('Capacity Backing (Hide)'!AW$132,'Capacity Summary'!$B$139:$B$238,0),MATCH('Capacity Backing (Hide)'!$A136,'Capacity Summary'!$H$138:$BG$138,0))&lt;&gt;0,INDEX('Capacity Summary'!$H$139:$BG$238,MATCH('Capacity Backing (Hide)'!AW$132,'Capacity Summary'!$B$139:$B$238,0),MATCH('Capacity Backing (Hide)'!$A136,'Capacity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(Hide)'!$A136,'Capacity Summary'!$H$138:$BG$138,0))="x",INDEX('Capacity Summary'!$C$139:$E$238,MATCH('Capacity Backing (Hide)'!AX$132,'Capacity Summary'!$B$139:$B$238,0),4),IF(INDEX('Capacity Summary'!$H$139:$BG$238,MATCH('Capacity Backing (Hide)'!AX$132,'Capacity Summary'!$B$139:$B$238,0),MATCH('Capacity Backing (Hide)'!$A136,'Capacity Summary'!$H$138:$BG$138,0))&lt;&gt;0,INDEX('Capacity Summary'!$H$139:$BG$238,MATCH('Capacity Backing (Hide)'!AX$132,'Capacity Summary'!$B$139:$B$238,0),MATCH('Capacity Backing (Hide)'!$A136,'Capacity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(Hide)'!$A136,'Capacity Summary'!$H$138:$BG$138,0))="x",INDEX('Capacity Summary'!$C$139:$E$238,MATCH('Capacity Backing (Hide)'!AY$132,'Capacity Summary'!$B$139:$B$238,0),4),IF(INDEX('Capacity Summary'!$H$139:$BG$238,MATCH('Capacity Backing (Hide)'!AY$132,'Capacity Summary'!$B$139:$B$238,0),MATCH('Capacity Backing (Hide)'!$A136,'Capacity Summary'!$H$138:$BG$138,0))&lt;&gt;0,INDEX('Capacity Summary'!$H$139:$BG$238,MATCH('Capacity Backing (Hide)'!AY$132,'Capacity Summary'!$B$139:$B$238,0),MATCH('Capacity Backing (Hide)'!$A136,'Capacity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(Hide)'!$A136,'Capacity Summary'!$H$138:$BG$138,0))="x",INDEX('Capacity Summary'!$C$139:$E$238,MATCH('Capacity Backing (Hide)'!AZ$132,'Capacity Summary'!$B$139:$B$238,0),4),IF(INDEX('Capacity Summary'!$H$139:$BG$238,MATCH('Capacity Backing (Hide)'!AZ$132,'Capacity Summary'!$B$139:$B$238,0),MATCH('Capacity Backing (Hide)'!$A136,'Capacity Summary'!$H$138:$BG$138,0))&lt;&gt;0,INDEX('Capacity Summary'!$H$139:$BG$238,MATCH('Capacity Backing (Hide)'!AZ$132,'Capacity Summary'!$B$139:$B$238,0),MATCH('Capacity Backing (Hide)'!$A136,'Capacity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(Hide)'!$A136,'Capacity Summary'!$H$138:$BG$138,0))="x",INDEX('Capacity Summary'!$C$139:$E$238,MATCH('Capacity Backing (Hide)'!BA$132,'Capacity Summary'!$B$139:$B$238,0),4),IF(INDEX('Capacity Summary'!$H$139:$BG$238,MATCH('Capacity Backing (Hide)'!BA$132,'Capacity Summary'!$B$139:$B$238,0),MATCH('Capacity Backing (Hide)'!$A136,'Capacity Summary'!$H$138:$BG$138,0))&lt;&gt;0,INDEX('Capacity Summary'!$H$139:$BG$238,MATCH('Capacity Backing (Hide)'!BA$132,'Capacity Summary'!$B$139:$B$238,0),MATCH('Capacity Backing (Hide)'!$A136,'Capacity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(Hide)'!$A136,'Capacity Summary'!$H$138:$BG$138,0))="x",INDEX('Capacity Summary'!$C$139:$E$238,MATCH('Capacity Backing (Hide)'!BB$132,'Capacity Summary'!$B$139:$B$238,0),4),IF(INDEX('Capacity Summary'!$H$139:$BG$238,MATCH('Capacity Backing (Hide)'!BB$132,'Capacity Summary'!$B$139:$B$238,0),MATCH('Capacity Backing (Hide)'!$A136,'Capacity Summary'!$H$138:$BG$138,0))&lt;&gt;0,INDEX('Capacity Summary'!$H$139:$BG$238,MATCH('Capacity Backing (Hide)'!BB$132,'Capacity Summary'!$B$139:$B$238,0),MATCH('Capacity Backing (Hide)'!$A136,'Capacity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(Hide)'!$A136,'Capacity Summary'!$H$138:$BG$138,0))="x",INDEX('Capacity Summary'!$C$139:$E$238,MATCH('Capacity Backing (Hide)'!BC$132,'Capacity Summary'!$B$139:$B$238,0),4),IF(INDEX('Capacity Summary'!$H$139:$BG$238,MATCH('Capacity Backing (Hide)'!BC$132,'Capacity Summary'!$B$139:$B$238,0),MATCH('Capacity Backing (Hide)'!$A136,'Capacity Summary'!$H$138:$BG$138,0))&lt;&gt;0,INDEX('Capacity Summary'!$H$139:$BG$238,MATCH('Capacity Backing (Hide)'!BC$132,'Capacity Summary'!$B$139:$B$238,0),MATCH('Capacity Backing (Hide)'!$A136,'Capacity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(Hide)'!$A136,'Capacity Summary'!$H$138:$BG$138,0))="x",INDEX('Capacity Summary'!$C$139:$E$238,MATCH('Capacity Backing (Hide)'!BD$132,'Capacity Summary'!$B$139:$B$238,0),4),IF(INDEX('Capacity Summary'!$H$139:$BG$238,MATCH('Capacity Backing (Hide)'!BD$132,'Capacity Summary'!$B$139:$B$238,0),MATCH('Capacity Backing (Hide)'!$A136,'Capacity Summary'!$H$138:$BG$138,0))&lt;&gt;0,INDEX('Capacity Summary'!$H$139:$BG$238,MATCH('Capacity Backing (Hide)'!BD$132,'Capacity Summary'!$B$139:$B$238,0),MATCH('Capacity Backing (Hide)'!$A136,'Capacity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(Hide)'!$A136,'Capacity Summary'!$H$138:$BG$138,0))="x",INDEX('Capacity Summary'!$C$139:$E$238,MATCH('Capacity Backing (Hide)'!BE$132,'Capacity Summary'!$B$139:$B$238,0),4),IF(INDEX('Capacity Summary'!$H$139:$BG$238,MATCH('Capacity Backing (Hide)'!BE$132,'Capacity Summary'!$B$139:$B$238,0),MATCH('Capacity Backing (Hide)'!$A136,'Capacity Summary'!$H$138:$BG$138,0))&lt;&gt;0,INDEX('Capacity Summary'!$H$139:$BG$238,MATCH('Capacity Backing (Hide)'!BE$132,'Capacity Summary'!$B$139:$B$238,0),MATCH('Capacity Backing (Hide)'!$A136,'Capacity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(Hide)'!$A136,'Capacity Summary'!$H$138:$BG$138,0))="x",INDEX('Capacity Summary'!$C$139:$E$238,MATCH('Capacity Backing (Hide)'!BF$132,'Capacity Summary'!$B$139:$B$238,0),4),IF(INDEX('Capacity Summary'!$H$139:$BG$238,MATCH('Capacity Backing (Hide)'!BF$132,'Capacity Summary'!$B$139:$B$238,0),MATCH('Capacity Backing (Hide)'!$A136,'Capacity Summary'!$H$138:$BG$138,0))&lt;&gt;0,INDEX('Capacity Summary'!$H$139:$BG$238,MATCH('Capacity Backing (Hide)'!BF$132,'Capacity Summary'!$B$139:$B$238,0),MATCH('Capacity Backing (Hide)'!$A136,'Capacity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(Hide)'!$A136,'Capacity Summary'!$H$138:$BG$138,0))="x",INDEX('Capacity Summary'!$C$139:$E$238,MATCH('Capacity Backing (Hide)'!BG$132,'Capacity Summary'!$B$139:$B$238,0),4),IF(INDEX('Capacity Summary'!$H$139:$BG$238,MATCH('Capacity Backing (Hide)'!BG$132,'Capacity Summary'!$B$139:$B$238,0),MATCH('Capacity Backing (Hide)'!$A136,'Capacity Summary'!$H$138:$BG$138,0))&lt;&gt;0,INDEX('Capacity Summary'!$H$139:$BG$238,MATCH('Capacity Backing (Hide)'!BG$132,'Capacity Summary'!$B$139:$B$238,0),MATCH('Capacity Backing (Hide)'!$A136,'Capacity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(Hide)'!$A136,'Capacity Summary'!$H$138:$BG$138,0))="x",INDEX('Capacity Summary'!$C$139:$E$238,MATCH('Capacity Backing (Hide)'!BH$132,'Capacity Summary'!$B$139:$B$238,0),4),IF(INDEX('Capacity Summary'!$H$139:$BG$238,MATCH('Capacity Backing (Hide)'!BH$132,'Capacity Summary'!$B$139:$B$238,0),MATCH('Capacity Backing (Hide)'!$A136,'Capacity Summary'!$H$138:$BG$138,0))&lt;&gt;0,INDEX('Capacity Summary'!$H$139:$BG$238,MATCH('Capacity Backing (Hide)'!BH$132,'Capacity Summary'!$B$139:$B$238,0),MATCH('Capacity Backing (Hide)'!$A136,'Capacity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(Hide)'!$A136,'Capacity Summary'!$H$138:$BG$138,0))="x",INDEX('Capacity Summary'!$C$139:$E$238,MATCH('Capacity Backing (Hide)'!BI$132,'Capacity Summary'!$B$139:$B$238,0),4),IF(INDEX('Capacity Summary'!$H$139:$BG$238,MATCH('Capacity Backing (Hide)'!BI$132,'Capacity Summary'!$B$139:$B$238,0),MATCH('Capacity Backing (Hide)'!$A136,'Capacity Summary'!$H$138:$BG$138,0))&lt;&gt;0,INDEX('Capacity Summary'!$H$139:$BG$238,MATCH('Capacity Backing (Hide)'!BI$132,'Capacity Summary'!$B$139:$B$238,0),MATCH('Capacity Backing (Hide)'!$A136,'Capacity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(Hide)'!$A136,'Capacity Summary'!$H$138:$BG$138,0))="x",INDEX('Capacity Summary'!$C$139:$E$238,MATCH('Capacity Backing (Hide)'!BJ$132,'Capacity Summary'!$B$139:$B$238,0),4),IF(INDEX('Capacity Summary'!$H$139:$BG$238,MATCH('Capacity Backing (Hide)'!BJ$132,'Capacity Summary'!$B$139:$B$238,0),MATCH('Capacity Backing (Hide)'!$A136,'Capacity Summary'!$H$138:$BG$138,0))&lt;&gt;0,INDEX('Capacity Summary'!$H$139:$BG$238,MATCH('Capacity Backing (Hide)'!BJ$132,'Capacity Summary'!$B$139:$B$238,0),MATCH('Capacity Backing (Hide)'!$A136,'Capacity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(Hide)'!$A136,'Capacity Summary'!$H$138:$BG$138,0))="x",INDEX('Capacity Summary'!$C$139:$E$238,MATCH('Capacity Backing (Hide)'!BK$132,'Capacity Summary'!$B$139:$B$238,0),4),IF(INDEX('Capacity Summary'!$H$139:$BG$238,MATCH('Capacity Backing (Hide)'!BK$132,'Capacity Summary'!$B$139:$B$238,0),MATCH('Capacity Backing (Hide)'!$A136,'Capacity Summary'!$H$138:$BG$138,0))&lt;&gt;0,INDEX('Capacity Summary'!$H$139:$BG$238,MATCH('Capacity Backing (Hide)'!BK$132,'Capacity Summary'!$B$139:$B$238,0),MATCH('Capacity Backing (Hide)'!$A136,'Capacity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(Hide)'!$A136,'Capacity Summary'!$H$138:$BG$138,0))="x",INDEX('Capacity Summary'!$C$139:$E$238,MATCH('Capacity Backing (Hide)'!BL$132,'Capacity Summary'!$B$139:$B$238,0),4),IF(INDEX('Capacity Summary'!$H$139:$BG$238,MATCH('Capacity Backing (Hide)'!BL$132,'Capacity Summary'!$B$139:$B$238,0),MATCH('Capacity Backing (Hide)'!$A136,'Capacity Summary'!$H$138:$BG$138,0))&lt;&gt;0,INDEX('Capacity Summary'!$H$139:$BG$238,MATCH('Capacity Backing (Hide)'!BL$132,'Capacity Summary'!$B$139:$B$238,0),MATCH('Capacity Backing (Hide)'!$A136,'Capacity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(Hide)'!$A136,'Capacity Summary'!$H$138:$BG$138,0))="x",INDEX('Capacity Summary'!$C$139:$E$238,MATCH('Capacity Backing (Hide)'!BM$132,'Capacity Summary'!$B$139:$B$238,0),4),IF(INDEX('Capacity Summary'!$H$139:$BG$238,MATCH('Capacity Backing (Hide)'!BM$132,'Capacity Summary'!$B$139:$B$238,0),MATCH('Capacity Backing (Hide)'!$A136,'Capacity Summary'!$H$138:$BG$138,0))&lt;&gt;0,INDEX('Capacity Summary'!$H$139:$BG$238,MATCH('Capacity Backing (Hide)'!BM$132,'Capacity Summary'!$B$139:$B$238,0),MATCH('Capacity Backing (Hide)'!$A136,'Capacity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(Hide)'!$A136,'Capacity Summary'!$H$138:$BG$138,0))="x",INDEX('Capacity Summary'!$C$139:$E$238,MATCH('Capacity Backing (Hide)'!BN$132,'Capacity Summary'!$B$139:$B$238,0),4),IF(INDEX('Capacity Summary'!$H$139:$BG$238,MATCH('Capacity Backing (Hide)'!BN$132,'Capacity Summary'!$B$139:$B$238,0),MATCH('Capacity Backing (Hide)'!$A136,'Capacity Summary'!$H$138:$BG$138,0))&lt;&gt;0,INDEX('Capacity Summary'!$H$139:$BG$238,MATCH('Capacity Backing (Hide)'!BN$132,'Capacity Summary'!$B$139:$B$238,0),MATCH('Capacity Backing (Hide)'!$A136,'Capacity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(Hide)'!$A136,'Capacity Summary'!$H$138:$BG$138,0))="x",INDEX('Capacity Summary'!$C$139:$E$238,MATCH('Capacity Backing (Hide)'!BO$132,'Capacity Summary'!$B$139:$B$238,0),4),IF(INDEX('Capacity Summary'!$H$139:$BG$238,MATCH('Capacity Backing (Hide)'!BO$132,'Capacity Summary'!$B$139:$B$238,0),MATCH('Capacity Backing (Hide)'!$A136,'Capacity Summary'!$H$138:$BG$138,0))&lt;&gt;0,INDEX('Capacity Summary'!$H$139:$BG$238,MATCH('Capacity Backing (Hide)'!BO$132,'Capacity Summary'!$B$139:$B$238,0),MATCH('Capacity Backing (Hide)'!$A136,'Capacity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(Hide)'!$A136,'Capacity Summary'!$H$138:$BG$138,0))="x",INDEX('Capacity Summary'!$C$139:$E$238,MATCH('Capacity Backing (Hide)'!BP$132,'Capacity Summary'!$B$139:$B$238,0),4),IF(INDEX('Capacity Summary'!$H$139:$BG$238,MATCH('Capacity Backing (Hide)'!BP$132,'Capacity Summary'!$B$139:$B$238,0),MATCH('Capacity Backing (Hide)'!$A136,'Capacity Summary'!$H$138:$BG$138,0))&lt;&gt;0,INDEX('Capacity Summary'!$H$139:$BG$238,MATCH('Capacity Backing (Hide)'!BP$132,'Capacity Summary'!$B$139:$B$238,0),MATCH('Capacity Backing (Hide)'!$A136,'Capacity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(Hide)'!$A136,'Capacity Summary'!$H$138:$BG$138,0))="x",INDEX('Capacity Summary'!$C$139:$E$238,MATCH('Capacity Backing (Hide)'!BQ$132,'Capacity Summary'!$B$139:$B$238,0),4),IF(INDEX('Capacity Summary'!$H$139:$BG$238,MATCH('Capacity Backing (Hide)'!BQ$132,'Capacity Summary'!$B$139:$B$238,0),MATCH('Capacity Backing (Hide)'!$A136,'Capacity Summary'!$H$138:$BG$138,0))&lt;&gt;0,INDEX('Capacity Summary'!$H$139:$BG$238,MATCH('Capacity Backing (Hide)'!BQ$132,'Capacity Summary'!$B$139:$B$238,0),MATCH('Capacity Backing (Hide)'!$A136,'Capacity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(Hide)'!$A136,'Capacity Summary'!$H$138:$BG$138,0))="x",INDEX('Capacity Summary'!$C$139:$E$238,MATCH('Capacity Backing (Hide)'!BR$132,'Capacity Summary'!$B$139:$B$238,0),4),IF(INDEX('Capacity Summary'!$H$139:$BG$238,MATCH('Capacity Backing (Hide)'!BR$132,'Capacity Summary'!$B$139:$B$238,0),MATCH('Capacity Backing (Hide)'!$A136,'Capacity Summary'!$H$138:$BG$138,0))&lt;&gt;0,INDEX('Capacity Summary'!$H$139:$BG$238,MATCH('Capacity Backing (Hide)'!BR$132,'Capacity Summary'!$B$139:$B$238,0),MATCH('Capacity Backing (Hide)'!$A136,'Capacity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(Hide)'!$A136,'Capacity Summary'!$H$138:$BG$138,0))="x",INDEX('Capacity Summary'!$C$139:$E$238,MATCH('Capacity Backing (Hide)'!BS$132,'Capacity Summary'!$B$139:$B$238,0),4),IF(INDEX('Capacity Summary'!$H$139:$BG$238,MATCH('Capacity Backing (Hide)'!BS$132,'Capacity Summary'!$B$139:$B$238,0),MATCH('Capacity Backing (Hide)'!$A136,'Capacity Summary'!$H$138:$BG$138,0))&lt;&gt;0,INDEX('Capacity Summary'!$H$139:$BG$238,MATCH('Capacity Backing (Hide)'!BS$132,'Capacity Summary'!$B$139:$B$238,0),MATCH('Capacity Backing (Hide)'!$A136,'Capacity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(Hide)'!$A136,'Capacity Summary'!$H$138:$BG$138,0))="x",INDEX('Capacity Summary'!$C$139:$E$238,MATCH('Capacity Backing (Hide)'!BT$132,'Capacity Summary'!$B$139:$B$238,0),4),IF(INDEX('Capacity Summary'!$H$139:$BG$238,MATCH('Capacity Backing (Hide)'!BT$132,'Capacity Summary'!$B$139:$B$238,0),MATCH('Capacity Backing (Hide)'!$A136,'Capacity Summary'!$H$138:$BG$138,0))&lt;&gt;0,INDEX('Capacity Summary'!$H$139:$BG$238,MATCH('Capacity Backing (Hide)'!BT$132,'Capacity Summary'!$B$139:$B$238,0),MATCH('Capacity Backing (Hide)'!$A136,'Capacity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(Hide)'!$A136,'Capacity Summary'!$H$138:$BG$138,0))="x",INDEX('Capacity Summary'!$C$139:$E$238,MATCH('Capacity Backing (Hide)'!BU$132,'Capacity Summary'!$B$139:$B$238,0),4),IF(INDEX('Capacity Summary'!$H$139:$BG$238,MATCH('Capacity Backing (Hide)'!BU$132,'Capacity Summary'!$B$139:$B$238,0),MATCH('Capacity Backing (Hide)'!$A136,'Capacity Summary'!$H$138:$BG$138,0))&lt;&gt;0,INDEX('Capacity Summary'!$H$139:$BG$238,MATCH('Capacity Backing (Hide)'!BU$132,'Capacity Summary'!$B$139:$B$238,0),MATCH('Capacity Backing (Hide)'!$A136,'Capacity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(Hide)'!$A136,'Capacity Summary'!$H$138:$BG$138,0))="x",INDEX('Capacity Summary'!$C$139:$E$238,MATCH('Capacity Backing (Hide)'!BV$132,'Capacity Summary'!$B$139:$B$238,0),4),IF(INDEX('Capacity Summary'!$H$139:$BG$238,MATCH('Capacity Backing (Hide)'!BV$132,'Capacity Summary'!$B$139:$B$238,0),MATCH('Capacity Backing (Hide)'!$A136,'Capacity Summary'!$H$138:$BG$138,0))&lt;&gt;0,INDEX('Capacity Summary'!$H$139:$BG$238,MATCH('Capacity Backing (Hide)'!BV$132,'Capacity Summary'!$B$139:$B$238,0),MATCH('Capacity Backing (Hide)'!$A136,'Capacity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(Hide)'!$A136,'Capacity Summary'!$H$138:$BG$138,0))="x",INDEX('Capacity Summary'!$C$139:$E$238,MATCH('Capacity Backing (Hide)'!BW$132,'Capacity Summary'!$B$139:$B$238,0),4),IF(INDEX('Capacity Summary'!$H$139:$BG$238,MATCH('Capacity Backing (Hide)'!BW$132,'Capacity Summary'!$B$139:$B$238,0),MATCH('Capacity Backing (Hide)'!$A136,'Capacity Summary'!$H$138:$BG$138,0))&lt;&gt;0,INDEX('Capacity Summary'!$H$139:$BG$238,MATCH('Capacity Backing (Hide)'!BW$132,'Capacity Summary'!$B$139:$B$238,0),MATCH('Capacity Backing (Hide)'!$A136,'Capacity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(Hide)'!$A136,'Capacity Summary'!$H$138:$BG$138,0))="x",INDEX('Capacity Summary'!$C$139:$E$238,MATCH('Capacity Backing (Hide)'!BX$132,'Capacity Summary'!$B$139:$B$238,0),4),IF(INDEX('Capacity Summary'!$H$139:$BG$238,MATCH('Capacity Backing (Hide)'!BX$132,'Capacity Summary'!$B$139:$B$238,0),MATCH('Capacity Backing (Hide)'!$A136,'Capacity Summary'!$H$138:$BG$138,0))&lt;&gt;0,INDEX('Capacity Summary'!$H$139:$BG$238,MATCH('Capacity Backing (Hide)'!BX$132,'Capacity Summary'!$B$139:$B$238,0),MATCH('Capacity Backing (Hide)'!$A136,'Capacity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(Hide)'!$A136,'Capacity Summary'!$H$138:$BG$138,0))="x",INDEX('Capacity Summary'!$C$139:$E$238,MATCH('Capacity Backing (Hide)'!BY$132,'Capacity Summary'!$B$139:$B$238,0),4),IF(INDEX('Capacity Summary'!$H$139:$BG$238,MATCH('Capacity Backing (Hide)'!BY$132,'Capacity Summary'!$B$139:$B$238,0),MATCH('Capacity Backing (Hide)'!$A136,'Capacity Summary'!$H$138:$BG$138,0))&lt;&gt;0,INDEX('Capacity Summary'!$H$139:$BG$238,MATCH('Capacity Backing (Hide)'!BY$132,'Capacity Summary'!$B$139:$B$238,0),MATCH('Capacity Backing (Hide)'!$A136,'Capacity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(Hide)'!$A136,'Capacity Summary'!$H$138:$BG$138,0))="x",INDEX('Capacity Summary'!$C$139:$E$238,MATCH('Capacity Backing (Hide)'!BZ$132,'Capacity Summary'!$B$139:$B$238,0),4),IF(INDEX('Capacity Summary'!$H$139:$BG$238,MATCH('Capacity Backing (Hide)'!BZ$132,'Capacity Summary'!$B$139:$B$238,0),MATCH('Capacity Backing (Hide)'!$A136,'Capacity Summary'!$H$138:$BG$138,0))&lt;&gt;0,INDEX('Capacity Summary'!$H$139:$BG$238,MATCH('Capacity Backing (Hide)'!BZ$132,'Capacity Summary'!$B$139:$B$238,0),MATCH('Capacity Backing (Hide)'!$A136,'Capacity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(Hide)'!$A136,'Capacity Summary'!$H$138:$BG$138,0))="x",INDEX('Capacity Summary'!$C$139:$E$238,MATCH('Capacity Backing (Hide)'!CA$132,'Capacity Summary'!$B$139:$B$238,0),4),IF(INDEX('Capacity Summary'!$H$139:$BG$238,MATCH('Capacity Backing (Hide)'!CA$132,'Capacity Summary'!$B$139:$B$238,0),MATCH('Capacity Backing (Hide)'!$A136,'Capacity Summary'!$H$138:$BG$138,0))&lt;&gt;0,INDEX('Capacity Summary'!$H$139:$BG$238,MATCH('Capacity Backing (Hide)'!CA$132,'Capacity Summary'!$B$139:$B$238,0),MATCH('Capacity Backing (Hide)'!$A136,'Capacity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(Hide)'!$A136,'Capacity Summary'!$H$138:$BG$138,0))="x",INDEX('Capacity Summary'!$C$139:$E$238,MATCH('Capacity Backing (Hide)'!CB$132,'Capacity Summary'!$B$139:$B$238,0),4),IF(INDEX('Capacity Summary'!$H$139:$BG$238,MATCH('Capacity Backing (Hide)'!CB$132,'Capacity Summary'!$B$139:$B$238,0),MATCH('Capacity Backing (Hide)'!$A136,'Capacity Summary'!$H$138:$BG$138,0))&lt;&gt;0,INDEX('Capacity Summary'!$H$139:$BG$238,MATCH('Capacity Backing (Hide)'!CB$132,'Capacity Summary'!$B$139:$B$238,0),MATCH('Capacity Backing (Hide)'!$A136,'Capacity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(Hide)'!$A136,'Capacity Summary'!$H$138:$BG$138,0))="x",INDEX('Capacity Summary'!$C$139:$E$238,MATCH('Capacity Backing (Hide)'!CC$132,'Capacity Summary'!$B$139:$B$238,0),4),IF(INDEX('Capacity Summary'!$H$139:$BG$238,MATCH('Capacity Backing (Hide)'!CC$132,'Capacity Summary'!$B$139:$B$238,0),MATCH('Capacity Backing (Hide)'!$A136,'Capacity Summary'!$H$138:$BG$138,0))&lt;&gt;0,INDEX('Capacity Summary'!$H$139:$BG$238,MATCH('Capacity Backing (Hide)'!CC$132,'Capacity Summary'!$B$139:$B$238,0),MATCH('Capacity Backing (Hide)'!$A136,'Capacity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(Hide)'!$A136,'Capacity Summary'!$H$138:$BG$138,0))="x",INDEX('Capacity Summary'!$C$139:$E$238,MATCH('Capacity Backing (Hide)'!CD$132,'Capacity Summary'!$B$139:$B$238,0),4),IF(INDEX('Capacity Summary'!$H$139:$BG$238,MATCH('Capacity Backing (Hide)'!CD$132,'Capacity Summary'!$B$139:$B$238,0),MATCH('Capacity Backing (Hide)'!$A136,'Capacity Summary'!$H$138:$BG$138,0))&lt;&gt;0,INDEX('Capacity Summary'!$H$139:$BG$238,MATCH('Capacity Backing (Hide)'!CD$132,'Capacity Summary'!$B$139:$B$238,0),MATCH('Capacity Backing (Hide)'!$A136,'Capacity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(Hide)'!$A136,'Capacity Summary'!$H$138:$BG$138,0))="x",INDEX('Capacity Summary'!$C$139:$E$238,MATCH('Capacity Backing (Hide)'!CE$132,'Capacity Summary'!$B$139:$B$238,0),4),IF(INDEX('Capacity Summary'!$H$139:$BG$238,MATCH('Capacity Backing (Hide)'!CE$132,'Capacity Summary'!$B$139:$B$238,0),MATCH('Capacity Backing (Hide)'!$A136,'Capacity Summary'!$H$138:$BG$138,0))&lt;&gt;0,INDEX('Capacity Summary'!$H$139:$BG$238,MATCH('Capacity Backing (Hide)'!CE$132,'Capacity Summary'!$B$139:$B$238,0),MATCH('Capacity Backing (Hide)'!$A136,'Capacity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(Hide)'!$A136,'Capacity Summary'!$H$138:$BG$138,0))="x",INDEX('Capacity Summary'!$C$139:$E$238,MATCH('Capacity Backing (Hide)'!CF$132,'Capacity Summary'!$B$139:$B$238,0),4),IF(INDEX('Capacity Summary'!$H$139:$BG$238,MATCH('Capacity Backing (Hide)'!CF$132,'Capacity Summary'!$B$139:$B$238,0),MATCH('Capacity Backing (Hide)'!$A136,'Capacity Summary'!$H$138:$BG$138,0))&lt;&gt;0,INDEX('Capacity Summary'!$H$139:$BG$238,MATCH('Capacity Backing (Hide)'!CF$132,'Capacity Summary'!$B$139:$B$238,0),MATCH('Capacity Backing (Hide)'!$A136,'Capacity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(Hide)'!$A136,'Capacity Summary'!$H$138:$BG$138,0))="x",INDEX('Capacity Summary'!$C$139:$E$238,MATCH('Capacity Backing (Hide)'!CG$132,'Capacity Summary'!$B$139:$B$238,0),4),IF(INDEX('Capacity Summary'!$H$139:$BG$238,MATCH('Capacity Backing (Hide)'!CG$132,'Capacity Summary'!$B$139:$B$238,0),MATCH('Capacity Backing (Hide)'!$A136,'Capacity Summary'!$H$138:$BG$138,0))&lt;&gt;0,INDEX('Capacity Summary'!$H$139:$BG$238,MATCH('Capacity Backing (Hide)'!CG$132,'Capacity Summary'!$B$139:$B$238,0),MATCH('Capacity Backing (Hide)'!$A136,'Capacity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(Hide)'!$A136,'Capacity Summary'!$H$138:$BG$138,0))="x",INDEX('Capacity Summary'!$C$139:$E$238,MATCH('Capacity Backing (Hide)'!CH$132,'Capacity Summary'!$B$139:$B$238,0),4),IF(INDEX('Capacity Summary'!$H$139:$BG$238,MATCH('Capacity Backing (Hide)'!CH$132,'Capacity Summary'!$B$139:$B$238,0),MATCH('Capacity Backing (Hide)'!$A136,'Capacity Summary'!$H$138:$BG$138,0))&lt;&gt;0,INDEX('Capacity Summary'!$H$139:$BG$238,MATCH('Capacity Backing (Hide)'!CH$132,'Capacity Summary'!$B$139:$B$238,0),MATCH('Capacity Backing (Hide)'!$A136,'Capacity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(Hide)'!$A136,'Capacity Summary'!$H$138:$BG$138,0))="x",INDEX('Capacity Summary'!$C$139:$E$238,MATCH('Capacity Backing (Hide)'!CI$132,'Capacity Summary'!$B$139:$B$238,0),4),IF(INDEX('Capacity Summary'!$H$139:$BG$238,MATCH('Capacity Backing (Hide)'!CI$132,'Capacity Summary'!$B$139:$B$238,0),MATCH('Capacity Backing (Hide)'!$A136,'Capacity Summary'!$H$138:$BG$138,0))&lt;&gt;0,INDEX('Capacity Summary'!$H$139:$BG$238,MATCH('Capacity Backing (Hide)'!CI$132,'Capacity Summary'!$B$139:$B$238,0),MATCH('Capacity Backing (Hide)'!$A136,'Capacity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(Hide)'!$A136,'Capacity Summary'!$H$138:$BG$138,0))="x",INDEX('Capacity Summary'!$C$139:$E$238,MATCH('Capacity Backing (Hide)'!CJ$132,'Capacity Summary'!$B$139:$B$238,0),4),IF(INDEX('Capacity Summary'!$H$139:$BG$238,MATCH('Capacity Backing (Hide)'!CJ$132,'Capacity Summary'!$B$139:$B$238,0),MATCH('Capacity Backing (Hide)'!$A136,'Capacity Summary'!$H$138:$BG$138,0))&lt;&gt;0,INDEX('Capacity Summary'!$H$139:$BG$238,MATCH('Capacity Backing (Hide)'!CJ$132,'Capacity Summary'!$B$139:$B$238,0),MATCH('Capacity Backing (Hide)'!$A136,'Capacity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(Hide)'!$A136,'Capacity Summary'!$H$138:$BG$138,0))="x",INDEX('Capacity Summary'!$C$139:$E$238,MATCH('Capacity Backing (Hide)'!CK$132,'Capacity Summary'!$B$139:$B$238,0),4),IF(INDEX('Capacity Summary'!$H$139:$BG$238,MATCH('Capacity Backing (Hide)'!CK$132,'Capacity Summary'!$B$139:$B$238,0),MATCH('Capacity Backing (Hide)'!$A136,'Capacity Summary'!$H$138:$BG$138,0))&lt;&gt;0,INDEX('Capacity Summary'!$H$139:$BG$238,MATCH('Capacity Backing (Hide)'!CK$132,'Capacity Summary'!$B$139:$B$238,0),MATCH('Capacity Backing (Hide)'!$A136,'Capacity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(Hide)'!$A136,'Capacity Summary'!$H$138:$BG$138,0))="x",INDEX('Capacity Summary'!$C$139:$E$238,MATCH('Capacity Backing (Hide)'!CL$132,'Capacity Summary'!$B$139:$B$238,0),4),IF(INDEX('Capacity Summary'!$H$139:$BG$238,MATCH('Capacity Backing (Hide)'!CL$132,'Capacity Summary'!$B$139:$B$238,0),MATCH('Capacity Backing (Hide)'!$A136,'Capacity Summary'!$H$138:$BG$138,0))&lt;&gt;0,INDEX('Capacity Summary'!$H$139:$BG$238,MATCH('Capacity Backing (Hide)'!CL$132,'Capacity Summary'!$B$139:$B$238,0),MATCH('Capacity Backing (Hide)'!$A136,'Capacity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(Hide)'!$A136,'Capacity Summary'!$H$138:$BG$138,0))="x",INDEX('Capacity Summary'!$C$139:$E$238,MATCH('Capacity Backing (Hide)'!CM$132,'Capacity Summary'!$B$139:$B$238,0),4),IF(INDEX('Capacity Summary'!$H$139:$BG$238,MATCH('Capacity Backing (Hide)'!CM$132,'Capacity Summary'!$B$139:$B$238,0),MATCH('Capacity Backing (Hide)'!$A136,'Capacity Summary'!$H$138:$BG$138,0))&lt;&gt;0,INDEX('Capacity Summary'!$H$139:$BG$238,MATCH('Capacity Backing (Hide)'!CM$132,'Capacity Summary'!$B$139:$B$238,0),MATCH('Capacity Backing (Hide)'!$A136,'Capacity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(Hide)'!$A136,'Capacity Summary'!$H$138:$BG$138,0))="x",INDEX('Capacity Summary'!$C$139:$E$238,MATCH('Capacity Backing (Hide)'!CN$132,'Capacity Summary'!$B$139:$B$238,0),4),IF(INDEX('Capacity Summary'!$H$139:$BG$238,MATCH('Capacity Backing (Hide)'!CN$132,'Capacity Summary'!$B$139:$B$238,0),MATCH('Capacity Backing (Hide)'!$A136,'Capacity Summary'!$H$138:$BG$138,0))&lt;&gt;0,INDEX('Capacity Summary'!$H$139:$BG$238,MATCH('Capacity Backing (Hide)'!CN$132,'Capacity Summary'!$B$139:$B$238,0),MATCH('Capacity Backing (Hide)'!$A136,'Capacity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(Hide)'!$A136,'Capacity Summary'!$H$138:$BG$138,0))="x",INDEX('Capacity Summary'!$C$139:$E$238,MATCH('Capacity Backing (Hide)'!CO$132,'Capacity Summary'!$B$139:$B$238,0),4),IF(INDEX('Capacity Summary'!$H$139:$BG$238,MATCH('Capacity Backing (Hide)'!CO$132,'Capacity Summary'!$B$139:$B$238,0),MATCH('Capacity Backing (Hide)'!$A136,'Capacity Summary'!$H$138:$BG$138,0))&lt;&gt;0,INDEX('Capacity Summary'!$H$139:$BG$238,MATCH('Capacity Backing (Hide)'!CO$132,'Capacity Summary'!$B$139:$B$238,0),MATCH('Capacity Backing (Hide)'!$A136,'Capacity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(Hide)'!$A136,'Capacity Summary'!$H$138:$BG$138,0))="x",INDEX('Capacity Summary'!$C$139:$E$238,MATCH('Capacity Backing (Hide)'!CP$132,'Capacity Summary'!$B$139:$B$238,0),4),IF(INDEX('Capacity Summary'!$H$139:$BG$238,MATCH('Capacity Backing (Hide)'!CP$132,'Capacity Summary'!$B$139:$B$238,0),MATCH('Capacity Backing (Hide)'!$A136,'Capacity Summary'!$H$138:$BG$138,0))&lt;&gt;0,INDEX('Capacity Summary'!$H$139:$BG$238,MATCH('Capacity Backing (Hide)'!CP$132,'Capacity Summary'!$B$139:$B$238,0),MATCH('Capacity Backing (Hide)'!$A136,'Capacity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(Hide)'!$A136,'Capacity Summary'!$H$138:$BG$138,0))="x",INDEX('Capacity Summary'!$C$139:$E$238,MATCH('Capacity Backing (Hide)'!CQ$132,'Capacity Summary'!$B$139:$B$238,0),4),IF(INDEX('Capacity Summary'!$H$139:$BG$238,MATCH('Capacity Backing (Hide)'!CQ$132,'Capacity Summary'!$B$139:$B$238,0),MATCH('Capacity Backing (Hide)'!$A136,'Capacity Summary'!$H$138:$BG$138,0))&lt;&gt;0,INDEX('Capacity Summary'!$H$139:$BG$238,MATCH('Capacity Backing (Hide)'!CQ$132,'Capacity Summary'!$B$139:$B$238,0),MATCH('Capacity Backing (Hide)'!$A136,'Capacity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(Hide)'!$A136,'Capacity Summary'!$H$138:$BG$138,0))="x",INDEX('Capacity Summary'!$C$139:$E$238,MATCH('Capacity Backing (Hide)'!CR$132,'Capacity Summary'!$B$139:$B$238,0),4),IF(INDEX('Capacity Summary'!$H$139:$BG$238,MATCH('Capacity Backing (Hide)'!CR$132,'Capacity Summary'!$B$139:$B$238,0),MATCH('Capacity Backing (Hide)'!$A136,'Capacity Summary'!$H$138:$BG$138,0))&lt;&gt;0,INDEX('Capacity Summary'!$H$139:$BG$238,MATCH('Capacity Backing (Hide)'!CR$132,'Capacity Summary'!$B$139:$B$238,0),MATCH('Capacity Backing (Hide)'!$A136,'Capacity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(Hide)'!$A136,'Capacity Summary'!$H$138:$BG$138,0))="x",INDEX('Capacity Summary'!$C$139:$E$238,MATCH('Capacity Backing (Hide)'!CS$132,'Capacity Summary'!$B$139:$B$238,0),4),IF(INDEX('Capacity Summary'!$H$139:$BG$238,MATCH('Capacity Backing (Hide)'!CS$132,'Capacity Summary'!$B$139:$B$238,0),MATCH('Capacity Backing (Hide)'!$A136,'Capacity Summary'!$H$138:$BG$138,0))&lt;&gt;0,INDEX('Capacity Summary'!$H$139:$BG$238,MATCH('Capacity Backing (Hide)'!CS$132,'Capacity Summary'!$B$139:$B$238,0),MATCH('Capacity Backing (Hide)'!$A136,'Capacity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(Hide)'!$A136,'Capacity Summary'!$H$138:$BG$138,0))="x",INDEX('Capacity Summary'!$C$139:$E$238,MATCH('Capacity Backing (Hide)'!CT$132,'Capacity Summary'!$B$139:$B$238,0),4),IF(INDEX('Capacity Summary'!$H$139:$BG$238,MATCH('Capacity Backing (Hide)'!CT$132,'Capacity Summary'!$B$139:$B$238,0),MATCH('Capacity Backing (Hide)'!$A136,'Capacity Summary'!$H$138:$BG$138,0))&lt;&gt;0,INDEX('Capacity Summary'!$H$139:$BG$238,MATCH('Capacity Backing (Hide)'!CT$132,'Capacity Summary'!$B$139:$B$238,0),MATCH('Capacity Backing (Hide)'!$A136,'Capacity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(Hide)'!$A136,'Capacity Summary'!$H$138:$BG$138,0))="x",INDEX('Capacity Summary'!$C$139:$E$238,MATCH('Capacity Backing (Hide)'!CU$132,'Capacity Summary'!$B$139:$B$238,0),4),IF(INDEX('Capacity Summary'!$H$139:$BG$238,MATCH('Capacity Backing (Hide)'!CU$132,'Capacity Summary'!$B$139:$B$238,0),MATCH('Capacity Backing (Hide)'!$A136,'Capacity Summary'!$H$138:$BG$138,0))&lt;&gt;0,INDEX('Capacity Summary'!$H$139:$BG$238,MATCH('Capacity Backing (Hide)'!CU$132,'Capacity Summary'!$B$139:$B$238,0),MATCH('Capacity Backing (Hide)'!$A136,'Capacity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(Hide)'!$A136,'Capacity Summary'!$H$138:$BG$138,0))="x",INDEX('Capacity Summary'!$C$139:$E$238,MATCH('Capacity Backing (Hide)'!CV$132,'Capacity Summary'!$B$139:$B$238,0),4),IF(INDEX('Capacity Summary'!$H$139:$BG$238,MATCH('Capacity Backing (Hide)'!CV$132,'Capacity Summary'!$B$139:$B$238,0),MATCH('Capacity Backing (Hide)'!$A136,'Capacity Summary'!$H$138:$BG$138,0))&lt;&gt;0,INDEX('Capacity Summary'!$H$139:$BG$238,MATCH('Capacity Backing (Hide)'!CV$132,'Capacity Summary'!$B$139:$B$238,0),MATCH('Capacity Backing (Hide)'!$A136,'Capacity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(Hide)'!$A136,'Capacity Summary'!$H$138:$BG$138,0))="x",INDEX('Capacity Summary'!$C$139:$E$238,MATCH('Capacity Backing (Hide)'!CW$132,'Capacity Summary'!$B$139:$B$238,0),4),IF(INDEX('Capacity Summary'!$H$139:$BG$238,MATCH('Capacity Backing (Hide)'!CW$132,'Capacity Summary'!$B$139:$B$238,0),MATCH('Capacity Backing (Hide)'!$A136,'Capacity Summary'!$H$138:$BG$138,0))&lt;&gt;0,INDEX('Capacity Summary'!$H$139:$BG$238,MATCH('Capacity Backing (Hide)'!CW$132,'Capacity Summary'!$B$139:$B$238,0),MATCH('Capacity Backing (Hide)'!$A136,'Capacity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7" spans="1:101" x14ac:dyDescent="0.35">
      <c r="A137" s="2">
        <f ca="1">'Required Capacity (Hide)'!E7</f>
        <v>44242</v>
      </c>
      <c r="B13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(Hide)'!$A137,'Capacity Summary'!$H$138:$BG$138,0))="x",INDEX('Capacity Summary'!$C$139:$E$238,MATCH('Capacity Backing (Hide)'!B$132,'Capacity Summary'!$B$139:$B$238,0),4),IF(INDEX('Capacity Summary'!$H$139:$BG$238,MATCH('Capacity Backing (Hide)'!B$132,'Capacity Summary'!$B$139:$B$238,0),MATCH('Capacity Backing (Hide)'!$A137,'Capacity Summary'!$H$138:$BG$138,0))&lt;&gt;0,INDEX('Capacity Summary'!$H$139:$BG$238,MATCH('Capacity Backing (Hide)'!B$132,'Capacity Summary'!$B$139:$B$238,0),MATCH('Capacity Backing (Hide)'!$A137,'Capacity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(Hide)'!$A137,'Capacity Summary'!$H$138:$BG$138,0))="x",INDEX('Capacity Summary'!$C$139:$E$238,MATCH('Capacity Backing (Hide)'!C$132,'Capacity Summary'!$B$139:$B$238,0),4),IF(INDEX('Capacity Summary'!$H$139:$BG$238,MATCH('Capacity Backing (Hide)'!C$132,'Capacity Summary'!$B$139:$B$238,0),MATCH('Capacity Backing (Hide)'!$A137,'Capacity Summary'!$H$138:$BG$138,0))&lt;&gt;0,INDEX('Capacity Summary'!$H$139:$BG$238,MATCH('Capacity Backing (Hide)'!C$132,'Capacity Summary'!$B$139:$B$238,0),MATCH('Capacity Backing (Hide)'!$A137,'Capacity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(Hide)'!$A137,'Capacity Summary'!$H$138:$BG$138,0))="x",INDEX('Capacity Summary'!$C$139:$E$238,MATCH('Capacity Backing (Hide)'!D$132,'Capacity Summary'!$B$139:$B$238,0),4),IF(INDEX('Capacity Summary'!$H$139:$BG$238,MATCH('Capacity Backing (Hide)'!D$132,'Capacity Summary'!$B$139:$B$238,0),MATCH('Capacity Backing (Hide)'!$A137,'Capacity Summary'!$H$138:$BG$138,0))&lt;&gt;0,INDEX('Capacity Summary'!$H$139:$BG$238,MATCH('Capacity Backing (Hide)'!D$132,'Capacity Summary'!$B$139:$B$238,0),MATCH('Capacity Backing (Hide)'!$A137,'Capacity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(Hide)'!$A137,'Capacity Summary'!$H$138:$BG$138,0))="x",INDEX('Capacity Summary'!$C$139:$E$238,MATCH('Capacity Backing (Hide)'!E$132,'Capacity Summary'!$B$139:$B$238,0),4),IF(INDEX('Capacity Summary'!$H$139:$BG$238,MATCH('Capacity Backing (Hide)'!E$132,'Capacity Summary'!$B$139:$B$238,0),MATCH('Capacity Backing (Hide)'!$A137,'Capacity Summary'!$H$138:$BG$138,0))&lt;&gt;0,INDEX('Capacity Summary'!$H$139:$BG$238,MATCH('Capacity Backing (Hide)'!E$132,'Capacity Summary'!$B$139:$B$238,0),MATCH('Capacity Backing (Hide)'!$A137,'Capacity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(Hide)'!$A137,'Capacity Summary'!$H$138:$BG$138,0))="x",INDEX('Capacity Summary'!$C$139:$E$238,MATCH('Capacity Backing (Hide)'!F$132,'Capacity Summary'!$B$139:$B$238,0),4),IF(INDEX('Capacity Summary'!$H$139:$BG$238,MATCH('Capacity Backing (Hide)'!F$132,'Capacity Summary'!$B$139:$B$238,0),MATCH('Capacity Backing (Hide)'!$A137,'Capacity Summary'!$H$138:$BG$138,0))&lt;&gt;0,INDEX('Capacity Summary'!$H$139:$BG$238,MATCH('Capacity Backing (Hide)'!F$132,'Capacity Summary'!$B$139:$B$238,0),MATCH('Capacity Backing (Hide)'!$A137,'Capacity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(Hide)'!$A137,'Capacity Summary'!$H$138:$BG$138,0))="x",INDEX('Capacity Summary'!$C$139:$E$238,MATCH('Capacity Backing (Hide)'!G$132,'Capacity Summary'!$B$139:$B$238,0),4),IF(INDEX('Capacity Summary'!$H$139:$BG$238,MATCH('Capacity Backing (Hide)'!G$132,'Capacity Summary'!$B$139:$B$238,0),MATCH('Capacity Backing (Hide)'!$A137,'Capacity Summary'!$H$138:$BG$138,0))&lt;&gt;0,INDEX('Capacity Summary'!$H$139:$BG$238,MATCH('Capacity Backing (Hide)'!G$132,'Capacity Summary'!$B$139:$B$238,0),MATCH('Capacity Backing (Hide)'!$A137,'Capacity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(Hide)'!$A137,'Capacity Summary'!$H$138:$BG$138,0))="x",INDEX('Capacity Summary'!$C$139:$E$238,MATCH('Capacity Backing (Hide)'!H$132,'Capacity Summary'!$B$139:$B$238,0),4),IF(INDEX('Capacity Summary'!$H$139:$BG$238,MATCH('Capacity Backing (Hide)'!H$132,'Capacity Summary'!$B$139:$B$238,0),MATCH('Capacity Backing (Hide)'!$A137,'Capacity Summary'!$H$138:$BG$138,0))&lt;&gt;0,INDEX('Capacity Summary'!$H$139:$BG$238,MATCH('Capacity Backing (Hide)'!H$132,'Capacity Summary'!$B$139:$B$238,0),MATCH('Capacity Backing (Hide)'!$A137,'Capacity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(Hide)'!$A137,'Capacity Summary'!$H$138:$BG$138,0))="x",INDEX('Capacity Summary'!$C$139:$E$238,MATCH('Capacity Backing (Hide)'!I$132,'Capacity Summary'!$B$139:$B$238,0),4),IF(INDEX('Capacity Summary'!$H$139:$BG$238,MATCH('Capacity Backing (Hide)'!I$132,'Capacity Summary'!$B$139:$B$238,0),MATCH('Capacity Backing (Hide)'!$A137,'Capacity Summary'!$H$138:$BG$138,0))&lt;&gt;0,INDEX('Capacity Summary'!$H$139:$BG$238,MATCH('Capacity Backing (Hide)'!I$132,'Capacity Summary'!$B$139:$B$238,0),MATCH('Capacity Backing (Hide)'!$A137,'Capacity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(Hide)'!$A137,'Capacity Summary'!$H$138:$BG$138,0))="x",INDEX('Capacity Summary'!$C$139:$E$238,MATCH('Capacity Backing (Hide)'!J$132,'Capacity Summary'!$B$139:$B$238,0),4),IF(INDEX('Capacity Summary'!$H$139:$BG$238,MATCH('Capacity Backing (Hide)'!J$132,'Capacity Summary'!$B$139:$B$238,0),MATCH('Capacity Backing (Hide)'!$A137,'Capacity Summary'!$H$138:$BG$138,0))&lt;&gt;0,INDEX('Capacity Summary'!$H$139:$BG$238,MATCH('Capacity Backing (Hide)'!J$132,'Capacity Summary'!$B$139:$B$238,0),MATCH('Capacity Backing (Hide)'!$A137,'Capacity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(Hide)'!$A137,'Capacity Summary'!$H$138:$BG$138,0))="x",INDEX('Capacity Summary'!$C$139:$E$238,MATCH('Capacity Backing (Hide)'!K$132,'Capacity Summary'!$B$139:$B$238,0),4),IF(INDEX('Capacity Summary'!$H$139:$BG$238,MATCH('Capacity Backing (Hide)'!K$132,'Capacity Summary'!$B$139:$B$238,0),MATCH('Capacity Backing (Hide)'!$A137,'Capacity Summary'!$H$138:$BG$138,0))&lt;&gt;0,INDEX('Capacity Summary'!$H$139:$BG$238,MATCH('Capacity Backing (Hide)'!K$132,'Capacity Summary'!$B$139:$B$238,0),MATCH('Capacity Backing (Hide)'!$A137,'Capacity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(Hide)'!$A137,'Capacity Summary'!$H$138:$BG$138,0))="x",INDEX('Capacity Summary'!$C$139:$E$238,MATCH('Capacity Backing (Hide)'!L$132,'Capacity Summary'!$B$139:$B$238,0),4),IF(INDEX('Capacity Summary'!$H$139:$BG$238,MATCH('Capacity Backing (Hide)'!L$132,'Capacity Summary'!$B$139:$B$238,0),MATCH('Capacity Backing (Hide)'!$A137,'Capacity Summary'!$H$138:$BG$138,0))&lt;&gt;0,INDEX('Capacity Summary'!$H$139:$BG$238,MATCH('Capacity Backing (Hide)'!L$132,'Capacity Summary'!$B$139:$B$238,0),MATCH('Capacity Backing (Hide)'!$A137,'Capacity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(Hide)'!$A137,'Capacity Summary'!$H$138:$BG$138,0))="x",INDEX('Capacity Summary'!$C$139:$E$238,MATCH('Capacity Backing (Hide)'!M$132,'Capacity Summary'!$B$139:$B$238,0),4),IF(INDEX('Capacity Summary'!$H$139:$BG$238,MATCH('Capacity Backing (Hide)'!M$132,'Capacity Summary'!$B$139:$B$238,0),MATCH('Capacity Backing (Hide)'!$A137,'Capacity Summary'!$H$138:$BG$138,0))&lt;&gt;0,INDEX('Capacity Summary'!$H$139:$BG$238,MATCH('Capacity Backing (Hide)'!M$132,'Capacity Summary'!$B$139:$B$238,0),MATCH('Capacity Backing (Hide)'!$A137,'Capacity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(Hide)'!$A137,'Capacity Summary'!$H$138:$BG$138,0))="x",INDEX('Capacity Summary'!$C$139:$E$238,MATCH('Capacity Backing (Hide)'!N$132,'Capacity Summary'!$B$139:$B$238,0),4),IF(INDEX('Capacity Summary'!$H$139:$BG$238,MATCH('Capacity Backing (Hide)'!N$132,'Capacity Summary'!$B$139:$B$238,0),MATCH('Capacity Backing (Hide)'!$A137,'Capacity Summary'!$H$138:$BG$138,0))&lt;&gt;0,INDEX('Capacity Summary'!$H$139:$BG$238,MATCH('Capacity Backing (Hide)'!N$132,'Capacity Summary'!$B$139:$B$238,0),MATCH('Capacity Backing (Hide)'!$A137,'Capacity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(Hide)'!$A137,'Capacity Summary'!$H$138:$BG$138,0))="x",INDEX('Capacity Summary'!$C$139:$E$238,MATCH('Capacity Backing (Hide)'!O$132,'Capacity Summary'!$B$139:$B$238,0),4),IF(INDEX('Capacity Summary'!$H$139:$BG$238,MATCH('Capacity Backing (Hide)'!O$132,'Capacity Summary'!$B$139:$B$238,0),MATCH('Capacity Backing (Hide)'!$A137,'Capacity Summary'!$H$138:$BG$138,0))&lt;&gt;0,INDEX('Capacity Summary'!$H$139:$BG$238,MATCH('Capacity Backing (Hide)'!O$132,'Capacity Summary'!$B$139:$B$238,0),MATCH('Capacity Backing (Hide)'!$A137,'Capacity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(Hide)'!$A137,'Capacity Summary'!$H$138:$BG$138,0))="x",INDEX('Capacity Summary'!$C$139:$E$238,MATCH('Capacity Backing (Hide)'!P$132,'Capacity Summary'!$B$139:$B$238,0),4),IF(INDEX('Capacity Summary'!$H$139:$BG$238,MATCH('Capacity Backing (Hide)'!P$132,'Capacity Summary'!$B$139:$B$238,0),MATCH('Capacity Backing (Hide)'!$A137,'Capacity Summary'!$H$138:$BG$138,0))&lt;&gt;0,INDEX('Capacity Summary'!$H$139:$BG$238,MATCH('Capacity Backing (Hide)'!P$132,'Capacity Summary'!$B$139:$B$238,0),MATCH('Capacity Backing (Hide)'!$A137,'Capacity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(Hide)'!$A137,'Capacity Summary'!$H$138:$BG$138,0))="x",INDEX('Capacity Summary'!$C$139:$E$238,MATCH('Capacity Backing (Hide)'!Q$132,'Capacity Summary'!$B$139:$B$238,0),4),IF(INDEX('Capacity Summary'!$H$139:$BG$238,MATCH('Capacity Backing (Hide)'!Q$132,'Capacity Summary'!$B$139:$B$238,0),MATCH('Capacity Backing (Hide)'!$A137,'Capacity Summary'!$H$138:$BG$138,0))&lt;&gt;0,INDEX('Capacity Summary'!$H$139:$BG$238,MATCH('Capacity Backing (Hide)'!Q$132,'Capacity Summary'!$B$139:$B$238,0),MATCH('Capacity Backing (Hide)'!$A137,'Capacity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(Hide)'!$A137,'Capacity Summary'!$H$138:$BG$138,0))="x",INDEX('Capacity Summary'!$C$139:$E$238,MATCH('Capacity Backing (Hide)'!R$132,'Capacity Summary'!$B$139:$B$238,0),4),IF(INDEX('Capacity Summary'!$H$139:$BG$238,MATCH('Capacity Backing (Hide)'!R$132,'Capacity Summary'!$B$139:$B$238,0),MATCH('Capacity Backing (Hide)'!$A137,'Capacity Summary'!$H$138:$BG$138,0))&lt;&gt;0,INDEX('Capacity Summary'!$H$139:$BG$238,MATCH('Capacity Backing (Hide)'!R$132,'Capacity Summary'!$B$139:$B$238,0),MATCH('Capacity Backing (Hide)'!$A137,'Capacity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(Hide)'!$A137,'Capacity Summary'!$H$138:$BG$138,0))="x",INDEX('Capacity Summary'!$C$139:$E$238,MATCH('Capacity Backing (Hide)'!S$132,'Capacity Summary'!$B$139:$B$238,0),4),IF(INDEX('Capacity Summary'!$H$139:$BG$238,MATCH('Capacity Backing (Hide)'!S$132,'Capacity Summary'!$B$139:$B$238,0),MATCH('Capacity Backing (Hide)'!$A137,'Capacity Summary'!$H$138:$BG$138,0))&lt;&gt;0,INDEX('Capacity Summary'!$H$139:$BG$238,MATCH('Capacity Backing (Hide)'!S$132,'Capacity Summary'!$B$139:$B$238,0),MATCH('Capacity Backing (Hide)'!$A137,'Capacity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(Hide)'!$A137,'Capacity Summary'!$H$138:$BG$138,0))="x",INDEX('Capacity Summary'!$C$139:$E$238,MATCH('Capacity Backing (Hide)'!T$132,'Capacity Summary'!$B$139:$B$238,0),4),IF(INDEX('Capacity Summary'!$H$139:$BG$238,MATCH('Capacity Backing (Hide)'!T$132,'Capacity Summary'!$B$139:$B$238,0),MATCH('Capacity Backing (Hide)'!$A137,'Capacity Summary'!$H$138:$BG$138,0))&lt;&gt;0,INDEX('Capacity Summary'!$H$139:$BG$238,MATCH('Capacity Backing (Hide)'!T$132,'Capacity Summary'!$B$139:$B$238,0),MATCH('Capacity Backing (Hide)'!$A137,'Capacity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(Hide)'!$A137,'Capacity Summary'!$H$138:$BG$138,0))="x",INDEX('Capacity Summary'!$C$139:$E$238,MATCH('Capacity Backing (Hide)'!U$132,'Capacity Summary'!$B$139:$B$238,0),4),IF(INDEX('Capacity Summary'!$H$139:$BG$238,MATCH('Capacity Backing (Hide)'!U$132,'Capacity Summary'!$B$139:$B$238,0),MATCH('Capacity Backing (Hide)'!$A137,'Capacity Summary'!$H$138:$BG$138,0))&lt;&gt;0,INDEX('Capacity Summary'!$H$139:$BG$238,MATCH('Capacity Backing (Hide)'!U$132,'Capacity Summary'!$B$139:$B$238,0),MATCH('Capacity Backing (Hide)'!$A137,'Capacity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(Hide)'!$A137,'Capacity Summary'!$H$138:$BG$138,0))="x",INDEX('Capacity Summary'!$C$139:$E$238,MATCH('Capacity Backing (Hide)'!V$132,'Capacity Summary'!$B$139:$B$238,0),4),IF(INDEX('Capacity Summary'!$H$139:$BG$238,MATCH('Capacity Backing (Hide)'!V$132,'Capacity Summary'!$B$139:$B$238,0),MATCH('Capacity Backing (Hide)'!$A137,'Capacity Summary'!$H$138:$BG$138,0))&lt;&gt;0,INDEX('Capacity Summary'!$H$139:$BG$238,MATCH('Capacity Backing (Hide)'!V$132,'Capacity Summary'!$B$139:$B$238,0),MATCH('Capacity Backing (Hide)'!$A137,'Capacity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(Hide)'!$A137,'Capacity Summary'!$H$138:$BG$138,0))="x",INDEX('Capacity Summary'!$C$139:$E$238,MATCH('Capacity Backing (Hide)'!W$132,'Capacity Summary'!$B$139:$B$238,0),4),IF(INDEX('Capacity Summary'!$H$139:$BG$238,MATCH('Capacity Backing (Hide)'!W$132,'Capacity Summary'!$B$139:$B$238,0),MATCH('Capacity Backing (Hide)'!$A137,'Capacity Summary'!$H$138:$BG$138,0))&lt;&gt;0,INDEX('Capacity Summary'!$H$139:$BG$238,MATCH('Capacity Backing (Hide)'!W$132,'Capacity Summary'!$B$139:$B$238,0),MATCH('Capacity Backing (Hide)'!$A137,'Capacity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(Hide)'!$A137,'Capacity Summary'!$H$138:$BG$138,0))="x",INDEX('Capacity Summary'!$C$139:$E$238,MATCH('Capacity Backing (Hide)'!X$132,'Capacity Summary'!$B$139:$B$238,0),4),IF(INDEX('Capacity Summary'!$H$139:$BG$238,MATCH('Capacity Backing (Hide)'!X$132,'Capacity Summary'!$B$139:$B$238,0),MATCH('Capacity Backing (Hide)'!$A137,'Capacity Summary'!$H$138:$BG$138,0))&lt;&gt;0,INDEX('Capacity Summary'!$H$139:$BG$238,MATCH('Capacity Backing (Hide)'!X$132,'Capacity Summary'!$B$139:$B$238,0),MATCH('Capacity Backing (Hide)'!$A137,'Capacity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(Hide)'!$A137,'Capacity Summary'!$H$138:$BG$138,0))="x",INDEX('Capacity Summary'!$C$139:$E$238,MATCH('Capacity Backing (Hide)'!Y$132,'Capacity Summary'!$B$139:$B$238,0),4),IF(INDEX('Capacity Summary'!$H$139:$BG$238,MATCH('Capacity Backing (Hide)'!Y$132,'Capacity Summary'!$B$139:$B$238,0),MATCH('Capacity Backing (Hide)'!$A137,'Capacity Summary'!$H$138:$BG$138,0))&lt;&gt;0,INDEX('Capacity Summary'!$H$139:$BG$238,MATCH('Capacity Backing (Hide)'!Y$132,'Capacity Summary'!$B$139:$B$238,0),MATCH('Capacity Backing (Hide)'!$A137,'Capacity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(Hide)'!$A137,'Capacity Summary'!$H$138:$BG$138,0))="x",INDEX('Capacity Summary'!$C$139:$E$238,MATCH('Capacity Backing (Hide)'!Z$132,'Capacity Summary'!$B$139:$B$238,0),4),IF(INDEX('Capacity Summary'!$H$139:$BG$238,MATCH('Capacity Backing (Hide)'!Z$132,'Capacity Summary'!$B$139:$B$238,0),MATCH('Capacity Backing (Hide)'!$A137,'Capacity Summary'!$H$138:$BG$138,0))&lt;&gt;0,INDEX('Capacity Summary'!$H$139:$BG$238,MATCH('Capacity Backing (Hide)'!Z$132,'Capacity Summary'!$B$139:$B$238,0),MATCH('Capacity Backing (Hide)'!$A137,'Capacity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(Hide)'!$A137,'Capacity Summary'!$H$138:$BG$138,0))="x",INDEX('Capacity Summary'!$C$139:$E$238,MATCH('Capacity Backing (Hide)'!AA$132,'Capacity Summary'!$B$139:$B$238,0),4),IF(INDEX('Capacity Summary'!$H$139:$BG$238,MATCH('Capacity Backing (Hide)'!AA$132,'Capacity Summary'!$B$139:$B$238,0),MATCH('Capacity Backing (Hide)'!$A137,'Capacity Summary'!$H$138:$BG$138,0))&lt;&gt;0,INDEX('Capacity Summary'!$H$139:$BG$238,MATCH('Capacity Backing (Hide)'!AA$132,'Capacity Summary'!$B$139:$B$238,0),MATCH('Capacity Backing (Hide)'!$A137,'Capacity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(Hide)'!$A137,'Capacity Summary'!$H$138:$BG$138,0))="x",INDEX('Capacity Summary'!$C$139:$E$238,MATCH('Capacity Backing (Hide)'!AB$132,'Capacity Summary'!$B$139:$B$238,0),4),IF(INDEX('Capacity Summary'!$H$139:$BG$238,MATCH('Capacity Backing (Hide)'!AB$132,'Capacity Summary'!$B$139:$B$238,0),MATCH('Capacity Backing (Hide)'!$A137,'Capacity Summary'!$H$138:$BG$138,0))&lt;&gt;0,INDEX('Capacity Summary'!$H$139:$BG$238,MATCH('Capacity Backing (Hide)'!AB$132,'Capacity Summary'!$B$139:$B$238,0),MATCH('Capacity Backing (Hide)'!$A137,'Capacity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(Hide)'!$A137,'Capacity Summary'!$H$138:$BG$138,0))="x",INDEX('Capacity Summary'!$C$139:$E$238,MATCH('Capacity Backing (Hide)'!AC$132,'Capacity Summary'!$B$139:$B$238,0),4),IF(INDEX('Capacity Summary'!$H$139:$BG$238,MATCH('Capacity Backing (Hide)'!AC$132,'Capacity Summary'!$B$139:$B$238,0),MATCH('Capacity Backing (Hide)'!$A137,'Capacity Summary'!$H$138:$BG$138,0))&lt;&gt;0,INDEX('Capacity Summary'!$H$139:$BG$238,MATCH('Capacity Backing (Hide)'!AC$132,'Capacity Summary'!$B$139:$B$238,0),MATCH('Capacity Backing (Hide)'!$A137,'Capacity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(Hide)'!$A137,'Capacity Summary'!$H$138:$BG$138,0))="x",INDEX('Capacity Summary'!$C$139:$E$238,MATCH('Capacity Backing (Hide)'!AD$132,'Capacity Summary'!$B$139:$B$238,0),4),IF(INDEX('Capacity Summary'!$H$139:$BG$238,MATCH('Capacity Backing (Hide)'!AD$132,'Capacity Summary'!$B$139:$B$238,0),MATCH('Capacity Backing (Hide)'!$A137,'Capacity Summary'!$H$138:$BG$138,0))&lt;&gt;0,INDEX('Capacity Summary'!$H$139:$BG$238,MATCH('Capacity Backing (Hide)'!AD$132,'Capacity Summary'!$B$139:$B$238,0),MATCH('Capacity Backing (Hide)'!$A137,'Capacity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(Hide)'!$A137,'Capacity Summary'!$H$138:$BG$138,0))="x",INDEX('Capacity Summary'!$C$139:$E$238,MATCH('Capacity Backing (Hide)'!AE$132,'Capacity Summary'!$B$139:$B$238,0),4),IF(INDEX('Capacity Summary'!$H$139:$BG$238,MATCH('Capacity Backing (Hide)'!AE$132,'Capacity Summary'!$B$139:$B$238,0),MATCH('Capacity Backing (Hide)'!$A137,'Capacity Summary'!$H$138:$BG$138,0))&lt;&gt;0,INDEX('Capacity Summary'!$H$139:$BG$238,MATCH('Capacity Backing (Hide)'!AE$132,'Capacity Summary'!$B$139:$B$238,0),MATCH('Capacity Backing (Hide)'!$A137,'Capacity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(Hide)'!$A137,'Capacity Summary'!$H$138:$BG$138,0))="x",INDEX('Capacity Summary'!$C$139:$E$238,MATCH('Capacity Backing (Hide)'!AF$132,'Capacity Summary'!$B$139:$B$238,0),4),IF(INDEX('Capacity Summary'!$H$139:$BG$238,MATCH('Capacity Backing (Hide)'!AF$132,'Capacity Summary'!$B$139:$B$238,0),MATCH('Capacity Backing (Hide)'!$A137,'Capacity Summary'!$H$138:$BG$138,0))&lt;&gt;0,INDEX('Capacity Summary'!$H$139:$BG$238,MATCH('Capacity Backing (Hide)'!AF$132,'Capacity Summary'!$B$139:$B$238,0),MATCH('Capacity Backing (Hide)'!$A137,'Capacity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(Hide)'!$A137,'Capacity Summary'!$H$138:$BG$138,0))="x",INDEX('Capacity Summary'!$C$139:$E$238,MATCH('Capacity Backing (Hide)'!AG$132,'Capacity Summary'!$B$139:$B$238,0),4),IF(INDEX('Capacity Summary'!$H$139:$BG$238,MATCH('Capacity Backing (Hide)'!AG$132,'Capacity Summary'!$B$139:$B$238,0),MATCH('Capacity Backing (Hide)'!$A137,'Capacity Summary'!$H$138:$BG$138,0))&lt;&gt;0,INDEX('Capacity Summary'!$H$139:$BG$238,MATCH('Capacity Backing (Hide)'!AG$132,'Capacity Summary'!$B$139:$B$238,0),MATCH('Capacity Backing (Hide)'!$A137,'Capacity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(Hide)'!$A137,'Capacity Summary'!$H$138:$BG$138,0))="x",INDEX('Capacity Summary'!$C$139:$E$238,MATCH('Capacity Backing (Hide)'!AH$132,'Capacity Summary'!$B$139:$B$238,0),4),IF(INDEX('Capacity Summary'!$H$139:$BG$238,MATCH('Capacity Backing (Hide)'!AH$132,'Capacity Summary'!$B$139:$B$238,0),MATCH('Capacity Backing (Hide)'!$A137,'Capacity Summary'!$H$138:$BG$138,0))&lt;&gt;0,INDEX('Capacity Summary'!$H$139:$BG$238,MATCH('Capacity Backing (Hide)'!AH$132,'Capacity Summary'!$B$139:$B$238,0),MATCH('Capacity Backing (Hide)'!$A137,'Capacity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(Hide)'!$A137,'Capacity Summary'!$H$138:$BG$138,0))="x",INDEX('Capacity Summary'!$C$139:$E$238,MATCH('Capacity Backing (Hide)'!AI$132,'Capacity Summary'!$B$139:$B$238,0),4),IF(INDEX('Capacity Summary'!$H$139:$BG$238,MATCH('Capacity Backing (Hide)'!AI$132,'Capacity Summary'!$B$139:$B$238,0),MATCH('Capacity Backing (Hide)'!$A137,'Capacity Summary'!$H$138:$BG$138,0))&lt;&gt;0,INDEX('Capacity Summary'!$H$139:$BG$238,MATCH('Capacity Backing (Hide)'!AI$132,'Capacity Summary'!$B$139:$B$238,0),MATCH('Capacity Backing (Hide)'!$A137,'Capacity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(Hide)'!$A137,'Capacity Summary'!$H$138:$BG$138,0))="x",INDEX('Capacity Summary'!$C$139:$E$238,MATCH('Capacity Backing (Hide)'!AJ$132,'Capacity Summary'!$B$139:$B$238,0),4),IF(INDEX('Capacity Summary'!$H$139:$BG$238,MATCH('Capacity Backing (Hide)'!AJ$132,'Capacity Summary'!$B$139:$B$238,0),MATCH('Capacity Backing (Hide)'!$A137,'Capacity Summary'!$H$138:$BG$138,0))&lt;&gt;0,INDEX('Capacity Summary'!$H$139:$BG$238,MATCH('Capacity Backing (Hide)'!AJ$132,'Capacity Summary'!$B$139:$B$238,0),MATCH('Capacity Backing (Hide)'!$A137,'Capacity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(Hide)'!$A137,'Capacity Summary'!$H$138:$BG$138,0))="x",INDEX('Capacity Summary'!$C$139:$E$238,MATCH('Capacity Backing (Hide)'!AK$132,'Capacity Summary'!$B$139:$B$238,0),4),IF(INDEX('Capacity Summary'!$H$139:$BG$238,MATCH('Capacity Backing (Hide)'!AK$132,'Capacity Summary'!$B$139:$B$238,0),MATCH('Capacity Backing (Hide)'!$A137,'Capacity Summary'!$H$138:$BG$138,0))&lt;&gt;0,INDEX('Capacity Summary'!$H$139:$BG$238,MATCH('Capacity Backing (Hide)'!AK$132,'Capacity Summary'!$B$139:$B$238,0),MATCH('Capacity Backing (Hide)'!$A137,'Capacity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(Hide)'!$A137,'Capacity Summary'!$H$138:$BG$138,0))="x",INDEX('Capacity Summary'!$C$139:$E$238,MATCH('Capacity Backing (Hide)'!AL$132,'Capacity Summary'!$B$139:$B$238,0),4),IF(INDEX('Capacity Summary'!$H$139:$BG$238,MATCH('Capacity Backing (Hide)'!AL$132,'Capacity Summary'!$B$139:$B$238,0),MATCH('Capacity Backing (Hide)'!$A137,'Capacity Summary'!$H$138:$BG$138,0))&lt;&gt;0,INDEX('Capacity Summary'!$H$139:$BG$238,MATCH('Capacity Backing (Hide)'!AL$132,'Capacity Summary'!$B$139:$B$238,0),MATCH('Capacity Backing (Hide)'!$A137,'Capacity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(Hide)'!$A137,'Capacity Summary'!$H$138:$BG$138,0))="x",INDEX('Capacity Summary'!$C$139:$E$238,MATCH('Capacity Backing (Hide)'!AM$132,'Capacity Summary'!$B$139:$B$238,0),4),IF(INDEX('Capacity Summary'!$H$139:$BG$238,MATCH('Capacity Backing (Hide)'!AM$132,'Capacity Summary'!$B$139:$B$238,0),MATCH('Capacity Backing (Hide)'!$A137,'Capacity Summary'!$H$138:$BG$138,0))&lt;&gt;0,INDEX('Capacity Summary'!$H$139:$BG$238,MATCH('Capacity Backing (Hide)'!AM$132,'Capacity Summary'!$B$139:$B$238,0),MATCH('Capacity Backing (Hide)'!$A137,'Capacity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(Hide)'!$A137,'Capacity Summary'!$H$138:$BG$138,0))="x",INDEX('Capacity Summary'!$C$139:$E$238,MATCH('Capacity Backing (Hide)'!AN$132,'Capacity Summary'!$B$139:$B$238,0),4),IF(INDEX('Capacity Summary'!$H$139:$BG$238,MATCH('Capacity Backing (Hide)'!AN$132,'Capacity Summary'!$B$139:$B$238,0),MATCH('Capacity Backing (Hide)'!$A137,'Capacity Summary'!$H$138:$BG$138,0))&lt;&gt;0,INDEX('Capacity Summary'!$H$139:$BG$238,MATCH('Capacity Backing (Hide)'!AN$132,'Capacity Summary'!$B$139:$B$238,0),MATCH('Capacity Backing (Hide)'!$A137,'Capacity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(Hide)'!$A137,'Capacity Summary'!$H$138:$BG$138,0))="x",INDEX('Capacity Summary'!$C$139:$E$238,MATCH('Capacity Backing (Hide)'!AO$132,'Capacity Summary'!$B$139:$B$238,0),4),IF(INDEX('Capacity Summary'!$H$139:$BG$238,MATCH('Capacity Backing (Hide)'!AO$132,'Capacity Summary'!$B$139:$B$238,0),MATCH('Capacity Backing (Hide)'!$A137,'Capacity Summary'!$H$138:$BG$138,0))&lt;&gt;0,INDEX('Capacity Summary'!$H$139:$BG$238,MATCH('Capacity Backing (Hide)'!AO$132,'Capacity Summary'!$B$139:$B$238,0),MATCH('Capacity Backing (Hide)'!$A137,'Capacity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(Hide)'!$A137,'Capacity Summary'!$H$138:$BG$138,0))="x",INDEX('Capacity Summary'!$C$139:$E$238,MATCH('Capacity Backing (Hide)'!AP$132,'Capacity Summary'!$B$139:$B$238,0),4),IF(INDEX('Capacity Summary'!$H$139:$BG$238,MATCH('Capacity Backing (Hide)'!AP$132,'Capacity Summary'!$B$139:$B$238,0),MATCH('Capacity Backing (Hide)'!$A137,'Capacity Summary'!$H$138:$BG$138,0))&lt;&gt;0,INDEX('Capacity Summary'!$H$139:$BG$238,MATCH('Capacity Backing (Hide)'!AP$132,'Capacity Summary'!$B$139:$B$238,0),MATCH('Capacity Backing (Hide)'!$A137,'Capacity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(Hide)'!$A137,'Capacity Summary'!$H$138:$BG$138,0))="x",INDEX('Capacity Summary'!$C$139:$E$238,MATCH('Capacity Backing (Hide)'!AQ$132,'Capacity Summary'!$B$139:$B$238,0),4),IF(INDEX('Capacity Summary'!$H$139:$BG$238,MATCH('Capacity Backing (Hide)'!AQ$132,'Capacity Summary'!$B$139:$B$238,0),MATCH('Capacity Backing (Hide)'!$A137,'Capacity Summary'!$H$138:$BG$138,0))&lt;&gt;0,INDEX('Capacity Summary'!$H$139:$BG$238,MATCH('Capacity Backing (Hide)'!AQ$132,'Capacity Summary'!$B$139:$B$238,0),MATCH('Capacity Backing (Hide)'!$A137,'Capacity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(Hide)'!$A137,'Capacity Summary'!$H$138:$BG$138,0))="x",INDEX('Capacity Summary'!$C$139:$E$238,MATCH('Capacity Backing (Hide)'!AR$132,'Capacity Summary'!$B$139:$B$238,0),4),IF(INDEX('Capacity Summary'!$H$139:$BG$238,MATCH('Capacity Backing (Hide)'!AR$132,'Capacity Summary'!$B$139:$B$238,0),MATCH('Capacity Backing (Hide)'!$A137,'Capacity Summary'!$H$138:$BG$138,0))&lt;&gt;0,INDEX('Capacity Summary'!$H$139:$BG$238,MATCH('Capacity Backing (Hide)'!AR$132,'Capacity Summary'!$B$139:$B$238,0),MATCH('Capacity Backing (Hide)'!$A137,'Capacity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(Hide)'!$A137,'Capacity Summary'!$H$138:$BG$138,0))="x",INDEX('Capacity Summary'!$C$139:$E$238,MATCH('Capacity Backing (Hide)'!AS$132,'Capacity Summary'!$B$139:$B$238,0),4),IF(INDEX('Capacity Summary'!$H$139:$BG$238,MATCH('Capacity Backing (Hide)'!AS$132,'Capacity Summary'!$B$139:$B$238,0),MATCH('Capacity Backing (Hide)'!$A137,'Capacity Summary'!$H$138:$BG$138,0))&lt;&gt;0,INDEX('Capacity Summary'!$H$139:$BG$238,MATCH('Capacity Backing (Hide)'!AS$132,'Capacity Summary'!$B$139:$B$238,0),MATCH('Capacity Backing (Hide)'!$A137,'Capacity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(Hide)'!$A137,'Capacity Summary'!$H$138:$BG$138,0))="x",INDEX('Capacity Summary'!$C$139:$E$238,MATCH('Capacity Backing (Hide)'!AT$132,'Capacity Summary'!$B$139:$B$238,0),4),IF(INDEX('Capacity Summary'!$H$139:$BG$238,MATCH('Capacity Backing (Hide)'!AT$132,'Capacity Summary'!$B$139:$B$238,0),MATCH('Capacity Backing (Hide)'!$A137,'Capacity Summary'!$H$138:$BG$138,0))&lt;&gt;0,INDEX('Capacity Summary'!$H$139:$BG$238,MATCH('Capacity Backing (Hide)'!AT$132,'Capacity Summary'!$B$139:$B$238,0),MATCH('Capacity Backing (Hide)'!$A137,'Capacity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(Hide)'!$A137,'Capacity Summary'!$H$138:$BG$138,0))="x",INDEX('Capacity Summary'!$C$139:$E$238,MATCH('Capacity Backing (Hide)'!AU$132,'Capacity Summary'!$B$139:$B$238,0),4),IF(INDEX('Capacity Summary'!$H$139:$BG$238,MATCH('Capacity Backing (Hide)'!AU$132,'Capacity Summary'!$B$139:$B$238,0),MATCH('Capacity Backing (Hide)'!$A137,'Capacity Summary'!$H$138:$BG$138,0))&lt;&gt;0,INDEX('Capacity Summary'!$H$139:$BG$238,MATCH('Capacity Backing (Hide)'!AU$132,'Capacity Summary'!$B$139:$B$238,0),MATCH('Capacity Backing (Hide)'!$A137,'Capacity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(Hide)'!$A137,'Capacity Summary'!$H$138:$BG$138,0))="x",INDEX('Capacity Summary'!$C$139:$E$238,MATCH('Capacity Backing (Hide)'!AV$132,'Capacity Summary'!$B$139:$B$238,0),4),IF(INDEX('Capacity Summary'!$H$139:$BG$238,MATCH('Capacity Backing (Hide)'!AV$132,'Capacity Summary'!$B$139:$B$238,0),MATCH('Capacity Backing (Hide)'!$A137,'Capacity Summary'!$H$138:$BG$138,0))&lt;&gt;0,INDEX('Capacity Summary'!$H$139:$BG$238,MATCH('Capacity Backing (Hide)'!AV$132,'Capacity Summary'!$B$139:$B$238,0),MATCH('Capacity Backing (Hide)'!$A137,'Capacity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(Hide)'!$A137,'Capacity Summary'!$H$138:$BG$138,0))="x",INDEX('Capacity Summary'!$C$139:$E$238,MATCH('Capacity Backing (Hide)'!AW$132,'Capacity Summary'!$B$139:$B$238,0),4),IF(INDEX('Capacity Summary'!$H$139:$BG$238,MATCH('Capacity Backing (Hide)'!AW$132,'Capacity Summary'!$B$139:$B$238,0),MATCH('Capacity Backing (Hide)'!$A137,'Capacity Summary'!$H$138:$BG$138,0))&lt;&gt;0,INDEX('Capacity Summary'!$H$139:$BG$238,MATCH('Capacity Backing (Hide)'!AW$132,'Capacity Summary'!$B$139:$B$238,0),MATCH('Capacity Backing (Hide)'!$A137,'Capacity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(Hide)'!$A137,'Capacity Summary'!$H$138:$BG$138,0))="x",INDEX('Capacity Summary'!$C$139:$E$238,MATCH('Capacity Backing (Hide)'!AX$132,'Capacity Summary'!$B$139:$B$238,0),4),IF(INDEX('Capacity Summary'!$H$139:$BG$238,MATCH('Capacity Backing (Hide)'!AX$132,'Capacity Summary'!$B$139:$B$238,0),MATCH('Capacity Backing (Hide)'!$A137,'Capacity Summary'!$H$138:$BG$138,0))&lt;&gt;0,INDEX('Capacity Summary'!$H$139:$BG$238,MATCH('Capacity Backing (Hide)'!AX$132,'Capacity Summary'!$B$139:$B$238,0),MATCH('Capacity Backing (Hide)'!$A137,'Capacity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(Hide)'!$A137,'Capacity Summary'!$H$138:$BG$138,0))="x",INDEX('Capacity Summary'!$C$139:$E$238,MATCH('Capacity Backing (Hide)'!AY$132,'Capacity Summary'!$B$139:$B$238,0),4),IF(INDEX('Capacity Summary'!$H$139:$BG$238,MATCH('Capacity Backing (Hide)'!AY$132,'Capacity Summary'!$B$139:$B$238,0),MATCH('Capacity Backing (Hide)'!$A137,'Capacity Summary'!$H$138:$BG$138,0))&lt;&gt;0,INDEX('Capacity Summary'!$H$139:$BG$238,MATCH('Capacity Backing (Hide)'!AY$132,'Capacity Summary'!$B$139:$B$238,0),MATCH('Capacity Backing (Hide)'!$A137,'Capacity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(Hide)'!$A137,'Capacity Summary'!$H$138:$BG$138,0))="x",INDEX('Capacity Summary'!$C$139:$E$238,MATCH('Capacity Backing (Hide)'!AZ$132,'Capacity Summary'!$B$139:$B$238,0),4),IF(INDEX('Capacity Summary'!$H$139:$BG$238,MATCH('Capacity Backing (Hide)'!AZ$132,'Capacity Summary'!$B$139:$B$238,0),MATCH('Capacity Backing (Hide)'!$A137,'Capacity Summary'!$H$138:$BG$138,0))&lt;&gt;0,INDEX('Capacity Summary'!$H$139:$BG$238,MATCH('Capacity Backing (Hide)'!AZ$132,'Capacity Summary'!$B$139:$B$238,0),MATCH('Capacity Backing (Hide)'!$A137,'Capacity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(Hide)'!$A137,'Capacity Summary'!$H$138:$BG$138,0))="x",INDEX('Capacity Summary'!$C$139:$E$238,MATCH('Capacity Backing (Hide)'!BA$132,'Capacity Summary'!$B$139:$B$238,0),4),IF(INDEX('Capacity Summary'!$H$139:$BG$238,MATCH('Capacity Backing (Hide)'!BA$132,'Capacity Summary'!$B$139:$B$238,0),MATCH('Capacity Backing (Hide)'!$A137,'Capacity Summary'!$H$138:$BG$138,0))&lt;&gt;0,INDEX('Capacity Summary'!$H$139:$BG$238,MATCH('Capacity Backing (Hide)'!BA$132,'Capacity Summary'!$B$139:$B$238,0),MATCH('Capacity Backing (Hide)'!$A137,'Capacity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(Hide)'!$A137,'Capacity Summary'!$H$138:$BG$138,0))="x",INDEX('Capacity Summary'!$C$139:$E$238,MATCH('Capacity Backing (Hide)'!BB$132,'Capacity Summary'!$B$139:$B$238,0),4),IF(INDEX('Capacity Summary'!$H$139:$BG$238,MATCH('Capacity Backing (Hide)'!BB$132,'Capacity Summary'!$B$139:$B$238,0),MATCH('Capacity Backing (Hide)'!$A137,'Capacity Summary'!$H$138:$BG$138,0))&lt;&gt;0,INDEX('Capacity Summary'!$H$139:$BG$238,MATCH('Capacity Backing (Hide)'!BB$132,'Capacity Summary'!$B$139:$B$238,0),MATCH('Capacity Backing (Hide)'!$A137,'Capacity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(Hide)'!$A137,'Capacity Summary'!$H$138:$BG$138,0))="x",INDEX('Capacity Summary'!$C$139:$E$238,MATCH('Capacity Backing (Hide)'!BC$132,'Capacity Summary'!$B$139:$B$238,0),4),IF(INDEX('Capacity Summary'!$H$139:$BG$238,MATCH('Capacity Backing (Hide)'!BC$132,'Capacity Summary'!$B$139:$B$238,0),MATCH('Capacity Backing (Hide)'!$A137,'Capacity Summary'!$H$138:$BG$138,0))&lt;&gt;0,INDEX('Capacity Summary'!$H$139:$BG$238,MATCH('Capacity Backing (Hide)'!BC$132,'Capacity Summary'!$B$139:$B$238,0),MATCH('Capacity Backing (Hide)'!$A137,'Capacity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(Hide)'!$A137,'Capacity Summary'!$H$138:$BG$138,0))="x",INDEX('Capacity Summary'!$C$139:$E$238,MATCH('Capacity Backing (Hide)'!BD$132,'Capacity Summary'!$B$139:$B$238,0),4),IF(INDEX('Capacity Summary'!$H$139:$BG$238,MATCH('Capacity Backing (Hide)'!BD$132,'Capacity Summary'!$B$139:$B$238,0),MATCH('Capacity Backing (Hide)'!$A137,'Capacity Summary'!$H$138:$BG$138,0))&lt;&gt;0,INDEX('Capacity Summary'!$H$139:$BG$238,MATCH('Capacity Backing (Hide)'!BD$132,'Capacity Summary'!$B$139:$B$238,0),MATCH('Capacity Backing (Hide)'!$A137,'Capacity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(Hide)'!$A137,'Capacity Summary'!$H$138:$BG$138,0))="x",INDEX('Capacity Summary'!$C$139:$E$238,MATCH('Capacity Backing (Hide)'!BE$132,'Capacity Summary'!$B$139:$B$238,0),4),IF(INDEX('Capacity Summary'!$H$139:$BG$238,MATCH('Capacity Backing (Hide)'!BE$132,'Capacity Summary'!$B$139:$B$238,0),MATCH('Capacity Backing (Hide)'!$A137,'Capacity Summary'!$H$138:$BG$138,0))&lt;&gt;0,INDEX('Capacity Summary'!$H$139:$BG$238,MATCH('Capacity Backing (Hide)'!BE$132,'Capacity Summary'!$B$139:$B$238,0),MATCH('Capacity Backing (Hide)'!$A137,'Capacity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(Hide)'!$A137,'Capacity Summary'!$H$138:$BG$138,0))="x",INDEX('Capacity Summary'!$C$139:$E$238,MATCH('Capacity Backing (Hide)'!BF$132,'Capacity Summary'!$B$139:$B$238,0),4),IF(INDEX('Capacity Summary'!$H$139:$BG$238,MATCH('Capacity Backing (Hide)'!BF$132,'Capacity Summary'!$B$139:$B$238,0),MATCH('Capacity Backing (Hide)'!$A137,'Capacity Summary'!$H$138:$BG$138,0))&lt;&gt;0,INDEX('Capacity Summary'!$H$139:$BG$238,MATCH('Capacity Backing (Hide)'!BF$132,'Capacity Summary'!$B$139:$B$238,0),MATCH('Capacity Backing (Hide)'!$A137,'Capacity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(Hide)'!$A137,'Capacity Summary'!$H$138:$BG$138,0))="x",INDEX('Capacity Summary'!$C$139:$E$238,MATCH('Capacity Backing (Hide)'!BG$132,'Capacity Summary'!$B$139:$B$238,0),4),IF(INDEX('Capacity Summary'!$H$139:$BG$238,MATCH('Capacity Backing (Hide)'!BG$132,'Capacity Summary'!$B$139:$B$238,0),MATCH('Capacity Backing (Hide)'!$A137,'Capacity Summary'!$H$138:$BG$138,0))&lt;&gt;0,INDEX('Capacity Summary'!$H$139:$BG$238,MATCH('Capacity Backing (Hide)'!BG$132,'Capacity Summary'!$B$139:$B$238,0),MATCH('Capacity Backing (Hide)'!$A137,'Capacity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(Hide)'!$A137,'Capacity Summary'!$H$138:$BG$138,0))="x",INDEX('Capacity Summary'!$C$139:$E$238,MATCH('Capacity Backing (Hide)'!BH$132,'Capacity Summary'!$B$139:$B$238,0),4),IF(INDEX('Capacity Summary'!$H$139:$BG$238,MATCH('Capacity Backing (Hide)'!BH$132,'Capacity Summary'!$B$139:$B$238,0),MATCH('Capacity Backing (Hide)'!$A137,'Capacity Summary'!$H$138:$BG$138,0))&lt;&gt;0,INDEX('Capacity Summary'!$H$139:$BG$238,MATCH('Capacity Backing (Hide)'!BH$132,'Capacity Summary'!$B$139:$B$238,0),MATCH('Capacity Backing (Hide)'!$A137,'Capacity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(Hide)'!$A137,'Capacity Summary'!$H$138:$BG$138,0))="x",INDEX('Capacity Summary'!$C$139:$E$238,MATCH('Capacity Backing (Hide)'!BI$132,'Capacity Summary'!$B$139:$B$238,0),4),IF(INDEX('Capacity Summary'!$H$139:$BG$238,MATCH('Capacity Backing (Hide)'!BI$132,'Capacity Summary'!$B$139:$B$238,0),MATCH('Capacity Backing (Hide)'!$A137,'Capacity Summary'!$H$138:$BG$138,0))&lt;&gt;0,INDEX('Capacity Summary'!$H$139:$BG$238,MATCH('Capacity Backing (Hide)'!BI$132,'Capacity Summary'!$B$139:$B$238,0),MATCH('Capacity Backing (Hide)'!$A137,'Capacity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(Hide)'!$A137,'Capacity Summary'!$H$138:$BG$138,0))="x",INDEX('Capacity Summary'!$C$139:$E$238,MATCH('Capacity Backing (Hide)'!BJ$132,'Capacity Summary'!$B$139:$B$238,0),4),IF(INDEX('Capacity Summary'!$H$139:$BG$238,MATCH('Capacity Backing (Hide)'!BJ$132,'Capacity Summary'!$B$139:$B$238,0),MATCH('Capacity Backing (Hide)'!$A137,'Capacity Summary'!$H$138:$BG$138,0))&lt;&gt;0,INDEX('Capacity Summary'!$H$139:$BG$238,MATCH('Capacity Backing (Hide)'!BJ$132,'Capacity Summary'!$B$139:$B$238,0),MATCH('Capacity Backing (Hide)'!$A137,'Capacity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(Hide)'!$A137,'Capacity Summary'!$H$138:$BG$138,0))="x",INDEX('Capacity Summary'!$C$139:$E$238,MATCH('Capacity Backing (Hide)'!BK$132,'Capacity Summary'!$B$139:$B$238,0),4),IF(INDEX('Capacity Summary'!$H$139:$BG$238,MATCH('Capacity Backing (Hide)'!BK$132,'Capacity Summary'!$B$139:$B$238,0),MATCH('Capacity Backing (Hide)'!$A137,'Capacity Summary'!$H$138:$BG$138,0))&lt;&gt;0,INDEX('Capacity Summary'!$H$139:$BG$238,MATCH('Capacity Backing (Hide)'!BK$132,'Capacity Summary'!$B$139:$B$238,0),MATCH('Capacity Backing (Hide)'!$A137,'Capacity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(Hide)'!$A137,'Capacity Summary'!$H$138:$BG$138,0))="x",INDEX('Capacity Summary'!$C$139:$E$238,MATCH('Capacity Backing (Hide)'!BL$132,'Capacity Summary'!$B$139:$B$238,0),4),IF(INDEX('Capacity Summary'!$H$139:$BG$238,MATCH('Capacity Backing (Hide)'!BL$132,'Capacity Summary'!$B$139:$B$238,0),MATCH('Capacity Backing (Hide)'!$A137,'Capacity Summary'!$H$138:$BG$138,0))&lt;&gt;0,INDEX('Capacity Summary'!$H$139:$BG$238,MATCH('Capacity Backing (Hide)'!BL$132,'Capacity Summary'!$B$139:$B$238,0),MATCH('Capacity Backing (Hide)'!$A137,'Capacity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(Hide)'!$A137,'Capacity Summary'!$H$138:$BG$138,0))="x",INDEX('Capacity Summary'!$C$139:$E$238,MATCH('Capacity Backing (Hide)'!BM$132,'Capacity Summary'!$B$139:$B$238,0),4),IF(INDEX('Capacity Summary'!$H$139:$BG$238,MATCH('Capacity Backing (Hide)'!BM$132,'Capacity Summary'!$B$139:$B$238,0),MATCH('Capacity Backing (Hide)'!$A137,'Capacity Summary'!$H$138:$BG$138,0))&lt;&gt;0,INDEX('Capacity Summary'!$H$139:$BG$238,MATCH('Capacity Backing (Hide)'!BM$132,'Capacity Summary'!$B$139:$B$238,0),MATCH('Capacity Backing (Hide)'!$A137,'Capacity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(Hide)'!$A137,'Capacity Summary'!$H$138:$BG$138,0))="x",INDEX('Capacity Summary'!$C$139:$E$238,MATCH('Capacity Backing (Hide)'!BN$132,'Capacity Summary'!$B$139:$B$238,0),4),IF(INDEX('Capacity Summary'!$H$139:$BG$238,MATCH('Capacity Backing (Hide)'!BN$132,'Capacity Summary'!$B$139:$B$238,0),MATCH('Capacity Backing (Hide)'!$A137,'Capacity Summary'!$H$138:$BG$138,0))&lt;&gt;0,INDEX('Capacity Summary'!$H$139:$BG$238,MATCH('Capacity Backing (Hide)'!BN$132,'Capacity Summary'!$B$139:$B$238,0),MATCH('Capacity Backing (Hide)'!$A137,'Capacity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(Hide)'!$A137,'Capacity Summary'!$H$138:$BG$138,0))="x",INDEX('Capacity Summary'!$C$139:$E$238,MATCH('Capacity Backing (Hide)'!BO$132,'Capacity Summary'!$B$139:$B$238,0),4),IF(INDEX('Capacity Summary'!$H$139:$BG$238,MATCH('Capacity Backing (Hide)'!BO$132,'Capacity Summary'!$B$139:$B$238,0),MATCH('Capacity Backing (Hide)'!$A137,'Capacity Summary'!$H$138:$BG$138,0))&lt;&gt;0,INDEX('Capacity Summary'!$H$139:$BG$238,MATCH('Capacity Backing (Hide)'!BO$132,'Capacity Summary'!$B$139:$B$238,0),MATCH('Capacity Backing (Hide)'!$A137,'Capacity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(Hide)'!$A137,'Capacity Summary'!$H$138:$BG$138,0))="x",INDEX('Capacity Summary'!$C$139:$E$238,MATCH('Capacity Backing (Hide)'!BP$132,'Capacity Summary'!$B$139:$B$238,0),4),IF(INDEX('Capacity Summary'!$H$139:$BG$238,MATCH('Capacity Backing (Hide)'!BP$132,'Capacity Summary'!$B$139:$B$238,0),MATCH('Capacity Backing (Hide)'!$A137,'Capacity Summary'!$H$138:$BG$138,0))&lt;&gt;0,INDEX('Capacity Summary'!$H$139:$BG$238,MATCH('Capacity Backing (Hide)'!BP$132,'Capacity Summary'!$B$139:$B$238,0),MATCH('Capacity Backing (Hide)'!$A137,'Capacity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(Hide)'!$A137,'Capacity Summary'!$H$138:$BG$138,0))="x",INDEX('Capacity Summary'!$C$139:$E$238,MATCH('Capacity Backing (Hide)'!BQ$132,'Capacity Summary'!$B$139:$B$238,0),4),IF(INDEX('Capacity Summary'!$H$139:$BG$238,MATCH('Capacity Backing (Hide)'!BQ$132,'Capacity Summary'!$B$139:$B$238,0),MATCH('Capacity Backing (Hide)'!$A137,'Capacity Summary'!$H$138:$BG$138,0))&lt;&gt;0,INDEX('Capacity Summary'!$H$139:$BG$238,MATCH('Capacity Backing (Hide)'!BQ$132,'Capacity Summary'!$B$139:$B$238,0),MATCH('Capacity Backing (Hide)'!$A137,'Capacity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(Hide)'!$A137,'Capacity Summary'!$H$138:$BG$138,0))="x",INDEX('Capacity Summary'!$C$139:$E$238,MATCH('Capacity Backing (Hide)'!BR$132,'Capacity Summary'!$B$139:$B$238,0),4),IF(INDEX('Capacity Summary'!$H$139:$BG$238,MATCH('Capacity Backing (Hide)'!BR$132,'Capacity Summary'!$B$139:$B$238,0),MATCH('Capacity Backing (Hide)'!$A137,'Capacity Summary'!$H$138:$BG$138,0))&lt;&gt;0,INDEX('Capacity Summary'!$H$139:$BG$238,MATCH('Capacity Backing (Hide)'!BR$132,'Capacity Summary'!$B$139:$B$238,0),MATCH('Capacity Backing (Hide)'!$A137,'Capacity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(Hide)'!$A137,'Capacity Summary'!$H$138:$BG$138,0))="x",INDEX('Capacity Summary'!$C$139:$E$238,MATCH('Capacity Backing (Hide)'!BS$132,'Capacity Summary'!$B$139:$B$238,0),4),IF(INDEX('Capacity Summary'!$H$139:$BG$238,MATCH('Capacity Backing (Hide)'!BS$132,'Capacity Summary'!$B$139:$B$238,0),MATCH('Capacity Backing (Hide)'!$A137,'Capacity Summary'!$H$138:$BG$138,0))&lt;&gt;0,INDEX('Capacity Summary'!$H$139:$BG$238,MATCH('Capacity Backing (Hide)'!BS$132,'Capacity Summary'!$B$139:$B$238,0),MATCH('Capacity Backing (Hide)'!$A137,'Capacity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(Hide)'!$A137,'Capacity Summary'!$H$138:$BG$138,0))="x",INDEX('Capacity Summary'!$C$139:$E$238,MATCH('Capacity Backing (Hide)'!BT$132,'Capacity Summary'!$B$139:$B$238,0),4),IF(INDEX('Capacity Summary'!$H$139:$BG$238,MATCH('Capacity Backing (Hide)'!BT$132,'Capacity Summary'!$B$139:$B$238,0),MATCH('Capacity Backing (Hide)'!$A137,'Capacity Summary'!$H$138:$BG$138,0))&lt;&gt;0,INDEX('Capacity Summary'!$H$139:$BG$238,MATCH('Capacity Backing (Hide)'!BT$132,'Capacity Summary'!$B$139:$B$238,0),MATCH('Capacity Backing (Hide)'!$A137,'Capacity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(Hide)'!$A137,'Capacity Summary'!$H$138:$BG$138,0))="x",INDEX('Capacity Summary'!$C$139:$E$238,MATCH('Capacity Backing (Hide)'!BU$132,'Capacity Summary'!$B$139:$B$238,0),4),IF(INDEX('Capacity Summary'!$H$139:$BG$238,MATCH('Capacity Backing (Hide)'!BU$132,'Capacity Summary'!$B$139:$B$238,0),MATCH('Capacity Backing (Hide)'!$A137,'Capacity Summary'!$H$138:$BG$138,0))&lt;&gt;0,INDEX('Capacity Summary'!$H$139:$BG$238,MATCH('Capacity Backing (Hide)'!BU$132,'Capacity Summary'!$B$139:$B$238,0),MATCH('Capacity Backing (Hide)'!$A137,'Capacity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(Hide)'!$A137,'Capacity Summary'!$H$138:$BG$138,0))="x",INDEX('Capacity Summary'!$C$139:$E$238,MATCH('Capacity Backing (Hide)'!BV$132,'Capacity Summary'!$B$139:$B$238,0),4),IF(INDEX('Capacity Summary'!$H$139:$BG$238,MATCH('Capacity Backing (Hide)'!BV$132,'Capacity Summary'!$B$139:$B$238,0),MATCH('Capacity Backing (Hide)'!$A137,'Capacity Summary'!$H$138:$BG$138,0))&lt;&gt;0,INDEX('Capacity Summary'!$H$139:$BG$238,MATCH('Capacity Backing (Hide)'!BV$132,'Capacity Summary'!$B$139:$B$238,0),MATCH('Capacity Backing (Hide)'!$A137,'Capacity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(Hide)'!$A137,'Capacity Summary'!$H$138:$BG$138,0))="x",INDEX('Capacity Summary'!$C$139:$E$238,MATCH('Capacity Backing (Hide)'!BW$132,'Capacity Summary'!$B$139:$B$238,0),4),IF(INDEX('Capacity Summary'!$H$139:$BG$238,MATCH('Capacity Backing (Hide)'!BW$132,'Capacity Summary'!$B$139:$B$238,0),MATCH('Capacity Backing (Hide)'!$A137,'Capacity Summary'!$H$138:$BG$138,0))&lt;&gt;0,INDEX('Capacity Summary'!$H$139:$BG$238,MATCH('Capacity Backing (Hide)'!BW$132,'Capacity Summary'!$B$139:$B$238,0),MATCH('Capacity Backing (Hide)'!$A137,'Capacity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(Hide)'!$A137,'Capacity Summary'!$H$138:$BG$138,0))="x",INDEX('Capacity Summary'!$C$139:$E$238,MATCH('Capacity Backing (Hide)'!BX$132,'Capacity Summary'!$B$139:$B$238,0),4),IF(INDEX('Capacity Summary'!$H$139:$BG$238,MATCH('Capacity Backing (Hide)'!BX$132,'Capacity Summary'!$B$139:$B$238,0),MATCH('Capacity Backing (Hide)'!$A137,'Capacity Summary'!$H$138:$BG$138,0))&lt;&gt;0,INDEX('Capacity Summary'!$H$139:$BG$238,MATCH('Capacity Backing (Hide)'!BX$132,'Capacity Summary'!$B$139:$B$238,0),MATCH('Capacity Backing (Hide)'!$A137,'Capacity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(Hide)'!$A137,'Capacity Summary'!$H$138:$BG$138,0))="x",INDEX('Capacity Summary'!$C$139:$E$238,MATCH('Capacity Backing (Hide)'!BY$132,'Capacity Summary'!$B$139:$B$238,0),4),IF(INDEX('Capacity Summary'!$H$139:$BG$238,MATCH('Capacity Backing (Hide)'!BY$132,'Capacity Summary'!$B$139:$B$238,0),MATCH('Capacity Backing (Hide)'!$A137,'Capacity Summary'!$H$138:$BG$138,0))&lt;&gt;0,INDEX('Capacity Summary'!$H$139:$BG$238,MATCH('Capacity Backing (Hide)'!BY$132,'Capacity Summary'!$B$139:$B$238,0),MATCH('Capacity Backing (Hide)'!$A137,'Capacity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(Hide)'!$A137,'Capacity Summary'!$H$138:$BG$138,0))="x",INDEX('Capacity Summary'!$C$139:$E$238,MATCH('Capacity Backing (Hide)'!BZ$132,'Capacity Summary'!$B$139:$B$238,0),4),IF(INDEX('Capacity Summary'!$H$139:$BG$238,MATCH('Capacity Backing (Hide)'!BZ$132,'Capacity Summary'!$B$139:$B$238,0),MATCH('Capacity Backing (Hide)'!$A137,'Capacity Summary'!$H$138:$BG$138,0))&lt;&gt;0,INDEX('Capacity Summary'!$H$139:$BG$238,MATCH('Capacity Backing (Hide)'!BZ$132,'Capacity Summary'!$B$139:$B$238,0),MATCH('Capacity Backing (Hide)'!$A137,'Capacity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(Hide)'!$A137,'Capacity Summary'!$H$138:$BG$138,0))="x",INDEX('Capacity Summary'!$C$139:$E$238,MATCH('Capacity Backing (Hide)'!CA$132,'Capacity Summary'!$B$139:$B$238,0),4),IF(INDEX('Capacity Summary'!$H$139:$BG$238,MATCH('Capacity Backing (Hide)'!CA$132,'Capacity Summary'!$B$139:$B$238,0),MATCH('Capacity Backing (Hide)'!$A137,'Capacity Summary'!$H$138:$BG$138,0))&lt;&gt;0,INDEX('Capacity Summary'!$H$139:$BG$238,MATCH('Capacity Backing (Hide)'!CA$132,'Capacity Summary'!$B$139:$B$238,0),MATCH('Capacity Backing (Hide)'!$A137,'Capacity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(Hide)'!$A137,'Capacity Summary'!$H$138:$BG$138,0))="x",INDEX('Capacity Summary'!$C$139:$E$238,MATCH('Capacity Backing (Hide)'!CB$132,'Capacity Summary'!$B$139:$B$238,0),4),IF(INDEX('Capacity Summary'!$H$139:$BG$238,MATCH('Capacity Backing (Hide)'!CB$132,'Capacity Summary'!$B$139:$B$238,0),MATCH('Capacity Backing (Hide)'!$A137,'Capacity Summary'!$H$138:$BG$138,0))&lt;&gt;0,INDEX('Capacity Summary'!$H$139:$BG$238,MATCH('Capacity Backing (Hide)'!CB$132,'Capacity Summary'!$B$139:$B$238,0),MATCH('Capacity Backing (Hide)'!$A137,'Capacity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(Hide)'!$A137,'Capacity Summary'!$H$138:$BG$138,0))="x",INDEX('Capacity Summary'!$C$139:$E$238,MATCH('Capacity Backing (Hide)'!CC$132,'Capacity Summary'!$B$139:$B$238,0),4),IF(INDEX('Capacity Summary'!$H$139:$BG$238,MATCH('Capacity Backing (Hide)'!CC$132,'Capacity Summary'!$B$139:$B$238,0),MATCH('Capacity Backing (Hide)'!$A137,'Capacity Summary'!$H$138:$BG$138,0))&lt;&gt;0,INDEX('Capacity Summary'!$H$139:$BG$238,MATCH('Capacity Backing (Hide)'!CC$132,'Capacity Summary'!$B$139:$B$238,0),MATCH('Capacity Backing (Hide)'!$A137,'Capacity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(Hide)'!$A137,'Capacity Summary'!$H$138:$BG$138,0))="x",INDEX('Capacity Summary'!$C$139:$E$238,MATCH('Capacity Backing (Hide)'!CD$132,'Capacity Summary'!$B$139:$B$238,0),4),IF(INDEX('Capacity Summary'!$H$139:$BG$238,MATCH('Capacity Backing (Hide)'!CD$132,'Capacity Summary'!$B$139:$B$238,0),MATCH('Capacity Backing (Hide)'!$A137,'Capacity Summary'!$H$138:$BG$138,0))&lt;&gt;0,INDEX('Capacity Summary'!$H$139:$BG$238,MATCH('Capacity Backing (Hide)'!CD$132,'Capacity Summary'!$B$139:$B$238,0),MATCH('Capacity Backing (Hide)'!$A137,'Capacity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(Hide)'!$A137,'Capacity Summary'!$H$138:$BG$138,0))="x",INDEX('Capacity Summary'!$C$139:$E$238,MATCH('Capacity Backing (Hide)'!CE$132,'Capacity Summary'!$B$139:$B$238,0),4),IF(INDEX('Capacity Summary'!$H$139:$BG$238,MATCH('Capacity Backing (Hide)'!CE$132,'Capacity Summary'!$B$139:$B$238,0),MATCH('Capacity Backing (Hide)'!$A137,'Capacity Summary'!$H$138:$BG$138,0))&lt;&gt;0,INDEX('Capacity Summary'!$H$139:$BG$238,MATCH('Capacity Backing (Hide)'!CE$132,'Capacity Summary'!$B$139:$B$238,0),MATCH('Capacity Backing (Hide)'!$A137,'Capacity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(Hide)'!$A137,'Capacity Summary'!$H$138:$BG$138,0))="x",INDEX('Capacity Summary'!$C$139:$E$238,MATCH('Capacity Backing (Hide)'!CF$132,'Capacity Summary'!$B$139:$B$238,0),4),IF(INDEX('Capacity Summary'!$H$139:$BG$238,MATCH('Capacity Backing (Hide)'!CF$132,'Capacity Summary'!$B$139:$B$238,0),MATCH('Capacity Backing (Hide)'!$A137,'Capacity Summary'!$H$138:$BG$138,0))&lt;&gt;0,INDEX('Capacity Summary'!$H$139:$BG$238,MATCH('Capacity Backing (Hide)'!CF$132,'Capacity Summary'!$B$139:$B$238,0),MATCH('Capacity Backing (Hide)'!$A137,'Capacity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(Hide)'!$A137,'Capacity Summary'!$H$138:$BG$138,0))="x",INDEX('Capacity Summary'!$C$139:$E$238,MATCH('Capacity Backing (Hide)'!CG$132,'Capacity Summary'!$B$139:$B$238,0),4),IF(INDEX('Capacity Summary'!$H$139:$BG$238,MATCH('Capacity Backing (Hide)'!CG$132,'Capacity Summary'!$B$139:$B$238,0),MATCH('Capacity Backing (Hide)'!$A137,'Capacity Summary'!$H$138:$BG$138,0))&lt;&gt;0,INDEX('Capacity Summary'!$H$139:$BG$238,MATCH('Capacity Backing (Hide)'!CG$132,'Capacity Summary'!$B$139:$B$238,0),MATCH('Capacity Backing (Hide)'!$A137,'Capacity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(Hide)'!$A137,'Capacity Summary'!$H$138:$BG$138,0))="x",INDEX('Capacity Summary'!$C$139:$E$238,MATCH('Capacity Backing (Hide)'!CH$132,'Capacity Summary'!$B$139:$B$238,0),4),IF(INDEX('Capacity Summary'!$H$139:$BG$238,MATCH('Capacity Backing (Hide)'!CH$132,'Capacity Summary'!$B$139:$B$238,0),MATCH('Capacity Backing (Hide)'!$A137,'Capacity Summary'!$H$138:$BG$138,0))&lt;&gt;0,INDEX('Capacity Summary'!$H$139:$BG$238,MATCH('Capacity Backing (Hide)'!CH$132,'Capacity Summary'!$B$139:$B$238,0),MATCH('Capacity Backing (Hide)'!$A137,'Capacity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(Hide)'!$A137,'Capacity Summary'!$H$138:$BG$138,0))="x",INDEX('Capacity Summary'!$C$139:$E$238,MATCH('Capacity Backing (Hide)'!CI$132,'Capacity Summary'!$B$139:$B$238,0),4),IF(INDEX('Capacity Summary'!$H$139:$BG$238,MATCH('Capacity Backing (Hide)'!CI$132,'Capacity Summary'!$B$139:$B$238,0),MATCH('Capacity Backing (Hide)'!$A137,'Capacity Summary'!$H$138:$BG$138,0))&lt;&gt;0,INDEX('Capacity Summary'!$H$139:$BG$238,MATCH('Capacity Backing (Hide)'!CI$132,'Capacity Summary'!$B$139:$B$238,0),MATCH('Capacity Backing (Hide)'!$A137,'Capacity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(Hide)'!$A137,'Capacity Summary'!$H$138:$BG$138,0))="x",INDEX('Capacity Summary'!$C$139:$E$238,MATCH('Capacity Backing (Hide)'!CJ$132,'Capacity Summary'!$B$139:$B$238,0),4),IF(INDEX('Capacity Summary'!$H$139:$BG$238,MATCH('Capacity Backing (Hide)'!CJ$132,'Capacity Summary'!$B$139:$B$238,0),MATCH('Capacity Backing (Hide)'!$A137,'Capacity Summary'!$H$138:$BG$138,0))&lt;&gt;0,INDEX('Capacity Summary'!$H$139:$BG$238,MATCH('Capacity Backing (Hide)'!CJ$132,'Capacity Summary'!$B$139:$B$238,0),MATCH('Capacity Backing (Hide)'!$A137,'Capacity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(Hide)'!$A137,'Capacity Summary'!$H$138:$BG$138,0))="x",INDEX('Capacity Summary'!$C$139:$E$238,MATCH('Capacity Backing (Hide)'!CK$132,'Capacity Summary'!$B$139:$B$238,0),4),IF(INDEX('Capacity Summary'!$H$139:$BG$238,MATCH('Capacity Backing (Hide)'!CK$132,'Capacity Summary'!$B$139:$B$238,0),MATCH('Capacity Backing (Hide)'!$A137,'Capacity Summary'!$H$138:$BG$138,0))&lt;&gt;0,INDEX('Capacity Summary'!$H$139:$BG$238,MATCH('Capacity Backing (Hide)'!CK$132,'Capacity Summary'!$B$139:$B$238,0),MATCH('Capacity Backing (Hide)'!$A137,'Capacity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(Hide)'!$A137,'Capacity Summary'!$H$138:$BG$138,0))="x",INDEX('Capacity Summary'!$C$139:$E$238,MATCH('Capacity Backing (Hide)'!CL$132,'Capacity Summary'!$B$139:$B$238,0),4),IF(INDEX('Capacity Summary'!$H$139:$BG$238,MATCH('Capacity Backing (Hide)'!CL$132,'Capacity Summary'!$B$139:$B$238,0),MATCH('Capacity Backing (Hide)'!$A137,'Capacity Summary'!$H$138:$BG$138,0))&lt;&gt;0,INDEX('Capacity Summary'!$H$139:$BG$238,MATCH('Capacity Backing (Hide)'!CL$132,'Capacity Summary'!$B$139:$B$238,0),MATCH('Capacity Backing (Hide)'!$A137,'Capacity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(Hide)'!$A137,'Capacity Summary'!$H$138:$BG$138,0))="x",INDEX('Capacity Summary'!$C$139:$E$238,MATCH('Capacity Backing (Hide)'!CM$132,'Capacity Summary'!$B$139:$B$238,0),4),IF(INDEX('Capacity Summary'!$H$139:$BG$238,MATCH('Capacity Backing (Hide)'!CM$132,'Capacity Summary'!$B$139:$B$238,0),MATCH('Capacity Backing (Hide)'!$A137,'Capacity Summary'!$H$138:$BG$138,0))&lt;&gt;0,INDEX('Capacity Summary'!$H$139:$BG$238,MATCH('Capacity Backing (Hide)'!CM$132,'Capacity Summary'!$B$139:$B$238,0),MATCH('Capacity Backing (Hide)'!$A137,'Capacity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(Hide)'!$A137,'Capacity Summary'!$H$138:$BG$138,0))="x",INDEX('Capacity Summary'!$C$139:$E$238,MATCH('Capacity Backing (Hide)'!CN$132,'Capacity Summary'!$B$139:$B$238,0),4),IF(INDEX('Capacity Summary'!$H$139:$BG$238,MATCH('Capacity Backing (Hide)'!CN$132,'Capacity Summary'!$B$139:$B$238,0),MATCH('Capacity Backing (Hide)'!$A137,'Capacity Summary'!$H$138:$BG$138,0))&lt;&gt;0,INDEX('Capacity Summary'!$H$139:$BG$238,MATCH('Capacity Backing (Hide)'!CN$132,'Capacity Summary'!$B$139:$B$238,0),MATCH('Capacity Backing (Hide)'!$A137,'Capacity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(Hide)'!$A137,'Capacity Summary'!$H$138:$BG$138,0))="x",INDEX('Capacity Summary'!$C$139:$E$238,MATCH('Capacity Backing (Hide)'!CO$132,'Capacity Summary'!$B$139:$B$238,0),4),IF(INDEX('Capacity Summary'!$H$139:$BG$238,MATCH('Capacity Backing (Hide)'!CO$132,'Capacity Summary'!$B$139:$B$238,0),MATCH('Capacity Backing (Hide)'!$A137,'Capacity Summary'!$H$138:$BG$138,0))&lt;&gt;0,INDEX('Capacity Summary'!$H$139:$BG$238,MATCH('Capacity Backing (Hide)'!CO$132,'Capacity Summary'!$B$139:$B$238,0),MATCH('Capacity Backing (Hide)'!$A137,'Capacity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(Hide)'!$A137,'Capacity Summary'!$H$138:$BG$138,0))="x",INDEX('Capacity Summary'!$C$139:$E$238,MATCH('Capacity Backing (Hide)'!CP$132,'Capacity Summary'!$B$139:$B$238,0),4),IF(INDEX('Capacity Summary'!$H$139:$BG$238,MATCH('Capacity Backing (Hide)'!CP$132,'Capacity Summary'!$B$139:$B$238,0),MATCH('Capacity Backing (Hide)'!$A137,'Capacity Summary'!$H$138:$BG$138,0))&lt;&gt;0,INDEX('Capacity Summary'!$H$139:$BG$238,MATCH('Capacity Backing (Hide)'!CP$132,'Capacity Summary'!$B$139:$B$238,0),MATCH('Capacity Backing (Hide)'!$A137,'Capacity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(Hide)'!$A137,'Capacity Summary'!$H$138:$BG$138,0))="x",INDEX('Capacity Summary'!$C$139:$E$238,MATCH('Capacity Backing (Hide)'!CQ$132,'Capacity Summary'!$B$139:$B$238,0),4),IF(INDEX('Capacity Summary'!$H$139:$BG$238,MATCH('Capacity Backing (Hide)'!CQ$132,'Capacity Summary'!$B$139:$B$238,0),MATCH('Capacity Backing (Hide)'!$A137,'Capacity Summary'!$H$138:$BG$138,0))&lt;&gt;0,INDEX('Capacity Summary'!$H$139:$BG$238,MATCH('Capacity Backing (Hide)'!CQ$132,'Capacity Summary'!$B$139:$B$238,0),MATCH('Capacity Backing (Hide)'!$A137,'Capacity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(Hide)'!$A137,'Capacity Summary'!$H$138:$BG$138,0))="x",INDEX('Capacity Summary'!$C$139:$E$238,MATCH('Capacity Backing (Hide)'!CR$132,'Capacity Summary'!$B$139:$B$238,0),4),IF(INDEX('Capacity Summary'!$H$139:$BG$238,MATCH('Capacity Backing (Hide)'!CR$132,'Capacity Summary'!$B$139:$B$238,0),MATCH('Capacity Backing (Hide)'!$A137,'Capacity Summary'!$H$138:$BG$138,0))&lt;&gt;0,INDEX('Capacity Summary'!$H$139:$BG$238,MATCH('Capacity Backing (Hide)'!CR$132,'Capacity Summary'!$B$139:$B$238,0),MATCH('Capacity Backing (Hide)'!$A137,'Capacity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(Hide)'!$A137,'Capacity Summary'!$H$138:$BG$138,0))="x",INDEX('Capacity Summary'!$C$139:$E$238,MATCH('Capacity Backing (Hide)'!CS$132,'Capacity Summary'!$B$139:$B$238,0),4),IF(INDEX('Capacity Summary'!$H$139:$BG$238,MATCH('Capacity Backing (Hide)'!CS$132,'Capacity Summary'!$B$139:$B$238,0),MATCH('Capacity Backing (Hide)'!$A137,'Capacity Summary'!$H$138:$BG$138,0))&lt;&gt;0,INDEX('Capacity Summary'!$H$139:$BG$238,MATCH('Capacity Backing (Hide)'!CS$132,'Capacity Summary'!$B$139:$B$238,0),MATCH('Capacity Backing (Hide)'!$A137,'Capacity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(Hide)'!$A137,'Capacity Summary'!$H$138:$BG$138,0))="x",INDEX('Capacity Summary'!$C$139:$E$238,MATCH('Capacity Backing (Hide)'!CT$132,'Capacity Summary'!$B$139:$B$238,0),4),IF(INDEX('Capacity Summary'!$H$139:$BG$238,MATCH('Capacity Backing (Hide)'!CT$132,'Capacity Summary'!$B$139:$B$238,0),MATCH('Capacity Backing (Hide)'!$A137,'Capacity Summary'!$H$138:$BG$138,0))&lt;&gt;0,INDEX('Capacity Summary'!$H$139:$BG$238,MATCH('Capacity Backing (Hide)'!CT$132,'Capacity Summary'!$B$139:$B$238,0),MATCH('Capacity Backing (Hide)'!$A137,'Capacity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(Hide)'!$A137,'Capacity Summary'!$H$138:$BG$138,0))="x",INDEX('Capacity Summary'!$C$139:$E$238,MATCH('Capacity Backing (Hide)'!CU$132,'Capacity Summary'!$B$139:$B$238,0),4),IF(INDEX('Capacity Summary'!$H$139:$BG$238,MATCH('Capacity Backing (Hide)'!CU$132,'Capacity Summary'!$B$139:$B$238,0),MATCH('Capacity Backing (Hide)'!$A137,'Capacity Summary'!$H$138:$BG$138,0))&lt;&gt;0,INDEX('Capacity Summary'!$H$139:$BG$238,MATCH('Capacity Backing (Hide)'!CU$132,'Capacity Summary'!$B$139:$B$238,0),MATCH('Capacity Backing (Hide)'!$A137,'Capacity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(Hide)'!$A137,'Capacity Summary'!$H$138:$BG$138,0))="x",INDEX('Capacity Summary'!$C$139:$E$238,MATCH('Capacity Backing (Hide)'!CV$132,'Capacity Summary'!$B$139:$B$238,0),4),IF(INDEX('Capacity Summary'!$H$139:$BG$238,MATCH('Capacity Backing (Hide)'!CV$132,'Capacity Summary'!$B$139:$B$238,0),MATCH('Capacity Backing (Hide)'!$A137,'Capacity Summary'!$H$138:$BG$138,0))&lt;&gt;0,INDEX('Capacity Summary'!$H$139:$BG$238,MATCH('Capacity Backing (Hide)'!CV$132,'Capacity Summary'!$B$139:$B$238,0),MATCH('Capacity Backing (Hide)'!$A137,'Capacity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(Hide)'!$A137,'Capacity Summary'!$H$138:$BG$138,0))="x",INDEX('Capacity Summary'!$C$139:$E$238,MATCH('Capacity Backing (Hide)'!CW$132,'Capacity Summary'!$B$139:$B$238,0),4),IF(INDEX('Capacity Summary'!$H$139:$BG$238,MATCH('Capacity Backing (Hide)'!CW$132,'Capacity Summary'!$B$139:$B$238,0),MATCH('Capacity Backing (Hide)'!$A137,'Capacity Summary'!$H$138:$BG$138,0))&lt;&gt;0,INDEX('Capacity Summary'!$H$139:$BG$238,MATCH('Capacity Backing (Hide)'!CW$132,'Capacity Summary'!$B$139:$B$238,0),MATCH('Capacity Backing (Hide)'!$A137,'Capacity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8" spans="1:101" x14ac:dyDescent="0.35">
      <c r="A138" s="2">
        <f ca="1">'Required Capacity (Hide)'!E8</f>
        <v>44249</v>
      </c>
      <c r="B13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(Hide)'!$A138,'Capacity Summary'!$H$138:$BG$138,0))="x",INDEX('Capacity Summary'!$C$139:$E$238,MATCH('Capacity Backing (Hide)'!B$132,'Capacity Summary'!$B$139:$B$238,0),4),IF(INDEX('Capacity Summary'!$H$139:$BG$238,MATCH('Capacity Backing (Hide)'!B$132,'Capacity Summary'!$B$139:$B$238,0),MATCH('Capacity Backing (Hide)'!$A138,'Capacity Summary'!$H$138:$BG$138,0))&lt;&gt;0,INDEX('Capacity Summary'!$H$139:$BG$238,MATCH('Capacity Backing (Hide)'!B$132,'Capacity Summary'!$B$139:$B$238,0),MATCH('Capacity Backing (Hide)'!$A138,'Capacity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(Hide)'!$A138,'Capacity Summary'!$H$138:$BG$138,0))="x",INDEX('Capacity Summary'!$C$139:$E$238,MATCH('Capacity Backing (Hide)'!C$132,'Capacity Summary'!$B$139:$B$238,0),4),IF(INDEX('Capacity Summary'!$H$139:$BG$238,MATCH('Capacity Backing (Hide)'!C$132,'Capacity Summary'!$B$139:$B$238,0),MATCH('Capacity Backing (Hide)'!$A138,'Capacity Summary'!$H$138:$BG$138,0))&lt;&gt;0,INDEX('Capacity Summary'!$H$139:$BG$238,MATCH('Capacity Backing (Hide)'!C$132,'Capacity Summary'!$B$139:$B$238,0),MATCH('Capacity Backing (Hide)'!$A138,'Capacity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(Hide)'!$A138,'Capacity Summary'!$H$138:$BG$138,0))="x",INDEX('Capacity Summary'!$C$139:$E$238,MATCH('Capacity Backing (Hide)'!D$132,'Capacity Summary'!$B$139:$B$238,0),4),IF(INDEX('Capacity Summary'!$H$139:$BG$238,MATCH('Capacity Backing (Hide)'!D$132,'Capacity Summary'!$B$139:$B$238,0),MATCH('Capacity Backing (Hide)'!$A138,'Capacity Summary'!$H$138:$BG$138,0))&lt;&gt;0,INDEX('Capacity Summary'!$H$139:$BG$238,MATCH('Capacity Backing (Hide)'!D$132,'Capacity Summary'!$B$139:$B$238,0),MATCH('Capacity Backing (Hide)'!$A138,'Capacity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(Hide)'!$A138,'Capacity Summary'!$H$138:$BG$138,0))="x",INDEX('Capacity Summary'!$C$139:$E$238,MATCH('Capacity Backing (Hide)'!E$132,'Capacity Summary'!$B$139:$B$238,0),4),IF(INDEX('Capacity Summary'!$H$139:$BG$238,MATCH('Capacity Backing (Hide)'!E$132,'Capacity Summary'!$B$139:$B$238,0),MATCH('Capacity Backing (Hide)'!$A138,'Capacity Summary'!$H$138:$BG$138,0))&lt;&gt;0,INDEX('Capacity Summary'!$H$139:$BG$238,MATCH('Capacity Backing (Hide)'!E$132,'Capacity Summary'!$B$139:$B$238,0),MATCH('Capacity Backing (Hide)'!$A138,'Capacity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(Hide)'!$A138,'Capacity Summary'!$H$138:$BG$138,0))="x",INDEX('Capacity Summary'!$C$139:$E$238,MATCH('Capacity Backing (Hide)'!F$132,'Capacity Summary'!$B$139:$B$238,0),4),IF(INDEX('Capacity Summary'!$H$139:$BG$238,MATCH('Capacity Backing (Hide)'!F$132,'Capacity Summary'!$B$139:$B$238,0),MATCH('Capacity Backing (Hide)'!$A138,'Capacity Summary'!$H$138:$BG$138,0))&lt;&gt;0,INDEX('Capacity Summary'!$H$139:$BG$238,MATCH('Capacity Backing (Hide)'!F$132,'Capacity Summary'!$B$139:$B$238,0),MATCH('Capacity Backing (Hide)'!$A138,'Capacity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(Hide)'!$A138,'Capacity Summary'!$H$138:$BG$138,0))="x",INDEX('Capacity Summary'!$C$139:$E$238,MATCH('Capacity Backing (Hide)'!G$132,'Capacity Summary'!$B$139:$B$238,0),4),IF(INDEX('Capacity Summary'!$H$139:$BG$238,MATCH('Capacity Backing (Hide)'!G$132,'Capacity Summary'!$B$139:$B$238,0),MATCH('Capacity Backing (Hide)'!$A138,'Capacity Summary'!$H$138:$BG$138,0))&lt;&gt;0,INDEX('Capacity Summary'!$H$139:$BG$238,MATCH('Capacity Backing (Hide)'!G$132,'Capacity Summary'!$B$139:$B$238,0),MATCH('Capacity Backing (Hide)'!$A138,'Capacity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(Hide)'!$A138,'Capacity Summary'!$H$138:$BG$138,0))="x",INDEX('Capacity Summary'!$C$139:$E$238,MATCH('Capacity Backing (Hide)'!H$132,'Capacity Summary'!$B$139:$B$238,0),4),IF(INDEX('Capacity Summary'!$H$139:$BG$238,MATCH('Capacity Backing (Hide)'!H$132,'Capacity Summary'!$B$139:$B$238,0),MATCH('Capacity Backing (Hide)'!$A138,'Capacity Summary'!$H$138:$BG$138,0))&lt;&gt;0,INDEX('Capacity Summary'!$H$139:$BG$238,MATCH('Capacity Backing (Hide)'!H$132,'Capacity Summary'!$B$139:$B$238,0),MATCH('Capacity Backing (Hide)'!$A138,'Capacity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(Hide)'!$A138,'Capacity Summary'!$H$138:$BG$138,0))="x",INDEX('Capacity Summary'!$C$139:$E$238,MATCH('Capacity Backing (Hide)'!I$132,'Capacity Summary'!$B$139:$B$238,0),4),IF(INDEX('Capacity Summary'!$H$139:$BG$238,MATCH('Capacity Backing (Hide)'!I$132,'Capacity Summary'!$B$139:$B$238,0),MATCH('Capacity Backing (Hide)'!$A138,'Capacity Summary'!$H$138:$BG$138,0))&lt;&gt;0,INDEX('Capacity Summary'!$H$139:$BG$238,MATCH('Capacity Backing (Hide)'!I$132,'Capacity Summary'!$B$139:$B$238,0),MATCH('Capacity Backing (Hide)'!$A138,'Capacity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(Hide)'!$A138,'Capacity Summary'!$H$138:$BG$138,0))="x",INDEX('Capacity Summary'!$C$139:$E$238,MATCH('Capacity Backing (Hide)'!J$132,'Capacity Summary'!$B$139:$B$238,0),4),IF(INDEX('Capacity Summary'!$H$139:$BG$238,MATCH('Capacity Backing (Hide)'!J$132,'Capacity Summary'!$B$139:$B$238,0),MATCH('Capacity Backing (Hide)'!$A138,'Capacity Summary'!$H$138:$BG$138,0))&lt;&gt;0,INDEX('Capacity Summary'!$H$139:$BG$238,MATCH('Capacity Backing (Hide)'!J$132,'Capacity Summary'!$B$139:$B$238,0),MATCH('Capacity Backing (Hide)'!$A138,'Capacity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(Hide)'!$A138,'Capacity Summary'!$H$138:$BG$138,0))="x",INDEX('Capacity Summary'!$C$139:$E$238,MATCH('Capacity Backing (Hide)'!K$132,'Capacity Summary'!$B$139:$B$238,0),4),IF(INDEX('Capacity Summary'!$H$139:$BG$238,MATCH('Capacity Backing (Hide)'!K$132,'Capacity Summary'!$B$139:$B$238,0),MATCH('Capacity Backing (Hide)'!$A138,'Capacity Summary'!$H$138:$BG$138,0))&lt;&gt;0,INDEX('Capacity Summary'!$H$139:$BG$238,MATCH('Capacity Backing (Hide)'!K$132,'Capacity Summary'!$B$139:$B$238,0),MATCH('Capacity Backing (Hide)'!$A138,'Capacity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(Hide)'!$A138,'Capacity Summary'!$H$138:$BG$138,0))="x",INDEX('Capacity Summary'!$C$139:$E$238,MATCH('Capacity Backing (Hide)'!L$132,'Capacity Summary'!$B$139:$B$238,0),4),IF(INDEX('Capacity Summary'!$H$139:$BG$238,MATCH('Capacity Backing (Hide)'!L$132,'Capacity Summary'!$B$139:$B$238,0),MATCH('Capacity Backing (Hide)'!$A138,'Capacity Summary'!$H$138:$BG$138,0))&lt;&gt;0,INDEX('Capacity Summary'!$H$139:$BG$238,MATCH('Capacity Backing (Hide)'!L$132,'Capacity Summary'!$B$139:$B$238,0),MATCH('Capacity Backing (Hide)'!$A138,'Capacity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(Hide)'!$A138,'Capacity Summary'!$H$138:$BG$138,0))="x",INDEX('Capacity Summary'!$C$139:$E$238,MATCH('Capacity Backing (Hide)'!M$132,'Capacity Summary'!$B$139:$B$238,0),4),IF(INDEX('Capacity Summary'!$H$139:$BG$238,MATCH('Capacity Backing (Hide)'!M$132,'Capacity Summary'!$B$139:$B$238,0),MATCH('Capacity Backing (Hide)'!$A138,'Capacity Summary'!$H$138:$BG$138,0))&lt;&gt;0,INDEX('Capacity Summary'!$H$139:$BG$238,MATCH('Capacity Backing (Hide)'!M$132,'Capacity Summary'!$B$139:$B$238,0),MATCH('Capacity Backing (Hide)'!$A138,'Capacity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(Hide)'!$A138,'Capacity Summary'!$H$138:$BG$138,0))="x",INDEX('Capacity Summary'!$C$139:$E$238,MATCH('Capacity Backing (Hide)'!N$132,'Capacity Summary'!$B$139:$B$238,0),4),IF(INDEX('Capacity Summary'!$H$139:$BG$238,MATCH('Capacity Backing (Hide)'!N$132,'Capacity Summary'!$B$139:$B$238,0),MATCH('Capacity Backing (Hide)'!$A138,'Capacity Summary'!$H$138:$BG$138,0))&lt;&gt;0,INDEX('Capacity Summary'!$H$139:$BG$238,MATCH('Capacity Backing (Hide)'!N$132,'Capacity Summary'!$B$139:$B$238,0),MATCH('Capacity Backing (Hide)'!$A138,'Capacity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(Hide)'!$A138,'Capacity Summary'!$H$138:$BG$138,0))="x",INDEX('Capacity Summary'!$C$139:$E$238,MATCH('Capacity Backing (Hide)'!O$132,'Capacity Summary'!$B$139:$B$238,0),4),IF(INDEX('Capacity Summary'!$H$139:$BG$238,MATCH('Capacity Backing (Hide)'!O$132,'Capacity Summary'!$B$139:$B$238,0),MATCH('Capacity Backing (Hide)'!$A138,'Capacity Summary'!$H$138:$BG$138,0))&lt;&gt;0,INDEX('Capacity Summary'!$H$139:$BG$238,MATCH('Capacity Backing (Hide)'!O$132,'Capacity Summary'!$B$139:$B$238,0),MATCH('Capacity Backing (Hide)'!$A138,'Capacity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(Hide)'!$A138,'Capacity Summary'!$H$138:$BG$138,0))="x",INDEX('Capacity Summary'!$C$139:$E$238,MATCH('Capacity Backing (Hide)'!P$132,'Capacity Summary'!$B$139:$B$238,0),4),IF(INDEX('Capacity Summary'!$H$139:$BG$238,MATCH('Capacity Backing (Hide)'!P$132,'Capacity Summary'!$B$139:$B$238,0),MATCH('Capacity Backing (Hide)'!$A138,'Capacity Summary'!$H$138:$BG$138,0))&lt;&gt;0,INDEX('Capacity Summary'!$H$139:$BG$238,MATCH('Capacity Backing (Hide)'!P$132,'Capacity Summary'!$B$139:$B$238,0),MATCH('Capacity Backing (Hide)'!$A138,'Capacity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(Hide)'!$A138,'Capacity Summary'!$H$138:$BG$138,0))="x",INDEX('Capacity Summary'!$C$139:$E$238,MATCH('Capacity Backing (Hide)'!Q$132,'Capacity Summary'!$B$139:$B$238,0),4),IF(INDEX('Capacity Summary'!$H$139:$BG$238,MATCH('Capacity Backing (Hide)'!Q$132,'Capacity Summary'!$B$139:$B$238,0),MATCH('Capacity Backing (Hide)'!$A138,'Capacity Summary'!$H$138:$BG$138,0))&lt;&gt;0,INDEX('Capacity Summary'!$H$139:$BG$238,MATCH('Capacity Backing (Hide)'!Q$132,'Capacity Summary'!$B$139:$B$238,0),MATCH('Capacity Backing (Hide)'!$A138,'Capacity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(Hide)'!$A138,'Capacity Summary'!$H$138:$BG$138,0))="x",INDEX('Capacity Summary'!$C$139:$E$238,MATCH('Capacity Backing (Hide)'!R$132,'Capacity Summary'!$B$139:$B$238,0),4),IF(INDEX('Capacity Summary'!$H$139:$BG$238,MATCH('Capacity Backing (Hide)'!R$132,'Capacity Summary'!$B$139:$B$238,0),MATCH('Capacity Backing (Hide)'!$A138,'Capacity Summary'!$H$138:$BG$138,0))&lt;&gt;0,INDEX('Capacity Summary'!$H$139:$BG$238,MATCH('Capacity Backing (Hide)'!R$132,'Capacity Summary'!$B$139:$B$238,0),MATCH('Capacity Backing (Hide)'!$A138,'Capacity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(Hide)'!$A138,'Capacity Summary'!$H$138:$BG$138,0))="x",INDEX('Capacity Summary'!$C$139:$E$238,MATCH('Capacity Backing (Hide)'!S$132,'Capacity Summary'!$B$139:$B$238,0),4),IF(INDEX('Capacity Summary'!$H$139:$BG$238,MATCH('Capacity Backing (Hide)'!S$132,'Capacity Summary'!$B$139:$B$238,0),MATCH('Capacity Backing (Hide)'!$A138,'Capacity Summary'!$H$138:$BG$138,0))&lt;&gt;0,INDEX('Capacity Summary'!$H$139:$BG$238,MATCH('Capacity Backing (Hide)'!S$132,'Capacity Summary'!$B$139:$B$238,0),MATCH('Capacity Backing (Hide)'!$A138,'Capacity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(Hide)'!$A138,'Capacity Summary'!$H$138:$BG$138,0))="x",INDEX('Capacity Summary'!$C$139:$E$238,MATCH('Capacity Backing (Hide)'!T$132,'Capacity Summary'!$B$139:$B$238,0),4),IF(INDEX('Capacity Summary'!$H$139:$BG$238,MATCH('Capacity Backing (Hide)'!T$132,'Capacity Summary'!$B$139:$B$238,0),MATCH('Capacity Backing (Hide)'!$A138,'Capacity Summary'!$H$138:$BG$138,0))&lt;&gt;0,INDEX('Capacity Summary'!$H$139:$BG$238,MATCH('Capacity Backing (Hide)'!T$132,'Capacity Summary'!$B$139:$B$238,0),MATCH('Capacity Backing (Hide)'!$A138,'Capacity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(Hide)'!$A138,'Capacity Summary'!$H$138:$BG$138,0))="x",INDEX('Capacity Summary'!$C$139:$E$238,MATCH('Capacity Backing (Hide)'!U$132,'Capacity Summary'!$B$139:$B$238,0),4),IF(INDEX('Capacity Summary'!$H$139:$BG$238,MATCH('Capacity Backing (Hide)'!U$132,'Capacity Summary'!$B$139:$B$238,0),MATCH('Capacity Backing (Hide)'!$A138,'Capacity Summary'!$H$138:$BG$138,0))&lt;&gt;0,INDEX('Capacity Summary'!$H$139:$BG$238,MATCH('Capacity Backing (Hide)'!U$132,'Capacity Summary'!$B$139:$B$238,0),MATCH('Capacity Backing (Hide)'!$A138,'Capacity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(Hide)'!$A138,'Capacity Summary'!$H$138:$BG$138,0))="x",INDEX('Capacity Summary'!$C$139:$E$238,MATCH('Capacity Backing (Hide)'!V$132,'Capacity Summary'!$B$139:$B$238,0),4),IF(INDEX('Capacity Summary'!$H$139:$BG$238,MATCH('Capacity Backing (Hide)'!V$132,'Capacity Summary'!$B$139:$B$238,0),MATCH('Capacity Backing (Hide)'!$A138,'Capacity Summary'!$H$138:$BG$138,0))&lt;&gt;0,INDEX('Capacity Summary'!$H$139:$BG$238,MATCH('Capacity Backing (Hide)'!V$132,'Capacity Summary'!$B$139:$B$238,0),MATCH('Capacity Backing (Hide)'!$A138,'Capacity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(Hide)'!$A138,'Capacity Summary'!$H$138:$BG$138,0))="x",INDEX('Capacity Summary'!$C$139:$E$238,MATCH('Capacity Backing (Hide)'!W$132,'Capacity Summary'!$B$139:$B$238,0),4),IF(INDEX('Capacity Summary'!$H$139:$BG$238,MATCH('Capacity Backing (Hide)'!W$132,'Capacity Summary'!$B$139:$B$238,0),MATCH('Capacity Backing (Hide)'!$A138,'Capacity Summary'!$H$138:$BG$138,0))&lt;&gt;0,INDEX('Capacity Summary'!$H$139:$BG$238,MATCH('Capacity Backing (Hide)'!W$132,'Capacity Summary'!$B$139:$B$238,0),MATCH('Capacity Backing (Hide)'!$A138,'Capacity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(Hide)'!$A138,'Capacity Summary'!$H$138:$BG$138,0))="x",INDEX('Capacity Summary'!$C$139:$E$238,MATCH('Capacity Backing (Hide)'!X$132,'Capacity Summary'!$B$139:$B$238,0),4),IF(INDEX('Capacity Summary'!$H$139:$BG$238,MATCH('Capacity Backing (Hide)'!X$132,'Capacity Summary'!$B$139:$B$238,0),MATCH('Capacity Backing (Hide)'!$A138,'Capacity Summary'!$H$138:$BG$138,0))&lt;&gt;0,INDEX('Capacity Summary'!$H$139:$BG$238,MATCH('Capacity Backing (Hide)'!X$132,'Capacity Summary'!$B$139:$B$238,0),MATCH('Capacity Backing (Hide)'!$A138,'Capacity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(Hide)'!$A138,'Capacity Summary'!$H$138:$BG$138,0))="x",INDEX('Capacity Summary'!$C$139:$E$238,MATCH('Capacity Backing (Hide)'!Y$132,'Capacity Summary'!$B$139:$B$238,0),4),IF(INDEX('Capacity Summary'!$H$139:$BG$238,MATCH('Capacity Backing (Hide)'!Y$132,'Capacity Summary'!$B$139:$B$238,0),MATCH('Capacity Backing (Hide)'!$A138,'Capacity Summary'!$H$138:$BG$138,0))&lt;&gt;0,INDEX('Capacity Summary'!$H$139:$BG$238,MATCH('Capacity Backing (Hide)'!Y$132,'Capacity Summary'!$B$139:$B$238,0),MATCH('Capacity Backing (Hide)'!$A138,'Capacity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(Hide)'!$A138,'Capacity Summary'!$H$138:$BG$138,0))="x",INDEX('Capacity Summary'!$C$139:$E$238,MATCH('Capacity Backing (Hide)'!Z$132,'Capacity Summary'!$B$139:$B$238,0),4),IF(INDEX('Capacity Summary'!$H$139:$BG$238,MATCH('Capacity Backing (Hide)'!Z$132,'Capacity Summary'!$B$139:$B$238,0),MATCH('Capacity Backing (Hide)'!$A138,'Capacity Summary'!$H$138:$BG$138,0))&lt;&gt;0,INDEX('Capacity Summary'!$H$139:$BG$238,MATCH('Capacity Backing (Hide)'!Z$132,'Capacity Summary'!$B$139:$B$238,0),MATCH('Capacity Backing (Hide)'!$A138,'Capacity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(Hide)'!$A138,'Capacity Summary'!$H$138:$BG$138,0))="x",INDEX('Capacity Summary'!$C$139:$E$238,MATCH('Capacity Backing (Hide)'!AA$132,'Capacity Summary'!$B$139:$B$238,0),4),IF(INDEX('Capacity Summary'!$H$139:$BG$238,MATCH('Capacity Backing (Hide)'!AA$132,'Capacity Summary'!$B$139:$B$238,0),MATCH('Capacity Backing (Hide)'!$A138,'Capacity Summary'!$H$138:$BG$138,0))&lt;&gt;0,INDEX('Capacity Summary'!$H$139:$BG$238,MATCH('Capacity Backing (Hide)'!AA$132,'Capacity Summary'!$B$139:$B$238,0),MATCH('Capacity Backing (Hide)'!$A138,'Capacity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(Hide)'!$A138,'Capacity Summary'!$H$138:$BG$138,0))="x",INDEX('Capacity Summary'!$C$139:$E$238,MATCH('Capacity Backing (Hide)'!AB$132,'Capacity Summary'!$B$139:$B$238,0),4),IF(INDEX('Capacity Summary'!$H$139:$BG$238,MATCH('Capacity Backing (Hide)'!AB$132,'Capacity Summary'!$B$139:$B$238,0),MATCH('Capacity Backing (Hide)'!$A138,'Capacity Summary'!$H$138:$BG$138,0))&lt;&gt;0,INDEX('Capacity Summary'!$H$139:$BG$238,MATCH('Capacity Backing (Hide)'!AB$132,'Capacity Summary'!$B$139:$B$238,0),MATCH('Capacity Backing (Hide)'!$A138,'Capacity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(Hide)'!$A138,'Capacity Summary'!$H$138:$BG$138,0))="x",INDEX('Capacity Summary'!$C$139:$E$238,MATCH('Capacity Backing (Hide)'!AC$132,'Capacity Summary'!$B$139:$B$238,0),4),IF(INDEX('Capacity Summary'!$H$139:$BG$238,MATCH('Capacity Backing (Hide)'!AC$132,'Capacity Summary'!$B$139:$B$238,0),MATCH('Capacity Backing (Hide)'!$A138,'Capacity Summary'!$H$138:$BG$138,0))&lt;&gt;0,INDEX('Capacity Summary'!$H$139:$BG$238,MATCH('Capacity Backing (Hide)'!AC$132,'Capacity Summary'!$B$139:$B$238,0),MATCH('Capacity Backing (Hide)'!$A138,'Capacity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(Hide)'!$A138,'Capacity Summary'!$H$138:$BG$138,0))="x",INDEX('Capacity Summary'!$C$139:$E$238,MATCH('Capacity Backing (Hide)'!AD$132,'Capacity Summary'!$B$139:$B$238,0),4),IF(INDEX('Capacity Summary'!$H$139:$BG$238,MATCH('Capacity Backing (Hide)'!AD$132,'Capacity Summary'!$B$139:$B$238,0),MATCH('Capacity Backing (Hide)'!$A138,'Capacity Summary'!$H$138:$BG$138,0))&lt;&gt;0,INDEX('Capacity Summary'!$H$139:$BG$238,MATCH('Capacity Backing (Hide)'!AD$132,'Capacity Summary'!$B$139:$B$238,0),MATCH('Capacity Backing (Hide)'!$A138,'Capacity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(Hide)'!$A138,'Capacity Summary'!$H$138:$BG$138,0))="x",INDEX('Capacity Summary'!$C$139:$E$238,MATCH('Capacity Backing (Hide)'!AE$132,'Capacity Summary'!$B$139:$B$238,0),4),IF(INDEX('Capacity Summary'!$H$139:$BG$238,MATCH('Capacity Backing (Hide)'!AE$132,'Capacity Summary'!$B$139:$B$238,0),MATCH('Capacity Backing (Hide)'!$A138,'Capacity Summary'!$H$138:$BG$138,0))&lt;&gt;0,INDEX('Capacity Summary'!$H$139:$BG$238,MATCH('Capacity Backing (Hide)'!AE$132,'Capacity Summary'!$B$139:$B$238,0),MATCH('Capacity Backing (Hide)'!$A138,'Capacity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(Hide)'!$A138,'Capacity Summary'!$H$138:$BG$138,0))="x",INDEX('Capacity Summary'!$C$139:$E$238,MATCH('Capacity Backing (Hide)'!AF$132,'Capacity Summary'!$B$139:$B$238,0),4),IF(INDEX('Capacity Summary'!$H$139:$BG$238,MATCH('Capacity Backing (Hide)'!AF$132,'Capacity Summary'!$B$139:$B$238,0),MATCH('Capacity Backing (Hide)'!$A138,'Capacity Summary'!$H$138:$BG$138,0))&lt;&gt;0,INDEX('Capacity Summary'!$H$139:$BG$238,MATCH('Capacity Backing (Hide)'!AF$132,'Capacity Summary'!$B$139:$B$238,0),MATCH('Capacity Backing (Hide)'!$A138,'Capacity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(Hide)'!$A138,'Capacity Summary'!$H$138:$BG$138,0))="x",INDEX('Capacity Summary'!$C$139:$E$238,MATCH('Capacity Backing (Hide)'!AG$132,'Capacity Summary'!$B$139:$B$238,0),4),IF(INDEX('Capacity Summary'!$H$139:$BG$238,MATCH('Capacity Backing (Hide)'!AG$132,'Capacity Summary'!$B$139:$B$238,0),MATCH('Capacity Backing (Hide)'!$A138,'Capacity Summary'!$H$138:$BG$138,0))&lt;&gt;0,INDEX('Capacity Summary'!$H$139:$BG$238,MATCH('Capacity Backing (Hide)'!AG$132,'Capacity Summary'!$B$139:$B$238,0),MATCH('Capacity Backing (Hide)'!$A138,'Capacity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(Hide)'!$A138,'Capacity Summary'!$H$138:$BG$138,0))="x",INDEX('Capacity Summary'!$C$139:$E$238,MATCH('Capacity Backing (Hide)'!AH$132,'Capacity Summary'!$B$139:$B$238,0),4),IF(INDEX('Capacity Summary'!$H$139:$BG$238,MATCH('Capacity Backing (Hide)'!AH$132,'Capacity Summary'!$B$139:$B$238,0),MATCH('Capacity Backing (Hide)'!$A138,'Capacity Summary'!$H$138:$BG$138,0))&lt;&gt;0,INDEX('Capacity Summary'!$H$139:$BG$238,MATCH('Capacity Backing (Hide)'!AH$132,'Capacity Summary'!$B$139:$B$238,0),MATCH('Capacity Backing (Hide)'!$A138,'Capacity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(Hide)'!$A138,'Capacity Summary'!$H$138:$BG$138,0))="x",INDEX('Capacity Summary'!$C$139:$E$238,MATCH('Capacity Backing (Hide)'!AI$132,'Capacity Summary'!$B$139:$B$238,0),4),IF(INDEX('Capacity Summary'!$H$139:$BG$238,MATCH('Capacity Backing (Hide)'!AI$132,'Capacity Summary'!$B$139:$B$238,0),MATCH('Capacity Backing (Hide)'!$A138,'Capacity Summary'!$H$138:$BG$138,0))&lt;&gt;0,INDEX('Capacity Summary'!$H$139:$BG$238,MATCH('Capacity Backing (Hide)'!AI$132,'Capacity Summary'!$B$139:$B$238,0),MATCH('Capacity Backing (Hide)'!$A138,'Capacity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(Hide)'!$A138,'Capacity Summary'!$H$138:$BG$138,0))="x",INDEX('Capacity Summary'!$C$139:$E$238,MATCH('Capacity Backing (Hide)'!AJ$132,'Capacity Summary'!$B$139:$B$238,0),4),IF(INDEX('Capacity Summary'!$H$139:$BG$238,MATCH('Capacity Backing (Hide)'!AJ$132,'Capacity Summary'!$B$139:$B$238,0),MATCH('Capacity Backing (Hide)'!$A138,'Capacity Summary'!$H$138:$BG$138,0))&lt;&gt;0,INDEX('Capacity Summary'!$H$139:$BG$238,MATCH('Capacity Backing (Hide)'!AJ$132,'Capacity Summary'!$B$139:$B$238,0),MATCH('Capacity Backing (Hide)'!$A138,'Capacity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(Hide)'!$A138,'Capacity Summary'!$H$138:$BG$138,0))="x",INDEX('Capacity Summary'!$C$139:$E$238,MATCH('Capacity Backing (Hide)'!AK$132,'Capacity Summary'!$B$139:$B$238,0),4),IF(INDEX('Capacity Summary'!$H$139:$BG$238,MATCH('Capacity Backing (Hide)'!AK$132,'Capacity Summary'!$B$139:$B$238,0),MATCH('Capacity Backing (Hide)'!$A138,'Capacity Summary'!$H$138:$BG$138,0))&lt;&gt;0,INDEX('Capacity Summary'!$H$139:$BG$238,MATCH('Capacity Backing (Hide)'!AK$132,'Capacity Summary'!$B$139:$B$238,0),MATCH('Capacity Backing (Hide)'!$A138,'Capacity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(Hide)'!$A138,'Capacity Summary'!$H$138:$BG$138,0))="x",INDEX('Capacity Summary'!$C$139:$E$238,MATCH('Capacity Backing (Hide)'!AL$132,'Capacity Summary'!$B$139:$B$238,0),4),IF(INDEX('Capacity Summary'!$H$139:$BG$238,MATCH('Capacity Backing (Hide)'!AL$132,'Capacity Summary'!$B$139:$B$238,0),MATCH('Capacity Backing (Hide)'!$A138,'Capacity Summary'!$H$138:$BG$138,0))&lt;&gt;0,INDEX('Capacity Summary'!$H$139:$BG$238,MATCH('Capacity Backing (Hide)'!AL$132,'Capacity Summary'!$B$139:$B$238,0),MATCH('Capacity Backing (Hide)'!$A138,'Capacity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(Hide)'!$A138,'Capacity Summary'!$H$138:$BG$138,0))="x",INDEX('Capacity Summary'!$C$139:$E$238,MATCH('Capacity Backing (Hide)'!AM$132,'Capacity Summary'!$B$139:$B$238,0),4),IF(INDEX('Capacity Summary'!$H$139:$BG$238,MATCH('Capacity Backing (Hide)'!AM$132,'Capacity Summary'!$B$139:$B$238,0),MATCH('Capacity Backing (Hide)'!$A138,'Capacity Summary'!$H$138:$BG$138,0))&lt;&gt;0,INDEX('Capacity Summary'!$H$139:$BG$238,MATCH('Capacity Backing (Hide)'!AM$132,'Capacity Summary'!$B$139:$B$238,0),MATCH('Capacity Backing (Hide)'!$A138,'Capacity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(Hide)'!$A138,'Capacity Summary'!$H$138:$BG$138,0))="x",INDEX('Capacity Summary'!$C$139:$E$238,MATCH('Capacity Backing (Hide)'!AN$132,'Capacity Summary'!$B$139:$B$238,0),4),IF(INDEX('Capacity Summary'!$H$139:$BG$238,MATCH('Capacity Backing (Hide)'!AN$132,'Capacity Summary'!$B$139:$B$238,0),MATCH('Capacity Backing (Hide)'!$A138,'Capacity Summary'!$H$138:$BG$138,0))&lt;&gt;0,INDEX('Capacity Summary'!$H$139:$BG$238,MATCH('Capacity Backing (Hide)'!AN$132,'Capacity Summary'!$B$139:$B$238,0),MATCH('Capacity Backing (Hide)'!$A138,'Capacity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(Hide)'!$A138,'Capacity Summary'!$H$138:$BG$138,0))="x",INDEX('Capacity Summary'!$C$139:$E$238,MATCH('Capacity Backing (Hide)'!AO$132,'Capacity Summary'!$B$139:$B$238,0),4),IF(INDEX('Capacity Summary'!$H$139:$BG$238,MATCH('Capacity Backing (Hide)'!AO$132,'Capacity Summary'!$B$139:$B$238,0),MATCH('Capacity Backing (Hide)'!$A138,'Capacity Summary'!$H$138:$BG$138,0))&lt;&gt;0,INDEX('Capacity Summary'!$H$139:$BG$238,MATCH('Capacity Backing (Hide)'!AO$132,'Capacity Summary'!$B$139:$B$238,0),MATCH('Capacity Backing (Hide)'!$A138,'Capacity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(Hide)'!$A138,'Capacity Summary'!$H$138:$BG$138,0))="x",INDEX('Capacity Summary'!$C$139:$E$238,MATCH('Capacity Backing (Hide)'!AP$132,'Capacity Summary'!$B$139:$B$238,0),4),IF(INDEX('Capacity Summary'!$H$139:$BG$238,MATCH('Capacity Backing (Hide)'!AP$132,'Capacity Summary'!$B$139:$B$238,0),MATCH('Capacity Backing (Hide)'!$A138,'Capacity Summary'!$H$138:$BG$138,0))&lt;&gt;0,INDEX('Capacity Summary'!$H$139:$BG$238,MATCH('Capacity Backing (Hide)'!AP$132,'Capacity Summary'!$B$139:$B$238,0),MATCH('Capacity Backing (Hide)'!$A138,'Capacity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(Hide)'!$A138,'Capacity Summary'!$H$138:$BG$138,0))="x",INDEX('Capacity Summary'!$C$139:$E$238,MATCH('Capacity Backing (Hide)'!AQ$132,'Capacity Summary'!$B$139:$B$238,0),4),IF(INDEX('Capacity Summary'!$H$139:$BG$238,MATCH('Capacity Backing (Hide)'!AQ$132,'Capacity Summary'!$B$139:$B$238,0),MATCH('Capacity Backing (Hide)'!$A138,'Capacity Summary'!$H$138:$BG$138,0))&lt;&gt;0,INDEX('Capacity Summary'!$H$139:$BG$238,MATCH('Capacity Backing (Hide)'!AQ$132,'Capacity Summary'!$B$139:$B$238,0),MATCH('Capacity Backing (Hide)'!$A138,'Capacity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(Hide)'!$A138,'Capacity Summary'!$H$138:$BG$138,0))="x",INDEX('Capacity Summary'!$C$139:$E$238,MATCH('Capacity Backing (Hide)'!AR$132,'Capacity Summary'!$B$139:$B$238,0),4),IF(INDEX('Capacity Summary'!$H$139:$BG$238,MATCH('Capacity Backing (Hide)'!AR$132,'Capacity Summary'!$B$139:$B$238,0),MATCH('Capacity Backing (Hide)'!$A138,'Capacity Summary'!$H$138:$BG$138,0))&lt;&gt;0,INDEX('Capacity Summary'!$H$139:$BG$238,MATCH('Capacity Backing (Hide)'!AR$132,'Capacity Summary'!$B$139:$B$238,0),MATCH('Capacity Backing (Hide)'!$A138,'Capacity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(Hide)'!$A138,'Capacity Summary'!$H$138:$BG$138,0))="x",INDEX('Capacity Summary'!$C$139:$E$238,MATCH('Capacity Backing (Hide)'!AS$132,'Capacity Summary'!$B$139:$B$238,0),4),IF(INDEX('Capacity Summary'!$H$139:$BG$238,MATCH('Capacity Backing (Hide)'!AS$132,'Capacity Summary'!$B$139:$B$238,0),MATCH('Capacity Backing (Hide)'!$A138,'Capacity Summary'!$H$138:$BG$138,0))&lt;&gt;0,INDEX('Capacity Summary'!$H$139:$BG$238,MATCH('Capacity Backing (Hide)'!AS$132,'Capacity Summary'!$B$139:$B$238,0),MATCH('Capacity Backing (Hide)'!$A138,'Capacity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(Hide)'!$A138,'Capacity Summary'!$H$138:$BG$138,0))="x",INDEX('Capacity Summary'!$C$139:$E$238,MATCH('Capacity Backing (Hide)'!AT$132,'Capacity Summary'!$B$139:$B$238,0),4),IF(INDEX('Capacity Summary'!$H$139:$BG$238,MATCH('Capacity Backing (Hide)'!AT$132,'Capacity Summary'!$B$139:$B$238,0),MATCH('Capacity Backing (Hide)'!$A138,'Capacity Summary'!$H$138:$BG$138,0))&lt;&gt;0,INDEX('Capacity Summary'!$H$139:$BG$238,MATCH('Capacity Backing (Hide)'!AT$132,'Capacity Summary'!$B$139:$B$238,0),MATCH('Capacity Backing (Hide)'!$A138,'Capacity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(Hide)'!$A138,'Capacity Summary'!$H$138:$BG$138,0))="x",INDEX('Capacity Summary'!$C$139:$E$238,MATCH('Capacity Backing (Hide)'!AU$132,'Capacity Summary'!$B$139:$B$238,0),4),IF(INDEX('Capacity Summary'!$H$139:$BG$238,MATCH('Capacity Backing (Hide)'!AU$132,'Capacity Summary'!$B$139:$B$238,0),MATCH('Capacity Backing (Hide)'!$A138,'Capacity Summary'!$H$138:$BG$138,0))&lt;&gt;0,INDEX('Capacity Summary'!$H$139:$BG$238,MATCH('Capacity Backing (Hide)'!AU$132,'Capacity Summary'!$B$139:$B$238,0),MATCH('Capacity Backing (Hide)'!$A138,'Capacity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(Hide)'!$A138,'Capacity Summary'!$H$138:$BG$138,0))="x",INDEX('Capacity Summary'!$C$139:$E$238,MATCH('Capacity Backing (Hide)'!AV$132,'Capacity Summary'!$B$139:$B$238,0),4),IF(INDEX('Capacity Summary'!$H$139:$BG$238,MATCH('Capacity Backing (Hide)'!AV$132,'Capacity Summary'!$B$139:$B$238,0),MATCH('Capacity Backing (Hide)'!$A138,'Capacity Summary'!$H$138:$BG$138,0))&lt;&gt;0,INDEX('Capacity Summary'!$H$139:$BG$238,MATCH('Capacity Backing (Hide)'!AV$132,'Capacity Summary'!$B$139:$B$238,0),MATCH('Capacity Backing (Hide)'!$A138,'Capacity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(Hide)'!$A138,'Capacity Summary'!$H$138:$BG$138,0))="x",INDEX('Capacity Summary'!$C$139:$E$238,MATCH('Capacity Backing (Hide)'!AW$132,'Capacity Summary'!$B$139:$B$238,0),4),IF(INDEX('Capacity Summary'!$H$139:$BG$238,MATCH('Capacity Backing (Hide)'!AW$132,'Capacity Summary'!$B$139:$B$238,0),MATCH('Capacity Backing (Hide)'!$A138,'Capacity Summary'!$H$138:$BG$138,0))&lt;&gt;0,INDEX('Capacity Summary'!$H$139:$BG$238,MATCH('Capacity Backing (Hide)'!AW$132,'Capacity Summary'!$B$139:$B$238,0),MATCH('Capacity Backing (Hide)'!$A138,'Capacity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(Hide)'!$A138,'Capacity Summary'!$H$138:$BG$138,0))="x",INDEX('Capacity Summary'!$C$139:$E$238,MATCH('Capacity Backing (Hide)'!AX$132,'Capacity Summary'!$B$139:$B$238,0),4),IF(INDEX('Capacity Summary'!$H$139:$BG$238,MATCH('Capacity Backing (Hide)'!AX$132,'Capacity Summary'!$B$139:$B$238,0),MATCH('Capacity Backing (Hide)'!$A138,'Capacity Summary'!$H$138:$BG$138,0))&lt;&gt;0,INDEX('Capacity Summary'!$H$139:$BG$238,MATCH('Capacity Backing (Hide)'!AX$132,'Capacity Summary'!$B$139:$B$238,0),MATCH('Capacity Backing (Hide)'!$A138,'Capacity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(Hide)'!$A138,'Capacity Summary'!$H$138:$BG$138,0))="x",INDEX('Capacity Summary'!$C$139:$E$238,MATCH('Capacity Backing (Hide)'!AY$132,'Capacity Summary'!$B$139:$B$238,0),4),IF(INDEX('Capacity Summary'!$H$139:$BG$238,MATCH('Capacity Backing (Hide)'!AY$132,'Capacity Summary'!$B$139:$B$238,0),MATCH('Capacity Backing (Hide)'!$A138,'Capacity Summary'!$H$138:$BG$138,0))&lt;&gt;0,INDEX('Capacity Summary'!$H$139:$BG$238,MATCH('Capacity Backing (Hide)'!AY$132,'Capacity Summary'!$B$139:$B$238,0),MATCH('Capacity Backing (Hide)'!$A138,'Capacity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(Hide)'!$A138,'Capacity Summary'!$H$138:$BG$138,0))="x",INDEX('Capacity Summary'!$C$139:$E$238,MATCH('Capacity Backing (Hide)'!AZ$132,'Capacity Summary'!$B$139:$B$238,0),4),IF(INDEX('Capacity Summary'!$H$139:$BG$238,MATCH('Capacity Backing (Hide)'!AZ$132,'Capacity Summary'!$B$139:$B$238,0),MATCH('Capacity Backing (Hide)'!$A138,'Capacity Summary'!$H$138:$BG$138,0))&lt;&gt;0,INDEX('Capacity Summary'!$H$139:$BG$238,MATCH('Capacity Backing (Hide)'!AZ$132,'Capacity Summary'!$B$139:$B$238,0),MATCH('Capacity Backing (Hide)'!$A138,'Capacity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(Hide)'!$A138,'Capacity Summary'!$H$138:$BG$138,0))="x",INDEX('Capacity Summary'!$C$139:$E$238,MATCH('Capacity Backing (Hide)'!BA$132,'Capacity Summary'!$B$139:$B$238,0),4),IF(INDEX('Capacity Summary'!$H$139:$BG$238,MATCH('Capacity Backing (Hide)'!BA$132,'Capacity Summary'!$B$139:$B$238,0),MATCH('Capacity Backing (Hide)'!$A138,'Capacity Summary'!$H$138:$BG$138,0))&lt;&gt;0,INDEX('Capacity Summary'!$H$139:$BG$238,MATCH('Capacity Backing (Hide)'!BA$132,'Capacity Summary'!$B$139:$B$238,0),MATCH('Capacity Backing (Hide)'!$A138,'Capacity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(Hide)'!$A138,'Capacity Summary'!$H$138:$BG$138,0))="x",INDEX('Capacity Summary'!$C$139:$E$238,MATCH('Capacity Backing (Hide)'!BB$132,'Capacity Summary'!$B$139:$B$238,0),4),IF(INDEX('Capacity Summary'!$H$139:$BG$238,MATCH('Capacity Backing (Hide)'!BB$132,'Capacity Summary'!$B$139:$B$238,0),MATCH('Capacity Backing (Hide)'!$A138,'Capacity Summary'!$H$138:$BG$138,0))&lt;&gt;0,INDEX('Capacity Summary'!$H$139:$BG$238,MATCH('Capacity Backing (Hide)'!BB$132,'Capacity Summary'!$B$139:$B$238,0),MATCH('Capacity Backing (Hide)'!$A138,'Capacity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(Hide)'!$A138,'Capacity Summary'!$H$138:$BG$138,0))="x",INDEX('Capacity Summary'!$C$139:$E$238,MATCH('Capacity Backing (Hide)'!BC$132,'Capacity Summary'!$B$139:$B$238,0),4),IF(INDEX('Capacity Summary'!$H$139:$BG$238,MATCH('Capacity Backing (Hide)'!BC$132,'Capacity Summary'!$B$139:$B$238,0),MATCH('Capacity Backing (Hide)'!$A138,'Capacity Summary'!$H$138:$BG$138,0))&lt;&gt;0,INDEX('Capacity Summary'!$H$139:$BG$238,MATCH('Capacity Backing (Hide)'!BC$132,'Capacity Summary'!$B$139:$B$238,0),MATCH('Capacity Backing (Hide)'!$A138,'Capacity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(Hide)'!$A138,'Capacity Summary'!$H$138:$BG$138,0))="x",INDEX('Capacity Summary'!$C$139:$E$238,MATCH('Capacity Backing (Hide)'!BD$132,'Capacity Summary'!$B$139:$B$238,0),4),IF(INDEX('Capacity Summary'!$H$139:$BG$238,MATCH('Capacity Backing (Hide)'!BD$132,'Capacity Summary'!$B$139:$B$238,0),MATCH('Capacity Backing (Hide)'!$A138,'Capacity Summary'!$H$138:$BG$138,0))&lt;&gt;0,INDEX('Capacity Summary'!$H$139:$BG$238,MATCH('Capacity Backing (Hide)'!BD$132,'Capacity Summary'!$B$139:$B$238,0),MATCH('Capacity Backing (Hide)'!$A138,'Capacity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(Hide)'!$A138,'Capacity Summary'!$H$138:$BG$138,0))="x",INDEX('Capacity Summary'!$C$139:$E$238,MATCH('Capacity Backing (Hide)'!BE$132,'Capacity Summary'!$B$139:$B$238,0),4),IF(INDEX('Capacity Summary'!$H$139:$BG$238,MATCH('Capacity Backing (Hide)'!BE$132,'Capacity Summary'!$B$139:$B$238,0),MATCH('Capacity Backing (Hide)'!$A138,'Capacity Summary'!$H$138:$BG$138,0))&lt;&gt;0,INDEX('Capacity Summary'!$H$139:$BG$238,MATCH('Capacity Backing (Hide)'!BE$132,'Capacity Summary'!$B$139:$B$238,0),MATCH('Capacity Backing (Hide)'!$A138,'Capacity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(Hide)'!$A138,'Capacity Summary'!$H$138:$BG$138,0))="x",INDEX('Capacity Summary'!$C$139:$E$238,MATCH('Capacity Backing (Hide)'!BF$132,'Capacity Summary'!$B$139:$B$238,0),4),IF(INDEX('Capacity Summary'!$H$139:$BG$238,MATCH('Capacity Backing (Hide)'!BF$132,'Capacity Summary'!$B$139:$B$238,0),MATCH('Capacity Backing (Hide)'!$A138,'Capacity Summary'!$H$138:$BG$138,0))&lt;&gt;0,INDEX('Capacity Summary'!$H$139:$BG$238,MATCH('Capacity Backing (Hide)'!BF$132,'Capacity Summary'!$B$139:$B$238,0),MATCH('Capacity Backing (Hide)'!$A138,'Capacity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(Hide)'!$A138,'Capacity Summary'!$H$138:$BG$138,0))="x",INDEX('Capacity Summary'!$C$139:$E$238,MATCH('Capacity Backing (Hide)'!BG$132,'Capacity Summary'!$B$139:$B$238,0),4),IF(INDEX('Capacity Summary'!$H$139:$BG$238,MATCH('Capacity Backing (Hide)'!BG$132,'Capacity Summary'!$B$139:$B$238,0),MATCH('Capacity Backing (Hide)'!$A138,'Capacity Summary'!$H$138:$BG$138,0))&lt;&gt;0,INDEX('Capacity Summary'!$H$139:$BG$238,MATCH('Capacity Backing (Hide)'!BG$132,'Capacity Summary'!$B$139:$B$238,0),MATCH('Capacity Backing (Hide)'!$A138,'Capacity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(Hide)'!$A138,'Capacity Summary'!$H$138:$BG$138,0))="x",INDEX('Capacity Summary'!$C$139:$E$238,MATCH('Capacity Backing (Hide)'!BH$132,'Capacity Summary'!$B$139:$B$238,0),4),IF(INDEX('Capacity Summary'!$H$139:$BG$238,MATCH('Capacity Backing (Hide)'!BH$132,'Capacity Summary'!$B$139:$B$238,0),MATCH('Capacity Backing (Hide)'!$A138,'Capacity Summary'!$H$138:$BG$138,0))&lt;&gt;0,INDEX('Capacity Summary'!$H$139:$BG$238,MATCH('Capacity Backing (Hide)'!BH$132,'Capacity Summary'!$B$139:$B$238,0),MATCH('Capacity Backing (Hide)'!$A138,'Capacity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(Hide)'!$A138,'Capacity Summary'!$H$138:$BG$138,0))="x",INDEX('Capacity Summary'!$C$139:$E$238,MATCH('Capacity Backing (Hide)'!BI$132,'Capacity Summary'!$B$139:$B$238,0),4),IF(INDEX('Capacity Summary'!$H$139:$BG$238,MATCH('Capacity Backing (Hide)'!BI$132,'Capacity Summary'!$B$139:$B$238,0),MATCH('Capacity Backing (Hide)'!$A138,'Capacity Summary'!$H$138:$BG$138,0))&lt;&gt;0,INDEX('Capacity Summary'!$H$139:$BG$238,MATCH('Capacity Backing (Hide)'!BI$132,'Capacity Summary'!$B$139:$B$238,0),MATCH('Capacity Backing (Hide)'!$A138,'Capacity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(Hide)'!$A138,'Capacity Summary'!$H$138:$BG$138,0))="x",INDEX('Capacity Summary'!$C$139:$E$238,MATCH('Capacity Backing (Hide)'!BJ$132,'Capacity Summary'!$B$139:$B$238,0),4),IF(INDEX('Capacity Summary'!$H$139:$BG$238,MATCH('Capacity Backing (Hide)'!BJ$132,'Capacity Summary'!$B$139:$B$238,0),MATCH('Capacity Backing (Hide)'!$A138,'Capacity Summary'!$H$138:$BG$138,0))&lt;&gt;0,INDEX('Capacity Summary'!$H$139:$BG$238,MATCH('Capacity Backing (Hide)'!BJ$132,'Capacity Summary'!$B$139:$B$238,0),MATCH('Capacity Backing (Hide)'!$A138,'Capacity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(Hide)'!$A138,'Capacity Summary'!$H$138:$BG$138,0))="x",INDEX('Capacity Summary'!$C$139:$E$238,MATCH('Capacity Backing (Hide)'!BK$132,'Capacity Summary'!$B$139:$B$238,0),4),IF(INDEX('Capacity Summary'!$H$139:$BG$238,MATCH('Capacity Backing (Hide)'!BK$132,'Capacity Summary'!$B$139:$B$238,0),MATCH('Capacity Backing (Hide)'!$A138,'Capacity Summary'!$H$138:$BG$138,0))&lt;&gt;0,INDEX('Capacity Summary'!$H$139:$BG$238,MATCH('Capacity Backing (Hide)'!BK$132,'Capacity Summary'!$B$139:$B$238,0),MATCH('Capacity Backing (Hide)'!$A138,'Capacity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(Hide)'!$A138,'Capacity Summary'!$H$138:$BG$138,0))="x",INDEX('Capacity Summary'!$C$139:$E$238,MATCH('Capacity Backing (Hide)'!BL$132,'Capacity Summary'!$B$139:$B$238,0),4),IF(INDEX('Capacity Summary'!$H$139:$BG$238,MATCH('Capacity Backing (Hide)'!BL$132,'Capacity Summary'!$B$139:$B$238,0),MATCH('Capacity Backing (Hide)'!$A138,'Capacity Summary'!$H$138:$BG$138,0))&lt;&gt;0,INDEX('Capacity Summary'!$H$139:$BG$238,MATCH('Capacity Backing (Hide)'!BL$132,'Capacity Summary'!$B$139:$B$238,0),MATCH('Capacity Backing (Hide)'!$A138,'Capacity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(Hide)'!$A138,'Capacity Summary'!$H$138:$BG$138,0))="x",INDEX('Capacity Summary'!$C$139:$E$238,MATCH('Capacity Backing (Hide)'!BM$132,'Capacity Summary'!$B$139:$B$238,0),4),IF(INDEX('Capacity Summary'!$H$139:$BG$238,MATCH('Capacity Backing (Hide)'!BM$132,'Capacity Summary'!$B$139:$B$238,0),MATCH('Capacity Backing (Hide)'!$A138,'Capacity Summary'!$H$138:$BG$138,0))&lt;&gt;0,INDEX('Capacity Summary'!$H$139:$BG$238,MATCH('Capacity Backing (Hide)'!BM$132,'Capacity Summary'!$B$139:$B$238,0),MATCH('Capacity Backing (Hide)'!$A138,'Capacity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(Hide)'!$A138,'Capacity Summary'!$H$138:$BG$138,0))="x",INDEX('Capacity Summary'!$C$139:$E$238,MATCH('Capacity Backing (Hide)'!BN$132,'Capacity Summary'!$B$139:$B$238,0),4),IF(INDEX('Capacity Summary'!$H$139:$BG$238,MATCH('Capacity Backing (Hide)'!BN$132,'Capacity Summary'!$B$139:$B$238,0),MATCH('Capacity Backing (Hide)'!$A138,'Capacity Summary'!$H$138:$BG$138,0))&lt;&gt;0,INDEX('Capacity Summary'!$H$139:$BG$238,MATCH('Capacity Backing (Hide)'!BN$132,'Capacity Summary'!$B$139:$B$238,0),MATCH('Capacity Backing (Hide)'!$A138,'Capacity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(Hide)'!$A138,'Capacity Summary'!$H$138:$BG$138,0))="x",INDEX('Capacity Summary'!$C$139:$E$238,MATCH('Capacity Backing (Hide)'!BO$132,'Capacity Summary'!$B$139:$B$238,0),4),IF(INDEX('Capacity Summary'!$H$139:$BG$238,MATCH('Capacity Backing (Hide)'!BO$132,'Capacity Summary'!$B$139:$B$238,0),MATCH('Capacity Backing (Hide)'!$A138,'Capacity Summary'!$H$138:$BG$138,0))&lt;&gt;0,INDEX('Capacity Summary'!$H$139:$BG$238,MATCH('Capacity Backing (Hide)'!BO$132,'Capacity Summary'!$B$139:$B$238,0),MATCH('Capacity Backing (Hide)'!$A138,'Capacity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(Hide)'!$A138,'Capacity Summary'!$H$138:$BG$138,0))="x",INDEX('Capacity Summary'!$C$139:$E$238,MATCH('Capacity Backing (Hide)'!BP$132,'Capacity Summary'!$B$139:$B$238,0),4),IF(INDEX('Capacity Summary'!$H$139:$BG$238,MATCH('Capacity Backing (Hide)'!BP$132,'Capacity Summary'!$B$139:$B$238,0),MATCH('Capacity Backing (Hide)'!$A138,'Capacity Summary'!$H$138:$BG$138,0))&lt;&gt;0,INDEX('Capacity Summary'!$H$139:$BG$238,MATCH('Capacity Backing (Hide)'!BP$132,'Capacity Summary'!$B$139:$B$238,0),MATCH('Capacity Backing (Hide)'!$A138,'Capacity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(Hide)'!$A138,'Capacity Summary'!$H$138:$BG$138,0))="x",INDEX('Capacity Summary'!$C$139:$E$238,MATCH('Capacity Backing (Hide)'!BQ$132,'Capacity Summary'!$B$139:$B$238,0),4),IF(INDEX('Capacity Summary'!$H$139:$BG$238,MATCH('Capacity Backing (Hide)'!BQ$132,'Capacity Summary'!$B$139:$B$238,0),MATCH('Capacity Backing (Hide)'!$A138,'Capacity Summary'!$H$138:$BG$138,0))&lt;&gt;0,INDEX('Capacity Summary'!$H$139:$BG$238,MATCH('Capacity Backing (Hide)'!BQ$132,'Capacity Summary'!$B$139:$B$238,0),MATCH('Capacity Backing (Hide)'!$A138,'Capacity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(Hide)'!$A138,'Capacity Summary'!$H$138:$BG$138,0))="x",INDEX('Capacity Summary'!$C$139:$E$238,MATCH('Capacity Backing (Hide)'!BR$132,'Capacity Summary'!$B$139:$B$238,0),4),IF(INDEX('Capacity Summary'!$H$139:$BG$238,MATCH('Capacity Backing (Hide)'!BR$132,'Capacity Summary'!$B$139:$B$238,0),MATCH('Capacity Backing (Hide)'!$A138,'Capacity Summary'!$H$138:$BG$138,0))&lt;&gt;0,INDEX('Capacity Summary'!$H$139:$BG$238,MATCH('Capacity Backing (Hide)'!BR$132,'Capacity Summary'!$B$139:$B$238,0),MATCH('Capacity Backing (Hide)'!$A138,'Capacity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(Hide)'!$A138,'Capacity Summary'!$H$138:$BG$138,0))="x",INDEX('Capacity Summary'!$C$139:$E$238,MATCH('Capacity Backing (Hide)'!BS$132,'Capacity Summary'!$B$139:$B$238,0),4),IF(INDEX('Capacity Summary'!$H$139:$BG$238,MATCH('Capacity Backing (Hide)'!BS$132,'Capacity Summary'!$B$139:$B$238,0),MATCH('Capacity Backing (Hide)'!$A138,'Capacity Summary'!$H$138:$BG$138,0))&lt;&gt;0,INDEX('Capacity Summary'!$H$139:$BG$238,MATCH('Capacity Backing (Hide)'!BS$132,'Capacity Summary'!$B$139:$B$238,0),MATCH('Capacity Backing (Hide)'!$A138,'Capacity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(Hide)'!$A138,'Capacity Summary'!$H$138:$BG$138,0))="x",INDEX('Capacity Summary'!$C$139:$E$238,MATCH('Capacity Backing (Hide)'!BT$132,'Capacity Summary'!$B$139:$B$238,0),4),IF(INDEX('Capacity Summary'!$H$139:$BG$238,MATCH('Capacity Backing (Hide)'!BT$132,'Capacity Summary'!$B$139:$B$238,0),MATCH('Capacity Backing (Hide)'!$A138,'Capacity Summary'!$H$138:$BG$138,0))&lt;&gt;0,INDEX('Capacity Summary'!$H$139:$BG$238,MATCH('Capacity Backing (Hide)'!BT$132,'Capacity Summary'!$B$139:$B$238,0),MATCH('Capacity Backing (Hide)'!$A138,'Capacity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(Hide)'!$A138,'Capacity Summary'!$H$138:$BG$138,0))="x",INDEX('Capacity Summary'!$C$139:$E$238,MATCH('Capacity Backing (Hide)'!BU$132,'Capacity Summary'!$B$139:$B$238,0),4),IF(INDEX('Capacity Summary'!$H$139:$BG$238,MATCH('Capacity Backing (Hide)'!BU$132,'Capacity Summary'!$B$139:$B$238,0),MATCH('Capacity Backing (Hide)'!$A138,'Capacity Summary'!$H$138:$BG$138,0))&lt;&gt;0,INDEX('Capacity Summary'!$H$139:$BG$238,MATCH('Capacity Backing (Hide)'!BU$132,'Capacity Summary'!$B$139:$B$238,0),MATCH('Capacity Backing (Hide)'!$A138,'Capacity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(Hide)'!$A138,'Capacity Summary'!$H$138:$BG$138,0))="x",INDEX('Capacity Summary'!$C$139:$E$238,MATCH('Capacity Backing (Hide)'!BV$132,'Capacity Summary'!$B$139:$B$238,0),4),IF(INDEX('Capacity Summary'!$H$139:$BG$238,MATCH('Capacity Backing (Hide)'!BV$132,'Capacity Summary'!$B$139:$B$238,0),MATCH('Capacity Backing (Hide)'!$A138,'Capacity Summary'!$H$138:$BG$138,0))&lt;&gt;0,INDEX('Capacity Summary'!$H$139:$BG$238,MATCH('Capacity Backing (Hide)'!BV$132,'Capacity Summary'!$B$139:$B$238,0),MATCH('Capacity Backing (Hide)'!$A138,'Capacity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(Hide)'!$A138,'Capacity Summary'!$H$138:$BG$138,0))="x",INDEX('Capacity Summary'!$C$139:$E$238,MATCH('Capacity Backing (Hide)'!BW$132,'Capacity Summary'!$B$139:$B$238,0),4),IF(INDEX('Capacity Summary'!$H$139:$BG$238,MATCH('Capacity Backing (Hide)'!BW$132,'Capacity Summary'!$B$139:$B$238,0),MATCH('Capacity Backing (Hide)'!$A138,'Capacity Summary'!$H$138:$BG$138,0))&lt;&gt;0,INDEX('Capacity Summary'!$H$139:$BG$238,MATCH('Capacity Backing (Hide)'!BW$132,'Capacity Summary'!$B$139:$B$238,0),MATCH('Capacity Backing (Hide)'!$A138,'Capacity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(Hide)'!$A138,'Capacity Summary'!$H$138:$BG$138,0))="x",INDEX('Capacity Summary'!$C$139:$E$238,MATCH('Capacity Backing (Hide)'!BX$132,'Capacity Summary'!$B$139:$B$238,0),4),IF(INDEX('Capacity Summary'!$H$139:$BG$238,MATCH('Capacity Backing (Hide)'!BX$132,'Capacity Summary'!$B$139:$B$238,0),MATCH('Capacity Backing (Hide)'!$A138,'Capacity Summary'!$H$138:$BG$138,0))&lt;&gt;0,INDEX('Capacity Summary'!$H$139:$BG$238,MATCH('Capacity Backing (Hide)'!BX$132,'Capacity Summary'!$B$139:$B$238,0),MATCH('Capacity Backing (Hide)'!$A138,'Capacity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(Hide)'!$A138,'Capacity Summary'!$H$138:$BG$138,0))="x",INDEX('Capacity Summary'!$C$139:$E$238,MATCH('Capacity Backing (Hide)'!BY$132,'Capacity Summary'!$B$139:$B$238,0),4),IF(INDEX('Capacity Summary'!$H$139:$BG$238,MATCH('Capacity Backing (Hide)'!BY$132,'Capacity Summary'!$B$139:$B$238,0),MATCH('Capacity Backing (Hide)'!$A138,'Capacity Summary'!$H$138:$BG$138,0))&lt;&gt;0,INDEX('Capacity Summary'!$H$139:$BG$238,MATCH('Capacity Backing (Hide)'!BY$132,'Capacity Summary'!$B$139:$B$238,0),MATCH('Capacity Backing (Hide)'!$A138,'Capacity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(Hide)'!$A138,'Capacity Summary'!$H$138:$BG$138,0))="x",INDEX('Capacity Summary'!$C$139:$E$238,MATCH('Capacity Backing (Hide)'!BZ$132,'Capacity Summary'!$B$139:$B$238,0),4),IF(INDEX('Capacity Summary'!$H$139:$BG$238,MATCH('Capacity Backing (Hide)'!BZ$132,'Capacity Summary'!$B$139:$B$238,0),MATCH('Capacity Backing (Hide)'!$A138,'Capacity Summary'!$H$138:$BG$138,0))&lt;&gt;0,INDEX('Capacity Summary'!$H$139:$BG$238,MATCH('Capacity Backing (Hide)'!BZ$132,'Capacity Summary'!$B$139:$B$238,0),MATCH('Capacity Backing (Hide)'!$A138,'Capacity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(Hide)'!$A138,'Capacity Summary'!$H$138:$BG$138,0))="x",INDEX('Capacity Summary'!$C$139:$E$238,MATCH('Capacity Backing (Hide)'!CA$132,'Capacity Summary'!$B$139:$B$238,0),4),IF(INDEX('Capacity Summary'!$H$139:$BG$238,MATCH('Capacity Backing (Hide)'!CA$132,'Capacity Summary'!$B$139:$B$238,0),MATCH('Capacity Backing (Hide)'!$A138,'Capacity Summary'!$H$138:$BG$138,0))&lt;&gt;0,INDEX('Capacity Summary'!$H$139:$BG$238,MATCH('Capacity Backing (Hide)'!CA$132,'Capacity Summary'!$B$139:$B$238,0),MATCH('Capacity Backing (Hide)'!$A138,'Capacity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(Hide)'!$A138,'Capacity Summary'!$H$138:$BG$138,0))="x",INDEX('Capacity Summary'!$C$139:$E$238,MATCH('Capacity Backing (Hide)'!CB$132,'Capacity Summary'!$B$139:$B$238,0),4),IF(INDEX('Capacity Summary'!$H$139:$BG$238,MATCH('Capacity Backing (Hide)'!CB$132,'Capacity Summary'!$B$139:$B$238,0),MATCH('Capacity Backing (Hide)'!$A138,'Capacity Summary'!$H$138:$BG$138,0))&lt;&gt;0,INDEX('Capacity Summary'!$H$139:$BG$238,MATCH('Capacity Backing (Hide)'!CB$132,'Capacity Summary'!$B$139:$B$238,0),MATCH('Capacity Backing (Hide)'!$A138,'Capacity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(Hide)'!$A138,'Capacity Summary'!$H$138:$BG$138,0))="x",INDEX('Capacity Summary'!$C$139:$E$238,MATCH('Capacity Backing (Hide)'!CC$132,'Capacity Summary'!$B$139:$B$238,0),4),IF(INDEX('Capacity Summary'!$H$139:$BG$238,MATCH('Capacity Backing (Hide)'!CC$132,'Capacity Summary'!$B$139:$B$238,0),MATCH('Capacity Backing (Hide)'!$A138,'Capacity Summary'!$H$138:$BG$138,0))&lt;&gt;0,INDEX('Capacity Summary'!$H$139:$BG$238,MATCH('Capacity Backing (Hide)'!CC$132,'Capacity Summary'!$B$139:$B$238,0),MATCH('Capacity Backing (Hide)'!$A138,'Capacity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(Hide)'!$A138,'Capacity Summary'!$H$138:$BG$138,0))="x",INDEX('Capacity Summary'!$C$139:$E$238,MATCH('Capacity Backing (Hide)'!CD$132,'Capacity Summary'!$B$139:$B$238,0),4),IF(INDEX('Capacity Summary'!$H$139:$BG$238,MATCH('Capacity Backing (Hide)'!CD$132,'Capacity Summary'!$B$139:$B$238,0),MATCH('Capacity Backing (Hide)'!$A138,'Capacity Summary'!$H$138:$BG$138,0))&lt;&gt;0,INDEX('Capacity Summary'!$H$139:$BG$238,MATCH('Capacity Backing (Hide)'!CD$132,'Capacity Summary'!$B$139:$B$238,0),MATCH('Capacity Backing (Hide)'!$A138,'Capacity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(Hide)'!$A138,'Capacity Summary'!$H$138:$BG$138,0))="x",INDEX('Capacity Summary'!$C$139:$E$238,MATCH('Capacity Backing (Hide)'!CE$132,'Capacity Summary'!$B$139:$B$238,0),4),IF(INDEX('Capacity Summary'!$H$139:$BG$238,MATCH('Capacity Backing (Hide)'!CE$132,'Capacity Summary'!$B$139:$B$238,0),MATCH('Capacity Backing (Hide)'!$A138,'Capacity Summary'!$H$138:$BG$138,0))&lt;&gt;0,INDEX('Capacity Summary'!$H$139:$BG$238,MATCH('Capacity Backing (Hide)'!CE$132,'Capacity Summary'!$B$139:$B$238,0),MATCH('Capacity Backing (Hide)'!$A138,'Capacity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(Hide)'!$A138,'Capacity Summary'!$H$138:$BG$138,0))="x",INDEX('Capacity Summary'!$C$139:$E$238,MATCH('Capacity Backing (Hide)'!CF$132,'Capacity Summary'!$B$139:$B$238,0),4),IF(INDEX('Capacity Summary'!$H$139:$BG$238,MATCH('Capacity Backing (Hide)'!CF$132,'Capacity Summary'!$B$139:$B$238,0),MATCH('Capacity Backing (Hide)'!$A138,'Capacity Summary'!$H$138:$BG$138,0))&lt;&gt;0,INDEX('Capacity Summary'!$H$139:$BG$238,MATCH('Capacity Backing (Hide)'!CF$132,'Capacity Summary'!$B$139:$B$238,0),MATCH('Capacity Backing (Hide)'!$A138,'Capacity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(Hide)'!$A138,'Capacity Summary'!$H$138:$BG$138,0))="x",INDEX('Capacity Summary'!$C$139:$E$238,MATCH('Capacity Backing (Hide)'!CG$132,'Capacity Summary'!$B$139:$B$238,0),4),IF(INDEX('Capacity Summary'!$H$139:$BG$238,MATCH('Capacity Backing (Hide)'!CG$132,'Capacity Summary'!$B$139:$B$238,0),MATCH('Capacity Backing (Hide)'!$A138,'Capacity Summary'!$H$138:$BG$138,0))&lt;&gt;0,INDEX('Capacity Summary'!$H$139:$BG$238,MATCH('Capacity Backing (Hide)'!CG$132,'Capacity Summary'!$B$139:$B$238,0),MATCH('Capacity Backing (Hide)'!$A138,'Capacity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(Hide)'!$A138,'Capacity Summary'!$H$138:$BG$138,0))="x",INDEX('Capacity Summary'!$C$139:$E$238,MATCH('Capacity Backing (Hide)'!CH$132,'Capacity Summary'!$B$139:$B$238,0),4),IF(INDEX('Capacity Summary'!$H$139:$BG$238,MATCH('Capacity Backing (Hide)'!CH$132,'Capacity Summary'!$B$139:$B$238,0),MATCH('Capacity Backing (Hide)'!$A138,'Capacity Summary'!$H$138:$BG$138,0))&lt;&gt;0,INDEX('Capacity Summary'!$H$139:$BG$238,MATCH('Capacity Backing (Hide)'!CH$132,'Capacity Summary'!$B$139:$B$238,0),MATCH('Capacity Backing (Hide)'!$A138,'Capacity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(Hide)'!$A138,'Capacity Summary'!$H$138:$BG$138,0))="x",INDEX('Capacity Summary'!$C$139:$E$238,MATCH('Capacity Backing (Hide)'!CI$132,'Capacity Summary'!$B$139:$B$238,0),4),IF(INDEX('Capacity Summary'!$H$139:$BG$238,MATCH('Capacity Backing (Hide)'!CI$132,'Capacity Summary'!$B$139:$B$238,0),MATCH('Capacity Backing (Hide)'!$A138,'Capacity Summary'!$H$138:$BG$138,0))&lt;&gt;0,INDEX('Capacity Summary'!$H$139:$BG$238,MATCH('Capacity Backing (Hide)'!CI$132,'Capacity Summary'!$B$139:$B$238,0),MATCH('Capacity Backing (Hide)'!$A138,'Capacity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(Hide)'!$A138,'Capacity Summary'!$H$138:$BG$138,0))="x",INDEX('Capacity Summary'!$C$139:$E$238,MATCH('Capacity Backing (Hide)'!CJ$132,'Capacity Summary'!$B$139:$B$238,0),4),IF(INDEX('Capacity Summary'!$H$139:$BG$238,MATCH('Capacity Backing (Hide)'!CJ$132,'Capacity Summary'!$B$139:$B$238,0),MATCH('Capacity Backing (Hide)'!$A138,'Capacity Summary'!$H$138:$BG$138,0))&lt;&gt;0,INDEX('Capacity Summary'!$H$139:$BG$238,MATCH('Capacity Backing (Hide)'!CJ$132,'Capacity Summary'!$B$139:$B$238,0),MATCH('Capacity Backing (Hide)'!$A138,'Capacity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(Hide)'!$A138,'Capacity Summary'!$H$138:$BG$138,0))="x",INDEX('Capacity Summary'!$C$139:$E$238,MATCH('Capacity Backing (Hide)'!CK$132,'Capacity Summary'!$B$139:$B$238,0),4),IF(INDEX('Capacity Summary'!$H$139:$BG$238,MATCH('Capacity Backing (Hide)'!CK$132,'Capacity Summary'!$B$139:$B$238,0),MATCH('Capacity Backing (Hide)'!$A138,'Capacity Summary'!$H$138:$BG$138,0))&lt;&gt;0,INDEX('Capacity Summary'!$H$139:$BG$238,MATCH('Capacity Backing (Hide)'!CK$132,'Capacity Summary'!$B$139:$B$238,0),MATCH('Capacity Backing (Hide)'!$A138,'Capacity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(Hide)'!$A138,'Capacity Summary'!$H$138:$BG$138,0))="x",INDEX('Capacity Summary'!$C$139:$E$238,MATCH('Capacity Backing (Hide)'!CL$132,'Capacity Summary'!$B$139:$B$238,0),4),IF(INDEX('Capacity Summary'!$H$139:$BG$238,MATCH('Capacity Backing (Hide)'!CL$132,'Capacity Summary'!$B$139:$B$238,0),MATCH('Capacity Backing (Hide)'!$A138,'Capacity Summary'!$H$138:$BG$138,0))&lt;&gt;0,INDEX('Capacity Summary'!$H$139:$BG$238,MATCH('Capacity Backing (Hide)'!CL$132,'Capacity Summary'!$B$139:$B$238,0),MATCH('Capacity Backing (Hide)'!$A138,'Capacity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(Hide)'!$A138,'Capacity Summary'!$H$138:$BG$138,0))="x",INDEX('Capacity Summary'!$C$139:$E$238,MATCH('Capacity Backing (Hide)'!CM$132,'Capacity Summary'!$B$139:$B$238,0),4),IF(INDEX('Capacity Summary'!$H$139:$BG$238,MATCH('Capacity Backing (Hide)'!CM$132,'Capacity Summary'!$B$139:$B$238,0),MATCH('Capacity Backing (Hide)'!$A138,'Capacity Summary'!$H$138:$BG$138,0))&lt;&gt;0,INDEX('Capacity Summary'!$H$139:$BG$238,MATCH('Capacity Backing (Hide)'!CM$132,'Capacity Summary'!$B$139:$B$238,0),MATCH('Capacity Backing (Hide)'!$A138,'Capacity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(Hide)'!$A138,'Capacity Summary'!$H$138:$BG$138,0))="x",INDEX('Capacity Summary'!$C$139:$E$238,MATCH('Capacity Backing (Hide)'!CN$132,'Capacity Summary'!$B$139:$B$238,0),4),IF(INDEX('Capacity Summary'!$H$139:$BG$238,MATCH('Capacity Backing (Hide)'!CN$132,'Capacity Summary'!$B$139:$B$238,0),MATCH('Capacity Backing (Hide)'!$A138,'Capacity Summary'!$H$138:$BG$138,0))&lt;&gt;0,INDEX('Capacity Summary'!$H$139:$BG$238,MATCH('Capacity Backing (Hide)'!CN$132,'Capacity Summary'!$B$139:$B$238,0),MATCH('Capacity Backing (Hide)'!$A138,'Capacity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(Hide)'!$A138,'Capacity Summary'!$H$138:$BG$138,0))="x",INDEX('Capacity Summary'!$C$139:$E$238,MATCH('Capacity Backing (Hide)'!CO$132,'Capacity Summary'!$B$139:$B$238,0),4),IF(INDEX('Capacity Summary'!$H$139:$BG$238,MATCH('Capacity Backing (Hide)'!CO$132,'Capacity Summary'!$B$139:$B$238,0),MATCH('Capacity Backing (Hide)'!$A138,'Capacity Summary'!$H$138:$BG$138,0))&lt;&gt;0,INDEX('Capacity Summary'!$H$139:$BG$238,MATCH('Capacity Backing (Hide)'!CO$132,'Capacity Summary'!$B$139:$B$238,0),MATCH('Capacity Backing (Hide)'!$A138,'Capacity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(Hide)'!$A138,'Capacity Summary'!$H$138:$BG$138,0))="x",INDEX('Capacity Summary'!$C$139:$E$238,MATCH('Capacity Backing (Hide)'!CP$132,'Capacity Summary'!$B$139:$B$238,0),4),IF(INDEX('Capacity Summary'!$H$139:$BG$238,MATCH('Capacity Backing (Hide)'!CP$132,'Capacity Summary'!$B$139:$B$238,0),MATCH('Capacity Backing (Hide)'!$A138,'Capacity Summary'!$H$138:$BG$138,0))&lt;&gt;0,INDEX('Capacity Summary'!$H$139:$BG$238,MATCH('Capacity Backing (Hide)'!CP$132,'Capacity Summary'!$B$139:$B$238,0),MATCH('Capacity Backing (Hide)'!$A138,'Capacity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(Hide)'!$A138,'Capacity Summary'!$H$138:$BG$138,0))="x",INDEX('Capacity Summary'!$C$139:$E$238,MATCH('Capacity Backing (Hide)'!CQ$132,'Capacity Summary'!$B$139:$B$238,0),4),IF(INDEX('Capacity Summary'!$H$139:$BG$238,MATCH('Capacity Backing (Hide)'!CQ$132,'Capacity Summary'!$B$139:$B$238,0),MATCH('Capacity Backing (Hide)'!$A138,'Capacity Summary'!$H$138:$BG$138,0))&lt;&gt;0,INDEX('Capacity Summary'!$H$139:$BG$238,MATCH('Capacity Backing (Hide)'!CQ$132,'Capacity Summary'!$B$139:$B$238,0),MATCH('Capacity Backing (Hide)'!$A138,'Capacity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(Hide)'!$A138,'Capacity Summary'!$H$138:$BG$138,0))="x",INDEX('Capacity Summary'!$C$139:$E$238,MATCH('Capacity Backing (Hide)'!CR$132,'Capacity Summary'!$B$139:$B$238,0),4),IF(INDEX('Capacity Summary'!$H$139:$BG$238,MATCH('Capacity Backing (Hide)'!CR$132,'Capacity Summary'!$B$139:$B$238,0),MATCH('Capacity Backing (Hide)'!$A138,'Capacity Summary'!$H$138:$BG$138,0))&lt;&gt;0,INDEX('Capacity Summary'!$H$139:$BG$238,MATCH('Capacity Backing (Hide)'!CR$132,'Capacity Summary'!$B$139:$B$238,0),MATCH('Capacity Backing (Hide)'!$A138,'Capacity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(Hide)'!$A138,'Capacity Summary'!$H$138:$BG$138,0))="x",INDEX('Capacity Summary'!$C$139:$E$238,MATCH('Capacity Backing (Hide)'!CS$132,'Capacity Summary'!$B$139:$B$238,0),4),IF(INDEX('Capacity Summary'!$H$139:$BG$238,MATCH('Capacity Backing (Hide)'!CS$132,'Capacity Summary'!$B$139:$B$238,0),MATCH('Capacity Backing (Hide)'!$A138,'Capacity Summary'!$H$138:$BG$138,0))&lt;&gt;0,INDEX('Capacity Summary'!$H$139:$BG$238,MATCH('Capacity Backing (Hide)'!CS$132,'Capacity Summary'!$B$139:$B$238,0),MATCH('Capacity Backing (Hide)'!$A138,'Capacity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(Hide)'!$A138,'Capacity Summary'!$H$138:$BG$138,0))="x",INDEX('Capacity Summary'!$C$139:$E$238,MATCH('Capacity Backing (Hide)'!CT$132,'Capacity Summary'!$B$139:$B$238,0),4),IF(INDEX('Capacity Summary'!$H$139:$BG$238,MATCH('Capacity Backing (Hide)'!CT$132,'Capacity Summary'!$B$139:$B$238,0),MATCH('Capacity Backing (Hide)'!$A138,'Capacity Summary'!$H$138:$BG$138,0))&lt;&gt;0,INDEX('Capacity Summary'!$H$139:$BG$238,MATCH('Capacity Backing (Hide)'!CT$132,'Capacity Summary'!$B$139:$B$238,0),MATCH('Capacity Backing (Hide)'!$A138,'Capacity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(Hide)'!$A138,'Capacity Summary'!$H$138:$BG$138,0))="x",INDEX('Capacity Summary'!$C$139:$E$238,MATCH('Capacity Backing (Hide)'!CU$132,'Capacity Summary'!$B$139:$B$238,0),4),IF(INDEX('Capacity Summary'!$H$139:$BG$238,MATCH('Capacity Backing (Hide)'!CU$132,'Capacity Summary'!$B$139:$B$238,0),MATCH('Capacity Backing (Hide)'!$A138,'Capacity Summary'!$H$138:$BG$138,0))&lt;&gt;0,INDEX('Capacity Summary'!$H$139:$BG$238,MATCH('Capacity Backing (Hide)'!CU$132,'Capacity Summary'!$B$139:$B$238,0),MATCH('Capacity Backing (Hide)'!$A138,'Capacity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(Hide)'!$A138,'Capacity Summary'!$H$138:$BG$138,0))="x",INDEX('Capacity Summary'!$C$139:$E$238,MATCH('Capacity Backing (Hide)'!CV$132,'Capacity Summary'!$B$139:$B$238,0),4),IF(INDEX('Capacity Summary'!$H$139:$BG$238,MATCH('Capacity Backing (Hide)'!CV$132,'Capacity Summary'!$B$139:$B$238,0),MATCH('Capacity Backing (Hide)'!$A138,'Capacity Summary'!$H$138:$BG$138,0))&lt;&gt;0,INDEX('Capacity Summary'!$H$139:$BG$238,MATCH('Capacity Backing (Hide)'!CV$132,'Capacity Summary'!$B$139:$B$238,0),MATCH('Capacity Backing (Hide)'!$A138,'Capacity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(Hide)'!$A138,'Capacity Summary'!$H$138:$BG$138,0))="x",INDEX('Capacity Summary'!$C$139:$E$238,MATCH('Capacity Backing (Hide)'!CW$132,'Capacity Summary'!$B$139:$B$238,0),4),IF(INDEX('Capacity Summary'!$H$139:$BG$238,MATCH('Capacity Backing (Hide)'!CW$132,'Capacity Summary'!$B$139:$B$238,0),MATCH('Capacity Backing (Hide)'!$A138,'Capacity Summary'!$H$138:$BG$138,0))&lt;&gt;0,INDEX('Capacity Summary'!$H$139:$BG$238,MATCH('Capacity Backing (Hide)'!CW$132,'Capacity Summary'!$B$139:$B$238,0),MATCH('Capacity Backing (Hide)'!$A138,'Capacity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39" spans="1:101" x14ac:dyDescent="0.35">
      <c r="A139" s="2">
        <f ca="1">'Required Capacity (Hide)'!E9</f>
        <v>44256</v>
      </c>
      <c r="B13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(Hide)'!$A139,'Capacity Summary'!$H$138:$BG$138,0))="x",INDEX('Capacity Summary'!$C$139:$E$238,MATCH('Capacity Backing (Hide)'!B$132,'Capacity Summary'!$B$139:$B$238,0),4),IF(INDEX('Capacity Summary'!$H$139:$BG$238,MATCH('Capacity Backing (Hide)'!B$132,'Capacity Summary'!$B$139:$B$238,0),MATCH('Capacity Backing (Hide)'!$A139,'Capacity Summary'!$H$138:$BG$138,0))&lt;&gt;0,INDEX('Capacity Summary'!$H$139:$BG$238,MATCH('Capacity Backing (Hide)'!B$132,'Capacity Summary'!$B$139:$B$238,0),MATCH('Capacity Backing (Hide)'!$A139,'Capacity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3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(Hide)'!$A139,'Capacity Summary'!$H$138:$BG$138,0))="x",INDEX('Capacity Summary'!$C$139:$E$238,MATCH('Capacity Backing (Hide)'!C$132,'Capacity Summary'!$B$139:$B$238,0),4),IF(INDEX('Capacity Summary'!$H$139:$BG$238,MATCH('Capacity Backing (Hide)'!C$132,'Capacity Summary'!$B$139:$B$238,0),MATCH('Capacity Backing (Hide)'!$A139,'Capacity Summary'!$H$138:$BG$138,0))&lt;&gt;0,INDEX('Capacity Summary'!$H$139:$BG$238,MATCH('Capacity Backing (Hide)'!C$132,'Capacity Summary'!$B$139:$B$238,0),MATCH('Capacity Backing (Hide)'!$A139,'Capacity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3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(Hide)'!$A139,'Capacity Summary'!$H$138:$BG$138,0))="x",INDEX('Capacity Summary'!$C$139:$E$238,MATCH('Capacity Backing (Hide)'!D$132,'Capacity Summary'!$B$139:$B$238,0),4),IF(INDEX('Capacity Summary'!$H$139:$BG$238,MATCH('Capacity Backing (Hide)'!D$132,'Capacity Summary'!$B$139:$B$238,0),MATCH('Capacity Backing (Hide)'!$A139,'Capacity Summary'!$H$138:$BG$138,0))&lt;&gt;0,INDEX('Capacity Summary'!$H$139:$BG$238,MATCH('Capacity Backing (Hide)'!D$132,'Capacity Summary'!$B$139:$B$238,0),MATCH('Capacity Backing (Hide)'!$A139,'Capacity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3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(Hide)'!$A139,'Capacity Summary'!$H$138:$BG$138,0))="x",INDEX('Capacity Summary'!$C$139:$E$238,MATCH('Capacity Backing (Hide)'!E$132,'Capacity Summary'!$B$139:$B$238,0),4),IF(INDEX('Capacity Summary'!$H$139:$BG$238,MATCH('Capacity Backing (Hide)'!E$132,'Capacity Summary'!$B$139:$B$238,0),MATCH('Capacity Backing (Hide)'!$A139,'Capacity Summary'!$H$138:$BG$138,0))&lt;&gt;0,INDEX('Capacity Summary'!$H$139:$BG$238,MATCH('Capacity Backing (Hide)'!E$132,'Capacity Summary'!$B$139:$B$238,0),MATCH('Capacity Backing (Hide)'!$A139,'Capacity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3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(Hide)'!$A139,'Capacity Summary'!$H$138:$BG$138,0))="x",INDEX('Capacity Summary'!$C$139:$E$238,MATCH('Capacity Backing (Hide)'!F$132,'Capacity Summary'!$B$139:$B$238,0),4),IF(INDEX('Capacity Summary'!$H$139:$BG$238,MATCH('Capacity Backing (Hide)'!F$132,'Capacity Summary'!$B$139:$B$238,0),MATCH('Capacity Backing (Hide)'!$A139,'Capacity Summary'!$H$138:$BG$138,0))&lt;&gt;0,INDEX('Capacity Summary'!$H$139:$BG$238,MATCH('Capacity Backing (Hide)'!F$132,'Capacity Summary'!$B$139:$B$238,0),MATCH('Capacity Backing (Hide)'!$A139,'Capacity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3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(Hide)'!$A139,'Capacity Summary'!$H$138:$BG$138,0))="x",INDEX('Capacity Summary'!$C$139:$E$238,MATCH('Capacity Backing (Hide)'!G$132,'Capacity Summary'!$B$139:$B$238,0),4),IF(INDEX('Capacity Summary'!$H$139:$BG$238,MATCH('Capacity Backing (Hide)'!G$132,'Capacity Summary'!$B$139:$B$238,0),MATCH('Capacity Backing (Hide)'!$A139,'Capacity Summary'!$H$138:$BG$138,0))&lt;&gt;0,INDEX('Capacity Summary'!$H$139:$BG$238,MATCH('Capacity Backing (Hide)'!G$132,'Capacity Summary'!$B$139:$B$238,0),MATCH('Capacity Backing (Hide)'!$A139,'Capacity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3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(Hide)'!$A139,'Capacity Summary'!$H$138:$BG$138,0))="x",INDEX('Capacity Summary'!$C$139:$E$238,MATCH('Capacity Backing (Hide)'!H$132,'Capacity Summary'!$B$139:$B$238,0),4),IF(INDEX('Capacity Summary'!$H$139:$BG$238,MATCH('Capacity Backing (Hide)'!H$132,'Capacity Summary'!$B$139:$B$238,0),MATCH('Capacity Backing (Hide)'!$A139,'Capacity Summary'!$H$138:$BG$138,0))&lt;&gt;0,INDEX('Capacity Summary'!$H$139:$BG$238,MATCH('Capacity Backing (Hide)'!H$132,'Capacity Summary'!$B$139:$B$238,0),MATCH('Capacity Backing (Hide)'!$A139,'Capacity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3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(Hide)'!$A139,'Capacity Summary'!$H$138:$BG$138,0))="x",INDEX('Capacity Summary'!$C$139:$E$238,MATCH('Capacity Backing (Hide)'!I$132,'Capacity Summary'!$B$139:$B$238,0),4),IF(INDEX('Capacity Summary'!$H$139:$BG$238,MATCH('Capacity Backing (Hide)'!I$132,'Capacity Summary'!$B$139:$B$238,0),MATCH('Capacity Backing (Hide)'!$A139,'Capacity Summary'!$H$138:$BG$138,0))&lt;&gt;0,INDEX('Capacity Summary'!$H$139:$BG$238,MATCH('Capacity Backing (Hide)'!I$132,'Capacity Summary'!$B$139:$B$238,0),MATCH('Capacity Backing (Hide)'!$A139,'Capacity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3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(Hide)'!$A139,'Capacity Summary'!$H$138:$BG$138,0))="x",INDEX('Capacity Summary'!$C$139:$E$238,MATCH('Capacity Backing (Hide)'!J$132,'Capacity Summary'!$B$139:$B$238,0),4),IF(INDEX('Capacity Summary'!$H$139:$BG$238,MATCH('Capacity Backing (Hide)'!J$132,'Capacity Summary'!$B$139:$B$238,0),MATCH('Capacity Backing (Hide)'!$A139,'Capacity Summary'!$H$138:$BG$138,0))&lt;&gt;0,INDEX('Capacity Summary'!$H$139:$BG$238,MATCH('Capacity Backing (Hide)'!J$132,'Capacity Summary'!$B$139:$B$238,0),MATCH('Capacity Backing (Hide)'!$A139,'Capacity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3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(Hide)'!$A139,'Capacity Summary'!$H$138:$BG$138,0))="x",INDEX('Capacity Summary'!$C$139:$E$238,MATCH('Capacity Backing (Hide)'!K$132,'Capacity Summary'!$B$139:$B$238,0),4),IF(INDEX('Capacity Summary'!$H$139:$BG$238,MATCH('Capacity Backing (Hide)'!K$132,'Capacity Summary'!$B$139:$B$238,0),MATCH('Capacity Backing (Hide)'!$A139,'Capacity Summary'!$H$138:$BG$138,0))&lt;&gt;0,INDEX('Capacity Summary'!$H$139:$BG$238,MATCH('Capacity Backing (Hide)'!K$132,'Capacity Summary'!$B$139:$B$238,0),MATCH('Capacity Backing (Hide)'!$A139,'Capacity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3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(Hide)'!$A139,'Capacity Summary'!$H$138:$BG$138,0))="x",INDEX('Capacity Summary'!$C$139:$E$238,MATCH('Capacity Backing (Hide)'!L$132,'Capacity Summary'!$B$139:$B$238,0),4),IF(INDEX('Capacity Summary'!$H$139:$BG$238,MATCH('Capacity Backing (Hide)'!L$132,'Capacity Summary'!$B$139:$B$238,0),MATCH('Capacity Backing (Hide)'!$A139,'Capacity Summary'!$H$138:$BG$138,0))&lt;&gt;0,INDEX('Capacity Summary'!$H$139:$BG$238,MATCH('Capacity Backing (Hide)'!L$132,'Capacity Summary'!$B$139:$B$238,0),MATCH('Capacity Backing (Hide)'!$A139,'Capacity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3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(Hide)'!$A139,'Capacity Summary'!$H$138:$BG$138,0))="x",INDEX('Capacity Summary'!$C$139:$E$238,MATCH('Capacity Backing (Hide)'!M$132,'Capacity Summary'!$B$139:$B$238,0),4),IF(INDEX('Capacity Summary'!$H$139:$BG$238,MATCH('Capacity Backing (Hide)'!M$132,'Capacity Summary'!$B$139:$B$238,0),MATCH('Capacity Backing (Hide)'!$A139,'Capacity Summary'!$H$138:$BG$138,0))&lt;&gt;0,INDEX('Capacity Summary'!$H$139:$BG$238,MATCH('Capacity Backing (Hide)'!M$132,'Capacity Summary'!$B$139:$B$238,0),MATCH('Capacity Backing (Hide)'!$A139,'Capacity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3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(Hide)'!$A139,'Capacity Summary'!$H$138:$BG$138,0))="x",INDEX('Capacity Summary'!$C$139:$E$238,MATCH('Capacity Backing (Hide)'!N$132,'Capacity Summary'!$B$139:$B$238,0),4),IF(INDEX('Capacity Summary'!$H$139:$BG$238,MATCH('Capacity Backing (Hide)'!N$132,'Capacity Summary'!$B$139:$B$238,0),MATCH('Capacity Backing (Hide)'!$A139,'Capacity Summary'!$H$138:$BG$138,0))&lt;&gt;0,INDEX('Capacity Summary'!$H$139:$BG$238,MATCH('Capacity Backing (Hide)'!N$132,'Capacity Summary'!$B$139:$B$238,0),MATCH('Capacity Backing (Hide)'!$A139,'Capacity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3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(Hide)'!$A139,'Capacity Summary'!$H$138:$BG$138,0))="x",INDEX('Capacity Summary'!$C$139:$E$238,MATCH('Capacity Backing (Hide)'!O$132,'Capacity Summary'!$B$139:$B$238,0),4),IF(INDEX('Capacity Summary'!$H$139:$BG$238,MATCH('Capacity Backing (Hide)'!O$132,'Capacity Summary'!$B$139:$B$238,0),MATCH('Capacity Backing (Hide)'!$A139,'Capacity Summary'!$H$138:$BG$138,0))&lt;&gt;0,INDEX('Capacity Summary'!$H$139:$BG$238,MATCH('Capacity Backing (Hide)'!O$132,'Capacity Summary'!$B$139:$B$238,0),MATCH('Capacity Backing (Hide)'!$A139,'Capacity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3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(Hide)'!$A139,'Capacity Summary'!$H$138:$BG$138,0))="x",INDEX('Capacity Summary'!$C$139:$E$238,MATCH('Capacity Backing (Hide)'!P$132,'Capacity Summary'!$B$139:$B$238,0),4),IF(INDEX('Capacity Summary'!$H$139:$BG$238,MATCH('Capacity Backing (Hide)'!P$132,'Capacity Summary'!$B$139:$B$238,0),MATCH('Capacity Backing (Hide)'!$A139,'Capacity Summary'!$H$138:$BG$138,0))&lt;&gt;0,INDEX('Capacity Summary'!$H$139:$BG$238,MATCH('Capacity Backing (Hide)'!P$132,'Capacity Summary'!$B$139:$B$238,0),MATCH('Capacity Backing (Hide)'!$A139,'Capacity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3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(Hide)'!$A139,'Capacity Summary'!$H$138:$BG$138,0))="x",INDEX('Capacity Summary'!$C$139:$E$238,MATCH('Capacity Backing (Hide)'!Q$132,'Capacity Summary'!$B$139:$B$238,0),4),IF(INDEX('Capacity Summary'!$H$139:$BG$238,MATCH('Capacity Backing (Hide)'!Q$132,'Capacity Summary'!$B$139:$B$238,0),MATCH('Capacity Backing (Hide)'!$A139,'Capacity Summary'!$H$138:$BG$138,0))&lt;&gt;0,INDEX('Capacity Summary'!$H$139:$BG$238,MATCH('Capacity Backing (Hide)'!Q$132,'Capacity Summary'!$B$139:$B$238,0),MATCH('Capacity Backing (Hide)'!$A139,'Capacity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3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(Hide)'!$A139,'Capacity Summary'!$H$138:$BG$138,0))="x",INDEX('Capacity Summary'!$C$139:$E$238,MATCH('Capacity Backing (Hide)'!R$132,'Capacity Summary'!$B$139:$B$238,0),4),IF(INDEX('Capacity Summary'!$H$139:$BG$238,MATCH('Capacity Backing (Hide)'!R$132,'Capacity Summary'!$B$139:$B$238,0),MATCH('Capacity Backing (Hide)'!$A139,'Capacity Summary'!$H$138:$BG$138,0))&lt;&gt;0,INDEX('Capacity Summary'!$H$139:$BG$238,MATCH('Capacity Backing (Hide)'!R$132,'Capacity Summary'!$B$139:$B$238,0),MATCH('Capacity Backing (Hide)'!$A139,'Capacity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3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(Hide)'!$A139,'Capacity Summary'!$H$138:$BG$138,0))="x",INDEX('Capacity Summary'!$C$139:$E$238,MATCH('Capacity Backing (Hide)'!S$132,'Capacity Summary'!$B$139:$B$238,0),4),IF(INDEX('Capacity Summary'!$H$139:$BG$238,MATCH('Capacity Backing (Hide)'!S$132,'Capacity Summary'!$B$139:$B$238,0),MATCH('Capacity Backing (Hide)'!$A139,'Capacity Summary'!$H$138:$BG$138,0))&lt;&gt;0,INDEX('Capacity Summary'!$H$139:$BG$238,MATCH('Capacity Backing (Hide)'!S$132,'Capacity Summary'!$B$139:$B$238,0),MATCH('Capacity Backing (Hide)'!$A139,'Capacity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3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(Hide)'!$A139,'Capacity Summary'!$H$138:$BG$138,0))="x",INDEX('Capacity Summary'!$C$139:$E$238,MATCH('Capacity Backing (Hide)'!T$132,'Capacity Summary'!$B$139:$B$238,0),4),IF(INDEX('Capacity Summary'!$H$139:$BG$238,MATCH('Capacity Backing (Hide)'!T$132,'Capacity Summary'!$B$139:$B$238,0),MATCH('Capacity Backing (Hide)'!$A139,'Capacity Summary'!$H$138:$BG$138,0))&lt;&gt;0,INDEX('Capacity Summary'!$H$139:$BG$238,MATCH('Capacity Backing (Hide)'!T$132,'Capacity Summary'!$B$139:$B$238,0),MATCH('Capacity Backing (Hide)'!$A139,'Capacity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3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(Hide)'!$A139,'Capacity Summary'!$H$138:$BG$138,0))="x",INDEX('Capacity Summary'!$C$139:$E$238,MATCH('Capacity Backing (Hide)'!U$132,'Capacity Summary'!$B$139:$B$238,0),4),IF(INDEX('Capacity Summary'!$H$139:$BG$238,MATCH('Capacity Backing (Hide)'!U$132,'Capacity Summary'!$B$139:$B$238,0),MATCH('Capacity Backing (Hide)'!$A139,'Capacity Summary'!$H$138:$BG$138,0))&lt;&gt;0,INDEX('Capacity Summary'!$H$139:$BG$238,MATCH('Capacity Backing (Hide)'!U$132,'Capacity Summary'!$B$139:$B$238,0),MATCH('Capacity Backing (Hide)'!$A139,'Capacity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3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(Hide)'!$A139,'Capacity Summary'!$H$138:$BG$138,0))="x",INDEX('Capacity Summary'!$C$139:$E$238,MATCH('Capacity Backing (Hide)'!V$132,'Capacity Summary'!$B$139:$B$238,0),4),IF(INDEX('Capacity Summary'!$H$139:$BG$238,MATCH('Capacity Backing (Hide)'!V$132,'Capacity Summary'!$B$139:$B$238,0),MATCH('Capacity Backing (Hide)'!$A139,'Capacity Summary'!$H$138:$BG$138,0))&lt;&gt;0,INDEX('Capacity Summary'!$H$139:$BG$238,MATCH('Capacity Backing (Hide)'!V$132,'Capacity Summary'!$B$139:$B$238,0),MATCH('Capacity Backing (Hide)'!$A139,'Capacity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3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(Hide)'!$A139,'Capacity Summary'!$H$138:$BG$138,0))="x",INDEX('Capacity Summary'!$C$139:$E$238,MATCH('Capacity Backing (Hide)'!W$132,'Capacity Summary'!$B$139:$B$238,0),4),IF(INDEX('Capacity Summary'!$H$139:$BG$238,MATCH('Capacity Backing (Hide)'!W$132,'Capacity Summary'!$B$139:$B$238,0),MATCH('Capacity Backing (Hide)'!$A139,'Capacity Summary'!$H$138:$BG$138,0))&lt;&gt;0,INDEX('Capacity Summary'!$H$139:$BG$238,MATCH('Capacity Backing (Hide)'!W$132,'Capacity Summary'!$B$139:$B$238,0),MATCH('Capacity Backing (Hide)'!$A139,'Capacity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3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(Hide)'!$A139,'Capacity Summary'!$H$138:$BG$138,0))="x",INDEX('Capacity Summary'!$C$139:$E$238,MATCH('Capacity Backing (Hide)'!X$132,'Capacity Summary'!$B$139:$B$238,0),4),IF(INDEX('Capacity Summary'!$H$139:$BG$238,MATCH('Capacity Backing (Hide)'!X$132,'Capacity Summary'!$B$139:$B$238,0),MATCH('Capacity Backing (Hide)'!$A139,'Capacity Summary'!$H$138:$BG$138,0))&lt;&gt;0,INDEX('Capacity Summary'!$H$139:$BG$238,MATCH('Capacity Backing (Hide)'!X$132,'Capacity Summary'!$B$139:$B$238,0),MATCH('Capacity Backing (Hide)'!$A139,'Capacity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3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(Hide)'!$A139,'Capacity Summary'!$H$138:$BG$138,0))="x",INDEX('Capacity Summary'!$C$139:$E$238,MATCH('Capacity Backing (Hide)'!Y$132,'Capacity Summary'!$B$139:$B$238,0),4),IF(INDEX('Capacity Summary'!$H$139:$BG$238,MATCH('Capacity Backing (Hide)'!Y$132,'Capacity Summary'!$B$139:$B$238,0),MATCH('Capacity Backing (Hide)'!$A139,'Capacity Summary'!$H$138:$BG$138,0))&lt;&gt;0,INDEX('Capacity Summary'!$H$139:$BG$238,MATCH('Capacity Backing (Hide)'!Y$132,'Capacity Summary'!$B$139:$B$238,0),MATCH('Capacity Backing (Hide)'!$A139,'Capacity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3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(Hide)'!$A139,'Capacity Summary'!$H$138:$BG$138,0))="x",INDEX('Capacity Summary'!$C$139:$E$238,MATCH('Capacity Backing (Hide)'!Z$132,'Capacity Summary'!$B$139:$B$238,0),4),IF(INDEX('Capacity Summary'!$H$139:$BG$238,MATCH('Capacity Backing (Hide)'!Z$132,'Capacity Summary'!$B$139:$B$238,0),MATCH('Capacity Backing (Hide)'!$A139,'Capacity Summary'!$H$138:$BG$138,0))&lt;&gt;0,INDEX('Capacity Summary'!$H$139:$BG$238,MATCH('Capacity Backing (Hide)'!Z$132,'Capacity Summary'!$B$139:$B$238,0),MATCH('Capacity Backing (Hide)'!$A139,'Capacity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3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(Hide)'!$A139,'Capacity Summary'!$H$138:$BG$138,0))="x",INDEX('Capacity Summary'!$C$139:$E$238,MATCH('Capacity Backing (Hide)'!AA$132,'Capacity Summary'!$B$139:$B$238,0),4),IF(INDEX('Capacity Summary'!$H$139:$BG$238,MATCH('Capacity Backing (Hide)'!AA$132,'Capacity Summary'!$B$139:$B$238,0),MATCH('Capacity Backing (Hide)'!$A139,'Capacity Summary'!$H$138:$BG$138,0))&lt;&gt;0,INDEX('Capacity Summary'!$H$139:$BG$238,MATCH('Capacity Backing (Hide)'!AA$132,'Capacity Summary'!$B$139:$B$238,0),MATCH('Capacity Backing (Hide)'!$A139,'Capacity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3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(Hide)'!$A139,'Capacity Summary'!$H$138:$BG$138,0))="x",INDEX('Capacity Summary'!$C$139:$E$238,MATCH('Capacity Backing (Hide)'!AB$132,'Capacity Summary'!$B$139:$B$238,0),4),IF(INDEX('Capacity Summary'!$H$139:$BG$238,MATCH('Capacity Backing (Hide)'!AB$132,'Capacity Summary'!$B$139:$B$238,0),MATCH('Capacity Backing (Hide)'!$A139,'Capacity Summary'!$H$138:$BG$138,0))&lt;&gt;0,INDEX('Capacity Summary'!$H$139:$BG$238,MATCH('Capacity Backing (Hide)'!AB$132,'Capacity Summary'!$B$139:$B$238,0),MATCH('Capacity Backing (Hide)'!$A139,'Capacity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3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(Hide)'!$A139,'Capacity Summary'!$H$138:$BG$138,0))="x",INDEX('Capacity Summary'!$C$139:$E$238,MATCH('Capacity Backing (Hide)'!AC$132,'Capacity Summary'!$B$139:$B$238,0),4),IF(INDEX('Capacity Summary'!$H$139:$BG$238,MATCH('Capacity Backing (Hide)'!AC$132,'Capacity Summary'!$B$139:$B$238,0),MATCH('Capacity Backing (Hide)'!$A139,'Capacity Summary'!$H$138:$BG$138,0))&lt;&gt;0,INDEX('Capacity Summary'!$H$139:$BG$238,MATCH('Capacity Backing (Hide)'!AC$132,'Capacity Summary'!$B$139:$B$238,0),MATCH('Capacity Backing (Hide)'!$A139,'Capacity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3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(Hide)'!$A139,'Capacity Summary'!$H$138:$BG$138,0))="x",INDEX('Capacity Summary'!$C$139:$E$238,MATCH('Capacity Backing (Hide)'!AD$132,'Capacity Summary'!$B$139:$B$238,0),4),IF(INDEX('Capacity Summary'!$H$139:$BG$238,MATCH('Capacity Backing (Hide)'!AD$132,'Capacity Summary'!$B$139:$B$238,0),MATCH('Capacity Backing (Hide)'!$A139,'Capacity Summary'!$H$138:$BG$138,0))&lt;&gt;0,INDEX('Capacity Summary'!$H$139:$BG$238,MATCH('Capacity Backing (Hide)'!AD$132,'Capacity Summary'!$B$139:$B$238,0),MATCH('Capacity Backing (Hide)'!$A139,'Capacity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3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(Hide)'!$A139,'Capacity Summary'!$H$138:$BG$138,0))="x",INDEX('Capacity Summary'!$C$139:$E$238,MATCH('Capacity Backing (Hide)'!AE$132,'Capacity Summary'!$B$139:$B$238,0),4),IF(INDEX('Capacity Summary'!$H$139:$BG$238,MATCH('Capacity Backing (Hide)'!AE$132,'Capacity Summary'!$B$139:$B$238,0),MATCH('Capacity Backing (Hide)'!$A139,'Capacity Summary'!$H$138:$BG$138,0))&lt;&gt;0,INDEX('Capacity Summary'!$H$139:$BG$238,MATCH('Capacity Backing (Hide)'!AE$132,'Capacity Summary'!$B$139:$B$238,0),MATCH('Capacity Backing (Hide)'!$A139,'Capacity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3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(Hide)'!$A139,'Capacity Summary'!$H$138:$BG$138,0))="x",INDEX('Capacity Summary'!$C$139:$E$238,MATCH('Capacity Backing (Hide)'!AF$132,'Capacity Summary'!$B$139:$B$238,0),4),IF(INDEX('Capacity Summary'!$H$139:$BG$238,MATCH('Capacity Backing (Hide)'!AF$132,'Capacity Summary'!$B$139:$B$238,0),MATCH('Capacity Backing (Hide)'!$A139,'Capacity Summary'!$H$138:$BG$138,0))&lt;&gt;0,INDEX('Capacity Summary'!$H$139:$BG$238,MATCH('Capacity Backing (Hide)'!AF$132,'Capacity Summary'!$B$139:$B$238,0),MATCH('Capacity Backing (Hide)'!$A139,'Capacity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3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(Hide)'!$A139,'Capacity Summary'!$H$138:$BG$138,0))="x",INDEX('Capacity Summary'!$C$139:$E$238,MATCH('Capacity Backing (Hide)'!AG$132,'Capacity Summary'!$B$139:$B$238,0),4),IF(INDEX('Capacity Summary'!$H$139:$BG$238,MATCH('Capacity Backing (Hide)'!AG$132,'Capacity Summary'!$B$139:$B$238,0),MATCH('Capacity Backing (Hide)'!$A139,'Capacity Summary'!$H$138:$BG$138,0))&lt;&gt;0,INDEX('Capacity Summary'!$H$139:$BG$238,MATCH('Capacity Backing (Hide)'!AG$132,'Capacity Summary'!$B$139:$B$238,0),MATCH('Capacity Backing (Hide)'!$A139,'Capacity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3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(Hide)'!$A139,'Capacity Summary'!$H$138:$BG$138,0))="x",INDEX('Capacity Summary'!$C$139:$E$238,MATCH('Capacity Backing (Hide)'!AH$132,'Capacity Summary'!$B$139:$B$238,0),4),IF(INDEX('Capacity Summary'!$H$139:$BG$238,MATCH('Capacity Backing (Hide)'!AH$132,'Capacity Summary'!$B$139:$B$238,0),MATCH('Capacity Backing (Hide)'!$A139,'Capacity Summary'!$H$138:$BG$138,0))&lt;&gt;0,INDEX('Capacity Summary'!$H$139:$BG$238,MATCH('Capacity Backing (Hide)'!AH$132,'Capacity Summary'!$B$139:$B$238,0),MATCH('Capacity Backing (Hide)'!$A139,'Capacity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3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(Hide)'!$A139,'Capacity Summary'!$H$138:$BG$138,0))="x",INDEX('Capacity Summary'!$C$139:$E$238,MATCH('Capacity Backing (Hide)'!AI$132,'Capacity Summary'!$B$139:$B$238,0),4),IF(INDEX('Capacity Summary'!$H$139:$BG$238,MATCH('Capacity Backing (Hide)'!AI$132,'Capacity Summary'!$B$139:$B$238,0),MATCH('Capacity Backing (Hide)'!$A139,'Capacity Summary'!$H$138:$BG$138,0))&lt;&gt;0,INDEX('Capacity Summary'!$H$139:$BG$238,MATCH('Capacity Backing (Hide)'!AI$132,'Capacity Summary'!$B$139:$B$238,0),MATCH('Capacity Backing (Hide)'!$A139,'Capacity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3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(Hide)'!$A139,'Capacity Summary'!$H$138:$BG$138,0))="x",INDEX('Capacity Summary'!$C$139:$E$238,MATCH('Capacity Backing (Hide)'!AJ$132,'Capacity Summary'!$B$139:$B$238,0),4),IF(INDEX('Capacity Summary'!$H$139:$BG$238,MATCH('Capacity Backing (Hide)'!AJ$132,'Capacity Summary'!$B$139:$B$238,0),MATCH('Capacity Backing (Hide)'!$A139,'Capacity Summary'!$H$138:$BG$138,0))&lt;&gt;0,INDEX('Capacity Summary'!$H$139:$BG$238,MATCH('Capacity Backing (Hide)'!AJ$132,'Capacity Summary'!$B$139:$B$238,0),MATCH('Capacity Backing (Hide)'!$A139,'Capacity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3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(Hide)'!$A139,'Capacity Summary'!$H$138:$BG$138,0))="x",INDEX('Capacity Summary'!$C$139:$E$238,MATCH('Capacity Backing (Hide)'!AK$132,'Capacity Summary'!$B$139:$B$238,0),4),IF(INDEX('Capacity Summary'!$H$139:$BG$238,MATCH('Capacity Backing (Hide)'!AK$132,'Capacity Summary'!$B$139:$B$238,0),MATCH('Capacity Backing (Hide)'!$A139,'Capacity Summary'!$H$138:$BG$138,0))&lt;&gt;0,INDEX('Capacity Summary'!$H$139:$BG$238,MATCH('Capacity Backing (Hide)'!AK$132,'Capacity Summary'!$B$139:$B$238,0),MATCH('Capacity Backing (Hide)'!$A139,'Capacity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3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(Hide)'!$A139,'Capacity Summary'!$H$138:$BG$138,0))="x",INDEX('Capacity Summary'!$C$139:$E$238,MATCH('Capacity Backing (Hide)'!AL$132,'Capacity Summary'!$B$139:$B$238,0),4),IF(INDEX('Capacity Summary'!$H$139:$BG$238,MATCH('Capacity Backing (Hide)'!AL$132,'Capacity Summary'!$B$139:$B$238,0),MATCH('Capacity Backing (Hide)'!$A139,'Capacity Summary'!$H$138:$BG$138,0))&lt;&gt;0,INDEX('Capacity Summary'!$H$139:$BG$238,MATCH('Capacity Backing (Hide)'!AL$132,'Capacity Summary'!$B$139:$B$238,0),MATCH('Capacity Backing (Hide)'!$A139,'Capacity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3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(Hide)'!$A139,'Capacity Summary'!$H$138:$BG$138,0))="x",INDEX('Capacity Summary'!$C$139:$E$238,MATCH('Capacity Backing (Hide)'!AM$132,'Capacity Summary'!$B$139:$B$238,0),4),IF(INDEX('Capacity Summary'!$H$139:$BG$238,MATCH('Capacity Backing (Hide)'!AM$132,'Capacity Summary'!$B$139:$B$238,0),MATCH('Capacity Backing (Hide)'!$A139,'Capacity Summary'!$H$138:$BG$138,0))&lt;&gt;0,INDEX('Capacity Summary'!$H$139:$BG$238,MATCH('Capacity Backing (Hide)'!AM$132,'Capacity Summary'!$B$139:$B$238,0),MATCH('Capacity Backing (Hide)'!$A139,'Capacity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3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(Hide)'!$A139,'Capacity Summary'!$H$138:$BG$138,0))="x",INDEX('Capacity Summary'!$C$139:$E$238,MATCH('Capacity Backing (Hide)'!AN$132,'Capacity Summary'!$B$139:$B$238,0),4),IF(INDEX('Capacity Summary'!$H$139:$BG$238,MATCH('Capacity Backing (Hide)'!AN$132,'Capacity Summary'!$B$139:$B$238,0),MATCH('Capacity Backing (Hide)'!$A139,'Capacity Summary'!$H$138:$BG$138,0))&lt;&gt;0,INDEX('Capacity Summary'!$H$139:$BG$238,MATCH('Capacity Backing (Hide)'!AN$132,'Capacity Summary'!$B$139:$B$238,0),MATCH('Capacity Backing (Hide)'!$A139,'Capacity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3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(Hide)'!$A139,'Capacity Summary'!$H$138:$BG$138,0))="x",INDEX('Capacity Summary'!$C$139:$E$238,MATCH('Capacity Backing (Hide)'!AO$132,'Capacity Summary'!$B$139:$B$238,0),4),IF(INDEX('Capacity Summary'!$H$139:$BG$238,MATCH('Capacity Backing (Hide)'!AO$132,'Capacity Summary'!$B$139:$B$238,0),MATCH('Capacity Backing (Hide)'!$A139,'Capacity Summary'!$H$138:$BG$138,0))&lt;&gt;0,INDEX('Capacity Summary'!$H$139:$BG$238,MATCH('Capacity Backing (Hide)'!AO$132,'Capacity Summary'!$B$139:$B$238,0),MATCH('Capacity Backing (Hide)'!$A139,'Capacity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3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(Hide)'!$A139,'Capacity Summary'!$H$138:$BG$138,0))="x",INDEX('Capacity Summary'!$C$139:$E$238,MATCH('Capacity Backing (Hide)'!AP$132,'Capacity Summary'!$B$139:$B$238,0),4),IF(INDEX('Capacity Summary'!$H$139:$BG$238,MATCH('Capacity Backing (Hide)'!AP$132,'Capacity Summary'!$B$139:$B$238,0),MATCH('Capacity Backing (Hide)'!$A139,'Capacity Summary'!$H$138:$BG$138,0))&lt;&gt;0,INDEX('Capacity Summary'!$H$139:$BG$238,MATCH('Capacity Backing (Hide)'!AP$132,'Capacity Summary'!$B$139:$B$238,0),MATCH('Capacity Backing (Hide)'!$A139,'Capacity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3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(Hide)'!$A139,'Capacity Summary'!$H$138:$BG$138,0))="x",INDEX('Capacity Summary'!$C$139:$E$238,MATCH('Capacity Backing (Hide)'!AQ$132,'Capacity Summary'!$B$139:$B$238,0),4),IF(INDEX('Capacity Summary'!$H$139:$BG$238,MATCH('Capacity Backing (Hide)'!AQ$132,'Capacity Summary'!$B$139:$B$238,0),MATCH('Capacity Backing (Hide)'!$A139,'Capacity Summary'!$H$138:$BG$138,0))&lt;&gt;0,INDEX('Capacity Summary'!$H$139:$BG$238,MATCH('Capacity Backing (Hide)'!AQ$132,'Capacity Summary'!$B$139:$B$238,0),MATCH('Capacity Backing (Hide)'!$A139,'Capacity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3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(Hide)'!$A139,'Capacity Summary'!$H$138:$BG$138,0))="x",INDEX('Capacity Summary'!$C$139:$E$238,MATCH('Capacity Backing (Hide)'!AR$132,'Capacity Summary'!$B$139:$B$238,0),4),IF(INDEX('Capacity Summary'!$H$139:$BG$238,MATCH('Capacity Backing (Hide)'!AR$132,'Capacity Summary'!$B$139:$B$238,0),MATCH('Capacity Backing (Hide)'!$A139,'Capacity Summary'!$H$138:$BG$138,0))&lt;&gt;0,INDEX('Capacity Summary'!$H$139:$BG$238,MATCH('Capacity Backing (Hide)'!AR$132,'Capacity Summary'!$B$139:$B$238,0),MATCH('Capacity Backing (Hide)'!$A139,'Capacity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3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(Hide)'!$A139,'Capacity Summary'!$H$138:$BG$138,0))="x",INDEX('Capacity Summary'!$C$139:$E$238,MATCH('Capacity Backing (Hide)'!AS$132,'Capacity Summary'!$B$139:$B$238,0),4),IF(INDEX('Capacity Summary'!$H$139:$BG$238,MATCH('Capacity Backing (Hide)'!AS$132,'Capacity Summary'!$B$139:$B$238,0),MATCH('Capacity Backing (Hide)'!$A139,'Capacity Summary'!$H$138:$BG$138,0))&lt;&gt;0,INDEX('Capacity Summary'!$H$139:$BG$238,MATCH('Capacity Backing (Hide)'!AS$132,'Capacity Summary'!$B$139:$B$238,0),MATCH('Capacity Backing (Hide)'!$A139,'Capacity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3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(Hide)'!$A139,'Capacity Summary'!$H$138:$BG$138,0))="x",INDEX('Capacity Summary'!$C$139:$E$238,MATCH('Capacity Backing (Hide)'!AT$132,'Capacity Summary'!$B$139:$B$238,0),4),IF(INDEX('Capacity Summary'!$H$139:$BG$238,MATCH('Capacity Backing (Hide)'!AT$132,'Capacity Summary'!$B$139:$B$238,0),MATCH('Capacity Backing (Hide)'!$A139,'Capacity Summary'!$H$138:$BG$138,0))&lt;&gt;0,INDEX('Capacity Summary'!$H$139:$BG$238,MATCH('Capacity Backing (Hide)'!AT$132,'Capacity Summary'!$B$139:$B$238,0),MATCH('Capacity Backing (Hide)'!$A139,'Capacity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3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(Hide)'!$A139,'Capacity Summary'!$H$138:$BG$138,0))="x",INDEX('Capacity Summary'!$C$139:$E$238,MATCH('Capacity Backing (Hide)'!AU$132,'Capacity Summary'!$B$139:$B$238,0),4),IF(INDEX('Capacity Summary'!$H$139:$BG$238,MATCH('Capacity Backing (Hide)'!AU$132,'Capacity Summary'!$B$139:$B$238,0),MATCH('Capacity Backing (Hide)'!$A139,'Capacity Summary'!$H$138:$BG$138,0))&lt;&gt;0,INDEX('Capacity Summary'!$H$139:$BG$238,MATCH('Capacity Backing (Hide)'!AU$132,'Capacity Summary'!$B$139:$B$238,0),MATCH('Capacity Backing (Hide)'!$A139,'Capacity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3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(Hide)'!$A139,'Capacity Summary'!$H$138:$BG$138,0))="x",INDEX('Capacity Summary'!$C$139:$E$238,MATCH('Capacity Backing (Hide)'!AV$132,'Capacity Summary'!$B$139:$B$238,0),4),IF(INDEX('Capacity Summary'!$H$139:$BG$238,MATCH('Capacity Backing (Hide)'!AV$132,'Capacity Summary'!$B$139:$B$238,0),MATCH('Capacity Backing (Hide)'!$A139,'Capacity Summary'!$H$138:$BG$138,0))&lt;&gt;0,INDEX('Capacity Summary'!$H$139:$BG$238,MATCH('Capacity Backing (Hide)'!AV$132,'Capacity Summary'!$B$139:$B$238,0),MATCH('Capacity Backing (Hide)'!$A139,'Capacity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3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(Hide)'!$A139,'Capacity Summary'!$H$138:$BG$138,0))="x",INDEX('Capacity Summary'!$C$139:$E$238,MATCH('Capacity Backing (Hide)'!AW$132,'Capacity Summary'!$B$139:$B$238,0),4),IF(INDEX('Capacity Summary'!$H$139:$BG$238,MATCH('Capacity Backing (Hide)'!AW$132,'Capacity Summary'!$B$139:$B$238,0),MATCH('Capacity Backing (Hide)'!$A139,'Capacity Summary'!$H$138:$BG$138,0))&lt;&gt;0,INDEX('Capacity Summary'!$H$139:$BG$238,MATCH('Capacity Backing (Hide)'!AW$132,'Capacity Summary'!$B$139:$B$238,0),MATCH('Capacity Backing (Hide)'!$A139,'Capacity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3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(Hide)'!$A139,'Capacity Summary'!$H$138:$BG$138,0))="x",INDEX('Capacity Summary'!$C$139:$E$238,MATCH('Capacity Backing (Hide)'!AX$132,'Capacity Summary'!$B$139:$B$238,0),4),IF(INDEX('Capacity Summary'!$H$139:$BG$238,MATCH('Capacity Backing (Hide)'!AX$132,'Capacity Summary'!$B$139:$B$238,0),MATCH('Capacity Backing (Hide)'!$A139,'Capacity Summary'!$H$138:$BG$138,0))&lt;&gt;0,INDEX('Capacity Summary'!$H$139:$BG$238,MATCH('Capacity Backing (Hide)'!AX$132,'Capacity Summary'!$B$139:$B$238,0),MATCH('Capacity Backing (Hide)'!$A139,'Capacity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3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(Hide)'!$A139,'Capacity Summary'!$H$138:$BG$138,0))="x",INDEX('Capacity Summary'!$C$139:$E$238,MATCH('Capacity Backing (Hide)'!AY$132,'Capacity Summary'!$B$139:$B$238,0),4),IF(INDEX('Capacity Summary'!$H$139:$BG$238,MATCH('Capacity Backing (Hide)'!AY$132,'Capacity Summary'!$B$139:$B$238,0),MATCH('Capacity Backing (Hide)'!$A139,'Capacity Summary'!$H$138:$BG$138,0))&lt;&gt;0,INDEX('Capacity Summary'!$H$139:$BG$238,MATCH('Capacity Backing (Hide)'!AY$132,'Capacity Summary'!$B$139:$B$238,0),MATCH('Capacity Backing (Hide)'!$A139,'Capacity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3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(Hide)'!$A139,'Capacity Summary'!$H$138:$BG$138,0))="x",INDEX('Capacity Summary'!$C$139:$E$238,MATCH('Capacity Backing (Hide)'!AZ$132,'Capacity Summary'!$B$139:$B$238,0),4),IF(INDEX('Capacity Summary'!$H$139:$BG$238,MATCH('Capacity Backing (Hide)'!AZ$132,'Capacity Summary'!$B$139:$B$238,0),MATCH('Capacity Backing (Hide)'!$A139,'Capacity Summary'!$H$138:$BG$138,0))&lt;&gt;0,INDEX('Capacity Summary'!$H$139:$BG$238,MATCH('Capacity Backing (Hide)'!AZ$132,'Capacity Summary'!$B$139:$B$238,0),MATCH('Capacity Backing (Hide)'!$A139,'Capacity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3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(Hide)'!$A139,'Capacity Summary'!$H$138:$BG$138,0))="x",INDEX('Capacity Summary'!$C$139:$E$238,MATCH('Capacity Backing (Hide)'!BA$132,'Capacity Summary'!$B$139:$B$238,0),4),IF(INDEX('Capacity Summary'!$H$139:$BG$238,MATCH('Capacity Backing (Hide)'!BA$132,'Capacity Summary'!$B$139:$B$238,0),MATCH('Capacity Backing (Hide)'!$A139,'Capacity Summary'!$H$138:$BG$138,0))&lt;&gt;0,INDEX('Capacity Summary'!$H$139:$BG$238,MATCH('Capacity Backing (Hide)'!BA$132,'Capacity Summary'!$B$139:$B$238,0),MATCH('Capacity Backing (Hide)'!$A139,'Capacity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3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(Hide)'!$A139,'Capacity Summary'!$H$138:$BG$138,0))="x",INDEX('Capacity Summary'!$C$139:$E$238,MATCH('Capacity Backing (Hide)'!BB$132,'Capacity Summary'!$B$139:$B$238,0),4),IF(INDEX('Capacity Summary'!$H$139:$BG$238,MATCH('Capacity Backing (Hide)'!BB$132,'Capacity Summary'!$B$139:$B$238,0),MATCH('Capacity Backing (Hide)'!$A139,'Capacity Summary'!$H$138:$BG$138,0))&lt;&gt;0,INDEX('Capacity Summary'!$H$139:$BG$238,MATCH('Capacity Backing (Hide)'!BB$132,'Capacity Summary'!$B$139:$B$238,0),MATCH('Capacity Backing (Hide)'!$A139,'Capacity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3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(Hide)'!$A139,'Capacity Summary'!$H$138:$BG$138,0))="x",INDEX('Capacity Summary'!$C$139:$E$238,MATCH('Capacity Backing (Hide)'!BC$132,'Capacity Summary'!$B$139:$B$238,0),4),IF(INDEX('Capacity Summary'!$H$139:$BG$238,MATCH('Capacity Backing (Hide)'!BC$132,'Capacity Summary'!$B$139:$B$238,0),MATCH('Capacity Backing (Hide)'!$A139,'Capacity Summary'!$H$138:$BG$138,0))&lt;&gt;0,INDEX('Capacity Summary'!$H$139:$BG$238,MATCH('Capacity Backing (Hide)'!BC$132,'Capacity Summary'!$B$139:$B$238,0),MATCH('Capacity Backing (Hide)'!$A139,'Capacity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3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(Hide)'!$A139,'Capacity Summary'!$H$138:$BG$138,0))="x",INDEX('Capacity Summary'!$C$139:$E$238,MATCH('Capacity Backing (Hide)'!BD$132,'Capacity Summary'!$B$139:$B$238,0),4),IF(INDEX('Capacity Summary'!$H$139:$BG$238,MATCH('Capacity Backing (Hide)'!BD$132,'Capacity Summary'!$B$139:$B$238,0),MATCH('Capacity Backing (Hide)'!$A139,'Capacity Summary'!$H$138:$BG$138,0))&lt;&gt;0,INDEX('Capacity Summary'!$H$139:$BG$238,MATCH('Capacity Backing (Hide)'!BD$132,'Capacity Summary'!$B$139:$B$238,0),MATCH('Capacity Backing (Hide)'!$A139,'Capacity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3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(Hide)'!$A139,'Capacity Summary'!$H$138:$BG$138,0))="x",INDEX('Capacity Summary'!$C$139:$E$238,MATCH('Capacity Backing (Hide)'!BE$132,'Capacity Summary'!$B$139:$B$238,0),4),IF(INDEX('Capacity Summary'!$H$139:$BG$238,MATCH('Capacity Backing (Hide)'!BE$132,'Capacity Summary'!$B$139:$B$238,0),MATCH('Capacity Backing (Hide)'!$A139,'Capacity Summary'!$H$138:$BG$138,0))&lt;&gt;0,INDEX('Capacity Summary'!$H$139:$BG$238,MATCH('Capacity Backing (Hide)'!BE$132,'Capacity Summary'!$B$139:$B$238,0),MATCH('Capacity Backing (Hide)'!$A139,'Capacity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3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(Hide)'!$A139,'Capacity Summary'!$H$138:$BG$138,0))="x",INDEX('Capacity Summary'!$C$139:$E$238,MATCH('Capacity Backing (Hide)'!BF$132,'Capacity Summary'!$B$139:$B$238,0),4),IF(INDEX('Capacity Summary'!$H$139:$BG$238,MATCH('Capacity Backing (Hide)'!BF$132,'Capacity Summary'!$B$139:$B$238,0),MATCH('Capacity Backing (Hide)'!$A139,'Capacity Summary'!$H$138:$BG$138,0))&lt;&gt;0,INDEX('Capacity Summary'!$H$139:$BG$238,MATCH('Capacity Backing (Hide)'!BF$132,'Capacity Summary'!$B$139:$B$238,0),MATCH('Capacity Backing (Hide)'!$A139,'Capacity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3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(Hide)'!$A139,'Capacity Summary'!$H$138:$BG$138,0))="x",INDEX('Capacity Summary'!$C$139:$E$238,MATCH('Capacity Backing (Hide)'!BG$132,'Capacity Summary'!$B$139:$B$238,0),4),IF(INDEX('Capacity Summary'!$H$139:$BG$238,MATCH('Capacity Backing (Hide)'!BG$132,'Capacity Summary'!$B$139:$B$238,0),MATCH('Capacity Backing (Hide)'!$A139,'Capacity Summary'!$H$138:$BG$138,0))&lt;&gt;0,INDEX('Capacity Summary'!$H$139:$BG$238,MATCH('Capacity Backing (Hide)'!BG$132,'Capacity Summary'!$B$139:$B$238,0),MATCH('Capacity Backing (Hide)'!$A139,'Capacity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3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(Hide)'!$A139,'Capacity Summary'!$H$138:$BG$138,0))="x",INDEX('Capacity Summary'!$C$139:$E$238,MATCH('Capacity Backing (Hide)'!BH$132,'Capacity Summary'!$B$139:$B$238,0),4),IF(INDEX('Capacity Summary'!$H$139:$BG$238,MATCH('Capacity Backing (Hide)'!BH$132,'Capacity Summary'!$B$139:$B$238,0),MATCH('Capacity Backing (Hide)'!$A139,'Capacity Summary'!$H$138:$BG$138,0))&lt;&gt;0,INDEX('Capacity Summary'!$H$139:$BG$238,MATCH('Capacity Backing (Hide)'!BH$132,'Capacity Summary'!$B$139:$B$238,0),MATCH('Capacity Backing (Hide)'!$A139,'Capacity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3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(Hide)'!$A139,'Capacity Summary'!$H$138:$BG$138,0))="x",INDEX('Capacity Summary'!$C$139:$E$238,MATCH('Capacity Backing (Hide)'!BI$132,'Capacity Summary'!$B$139:$B$238,0),4),IF(INDEX('Capacity Summary'!$H$139:$BG$238,MATCH('Capacity Backing (Hide)'!BI$132,'Capacity Summary'!$B$139:$B$238,0),MATCH('Capacity Backing (Hide)'!$A139,'Capacity Summary'!$H$138:$BG$138,0))&lt;&gt;0,INDEX('Capacity Summary'!$H$139:$BG$238,MATCH('Capacity Backing (Hide)'!BI$132,'Capacity Summary'!$B$139:$B$238,0),MATCH('Capacity Backing (Hide)'!$A139,'Capacity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3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(Hide)'!$A139,'Capacity Summary'!$H$138:$BG$138,0))="x",INDEX('Capacity Summary'!$C$139:$E$238,MATCH('Capacity Backing (Hide)'!BJ$132,'Capacity Summary'!$B$139:$B$238,0),4),IF(INDEX('Capacity Summary'!$H$139:$BG$238,MATCH('Capacity Backing (Hide)'!BJ$132,'Capacity Summary'!$B$139:$B$238,0),MATCH('Capacity Backing (Hide)'!$A139,'Capacity Summary'!$H$138:$BG$138,0))&lt;&gt;0,INDEX('Capacity Summary'!$H$139:$BG$238,MATCH('Capacity Backing (Hide)'!BJ$132,'Capacity Summary'!$B$139:$B$238,0),MATCH('Capacity Backing (Hide)'!$A139,'Capacity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3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(Hide)'!$A139,'Capacity Summary'!$H$138:$BG$138,0))="x",INDEX('Capacity Summary'!$C$139:$E$238,MATCH('Capacity Backing (Hide)'!BK$132,'Capacity Summary'!$B$139:$B$238,0),4),IF(INDEX('Capacity Summary'!$H$139:$BG$238,MATCH('Capacity Backing (Hide)'!BK$132,'Capacity Summary'!$B$139:$B$238,0),MATCH('Capacity Backing (Hide)'!$A139,'Capacity Summary'!$H$138:$BG$138,0))&lt;&gt;0,INDEX('Capacity Summary'!$H$139:$BG$238,MATCH('Capacity Backing (Hide)'!BK$132,'Capacity Summary'!$B$139:$B$238,0),MATCH('Capacity Backing (Hide)'!$A139,'Capacity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3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(Hide)'!$A139,'Capacity Summary'!$H$138:$BG$138,0))="x",INDEX('Capacity Summary'!$C$139:$E$238,MATCH('Capacity Backing (Hide)'!BL$132,'Capacity Summary'!$B$139:$B$238,0),4),IF(INDEX('Capacity Summary'!$H$139:$BG$238,MATCH('Capacity Backing (Hide)'!BL$132,'Capacity Summary'!$B$139:$B$238,0),MATCH('Capacity Backing (Hide)'!$A139,'Capacity Summary'!$H$138:$BG$138,0))&lt;&gt;0,INDEX('Capacity Summary'!$H$139:$BG$238,MATCH('Capacity Backing (Hide)'!BL$132,'Capacity Summary'!$B$139:$B$238,0),MATCH('Capacity Backing (Hide)'!$A139,'Capacity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3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(Hide)'!$A139,'Capacity Summary'!$H$138:$BG$138,0))="x",INDEX('Capacity Summary'!$C$139:$E$238,MATCH('Capacity Backing (Hide)'!BM$132,'Capacity Summary'!$B$139:$B$238,0),4),IF(INDEX('Capacity Summary'!$H$139:$BG$238,MATCH('Capacity Backing (Hide)'!BM$132,'Capacity Summary'!$B$139:$B$238,0),MATCH('Capacity Backing (Hide)'!$A139,'Capacity Summary'!$H$138:$BG$138,0))&lt;&gt;0,INDEX('Capacity Summary'!$H$139:$BG$238,MATCH('Capacity Backing (Hide)'!BM$132,'Capacity Summary'!$B$139:$B$238,0),MATCH('Capacity Backing (Hide)'!$A139,'Capacity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3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(Hide)'!$A139,'Capacity Summary'!$H$138:$BG$138,0))="x",INDEX('Capacity Summary'!$C$139:$E$238,MATCH('Capacity Backing (Hide)'!BN$132,'Capacity Summary'!$B$139:$B$238,0),4),IF(INDEX('Capacity Summary'!$H$139:$BG$238,MATCH('Capacity Backing (Hide)'!BN$132,'Capacity Summary'!$B$139:$B$238,0),MATCH('Capacity Backing (Hide)'!$A139,'Capacity Summary'!$H$138:$BG$138,0))&lt;&gt;0,INDEX('Capacity Summary'!$H$139:$BG$238,MATCH('Capacity Backing (Hide)'!BN$132,'Capacity Summary'!$B$139:$B$238,0),MATCH('Capacity Backing (Hide)'!$A139,'Capacity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3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(Hide)'!$A139,'Capacity Summary'!$H$138:$BG$138,0))="x",INDEX('Capacity Summary'!$C$139:$E$238,MATCH('Capacity Backing (Hide)'!BO$132,'Capacity Summary'!$B$139:$B$238,0),4),IF(INDEX('Capacity Summary'!$H$139:$BG$238,MATCH('Capacity Backing (Hide)'!BO$132,'Capacity Summary'!$B$139:$B$238,0),MATCH('Capacity Backing (Hide)'!$A139,'Capacity Summary'!$H$138:$BG$138,0))&lt;&gt;0,INDEX('Capacity Summary'!$H$139:$BG$238,MATCH('Capacity Backing (Hide)'!BO$132,'Capacity Summary'!$B$139:$B$238,0),MATCH('Capacity Backing (Hide)'!$A139,'Capacity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3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(Hide)'!$A139,'Capacity Summary'!$H$138:$BG$138,0))="x",INDEX('Capacity Summary'!$C$139:$E$238,MATCH('Capacity Backing (Hide)'!BP$132,'Capacity Summary'!$B$139:$B$238,0),4),IF(INDEX('Capacity Summary'!$H$139:$BG$238,MATCH('Capacity Backing (Hide)'!BP$132,'Capacity Summary'!$B$139:$B$238,0),MATCH('Capacity Backing (Hide)'!$A139,'Capacity Summary'!$H$138:$BG$138,0))&lt;&gt;0,INDEX('Capacity Summary'!$H$139:$BG$238,MATCH('Capacity Backing (Hide)'!BP$132,'Capacity Summary'!$B$139:$B$238,0),MATCH('Capacity Backing (Hide)'!$A139,'Capacity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3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(Hide)'!$A139,'Capacity Summary'!$H$138:$BG$138,0))="x",INDEX('Capacity Summary'!$C$139:$E$238,MATCH('Capacity Backing (Hide)'!BQ$132,'Capacity Summary'!$B$139:$B$238,0),4),IF(INDEX('Capacity Summary'!$H$139:$BG$238,MATCH('Capacity Backing (Hide)'!BQ$132,'Capacity Summary'!$B$139:$B$238,0),MATCH('Capacity Backing (Hide)'!$A139,'Capacity Summary'!$H$138:$BG$138,0))&lt;&gt;0,INDEX('Capacity Summary'!$H$139:$BG$238,MATCH('Capacity Backing (Hide)'!BQ$132,'Capacity Summary'!$B$139:$B$238,0),MATCH('Capacity Backing (Hide)'!$A139,'Capacity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3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(Hide)'!$A139,'Capacity Summary'!$H$138:$BG$138,0))="x",INDEX('Capacity Summary'!$C$139:$E$238,MATCH('Capacity Backing (Hide)'!BR$132,'Capacity Summary'!$B$139:$B$238,0),4),IF(INDEX('Capacity Summary'!$H$139:$BG$238,MATCH('Capacity Backing (Hide)'!BR$132,'Capacity Summary'!$B$139:$B$238,0),MATCH('Capacity Backing (Hide)'!$A139,'Capacity Summary'!$H$138:$BG$138,0))&lt;&gt;0,INDEX('Capacity Summary'!$H$139:$BG$238,MATCH('Capacity Backing (Hide)'!BR$132,'Capacity Summary'!$B$139:$B$238,0),MATCH('Capacity Backing (Hide)'!$A139,'Capacity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3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(Hide)'!$A139,'Capacity Summary'!$H$138:$BG$138,0))="x",INDEX('Capacity Summary'!$C$139:$E$238,MATCH('Capacity Backing (Hide)'!BS$132,'Capacity Summary'!$B$139:$B$238,0),4),IF(INDEX('Capacity Summary'!$H$139:$BG$238,MATCH('Capacity Backing (Hide)'!BS$132,'Capacity Summary'!$B$139:$B$238,0),MATCH('Capacity Backing (Hide)'!$A139,'Capacity Summary'!$H$138:$BG$138,0))&lt;&gt;0,INDEX('Capacity Summary'!$H$139:$BG$238,MATCH('Capacity Backing (Hide)'!BS$132,'Capacity Summary'!$B$139:$B$238,0),MATCH('Capacity Backing (Hide)'!$A139,'Capacity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3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(Hide)'!$A139,'Capacity Summary'!$H$138:$BG$138,0))="x",INDEX('Capacity Summary'!$C$139:$E$238,MATCH('Capacity Backing (Hide)'!BT$132,'Capacity Summary'!$B$139:$B$238,0),4),IF(INDEX('Capacity Summary'!$H$139:$BG$238,MATCH('Capacity Backing (Hide)'!BT$132,'Capacity Summary'!$B$139:$B$238,0),MATCH('Capacity Backing (Hide)'!$A139,'Capacity Summary'!$H$138:$BG$138,0))&lt;&gt;0,INDEX('Capacity Summary'!$H$139:$BG$238,MATCH('Capacity Backing (Hide)'!BT$132,'Capacity Summary'!$B$139:$B$238,0),MATCH('Capacity Backing (Hide)'!$A139,'Capacity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3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(Hide)'!$A139,'Capacity Summary'!$H$138:$BG$138,0))="x",INDEX('Capacity Summary'!$C$139:$E$238,MATCH('Capacity Backing (Hide)'!BU$132,'Capacity Summary'!$B$139:$B$238,0),4),IF(INDEX('Capacity Summary'!$H$139:$BG$238,MATCH('Capacity Backing (Hide)'!BU$132,'Capacity Summary'!$B$139:$B$238,0),MATCH('Capacity Backing (Hide)'!$A139,'Capacity Summary'!$H$138:$BG$138,0))&lt;&gt;0,INDEX('Capacity Summary'!$H$139:$BG$238,MATCH('Capacity Backing (Hide)'!BU$132,'Capacity Summary'!$B$139:$B$238,0),MATCH('Capacity Backing (Hide)'!$A139,'Capacity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3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(Hide)'!$A139,'Capacity Summary'!$H$138:$BG$138,0))="x",INDEX('Capacity Summary'!$C$139:$E$238,MATCH('Capacity Backing (Hide)'!BV$132,'Capacity Summary'!$B$139:$B$238,0),4),IF(INDEX('Capacity Summary'!$H$139:$BG$238,MATCH('Capacity Backing (Hide)'!BV$132,'Capacity Summary'!$B$139:$B$238,0),MATCH('Capacity Backing (Hide)'!$A139,'Capacity Summary'!$H$138:$BG$138,0))&lt;&gt;0,INDEX('Capacity Summary'!$H$139:$BG$238,MATCH('Capacity Backing (Hide)'!BV$132,'Capacity Summary'!$B$139:$B$238,0),MATCH('Capacity Backing (Hide)'!$A139,'Capacity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3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(Hide)'!$A139,'Capacity Summary'!$H$138:$BG$138,0))="x",INDEX('Capacity Summary'!$C$139:$E$238,MATCH('Capacity Backing (Hide)'!BW$132,'Capacity Summary'!$B$139:$B$238,0),4),IF(INDEX('Capacity Summary'!$H$139:$BG$238,MATCH('Capacity Backing (Hide)'!BW$132,'Capacity Summary'!$B$139:$B$238,0),MATCH('Capacity Backing (Hide)'!$A139,'Capacity Summary'!$H$138:$BG$138,0))&lt;&gt;0,INDEX('Capacity Summary'!$H$139:$BG$238,MATCH('Capacity Backing (Hide)'!BW$132,'Capacity Summary'!$B$139:$B$238,0),MATCH('Capacity Backing (Hide)'!$A139,'Capacity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3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(Hide)'!$A139,'Capacity Summary'!$H$138:$BG$138,0))="x",INDEX('Capacity Summary'!$C$139:$E$238,MATCH('Capacity Backing (Hide)'!BX$132,'Capacity Summary'!$B$139:$B$238,0),4),IF(INDEX('Capacity Summary'!$H$139:$BG$238,MATCH('Capacity Backing (Hide)'!BX$132,'Capacity Summary'!$B$139:$B$238,0),MATCH('Capacity Backing (Hide)'!$A139,'Capacity Summary'!$H$138:$BG$138,0))&lt;&gt;0,INDEX('Capacity Summary'!$H$139:$BG$238,MATCH('Capacity Backing (Hide)'!BX$132,'Capacity Summary'!$B$139:$B$238,0),MATCH('Capacity Backing (Hide)'!$A139,'Capacity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3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(Hide)'!$A139,'Capacity Summary'!$H$138:$BG$138,0))="x",INDEX('Capacity Summary'!$C$139:$E$238,MATCH('Capacity Backing (Hide)'!BY$132,'Capacity Summary'!$B$139:$B$238,0),4),IF(INDEX('Capacity Summary'!$H$139:$BG$238,MATCH('Capacity Backing (Hide)'!BY$132,'Capacity Summary'!$B$139:$B$238,0),MATCH('Capacity Backing (Hide)'!$A139,'Capacity Summary'!$H$138:$BG$138,0))&lt;&gt;0,INDEX('Capacity Summary'!$H$139:$BG$238,MATCH('Capacity Backing (Hide)'!BY$132,'Capacity Summary'!$B$139:$B$238,0),MATCH('Capacity Backing (Hide)'!$A139,'Capacity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3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(Hide)'!$A139,'Capacity Summary'!$H$138:$BG$138,0))="x",INDEX('Capacity Summary'!$C$139:$E$238,MATCH('Capacity Backing (Hide)'!BZ$132,'Capacity Summary'!$B$139:$B$238,0),4),IF(INDEX('Capacity Summary'!$H$139:$BG$238,MATCH('Capacity Backing (Hide)'!BZ$132,'Capacity Summary'!$B$139:$B$238,0),MATCH('Capacity Backing (Hide)'!$A139,'Capacity Summary'!$H$138:$BG$138,0))&lt;&gt;0,INDEX('Capacity Summary'!$H$139:$BG$238,MATCH('Capacity Backing (Hide)'!BZ$132,'Capacity Summary'!$B$139:$B$238,0),MATCH('Capacity Backing (Hide)'!$A139,'Capacity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3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(Hide)'!$A139,'Capacity Summary'!$H$138:$BG$138,0))="x",INDEX('Capacity Summary'!$C$139:$E$238,MATCH('Capacity Backing (Hide)'!CA$132,'Capacity Summary'!$B$139:$B$238,0),4),IF(INDEX('Capacity Summary'!$H$139:$BG$238,MATCH('Capacity Backing (Hide)'!CA$132,'Capacity Summary'!$B$139:$B$238,0),MATCH('Capacity Backing (Hide)'!$A139,'Capacity Summary'!$H$138:$BG$138,0))&lt;&gt;0,INDEX('Capacity Summary'!$H$139:$BG$238,MATCH('Capacity Backing (Hide)'!CA$132,'Capacity Summary'!$B$139:$B$238,0),MATCH('Capacity Backing (Hide)'!$A139,'Capacity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3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(Hide)'!$A139,'Capacity Summary'!$H$138:$BG$138,0))="x",INDEX('Capacity Summary'!$C$139:$E$238,MATCH('Capacity Backing (Hide)'!CB$132,'Capacity Summary'!$B$139:$B$238,0),4),IF(INDEX('Capacity Summary'!$H$139:$BG$238,MATCH('Capacity Backing (Hide)'!CB$132,'Capacity Summary'!$B$139:$B$238,0),MATCH('Capacity Backing (Hide)'!$A139,'Capacity Summary'!$H$138:$BG$138,0))&lt;&gt;0,INDEX('Capacity Summary'!$H$139:$BG$238,MATCH('Capacity Backing (Hide)'!CB$132,'Capacity Summary'!$B$139:$B$238,0),MATCH('Capacity Backing (Hide)'!$A139,'Capacity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3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(Hide)'!$A139,'Capacity Summary'!$H$138:$BG$138,0))="x",INDEX('Capacity Summary'!$C$139:$E$238,MATCH('Capacity Backing (Hide)'!CC$132,'Capacity Summary'!$B$139:$B$238,0),4),IF(INDEX('Capacity Summary'!$H$139:$BG$238,MATCH('Capacity Backing (Hide)'!CC$132,'Capacity Summary'!$B$139:$B$238,0),MATCH('Capacity Backing (Hide)'!$A139,'Capacity Summary'!$H$138:$BG$138,0))&lt;&gt;0,INDEX('Capacity Summary'!$H$139:$BG$238,MATCH('Capacity Backing (Hide)'!CC$132,'Capacity Summary'!$B$139:$B$238,0),MATCH('Capacity Backing (Hide)'!$A139,'Capacity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3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(Hide)'!$A139,'Capacity Summary'!$H$138:$BG$138,0))="x",INDEX('Capacity Summary'!$C$139:$E$238,MATCH('Capacity Backing (Hide)'!CD$132,'Capacity Summary'!$B$139:$B$238,0),4),IF(INDEX('Capacity Summary'!$H$139:$BG$238,MATCH('Capacity Backing (Hide)'!CD$132,'Capacity Summary'!$B$139:$B$238,0),MATCH('Capacity Backing (Hide)'!$A139,'Capacity Summary'!$H$138:$BG$138,0))&lt;&gt;0,INDEX('Capacity Summary'!$H$139:$BG$238,MATCH('Capacity Backing (Hide)'!CD$132,'Capacity Summary'!$B$139:$B$238,0),MATCH('Capacity Backing (Hide)'!$A139,'Capacity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3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(Hide)'!$A139,'Capacity Summary'!$H$138:$BG$138,0))="x",INDEX('Capacity Summary'!$C$139:$E$238,MATCH('Capacity Backing (Hide)'!CE$132,'Capacity Summary'!$B$139:$B$238,0),4),IF(INDEX('Capacity Summary'!$H$139:$BG$238,MATCH('Capacity Backing (Hide)'!CE$132,'Capacity Summary'!$B$139:$B$238,0),MATCH('Capacity Backing (Hide)'!$A139,'Capacity Summary'!$H$138:$BG$138,0))&lt;&gt;0,INDEX('Capacity Summary'!$H$139:$BG$238,MATCH('Capacity Backing (Hide)'!CE$132,'Capacity Summary'!$B$139:$B$238,0),MATCH('Capacity Backing (Hide)'!$A139,'Capacity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3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(Hide)'!$A139,'Capacity Summary'!$H$138:$BG$138,0))="x",INDEX('Capacity Summary'!$C$139:$E$238,MATCH('Capacity Backing (Hide)'!CF$132,'Capacity Summary'!$B$139:$B$238,0),4),IF(INDEX('Capacity Summary'!$H$139:$BG$238,MATCH('Capacity Backing (Hide)'!CF$132,'Capacity Summary'!$B$139:$B$238,0),MATCH('Capacity Backing (Hide)'!$A139,'Capacity Summary'!$H$138:$BG$138,0))&lt;&gt;0,INDEX('Capacity Summary'!$H$139:$BG$238,MATCH('Capacity Backing (Hide)'!CF$132,'Capacity Summary'!$B$139:$B$238,0),MATCH('Capacity Backing (Hide)'!$A139,'Capacity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3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(Hide)'!$A139,'Capacity Summary'!$H$138:$BG$138,0))="x",INDEX('Capacity Summary'!$C$139:$E$238,MATCH('Capacity Backing (Hide)'!CG$132,'Capacity Summary'!$B$139:$B$238,0),4),IF(INDEX('Capacity Summary'!$H$139:$BG$238,MATCH('Capacity Backing (Hide)'!CG$132,'Capacity Summary'!$B$139:$B$238,0),MATCH('Capacity Backing (Hide)'!$A139,'Capacity Summary'!$H$138:$BG$138,0))&lt;&gt;0,INDEX('Capacity Summary'!$H$139:$BG$238,MATCH('Capacity Backing (Hide)'!CG$132,'Capacity Summary'!$B$139:$B$238,0),MATCH('Capacity Backing (Hide)'!$A139,'Capacity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3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(Hide)'!$A139,'Capacity Summary'!$H$138:$BG$138,0))="x",INDEX('Capacity Summary'!$C$139:$E$238,MATCH('Capacity Backing (Hide)'!CH$132,'Capacity Summary'!$B$139:$B$238,0),4),IF(INDEX('Capacity Summary'!$H$139:$BG$238,MATCH('Capacity Backing (Hide)'!CH$132,'Capacity Summary'!$B$139:$B$238,0),MATCH('Capacity Backing (Hide)'!$A139,'Capacity Summary'!$H$138:$BG$138,0))&lt;&gt;0,INDEX('Capacity Summary'!$H$139:$BG$238,MATCH('Capacity Backing (Hide)'!CH$132,'Capacity Summary'!$B$139:$B$238,0),MATCH('Capacity Backing (Hide)'!$A139,'Capacity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3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(Hide)'!$A139,'Capacity Summary'!$H$138:$BG$138,0))="x",INDEX('Capacity Summary'!$C$139:$E$238,MATCH('Capacity Backing (Hide)'!CI$132,'Capacity Summary'!$B$139:$B$238,0),4),IF(INDEX('Capacity Summary'!$H$139:$BG$238,MATCH('Capacity Backing (Hide)'!CI$132,'Capacity Summary'!$B$139:$B$238,0),MATCH('Capacity Backing (Hide)'!$A139,'Capacity Summary'!$H$138:$BG$138,0))&lt;&gt;0,INDEX('Capacity Summary'!$H$139:$BG$238,MATCH('Capacity Backing (Hide)'!CI$132,'Capacity Summary'!$B$139:$B$238,0),MATCH('Capacity Backing (Hide)'!$A139,'Capacity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3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(Hide)'!$A139,'Capacity Summary'!$H$138:$BG$138,0))="x",INDEX('Capacity Summary'!$C$139:$E$238,MATCH('Capacity Backing (Hide)'!CJ$132,'Capacity Summary'!$B$139:$B$238,0),4),IF(INDEX('Capacity Summary'!$H$139:$BG$238,MATCH('Capacity Backing (Hide)'!CJ$132,'Capacity Summary'!$B$139:$B$238,0),MATCH('Capacity Backing (Hide)'!$A139,'Capacity Summary'!$H$138:$BG$138,0))&lt;&gt;0,INDEX('Capacity Summary'!$H$139:$BG$238,MATCH('Capacity Backing (Hide)'!CJ$132,'Capacity Summary'!$B$139:$B$238,0),MATCH('Capacity Backing (Hide)'!$A139,'Capacity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3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(Hide)'!$A139,'Capacity Summary'!$H$138:$BG$138,0))="x",INDEX('Capacity Summary'!$C$139:$E$238,MATCH('Capacity Backing (Hide)'!CK$132,'Capacity Summary'!$B$139:$B$238,0),4),IF(INDEX('Capacity Summary'!$H$139:$BG$238,MATCH('Capacity Backing (Hide)'!CK$132,'Capacity Summary'!$B$139:$B$238,0),MATCH('Capacity Backing (Hide)'!$A139,'Capacity Summary'!$H$138:$BG$138,0))&lt;&gt;0,INDEX('Capacity Summary'!$H$139:$BG$238,MATCH('Capacity Backing (Hide)'!CK$132,'Capacity Summary'!$B$139:$B$238,0),MATCH('Capacity Backing (Hide)'!$A139,'Capacity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3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(Hide)'!$A139,'Capacity Summary'!$H$138:$BG$138,0))="x",INDEX('Capacity Summary'!$C$139:$E$238,MATCH('Capacity Backing (Hide)'!CL$132,'Capacity Summary'!$B$139:$B$238,0),4),IF(INDEX('Capacity Summary'!$H$139:$BG$238,MATCH('Capacity Backing (Hide)'!CL$132,'Capacity Summary'!$B$139:$B$238,0),MATCH('Capacity Backing (Hide)'!$A139,'Capacity Summary'!$H$138:$BG$138,0))&lt;&gt;0,INDEX('Capacity Summary'!$H$139:$BG$238,MATCH('Capacity Backing (Hide)'!CL$132,'Capacity Summary'!$B$139:$B$238,0),MATCH('Capacity Backing (Hide)'!$A139,'Capacity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3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(Hide)'!$A139,'Capacity Summary'!$H$138:$BG$138,0))="x",INDEX('Capacity Summary'!$C$139:$E$238,MATCH('Capacity Backing (Hide)'!CM$132,'Capacity Summary'!$B$139:$B$238,0),4),IF(INDEX('Capacity Summary'!$H$139:$BG$238,MATCH('Capacity Backing (Hide)'!CM$132,'Capacity Summary'!$B$139:$B$238,0),MATCH('Capacity Backing (Hide)'!$A139,'Capacity Summary'!$H$138:$BG$138,0))&lt;&gt;0,INDEX('Capacity Summary'!$H$139:$BG$238,MATCH('Capacity Backing (Hide)'!CM$132,'Capacity Summary'!$B$139:$B$238,0),MATCH('Capacity Backing (Hide)'!$A139,'Capacity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3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(Hide)'!$A139,'Capacity Summary'!$H$138:$BG$138,0))="x",INDEX('Capacity Summary'!$C$139:$E$238,MATCH('Capacity Backing (Hide)'!CN$132,'Capacity Summary'!$B$139:$B$238,0),4),IF(INDEX('Capacity Summary'!$H$139:$BG$238,MATCH('Capacity Backing (Hide)'!CN$132,'Capacity Summary'!$B$139:$B$238,0),MATCH('Capacity Backing (Hide)'!$A139,'Capacity Summary'!$H$138:$BG$138,0))&lt;&gt;0,INDEX('Capacity Summary'!$H$139:$BG$238,MATCH('Capacity Backing (Hide)'!CN$132,'Capacity Summary'!$B$139:$B$238,0),MATCH('Capacity Backing (Hide)'!$A139,'Capacity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3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(Hide)'!$A139,'Capacity Summary'!$H$138:$BG$138,0))="x",INDEX('Capacity Summary'!$C$139:$E$238,MATCH('Capacity Backing (Hide)'!CO$132,'Capacity Summary'!$B$139:$B$238,0),4),IF(INDEX('Capacity Summary'!$H$139:$BG$238,MATCH('Capacity Backing (Hide)'!CO$132,'Capacity Summary'!$B$139:$B$238,0),MATCH('Capacity Backing (Hide)'!$A139,'Capacity Summary'!$H$138:$BG$138,0))&lt;&gt;0,INDEX('Capacity Summary'!$H$139:$BG$238,MATCH('Capacity Backing (Hide)'!CO$132,'Capacity Summary'!$B$139:$B$238,0),MATCH('Capacity Backing (Hide)'!$A139,'Capacity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3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(Hide)'!$A139,'Capacity Summary'!$H$138:$BG$138,0))="x",INDEX('Capacity Summary'!$C$139:$E$238,MATCH('Capacity Backing (Hide)'!CP$132,'Capacity Summary'!$B$139:$B$238,0),4),IF(INDEX('Capacity Summary'!$H$139:$BG$238,MATCH('Capacity Backing (Hide)'!CP$132,'Capacity Summary'!$B$139:$B$238,0),MATCH('Capacity Backing (Hide)'!$A139,'Capacity Summary'!$H$138:$BG$138,0))&lt;&gt;0,INDEX('Capacity Summary'!$H$139:$BG$238,MATCH('Capacity Backing (Hide)'!CP$132,'Capacity Summary'!$B$139:$B$238,0),MATCH('Capacity Backing (Hide)'!$A139,'Capacity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3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(Hide)'!$A139,'Capacity Summary'!$H$138:$BG$138,0))="x",INDEX('Capacity Summary'!$C$139:$E$238,MATCH('Capacity Backing (Hide)'!CQ$132,'Capacity Summary'!$B$139:$B$238,0),4),IF(INDEX('Capacity Summary'!$H$139:$BG$238,MATCH('Capacity Backing (Hide)'!CQ$132,'Capacity Summary'!$B$139:$B$238,0),MATCH('Capacity Backing (Hide)'!$A139,'Capacity Summary'!$H$138:$BG$138,0))&lt;&gt;0,INDEX('Capacity Summary'!$H$139:$BG$238,MATCH('Capacity Backing (Hide)'!CQ$132,'Capacity Summary'!$B$139:$B$238,0),MATCH('Capacity Backing (Hide)'!$A139,'Capacity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3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(Hide)'!$A139,'Capacity Summary'!$H$138:$BG$138,0))="x",INDEX('Capacity Summary'!$C$139:$E$238,MATCH('Capacity Backing (Hide)'!CR$132,'Capacity Summary'!$B$139:$B$238,0),4),IF(INDEX('Capacity Summary'!$H$139:$BG$238,MATCH('Capacity Backing (Hide)'!CR$132,'Capacity Summary'!$B$139:$B$238,0),MATCH('Capacity Backing (Hide)'!$A139,'Capacity Summary'!$H$138:$BG$138,0))&lt;&gt;0,INDEX('Capacity Summary'!$H$139:$BG$238,MATCH('Capacity Backing (Hide)'!CR$132,'Capacity Summary'!$B$139:$B$238,0),MATCH('Capacity Backing (Hide)'!$A139,'Capacity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3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(Hide)'!$A139,'Capacity Summary'!$H$138:$BG$138,0))="x",INDEX('Capacity Summary'!$C$139:$E$238,MATCH('Capacity Backing (Hide)'!CS$132,'Capacity Summary'!$B$139:$B$238,0),4),IF(INDEX('Capacity Summary'!$H$139:$BG$238,MATCH('Capacity Backing (Hide)'!CS$132,'Capacity Summary'!$B$139:$B$238,0),MATCH('Capacity Backing (Hide)'!$A139,'Capacity Summary'!$H$138:$BG$138,0))&lt;&gt;0,INDEX('Capacity Summary'!$H$139:$BG$238,MATCH('Capacity Backing (Hide)'!CS$132,'Capacity Summary'!$B$139:$B$238,0),MATCH('Capacity Backing (Hide)'!$A139,'Capacity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3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(Hide)'!$A139,'Capacity Summary'!$H$138:$BG$138,0))="x",INDEX('Capacity Summary'!$C$139:$E$238,MATCH('Capacity Backing (Hide)'!CT$132,'Capacity Summary'!$B$139:$B$238,0),4),IF(INDEX('Capacity Summary'!$H$139:$BG$238,MATCH('Capacity Backing (Hide)'!CT$132,'Capacity Summary'!$B$139:$B$238,0),MATCH('Capacity Backing (Hide)'!$A139,'Capacity Summary'!$H$138:$BG$138,0))&lt;&gt;0,INDEX('Capacity Summary'!$H$139:$BG$238,MATCH('Capacity Backing (Hide)'!CT$132,'Capacity Summary'!$B$139:$B$238,0),MATCH('Capacity Backing (Hide)'!$A139,'Capacity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3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(Hide)'!$A139,'Capacity Summary'!$H$138:$BG$138,0))="x",INDEX('Capacity Summary'!$C$139:$E$238,MATCH('Capacity Backing (Hide)'!CU$132,'Capacity Summary'!$B$139:$B$238,0),4),IF(INDEX('Capacity Summary'!$H$139:$BG$238,MATCH('Capacity Backing (Hide)'!CU$132,'Capacity Summary'!$B$139:$B$238,0),MATCH('Capacity Backing (Hide)'!$A139,'Capacity Summary'!$H$138:$BG$138,0))&lt;&gt;0,INDEX('Capacity Summary'!$H$139:$BG$238,MATCH('Capacity Backing (Hide)'!CU$132,'Capacity Summary'!$B$139:$B$238,0),MATCH('Capacity Backing (Hide)'!$A139,'Capacity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3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(Hide)'!$A139,'Capacity Summary'!$H$138:$BG$138,0))="x",INDEX('Capacity Summary'!$C$139:$E$238,MATCH('Capacity Backing (Hide)'!CV$132,'Capacity Summary'!$B$139:$B$238,0),4),IF(INDEX('Capacity Summary'!$H$139:$BG$238,MATCH('Capacity Backing (Hide)'!CV$132,'Capacity Summary'!$B$139:$B$238,0),MATCH('Capacity Backing (Hide)'!$A139,'Capacity Summary'!$H$138:$BG$138,0))&lt;&gt;0,INDEX('Capacity Summary'!$H$139:$BG$238,MATCH('Capacity Backing (Hide)'!CV$132,'Capacity Summary'!$B$139:$B$238,0),MATCH('Capacity Backing (Hide)'!$A139,'Capacity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3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(Hide)'!$A139,'Capacity Summary'!$H$138:$BG$138,0))="x",INDEX('Capacity Summary'!$C$139:$E$238,MATCH('Capacity Backing (Hide)'!CW$132,'Capacity Summary'!$B$139:$B$238,0),4),IF(INDEX('Capacity Summary'!$H$139:$BG$238,MATCH('Capacity Backing (Hide)'!CW$132,'Capacity Summary'!$B$139:$B$238,0),MATCH('Capacity Backing (Hide)'!$A139,'Capacity Summary'!$H$138:$BG$138,0))&lt;&gt;0,INDEX('Capacity Summary'!$H$139:$BG$238,MATCH('Capacity Backing (Hide)'!CW$132,'Capacity Summary'!$B$139:$B$238,0),MATCH('Capacity Backing (Hide)'!$A139,'Capacity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0" spans="1:101" x14ac:dyDescent="0.35">
      <c r="A140" s="2">
        <f ca="1">'Required Capacity (Hide)'!E10</f>
        <v>44263</v>
      </c>
      <c r="B14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(Hide)'!$A140,'Capacity Summary'!$H$138:$BG$138,0))="x",INDEX('Capacity Summary'!$C$139:$E$238,MATCH('Capacity Backing (Hide)'!B$132,'Capacity Summary'!$B$139:$B$238,0),4),IF(INDEX('Capacity Summary'!$H$139:$BG$238,MATCH('Capacity Backing (Hide)'!B$132,'Capacity Summary'!$B$139:$B$238,0),MATCH('Capacity Backing (Hide)'!$A140,'Capacity Summary'!$H$138:$BG$138,0))&lt;&gt;0,INDEX('Capacity Summary'!$H$139:$BG$238,MATCH('Capacity Backing (Hide)'!B$132,'Capacity Summary'!$B$139:$B$238,0),MATCH('Capacity Backing (Hide)'!$A140,'Capacity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(Hide)'!$A140,'Capacity Summary'!$H$138:$BG$138,0))="x",INDEX('Capacity Summary'!$C$139:$E$238,MATCH('Capacity Backing (Hide)'!C$132,'Capacity Summary'!$B$139:$B$238,0),4),IF(INDEX('Capacity Summary'!$H$139:$BG$238,MATCH('Capacity Backing (Hide)'!C$132,'Capacity Summary'!$B$139:$B$238,0),MATCH('Capacity Backing (Hide)'!$A140,'Capacity Summary'!$H$138:$BG$138,0))&lt;&gt;0,INDEX('Capacity Summary'!$H$139:$BG$238,MATCH('Capacity Backing (Hide)'!C$132,'Capacity Summary'!$B$139:$B$238,0),MATCH('Capacity Backing (Hide)'!$A140,'Capacity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(Hide)'!$A140,'Capacity Summary'!$H$138:$BG$138,0))="x",INDEX('Capacity Summary'!$C$139:$E$238,MATCH('Capacity Backing (Hide)'!D$132,'Capacity Summary'!$B$139:$B$238,0),4),IF(INDEX('Capacity Summary'!$H$139:$BG$238,MATCH('Capacity Backing (Hide)'!D$132,'Capacity Summary'!$B$139:$B$238,0),MATCH('Capacity Backing (Hide)'!$A140,'Capacity Summary'!$H$138:$BG$138,0))&lt;&gt;0,INDEX('Capacity Summary'!$H$139:$BG$238,MATCH('Capacity Backing (Hide)'!D$132,'Capacity Summary'!$B$139:$B$238,0),MATCH('Capacity Backing (Hide)'!$A140,'Capacity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(Hide)'!$A140,'Capacity Summary'!$H$138:$BG$138,0))="x",INDEX('Capacity Summary'!$C$139:$E$238,MATCH('Capacity Backing (Hide)'!E$132,'Capacity Summary'!$B$139:$B$238,0),4),IF(INDEX('Capacity Summary'!$H$139:$BG$238,MATCH('Capacity Backing (Hide)'!E$132,'Capacity Summary'!$B$139:$B$238,0),MATCH('Capacity Backing (Hide)'!$A140,'Capacity Summary'!$H$138:$BG$138,0))&lt;&gt;0,INDEX('Capacity Summary'!$H$139:$BG$238,MATCH('Capacity Backing (Hide)'!E$132,'Capacity Summary'!$B$139:$B$238,0),MATCH('Capacity Backing (Hide)'!$A140,'Capacity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(Hide)'!$A140,'Capacity Summary'!$H$138:$BG$138,0))="x",INDEX('Capacity Summary'!$C$139:$E$238,MATCH('Capacity Backing (Hide)'!F$132,'Capacity Summary'!$B$139:$B$238,0),4),IF(INDEX('Capacity Summary'!$H$139:$BG$238,MATCH('Capacity Backing (Hide)'!F$132,'Capacity Summary'!$B$139:$B$238,0),MATCH('Capacity Backing (Hide)'!$A140,'Capacity Summary'!$H$138:$BG$138,0))&lt;&gt;0,INDEX('Capacity Summary'!$H$139:$BG$238,MATCH('Capacity Backing (Hide)'!F$132,'Capacity Summary'!$B$139:$B$238,0),MATCH('Capacity Backing (Hide)'!$A140,'Capacity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(Hide)'!$A140,'Capacity Summary'!$H$138:$BG$138,0))="x",INDEX('Capacity Summary'!$C$139:$E$238,MATCH('Capacity Backing (Hide)'!G$132,'Capacity Summary'!$B$139:$B$238,0),4),IF(INDEX('Capacity Summary'!$H$139:$BG$238,MATCH('Capacity Backing (Hide)'!G$132,'Capacity Summary'!$B$139:$B$238,0),MATCH('Capacity Backing (Hide)'!$A140,'Capacity Summary'!$H$138:$BG$138,0))&lt;&gt;0,INDEX('Capacity Summary'!$H$139:$BG$238,MATCH('Capacity Backing (Hide)'!G$132,'Capacity Summary'!$B$139:$B$238,0),MATCH('Capacity Backing (Hide)'!$A140,'Capacity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(Hide)'!$A140,'Capacity Summary'!$H$138:$BG$138,0))="x",INDEX('Capacity Summary'!$C$139:$E$238,MATCH('Capacity Backing (Hide)'!H$132,'Capacity Summary'!$B$139:$B$238,0),4),IF(INDEX('Capacity Summary'!$H$139:$BG$238,MATCH('Capacity Backing (Hide)'!H$132,'Capacity Summary'!$B$139:$B$238,0),MATCH('Capacity Backing (Hide)'!$A140,'Capacity Summary'!$H$138:$BG$138,0))&lt;&gt;0,INDEX('Capacity Summary'!$H$139:$BG$238,MATCH('Capacity Backing (Hide)'!H$132,'Capacity Summary'!$B$139:$B$238,0),MATCH('Capacity Backing (Hide)'!$A140,'Capacity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(Hide)'!$A140,'Capacity Summary'!$H$138:$BG$138,0))="x",INDEX('Capacity Summary'!$C$139:$E$238,MATCH('Capacity Backing (Hide)'!I$132,'Capacity Summary'!$B$139:$B$238,0),4),IF(INDEX('Capacity Summary'!$H$139:$BG$238,MATCH('Capacity Backing (Hide)'!I$132,'Capacity Summary'!$B$139:$B$238,0),MATCH('Capacity Backing (Hide)'!$A140,'Capacity Summary'!$H$138:$BG$138,0))&lt;&gt;0,INDEX('Capacity Summary'!$H$139:$BG$238,MATCH('Capacity Backing (Hide)'!I$132,'Capacity Summary'!$B$139:$B$238,0),MATCH('Capacity Backing (Hide)'!$A140,'Capacity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(Hide)'!$A140,'Capacity Summary'!$H$138:$BG$138,0))="x",INDEX('Capacity Summary'!$C$139:$E$238,MATCH('Capacity Backing (Hide)'!J$132,'Capacity Summary'!$B$139:$B$238,0),4),IF(INDEX('Capacity Summary'!$H$139:$BG$238,MATCH('Capacity Backing (Hide)'!J$132,'Capacity Summary'!$B$139:$B$238,0),MATCH('Capacity Backing (Hide)'!$A140,'Capacity Summary'!$H$138:$BG$138,0))&lt;&gt;0,INDEX('Capacity Summary'!$H$139:$BG$238,MATCH('Capacity Backing (Hide)'!J$132,'Capacity Summary'!$B$139:$B$238,0),MATCH('Capacity Backing (Hide)'!$A140,'Capacity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(Hide)'!$A140,'Capacity Summary'!$H$138:$BG$138,0))="x",INDEX('Capacity Summary'!$C$139:$E$238,MATCH('Capacity Backing (Hide)'!K$132,'Capacity Summary'!$B$139:$B$238,0),4),IF(INDEX('Capacity Summary'!$H$139:$BG$238,MATCH('Capacity Backing (Hide)'!K$132,'Capacity Summary'!$B$139:$B$238,0),MATCH('Capacity Backing (Hide)'!$A140,'Capacity Summary'!$H$138:$BG$138,0))&lt;&gt;0,INDEX('Capacity Summary'!$H$139:$BG$238,MATCH('Capacity Backing (Hide)'!K$132,'Capacity Summary'!$B$139:$B$238,0),MATCH('Capacity Backing (Hide)'!$A140,'Capacity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(Hide)'!$A140,'Capacity Summary'!$H$138:$BG$138,0))="x",INDEX('Capacity Summary'!$C$139:$E$238,MATCH('Capacity Backing (Hide)'!L$132,'Capacity Summary'!$B$139:$B$238,0),4),IF(INDEX('Capacity Summary'!$H$139:$BG$238,MATCH('Capacity Backing (Hide)'!L$132,'Capacity Summary'!$B$139:$B$238,0),MATCH('Capacity Backing (Hide)'!$A140,'Capacity Summary'!$H$138:$BG$138,0))&lt;&gt;0,INDEX('Capacity Summary'!$H$139:$BG$238,MATCH('Capacity Backing (Hide)'!L$132,'Capacity Summary'!$B$139:$B$238,0),MATCH('Capacity Backing (Hide)'!$A140,'Capacity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(Hide)'!$A140,'Capacity Summary'!$H$138:$BG$138,0))="x",INDEX('Capacity Summary'!$C$139:$E$238,MATCH('Capacity Backing (Hide)'!M$132,'Capacity Summary'!$B$139:$B$238,0),4),IF(INDEX('Capacity Summary'!$H$139:$BG$238,MATCH('Capacity Backing (Hide)'!M$132,'Capacity Summary'!$B$139:$B$238,0),MATCH('Capacity Backing (Hide)'!$A140,'Capacity Summary'!$H$138:$BG$138,0))&lt;&gt;0,INDEX('Capacity Summary'!$H$139:$BG$238,MATCH('Capacity Backing (Hide)'!M$132,'Capacity Summary'!$B$139:$B$238,0),MATCH('Capacity Backing (Hide)'!$A140,'Capacity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(Hide)'!$A140,'Capacity Summary'!$H$138:$BG$138,0))="x",INDEX('Capacity Summary'!$C$139:$E$238,MATCH('Capacity Backing (Hide)'!N$132,'Capacity Summary'!$B$139:$B$238,0),4),IF(INDEX('Capacity Summary'!$H$139:$BG$238,MATCH('Capacity Backing (Hide)'!N$132,'Capacity Summary'!$B$139:$B$238,0),MATCH('Capacity Backing (Hide)'!$A140,'Capacity Summary'!$H$138:$BG$138,0))&lt;&gt;0,INDEX('Capacity Summary'!$H$139:$BG$238,MATCH('Capacity Backing (Hide)'!N$132,'Capacity Summary'!$B$139:$B$238,0),MATCH('Capacity Backing (Hide)'!$A140,'Capacity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(Hide)'!$A140,'Capacity Summary'!$H$138:$BG$138,0))="x",INDEX('Capacity Summary'!$C$139:$E$238,MATCH('Capacity Backing (Hide)'!O$132,'Capacity Summary'!$B$139:$B$238,0),4),IF(INDEX('Capacity Summary'!$H$139:$BG$238,MATCH('Capacity Backing (Hide)'!O$132,'Capacity Summary'!$B$139:$B$238,0),MATCH('Capacity Backing (Hide)'!$A140,'Capacity Summary'!$H$138:$BG$138,0))&lt;&gt;0,INDEX('Capacity Summary'!$H$139:$BG$238,MATCH('Capacity Backing (Hide)'!O$132,'Capacity Summary'!$B$139:$B$238,0),MATCH('Capacity Backing (Hide)'!$A140,'Capacity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(Hide)'!$A140,'Capacity Summary'!$H$138:$BG$138,0))="x",INDEX('Capacity Summary'!$C$139:$E$238,MATCH('Capacity Backing (Hide)'!P$132,'Capacity Summary'!$B$139:$B$238,0),4),IF(INDEX('Capacity Summary'!$H$139:$BG$238,MATCH('Capacity Backing (Hide)'!P$132,'Capacity Summary'!$B$139:$B$238,0),MATCH('Capacity Backing (Hide)'!$A140,'Capacity Summary'!$H$138:$BG$138,0))&lt;&gt;0,INDEX('Capacity Summary'!$H$139:$BG$238,MATCH('Capacity Backing (Hide)'!P$132,'Capacity Summary'!$B$139:$B$238,0),MATCH('Capacity Backing (Hide)'!$A140,'Capacity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(Hide)'!$A140,'Capacity Summary'!$H$138:$BG$138,0))="x",INDEX('Capacity Summary'!$C$139:$E$238,MATCH('Capacity Backing (Hide)'!Q$132,'Capacity Summary'!$B$139:$B$238,0),4),IF(INDEX('Capacity Summary'!$H$139:$BG$238,MATCH('Capacity Backing (Hide)'!Q$132,'Capacity Summary'!$B$139:$B$238,0),MATCH('Capacity Backing (Hide)'!$A140,'Capacity Summary'!$H$138:$BG$138,0))&lt;&gt;0,INDEX('Capacity Summary'!$H$139:$BG$238,MATCH('Capacity Backing (Hide)'!Q$132,'Capacity Summary'!$B$139:$B$238,0),MATCH('Capacity Backing (Hide)'!$A140,'Capacity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(Hide)'!$A140,'Capacity Summary'!$H$138:$BG$138,0))="x",INDEX('Capacity Summary'!$C$139:$E$238,MATCH('Capacity Backing (Hide)'!R$132,'Capacity Summary'!$B$139:$B$238,0),4),IF(INDEX('Capacity Summary'!$H$139:$BG$238,MATCH('Capacity Backing (Hide)'!R$132,'Capacity Summary'!$B$139:$B$238,0),MATCH('Capacity Backing (Hide)'!$A140,'Capacity Summary'!$H$138:$BG$138,0))&lt;&gt;0,INDEX('Capacity Summary'!$H$139:$BG$238,MATCH('Capacity Backing (Hide)'!R$132,'Capacity Summary'!$B$139:$B$238,0),MATCH('Capacity Backing (Hide)'!$A140,'Capacity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(Hide)'!$A140,'Capacity Summary'!$H$138:$BG$138,0))="x",INDEX('Capacity Summary'!$C$139:$E$238,MATCH('Capacity Backing (Hide)'!S$132,'Capacity Summary'!$B$139:$B$238,0),4),IF(INDEX('Capacity Summary'!$H$139:$BG$238,MATCH('Capacity Backing (Hide)'!S$132,'Capacity Summary'!$B$139:$B$238,0),MATCH('Capacity Backing (Hide)'!$A140,'Capacity Summary'!$H$138:$BG$138,0))&lt;&gt;0,INDEX('Capacity Summary'!$H$139:$BG$238,MATCH('Capacity Backing (Hide)'!S$132,'Capacity Summary'!$B$139:$B$238,0),MATCH('Capacity Backing (Hide)'!$A140,'Capacity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(Hide)'!$A140,'Capacity Summary'!$H$138:$BG$138,0))="x",INDEX('Capacity Summary'!$C$139:$E$238,MATCH('Capacity Backing (Hide)'!T$132,'Capacity Summary'!$B$139:$B$238,0),4),IF(INDEX('Capacity Summary'!$H$139:$BG$238,MATCH('Capacity Backing (Hide)'!T$132,'Capacity Summary'!$B$139:$B$238,0),MATCH('Capacity Backing (Hide)'!$A140,'Capacity Summary'!$H$138:$BG$138,0))&lt;&gt;0,INDEX('Capacity Summary'!$H$139:$BG$238,MATCH('Capacity Backing (Hide)'!T$132,'Capacity Summary'!$B$139:$B$238,0),MATCH('Capacity Backing (Hide)'!$A140,'Capacity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(Hide)'!$A140,'Capacity Summary'!$H$138:$BG$138,0))="x",INDEX('Capacity Summary'!$C$139:$E$238,MATCH('Capacity Backing (Hide)'!U$132,'Capacity Summary'!$B$139:$B$238,0),4),IF(INDEX('Capacity Summary'!$H$139:$BG$238,MATCH('Capacity Backing (Hide)'!U$132,'Capacity Summary'!$B$139:$B$238,0),MATCH('Capacity Backing (Hide)'!$A140,'Capacity Summary'!$H$138:$BG$138,0))&lt;&gt;0,INDEX('Capacity Summary'!$H$139:$BG$238,MATCH('Capacity Backing (Hide)'!U$132,'Capacity Summary'!$B$139:$B$238,0),MATCH('Capacity Backing (Hide)'!$A140,'Capacity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(Hide)'!$A140,'Capacity Summary'!$H$138:$BG$138,0))="x",INDEX('Capacity Summary'!$C$139:$E$238,MATCH('Capacity Backing (Hide)'!V$132,'Capacity Summary'!$B$139:$B$238,0),4),IF(INDEX('Capacity Summary'!$H$139:$BG$238,MATCH('Capacity Backing (Hide)'!V$132,'Capacity Summary'!$B$139:$B$238,0),MATCH('Capacity Backing (Hide)'!$A140,'Capacity Summary'!$H$138:$BG$138,0))&lt;&gt;0,INDEX('Capacity Summary'!$H$139:$BG$238,MATCH('Capacity Backing (Hide)'!V$132,'Capacity Summary'!$B$139:$B$238,0),MATCH('Capacity Backing (Hide)'!$A140,'Capacity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(Hide)'!$A140,'Capacity Summary'!$H$138:$BG$138,0))="x",INDEX('Capacity Summary'!$C$139:$E$238,MATCH('Capacity Backing (Hide)'!W$132,'Capacity Summary'!$B$139:$B$238,0),4),IF(INDEX('Capacity Summary'!$H$139:$BG$238,MATCH('Capacity Backing (Hide)'!W$132,'Capacity Summary'!$B$139:$B$238,0),MATCH('Capacity Backing (Hide)'!$A140,'Capacity Summary'!$H$138:$BG$138,0))&lt;&gt;0,INDEX('Capacity Summary'!$H$139:$BG$238,MATCH('Capacity Backing (Hide)'!W$132,'Capacity Summary'!$B$139:$B$238,0),MATCH('Capacity Backing (Hide)'!$A140,'Capacity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(Hide)'!$A140,'Capacity Summary'!$H$138:$BG$138,0))="x",INDEX('Capacity Summary'!$C$139:$E$238,MATCH('Capacity Backing (Hide)'!X$132,'Capacity Summary'!$B$139:$B$238,0),4),IF(INDEX('Capacity Summary'!$H$139:$BG$238,MATCH('Capacity Backing (Hide)'!X$132,'Capacity Summary'!$B$139:$B$238,0),MATCH('Capacity Backing (Hide)'!$A140,'Capacity Summary'!$H$138:$BG$138,0))&lt;&gt;0,INDEX('Capacity Summary'!$H$139:$BG$238,MATCH('Capacity Backing (Hide)'!X$132,'Capacity Summary'!$B$139:$B$238,0),MATCH('Capacity Backing (Hide)'!$A140,'Capacity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(Hide)'!$A140,'Capacity Summary'!$H$138:$BG$138,0))="x",INDEX('Capacity Summary'!$C$139:$E$238,MATCH('Capacity Backing (Hide)'!Y$132,'Capacity Summary'!$B$139:$B$238,0),4),IF(INDEX('Capacity Summary'!$H$139:$BG$238,MATCH('Capacity Backing (Hide)'!Y$132,'Capacity Summary'!$B$139:$B$238,0),MATCH('Capacity Backing (Hide)'!$A140,'Capacity Summary'!$H$138:$BG$138,0))&lt;&gt;0,INDEX('Capacity Summary'!$H$139:$BG$238,MATCH('Capacity Backing (Hide)'!Y$132,'Capacity Summary'!$B$139:$B$238,0),MATCH('Capacity Backing (Hide)'!$A140,'Capacity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(Hide)'!$A140,'Capacity Summary'!$H$138:$BG$138,0))="x",INDEX('Capacity Summary'!$C$139:$E$238,MATCH('Capacity Backing (Hide)'!Z$132,'Capacity Summary'!$B$139:$B$238,0),4),IF(INDEX('Capacity Summary'!$H$139:$BG$238,MATCH('Capacity Backing (Hide)'!Z$132,'Capacity Summary'!$B$139:$B$238,0),MATCH('Capacity Backing (Hide)'!$A140,'Capacity Summary'!$H$138:$BG$138,0))&lt;&gt;0,INDEX('Capacity Summary'!$H$139:$BG$238,MATCH('Capacity Backing (Hide)'!Z$132,'Capacity Summary'!$B$139:$B$238,0),MATCH('Capacity Backing (Hide)'!$A140,'Capacity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(Hide)'!$A140,'Capacity Summary'!$H$138:$BG$138,0))="x",INDEX('Capacity Summary'!$C$139:$E$238,MATCH('Capacity Backing (Hide)'!AA$132,'Capacity Summary'!$B$139:$B$238,0),4),IF(INDEX('Capacity Summary'!$H$139:$BG$238,MATCH('Capacity Backing (Hide)'!AA$132,'Capacity Summary'!$B$139:$B$238,0),MATCH('Capacity Backing (Hide)'!$A140,'Capacity Summary'!$H$138:$BG$138,0))&lt;&gt;0,INDEX('Capacity Summary'!$H$139:$BG$238,MATCH('Capacity Backing (Hide)'!AA$132,'Capacity Summary'!$B$139:$B$238,0),MATCH('Capacity Backing (Hide)'!$A140,'Capacity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(Hide)'!$A140,'Capacity Summary'!$H$138:$BG$138,0))="x",INDEX('Capacity Summary'!$C$139:$E$238,MATCH('Capacity Backing (Hide)'!AB$132,'Capacity Summary'!$B$139:$B$238,0),4),IF(INDEX('Capacity Summary'!$H$139:$BG$238,MATCH('Capacity Backing (Hide)'!AB$132,'Capacity Summary'!$B$139:$B$238,0),MATCH('Capacity Backing (Hide)'!$A140,'Capacity Summary'!$H$138:$BG$138,0))&lt;&gt;0,INDEX('Capacity Summary'!$H$139:$BG$238,MATCH('Capacity Backing (Hide)'!AB$132,'Capacity Summary'!$B$139:$B$238,0),MATCH('Capacity Backing (Hide)'!$A140,'Capacity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(Hide)'!$A140,'Capacity Summary'!$H$138:$BG$138,0))="x",INDEX('Capacity Summary'!$C$139:$E$238,MATCH('Capacity Backing (Hide)'!AC$132,'Capacity Summary'!$B$139:$B$238,0),4),IF(INDEX('Capacity Summary'!$H$139:$BG$238,MATCH('Capacity Backing (Hide)'!AC$132,'Capacity Summary'!$B$139:$B$238,0),MATCH('Capacity Backing (Hide)'!$A140,'Capacity Summary'!$H$138:$BG$138,0))&lt;&gt;0,INDEX('Capacity Summary'!$H$139:$BG$238,MATCH('Capacity Backing (Hide)'!AC$132,'Capacity Summary'!$B$139:$B$238,0),MATCH('Capacity Backing (Hide)'!$A140,'Capacity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(Hide)'!$A140,'Capacity Summary'!$H$138:$BG$138,0))="x",INDEX('Capacity Summary'!$C$139:$E$238,MATCH('Capacity Backing (Hide)'!AD$132,'Capacity Summary'!$B$139:$B$238,0),4),IF(INDEX('Capacity Summary'!$H$139:$BG$238,MATCH('Capacity Backing (Hide)'!AD$132,'Capacity Summary'!$B$139:$B$238,0),MATCH('Capacity Backing (Hide)'!$A140,'Capacity Summary'!$H$138:$BG$138,0))&lt;&gt;0,INDEX('Capacity Summary'!$H$139:$BG$238,MATCH('Capacity Backing (Hide)'!AD$132,'Capacity Summary'!$B$139:$B$238,0),MATCH('Capacity Backing (Hide)'!$A140,'Capacity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(Hide)'!$A140,'Capacity Summary'!$H$138:$BG$138,0))="x",INDEX('Capacity Summary'!$C$139:$E$238,MATCH('Capacity Backing (Hide)'!AE$132,'Capacity Summary'!$B$139:$B$238,0),4),IF(INDEX('Capacity Summary'!$H$139:$BG$238,MATCH('Capacity Backing (Hide)'!AE$132,'Capacity Summary'!$B$139:$B$238,0),MATCH('Capacity Backing (Hide)'!$A140,'Capacity Summary'!$H$138:$BG$138,0))&lt;&gt;0,INDEX('Capacity Summary'!$H$139:$BG$238,MATCH('Capacity Backing (Hide)'!AE$132,'Capacity Summary'!$B$139:$B$238,0),MATCH('Capacity Backing (Hide)'!$A140,'Capacity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(Hide)'!$A140,'Capacity Summary'!$H$138:$BG$138,0))="x",INDEX('Capacity Summary'!$C$139:$E$238,MATCH('Capacity Backing (Hide)'!AF$132,'Capacity Summary'!$B$139:$B$238,0),4),IF(INDEX('Capacity Summary'!$H$139:$BG$238,MATCH('Capacity Backing (Hide)'!AF$132,'Capacity Summary'!$B$139:$B$238,0),MATCH('Capacity Backing (Hide)'!$A140,'Capacity Summary'!$H$138:$BG$138,0))&lt;&gt;0,INDEX('Capacity Summary'!$H$139:$BG$238,MATCH('Capacity Backing (Hide)'!AF$132,'Capacity Summary'!$B$139:$B$238,0),MATCH('Capacity Backing (Hide)'!$A140,'Capacity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(Hide)'!$A140,'Capacity Summary'!$H$138:$BG$138,0))="x",INDEX('Capacity Summary'!$C$139:$E$238,MATCH('Capacity Backing (Hide)'!AG$132,'Capacity Summary'!$B$139:$B$238,0),4),IF(INDEX('Capacity Summary'!$H$139:$BG$238,MATCH('Capacity Backing (Hide)'!AG$132,'Capacity Summary'!$B$139:$B$238,0),MATCH('Capacity Backing (Hide)'!$A140,'Capacity Summary'!$H$138:$BG$138,0))&lt;&gt;0,INDEX('Capacity Summary'!$H$139:$BG$238,MATCH('Capacity Backing (Hide)'!AG$132,'Capacity Summary'!$B$139:$B$238,0),MATCH('Capacity Backing (Hide)'!$A140,'Capacity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(Hide)'!$A140,'Capacity Summary'!$H$138:$BG$138,0))="x",INDEX('Capacity Summary'!$C$139:$E$238,MATCH('Capacity Backing (Hide)'!AH$132,'Capacity Summary'!$B$139:$B$238,0),4),IF(INDEX('Capacity Summary'!$H$139:$BG$238,MATCH('Capacity Backing (Hide)'!AH$132,'Capacity Summary'!$B$139:$B$238,0),MATCH('Capacity Backing (Hide)'!$A140,'Capacity Summary'!$H$138:$BG$138,0))&lt;&gt;0,INDEX('Capacity Summary'!$H$139:$BG$238,MATCH('Capacity Backing (Hide)'!AH$132,'Capacity Summary'!$B$139:$B$238,0),MATCH('Capacity Backing (Hide)'!$A140,'Capacity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(Hide)'!$A140,'Capacity Summary'!$H$138:$BG$138,0))="x",INDEX('Capacity Summary'!$C$139:$E$238,MATCH('Capacity Backing (Hide)'!AI$132,'Capacity Summary'!$B$139:$B$238,0),4),IF(INDEX('Capacity Summary'!$H$139:$BG$238,MATCH('Capacity Backing (Hide)'!AI$132,'Capacity Summary'!$B$139:$B$238,0),MATCH('Capacity Backing (Hide)'!$A140,'Capacity Summary'!$H$138:$BG$138,0))&lt;&gt;0,INDEX('Capacity Summary'!$H$139:$BG$238,MATCH('Capacity Backing (Hide)'!AI$132,'Capacity Summary'!$B$139:$B$238,0),MATCH('Capacity Backing (Hide)'!$A140,'Capacity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(Hide)'!$A140,'Capacity Summary'!$H$138:$BG$138,0))="x",INDEX('Capacity Summary'!$C$139:$E$238,MATCH('Capacity Backing (Hide)'!AJ$132,'Capacity Summary'!$B$139:$B$238,0),4),IF(INDEX('Capacity Summary'!$H$139:$BG$238,MATCH('Capacity Backing (Hide)'!AJ$132,'Capacity Summary'!$B$139:$B$238,0),MATCH('Capacity Backing (Hide)'!$A140,'Capacity Summary'!$H$138:$BG$138,0))&lt;&gt;0,INDEX('Capacity Summary'!$H$139:$BG$238,MATCH('Capacity Backing (Hide)'!AJ$132,'Capacity Summary'!$B$139:$B$238,0),MATCH('Capacity Backing (Hide)'!$A140,'Capacity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(Hide)'!$A140,'Capacity Summary'!$H$138:$BG$138,0))="x",INDEX('Capacity Summary'!$C$139:$E$238,MATCH('Capacity Backing (Hide)'!AK$132,'Capacity Summary'!$B$139:$B$238,0),4),IF(INDEX('Capacity Summary'!$H$139:$BG$238,MATCH('Capacity Backing (Hide)'!AK$132,'Capacity Summary'!$B$139:$B$238,0),MATCH('Capacity Backing (Hide)'!$A140,'Capacity Summary'!$H$138:$BG$138,0))&lt;&gt;0,INDEX('Capacity Summary'!$H$139:$BG$238,MATCH('Capacity Backing (Hide)'!AK$132,'Capacity Summary'!$B$139:$B$238,0),MATCH('Capacity Backing (Hide)'!$A140,'Capacity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(Hide)'!$A140,'Capacity Summary'!$H$138:$BG$138,0))="x",INDEX('Capacity Summary'!$C$139:$E$238,MATCH('Capacity Backing (Hide)'!AL$132,'Capacity Summary'!$B$139:$B$238,0),4),IF(INDEX('Capacity Summary'!$H$139:$BG$238,MATCH('Capacity Backing (Hide)'!AL$132,'Capacity Summary'!$B$139:$B$238,0),MATCH('Capacity Backing (Hide)'!$A140,'Capacity Summary'!$H$138:$BG$138,0))&lt;&gt;0,INDEX('Capacity Summary'!$H$139:$BG$238,MATCH('Capacity Backing (Hide)'!AL$132,'Capacity Summary'!$B$139:$B$238,0),MATCH('Capacity Backing (Hide)'!$A140,'Capacity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(Hide)'!$A140,'Capacity Summary'!$H$138:$BG$138,0))="x",INDEX('Capacity Summary'!$C$139:$E$238,MATCH('Capacity Backing (Hide)'!AM$132,'Capacity Summary'!$B$139:$B$238,0),4),IF(INDEX('Capacity Summary'!$H$139:$BG$238,MATCH('Capacity Backing (Hide)'!AM$132,'Capacity Summary'!$B$139:$B$238,0),MATCH('Capacity Backing (Hide)'!$A140,'Capacity Summary'!$H$138:$BG$138,0))&lt;&gt;0,INDEX('Capacity Summary'!$H$139:$BG$238,MATCH('Capacity Backing (Hide)'!AM$132,'Capacity Summary'!$B$139:$B$238,0),MATCH('Capacity Backing (Hide)'!$A140,'Capacity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(Hide)'!$A140,'Capacity Summary'!$H$138:$BG$138,0))="x",INDEX('Capacity Summary'!$C$139:$E$238,MATCH('Capacity Backing (Hide)'!AN$132,'Capacity Summary'!$B$139:$B$238,0),4),IF(INDEX('Capacity Summary'!$H$139:$BG$238,MATCH('Capacity Backing (Hide)'!AN$132,'Capacity Summary'!$B$139:$B$238,0),MATCH('Capacity Backing (Hide)'!$A140,'Capacity Summary'!$H$138:$BG$138,0))&lt;&gt;0,INDEX('Capacity Summary'!$H$139:$BG$238,MATCH('Capacity Backing (Hide)'!AN$132,'Capacity Summary'!$B$139:$B$238,0),MATCH('Capacity Backing (Hide)'!$A140,'Capacity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(Hide)'!$A140,'Capacity Summary'!$H$138:$BG$138,0))="x",INDEX('Capacity Summary'!$C$139:$E$238,MATCH('Capacity Backing (Hide)'!AO$132,'Capacity Summary'!$B$139:$B$238,0),4),IF(INDEX('Capacity Summary'!$H$139:$BG$238,MATCH('Capacity Backing (Hide)'!AO$132,'Capacity Summary'!$B$139:$B$238,0),MATCH('Capacity Backing (Hide)'!$A140,'Capacity Summary'!$H$138:$BG$138,0))&lt;&gt;0,INDEX('Capacity Summary'!$H$139:$BG$238,MATCH('Capacity Backing (Hide)'!AO$132,'Capacity Summary'!$B$139:$B$238,0),MATCH('Capacity Backing (Hide)'!$A140,'Capacity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(Hide)'!$A140,'Capacity Summary'!$H$138:$BG$138,0))="x",INDEX('Capacity Summary'!$C$139:$E$238,MATCH('Capacity Backing (Hide)'!AP$132,'Capacity Summary'!$B$139:$B$238,0),4),IF(INDEX('Capacity Summary'!$H$139:$BG$238,MATCH('Capacity Backing (Hide)'!AP$132,'Capacity Summary'!$B$139:$B$238,0),MATCH('Capacity Backing (Hide)'!$A140,'Capacity Summary'!$H$138:$BG$138,0))&lt;&gt;0,INDEX('Capacity Summary'!$H$139:$BG$238,MATCH('Capacity Backing (Hide)'!AP$132,'Capacity Summary'!$B$139:$B$238,0),MATCH('Capacity Backing (Hide)'!$A140,'Capacity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(Hide)'!$A140,'Capacity Summary'!$H$138:$BG$138,0))="x",INDEX('Capacity Summary'!$C$139:$E$238,MATCH('Capacity Backing (Hide)'!AQ$132,'Capacity Summary'!$B$139:$B$238,0),4),IF(INDEX('Capacity Summary'!$H$139:$BG$238,MATCH('Capacity Backing (Hide)'!AQ$132,'Capacity Summary'!$B$139:$B$238,0),MATCH('Capacity Backing (Hide)'!$A140,'Capacity Summary'!$H$138:$BG$138,0))&lt;&gt;0,INDEX('Capacity Summary'!$H$139:$BG$238,MATCH('Capacity Backing (Hide)'!AQ$132,'Capacity Summary'!$B$139:$B$238,0),MATCH('Capacity Backing (Hide)'!$A140,'Capacity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(Hide)'!$A140,'Capacity Summary'!$H$138:$BG$138,0))="x",INDEX('Capacity Summary'!$C$139:$E$238,MATCH('Capacity Backing (Hide)'!AR$132,'Capacity Summary'!$B$139:$B$238,0),4),IF(INDEX('Capacity Summary'!$H$139:$BG$238,MATCH('Capacity Backing (Hide)'!AR$132,'Capacity Summary'!$B$139:$B$238,0),MATCH('Capacity Backing (Hide)'!$A140,'Capacity Summary'!$H$138:$BG$138,0))&lt;&gt;0,INDEX('Capacity Summary'!$H$139:$BG$238,MATCH('Capacity Backing (Hide)'!AR$132,'Capacity Summary'!$B$139:$B$238,0),MATCH('Capacity Backing (Hide)'!$A140,'Capacity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(Hide)'!$A140,'Capacity Summary'!$H$138:$BG$138,0))="x",INDEX('Capacity Summary'!$C$139:$E$238,MATCH('Capacity Backing (Hide)'!AS$132,'Capacity Summary'!$B$139:$B$238,0),4),IF(INDEX('Capacity Summary'!$H$139:$BG$238,MATCH('Capacity Backing (Hide)'!AS$132,'Capacity Summary'!$B$139:$B$238,0),MATCH('Capacity Backing (Hide)'!$A140,'Capacity Summary'!$H$138:$BG$138,0))&lt;&gt;0,INDEX('Capacity Summary'!$H$139:$BG$238,MATCH('Capacity Backing (Hide)'!AS$132,'Capacity Summary'!$B$139:$B$238,0),MATCH('Capacity Backing (Hide)'!$A140,'Capacity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(Hide)'!$A140,'Capacity Summary'!$H$138:$BG$138,0))="x",INDEX('Capacity Summary'!$C$139:$E$238,MATCH('Capacity Backing (Hide)'!AT$132,'Capacity Summary'!$B$139:$B$238,0),4),IF(INDEX('Capacity Summary'!$H$139:$BG$238,MATCH('Capacity Backing (Hide)'!AT$132,'Capacity Summary'!$B$139:$B$238,0),MATCH('Capacity Backing (Hide)'!$A140,'Capacity Summary'!$H$138:$BG$138,0))&lt;&gt;0,INDEX('Capacity Summary'!$H$139:$BG$238,MATCH('Capacity Backing (Hide)'!AT$132,'Capacity Summary'!$B$139:$B$238,0),MATCH('Capacity Backing (Hide)'!$A140,'Capacity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(Hide)'!$A140,'Capacity Summary'!$H$138:$BG$138,0))="x",INDEX('Capacity Summary'!$C$139:$E$238,MATCH('Capacity Backing (Hide)'!AU$132,'Capacity Summary'!$B$139:$B$238,0),4),IF(INDEX('Capacity Summary'!$H$139:$BG$238,MATCH('Capacity Backing (Hide)'!AU$132,'Capacity Summary'!$B$139:$B$238,0),MATCH('Capacity Backing (Hide)'!$A140,'Capacity Summary'!$H$138:$BG$138,0))&lt;&gt;0,INDEX('Capacity Summary'!$H$139:$BG$238,MATCH('Capacity Backing (Hide)'!AU$132,'Capacity Summary'!$B$139:$B$238,0),MATCH('Capacity Backing (Hide)'!$A140,'Capacity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(Hide)'!$A140,'Capacity Summary'!$H$138:$BG$138,0))="x",INDEX('Capacity Summary'!$C$139:$E$238,MATCH('Capacity Backing (Hide)'!AV$132,'Capacity Summary'!$B$139:$B$238,0),4),IF(INDEX('Capacity Summary'!$H$139:$BG$238,MATCH('Capacity Backing (Hide)'!AV$132,'Capacity Summary'!$B$139:$B$238,0),MATCH('Capacity Backing (Hide)'!$A140,'Capacity Summary'!$H$138:$BG$138,0))&lt;&gt;0,INDEX('Capacity Summary'!$H$139:$BG$238,MATCH('Capacity Backing (Hide)'!AV$132,'Capacity Summary'!$B$139:$B$238,0),MATCH('Capacity Backing (Hide)'!$A140,'Capacity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(Hide)'!$A140,'Capacity Summary'!$H$138:$BG$138,0))="x",INDEX('Capacity Summary'!$C$139:$E$238,MATCH('Capacity Backing (Hide)'!AW$132,'Capacity Summary'!$B$139:$B$238,0),4),IF(INDEX('Capacity Summary'!$H$139:$BG$238,MATCH('Capacity Backing (Hide)'!AW$132,'Capacity Summary'!$B$139:$B$238,0),MATCH('Capacity Backing (Hide)'!$A140,'Capacity Summary'!$H$138:$BG$138,0))&lt;&gt;0,INDEX('Capacity Summary'!$H$139:$BG$238,MATCH('Capacity Backing (Hide)'!AW$132,'Capacity Summary'!$B$139:$B$238,0),MATCH('Capacity Backing (Hide)'!$A140,'Capacity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(Hide)'!$A140,'Capacity Summary'!$H$138:$BG$138,0))="x",INDEX('Capacity Summary'!$C$139:$E$238,MATCH('Capacity Backing (Hide)'!AX$132,'Capacity Summary'!$B$139:$B$238,0),4),IF(INDEX('Capacity Summary'!$H$139:$BG$238,MATCH('Capacity Backing (Hide)'!AX$132,'Capacity Summary'!$B$139:$B$238,0),MATCH('Capacity Backing (Hide)'!$A140,'Capacity Summary'!$H$138:$BG$138,0))&lt;&gt;0,INDEX('Capacity Summary'!$H$139:$BG$238,MATCH('Capacity Backing (Hide)'!AX$132,'Capacity Summary'!$B$139:$B$238,0),MATCH('Capacity Backing (Hide)'!$A140,'Capacity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(Hide)'!$A140,'Capacity Summary'!$H$138:$BG$138,0))="x",INDEX('Capacity Summary'!$C$139:$E$238,MATCH('Capacity Backing (Hide)'!AY$132,'Capacity Summary'!$B$139:$B$238,0),4),IF(INDEX('Capacity Summary'!$H$139:$BG$238,MATCH('Capacity Backing (Hide)'!AY$132,'Capacity Summary'!$B$139:$B$238,0),MATCH('Capacity Backing (Hide)'!$A140,'Capacity Summary'!$H$138:$BG$138,0))&lt;&gt;0,INDEX('Capacity Summary'!$H$139:$BG$238,MATCH('Capacity Backing (Hide)'!AY$132,'Capacity Summary'!$B$139:$B$238,0),MATCH('Capacity Backing (Hide)'!$A140,'Capacity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(Hide)'!$A140,'Capacity Summary'!$H$138:$BG$138,0))="x",INDEX('Capacity Summary'!$C$139:$E$238,MATCH('Capacity Backing (Hide)'!AZ$132,'Capacity Summary'!$B$139:$B$238,0),4),IF(INDEX('Capacity Summary'!$H$139:$BG$238,MATCH('Capacity Backing (Hide)'!AZ$132,'Capacity Summary'!$B$139:$B$238,0),MATCH('Capacity Backing (Hide)'!$A140,'Capacity Summary'!$H$138:$BG$138,0))&lt;&gt;0,INDEX('Capacity Summary'!$H$139:$BG$238,MATCH('Capacity Backing (Hide)'!AZ$132,'Capacity Summary'!$B$139:$B$238,0),MATCH('Capacity Backing (Hide)'!$A140,'Capacity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(Hide)'!$A140,'Capacity Summary'!$H$138:$BG$138,0))="x",INDEX('Capacity Summary'!$C$139:$E$238,MATCH('Capacity Backing (Hide)'!BA$132,'Capacity Summary'!$B$139:$B$238,0),4),IF(INDEX('Capacity Summary'!$H$139:$BG$238,MATCH('Capacity Backing (Hide)'!BA$132,'Capacity Summary'!$B$139:$B$238,0),MATCH('Capacity Backing (Hide)'!$A140,'Capacity Summary'!$H$138:$BG$138,0))&lt;&gt;0,INDEX('Capacity Summary'!$H$139:$BG$238,MATCH('Capacity Backing (Hide)'!BA$132,'Capacity Summary'!$B$139:$B$238,0),MATCH('Capacity Backing (Hide)'!$A140,'Capacity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(Hide)'!$A140,'Capacity Summary'!$H$138:$BG$138,0))="x",INDEX('Capacity Summary'!$C$139:$E$238,MATCH('Capacity Backing (Hide)'!BB$132,'Capacity Summary'!$B$139:$B$238,0),4),IF(INDEX('Capacity Summary'!$H$139:$BG$238,MATCH('Capacity Backing (Hide)'!BB$132,'Capacity Summary'!$B$139:$B$238,0),MATCH('Capacity Backing (Hide)'!$A140,'Capacity Summary'!$H$138:$BG$138,0))&lt;&gt;0,INDEX('Capacity Summary'!$H$139:$BG$238,MATCH('Capacity Backing (Hide)'!BB$132,'Capacity Summary'!$B$139:$B$238,0),MATCH('Capacity Backing (Hide)'!$A140,'Capacity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(Hide)'!$A140,'Capacity Summary'!$H$138:$BG$138,0))="x",INDEX('Capacity Summary'!$C$139:$E$238,MATCH('Capacity Backing (Hide)'!BC$132,'Capacity Summary'!$B$139:$B$238,0),4),IF(INDEX('Capacity Summary'!$H$139:$BG$238,MATCH('Capacity Backing (Hide)'!BC$132,'Capacity Summary'!$B$139:$B$238,0),MATCH('Capacity Backing (Hide)'!$A140,'Capacity Summary'!$H$138:$BG$138,0))&lt;&gt;0,INDEX('Capacity Summary'!$H$139:$BG$238,MATCH('Capacity Backing (Hide)'!BC$132,'Capacity Summary'!$B$139:$B$238,0),MATCH('Capacity Backing (Hide)'!$A140,'Capacity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(Hide)'!$A140,'Capacity Summary'!$H$138:$BG$138,0))="x",INDEX('Capacity Summary'!$C$139:$E$238,MATCH('Capacity Backing (Hide)'!BD$132,'Capacity Summary'!$B$139:$B$238,0),4),IF(INDEX('Capacity Summary'!$H$139:$BG$238,MATCH('Capacity Backing (Hide)'!BD$132,'Capacity Summary'!$B$139:$B$238,0),MATCH('Capacity Backing (Hide)'!$A140,'Capacity Summary'!$H$138:$BG$138,0))&lt;&gt;0,INDEX('Capacity Summary'!$H$139:$BG$238,MATCH('Capacity Backing (Hide)'!BD$132,'Capacity Summary'!$B$139:$B$238,0),MATCH('Capacity Backing (Hide)'!$A140,'Capacity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(Hide)'!$A140,'Capacity Summary'!$H$138:$BG$138,0))="x",INDEX('Capacity Summary'!$C$139:$E$238,MATCH('Capacity Backing (Hide)'!BE$132,'Capacity Summary'!$B$139:$B$238,0),4),IF(INDEX('Capacity Summary'!$H$139:$BG$238,MATCH('Capacity Backing (Hide)'!BE$132,'Capacity Summary'!$B$139:$B$238,0),MATCH('Capacity Backing (Hide)'!$A140,'Capacity Summary'!$H$138:$BG$138,0))&lt;&gt;0,INDEX('Capacity Summary'!$H$139:$BG$238,MATCH('Capacity Backing (Hide)'!BE$132,'Capacity Summary'!$B$139:$B$238,0),MATCH('Capacity Backing (Hide)'!$A140,'Capacity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(Hide)'!$A140,'Capacity Summary'!$H$138:$BG$138,0))="x",INDEX('Capacity Summary'!$C$139:$E$238,MATCH('Capacity Backing (Hide)'!BF$132,'Capacity Summary'!$B$139:$B$238,0),4),IF(INDEX('Capacity Summary'!$H$139:$BG$238,MATCH('Capacity Backing (Hide)'!BF$132,'Capacity Summary'!$B$139:$B$238,0),MATCH('Capacity Backing (Hide)'!$A140,'Capacity Summary'!$H$138:$BG$138,0))&lt;&gt;0,INDEX('Capacity Summary'!$H$139:$BG$238,MATCH('Capacity Backing (Hide)'!BF$132,'Capacity Summary'!$B$139:$B$238,0),MATCH('Capacity Backing (Hide)'!$A140,'Capacity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(Hide)'!$A140,'Capacity Summary'!$H$138:$BG$138,0))="x",INDEX('Capacity Summary'!$C$139:$E$238,MATCH('Capacity Backing (Hide)'!BG$132,'Capacity Summary'!$B$139:$B$238,0),4),IF(INDEX('Capacity Summary'!$H$139:$BG$238,MATCH('Capacity Backing (Hide)'!BG$132,'Capacity Summary'!$B$139:$B$238,0),MATCH('Capacity Backing (Hide)'!$A140,'Capacity Summary'!$H$138:$BG$138,0))&lt;&gt;0,INDEX('Capacity Summary'!$H$139:$BG$238,MATCH('Capacity Backing (Hide)'!BG$132,'Capacity Summary'!$B$139:$B$238,0),MATCH('Capacity Backing (Hide)'!$A140,'Capacity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(Hide)'!$A140,'Capacity Summary'!$H$138:$BG$138,0))="x",INDEX('Capacity Summary'!$C$139:$E$238,MATCH('Capacity Backing (Hide)'!BH$132,'Capacity Summary'!$B$139:$B$238,0),4),IF(INDEX('Capacity Summary'!$H$139:$BG$238,MATCH('Capacity Backing (Hide)'!BH$132,'Capacity Summary'!$B$139:$B$238,0),MATCH('Capacity Backing (Hide)'!$A140,'Capacity Summary'!$H$138:$BG$138,0))&lt;&gt;0,INDEX('Capacity Summary'!$H$139:$BG$238,MATCH('Capacity Backing (Hide)'!BH$132,'Capacity Summary'!$B$139:$B$238,0),MATCH('Capacity Backing (Hide)'!$A140,'Capacity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(Hide)'!$A140,'Capacity Summary'!$H$138:$BG$138,0))="x",INDEX('Capacity Summary'!$C$139:$E$238,MATCH('Capacity Backing (Hide)'!BI$132,'Capacity Summary'!$B$139:$B$238,0),4),IF(INDEX('Capacity Summary'!$H$139:$BG$238,MATCH('Capacity Backing (Hide)'!BI$132,'Capacity Summary'!$B$139:$B$238,0),MATCH('Capacity Backing (Hide)'!$A140,'Capacity Summary'!$H$138:$BG$138,0))&lt;&gt;0,INDEX('Capacity Summary'!$H$139:$BG$238,MATCH('Capacity Backing (Hide)'!BI$132,'Capacity Summary'!$B$139:$B$238,0),MATCH('Capacity Backing (Hide)'!$A140,'Capacity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(Hide)'!$A140,'Capacity Summary'!$H$138:$BG$138,0))="x",INDEX('Capacity Summary'!$C$139:$E$238,MATCH('Capacity Backing (Hide)'!BJ$132,'Capacity Summary'!$B$139:$B$238,0),4),IF(INDEX('Capacity Summary'!$H$139:$BG$238,MATCH('Capacity Backing (Hide)'!BJ$132,'Capacity Summary'!$B$139:$B$238,0),MATCH('Capacity Backing (Hide)'!$A140,'Capacity Summary'!$H$138:$BG$138,0))&lt;&gt;0,INDEX('Capacity Summary'!$H$139:$BG$238,MATCH('Capacity Backing (Hide)'!BJ$132,'Capacity Summary'!$B$139:$B$238,0),MATCH('Capacity Backing (Hide)'!$A140,'Capacity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(Hide)'!$A140,'Capacity Summary'!$H$138:$BG$138,0))="x",INDEX('Capacity Summary'!$C$139:$E$238,MATCH('Capacity Backing (Hide)'!BK$132,'Capacity Summary'!$B$139:$B$238,0),4),IF(INDEX('Capacity Summary'!$H$139:$BG$238,MATCH('Capacity Backing (Hide)'!BK$132,'Capacity Summary'!$B$139:$B$238,0),MATCH('Capacity Backing (Hide)'!$A140,'Capacity Summary'!$H$138:$BG$138,0))&lt;&gt;0,INDEX('Capacity Summary'!$H$139:$BG$238,MATCH('Capacity Backing (Hide)'!BK$132,'Capacity Summary'!$B$139:$B$238,0),MATCH('Capacity Backing (Hide)'!$A140,'Capacity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(Hide)'!$A140,'Capacity Summary'!$H$138:$BG$138,0))="x",INDEX('Capacity Summary'!$C$139:$E$238,MATCH('Capacity Backing (Hide)'!BL$132,'Capacity Summary'!$B$139:$B$238,0),4),IF(INDEX('Capacity Summary'!$H$139:$BG$238,MATCH('Capacity Backing (Hide)'!BL$132,'Capacity Summary'!$B$139:$B$238,0),MATCH('Capacity Backing (Hide)'!$A140,'Capacity Summary'!$H$138:$BG$138,0))&lt;&gt;0,INDEX('Capacity Summary'!$H$139:$BG$238,MATCH('Capacity Backing (Hide)'!BL$132,'Capacity Summary'!$B$139:$B$238,0),MATCH('Capacity Backing (Hide)'!$A140,'Capacity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(Hide)'!$A140,'Capacity Summary'!$H$138:$BG$138,0))="x",INDEX('Capacity Summary'!$C$139:$E$238,MATCH('Capacity Backing (Hide)'!BM$132,'Capacity Summary'!$B$139:$B$238,0),4),IF(INDEX('Capacity Summary'!$H$139:$BG$238,MATCH('Capacity Backing (Hide)'!BM$132,'Capacity Summary'!$B$139:$B$238,0),MATCH('Capacity Backing (Hide)'!$A140,'Capacity Summary'!$H$138:$BG$138,0))&lt;&gt;0,INDEX('Capacity Summary'!$H$139:$BG$238,MATCH('Capacity Backing (Hide)'!BM$132,'Capacity Summary'!$B$139:$B$238,0),MATCH('Capacity Backing (Hide)'!$A140,'Capacity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(Hide)'!$A140,'Capacity Summary'!$H$138:$BG$138,0))="x",INDEX('Capacity Summary'!$C$139:$E$238,MATCH('Capacity Backing (Hide)'!BN$132,'Capacity Summary'!$B$139:$B$238,0),4),IF(INDEX('Capacity Summary'!$H$139:$BG$238,MATCH('Capacity Backing (Hide)'!BN$132,'Capacity Summary'!$B$139:$B$238,0),MATCH('Capacity Backing (Hide)'!$A140,'Capacity Summary'!$H$138:$BG$138,0))&lt;&gt;0,INDEX('Capacity Summary'!$H$139:$BG$238,MATCH('Capacity Backing (Hide)'!BN$132,'Capacity Summary'!$B$139:$B$238,0),MATCH('Capacity Backing (Hide)'!$A140,'Capacity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(Hide)'!$A140,'Capacity Summary'!$H$138:$BG$138,0))="x",INDEX('Capacity Summary'!$C$139:$E$238,MATCH('Capacity Backing (Hide)'!BO$132,'Capacity Summary'!$B$139:$B$238,0),4),IF(INDEX('Capacity Summary'!$H$139:$BG$238,MATCH('Capacity Backing (Hide)'!BO$132,'Capacity Summary'!$B$139:$B$238,0),MATCH('Capacity Backing (Hide)'!$A140,'Capacity Summary'!$H$138:$BG$138,0))&lt;&gt;0,INDEX('Capacity Summary'!$H$139:$BG$238,MATCH('Capacity Backing (Hide)'!BO$132,'Capacity Summary'!$B$139:$B$238,0),MATCH('Capacity Backing (Hide)'!$A140,'Capacity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(Hide)'!$A140,'Capacity Summary'!$H$138:$BG$138,0))="x",INDEX('Capacity Summary'!$C$139:$E$238,MATCH('Capacity Backing (Hide)'!BP$132,'Capacity Summary'!$B$139:$B$238,0),4),IF(INDEX('Capacity Summary'!$H$139:$BG$238,MATCH('Capacity Backing (Hide)'!BP$132,'Capacity Summary'!$B$139:$B$238,0),MATCH('Capacity Backing (Hide)'!$A140,'Capacity Summary'!$H$138:$BG$138,0))&lt;&gt;0,INDEX('Capacity Summary'!$H$139:$BG$238,MATCH('Capacity Backing (Hide)'!BP$132,'Capacity Summary'!$B$139:$B$238,0),MATCH('Capacity Backing (Hide)'!$A140,'Capacity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(Hide)'!$A140,'Capacity Summary'!$H$138:$BG$138,0))="x",INDEX('Capacity Summary'!$C$139:$E$238,MATCH('Capacity Backing (Hide)'!BQ$132,'Capacity Summary'!$B$139:$B$238,0),4),IF(INDEX('Capacity Summary'!$H$139:$BG$238,MATCH('Capacity Backing (Hide)'!BQ$132,'Capacity Summary'!$B$139:$B$238,0),MATCH('Capacity Backing (Hide)'!$A140,'Capacity Summary'!$H$138:$BG$138,0))&lt;&gt;0,INDEX('Capacity Summary'!$H$139:$BG$238,MATCH('Capacity Backing (Hide)'!BQ$132,'Capacity Summary'!$B$139:$B$238,0),MATCH('Capacity Backing (Hide)'!$A140,'Capacity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(Hide)'!$A140,'Capacity Summary'!$H$138:$BG$138,0))="x",INDEX('Capacity Summary'!$C$139:$E$238,MATCH('Capacity Backing (Hide)'!BR$132,'Capacity Summary'!$B$139:$B$238,0),4),IF(INDEX('Capacity Summary'!$H$139:$BG$238,MATCH('Capacity Backing (Hide)'!BR$132,'Capacity Summary'!$B$139:$B$238,0),MATCH('Capacity Backing (Hide)'!$A140,'Capacity Summary'!$H$138:$BG$138,0))&lt;&gt;0,INDEX('Capacity Summary'!$H$139:$BG$238,MATCH('Capacity Backing (Hide)'!BR$132,'Capacity Summary'!$B$139:$B$238,0),MATCH('Capacity Backing (Hide)'!$A140,'Capacity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(Hide)'!$A140,'Capacity Summary'!$H$138:$BG$138,0))="x",INDEX('Capacity Summary'!$C$139:$E$238,MATCH('Capacity Backing (Hide)'!BS$132,'Capacity Summary'!$B$139:$B$238,0),4),IF(INDEX('Capacity Summary'!$H$139:$BG$238,MATCH('Capacity Backing (Hide)'!BS$132,'Capacity Summary'!$B$139:$B$238,0),MATCH('Capacity Backing (Hide)'!$A140,'Capacity Summary'!$H$138:$BG$138,0))&lt;&gt;0,INDEX('Capacity Summary'!$H$139:$BG$238,MATCH('Capacity Backing (Hide)'!BS$132,'Capacity Summary'!$B$139:$B$238,0),MATCH('Capacity Backing (Hide)'!$A140,'Capacity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(Hide)'!$A140,'Capacity Summary'!$H$138:$BG$138,0))="x",INDEX('Capacity Summary'!$C$139:$E$238,MATCH('Capacity Backing (Hide)'!BT$132,'Capacity Summary'!$B$139:$B$238,0),4),IF(INDEX('Capacity Summary'!$H$139:$BG$238,MATCH('Capacity Backing (Hide)'!BT$132,'Capacity Summary'!$B$139:$B$238,0),MATCH('Capacity Backing (Hide)'!$A140,'Capacity Summary'!$H$138:$BG$138,0))&lt;&gt;0,INDEX('Capacity Summary'!$H$139:$BG$238,MATCH('Capacity Backing (Hide)'!BT$132,'Capacity Summary'!$B$139:$B$238,0),MATCH('Capacity Backing (Hide)'!$A140,'Capacity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(Hide)'!$A140,'Capacity Summary'!$H$138:$BG$138,0))="x",INDEX('Capacity Summary'!$C$139:$E$238,MATCH('Capacity Backing (Hide)'!BU$132,'Capacity Summary'!$B$139:$B$238,0),4),IF(INDEX('Capacity Summary'!$H$139:$BG$238,MATCH('Capacity Backing (Hide)'!BU$132,'Capacity Summary'!$B$139:$B$238,0),MATCH('Capacity Backing (Hide)'!$A140,'Capacity Summary'!$H$138:$BG$138,0))&lt;&gt;0,INDEX('Capacity Summary'!$H$139:$BG$238,MATCH('Capacity Backing (Hide)'!BU$132,'Capacity Summary'!$B$139:$B$238,0),MATCH('Capacity Backing (Hide)'!$A140,'Capacity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(Hide)'!$A140,'Capacity Summary'!$H$138:$BG$138,0))="x",INDEX('Capacity Summary'!$C$139:$E$238,MATCH('Capacity Backing (Hide)'!BV$132,'Capacity Summary'!$B$139:$B$238,0),4),IF(INDEX('Capacity Summary'!$H$139:$BG$238,MATCH('Capacity Backing (Hide)'!BV$132,'Capacity Summary'!$B$139:$B$238,0),MATCH('Capacity Backing (Hide)'!$A140,'Capacity Summary'!$H$138:$BG$138,0))&lt;&gt;0,INDEX('Capacity Summary'!$H$139:$BG$238,MATCH('Capacity Backing (Hide)'!BV$132,'Capacity Summary'!$B$139:$B$238,0),MATCH('Capacity Backing (Hide)'!$A140,'Capacity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(Hide)'!$A140,'Capacity Summary'!$H$138:$BG$138,0))="x",INDEX('Capacity Summary'!$C$139:$E$238,MATCH('Capacity Backing (Hide)'!BW$132,'Capacity Summary'!$B$139:$B$238,0),4),IF(INDEX('Capacity Summary'!$H$139:$BG$238,MATCH('Capacity Backing (Hide)'!BW$132,'Capacity Summary'!$B$139:$B$238,0),MATCH('Capacity Backing (Hide)'!$A140,'Capacity Summary'!$H$138:$BG$138,0))&lt;&gt;0,INDEX('Capacity Summary'!$H$139:$BG$238,MATCH('Capacity Backing (Hide)'!BW$132,'Capacity Summary'!$B$139:$B$238,0),MATCH('Capacity Backing (Hide)'!$A140,'Capacity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(Hide)'!$A140,'Capacity Summary'!$H$138:$BG$138,0))="x",INDEX('Capacity Summary'!$C$139:$E$238,MATCH('Capacity Backing (Hide)'!BX$132,'Capacity Summary'!$B$139:$B$238,0),4),IF(INDEX('Capacity Summary'!$H$139:$BG$238,MATCH('Capacity Backing (Hide)'!BX$132,'Capacity Summary'!$B$139:$B$238,0),MATCH('Capacity Backing (Hide)'!$A140,'Capacity Summary'!$H$138:$BG$138,0))&lt;&gt;0,INDEX('Capacity Summary'!$H$139:$BG$238,MATCH('Capacity Backing (Hide)'!BX$132,'Capacity Summary'!$B$139:$B$238,0),MATCH('Capacity Backing (Hide)'!$A140,'Capacity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(Hide)'!$A140,'Capacity Summary'!$H$138:$BG$138,0))="x",INDEX('Capacity Summary'!$C$139:$E$238,MATCH('Capacity Backing (Hide)'!BY$132,'Capacity Summary'!$B$139:$B$238,0),4),IF(INDEX('Capacity Summary'!$H$139:$BG$238,MATCH('Capacity Backing (Hide)'!BY$132,'Capacity Summary'!$B$139:$B$238,0),MATCH('Capacity Backing (Hide)'!$A140,'Capacity Summary'!$H$138:$BG$138,0))&lt;&gt;0,INDEX('Capacity Summary'!$H$139:$BG$238,MATCH('Capacity Backing (Hide)'!BY$132,'Capacity Summary'!$B$139:$B$238,0),MATCH('Capacity Backing (Hide)'!$A140,'Capacity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(Hide)'!$A140,'Capacity Summary'!$H$138:$BG$138,0))="x",INDEX('Capacity Summary'!$C$139:$E$238,MATCH('Capacity Backing (Hide)'!BZ$132,'Capacity Summary'!$B$139:$B$238,0),4),IF(INDEX('Capacity Summary'!$H$139:$BG$238,MATCH('Capacity Backing (Hide)'!BZ$132,'Capacity Summary'!$B$139:$B$238,0),MATCH('Capacity Backing (Hide)'!$A140,'Capacity Summary'!$H$138:$BG$138,0))&lt;&gt;0,INDEX('Capacity Summary'!$H$139:$BG$238,MATCH('Capacity Backing (Hide)'!BZ$132,'Capacity Summary'!$B$139:$B$238,0),MATCH('Capacity Backing (Hide)'!$A140,'Capacity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(Hide)'!$A140,'Capacity Summary'!$H$138:$BG$138,0))="x",INDEX('Capacity Summary'!$C$139:$E$238,MATCH('Capacity Backing (Hide)'!CA$132,'Capacity Summary'!$B$139:$B$238,0),4),IF(INDEX('Capacity Summary'!$H$139:$BG$238,MATCH('Capacity Backing (Hide)'!CA$132,'Capacity Summary'!$B$139:$B$238,0),MATCH('Capacity Backing (Hide)'!$A140,'Capacity Summary'!$H$138:$BG$138,0))&lt;&gt;0,INDEX('Capacity Summary'!$H$139:$BG$238,MATCH('Capacity Backing (Hide)'!CA$132,'Capacity Summary'!$B$139:$B$238,0),MATCH('Capacity Backing (Hide)'!$A140,'Capacity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(Hide)'!$A140,'Capacity Summary'!$H$138:$BG$138,0))="x",INDEX('Capacity Summary'!$C$139:$E$238,MATCH('Capacity Backing (Hide)'!CB$132,'Capacity Summary'!$B$139:$B$238,0),4),IF(INDEX('Capacity Summary'!$H$139:$BG$238,MATCH('Capacity Backing (Hide)'!CB$132,'Capacity Summary'!$B$139:$B$238,0),MATCH('Capacity Backing (Hide)'!$A140,'Capacity Summary'!$H$138:$BG$138,0))&lt;&gt;0,INDEX('Capacity Summary'!$H$139:$BG$238,MATCH('Capacity Backing (Hide)'!CB$132,'Capacity Summary'!$B$139:$B$238,0),MATCH('Capacity Backing (Hide)'!$A140,'Capacity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(Hide)'!$A140,'Capacity Summary'!$H$138:$BG$138,0))="x",INDEX('Capacity Summary'!$C$139:$E$238,MATCH('Capacity Backing (Hide)'!CC$132,'Capacity Summary'!$B$139:$B$238,0),4),IF(INDEX('Capacity Summary'!$H$139:$BG$238,MATCH('Capacity Backing (Hide)'!CC$132,'Capacity Summary'!$B$139:$B$238,0),MATCH('Capacity Backing (Hide)'!$A140,'Capacity Summary'!$H$138:$BG$138,0))&lt;&gt;0,INDEX('Capacity Summary'!$H$139:$BG$238,MATCH('Capacity Backing (Hide)'!CC$132,'Capacity Summary'!$B$139:$B$238,0),MATCH('Capacity Backing (Hide)'!$A140,'Capacity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(Hide)'!$A140,'Capacity Summary'!$H$138:$BG$138,0))="x",INDEX('Capacity Summary'!$C$139:$E$238,MATCH('Capacity Backing (Hide)'!CD$132,'Capacity Summary'!$B$139:$B$238,0),4),IF(INDEX('Capacity Summary'!$H$139:$BG$238,MATCH('Capacity Backing (Hide)'!CD$132,'Capacity Summary'!$B$139:$B$238,0),MATCH('Capacity Backing (Hide)'!$A140,'Capacity Summary'!$H$138:$BG$138,0))&lt;&gt;0,INDEX('Capacity Summary'!$H$139:$BG$238,MATCH('Capacity Backing (Hide)'!CD$132,'Capacity Summary'!$B$139:$B$238,0),MATCH('Capacity Backing (Hide)'!$A140,'Capacity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(Hide)'!$A140,'Capacity Summary'!$H$138:$BG$138,0))="x",INDEX('Capacity Summary'!$C$139:$E$238,MATCH('Capacity Backing (Hide)'!CE$132,'Capacity Summary'!$B$139:$B$238,0),4),IF(INDEX('Capacity Summary'!$H$139:$BG$238,MATCH('Capacity Backing (Hide)'!CE$132,'Capacity Summary'!$B$139:$B$238,0),MATCH('Capacity Backing (Hide)'!$A140,'Capacity Summary'!$H$138:$BG$138,0))&lt;&gt;0,INDEX('Capacity Summary'!$H$139:$BG$238,MATCH('Capacity Backing (Hide)'!CE$132,'Capacity Summary'!$B$139:$B$238,0),MATCH('Capacity Backing (Hide)'!$A140,'Capacity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(Hide)'!$A140,'Capacity Summary'!$H$138:$BG$138,0))="x",INDEX('Capacity Summary'!$C$139:$E$238,MATCH('Capacity Backing (Hide)'!CF$132,'Capacity Summary'!$B$139:$B$238,0),4),IF(INDEX('Capacity Summary'!$H$139:$BG$238,MATCH('Capacity Backing (Hide)'!CF$132,'Capacity Summary'!$B$139:$B$238,0),MATCH('Capacity Backing (Hide)'!$A140,'Capacity Summary'!$H$138:$BG$138,0))&lt;&gt;0,INDEX('Capacity Summary'!$H$139:$BG$238,MATCH('Capacity Backing (Hide)'!CF$132,'Capacity Summary'!$B$139:$B$238,0),MATCH('Capacity Backing (Hide)'!$A140,'Capacity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(Hide)'!$A140,'Capacity Summary'!$H$138:$BG$138,0))="x",INDEX('Capacity Summary'!$C$139:$E$238,MATCH('Capacity Backing (Hide)'!CG$132,'Capacity Summary'!$B$139:$B$238,0),4),IF(INDEX('Capacity Summary'!$H$139:$BG$238,MATCH('Capacity Backing (Hide)'!CG$132,'Capacity Summary'!$B$139:$B$238,0),MATCH('Capacity Backing (Hide)'!$A140,'Capacity Summary'!$H$138:$BG$138,0))&lt;&gt;0,INDEX('Capacity Summary'!$H$139:$BG$238,MATCH('Capacity Backing (Hide)'!CG$132,'Capacity Summary'!$B$139:$B$238,0),MATCH('Capacity Backing (Hide)'!$A140,'Capacity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(Hide)'!$A140,'Capacity Summary'!$H$138:$BG$138,0))="x",INDEX('Capacity Summary'!$C$139:$E$238,MATCH('Capacity Backing (Hide)'!CH$132,'Capacity Summary'!$B$139:$B$238,0),4),IF(INDEX('Capacity Summary'!$H$139:$BG$238,MATCH('Capacity Backing (Hide)'!CH$132,'Capacity Summary'!$B$139:$B$238,0),MATCH('Capacity Backing (Hide)'!$A140,'Capacity Summary'!$H$138:$BG$138,0))&lt;&gt;0,INDEX('Capacity Summary'!$H$139:$BG$238,MATCH('Capacity Backing (Hide)'!CH$132,'Capacity Summary'!$B$139:$B$238,0),MATCH('Capacity Backing (Hide)'!$A140,'Capacity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(Hide)'!$A140,'Capacity Summary'!$H$138:$BG$138,0))="x",INDEX('Capacity Summary'!$C$139:$E$238,MATCH('Capacity Backing (Hide)'!CI$132,'Capacity Summary'!$B$139:$B$238,0),4),IF(INDEX('Capacity Summary'!$H$139:$BG$238,MATCH('Capacity Backing (Hide)'!CI$132,'Capacity Summary'!$B$139:$B$238,0),MATCH('Capacity Backing (Hide)'!$A140,'Capacity Summary'!$H$138:$BG$138,0))&lt;&gt;0,INDEX('Capacity Summary'!$H$139:$BG$238,MATCH('Capacity Backing (Hide)'!CI$132,'Capacity Summary'!$B$139:$B$238,0),MATCH('Capacity Backing (Hide)'!$A140,'Capacity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(Hide)'!$A140,'Capacity Summary'!$H$138:$BG$138,0))="x",INDEX('Capacity Summary'!$C$139:$E$238,MATCH('Capacity Backing (Hide)'!CJ$132,'Capacity Summary'!$B$139:$B$238,0),4),IF(INDEX('Capacity Summary'!$H$139:$BG$238,MATCH('Capacity Backing (Hide)'!CJ$132,'Capacity Summary'!$B$139:$B$238,0),MATCH('Capacity Backing (Hide)'!$A140,'Capacity Summary'!$H$138:$BG$138,0))&lt;&gt;0,INDEX('Capacity Summary'!$H$139:$BG$238,MATCH('Capacity Backing (Hide)'!CJ$132,'Capacity Summary'!$B$139:$B$238,0),MATCH('Capacity Backing (Hide)'!$A140,'Capacity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(Hide)'!$A140,'Capacity Summary'!$H$138:$BG$138,0))="x",INDEX('Capacity Summary'!$C$139:$E$238,MATCH('Capacity Backing (Hide)'!CK$132,'Capacity Summary'!$B$139:$B$238,0),4),IF(INDEX('Capacity Summary'!$H$139:$BG$238,MATCH('Capacity Backing (Hide)'!CK$132,'Capacity Summary'!$B$139:$B$238,0),MATCH('Capacity Backing (Hide)'!$A140,'Capacity Summary'!$H$138:$BG$138,0))&lt;&gt;0,INDEX('Capacity Summary'!$H$139:$BG$238,MATCH('Capacity Backing (Hide)'!CK$132,'Capacity Summary'!$B$139:$B$238,0),MATCH('Capacity Backing (Hide)'!$A140,'Capacity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(Hide)'!$A140,'Capacity Summary'!$H$138:$BG$138,0))="x",INDEX('Capacity Summary'!$C$139:$E$238,MATCH('Capacity Backing (Hide)'!CL$132,'Capacity Summary'!$B$139:$B$238,0),4),IF(INDEX('Capacity Summary'!$H$139:$BG$238,MATCH('Capacity Backing (Hide)'!CL$132,'Capacity Summary'!$B$139:$B$238,0),MATCH('Capacity Backing (Hide)'!$A140,'Capacity Summary'!$H$138:$BG$138,0))&lt;&gt;0,INDEX('Capacity Summary'!$H$139:$BG$238,MATCH('Capacity Backing (Hide)'!CL$132,'Capacity Summary'!$B$139:$B$238,0),MATCH('Capacity Backing (Hide)'!$A140,'Capacity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(Hide)'!$A140,'Capacity Summary'!$H$138:$BG$138,0))="x",INDEX('Capacity Summary'!$C$139:$E$238,MATCH('Capacity Backing (Hide)'!CM$132,'Capacity Summary'!$B$139:$B$238,0),4),IF(INDEX('Capacity Summary'!$H$139:$BG$238,MATCH('Capacity Backing (Hide)'!CM$132,'Capacity Summary'!$B$139:$B$238,0),MATCH('Capacity Backing (Hide)'!$A140,'Capacity Summary'!$H$138:$BG$138,0))&lt;&gt;0,INDEX('Capacity Summary'!$H$139:$BG$238,MATCH('Capacity Backing (Hide)'!CM$132,'Capacity Summary'!$B$139:$B$238,0),MATCH('Capacity Backing (Hide)'!$A140,'Capacity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(Hide)'!$A140,'Capacity Summary'!$H$138:$BG$138,0))="x",INDEX('Capacity Summary'!$C$139:$E$238,MATCH('Capacity Backing (Hide)'!CN$132,'Capacity Summary'!$B$139:$B$238,0),4),IF(INDEX('Capacity Summary'!$H$139:$BG$238,MATCH('Capacity Backing (Hide)'!CN$132,'Capacity Summary'!$B$139:$B$238,0),MATCH('Capacity Backing (Hide)'!$A140,'Capacity Summary'!$H$138:$BG$138,0))&lt;&gt;0,INDEX('Capacity Summary'!$H$139:$BG$238,MATCH('Capacity Backing (Hide)'!CN$132,'Capacity Summary'!$B$139:$B$238,0),MATCH('Capacity Backing (Hide)'!$A140,'Capacity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(Hide)'!$A140,'Capacity Summary'!$H$138:$BG$138,0))="x",INDEX('Capacity Summary'!$C$139:$E$238,MATCH('Capacity Backing (Hide)'!CO$132,'Capacity Summary'!$B$139:$B$238,0),4),IF(INDEX('Capacity Summary'!$H$139:$BG$238,MATCH('Capacity Backing (Hide)'!CO$132,'Capacity Summary'!$B$139:$B$238,0),MATCH('Capacity Backing (Hide)'!$A140,'Capacity Summary'!$H$138:$BG$138,0))&lt;&gt;0,INDEX('Capacity Summary'!$H$139:$BG$238,MATCH('Capacity Backing (Hide)'!CO$132,'Capacity Summary'!$B$139:$B$238,0),MATCH('Capacity Backing (Hide)'!$A140,'Capacity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(Hide)'!$A140,'Capacity Summary'!$H$138:$BG$138,0))="x",INDEX('Capacity Summary'!$C$139:$E$238,MATCH('Capacity Backing (Hide)'!CP$132,'Capacity Summary'!$B$139:$B$238,0),4),IF(INDEX('Capacity Summary'!$H$139:$BG$238,MATCH('Capacity Backing (Hide)'!CP$132,'Capacity Summary'!$B$139:$B$238,0),MATCH('Capacity Backing (Hide)'!$A140,'Capacity Summary'!$H$138:$BG$138,0))&lt;&gt;0,INDEX('Capacity Summary'!$H$139:$BG$238,MATCH('Capacity Backing (Hide)'!CP$132,'Capacity Summary'!$B$139:$B$238,0),MATCH('Capacity Backing (Hide)'!$A140,'Capacity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(Hide)'!$A140,'Capacity Summary'!$H$138:$BG$138,0))="x",INDEX('Capacity Summary'!$C$139:$E$238,MATCH('Capacity Backing (Hide)'!CQ$132,'Capacity Summary'!$B$139:$B$238,0),4),IF(INDEX('Capacity Summary'!$H$139:$BG$238,MATCH('Capacity Backing (Hide)'!CQ$132,'Capacity Summary'!$B$139:$B$238,0),MATCH('Capacity Backing (Hide)'!$A140,'Capacity Summary'!$H$138:$BG$138,0))&lt;&gt;0,INDEX('Capacity Summary'!$H$139:$BG$238,MATCH('Capacity Backing (Hide)'!CQ$132,'Capacity Summary'!$B$139:$B$238,0),MATCH('Capacity Backing (Hide)'!$A140,'Capacity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(Hide)'!$A140,'Capacity Summary'!$H$138:$BG$138,0))="x",INDEX('Capacity Summary'!$C$139:$E$238,MATCH('Capacity Backing (Hide)'!CR$132,'Capacity Summary'!$B$139:$B$238,0),4),IF(INDEX('Capacity Summary'!$H$139:$BG$238,MATCH('Capacity Backing (Hide)'!CR$132,'Capacity Summary'!$B$139:$B$238,0),MATCH('Capacity Backing (Hide)'!$A140,'Capacity Summary'!$H$138:$BG$138,0))&lt;&gt;0,INDEX('Capacity Summary'!$H$139:$BG$238,MATCH('Capacity Backing (Hide)'!CR$132,'Capacity Summary'!$B$139:$B$238,0),MATCH('Capacity Backing (Hide)'!$A140,'Capacity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(Hide)'!$A140,'Capacity Summary'!$H$138:$BG$138,0))="x",INDEX('Capacity Summary'!$C$139:$E$238,MATCH('Capacity Backing (Hide)'!CS$132,'Capacity Summary'!$B$139:$B$238,0),4),IF(INDEX('Capacity Summary'!$H$139:$BG$238,MATCH('Capacity Backing (Hide)'!CS$132,'Capacity Summary'!$B$139:$B$238,0),MATCH('Capacity Backing (Hide)'!$A140,'Capacity Summary'!$H$138:$BG$138,0))&lt;&gt;0,INDEX('Capacity Summary'!$H$139:$BG$238,MATCH('Capacity Backing (Hide)'!CS$132,'Capacity Summary'!$B$139:$B$238,0),MATCH('Capacity Backing (Hide)'!$A140,'Capacity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(Hide)'!$A140,'Capacity Summary'!$H$138:$BG$138,0))="x",INDEX('Capacity Summary'!$C$139:$E$238,MATCH('Capacity Backing (Hide)'!CT$132,'Capacity Summary'!$B$139:$B$238,0),4),IF(INDEX('Capacity Summary'!$H$139:$BG$238,MATCH('Capacity Backing (Hide)'!CT$132,'Capacity Summary'!$B$139:$B$238,0),MATCH('Capacity Backing (Hide)'!$A140,'Capacity Summary'!$H$138:$BG$138,0))&lt;&gt;0,INDEX('Capacity Summary'!$H$139:$BG$238,MATCH('Capacity Backing (Hide)'!CT$132,'Capacity Summary'!$B$139:$B$238,0),MATCH('Capacity Backing (Hide)'!$A140,'Capacity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(Hide)'!$A140,'Capacity Summary'!$H$138:$BG$138,0))="x",INDEX('Capacity Summary'!$C$139:$E$238,MATCH('Capacity Backing (Hide)'!CU$132,'Capacity Summary'!$B$139:$B$238,0),4),IF(INDEX('Capacity Summary'!$H$139:$BG$238,MATCH('Capacity Backing (Hide)'!CU$132,'Capacity Summary'!$B$139:$B$238,0),MATCH('Capacity Backing (Hide)'!$A140,'Capacity Summary'!$H$138:$BG$138,0))&lt;&gt;0,INDEX('Capacity Summary'!$H$139:$BG$238,MATCH('Capacity Backing (Hide)'!CU$132,'Capacity Summary'!$B$139:$B$238,0),MATCH('Capacity Backing (Hide)'!$A140,'Capacity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(Hide)'!$A140,'Capacity Summary'!$H$138:$BG$138,0))="x",INDEX('Capacity Summary'!$C$139:$E$238,MATCH('Capacity Backing (Hide)'!CV$132,'Capacity Summary'!$B$139:$B$238,0),4),IF(INDEX('Capacity Summary'!$H$139:$BG$238,MATCH('Capacity Backing (Hide)'!CV$132,'Capacity Summary'!$B$139:$B$238,0),MATCH('Capacity Backing (Hide)'!$A140,'Capacity Summary'!$H$138:$BG$138,0))&lt;&gt;0,INDEX('Capacity Summary'!$H$139:$BG$238,MATCH('Capacity Backing (Hide)'!CV$132,'Capacity Summary'!$B$139:$B$238,0),MATCH('Capacity Backing (Hide)'!$A140,'Capacity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(Hide)'!$A140,'Capacity Summary'!$H$138:$BG$138,0))="x",INDEX('Capacity Summary'!$C$139:$E$238,MATCH('Capacity Backing (Hide)'!CW$132,'Capacity Summary'!$B$139:$B$238,0),4),IF(INDEX('Capacity Summary'!$H$139:$BG$238,MATCH('Capacity Backing (Hide)'!CW$132,'Capacity Summary'!$B$139:$B$238,0),MATCH('Capacity Backing (Hide)'!$A140,'Capacity Summary'!$H$138:$BG$138,0))&lt;&gt;0,INDEX('Capacity Summary'!$H$139:$BG$238,MATCH('Capacity Backing (Hide)'!CW$132,'Capacity Summary'!$B$139:$B$238,0),MATCH('Capacity Backing (Hide)'!$A140,'Capacity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1" spans="1:101" x14ac:dyDescent="0.35">
      <c r="A141" s="2">
        <f ca="1">'Required Capacity (Hide)'!E11</f>
        <v>44270</v>
      </c>
      <c r="B14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(Hide)'!$A141,'Capacity Summary'!$H$138:$BG$138,0))="x",INDEX('Capacity Summary'!$C$139:$E$238,MATCH('Capacity Backing (Hide)'!B$132,'Capacity Summary'!$B$139:$B$238,0),4),IF(INDEX('Capacity Summary'!$H$139:$BG$238,MATCH('Capacity Backing (Hide)'!B$132,'Capacity Summary'!$B$139:$B$238,0),MATCH('Capacity Backing (Hide)'!$A141,'Capacity Summary'!$H$138:$BG$138,0))&lt;&gt;0,INDEX('Capacity Summary'!$H$139:$BG$238,MATCH('Capacity Backing (Hide)'!B$132,'Capacity Summary'!$B$139:$B$238,0),MATCH('Capacity Backing (Hide)'!$A141,'Capacity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(Hide)'!$A141,'Capacity Summary'!$H$138:$BG$138,0))="x",INDEX('Capacity Summary'!$C$139:$E$238,MATCH('Capacity Backing (Hide)'!C$132,'Capacity Summary'!$B$139:$B$238,0),4),IF(INDEX('Capacity Summary'!$H$139:$BG$238,MATCH('Capacity Backing (Hide)'!C$132,'Capacity Summary'!$B$139:$B$238,0),MATCH('Capacity Backing (Hide)'!$A141,'Capacity Summary'!$H$138:$BG$138,0))&lt;&gt;0,INDEX('Capacity Summary'!$H$139:$BG$238,MATCH('Capacity Backing (Hide)'!C$132,'Capacity Summary'!$B$139:$B$238,0),MATCH('Capacity Backing (Hide)'!$A141,'Capacity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(Hide)'!$A141,'Capacity Summary'!$H$138:$BG$138,0))="x",INDEX('Capacity Summary'!$C$139:$E$238,MATCH('Capacity Backing (Hide)'!D$132,'Capacity Summary'!$B$139:$B$238,0),4),IF(INDEX('Capacity Summary'!$H$139:$BG$238,MATCH('Capacity Backing (Hide)'!D$132,'Capacity Summary'!$B$139:$B$238,0),MATCH('Capacity Backing (Hide)'!$A141,'Capacity Summary'!$H$138:$BG$138,0))&lt;&gt;0,INDEX('Capacity Summary'!$H$139:$BG$238,MATCH('Capacity Backing (Hide)'!D$132,'Capacity Summary'!$B$139:$B$238,0),MATCH('Capacity Backing (Hide)'!$A141,'Capacity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(Hide)'!$A141,'Capacity Summary'!$H$138:$BG$138,0))="x",INDEX('Capacity Summary'!$C$139:$E$238,MATCH('Capacity Backing (Hide)'!E$132,'Capacity Summary'!$B$139:$B$238,0),4),IF(INDEX('Capacity Summary'!$H$139:$BG$238,MATCH('Capacity Backing (Hide)'!E$132,'Capacity Summary'!$B$139:$B$238,0),MATCH('Capacity Backing (Hide)'!$A141,'Capacity Summary'!$H$138:$BG$138,0))&lt;&gt;0,INDEX('Capacity Summary'!$H$139:$BG$238,MATCH('Capacity Backing (Hide)'!E$132,'Capacity Summary'!$B$139:$B$238,0),MATCH('Capacity Backing (Hide)'!$A141,'Capacity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(Hide)'!$A141,'Capacity Summary'!$H$138:$BG$138,0))="x",INDEX('Capacity Summary'!$C$139:$E$238,MATCH('Capacity Backing (Hide)'!F$132,'Capacity Summary'!$B$139:$B$238,0),4),IF(INDEX('Capacity Summary'!$H$139:$BG$238,MATCH('Capacity Backing (Hide)'!F$132,'Capacity Summary'!$B$139:$B$238,0),MATCH('Capacity Backing (Hide)'!$A141,'Capacity Summary'!$H$138:$BG$138,0))&lt;&gt;0,INDEX('Capacity Summary'!$H$139:$BG$238,MATCH('Capacity Backing (Hide)'!F$132,'Capacity Summary'!$B$139:$B$238,0),MATCH('Capacity Backing (Hide)'!$A141,'Capacity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(Hide)'!$A141,'Capacity Summary'!$H$138:$BG$138,0))="x",INDEX('Capacity Summary'!$C$139:$E$238,MATCH('Capacity Backing (Hide)'!G$132,'Capacity Summary'!$B$139:$B$238,0),4),IF(INDEX('Capacity Summary'!$H$139:$BG$238,MATCH('Capacity Backing (Hide)'!G$132,'Capacity Summary'!$B$139:$B$238,0),MATCH('Capacity Backing (Hide)'!$A141,'Capacity Summary'!$H$138:$BG$138,0))&lt;&gt;0,INDEX('Capacity Summary'!$H$139:$BG$238,MATCH('Capacity Backing (Hide)'!G$132,'Capacity Summary'!$B$139:$B$238,0),MATCH('Capacity Backing (Hide)'!$A141,'Capacity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(Hide)'!$A141,'Capacity Summary'!$H$138:$BG$138,0))="x",INDEX('Capacity Summary'!$C$139:$E$238,MATCH('Capacity Backing (Hide)'!H$132,'Capacity Summary'!$B$139:$B$238,0),4),IF(INDEX('Capacity Summary'!$H$139:$BG$238,MATCH('Capacity Backing (Hide)'!H$132,'Capacity Summary'!$B$139:$B$238,0),MATCH('Capacity Backing (Hide)'!$A141,'Capacity Summary'!$H$138:$BG$138,0))&lt;&gt;0,INDEX('Capacity Summary'!$H$139:$BG$238,MATCH('Capacity Backing (Hide)'!H$132,'Capacity Summary'!$B$139:$B$238,0),MATCH('Capacity Backing (Hide)'!$A141,'Capacity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(Hide)'!$A141,'Capacity Summary'!$H$138:$BG$138,0))="x",INDEX('Capacity Summary'!$C$139:$E$238,MATCH('Capacity Backing (Hide)'!I$132,'Capacity Summary'!$B$139:$B$238,0),4),IF(INDEX('Capacity Summary'!$H$139:$BG$238,MATCH('Capacity Backing (Hide)'!I$132,'Capacity Summary'!$B$139:$B$238,0),MATCH('Capacity Backing (Hide)'!$A141,'Capacity Summary'!$H$138:$BG$138,0))&lt;&gt;0,INDEX('Capacity Summary'!$H$139:$BG$238,MATCH('Capacity Backing (Hide)'!I$132,'Capacity Summary'!$B$139:$B$238,0),MATCH('Capacity Backing (Hide)'!$A141,'Capacity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(Hide)'!$A141,'Capacity Summary'!$H$138:$BG$138,0))="x",INDEX('Capacity Summary'!$C$139:$E$238,MATCH('Capacity Backing (Hide)'!J$132,'Capacity Summary'!$B$139:$B$238,0),4),IF(INDEX('Capacity Summary'!$H$139:$BG$238,MATCH('Capacity Backing (Hide)'!J$132,'Capacity Summary'!$B$139:$B$238,0),MATCH('Capacity Backing (Hide)'!$A141,'Capacity Summary'!$H$138:$BG$138,0))&lt;&gt;0,INDEX('Capacity Summary'!$H$139:$BG$238,MATCH('Capacity Backing (Hide)'!J$132,'Capacity Summary'!$B$139:$B$238,0),MATCH('Capacity Backing (Hide)'!$A141,'Capacity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(Hide)'!$A141,'Capacity Summary'!$H$138:$BG$138,0))="x",INDEX('Capacity Summary'!$C$139:$E$238,MATCH('Capacity Backing (Hide)'!K$132,'Capacity Summary'!$B$139:$B$238,0),4),IF(INDEX('Capacity Summary'!$H$139:$BG$238,MATCH('Capacity Backing (Hide)'!K$132,'Capacity Summary'!$B$139:$B$238,0),MATCH('Capacity Backing (Hide)'!$A141,'Capacity Summary'!$H$138:$BG$138,0))&lt;&gt;0,INDEX('Capacity Summary'!$H$139:$BG$238,MATCH('Capacity Backing (Hide)'!K$132,'Capacity Summary'!$B$139:$B$238,0),MATCH('Capacity Backing (Hide)'!$A141,'Capacity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(Hide)'!$A141,'Capacity Summary'!$H$138:$BG$138,0))="x",INDEX('Capacity Summary'!$C$139:$E$238,MATCH('Capacity Backing (Hide)'!L$132,'Capacity Summary'!$B$139:$B$238,0),4),IF(INDEX('Capacity Summary'!$H$139:$BG$238,MATCH('Capacity Backing (Hide)'!L$132,'Capacity Summary'!$B$139:$B$238,0),MATCH('Capacity Backing (Hide)'!$A141,'Capacity Summary'!$H$138:$BG$138,0))&lt;&gt;0,INDEX('Capacity Summary'!$H$139:$BG$238,MATCH('Capacity Backing (Hide)'!L$132,'Capacity Summary'!$B$139:$B$238,0),MATCH('Capacity Backing (Hide)'!$A141,'Capacity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(Hide)'!$A141,'Capacity Summary'!$H$138:$BG$138,0))="x",INDEX('Capacity Summary'!$C$139:$E$238,MATCH('Capacity Backing (Hide)'!M$132,'Capacity Summary'!$B$139:$B$238,0),4),IF(INDEX('Capacity Summary'!$H$139:$BG$238,MATCH('Capacity Backing (Hide)'!M$132,'Capacity Summary'!$B$139:$B$238,0),MATCH('Capacity Backing (Hide)'!$A141,'Capacity Summary'!$H$138:$BG$138,0))&lt;&gt;0,INDEX('Capacity Summary'!$H$139:$BG$238,MATCH('Capacity Backing (Hide)'!M$132,'Capacity Summary'!$B$139:$B$238,0),MATCH('Capacity Backing (Hide)'!$A141,'Capacity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(Hide)'!$A141,'Capacity Summary'!$H$138:$BG$138,0))="x",INDEX('Capacity Summary'!$C$139:$E$238,MATCH('Capacity Backing (Hide)'!N$132,'Capacity Summary'!$B$139:$B$238,0),4),IF(INDEX('Capacity Summary'!$H$139:$BG$238,MATCH('Capacity Backing (Hide)'!N$132,'Capacity Summary'!$B$139:$B$238,0),MATCH('Capacity Backing (Hide)'!$A141,'Capacity Summary'!$H$138:$BG$138,0))&lt;&gt;0,INDEX('Capacity Summary'!$H$139:$BG$238,MATCH('Capacity Backing (Hide)'!N$132,'Capacity Summary'!$B$139:$B$238,0),MATCH('Capacity Backing (Hide)'!$A141,'Capacity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(Hide)'!$A141,'Capacity Summary'!$H$138:$BG$138,0))="x",INDEX('Capacity Summary'!$C$139:$E$238,MATCH('Capacity Backing (Hide)'!O$132,'Capacity Summary'!$B$139:$B$238,0),4),IF(INDEX('Capacity Summary'!$H$139:$BG$238,MATCH('Capacity Backing (Hide)'!O$132,'Capacity Summary'!$B$139:$B$238,0),MATCH('Capacity Backing (Hide)'!$A141,'Capacity Summary'!$H$138:$BG$138,0))&lt;&gt;0,INDEX('Capacity Summary'!$H$139:$BG$238,MATCH('Capacity Backing (Hide)'!O$132,'Capacity Summary'!$B$139:$B$238,0),MATCH('Capacity Backing (Hide)'!$A141,'Capacity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(Hide)'!$A141,'Capacity Summary'!$H$138:$BG$138,0))="x",INDEX('Capacity Summary'!$C$139:$E$238,MATCH('Capacity Backing (Hide)'!P$132,'Capacity Summary'!$B$139:$B$238,0),4),IF(INDEX('Capacity Summary'!$H$139:$BG$238,MATCH('Capacity Backing (Hide)'!P$132,'Capacity Summary'!$B$139:$B$238,0),MATCH('Capacity Backing (Hide)'!$A141,'Capacity Summary'!$H$138:$BG$138,0))&lt;&gt;0,INDEX('Capacity Summary'!$H$139:$BG$238,MATCH('Capacity Backing (Hide)'!P$132,'Capacity Summary'!$B$139:$B$238,0),MATCH('Capacity Backing (Hide)'!$A141,'Capacity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(Hide)'!$A141,'Capacity Summary'!$H$138:$BG$138,0))="x",INDEX('Capacity Summary'!$C$139:$E$238,MATCH('Capacity Backing (Hide)'!Q$132,'Capacity Summary'!$B$139:$B$238,0),4),IF(INDEX('Capacity Summary'!$H$139:$BG$238,MATCH('Capacity Backing (Hide)'!Q$132,'Capacity Summary'!$B$139:$B$238,0),MATCH('Capacity Backing (Hide)'!$A141,'Capacity Summary'!$H$138:$BG$138,0))&lt;&gt;0,INDEX('Capacity Summary'!$H$139:$BG$238,MATCH('Capacity Backing (Hide)'!Q$132,'Capacity Summary'!$B$139:$B$238,0),MATCH('Capacity Backing (Hide)'!$A141,'Capacity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(Hide)'!$A141,'Capacity Summary'!$H$138:$BG$138,0))="x",INDEX('Capacity Summary'!$C$139:$E$238,MATCH('Capacity Backing (Hide)'!R$132,'Capacity Summary'!$B$139:$B$238,0),4),IF(INDEX('Capacity Summary'!$H$139:$BG$238,MATCH('Capacity Backing (Hide)'!R$132,'Capacity Summary'!$B$139:$B$238,0),MATCH('Capacity Backing (Hide)'!$A141,'Capacity Summary'!$H$138:$BG$138,0))&lt;&gt;0,INDEX('Capacity Summary'!$H$139:$BG$238,MATCH('Capacity Backing (Hide)'!R$132,'Capacity Summary'!$B$139:$B$238,0),MATCH('Capacity Backing (Hide)'!$A141,'Capacity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(Hide)'!$A141,'Capacity Summary'!$H$138:$BG$138,0))="x",INDEX('Capacity Summary'!$C$139:$E$238,MATCH('Capacity Backing (Hide)'!S$132,'Capacity Summary'!$B$139:$B$238,0),4),IF(INDEX('Capacity Summary'!$H$139:$BG$238,MATCH('Capacity Backing (Hide)'!S$132,'Capacity Summary'!$B$139:$B$238,0),MATCH('Capacity Backing (Hide)'!$A141,'Capacity Summary'!$H$138:$BG$138,0))&lt;&gt;0,INDEX('Capacity Summary'!$H$139:$BG$238,MATCH('Capacity Backing (Hide)'!S$132,'Capacity Summary'!$B$139:$B$238,0),MATCH('Capacity Backing (Hide)'!$A141,'Capacity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(Hide)'!$A141,'Capacity Summary'!$H$138:$BG$138,0))="x",INDEX('Capacity Summary'!$C$139:$E$238,MATCH('Capacity Backing (Hide)'!T$132,'Capacity Summary'!$B$139:$B$238,0),4),IF(INDEX('Capacity Summary'!$H$139:$BG$238,MATCH('Capacity Backing (Hide)'!T$132,'Capacity Summary'!$B$139:$B$238,0),MATCH('Capacity Backing (Hide)'!$A141,'Capacity Summary'!$H$138:$BG$138,0))&lt;&gt;0,INDEX('Capacity Summary'!$H$139:$BG$238,MATCH('Capacity Backing (Hide)'!T$132,'Capacity Summary'!$B$139:$B$238,0),MATCH('Capacity Backing (Hide)'!$A141,'Capacity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(Hide)'!$A141,'Capacity Summary'!$H$138:$BG$138,0))="x",INDEX('Capacity Summary'!$C$139:$E$238,MATCH('Capacity Backing (Hide)'!U$132,'Capacity Summary'!$B$139:$B$238,0),4),IF(INDEX('Capacity Summary'!$H$139:$BG$238,MATCH('Capacity Backing (Hide)'!U$132,'Capacity Summary'!$B$139:$B$238,0),MATCH('Capacity Backing (Hide)'!$A141,'Capacity Summary'!$H$138:$BG$138,0))&lt;&gt;0,INDEX('Capacity Summary'!$H$139:$BG$238,MATCH('Capacity Backing (Hide)'!U$132,'Capacity Summary'!$B$139:$B$238,0),MATCH('Capacity Backing (Hide)'!$A141,'Capacity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(Hide)'!$A141,'Capacity Summary'!$H$138:$BG$138,0))="x",INDEX('Capacity Summary'!$C$139:$E$238,MATCH('Capacity Backing (Hide)'!V$132,'Capacity Summary'!$B$139:$B$238,0),4),IF(INDEX('Capacity Summary'!$H$139:$BG$238,MATCH('Capacity Backing (Hide)'!V$132,'Capacity Summary'!$B$139:$B$238,0),MATCH('Capacity Backing (Hide)'!$A141,'Capacity Summary'!$H$138:$BG$138,0))&lt;&gt;0,INDEX('Capacity Summary'!$H$139:$BG$238,MATCH('Capacity Backing (Hide)'!V$132,'Capacity Summary'!$B$139:$B$238,0),MATCH('Capacity Backing (Hide)'!$A141,'Capacity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(Hide)'!$A141,'Capacity Summary'!$H$138:$BG$138,0))="x",INDEX('Capacity Summary'!$C$139:$E$238,MATCH('Capacity Backing (Hide)'!W$132,'Capacity Summary'!$B$139:$B$238,0),4),IF(INDEX('Capacity Summary'!$H$139:$BG$238,MATCH('Capacity Backing (Hide)'!W$132,'Capacity Summary'!$B$139:$B$238,0),MATCH('Capacity Backing (Hide)'!$A141,'Capacity Summary'!$H$138:$BG$138,0))&lt;&gt;0,INDEX('Capacity Summary'!$H$139:$BG$238,MATCH('Capacity Backing (Hide)'!W$132,'Capacity Summary'!$B$139:$B$238,0),MATCH('Capacity Backing (Hide)'!$A141,'Capacity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(Hide)'!$A141,'Capacity Summary'!$H$138:$BG$138,0))="x",INDEX('Capacity Summary'!$C$139:$E$238,MATCH('Capacity Backing (Hide)'!X$132,'Capacity Summary'!$B$139:$B$238,0),4),IF(INDEX('Capacity Summary'!$H$139:$BG$238,MATCH('Capacity Backing (Hide)'!X$132,'Capacity Summary'!$B$139:$B$238,0),MATCH('Capacity Backing (Hide)'!$A141,'Capacity Summary'!$H$138:$BG$138,0))&lt;&gt;0,INDEX('Capacity Summary'!$H$139:$BG$238,MATCH('Capacity Backing (Hide)'!X$132,'Capacity Summary'!$B$139:$B$238,0),MATCH('Capacity Backing (Hide)'!$A141,'Capacity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(Hide)'!$A141,'Capacity Summary'!$H$138:$BG$138,0))="x",INDEX('Capacity Summary'!$C$139:$E$238,MATCH('Capacity Backing (Hide)'!Y$132,'Capacity Summary'!$B$139:$B$238,0),4),IF(INDEX('Capacity Summary'!$H$139:$BG$238,MATCH('Capacity Backing (Hide)'!Y$132,'Capacity Summary'!$B$139:$B$238,0),MATCH('Capacity Backing (Hide)'!$A141,'Capacity Summary'!$H$138:$BG$138,0))&lt;&gt;0,INDEX('Capacity Summary'!$H$139:$BG$238,MATCH('Capacity Backing (Hide)'!Y$132,'Capacity Summary'!$B$139:$B$238,0),MATCH('Capacity Backing (Hide)'!$A141,'Capacity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(Hide)'!$A141,'Capacity Summary'!$H$138:$BG$138,0))="x",INDEX('Capacity Summary'!$C$139:$E$238,MATCH('Capacity Backing (Hide)'!Z$132,'Capacity Summary'!$B$139:$B$238,0),4),IF(INDEX('Capacity Summary'!$H$139:$BG$238,MATCH('Capacity Backing (Hide)'!Z$132,'Capacity Summary'!$B$139:$B$238,0),MATCH('Capacity Backing (Hide)'!$A141,'Capacity Summary'!$H$138:$BG$138,0))&lt;&gt;0,INDEX('Capacity Summary'!$H$139:$BG$238,MATCH('Capacity Backing (Hide)'!Z$132,'Capacity Summary'!$B$139:$B$238,0),MATCH('Capacity Backing (Hide)'!$A141,'Capacity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(Hide)'!$A141,'Capacity Summary'!$H$138:$BG$138,0))="x",INDEX('Capacity Summary'!$C$139:$E$238,MATCH('Capacity Backing (Hide)'!AA$132,'Capacity Summary'!$B$139:$B$238,0),4),IF(INDEX('Capacity Summary'!$H$139:$BG$238,MATCH('Capacity Backing (Hide)'!AA$132,'Capacity Summary'!$B$139:$B$238,0),MATCH('Capacity Backing (Hide)'!$A141,'Capacity Summary'!$H$138:$BG$138,0))&lt;&gt;0,INDEX('Capacity Summary'!$H$139:$BG$238,MATCH('Capacity Backing (Hide)'!AA$132,'Capacity Summary'!$B$139:$B$238,0),MATCH('Capacity Backing (Hide)'!$A141,'Capacity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(Hide)'!$A141,'Capacity Summary'!$H$138:$BG$138,0))="x",INDEX('Capacity Summary'!$C$139:$E$238,MATCH('Capacity Backing (Hide)'!AB$132,'Capacity Summary'!$B$139:$B$238,0),4),IF(INDEX('Capacity Summary'!$H$139:$BG$238,MATCH('Capacity Backing (Hide)'!AB$132,'Capacity Summary'!$B$139:$B$238,0),MATCH('Capacity Backing (Hide)'!$A141,'Capacity Summary'!$H$138:$BG$138,0))&lt;&gt;0,INDEX('Capacity Summary'!$H$139:$BG$238,MATCH('Capacity Backing (Hide)'!AB$132,'Capacity Summary'!$B$139:$B$238,0),MATCH('Capacity Backing (Hide)'!$A141,'Capacity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(Hide)'!$A141,'Capacity Summary'!$H$138:$BG$138,0))="x",INDEX('Capacity Summary'!$C$139:$E$238,MATCH('Capacity Backing (Hide)'!AC$132,'Capacity Summary'!$B$139:$B$238,0),4),IF(INDEX('Capacity Summary'!$H$139:$BG$238,MATCH('Capacity Backing (Hide)'!AC$132,'Capacity Summary'!$B$139:$B$238,0),MATCH('Capacity Backing (Hide)'!$A141,'Capacity Summary'!$H$138:$BG$138,0))&lt;&gt;0,INDEX('Capacity Summary'!$H$139:$BG$238,MATCH('Capacity Backing (Hide)'!AC$132,'Capacity Summary'!$B$139:$B$238,0),MATCH('Capacity Backing (Hide)'!$A141,'Capacity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(Hide)'!$A141,'Capacity Summary'!$H$138:$BG$138,0))="x",INDEX('Capacity Summary'!$C$139:$E$238,MATCH('Capacity Backing (Hide)'!AD$132,'Capacity Summary'!$B$139:$B$238,0),4),IF(INDEX('Capacity Summary'!$H$139:$BG$238,MATCH('Capacity Backing (Hide)'!AD$132,'Capacity Summary'!$B$139:$B$238,0),MATCH('Capacity Backing (Hide)'!$A141,'Capacity Summary'!$H$138:$BG$138,0))&lt;&gt;0,INDEX('Capacity Summary'!$H$139:$BG$238,MATCH('Capacity Backing (Hide)'!AD$132,'Capacity Summary'!$B$139:$B$238,0),MATCH('Capacity Backing (Hide)'!$A141,'Capacity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(Hide)'!$A141,'Capacity Summary'!$H$138:$BG$138,0))="x",INDEX('Capacity Summary'!$C$139:$E$238,MATCH('Capacity Backing (Hide)'!AE$132,'Capacity Summary'!$B$139:$B$238,0),4),IF(INDEX('Capacity Summary'!$H$139:$BG$238,MATCH('Capacity Backing (Hide)'!AE$132,'Capacity Summary'!$B$139:$B$238,0),MATCH('Capacity Backing (Hide)'!$A141,'Capacity Summary'!$H$138:$BG$138,0))&lt;&gt;0,INDEX('Capacity Summary'!$H$139:$BG$238,MATCH('Capacity Backing (Hide)'!AE$132,'Capacity Summary'!$B$139:$B$238,0),MATCH('Capacity Backing (Hide)'!$A141,'Capacity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(Hide)'!$A141,'Capacity Summary'!$H$138:$BG$138,0))="x",INDEX('Capacity Summary'!$C$139:$E$238,MATCH('Capacity Backing (Hide)'!AF$132,'Capacity Summary'!$B$139:$B$238,0),4),IF(INDEX('Capacity Summary'!$H$139:$BG$238,MATCH('Capacity Backing (Hide)'!AF$132,'Capacity Summary'!$B$139:$B$238,0),MATCH('Capacity Backing (Hide)'!$A141,'Capacity Summary'!$H$138:$BG$138,0))&lt;&gt;0,INDEX('Capacity Summary'!$H$139:$BG$238,MATCH('Capacity Backing (Hide)'!AF$132,'Capacity Summary'!$B$139:$B$238,0),MATCH('Capacity Backing (Hide)'!$A141,'Capacity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(Hide)'!$A141,'Capacity Summary'!$H$138:$BG$138,0))="x",INDEX('Capacity Summary'!$C$139:$E$238,MATCH('Capacity Backing (Hide)'!AG$132,'Capacity Summary'!$B$139:$B$238,0),4),IF(INDEX('Capacity Summary'!$H$139:$BG$238,MATCH('Capacity Backing (Hide)'!AG$132,'Capacity Summary'!$B$139:$B$238,0),MATCH('Capacity Backing (Hide)'!$A141,'Capacity Summary'!$H$138:$BG$138,0))&lt;&gt;0,INDEX('Capacity Summary'!$H$139:$BG$238,MATCH('Capacity Backing (Hide)'!AG$132,'Capacity Summary'!$B$139:$B$238,0),MATCH('Capacity Backing (Hide)'!$A141,'Capacity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(Hide)'!$A141,'Capacity Summary'!$H$138:$BG$138,0))="x",INDEX('Capacity Summary'!$C$139:$E$238,MATCH('Capacity Backing (Hide)'!AH$132,'Capacity Summary'!$B$139:$B$238,0),4),IF(INDEX('Capacity Summary'!$H$139:$BG$238,MATCH('Capacity Backing (Hide)'!AH$132,'Capacity Summary'!$B$139:$B$238,0),MATCH('Capacity Backing (Hide)'!$A141,'Capacity Summary'!$H$138:$BG$138,0))&lt;&gt;0,INDEX('Capacity Summary'!$H$139:$BG$238,MATCH('Capacity Backing (Hide)'!AH$132,'Capacity Summary'!$B$139:$B$238,0),MATCH('Capacity Backing (Hide)'!$A141,'Capacity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(Hide)'!$A141,'Capacity Summary'!$H$138:$BG$138,0))="x",INDEX('Capacity Summary'!$C$139:$E$238,MATCH('Capacity Backing (Hide)'!AI$132,'Capacity Summary'!$B$139:$B$238,0),4),IF(INDEX('Capacity Summary'!$H$139:$BG$238,MATCH('Capacity Backing (Hide)'!AI$132,'Capacity Summary'!$B$139:$B$238,0),MATCH('Capacity Backing (Hide)'!$A141,'Capacity Summary'!$H$138:$BG$138,0))&lt;&gt;0,INDEX('Capacity Summary'!$H$139:$BG$238,MATCH('Capacity Backing (Hide)'!AI$132,'Capacity Summary'!$B$139:$B$238,0),MATCH('Capacity Backing (Hide)'!$A141,'Capacity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(Hide)'!$A141,'Capacity Summary'!$H$138:$BG$138,0))="x",INDEX('Capacity Summary'!$C$139:$E$238,MATCH('Capacity Backing (Hide)'!AJ$132,'Capacity Summary'!$B$139:$B$238,0),4),IF(INDEX('Capacity Summary'!$H$139:$BG$238,MATCH('Capacity Backing (Hide)'!AJ$132,'Capacity Summary'!$B$139:$B$238,0),MATCH('Capacity Backing (Hide)'!$A141,'Capacity Summary'!$H$138:$BG$138,0))&lt;&gt;0,INDEX('Capacity Summary'!$H$139:$BG$238,MATCH('Capacity Backing (Hide)'!AJ$132,'Capacity Summary'!$B$139:$B$238,0),MATCH('Capacity Backing (Hide)'!$A141,'Capacity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(Hide)'!$A141,'Capacity Summary'!$H$138:$BG$138,0))="x",INDEX('Capacity Summary'!$C$139:$E$238,MATCH('Capacity Backing (Hide)'!AK$132,'Capacity Summary'!$B$139:$B$238,0),4),IF(INDEX('Capacity Summary'!$H$139:$BG$238,MATCH('Capacity Backing (Hide)'!AK$132,'Capacity Summary'!$B$139:$B$238,0),MATCH('Capacity Backing (Hide)'!$A141,'Capacity Summary'!$H$138:$BG$138,0))&lt;&gt;0,INDEX('Capacity Summary'!$H$139:$BG$238,MATCH('Capacity Backing (Hide)'!AK$132,'Capacity Summary'!$B$139:$B$238,0),MATCH('Capacity Backing (Hide)'!$A141,'Capacity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(Hide)'!$A141,'Capacity Summary'!$H$138:$BG$138,0))="x",INDEX('Capacity Summary'!$C$139:$E$238,MATCH('Capacity Backing (Hide)'!AL$132,'Capacity Summary'!$B$139:$B$238,0),4),IF(INDEX('Capacity Summary'!$H$139:$BG$238,MATCH('Capacity Backing (Hide)'!AL$132,'Capacity Summary'!$B$139:$B$238,0),MATCH('Capacity Backing (Hide)'!$A141,'Capacity Summary'!$H$138:$BG$138,0))&lt;&gt;0,INDEX('Capacity Summary'!$H$139:$BG$238,MATCH('Capacity Backing (Hide)'!AL$132,'Capacity Summary'!$B$139:$B$238,0),MATCH('Capacity Backing (Hide)'!$A141,'Capacity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(Hide)'!$A141,'Capacity Summary'!$H$138:$BG$138,0))="x",INDEX('Capacity Summary'!$C$139:$E$238,MATCH('Capacity Backing (Hide)'!AM$132,'Capacity Summary'!$B$139:$B$238,0),4),IF(INDEX('Capacity Summary'!$H$139:$BG$238,MATCH('Capacity Backing (Hide)'!AM$132,'Capacity Summary'!$B$139:$B$238,0),MATCH('Capacity Backing (Hide)'!$A141,'Capacity Summary'!$H$138:$BG$138,0))&lt;&gt;0,INDEX('Capacity Summary'!$H$139:$BG$238,MATCH('Capacity Backing (Hide)'!AM$132,'Capacity Summary'!$B$139:$B$238,0),MATCH('Capacity Backing (Hide)'!$A141,'Capacity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(Hide)'!$A141,'Capacity Summary'!$H$138:$BG$138,0))="x",INDEX('Capacity Summary'!$C$139:$E$238,MATCH('Capacity Backing (Hide)'!AN$132,'Capacity Summary'!$B$139:$B$238,0),4),IF(INDEX('Capacity Summary'!$H$139:$BG$238,MATCH('Capacity Backing (Hide)'!AN$132,'Capacity Summary'!$B$139:$B$238,0),MATCH('Capacity Backing (Hide)'!$A141,'Capacity Summary'!$H$138:$BG$138,0))&lt;&gt;0,INDEX('Capacity Summary'!$H$139:$BG$238,MATCH('Capacity Backing (Hide)'!AN$132,'Capacity Summary'!$B$139:$B$238,0),MATCH('Capacity Backing (Hide)'!$A141,'Capacity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(Hide)'!$A141,'Capacity Summary'!$H$138:$BG$138,0))="x",INDEX('Capacity Summary'!$C$139:$E$238,MATCH('Capacity Backing (Hide)'!AO$132,'Capacity Summary'!$B$139:$B$238,0),4),IF(INDEX('Capacity Summary'!$H$139:$BG$238,MATCH('Capacity Backing (Hide)'!AO$132,'Capacity Summary'!$B$139:$B$238,0),MATCH('Capacity Backing (Hide)'!$A141,'Capacity Summary'!$H$138:$BG$138,0))&lt;&gt;0,INDEX('Capacity Summary'!$H$139:$BG$238,MATCH('Capacity Backing (Hide)'!AO$132,'Capacity Summary'!$B$139:$B$238,0),MATCH('Capacity Backing (Hide)'!$A141,'Capacity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(Hide)'!$A141,'Capacity Summary'!$H$138:$BG$138,0))="x",INDEX('Capacity Summary'!$C$139:$E$238,MATCH('Capacity Backing (Hide)'!AP$132,'Capacity Summary'!$B$139:$B$238,0),4),IF(INDEX('Capacity Summary'!$H$139:$BG$238,MATCH('Capacity Backing (Hide)'!AP$132,'Capacity Summary'!$B$139:$B$238,0),MATCH('Capacity Backing (Hide)'!$A141,'Capacity Summary'!$H$138:$BG$138,0))&lt;&gt;0,INDEX('Capacity Summary'!$H$139:$BG$238,MATCH('Capacity Backing (Hide)'!AP$132,'Capacity Summary'!$B$139:$B$238,0),MATCH('Capacity Backing (Hide)'!$A141,'Capacity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(Hide)'!$A141,'Capacity Summary'!$H$138:$BG$138,0))="x",INDEX('Capacity Summary'!$C$139:$E$238,MATCH('Capacity Backing (Hide)'!AQ$132,'Capacity Summary'!$B$139:$B$238,0),4),IF(INDEX('Capacity Summary'!$H$139:$BG$238,MATCH('Capacity Backing (Hide)'!AQ$132,'Capacity Summary'!$B$139:$B$238,0),MATCH('Capacity Backing (Hide)'!$A141,'Capacity Summary'!$H$138:$BG$138,0))&lt;&gt;0,INDEX('Capacity Summary'!$H$139:$BG$238,MATCH('Capacity Backing (Hide)'!AQ$132,'Capacity Summary'!$B$139:$B$238,0),MATCH('Capacity Backing (Hide)'!$A141,'Capacity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(Hide)'!$A141,'Capacity Summary'!$H$138:$BG$138,0))="x",INDEX('Capacity Summary'!$C$139:$E$238,MATCH('Capacity Backing (Hide)'!AR$132,'Capacity Summary'!$B$139:$B$238,0),4),IF(INDEX('Capacity Summary'!$H$139:$BG$238,MATCH('Capacity Backing (Hide)'!AR$132,'Capacity Summary'!$B$139:$B$238,0),MATCH('Capacity Backing (Hide)'!$A141,'Capacity Summary'!$H$138:$BG$138,0))&lt;&gt;0,INDEX('Capacity Summary'!$H$139:$BG$238,MATCH('Capacity Backing (Hide)'!AR$132,'Capacity Summary'!$B$139:$B$238,0),MATCH('Capacity Backing (Hide)'!$A141,'Capacity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(Hide)'!$A141,'Capacity Summary'!$H$138:$BG$138,0))="x",INDEX('Capacity Summary'!$C$139:$E$238,MATCH('Capacity Backing (Hide)'!AS$132,'Capacity Summary'!$B$139:$B$238,0),4),IF(INDEX('Capacity Summary'!$H$139:$BG$238,MATCH('Capacity Backing (Hide)'!AS$132,'Capacity Summary'!$B$139:$B$238,0),MATCH('Capacity Backing (Hide)'!$A141,'Capacity Summary'!$H$138:$BG$138,0))&lt;&gt;0,INDEX('Capacity Summary'!$H$139:$BG$238,MATCH('Capacity Backing (Hide)'!AS$132,'Capacity Summary'!$B$139:$B$238,0),MATCH('Capacity Backing (Hide)'!$A141,'Capacity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(Hide)'!$A141,'Capacity Summary'!$H$138:$BG$138,0))="x",INDEX('Capacity Summary'!$C$139:$E$238,MATCH('Capacity Backing (Hide)'!AT$132,'Capacity Summary'!$B$139:$B$238,0),4),IF(INDEX('Capacity Summary'!$H$139:$BG$238,MATCH('Capacity Backing (Hide)'!AT$132,'Capacity Summary'!$B$139:$B$238,0),MATCH('Capacity Backing (Hide)'!$A141,'Capacity Summary'!$H$138:$BG$138,0))&lt;&gt;0,INDEX('Capacity Summary'!$H$139:$BG$238,MATCH('Capacity Backing (Hide)'!AT$132,'Capacity Summary'!$B$139:$B$238,0),MATCH('Capacity Backing (Hide)'!$A141,'Capacity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(Hide)'!$A141,'Capacity Summary'!$H$138:$BG$138,0))="x",INDEX('Capacity Summary'!$C$139:$E$238,MATCH('Capacity Backing (Hide)'!AU$132,'Capacity Summary'!$B$139:$B$238,0),4),IF(INDEX('Capacity Summary'!$H$139:$BG$238,MATCH('Capacity Backing (Hide)'!AU$132,'Capacity Summary'!$B$139:$B$238,0),MATCH('Capacity Backing (Hide)'!$A141,'Capacity Summary'!$H$138:$BG$138,0))&lt;&gt;0,INDEX('Capacity Summary'!$H$139:$BG$238,MATCH('Capacity Backing (Hide)'!AU$132,'Capacity Summary'!$B$139:$B$238,0),MATCH('Capacity Backing (Hide)'!$A141,'Capacity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(Hide)'!$A141,'Capacity Summary'!$H$138:$BG$138,0))="x",INDEX('Capacity Summary'!$C$139:$E$238,MATCH('Capacity Backing (Hide)'!AV$132,'Capacity Summary'!$B$139:$B$238,0),4),IF(INDEX('Capacity Summary'!$H$139:$BG$238,MATCH('Capacity Backing (Hide)'!AV$132,'Capacity Summary'!$B$139:$B$238,0),MATCH('Capacity Backing (Hide)'!$A141,'Capacity Summary'!$H$138:$BG$138,0))&lt;&gt;0,INDEX('Capacity Summary'!$H$139:$BG$238,MATCH('Capacity Backing (Hide)'!AV$132,'Capacity Summary'!$B$139:$B$238,0),MATCH('Capacity Backing (Hide)'!$A141,'Capacity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(Hide)'!$A141,'Capacity Summary'!$H$138:$BG$138,0))="x",INDEX('Capacity Summary'!$C$139:$E$238,MATCH('Capacity Backing (Hide)'!AW$132,'Capacity Summary'!$B$139:$B$238,0),4),IF(INDEX('Capacity Summary'!$H$139:$BG$238,MATCH('Capacity Backing (Hide)'!AW$132,'Capacity Summary'!$B$139:$B$238,0),MATCH('Capacity Backing (Hide)'!$A141,'Capacity Summary'!$H$138:$BG$138,0))&lt;&gt;0,INDEX('Capacity Summary'!$H$139:$BG$238,MATCH('Capacity Backing (Hide)'!AW$132,'Capacity Summary'!$B$139:$B$238,0),MATCH('Capacity Backing (Hide)'!$A141,'Capacity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(Hide)'!$A141,'Capacity Summary'!$H$138:$BG$138,0))="x",INDEX('Capacity Summary'!$C$139:$E$238,MATCH('Capacity Backing (Hide)'!AX$132,'Capacity Summary'!$B$139:$B$238,0),4),IF(INDEX('Capacity Summary'!$H$139:$BG$238,MATCH('Capacity Backing (Hide)'!AX$132,'Capacity Summary'!$B$139:$B$238,0),MATCH('Capacity Backing (Hide)'!$A141,'Capacity Summary'!$H$138:$BG$138,0))&lt;&gt;0,INDEX('Capacity Summary'!$H$139:$BG$238,MATCH('Capacity Backing (Hide)'!AX$132,'Capacity Summary'!$B$139:$B$238,0),MATCH('Capacity Backing (Hide)'!$A141,'Capacity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(Hide)'!$A141,'Capacity Summary'!$H$138:$BG$138,0))="x",INDEX('Capacity Summary'!$C$139:$E$238,MATCH('Capacity Backing (Hide)'!AY$132,'Capacity Summary'!$B$139:$B$238,0),4),IF(INDEX('Capacity Summary'!$H$139:$BG$238,MATCH('Capacity Backing (Hide)'!AY$132,'Capacity Summary'!$B$139:$B$238,0),MATCH('Capacity Backing (Hide)'!$A141,'Capacity Summary'!$H$138:$BG$138,0))&lt;&gt;0,INDEX('Capacity Summary'!$H$139:$BG$238,MATCH('Capacity Backing (Hide)'!AY$132,'Capacity Summary'!$B$139:$B$238,0),MATCH('Capacity Backing (Hide)'!$A141,'Capacity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(Hide)'!$A141,'Capacity Summary'!$H$138:$BG$138,0))="x",INDEX('Capacity Summary'!$C$139:$E$238,MATCH('Capacity Backing (Hide)'!AZ$132,'Capacity Summary'!$B$139:$B$238,0),4),IF(INDEX('Capacity Summary'!$H$139:$BG$238,MATCH('Capacity Backing (Hide)'!AZ$132,'Capacity Summary'!$B$139:$B$238,0),MATCH('Capacity Backing (Hide)'!$A141,'Capacity Summary'!$H$138:$BG$138,0))&lt;&gt;0,INDEX('Capacity Summary'!$H$139:$BG$238,MATCH('Capacity Backing (Hide)'!AZ$132,'Capacity Summary'!$B$139:$B$238,0),MATCH('Capacity Backing (Hide)'!$A141,'Capacity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(Hide)'!$A141,'Capacity Summary'!$H$138:$BG$138,0))="x",INDEX('Capacity Summary'!$C$139:$E$238,MATCH('Capacity Backing (Hide)'!BA$132,'Capacity Summary'!$B$139:$B$238,0),4),IF(INDEX('Capacity Summary'!$H$139:$BG$238,MATCH('Capacity Backing (Hide)'!BA$132,'Capacity Summary'!$B$139:$B$238,0),MATCH('Capacity Backing (Hide)'!$A141,'Capacity Summary'!$H$138:$BG$138,0))&lt;&gt;0,INDEX('Capacity Summary'!$H$139:$BG$238,MATCH('Capacity Backing (Hide)'!BA$132,'Capacity Summary'!$B$139:$B$238,0),MATCH('Capacity Backing (Hide)'!$A141,'Capacity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(Hide)'!$A141,'Capacity Summary'!$H$138:$BG$138,0))="x",INDEX('Capacity Summary'!$C$139:$E$238,MATCH('Capacity Backing (Hide)'!BB$132,'Capacity Summary'!$B$139:$B$238,0),4),IF(INDEX('Capacity Summary'!$H$139:$BG$238,MATCH('Capacity Backing (Hide)'!BB$132,'Capacity Summary'!$B$139:$B$238,0),MATCH('Capacity Backing (Hide)'!$A141,'Capacity Summary'!$H$138:$BG$138,0))&lt;&gt;0,INDEX('Capacity Summary'!$H$139:$BG$238,MATCH('Capacity Backing (Hide)'!BB$132,'Capacity Summary'!$B$139:$B$238,0),MATCH('Capacity Backing (Hide)'!$A141,'Capacity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(Hide)'!$A141,'Capacity Summary'!$H$138:$BG$138,0))="x",INDEX('Capacity Summary'!$C$139:$E$238,MATCH('Capacity Backing (Hide)'!BC$132,'Capacity Summary'!$B$139:$B$238,0),4),IF(INDEX('Capacity Summary'!$H$139:$BG$238,MATCH('Capacity Backing (Hide)'!BC$132,'Capacity Summary'!$B$139:$B$238,0),MATCH('Capacity Backing (Hide)'!$A141,'Capacity Summary'!$H$138:$BG$138,0))&lt;&gt;0,INDEX('Capacity Summary'!$H$139:$BG$238,MATCH('Capacity Backing (Hide)'!BC$132,'Capacity Summary'!$B$139:$B$238,0),MATCH('Capacity Backing (Hide)'!$A141,'Capacity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(Hide)'!$A141,'Capacity Summary'!$H$138:$BG$138,0))="x",INDEX('Capacity Summary'!$C$139:$E$238,MATCH('Capacity Backing (Hide)'!BD$132,'Capacity Summary'!$B$139:$B$238,0),4),IF(INDEX('Capacity Summary'!$H$139:$BG$238,MATCH('Capacity Backing (Hide)'!BD$132,'Capacity Summary'!$B$139:$B$238,0),MATCH('Capacity Backing (Hide)'!$A141,'Capacity Summary'!$H$138:$BG$138,0))&lt;&gt;0,INDEX('Capacity Summary'!$H$139:$BG$238,MATCH('Capacity Backing (Hide)'!BD$132,'Capacity Summary'!$B$139:$B$238,0),MATCH('Capacity Backing (Hide)'!$A141,'Capacity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(Hide)'!$A141,'Capacity Summary'!$H$138:$BG$138,0))="x",INDEX('Capacity Summary'!$C$139:$E$238,MATCH('Capacity Backing (Hide)'!BE$132,'Capacity Summary'!$B$139:$B$238,0),4),IF(INDEX('Capacity Summary'!$H$139:$BG$238,MATCH('Capacity Backing (Hide)'!BE$132,'Capacity Summary'!$B$139:$B$238,0),MATCH('Capacity Backing (Hide)'!$A141,'Capacity Summary'!$H$138:$BG$138,0))&lt;&gt;0,INDEX('Capacity Summary'!$H$139:$BG$238,MATCH('Capacity Backing (Hide)'!BE$132,'Capacity Summary'!$B$139:$B$238,0),MATCH('Capacity Backing (Hide)'!$A141,'Capacity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(Hide)'!$A141,'Capacity Summary'!$H$138:$BG$138,0))="x",INDEX('Capacity Summary'!$C$139:$E$238,MATCH('Capacity Backing (Hide)'!BF$132,'Capacity Summary'!$B$139:$B$238,0),4),IF(INDEX('Capacity Summary'!$H$139:$BG$238,MATCH('Capacity Backing (Hide)'!BF$132,'Capacity Summary'!$B$139:$B$238,0),MATCH('Capacity Backing (Hide)'!$A141,'Capacity Summary'!$H$138:$BG$138,0))&lt;&gt;0,INDEX('Capacity Summary'!$H$139:$BG$238,MATCH('Capacity Backing (Hide)'!BF$132,'Capacity Summary'!$B$139:$B$238,0),MATCH('Capacity Backing (Hide)'!$A141,'Capacity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(Hide)'!$A141,'Capacity Summary'!$H$138:$BG$138,0))="x",INDEX('Capacity Summary'!$C$139:$E$238,MATCH('Capacity Backing (Hide)'!BG$132,'Capacity Summary'!$B$139:$B$238,0),4),IF(INDEX('Capacity Summary'!$H$139:$BG$238,MATCH('Capacity Backing (Hide)'!BG$132,'Capacity Summary'!$B$139:$B$238,0),MATCH('Capacity Backing (Hide)'!$A141,'Capacity Summary'!$H$138:$BG$138,0))&lt;&gt;0,INDEX('Capacity Summary'!$H$139:$BG$238,MATCH('Capacity Backing (Hide)'!BG$132,'Capacity Summary'!$B$139:$B$238,0),MATCH('Capacity Backing (Hide)'!$A141,'Capacity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(Hide)'!$A141,'Capacity Summary'!$H$138:$BG$138,0))="x",INDEX('Capacity Summary'!$C$139:$E$238,MATCH('Capacity Backing (Hide)'!BH$132,'Capacity Summary'!$B$139:$B$238,0),4),IF(INDEX('Capacity Summary'!$H$139:$BG$238,MATCH('Capacity Backing (Hide)'!BH$132,'Capacity Summary'!$B$139:$B$238,0),MATCH('Capacity Backing (Hide)'!$A141,'Capacity Summary'!$H$138:$BG$138,0))&lt;&gt;0,INDEX('Capacity Summary'!$H$139:$BG$238,MATCH('Capacity Backing (Hide)'!BH$132,'Capacity Summary'!$B$139:$B$238,0),MATCH('Capacity Backing (Hide)'!$A141,'Capacity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(Hide)'!$A141,'Capacity Summary'!$H$138:$BG$138,0))="x",INDEX('Capacity Summary'!$C$139:$E$238,MATCH('Capacity Backing (Hide)'!BI$132,'Capacity Summary'!$B$139:$B$238,0),4),IF(INDEX('Capacity Summary'!$H$139:$BG$238,MATCH('Capacity Backing (Hide)'!BI$132,'Capacity Summary'!$B$139:$B$238,0),MATCH('Capacity Backing (Hide)'!$A141,'Capacity Summary'!$H$138:$BG$138,0))&lt;&gt;0,INDEX('Capacity Summary'!$H$139:$BG$238,MATCH('Capacity Backing (Hide)'!BI$132,'Capacity Summary'!$B$139:$B$238,0),MATCH('Capacity Backing (Hide)'!$A141,'Capacity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(Hide)'!$A141,'Capacity Summary'!$H$138:$BG$138,0))="x",INDEX('Capacity Summary'!$C$139:$E$238,MATCH('Capacity Backing (Hide)'!BJ$132,'Capacity Summary'!$B$139:$B$238,0),4),IF(INDEX('Capacity Summary'!$H$139:$BG$238,MATCH('Capacity Backing (Hide)'!BJ$132,'Capacity Summary'!$B$139:$B$238,0),MATCH('Capacity Backing (Hide)'!$A141,'Capacity Summary'!$H$138:$BG$138,0))&lt;&gt;0,INDEX('Capacity Summary'!$H$139:$BG$238,MATCH('Capacity Backing (Hide)'!BJ$132,'Capacity Summary'!$B$139:$B$238,0),MATCH('Capacity Backing (Hide)'!$A141,'Capacity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(Hide)'!$A141,'Capacity Summary'!$H$138:$BG$138,0))="x",INDEX('Capacity Summary'!$C$139:$E$238,MATCH('Capacity Backing (Hide)'!BK$132,'Capacity Summary'!$B$139:$B$238,0),4),IF(INDEX('Capacity Summary'!$H$139:$BG$238,MATCH('Capacity Backing (Hide)'!BK$132,'Capacity Summary'!$B$139:$B$238,0),MATCH('Capacity Backing (Hide)'!$A141,'Capacity Summary'!$H$138:$BG$138,0))&lt;&gt;0,INDEX('Capacity Summary'!$H$139:$BG$238,MATCH('Capacity Backing (Hide)'!BK$132,'Capacity Summary'!$B$139:$B$238,0),MATCH('Capacity Backing (Hide)'!$A141,'Capacity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(Hide)'!$A141,'Capacity Summary'!$H$138:$BG$138,0))="x",INDEX('Capacity Summary'!$C$139:$E$238,MATCH('Capacity Backing (Hide)'!BL$132,'Capacity Summary'!$B$139:$B$238,0),4),IF(INDEX('Capacity Summary'!$H$139:$BG$238,MATCH('Capacity Backing (Hide)'!BL$132,'Capacity Summary'!$B$139:$B$238,0),MATCH('Capacity Backing (Hide)'!$A141,'Capacity Summary'!$H$138:$BG$138,0))&lt;&gt;0,INDEX('Capacity Summary'!$H$139:$BG$238,MATCH('Capacity Backing (Hide)'!BL$132,'Capacity Summary'!$B$139:$B$238,0),MATCH('Capacity Backing (Hide)'!$A141,'Capacity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(Hide)'!$A141,'Capacity Summary'!$H$138:$BG$138,0))="x",INDEX('Capacity Summary'!$C$139:$E$238,MATCH('Capacity Backing (Hide)'!BM$132,'Capacity Summary'!$B$139:$B$238,0),4),IF(INDEX('Capacity Summary'!$H$139:$BG$238,MATCH('Capacity Backing (Hide)'!BM$132,'Capacity Summary'!$B$139:$B$238,0),MATCH('Capacity Backing (Hide)'!$A141,'Capacity Summary'!$H$138:$BG$138,0))&lt;&gt;0,INDEX('Capacity Summary'!$H$139:$BG$238,MATCH('Capacity Backing (Hide)'!BM$132,'Capacity Summary'!$B$139:$B$238,0),MATCH('Capacity Backing (Hide)'!$A141,'Capacity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(Hide)'!$A141,'Capacity Summary'!$H$138:$BG$138,0))="x",INDEX('Capacity Summary'!$C$139:$E$238,MATCH('Capacity Backing (Hide)'!BN$132,'Capacity Summary'!$B$139:$B$238,0),4),IF(INDEX('Capacity Summary'!$H$139:$BG$238,MATCH('Capacity Backing (Hide)'!BN$132,'Capacity Summary'!$B$139:$B$238,0),MATCH('Capacity Backing (Hide)'!$A141,'Capacity Summary'!$H$138:$BG$138,0))&lt;&gt;0,INDEX('Capacity Summary'!$H$139:$BG$238,MATCH('Capacity Backing (Hide)'!BN$132,'Capacity Summary'!$B$139:$B$238,0),MATCH('Capacity Backing (Hide)'!$A141,'Capacity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(Hide)'!$A141,'Capacity Summary'!$H$138:$BG$138,0))="x",INDEX('Capacity Summary'!$C$139:$E$238,MATCH('Capacity Backing (Hide)'!BO$132,'Capacity Summary'!$B$139:$B$238,0),4),IF(INDEX('Capacity Summary'!$H$139:$BG$238,MATCH('Capacity Backing (Hide)'!BO$132,'Capacity Summary'!$B$139:$B$238,0),MATCH('Capacity Backing (Hide)'!$A141,'Capacity Summary'!$H$138:$BG$138,0))&lt;&gt;0,INDEX('Capacity Summary'!$H$139:$BG$238,MATCH('Capacity Backing (Hide)'!BO$132,'Capacity Summary'!$B$139:$B$238,0),MATCH('Capacity Backing (Hide)'!$A141,'Capacity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(Hide)'!$A141,'Capacity Summary'!$H$138:$BG$138,0))="x",INDEX('Capacity Summary'!$C$139:$E$238,MATCH('Capacity Backing (Hide)'!BP$132,'Capacity Summary'!$B$139:$B$238,0),4),IF(INDEX('Capacity Summary'!$H$139:$BG$238,MATCH('Capacity Backing (Hide)'!BP$132,'Capacity Summary'!$B$139:$B$238,0),MATCH('Capacity Backing (Hide)'!$A141,'Capacity Summary'!$H$138:$BG$138,0))&lt;&gt;0,INDEX('Capacity Summary'!$H$139:$BG$238,MATCH('Capacity Backing (Hide)'!BP$132,'Capacity Summary'!$B$139:$B$238,0),MATCH('Capacity Backing (Hide)'!$A141,'Capacity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(Hide)'!$A141,'Capacity Summary'!$H$138:$BG$138,0))="x",INDEX('Capacity Summary'!$C$139:$E$238,MATCH('Capacity Backing (Hide)'!BQ$132,'Capacity Summary'!$B$139:$B$238,0),4),IF(INDEX('Capacity Summary'!$H$139:$BG$238,MATCH('Capacity Backing (Hide)'!BQ$132,'Capacity Summary'!$B$139:$B$238,0),MATCH('Capacity Backing (Hide)'!$A141,'Capacity Summary'!$H$138:$BG$138,0))&lt;&gt;0,INDEX('Capacity Summary'!$H$139:$BG$238,MATCH('Capacity Backing (Hide)'!BQ$132,'Capacity Summary'!$B$139:$B$238,0),MATCH('Capacity Backing (Hide)'!$A141,'Capacity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(Hide)'!$A141,'Capacity Summary'!$H$138:$BG$138,0))="x",INDEX('Capacity Summary'!$C$139:$E$238,MATCH('Capacity Backing (Hide)'!BR$132,'Capacity Summary'!$B$139:$B$238,0),4),IF(INDEX('Capacity Summary'!$H$139:$BG$238,MATCH('Capacity Backing (Hide)'!BR$132,'Capacity Summary'!$B$139:$B$238,0),MATCH('Capacity Backing (Hide)'!$A141,'Capacity Summary'!$H$138:$BG$138,0))&lt;&gt;0,INDEX('Capacity Summary'!$H$139:$BG$238,MATCH('Capacity Backing (Hide)'!BR$132,'Capacity Summary'!$B$139:$B$238,0),MATCH('Capacity Backing (Hide)'!$A141,'Capacity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(Hide)'!$A141,'Capacity Summary'!$H$138:$BG$138,0))="x",INDEX('Capacity Summary'!$C$139:$E$238,MATCH('Capacity Backing (Hide)'!BS$132,'Capacity Summary'!$B$139:$B$238,0),4),IF(INDEX('Capacity Summary'!$H$139:$BG$238,MATCH('Capacity Backing (Hide)'!BS$132,'Capacity Summary'!$B$139:$B$238,0),MATCH('Capacity Backing (Hide)'!$A141,'Capacity Summary'!$H$138:$BG$138,0))&lt;&gt;0,INDEX('Capacity Summary'!$H$139:$BG$238,MATCH('Capacity Backing (Hide)'!BS$132,'Capacity Summary'!$B$139:$B$238,0),MATCH('Capacity Backing (Hide)'!$A141,'Capacity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(Hide)'!$A141,'Capacity Summary'!$H$138:$BG$138,0))="x",INDEX('Capacity Summary'!$C$139:$E$238,MATCH('Capacity Backing (Hide)'!BT$132,'Capacity Summary'!$B$139:$B$238,0),4),IF(INDEX('Capacity Summary'!$H$139:$BG$238,MATCH('Capacity Backing (Hide)'!BT$132,'Capacity Summary'!$B$139:$B$238,0),MATCH('Capacity Backing (Hide)'!$A141,'Capacity Summary'!$H$138:$BG$138,0))&lt;&gt;0,INDEX('Capacity Summary'!$H$139:$BG$238,MATCH('Capacity Backing (Hide)'!BT$132,'Capacity Summary'!$B$139:$B$238,0),MATCH('Capacity Backing (Hide)'!$A141,'Capacity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(Hide)'!$A141,'Capacity Summary'!$H$138:$BG$138,0))="x",INDEX('Capacity Summary'!$C$139:$E$238,MATCH('Capacity Backing (Hide)'!BU$132,'Capacity Summary'!$B$139:$B$238,0),4),IF(INDEX('Capacity Summary'!$H$139:$BG$238,MATCH('Capacity Backing (Hide)'!BU$132,'Capacity Summary'!$B$139:$B$238,0),MATCH('Capacity Backing (Hide)'!$A141,'Capacity Summary'!$H$138:$BG$138,0))&lt;&gt;0,INDEX('Capacity Summary'!$H$139:$BG$238,MATCH('Capacity Backing (Hide)'!BU$132,'Capacity Summary'!$B$139:$B$238,0),MATCH('Capacity Backing (Hide)'!$A141,'Capacity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(Hide)'!$A141,'Capacity Summary'!$H$138:$BG$138,0))="x",INDEX('Capacity Summary'!$C$139:$E$238,MATCH('Capacity Backing (Hide)'!BV$132,'Capacity Summary'!$B$139:$B$238,0),4),IF(INDEX('Capacity Summary'!$H$139:$BG$238,MATCH('Capacity Backing (Hide)'!BV$132,'Capacity Summary'!$B$139:$B$238,0),MATCH('Capacity Backing (Hide)'!$A141,'Capacity Summary'!$H$138:$BG$138,0))&lt;&gt;0,INDEX('Capacity Summary'!$H$139:$BG$238,MATCH('Capacity Backing (Hide)'!BV$132,'Capacity Summary'!$B$139:$B$238,0),MATCH('Capacity Backing (Hide)'!$A141,'Capacity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(Hide)'!$A141,'Capacity Summary'!$H$138:$BG$138,0))="x",INDEX('Capacity Summary'!$C$139:$E$238,MATCH('Capacity Backing (Hide)'!BW$132,'Capacity Summary'!$B$139:$B$238,0),4),IF(INDEX('Capacity Summary'!$H$139:$BG$238,MATCH('Capacity Backing (Hide)'!BW$132,'Capacity Summary'!$B$139:$B$238,0),MATCH('Capacity Backing (Hide)'!$A141,'Capacity Summary'!$H$138:$BG$138,0))&lt;&gt;0,INDEX('Capacity Summary'!$H$139:$BG$238,MATCH('Capacity Backing (Hide)'!BW$132,'Capacity Summary'!$B$139:$B$238,0),MATCH('Capacity Backing (Hide)'!$A141,'Capacity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(Hide)'!$A141,'Capacity Summary'!$H$138:$BG$138,0))="x",INDEX('Capacity Summary'!$C$139:$E$238,MATCH('Capacity Backing (Hide)'!BX$132,'Capacity Summary'!$B$139:$B$238,0),4),IF(INDEX('Capacity Summary'!$H$139:$BG$238,MATCH('Capacity Backing (Hide)'!BX$132,'Capacity Summary'!$B$139:$B$238,0),MATCH('Capacity Backing (Hide)'!$A141,'Capacity Summary'!$H$138:$BG$138,0))&lt;&gt;0,INDEX('Capacity Summary'!$H$139:$BG$238,MATCH('Capacity Backing (Hide)'!BX$132,'Capacity Summary'!$B$139:$B$238,0),MATCH('Capacity Backing (Hide)'!$A141,'Capacity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(Hide)'!$A141,'Capacity Summary'!$H$138:$BG$138,0))="x",INDEX('Capacity Summary'!$C$139:$E$238,MATCH('Capacity Backing (Hide)'!BY$132,'Capacity Summary'!$B$139:$B$238,0),4),IF(INDEX('Capacity Summary'!$H$139:$BG$238,MATCH('Capacity Backing (Hide)'!BY$132,'Capacity Summary'!$B$139:$B$238,0),MATCH('Capacity Backing (Hide)'!$A141,'Capacity Summary'!$H$138:$BG$138,0))&lt;&gt;0,INDEX('Capacity Summary'!$H$139:$BG$238,MATCH('Capacity Backing (Hide)'!BY$132,'Capacity Summary'!$B$139:$B$238,0),MATCH('Capacity Backing (Hide)'!$A141,'Capacity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(Hide)'!$A141,'Capacity Summary'!$H$138:$BG$138,0))="x",INDEX('Capacity Summary'!$C$139:$E$238,MATCH('Capacity Backing (Hide)'!BZ$132,'Capacity Summary'!$B$139:$B$238,0),4),IF(INDEX('Capacity Summary'!$H$139:$BG$238,MATCH('Capacity Backing (Hide)'!BZ$132,'Capacity Summary'!$B$139:$B$238,0),MATCH('Capacity Backing (Hide)'!$A141,'Capacity Summary'!$H$138:$BG$138,0))&lt;&gt;0,INDEX('Capacity Summary'!$H$139:$BG$238,MATCH('Capacity Backing (Hide)'!BZ$132,'Capacity Summary'!$B$139:$B$238,0),MATCH('Capacity Backing (Hide)'!$A141,'Capacity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(Hide)'!$A141,'Capacity Summary'!$H$138:$BG$138,0))="x",INDEX('Capacity Summary'!$C$139:$E$238,MATCH('Capacity Backing (Hide)'!CA$132,'Capacity Summary'!$B$139:$B$238,0),4),IF(INDEX('Capacity Summary'!$H$139:$BG$238,MATCH('Capacity Backing (Hide)'!CA$132,'Capacity Summary'!$B$139:$B$238,0),MATCH('Capacity Backing (Hide)'!$A141,'Capacity Summary'!$H$138:$BG$138,0))&lt;&gt;0,INDEX('Capacity Summary'!$H$139:$BG$238,MATCH('Capacity Backing (Hide)'!CA$132,'Capacity Summary'!$B$139:$B$238,0),MATCH('Capacity Backing (Hide)'!$A141,'Capacity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(Hide)'!$A141,'Capacity Summary'!$H$138:$BG$138,0))="x",INDEX('Capacity Summary'!$C$139:$E$238,MATCH('Capacity Backing (Hide)'!CB$132,'Capacity Summary'!$B$139:$B$238,0),4),IF(INDEX('Capacity Summary'!$H$139:$BG$238,MATCH('Capacity Backing (Hide)'!CB$132,'Capacity Summary'!$B$139:$B$238,0),MATCH('Capacity Backing (Hide)'!$A141,'Capacity Summary'!$H$138:$BG$138,0))&lt;&gt;0,INDEX('Capacity Summary'!$H$139:$BG$238,MATCH('Capacity Backing (Hide)'!CB$132,'Capacity Summary'!$B$139:$B$238,0),MATCH('Capacity Backing (Hide)'!$A141,'Capacity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(Hide)'!$A141,'Capacity Summary'!$H$138:$BG$138,0))="x",INDEX('Capacity Summary'!$C$139:$E$238,MATCH('Capacity Backing (Hide)'!CC$132,'Capacity Summary'!$B$139:$B$238,0),4),IF(INDEX('Capacity Summary'!$H$139:$BG$238,MATCH('Capacity Backing (Hide)'!CC$132,'Capacity Summary'!$B$139:$B$238,0),MATCH('Capacity Backing (Hide)'!$A141,'Capacity Summary'!$H$138:$BG$138,0))&lt;&gt;0,INDEX('Capacity Summary'!$H$139:$BG$238,MATCH('Capacity Backing (Hide)'!CC$132,'Capacity Summary'!$B$139:$B$238,0),MATCH('Capacity Backing (Hide)'!$A141,'Capacity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(Hide)'!$A141,'Capacity Summary'!$H$138:$BG$138,0))="x",INDEX('Capacity Summary'!$C$139:$E$238,MATCH('Capacity Backing (Hide)'!CD$132,'Capacity Summary'!$B$139:$B$238,0),4),IF(INDEX('Capacity Summary'!$H$139:$BG$238,MATCH('Capacity Backing (Hide)'!CD$132,'Capacity Summary'!$B$139:$B$238,0),MATCH('Capacity Backing (Hide)'!$A141,'Capacity Summary'!$H$138:$BG$138,0))&lt;&gt;0,INDEX('Capacity Summary'!$H$139:$BG$238,MATCH('Capacity Backing (Hide)'!CD$132,'Capacity Summary'!$B$139:$B$238,0),MATCH('Capacity Backing (Hide)'!$A141,'Capacity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(Hide)'!$A141,'Capacity Summary'!$H$138:$BG$138,0))="x",INDEX('Capacity Summary'!$C$139:$E$238,MATCH('Capacity Backing (Hide)'!CE$132,'Capacity Summary'!$B$139:$B$238,0),4),IF(INDEX('Capacity Summary'!$H$139:$BG$238,MATCH('Capacity Backing (Hide)'!CE$132,'Capacity Summary'!$B$139:$B$238,0),MATCH('Capacity Backing (Hide)'!$A141,'Capacity Summary'!$H$138:$BG$138,0))&lt;&gt;0,INDEX('Capacity Summary'!$H$139:$BG$238,MATCH('Capacity Backing (Hide)'!CE$132,'Capacity Summary'!$B$139:$B$238,0),MATCH('Capacity Backing (Hide)'!$A141,'Capacity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(Hide)'!$A141,'Capacity Summary'!$H$138:$BG$138,0))="x",INDEX('Capacity Summary'!$C$139:$E$238,MATCH('Capacity Backing (Hide)'!CF$132,'Capacity Summary'!$B$139:$B$238,0),4),IF(INDEX('Capacity Summary'!$H$139:$BG$238,MATCH('Capacity Backing (Hide)'!CF$132,'Capacity Summary'!$B$139:$B$238,0),MATCH('Capacity Backing (Hide)'!$A141,'Capacity Summary'!$H$138:$BG$138,0))&lt;&gt;0,INDEX('Capacity Summary'!$H$139:$BG$238,MATCH('Capacity Backing (Hide)'!CF$132,'Capacity Summary'!$B$139:$B$238,0),MATCH('Capacity Backing (Hide)'!$A141,'Capacity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(Hide)'!$A141,'Capacity Summary'!$H$138:$BG$138,0))="x",INDEX('Capacity Summary'!$C$139:$E$238,MATCH('Capacity Backing (Hide)'!CG$132,'Capacity Summary'!$B$139:$B$238,0),4),IF(INDEX('Capacity Summary'!$H$139:$BG$238,MATCH('Capacity Backing (Hide)'!CG$132,'Capacity Summary'!$B$139:$B$238,0),MATCH('Capacity Backing (Hide)'!$A141,'Capacity Summary'!$H$138:$BG$138,0))&lt;&gt;0,INDEX('Capacity Summary'!$H$139:$BG$238,MATCH('Capacity Backing (Hide)'!CG$132,'Capacity Summary'!$B$139:$B$238,0),MATCH('Capacity Backing (Hide)'!$A141,'Capacity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(Hide)'!$A141,'Capacity Summary'!$H$138:$BG$138,0))="x",INDEX('Capacity Summary'!$C$139:$E$238,MATCH('Capacity Backing (Hide)'!CH$132,'Capacity Summary'!$B$139:$B$238,0),4),IF(INDEX('Capacity Summary'!$H$139:$BG$238,MATCH('Capacity Backing (Hide)'!CH$132,'Capacity Summary'!$B$139:$B$238,0),MATCH('Capacity Backing (Hide)'!$A141,'Capacity Summary'!$H$138:$BG$138,0))&lt;&gt;0,INDEX('Capacity Summary'!$H$139:$BG$238,MATCH('Capacity Backing (Hide)'!CH$132,'Capacity Summary'!$B$139:$B$238,0),MATCH('Capacity Backing (Hide)'!$A141,'Capacity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(Hide)'!$A141,'Capacity Summary'!$H$138:$BG$138,0))="x",INDEX('Capacity Summary'!$C$139:$E$238,MATCH('Capacity Backing (Hide)'!CI$132,'Capacity Summary'!$B$139:$B$238,0),4),IF(INDEX('Capacity Summary'!$H$139:$BG$238,MATCH('Capacity Backing (Hide)'!CI$132,'Capacity Summary'!$B$139:$B$238,0),MATCH('Capacity Backing (Hide)'!$A141,'Capacity Summary'!$H$138:$BG$138,0))&lt;&gt;0,INDEX('Capacity Summary'!$H$139:$BG$238,MATCH('Capacity Backing (Hide)'!CI$132,'Capacity Summary'!$B$139:$B$238,0),MATCH('Capacity Backing (Hide)'!$A141,'Capacity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(Hide)'!$A141,'Capacity Summary'!$H$138:$BG$138,0))="x",INDEX('Capacity Summary'!$C$139:$E$238,MATCH('Capacity Backing (Hide)'!CJ$132,'Capacity Summary'!$B$139:$B$238,0),4),IF(INDEX('Capacity Summary'!$H$139:$BG$238,MATCH('Capacity Backing (Hide)'!CJ$132,'Capacity Summary'!$B$139:$B$238,0),MATCH('Capacity Backing (Hide)'!$A141,'Capacity Summary'!$H$138:$BG$138,0))&lt;&gt;0,INDEX('Capacity Summary'!$H$139:$BG$238,MATCH('Capacity Backing (Hide)'!CJ$132,'Capacity Summary'!$B$139:$B$238,0),MATCH('Capacity Backing (Hide)'!$A141,'Capacity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(Hide)'!$A141,'Capacity Summary'!$H$138:$BG$138,0))="x",INDEX('Capacity Summary'!$C$139:$E$238,MATCH('Capacity Backing (Hide)'!CK$132,'Capacity Summary'!$B$139:$B$238,0),4),IF(INDEX('Capacity Summary'!$H$139:$BG$238,MATCH('Capacity Backing (Hide)'!CK$132,'Capacity Summary'!$B$139:$B$238,0),MATCH('Capacity Backing (Hide)'!$A141,'Capacity Summary'!$H$138:$BG$138,0))&lt;&gt;0,INDEX('Capacity Summary'!$H$139:$BG$238,MATCH('Capacity Backing (Hide)'!CK$132,'Capacity Summary'!$B$139:$B$238,0),MATCH('Capacity Backing (Hide)'!$A141,'Capacity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(Hide)'!$A141,'Capacity Summary'!$H$138:$BG$138,0))="x",INDEX('Capacity Summary'!$C$139:$E$238,MATCH('Capacity Backing (Hide)'!CL$132,'Capacity Summary'!$B$139:$B$238,0),4),IF(INDEX('Capacity Summary'!$H$139:$BG$238,MATCH('Capacity Backing (Hide)'!CL$132,'Capacity Summary'!$B$139:$B$238,0),MATCH('Capacity Backing (Hide)'!$A141,'Capacity Summary'!$H$138:$BG$138,0))&lt;&gt;0,INDEX('Capacity Summary'!$H$139:$BG$238,MATCH('Capacity Backing (Hide)'!CL$132,'Capacity Summary'!$B$139:$B$238,0),MATCH('Capacity Backing (Hide)'!$A141,'Capacity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(Hide)'!$A141,'Capacity Summary'!$H$138:$BG$138,0))="x",INDEX('Capacity Summary'!$C$139:$E$238,MATCH('Capacity Backing (Hide)'!CM$132,'Capacity Summary'!$B$139:$B$238,0),4),IF(INDEX('Capacity Summary'!$H$139:$BG$238,MATCH('Capacity Backing (Hide)'!CM$132,'Capacity Summary'!$B$139:$B$238,0),MATCH('Capacity Backing (Hide)'!$A141,'Capacity Summary'!$H$138:$BG$138,0))&lt;&gt;0,INDEX('Capacity Summary'!$H$139:$BG$238,MATCH('Capacity Backing (Hide)'!CM$132,'Capacity Summary'!$B$139:$B$238,0),MATCH('Capacity Backing (Hide)'!$A141,'Capacity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(Hide)'!$A141,'Capacity Summary'!$H$138:$BG$138,0))="x",INDEX('Capacity Summary'!$C$139:$E$238,MATCH('Capacity Backing (Hide)'!CN$132,'Capacity Summary'!$B$139:$B$238,0),4),IF(INDEX('Capacity Summary'!$H$139:$BG$238,MATCH('Capacity Backing (Hide)'!CN$132,'Capacity Summary'!$B$139:$B$238,0),MATCH('Capacity Backing (Hide)'!$A141,'Capacity Summary'!$H$138:$BG$138,0))&lt;&gt;0,INDEX('Capacity Summary'!$H$139:$BG$238,MATCH('Capacity Backing (Hide)'!CN$132,'Capacity Summary'!$B$139:$B$238,0),MATCH('Capacity Backing (Hide)'!$A141,'Capacity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(Hide)'!$A141,'Capacity Summary'!$H$138:$BG$138,0))="x",INDEX('Capacity Summary'!$C$139:$E$238,MATCH('Capacity Backing (Hide)'!CO$132,'Capacity Summary'!$B$139:$B$238,0),4),IF(INDEX('Capacity Summary'!$H$139:$BG$238,MATCH('Capacity Backing (Hide)'!CO$132,'Capacity Summary'!$B$139:$B$238,0),MATCH('Capacity Backing (Hide)'!$A141,'Capacity Summary'!$H$138:$BG$138,0))&lt;&gt;0,INDEX('Capacity Summary'!$H$139:$BG$238,MATCH('Capacity Backing (Hide)'!CO$132,'Capacity Summary'!$B$139:$B$238,0),MATCH('Capacity Backing (Hide)'!$A141,'Capacity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(Hide)'!$A141,'Capacity Summary'!$H$138:$BG$138,0))="x",INDEX('Capacity Summary'!$C$139:$E$238,MATCH('Capacity Backing (Hide)'!CP$132,'Capacity Summary'!$B$139:$B$238,0),4),IF(INDEX('Capacity Summary'!$H$139:$BG$238,MATCH('Capacity Backing (Hide)'!CP$132,'Capacity Summary'!$B$139:$B$238,0),MATCH('Capacity Backing (Hide)'!$A141,'Capacity Summary'!$H$138:$BG$138,0))&lt;&gt;0,INDEX('Capacity Summary'!$H$139:$BG$238,MATCH('Capacity Backing (Hide)'!CP$132,'Capacity Summary'!$B$139:$B$238,0),MATCH('Capacity Backing (Hide)'!$A141,'Capacity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(Hide)'!$A141,'Capacity Summary'!$H$138:$BG$138,0))="x",INDEX('Capacity Summary'!$C$139:$E$238,MATCH('Capacity Backing (Hide)'!CQ$132,'Capacity Summary'!$B$139:$B$238,0),4),IF(INDEX('Capacity Summary'!$H$139:$BG$238,MATCH('Capacity Backing (Hide)'!CQ$132,'Capacity Summary'!$B$139:$B$238,0),MATCH('Capacity Backing (Hide)'!$A141,'Capacity Summary'!$H$138:$BG$138,0))&lt;&gt;0,INDEX('Capacity Summary'!$H$139:$BG$238,MATCH('Capacity Backing (Hide)'!CQ$132,'Capacity Summary'!$B$139:$B$238,0),MATCH('Capacity Backing (Hide)'!$A141,'Capacity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(Hide)'!$A141,'Capacity Summary'!$H$138:$BG$138,0))="x",INDEX('Capacity Summary'!$C$139:$E$238,MATCH('Capacity Backing (Hide)'!CR$132,'Capacity Summary'!$B$139:$B$238,0),4),IF(INDEX('Capacity Summary'!$H$139:$BG$238,MATCH('Capacity Backing (Hide)'!CR$132,'Capacity Summary'!$B$139:$B$238,0),MATCH('Capacity Backing (Hide)'!$A141,'Capacity Summary'!$H$138:$BG$138,0))&lt;&gt;0,INDEX('Capacity Summary'!$H$139:$BG$238,MATCH('Capacity Backing (Hide)'!CR$132,'Capacity Summary'!$B$139:$B$238,0),MATCH('Capacity Backing (Hide)'!$A141,'Capacity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(Hide)'!$A141,'Capacity Summary'!$H$138:$BG$138,0))="x",INDEX('Capacity Summary'!$C$139:$E$238,MATCH('Capacity Backing (Hide)'!CS$132,'Capacity Summary'!$B$139:$B$238,0),4),IF(INDEX('Capacity Summary'!$H$139:$BG$238,MATCH('Capacity Backing (Hide)'!CS$132,'Capacity Summary'!$B$139:$B$238,0),MATCH('Capacity Backing (Hide)'!$A141,'Capacity Summary'!$H$138:$BG$138,0))&lt;&gt;0,INDEX('Capacity Summary'!$H$139:$BG$238,MATCH('Capacity Backing (Hide)'!CS$132,'Capacity Summary'!$B$139:$B$238,0),MATCH('Capacity Backing (Hide)'!$A141,'Capacity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(Hide)'!$A141,'Capacity Summary'!$H$138:$BG$138,0))="x",INDEX('Capacity Summary'!$C$139:$E$238,MATCH('Capacity Backing (Hide)'!CT$132,'Capacity Summary'!$B$139:$B$238,0),4),IF(INDEX('Capacity Summary'!$H$139:$BG$238,MATCH('Capacity Backing (Hide)'!CT$132,'Capacity Summary'!$B$139:$B$238,0),MATCH('Capacity Backing (Hide)'!$A141,'Capacity Summary'!$H$138:$BG$138,0))&lt;&gt;0,INDEX('Capacity Summary'!$H$139:$BG$238,MATCH('Capacity Backing (Hide)'!CT$132,'Capacity Summary'!$B$139:$B$238,0),MATCH('Capacity Backing (Hide)'!$A141,'Capacity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(Hide)'!$A141,'Capacity Summary'!$H$138:$BG$138,0))="x",INDEX('Capacity Summary'!$C$139:$E$238,MATCH('Capacity Backing (Hide)'!CU$132,'Capacity Summary'!$B$139:$B$238,0),4),IF(INDEX('Capacity Summary'!$H$139:$BG$238,MATCH('Capacity Backing (Hide)'!CU$132,'Capacity Summary'!$B$139:$B$238,0),MATCH('Capacity Backing (Hide)'!$A141,'Capacity Summary'!$H$138:$BG$138,0))&lt;&gt;0,INDEX('Capacity Summary'!$H$139:$BG$238,MATCH('Capacity Backing (Hide)'!CU$132,'Capacity Summary'!$B$139:$B$238,0),MATCH('Capacity Backing (Hide)'!$A141,'Capacity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(Hide)'!$A141,'Capacity Summary'!$H$138:$BG$138,0))="x",INDEX('Capacity Summary'!$C$139:$E$238,MATCH('Capacity Backing (Hide)'!CV$132,'Capacity Summary'!$B$139:$B$238,0),4),IF(INDEX('Capacity Summary'!$H$139:$BG$238,MATCH('Capacity Backing (Hide)'!CV$132,'Capacity Summary'!$B$139:$B$238,0),MATCH('Capacity Backing (Hide)'!$A141,'Capacity Summary'!$H$138:$BG$138,0))&lt;&gt;0,INDEX('Capacity Summary'!$H$139:$BG$238,MATCH('Capacity Backing (Hide)'!CV$132,'Capacity Summary'!$B$139:$B$238,0),MATCH('Capacity Backing (Hide)'!$A141,'Capacity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(Hide)'!$A141,'Capacity Summary'!$H$138:$BG$138,0))="x",INDEX('Capacity Summary'!$C$139:$E$238,MATCH('Capacity Backing (Hide)'!CW$132,'Capacity Summary'!$B$139:$B$238,0),4),IF(INDEX('Capacity Summary'!$H$139:$BG$238,MATCH('Capacity Backing (Hide)'!CW$132,'Capacity Summary'!$B$139:$B$238,0),MATCH('Capacity Backing (Hide)'!$A141,'Capacity Summary'!$H$138:$BG$138,0))&lt;&gt;0,INDEX('Capacity Summary'!$H$139:$BG$238,MATCH('Capacity Backing (Hide)'!CW$132,'Capacity Summary'!$B$139:$B$238,0),MATCH('Capacity Backing (Hide)'!$A141,'Capacity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2" spans="1:101" x14ac:dyDescent="0.35">
      <c r="A142" s="2">
        <f ca="1">'Required Capacity (Hide)'!E12</f>
        <v>44277</v>
      </c>
      <c r="B14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(Hide)'!$A142,'Capacity Summary'!$H$138:$BG$138,0))="x",INDEX('Capacity Summary'!$C$139:$E$238,MATCH('Capacity Backing (Hide)'!B$132,'Capacity Summary'!$B$139:$B$238,0),4),IF(INDEX('Capacity Summary'!$H$139:$BG$238,MATCH('Capacity Backing (Hide)'!B$132,'Capacity Summary'!$B$139:$B$238,0),MATCH('Capacity Backing (Hide)'!$A142,'Capacity Summary'!$H$138:$BG$138,0))&lt;&gt;0,INDEX('Capacity Summary'!$H$139:$BG$238,MATCH('Capacity Backing (Hide)'!B$132,'Capacity Summary'!$B$139:$B$238,0),MATCH('Capacity Backing (Hide)'!$A142,'Capacity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(Hide)'!$A142,'Capacity Summary'!$H$138:$BG$138,0))="x",INDEX('Capacity Summary'!$C$139:$E$238,MATCH('Capacity Backing (Hide)'!C$132,'Capacity Summary'!$B$139:$B$238,0),4),IF(INDEX('Capacity Summary'!$H$139:$BG$238,MATCH('Capacity Backing (Hide)'!C$132,'Capacity Summary'!$B$139:$B$238,0),MATCH('Capacity Backing (Hide)'!$A142,'Capacity Summary'!$H$138:$BG$138,0))&lt;&gt;0,INDEX('Capacity Summary'!$H$139:$BG$238,MATCH('Capacity Backing (Hide)'!C$132,'Capacity Summary'!$B$139:$B$238,0),MATCH('Capacity Backing (Hide)'!$A142,'Capacity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(Hide)'!$A142,'Capacity Summary'!$H$138:$BG$138,0))="x",INDEX('Capacity Summary'!$C$139:$E$238,MATCH('Capacity Backing (Hide)'!D$132,'Capacity Summary'!$B$139:$B$238,0),4),IF(INDEX('Capacity Summary'!$H$139:$BG$238,MATCH('Capacity Backing (Hide)'!D$132,'Capacity Summary'!$B$139:$B$238,0),MATCH('Capacity Backing (Hide)'!$A142,'Capacity Summary'!$H$138:$BG$138,0))&lt;&gt;0,INDEX('Capacity Summary'!$H$139:$BG$238,MATCH('Capacity Backing (Hide)'!D$132,'Capacity Summary'!$B$139:$B$238,0),MATCH('Capacity Backing (Hide)'!$A142,'Capacity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(Hide)'!$A142,'Capacity Summary'!$H$138:$BG$138,0))="x",INDEX('Capacity Summary'!$C$139:$E$238,MATCH('Capacity Backing (Hide)'!E$132,'Capacity Summary'!$B$139:$B$238,0),4),IF(INDEX('Capacity Summary'!$H$139:$BG$238,MATCH('Capacity Backing (Hide)'!E$132,'Capacity Summary'!$B$139:$B$238,0),MATCH('Capacity Backing (Hide)'!$A142,'Capacity Summary'!$H$138:$BG$138,0))&lt;&gt;0,INDEX('Capacity Summary'!$H$139:$BG$238,MATCH('Capacity Backing (Hide)'!E$132,'Capacity Summary'!$B$139:$B$238,0),MATCH('Capacity Backing (Hide)'!$A142,'Capacity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(Hide)'!$A142,'Capacity Summary'!$H$138:$BG$138,0))="x",INDEX('Capacity Summary'!$C$139:$E$238,MATCH('Capacity Backing (Hide)'!F$132,'Capacity Summary'!$B$139:$B$238,0),4),IF(INDEX('Capacity Summary'!$H$139:$BG$238,MATCH('Capacity Backing (Hide)'!F$132,'Capacity Summary'!$B$139:$B$238,0),MATCH('Capacity Backing (Hide)'!$A142,'Capacity Summary'!$H$138:$BG$138,0))&lt;&gt;0,INDEX('Capacity Summary'!$H$139:$BG$238,MATCH('Capacity Backing (Hide)'!F$132,'Capacity Summary'!$B$139:$B$238,0),MATCH('Capacity Backing (Hide)'!$A142,'Capacity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(Hide)'!$A142,'Capacity Summary'!$H$138:$BG$138,0))="x",INDEX('Capacity Summary'!$C$139:$E$238,MATCH('Capacity Backing (Hide)'!G$132,'Capacity Summary'!$B$139:$B$238,0),4),IF(INDEX('Capacity Summary'!$H$139:$BG$238,MATCH('Capacity Backing (Hide)'!G$132,'Capacity Summary'!$B$139:$B$238,0),MATCH('Capacity Backing (Hide)'!$A142,'Capacity Summary'!$H$138:$BG$138,0))&lt;&gt;0,INDEX('Capacity Summary'!$H$139:$BG$238,MATCH('Capacity Backing (Hide)'!G$132,'Capacity Summary'!$B$139:$B$238,0),MATCH('Capacity Backing (Hide)'!$A142,'Capacity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(Hide)'!$A142,'Capacity Summary'!$H$138:$BG$138,0))="x",INDEX('Capacity Summary'!$C$139:$E$238,MATCH('Capacity Backing (Hide)'!H$132,'Capacity Summary'!$B$139:$B$238,0),4),IF(INDEX('Capacity Summary'!$H$139:$BG$238,MATCH('Capacity Backing (Hide)'!H$132,'Capacity Summary'!$B$139:$B$238,0),MATCH('Capacity Backing (Hide)'!$A142,'Capacity Summary'!$H$138:$BG$138,0))&lt;&gt;0,INDEX('Capacity Summary'!$H$139:$BG$238,MATCH('Capacity Backing (Hide)'!H$132,'Capacity Summary'!$B$139:$B$238,0),MATCH('Capacity Backing (Hide)'!$A142,'Capacity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(Hide)'!$A142,'Capacity Summary'!$H$138:$BG$138,0))="x",INDEX('Capacity Summary'!$C$139:$E$238,MATCH('Capacity Backing (Hide)'!I$132,'Capacity Summary'!$B$139:$B$238,0),4),IF(INDEX('Capacity Summary'!$H$139:$BG$238,MATCH('Capacity Backing (Hide)'!I$132,'Capacity Summary'!$B$139:$B$238,0),MATCH('Capacity Backing (Hide)'!$A142,'Capacity Summary'!$H$138:$BG$138,0))&lt;&gt;0,INDEX('Capacity Summary'!$H$139:$BG$238,MATCH('Capacity Backing (Hide)'!I$132,'Capacity Summary'!$B$139:$B$238,0),MATCH('Capacity Backing (Hide)'!$A142,'Capacity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(Hide)'!$A142,'Capacity Summary'!$H$138:$BG$138,0))="x",INDEX('Capacity Summary'!$C$139:$E$238,MATCH('Capacity Backing (Hide)'!J$132,'Capacity Summary'!$B$139:$B$238,0),4),IF(INDEX('Capacity Summary'!$H$139:$BG$238,MATCH('Capacity Backing (Hide)'!J$132,'Capacity Summary'!$B$139:$B$238,0),MATCH('Capacity Backing (Hide)'!$A142,'Capacity Summary'!$H$138:$BG$138,0))&lt;&gt;0,INDEX('Capacity Summary'!$H$139:$BG$238,MATCH('Capacity Backing (Hide)'!J$132,'Capacity Summary'!$B$139:$B$238,0),MATCH('Capacity Backing (Hide)'!$A142,'Capacity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(Hide)'!$A142,'Capacity Summary'!$H$138:$BG$138,0))="x",INDEX('Capacity Summary'!$C$139:$E$238,MATCH('Capacity Backing (Hide)'!K$132,'Capacity Summary'!$B$139:$B$238,0),4),IF(INDEX('Capacity Summary'!$H$139:$BG$238,MATCH('Capacity Backing (Hide)'!K$132,'Capacity Summary'!$B$139:$B$238,0),MATCH('Capacity Backing (Hide)'!$A142,'Capacity Summary'!$H$138:$BG$138,0))&lt;&gt;0,INDEX('Capacity Summary'!$H$139:$BG$238,MATCH('Capacity Backing (Hide)'!K$132,'Capacity Summary'!$B$139:$B$238,0),MATCH('Capacity Backing (Hide)'!$A142,'Capacity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(Hide)'!$A142,'Capacity Summary'!$H$138:$BG$138,0))="x",INDEX('Capacity Summary'!$C$139:$E$238,MATCH('Capacity Backing (Hide)'!L$132,'Capacity Summary'!$B$139:$B$238,0),4),IF(INDEX('Capacity Summary'!$H$139:$BG$238,MATCH('Capacity Backing (Hide)'!L$132,'Capacity Summary'!$B$139:$B$238,0),MATCH('Capacity Backing (Hide)'!$A142,'Capacity Summary'!$H$138:$BG$138,0))&lt;&gt;0,INDEX('Capacity Summary'!$H$139:$BG$238,MATCH('Capacity Backing (Hide)'!L$132,'Capacity Summary'!$B$139:$B$238,0),MATCH('Capacity Backing (Hide)'!$A142,'Capacity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(Hide)'!$A142,'Capacity Summary'!$H$138:$BG$138,0))="x",INDEX('Capacity Summary'!$C$139:$E$238,MATCH('Capacity Backing (Hide)'!M$132,'Capacity Summary'!$B$139:$B$238,0),4),IF(INDEX('Capacity Summary'!$H$139:$BG$238,MATCH('Capacity Backing (Hide)'!M$132,'Capacity Summary'!$B$139:$B$238,0),MATCH('Capacity Backing (Hide)'!$A142,'Capacity Summary'!$H$138:$BG$138,0))&lt;&gt;0,INDEX('Capacity Summary'!$H$139:$BG$238,MATCH('Capacity Backing (Hide)'!M$132,'Capacity Summary'!$B$139:$B$238,0),MATCH('Capacity Backing (Hide)'!$A142,'Capacity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(Hide)'!$A142,'Capacity Summary'!$H$138:$BG$138,0))="x",INDEX('Capacity Summary'!$C$139:$E$238,MATCH('Capacity Backing (Hide)'!N$132,'Capacity Summary'!$B$139:$B$238,0),4),IF(INDEX('Capacity Summary'!$H$139:$BG$238,MATCH('Capacity Backing (Hide)'!N$132,'Capacity Summary'!$B$139:$B$238,0),MATCH('Capacity Backing (Hide)'!$A142,'Capacity Summary'!$H$138:$BG$138,0))&lt;&gt;0,INDEX('Capacity Summary'!$H$139:$BG$238,MATCH('Capacity Backing (Hide)'!N$132,'Capacity Summary'!$B$139:$B$238,0),MATCH('Capacity Backing (Hide)'!$A142,'Capacity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(Hide)'!$A142,'Capacity Summary'!$H$138:$BG$138,0))="x",INDEX('Capacity Summary'!$C$139:$E$238,MATCH('Capacity Backing (Hide)'!O$132,'Capacity Summary'!$B$139:$B$238,0),4),IF(INDEX('Capacity Summary'!$H$139:$BG$238,MATCH('Capacity Backing (Hide)'!O$132,'Capacity Summary'!$B$139:$B$238,0),MATCH('Capacity Backing (Hide)'!$A142,'Capacity Summary'!$H$138:$BG$138,0))&lt;&gt;0,INDEX('Capacity Summary'!$H$139:$BG$238,MATCH('Capacity Backing (Hide)'!O$132,'Capacity Summary'!$B$139:$B$238,0),MATCH('Capacity Backing (Hide)'!$A142,'Capacity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(Hide)'!$A142,'Capacity Summary'!$H$138:$BG$138,0))="x",INDEX('Capacity Summary'!$C$139:$E$238,MATCH('Capacity Backing (Hide)'!P$132,'Capacity Summary'!$B$139:$B$238,0),4),IF(INDEX('Capacity Summary'!$H$139:$BG$238,MATCH('Capacity Backing (Hide)'!P$132,'Capacity Summary'!$B$139:$B$238,0),MATCH('Capacity Backing (Hide)'!$A142,'Capacity Summary'!$H$138:$BG$138,0))&lt;&gt;0,INDEX('Capacity Summary'!$H$139:$BG$238,MATCH('Capacity Backing (Hide)'!P$132,'Capacity Summary'!$B$139:$B$238,0),MATCH('Capacity Backing (Hide)'!$A142,'Capacity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(Hide)'!$A142,'Capacity Summary'!$H$138:$BG$138,0))="x",INDEX('Capacity Summary'!$C$139:$E$238,MATCH('Capacity Backing (Hide)'!Q$132,'Capacity Summary'!$B$139:$B$238,0),4),IF(INDEX('Capacity Summary'!$H$139:$BG$238,MATCH('Capacity Backing (Hide)'!Q$132,'Capacity Summary'!$B$139:$B$238,0),MATCH('Capacity Backing (Hide)'!$A142,'Capacity Summary'!$H$138:$BG$138,0))&lt;&gt;0,INDEX('Capacity Summary'!$H$139:$BG$238,MATCH('Capacity Backing (Hide)'!Q$132,'Capacity Summary'!$B$139:$B$238,0),MATCH('Capacity Backing (Hide)'!$A142,'Capacity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(Hide)'!$A142,'Capacity Summary'!$H$138:$BG$138,0))="x",INDEX('Capacity Summary'!$C$139:$E$238,MATCH('Capacity Backing (Hide)'!R$132,'Capacity Summary'!$B$139:$B$238,0),4),IF(INDEX('Capacity Summary'!$H$139:$BG$238,MATCH('Capacity Backing (Hide)'!R$132,'Capacity Summary'!$B$139:$B$238,0),MATCH('Capacity Backing (Hide)'!$A142,'Capacity Summary'!$H$138:$BG$138,0))&lt;&gt;0,INDEX('Capacity Summary'!$H$139:$BG$238,MATCH('Capacity Backing (Hide)'!R$132,'Capacity Summary'!$B$139:$B$238,0),MATCH('Capacity Backing (Hide)'!$A142,'Capacity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(Hide)'!$A142,'Capacity Summary'!$H$138:$BG$138,0))="x",INDEX('Capacity Summary'!$C$139:$E$238,MATCH('Capacity Backing (Hide)'!S$132,'Capacity Summary'!$B$139:$B$238,0),4),IF(INDEX('Capacity Summary'!$H$139:$BG$238,MATCH('Capacity Backing (Hide)'!S$132,'Capacity Summary'!$B$139:$B$238,0),MATCH('Capacity Backing (Hide)'!$A142,'Capacity Summary'!$H$138:$BG$138,0))&lt;&gt;0,INDEX('Capacity Summary'!$H$139:$BG$238,MATCH('Capacity Backing (Hide)'!S$132,'Capacity Summary'!$B$139:$B$238,0),MATCH('Capacity Backing (Hide)'!$A142,'Capacity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(Hide)'!$A142,'Capacity Summary'!$H$138:$BG$138,0))="x",INDEX('Capacity Summary'!$C$139:$E$238,MATCH('Capacity Backing (Hide)'!T$132,'Capacity Summary'!$B$139:$B$238,0),4),IF(INDEX('Capacity Summary'!$H$139:$BG$238,MATCH('Capacity Backing (Hide)'!T$132,'Capacity Summary'!$B$139:$B$238,0),MATCH('Capacity Backing (Hide)'!$A142,'Capacity Summary'!$H$138:$BG$138,0))&lt;&gt;0,INDEX('Capacity Summary'!$H$139:$BG$238,MATCH('Capacity Backing (Hide)'!T$132,'Capacity Summary'!$B$139:$B$238,0),MATCH('Capacity Backing (Hide)'!$A142,'Capacity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(Hide)'!$A142,'Capacity Summary'!$H$138:$BG$138,0))="x",INDEX('Capacity Summary'!$C$139:$E$238,MATCH('Capacity Backing (Hide)'!U$132,'Capacity Summary'!$B$139:$B$238,0),4),IF(INDEX('Capacity Summary'!$H$139:$BG$238,MATCH('Capacity Backing (Hide)'!U$132,'Capacity Summary'!$B$139:$B$238,0),MATCH('Capacity Backing (Hide)'!$A142,'Capacity Summary'!$H$138:$BG$138,0))&lt;&gt;0,INDEX('Capacity Summary'!$H$139:$BG$238,MATCH('Capacity Backing (Hide)'!U$132,'Capacity Summary'!$B$139:$B$238,0),MATCH('Capacity Backing (Hide)'!$A142,'Capacity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(Hide)'!$A142,'Capacity Summary'!$H$138:$BG$138,0))="x",INDEX('Capacity Summary'!$C$139:$E$238,MATCH('Capacity Backing (Hide)'!V$132,'Capacity Summary'!$B$139:$B$238,0),4),IF(INDEX('Capacity Summary'!$H$139:$BG$238,MATCH('Capacity Backing (Hide)'!V$132,'Capacity Summary'!$B$139:$B$238,0),MATCH('Capacity Backing (Hide)'!$A142,'Capacity Summary'!$H$138:$BG$138,0))&lt;&gt;0,INDEX('Capacity Summary'!$H$139:$BG$238,MATCH('Capacity Backing (Hide)'!V$132,'Capacity Summary'!$B$139:$B$238,0),MATCH('Capacity Backing (Hide)'!$A142,'Capacity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(Hide)'!$A142,'Capacity Summary'!$H$138:$BG$138,0))="x",INDEX('Capacity Summary'!$C$139:$E$238,MATCH('Capacity Backing (Hide)'!W$132,'Capacity Summary'!$B$139:$B$238,0),4),IF(INDEX('Capacity Summary'!$H$139:$BG$238,MATCH('Capacity Backing (Hide)'!W$132,'Capacity Summary'!$B$139:$B$238,0),MATCH('Capacity Backing (Hide)'!$A142,'Capacity Summary'!$H$138:$BG$138,0))&lt;&gt;0,INDEX('Capacity Summary'!$H$139:$BG$238,MATCH('Capacity Backing (Hide)'!W$132,'Capacity Summary'!$B$139:$B$238,0),MATCH('Capacity Backing (Hide)'!$A142,'Capacity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(Hide)'!$A142,'Capacity Summary'!$H$138:$BG$138,0))="x",INDEX('Capacity Summary'!$C$139:$E$238,MATCH('Capacity Backing (Hide)'!X$132,'Capacity Summary'!$B$139:$B$238,0),4),IF(INDEX('Capacity Summary'!$H$139:$BG$238,MATCH('Capacity Backing (Hide)'!X$132,'Capacity Summary'!$B$139:$B$238,0),MATCH('Capacity Backing (Hide)'!$A142,'Capacity Summary'!$H$138:$BG$138,0))&lt;&gt;0,INDEX('Capacity Summary'!$H$139:$BG$238,MATCH('Capacity Backing (Hide)'!X$132,'Capacity Summary'!$B$139:$B$238,0),MATCH('Capacity Backing (Hide)'!$A142,'Capacity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(Hide)'!$A142,'Capacity Summary'!$H$138:$BG$138,0))="x",INDEX('Capacity Summary'!$C$139:$E$238,MATCH('Capacity Backing (Hide)'!Y$132,'Capacity Summary'!$B$139:$B$238,0),4),IF(INDEX('Capacity Summary'!$H$139:$BG$238,MATCH('Capacity Backing (Hide)'!Y$132,'Capacity Summary'!$B$139:$B$238,0),MATCH('Capacity Backing (Hide)'!$A142,'Capacity Summary'!$H$138:$BG$138,0))&lt;&gt;0,INDEX('Capacity Summary'!$H$139:$BG$238,MATCH('Capacity Backing (Hide)'!Y$132,'Capacity Summary'!$B$139:$B$238,0),MATCH('Capacity Backing (Hide)'!$A142,'Capacity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(Hide)'!$A142,'Capacity Summary'!$H$138:$BG$138,0))="x",INDEX('Capacity Summary'!$C$139:$E$238,MATCH('Capacity Backing (Hide)'!Z$132,'Capacity Summary'!$B$139:$B$238,0),4),IF(INDEX('Capacity Summary'!$H$139:$BG$238,MATCH('Capacity Backing (Hide)'!Z$132,'Capacity Summary'!$B$139:$B$238,0),MATCH('Capacity Backing (Hide)'!$A142,'Capacity Summary'!$H$138:$BG$138,0))&lt;&gt;0,INDEX('Capacity Summary'!$H$139:$BG$238,MATCH('Capacity Backing (Hide)'!Z$132,'Capacity Summary'!$B$139:$B$238,0),MATCH('Capacity Backing (Hide)'!$A142,'Capacity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(Hide)'!$A142,'Capacity Summary'!$H$138:$BG$138,0))="x",INDEX('Capacity Summary'!$C$139:$E$238,MATCH('Capacity Backing (Hide)'!AA$132,'Capacity Summary'!$B$139:$B$238,0),4),IF(INDEX('Capacity Summary'!$H$139:$BG$238,MATCH('Capacity Backing (Hide)'!AA$132,'Capacity Summary'!$B$139:$B$238,0),MATCH('Capacity Backing (Hide)'!$A142,'Capacity Summary'!$H$138:$BG$138,0))&lt;&gt;0,INDEX('Capacity Summary'!$H$139:$BG$238,MATCH('Capacity Backing (Hide)'!AA$132,'Capacity Summary'!$B$139:$B$238,0),MATCH('Capacity Backing (Hide)'!$A142,'Capacity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(Hide)'!$A142,'Capacity Summary'!$H$138:$BG$138,0))="x",INDEX('Capacity Summary'!$C$139:$E$238,MATCH('Capacity Backing (Hide)'!AB$132,'Capacity Summary'!$B$139:$B$238,0),4),IF(INDEX('Capacity Summary'!$H$139:$BG$238,MATCH('Capacity Backing (Hide)'!AB$132,'Capacity Summary'!$B$139:$B$238,0),MATCH('Capacity Backing (Hide)'!$A142,'Capacity Summary'!$H$138:$BG$138,0))&lt;&gt;0,INDEX('Capacity Summary'!$H$139:$BG$238,MATCH('Capacity Backing (Hide)'!AB$132,'Capacity Summary'!$B$139:$B$238,0),MATCH('Capacity Backing (Hide)'!$A142,'Capacity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(Hide)'!$A142,'Capacity Summary'!$H$138:$BG$138,0))="x",INDEX('Capacity Summary'!$C$139:$E$238,MATCH('Capacity Backing (Hide)'!AC$132,'Capacity Summary'!$B$139:$B$238,0),4),IF(INDEX('Capacity Summary'!$H$139:$BG$238,MATCH('Capacity Backing (Hide)'!AC$132,'Capacity Summary'!$B$139:$B$238,0),MATCH('Capacity Backing (Hide)'!$A142,'Capacity Summary'!$H$138:$BG$138,0))&lt;&gt;0,INDEX('Capacity Summary'!$H$139:$BG$238,MATCH('Capacity Backing (Hide)'!AC$132,'Capacity Summary'!$B$139:$B$238,0),MATCH('Capacity Backing (Hide)'!$A142,'Capacity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(Hide)'!$A142,'Capacity Summary'!$H$138:$BG$138,0))="x",INDEX('Capacity Summary'!$C$139:$E$238,MATCH('Capacity Backing (Hide)'!AD$132,'Capacity Summary'!$B$139:$B$238,0),4),IF(INDEX('Capacity Summary'!$H$139:$BG$238,MATCH('Capacity Backing (Hide)'!AD$132,'Capacity Summary'!$B$139:$B$238,0),MATCH('Capacity Backing (Hide)'!$A142,'Capacity Summary'!$H$138:$BG$138,0))&lt;&gt;0,INDEX('Capacity Summary'!$H$139:$BG$238,MATCH('Capacity Backing (Hide)'!AD$132,'Capacity Summary'!$B$139:$B$238,0),MATCH('Capacity Backing (Hide)'!$A142,'Capacity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(Hide)'!$A142,'Capacity Summary'!$H$138:$BG$138,0))="x",INDEX('Capacity Summary'!$C$139:$E$238,MATCH('Capacity Backing (Hide)'!AE$132,'Capacity Summary'!$B$139:$B$238,0),4),IF(INDEX('Capacity Summary'!$H$139:$BG$238,MATCH('Capacity Backing (Hide)'!AE$132,'Capacity Summary'!$B$139:$B$238,0),MATCH('Capacity Backing (Hide)'!$A142,'Capacity Summary'!$H$138:$BG$138,0))&lt;&gt;0,INDEX('Capacity Summary'!$H$139:$BG$238,MATCH('Capacity Backing (Hide)'!AE$132,'Capacity Summary'!$B$139:$B$238,0),MATCH('Capacity Backing (Hide)'!$A142,'Capacity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(Hide)'!$A142,'Capacity Summary'!$H$138:$BG$138,0))="x",INDEX('Capacity Summary'!$C$139:$E$238,MATCH('Capacity Backing (Hide)'!AF$132,'Capacity Summary'!$B$139:$B$238,0),4),IF(INDEX('Capacity Summary'!$H$139:$BG$238,MATCH('Capacity Backing (Hide)'!AF$132,'Capacity Summary'!$B$139:$B$238,0),MATCH('Capacity Backing (Hide)'!$A142,'Capacity Summary'!$H$138:$BG$138,0))&lt;&gt;0,INDEX('Capacity Summary'!$H$139:$BG$238,MATCH('Capacity Backing (Hide)'!AF$132,'Capacity Summary'!$B$139:$B$238,0),MATCH('Capacity Backing (Hide)'!$A142,'Capacity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(Hide)'!$A142,'Capacity Summary'!$H$138:$BG$138,0))="x",INDEX('Capacity Summary'!$C$139:$E$238,MATCH('Capacity Backing (Hide)'!AG$132,'Capacity Summary'!$B$139:$B$238,0),4),IF(INDEX('Capacity Summary'!$H$139:$BG$238,MATCH('Capacity Backing (Hide)'!AG$132,'Capacity Summary'!$B$139:$B$238,0),MATCH('Capacity Backing (Hide)'!$A142,'Capacity Summary'!$H$138:$BG$138,0))&lt;&gt;0,INDEX('Capacity Summary'!$H$139:$BG$238,MATCH('Capacity Backing (Hide)'!AG$132,'Capacity Summary'!$B$139:$B$238,0),MATCH('Capacity Backing (Hide)'!$A142,'Capacity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(Hide)'!$A142,'Capacity Summary'!$H$138:$BG$138,0))="x",INDEX('Capacity Summary'!$C$139:$E$238,MATCH('Capacity Backing (Hide)'!AH$132,'Capacity Summary'!$B$139:$B$238,0),4),IF(INDEX('Capacity Summary'!$H$139:$BG$238,MATCH('Capacity Backing (Hide)'!AH$132,'Capacity Summary'!$B$139:$B$238,0),MATCH('Capacity Backing (Hide)'!$A142,'Capacity Summary'!$H$138:$BG$138,0))&lt;&gt;0,INDEX('Capacity Summary'!$H$139:$BG$238,MATCH('Capacity Backing (Hide)'!AH$132,'Capacity Summary'!$B$139:$B$238,0),MATCH('Capacity Backing (Hide)'!$A142,'Capacity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(Hide)'!$A142,'Capacity Summary'!$H$138:$BG$138,0))="x",INDEX('Capacity Summary'!$C$139:$E$238,MATCH('Capacity Backing (Hide)'!AI$132,'Capacity Summary'!$B$139:$B$238,0),4),IF(INDEX('Capacity Summary'!$H$139:$BG$238,MATCH('Capacity Backing (Hide)'!AI$132,'Capacity Summary'!$B$139:$B$238,0),MATCH('Capacity Backing (Hide)'!$A142,'Capacity Summary'!$H$138:$BG$138,0))&lt;&gt;0,INDEX('Capacity Summary'!$H$139:$BG$238,MATCH('Capacity Backing (Hide)'!AI$132,'Capacity Summary'!$B$139:$B$238,0),MATCH('Capacity Backing (Hide)'!$A142,'Capacity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(Hide)'!$A142,'Capacity Summary'!$H$138:$BG$138,0))="x",INDEX('Capacity Summary'!$C$139:$E$238,MATCH('Capacity Backing (Hide)'!AJ$132,'Capacity Summary'!$B$139:$B$238,0),4),IF(INDEX('Capacity Summary'!$H$139:$BG$238,MATCH('Capacity Backing (Hide)'!AJ$132,'Capacity Summary'!$B$139:$B$238,0),MATCH('Capacity Backing (Hide)'!$A142,'Capacity Summary'!$H$138:$BG$138,0))&lt;&gt;0,INDEX('Capacity Summary'!$H$139:$BG$238,MATCH('Capacity Backing (Hide)'!AJ$132,'Capacity Summary'!$B$139:$B$238,0),MATCH('Capacity Backing (Hide)'!$A142,'Capacity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(Hide)'!$A142,'Capacity Summary'!$H$138:$BG$138,0))="x",INDEX('Capacity Summary'!$C$139:$E$238,MATCH('Capacity Backing (Hide)'!AK$132,'Capacity Summary'!$B$139:$B$238,0),4),IF(INDEX('Capacity Summary'!$H$139:$BG$238,MATCH('Capacity Backing (Hide)'!AK$132,'Capacity Summary'!$B$139:$B$238,0),MATCH('Capacity Backing (Hide)'!$A142,'Capacity Summary'!$H$138:$BG$138,0))&lt;&gt;0,INDEX('Capacity Summary'!$H$139:$BG$238,MATCH('Capacity Backing (Hide)'!AK$132,'Capacity Summary'!$B$139:$B$238,0),MATCH('Capacity Backing (Hide)'!$A142,'Capacity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(Hide)'!$A142,'Capacity Summary'!$H$138:$BG$138,0))="x",INDEX('Capacity Summary'!$C$139:$E$238,MATCH('Capacity Backing (Hide)'!AL$132,'Capacity Summary'!$B$139:$B$238,0),4),IF(INDEX('Capacity Summary'!$H$139:$BG$238,MATCH('Capacity Backing (Hide)'!AL$132,'Capacity Summary'!$B$139:$B$238,0),MATCH('Capacity Backing (Hide)'!$A142,'Capacity Summary'!$H$138:$BG$138,0))&lt;&gt;0,INDEX('Capacity Summary'!$H$139:$BG$238,MATCH('Capacity Backing (Hide)'!AL$132,'Capacity Summary'!$B$139:$B$238,0),MATCH('Capacity Backing (Hide)'!$A142,'Capacity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(Hide)'!$A142,'Capacity Summary'!$H$138:$BG$138,0))="x",INDEX('Capacity Summary'!$C$139:$E$238,MATCH('Capacity Backing (Hide)'!AM$132,'Capacity Summary'!$B$139:$B$238,0),4),IF(INDEX('Capacity Summary'!$H$139:$BG$238,MATCH('Capacity Backing (Hide)'!AM$132,'Capacity Summary'!$B$139:$B$238,0),MATCH('Capacity Backing (Hide)'!$A142,'Capacity Summary'!$H$138:$BG$138,0))&lt;&gt;0,INDEX('Capacity Summary'!$H$139:$BG$238,MATCH('Capacity Backing (Hide)'!AM$132,'Capacity Summary'!$B$139:$B$238,0),MATCH('Capacity Backing (Hide)'!$A142,'Capacity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(Hide)'!$A142,'Capacity Summary'!$H$138:$BG$138,0))="x",INDEX('Capacity Summary'!$C$139:$E$238,MATCH('Capacity Backing (Hide)'!AN$132,'Capacity Summary'!$B$139:$B$238,0),4),IF(INDEX('Capacity Summary'!$H$139:$BG$238,MATCH('Capacity Backing (Hide)'!AN$132,'Capacity Summary'!$B$139:$B$238,0),MATCH('Capacity Backing (Hide)'!$A142,'Capacity Summary'!$H$138:$BG$138,0))&lt;&gt;0,INDEX('Capacity Summary'!$H$139:$BG$238,MATCH('Capacity Backing (Hide)'!AN$132,'Capacity Summary'!$B$139:$B$238,0),MATCH('Capacity Backing (Hide)'!$A142,'Capacity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(Hide)'!$A142,'Capacity Summary'!$H$138:$BG$138,0))="x",INDEX('Capacity Summary'!$C$139:$E$238,MATCH('Capacity Backing (Hide)'!AO$132,'Capacity Summary'!$B$139:$B$238,0),4),IF(INDEX('Capacity Summary'!$H$139:$BG$238,MATCH('Capacity Backing (Hide)'!AO$132,'Capacity Summary'!$B$139:$B$238,0),MATCH('Capacity Backing (Hide)'!$A142,'Capacity Summary'!$H$138:$BG$138,0))&lt;&gt;0,INDEX('Capacity Summary'!$H$139:$BG$238,MATCH('Capacity Backing (Hide)'!AO$132,'Capacity Summary'!$B$139:$B$238,0),MATCH('Capacity Backing (Hide)'!$A142,'Capacity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(Hide)'!$A142,'Capacity Summary'!$H$138:$BG$138,0))="x",INDEX('Capacity Summary'!$C$139:$E$238,MATCH('Capacity Backing (Hide)'!AP$132,'Capacity Summary'!$B$139:$B$238,0),4),IF(INDEX('Capacity Summary'!$H$139:$BG$238,MATCH('Capacity Backing (Hide)'!AP$132,'Capacity Summary'!$B$139:$B$238,0),MATCH('Capacity Backing (Hide)'!$A142,'Capacity Summary'!$H$138:$BG$138,0))&lt;&gt;0,INDEX('Capacity Summary'!$H$139:$BG$238,MATCH('Capacity Backing (Hide)'!AP$132,'Capacity Summary'!$B$139:$B$238,0),MATCH('Capacity Backing (Hide)'!$A142,'Capacity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(Hide)'!$A142,'Capacity Summary'!$H$138:$BG$138,0))="x",INDEX('Capacity Summary'!$C$139:$E$238,MATCH('Capacity Backing (Hide)'!AQ$132,'Capacity Summary'!$B$139:$B$238,0),4),IF(INDEX('Capacity Summary'!$H$139:$BG$238,MATCH('Capacity Backing (Hide)'!AQ$132,'Capacity Summary'!$B$139:$B$238,0),MATCH('Capacity Backing (Hide)'!$A142,'Capacity Summary'!$H$138:$BG$138,0))&lt;&gt;0,INDEX('Capacity Summary'!$H$139:$BG$238,MATCH('Capacity Backing (Hide)'!AQ$132,'Capacity Summary'!$B$139:$B$238,0),MATCH('Capacity Backing (Hide)'!$A142,'Capacity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(Hide)'!$A142,'Capacity Summary'!$H$138:$BG$138,0))="x",INDEX('Capacity Summary'!$C$139:$E$238,MATCH('Capacity Backing (Hide)'!AR$132,'Capacity Summary'!$B$139:$B$238,0),4),IF(INDEX('Capacity Summary'!$H$139:$BG$238,MATCH('Capacity Backing (Hide)'!AR$132,'Capacity Summary'!$B$139:$B$238,0),MATCH('Capacity Backing (Hide)'!$A142,'Capacity Summary'!$H$138:$BG$138,0))&lt;&gt;0,INDEX('Capacity Summary'!$H$139:$BG$238,MATCH('Capacity Backing (Hide)'!AR$132,'Capacity Summary'!$B$139:$B$238,0),MATCH('Capacity Backing (Hide)'!$A142,'Capacity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(Hide)'!$A142,'Capacity Summary'!$H$138:$BG$138,0))="x",INDEX('Capacity Summary'!$C$139:$E$238,MATCH('Capacity Backing (Hide)'!AS$132,'Capacity Summary'!$B$139:$B$238,0),4),IF(INDEX('Capacity Summary'!$H$139:$BG$238,MATCH('Capacity Backing (Hide)'!AS$132,'Capacity Summary'!$B$139:$B$238,0),MATCH('Capacity Backing (Hide)'!$A142,'Capacity Summary'!$H$138:$BG$138,0))&lt;&gt;0,INDEX('Capacity Summary'!$H$139:$BG$238,MATCH('Capacity Backing (Hide)'!AS$132,'Capacity Summary'!$B$139:$B$238,0),MATCH('Capacity Backing (Hide)'!$A142,'Capacity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(Hide)'!$A142,'Capacity Summary'!$H$138:$BG$138,0))="x",INDEX('Capacity Summary'!$C$139:$E$238,MATCH('Capacity Backing (Hide)'!AT$132,'Capacity Summary'!$B$139:$B$238,0),4),IF(INDEX('Capacity Summary'!$H$139:$BG$238,MATCH('Capacity Backing (Hide)'!AT$132,'Capacity Summary'!$B$139:$B$238,0),MATCH('Capacity Backing (Hide)'!$A142,'Capacity Summary'!$H$138:$BG$138,0))&lt;&gt;0,INDEX('Capacity Summary'!$H$139:$BG$238,MATCH('Capacity Backing (Hide)'!AT$132,'Capacity Summary'!$B$139:$B$238,0),MATCH('Capacity Backing (Hide)'!$A142,'Capacity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(Hide)'!$A142,'Capacity Summary'!$H$138:$BG$138,0))="x",INDEX('Capacity Summary'!$C$139:$E$238,MATCH('Capacity Backing (Hide)'!AU$132,'Capacity Summary'!$B$139:$B$238,0),4),IF(INDEX('Capacity Summary'!$H$139:$BG$238,MATCH('Capacity Backing (Hide)'!AU$132,'Capacity Summary'!$B$139:$B$238,0),MATCH('Capacity Backing (Hide)'!$A142,'Capacity Summary'!$H$138:$BG$138,0))&lt;&gt;0,INDEX('Capacity Summary'!$H$139:$BG$238,MATCH('Capacity Backing (Hide)'!AU$132,'Capacity Summary'!$B$139:$B$238,0),MATCH('Capacity Backing (Hide)'!$A142,'Capacity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(Hide)'!$A142,'Capacity Summary'!$H$138:$BG$138,0))="x",INDEX('Capacity Summary'!$C$139:$E$238,MATCH('Capacity Backing (Hide)'!AV$132,'Capacity Summary'!$B$139:$B$238,0),4),IF(INDEX('Capacity Summary'!$H$139:$BG$238,MATCH('Capacity Backing (Hide)'!AV$132,'Capacity Summary'!$B$139:$B$238,0),MATCH('Capacity Backing (Hide)'!$A142,'Capacity Summary'!$H$138:$BG$138,0))&lt;&gt;0,INDEX('Capacity Summary'!$H$139:$BG$238,MATCH('Capacity Backing (Hide)'!AV$132,'Capacity Summary'!$B$139:$B$238,0),MATCH('Capacity Backing (Hide)'!$A142,'Capacity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(Hide)'!$A142,'Capacity Summary'!$H$138:$BG$138,0))="x",INDEX('Capacity Summary'!$C$139:$E$238,MATCH('Capacity Backing (Hide)'!AW$132,'Capacity Summary'!$B$139:$B$238,0),4),IF(INDEX('Capacity Summary'!$H$139:$BG$238,MATCH('Capacity Backing (Hide)'!AW$132,'Capacity Summary'!$B$139:$B$238,0),MATCH('Capacity Backing (Hide)'!$A142,'Capacity Summary'!$H$138:$BG$138,0))&lt;&gt;0,INDEX('Capacity Summary'!$H$139:$BG$238,MATCH('Capacity Backing (Hide)'!AW$132,'Capacity Summary'!$B$139:$B$238,0),MATCH('Capacity Backing (Hide)'!$A142,'Capacity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(Hide)'!$A142,'Capacity Summary'!$H$138:$BG$138,0))="x",INDEX('Capacity Summary'!$C$139:$E$238,MATCH('Capacity Backing (Hide)'!AX$132,'Capacity Summary'!$B$139:$B$238,0),4),IF(INDEX('Capacity Summary'!$H$139:$BG$238,MATCH('Capacity Backing (Hide)'!AX$132,'Capacity Summary'!$B$139:$B$238,0),MATCH('Capacity Backing (Hide)'!$A142,'Capacity Summary'!$H$138:$BG$138,0))&lt;&gt;0,INDEX('Capacity Summary'!$H$139:$BG$238,MATCH('Capacity Backing (Hide)'!AX$132,'Capacity Summary'!$B$139:$B$238,0),MATCH('Capacity Backing (Hide)'!$A142,'Capacity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(Hide)'!$A142,'Capacity Summary'!$H$138:$BG$138,0))="x",INDEX('Capacity Summary'!$C$139:$E$238,MATCH('Capacity Backing (Hide)'!AY$132,'Capacity Summary'!$B$139:$B$238,0),4),IF(INDEX('Capacity Summary'!$H$139:$BG$238,MATCH('Capacity Backing (Hide)'!AY$132,'Capacity Summary'!$B$139:$B$238,0),MATCH('Capacity Backing (Hide)'!$A142,'Capacity Summary'!$H$138:$BG$138,0))&lt;&gt;0,INDEX('Capacity Summary'!$H$139:$BG$238,MATCH('Capacity Backing (Hide)'!AY$132,'Capacity Summary'!$B$139:$B$238,0),MATCH('Capacity Backing (Hide)'!$A142,'Capacity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(Hide)'!$A142,'Capacity Summary'!$H$138:$BG$138,0))="x",INDEX('Capacity Summary'!$C$139:$E$238,MATCH('Capacity Backing (Hide)'!AZ$132,'Capacity Summary'!$B$139:$B$238,0),4),IF(INDEX('Capacity Summary'!$H$139:$BG$238,MATCH('Capacity Backing (Hide)'!AZ$132,'Capacity Summary'!$B$139:$B$238,0),MATCH('Capacity Backing (Hide)'!$A142,'Capacity Summary'!$H$138:$BG$138,0))&lt;&gt;0,INDEX('Capacity Summary'!$H$139:$BG$238,MATCH('Capacity Backing (Hide)'!AZ$132,'Capacity Summary'!$B$139:$B$238,0),MATCH('Capacity Backing (Hide)'!$A142,'Capacity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(Hide)'!$A142,'Capacity Summary'!$H$138:$BG$138,0))="x",INDEX('Capacity Summary'!$C$139:$E$238,MATCH('Capacity Backing (Hide)'!BA$132,'Capacity Summary'!$B$139:$B$238,0),4),IF(INDEX('Capacity Summary'!$H$139:$BG$238,MATCH('Capacity Backing (Hide)'!BA$132,'Capacity Summary'!$B$139:$B$238,0),MATCH('Capacity Backing (Hide)'!$A142,'Capacity Summary'!$H$138:$BG$138,0))&lt;&gt;0,INDEX('Capacity Summary'!$H$139:$BG$238,MATCH('Capacity Backing (Hide)'!BA$132,'Capacity Summary'!$B$139:$B$238,0),MATCH('Capacity Backing (Hide)'!$A142,'Capacity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(Hide)'!$A142,'Capacity Summary'!$H$138:$BG$138,0))="x",INDEX('Capacity Summary'!$C$139:$E$238,MATCH('Capacity Backing (Hide)'!BB$132,'Capacity Summary'!$B$139:$B$238,0),4),IF(INDEX('Capacity Summary'!$H$139:$BG$238,MATCH('Capacity Backing (Hide)'!BB$132,'Capacity Summary'!$B$139:$B$238,0),MATCH('Capacity Backing (Hide)'!$A142,'Capacity Summary'!$H$138:$BG$138,0))&lt;&gt;0,INDEX('Capacity Summary'!$H$139:$BG$238,MATCH('Capacity Backing (Hide)'!BB$132,'Capacity Summary'!$B$139:$B$238,0),MATCH('Capacity Backing (Hide)'!$A142,'Capacity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(Hide)'!$A142,'Capacity Summary'!$H$138:$BG$138,0))="x",INDEX('Capacity Summary'!$C$139:$E$238,MATCH('Capacity Backing (Hide)'!BC$132,'Capacity Summary'!$B$139:$B$238,0),4),IF(INDEX('Capacity Summary'!$H$139:$BG$238,MATCH('Capacity Backing (Hide)'!BC$132,'Capacity Summary'!$B$139:$B$238,0),MATCH('Capacity Backing (Hide)'!$A142,'Capacity Summary'!$H$138:$BG$138,0))&lt;&gt;0,INDEX('Capacity Summary'!$H$139:$BG$238,MATCH('Capacity Backing (Hide)'!BC$132,'Capacity Summary'!$B$139:$B$238,0),MATCH('Capacity Backing (Hide)'!$A142,'Capacity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(Hide)'!$A142,'Capacity Summary'!$H$138:$BG$138,0))="x",INDEX('Capacity Summary'!$C$139:$E$238,MATCH('Capacity Backing (Hide)'!BD$132,'Capacity Summary'!$B$139:$B$238,0),4),IF(INDEX('Capacity Summary'!$H$139:$BG$238,MATCH('Capacity Backing (Hide)'!BD$132,'Capacity Summary'!$B$139:$B$238,0),MATCH('Capacity Backing (Hide)'!$A142,'Capacity Summary'!$H$138:$BG$138,0))&lt;&gt;0,INDEX('Capacity Summary'!$H$139:$BG$238,MATCH('Capacity Backing (Hide)'!BD$132,'Capacity Summary'!$B$139:$B$238,0),MATCH('Capacity Backing (Hide)'!$A142,'Capacity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(Hide)'!$A142,'Capacity Summary'!$H$138:$BG$138,0))="x",INDEX('Capacity Summary'!$C$139:$E$238,MATCH('Capacity Backing (Hide)'!BE$132,'Capacity Summary'!$B$139:$B$238,0),4),IF(INDEX('Capacity Summary'!$H$139:$BG$238,MATCH('Capacity Backing (Hide)'!BE$132,'Capacity Summary'!$B$139:$B$238,0),MATCH('Capacity Backing (Hide)'!$A142,'Capacity Summary'!$H$138:$BG$138,0))&lt;&gt;0,INDEX('Capacity Summary'!$H$139:$BG$238,MATCH('Capacity Backing (Hide)'!BE$132,'Capacity Summary'!$B$139:$B$238,0),MATCH('Capacity Backing (Hide)'!$A142,'Capacity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(Hide)'!$A142,'Capacity Summary'!$H$138:$BG$138,0))="x",INDEX('Capacity Summary'!$C$139:$E$238,MATCH('Capacity Backing (Hide)'!BF$132,'Capacity Summary'!$B$139:$B$238,0),4),IF(INDEX('Capacity Summary'!$H$139:$BG$238,MATCH('Capacity Backing (Hide)'!BF$132,'Capacity Summary'!$B$139:$B$238,0),MATCH('Capacity Backing (Hide)'!$A142,'Capacity Summary'!$H$138:$BG$138,0))&lt;&gt;0,INDEX('Capacity Summary'!$H$139:$BG$238,MATCH('Capacity Backing (Hide)'!BF$132,'Capacity Summary'!$B$139:$B$238,0),MATCH('Capacity Backing (Hide)'!$A142,'Capacity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(Hide)'!$A142,'Capacity Summary'!$H$138:$BG$138,0))="x",INDEX('Capacity Summary'!$C$139:$E$238,MATCH('Capacity Backing (Hide)'!BG$132,'Capacity Summary'!$B$139:$B$238,0),4),IF(INDEX('Capacity Summary'!$H$139:$BG$238,MATCH('Capacity Backing (Hide)'!BG$132,'Capacity Summary'!$B$139:$B$238,0),MATCH('Capacity Backing (Hide)'!$A142,'Capacity Summary'!$H$138:$BG$138,0))&lt;&gt;0,INDEX('Capacity Summary'!$H$139:$BG$238,MATCH('Capacity Backing (Hide)'!BG$132,'Capacity Summary'!$B$139:$B$238,0),MATCH('Capacity Backing (Hide)'!$A142,'Capacity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(Hide)'!$A142,'Capacity Summary'!$H$138:$BG$138,0))="x",INDEX('Capacity Summary'!$C$139:$E$238,MATCH('Capacity Backing (Hide)'!BH$132,'Capacity Summary'!$B$139:$B$238,0),4),IF(INDEX('Capacity Summary'!$H$139:$BG$238,MATCH('Capacity Backing (Hide)'!BH$132,'Capacity Summary'!$B$139:$B$238,0),MATCH('Capacity Backing (Hide)'!$A142,'Capacity Summary'!$H$138:$BG$138,0))&lt;&gt;0,INDEX('Capacity Summary'!$H$139:$BG$238,MATCH('Capacity Backing (Hide)'!BH$132,'Capacity Summary'!$B$139:$B$238,0),MATCH('Capacity Backing (Hide)'!$A142,'Capacity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(Hide)'!$A142,'Capacity Summary'!$H$138:$BG$138,0))="x",INDEX('Capacity Summary'!$C$139:$E$238,MATCH('Capacity Backing (Hide)'!BI$132,'Capacity Summary'!$B$139:$B$238,0),4),IF(INDEX('Capacity Summary'!$H$139:$BG$238,MATCH('Capacity Backing (Hide)'!BI$132,'Capacity Summary'!$B$139:$B$238,0),MATCH('Capacity Backing (Hide)'!$A142,'Capacity Summary'!$H$138:$BG$138,0))&lt;&gt;0,INDEX('Capacity Summary'!$H$139:$BG$238,MATCH('Capacity Backing (Hide)'!BI$132,'Capacity Summary'!$B$139:$B$238,0),MATCH('Capacity Backing (Hide)'!$A142,'Capacity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(Hide)'!$A142,'Capacity Summary'!$H$138:$BG$138,0))="x",INDEX('Capacity Summary'!$C$139:$E$238,MATCH('Capacity Backing (Hide)'!BJ$132,'Capacity Summary'!$B$139:$B$238,0),4),IF(INDEX('Capacity Summary'!$H$139:$BG$238,MATCH('Capacity Backing (Hide)'!BJ$132,'Capacity Summary'!$B$139:$B$238,0),MATCH('Capacity Backing (Hide)'!$A142,'Capacity Summary'!$H$138:$BG$138,0))&lt;&gt;0,INDEX('Capacity Summary'!$H$139:$BG$238,MATCH('Capacity Backing (Hide)'!BJ$132,'Capacity Summary'!$B$139:$B$238,0),MATCH('Capacity Backing (Hide)'!$A142,'Capacity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(Hide)'!$A142,'Capacity Summary'!$H$138:$BG$138,0))="x",INDEX('Capacity Summary'!$C$139:$E$238,MATCH('Capacity Backing (Hide)'!BK$132,'Capacity Summary'!$B$139:$B$238,0),4),IF(INDEX('Capacity Summary'!$H$139:$BG$238,MATCH('Capacity Backing (Hide)'!BK$132,'Capacity Summary'!$B$139:$B$238,0),MATCH('Capacity Backing (Hide)'!$A142,'Capacity Summary'!$H$138:$BG$138,0))&lt;&gt;0,INDEX('Capacity Summary'!$H$139:$BG$238,MATCH('Capacity Backing (Hide)'!BK$132,'Capacity Summary'!$B$139:$B$238,0),MATCH('Capacity Backing (Hide)'!$A142,'Capacity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(Hide)'!$A142,'Capacity Summary'!$H$138:$BG$138,0))="x",INDEX('Capacity Summary'!$C$139:$E$238,MATCH('Capacity Backing (Hide)'!BL$132,'Capacity Summary'!$B$139:$B$238,0),4),IF(INDEX('Capacity Summary'!$H$139:$BG$238,MATCH('Capacity Backing (Hide)'!BL$132,'Capacity Summary'!$B$139:$B$238,0),MATCH('Capacity Backing (Hide)'!$A142,'Capacity Summary'!$H$138:$BG$138,0))&lt;&gt;0,INDEX('Capacity Summary'!$H$139:$BG$238,MATCH('Capacity Backing (Hide)'!BL$132,'Capacity Summary'!$B$139:$B$238,0),MATCH('Capacity Backing (Hide)'!$A142,'Capacity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(Hide)'!$A142,'Capacity Summary'!$H$138:$BG$138,0))="x",INDEX('Capacity Summary'!$C$139:$E$238,MATCH('Capacity Backing (Hide)'!BM$132,'Capacity Summary'!$B$139:$B$238,0),4),IF(INDEX('Capacity Summary'!$H$139:$BG$238,MATCH('Capacity Backing (Hide)'!BM$132,'Capacity Summary'!$B$139:$B$238,0),MATCH('Capacity Backing (Hide)'!$A142,'Capacity Summary'!$H$138:$BG$138,0))&lt;&gt;0,INDEX('Capacity Summary'!$H$139:$BG$238,MATCH('Capacity Backing (Hide)'!BM$132,'Capacity Summary'!$B$139:$B$238,0),MATCH('Capacity Backing (Hide)'!$A142,'Capacity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(Hide)'!$A142,'Capacity Summary'!$H$138:$BG$138,0))="x",INDEX('Capacity Summary'!$C$139:$E$238,MATCH('Capacity Backing (Hide)'!BN$132,'Capacity Summary'!$B$139:$B$238,0),4),IF(INDEX('Capacity Summary'!$H$139:$BG$238,MATCH('Capacity Backing (Hide)'!BN$132,'Capacity Summary'!$B$139:$B$238,0),MATCH('Capacity Backing (Hide)'!$A142,'Capacity Summary'!$H$138:$BG$138,0))&lt;&gt;0,INDEX('Capacity Summary'!$H$139:$BG$238,MATCH('Capacity Backing (Hide)'!BN$132,'Capacity Summary'!$B$139:$B$238,0),MATCH('Capacity Backing (Hide)'!$A142,'Capacity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(Hide)'!$A142,'Capacity Summary'!$H$138:$BG$138,0))="x",INDEX('Capacity Summary'!$C$139:$E$238,MATCH('Capacity Backing (Hide)'!BO$132,'Capacity Summary'!$B$139:$B$238,0),4),IF(INDEX('Capacity Summary'!$H$139:$BG$238,MATCH('Capacity Backing (Hide)'!BO$132,'Capacity Summary'!$B$139:$B$238,0),MATCH('Capacity Backing (Hide)'!$A142,'Capacity Summary'!$H$138:$BG$138,0))&lt;&gt;0,INDEX('Capacity Summary'!$H$139:$BG$238,MATCH('Capacity Backing (Hide)'!BO$132,'Capacity Summary'!$B$139:$B$238,0),MATCH('Capacity Backing (Hide)'!$A142,'Capacity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(Hide)'!$A142,'Capacity Summary'!$H$138:$BG$138,0))="x",INDEX('Capacity Summary'!$C$139:$E$238,MATCH('Capacity Backing (Hide)'!BP$132,'Capacity Summary'!$B$139:$B$238,0),4),IF(INDEX('Capacity Summary'!$H$139:$BG$238,MATCH('Capacity Backing (Hide)'!BP$132,'Capacity Summary'!$B$139:$B$238,0),MATCH('Capacity Backing (Hide)'!$A142,'Capacity Summary'!$H$138:$BG$138,0))&lt;&gt;0,INDEX('Capacity Summary'!$H$139:$BG$238,MATCH('Capacity Backing (Hide)'!BP$132,'Capacity Summary'!$B$139:$B$238,0),MATCH('Capacity Backing (Hide)'!$A142,'Capacity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(Hide)'!$A142,'Capacity Summary'!$H$138:$BG$138,0))="x",INDEX('Capacity Summary'!$C$139:$E$238,MATCH('Capacity Backing (Hide)'!BQ$132,'Capacity Summary'!$B$139:$B$238,0),4),IF(INDEX('Capacity Summary'!$H$139:$BG$238,MATCH('Capacity Backing (Hide)'!BQ$132,'Capacity Summary'!$B$139:$B$238,0),MATCH('Capacity Backing (Hide)'!$A142,'Capacity Summary'!$H$138:$BG$138,0))&lt;&gt;0,INDEX('Capacity Summary'!$H$139:$BG$238,MATCH('Capacity Backing (Hide)'!BQ$132,'Capacity Summary'!$B$139:$B$238,0),MATCH('Capacity Backing (Hide)'!$A142,'Capacity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(Hide)'!$A142,'Capacity Summary'!$H$138:$BG$138,0))="x",INDEX('Capacity Summary'!$C$139:$E$238,MATCH('Capacity Backing (Hide)'!BR$132,'Capacity Summary'!$B$139:$B$238,0),4),IF(INDEX('Capacity Summary'!$H$139:$BG$238,MATCH('Capacity Backing (Hide)'!BR$132,'Capacity Summary'!$B$139:$B$238,0),MATCH('Capacity Backing (Hide)'!$A142,'Capacity Summary'!$H$138:$BG$138,0))&lt;&gt;0,INDEX('Capacity Summary'!$H$139:$BG$238,MATCH('Capacity Backing (Hide)'!BR$132,'Capacity Summary'!$B$139:$B$238,0),MATCH('Capacity Backing (Hide)'!$A142,'Capacity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(Hide)'!$A142,'Capacity Summary'!$H$138:$BG$138,0))="x",INDEX('Capacity Summary'!$C$139:$E$238,MATCH('Capacity Backing (Hide)'!BS$132,'Capacity Summary'!$B$139:$B$238,0),4),IF(INDEX('Capacity Summary'!$H$139:$BG$238,MATCH('Capacity Backing (Hide)'!BS$132,'Capacity Summary'!$B$139:$B$238,0),MATCH('Capacity Backing (Hide)'!$A142,'Capacity Summary'!$H$138:$BG$138,0))&lt;&gt;0,INDEX('Capacity Summary'!$H$139:$BG$238,MATCH('Capacity Backing (Hide)'!BS$132,'Capacity Summary'!$B$139:$B$238,0),MATCH('Capacity Backing (Hide)'!$A142,'Capacity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(Hide)'!$A142,'Capacity Summary'!$H$138:$BG$138,0))="x",INDEX('Capacity Summary'!$C$139:$E$238,MATCH('Capacity Backing (Hide)'!BT$132,'Capacity Summary'!$B$139:$B$238,0),4),IF(INDEX('Capacity Summary'!$H$139:$BG$238,MATCH('Capacity Backing (Hide)'!BT$132,'Capacity Summary'!$B$139:$B$238,0),MATCH('Capacity Backing (Hide)'!$A142,'Capacity Summary'!$H$138:$BG$138,0))&lt;&gt;0,INDEX('Capacity Summary'!$H$139:$BG$238,MATCH('Capacity Backing (Hide)'!BT$132,'Capacity Summary'!$B$139:$B$238,0),MATCH('Capacity Backing (Hide)'!$A142,'Capacity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(Hide)'!$A142,'Capacity Summary'!$H$138:$BG$138,0))="x",INDEX('Capacity Summary'!$C$139:$E$238,MATCH('Capacity Backing (Hide)'!BU$132,'Capacity Summary'!$B$139:$B$238,0),4),IF(INDEX('Capacity Summary'!$H$139:$BG$238,MATCH('Capacity Backing (Hide)'!BU$132,'Capacity Summary'!$B$139:$B$238,0),MATCH('Capacity Backing (Hide)'!$A142,'Capacity Summary'!$H$138:$BG$138,0))&lt;&gt;0,INDEX('Capacity Summary'!$H$139:$BG$238,MATCH('Capacity Backing (Hide)'!BU$132,'Capacity Summary'!$B$139:$B$238,0),MATCH('Capacity Backing (Hide)'!$A142,'Capacity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(Hide)'!$A142,'Capacity Summary'!$H$138:$BG$138,0))="x",INDEX('Capacity Summary'!$C$139:$E$238,MATCH('Capacity Backing (Hide)'!BV$132,'Capacity Summary'!$B$139:$B$238,0),4),IF(INDEX('Capacity Summary'!$H$139:$BG$238,MATCH('Capacity Backing (Hide)'!BV$132,'Capacity Summary'!$B$139:$B$238,0),MATCH('Capacity Backing (Hide)'!$A142,'Capacity Summary'!$H$138:$BG$138,0))&lt;&gt;0,INDEX('Capacity Summary'!$H$139:$BG$238,MATCH('Capacity Backing (Hide)'!BV$132,'Capacity Summary'!$B$139:$B$238,0),MATCH('Capacity Backing (Hide)'!$A142,'Capacity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(Hide)'!$A142,'Capacity Summary'!$H$138:$BG$138,0))="x",INDEX('Capacity Summary'!$C$139:$E$238,MATCH('Capacity Backing (Hide)'!BW$132,'Capacity Summary'!$B$139:$B$238,0),4),IF(INDEX('Capacity Summary'!$H$139:$BG$238,MATCH('Capacity Backing (Hide)'!BW$132,'Capacity Summary'!$B$139:$B$238,0),MATCH('Capacity Backing (Hide)'!$A142,'Capacity Summary'!$H$138:$BG$138,0))&lt;&gt;0,INDEX('Capacity Summary'!$H$139:$BG$238,MATCH('Capacity Backing (Hide)'!BW$132,'Capacity Summary'!$B$139:$B$238,0),MATCH('Capacity Backing (Hide)'!$A142,'Capacity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(Hide)'!$A142,'Capacity Summary'!$H$138:$BG$138,0))="x",INDEX('Capacity Summary'!$C$139:$E$238,MATCH('Capacity Backing (Hide)'!BX$132,'Capacity Summary'!$B$139:$B$238,0),4),IF(INDEX('Capacity Summary'!$H$139:$BG$238,MATCH('Capacity Backing (Hide)'!BX$132,'Capacity Summary'!$B$139:$B$238,0),MATCH('Capacity Backing (Hide)'!$A142,'Capacity Summary'!$H$138:$BG$138,0))&lt;&gt;0,INDEX('Capacity Summary'!$H$139:$BG$238,MATCH('Capacity Backing (Hide)'!BX$132,'Capacity Summary'!$B$139:$B$238,0),MATCH('Capacity Backing (Hide)'!$A142,'Capacity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(Hide)'!$A142,'Capacity Summary'!$H$138:$BG$138,0))="x",INDEX('Capacity Summary'!$C$139:$E$238,MATCH('Capacity Backing (Hide)'!BY$132,'Capacity Summary'!$B$139:$B$238,0),4),IF(INDEX('Capacity Summary'!$H$139:$BG$238,MATCH('Capacity Backing (Hide)'!BY$132,'Capacity Summary'!$B$139:$B$238,0),MATCH('Capacity Backing (Hide)'!$A142,'Capacity Summary'!$H$138:$BG$138,0))&lt;&gt;0,INDEX('Capacity Summary'!$H$139:$BG$238,MATCH('Capacity Backing (Hide)'!BY$132,'Capacity Summary'!$B$139:$B$238,0),MATCH('Capacity Backing (Hide)'!$A142,'Capacity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(Hide)'!$A142,'Capacity Summary'!$H$138:$BG$138,0))="x",INDEX('Capacity Summary'!$C$139:$E$238,MATCH('Capacity Backing (Hide)'!BZ$132,'Capacity Summary'!$B$139:$B$238,0),4),IF(INDEX('Capacity Summary'!$H$139:$BG$238,MATCH('Capacity Backing (Hide)'!BZ$132,'Capacity Summary'!$B$139:$B$238,0),MATCH('Capacity Backing (Hide)'!$A142,'Capacity Summary'!$H$138:$BG$138,0))&lt;&gt;0,INDEX('Capacity Summary'!$H$139:$BG$238,MATCH('Capacity Backing (Hide)'!BZ$132,'Capacity Summary'!$B$139:$B$238,0),MATCH('Capacity Backing (Hide)'!$A142,'Capacity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(Hide)'!$A142,'Capacity Summary'!$H$138:$BG$138,0))="x",INDEX('Capacity Summary'!$C$139:$E$238,MATCH('Capacity Backing (Hide)'!CA$132,'Capacity Summary'!$B$139:$B$238,0),4),IF(INDEX('Capacity Summary'!$H$139:$BG$238,MATCH('Capacity Backing (Hide)'!CA$132,'Capacity Summary'!$B$139:$B$238,0),MATCH('Capacity Backing (Hide)'!$A142,'Capacity Summary'!$H$138:$BG$138,0))&lt;&gt;0,INDEX('Capacity Summary'!$H$139:$BG$238,MATCH('Capacity Backing (Hide)'!CA$132,'Capacity Summary'!$B$139:$B$238,0),MATCH('Capacity Backing (Hide)'!$A142,'Capacity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(Hide)'!$A142,'Capacity Summary'!$H$138:$BG$138,0))="x",INDEX('Capacity Summary'!$C$139:$E$238,MATCH('Capacity Backing (Hide)'!CB$132,'Capacity Summary'!$B$139:$B$238,0),4),IF(INDEX('Capacity Summary'!$H$139:$BG$238,MATCH('Capacity Backing (Hide)'!CB$132,'Capacity Summary'!$B$139:$B$238,0),MATCH('Capacity Backing (Hide)'!$A142,'Capacity Summary'!$H$138:$BG$138,0))&lt;&gt;0,INDEX('Capacity Summary'!$H$139:$BG$238,MATCH('Capacity Backing (Hide)'!CB$132,'Capacity Summary'!$B$139:$B$238,0),MATCH('Capacity Backing (Hide)'!$A142,'Capacity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(Hide)'!$A142,'Capacity Summary'!$H$138:$BG$138,0))="x",INDEX('Capacity Summary'!$C$139:$E$238,MATCH('Capacity Backing (Hide)'!CC$132,'Capacity Summary'!$B$139:$B$238,0),4),IF(INDEX('Capacity Summary'!$H$139:$BG$238,MATCH('Capacity Backing (Hide)'!CC$132,'Capacity Summary'!$B$139:$B$238,0),MATCH('Capacity Backing (Hide)'!$A142,'Capacity Summary'!$H$138:$BG$138,0))&lt;&gt;0,INDEX('Capacity Summary'!$H$139:$BG$238,MATCH('Capacity Backing (Hide)'!CC$132,'Capacity Summary'!$B$139:$B$238,0),MATCH('Capacity Backing (Hide)'!$A142,'Capacity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(Hide)'!$A142,'Capacity Summary'!$H$138:$BG$138,0))="x",INDEX('Capacity Summary'!$C$139:$E$238,MATCH('Capacity Backing (Hide)'!CD$132,'Capacity Summary'!$B$139:$B$238,0),4),IF(INDEX('Capacity Summary'!$H$139:$BG$238,MATCH('Capacity Backing (Hide)'!CD$132,'Capacity Summary'!$B$139:$B$238,0),MATCH('Capacity Backing (Hide)'!$A142,'Capacity Summary'!$H$138:$BG$138,0))&lt;&gt;0,INDEX('Capacity Summary'!$H$139:$BG$238,MATCH('Capacity Backing (Hide)'!CD$132,'Capacity Summary'!$B$139:$B$238,0),MATCH('Capacity Backing (Hide)'!$A142,'Capacity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(Hide)'!$A142,'Capacity Summary'!$H$138:$BG$138,0))="x",INDEX('Capacity Summary'!$C$139:$E$238,MATCH('Capacity Backing (Hide)'!CE$132,'Capacity Summary'!$B$139:$B$238,0),4),IF(INDEX('Capacity Summary'!$H$139:$BG$238,MATCH('Capacity Backing (Hide)'!CE$132,'Capacity Summary'!$B$139:$B$238,0),MATCH('Capacity Backing (Hide)'!$A142,'Capacity Summary'!$H$138:$BG$138,0))&lt;&gt;0,INDEX('Capacity Summary'!$H$139:$BG$238,MATCH('Capacity Backing (Hide)'!CE$132,'Capacity Summary'!$B$139:$B$238,0),MATCH('Capacity Backing (Hide)'!$A142,'Capacity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(Hide)'!$A142,'Capacity Summary'!$H$138:$BG$138,0))="x",INDEX('Capacity Summary'!$C$139:$E$238,MATCH('Capacity Backing (Hide)'!CF$132,'Capacity Summary'!$B$139:$B$238,0),4),IF(INDEX('Capacity Summary'!$H$139:$BG$238,MATCH('Capacity Backing (Hide)'!CF$132,'Capacity Summary'!$B$139:$B$238,0),MATCH('Capacity Backing (Hide)'!$A142,'Capacity Summary'!$H$138:$BG$138,0))&lt;&gt;0,INDEX('Capacity Summary'!$H$139:$BG$238,MATCH('Capacity Backing (Hide)'!CF$132,'Capacity Summary'!$B$139:$B$238,0),MATCH('Capacity Backing (Hide)'!$A142,'Capacity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(Hide)'!$A142,'Capacity Summary'!$H$138:$BG$138,0))="x",INDEX('Capacity Summary'!$C$139:$E$238,MATCH('Capacity Backing (Hide)'!CG$132,'Capacity Summary'!$B$139:$B$238,0),4),IF(INDEX('Capacity Summary'!$H$139:$BG$238,MATCH('Capacity Backing (Hide)'!CG$132,'Capacity Summary'!$B$139:$B$238,0),MATCH('Capacity Backing (Hide)'!$A142,'Capacity Summary'!$H$138:$BG$138,0))&lt;&gt;0,INDEX('Capacity Summary'!$H$139:$BG$238,MATCH('Capacity Backing (Hide)'!CG$132,'Capacity Summary'!$B$139:$B$238,0),MATCH('Capacity Backing (Hide)'!$A142,'Capacity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(Hide)'!$A142,'Capacity Summary'!$H$138:$BG$138,0))="x",INDEX('Capacity Summary'!$C$139:$E$238,MATCH('Capacity Backing (Hide)'!CH$132,'Capacity Summary'!$B$139:$B$238,0),4),IF(INDEX('Capacity Summary'!$H$139:$BG$238,MATCH('Capacity Backing (Hide)'!CH$132,'Capacity Summary'!$B$139:$B$238,0),MATCH('Capacity Backing (Hide)'!$A142,'Capacity Summary'!$H$138:$BG$138,0))&lt;&gt;0,INDEX('Capacity Summary'!$H$139:$BG$238,MATCH('Capacity Backing (Hide)'!CH$132,'Capacity Summary'!$B$139:$B$238,0),MATCH('Capacity Backing (Hide)'!$A142,'Capacity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(Hide)'!$A142,'Capacity Summary'!$H$138:$BG$138,0))="x",INDEX('Capacity Summary'!$C$139:$E$238,MATCH('Capacity Backing (Hide)'!CI$132,'Capacity Summary'!$B$139:$B$238,0),4),IF(INDEX('Capacity Summary'!$H$139:$BG$238,MATCH('Capacity Backing (Hide)'!CI$132,'Capacity Summary'!$B$139:$B$238,0),MATCH('Capacity Backing (Hide)'!$A142,'Capacity Summary'!$H$138:$BG$138,0))&lt;&gt;0,INDEX('Capacity Summary'!$H$139:$BG$238,MATCH('Capacity Backing (Hide)'!CI$132,'Capacity Summary'!$B$139:$B$238,0),MATCH('Capacity Backing (Hide)'!$A142,'Capacity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(Hide)'!$A142,'Capacity Summary'!$H$138:$BG$138,0))="x",INDEX('Capacity Summary'!$C$139:$E$238,MATCH('Capacity Backing (Hide)'!CJ$132,'Capacity Summary'!$B$139:$B$238,0),4),IF(INDEX('Capacity Summary'!$H$139:$BG$238,MATCH('Capacity Backing (Hide)'!CJ$132,'Capacity Summary'!$B$139:$B$238,0),MATCH('Capacity Backing (Hide)'!$A142,'Capacity Summary'!$H$138:$BG$138,0))&lt;&gt;0,INDEX('Capacity Summary'!$H$139:$BG$238,MATCH('Capacity Backing (Hide)'!CJ$132,'Capacity Summary'!$B$139:$B$238,0),MATCH('Capacity Backing (Hide)'!$A142,'Capacity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(Hide)'!$A142,'Capacity Summary'!$H$138:$BG$138,0))="x",INDEX('Capacity Summary'!$C$139:$E$238,MATCH('Capacity Backing (Hide)'!CK$132,'Capacity Summary'!$B$139:$B$238,0),4),IF(INDEX('Capacity Summary'!$H$139:$BG$238,MATCH('Capacity Backing (Hide)'!CK$132,'Capacity Summary'!$B$139:$B$238,0),MATCH('Capacity Backing (Hide)'!$A142,'Capacity Summary'!$H$138:$BG$138,0))&lt;&gt;0,INDEX('Capacity Summary'!$H$139:$BG$238,MATCH('Capacity Backing (Hide)'!CK$132,'Capacity Summary'!$B$139:$B$238,0),MATCH('Capacity Backing (Hide)'!$A142,'Capacity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(Hide)'!$A142,'Capacity Summary'!$H$138:$BG$138,0))="x",INDEX('Capacity Summary'!$C$139:$E$238,MATCH('Capacity Backing (Hide)'!CL$132,'Capacity Summary'!$B$139:$B$238,0),4),IF(INDEX('Capacity Summary'!$H$139:$BG$238,MATCH('Capacity Backing (Hide)'!CL$132,'Capacity Summary'!$B$139:$B$238,0),MATCH('Capacity Backing (Hide)'!$A142,'Capacity Summary'!$H$138:$BG$138,0))&lt;&gt;0,INDEX('Capacity Summary'!$H$139:$BG$238,MATCH('Capacity Backing (Hide)'!CL$132,'Capacity Summary'!$B$139:$B$238,0),MATCH('Capacity Backing (Hide)'!$A142,'Capacity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(Hide)'!$A142,'Capacity Summary'!$H$138:$BG$138,0))="x",INDEX('Capacity Summary'!$C$139:$E$238,MATCH('Capacity Backing (Hide)'!CM$132,'Capacity Summary'!$B$139:$B$238,0),4),IF(INDEX('Capacity Summary'!$H$139:$BG$238,MATCH('Capacity Backing (Hide)'!CM$132,'Capacity Summary'!$B$139:$B$238,0),MATCH('Capacity Backing (Hide)'!$A142,'Capacity Summary'!$H$138:$BG$138,0))&lt;&gt;0,INDEX('Capacity Summary'!$H$139:$BG$238,MATCH('Capacity Backing (Hide)'!CM$132,'Capacity Summary'!$B$139:$B$238,0),MATCH('Capacity Backing (Hide)'!$A142,'Capacity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(Hide)'!$A142,'Capacity Summary'!$H$138:$BG$138,0))="x",INDEX('Capacity Summary'!$C$139:$E$238,MATCH('Capacity Backing (Hide)'!CN$132,'Capacity Summary'!$B$139:$B$238,0),4),IF(INDEX('Capacity Summary'!$H$139:$BG$238,MATCH('Capacity Backing (Hide)'!CN$132,'Capacity Summary'!$B$139:$B$238,0),MATCH('Capacity Backing (Hide)'!$A142,'Capacity Summary'!$H$138:$BG$138,0))&lt;&gt;0,INDEX('Capacity Summary'!$H$139:$BG$238,MATCH('Capacity Backing (Hide)'!CN$132,'Capacity Summary'!$B$139:$B$238,0),MATCH('Capacity Backing (Hide)'!$A142,'Capacity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(Hide)'!$A142,'Capacity Summary'!$H$138:$BG$138,0))="x",INDEX('Capacity Summary'!$C$139:$E$238,MATCH('Capacity Backing (Hide)'!CO$132,'Capacity Summary'!$B$139:$B$238,0),4),IF(INDEX('Capacity Summary'!$H$139:$BG$238,MATCH('Capacity Backing (Hide)'!CO$132,'Capacity Summary'!$B$139:$B$238,0),MATCH('Capacity Backing (Hide)'!$A142,'Capacity Summary'!$H$138:$BG$138,0))&lt;&gt;0,INDEX('Capacity Summary'!$H$139:$BG$238,MATCH('Capacity Backing (Hide)'!CO$132,'Capacity Summary'!$B$139:$B$238,0),MATCH('Capacity Backing (Hide)'!$A142,'Capacity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(Hide)'!$A142,'Capacity Summary'!$H$138:$BG$138,0))="x",INDEX('Capacity Summary'!$C$139:$E$238,MATCH('Capacity Backing (Hide)'!CP$132,'Capacity Summary'!$B$139:$B$238,0),4),IF(INDEX('Capacity Summary'!$H$139:$BG$238,MATCH('Capacity Backing (Hide)'!CP$132,'Capacity Summary'!$B$139:$B$238,0),MATCH('Capacity Backing (Hide)'!$A142,'Capacity Summary'!$H$138:$BG$138,0))&lt;&gt;0,INDEX('Capacity Summary'!$H$139:$BG$238,MATCH('Capacity Backing (Hide)'!CP$132,'Capacity Summary'!$B$139:$B$238,0),MATCH('Capacity Backing (Hide)'!$A142,'Capacity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(Hide)'!$A142,'Capacity Summary'!$H$138:$BG$138,0))="x",INDEX('Capacity Summary'!$C$139:$E$238,MATCH('Capacity Backing (Hide)'!CQ$132,'Capacity Summary'!$B$139:$B$238,0),4),IF(INDEX('Capacity Summary'!$H$139:$BG$238,MATCH('Capacity Backing (Hide)'!CQ$132,'Capacity Summary'!$B$139:$B$238,0),MATCH('Capacity Backing (Hide)'!$A142,'Capacity Summary'!$H$138:$BG$138,0))&lt;&gt;0,INDEX('Capacity Summary'!$H$139:$BG$238,MATCH('Capacity Backing (Hide)'!CQ$132,'Capacity Summary'!$B$139:$B$238,0),MATCH('Capacity Backing (Hide)'!$A142,'Capacity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(Hide)'!$A142,'Capacity Summary'!$H$138:$BG$138,0))="x",INDEX('Capacity Summary'!$C$139:$E$238,MATCH('Capacity Backing (Hide)'!CR$132,'Capacity Summary'!$B$139:$B$238,0),4),IF(INDEX('Capacity Summary'!$H$139:$BG$238,MATCH('Capacity Backing (Hide)'!CR$132,'Capacity Summary'!$B$139:$B$238,0),MATCH('Capacity Backing (Hide)'!$A142,'Capacity Summary'!$H$138:$BG$138,0))&lt;&gt;0,INDEX('Capacity Summary'!$H$139:$BG$238,MATCH('Capacity Backing (Hide)'!CR$132,'Capacity Summary'!$B$139:$B$238,0),MATCH('Capacity Backing (Hide)'!$A142,'Capacity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(Hide)'!$A142,'Capacity Summary'!$H$138:$BG$138,0))="x",INDEX('Capacity Summary'!$C$139:$E$238,MATCH('Capacity Backing (Hide)'!CS$132,'Capacity Summary'!$B$139:$B$238,0),4),IF(INDEX('Capacity Summary'!$H$139:$BG$238,MATCH('Capacity Backing (Hide)'!CS$132,'Capacity Summary'!$B$139:$B$238,0),MATCH('Capacity Backing (Hide)'!$A142,'Capacity Summary'!$H$138:$BG$138,0))&lt;&gt;0,INDEX('Capacity Summary'!$H$139:$BG$238,MATCH('Capacity Backing (Hide)'!CS$132,'Capacity Summary'!$B$139:$B$238,0),MATCH('Capacity Backing (Hide)'!$A142,'Capacity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(Hide)'!$A142,'Capacity Summary'!$H$138:$BG$138,0))="x",INDEX('Capacity Summary'!$C$139:$E$238,MATCH('Capacity Backing (Hide)'!CT$132,'Capacity Summary'!$B$139:$B$238,0),4),IF(INDEX('Capacity Summary'!$H$139:$BG$238,MATCH('Capacity Backing (Hide)'!CT$132,'Capacity Summary'!$B$139:$B$238,0),MATCH('Capacity Backing (Hide)'!$A142,'Capacity Summary'!$H$138:$BG$138,0))&lt;&gt;0,INDEX('Capacity Summary'!$H$139:$BG$238,MATCH('Capacity Backing (Hide)'!CT$132,'Capacity Summary'!$B$139:$B$238,0),MATCH('Capacity Backing (Hide)'!$A142,'Capacity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(Hide)'!$A142,'Capacity Summary'!$H$138:$BG$138,0))="x",INDEX('Capacity Summary'!$C$139:$E$238,MATCH('Capacity Backing (Hide)'!CU$132,'Capacity Summary'!$B$139:$B$238,0),4),IF(INDEX('Capacity Summary'!$H$139:$BG$238,MATCH('Capacity Backing (Hide)'!CU$132,'Capacity Summary'!$B$139:$B$238,0),MATCH('Capacity Backing (Hide)'!$A142,'Capacity Summary'!$H$138:$BG$138,0))&lt;&gt;0,INDEX('Capacity Summary'!$H$139:$BG$238,MATCH('Capacity Backing (Hide)'!CU$132,'Capacity Summary'!$B$139:$B$238,0),MATCH('Capacity Backing (Hide)'!$A142,'Capacity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(Hide)'!$A142,'Capacity Summary'!$H$138:$BG$138,0))="x",INDEX('Capacity Summary'!$C$139:$E$238,MATCH('Capacity Backing (Hide)'!CV$132,'Capacity Summary'!$B$139:$B$238,0),4),IF(INDEX('Capacity Summary'!$H$139:$BG$238,MATCH('Capacity Backing (Hide)'!CV$132,'Capacity Summary'!$B$139:$B$238,0),MATCH('Capacity Backing (Hide)'!$A142,'Capacity Summary'!$H$138:$BG$138,0))&lt;&gt;0,INDEX('Capacity Summary'!$H$139:$BG$238,MATCH('Capacity Backing (Hide)'!CV$132,'Capacity Summary'!$B$139:$B$238,0),MATCH('Capacity Backing (Hide)'!$A142,'Capacity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(Hide)'!$A142,'Capacity Summary'!$H$138:$BG$138,0))="x",INDEX('Capacity Summary'!$C$139:$E$238,MATCH('Capacity Backing (Hide)'!CW$132,'Capacity Summary'!$B$139:$B$238,0),4),IF(INDEX('Capacity Summary'!$H$139:$BG$238,MATCH('Capacity Backing (Hide)'!CW$132,'Capacity Summary'!$B$139:$B$238,0),MATCH('Capacity Backing (Hide)'!$A142,'Capacity Summary'!$H$138:$BG$138,0))&lt;&gt;0,INDEX('Capacity Summary'!$H$139:$BG$238,MATCH('Capacity Backing (Hide)'!CW$132,'Capacity Summary'!$B$139:$B$238,0),MATCH('Capacity Backing (Hide)'!$A142,'Capacity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3" spans="1:101" x14ac:dyDescent="0.35">
      <c r="A143" s="2">
        <f ca="1">'Required Capacity (Hide)'!E13</f>
        <v>44284</v>
      </c>
      <c r="B14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(Hide)'!$A143,'Capacity Summary'!$H$138:$BG$138,0))="x",INDEX('Capacity Summary'!$C$139:$E$238,MATCH('Capacity Backing (Hide)'!B$132,'Capacity Summary'!$B$139:$B$238,0),4),IF(INDEX('Capacity Summary'!$H$139:$BG$238,MATCH('Capacity Backing (Hide)'!B$132,'Capacity Summary'!$B$139:$B$238,0),MATCH('Capacity Backing (Hide)'!$A143,'Capacity Summary'!$H$138:$BG$138,0))&lt;&gt;0,INDEX('Capacity Summary'!$H$139:$BG$238,MATCH('Capacity Backing (Hide)'!B$132,'Capacity Summary'!$B$139:$B$238,0),MATCH('Capacity Backing (Hide)'!$A143,'Capacity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(Hide)'!$A143,'Capacity Summary'!$H$138:$BG$138,0))="x",INDEX('Capacity Summary'!$C$139:$E$238,MATCH('Capacity Backing (Hide)'!C$132,'Capacity Summary'!$B$139:$B$238,0),4),IF(INDEX('Capacity Summary'!$H$139:$BG$238,MATCH('Capacity Backing (Hide)'!C$132,'Capacity Summary'!$B$139:$B$238,0),MATCH('Capacity Backing (Hide)'!$A143,'Capacity Summary'!$H$138:$BG$138,0))&lt;&gt;0,INDEX('Capacity Summary'!$H$139:$BG$238,MATCH('Capacity Backing (Hide)'!C$132,'Capacity Summary'!$B$139:$B$238,0),MATCH('Capacity Backing (Hide)'!$A143,'Capacity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(Hide)'!$A143,'Capacity Summary'!$H$138:$BG$138,0))="x",INDEX('Capacity Summary'!$C$139:$E$238,MATCH('Capacity Backing (Hide)'!D$132,'Capacity Summary'!$B$139:$B$238,0),4),IF(INDEX('Capacity Summary'!$H$139:$BG$238,MATCH('Capacity Backing (Hide)'!D$132,'Capacity Summary'!$B$139:$B$238,0),MATCH('Capacity Backing (Hide)'!$A143,'Capacity Summary'!$H$138:$BG$138,0))&lt;&gt;0,INDEX('Capacity Summary'!$H$139:$BG$238,MATCH('Capacity Backing (Hide)'!D$132,'Capacity Summary'!$B$139:$B$238,0),MATCH('Capacity Backing (Hide)'!$A143,'Capacity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(Hide)'!$A143,'Capacity Summary'!$H$138:$BG$138,0))="x",INDEX('Capacity Summary'!$C$139:$E$238,MATCH('Capacity Backing (Hide)'!E$132,'Capacity Summary'!$B$139:$B$238,0),4),IF(INDEX('Capacity Summary'!$H$139:$BG$238,MATCH('Capacity Backing (Hide)'!E$132,'Capacity Summary'!$B$139:$B$238,0),MATCH('Capacity Backing (Hide)'!$A143,'Capacity Summary'!$H$138:$BG$138,0))&lt;&gt;0,INDEX('Capacity Summary'!$H$139:$BG$238,MATCH('Capacity Backing (Hide)'!E$132,'Capacity Summary'!$B$139:$B$238,0),MATCH('Capacity Backing (Hide)'!$A143,'Capacity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(Hide)'!$A143,'Capacity Summary'!$H$138:$BG$138,0))="x",INDEX('Capacity Summary'!$C$139:$E$238,MATCH('Capacity Backing (Hide)'!F$132,'Capacity Summary'!$B$139:$B$238,0),4),IF(INDEX('Capacity Summary'!$H$139:$BG$238,MATCH('Capacity Backing (Hide)'!F$132,'Capacity Summary'!$B$139:$B$238,0),MATCH('Capacity Backing (Hide)'!$A143,'Capacity Summary'!$H$138:$BG$138,0))&lt;&gt;0,INDEX('Capacity Summary'!$H$139:$BG$238,MATCH('Capacity Backing (Hide)'!F$132,'Capacity Summary'!$B$139:$B$238,0),MATCH('Capacity Backing (Hide)'!$A143,'Capacity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(Hide)'!$A143,'Capacity Summary'!$H$138:$BG$138,0))="x",INDEX('Capacity Summary'!$C$139:$E$238,MATCH('Capacity Backing (Hide)'!G$132,'Capacity Summary'!$B$139:$B$238,0),4),IF(INDEX('Capacity Summary'!$H$139:$BG$238,MATCH('Capacity Backing (Hide)'!G$132,'Capacity Summary'!$B$139:$B$238,0),MATCH('Capacity Backing (Hide)'!$A143,'Capacity Summary'!$H$138:$BG$138,0))&lt;&gt;0,INDEX('Capacity Summary'!$H$139:$BG$238,MATCH('Capacity Backing (Hide)'!G$132,'Capacity Summary'!$B$139:$B$238,0),MATCH('Capacity Backing (Hide)'!$A143,'Capacity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(Hide)'!$A143,'Capacity Summary'!$H$138:$BG$138,0))="x",INDEX('Capacity Summary'!$C$139:$E$238,MATCH('Capacity Backing (Hide)'!H$132,'Capacity Summary'!$B$139:$B$238,0),4),IF(INDEX('Capacity Summary'!$H$139:$BG$238,MATCH('Capacity Backing (Hide)'!H$132,'Capacity Summary'!$B$139:$B$238,0),MATCH('Capacity Backing (Hide)'!$A143,'Capacity Summary'!$H$138:$BG$138,0))&lt;&gt;0,INDEX('Capacity Summary'!$H$139:$BG$238,MATCH('Capacity Backing (Hide)'!H$132,'Capacity Summary'!$B$139:$B$238,0),MATCH('Capacity Backing (Hide)'!$A143,'Capacity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(Hide)'!$A143,'Capacity Summary'!$H$138:$BG$138,0))="x",INDEX('Capacity Summary'!$C$139:$E$238,MATCH('Capacity Backing (Hide)'!I$132,'Capacity Summary'!$B$139:$B$238,0),4),IF(INDEX('Capacity Summary'!$H$139:$BG$238,MATCH('Capacity Backing (Hide)'!I$132,'Capacity Summary'!$B$139:$B$238,0),MATCH('Capacity Backing (Hide)'!$A143,'Capacity Summary'!$H$138:$BG$138,0))&lt;&gt;0,INDEX('Capacity Summary'!$H$139:$BG$238,MATCH('Capacity Backing (Hide)'!I$132,'Capacity Summary'!$B$139:$B$238,0),MATCH('Capacity Backing (Hide)'!$A143,'Capacity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(Hide)'!$A143,'Capacity Summary'!$H$138:$BG$138,0))="x",INDEX('Capacity Summary'!$C$139:$E$238,MATCH('Capacity Backing (Hide)'!J$132,'Capacity Summary'!$B$139:$B$238,0),4),IF(INDEX('Capacity Summary'!$H$139:$BG$238,MATCH('Capacity Backing (Hide)'!J$132,'Capacity Summary'!$B$139:$B$238,0),MATCH('Capacity Backing (Hide)'!$A143,'Capacity Summary'!$H$138:$BG$138,0))&lt;&gt;0,INDEX('Capacity Summary'!$H$139:$BG$238,MATCH('Capacity Backing (Hide)'!J$132,'Capacity Summary'!$B$139:$B$238,0),MATCH('Capacity Backing (Hide)'!$A143,'Capacity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(Hide)'!$A143,'Capacity Summary'!$H$138:$BG$138,0))="x",INDEX('Capacity Summary'!$C$139:$E$238,MATCH('Capacity Backing (Hide)'!K$132,'Capacity Summary'!$B$139:$B$238,0),4),IF(INDEX('Capacity Summary'!$H$139:$BG$238,MATCH('Capacity Backing (Hide)'!K$132,'Capacity Summary'!$B$139:$B$238,0),MATCH('Capacity Backing (Hide)'!$A143,'Capacity Summary'!$H$138:$BG$138,0))&lt;&gt;0,INDEX('Capacity Summary'!$H$139:$BG$238,MATCH('Capacity Backing (Hide)'!K$132,'Capacity Summary'!$B$139:$B$238,0),MATCH('Capacity Backing (Hide)'!$A143,'Capacity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(Hide)'!$A143,'Capacity Summary'!$H$138:$BG$138,0))="x",INDEX('Capacity Summary'!$C$139:$E$238,MATCH('Capacity Backing (Hide)'!L$132,'Capacity Summary'!$B$139:$B$238,0),4),IF(INDEX('Capacity Summary'!$H$139:$BG$238,MATCH('Capacity Backing (Hide)'!L$132,'Capacity Summary'!$B$139:$B$238,0),MATCH('Capacity Backing (Hide)'!$A143,'Capacity Summary'!$H$138:$BG$138,0))&lt;&gt;0,INDEX('Capacity Summary'!$H$139:$BG$238,MATCH('Capacity Backing (Hide)'!L$132,'Capacity Summary'!$B$139:$B$238,0),MATCH('Capacity Backing (Hide)'!$A143,'Capacity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(Hide)'!$A143,'Capacity Summary'!$H$138:$BG$138,0))="x",INDEX('Capacity Summary'!$C$139:$E$238,MATCH('Capacity Backing (Hide)'!M$132,'Capacity Summary'!$B$139:$B$238,0),4),IF(INDEX('Capacity Summary'!$H$139:$BG$238,MATCH('Capacity Backing (Hide)'!M$132,'Capacity Summary'!$B$139:$B$238,0),MATCH('Capacity Backing (Hide)'!$A143,'Capacity Summary'!$H$138:$BG$138,0))&lt;&gt;0,INDEX('Capacity Summary'!$H$139:$BG$238,MATCH('Capacity Backing (Hide)'!M$132,'Capacity Summary'!$B$139:$B$238,0),MATCH('Capacity Backing (Hide)'!$A143,'Capacity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(Hide)'!$A143,'Capacity Summary'!$H$138:$BG$138,0))="x",INDEX('Capacity Summary'!$C$139:$E$238,MATCH('Capacity Backing (Hide)'!N$132,'Capacity Summary'!$B$139:$B$238,0),4),IF(INDEX('Capacity Summary'!$H$139:$BG$238,MATCH('Capacity Backing (Hide)'!N$132,'Capacity Summary'!$B$139:$B$238,0),MATCH('Capacity Backing (Hide)'!$A143,'Capacity Summary'!$H$138:$BG$138,0))&lt;&gt;0,INDEX('Capacity Summary'!$H$139:$BG$238,MATCH('Capacity Backing (Hide)'!N$132,'Capacity Summary'!$B$139:$B$238,0),MATCH('Capacity Backing (Hide)'!$A143,'Capacity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(Hide)'!$A143,'Capacity Summary'!$H$138:$BG$138,0))="x",INDEX('Capacity Summary'!$C$139:$E$238,MATCH('Capacity Backing (Hide)'!O$132,'Capacity Summary'!$B$139:$B$238,0),4),IF(INDEX('Capacity Summary'!$H$139:$BG$238,MATCH('Capacity Backing (Hide)'!O$132,'Capacity Summary'!$B$139:$B$238,0),MATCH('Capacity Backing (Hide)'!$A143,'Capacity Summary'!$H$138:$BG$138,0))&lt;&gt;0,INDEX('Capacity Summary'!$H$139:$BG$238,MATCH('Capacity Backing (Hide)'!O$132,'Capacity Summary'!$B$139:$B$238,0),MATCH('Capacity Backing (Hide)'!$A143,'Capacity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(Hide)'!$A143,'Capacity Summary'!$H$138:$BG$138,0))="x",INDEX('Capacity Summary'!$C$139:$E$238,MATCH('Capacity Backing (Hide)'!P$132,'Capacity Summary'!$B$139:$B$238,0),4),IF(INDEX('Capacity Summary'!$H$139:$BG$238,MATCH('Capacity Backing (Hide)'!P$132,'Capacity Summary'!$B$139:$B$238,0),MATCH('Capacity Backing (Hide)'!$A143,'Capacity Summary'!$H$138:$BG$138,0))&lt;&gt;0,INDEX('Capacity Summary'!$H$139:$BG$238,MATCH('Capacity Backing (Hide)'!P$132,'Capacity Summary'!$B$139:$B$238,0),MATCH('Capacity Backing (Hide)'!$A143,'Capacity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(Hide)'!$A143,'Capacity Summary'!$H$138:$BG$138,0))="x",INDEX('Capacity Summary'!$C$139:$E$238,MATCH('Capacity Backing (Hide)'!Q$132,'Capacity Summary'!$B$139:$B$238,0),4),IF(INDEX('Capacity Summary'!$H$139:$BG$238,MATCH('Capacity Backing (Hide)'!Q$132,'Capacity Summary'!$B$139:$B$238,0),MATCH('Capacity Backing (Hide)'!$A143,'Capacity Summary'!$H$138:$BG$138,0))&lt;&gt;0,INDEX('Capacity Summary'!$H$139:$BG$238,MATCH('Capacity Backing (Hide)'!Q$132,'Capacity Summary'!$B$139:$B$238,0),MATCH('Capacity Backing (Hide)'!$A143,'Capacity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(Hide)'!$A143,'Capacity Summary'!$H$138:$BG$138,0))="x",INDEX('Capacity Summary'!$C$139:$E$238,MATCH('Capacity Backing (Hide)'!R$132,'Capacity Summary'!$B$139:$B$238,0),4),IF(INDEX('Capacity Summary'!$H$139:$BG$238,MATCH('Capacity Backing (Hide)'!R$132,'Capacity Summary'!$B$139:$B$238,0),MATCH('Capacity Backing (Hide)'!$A143,'Capacity Summary'!$H$138:$BG$138,0))&lt;&gt;0,INDEX('Capacity Summary'!$H$139:$BG$238,MATCH('Capacity Backing (Hide)'!R$132,'Capacity Summary'!$B$139:$B$238,0),MATCH('Capacity Backing (Hide)'!$A143,'Capacity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(Hide)'!$A143,'Capacity Summary'!$H$138:$BG$138,0))="x",INDEX('Capacity Summary'!$C$139:$E$238,MATCH('Capacity Backing (Hide)'!S$132,'Capacity Summary'!$B$139:$B$238,0),4),IF(INDEX('Capacity Summary'!$H$139:$BG$238,MATCH('Capacity Backing (Hide)'!S$132,'Capacity Summary'!$B$139:$B$238,0),MATCH('Capacity Backing (Hide)'!$A143,'Capacity Summary'!$H$138:$BG$138,0))&lt;&gt;0,INDEX('Capacity Summary'!$H$139:$BG$238,MATCH('Capacity Backing (Hide)'!S$132,'Capacity Summary'!$B$139:$B$238,0),MATCH('Capacity Backing (Hide)'!$A143,'Capacity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(Hide)'!$A143,'Capacity Summary'!$H$138:$BG$138,0))="x",INDEX('Capacity Summary'!$C$139:$E$238,MATCH('Capacity Backing (Hide)'!T$132,'Capacity Summary'!$B$139:$B$238,0),4),IF(INDEX('Capacity Summary'!$H$139:$BG$238,MATCH('Capacity Backing (Hide)'!T$132,'Capacity Summary'!$B$139:$B$238,0),MATCH('Capacity Backing (Hide)'!$A143,'Capacity Summary'!$H$138:$BG$138,0))&lt;&gt;0,INDEX('Capacity Summary'!$H$139:$BG$238,MATCH('Capacity Backing (Hide)'!T$132,'Capacity Summary'!$B$139:$B$238,0),MATCH('Capacity Backing (Hide)'!$A143,'Capacity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(Hide)'!$A143,'Capacity Summary'!$H$138:$BG$138,0))="x",INDEX('Capacity Summary'!$C$139:$E$238,MATCH('Capacity Backing (Hide)'!U$132,'Capacity Summary'!$B$139:$B$238,0),4),IF(INDEX('Capacity Summary'!$H$139:$BG$238,MATCH('Capacity Backing (Hide)'!U$132,'Capacity Summary'!$B$139:$B$238,0),MATCH('Capacity Backing (Hide)'!$A143,'Capacity Summary'!$H$138:$BG$138,0))&lt;&gt;0,INDEX('Capacity Summary'!$H$139:$BG$238,MATCH('Capacity Backing (Hide)'!U$132,'Capacity Summary'!$B$139:$B$238,0),MATCH('Capacity Backing (Hide)'!$A143,'Capacity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(Hide)'!$A143,'Capacity Summary'!$H$138:$BG$138,0))="x",INDEX('Capacity Summary'!$C$139:$E$238,MATCH('Capacity Backing (Hide)'!V$132,'Capacity Summary'!$B$139:$B$238,0),4),IF(INDEX('Capacity Summary'!$H$139:$BG$238,MATCH('Capacity Backing (Hide)'!V$132,'Capacity Summary'!$B$139:$B$238,0),MATCH('Capacity Backing (Hide)'!$A143,'Capacity Summary'!$H$138:$BG$138,0))&lt;&gt;0,INDEX('Capacity Summary'!$H$139:$BG$238,MATCH('Capacity Backing (Hide)'!V$132,'Capacity Summary'!$B$139:$B$238,0),MATCH('Capacity Backing (Hide)'!$A143,'Capacity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(Hide)'!$A143,'Capacity Summary'!$H$138:$BG$138,0))="x",INDEX('Capacity Summary'!$C$139:$E$238,MATCH('Capacity Backing (Hide)'!W$132,'Capacity Summary'!$B$139:$B$238,0),4),IF(INDEX('Capacity Summary'!$H$139:$BG$238,MATCH('Capacity Backing (Hide)'!W$132,'Capacity Summary'!$B$139:$B$238,0),MATCH('Capacity Backing (Hide)'!$A143,'Capacity Summary'!$H$138:$BG$138,0))&lt;&gt;0,INDEX('Capacity Summary'!$H$139:$BG$238,MATCH('Capacity Backing (Hide)'!W$132,'Capacity Summary'!$B$139:$B$238,0),MATCH('Capacity Backing (Hide)'!$A143,'Capacity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(Hide)'!$A143,'Capacity Summary'!$H$138:$BG$138,0))="x",INDEX('Capacity Summary'!$C$139:$E$238,MATCH('Capacity Backing (Hide)'!X$132,'Capacity Summary'!$B$139:$B$238,0),4),IF(INDEX('Capacity Summary'!$H$139:$BG$238,MATCH('Capacity Backing (Hide)'!X$132,'Capacity Summary'!$B$139:$B$238,0),MATCH('Capacity Backing (Hide)'!$A143,'Capacity Summary'!$H$138:$BG$138,0))&lt;&gt;0,INDEX('Capacity Summary'!$H$139:$BG$238,MATCH('Capacity Backing (Hide)'!X$132,'Capacity Summary'!$B$139:$B$238,0),MATCH('Capacity Backing (Hide)'!$A143,'Capacity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(Hide)'!$A143,'Capacity Summary'!$H$138:$BG$138,0))="x",INDEX('Capacity Summary'!$C$139:$E$238,MATCH('Capacity Backing (Hide)'!Y$132,'Capacity Summary'!$B$139:$B$238,0),4),IF(INDEX('Capacity Summary'!$H$139:$BG$238,MATCH('Capacity Backing (Hide)'!Y$132,'Capacity Summary'!$B$139:$B$238,0),MATCH('Capacity Backing (Hide)'!$A143,'Capacity Summary'!$H$138:$BG$138,0))&lt;&gt;0,INDEX('Capacity Summary'!$H$139:$BG$238,MATCH('Capacity Backing (Hide)'!Y$132,'Capacity Summary'!$B$139:$B$238,0),MATCH('Capacity Backing (Hide)'!$A143,'Capacity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(Hide)'!$A143,'Capacity Summary'!$H$138:$BG$138,0))="x",INDEX('Capacity Summary'!$C$139:$E$238,MATCH('Capacity Backing (Hide)'!Z$132,'Capacity Summary'!$B$139:$B$238,0),4),IF(INDEX('Capacity Summary'!$H$139:$BG$238,MATCH('Capacity Backing (Hide)'!Z$132,'Capacity Summary'!$B$139:$B$238,0),MATCH('Capacity Backing (Hide)'!$A143,'Capacity Summary'!$H$138:$BG$138,0))&lt;&gt;0,INDEX('Capacity Summary'!$H$139:$BG$238,MATCH('Capacity Backing (Hide)'!Z$132,'Capacity Summary'!$B$139:$B$238,0),MATCH('Capacity Backing (Hide)'!$A143,'Capacity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(Hide)'!$A143,'Capacity Summary'!$H$138:$BG$138,0))="x",INDEX('Capacity Summary'!$C$139:$E$238,MATCH('Capacity Backing (Hide)'!AA$132,'Capacity Summary'!$B$139:$B$238,0),4),IF(INDEX('Capacity Summary'!$H$139:$BG$238,MATCH('Capacity Backing (Hide)'!AA$132,'Capacity Summary'!$B$139:$B$238,0),MATCH('Capacity Backing (Hide)'!$A143,'Capacity Summary'!$H$138:$BG$138,0))&lt;&gt;0,INDEX('Capacity Summary'!$H$139:$BG$238,MATCH('Capacity Backing (Hide)'!AA$132,'Capacity Summary'!$B$139:$B$238,0),MATCH('Capacity Backing (Hide)'!$A143,'Capacity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(Hide)'!$A143,'Capacity Summary'!$H$138:$BG$138,0))="x",INDEX('Capacity Summary'!$C$139:$E$238,MATCH('Capacity Backing (Hide)'!AB$132,'Capacity Summary'!$B$139:$B$238,0),4),IF(INDEX('Capacity Summary'!$H$139:$BG$238,MATCH('Capacity Backing (Hide)'!AB$132,'Capacity Summary'!$B$139:$B$238,0),MATCH('Capacity Backing (Hide)'!$A143,'Capacity Summary'!$H$138:$BG$138,0))&lt;&gt;0,INDEX('Capacity Summary'!$H$139:$BG$238,MATCH('Capacity Backing (Hide)'!AB$132,'Capacity Summary'!$B$139:$B$238,0),MATCH('Capacity Backing (Hide)'!$A143,'Capacity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(Hide)'!$A143,'Capacity Summary'!$H$138:$BG$138,0))="x",INDEX('Capacity Summary'!$C$139:$E$238,MATCH('Capacity Backing (Hide)'!AC$132,'Capacity Summary'!$B$139:$B$238,0),4),IF(INDEX('Capacity Summary'!$H$139:$BG$238,MATCH('Capacity Backing (Hide)'!AC$132,'Capacity Summary'!$B$139:$B$238,0),MATCH('Capacity Backing (Hide)'!$A143,'Capacity Summary'!$H$138:$BG$138,0))&lt;&gt;0,INDEX('Capacity Summary'!$H$139:$BG$238,MATCH('Capacity Backing (Hide)'!AC$132,'Capacity Summary'!$B$139:$B$238,0),MATCH('Capacity Backing (Hide)'!$A143,'Capacity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(Hide)'!$A143,'Capacity Summary'!$H$138:$BG$138,0))="x",INDEX('Capacity Summary'!$C$139:$E$238,MATCH('Capacity Backing (Hide)'!AD$132,'Capacity Summary'!$B$139:$B$238,0),4),IF(INDEX('Capacity Summary'!$H$139:$BG$238,MATCH('Capacity Backing (Hide)'!AD$132,'Capacity Summary'!$B$139:$B$238,0),MATCH('Capacity Backing (Hide)'!$A143,'Capacity Summary'!$H$138:$BG$138,0))&lt;&gt;0,INDEX('Capacity Summary'!$H$139:$BG$238,MATCH('Capacity Backing (Hide)'!AD$132,'Capacity Summary'!$B$139:$B$238,0),MATCH('Capacity Backing (Hide)'!$A143,'Capacity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(Hide)'!$A143,'Capacity Summary'!$H$138:$BG$138,0))="x",INDEX('Capacity Summary'!$C$139:$E$238,MATCH('Capacity Backing (Hide)'!AE$132,'Capacity Summary'!$B$139:$B$238,0),4),IF(INDEX('Capacity Summary'!$H$139:$BG$238,MATCH('Capacity Backing (Hide)'!AE$132,'Capacity Summary'!$B$139:$B$238,0),MATCH('Capacity Backing (Hide)'!$A143,'Capacity Summary'!$H$138:$BG$138,0))&lt;&gt;0,INDEX('Capacity Summary'!$H$139:$BG$238,MATCH('Capacity Backing (Hide)'!AE$132,'Capacity Summary'!$B$139:$B$238,0),MATCH('Capacity Backing (Hide)'!$A143,'Capacity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(Hide)'!$A143,'Capacity Summary'!$H$138:$BG$138,0))="x",INDEX('Capacity Summary'!$C$139:$E$238,MATCH('Capacity Backing (Hide)'!AF$132,'Capacity Summary'!$B$139:$B$238,0),4),IF(INDEX('Capacity Summary'!$H$139:$BG$238,MATCH('Capacity Backing (Hide)'!AF$132,'Capacity Summary'!$B$139:$B$238,0),MATCH('Capacity Backing (Hide)'!$A143,'Capacity Summary'!$H$138:$BG$138,0))&lt;&gt;0,INDEX('Capacity Summary'!$H$139:$BG$238,MATCH('Capacity Backing (Hide)'!AF$132,'Capacity Summary'!$B$139:$B$238,0),MATCH('Capacity Backing (Hide)'!$A143,'Capacity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(Hide)'!$A143,'Capacity Summary'!$H$138:$BG$138,0))="x",INDEX('Capacity Summary'!$C$139:$E$238,MATCH('Capacity Backing (Hide)'!AG$132,'Capacity Summary'!$B$139:$B$238,0),4),IF(INDEX('Capacity Summary'!$H$139:$BG$238,MATCH('Capacity Backing (Hide)'!AG$132,'Capacity Summary'!$B$139:$B$238,0),MATCH('Capacity Backing (Hide)'!$A143,'Capacity Summary'!$H$138:$BG$138,0))&lt;&gt;0,INDEX('Capacity Summary'!$H$139:$BG$238,MATCH('Capacity Backing (Hide)'!AG$132,'Capacity Summary'!$B$139:$B$238,0),MATCH('Capacity Backing (Hide)'!$A143,'Capacity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(Hide)'!$A143,'Capacity Summary'!$H$138:$BG$138,0))="x",INDEX('Capacity Summary'!$C$139:$E$238,MATCH('Capacity Backing (Hide)'!AH$132,'Capacity Summary'!$B$139:$B$238,0),4),IF(INDEX('Capacity Summary'!$H$139:$BG$238,MATCH('Capacity Backing (Hide)'!AH$132,'Capacity Summary'!$B$139:$B$238,0),MATCH('Capacity Backing (Hide)'!$A143,'Capacity Summary'!$H$138:$BG$138,0))&lt;&gt;0,INDEX('Capacity Summary'!$H$139:$BG$238,MATCH('Capacity Backing (Hide)'!AH$132,'Capacity Summary'!$B$139:$B$238,0),MATCH('Capacity Backing (Hide)'!$A143,'Capacity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(Hide)'!$A143,'Capacity Summary'!$H$138:$BG$138,0))="x",INDEX('Capacity Summary'!$C$139:$E$238,MATCH('Capacity Backing (Hide)'!AI$132,'Capacity Summary'!$B$139:$B$238,0),4),IF(INDEX('Capacity Summary'!$H$139:$BG$238,MATCH('Capacity Backing (Hide)'!AI$132,'Capacity Summary'!$B$139:$B$238,0),MATCH('Capacity Backing (Hide)'!$A143,'Capacity Summary'!$H$138:$BG$138,0))&lt;&gt;0,INDEX('Capacity Summary'!$H$139:$BG$238,MATCH('Capacity Backing (Hide)'!AI$132,'Capacity Summary'!$B$139:$B$238,0),MATCH('Capacity Backing (Hide)'!$A143,'Capacity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(Hide)'!$A143,'Capacity Summary'!$H$138:$BG$138,0))="x",INDEX('Capacity Summary'!$C$139:$E$238,MATCH('Capacity Backing (Hide)'!AJ$132,'Capacity Summary'!$B$139:$B$238,0),4),IF(INDEX('Capacity Summary'!$H$139:$BG$238,MATCH('Capacity Backing (Hide)'!AJ$132,'Capacity Summary'!$B$139:$B$238,0),MATCH('Capacity Backing (Hide)'!$A143,'Capacity Summary'!$H$138:$BG$138,0))&lt;&gt;0,INDEX('Capacity Summary'!$H$139:$BG$238,MATCH('Capacity Backing (Hide)'!AJ$132,'Capacity Summary'!$B$139:$B$238,0),MATCH('Capacity Backing (Hide)'!$A143,'Capacity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(Hide)'!$A143,'Capacity Summary'!$H$138:$BG$138,0))="x",INDEX('Capacity Summary'!$C$139:$E$238,MATCH('Capacity Backing (Hide)'!AK$132,'Capacity Summary'!$B$139:$B$238,0),4),IF(INDEX('Capacity Summary'!$H$139:$BG$238,MATCH('Capacity Backing (Hide)'!AK$132,'Capacity Summary'!$B$139:$B$238,0),MATCH('Capacity Backing (Hide)'!$A143,'Capacity Summary'!$H$138:$BG$138,0))&lt;&gt;0,INDEX('Capacity Summary'!$H$139:$BG$238,MATCH('Capacity Backing (Hide)'!AK$132,'Capacity Summary'!$B$139:$B$238,0),MATCH('Capacity Backing (Hide)'!$A143,'Capacity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(Hide)'!$A143,'Capacity Summary'!$H$138:$BG$138,0))="x",INDEX('Capacity Summary'!$C$139:$E$238,MATCH('Capacity Backing (Hide)'!AL$132,'Capacity Summary'!$B$139:$B$238,0),4),IF(INDEX('Capacity Summary'!$H$139:$BG$238,MATCH('Capacity Backing (Hide)'!AL$132,'Capacity Summary'!$B$139:$B$238,0),MATCH('Capacity Backing (Hide)'!$A143,'Capacity Summary'!$H$138:$BG$138,0))&lt;&gt;0,INDEX('Capacity Summary'!$H$139:$BG$238,MATCH('Capacity Backing (Hide)'!AL$132,'Capacity Summary'!$B$139:$B$238,0),MATCH('Capacity Backing (Hide)'!$A143,'Capacity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(Hide)'!$A143,'Capacity Summary'!$H$138:$BG$138,0))="x",INDEX('Capacity Summary'!$C$139:$E$238,MATCH('Capacity Backing (Hide)'!AM$132,'Capacity Summary'!$B$139:$B$238,0),4),IF(INDEX('Capacity Summary'!$H$139:$BG$238,MATCH('Capacity Backing (Hide)'!AM$132,'Capacity Summary'!$B$139:$B$238,0),MATCH('Capacity Backing (Hide)'!$A143,'Capacity Summary'!$H$138:$BG$138,0))&lt;&gt;0,INDEX('Capacity Summary'!$H$139:$BG$238,MATCH('Capacity Backing (Hide)'!AM$132,'Capacity Summary'!$B$139:$B$238,0),MATCH('Capacity Backing (Hide)'!$A143,'Capacity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(Hide)'!$A143,'Capacity Summary'!$H$138:$BG$138,0))="x",INDEX('Capacity Summary'!$C$139:$E$238,MATCH('Capacity Backing (Hide)'!AN$132,'Capacity Summary'!$B$139:$B$238,0),4),IF(INDEX('Capacity Summary'!$H$139:$BG$238,MATCH('Capacity Backing (Hide)'!AN$132,'Capacity Summary'!$B$139:$B$238,0),MATCH('Capacity Backing (Hide)'!$A143,'Capacity Summary'!$H$138:$BG$138,0))&lt;&gt;0,INDEX('Capacity Summary'!$H$139:$BG$238,MATCH('Capacity Backing (Hide)'!AN$132,'Capacity Summary'!$B$139:$B$238,0),MATCH('Capacity Backing (Hide)'!$A143,'Capacity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(Hide)'!$A143,'Capacity Summary'!$H$138:$BG$138,0))="x",INDEX('Capacity Summary'!$C$139:$E$238,MATCH('Capacity Backing (Hide)'!AO$132,'Capacity Summary'!$B$139:$B$238,0),4),IF(INDEX('Capacity Summary'!$H$139:$BG$238,MATCH('Capacity Backing (Hide)'!AO$132,'Capacity Summary'!$B$139:$B$238,0),MATCH('Capacity Backing (Hide)'!$A143,'Capacity Summary'!$H$138:$BG$138,0))&lt;&gt;0,INDEX('Capacity Summary'!$H$139:$BG$238,MATCH('Capacity Backing (Hide)'!AO$132,'Capacity Summary'!$B$139:$B$238,0),MATCH('Capacity Backing (Hide)'!$A143,'Capacity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(Hide)'!$A143,'Capacity Summary'!$H$138:$BG$138,0))="x",INDEX('Capacity Summary'!$C$139:$E$238,MATCH('Capacity Backing (Hide)'!AP$132,'Capacity Summary'!$B$139:$B$238,0),4),IF(INDEX('Capacity Summary'!$H$139:$BG$238,MATCH('Capacity Backing (Hide)'!AP$132,'Capacity Summary'!$B$139:$B$238,0),MATCH('Capacity Backing (Hide)'!$A143,'Capacity Summary'!$H$138:$BG$138,0))&lt;&gt;0,INDEX('Capacity Summary'!$H$139:$BG$238,MATCH('Capacity Backing (Hide)'!AP$132,'Capacity Summary'!$B$139:$B$238,0),MATCH('Capacity Backing (Hide)'!$A143,'Capacity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(Hide)'!$A143,'Capacity Summary'!$H$138:$BG$138,0))="x",INDEX('Capacity Summary'!$C$139:$E$238,MATCH('Capacity Backing (Hide)'!AQ$132,'Capacity Summary'!$B$139:$B$238,0),4),IF(INDEX('Capacity Summary'!$H$139:$BG$238,MATCH('Capacity Backing (Hide)'!AQ$132,'Capacity Summary'!$B$139:$B$238,0),MATCH('Capacity Backing (Hide)'!$A143,'Capacity Summary'!$H$138:$BG$138,0))&lt;&gt;0,INDEX('Capacity Summary'!$H$139:$BG$238,MATCH('Capacity Backing (Hide)'!AQ$132,'Capacity Summary'!$B$139:$B$238,0),MATCH('Capacity Backing (Hide)'!$A143,'Capacity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(Hide)'!$A143,'Capacity Summary'!$H$138:$BG$138,0))="x",INDEX('Capacity Summary'!$C$139:$E$238,MATCH('Capacity Backing (Hide)'!AR$132,'Capacity Summary'!$B$139:$B$238,0),4),IF(INDEX('Capacity Summary'!$H$139:$BG$238,MATCH('Capacity Backing (Hide)'!AR$132,'Capacity Summary'!$B$139:$B$238,0),MATCH('Capacity Backing (Hide)'!$A143,'Capacity Summary'!$H$138:$BG$138,0))&lt;&gt;0,INDEX('Capacity Summary'!$H$139:$BG$238,MATCH('Capacity Backing (Hide)'!AR$132,'Capacity Summary'!$B$139:$B$238,0),MATCH('Capacity Backing (Hide)'!$A143,'Capacity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(Hide)'!$A143,'Capacity Summary'!$H$138:$BG$138,0))="x",INDEX('Capacity Summary'!$C$139:$E$238,MATCH('Capacity Backing (Hide)'!AS$132,'Capacity Summary'!$B$139:$B$238,0),4),IF(INDEX('Capacity Summary'!$H$139:$BG$238,MATCH('Capacity Backing (Hide)'!AS$132,'Capacity Summary'!$B$139:$B$238,0),MATCH('Capacity Backing (Hide)'!$A143,'Capacity Summary'!$H$138:$BG$138,0))&lt;&gt;0,INDEX('Capacity Summary'!$H$139:$BG$238,MATCH('Capacity Backing (Hide)'!AS$132,'Capacity Summary'!$B$139:$B$238,0),MATCH('Capacity Backing (Hide)'!$A143,'Capacity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(Hide)'!$A143,'Capacity Summary'!$H$138:$BG$138,0))="x",INDEX('Capacity Summary'!$C$139:$E$238,MATCH('Capacity Backing (Hide)'!AT$132,'Capacity Summary'!$B$139:$B$238,0),4),IF(INDEX('Capacity Summary'!$H$139:$BG$238,MATCH('Capacity Backing (Hide)'!AT$132,'Capacity Summary'!$B$139:$B$238,0),MATCH('Capacity Backing (Hide)'!$A143,'Capacity Summary'!$H$138:$BG$138,0))&lt;&gt;0,INDEX('Capacity Summary'!$H$139:$BG$238,MATCH('Capacity Backing (Hide)'!AT$132,'Capacity Summary'!$B$139:$B$238,0),MATCH('Capacity Backing (Hide)'!$A143,'Capacity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(Hide)'!$A143,'Capacity Summary'!$H$138:$BG$138,0))="x",INDEX('Capacity Summary'!$C$139:$E$238,MATCH('Capacity Backing (Hide)'!AU$132,'Capacity Summary'!$B$139:$B$238,0),4),IF(INDEX('Capacity Summary'!$H$139:$BG$238,MATCH('Capacity Backing (Hide)'!AU$132,'Capacity Summary'!$B$139:$B$238,0),MATCH('Capacity Backing (Hide)'!$A143,'Capacity Summary'!$H$138:$BG$138,0))&lt;&gt;0,INDEX('Capacity Summary'!$H$139:$BG$238,MATCH('Capacity Backing (Hide)'!AU$132,'Capacity Summary'!$B$139:$B$238,0),MATCH('Capacity Backing (Hide)'!$A143,'Capacity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(Hide)'!$A143,'Capacity Summary'!$H$138:$BG$138,0))="x",INDEX('Capacity Summary'!$C$139:$E$238,MATCH('Capacity Backing (Hide)'!AV$132,'Capacity Summary'!$B$139:$B$238,0),4),IF(INDEX('Capacity Summary'!$H$139:$BG$238,MATCH('Capacity Backing (Hide)'!AV$132,'Capacity Summary'!$B$139:$B$238,0),MATCH('Capacity Backing (Hide)'!$A143,'Capacity Summary'!$H$138:$BG$138,0))&lt;&gt;0,INDEX('Capacity Summary'!$H$139:$BG$238,MATCH('Capacity Backing (Hide)'!AV$132,'Capacity Summary'!$B$139:$B$238,0),MATCH('Capacity Backing (Hide)'!$A143,'Capacity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(Hide)'!$A143,'Capacity Summary'!$H$138:$BG$138,0))="x",INDEX('Capacity Summary'!$C$139:$E$238,MATCH('Capacity Backing (Hide)'!AW$132,'Capacity Summary'!$B$139:$B$238,0),4),IF(INDEX('Capacity Summary'!$H$139:$BG$238,MATCH('Capacity Backing (Hide)'!AW$132,'Capacity Summary'!$B$139:$B$238,0),MATCH('Capacity Backing (Hide)'!$A143,'Capacity Summary'!$H$138:$BG$138,0))&lt;&gt;0,INDEX('Capacity Summary'!$H$139:$BG$238,MATCH('Capacity Backing (Hide)'!AW$132,'Capacity Summary'!$B$139:$B$238,0),MATCH('Capacity Backing (Hide)'!$A143,'Capacity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(Hide)'!$A143,'Capacity Summary'!$H$138:$BG$138,0))="x",INDEX('Capacity Summary'!$C$139:$E$238,MATCH('Capacity Backing (Hide)'!AX$132,'Capacity Summary'!$B$139:$B$238,0),4),IF(INDEX('Capacity Summary'!$H$139:$BG$238,MATCH('Capacity Backing (Hide)'!AX$132,'Capacity Summary'!$B$139:$B$238,0),MATCH('Capacity Backing (Hide)'!$A143,'Capacity Summary'!$H$138:$BG$138,0))&lt;&gt;0,INDEX('Capacity Summary'!$H$139:$BG$238,MATCH('Capacity Backing (Hide)'!AX$132,'Capacity Summary'!$B$139:$B$238,0),MATCH('Capacity Backing (Hide)'!$A143,'Capacity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(Hide)'!$A143,'Capacity Summary'!$H$138:$BG$138,0))="x",INDEX('Capacity Summary'!$C$139:$E$238,MATCH('Capacity Backing (Hide)'!AY$132,'Capacity Summary'!$B$139:$B$238,0),4),IF(INDEX('Capacity Summary'!$H$139:$BG$238,MATCH('Capacity Backing (Hide)'!AY$132,'Capacity Summary'!$B$139:$B$238,0),MATCH('Capacity Backing (Hide)'!$A143,'Capacity Summary'!$H$138:$BG$138,0))&lt;&gt;0,INDEX('Capacity Summary'!$H$139:$BG$238,MATCH('Capacity Backing (Hide)'!AY$132,'Capacity Summary'!$B$139:$B$238,0),MATCH('Capacity Backing (Hide)'!$A143,'Capacity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(Hide)'!$A143,'Capacity Summary'!$H$138:$BG$138,0))="x",INDEX('Capacity Summary'!$C$139:$E$238,MATCH('Capacity Backing (Hide)'!AZ$132,'Capacity Summary'!$B$139:$B$238,0),4),IF(INDEX('Capacity Summary'!$H$139:$BG$238,MATCH('Capacity Backing (Hide)'!AZ$132,'Capacity Summary'!$B$139:$B$238,0),MATCH('Capacity Backing (Hide)'!$A143,'Capacity Summary'!$H$138:$BG$138,0))&lt;&gt;0,INDEX('Capacity Summary'!$H$139:$BG$238,MATCH('Capacity Backing (Hide)'!AZ$132,'Capacity Summary'!$B$139:$B$238,0),MATCH('Capacity Backing (Hide)'!$A143,'Capacity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(Hide)'!$A143,'Capacity Summary'!$H$138:$BG$138,0))="x",INDEX('Capacity Summary'!$C$139:$E$238,MATCH('Capacity Backing (Hide)'!BA$132,'Capacity Summary'!$B$139:$B$238,0),4),IF(INDEX('Capacity Summary'!$H$139:$BG$238,MATCH('Capacity Backing (Hide)'!BA$132,'Capacity Summary'!$B$139:$B$238,0),MATCH('Capacity Backing (Hide)'!$A143,'Capacity Summary'!$H$138:$BG$138,0))&lt;&gt;0,INDEX('Capacity Summary'!$H$139:$BG$238,MATCH('Capacity Backing (Hide)'!BA$132,'Capacity Summary'!$B$139:$B$238,0),MATCH('Capacity Backing (Hide)'!$A143,'Capacity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(Hide)'!$A143,'Capacity Summary'!$H$138:$BG$138,0))="x",INDEX('Capacity Summary'!$C$139:$E$238,MATCH('Capacity Backing (Hide)'!BB$132,'Capacity Summary'!$B$139:$B$238,0),4),IF(INDEX('Capacity Summary'!$H$139:$BG$238,MATCH('Capacity Backing (Hide)'!BB$132,'Capacity Summary'!$B$139:$B$238,0),MATCH('Capacity Backing (Hide)'!$A143,'Capacity Summary'!$H$138:$BG$138,0))&lt;&gt;0,INDEX('Capacity Summary'!$H$139:$BG$238,MATCH('Capacity Backing (Hide)'!BB$132,'Capacity Summary'!$B$139:$B$238,0),MATCH('Capacity Backing (Hide)'!$A143,'Capacity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(Hide)'!$A143,'Capacity Summary'!$H$138:$BG$138,0))="x",INDEX('Capacity Summary'!$C$139:$E$238,MATCH('Capacity Backing (Hide)'!BC$132,'Capacity Summary'!$B$139:$B$238,0),4),IF(INDEX('Capacity Summary'!$H$139:$BG$238,MATCH('Capacity Backing (Hide)'!BC$132,'Capacity Summary'!$B$139:$B$238,0),MATCH('Capacity Backing (Hide)'!$A143,'Capacity Summary'!$H$138:$BG$138,0))&lt;&gt;0,INDEX('Capacity Summary'!$H$139:$BG$238,MATCH('Capacity Backing (Hide)'!BC$132,'Capacity Summary'!$B$139:$B$238,0),MATCH('Capacity Backing (Hide)'!$A143,'Capacity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(Hide)'!$A143,'Capacity Summary'!$H$138:$BG$138,0))="x",INDEX('Capacity Summary'!$C$139:$E$238,MATCH('Capacity Backing (Hide)'!BD$132,'Capacity Summary'!$B$139:$B$238,0),4),IF(INDEX('Capacity Summary'!$H$139:$BG$238,MATCH('Capacity Backing (Hide)'!BD$132,'Capacity Summary'!$B$139:$B$238,0),MATCH('Capacity Backing (Hide)'!$A143,'Capacity Summary'!$H$138:$BG$138,0))&lt;&gt;0,INDEX('Capacity Summary'!$H$139:$BG$238,MATCH('Capacity Backing (Hide)'!BD$132,'Capacity Summary'!$B$139:$B$238,0),MATCH('Capacity Backing (Hide)'!$A143,'Capacity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(Hide)'!$A143,'Capacity Summary'!$H$138:$BG$138,0))="x",INDEX('Capacity Summary'!$C$139:$E$238,MATCH('Capacity Backing (Hide)'!BE$132,'Capacity Summary'!$B$139:$B$238,0),4),IF(INDEX('Capacity Summary'!$H$139:$BG$238,MATCH('Capacity Backing (Hide)'!BE$132,'Capacity Summary'!$B$139:$B$238,0),MATCH('Capacity Backing (Hide)'!$A143,'Capacity Summary'!$H$138:$BG$138,0))&lt;&gt;0,INDEX('Capacity Summary'!$H$139:$BG$238,MATCH('Capacity Backing (Hide)'!BE$132,'Capacity Summary'!$B$139:$B$238,0),MATCH('Capacity Backing (Hide)'!$A143,'Capacity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(Hide)'!$A143,'Capacity Summary'!$H$138:$BG$138,0))="x",INDEX('Capacity Summary'!$C$139:$E$238,MATCH('Capacity Backing (Hide)'!BF$132,'Capacity Summary'!$B$139:$B$238,0),4),IF(INDEX('Capacity Summary'!$H$139:$BG$238,MATCH('Capacity Backing (Hide)'!BF$132,'Capacity Summary'!$B$139:$B$238,0),MATCH('Capacity Backing (Hide)'!$A143,'Capacity Summary'!$H$138:$BG$138,0))&lt;&gt;0,INDEX('Capacity Summary'!$H$139:$BG$238,MATCH('Capacity Backing (Hide)'!BF$132,'Capacity Summary'!$B$139:$B$238,0),MATCH('Capacity Backing (Hide)'!$A143,'Capacity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(Hide)'!$A143,'Capacity Summary'!$H$138:$BG$138,0))="x",INDEX('Capacity Summary'!$C$139:$E$238,MATCH('Capacity Backing (Hide)'!BG$132,'Capacity Summary'!$B$139:$B$238,0),4),IF(INDEX('Capacity Summary'!$H$139:$BG$238,MATCH('Capacity Backing (Hide)'!BG$132,'Capacity Summary'!$B$139:$B$238,0),MATCH('Capacity Backing (Hide)'!$A143,'Capacity Summary'!$H$138:$BG$138,0))&lt;&gt;0,INDEX('Capacity Summary'!$H$139:$BG$238,MATCH('Capacity Backing (Hide)'!BG$132,'Capacity Summary'!$B$139:$B$238,0),MATCH('Capacity Backing (Hide)'!$A143,'Capacity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(Hide)'!$A143,'Capacity Summary'!$H$138:$BG$138,0))="x",INDEX('Capacity Summary'!$C$139:$E$238,MATCH('Capacity Backing (Hide)'!BH$132,'Capacity Summary'!$B$139:$B$238,0),4),IF(INDEX('Capacity Summary'!$H$139:$BG$238,MATCH('Capacity Backing (Hide)'!BH$132,'Capacity Summary'!$B$139:$B$238,0),MATCH('Capacity Backing (Hide)'!$A143,'Capacity Summary'!$H$138:$BG$138,0))&lt;&gt;0,INDEX('Capacity Summary'!$H$139:$BG$238,MATCH('Capacity Backing (Hide)'!BH$132,'Capacity Summary'!$B$139:$B$238,0),MATCH('Capacity Backing (Hide)'!$A143,'Capacity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(Hide)'!$A143,'Capacity Summary'!$H$138:$BG$138,0))="x",INDEX('Capacity Summary'!$C$139:$E$238,MATCH('Capacity Backing (Hide)'!BI$132,'Capacity Summary'!$B$139:$B$238,0),4),IF(INDEX('Capacity Summary'!$H$139:$BG$238,MATCH('Capacity Backing (Hide)'!BI$132,'Capacity Summary'!$B$139:$B$238,0),MATCH('Capacity Backing (Hide)'!$A143,'Capacity Summary'!$H$138:$BG$138,0))&lt;&gt;0,INDEX('Capacity Summary'!$H$139:$BG$238,MATCH('Capacity Backing (Hide)'!BI$132,'Capacity Summary'!$B$139:$B$238,0),MATCH('Capacity Backing (Hide)'!$A143,'Capacity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(Hide)'!$A143,'Capacity Summary'!$H$138:$BG$138,0))="x",INDEX('Capacity Summary'!$C$139:$E$238,MATCH('Capacity Backing (Hide)'!BJ$132,'Capacity Summary'!$B$139:$B$238,0),4),IF(INDEX('Capacity Summary'!$H$139:$BG$238,MATCH('Capacity Backing (Hide)'!BJ$132,'Capacity Summary'!$B$139:$B$238,0),MATCH('Capacity Backing (Hide)'!$A143,'Capacity Summary'!$H$138:$BG$138,0))&lt;&gt;0,INDEX('Capacity Summary'!$H$139:$BG$238,MATCH('Capacity Backing (Hide)'!BJ$132,'Capacity Summary'!$B$139:$B$238,0),MATCH('Capacity Backing (Hide)'!$A143,'Capacity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(Hide)'!$A143,'Capacity Summary'!$H$138:$BG$138,0))="x",INDEX('Capacity Summary'!$C$139:$E$238,MATCH('Capacity Backing (Hide)'!BK$132,'Capacity Summary'!$B$139:$B$238,0),4),IF(INDEX('Capacity Summary'!$H$139:$BG$238,MATCH('Capacity Backing (Hide)'!BK$132,'Capacity Summary'!$B$139:$B$238,0),MATCH('Capacity Backing (Hide)'!$A143,'Capacity Summary'!$H$138:$BG$138,0))&lt;&gt;0,INDEX('Capacity Summary'!$H$139:$BG$238,MATCH('Capacity Backing (Hide)'!BK$132,'Capacity Summary'!$B$139:$B$238,0),MATCH('Capacity Backing (Hide)'!$A143,'Capacity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(Hide)'!$A143,'Capacity Summary'!$H$138:$BG$138,0))="x",INDEX('Capacity Summary'!$C$139:$E$238,MATCH('Capacity Backing (Hide)'!BL$132,'Capacity Summary'!$B$139:$B$238,0),4),IF(INDEX('Capacity Summary'!$H$139:$BG$238,MATCH('Capacity Backing (Hide)'!BL$132,'Capacity Summary'!$B$139:$B$238,0),MATCH('Capacity Backing (Hide)'!$A143,'Capacity Summary'!$H$138:$BG$138,0))&lt;&gt;0,INDEX('Capacity Summary'!$H$139:$BG$238,MATCH('Capacity Backing (Hide)'!BL$132,'Capacity Summary'!$B$139:$B$238,0),MATCH('Capacity Backing (Hide)'!$A143,'Capacity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(Hide)'!$A143,'Capacity Summary'!$H$138:$BG$138,0))="x",INDEX('Capacity Summary'!$C$139:$E$238,MATCH('Capacity Backing (Hide)'!BM$132,'Capacity Summary'!$B$139:$B$238,0),4),IF(INDEX('Capacity Summary'!$H$139:$BG$238,MATCH('Capacity Backing (Hide)'!BM$132,'Capacity Summary'!$B$139:$B$238,0),MATCH('Capacity Backing (Hide)'!$A143,'Capacity Summary'!$H$138:$BG$138,0))&lt;&gt;0,INDEX('Capacity Summary'!$H$139:$BG$238,MATCH('Capacity Backing (Hide)'!BM$132,'Capacity Summary'!$B$139:$B$238,0),MATCH('Capacity Backing (Hide)'!$A143,'Capacity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(Hide)'!$A143,'Capacity Summary'!$H$138:$BG$138,0))="x",INDEX('Capacity Summary'!$C$139:$E$238,MATCH('Capacity Backing (Hide)'!BN$132,'Capacity Summary'!$B$139:$B$238,0),4),IF(INDEX('Capacity Summary'!$H$139:$BG$238,MATCH('Capacity Backing (Hide)'!BN$132,'Capacity Summary'!$B$139:$B$238,0),MATCH('Capacity Backing (Hide)'!$A143,'Capacity Summary'!$H$138:$BG$138,0))&lt;&gt;0,INDEX('Capacity Summary'!$H$139:$BG$238,MATCH('Capacity Backing (Hide)'!BN$132,'Capacity Summary'!$B$139:$B$238,0),MATCH('Capacity Backing (Hide)'!$A143,'Capacity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(Hide)'!$A143,'Capacity Summary'!$H$138:$BG$138,0))="x",INDEX('Capacity Summary'!$C$139:$E$238,MATCH('Capacity Backing (Hide)'!BO$132,'Capacity Summary'!$B$139:$B$238,0),4),IF(INDEX('Capacity Summary'!$H$139:$BG$238,MATCH('Capacity Backing (Hide)'!BO$132,'Capacity Summary'!$B$139:$B$238,0),MATCH('Capacity Backing (Hide)'!$A143,'Capacity Summary'!$H$138:$BG$138,0))&lt;&gt;0,INDEX('Capacity Summary'!$H$139:$BG$238,MATCH('Capacity Backing (Hide)'!BO$132,'Capacity Summary'!$B$139:$B$238,0),MATCH('Capacity Backing (Hide)'!$A143,'Capacity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(Hide)'!$A143,'Capacity Summary'!$H$138:$BG$138,0))="x",INDEX('Capacity Summary'!$C$139:$E$238,MATCH('Capacity Backing (Hide)'!BP$132,'Capacity Summary'!$B$139:$B$238,0),4),IF(INDEX('Capacity Summary'!$H$139:$BG$238,MATCH('Capacity Backing (Hide)'!BP$132,'Capacity Summary'!$B$139:$B$238,0),MATCH('Capacity Backing (Hide)'!$A143,'Capacity Summary'!$H$138:$BG$138,0))&lt;&gt;0,INDEX('Capacity Summary'!$H$139:$BG$238,MATCH('Capacity Backing (Hide)'!BP$132,'Capacity Summary'!$B$139:$B$238,0),MATCH('Capacity Backing (Hide)'!$A143,'Capacity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(Hide)'!$A143,'Capacity Summary'!$H$138:$BG$138,0))="x",INDEX('Capacity Summary'!$C$139:$E$238,MATCH('Capacity Backing (Hide)'!BQ$132,'Capacity Summary'!$B$139:$B$238,0),4),IF(INDEX('Capacity Summary'!$H$139:$BG$238,MATCH('Capacity Backing (Hide)'!BQ$132,'Capacity Summary'!$B$139:$B$238,0),MATCH('Capacity Backing (Hide)'!$A143,'Capacity Summary'!$H$138:$BG$138,0))&lt;&gt;0,INDEX('Capacity Summary'!$H$139:$BG$238,MATCH('Capacity Backing (Hide)'!BQ$132,'Capacity Summary'!$B$139:$B$238,0),MATCH('Capacity Backing (Hide)'!$A143,'Capacity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(Hide)'!$A143,'Capacity Summary'!$H$138:$BG$138,0))="x",INDEX('Capacity Summary'!$C$139:$E$238,MATCH('Capacity Backing (Hide)'!BR$132,'Capacity Summary'!$B$139:$B$238,0),4),IF(INDEX('Capacity Summary'!$H$139:$BG$238,MATCH('Capacity Backing (Hide)'!BR$132,'Capacity Summary'!$B$139:$B$238,0),MATCH('Capacity Backing (Hide)'!$A143,'Capacity Summary'!$H$138:$BG$138,0))&lt;&gt;0,INDEX('Capacity Summary'!$H$139:$BG$238,MATCH('Capacity Backing (Hide)'!BR$132,'Capacity Summary'!$B$139:$B$238,0),MATCH('Capacity Backing (Hide)'!$A143,'Capacity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(Hide)'!$A143,'Capacity Summary'!$H$138:$BG$138,0))="x",INDEX('Capacity Summary'!$C$139:$E$238,MATCH('Capacity Backing (Hide)'!BS$132,'Capacity Summary'!$B$139:$B$238,0),4),IF(INDEX('Capacity Summary'!$H$139:$BG$238,MATCH('Capacity Backing (Hide)'!BS$132,'Capacity Summary'!$B$139:$B$238,0),MATCH('Capacity Backing (Hide)'!$A143,'Capacity Summary'!$H$138:$BG$138,0))&lt;&gt;0,INDEX('Capacity Summary'!$H$139:$BG$238,MATCH('Capacity Backing (Hide)'!BS$132,'Capacity Summary'!$B$139:$B$238,0),MATCH('Capacity Backing (Hide)'!$A143,'Capacity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(Hide)'!$A143,'Capacity Summary'!$H$138:$BG$138,0))="x",INDEX('Capacity Summary'!$C$139:$E$238,MATCH('Capacity Backing (Hide)'!BT$132,'Capacity Summary'!$B$139:$B$238,0),4),IF(INDEX('Capacity Summary'!$H$139:$BG$238,MATCH('Capacity Backing (Hide)'!BT$132,'Capacity Summary'!$B$139:$B$238,0),MATCH('Capacity Backing (Hide)'!$A143,'Capacity Summary'!$H$138:$BG$138,0))&lt;&gt;0,INDEX('Capacity Summary'!$H$139:$BG$238,MATCH('Capacity Backing (Hide)'!BT$132,'Capacity Summary'!$B$139:$B$238,0),MATCH('Capacity Backing (Hide)'!$A143,'Capacity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(Hide)'!$A143,'Capacity Summary'!$H$138:$BG$138,0))="x",INDEX('Capacity Summary'!$C$139:$E$238,MATCH('Capacity Backing (Hide)'!BU$132,'Capacity Summary'!$B$139:$B$238,0),4),IF(INDEX('Capacity Summary'!$H$139:$BG$238,MATCH('Capacity Backing (Hide)'!BU$132,'Capacity Summary'!$B$139:$B$238,0),MATCH('Capacity Backing (Hide)'!$A143,'Capacity Summary'!$H$138:$BG$138,0))&lt;&gt;0,INDEX('Capacity Summary'!$H$139:$BG$238,MATCH('Capacity Backing (Hide)'!BU$132,'Capacity Summary'!$B$139:$B$238,0),MATCH('Capacity Backing (Hide)'!$A143,'Capacity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(Hide)'!$A143,'Capacity Summary'!$H$138:$BG$138,0))="x",INDEX('Capacity Summary'!$C$139:$E$238,MATCH('Capacity Backing (Hide)'!BV$132,'Capacity Summary'!$B$139:$B$238,0),4),IF(INDEX('Capacity Summary'!$H$139:$BG$238,MATCH('Capacity Backing (Hide)'!BV$132,'Capacity Summary'!$B$139:$B$238,0),MATCH('Capacity Backing (Hide)'!$A143,'Capacity Summary'!$H$138:$BG$138,0))&lt;&gt;0,INDEX('Capacity Summary'!$H$139:$BG$238,MATCH('Capacity Backing (Hide)'!BV$132,'Capacity Summary'!$B$139:$B$238,0),MATCH('Capacity Backing (Hide)'!$A143,'Capacity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(Hide)'!$A143,'Capacity Summary'!$H$138:$BG$138,0))="x",INDEX('Capacity Summary'!$C$139:$E$238,MATCH('Capacity Backing (Hide)'!BW$132,'Capacity Summary'!$B$139:$B$238,0),4),IF(INDEX('Capacity Summary'!$H$139:$BG$238,MATCH('Capacity Backing (Hide)'!BW$132,'Capacity Summary'!$B$139:$B$238,0),MATCH('Capacity Backing (Hide)'!$A143,'Capacity Summary'!$H$138:$BG$138,0))&lt;&gt;0,INDEX('Capacity Summary'!$H$139:$BG$238,MATCH('Capacity Backing (Hide)'!BW$132,'Capacity Summary'!$B$139:$B$238,0),MATCH('Capacity Backing (Hide)'!$A143,'Capacity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(Hide)'!$A143,'Capacity Summary'!$H$138:$BG$138,0))="x",INDEX('Capacity Summary'!$C$139:$E$238,MATCH('Capacity Backing (Hide)'!BX$132,'Capacity Summary'!$B$139:$B$238,0),4),IF(INDEX('Capacity Summary'!$H$139:$BG$238,MATCH('Capacity Backing (Hide)'!BX$132,'Capacity Summary'!$B$139:$B$238,0),MATCH('Capacity Backing (Hide)'!$A143,'Capacity Summary'!$H$138:$BG$138,0))&lt;&gt;0,INDEX('Capacity Summary'!$H$139:$BG$238,MATCH('Capacity Backing (Hide)'!BX$132,'Capacity Summary'!$B$139:$B$238,0),MATCH('Capacity Backing (Hide)'!$A143,'Capacity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(Hide)'!$A143,'Capacity Summary'!$H$138:$BG$138,0))="x",INDEX('Capacity Summary'!$C$139:$E$238,MATCH('Capacity Backing (Hide)'!BY$132,'Capacity Summary'!$B$139:$B$238,0),4),IF(INDEX('Capacity Summary'!$H$139:$BG$238,MATCH('Capacity Backing (Hide)'!BY$132,'Capacity Summary'!$B$139:$B$238,0),MATCH('Capacity Backing (Hide)'!$A143,'Capacity Summary'!$H$138:$BG$138,0))&lt;&gt;0,INDEX('Capacity Summary'!$H$139:$BG$238,MATCH('Capacity Backing (Hide)'!BY$132,'Capacity Summary'!$B$139:$B$238,0),MATCH('Capacity Backing (Hide)'!$A143,'Capacity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(Hide)'!$A143,'Capacity Summary'!$H$138:$BG$138,0))="x",INDEX('Capacity Summary'!$C$139:$E$238,MATCH('Capacity Backing (Hide)'!BZ$132,'Capacity Summary'!$B$139:$B$238,0),4),IF(INDEX('Capacity Summary'!$H$139:$BG$238,MATCH('Capacity Backing (Hide)'!BZ$132,'Capacity Summary'!$B$139:$B$238,0),MATCH('Capacity Backing (Hide)'!$A143,'Capacity Summary'!$H$138:$BG$138,0))&lt;&gt;0,INDEX('Capacity Summary'!$H$139:$BG$238,MATCH('Capacity Backing (Hide)'!BZ$132,'Capacity Summary'!$B$139:$B$238,0),MATCH('Capacity Backing (Hide)'!$A143,'Capacity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(Hide)'!$A143,'Capacity Summary'!$H$138:$BG$138,0))="x",INDEX('Capacity Summary'!$C$139:$E$238,MATCH('Capacity Backing (Hide)'!CA$132,'Capacity Summary'!$B$139:$B$238,0),4),IF(INDEX('Capacity Summary'!$H$139:$BG$238,MATCH('Capacity Backing (Hide)'!CA$132,'Capacity Summary'!$B$139:$B$238,0),MATCH('Capacity Backing (Hide)'!$A143,'Capacity Summary'!$H$138:$BG$138,0))&lt;&gt;0,INDEX('Capacity Summary'!$H$139:$BG$238,MATCH('Capacity Backing (Hide)'!CA$132,'Capacity Summary'!$B$139:$B$238,0),MATCH('Capacity Backing (Hide)'!$A143,'Capacity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(Hide)'!$A143,'Capacity Summary'!$H$138:$BG$138,0))="x",INDEX('Capacity Summary'!$C$139:$E$238,MATCH('Capacity Backing (Hide)'!CB$132,'Capacity Summary'!$B$139:$B$238,0),4),IF(INDEX('Capacity Summary'!$H$139:$BG$238,MATCH('Capacity Backing (Hide)'!CB$132,'Capacity Summary'!$B$139:$B$238,0),MATCH('Capacity Backing (Hide)'!$A143,'Capacity Summary'!$H$138:$BG$138,0))&lt;&gt;0,INDEX('Capacity Summary'!$H$139:$BG$238,MATCH('Capacity Backing (Hide)'!CB$132,'Capacity Summary'!$B$139:$B$238,0),MATCH('Capacity Backing (Hide)'!$A143,'Capacity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(Hide)'!$A143,'Capacity Summary'!$H$138:$BG$138,0))="x",INDEX('Capacity Summary'!$C$139:$E$238,MATCH('Capacity Backing (Hide)'!CC$132,'Capacity Summary'!$B$139:$B$238,0),4),IF(INDEX('Capacity Summary'!$H$139:$BG$238,MATCH('Capacity Backing (Hide)'!CC$132,'Capacity Summary'!$B$139:$B$238,0),MATCH('Capacity Backing (Hide)'!$A143,'Capacity Summary'!$H$138:$BG$138,0))&lt;&gt;0,INDEX('Capacity Summary'!$H$139:$BG$238,MATCH('Capacity Backing (Hide)'!CC$132,'Capacity Summary'!$B$139:$B$238,0),MATCH('Capacity Backing (Hide)'!$A143,'Capacity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(Hide)'!$A143,'Capacity Summary'!$H$138:$BG$138,0))="x",INDEX('Capacity Summary'!$C$139:$E$238,MATCH('Capacity Backing (Hide)'!CD$132,'Capacity Summary'!$B$139:$B$238,0),4),IF(INDEX('Capacity Summary'!$H$139:$BG$238,MATCH('Capacity Backing (Hide)'!CD$132,'Capacity Summary'!$B$139:$B$238,0),MATCH('Capacity Backing (Hide)'!$A143,'Capacity Summary'!$H$138:$BG$138,0))&lt;&gt;0,INDEX('Capacity Summary'!$H$139:$BG$238,MATCH('Capacity Backing (Hide)'!CD$132,'Capacity Summary'!$B$139:$B$238,0),MATCH('Capacity Backing (Hide)'!$A143,'Capacity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(Hide)'!$A143,'Capacity Summary'!$H$138:$BG$138,0))="x",INDEX('Capacity Summary'!$C$139:$E$238,MATCH('Capacity Backing (Hide)'!CE$132,'Capacity Summary'!$B$139:$B$238,0),4),IF(INDEX('Capacity Summary'!$H$139:$BG$238,MATCH('Capacity Backing (Hide)'!CE$132,'Capacity Summary'!$B$139:$B$238,0),MATCH('Capacity Backing (Hide)'!$A143,'Capacity Summary'!$H$138:$BG$138,0))&lt;&gt;0,INDEX('Capacity Summary'!$H$139:$BG$238,MATCH('Capacity Backing (Hide)'!CE$132,'Capacity Summary'!$B$139:$B$238,0),MATCH('Capacity Backing (Hide)'!$A143,'Capacity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(Hide)'!$A143,'Capacity Summary'!$H$138:$BG$138,0))="x",INDEX('Capacity Summary'!$C$139:$E$238,MATCH('Capacity Backing (Hide)'!CF$132,'Capacity Summary'!$B$139:$B$238,0),4),IF(INDEX('Capacity Summary'!$H$139:$BG$238,MATCH('Capacity Backing (Hide)'!CF$132,'Capacity Summary'!$B$139:$B$238,0),MATCH('Capacity Backing (Hide)'!$A143,'Capacity Summary'!$H$138:$BG$138,0))&lt;&gt;0,INDEX('Capacity Summary'!$H$139:$BG$238,MATCH('Capacity Backing (Hide)'!CF$132,'Capacity Summary'!$B$139:$B$238,0),MATCH('Capacity Backing (Hide)'!$A143,'Capacity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(Hide)'!$A143,'Capacity Summary'!$H$138:$BG$138,0))="x",INDEX('Capacity Summary'!$C$139:$E$238,MATCH('Capacity Backing (Hide)'!CG$132,'Capacity Summary'!$B$139:$B$238,0),4),IF(INDEX('Capacity Summary'!$H$139:$BG$238,MATCH('Capacity Backing (Hide)'!CG$132,'Capacity Summary'!$B$139:$B$238,0),MATCH('Capacity Backing (Hide)'!$A143,'Capacity Summary'!$H$138:$BG$138,0))&lt;&gt;0,INDEX('Capacity Summary'!$H$139:$BG$238,MATCH('Capacity Backing (Hide)'!CG$132,'Capacity Summary'!$B$139:$B$238,0),MATCH('Capacity Backing (Hide)'!$A143,'Capacity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(Hide)'!$A143,'Capacity Summary'!$H$138:$BG$138,0))="x",INDEX('Capacity Summary'!$C$139:$E$238,MATCH('Capacity Backing (Hide)'!CH$132,'Capacity Summary'!$B$139:$B$238,0),4),IF(INDEX('Capacity Summary'!$H$139:$BG$238,MATCH('Capacity Backing (Hide)'!CH$132,'Capacity Summary'!$B$139:$B$238,0),MATCH('Capacity Backing (Hide)'!$A143,'Capacity Summary'!$H$138:$BG$138,0))&lt;&gt;0,INDEX('Capacity Summary'!$H$139:$BG$238,MATCH('Capacity Backing (Hide)'!CH$132,'Capacity Summary'!$B$139:$B$238,0),MATCH('Capacity Backing (Hide)'!$A143,'Capacity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(Hide)'!$A143,'Capacity Summary'!$H$138:$BG$138,0))="x",INDEX('Capacity Summary'!$C$139:$E$238,MATCH('Capacity Backing (Hide)'!CI$132,'Capacity Summary'!$B$139:$B$238,0),4),IF(INDEX('Capacity Summary'!$H$139:$BG$238,MATCH('Capacity Backing (Hide)'!CI$132,'Capacity Summary'!$B$139:$B$238,0),MATCH('Capacity Backing (Hide)'!$A143,'Capacity Summary'!$H$138:$BG$138,0))&lt;&gt;0,INDEX('Capacity Summary'!$H$139:$BG$238,MATCH('Capacity Backing (Hide)'!CI$132,'Capacity Summary'!$B$139:$B$238,0),MATCH('Capacity Backing (Hide)'!$A143,'Capacity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(Hide)'!$A143,'Capacity Summary'!$H$138:$BG$138,0))="x",INDEX('Capacity Summary'!$C$139:$E$238,MATCH('Capacity Backing (Hide)'!CJ$132,'Capacity Summary'!$B$139:$B$238,0),4),IF(INDEX('Capacity Summary'!$H$139:$BG$238,MATCH('Capacity Backing (Hide)'!CJ$132,'Capacity Summary'!$B$139:$B$238,0),MATCH('Capacity Backing (Hide)'!$A143,'Capacity Summary'!$H$138:$BG$138,0))&lt;&gt;0,INDEX('Capacity Summary'!$H$139:$BG$238,MATCH('Capacity Backing (Hide)'!CJ$132,'Capacity Summary'!$B$139:$B$238,0),MATCH('Capacity Backing (Hide)'!$A143,'Capacity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(Hide)'!$A143,'Capacity Summary'!$H$138:$BG$138,0))="x",INDEX('Capacity Summary'!$C$139:$E$238,MATCH('Capacity Backing (Hide)'!CK$132,'Capacity Summary'!$B$139:$B$238,0),4),IF(INDEX('Capacity Summary'!$H$139:$BG$238,MATCH('Capacity Backing (Hide)'!CK$132,'Capacity Summary'!$B$139:$B$238,0),MATCH('Capacity Backing (Hide)'!$A143,'Capacity Summary'!$H$138:$BG$138,0))&lt;&gt;0,INDEX('Capacity Summary'!$H$139:$BG$238,MATCH('Capacity Backing (Hide)'!CK$132,'Capacity Summary'!$B$139:$B$238,0),MATCH('Capacity Backing (Hide)'!$A143,'Capacity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(Hide)'!$A143,'Capacity Summary'!$H$138:$BG$138,0))="x",INDEX('Capacity Summary'!$C$139:$E$238,MATCH('Capacity Backing (Hide)'!CL$132,'Capacity Summary'!$B$139:$B$238,0),4),IF(INDEX('Capacity Summary'!$H$139:$BG$238,MATCH('Capacity Backing (Hide)'!CL$132,'Capacity Summary'!$B$139:$B$238,0),MATCH('Capacity Backing (Hide)'!$A143,'Capacity Summary'!$H$138:$BG$138,0))&lt;&gt;0,INDEX('Capacity Summary'!$H$139:$BG$238,MATCH('Capacity Backing (Hide)'!CL$132,'Capacity Summary'!$B$139:$B$238,0),MATCH('Capacity Backing (Hide)'!$A143,'Capacity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(Hide)'!$A143,'Capacity Summary'!$H$138:$BG$138,0))="x",INDEX('Capacity Summary'!$C$139:$E$238,MATCH('Capacity Backing (Hide)'!CM$132,'Capacity Summary'!$B$139:$B$238,0),4),IF(INDEX('Capacity Summary'!$H$139:$BG$238,MATCH('Capacity Backing (Hide)'!CM$132,'Capacity Summary'!$B$139:$B$238,0),MATCH('Capacity Backing (Hide)'!$A143,'Capacity Summary'!$H$138:$BG$138,0))&lt;&gt;0,INDEX('Capacity Summary'!$H$139:$BG$238,MATCH('Capacity Backing (Hide)'!CM$132,'Capacity Summary'!$B$139:$B$238,0),MATCH('Capacity Backing (Hide)'!$A143,'Capacity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(Hide)'!$A143,'Capacity Summary'!$H$138:$BG$138,0))="x",INDEX('Capacity Summary'!$C$139:$E$238,MATCH('Capacity Backing (Hide)'!CN$132,'Capacity Summary'!$B$139:$B$238,0),4),IF(INDEX('Capacity Summary'!$H$139:$BG$238,MATCH('Capacity Backing (Hide)'!CN$132,'Capacity Summary'!$B$139:$B$238,0),MATCH('Capacity Backing (Hide)'!$A143,'Capacity Summary'!$H$138:$BG$138,0))&lt;&gt;0,INDEX('Capacity Summary'!$H$139:$BG$238,MATCH('Capacity Backing (Hide)'!CN$132,'Capacity Summary'!$B$139:$B$238,0),MATCH('Capacity Backing (Hide)'!$A143,'Capacity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(Hide)'!$A143,'Capacity Summary'!$H$138:$BG$138,0))="x",INDEX('Capacity Summary'!$C$139:$E$238,MATCH('Capacity Backing (Hide)'!CO$132,'Capacity Summary'!$B$139:$B$238,0),4),IF(INDEX('Capacity Summary'!$H$139:$BG$238,MATCH('Capacity Backing (Hide)'!CO$132,'Capacity Summary'!$B$139:$B$238,0),MATCH('Capacity Backing (Hide)'!$A143,'Capacity Summary'!$H$138:$BG$138,0))&lt;&gt;0,INDEX('Capacity Summary'!$H$139:$BG$238,MATCH('Capacity Backing (Hide)'!CO$132,'Capacity Summary'!$B$139:$B$238,0),MATCH('Capacity Backing (Hide)'!$A143,'Capacity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(Hide)'!$A143,'Capacity Summary'!$H$138:$BG$138,0))="x",INDEX('Capacity Summary'!$C$139:$E$238,MATCH('Capacity Backing (Hide)'!CP$132,'Capacity Summary'!$B$139:$B$238,0),4),IF(INDEX('Capacity Summary'!$H$139:$BG$238,MATCH('Capacity Backing (Hide)'!CP$132,'Capacity Summary'!$B$139:$B$238,0),MATCH('Capacity Backing (Hide)'!$A143,'Capacity Summary'!$H$138:$BG$138,0))&lt;&gt;0,INDEX('Capacity Summary'!$H$139:$BG$238,MATCH('Capacity Backing (Hide)'!CP$132,'Capacity Summary'!$B$139:$B$238,0),MATCH('Capacity Backing (Hide)'!$A143,'Capacity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(Hide)'!$A143,'Capacity Summary'!$H$138:$BG$138,0))="x",INDEX('Capacity Summary'!$C$139:$E$238,MATCH('Capacity Backing (Hide)'!CQ$132,'Capacity Summary'!$B$139:$B$238,0),4),IF(INDEX('Capacity Summary'!$H$139:$BG$238,MATCH('Capacity Backing (Hide)'!CQ$132,'Capacity Summary'!$B$139:$B$238,0),MATCH('Capacity Backing (Hide)'!$A143,'Capacity Summary'!$H$138:$BG$138,0))&lt;&gt;0,INDEX('Capacity Summary'!$H$139:$BG$238,MATCH('Capacity Backing (Hide)'!CQ$132,'Capacity Summary'!$B$139:$B$238,0),MATCH('Capacity Backing (Hide)'!$A143,'Capacity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(Hide)'!$A143,'Capacity Summary'!$H$138:$BG$138,0))="x",INDEX('Capacity Summary'!$C$139:$E$238,MATCH('Capacity Backing (Hide)'!CR$132,'Capacity Summary'!$B$139:$B$238,0),4),IF(INDEX('Capacity Summary'!$H$139:$BG$238,MATCH('Capacity Backing (Hide)'!CR$132,'Capacity Summary'!$B$139:$B$238,0),MATCH('Capacity Backing (Hide)'!$A143,'Capacity Summary'!$H$138:$BG$138,0))&lt;&gt;0,INDEX('Capacity Summary'!$H$139:$BG$238,MATCH('Capacity Backing (Hide)'!CR$132,'Capacity Summary'!$B$139:$B$238,0),MATCH('Capacity Backing (Hide)'!$A143,'Capacity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(Hide)'!$A143,'Capacity Summary'!$H$138:$BG$138,0))="x",INDEX('Capacity Summary'!$C$139:$E$238,MATCH('Capacity Backing (Hide)'!CS$132,'Capacity Summary'!$B$139:$B$238,0),4),IF(INDEX('Capacity Summary'!$H$139:$BG$238,MATCH('Capacity Backing (Hide)'!CS$132,'Capacity Summary'!$B$139:$B$238,0),MATCH('Capacity Backing (Hide)'!$A143,'Capacity Summary'!$H$138:$BG$138,0))&lt;&gt;0,INDEX('Capacity Summary'!$H$139:$BG$238,MATCH('Capacity Backing (Hide)'!CS$132,'Capacity Summary'!$B$139:$B$238,0),MATCH('Capacity Backing (Hide)'!$A143,'Capacity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(Hide)'!$A143,'Capacity Summary'!$H$138:$BG$138,0))="x",INDEX('Capacity Summary'!$C$139:$E$238,MATCH('Capacity Backing (Hide)'!CT$132,'Capacity Summary'!$B$139:$B$238,0),4),IF(INDEX('Capacity Summary'!$H$139:$BG$238,MATCH('Capacity Backing (Hide)'!CT$132,'Capacity Summary'!$B$139:$B$238,0),MATCH('Capacity Backing (Hide)'!$A143,'Capacity Summary'!$H$138:$BG$138,0))&lt;&gt;0,INDEX('Capacity Summary'!$H$139:$BG$238,MATCH('Capacity Backing (Hide)'!CT$132,'Capacity Summary'!$B$139:$B$238,0),MATCH('Capacity Backing (Hide)'!$A143,'Capacity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(Hide)'!$A143,'Capacity Summary'!$H$138:$BG$138,0))="x",INDEX('Capacity Summary'!$C$139:$E$238,MATCH('Capacity Backing (Hide)'!CU$132,'Capacity Summary'!$B$139:$B$238,0),4),IF(INDEX('Capacity Summary'!$H$139:$BG$238,MATCH('Capacity Backing (Hide)'!CU$132,'Capacity Summary'!$B$139:$B$238,0),MATCH('Capacity Backing (Hide)'!$A143,'Capacity Summary'!$H$138:$BG$138,0))&lt;&gt;0,INDEX('Capacity Summary'!$H$139:$BG$238,MATCH('Capacity Backing (Hide)'!CU$132,'Capacity Summary'!$B$139:$B$238,0),MATCH('Capacity Backing (Hide)'!$A143,'Capacity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(Hide)'!$A143,'Capacity Summary'!$H$138:$BG$138,0))="x",INDEX('Capacity Summary'!$C$139:$E$238,MATCH('Capacity Backing (Hide)'!CV$132,'Capacity Summary'!$B$139:$B$238,0),4),IF(INDEX('Capacity Summary'!$H$139:$BG$238,MATCH('Capacity Backing (Hide)'!CV$132,'Capacity Summary'!$B$139:$B$238,0),MATCH('Capacity Backing (Hide)'!$A143,'Capacity Summary'!$H$138:$BG$138,0))&lt;&gt;0,INDEX('Capacity Summary'!$H$139:$BG$238,MATCH('Capacity Backing (Hide)'!CV$132,'Capacity Summary'!$B$139:$B$238,0),MATCH('Capacity Backing (Hide)'!$A143,'Capacity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(Hide)'!$A143,'Capacity Summary'!$H$138:$BG$138,0))="x",INDEX('Capacity Summary'!$C$139:$E$238,MATCH('Capacity Backing (Hide)'!CW$132,'Capacity Summary'!$B$139:$B$238,0),4),IF(INDEX('Capacity Summary'!$H$139:$BG$238,MATCH('Capacity Backing (Hide)'!CW$132,'Capacity Summary'!$B$139:$B$238,0),MATCH('Capacity Backing (Hide)'!$A143,'Capacity Summary'!$H$138:$BG$138,0))&lt;&gt;0,INDEX('Capacity Summary'!$H$139:$BG$238,MATCH('Capacity Backing (Hide)'!CW$132,'Capacity Summary'!$B$139:$B$238,0),MATCH('Capacity Backing (Hide)'!$A143,'Capacity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4" spans="1:101" x14ac:dyDescent="0.35">
      <c r="A144" s="2">
        <f ca="1">'Required Capacity (Hide)'!E14</f>
        <v>44291</v>
      </c>
      <c r="B14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(Hide)'!$A144,'Capacity Summary'!$H$138:$BG$138,0))="x",INDEX('Capacity Summary'!$C$139:$E$238,MATCH('Capacity Backing (Hide)'!B$132,'Capacity Summary'!$B$139:$B$238,0),4),IF(INDEX('Capacity Summary'!$H$139:$BG$238,MATCH('Capacity Backing (Hide)'!B$132,'Capacity Summary'!$B$139:$B$238,0),MATCH('Capacity Backing (Hide)'!$A144,'Capacity Summary'!$H$138:$BG$138,0))&lt;&gt;0,INDEX('Capacity Summary'!$H$139:$BG$238,MATCH('Capacity Backing (Hide)'!B$132,'Capacity Summary'!$B$139:$B$238,0),MATCH('Capacity Backing (Hide)'!$A144,'Capacity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(Hide)'!$A144,'Capacity Summary'!$H$138:$BG$138,0))="x",INDEX('Capacity Summary'!$C$139:$E$238,MATCH('Capacity Backing (Hide)'!C$132,'Capacity Summary'!$B$139:$B$238,0),4),IF(INDEX('Capacity Summary'!$H$139:$BG$238,MATCH('Capacity Backing (Hide)'!C$132,'Capacity Summary'!$B$139:$B$238,0),MATCH('Capacity Backing (Hide)'!$A144,'Capacity Summary'!$H$138:$BG$138,0))&lt;&gt;0,INDEX('Capacity Summary'!$H$139:$BG$238,MATCH('Capacity Backing (Hide)'!C$132,'Capacity Summary'!$B$139:$B$238,0),MATCH('Capacity Backing (Hide)'!$A144,'Capacity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(Hide)'!$A144,'Capacity Summary'!$H$138:$BG$138,0))="x",INDEX('Capacity Summary'!$C$139:$E$238,MATCH('Capacity Backing (Hide)'!D$132,'Capacity Summary'!$B$139:$B$238,0),4),IF(INDEX('Capacity Summary'!$H$139:$BG$238,MATCH('Capacity Backing (Hide)'!D$132,'Capacity Summary'!$B$139:$B$238,0),MATCH('Capacity Backing (Hide)'!$A144,'Capacity Summary'!$H$138:$BG$138,0))&lt;&gt;0,INDEX('Capacity Summary'!$H$139:$BG$238,MATCH('Capacity Backing (Hide)'!D$132,'Capacity Summary'!$B$139:$B$238,0),MATCH('Capacity Backing (Hide)'!$A144,'Capacity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(Hide)'!$A144,'Capacity Summary'!$H$138:$BG$138,0))="x",INDEX('Capacity Summary'!$C$139:$E$238,MATCH('Capacity Backing (Hide)'!E$132,'Capacity Summary'!$B$139:$B$238,0),4),IF(INDEX('Capacity Summary'!$H$139:$BG$238,MATCH('Capacity Backing (Hide)'!E$132,'Capacity Summary'!$B$139:$B$238,0),MATCH('Capacity Backing (Hide)'!$A144,'Capacity Summary'!$H$138:$BG$138,0))&lt;&gt;0,INDEX('Capacity Summary'!$H$139:$BG$238,MATCH('Capacity Backing (Hide)'!E$132,'Capacity Summary'!$B$139:$B$238,0),MATCH('Capacity Backing (Hide)'!$A144,'Capacity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(Hide)'!$A144,'Capacity Summary'!$H$138:$BG$138,0))="x",INDEX('Capacity Summary'!$C$139:$E$238,MATCH('Capacity Backing (Hide)'!F$132,'Capacity Summary'!$B$139:$B$238,0),4),IF(INDEX('Capacity Summary'!$H$139:$BG$238,MATCH('Capacity Backing (Hide)'!F$132,'Capacity Summary'!$B$139:$B$238,0),MATCH('Capacity Backing (Hide)'!$A144,'Capacity Summary'!$H$138:$BG$138,0))&lt;&gt;0,INDEX('Capacity Summary'!$H$139:$BG$238,MATCH('Capacity Backing (Hide)'!F$132,'Capacity Summary'!$B$139:$B$238,0),MATCH('Capacity Backing (Hide)'!$A144,'Capacity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(Hide)'!$A144,'Capacity Summary'!$H$138:$BG$138,0))="x",INDEX('Capacity Summary'!$C$139:$E$238,MATCH('Capacity Backing (Hide)'!G$132,'Capacity Summary'!$B$139:$B$238,0),4),IF(INDEX('Capacity Summary'!$H$139:$BG$238,MATCH('Capacity Backing (Hide)'!G$132,'Capacity Summary'!$B$139:$B$238,0),MATCH('Capacity Backing (Hide)'!$A144,'Capacity Summary'!$H$138:$BG$138,0))&lt;&gt;0,INDEX('Capacity Summary'!$H$139:$BG$238,MATCH('Capacity Backing (Hide)'!G$132,'Capacity Summary'!$B$139:$B$238,0),MATCH('Capacity Backing (Hide)'!$A144,'Capacity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(Hide)'!$A144,'Capacity Summary'!$H$138:$BG$138,0))="x",INDEX('Capacity Summary'!$C$139:$E$238,MATCH('Capacity Backing (Hide)'!H$132,'Capacity Summary'!$B$139:$B$238,0),4),IF(INDEX('Capacity Summary'!$H$139:$BG$238,MATCH('Capacity Backing (Hide)'!H$132,'Capacity Summary'!$B$139:$B$238,0),MATCH('Capacity Backing (Hide)'!$A144,'Capacity Summary'!$H$138:$BG$138,0))&lt;&gt;0,INDEX('Capacity Summary'!$H$139:$BG$238,MATCH('Capacity Backing (Hide)'!H$132,'Capacity Summary'!$B$139:$B$238,0),MATCH('Capacity Backing (Hide)'!$A144,'Capacity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(Hide)'!$A144,'Capacity Summary'!$H$138:$BG$138,0))="x",INDEX('Capacity Summary'!$C$139:$E$238,MATCH('Capacity Backing (Hide)'!I$132,'Capacity Summary'!$B$139:$B$238,0),4),IF(INDEX('Capacity Summary'!$H$139:$BG$238,MATCH('Capacity Backing (Hide)'!I$132,'Capacity Summary'!$B$139:$B$238,0),MATCH('Capacity Backing (Hide)'!$A144,'Capacity Summary'!$H$138:$BG$138,0))&lt;&gt;0,INDEX('Capacity Summary'!$H$139:$BG$238,MATCH('Capacity Backing (Hide)'!I$132,'Capacity Summary'!$B$139:$B$238,0),MATCH('Capacity Backing (Hide)'!$A144,'Capacity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(Hide)'!$A144,'Capacity Summary'!$H$138:$BG$138,0))="x",INDEX('Capacity Summary'!$C$139:$E$238,MATCH('Capacity Backing (Hide)'!J$132,'Capacity Summary'!$B$139:$B$238,0),4),IF(INDEX('Capacity Summary'!$H$139:$BG$238,MATCH('Capacity Backing (Hide)'!J$132,'Capacity Summary'!$B$139:$B$238,0),MATCH('Capacity Backing (Hide)'!$A144,'Capacity Summary'!$H$138:$BG$138,0))&lt;&gt;0,INDEX('Capacity Summary'!$H$139:$BG$238,MATCH('Capacity Backing (Hide)'!J$132,'Capacity Summary'!$B$139:$B$238,0),MATCH('Capacity Backing (Hide)'!$A144,'Capacity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(Hide)'!$A144,'Capacity Summary'!$H$138:$BG$138,0))="x",INDEX('Capacity Summary'!$C$139:$E$238,MATCH('Capacity Backing (Hide)'!K$132,'Capacity Summary'!$B$139:$B$238,0),4),IF(INDEX('Capacity Summary'!$H$139:$BG$238,MATCH('Capacity Backing (Hide)'!K$132,'Capacity Summary'!$B$139:$B$238,0),MATCH('Capacity Backing (Hide)'!$A144,'Capacity Summary'!$H$138:$BG$138,0))&lt;&gt;0,INDEX('Capacity Summary'!$H$139:$BG$238,MATCH('Capacity Backing (Hide)'!K$132,'Capacity Summary'!$B$139:$B$238,0),MATCH('Capacity Backing (Hide)'!$A144,'Capacity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(Hide)'!$A144,'Capacity Summary'!$H$138:$BG$138,0))="x",INDEX('Capacity Summary'!$C$139:$E$238,MATCH('Capacity Backing (Hide)'!L$132,'Capacity Summary'!$B$139:$B$238,0),4),IF(INDEX('Capacity Summary'!$H$139:$BG$238,MATCH('Capacity Backing (Hide)'!L$132,'Capacity Summary'!$B$139:$B$238,0),MATCH('Capacity Backing (Hide)'!$A144,'Capacity Summary'!$H$138:$BG$138,0))&lt;&gt;0,INDEX('Capacity Summary'!$H$139:$BG$238,MATCH('Capacity Backing (Hide)'!L$132,'Capacity Summary'!$B$139:$B$238,0),MATCH('Capacity Backing (Hide)'!$A144,'Capacity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(Hide)'!$A144,'Capacity Summary'!$H$138:$BG$138,0))="x",INDEX('Capacity Summary'!$C$139:$E$238,MATCH('Capacity Backing (Hide)'!M$132,'Capacity Summary'!$B$139:$B$238,0),4),IF(INDEX('Capacity Summary'!$H$139:$BG$238,MATCH('Capacity Backing (Hide)'!M$132,'Capacity Summary'!$B$139:$B$238,0),MATCH('Capacity Backing (Hide)'!$A144,'Capacity Summary'!$H$138:$BG$138,0))&lt;&gt;0,INDEX('Capacity Summary'!$H$139:$BG$238,MATCH('Capacity Backing (Hide)'!M$132,'Capacity Summary'!$B$139:$B$238,0),MATCH('Capacity Backing (Hide)'!$A144,'Capacity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(Hide)'!$A144,'Capacity Summary'!$H$138:$BG$138,0))="x",INDEX('Capacity Summary'!$C$139:$E$238,MATCH('Capacity Backing (Hide)'!N$132,'Capacity Summary'!$B$139:$B$238,0),4),IF(INDEX('Capacity Summary'!$H$139:$BG$238,MATCH('Capacity Backing (Hide)'!N$132,'Capacity Summary'!$B$139:$B$238,0),MATCH('Capacity Backing (Hide)'!$A144,'Capacity Summary'!$H$138:$BG$138,0))&lt;&gt;0,INDEX('Capacity Summary'!$H$139:$BG$238,MATCH('Capacity Backing (Hide)'!N$132,'Capacity Summary'!$B$139:$B$238,0),MATCH('Capacity Backing (Hide)'!$A144,'Capacity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(Hide)'!$A144,'Capacity Summary'!$H$138:$BG$138,0))="x",INDEX('Capacity Summary'!$C$139:$E$238,MATCH('Capacity Backing (Hide)'!O$132,'Capacity Summary'!$B$139:$B$238,0),4),IF(INDEX('Capacity Summary'!$H$139:$BG$238,MATCH('Capacity Backing (Hide)'!O$132,'Capacity Summary'!$B$139:$B$238,0),MATCH('Capacity Backing (Hide)'!$A144,'Capacity Summary'!$H$138:$BG$138,0))&lt;&gt;0,INDEX('Capacity Summary'!$H$139:$BG$238,MATCH('Capacity Backing (Hide)'!O$132,'Capacity Summary'!$B$139:$B$238,0),MATCH('Capacity Backing (Hide)'!$A144,'Capacity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(Hide)'!$A144,'Capacity Summary'!$H$138:$BG$138,0))="x",INDEX('Capacity Summary'!$C$139:$E$238,MATCH('Capacity Backing (Hide)'!P$132,'Capacity Summary'!$B$139:$B$238,0),4),IF(INDEX('Capacity Summary'!$H$139:$BG$238,MATCH('Capacity Backing (Hide)'!P$132,'Capacity Summary'!$B$139:$B$238,0),MATCH('Capacity Backing (Hide)'!$A144,'Capacity Summary'!$H$138:$BG$138,0))&lt;&gt;0,INDEX('Capacity Summary'!$H$139:$BG$238,MATCH('Capacity Backing (Hide)'!P$132,'Capacity Summary'!$B$139:$B$238,0),MATCH('Capacity Backing (Hide)'!$A144,'Capacity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(Hide)'!$A144,'Capacity Summary'!$H$138:$BG$138,0))="x",INDEX('Capacity Summary'!$C$139:$E$238,MATCH('Capacity Backing (Hide)'!Q$132,'Capacity Summary'!$B$139:$B$238,0),4),IF(INDEX('Capacity Summary'!$H$139:$BG$238,MATCH('Capacity Backing (Hide)'!Q$132,'Capacity Summary'!$B$139:$B$238,0),MATCH('Capacity Backing (Hide)'!$A144,'Capacity Summary'!$H$138:$BG$138,0))&lt;&gt;0,INDEX('Capacity Summary'!$H$139:$BG$238,MATCH('Capacity Backing (Hide)'!Q$132,'Capacity Summary'!$B$139:$B$238,0),MATCH('Capacity Backing (Hide)'!$A144,'Capacity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(Hide)'!$A144,'Capacity Summary'!$H$138:$BG$138,0))="x",INDEX('Capacity Summary'!$C$139:$E$238,MATCH('Capacity Backing (Hide)'!R$132,'Capacity Summary'!$B$139:$B$238,0),4),IF(INDEX('Capacity Summary'!$H$139:$BG$238,MATCH('Capacity Backing (Hide)'!R$132,'Capacity Summary'!$B$139:$B$238,0),MATCH('Capacity Backing (Hide)'!$A144,'Capacity Summary'!$H$138:$BG$138,0))&lt;&gt;0,INDEX('Capacity Summary'!$H$139:$BG$238,MATCH('Capacity Backing (Hide)'!R$132,'Capacity Summary'!$B$139:$B$238,0),MATCH('Capacity Backing (Hide)'!$A144,'Capacity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(Hide)'!$A144,'Capacity Summary'!$H$138:$BG$138,0))="x",INDEX('Capacity Summary'!$C$139:$E$238,MATCH('Capacity Backing (Hide)'!S$132,'Capacity Summary'!$B$139:$B$238,0),4),IF(INDEX('Capacity Summary'!$H$139:$BG$238,MATCH('Capacity Backing (Hide)'!S$132,'Capacity Summary'!$B$139:$B$238,0),MATCH('Capacity Backing (Hide)'!$A144,'Capacity Summary'!$H$138:$BG$138,0))&lt;&gt;0,INDEX('Capacity Summary'!$H$139:$BG$238,MATCH('Capacity Backing (Hide)'!S$132,'Capacity Summary'!$B$139:$B$238,0),MATCH('Capacity Backing (Hide)'!$A144,'Capacity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(Hide)'!$A144,'Capacity Summary'!$H$138:$BG$138,0))="x",INDEX('Capacity Summary'!$C$139:$E$238,MATCH('Capacity Backing (Hide)'!T$132,'Capacity Summary'!$B$139:$B$238,0),4),IF(INDEX('Capacity Summary'!$H$139:$BG$238,MATCH('Capacity Backing (Hide)'!T$132,'Capacity Summary'!$B$139:$B$238,0),MATCH('Capacity Backing (Hide)'!$A144,'Capacity Summary'!$H$138:$BG$138,0))&lt;&gt;0,INDEX('Capacity Summary'!$H$139:$BG$238,MATCH('Capacity Backing (Hide)'!T$132,'Capacity Summary'!$B$139:$B$238,0),MATCH('Capacity Backing (Hide)'!$A144,'Capacity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(Hide)'!$A144,'Capacity Summary'!$H$138:$BG$138,0))="x",INDEX('Capacity Summary'!$C$139:$E$238,MATCH('Capacity Backing (Hide)'!U$132,'Capacity Summary'!$B$139:$B$238,0),4),IF(INDEX('Capacity Summary'!$H$139:$BG$238,MATCH('Capacity Backing (Hide)'!U$132,'Capacity Summary'!$B$139:$B$238,0),MATCH('Capacity Backing (Hide)'!$A144,'Capacity Summary'!$H$138:$BG$138,0))&lt;&gt;0,INDEX('Capacity Summary'!$H$139:$BG$238,MATCH('Capacity Backing (Hide)'!U$132,'Capacity Summary'!$B$139:$B$238,0),MATCH('Capacity Backing (Hide)'!$A144,'Capacity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(Hide)'!$A144,'Capacity Summary'!$H$138:$BG$138,0))="x",INDEX('Capacity Summary'!$C$139:$E$238,MATCH('Capacity Backing (Hide)'!V$132,'Capacity Summary'!$B$139:$B$238,0),4),IF(INDEX('Capacity Summary'!$H$139:$BG$238,MATCH('Capacity Backing (Hide)'!V$132,'Capacity Summary'!$B$139:$B$238,0),MATCH('Capacity Backing (Hide)'!$A144,'Capacity Summary'!$H$138:$BG$138,0))&lt;&gt;0,INDEX('Capacity Summary'!$H$139:$BG$238,MATCH('Capacity Backing (Hide)'!V$132,'Capacity Summary'!$B$139:$B$238,0),MATCH('Capacity Backing (Hide)'!$A144,'Capacity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(Hide)'!$A144,'Capacity Summary'!$H$138:$BG$138,0))="x",INDEX('Capacity Summary'!$C$139:$E$238,MATCH('Capacity Backing (Hide)'!W$132,'Capacity Summary'!$B$139:$B$238,0),4),IF(INDEX('Capacity Summary'!$H$139:$BG$238,MATCH('Capacity Backing (Hide)'!W$132,'Capacity Summary'!$B$139:$B$238,0),MATCH('Capacity Backing (Hide)'!$A144,'Capacity Summary'!$H$138:$BG$138,0))&lt;&gt;0,INDEX('Capacity Summary'!$H$139:$BG$238,MATCH('Capacity Backing (Hide)'!W$132,'Capacity Summary'!$B$139:$B$238,0),MATCH('Capacity Backing (Hide)'!$A144,'Capacity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(Hide)'!$A144,'Capacity Summary'!$H$138:$BG$138,0))="x",INDEX('Capacity Summary'!$C$139:$E$238,MATCH('Capacity Backing (Hide)'!X$132,'Capacity Summary'!$B$139:$B$238,0),4),IF(INDEX('Capacity Summary'!$H$139:$BG$238,MATCH('Capacity Backing (Hide)'!X$132,'Capacity Summary'!$B$139:$B$238,0),MATCH('Capacity Backing (Hide)'!$A144,'Capacity Summary'!$H$138:$BG$138,0))&lt;&gt;0,INDEX('Capacity Summary'!$H$139:$BG$238,MATCH('Capacity Backing (Hide)'!X$132,'Capacity Summary'!$B$139:$B$238,0),MATCH('Capacity Backing (Hide)'!$A144,'Capacity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(Hide)'!$A144,'Capacity Summary'!$H$138:$BG$138,0))="x",INDEX('Capacity Summary'!$C$139:$E$238,MATCH('Capacity Backing (Hide)'!Y$132,'Capacity Summary'!$B$139:$B$238,0),4),IF(INDEX('Capacity Summary'!$H$139:$BG$238,MATCH('Capacity Backing (Hide)'!Y$132,'Capacity Summary'!$B$139:$B$238,0),MATCH('Capacity Backing (Hide)'!$A144,'Capacity Summary'!$H$138:$BG$138,0))&lt;&gt;0,INDEX('Capacity Summary'!$H$139:$BG$238,MATCH('Capacity Backing (Hide)'!Y$132,'Capacity Summary'!$B$139:$B$238,0),MATCH('Capacity Backing (Hide)'!$A144,'Capacity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(Hide)'!$A144,'Capacity Summary'!$H$138:$BG$138,0))="x",INDEX('Capacity Summary'!$C$139:$E$238,MATCH('Capacity Backing (Hide)'!Z$132,'Capacity Summary'!$B$139:$B$238,0),4),IF(INDEX('Capacity Summary'!$H$139:$BG$238,MATCH('Capacity Backing (Hide)'!Z$132,'Capacity Summary'!$B$139:$B$238,0),MATCH('Capacity Backing (Hide)'!$A144,'Capacity Summary'!$H$138:$BG$138,0))&lt;&gt;0,INDEX('Capacity Summary'!$H$139:$BG$238,MATCH('Capacity Backing (Hide)'!Z$132,'Capacity Summary'!$B$139:$B$238,0),MATCH('Capacity Backing (Hide)'!$A144,'Capacity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(Hide)'!$A144,'Capacity Summary'!$H$138:$BG$138,0))="x",INDEX('Capacity Summary'!$C$139:$E$238,MATCH('Capacity Backing (Hide)'!AA$132,'Capacity Summary'!$B$139:$B$238,0),4),IF(INDEX('Capacity Summary'!$H$139:$BG$238,MATCH('Capacity Backing (Hide)'!AA$132,'Capacity Summary'!$B$139:$B$238,0),MATCH('Capacity Backing (Hide)'!$A144,'Capacity Summary'!$H$138:$BG$138,0))&lt;&gt;0,INDEX('Capacity Summary'!$H$139:$BG$238,MATCH('Capacity Backing (Hide)'!AA$132,'Capacity Summary'!$B$139:$B$238,0),MATCH('Capacity Backing (Hide)'!$A144,'Capacity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(Hide)'!$A144,'Capacity Summary'!$H$138:$BG$138,0))="x",INDEX('Capacity Summary'!$C$139:$E$238,MATCH('Capacity Backing (Hide)'!AB$132,'Capacity Summary'!$B$139:$B$238,0),4),IF(INDEX('Capacity Summary'!$H$139:$BG$238,MATCH('Capacity Backing (Hide)'!AB$132,'Capacity Summary'!$B$139:$B$238,0),MATCH('Capacity Backing (Hide)'!$A144,'Capacity Summary'!$H$138:$BG$138,0))&lt;&gt;0,INDEX('Capacity Summary'!$H$139:$BG$238,MATCH('Capacity Backing (Hide)'!AB$132,'Capacity Summary'!$B$139:$B$238,0),MATCH('Capacity Backing (Hide)'!$A144,'Capacity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(Hide)'!$A144,'Capacity Summary'!$H$138:$BG$138,0))="x",INDEX('Capacity Summary'!$C$139:$E$238,MATCH('Capacity Backing (Hide)'!AC$132,'Capacity Summary'!$B$139:$B$238,0),4),IF(INDEX('Capacity Summary'!$H$139:$BG$238,MATCH('Capacity Backing (Hide)'!AC$132,'Capacity Summary'!$B$139:$B$238,0),MATCH('Capacity Backing (Hide)'!$A144,'Capacity Summary'!$H$138:$BG$138,0))&lt;&gt;0,INDEX('Capacity Summary'!$H$139:$BG$238,MATCH('Capacity Backing (Hide)'!AC$132,'Capacity Summary'!$B$139:$B$238,0),MATCH('Capacity Backing (Hide)'!$A144,'Capacity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(Hide)'!$A144,'Capacity Summary'!$H$138:$BG$138,0))="x",INDEX('Capacity Summary'!$C$139:$E$238,MATCH('Capacity Backing (Hide)'!AD$132,'Capacity Summary'!$B$139:$B$238,0),4),IF(INDEX('Capacity Summary'!$H$139:$BG$238,MATCH('Capacity Backing (Hide)'!AD$132,'Capacity Summary'!$B$139:$B$238,0),MATCH('Capacity Backing (Hide)'!$A144,'Capacity Summary'!$H$138:$BG$138,0))&lt;&gt;0,INDEX('Capacity Summary'!$H$139:$BG$238,MATCH('Capacity Backing (Hide)'!AD$132,'Capacity Summary'!$B$139:$B$238,0),MATCH('Capacity Backing (Hide)'!$A144,'Capacity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(Hide)'!$A144,'Capacity Summary'!$H$138:$BG$138,0))="x",INDEX('Capacity Summary'!$C$139:$E$238,MATCH('Capacity Backing (Hide)'!AE$132,'Capacity Summary'!$B$139:$B$238,0),4),IF(INDEX('Capacity Summary'!$H$139:$BG$238,MATCH('Capacity Backing (Hide)'!AE$132,'Capacity Summary'!$B$139:$B$238,0),MATCH('Capacity Backing (Hide)'!$A144,'Capacity Summary'!$H$138:$BG$138,0))&lt;&gt;0,INDEX('Capacity Summary'!$H$139:$BG$238,MATCH('Capacity Backing (Hide)'!AE$132,'Capacity Summary'!$B$139:$B$238,0),MATCH('Capacity Backing (Hide)'!$A144,'Capacity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(Hide)'!$A144,'Capacity Summary'!$H$138:$BG$138,0))="x",INDEX('Capacity Summary'!$C$139:$E$238,MATCH('Capacity Backing (Hide)'!AF$132,'Capacity Summary'!$B$139:$B$238,0),4),IF(INDEX('Capacity Summary'!$H$139:$BG$238,MATCH('Capacity Backing (Hide)'!AF$132,'Capacity Summary'!$B$139:$B$238,0),MATCH('Capacity Backing (Hide)'!$A144,'Capacity Summary'!$H$138:$BG$138,0))&lt;&gt;0,INDEX('Capacity Summary'!$H$139:$BG$238,MATCH('Capacity Backing (Hide)'!AF$132,'Capacity Summary'!$B$139:$B$238,0),MATCH('Capacity Backing (Hide)'!$A144,'Capacity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(Hide)'!$A144,'Capacity Summary'!$H$138:$BG$138,0))="x",INDEX('Capacity Summary'!$C$139:$E$238,MATCH('Capacity Backing (Hide)'!AG$132,'Capacity Summary'!$B$139:$B$238,0),4),IF(INDEX('Capacity Summary'!$H$139:$BG$238,MATCH('Capacity Backing (Hide)'!AG$132,'Capacity Summary'!$B$139:$B$238,0),MATCH('Capacity Backing (Hide)'!$A144,'Capacity Summary'!$H$138:$BG$138,0))&lt;&gt;0,INDEX('Capacity Summary'!$H$139:$BG$238,MATCH('Capacity Backing (Hide)'!AG$132,'Capacity Summary'!$B$139:$B$238,0),MATCH('Capacity Backing (Hide)'!$A144,'Capacity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(Hide)'!$A144,'Capacity Summary'!$H$138:$BG$138,0))="x",INDEX('Capacity Summary'!$C$139:$E$238,MATCH('Capacity Backing (Hide)'!AH$132,'Capacity Summary'!$B$139:$B$238,0),4),IF(INDEX('Capacity Summary'!$H$139:$BG$238,MATCH('Capacity Backing (Hide)'!AH$132,'Capacity Summary'!$B$139:$B$238,0),MATCH('Capacity Backing (Hide)'!$A144,'Capacity Summary'!$H$138:$BG$138,0))&lt;&gt;0,INDEX('Capacity Summary'!$H$139:$BG$238,MATCH('Capacity Backing (Hide)'!AH$132,'Capacity Summary'!$B$139:$B$238,0),MATCH('Capacity Backing (Hide)'!$A144,'Capacity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(Hide)'!$A144,'Capacity Summary'!$H$138:$BG$138,0))="x",INDEX('Capacity Summary'!$C$139:$E$238,MATCH('Capacity Backing (Hide)'!AI$132,'Capacity Summary'!$B$139:$B$238,0),4),IF(INDEX('Capacity Summary'!$H$139:$BG$238,MATCH('Capacity Backing (Hide)'!AI$132,'Capacity Summary'!$B$139:$B$238,0),MATCH('Capacity Backing (Hide)'!$A144,'Capacity Summary'!$H$138:$BG$138,0))&lt;&gt;0,INDEX('Capacity Summary'!$H$139:$BG$238,MATCH('Capacity Backing (Hide)'!AI$132,'Capacity Summary'!$B$139:$B$238,0),MATCH('Capacity Backing (Hide)'!$A144,'Capacity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(Hide)'!$A144,'Capacity Summary'!$H$138:$BG$138,0))="x",INDEX('Capacity Summary'!$C$139:$E$238,MATCH('Capacity Backing (Hide)'!AJ$132,'Capacity Summary'!$B$139:$B$238,0),4),IF(INDEX('Capacity Summary'!$H$139:$BG$238,MATCH('Capacity Backing (Hide)'!AJ$132,'Capacity Summary'!$B$139:$B$238,0),MATCH('Capacity Backing (Hide)'!$A144,'Capacity Summary'!$H$138:$BG$138,0))&lt;&gt;0,INDEX('Capacity Summary'!$H$139:$BG$238,MATCH('Capacity Backing (Hide)'!AJ$132,'Capacity Summary'!$B$139:$B$238,0),MATCH('Capacity Backing (Hide)'!$A144,'Capacity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(Hide)'!$A144,'Capacity Summary'!$H$138:$BG$138,0))="x",INDEX('Capacity Summary'!$C$139:$E$238,MATCH('Capacity Backing (Hide)'!AK$132,'Capacity Summary'!$B$139:$B$238,0),4),IF(INDEX('Capacity Summary'!$H$139:$BG$238,MATCH('Capacity Backing (Hide)'!AK$132,'Capacity Summary'!$B$139:$B$238,0),MATCH('Capacity Backing (Hide)'!$A144,'Capacity Summary'!$H$138:$BG$138,0))&lt;&gt;0,INDEX('Capacity Summary'!$H$139:$BG$238,MATCH('Capacity Backing (Hide)'!AK$132,'Capacity Summary'!$B$139:$B$238,0),MATCH('Capacity Backing (Hide)'!$A144,'Capacity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(Hide)'!$A144,'Capacity Summary'!$H$138:$BG$138,0))="x",INDEX('Capacity Summary'!$C$139:$E$238,MATCH('Capacity Backing (Hide)'!AL$132,'Capacity Summary'!$B$139:$B$238,0),4),IF(INDEX('Capacity Summary'!$H$139:$BG$238,MATCH('Capacity Backing (Hide)'!AL$132,'Capacity Summary'!$B$139:$B$238,0),MATCH('Capacity Backing (Hide)'!$A144,'Capacity Summary'!$H$138:$BG$138,0))&lt;&gt;0,INDEX('Capacity Summary'!$H$139:$BG$238,MATCH('Capacity Backing (Hide)'!AL$132,'Capacity Summary'!$B$139:$B$238,0),MATCH('Capacity Backing (Hide)'!$A144,'Capacity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(Hide)'!$A144,'Capacity Summary'!$H$138:$BG$138,0))="x",INDEX('Capacity Summary'!$C$139:$E$238,MATCH('Capacity Backing (Hide)'!AM$132,'Capacity Summary'!$B$139:$B$238,0),4),IF(INDEX('Capacity Summary'!$H$139:$BG$238,MATCH('Capacity Backing (Hide)'!AM$132,'Capacity Summary'!$B$139:$B$238,0),MATCH('Capacity Backing (Hide)'!$A144,'Capacity Summary'!$H$138:$BG$138,0))&lt;&gt;0,INDEX('Capacity Summary'!$H$139:$BG$238,MATCH('Capacity Backing (Hide)'!AM$132,'Capacity Summary'!$B$139:$B$238,0),MATCH('Capacity Backing (Hide)'!$A144,'Capacity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(Hide)'!$A144,'Capacity Summary'!$H$138:$BG$138,0))="x",INDEX('Capacity Summary'!$C$139:$E$238,MATCH('Capacity Backing (Hide)'!AN$132,'Capacity Summary'!$B$139:$B$238,0),4),IF(INDEX('Capacity Summary'!$H$139:$BG$238,MATCH('Capacity Backing (Hide)'!AN$132,'Capacity Summary'!$B$139:$B$238,0),MATCH('Capacity Backing (Hide)'!$A144,'Capacity Summary'!$H$138:$BG$138,0))&lt;&gt;0,INDEX('Capacity Summary'!$H$139:$BG$238,MATCH('Capacity Backing (Hide)'!AN$132,'Capacity Summary'!$B$139:$B$238,0),MATCH('Capacity Backing (Hide)'!$A144,'Capacity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(Hide)'!$A144,'Capacity Summary'!$H$138:$BG$138,0))="x",INDEX('Capacity Summary'!$C$139:$E$238,MATCH('Capacity Backing (Hide)'!AO$132,'Capacity Summary'!$B$139:$B$238,0),4),IF(INDEX('Capacity Summary'!$H$139:$BG$238,MATCH('Capacity Backing (Hide)'!AO$132,'Capacity Summary'!$B$139:$B$238,0),MATCH('Capacity Backing (Hide)'!$A144,'Capacity Summary'!$H$138:$BG$138,0))&lt;&gt;0,INDEX('Capacity Summary'!$H$139:$BG$238,MATCH('Capacity Backing (Hide)'!AO$132,'Capacity Summary'!$B$139:$B$238,0),MATCH('Capacity Backing (Hide)'!$A144,'Capacity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(Hide)'!$A144,'Capacity Summary'!$H$138:$BG$138,0))="x",INDEX('Capacity Summary'!$C$139:$E$238,MATCH('Capacity Backing (Hide)'!AP$132,'Capacity Summary'!$B$139:$B$238,0),4),IF(INDEX('Capacity Summary'!$H$139:$BG$238,MATCH('Capacity Backing (Hide)'!AP$132,'Capacity Summary'!$B$139:$B$238,0),MATCH('Capacity Backing (Hide)'!$A144,'Capacity Summary'!$H$138:$BG$138,0))&lt;&gt;0,INDEX('Capacity Summary'!$H$139:$BG$238,MATCH('Capacity Backing (Hide)'!AP$132,'Capacity Summary'!$B$139:$B$238,0),MATCH('Capacity Backing (Hide)'!$A144,'Capacity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(Hide)'!$A144,'Capacity Summary'!$H$138:$BG$138,0))="x",INDEX('Capacity Summary'!$C$139:$E$238,MATCH('Capacity Backing (Hide)'!AQ$132,'Capacity Summary'!$B$139:$B$238,0),4),IF(INDEX('Capacity Summary'!$H$139:$BG$238,MATCH('Capacity Backing (Hide)'!AQ$132,'Capacity Summary'!$B$139:$B$238,0),MATCH('Capacity Backing (Hide)'!$A144,'Capacity Summary'!$H$138:$BG$138,0))&lt;&gt;0,INDEX('Capacity Summary'!$H$139:$BG$238,MATCH('Capacity Backing (Hide)'!AQ$132,'Capacity Summary'!$B$139:$B$238,0),MATCH('Capacity Backing (Hide)'!$A144,'Capacity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(Hide)'!$A144,'Capacity Summary'!$H$138:$BG$138,0))="x",INDEX('Capacity Summary'!$C$139:$E$238,MATCH('Capacity Backing (Hide)'!AR$132,'Capacity Summary'!$B$139:$B$238,0),4),IF(INDEX('Capacity Summary'!$H$139:$BG$238,MATCH('Capacity Backing (Hide)'!AR$132,'Capacity Summary'!$B$139:$B$238,0),MATCH('Capacity Backing (Hide)'!$A144,'Capacity Summary'!$H$138:$BG$138,0))&lt;&gt;0,INDEX('Capacity Summary'!$H$139:$BG$238,MATCH('Capacity Backing (Hide)'!AR$132,'Capacity Summary'!$B$139:$B$238,0),MATCH('Capacity Backing (Hide)'!$A144,'Capacity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(Hide)'!$A144,'Capacity Summary'!$H$138:$BG$138,0))="x",INDEX('Capacity Summary'!$C$139:$E$238,MATCH('Capacity Backing (Hide)'!AS$132,'Capacity Summary'!$B$139:$B$238,0),4),IF(INDEX('Capacity Summary'!$H$139:$BG$238,MATCH('Capacity Backing (Hide)'!AS$132,'Capacity Summary'!$B$139:$B$238,0),MATCH('Capacity Backing (Hide)'!$A144,'Capacity Summary'!$H$138:$BG$138,0))&lt;&gt;0,INDEX('Capacity Summary'!$H$139:$BG$238,MATCH('Capacity Backing (Hide)'!AS$132,'Capacity Summary'!$B$139:$B$238,0),MATCH('Capacity Backing (Hide)'!$A144,'Capacity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(Hide)'!$A144,'Capacity Summary'!$H$138:$BG$138,0))="x",INDEX('Capacity Summary'!$C$139:$E$238,MATCH('Capacity Backing (Hide)'!AT$132,'Capacity Summary'!$B$139:$B$238,0),4),IF(INDEX('Capacity Summary'!$H$139:$BG$238,MATCH('Capacity Backing (Hide)'!AT$132,'Capacity Summary'!$B$139:$B$238,0),MATCH('Capacity Backing (Hide)'!$A144,'Capacity Summary'!$H$138:$BG$138,0))&lt;&gt;0,INDEX('Capacity Summary'!$H$139:$BG$238,MATCH('Capacity Backing (Hide)'!AT$132,'Capacity Summary'!$B$139:$B$238,0),MATCH('Capacity Backing (Hide)'!$A144,'Capacity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(Hide)'!$A144,'Capacity Summary'!$H$138:$BG$138,0))="x",INDEX('Capacity Summary'!$C$139:$E$238,MATCH('Capacity Backing (Hide)'!AU$132,'Capacity Summary'!$B$139:$B$238,0),4),IF(INDEX('Capacity Summary'!$H$139:$BG$238,MATCH('Capacity Backing (Hide)'!AU$132,'Capacity Summary'!$B$139:$B$238,0),MATCH('Capacity Backing (Hide)'!$A144,'Capacity Summary'!$H$138:$BG$138,0))&lt;&gt;0,INDEX('Capacity Summary'!$H$139:$BG$238,MATCH('Capacity Backing (Hide)'!AU$132,'Capacity Summary'!$B$139:$B$238,0),MATCH('Capacity Backing (Hide)'!$A144,'Capacity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(Hide)'!$A144,'Capacity Summary'!$H$138:$BG$138,0))="x",INDEX('Capacity Summary'!$C$139:$E$238,MATCH('Capacity Backing (Hide)'!AV$132,'Capacity Summary'!$B$139:$B$238,0),4),IF(INDEX('Capacity Summary'!$H$139:$BG$238,MATCH('Capacity Backing (Hide)'!AV$132,'Capacity Summary'!$B$139:$B$238,0),MATCH('Capacity Backing (Hide)'!$A144,'Capacity Summary'!$H$138:$BG$138,0))&lt;&gt;0,INDEX('Capacity Summary'!$H$139:$BG$238,MATCH('Capacity Backing (Hide)'!AV$132,'Capacity Summary'!$B$139:$B$238,0),MATCH('Capacity Backing (Hide)'!$A144,'Capacity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(Hide)'!$A144,'Capacity Summary'!$H$138:$BG$138,0))="x",INDEX('Capacity Summary'!$C$139:$E$238,MATCH('Capacity Backing (Hide)'!AW$132,'Capacity Summary'!$B$139:$B$238,0),4),IF(INDEX('Capacity Summary'!$H$139:$BG$238,MATCH('Capacity Backing (Hide)'!AW$132,'Capacity Summary'!$B$139:$B$238,0),MATCH('Capacity Backing (Hide)'!$A144,'Capacity Summary'!$H$138:$BG$138,0))&lt;&gt;0,INDEX('Capacity Summary'!$H$139:$BG$238,MATCH('Capacity Backing (Hide)'!AW$132,'Capacity Summary'!$B$139:$B$238,0),MATCH('Capacity Backing (Hide)'!$A144,'Capacity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(Hide)'!$A144,'Capacity Summary'!$H$138:$BG$138,0))="x",INDEX('Capacity Summary'!$C$139:$E$238,MATCH('Capacity Backing (Hide)'!AX$132,'Capacity Summary'!$B$139:$B$238,0),4),IF(INDEX('Capacity Summary'!$H$139:$BG$238,MATCH('Capacity Backing (Hide)'!AX$132,'Capacity Summary'!$B$139:$B$238,0),MATCH('Capacity Backing (Hide)'!$A144,'Capacity Summary'!$H$138:$BG$138,0))&lt;&gt;0,INDEX('Capacity Summary'!$H$139:$BG$238,MATCH('Capacity Backing (Hide)'!AX$132,'Capacity Summary'!$B$139:$B$238,0),MATCH('Capacity Backing (Hide)'!$A144,'Capacity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(Hide)'!$A144,'Capacity Summary'!$H$138:$BG$138,0))="x",INDEX('Capacity Summary'!$C$139:$E$238,MATCH('Capacity Backing (Hide)'!AY$132,'Capacity Summary'!$B$139:$B$238,0),4),IF(INDEX('Capacity Summary'!$H$139:$BG$238,MATCH('Capacity Backing (Hide)'!AY$132,'Capacity Summary'!$B$139:$B$238,0),MATCH('Capacity Backing (Hide)'!$A144,'Capacity Summary'!$H$138:$BG$138,0))&lt;&gt;0,INDEX('Capacity Summary'!$H$139:$BG$238,MATCH('Capacity Backing (Hide)'!AY$132,'Capacity Summary'!$B$139:$B$238,0),MATCH('Capacity Backing (Hide)'!$A144,'Capacity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(Hide)'!$A144,'Capacity Summary'!$H$138:$BG$138,0))="x",INDEX('Capacity Summary'!$C$139:$E$238,MATCH('Capacity Backing (Hide)'!AZ$132,'Capacity Summary'!$B$139:$B$238,0),4),IF(INDEX('Capacity Summary'!$H$139:$BG$238,MATCH('Capacity Backing (Hide)'!AZ$132,'Capacity Summary'!$B$139:$B$238,0),MATCH('Capacity Backing (Hide)'!$A144,'Capacity Summary'!$H$138:$BG$138,0))&lt;&gt;0,INDEX('Capacity Summary'!$H$139:$BG$238,MATCH('Capacity Backing (Hide)'!AZ$132,'Capacity Summary'!$B$139:$B$238,0),MATCH('Capacity Backing (Hide)'!$A144,'Capacity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(Hide)'!$A144,'Capacity Summary'!$H$138:$BG$138,0))="x",INDEX('Capacity Summary'!$C$139:$E$238,MATCH('Capacity Backing (Hide)'!BA$132,'Capacity Summary'!$B$139:$B$238,0),4),IF(INDEX('Capacity Summary'!$H$139:$BG$238,MATCH('Capacity Backing (Hide)'!BA$132,'Capacity Summary'!$B$139:$B$238,0),MATCH('Capacity Backing (Hide)'!$A144,'Capacity Summary'!$H$138:$BG$138,0))&lt;&gt;0,INDEX('Capacity Summary'!$H$139:$BG$238,MATCH('Capacity Backing (Hide)'!BA$132,'Capacity Summary'!$B$139:$B$238,0),MATCH('Capacity Backing (Hide)'!$A144,'Capacity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(Hide)'!$A144,'Capacity Summary'!$H$138:$BG$138,0))="x",INDEX('Capacity Summary'!$C$139:$E$238,MATCH('Capacity Backing (Hide)'!BB$132,'Capacity Summary'!$B$139:$B$238,0),4),IF(INDEX('Capacity Summary'!$H$139:$BG$238,MATCH('Capacity Backing (Hide)'!BB$132,'Capacity Summary'!$B$139:$B$238,0),MATCH('Capacity Backing (Hide)'!$A144,'Capacity Summary'!$H$138:$BG$138,0))&lt;&gt;0,INDEX('Capacity Summary'!$H$139:$BG$238,MATCH('Capacity Backing (Hide)'!BB$132,'Capacity Summary'!$B$139:$B$238,0),MATCH('Capacity Backing (Hide)'!$A144,'Capacity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(Hide)'!$A144,'Capacity Summary'!$H$138:$BG$138,0))="x",INDEX('Capacity Summary'!$C$139:$E$238,MATCH('Capacity Backing (Hide)'!BC$132,'Capacity Summary'!$B$139:$B$238,0),4),IF(INDEX('Capacity Summary'!$H$139:$BG$238,MATCH('Capacity Backing (Hide)'!BC$132,'Capacity Summary'!$B$139:$B$238,0),MATCH('Capacity Backing (Hide)'!$A144,'Capacity Summary'!$H$138:$BG$138,0))&lt;&gt;0,INDEX('Capacity Summary'!$H$139:$BG$238,MATCH('Capacity Backing (Hide)'!BC$132,'Capacity Summary'!$B$139:$B$238,0),MATCH('Capacity Backing (Hide)'!$A144,'Capacity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(Hide)'!$A144,'Capacity Summary'!$H$138:$BG$138,0))="x",INDEX('Capacity Summary'!$C$139:$E$238,MATCH('Capacity Backing (Hide)'!BD$132,'Capacity Summary'!$B$139:$B$238,0),4),IF(INDEX('Capacity Summary'!$H$139:$BG$238,MATCH('Capacity Backing (Hide)'!BD$132,'Capacity Summary'!$B$139:$B$238,0),MATCH('Capacity Backing (Hide)'!$A144,'Capacity Summary'!$H$138:$BG$138,0))&lt;&gt;0,INDEX('Capacity Summary'!$H$139:$BG$238,MATCH('Capacity Backing (Hide)'!BD$132,'Capacity Summary'!$B$139:$B$238,0),MATCH('Capacity Backing (Hide)'!$A144,'Capacity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(Hide)'!$A144,'Capacity Summary'!$H$138:$BG$138,0))="x",INDEX('Capacity Summary'!$C$139:$E$238,MATCH('Capacity Backing (Hide)'!BE$132,'Capacity Summary'!$B$139:$B$238,0),4),IF(INDEX('Capacity Summary'!$H$139:$BG$238,MATCH('Capacity Backing (Hide)'!BE$132,'Capacity Summary'!$B$139:$B$238,0),MATCH('Capacity Backing (Hide)'!$A144,'Capacity Summary'!$H$138:$BG$138,0))&lt;&gt;0,INDEX('Capacity Summary'!$H$139:$BG$238,MATCH('Capacity Backing (Hide)'!BE$132,'Capacity Summary'!$B$139:$B$238,0),MATCH('Capacity Backing (Hide)'!$A144,'Capacity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(Hide)'!$A144,'Capacity Summary'!$H$138:$BG$138,0))="x",INDEX('Capacity Summary'!$C$139:$E$238,MATCH('Capacity Backing (Hide)'!BF$132,'Capacity Summary'!$B$139:$B$238,0),4),IF(INDEX('Capacity Summary'!$H$139:$BG$238,MATCH('Capacity Backing (Hide)'!BF$132,'Capacity Summary'!$B$139:$B$238,0),MATCH('Capacity Backing (Hide)'!$A144,'Capacity Summary'!$H$138:$BG$138,0))&lt;&gt;0,INDEX('Capacity Summary'!$H$139:$BG$238,MATCH('Capacity Backing (Hide)'!BF$132,'Capacity Summary'!$B$139:$B$238,0),MATCH('Capacity Backing (Hide)'!$A144,'Capacity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(Hide)'!$A144,'Capacity Summary'!$H$138:$BG$138,0))="x",INDEX('Capacity Summary'!$C$139:$E$238,MATCH('Capacity Backing (Hide)'!BG$132,'Capacity Summary'!$B$139:$B$238,0),4),IF(INDEX('Capacity Summary'!$H$139:$BG$238,MATCH('Capacity Backing (Hide)'!BG$132,'Capacity Summary'!$B$139:$B$238,0),MATCH('Capacity Backing (Hide)'!$A144,'Capacity Summary'!$H$138:$BG$138,0))&lt;&gt;0,INDEX('Capacity Summary'!$H$139:$BG$238,MATCH('Capacity Backing (Hide)'!BG$132,'Capacity Summary'!$B$139:$B$238,0),MATCH('Capacity Backing (Hide)'!$A144,'Capacity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(Hide)'!$A144,'Capacity Summary'!$H$138:$BG$138,0))="x",INDEX('Capacity Summary'!$C$139:$E$238,MATCH('Capacity Backing (Hide)'!BH$132,'Capacity Summary'!$B$139:$B$238,0),4),IF(INDEX('Capacity Summary'!$H$139:$BG$238,MATCH('Capacity Backing (Hide)'!BH$132,'Capacity Summary'!$B$139:$B$238,0),MATCH('Capacity Backing (Hide)'!$A144,'Capacity Summary'!$H$138:$BG$138,0))&lt;&gt;0,INDEX('Capacity Summary'!$H$139:$BG$238,MATCH('Capacity Backing (Hide)'!BH$132,'Capacity Summary'!$B$139:$B$238,0),MATCH('Capacity Backing (Hide)'!$A144,'Capacity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(Hide)'!$A144,'Capacity Summary'!$H$138:$BG$138,0))="x",INDEX('Capacity Summary'!$C$139:$E$238,MATCH('Capacity Backing (Hide)'!BI$132,'Capacity Summary'!$B$139:$B$238,0),4),IF(INDEX('Capacity Summary'!$H$139:$BG$238,MATCH('Capacity Backing (Hide)'!BI$132,'Capacity Summary'!$B$139:$B$238,0),MATCH('Capacity Backing (Hide)'!$A144,'Capacity Summary'!$H$138:$BG$138,0))&lt;&gt;0,INDEX('Capacity Summary'!$H$139:$BG$238,MATCH('Capacity Backing (Hide)'!BI$132,'Capacity Summary'!$B$139:$B$238,0),MATCH('Capacity Backing (Hide)'!$A144,'Capacity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(Hide)'!$A144,'Capacity Summary'!$H$138:$BG$138,0))="x",INDEX('Capacity Summary'!$C$139:$E$238,MATCH('Capacity Backing (Hide)'!BJ$132,'Capacity Summary'!$B$139:$B$238,0),4),IF(INDEX('Capacity Summary'!$H$139:$BG$238,MATCH('Capacity Backing (Hide)'!BJ$132,'Capacity Summary'!$B$139:$B$238,0),MATCH('Capacity Backing (Hide)'!$A144,'Capacity Summary'!$H$138:$BG$138,0))&lt;&gt;0,INDEX('Capacity Summary'!$H$139:$BG$238,MATCH('Capacity Backing (Hide)'!BJ$132,'Capacity Summary'!$B$139:$B$238,0),MATCH('Capacity Backing (Hide)'!$A144,'Capacity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(Hide)'!$A144,'Capacity Summary'!$H$138:$BG$138,0))="x",INDEX('Capacity Summary'!$C$139:$E$238,MATCH('Capacity Backing (Hide)'!BK$132,'Capacity Summary'!$B$139:$B$238,0),4),IF(INDEX('Capacity Summary'!$H$139:$BG$238,MATCH('Capacity Backing (Hide)'!BK$132,'Capacity Summary'!$B$139:$B$238,0),MATCH('Capacity Backing (Hide)'!$A144,'Capacity Summary'!$H$138:$BG$138,0))&lt;&gt;0,INDEX('Capacity Summary'!$H$139:$BG$238,MATCH('Capacity Backing (Hide)'!BK$132,'Capacity Summary'!$B$139:$B$238,0),MATCH('Capacity Backing (Hide)'!$A144,'Capacity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(Hide)'!$A144,'Capacity Summary'!$H$138:$BG$138,0))="x",INDEX('Capacity Summary'!$C$139:$E$238,MATCH('Capacity Backing (Hide)'!BL$132,'Capacity Summary'!$B$139:$B$238,0),4),IF(INDEX('Capacity Summary'!$H$139:$BG$238,MATCH('Capacity Backing (Hide)'!BL$132,'Capacity Summary'!$B$139:$B$238,0),MATCH('Capacity Backing (Hide)'!$A144,'Capacity Summary'!$H$138:$BG$138,0))&lt;&gt;0,INDEX('Capacity Summary'!$H$139:$BG$238,MATCH('Capacity Backing (Hide)'!BL$132,'Capacity Summary'!$B$139:$B$238,0),MATCH('Capacity Backing (Hide)'!$A144,'Capacity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(Hide)'!$A144,'Capacity Summary'!$H$138:$BG$138,0))="x",INDEX('Capacity Summary'!$C$139:$E$238,MATCH('Capacity Backing (Hide)'!BM$132,'Capacity Summary'!$B$139:$B$238,0),4),IF(INDEX('Capacity Summary'!$H$139:$BG$238,MATCH('Capacity Backing (Hide)'!BM$132,'Capacity Summary'!$B$139:$B$238,0),MATCH('Capacity Backing (Hide)'!$A144,'Capacity Summary'!$H$138:$BG$138,0))&lt;&gt;0,INDEX('Capacity Summary'!$H$139:$BG$238,MATCH('Capacity Backing (Hide)'!BM$132,'Capacity Summary'!$B$139:$B$238,0),MATCH('Capacity Backing (Hide)'!$A144,'Capacity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(Hide)'!$A144,'Capacity Summary'!$H$138:$BG$138,0))="x",INDEX('Capacity Summary'!$C$139:$E$238,MATCH('Capacity Backing (Hide)'!BN$132,'Capacity Summary'!$B$139:$B$238,0),4),IF(INDEX('Capacity Summary'!$H$139:$BG$238,MATCH('Capacity Backing (Hide)'!BN$132,'Capacity Summary'!$B$139:$B$238,0),MATCH('Capacity Backing (Hide)'!$A144,'Capacity Summary'!$H$138:$BG$138,0))&lt;&gt;0,INDEX('Capacity Summary'!$H$139:$BG$238,MATCH('Capacity Backing (Hide)'!BN$132,'Capacity Summary'!$B$139:$B$238,0),MATCH('Capacity Backing (Hide)'!$A144,'Capacity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(Hide)'!$A144,'Capacity Summary'!$H$138:$BG$138,0))="x",INDEX('Capacity Summary'!$C$139:$E$238,MATCH('Capacity Backing (Hide)'!BO$132,'Capacity Summary'!$B$139:$B$238,0),4),IF(INDEX('Capacity Summary'!$H$139:$BG$238,MATCH('Capacity Backing (Hide)'!BO$132,'Capacity Summary'!$B$139:$B$238,0),MATCH('Capacity Backing (Hide)'!$A144,'Capacity Summary'!$H$138:$BG$138,0))&lt;&gt;0,INDEX('Capacity Summary'!$H$139:$BG$238,MATCH('Capacity Backing (Hide)'!BO$132,'Capacity Summary'!$B$139:$B$238,0),MATCH('Capacity Backing (Hide)'!$A144,'Capacity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(Hide)'!$A144,'Capacity Summary'!$H$138:$BG$138,0))="x",INDEX('Capacity Summary'!$C$139:$E$238,MATCH('Capacity Backing (Hide)'!BP$132,'Capacity Summary'!$B$139:$B$238,0),4),IF(INDEX('Capacity Summary'!$H$139:$BG$238,MATCH('Capacity Backing (Hide)'!BP$132,'Capacity Summary'!$B$139:$B$238,0),MATCH('Capacity Backing (Hide)'!$A144,'Capacity Summary'!$H$138:$BG$138,0))&lt;&gt;0,INDEX('Capacity Summary'!$H$139:$BG$238,MATCH('Capacity Backing (Hide)'!BP$132,'Capacity Summary'!$B$139:$B$238,0),MATCH('Capacity Backing (Hide)'!$A144,'Capacity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(Hide)'!$A144,'Capacity Summary'!$H$138:$BG$138,0))="x",INDEX('Capacity Summary'!$C$139:$E$238,MATCH('Capacity Backing (Hide)'!BQ$132,'Capacity Summary'!$B$139:$B$238,0),4),IF(INDEX('Capacity Summary'!$H$139:$BG$238,MATCH('Capacity Backing (Hide)'!BQ$132,'Capacity Summary'!$B$139:$B$238,0),MATCH('Capacity Backing (Hide)'!$A144,'Capacity Summary'!$H$138:$BG$138,0))&lt;&gt;0,INDEX('Capacity Summary'!$H$139:$BG$238,MATCH('Capacity Backing (Hide)'!BQ$132,'Capacity Summary'!$B$139:$B$238,0),MATCH('Capacity Backing (Hide)'!$A144,'Capacity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(Hide)'!$A144,'Capacity Summary'!$H$138:$BG$138,0))="x",INDEX('Capacity Summary'!$C$139:$E$238,MATCH('Capacity Backing (Hide)'!BR$132,'Capacity Summary'!$B$139:$B$238,0),4),IF(INDEX('Capacity Summary'!$H$139:$BG$238,MATCH('Capacity Backing (Hide)'!BR$132,'Capacity Summary'!$B$139:$B$238,0),MATCH('Capacity Backing (Hide)'!$A144,'Capacity Summary'!$H$138:$BG$138,0))&lt;&gt;0,INDEX('Capacity Summary'!$H$139:$BG$238,MATCH('Capacity Backing (Hide)'!BR$132,'Capacity Summary'!$B$139:$B$238,0),MATCH('Capacity Backing (Hide)'!$A144,'Capacity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(Hide)'!$A144,'Capacity Summary'!$H$138:$BG$138,0))="x",INDEX('Capacity Summary'!$C$139:$E$238,MATCH('Capacity Backing (Hide)'!BS$132,'Capacity Summary'!$B$139:$B$238,0),4),IF(INDEX('Capacity Summary'!$H$139:$BG$238,MATCH('Capacity Backing (Hide)'!BS$132,'Capacity Summary'!$B$139:$B$238,0),MATCH('Capacity Backing (Hide)'!$A144,'Capacity Summary'!$H$138:$BG$138,0))&lt;&gt;0,INDEX('Capacity Summary'!$H$139:$BG$238,MATCH('Capacity Backing (Hide)'!BS$132,'Capacity Summary'!$B$139:$B$238,0),MATCH('Capacity Backing (Hide)'!$A144,'Capacity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(Hide)'!$A144,'Capacity Summary'!$H$138:$BG$138,0))="x",INDEX('Capacity Summary'!$C$139:$E$238,MATCH('Capacity Backing (Hide)'!BT$132,'Capacity Summary'!$B$139:$B$238,0),4),IF(INDEX('Capacity Summary'!$H$139:$BG$238,MATCH('Capacity Backing (Hide)'!BT$132,'Capacity Summary'!$B$139:$B$238,0),MATCH('Capacity Backing (Hide)'!$A144,'Capacity Summary'!$H$138:$BG$138,0))&lt;&gt;0,INDEX('Capacity Summary'!$H$139:$BG$238,MATCH('Capacity Backing (Hide)'!BT$132,'Capacity Summary'!$B$139:$B$238,0),MATCH('Capacity Backing (Hide)'!$A144,'Capacity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(Hide)'!$A144,'Capacity Summary'!$H$138:$BG$138,0))="x",INDEX('Capacity Summary'!$C$139:$E$238,MATCH('Capacity Backing (Hide)'!BU$132,'Capacity Summary'!$B$139:$B$238,0),4),IF(INDEX('Capacity Summary'!$H$139:$BG$238,MATCH('Capacity Backing (Hide)'!BU$132,'Capacity Summary'!$B$139:$B$238,0),MATCH('Capacity Backing (Hide)'!$A144,'Capacity Summary'!$H$138:$BG$138,0))&lt;&gt;0,INDEX('Capacity Summary'!$H$139:$BG$238,MATCH('Capacity Backing (Hide)'!BU$132,'Capacity Summary'!$B$139:$B$238,0),MATCH('Capacity Backing (Hide)'!$A144,'Capacity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(Hide)'!$A144,'Capacity Summary'!$H$138:$BG$138,0))="x",INDEX('Capacity Summary'!$C$139:$E$238,MATCH('Capacity Backing (Hide)'!BV$132,'Capacity Summary'!$B$139:$B$238,0),4),IF(INDEX('Capacity Summary'!$H$139:$BG$238,MATCH('Capacity Backing (Hide)'!BV$132,'Capacity Summary'!$B$139:$B$238,0),MATCH('Capacity Backing (Hide)'!$A144,'Capacity Summary'!$H$138:$BG$138,0))&lt;&gt;0,INDEX('Capacity Summary'!$H$139:$BG$238,MATCH('Capacity Backing (Hide)'!BV$132,'Capacity Summary'!$B$139:$B$238,0),MATCH('Capacity Backing (Hide)'!$A144,'Capacity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(Hide)'!$A144,'Capacity Summary'!$H$138:$BG$138,0))="x",INDEX('Capacity Summary'!$C$139:$E$238,MATCH('Capacity Backing (Hide)'!BW$132,'Capacity Summary'!$B$139:$B$238,0),4),IF(INDEX('Capacity Summary'!$H$139:$BG$238,MATCH('Capacity Backing (Hide)'!BW$132,'Capacity Summary'!$B$139:$B$238,0),MATCH('Capacity Backing (Hide)'!$A144,'Capacity Summary'!$H$138:$BG$138,0))&lt;&gt;0,INDEX('Capacity Summary'!$H$139:$BG$238,MATCH('Capacity Backing (Hide)'!BW$132,'Capacity Summary'!$B$139:$B$238,0),MATCH('Capacity Backing (Hide)'!$A144,'Capacity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(Hide)'!$A144,'Capacity Summary'!$H$138:$BG$138,0))="x",INDEX('Capacity Summary'!$C$139:$E$238,MATCH('Capacity Backing (Hide)'!BX$132,'Capacity Summary'!$B$139:$B$238,0),4),IF(INDEX('Capacity Summary'!$H$139:$BG$238,MATCH('Capacity Backing (Hide)'!BX$132,'Capacity Summary'!$B$139:$B$238,0),MATCH('Capacity Backing (Hide)'!$A144,'Capacity Summary'!$H$138:$BG$138,0))&lt;&gt;0,INDEX('Capacity Summary'!$H$139:$BG$238,MATCH('Capacity Backing (Hide)'!BX$132,'Capacity Summary'!$B$139:$B$238,0),MATCH('Capacity Backing (Hide)'!$A144,'Capacity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(Hide)'!$A144,'Capacity Summary'!$H$138:$BG$138,0))="x",INDEX('Capacity Summary'!$C$139:$E$238,MATCH('Capacity Backing (Hide)'!BY$132,'Capacity Summary'!$B$139:$B$238,0),4),IF(INDEX('Capacity Summary'!$H$139:$BG$238,MATCH('Capacity Backing (Hide)'!BY$132,'Capacity Summary'!$B$139:$B$238,0),MATCH('Capacity Backing (Hide)'!$A144,'Capacity Summary'!$H$138:$BG$138,0))&lt;&gt;0,INDEX('Capacity Summary'!$H$139:$BG$238,MATCH('Capacity Backing (Hide)'!BY$132,'Capacity Summary'!$B$139:$B$238,0),MATCH('Capacity Backing (Hide)'!$A144,'Capacity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(Hide)'!$A144,'Capacity Summary'!$H$138:$BG$138,0))="x",INDEX('Capacity Summary'!$C$139:$E$238,MATCH('Capacity Backing (Hide)'!BZ$132,'Capacity Summary'!$B$139:$B$238,0),4),IF(INDEX('Capacity Summary'!$H$139:$BG$238,MATCH('Capacity Backing (Hide)'!BZ$132,'Capacity Summary'!$B$139:$B$238,0),MATCH('Capacity Backing (Hide)'!$A144,'Capacity Summary'!$H$138:$BG$138,0))&lt;&gt;0,INDEX('Capacity Summary'!$H$139:$BG$238,MATCH('Capacity Backing (Hide)'!BZ$132,'Capacity Summary'!$B$139:$B$238,0),MATCH('Capacity Backing (Hide)'!$A144,'Capacity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(Hide)'!$A144,'Capacity Summary'!$H$138:$BG$138,0))="x",INDEX('Capacity Summary'!$C$139:$E$238,MATCH('Capacity Backing (Hide)'!CA$132,'Capacity Summary'!$B$139:$B$238,0),4),IF(INDEX('Capacity Summary'!$H$139:$BG$238,MATCH('Capacity Backing (Hide)'!CA$132,'Capacity Summary'!$B$139:$B$238,0),MATCH('Capacity Backing (Hide)'!$A144,'Capacity Summary'!$H$138:$BG$138,0))&lt;&gt;0,INDEX('Capacity Summary'!$H$139:$BG$238,MATCH('Capacity Backing (Hide)'!CA$132,'Capacity Summary'!$B$139:$B$238,0),MATCH('Capacity Backing (Hide)'!$A144,'Capacity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(Hide)'!$A144,'Capacity Summary'!$H$138:$BG$138,0))="x",INDEX('Capacity Summary'!$C$139:$E$238,MATCH('Capacity Backing (Hide)'!CB$132,'Capacity Summary'!$B$139:$B$238,0),4),IF(INDEX('Capacity Summary'!$H$139:$BG$238,MATCH('Capacity Backing (Hide)'!CB$132,'Capacity Summary'!$B$139:$B$238,0),MATCH('Capacity Backing (Hide)'!$A144,'Capacity Summary'!$H$138:$BG$138,0))&lt;&gt;0,INDEX('Capacity Summary'!$H$139:$BG$238,MATCH('Capacity Backing (Hide)'!CB$132,'Capacity Summary'!$B$139:$B$238,0),MATCH('Capacity Backing (Hide)'!$A144,'Capacity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(Hide)'!$A144,'Capacity Summary'!$H$138:$BG$138,0))="x",INDEX('Capacity Summary'!$C$139:$E$238,MATCH('Capacity Backing (Hide)'!CC$132,'Capacity Summary'!$B$139:$B$238,0),4),IF(INDEX('Capacity Summary'!$H$139:$BG$238,MATCH('Capacity Backing (Hide)'!CC$132,'Capacity Summary'!$B$139:$B$238,0),MATCH('Capacity Backing (Hide)'!$A144,'Capacity Summary'!$H$138:$BG$138,0))&lt;&gt;0,INDEX('Capacity Summary'!$H$139:$BG$238,MATCH('Capacity Backing (Hide)'!CC$132,'Capacity Summary'!$B$139:$B$238,0),MATCH('Capacity Backing (Hide)'!$A144,'Capacity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(Hide)'!$A144,'Capacity Summary'!$H$138:$BG$138,0))="x",INDEX('Capacity Summary'!$C$139:$E$238,MATCH('Capacity Backing (Hide)'!CD$132,'Capacity Summary'!$B$139:$B$238,0),4),IF(INDEX('Capacity Summary'!$H$139:$BG$238,MATCH('Capacity Backing (Hide)'!CD$132,'Capacity Summary'!$B$139:$B$238,0),MATCH('Capacity Backing (Hide)'!$A144,'Capacity Summary'!$H$138:$BG$138,0))&lt;&gt;0,INDEX('Capacity Summary'!$H$139:$BG$238,MATCH('Capacity Backing (Hide)'!CD$132,'Capacity Summary'!$B$139:$B$238,0),MATCH('Capacity Backing (Hide)'!$A144,'Capacity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(Hide)'!$A144,'Capacity Summary'!$H$138:$BG$138,0))="x",INDEX('Capacity Summary'!$C$139:$E$238,MATCH('Capacity Backing (Hide)'!CE$132,'Capacity Summary'!$B$139:$B$238,0),4),IF(INDEX('Capacity Summary'!$H$139:$BG$238,MATCH('Capacity Backing (Hide)'!CE$132,'Capacity Summary'!$B$139:$B$238,0),MATCH('Capacity Backing (Hide)'!$A144,'Capacity Summary'!$H$138:$BG$138,0))&lt;&gt;0,INDEX('Capacity Summary'!$H$139:$BG$238,MATCH('Capacity Backing (Hide)'!CE$132,'Capacity Summary'!$B$139:$B$238,0),MATCH('Capacity Backing (Hide)'!$A144,'Capacity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(Hide)'!$A144,'Capacity Summary'!$H$138:$BG$138,0))="x",INDEX('Capacity Summary'!$C$139:$E$238,MATCH('Capacity Backing (Hide)'!CF$132,'Capacity Summary'!$B$139:$B$238,0),4),IF(INDEX('Capacity Summary'!$H$139:$BG$238,MATCH('Capacity Backing (Hide)'!CF$132,'Capacity Summary'!$B$139:$B$238,0),MATCH('Capacity Backing (Hide)'!$A144,'Capacity Summary'!$H$138:$BG$138,0))&lt;&gt;0,INDEX('Capacity Summary'!$H$139:$BG$238,MATCH('Capacity Backing (Hide)'!CF$132,'Capacity Summary'!$B$139:$B$238,0),MATCH('Capacity Backing (Hide)'!$A144,'Capacity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(Hide)'!$A144,'Capacity Summary'!$H$138:$BG$138,0))="x",INDEX('Capacity Summary'!$C$139:$E$238,MATCH('Capacity Backing (Hide)'!CG$132,'Capacity Summary'!$B$139:$B$238,0),4),IF(INDEX('Capacity Summary'!$H$139:$BG$238,MATCH('Capacity Backing (Hide)'!CG$132,'Capacity Summary'!$B$139:$B$238,0),MATCH('Capacity Backing (Hide)'!$A144,'Capacity Summary'!$H$138:$BG$138,0))&lt;&gt;0,INDEX('Capacity Summary'!$H$139:$BG$238,MATCH('Capacity Backing (Hide)'!CG$132,'Capacity Summary'!$B$139:$B$238,0),MATCH('Capacity Backing (Hide)'!$A144,'Capacity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(Hide)'!$A144,'Capacity Summary'!$H$138:$BG$138,0))="x",INDEX('Capacity Summary'!$C$139:$E$238,MATCH('Capacity Backing (Hide)'!CH$132,'Capacity Summary'!$B$139:$B$238,0),4),IF(INDEX('Capacity Summary'!$H$139:$BG$238,MATCH('Capacity Backing (Hide)'!CH$132,'Capacity Summary'!$B$139:$B$238,0),MATCH('Capacity Backing (Hide)'!$A144,'Capacity Summary'!$H$138:$BG$138,0))&lt;&gt;0,INDEX('Capacity Summary'!$H$139:$BG$238,MATCH('Capacity Backing (Hide)'!CH$132,'Capacity Summary'!$B$139:$B$238,0),MATCH('Capacity Backing (Hide)'!$A144,'Capacity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(Hide)'!$A144,'Capacity Summary'!$H$138:$BG$138,0))="x",INDEX('Capacity Summary'!$C$139:$E$238,MATCH('Capacity Backing (Hide)'!CI$132,'Capacity Summary'!$B$139:$B$238,0),4),IF(INDEX('Capacity Summary'!$H$139:$BG$238,MATCH('Capacity Backing (Hide)'!CI$132,'Capacity Summary'!$B$139:$B$238,0),MATCH('Capacity Backing (Hide)'!$A144,'Capacity Summary'!$H$138:$BG$138,0))&lt;&gt;0,INDEX('Capacity Summary'!$H$139:$BG$238,MATCH('Capacity Backing (Hide)'!CI$132,'Capacity Summary'!$B$139:$B$238,0),MATCH('Capacity Backing (Hide)'!$A144,'Capacity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(Hide)'!$A144,'Capacity Summary'!$H$138:$BG$138,0))="x",INDEX('Capacity Summary'!$C$139:$E$238,MATCH('Capacity Backing (Hide)'!CJ$132,'Capacity Summary'!$B$139:$B$238,0),4),IF(INDEX('Capacity Summary'!$H$139:$BG$238,MATCH('Capacity Backing (Hide)'!CJ$132,'Capacity Summary'!$B$139:$B$238,0),MATCH('Capacity Backing (Hide)'!$A144,'Capacity Summary'!$H$138:$BG$138,0))&lt;&gt;0,INDEX('Capacity Summary'!$H$139:$BG$238,MATCH('Capacity Backing (Hide)'!CJ$132,'Capacity Summary'!$B$139:$B$238,0),MATCH('Capacity Backing (Hide)'!$A144,'Capacity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(Hide)'!$A144,'Capacity Summary'!$H$138:$BG$138,0))="x",INDEX('Capacity Summary'!$C$139:$E$238,MATCH('Capacity Backing (Hide)'!CK$132,'Capacity Summary'!$B$139:$B$238,0),4),IF(INDEX('Capacity Summary'!$H$139:$BG$238,MATCH('Capacity Backing (Hide)'!CK$132,'Capacity Summary'!$B$139:$B$238,0),MATCH('Capacity Backing (Hide)'!$A144,'Capacity Summary'!$H$138:$BG$138,0))&lt;&gt;0,INDEX('Capacity Summary'!$H$139:$BG$238,MATCH('Capacity Backing (Hide)'!CK$132,'Capacity Summary'!$B$139:$B$238,0),MATCH('Capacity Backing (Hide)'!$A144,'Capacity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(Hide)'!$A144,'Capacity Summary'!$H$138:$BG$138,0))="x",INDEX('Capacity Summary'!$C$139:$E$238,MATCH('Capacity Backing (Hide)'!CL$132,'Capacity Summary'!$B$139:$B$238,0),4),IF(INDEX('Capacity Summary'!$H$139:$BG$238,MATCH('Capacity Backing (Hide)'!CL$132,'Capacity Summary'!$B$139:$B$238,0),MATCH('Capacity Backing (Hide)'!$A144,'Capacity Summary'!$H$138:$BG$138,0))&lt;&gt;0,INDEX('Capacity Summary'!$H$139:$BG$238,MATCH('Capacity Backing (Hide)'!CL$132,'Capacity Summary'!$B$139:$B$238,0),MATCH('Capacity Backing (Hide)'!$A144,'Capacity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(Hide)'!$A144,'Capacity Summary'!$H$138:$BG$138,0))="x",INDEX('Capacity Summary'!$C$139:$E$238,MATCH('Capacity Backing (Hide)'!CM$132,'Capacity Summary'!$B$139:$B$238,0),4),IF(INDEX('Capacity Summary'!$H$139:$BG$238,MATCH('Capacity Backing (Hide)'!CM$132,'Capacity Summary'!$B$139:$B$238,0),MATCH('Capacity Backing (Hide)'!$A144,'Capacity Summary'!$H$138:$BG$138,0))&lt;&gt;0,INDEX('Capacity Summary'!$H$139:$BG$238,MATCH('Capacity Backing (Hide)'!CM$132,'Capacity Summary'!$B$139:$B$238,0),MATCH('Capacity Backing (Hide)'!$A144,'Capacity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(Hide)'!$A144,'Capacity Summary'!$H$138:$BG$138,0))="x",INDEX('Capacity Summary'!$C$139:$E$238,MATCH('Capacity Backing (Hide)'!CN$132,'Capacity Summary'!$B$139:$B$238,0),4),IF(INDEX('Capacity Summary'!$H$139:$BG$238,MATCH('Capacity Backing (Hide)'!CN$132,'Capacity Summary'!$B$139:$B$238,0),MATCH('Capacity Backing (Hide)'!$A144,'Capacity Summary'!$H$138:$BG$138,0))&lt;&gt;0,INDEX('Capacity Summary'!$H$139:$BG$238,MATCH('Capacity Backing (Hide)'!CN$132,'Capacity Summary'!$B$139:$B$238,0),MATCH('Capacity Backing (Hide)'!$A144,'Capacity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(Hide)'!$A144,'Capacity Summary'!$H$138:$BG$138,0))="x",INDEX('Capacity Summary'!$C$139:$E$238,MATCH('Capacity Backing (Hide)'!CO$132,'Capacity Summary'!$B$139:$B$238,0),4),IF(INDEX('Capacity Summary'!$H$139:$BG$238,MATCH('Capacity Backing (Hide)'!CO$132,'Capacity Summary'!$B$139:$B$238,0),MATCH('Capacity Backing (Hide)'!$A144,'Capacity Summary'!$H$138:$BG$138,0))&lt;&gt;0,INDEX('Capacity Summary'!$H$139:$BG$238,MATCH('Capacity Backing (Hide)'!CO$132,'Capacity Summary'!$B$139:$B$238,0),MATCH('Capacity Backing (Hide)'!$A144,'Capacity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(Hide)'!$A144,'Capacity Summary'!$H$138:$BG$138,0))="x",INDEX('Capacity Summary'!$C$139:$E$238,MATCH('Capacity Backing (Hide)'!CP$132,'Capacity Summary'!$B$139:$B$238,0),4),IF(INDEX('Capacity Summary'!$H$139:$BG$238,MATCH('Capacity Backing (Hide)'!CP$132,'Capacity Summary'!$B$139:$B$238,0),MATCH('Capacity Backing (Hide)'!$A144,'Capacity Summary'!$H$138:$BG$138,0))&lt;&gt;0,INDEX('Capacity Summary'!$H$139:$BG$238,MATCH('Capacity Backing (Hide)'!CP$132,'Capacity Summary'!$B$139:$B$238,0),MATCH('Capacity Backing (Hide)'!$A144,'Capacity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(Hide)'!$A144,'Capacity Summary'!$H$138:$BG$138,0))="x",INDEX('Capacity Summary'!$C$139:$E$238,MATCH('Capacity Backing (Hide)'!CQ$132,'Capacity Summary'!$B$139:$B$238,0),4),IF(INDEX('Capacity Summary'!$H$139:$BG$238,MATCH('Capacity Backing (Hide)'!CQ$132,'Capacity Summary'!$B$139:$B$238,0),MATCH('Capacity Backing (Hide)'!$A144,'Capacity Summary'!$H$138:$BG$138,0))&lt;&gt;0,INDEX('Capacity Summary'!$H$139:$BG$238,MATCH('Capacity Backing (Hide)'!CQ$132,'Capacity Summary'!$B$139:$B$238,0),MATCH('Capacity Backing (Hide)'!$A144,'Capacity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(Hide)'!$A144,'Capacity Summary'!$H$138:$BG$138,0))="x",INDEX('Capacity Summary'!$C$139:$E$238,MATCH('Capacity Backing (Hide)'!CR$132,'Capacity Summary'!$B$139:$B$238,0),4),IF(INDEX('Capacity Summary'!$H$139:$BG$238,MATCH('Capacity Backing (Hide)'!CR$132,'Capacity Summary'!$B$139:$B$238,0),MATCH('Capacity Backing (Hide)'!$A144,'Capacity Summary'!$H$138:$BG$138,0))&lt;&gt;0,INDEX('Capacity Summary'!$H$139:$BG$238,MATCH('Capacity Backing (Hide)'!CR$132,'Capacity Summary'!$B$139:$B$238,0),MATCH('Capacity Backing (Hide)'!$A144,'Capacity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(Hide)'!$A144,'Capacity Summary'!$H$138:$BG$138,0))="x",INDEX('Capacity Summary'!$C$139:$E$238,MATCH('Capacity Backing (Hide)'!CS$132,'Capacity Summary'!$B$139:$B$238,0),4),IF(INDEX('Capacity Summary'!$H$139:$BG$238,MATCH('Capacity Backing (Hide)'!CS$132,'Capacity Summary'!$B$139:$B$238,0),MATCH('Capacity Backing (Hide)'!$A144,'Capacity Summary'!$H$138:$BG$138,0))&lt;&gt;0,INDEX('Capacity Summary'!$H$139:$BG$238,MATCH('Capacity Backing (Hide)'!CS$132,'Capacity Summary'!$B$139:$B$238,0),MATCH('Capacity Backing (Hide)'!$A144,'Capacity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(Hide)'!$A144,'Capacity Summary'!$H$138:$BG$138,0))="x",INDEX('Capacity Summary'!$C$139:$E$238,MATCH('Capacity Backing (Hide)'!CT$132,'Capacity Summary'!$B$139:$B$238,0),4),IF(INDEX('Capacity Summary'!$H$139:$BG$238,MATCH('Capacity Backing (Hide)'!CT$132,'Capacity Summary'!$B$139:$B$238,0),MATCH('Capacity Backing (Hide)'!$A144,'Capacity Summary'!$H$138:$BG$138,0))&lt;&gt;0,INDEX('Capacity Summary'!$H$139:$BG$238,MATCH('Capacity Backing (Hide)'!CT$132,'Capacity Summary'!$B$139:$B$238,0),MATCH('Capacity Backing (Hide)'!$A144,'Capacity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(Hide)'!$A144,'Capacity Summary'!$H$138:$BG$138,0))="x",INDEX('Capacity Summary'!$C$139:$E$238,MATCH('Capacity Backing (Hide)'!CU$132,'Capacity Summary'!$B$139:$B$238,0),4),IF(INDEX('Capacity Summary'!$H$139:$BG$238,MATCH('Capacity Backing (Hide)'!CU$132,'Capacity Summary'!$B$139:$B$238,0),MATCH('Capacity Backing (Hide)'!$A144,'Capacity Summary'!$H$138:$BG$138,0))&lt;&gt;0,INDEX('Capacity Summary'!$H$139:$BG$238,MATCH('Capacity Backing (Hide)'!CU$132,'Capacity Summary'!$B$139:$B$238,0),MATCH('Capacity Backing (Hide)'!$A144,'Capacity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(Hide)'!$A144,'Capacity Summary'!$H$138:$BG$138,0))="x",INDEX('Capacity Summary'!$C$139:$E$238,MATCH('Capacity Backing (Hide)'!CV$132,'Capacity Summary'!$B$139:$B$238,0),4),IF(INDEX('Capacity Summary'!$H$139:$BG$238,MATCH('Capacity Backing (Hide)'!CV$132,'Capacity Summary'!$B$139:$B$238,0),MATCH('Capacity Backing (Hide)'!$A144,'Capacity Summary'!$H$138:$BG$138,0))&lt;&gt;0,INDEX('Capacity Summary'!$H$139:$BG$238,MATCH('Capacity Backing (Hide)'!CV$132,'Capacity Summary'!$B$139:$B$238,0),MATCH('Capacity Backing (Hide)'!$A144,'Capacity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(Hide)'!$A144,'Capacity Summary'!$H$138:$BG$138,0))="x",INDEX('Capacity Summary'!$C$139:$E$238,MATCH('Capacity Backing (Hide)'!CW$132,'Capacity Summary'!$B$139:$B$238,0),4),IF(INDEX('Capacity Summary'!$H$139:$BG$238,MATCH('Capacity Backing (Hide)'!CW$132,'Capacity Summary'!$B$139:$B$238,0),MATCH('Capacity Backing (Hide)'!$A144,'Capacity Summary'!$H$138:$BG$138,0))&lt;&gt;0,INDEX('Capacity Summary'!$H$139:$BG$238,MATCH('Capacity Backing (Hide)'!CW$132,'Capacity Summary'!$B$139:$B$238,0),MATCH('Capacity Backing (Hide)'!$A144,'Capacity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5" spans="1:101" x14ac:dyDescent="0.35">
      <c r="A145" s="2">
        <f ca="1">'Required Capacity (Hide)'!E15</f>
        <v>44298</v>
      </c>
      <c r="B14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(Hide)'!$A145,'Capacity Summary'!$H$138:$BG$138,0))="x",INDEX('Capacity Summary'!$C$139:$E$238,MATCH('Capacity Backing (Hide)'!B$132,'Capacity Summary'!$B$139:$B$238,0),4),IF(INDEX('Capacity Summary'!$H$139:$BG$238,MATCH('Capacity Backing (Hide)'!B$132,'Capacity Summary'!$B$139:$B$238,0),MATCH('Capacity Backing (Hide)'!$A145,'Capacity Summary'!$H$138:$BG$138,0))&lt;&gt;0,INDEX('Capacity Summary'!$H$139:$BG$238,MATCH('Capacity Backing (Hide)'!B$132,'Capacity Summary'!$B$139:$B$238,0),MATCH('Capacity Backing (Hide)'!$A145,'Capacity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(Hide)'!$A145,'Capacity Summary'!$H$138:$BG$138,0))="x",INDEX('Capacity Summary'!$C$139:$E$238,MATCH('Capacity Backing (Hide)'!C$132,'Capacity Summary'!$B$139:$B$238,0),4),IF(INDEX('Capacity Summary'!$H$139:$BG$238,MATCH('Capacity Backing (Hide)'!C$132,'Capacity Summary'!$B$139:$B$238,0),MATCH('Capacity Backing (Hide)'!$A145,'Capacity Summary'!$H$138:$BG$138,0))&lt;&gt;0,INDEX('Capacity Summary'!$H$139:$BG$238,MATCH('Capacity Backing (Hide)'!C$132,'Capacity Summary'!$B$139:$B$238,0),MATCH('Capacity Backing (Hide)'!$A145,'Capacity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(Hide)'!$A145,'Capacity Summary'!$H$138:$BG$138,0))="x",INDEX('Capacity Summary'!$C$139:$E$238,MATCH('Capacity Backing (Hide)'!D$132,'Capacity Summary'!$B$139:$B$238,0),4),IF(INDEX('Capacity Summary'!$H$139:$BG$238,MATCH('Capacity Backing (Hide)'!D$132,'Capacity Summary'!$B$139:$B$238,0),MATCH('Capacity Backing (Hide)'!$A145,'Capacity Summary'!$H$138:$BG$138,0))&lt;&gt;0,INDEX('Capacity Summary'!$H$139:$BG$238,MATCH('Capacity Backing (Hide)'!D$132,'Capacity Summary'!$B$139:$B$238,0),MATCH('Capacity Backing (Hide)'!$A145,'Capacity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(Hide)'!$A145,'Capacity Summary'!$H$138:$BG$138,0))="x",INDEX('Capacity Summary'!$C$139:$E$238,MATCH('Capacity Backing (Hide)'!E$132,'Capacity Summary'!$B$139:$B$238,0),4),IF(INDEX('Capacity Summary'!$H$139:$BG$238,MATCH('Capacity Backing (Hide)'!E$132,'Capacity Summary'!$B$139:$B$238,0),MATCH('Capacity Backing (Hide)'!$A145,'Capacity Summary'!$H$138:$BG$138,0))&lt;&gt;0,INDEX('Capacity Summary'!$H$139:$BG$238,MATCH('Capacity Backing (Hide)'!E$132,'Capacity Summary'!$B$139:$B$238,0),MATCH('Capacity Backing (Hide)'!$A145,'Capacity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(Hide)'!$A145,'Capacity Summary'!$H$138:$BG$138,0))="x",INDEX('Capacity Summary'!$C$139:$E$238,MATCH('Capacity Backing (Hide)'!F$132,'Capacity Summary'!$B$139:$B$238,0),4),IF(INDEX('Capacity Summary'!$H$139:$BG$238,MATCH('Capacity Backing (Hide)'!F$132,'Capacity Summary'!$B$139:$B$238,0),MATCH('Capacity Backing (Hide)'!$A145,'Capacity Summary'!$H$138:$BG$138,0))&lt;&gt;0,INDEX('Capacity Summary'!$H$139:$BG$238,MATCH('Capacity Backing (Hide)'!F$132,'Capacity Summary'!$B$139:$B$238,0),MATCH('Capacity Backing (Hide)'!$A145,'Capacity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(Hide)'!$A145,'Capacity Summary'!$H$138:$BG$138,0))="x",INDEX('Capacity Summary'!$C$139:$E$238,MATCH('Capacity Backing (Hide)'!G$132,'Capacity Summary'!$B$139:$B$238,0),4),IF(INDEX('Capacity Summary'!$H$139:$BG$238,MATCH('Capacity Backing (Hide)'!G$132,'Capacity Summary'!$B$139:$B$238,0),MATCH('Capacity Backing (Hide)'!$A145,'Capacity Summary'!$H$138:$BG$138,0))&lt;&gt;0,INDEX('Capacity Summary'!$H$139:$BG$238,MATCH('Capacity Backing (Hide)'!G$132,'Capacity Summary'!$B$139:$B$238,0),MATCH('Capacity Backing (Hide)'!$A145,'Capacity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(Hide)'!$A145,'Capacity Summary'!$H$138:$BG$138,0))="x",INDEX('Capacity Summary'!$C$139:$E$238,MATCH('Capacity Backing (Hide)'!H$132,'Capacity Summary'!$B$139:$B$238,0),4),IF(INDEX('Capacity Summary'!$H$139:$BG$238,MATCH('Capacity Backing (Hide)'!H$132,'Capacity Summary'!$B$139:$B$238,0),MATCH('Capacity Backing (Hide)'!$A145,'Capacity Summary'!$H$138:$BG$138,0))&lt;&gt;0,INDEX('Capacity Summary'!$H$139:$BG$238,MATCH('Capacity Backing (Hide)'!H$132,'Capacity Summary'!$B$139:$B$238,0),MATCH('Capacity Backing (Hide)'!$A145,'Capacity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(Hide)'!$A145,'Capacity Summary'!$H$138:$BG$138,0))="x",INDEX('Capacity Summary'!$C$139:$E$238,MATCH('Capacity Backing (Hide)'!I$132,'Capacity Summary'!$B$139:$B$238,0),4),IF(INDEX('Capacity Summary'!$H$139:$BG$238,MATCH('Capacity Backing (Hide)'!I$132,'Capacity Summary'!$B$139:$B$238,0),MATCH('Capacity Backing (Hide)'!$A145,'Capacity Summary'!$H$138:$BG$138,0))&lt;&gt;0,INDEX('Capacity Summary'!$H$139:$BG$238,MATCH('Capacity Backing (Hide)'!I$132,'Capacity Summary'!$B$139:$B$238,0),MATCH('Capacity Backing (Hide)'!$A145,'Capacity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(Hide)'!$A145,'Capacity Summary'!$H$138:$BG$138,0))="x",INDEX('Capacity Summary'!$C$139:$E$238,MATCH('Capacity Backing (Hide)'!J$132,'Capacity Summary'!$B$139:$B$238,0),4),IF(INDEX('Capacity Summary'!$H$139:$BG$238,MATCH('Capacity Backing (Hide)'!J$132,'Capacity Summary'!$B$139:$B$238,0),MATCH('Capacity Backing (Hide)'!$A145,'Capacity Summary'!$H$138:$BG$138,0))&lt;&gt;0,INDEX('Capacity Summary'!$H$139:$BG$238,MATCH('Capacity Backing (Hide)'!J$132,'Capacity Summary'!$B$139:$B$238,0),MATCH('Capacity Backing (Hide)'!$A145,'Capacity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(Hide)'!$A145,'Capacity Summary'!$H$138:$BG$138,0))="x",INDEX('Capacity Summary'!$C$139:$E$238,MATCH('Capacity Backing (Hide)'!K$132,'Capacity Summary'!$B$139:$B$238,0),4),IF(INDEX('Capacity Summary'!$H$139:$BG$238,MATCH('Capacity Backing (Hide)'!K$132,'Capacity Summary'!$B$139:$B$238,0),MATCH('Capacity Backing (Hide)'!$A145,'Capacity Summary'!$H$138:$BG$138,0))&lt;&gt;0,INDEX('Capacity Summary'!$H$139:$BG$238,MATCH('Capacity Backing (Hide)'!K$132,'Capacity Summary'!$B$139:$B$238,0),MATCH('Capacity Backing (Hide)'!$A145,'Capacity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(Hide)'!$A145,'Capacity Summary'!$H$138:$BG$138,0))="x",INDEX('Capacity Summary'!$C$139:$E$238,MATCH('Capacity Backing (Hide)'!L$132,'Capacity Summary'!$B$139:$B$238,0),4),IF(INDEX('Capacity Summary'!$H$139:$BG$238,MATCH('Capacity Backing (Hide)'!L$132,'Capacity Summary'!$B$139:$B$238,0),MATCH('Capacity Backing (Hide)'!$A145,'Capacity Summary'!$H$138:$BG$138,0))&lt;&gt;0,INDEX('Capacity Summary'!$H$139:$BG$238,MATCH('Capacity Backing (Hide)'!L$132,'Capacity Summary'!$B$139:$B$238,0),MATCH('Capacity Backing (Hide)'!$A145,'Capacity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(Hide)'!$A145,'Capacity Summary'!$H$138:$BG$138,0))="x",INDEX('Capacity Summary'!$C$139:$E$238,MATCH('Capacity Backing (Hide)'!M$132,'Capacity Summary'!$B$139:$B$238,0),4),IF(INDEX('Capacity Summary'!$H$139:$BG$238,MATCH('Capacity Backing (Hide)'!M$132,'Capacity Summary'!$B$139:$B$238,0),MATCH('Capacity Backing (Hide)'!$A145,'Capacity Summary'!$H$138:$BG$138,0))&lt;&gt;0,INDEX('Capacity Summary'!$H$139:$BG$238,MATCH('Capacity Backing (Hide)'!M$132,'Capacity Summary'!$B$139:$B$238,0),MATCH('Capacity Backing (Hide)'!$A145,'Capacity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(Hide)'!$A145,'Capacity Summary'!$H$138:$BG$138,0))="x",INDEX('Capacity Summary'!$C$139:$E$238,MATCH('Capacity Backing (Hide)'!N$132,'Capacity Summary'!$B$139:$B$238,0),4),IF(INDEX('Capacity Summary'!$H$139:$BG$238,MATCH('Capacity Backing (Hide)'!N$132,'Capacity Summary'!$B$139:$B$238,0),MATCH('Capacity Backing (Hide)'!$A145,'Capacity Summary'!$H$138:$BG$138,0))&lt;&gt;0,INDEX('Capacity Summary'!$H$139:$BG$238,MATCH('Capacity Backing (Hide)'!N$132,'Capacity Summary'!$B$139:$B$238,0),MATCH('Capacity Backing (Hide)'!$A145,'Capacity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(Hide)'!$A145,'Capacity Summary'!$H$138:$BG$138,0))="x",INDEX('Capacity Summary'!$C$139:$E$238,MATCH('Capacity Backing (Hide)'!O$132,'Capacity Summary'!$B$139:$B$238,0),4),IF(INDEX('Capacity Summary'!$H$139:$BG$238,MATCH('Capacity Backing (Hide)'!O$132,'Capacity Summary'!$B$139:$B$238,0),MATCH('Capacity Backing (Hide)'!$A145,'Capacity Summary'!$H$138:$BG$138,0))&lt;&gt;0,INDEX('Capacity Summary'!$H$139:$BG$238,MATCH('Capacity Backing (Hide)'!O$132,'Capacity Summary'!$B$139:$B$238,0),MATCH('Capacity Backing (Hide)'!$A145,'Capacity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(Hide)'!$A145,'Capacity Summary'!$H$138:$BG$138,0))="x",INDEX('Capacity Summary'!$C$139:$E$238,MATCH('Capacity Backing (Hide)'!P$132,'Capacity Summary'!$B$139:$B$238,0),4),IF(INDEX('Capacity Summary'!$H$139:$BG$238,MATCH('Capacity Backing (Hide)'!P$132,'Capacity Summary'!$B$139:$B$238,0),MATCH('Capacity Backing (Hide)'!$A145,'Capacity Summary'!$H$138:$BG$138,0))&lt;&gt;0,INDEX('Capacity Summary'!$H$139:$BG$238,MATCH('Capacity Backing (Hide)'!P$132,'Capacity Summary'!$B$139:$B$238,0),MATCH('Capacity Backing (Hide)'!$A145,'Capacity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(Hide)'!$A145,'Capacity Summary'!$H$138:$BG$138,0))="x",INDEX('Capacity Summary'!$C$139:$E$238,MATCH('Capacity Backing (Hide)'!Q$132,'Capacity Summary'!$B$139:$B$238,0),4),IF(INDEX('Capacity Summary'!$H$139:$BG$238,MATCH('Capacity Backing (Hide)'!Q$132,'Capacity Summary'!$B$139:$B$238,0),MATCH('Capacity Backing (Hide)'!$A145,'Capacity Summary'!$H$138:$BG$138,0))&lt;&gt;0,INDEX('Capacity Summary'!$H$139:$BG$238,MATCH('Capacity Backing (Hide)'!Q$132,'Capacity Summary'!$B$139:$B$238,0),MATCH('Capacity Backing (Hide)'!$A145,'Capacity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(Hide)'!$A145,'Capacity Summary'!$H$138:$BG$138,0))="x",INDEX('Capacity Summary'!$C$139:$E$238,MATCH('Capacity Backing (Hide)'!R$132,'Capacity Summary'!$B$139:$B$238,0),4),IF(INDEX('Capacity Summary'!$H$139:$BG$238,MATCH('Capacity Backing (Hide)'!R$132,'Capacity Summary'!$B$139:$B$238,0),MATCH('Capacity Backing (Hide)'!$A145,'Capacity Summary'!$H$138:$BG$138,0))&lt;&gt;0,INDEX('Capacity Summary'!$H$139:$BG$238,MATCH('Capacity Backing (Hide)'!R$132,'Capacity Summary'!$B$139:$B$238,0),MATCH('Capacity Backing (Hide)'!$A145,'Capacity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(Hide)'!$A145,'Capacity Summary'!$H$138:$BG$138,0))="x",INDEX('Capacity Summary'!$C$139:$E$238,MATCH('Capacity Backing (Hide)'!S$132,'Capacity Summary'!$B$139:$B$238,0),4),IF(INDEX('Capacity Summary'!$H$139:$BG$238,MATCH('Capacity Backing (Hide)'!S$132,'Capacity Summary'!$B$139:$B$238,0),MATCH('Capacity Backing (Hide)'!$A145,'Capacity Summary'!$H$138:$BG$138,0))&lt;&gt;0,INDEX('Capacity Summary'!$H$139:$BG$238,MATCH('Capacity Backing (Hide)'!S$132,'Capacity Summary'!$B$139:$B$238,0),MATCH('Capacity Backing (Hide)'!$A145,'Capacity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(Hide)'!$A145,'Capacity Summary'!$H$138:$BG$138,0))="x",INDEX('Capacity Summary'!$C$139:$E$238,MATCH('Capacity Backing (Hide)'!T$132,'Capacity Summary'!$B$139:$B$238,0),4),IF(INDEX('Capacity Summary'!$H$139:$BG$238,MATCH('Capacity Backing (Hide)'!T$132,'Capacity Summary'!$B$139:$B$238,0),MATCH('Capacity Backing (Hide)'!$A145,'Capacity Summary'!$H$138:$BG$138,0))&lt;&gt;0,INDEX('Capacity Summary'!$H$139:$BG$238,MATCH('Capacity Backing (Hide)'!T$132,'Capacity Summary'!$B$139:$B$238,0),MATCH('Capacity Backing (Hide)'!$A145,'Capacity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(Hide)'!$A145,'Capacity Summary'!$H$138:$BG$138,0))="x",INDEX('Capacity Summary'!$C$139:$E$238,MATCH('Capacity Backing (Hide)'!U$132,'Capacity Summary'!$B$139:$B$238,0),4),IF(INDEX('Capacity Summary'!$H$139:$BG$238,MATCH('Capacity Backing (Hide)'!U$132,'Capacity Summary'!$B$139:$B$238,0),MATCH('Capacity Backing (Hide)'!$A145,'Capacity Summary'!$H$138:$BG$138,0))&lt;&gt;0,INDEX('Capacity Summary'!$H$139:$BG$238,MATCH('Capacity Backing (Hide)'!U$132,'Capacity Summary'!$B$139:$B$238,0),MATCH('Capacity Backing (Hide)'!$A145,'Capacity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(Hide)'!$A145,'Capacity Summary'!$H$138:$BG$138,0))="x",INDEX('Capacity Summary'!$C$139:$E$238,MATCH('Capacity Backing (Hide)'!V$132,'Capacity Summary'!$B$139:$B$238,0),4),IF(INDEX('Capacity Summary'!$H$139:$BG$238,MATCH('Capacity Backing (Hide)'!V$132,'Capacity Summary'!$B$139:$B$238,0),MATCH('Capacity Backing (Hide)'!$A145,'Capacity Summary'!$H$138:$BG$138,0))&lt;&gt;0,INDEX('Capacity Summary'!$H$139:$BG$238,MATCH('Capacity Backing (Hide)'!V$132,'Capacity Summary'!$B$139:$B$238,0),MATCH('Capacity Backing (Hide)'!$A145,'Capacity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(Hide)'!$A145,'Capacity Summary'!$H$138:$BG$138,0))="x",INDEX('Capacity Summary'!$C$139:$E$238,MATCH('Capacity Backing (Hide)'!W$132,'Capacity Summary'!$B$139:$B$238,0),4),IF(INDEX('Capacity Summary'!$H$139:$BG$238,MATCH('Capacity Backing (Hide)'!W$132,'Capacity Summary'!$B$139:$B$238,0),MATCH('Capacity Backing (Hide)'!$A145,'Capacity Summary'!$H$138:$BG$138,0))&lt;&gt;0,INDEX('Capacity Summary'!$H$139:$BG$238,MATCH('Capacity Backing (Hide)'!W$132,'Capacity Summary'!$B$139:$B$238,0),MATCH('Capacity Backing (Hide)'!$A145,'Capacity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(Hide)'!$A145,'Capacity Summary'!$H$138:$BG$138,0))="x",INDEX('Capacity Summary'!$C$139:$E$238,MATCH('Capacity Backing (Hide)'!X$132,'Capacity Summary'!$B$139:$B$238,0),4),IF(INDEX('Capacity Summary'!$H$139:$BG$238,MATCH('Capacity Backing (Hide)'!X$132,'Capacity Summary'!$B$139:$B$238,0),MATCH('Capacity Backing (Hide)'!$A145,'Capacity Summary'!$H$138:$BG$138,0))&lt;&gt;0,INDEX('Capacity Summary'!$H$139:$BG$238,MATCH('Capacity Backing (Hide)'!X$132,'Capacity Summary'!$B$139:$B$238,0),MATCH('Capacity Backing (Hide)'!$A145,'Capacity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(Hide)'!$A145,'Capacity Summary'!$H$138:$BG$138,0))="x",INDEX('Capacity Summary'!$C$139:$E$238,MATCH('Capacity Backing (Hide)'!Y$132,'Capacity Summary'!$B$139:$B$238,0),4),IF(INDEX('Capacity Summary'!$H$139:$BG$238,MATCH('Capacity Backing (Hide)'!Y$132,'Capacity Summary'!$B$139:$B$238,0),MATCH('Capacity Backing (Hide)'!$A145,'Capacity Summary'!$H$138:$BG$138,0))&lt;&gt;0,INDEX('Capacity Summary'!$H$139:$BG$238,MATCH('Capacity Backing (Hide)'!Y$132,'Capacity Summary'!$B$139:$B$238,0),MATCH('Capacity Backing (Hide)'!$A145,'Capacity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(Hide)'!$A145,'Capacity Summary'!$H$138:$BG$138,0))="x",INDEX('Capacity Summary'!$C$139:$E$238,MATCH('Capacity Backing (Hide)'!Z$132,'Capacity Summary'!$B$139:$B$238,0),4),IF(INDEX('Capacity Summary'!$H$139:$BG$238,MATCH('Capacity Backing (Hide)'!Z$132,'Capacity Summary'!$B$139:$B$238,0),MATCH('Capacity Backing (Hide)'!$A145,'Capacity Summary'!$H$138:$BG$138,0))&lt;&gt;0,INDEX('Capacity Summary'!$H$139:$BG$238,MATCH('Capacity Backing (Hide)'!Z$132,'Capacity Summary'!$B$139:$B$238,0),MATCH('Capacity Backing (Hide)'!$A145,'Capacity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(Hide)'!$A145,'Capacity Summary'!$H$138:$BG$138,0))="x",INDEX('Capacity Summary'!$C$139:$E$238,MATCH('Capacity Backing (Hide)'!AA$132,'Capacity Summary'!$B$139:$B$238,0),4),IF(INDEX('Capacity Summary'!$H$139:$BG$238,MATCH('Capacity Backing (Hide)'!AA$132,'Capacity Summary'!$B$139:$B$238,0),MATCH('Capacity Backing (Hide)'!$A145,'Capacity Summary'!$H$138:$BG$138,0))&lt;&gt;0,INDEX('Capacity Summary'!$H$139:$BG$238,MATCH('Capacity Backing (Hide)'!AA$132,'Capacity Summary'!$B$139:$B$238,0),MATCH('Capacity Backing (Hide)'!$A145,'Capacity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(Hide)'!$A145,'Capacity Summary'!$H$138:$BG$138,0))="x",INDEX('Capacity Summary'!$C$139:$E$238,MATCH('Capacity Backing (Hide)'!AB$132,'Capacity Summary'!$B$139:$B$238,0),4),IF(INDEX('Capacity Summary'!$H$139:$BG$238,MATCH('Capacity Backing (Hide)'!AB$132,'Capacity Summary'!$B$139:$B$238,0),MATCH('Capacity Backing (Hide)'!$A145,'Capacity Summary'!$H$138:$BG$138,0))&lt;&gt;0,INDEX('Capacity Summary'!$H$139:$BG$238,MATCH('Capacity Backing (Hide)'!AB$132,'Capacity Summary'!$B$139:$B$238,0),MATCH('Capacity Backing (Hide)'!$A145,'Capacity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(Hide)'!$A145,'Capacity Summary'!$H$138:$BG$138,0))="x",INDEX('Capacity Summary'!$C$139:$E$238,MATCH('Capacity Backing (Hide)'!AC$132,'Capacity Summary'!$B$139:$B$238,0),4),IF(INDEX('Capacity Summary'!$H$139:$BG$238,MATCH('Capacity Backing (Hide)'!AC$132,'Capacity Summary'!$B$139:$B$238,0),MATCH('Capacity Backing (Hide)'!$A145,'Capacity Summary'!$H$138:$BG$138,0))&lt;&gt;0,INDEX('Capacity Summary'!$H$139:$BG$238,MATCH('Capacity Backing (Hide)'!AC$132,'Capacity Summary'!$B$139:$B$238,0),MATCH('Capacity Backing (Hide)'!$A145,'Capacity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(Hide)'!$A145,'Capacity Summary'!$H$138:$BG$138,0))="x",INDEX('Capacity Summary'!$C$139:$E$238,MATCH('Capacity Backing (Hide)'!AD$132,'Capacity Summary'!$B$139:$B$238,0),4),IF(INDEX('Capacity Summary'!$H$139:$BG$238,MATCH('Capacity Backing (Hide)'!AD$132,'Capacity Summary'!$B$139:$B$238,0),MATCH('Capacity Backing (Hide)'!$A145,'Capacity Summary'!$H$138:$BG$138,0))&lt;&gt;0,INDEX('Capacity Summary'!$H$139:$BG$238,MATCH('Capacity Backing (Hide)'!AD$132,'Capacity Summary'!$B$139:$B$238,0),MATCH('Capacity Backing (Hide)'!$A145,'Capacity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(Hide)'!$A145,'Capacity Summary'!$H$138:$BG$138,0))="x",INDEX('Capacity Summary'!$C$139:$E$238,MATCH('Capacity Backing (Hide)'!AE$132,'Capacity Summary'!$B$139:$B$238,0),4),IF(INDEX('Capacity Summary'!$H$139:$BG$238,MATCH('Capacity Backing (Hide)'!AE$132,'Capacity Summary'!$B$139:$B$238,0),MATCH('Capacity Backing (Hide)'!$A145,'Capacity Summary'!$H$138:$BG$138,0))&lt;&gt;0,INDEX('Capacity Summary'!$H$139:$BG$238,MATCH('Capacity Backing (Hide)'!AE$132,'Capacity Summary'!$B$139:$B$238,0),MATCH('Capacity Backing (Hide)'!$A145,'Capacity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(Hide)'!$A145,'Capacity Summary'!$H$138:$BG$138,0))="x",INDEX('Capacity Summary'!$C$139:$E$238,MATCH('Capacity Backing (Hide)'!AF$132,'Capacity Summary'!$B$139:$B$238,0),4),IF(INDEX('Capacity Summary'!$H$139:$BG$238,MATCH('Capacity Backing (Hide)'!AF$132,'Capacity Summary'!$B$139:$B$238,0),MATCH('Capacity Backing (Hide)'!$A145,'Capacity Summary'!$H$138:$BG$138,0))&lt;&gt;0,INDEX('Capacity Summary'!$H$139:$BG$238,MATCH('Capacity Backing (Hide)'!AF$132,'Capacity Summary'!$B$139:$B$238,0),MATCH('Capacity Backing (Hide)'!$A145,'Capacity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(Hide)'!$A145,'Capacity Summary'!$H$138:$BG$138,0))="x",INDEX('Capacity Summary'!$C$139:$E$238,MATCH('Capacity Backing (Hide)'!AG$132,'Capacity Summary'!$B$139:$B$238,0),4),IF(INDEX('Capacity Summary'!$H$139:$BG$238,MATCH('Capacity Backing (Hide)'!AG$132,'Capacity Summary'!$B$139:$B$238,0),MATCH('Capacity Backing (Hide)'!$A145,'Capacity Summary'!$H$138:$BG$138,0))&lt;&gt;0,INDEX('Capacity Summary'!$H$139:$BG$238,MATCH('Capacity Backing (Hide)'!AG$132,'Capacity Summary'!$B$139:$B$238,0),MATCH('Capacity Backing (Hide)'!$A145,'Capacity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(Hide)'!$A145,'Capacity Summary'!$H$138:$BG$138,0))="x",INDEX('Capacity Summary'!$C$139:$E$238,MATCH('Capacity Backing (Hide)'!AH$132,'Capacity Summary'!$B$139:$B$238,0),4),IF(INDEX('Capacity Summary'!$H$139:$BG$238,MATCH('Capacity Backing (Hide)'!AH$132,'Capacity Summary'!$B$139:$B$238,0),MATCH('Capacity Backing (Hide)'!$A145,'Capacity Summary'!$H$138:$BG$138,0))&lt;&gt;0,INDEX('Capacity Summary'!$H$139:$BG$238,MATCH('Capacity Backing (Hide)'!AH$132,'Capacity Summary'!$B$139:$B$238,0),MATCH('Capacity Backing (Hide)'!$A145,'Capacity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(Hide)'!$A145,'Capacity Summary'!$H$138:$BG$138,0))="x",INDEX('Capacity Summary'!$C$139:$E$238,MATCH('Capacity Backing (Hide)'!AI$132,'Capacity Summary'!$B$139:$B$238,0),4),IF(INDEX('Capacity Summary'!$H$139:$BG$238,MATCH('Capacity Backing (Hide)'!AI$132,'Capacity Summary'!$B$139:$B$238,0),MATCH('Capacity Backing (Hide)'!$A145,'Capacity Summary'!$H$138:$BG$138,0))&lt;&gt;0,INDEX('Capacity Summary'!$H$139:$BG$238,MATCH('Capacity Backing (Hide)'!AI$132,'Capacity Summary'!$B$139:$B$238,0),MATCH('Capacity Backing (Hide)'!$A145,'Capacity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(Hide)'!$A145,'Capacity Summary'!$H$138:$BG$138,0))="x",INDEX('Capacity Summary'!$C$139:$E$238,MATCH('Capacity Backing (Hide)'!AJ$132,'Capacity Summary'!$B$139:$B$238,0),4),IF(INDEX('Capacity Summary'!$H$139:$BG$238,MATCH('Capacity Backing (Hide)'!AJ$132,'Capacity Summary'!$B$139:$B$238,0),MATCH('Capacity Backing (Hide)'!$A145,'Capacity Summary'!$H$138:$BG$138,0))&lt;&gt;0,INDEX('Capacity Summary'!$H$139:$BG$238,MATCH('Capacity Backing (Hide)'!AJ$132,'Capacity Summary'!$B$139:$B$238,0),MATCH('Capacity Backing (Hide)'!$A145,'Capacity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(Hide)'!$A145,'Capacity Summary'!$H$138:$BG$138,0))="x",INDEX('Capacity Summary'!$C$139:$E$238,MATCH('Capacity Backing (Hide)'!AK$132,'Capacity Summary'!$B$139:$B$238,0),4),IF(INDEX('Capacity Summary'!$H$139:$BG$238,MATCH('Capacity Backing (Hide)'!AK$132,'Capacity Summary'!$B$139:$B$238,0),MATCH('Capacity Backing (Hide)'!$A145,'Capacity Summary'!$H$138:$BG$138,0))&lt;&gt;0,INDEX('Capacity Summary'!$H$139:$BG$238,MATCH('Capacity Backing (Hide)'!AK$132,'Capacity Summary'!$B$139:$B$238,0),MATCH('Capacity Backing (Hide)'!$A145,'Capacity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(Hide)'!$A145,'Capacity Summary'!$H$138:$BG$138,0))="x",INDEX('Capacity Summary'!$C$139:$E$238,MATCH('Capacity Backing (Hide)'!AL$132,'Capacity Summary'!$B$139:$B$238,0),4),IF(INDEX('Capacity Summary'!$H$139:$BG$238,MATCH('Capacity Backing (Hide)'!AL$132,'Capacity Summary'!$B$139:$B$238,0),MATCH('Capacity Backing (Hide)'!$A145,'Capacity Summary'!$H$138:$BG$138,0))&lt;&gt;0,INDEX('Capacity Summary'!$H$139:$BG$238,MATCH('Capacity Backing (Hide)'!AL$132,'Capacity Summary'!$B$139:$B$238,0),MATCH('Capacity Backing (Hide)'!$A145,'Capacity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(Hide)'!$A145,'Capacity Summary'!$H$138:$BG$138,0))="x",INDEX('Capacity Summary'!$C$139:$E$238,MATCH('Capacity Backing (Hide)'!AM$132,'Capacity Summary'!$B$139:$B$238,0),4),IF(INDEX('Capacity Summary'!$H$139:$BG$238,MATCH('Capacity Backing (Hide)'!AM$132,'Capacity Summary'!$B$139:$B$238,0),MATCH('Capacity Backing (Hide)'!$A145,'Capacity Summary'!$H$138:$BG$138,0))&lt;&gt;0,INDEX('Capacity Summary'!$H$139:$BG$238,MATCH('Capacity Backing (Hide)'!AM$132,'Capacity Summary'!$B$139:$B$238,0),MATCH('Capacity Backing (Hide)'!$A145,'Capacity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(Hide)'!$A145,'Capacity Summary'!$H$138:$BG$138,0))="x",INDEX('Capacity Summary'!$C$139:$E$238,MATCH('Capacity Backing (Hide)'!AN$132,'Capacity Summary'!$B$139:$B$238,0),4),IF(INDEX('Capacity Summary'!$H$139:$BG$238,MATCH('Capacity Backing (Hide)'!AN$132,'Capacity Summary'!$B$139:$B$238,0),MATCH('Capacity Backing (Hide)'!$A145,'Capacity Summary'!$H$138:$BG$138,0))&lt;&gt;0,INDEX('Capacity Summary'!$H$139:$BG$238,MATCH('Capacity Backing (Hide)'!AN$132,'Capacity Summary'!$B$139:$B$238,0),MATCH('Capacity Backing (Hide)'!$A145,'Capacity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(Hide)'!$A145,'Capacity Summary'!$H$138:$BG$138,0))="x",INDEX('Capacity Summary'!$C$139:$E$238,MATCH('Capacity Backing (Hide)'!AO$132,'Capacity Summary'!$B$139:$B$238,0),4),IF(INDEX('Capacity Summary'!$H$139:$BG$238,MATCH('Capacity Backing (Hide)'!AO$132,'Capacity Summary'!$B$139:$B$238,0),MATCH('Capacity Backing (Hide)'!$A145,'Capacity Summary'!$H$138:$BG$138,0))&lt;&gt;0,INDEX('Capacity Summary'!$H$139:$BG$238,MATCH('Capacity Backing (Hide)'!AO$132,'Capacity Summary'!$B$139:$B$238,0),MATCH('Capacity Backing (Hide)'!$A145,'Capacity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(Hide)'!$A145,'Capacity Summary'!$H$138:$BG$138,0))="x",INDEX('Capacity Summary'!$C$139:$E$238,MATCH('Capacity Backing (Hide)'!AP$132,'Capacity Summary'!$B$139:$B$238,0),4),IF(INDEX('Capacity Summary'!$H$139:$BG$238,MATCH('Capacity Backing (Hide)'!AP$132,'Capacity Summary'!$B$139:$B$238,0),MATCH('Capacity Backing (Hide)'!$A145,'Capacity Summary'!$H$138:$BG$138,0))&lt;&gt;0,INDEX('Capacity Summary'!$H$139:$BG$238,MATCH('Capacity Backing (Hide)'!AP$132,'Capacity Summary'!$B$139:$B$238,0),MATCH('Capacity Backing (Hide)'!$A145,'Capacity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(Hide)'!$A145,'Capacity Summary'!$H$138:$BG$138,0))="x",INDEX('Capacity Summary'!$C$139:$E$238,MATCH('Capacity Backing (Hide)'!AQ$132,'Capacity Summary'!$B$139:$B$238,0),4),IF(INDEX('Capacity Summary'!$H$139:$BG$238,MATCH('Capacity Backing (Hide)'!AQ$132,'Capacity Summary'!$B$139:$B$238,0),MATCH('Capacity Backing (Hide)'!$A145,'Capacity Summary'!$H$138:$BG$138,0))&lt;&gt;0,INDEX('Capacity Summary'!$H$139:$BG$238,MATCH('Capacity Backing (Hide)'!AQ$132,'Capacity Summary'!$B$139:$B$238,0),MATCH('Capacity Backing (Hide)'!$A145,'Capacity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(Hide)'!$A145,'Capacity Summary'!$H$138:$BG$138,0))="x",INDEX('Capacity Summary'!$C$139:$E$238,MATCH('Capacity Backing (Hide)'!AR$132,'Capacity Summary'!$B$139:$B$238,0),4),IF(INDEX('Capacity Summary'!$H$139:$BG$238,MATCH('Capacity Backing (Hide)'!AR$132,'Capacity Summary'!$B$139:$B$238,0),MATCH('Capacity Backing (Hide)'!$A145,'Capacity Summary'!$H$138:$BG$138,0))&lt;&gt;0,INDEX('Capacity Summary'!$H$139:$BG$238,MATCH('Capacity Backing (Hide)'!AR$132,'Capacity Summary'!$B$139:$B$238,0),MATCH('Capacity Backing (Hide)'!$A145,'Capacity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(Hide)'!$A145,'Capacity Summary'!$H$138:$BG$138,0))="x",INDEX('Capacity Summary'!$C$139:$E$238,MATCH('Capacity Backing (Hide)'!AS$132,'Capacity Summary'!$B$139:$B$238,0),4),IF(INDEX('Capacity Summary'!$H$139:$BG$238,MATCH('Capacity Backing (Hide)'!AS$132,'Capacity Summary'!$B$139:$B$238,0),MATCH('Capacity Backing (Hide)'!$A145,'Capacity Summary'!$H$138:$BG$138,0))&lt;&gt;0,INDEX('Capacity Summary'!$H$139:$BG$238,MATCH('Capacity Backing (Hide)'!AS$132,'Capacity Summary'!$B$139:$B$238,0),MATCH('Capacity Backing (Hide)'!$A145,'Capacity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(Hide)'!$A145,'Capacity Summary'!$H$138:$BG$138,0))="x",INDEX('Capacity Summary'!$C$139:$E$238,MATCH('Capacity Backing (Hide)'!AT$132,'Capacity Summary'!$B$139:$B$238,0),4),IF(INDEX('Capacity Summary'!$H$139:$BG$238,MATCH('Capacity Backing (Hide)'!AT$132,'Capacity Summary'!$B$139:$B$238,0),MATCH('Capacity Backing (Hide)'!$A145,'Capacity Summary'!$H$138:$BG$138,0))&lt;&gt;0,INDEX('Capacity Summary'!$H$139:$BG$238,MATCH('Capacity Backing (Hide)'!AT$132,'Capacity Summary'!$B$139:$B$238,0),MATCH('Capacity Backing (Hide)'!$A145,'Capacity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(Hide)'!$A145,'Capacity Summary'!$H$138:$BG$138,0))="x",INDEX('Capacity Summary'!$C$139:$E$238,MATCH('Capacity Backing (Hide)'!AU$132,'Capacity Summary'!$B$139:$B$238,0),4),IF(INDEX('Capacity Summary'!$H$139:$BG$238,MATCH('Capacity Backing (Hide)'!AU$132,'Capacity Summary'!$B$139:$B$238,0),MATCH('Capacity Backing (Hide)'!$A145,'Capacity Summary'!$H$138:$BG$138,0))&lt;&gt;0,INDEX('Capacity Summary'!$H$139:$BG$238,MATCH('Capacity Backing (Hide)'!AU$132,'Capacity Summary'!$B$139:$B$238,0),MATCH('Capacity Backing (Hide)'!$A145,'Capacity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(Hide)'!$A145,'Capacity Summary'!$H$138:$BG$138,0))="x",INDEX('Capacity Summary'!$C$139:$E$238,MATCH('Capacity Backing (Hide)'!AV$132,'Capacity Summary'!$B$139:$B$238,0),4),IF(INDEX('Capacity Summary'!$H$139:$BG$238,MATCH('Capacity Backing (Hide)'!AV$132,'Capacity Summary'!$B$139:$B$238,0),MATCH('Capacity Backing (Hide)'!$A145,'Capacity Summary'!$H$138:$BG$138,0))&lt;&gt;0,INDEX('Capacity Summary'!$H$139:$BG$238,MATCH('Capacity Backing (Hide)'!AV$132,'Capacity Summary'!$B$139:$B$238,0),MATCH('Capacity Backing (Hide)'!$A145,'Capacity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(Hide)'!$A145,'Capacity Summary'!$H$138:$BG$138,0))="x",INDEX('Capacity Summary'!$C$139:$E$238,MATCH('Capacity Backing (Hide)'!AW$132,'Capacity Summary'!$B$139:$B$238,0),4),IF(INDEX('Capacity Summary'!$H$139:$BG$238,MATCH('Capacity Backing (Hide)'!AW$132,'Capacity Summary'!$B$139:$B$238,0),MATCH('Capacity Backing (Hide)'!$A145,'Capacity Summary'!$H$138:$BG$138,0))&lt;&gt;0,INDEX('Capacity Summary'!$H$139:$BG$238,MATCH('Capacity Backing (Hide)'!AW$132,'Capacity Summary'!$B$139:$B$238,0),MATCH('Capacity Backing (Hide)'!$A145,'Capacity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(Hide)'!$A145,'Capacity Summary'!$H$138:$BG$138,0))="x",INDEX('Capacity Summary'!$C$139:$E$238,MATCH('Capacity Backing (Hide)'!AX$132,'Capacity Summary'!$B$139:$B$238,0),4),IF(INDEX('Capacity Summary'!$H$139:$BG$238,MATCH('Capacity Backing (Hide)'!AX$132,'Capacity Summary'!$B$139:$B$238,0),MATCH('Capacity Backing (Hide)'!$A145,'Capacity Summary'!$H$138:$BG$138,0))&lt;&gt;0,INDEX('Capacity Summary'!$H$139:$BG$238,MATCH('Capacity Backing (Hide)'!AX$132,'Capacity Summary'!$B$139:$B$238,0),MATCH('Capacity Backing (Hide)'!$A145,'Capacity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(Hide)'!$A145,'Capacity Summary'!$H$138:$BG$138,0))="x",INDEX('Capacity Summary'!$C$139:$E$238,MATCH('Capacity Backing (Hide)'!AY$132,'Capacity Summary'!$B$139:$B$238,0),4),IF(INDEX('Capacity Summary'!$H$139:$BG$238,MATCH('Capacity Backing (Hide)'!AY$132,'Capacity Summary'!$B$139:$B$238,0),MATCH('Capacity Backing (Hide)'!$A145,'Capacity Summary'!$H$138:$BG$138,0))&lt;&gt;0,INDEX('Capacity Summary'!$H$139:$BG$238,MATCH('Capacity Backing (Hide)'!AY$132,'Capacity Summary'!$B$139:$B$238,0),MATCH('Capacity Backing (Hide)'!$A145,'Capacity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(Hide)'!$A145,'Capacity Summary'!$H$138:$BG$138,0))="x",INDEX('Capacity Summary'!$C$139:$E$238,MATCH('Capacity Backing (Hide)'!AZ$132,'Capacity Summary'!$B$139:$B$238,0),4),IF(INDEX('Capacity Summary'!$H$139:$BG$238,MATCH('Capacity Backing (Hide)'!AZ$132,'Capacity Summary'!$B$139:$B$238,0),MATCH('Capacity Backing (Hide)'!$A145,'Capacity Summary'!$H$138:$BG$138,0))&lt;&gt;0,INDEX('Capacity Summary'!$H$139:$BG$238,MATCH('Capacity Backing (Hide)'!AZ$132,'Capacity Summary'!$B$139:$B$238,0),MATCH('Capacity Backing (Hide)'!$A145,'Capacity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(Hide)'!$A145,'Capacity Summary'!$H$138:$BG$138,0))="x",INDEX('Capacity Summary'!$C$139:$E$238,MATCH('Capacity Backing (Hide)'!BA$132,'Capacity Summary'!$B$139:$B$238,0),4),IF(INDEX('Capacity Summary'!$H$139:$BG$238,MATCH('Capacity Backing (Hide)'!BA$132,'Capacity Summary'!$B$139:$B$238,0),MATCH('Capacity Backing (Hide)'!$A145,'Capacity Summary'!$H$138:$BG$138,0))&lt;&gt;0,INDEX('Capacity Summary'!$H$139:$BG$238,MATCH('Capacity Backing (Hide)'!BA$132,'Capacity Summary'!$B$139:$B$238,0),MATCH('Capacity Backing (Hide)'!$A145,'Capacity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(Hide)'!$A145,'Capacity Summary'!$H$138:$BG$138,0))="x",INDEX('Capacity Summary'!$C$139:$E$238,MATCH('Capacity Backing (Hide)'!BB$132,'Capacity Summary'!$B$139:$B$238,0),4),IF(INDEX('Capacity Summary'!$H$139:$BG$238,MATCH('Capacity Backing (Hide)'!BB$132,'Capacity Summary'!$B$139:$B$238,0),MATCH('Capacity Backing (Hide)'!$A145,'Capacity Summary'!$H$138:$BG$138,0))&lt;&gt;0,INDEX('Capacity Summary'!$H$139:$BG$238,MATCH('Capacity Backing (Hide)'!BB$132,'Capacity Summary'!$B$139:$B$238,0),MATCH('Capacity Backing (Hide)'!$A145,'Capacity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(Hide)'!$A145,'Capacity Summary'!$H$138:$BG$138,0))="x",INDEX('Capacity Summary'!$C$139:$E$238,MATCH('Capacity Backing (Hide)'!BC$132,'Capacity Summary'!$B$139:$B$238,0),4),IF(INDEX('Capacity Summary'!$H$139:$BG$238,MATCH('Capacity Backing (Hide)'!BC$132,'Capacity Summary'!$B$139:$B$238,0),MATCH('Capacity Backing (Hide)'!$A145,'Capacity Summary'!$H$138:$BG$138,0))&lt;&gt;0,INDEX('Capacity Summary'!$H$139:$BG$238,MATCH('Capacity Backing (Hide)'!BC$132,'Capacity Summary'!$B$139:$B$238,0),MATCH('Capacity Backing (Hide)'!$A145,'Capacity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(Hide)'!$A145,'Capacity Summary'!$H$138:$BG$138,0))="x",INDEX('Capacity Summary'!$C$139:$E$238,MATCH('Capacity Backing (Hide)'!BD$132,'Capacity Summary'!$B$139:$B$238,0),4),IF(INDEX('Capacity Summary'!$H$139:$BG$238,MATCH('Capacity Backing (Hide)'!BD$132,'Capacity Summary'!$B$139:$B$238,0),MATCH('Capacity Backing (Hide)'!$A145,'Capacity Summary'!$H$138:$BG$138,0))&lt;&gt;0,INDEX('Capacity Summary'!$H$139:$BG$238,MATCH('Capacity Backing (Hide)'!BD$132,'Capacity Summary'!$B$139:$B$238,0),MATCH('Capacity Backing (Hide)'!$A145,'Capacity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(Hide)'!$A145,'Capacity Summary'!$H$138:$BG$138,0))="x",INDEX('Capacity Summary'!$C$139:$E$238,MATCH('Capacity Backing (Hide)'!BE$132,'Capacity Summary'!$B$139:$B$238,0),4),IF(INDEX('Capacity Summary'!$H$139:$BG$238,MATCH('Capacity Backing (Hide)'!BE$132,'Capacity Summary'!$B$139:$B$238,0),MATCH('Capacity Backing (Hide)'!$A145,'Capacity Summary'!$H$138:$BG$138,0))&lt;&gt;0,INDEX('Capacity Summary'!$H$139:$BG$238,MATCH('Capacity Backing (Hide)'!BE$132,'Capacity Summary'!$B$139:$B$238,0),MATCH('Capacity Backing (Hide)'!$A145,'Capacity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(Hide)'!$A145,'Capacity Summary'!$H$138:$BG$138,0))="x",INDEX('Capacity Summary'!$C$139:$E$238,MATCH('Capacity Backing (Hide)'!BF$132,'Capacity Summary'!$B$139:$B$238,0),4),IF(INDEX('Capacity Summary'!$H$139:$BG$238,MATCH('Capacity Backing (Hide)'!BF$132,'Capacity Summary'!$B$139:$B$238,0),MATCH('Capacity Backing (Hide)'!$A145,'Capacity Summary'!$H$138:$BG$138,0))&lt;&gt;0,INDEX('Capacity Summary'!$H$139:$BG$238,MATCH('Capacity Backing (Hide)'!BF$132,'Capacity Summary'!$B$139:$B$238,0),MATCH('Capacity Backing (Hide)'!$A145,'Capacity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(Hide)'!$A145,'Capacity Summary'!$H$138:$BG$138,0))="x",INDEX('Capacity Summary'!$C$139:$E$238,MATCH('Capacity Backing (Hide)'!BG$132,'Capacity Summary'!$B$139:$B$238,0),4),IF(INDEX('Capacity Summary'!$H$139:$BG$238,MATCH('Capacity Backing (Hide)'!BG$132,'Capacity Summary'!$B$139:$B$238,0),MATCH('Capacity Backing (Hide)'!$A145,'Capacity Summary'!$H$138:$BG$138,0))&lt;&gt;0,INDEX('Capacity Summary'!$H$139:$BG$238,MATCH('Capacity Backing (Hide)'!BG$132,'Capacity Summary'!$B$139:$B$238,0),MATCH('Capacity Backing (Hide)'!$A145,'Capacity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(Hide)'!$A145,'Capacity Summary'!$H$138:$BG$138,0))="x",INDEX('Capacity Summary'!$C$139:$E$238,MATCH('Capacity Backing (Hide)'!BH$132,'Capacity Summary'!$B$139:$B$238,0),4),IF(INDEX('Capacity Summary'!$H$139:$BG$238,MATCH('Capacity Backing (Hide)'!BH$132,'Capacity Summary'!$B$139:$B$238,0),MATCH('Capacity Backing (Hide)'!$A145,'Capacity Summary'!$H$138:$BG$138,0))&lt;&gt;0,INDEX('Capacity Summary'!$H$139:$BG$238,MATCH('Capacity Backing (Hide)'!BH$132,'Capacity Summary'!$B$139:$B$238,0),MATCH('Capacity Backing (Hide)'!$A145,'Capacity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(Hide)'!$A145,'Capacity Summary'!$H$138:$BG$138,0))="x",INDEX('Capacity Summary'!$C$139:$E$238,MATCH('Capacity Backing (Hide)'!BI$132,'Capacity Summary'!$B$139:$B$238,0),4),IF(INDEX('Capacity Summary'!$H$139:$BG$238,MATCH('Capacity Backing (Hide)'!BI$132,'Capacity Summary'!$B$139:$B$238,0),MATCH('Capacity Backing (Hide)'!$A145,'Capacity Summary'!$H$138:$BG$138,0))&lt;&gt;0,INDEX('Capacity Summary'!$H$139:$BG$238,MATCH('Capacity Backing (Hide)'!BI$132,'Capacity Summary'!$B$139:$B$238,0),MATCH('Capacity Backing (Hide)'!$A145,'Capacity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(Hide)'!$A145,'Capacity Summary'!$H$138:$BG$138,0))="x",INDEX('Capacity Summary'!$C$139:$E$238,MATCH('Capacity Backing (Hide)'!BJ$132,'Capacity Summary'!$B$139:$B$238,0),4),IF(INDEX('Capacity Summary'!$H$139:$BG$238,MATCH('Capacity Backing (Hide)'!BJ$132,'Capacity Summary'!$B$139:$B$238,0),MATCH('Capacity Backing (Hide)'!$A145,'Capacity Summary'!$H$138:$BG$138,0))&lt;&gt;0,INDEX('Capacity Summary'!$H$139:$BG$238,MATCH('Capacity Backing (Hide)'!BJ$132,'Capacity Summary'!$B$139:$B$238,0),MATCH('Capacity Backing (Hide)'!$A145,'Capacity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(Hide)'!$A145,'Capacity Summary'!$H$138:$BG$138,0))="x",INDEX('Capacity Summary'!$C$139:$E$238,MATCH('Capacity Backing (Hide)'!BK$132,'Capacity Summary'!$B$139:$B$238,0),4),IF(INDEX('Capacity Summary'!$H$139:$BG$238,MATCH('Capacity Backing (Hide)'!BK$132,'Capacity Summary'!$B$139:$B$238,0),MATCH('Capacity Backing (Hide)'!$A145,'Capacity Summary'!$H$138:$BG$138,0))&lt;&gt;0,INDEX('Capacity Summary'!$H$139:$BG$238,MATCH('Capacity Backing (Hide)'!BK$132,'Capacity Summary'!$B$139:$B$238,0),MATCH('Capacity Backing (Hide)'!$A145,'Capacity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(Hide)'!$A145,'Capacity Summary'!$H$138:$BG$138,0))="x",INDEX('Capacity Summary'!$C$139:$E$238,MATCH('Capacity Backing (Hide)'!BL$132,'Capacity Summary'!$B$139:$B$238,0),4),IF(INDEX('Capacity Summary'!$H$139:$BG$238,MATCH('Capacity Backing (Hide)'!BL$132,'Capacity Summary'!$B$139:$B$238,0),MATCH('Capacity Backing (Hide)'!$A145,'Capacity Summary'!$H$138:$BG$138,0))&lt;&gt;0,INDEX('Capacity Summary'!$H$139:$BG$238,MATCH('Capacity Backing (Hide)'!BL$132,'Capacity Summary'!$B$139:$B$238,0),MATCH('Capacity Backing (Hide)'!$A145,'Capacity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(Hide)'!$A145,'Capacity Summary'!$H$138:$BG$138,0))="x",INDEX('Capacity Summary'!$C$139:$E$238,MATCH('Capacity Backing (Hide)'!BM$132,'Capacity Summary'!$B$139:$B$238,0),4),IF(INDEX('Capacity Summary'!$H$139:$BG$238,MATCH('Capacity Backing (Hide)'!BM$132,'Capacity Summary'!$B$139:$B$238,0),MATCH('Capacity Backing (Hide)'!$A145,'Capacity Summary'!$H$138:$BG$138,0))&lt;&gt;0,INDEX('Capacity Summary'!$H$139:$BG$238,MATCH('Capacity Backing (Hide)'!BM$132,'Capacity Summary'!$B$139:$B$238,0),MATCH('Capacity Backing (Hide)'!$A145,'Capacity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(Hide)'!$A145,'Capacity Summary'!$H$138:$BG$138,0))="x",INDEX('Capacity Summary'!$C$139:$E$238,MATCH('Capacity Backing (Hide)'!BN$132,'Capacity Summary'!$B$139:$B$238,0),4),IF(INDEX('Capacity Summary'!$H$139:$BG$238,MATCH('Capacity Backing (Hide)'!BN$132,'Capacity Summary'!$B$139:$B$238,0),MATCH('Capacity Backing (Hide)'!$A145,'Capacity Summary'!$H$138:$BG$138,0))&lt;&gt;0,INDEX('Capacity Summary'!$H$139:$BG$238,MATCH('Capacity Backing (Hide)'!BN$132,'Capacity Summary'!$B$139:$B$238,0),MATCH('Capacity Backing (Hide)'!$A145,'Capacity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(Hide)'!$A145,'Capacity Summary'!$H$138:$BG$138,0))="x",INDEX('Capacity Summary'!$C$139:$E$238,MATCH('Capacity Backing (Hide)'!BO$132,'Capacity Summary'!$B$139:$B$238,0),4),IF(INDEX('Capacity Summary'!$H$139:$BG$238,MATCH('Capacity Backing (Hide)'!BO$132,'Capacity Summary'!$B$139:$B$238,0),MATCH('Capacity Backing (Hide)'!$A145,'Capacity Summary'!$H$138:$BG$138,0))&lt;&gt;0,INDEX('Capacity Summary'!$H$139:$BG$238,MATCH('Capacity Backing (Hide)'!BO$132,'Capacity Summary'!$B$139:$B$238,0),MATCH('Capacity Backing (Hide)'!$A145,'Capacity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(Hide)'!$A145,'Capacity Summary'!$H$138:$BG$138,0))="x",INDEX('Capacity Summary'!$C$139:$E$238,MATCH('Capacity Backing (Hide)'!BP$132,'Capacity Summary'!$B$139:$B$238,0),4),IF(INDEX('Capacity Summary'!$H$139:$BG$238,MATCH('Capacity Backing (Hide)'!BP$132,'Capacity Summary'!$B$139:$B$238,0),MATCH('Capacity Backing (Hide)'!$A145,'Capacity Summary'!$H$138:$BG$138,0))&lt;&gt;0,INDEX('Capacity Summary'!$H$139:$BG$238,MATCH('Capacity Backing (Hide)'!BP$132,'Capacity Summary'!$B$139:$B$238,0),MATCH('Capacity Backing (Hide)'!$A145,'Capacity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(Hide)'!$A145,'Capacity Summary'!$H$138:$BG$138,0))="x",INDEX('Capacity Summary'!$C$139:$E$238,MATCH('Capacity Backing (Hide)'!BQ$132,'Capacity Summary'!$B$139:$B$238,0),4),IF(INDEX('Capacity Summary'!$H$139:$BG$238,MATCH('Capacity Backing (Hide)'!BQ$132,'Capacity Summary'!$B$139:$B$238,0),MATCH('Capacity Backing (Hide)'!$A145,'Capacity Summary'!$H$138:$BG$138,0))&lt;&gt;0,INDEX('Capacity Summary'!$H$139:$BG$238,MATCH('Capacity Backing (Hide)'!BQ$132,'Capacity Summary'!$B$139:$B$238,0),MATCH('Capacity Backing (Hide)'!$A145,'Capacity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(Hide)'!$A145,'Capacity Summary'!$H$138:$BG$138,0))="x",INDEX('Capacity Summary'!$C$139:$E$238,MATCH('Capacity Backing (Hide)'!BR$132,'Capacity Summary'!$B$139:$B$238,0),4),IF(INDEX('Capacity Summary'!$H$139:$BG$238,MATCH('Capacity Backing (Hide)'!BR$132,'Capacity Summary'!$B$139:$B$238,0),MATCH('Capacity Backing (Hide)'!$A145,'Capacity Summary'!$H$138:$BG$138,0))&lt;&gt;0,INDEX('Capacity Summary'!$H$139:$BG$238,MATCH('Capacity Backing (Hide)'!BR$132,'Capacity Summary'!$B$139:$B$238,0),MATCH('Capacity Backing (Hide)'!$A145,'Capacity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(Hide)'!$A145,'Capacity Summary'!$H$138:$BG$138,0))="x",INDEX('Capacity Summary'!$C$139:$E$238,MATCH('Capacity Backing (Hide)'!BS$132,'Capacity Summary'!$B$139:$B$238,0),4),IF(INDEX('Capacity Summary'!$H$139:$BG$238,MATCH('Capacity Backing (Hide)'!BS$132,'Capacity Summary'!$B$139:$B$238,0),MATCH('Capacity Backing (Hide)'!$A145,'Capacity Summary'!$H$138:$BG$138,0))&lt;&gt;0,INDEX('Capacity Summary'!$H$139:$BG$238,MATCH('Capacity Backing (Hide)'!BS$132,'Capacity Summary'!$B$139:$B$238,0),MATCH('Capacity Backing (Hide)'!$A145,'Capacity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(Hide)'!$A145,'Capacity Summary'!$H$138:$BG$138,0))="x",INDEX('Capacity Summary'!$C$139:$E$238,MATCH('Capacity Backing (Hide)'!BT$132,'Capacity Summary'!$B$139:$B$238,0),4),IF(INDEX('Capacity Summary'!$H$139:$BG$238,MATCH('Capacity Backing (Hide)'!BT$132,'Capacity Summary'!$B$139:$B$238,0),MATCH('Capacity Backing (Hide)'!$A145,'Capacity Summary'!$H$138:$BG$138,0))&lt;&gt;0,INDEX('Capacity Summary'!$H$139:$BG$238,MATCH('Capacity Backing (Hide)'!BT$132,'Capacity Summary'!$B$139:$B$238,0),MATCH('Capacity Backing (Hide)'!$A145,'Capacity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(Hide)'!$A145,'Capacity Summary'!$H$138:$BG$138,0))="x",INDEX('Capacity Summary'!$C$139:$E$238,MATCH('Capacity Backing (Hide)'!BU$132,'Capacity Summary'!$B$139:$B$238,0),4),IF(INDEX('Capacity Summary'!$H$139:$BG$238,MATCH('Capacity Backing (Hide)'!BU$132,'Capacity Summary'!$B$139:$B$238,0),MATCH('Capacity Backing (Hide)'!$A145,'Capacity Summary'!$H$138:$BG$138,0))&lt;&gt;0,INDEX('Capacity Summary'!$H$139:$BG$238,MATCH('Capacity Backing (Hide)'!BU$132,'Capacity Summary'!$B$139:$B$238,0),MATCH('Capacity Backing (Hide)'!$A145,'Capacity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(Hide)'!$A145,'Capacity Summary'!$H$138:$BG$138,0))="x",INDEX('Capacity Summary'!$C$139:$E$238,MATCH('Capacity Backing (Hide)'!BV$132,'Capacity Summary'!$B$139:$B$238,0),4),IF(INDEX('Capacity Summary'!$H$139:$BG$238,MATCH('Capacity Backing (Hide)'!BV$132,'Capacity Summary'!$B$139:$B$238,0),MATCH('Capacity Backing (Hide)'!$A145,'Capacity Summary'!$H$138:$BG$138,0))&lt;&gt;0,INDEX('Capacity Summary'!$H$139:$BG$238,MATCH('Capacity Backing (Hide)'!BV$132,'Capacity Summary'!$B$139:$B$238,0),MATCH('Capacity Backing (Hide)'!$A145,'Capacity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(Hide)'!$A145,'Capacity Summary'!$H$138:$BG$138,0))="x",INDEX('Capacity Summary'!$C$139:$E$238,MATCH('Capacity Backing (Hide)'!BW$132,'Capacity Summary'!$B$139:$B$238,0),4),IF(INDEX('Capacity Summary'!$H$139:$BG$238,MATCH('Capacity Backing (Hide)'!BW$132,'Capacity Summary'!$B$139:$B$238,0),MATCH('Capacity Backing (Hide)'!$A145,'Capacity Summary'!$H$138:$BG$138,0))&lt;&gt;0,INDEX('Capacity Summary'!$H$139:$BG$238,MATCH('Capacity Backing (Hide)'!BW$132,'Capacity Summary'!$B$139:$B$238,0),MATCH('Capacity Backing (Hide)'!$A145,'Capacity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(Hide)'!$A145,'Capacity Summary'!$H$138:$BG$138,0))="x",INDEX('Capacity Summary'!$C$139:$E$238,MATCH('Capacity Backing (Hide)'!BX$132,'Capacity Summary'!$B$139:$B$238,0),4),IF(INDEX('Capacity Summary'!$H$139:$BG$238,MATCH('Capacity Backing (Hide)'!BX$132,'Capacity Summary'!$B$139:$B$238,0),MATCH('Capacity Backing (Hide)'!$A145,'Capacity Summary'!$H$138:$BG$138,0))&lt;&gt;0,INDEX('Capacity Summary'!$H$139:$BG$238,MATCH('Capacity Backing (Hide)'!BX$132,'Capacity Summary'!$B$139:$B$238,0),MATCH('Capacity Backing (Hide)'!$A145,'Capacity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(Hide)'!$A145,'Capacity Summary'!$H$138:$BG$138,0))="x",INDEX('Capacity Summary'!$C$139:$E$238,MATCH('Capacity Backing (Hide)'!BY$132,'Capacity Summary'!$B$139:$B$238,0),4),IF(INDEX('Capacity Summary'!$H$139:$BG$238,MATCH('Capacity Backing (Hide)'!BY$132,'Capacity Summary'!$B$139:$B$238,0),MATCH('Capacity Backing (Hide)'!$A145,'Capacity Summary'!$H$138:$BG$138,0))&lt;&gt;0,INDEX('Capacity Summary'!$H$139:$BG$238,MATCH('Capacity Backing (Hide)'!BY$132,'Capacity Summary'!$B$139:$B$238,0),MATCH('Capacity Backing (Hide)'!$A145,'Capacity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(Hide)'!$A145,'Capacity Summary'!$H$138:$BG$138,0))="x",INDEX('Capacity Summary'!$C$139:$E$238,MATCH('Capacity Backing (Hide)'!BZ$132,'Capacity Summary'!$B$139:$B$238,0),4),IF(INDEX('Capacity Summary'!$H$139:$BG$238,MATCH('Capacity Backing (Hide)'!BZ$132,'Capacity Summary'!$B$139:$B$238,0),MATCH('Capacity Backing (Hide)'!$A145,'Capacity Summary'!$H$138:$BG$138,0))&lt;&gt;0,INDEX('Capacity Summary'!$H$139:$BG$238,MATCH('Capacity Backing (Hide)'!BZ$132,'Capacity Summary'!$B$139:$B$238,0),MATCH('Capacity Backing (Hide)'!$A145,'Capacity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(Hide)'!$A145,'Capacity Summary'!$H$138:$BG$138,0))="x",INDEX('Capacity Summary'!$C$139:$E$238,MATCH('Capacity Backing (Hide)'!CA$132,'Capacity Summary'!$B$139:$B$238,0),4),IF(INDEX('Capacity Summary'!$H$139:$BG$238,MATCH('Capacity Backing (Hide)'!CA$132,'Capacity Summary'!$B$139:$B$238,0),MATCH('Capacity Backing (Hide)'!$A145,'Capacity Summary'!$H$138:$BG$138,0))&lt;&gt;0,INDEX('Capacity Summary'!$H$139:$BG$238,MATCH('Capacity Backing (Hide)'!CA$132,'Capacity Summary'!$B$139:$B$238,0),MATCH('Capacity Backing (Hide)'!$A145,'Capacity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(Hide)'!$A145,'Capacity Summary'!$H$138:$BG$138,0))="x",INDEX('Capacity Summary'!$C$139:$E$238,MATCH('Capacity Backing (Hide)'!CB$132,'Capacity Summary'!$B$139:$B$238,0),4),IF(INDEX('Capacity Summary'!$H$139:$BG$238,MATCH('Capacity Backing (Hide)'!CB$132,'Capacity Summary'!$B$139:$B$238,0),MATCH('Capacity Backing (Hide)'!$A145,'Capacity Summary'!$H$138:$BG$138,0))&lt;&gt;0,INDEX('Capacity Summary'!$H$139:$BG$238,MATCH('Capacity Backing (Hide)'!CB$132,'Capacity Summary'!$B$139:$B$238,0),MATCH('Capacity Backing (Hide)'!$A145,'Capacity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(Hide)'!$A145,'Capacity Summary'!$H$138:$BG$138,0))="x",INDEX('Capacity Summary'!$C$139:$E$238,MATCH('Capacity Backing (Hide)'!CC$132,'Capacity Summary'!$B$139:$B$238,0),4),IF(INDEX('Capacity Summary'!$H$139:$BG$238,MATCH('Capacity Backing (Hide)'!CC$132,'Capacity Summary'!$B$139:$B$238,0),MATCH('Capacity Backing (Hide)'!$A145,'Capacity Summary'!$H$138:$BG$138,0))&lt;&gt;0,INDEX('Capacity Summary'!$H$139:$BG$238,MATCH('Capacity Backing (Hide)'!CC$132,'Capacity Summary'!$B$139:$B$238,0),MATCH('Capacity Backing (Hide)'!$A145,'Capacity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(Hide)'!$A145,'Capacity Summary'!$H$138:$BG$138,0))="x",INDEX('Capacity Summary'!$C$139:$E$238,MATCH('Capacity Backing (Hide)'!CD$132,'Capacity Summary'!$B$139:$B$238,0),4),IF(INDEX('Capacity Summary'!$H$139:$BG$238,MATCH('Capacity Backing (Hide)'!CD$132,'Capacity Summary'!$B$139:$B$238,0),MATCH('Capacity Backing (Hide)'!$A145,'Capacity Summary'!$H$138:$BG$138,0))&lt;&gt;0,INDEX('Capacity Summary'!$H$139:$BG$238,MATCH('Capacity Backing (Hide)'!CD$132,'Capacity Summary'!$B$139:$B$238,0),MATCH('Capacity Backing (Hide)'!$A145,'Capacity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(Hide)'!$A145,'Capacity Summary'!$H$138:$BG$138,0))="x",INDEX('Capacity Summary'!$C$139:$E$238,MATCH('Capacity Backing (Hide)'!CE$132,'Capacity Summary'!$B$139:$B$238,0),4),IF(INDEX('Capacity Summary'!$H$139:$BG$238,MATCH('Capacity Backing (Hide)'!CE$132,'Capacity Summary'!$B$139:$B$238,0),MATCH('Capacity Backing (Hide)'!$A145,'Capacity Summary'!$H$138:$BG$138,0))&lt;&gt;0,INDEX('Capacity Summary'!$H$139:$BG$238,MATCH('Capacity Backing (Hide)'!CE$132,'Capacity Summary'!$B$139:$B$238,0),MATCH('Capacity Backing (Hide)'!$A145,'Capacity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(Hide)'!$A145,'Capacity Summary'!$H$138:$BG$138,0))="x",INDEX('Capacity Summary'!$C$139:$E$238,MATCH('Capacity Backing (Hide)'!CF$132,'Capacity Summary'!$B$139:$B$238,0),4),IF(INDEX('Capacity Summary'!$H$139:$BG$238,MATCH('Capacity Backing (Hide)'!CF$132,'Capacity Summary'!$B$139:$B$238,0),MATCH('Capacity Backing (Hide)'!$A145,'Capacity Summary'!$H$138:$BG$138,0))&lt;&gt;0,INDEX('Capacity Summary'!$H$139:$BG$238,MATCH('Capacity Backing (Hide)'!CF$132,'Capacity Summary'!$B$139:$B$238,0),MATCH('Capacity Backing (Hide)'!$A145,'Capacity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(Hide)'!$A145,'Capacity Summary'!$H$138:$BG$138,0))="x",INDEX('Capacity Summary'!$C$139:$E$238,MATCH('Capacity Backing (Hide)'!CG$132,'Capacity Summary'!$B$139:$B$238,0),4),IF(INDEX('Capacity Summary'!$H$139:$BG$238,MATCH('Capacity Backing (Hide)'!CG$132,'Capacity Summary'!$B$139:$B$238,0),MATCH('Capacity Backing (Hide)'!$A145,'Capacity Summary'!$H$138:$BG$138,0))&lt;&gt;0,INDEX('Capacity Summary'!$H$139:$BG$238,MATCH('Capacity Backing (Hide)'!CG$132,'Capacity Summary'!$B$139:$B$238,0),MATCH('Capacity Backing (Hide)'!$A145,'Capacity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(Hide)'!$A145,'Capacity Summary'!$H$138:$BG$138,0))="x",INDEX('Capacity Summary'!$C$139:$E$238,MATCH('Capacity Backing (Hide)'!CH$132,'Capacity Summary'!$B$139:$B$238,0),4),IF(INDEX('Capacity Summary'!$H$139:$BG$238,MATCH('Capacity Backing (Hide)'!CH$132,'Capacity Summary'!$B$139:$B$238,0),MATCH('Capacity Backing (Hide)'!$A145,'Capacity Summary'!$H$138:$BG$138,0))&lt;&gt;0,INDEX('Capacity Summary'!$H$139:$BG$238,MATCH('Capacity Backing (Hide)'!CH$132,'Capacity Summary'!$B$139:$B$238,0),MATCH('Capacity Backing (Hide)'!$A145,'Capacity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(Hide)'!$A145,'Capacity Summary'!$H$138:$BG$138,0))="x",INDEX('Capacity Summary'!$C$139:$E$238,MATCH('Capacity Backing (Hide)'!CI$132,'Capacity Summary'!$B$139:$B$238,0),4),IF(INDEX('Capacity Summary'!$H$139:$BG$238,MATCH('Capacity Backing (Hide)'!CI$132,'Capacity Summary'!$B$139:$B$238,0),MATCH('Capacity Backing (Hide)'!$A145,'Capacity Summary'!$H$138:$BG$138,0))&lt;&gt;0,INDEX('Capacity Summary'!$H$139:$BG$238,MATCH('Capacity Backing (Hide)'!CI$132,'Capacity Summary'!$B$139:$B$238,0),MATCH('Capacity Backing (Hide)'!$A145,'Capacity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(Hide)'!$A145,'Capacity Summary'!$H$138:$BG$138,0))="x",INDEX('Capacity Summary'!$C$139:$E$238,MATCH('Capacity Backing (Hide)'!CJ$132,'Capacity Summary'!$B$139:$B$238,0),4),IF(INDEX('Capacity Summary'!$H$139:$BG$238,MATCH('Capacity Backing (Hide)'!CJ$132,'Capacity Summary'!$B$139:$B$238,0),MATCH('Capacity Backing (Hide)'!$A145,'Capacity Summary'!$H$138:$BG$138,0))&lt;&gt;0,INDEX('Capacity Summary'!$H$139:$BG$238,MATCH('Capacity Backing (Hide)'!CJ$132,'Capacity Summary'!$B$139:$B$238,0),MATCH('Capacity Backing (Hide)'!$A145,'Capacity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(Hide)'!$A145,'Capacity Summary'!$H$138:$BG$138,0))="x",INDEX('Capacity Summary'!$C$139:$E$238,MATCH('Capacity Backing (Hide)'!CK$132,'Capacity Summary'!$B$139:$B$238,0),4),IF(INDEX('Capacity Summary'!$H$139:$BG$238,MATCH('Capacity Backing (Hide)'!CK$132,'Capacity Summary'!$B$139:$B$238,0),MATCH('Capacity Backing (Hide)'!$A145,'Capacity Summary'!$H$138:$BG$138,0))&lt;&gt;0,INDEX('Capacity Summary'!$H$139:$BG$238,MATCH('Capacity Backing (Hide)'!CK$132,'Capacity Summary'!$B$139:$B$238,0),MATCH('Capacity Backing (Hide)'!$A145,'Capacity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(Hide)'!$A145,'Capacity Summary'!$H$138:$BG$138,0))="x",INDEX('Capacity Summary'!$C$139:$E$238,MATCH('Capacity Backing (Hide)'!CL$132,'Capacity Summary'!$B$139:$B$238,0),4),IF(INDEX('Capacity Summary'!$H$139:$BG$238,MATCH('Capacity Backing (Hide)'!CL$132,'Capacity Summary'!$B$139:$B$238,0),MATCH('Capacity Backing (Hide)'!$A145,'Capacity Summary'!$H$138:$BG$138,0))&lt;&gt;0,INDEX('Capacity Summary'!$H$139:$BG$238,MATCH('Capacity Backing (Hide)'!CL$132,'Capacity Summary'!$B$139:$B$238,0),MATCH('Capacity Backing (Hide)'!$A145,'Capacity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(Hide)'!$A145,'Capacity Summary'!$H$138:$BG$138,0))="x",INDEX('Capacity Summary'!$C$139:$E$238,MATCH('Capacity Backing (Hide)'!CM$132,'Capacity Summary'!$B$139:$B$238,0),4),IF(INDEX('Capacity Summary'!$H$139:$BG$238,MATCH('Capacity Backing (Hide)'!CM$132,'Capacity Summary'!$B$139:$B$238,0),MATCH('Capacity Backing (Hide)'!$A145,'Capacity Summary'!$H$138:$BG$138,0))&lt;&gt;0,INDEX('Capacity Summary'!$H$139:$BG$238,MATCH('Capacity Backing (Hide)'!CM$132,'Capacity Summary'!$B$139:$B$238,0),MATCH('Capacity Backing (Hide)'!$A145,'Capacity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(Hide)'!$A145,'Capacity Summary'!$H$138:$BG$138,0))="x",INDEX('Capacity Summary'!$C$139:$E$238,MATCH('Capacity Backing (Hide)'!CN$132,'Capacity Summary'!$B$139:$B$238,0),4),IF(INDEX('Capacity Summary'!$H$139:$BG$238,MATCH('Capacity Backing (Hide)'!CN$132,'Capacity Summary'!$B$139:$B$238,0),MATCH('Capacity Backing (Hide)'!$A145,'Capacity Summary'!$H$138:$BG$138,0))&lt;&gt;0,INDEX('Capacity Summary'!$H$139:$BG$238,MATCH('Capacity Backing (Hide)'!CN$132,'Capacity Summary'!$B$139:$B$238,0),MATCH('Capacity Backing (Hide)'!$A145,'Capacity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(Hide)'!$A145,'Capacity Summary'!$H$138:$BG$138,0))="x",INDEX('Capacity Summary'!$C$139:$E$238,MATCH('Capacity Backing (Hide)'!CO$132,'Capacity Summary'!$B$139:$B$238,0),4),IF(INDEX('Capacity Summary'!$H$139:$BG$238,MATCH('Capacity Backing (Hide)'!CO$132,'Capacity Summary'!$B$139:$B$238,0),MATCH('Capacity Backing (Hide)'!$A145,'Capacity Summary'!$H$138:$BG$138,0))&lt;&gt;0,INDEX('Capacity Summary'!$H$139:$BG$238,MATCH('Capacity Backing (Hide)'!CO$132,'Capacity Summary'!$B$139:$B$238,0),MATCH('Capacity Backing (Hide)'!$A145,'Capacity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(Hide)'!$A145,'Capacity Summary'!$H$138:$BG$138,0))="x",INDEX('Capacity Summary'!$C$139:$E$238,MATCH('Capacity Backing (Hide)'!CP$132,'Capacity Summary'!$B$139:$B$238,0),4),IF(INDEX('Capacity Summary'!$H$139:$BG$238,MATCH('Capacity Backing (Hide)'!CP$132,'Capacity Summary'!$B$139:$B$238,0),MATCH('Capacity Backing (Hide)'!$A145,'Capacity Summary'!$H$138:$BG$138,0))&lt;&gt;0,INDEX('Capacity Summary'!$H$139:$BG$238,MATCH('Capacity Backing (Hide)'!CP$132,'Capacity Summary'!$B$139:$B$238,0),MATCH('Capacity Backing (Hide)'!$A145,'Capacity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(Hide)'!$A145,'Capacity Summary'!$H$138:$BG$138,0))="x",INDEX('Capacity Summary'!$C$139:$E$238,MATCH('Capacity Backing (Hide)'!CQ$132,'Capacity Summary'!$B$139:$B$238,0),4),IF(INDEX('Capacity Summary'!$H$139:$BG$238,MATCH('Capacity Backing (Hide)'!CQ$132,'Capacity Summary'!$B$139:$B$238,0),MATCH('Capacity Backing (Hide)'!$A145,'Capacity Summary'!$H$138:$BG$138,0))&lt;&gt;0,INDEX('Capacity Summary'!$H$139:$BG$238,MATCH('Capacity Backing (Hide)'!CQ$132,'Capacity Summary'!$B$139:$B$238,0),MATCH('Capacity Backing (Hide)'!$A145,'Capacity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(Hide)'!$A145,'Capacity Summary'!$H$138:$BG$138,0))="x",INDEX('Capacity Summary'!$C$139:$E$238,MATCH('Capacity Backing (Hide)'!CR$132,'Capacity Summary'!$B$139:$B$238,0),4),IF(INDEX('Capacity Summary'!$H$139:$BG$238,MATCH('Capacity Backing (Hide)'!CR$132,'Capacity Summary'!$B$139:$B$238,0),MATCH('Capacity Backing (Hide)'!$A145,'Capacity Summary'!$H$138:$BG$138,0))&lt;&gt;0,INDEX('Capacity Summary'!$H$139:$BG$238,MATCH('Capacity Backing (Hide)'!CR$132,'Capacity Summary'!$B$139:$B$238,0),MATCH('Capacity Backing (Hide)'!$A145,'Capacity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(Hide)'!$A145,'Capacity Summary'!$H$138:$BG$138,0))="x",INDEX('Capacity Summary'!$C$139:$E$238,MATCH('Capacity Backing (Hide)'!CS$132,'Capacity Summary'!$B$139:$B$238,0),4),IF(INDEX('Capacity Summary'!$H$139:$BG$238,MATCH('Capacity Backing (Hide)'!CS$132,'Capacity Summary'!$B$139:$B$238,0),MATCH('Capacity Backing (Hide)'!$A145,'Capacity Summary'!$H$138:$BG$138,0))&lt;&gt;0,INDEX('Capacity Summary'!$H$139:$BG$238,MATCH('Capacity Backing (Hide)'!CS$132,'Capacity Summary'!$B$139:$B$238,0),MATCH('Capacity Backing (Hide)'!$A145,'Capacity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(Hide)'!$A145,'Capacity Summary'!$H$138:$BG$138,0))="x",INDEX('Capacity Summary'!$C$139:$E$238,MATCH('Capacity Backing (Hide)'!CT$132,'Capacity Summary'!$B$139:$B$238,0),4),IF(INDEX('Capacity Summary'!$H$139:$BG$238,MATCH('Capacity Backing (Hide)'!CT$132,'Capacity Summary'!$B$139:$B$238,0),MATCH('Capacity Backing (Hide)'!$A145,'Capacity Summary'!$H$138:$BG$138,0))&lt;&gt;0,INDEX('Capacity Summary'!$H$139:$BG$238,MATCH('Capacity Backing (Hide)'!CT$132,'Capacity Summary'!$B$139:$B$238,0),MATCH('Capacity Backing (Hide)'!$A145,'Capacity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(Hide)'!$A145,'Capacity Summary'!$H$138:$BG$138,0))="x",INDEX('Capacity Summary'!$C$139:$E$238,MATCH('Capacity Backing (Hide)'!CU$132,'Capacity Summary'!$B$139:$B$238,0),4),IF(INDEX('Capacity Summary'!$H$139:$BG$238,MATCH('Capacity Backing (Hide)'!CU$132,'Capacity Summary'!$B$139:$B$238,0),MATCH('Capacity Backing (Hide)'!$A145,'Capacity Summary'!$H$138:$BG$138,0))&lt;&gt;0,INDEX('Capacity Summary'!$H$139:$BG$238,MATCH('Capacity Backing (Hide)'!CU$132,'Capacity Summary'!$B$139:$B$238,0),MATCH('Capacity Backing (Hide)'!$A145,'Capacity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(Hide)'!$A145,'Capacity Summary'!$H$138:$BG$138,0))="x",INDEX('Capacity Summary'!$C$139:$E$238,MATCH('Capacity Backing (Hide)'!CV$132,'Capacity Summary'!$B$139:$B$238,0),4),IF(INDEX('Capacity Summary'!$H$139:$BG$238,MATCH('Capacity Backing (Hide)'!CV$132,'Capacity Summary'!$B$139:$B$238,0),MATCH('Capacity Backing (Hide)'!$A145,'Capacity Summary'!$H$138:$BG$138,0))&lt;&gt;0,INDEX('Capacity Summary'!$H$139:$BG$238,MATCH('Capacity Backing (Hide)'!CV$132,'Capacity Summary'!$B$139:$B$238,0),MATCH('Capacity Backing (Hide)'!$A145,'Capacity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(Hide)'!$A145,'Capacity Summary'!$H$138:$BG$138,0))="x",INDEX('Capacity Summary'!$C$139:$E$238,MATCH('Capacity Backing (Hide)'!CW$132,'Capacity Summary'!$B$139:$B$238,0),4),IF(INDEX('Capacity Summary'!$H$139:$BG$238,MATCH('Capacity Backing (Hide)'!CW$132,'Capacity Summary'!$B$139:$B$238,0),MATCH('Capacity Backing (Hide)'!$A145,'Capacity Summary'!$H$138:$BG$138,0))&lt;&gt;0,INDEX('Capacity Summary'!$H$139:$BG$238,MATCH('Capacity Backing (Hide)'!CW$132,'Capacity Summary'!$B$139:$B$238,0),MATCH('Capacity Backing (Hide)'!$A145,'Capacity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6" spans="1:101" x14ac:dyDescent="0.35">
      <c r="A146" s="2">
        <f ca="1">'Required Capacity (Hide)'!E16</f>
        <v>44305</v>
      </c>
      <c r="B14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(Hide)'!$A146,'Capacity Summary'!$H$138:$BG$138,0))="x",INDEX('Capacity Summary'!$C$139:$E$238,MATCH('Capacity Backing (Hide)'!B$132,'Capacity Summary'!$B$139:$B$238,0),4),IF(INDEX('Capacity Summary'!$H$139:$BG$238,MATCH('Capacity Backing (Hide)'!B$132,'Capacity Summary'!$B$139:$B$238,0),MATCH('Capacity Backing (Hide)'!$A146,'Capacity Summary'!$H$138:$BG$138,0))&lt;&gt;0,INDEX('Capacity Summary'!$H$139:$BG$238,MATCH('Capacity Backing (Hide)'!B$132,'Capacity Summary'!$B$139:$B$238,0),MATCH('Capacity Backing (Hide)'!$A146,'Capacity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(Hide)'!$A146,'Capacity Summary'!$H$138:$BG$138,0))="x",INDEX('Capacity Summary'!$C$139:$E$238,MATCH('Capacity Backing (Hide)'!C$132,'Capacity Summary'!$B$139:$B$238,0),4),IF(INDEX('Capacity Summary'!$H$139:$BG$238,MATCH('Capacity Backing (Hide)'!C$132,'Capacity Summary'!$B$139:$B$238,0),MATCH('Capacity Backing (Hide)'!$A146,'Capacity Summary'!$H$138:$BG$138,0))&lt;&gt;0,INDEX('Capacity Summary'!$H$139:$BG$238,MATCH('Capacity Backing (Hide)'!C$132,'Capacity Summary'!$B$139:$B$238,0),MATCH('Capacity Backing (Hide)'!$A146,'Capacity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(Hide)'!$A146,'Capacity Summary'!$H$138:$BG$138,0))="x",INDEX('Capacity Summary'!$C$139:$E$238,MATCH('Capacity Backing (Hide)'!D$132,'Capacity Summary'!$B$139:$B$238,0),4),IF(INDEX('Capacity Summary'!$H$139:$BG$238,MATCH('Capacity Backing (Hide)'!D$132,'Capacity Summary'!$B$139:$B$238,0),MATCH('Capacity Backing (Hide)'!$A146,'Capacity Summary'!$H$138:$BG$138,0))&lt;&gt;0,INDEX('Capacity Summary'!$H$139:$BG$238,MATCH('Capacity Backing (Hide)'!D$132,'Capacity Summary'!$B$139:$B$238,0),MATCH('Capacity Backing (Hide)'!$A146,'Capacity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(Hide)'!$A146,'Capacity Summary'!$H$138:$BG$138,0))="x",INDEX('Capacity Summary'!$C$139:$E$238,MATCH('Capacity Backing (Hide)'!E$132,'Capacity Summary'!$B$139:$B$238,0),4),IF(INDEX('Capacity Summary'!$H$139:$BG$238,MATCH('Capacity Backing (Hide)'!E$132,'Capacity Summary'!$B$139:$B$238,0),MATCH('Capacity Backing (Hide)'!$A146,'Capacity Summary'!$H$138:$BG$138,0))&lt;&gt;0,INDEX('Capacity Summary'!$H$139:$BG$238,MATCH('Capacity Backing (Hide)'!E$132,'Capacity Summary'!$B$139:$B$238,0),MATCH('Capacity Backing (Hide)'!$A146,'Capacity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(Hide)'!$A146,'Capacity Summary'!$H$138:$BG$138,0))="x",INDEX('Capacity Summary'!$C$139:$E$238,MATCH('Capacity Backing (Hide)'!F$132,'Capacity Summary'!$B$139:$B$238,0),4),IF(INDEX('Capacity Summary'!$H$139:$BG$238,MATCH('Capacity Backing (Hide)'!F$132,'Capacity Summary'!$B$139:$B$238,0),MATCH('Capacity Backing (Hide)'!$A146,'Capacity Summary'!$H$138:$BG$138,0))&lt;&gt;0,INDEX('Capacity Summary'!$H$139:$BG$238,MATCH('Capacity Backing (Hide)'!F$132,'Capacity Summary'!$B$139:$B$238,0),MATCH('Capacity Backing (Hide)'!$A146,'Capacity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(Hide)'!$A146,'Capacity Summary'!$H$138:$BG$138,0))="x",INDEX('Capacity Summary'!$C$139:$E$238,MATCH('Capacity Backing (Hide)'!G$132,'Capacity Summary'!$B$139:$B$238,0),4),IF(INDEX('Capacity Summary'!$H$139:$BG$238,MATCH('Capacity Backing (Hide)'!G$132,'Capacity Summary'!$B$139:$B$238,0),MATCH('Capacity Backing (Hide)'!$A146,'Capacity Summary'!$H$138:$BG$138,0))&lt;&gt;0,INDEX('Capacity Summary'!$H$139:$BG$238,MATCH('Capacity Backing (Hide)'!G$132,'Capacity Summary'!$B$139:$B$238,0),MATCH('Capacity Backing (Hide)'!$A146,'Capacity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(Hide)'!$A146,'Capacity Summary'!$H$138:$BG$138,0))="x",INDEX('Capacity Summary'!$C$139:$E$238,MATCH('Capacity Backing (Hide)'!H$132,'Capacity Summary'!$B$139:$B$238,0),4),IF(INDEX('Capacity Summary'!$H$139:$BG$238,MATCH('Capacity Backing (Hide)'!H$132,'Capacity Summary'!$B$139:$B$238,0),MATCH('Capacity Backing (Hide)'!$A146,'Capacity Summary'!$H$138:$BG$138,0))&lt;&gt;0,INDEX('Capacity Summary'!$H$139:$BG$238,MATCH('Capacity Backing (Hide)'!H$132,'Capacity Summary'!$B$139:$B$238,0),MATCH('Capacity Backing (Hide)'!$A146,'Capacity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(Hide)'!$A146,'Capacity Summary'!$H$138:$BG$138,0))="x",INDEX('Capacity Summary'!$C$139:$E$238,MATCH('Capacity Backing (Hide)'!I$132,'Capacity Summary'!$B$139:$B$238,0),4),IF(INDEX('Capacity Summary'!$H$139:$BG$238,MATCH('Capacity Backing (Hide)'!I$132,'Capacity Summary'!$B$139:$B$238,0),MATCH('Capacity Backing (Hide)'!$A146,'Capacity Summary'!$H$138:$BG$138,0))&lt;&gt;0,INDEX('Capacity Summary'!$H$139:$BG$238,MATCH('Capacity Backing (Hide)'!I$132,'Capacity Summary'!$B$139:$B$238,0),MATCH('Capacity Backing (Hide)'!$A146,'Capacity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(Hide)'!$A146,'Capacity Summary'!$H$138:$BG$138,0))="x",INDEX('Capacity Summary'!$C$139:$E$238,MATCH('Capacity Backing (Hide)'!J$132,'Capacity Summary'!$B$139:$B$238,0),4),IF(INDEX('Capacity Summary'!$H$139:$BG$238,MATCH('Capacity Backing (Hide)'!J$132,'Capacity Summary'!$B$139:$B$238,0),MATCH('Capacity Backing (Hide)'!$A146,'Capacity Summary'!$H$138:$BG$138,0))&lt;&gt;0,INDEX('Capacity Summary'!$H$139:$BG$238,MATCH('Capacity Backing (Hide)'!J$132,'Capacity Summary'!$B$139:$B$238,0),MATCH('Capacity Backing (Hide)'!$A146,'Capacity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(Hide)'!$A146,'Capacity Summary'!$H$138:$BG$138,0))="x",INDEX('Capacity Summary'!$C$139:$E$238,MATCH('Capacity Backing (Hide)'!K$132,'Capacity Summary'!$B$139:$B$238,0),4),IF(INDEX('Capacity Summary'!$H$139:$BG$238,MATCH('Capacity Backing (Hide)'!K$132,'Capacity Summary'!$B$139:$B$238,0),MATCH('Capacity Backing (Hide)'!$A146,'Capacity Summary'!$H$138:$BG$138,0))&lt;&gt;0,INDEX('Capacity Summary'!$H$139:$BG$238,MATCH('Capacity Backing (Hide)'!K$132,'Capacity Summary'!$B$139:$B$238,0),MATCH('Capacity Backing (Hide)'!$A146,'Capacity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(Hide)'!$A146,'Capacity Summary'!$H$138:$BG$138,0))="x",INDEX('Capacity Summary'!$C$139:$E$238,MATCH('Capacity Backing (Hide)'!L$132,'Capacity Summary'!$B$139:$B$238,0),4),IF(INDEX('Capacity Summary'!$H$139:$BG$238,MATCH('Capacity Backing (Hide)'!L$132,'Capacity Summary'!$B$139:$B$238,0),MATCH('Capacity Backing (Hide)'!$A146,'Capacity Summary'!$H$138:$BG$138,0))&lt;&gt;0,INDEX('Capacity Summary'!$H$139:$BG$238,MATCH('Capacity Backing (Hide)'!L$132,'Capacity Summary'!$B$139:$B$238,0),MATCH('Capacity Backing (Hide)'!$A146,'Capacity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(Hide)'!$A146,'Capacity Summary'!$H$138:$BG$138,0))="x",INDEX('Capacity Summary'!$C$139:$E$238,MATCH('Capacity Backing (Hide)'!M$132,'Capacity Summary'!$B$139:$B$238,0),4),IF(INDEX('Capacity Summary'!$H$139:$BG$238,MATCH('Capacity Backing (Hide)'!M$132,'Capacity Summary'!$B$139:$B$238,0),MATCH('Capacity Backing (Hide)'!$A146,'Capacity Summary'!$H$138:$BG$138,0))&lt;&gt;0,INDEX('Capacity Summary'!$H$139:$BG$238,MATCH('Capacity Backing (Hide)'!M$132,'Capacity Summary'!$B$139:$B$238,0),MATCH('Capacity Backing (Hide)'!$A146,'Capacity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(Hide)'!$A146,'Capacity Summary'!$H$138:$BG$138,0))="x",INDEX('Capacity Summary'!$C$139:$E$238,MATCH('Capacity Backing (Hide)'!N$132,'Capacity Summary'!$B$139:$B$238,0),4),IF(INDEX('Capacity Summary'!$H$139:$BG$238,MATCH('Capacity Backing (Hide)'!N$132,'Capacity Summary'!$B$139:$B$238,0),MATCH('Capacity Backing (Hide)'!$A146,'Capacity Summary'!$H$138:$BG$138,0))&lt;&gt;0,INDEX('Capacity Summary'!$H$139:$BG$238,MATCH('Capacity Backing (Hide)'!N$132,'Capacity Summary'!$B$139:$B$238,0),MATCH('Capacity Backing (Hide)'!$A146,'Capacity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(Hide)'!$A146,'Capacity Summary'!$H$138:$BG$138,0))="x",INDEX('Capacity Summary'!$C$139:$E$238,MATCH('Capacity Backing (Hide)'!O$132,'Capacity Summary'!$B$139:$B$238,0),4),IF(INDEX('Capacity Summary'!$H$139:$BG$238,MATCH('Capacity Backing (Hide)'!O$132,'Capacity Summary'!$B$139:$B$238,0),MATCH('Capacity Backing (Hide)'!$A146,'Capacity Summary'!$H$138:$BG$138,0))&lt;&gt;0,INDEX('Capacity Summary'!$H$139:$BG$238,MATCH('Capacity Backing (Hide)'!O$132,'Capacity Summary'!$B$139:$B$238,0),MATCH('Capacity Backing (Hide)'!$A146,'Capacity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(Hide)'!$A146,'Capacity Summary'!$H$138:$BG$138,0))="x",INDEX('Capacity Summary'!$C$139:$E$238,MATCH('Capacity Backing (Hide)'!P$132,'Capacity Summary'!$B$139:$B$238,0),4),IF(INDEX('Capacity Summary'!$H$139:$BG$238,MATCH('Capacity Backing (Hide)'!P$132,'Capacity Summary'!$B$139:$B$238,0),MATCH('Capacity Backing (Hide)'!$A146,'Capacity Summary'!$H$138:$BG$138,0))&lt;&gt;0,INDEX('Capacity Summary'!$H$139:$BG$238,MATCH('Capacity Backing (Hide)'!P$132,'Capacity Summary'!$B$139:$B$238,0),MATCH('Capacity Backing (Hide)'!$A146,'Capacity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(Hide)'!$A146,'Capacity Summary'!$H$138:$BG$138,0))="x",INDEX('Capacity Summary'!$C$139:$E$238,MATCH('Capacity Backing (Hide)'!Q$132,'Capacity Summary'!$B$139:$B$238,0),4),IF(INDEX('Capacity Summary'!$H$139:$BG$238,MATCH('Capacity Backing (Hide)'!Q$132,'Capacity Summary'!$B$139:$B$238,0),MATCH('Capacity Backing (Hide)'!$A146,'Capacity Summary'!$H$138:$BG$138,0))&lt;&gt;0,INDEX('Capacity Summary'!$H$139:$BG$238,MATCH('Capacity Backing (Hide)'!Q$132,'Capacity Summary'!$B$139:$B$238,0),MATCH('Capacity Backing (Hide)'!$A146,'Capacity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(Hide)'!$A146,'Capacity Summary'!$H$138:$BG$138,0))="x",INDEX('Capacity Summary'!$C$139:$E$238,MATCH('Capacity Backing (Hide)'!R$132,'Capacity Summary'!$B$139:$B$238,0),4),IF(INDEX('Capacity Summary'!$H$139:$BG$238,MATCH('Capacity Backing (Hide)'!R$132,'Capacity Summary'!$B$139:$B$238,0),MATCH('Capacity Backing (Hide)'!$A146,'Capacity Summary'!$H$138:$BG$138,0))&lt;&gt;0,INDEX('Capacity Summary'!$H$139:$BG$238,MATCH('Capacity Backing (Hide)'!R$132,'Capacity Summary'!$B$139:$B$238,0),MATCH('Capacity Backing (Hide)'!$A146,'Capacity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(Hide)'!$A146,'Capacity Summary'!$H$138:$BG$138,0))="x",INDEX('Capacity Summary'!$C$139:$E$238,MATCH('Capacity Backing (Hide)'!S$132,'Capacity Summary'!$B$139:$B$238,0),4),IF(INDEX('Capacity Summary'!$H$139:$BG$238,MATCH('Capacity Backing (Hide)'!S$132,'Capacity Summary'!$B$139:$B$238,0),MATCH('Capacity Backing (Hide)'!$A146,'Capacity Summary'!$H$138:$BG$138,0))&lt;&gt;0,INDEX('Capacity Summary'!$H$139:$BG$238,MATCH('Capacity Backing (Hide)'!S$132,'Capacity Summary'!$B$139:$B$238,0),MATCH('Capacity Backing (Hide)'!$A146,'Capacity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(Hide)'!$A146,'Capacity Summary'!$H$138:$BG$138,0))="x",INDEX('Capacity Summary'!$C$139:$E$238,MATCH('Capacity Backing (Hide)'!T$132,'Capacity Summary'!$B$139:$B$238,0),4),IF(INDEX('Capacity Summary'!$H$139:$BG$238,MATCH('Capacity Backing (Hide)'!T$132,'Capacity Summary'!$B$139:$B$238,0),MATCH('Capacity Backing (Hide)'!$A146,'Capacity Summary'!$H$138:$BG$138,0))&lt;&gt;0,INDEX('Capacity Summary'!$H$139:$BG$238,MATCH('Capacity Backing (Hide)'!T$132,'Capacity Summary'!$B$139:$B$238,0),MATCH('Capacity Backing (Hide)'!$A146,'Capacity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(Hide)'!$A146,'Capacity Summary'!$H$138:$BG$138,0))="x",INDEX('Capacity Summary'!$C$139:$E$238,MATCH('Capacity Backing (Hide)'!U$132,'Capacity Summary'!$B$139:$B$238,0),4),IF(INDEX('Capacity Summary'!$H$139:$BG$238,MATCH('Capacity Backing (Hide)'!U$132,'Capacity Summary'!$B$139:$B$238,0),MATCH('Capacity Backing (Hide)'!$A146,'Capacity Summary'!$H$138:$BG$138,0))&lt;&gt;0,INDEX('Capacity Summary'!$H$139:$BG$238,MATCH('Capacity Backing (Hide)'!U$132,'Capacity Summary'!$B$139:$B$238,0),MATCH('Capacity Backing (Hide)'!$A146,'Capacity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(Hide)'!$A146,'Capacity Summary'!$H$138:$BG$138,0))="x",INDEX('Capacity Summary'!$C$139:$E$238,MATCH('Capacity Backing (Hide)'!V$132,'Capacity Summary'!$B$139:$B$238,0),4),IF(INDEX('Capacity Summary'!$H$139:$BG$238,MATCH('Capacity Backing (Hide)'!V$132,'Capacity Summary'!$B$139:$B$238,0),MATCH('Capacity Backing (Hide)'!$A146,'Capacity Summary'!$H$138:$BG$138,0))&lt;&gt;0,INDEX('Capacity Summary'!$H$139:$BG$238,MATCH('Capacity Backing (Hide)'!V$132,'Capacity Summary'!$B$139:$B$238,0),MATCH('Capacity Backing (Hide)'!$A146,'Capacity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(Hide)'!$A146,'Capacity Summary'!$H$138:$BG$138,0))="x",INDEX('Capacity Summary'!$C$139:$E$238,MATCH('Capacity Backing (Hide)'!W$132,'Capacity Summary'!$B$139:$B$238,0),4),IF(INDEX('Capacity Summary'!$H$139:$BG$238,MATCH('Capacity Backing (Hide)'!W$132,'Capacity Summary'!$B$139:$B$238,0),MATCH('Capacity Backing (Hide)'!$A146,'Capacity Summary'!$H$138:$BG$138,0))&lt;&gt;0,INDEX('Capacity Summary'!$H$139:$BG$238,MATCH('Capacity Backing (Hide)'!W$132,'Capacity Summary'!$B$139:$B$238,0),MATCH('Capacity Backing (Hide)'!$A146,'Capacity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(Hide)'!$A146,'Capacity Summary'!$H$138:$BG$138,0))="x",INDEX('Capacity Summary'!$C$139:$E$238,MATCH('Capacity Backing (Hide)'!X$132,'Capacity Summary'!$B$139:$B$238,0),4),IF(INDEX('Capacity Summary'!$H$139:$BG$238,MATCH('Capacity Backing (Hide)'!X$132,'Capacity Summary'!$B$139:$B$238,0),MATCH('Capacity Backing (Hide)'!$A146,'Capacity Summary'!$H$138:$BG$138,0))&lt;&gt;0,INDEX('Capacity Summary'!$H$139:$BG$238,MATCH('Capacity Backing (Hide)'!X$132,'Capacity Summary'!$B$139:$B$238,0),MATCH('Capacity Backing (Hide)'!$A146,'Capacity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(Hide)'!$A146,'Capacity Summary'!$H$138:$BG$138,0))="x",INDEX('Capacity Summary'!$C$139:$E$238,MATCH('Capacity Backing (Hide)'!Y$132,'Capacity Summary'!$B$139:$B$238,0),4),IF(INDEX('Capacity Summary'!$H$139:$BG$238,MATCH('Capacity Backing (Hide)'!Y$132,'Capacity Summary'!$B$139:$B$238,0),MATCH('Capacity Backing (Hide)'!$A146,'Capacity Summary'!$H$138:$BG$138,0))&lt;&gt;0,INDEX('Capacity Summary'!$H$139:$BG$238,MATCH('Capacity Backing (Hide)'!Y$132,'Capacity Summary'!$B$139:$B$238,0),MATCH('Capacity Backing (Hide)'!$A146,'Capacity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(Hide)'!$A146,'Capacity Summary'!$H$138:$BG$138,0))="x",INDEX('Capacity Summary'!$C$139:$E$238,MATCH('Capacity Backing (Hide)'!Z$132,'Capacity Summary'!$B$139:$B$238,0),4),IF(INDEX('Capacity Summary'!$H$139:$BG$238,MATCH('Capacity Backing (Hide)'!Z$132,'Capacity Summary'!$B$139:$B$238,0),MATCH('Capacity Backing (Hide)'!$A146,'Capacity Summary'!$H$138:$BG$138,0))&lt;&gt;0,INDEX('Capacity Summary'!$H$139:$BG$238,MATCH('Capacity Backing (Hide)'!Z$132,'Capacity Summary'!$B$139:$B$238,0),MATCH('Capacity Backing (Hide)'!$A146,'Capacity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(Hide)'!$A146,'Capacity Summary'!$H$138:$BG$138,0))="x",INDEX('Capacity Summary'!$C$139:$E$238,MATCH('Capacity Backing (Hide)'!AA$132,'Capacity Summary'!$B$139:$B$238,0),4),IF(INDEX('Capacity Summary'!$H$139:$BG$238,MATCH('Capacity Backing (Hide)'!AA$132,'Capacity Summary'!$B$139:$B$238,0),MATCH('Capacity Backing (Hide)'!$A146,'Capacity Summary'!$H$138:$BG$138,0))&lt;&gt;0,INDEX('Capacity Summary'!$H$139:$BG$238,MATCH('Capacity Backing (Hide)'!AA$132,'Capacity Summary'!$B$139:$B$238,0),MATCH('Capacity Backing (Hide)'!$A146,'Capacity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(Hide)'!$A146,'Capacity Summary'!$H$138:$BG$138,0))="x",INDEX('Capacity Summary'!$C$139:$E$238,MATCH('Capacity Backing (Hide)'!AB$132,'Capacity Summary'!$B$139:$B$238,0),4),IF(INDEX('Capacity Summary'!$H$139:$BG$238,MATCH('Capacity Backing (Hide)'!AB$132,'Capacity Summary'!$B$139:$B$238,0),MATCH('Capacity Backing (Hide)'!$A146,'Capacity Summary'!$H$138:$BG$138,0))&lt;&gt;0,INDEX('Capacity Summary'!$H$139:$BG$238,MATCH('Capacity Backing (Hide)'!AB$132,'Capacity Summary'!$B$139:$B$238,0),MATCH('Capacity Backing (Hide)'!$A146,'Capacity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(Hide)'!$A146,'Capacity Summary'!$H$138:$BG$138,0))="x",INDEX('Capacity Summary'!$C$139:$E$238,MATCH('Capacity Backing (Hide)'!AC$132,'Capacity Summary'!$B$139:$B$238,0),4),IF(INDEX('Capacity Summary'!$H$139:$BG$238,MATCH('Capacity Backing (Hide)'!AC$132,'Capacity Summary'!$B$139:$B$238,0),MATCH('Capacity Backing (Hide)'!$A146,'Capacity Summary'!$H$138:$BG$138,0))&lt;&gt;0,INDEX('Capacity Summary'!$H$139:$BG$238,MATCH('Capacity Backing (Hide)'!AC$132,'Capacity Summary'!$B$139:$B$238,0),MATCH('Capacity Backing (Hide)'!$A146,'Capacity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(Hide)'!$A146,'Capacity Summary'!$H$138:$BG$138,0))="x",INDEX('Capacity Summary'!$C$139:$E$238,MATCH('Capacity Backing (Hide)'!AD$132,'Capacity Summary'!$B$139:$B$238,0),4),IF(INDEX('Capacity Summary'!$H$139:$BG$238,MATCH('Capacity Backing (Hide)'!AD$132,'Capacity Summary'!$B$139:$B$238,0),MATCH('Capacity Backing (Hide)'!$A146,'Capacity Summary'!$H$138:$BG$138,0))&lt;&gt;0,INDEX('Capacity Summary'!$H$139:$BG$238,MATCH('Capacity Backing (Hide)'!AD$132,'Capacity Summary'!$B$139:$B$238,0),MATCH('Capacity Backing (Hide)'!$A146,'Capacity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(Hide)'!$A146,'Capacity Summary'!$H$138:$BG$138,0))="x",INDEX('Capacity Summary'!$C$139:$E$238,MATCH('Capacity Backing (Hide)'!AE$132,'Capacity Summary'!$B$139:$B$238,0),4),IF(INDEX('Capacity Summary'!$H$139:$BG$238,MATCH('Capacity Backing (Hide)'!AE$132,'Capacity Summary'!$B$139:$B$238,0),MATCH('Capacity Backing (Hide)'!$A146,'Capacity Summary'!$H$138:$BG$138,0))&lt;&gt;0,INDEX('Capacity Summary'!$H$139:$BG$238,MATCH('Capacity Backing (Hide)'!AE$132,'Capacity Summary'!$B$139:$B$238,0),MATCH('Capacity Backing (Hide)'!$A146,'Capacity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(Hide)'!$A146,'Capacity Summary'!$H$138:$BG$138,0))="x",INDEX('Capacity Summary'!$C$139:$E$238,MATCH('Capacity Backing (Hide)'!AF$132,'Capacity Summary'!$B$139:$B$238,0),4),IF(INDEX('Capacity Summary'!$H$139:$BG$238,MATCH('Capacity Backing (Hide)'!AF$132,'Capacity Summary'!$B$139:$B$238,0),MATCH('Capacity Backing (Hide)'!$A146,'Capacity Summary'!$H$138:$BG$138,0))&lt;&gt;0,INDEX('Capacity Summary'!$H$139:$BG$238,MATCH('Capacity Backing (Hide)'!AF$132,'Capacity Summary'!$B$139:$B$238,0),MATCH('Capacity Backing (Hide)'!$A146,'Capacity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(Hide)'!$A146,'Capacity Summary'!$H$138:$BG$138,0))="x",INDEX('Capacity Summary'!$C$139:$E$238,MATCH('Capacity Backing (Hide)'!AG$132,'Capacity Summary'!$B$139:$B$238,0),4),IF(INDEX('Capacity Summary'!$H$139:$BG$238,MATCH('Capacity Backing (Hide)'!AG$132,'Capacity Summary'!$B$139:$B$238,0),MATCH('Capacity Backing (Hide)'!$A146,'Capacity Summary'!$H$138:$BG$138,0))&lt;&gt;0,INDEX('Capacity Summary'!$H$139:$BG$238,MATCH('Capacity Backing (Hide)'!AG$132,'Capacity Summary'!$B$139:$B$238,0),MATCH('Capacity Backing (Hide)'!$A146,'Capacity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(Hide)'!$A146,'Capacity Summary'!$H$138:$BG$138,0))="x",INDEX('Capacity Summary'!$C$139:$E$238,MATCH('Capacity Backing (Hide)'!AH$132,'Capacity Summary'!$B$139:$B$238,0),4),IF(INDEX('Capacity Summary'!$H$139:$BG$238,MATCH('Capacity Backing (Hide)'!AH$132,'Capacity Summary'!$B$139:$B$238,0),MATCH('Capacity Backing (Hide)'!$A146,'Capacity Summary'!$H$138:$BG$138,0))&lt;&gt;0,INDEX('Capacity Summary'!$H$139:$BG$238,MATCH('Capacity Backing (Hide)'!AH$132,'Capacity Summary'!$B$139:$B$238,0),MATCH('Capacity Backing (Hide)'!$A146,'Capacity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(Hide)'!$A146,'Capacity Summary'!$H$138:$BG$138,0))="x",INDEX('Capacity Summary'!$C$139:$E$238,MATCH('Capacity Backing (Hide)'!AI$132,'Capacity Summary'!$B$139:$B$238,0),4),IF(INDEX('Capacity Summary'!$H$139:$BG$238,MATCH('Capacity Backing (Hide)'!AI$132,'Capacity Summary'!$B$139:$B$238,0),MATCH('Capacity Backing (Hide)'!$A146,'Capacity Summary'!$H$138:$BG$138,0))&lt;&gt;0,INDEX('Capacity Summary'!$H$139:$BG$238,MATCH('Capacity Backing (Hide)'!AI$132,'Capacity Summary'!$B$139:$B$238,0),MATCH('Capacity Backing (Hide)'!$A146,'Capacity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(Hide)'!$A146,'Capacity Summary'!$H$138:$BG$138,0))="x",INDEX('Capacity Summary'!$C$139:$E$238,MATCH('Capacity Backing (Hide)'!AJ$132,'Capacity Summary'!$B$139:$B$238,0),4),IF(INDEX('Capacity Summary'!$H$139:$BG$238,MATCH('Capacity Backing (Hide)'!AJ$132,'Capacity Summary'!$B$139:$B$238,0),MATCH('Capacity Backing (Hide)'!$A146,'Capacity Summary'!$H$138:$BG$138,0))&lt;&gt;0,INDEX('Capacity Summary'!$H$139:$BG$238,MATCH('Capacity Backing (Hide)'!AJ$132,'Capacity Summary'!$B$139:$B$238,0),MATCH('Capacity Backing (Hide)'!$A146,'Capacity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(Hide)'!$A146,'Capacity Summary'!$H$138:$BG$138,0))="x",INDEX('Capacity Summary'!$C$139:$E$238,MATCH('Capacity Backing (Hide)'!AK$132,'Capacity Summary'!$B$139:$B$238,0),4),IF(INDEX('Capacity Summary'!$H$139:$BG$238,MATCH('Capacity Backing (Hide)'!AK$132,'Capacity Summary'!$B$139:$B$238,0),MATCH('Capacity Backing (Hide)'!$A146,'Capacity Summary'!$H$138:$BG$138,0))&lt;&gt;0,INDEX('Capacity Summary'!$H$139:$BG$238,MATCH('Capacity Backing (Hide)'!AK$132,'Capacity Summary'!$B$139:$B$238,0),MATCH('Capacity Backing (Hide)'!$A146,'Capacity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(Hide)'!$A146,'Capacity Summary'!$H$138:$BG$138,0))="x",INDEX('Capacity Summary'!$C$139:$E$238,MATCH('Capacity Backing (Hide)'!AL$132,'Capacity Summary'!$B$139:$B$238,0),4),IF(INDEX('Capacity Summary'!$H$139:$BG$238,MATCH('Capacity Backing (Hide)'!AL$132,'Capacity Summary'!$B$139:$B$238,0),MATCH('Capacity Backing (Hide)'!$A146,'Capacity Summary'!$H$138:$BG$138,0))&lt;&gt;0,INDEX('Capacity Summary'!$H$139:$BG$238,MATCH('Capacity Backing (Hide)'!AL$132,'Capacity Summary'!$B$139:$B$238,0),MATCH('Capacity Backing (Hide)'!$A146,'Capacity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(Hide)'!$A146,'Capacity Summary'!$H$138:$BG$138,0))="x",INDEX('Capacity Summary'!$C$139:$E$238,MATCH('Capacity Backing (Hide)'!AM$132,'Capacity Summary'!$B$139:$B$238,0),4),IF(INDEX('Capacity Summary'!$H$139:$BG$238,MATCH('Capacity Backing (Hide)'!AM$132,'Capacity Summary'!$B$139:$B$238,0),MATCH('Capacity Backing (Hide)'!$A146,'Capacity Summary'!$H$138:$BG$138,0))&lt;&gt;0,INDEX('Capacity Summary'!$H$139:$BG$238,MATCH('Capacity Backing (Hide)'!AM$132,'Capacity Summary'!$B$139:$B$238,0),MATCH('Capacity Backing (Hide)'!$A146,'Capacity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(Hide)'!$A146,'Capacity Summary'!$H$138:$BG$138,0))="x",INDEX('Capacity Summary'!$C$139:$E$238,MATCH('Capacity Backing (Hide)'!AN$132,'Capacity Summary'!$B$139:$B$238,0),4),IF(INDEX('Capacity Summary'!$H$139:$BG$238,MATCH('Capacity Backing (Hide)'!AN$132,'Capacity Summary'!$B$139:$B$238,0),MATCH('Capacity Backing (Hide)'!$A146,'Capacity Summary'!$H$138:$BG$138,0))&lt;&gt;0,INDEX('Capacity Summary'!$H$139:$BG$238,MATCH('Capacity Backing (Hide)'!AN$132,'Capacity Summary'!$B$139:$B$238,0),MATCH('Capacity Backing (Hide)'!$A146,'Capacity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(Hide)'!$A146,'Capacity Summary'!$H$138:$BG$138,0))="x",INDEX('Capacity Summary'!$C$139:$E$238,MATCH('Capacity Backing (Hide)'!AO$132,'Capacity Summary'!$B$139:$B$238,0),4),IF(INDEX('Capacity Summary'!$H$139:$BG$238,MATCH('Capacity Backing (Hide)'!AO$132,'Capacity Summary'!$B$139:$B$238,0),MATCH('Capacity Backing (Hide)'!$A146,'Capacity Summary'!$H$138:$BG$138,0))&lt;&gt;0,INDEX('Capacity Summary'!$H$139:$BG$238,MATCH('Capacity Backing (Hide)'!AO$132,'Capacity Summary'!$B$139:$B$238,0),MATCH('Capacity Backing (Hide)'!$A146,'Capacity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(Hide)'!$A146,'Capacity Summary'!$H$138:$BG$138,0))="x",INDEX('Capacity Summary'!$C$139:$E$238,MATCH('Capacity Backing (Hide)'!AP$132,'Capacity Summary'!$B$139:$B$238,0),4),IF(INDEX('Capacity Summary'!$H$139:$BG$238,MATCH('Capacity Backing (Hide)'!AP$132,'Capacity Summary'!$B$139:$B$238,0),MATCH('Capacity Backing (Hide)'!$A146,'Capacity Summary'!$H$138:$BG$138,0))&lt;&gt;0,INDEX('Capacity Summary'!$H$139:$BG$238,MATCH('Capacity Backing (Hide)'!AP$132,'Capacity Summary'!$B$139:$B$238,0),MATCH('Capacity Backing (Hide)'!$A146,'Capacity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(Hide)'!$A146,'Capacity Summary'!$H$138:$BG$138,0))="x",INDEX('Capacity Summary'!$C$139:$E$238,MATCH('Capacity Backing (Hide)'!AQ$132,'Capacity Summary'!$B$139:$B$238,0),4),IF(INDEX('Capacity Summary'!$H$139:$BG$238,MATCH('Capacity Backing (Hide)'!AQ$132,'Capacity Summary'!$B$139:$B$238,0),MATCH('Capacity Backing (Hide)'!$A146,'Capacity Summary'!$H$138:$BG$138,0))&lt;&gt;0,INDEX('Capacity Summary'!$H$139:$BG$238,MATCH('Capacity Backing (Hide)'!AQ$132,'Capacity Summary'!$B$139:$B$238,0),MATCH('Capacity Backing (Hide)'!$A146,'Capacity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(Hide)'!$A146,'Capacity Summary'!$H$138:$BG$138,0))="x",INDEX('Capacity Summary'!$C$139:$E$238,MATCH('Capacity Backing (Hide)'!AR$132,'Capacity Summary'!$B$139:$B$238,0),4),IF(INDEX('Capacity Summary'!$H$139:$BG$238,MATCH('Capacity Backing (Hide)'!AR$132,'Capacity Summary'!$B$139:$B$238,0),MATCH('Capacity Backing (Hide)'!$A146,'Capacity Summary'!$H$138:$BG$138,0))&lt;&gt;0,INDEX('Capacity Summary'!$H$139:$BG$238,MATCH('Capacity Backing (Hide)'!AR$132,'Capacity Summary'!$B$139:$B$238,0),MATCH('Capacity Backing (Hide)'!$A146,'Capacity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(Hide)'!$A146,'Capacity Summary'!$H$138:$BG$138,0))="x",INDEX('Capacity Summary'!$C$139:$E$238,MATCH('Capacity Backing (Hide)'!AS$132,'Capacity Summary'!$B$139:$B$238,0),4),IF(INDEX('Capacity Summary'!$H$139:$BG$238,MATCH('Capacity Backing (Hide)'!AS$132,'Capacity Summary'!$B$139:$B$238,0),MATCH('Capacity Backing (Hide)'!$A146,'Capacity Summary'!$H$138:$BG$138,0))&lt;&gt;0,INDEX('Capacity Summary'!$H$139:$BG$238,MATCH('Capacity Backing (Hide)'!AS$132,'Capacity Summary'!$B$139:$B$238,0),MATCH('Capacity Backing (Hide)'!$A146,'Capacity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(Hide)'!$A146,'Capacity Summary'!$H$138:$BG$138,0))="x",INDEX('Capacity Summary'!$C$139:$E$238,MATCH('Capacity Backing (Hide)'!AT$132,'Capacity Summary'!$B$139:$B$238,0),4),IF(INDEX('Capacity Summary'!$H$139:$BG$238,MATCH('Capacity Backing (Hide)'!AT$132,'Capacity Summary'!$B$139:$B$238,0),MATCH('Capacity Backing (Hide)'!$A146,'Capacity Summary'!$H$138:$BG$138,0))&lt;&gt;0,INDEX('Capacity Summary'!$H$139:$BG$238,MATCH('Capacity Backing (Hide)'!AT$132,'Capacity Summary'!$B$139:$B$238,0),MATCH('Capacity Backing (Hide)'!$A146,'Capacity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(Hide)'!$A146,'Capacity Summary'!$H$138:$BG$138,0))="x",INDEX('Capacity Summary'!$C$139:$E$238,MATCH('Capacity Backing (Hide)'!AU$132,'Capacity Summary'!$B$139:$B$238,0),4),IF(INDEX('Capacity Summary'!$H$139:$BG$238,MATCH('Capacity Backing (Hide)'!AU$132,'Capacity Summary'!$B$139:$B$238,0),MATCH('Capacity Backing (Hide)'!$A146,'Capacity Summary'!$H$138:$BG$138,0))&lt;&gt;0,INDEX('Capacity Summary'!$H$139:$BG$238,MATCH('Capacity Backing (Hide)'!AU$132,'Capacity Summary'!$B$139:$B$238,0),MATCH('Capacity Backing (Hide)'!$A146,'Capacity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(Hide)'!$A146,'Capacity Summary'!$H$138:$BG$138,0))="x",INDEX('Capacity Summary'!$C$139:$E$238,MATCH('Capacity Backing (Hide)'!AV$132,'Capacity Summary'!$B$139:$B$238,0),4),IF(INDEX('Capacity Summary'!$H$139:$BG$238,MATCH('Capacity Backing (Hide)'!AV$132,'Capacity Summary'!$B$139:$B$238,0),MATCH('Capacity Backing (Hide)'!$A146,'Capacity Summary'!$H$138:$BG$138,0))&lt;&gt;0,INDEX('Capacity Summary'!$H$139:$BG$238,MATCH('Capacity Backing (Hide)'!AV$132,'Capacity Summary'!$B$139:$B$238,0),MATCH('Capacity Backing (Hide)'!$A146,'Capacity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(Hide)'!$A146,'Capacity Summary'!$H$138:$BG$138,0))="x",INDEX('Capacity Summary'!$C$139:$E$238,MATCH('Capacity Backing (Hide)'!AW$132,'Capacity Summary'!$B$139:$B$238,0),4),IF(INDEX('Capacity Summary'!$H$139:$BG$238,MATCH('Capacity Backing (Hide)'!AW$132,'Capacity Summary'!$B$139:$B$238,0),MATCH('Capacity Backing (Hide)'!$A146,'Capacity Summary'!$H$138:$BG$138,0))&lt;&gt;0,INDEX('Capacity Summary'!$H$139:$BG$238,MATCH('Capacity Backing (Hide)'!AW$132,'Capacity Summary'!$B$139:$B$238,0),MATCH('Capacity Backing (Hide)'!$A146,'Capacity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(Hide)'!$A146,'Capacity Summary'!$H$138:$BG$138,0))="x",INDEX('Capacity Summary'!$C$139:$E$238,MATCH('Capacity Backing (Hide)'!AX$132,'Capacity Summary'!$B$139:$B$238,0),4),IF(INDEX('Capacity Summary'!$H$139:$BG$238,MATCH('Capacity Backing (Hide)'!AX$132,'Capacity Summary'!$B$139:$B$238,0),MATCH('Capacity Backing (Hide)'!$A146,'Capacity Summary'!$H$138:$BG$138,0))&lt;&gt;0,INDEX('Capacity Summary'!$H$139:$BG$238,MATCH('Capacity Backing (Hide)'!AX$132,'Capacity Summary'!$B$139:$B$238,0),MATCH('Capacity Backing (Hide)'!$A146,'Capacity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(Hide)'!$A146,'Capacity Summary'!$H$138:$BG$138,0))="x",INDEX('Capacity Summary'!$C$139:$E$238,MATCH('Capacity Backing (Hide)'!AY$132,'Capacity Summary'!$B$139:$B$238,0),4),IF(INDEX('Capacity Summary'!$H$139:$BG$238,MATCH('Capacity Backing (Hide)'!AY$132,'Capacity Summary'!$B$139:$B$238,0),MATCH('Capacity Backing (Hide)'!$A146,'Capacity Summary'!$H$138:$BG$138,0))&lt;&gt;0,INDEX('Capacity Summary'!$H$139:$BG$238,MATCH('Capacity Backing (Hide)'!AY$132,'Capacity Summary'!$B$139:$B$238,0),MATCH('Capacity Backing (Hide)'!$A146,'Capacity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(Hide)'!$A146,'Capacity Summary'!$H$138:$BG$138,0))="x",INDEX('Capacity Summary'!$C$139:$E$238,MATCH('Capacity Backing (Hide)'!AZ$132,'Capacity Summary'!$B$139:$B$238,0),4),IF(INDEX('Capacity Summary'!$H$139:$BG$238,MATCH('Capacity Backing (Hide)'!AZ$132,'Capacity Summary'!$B$139:$B$238,0),MATCH('Capacity Backing (Hide)'!$A146,'Capacity Summary'!$H$138:$BG$138,0))&lt;&gt;0,INDEX('Capacity Summary'!$H$139:$BG$238,MATCH('Capacity Backing (Hide)'!AZ$132,'Capacity Summary'!$B$139:$B$238,0),MATCH('Capacity Backing (Hide)'!$A146,'Capacity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(Hide)'!$A146,'Capacity Summary'!$H$138:$BG$138,0))="x",INDEX('Capacity Summary'!$C$139:$E$238,MATCH('Capacity Backing (Hide)'!BA$132,'Capacity Summary'!$B$139:$B$238,0),4),IF(INDEX('Capacity Summary'!$H$139:$BG$238,MATCH('Capacity Backing (Hide)'!BA$132,'Capacity Summary'!$B$139:$B$238,0),MATCH('Capacity Backing (Hide)'!$A146,'Capacity Summary'!$H$138:$BG$138,0))&lt;&gt;0,INDEX('Capacity Summary'!$H$139:$BG$238,MATCH('Capacity Backing (Hide)'!BA$132,'Capacity Summary'!$B$139:$B$238,0),MATCH('Capacity Backing (Hide)'!$A146,'Capacity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(Hide)'!$A146,'Capacity Summary'!$H$138:$BG$138,0))="x",INDEX('Capacity Summary'!$C$139:$E$238,MATCH('Capacity Backing (Hide)'!BB$132,'Capacity Summary'!$B$139:$B$238,0),4),IF(INDEX('Capacity Summary'!$H$139:$BG$238,MATCH('Capacity Backing (Hide)'!BB$132,'Capacity Summary'!$B$139:$B$238,0),MATCH('Capacity Backing (Hide)'!$A146,'Capacity Summary'!$H$138:$BG$138,0))&lt;&gt;0,INDEX('Capacity Summary'!$H$139:$BG$238,MATCH('Capacity Backing (Hide)'!BB$132,'Capacity Summary'!$B$139:$B$238,0),MATCH('Capacity Backing (Hide)'!$A146,'Capacity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(Hide)'!$A146,'Capacity Summary'!$H$138:$BG$138,0))="x",INDEX('Capacity Summary'!$C$139:$E$238,MATCH('Capacity Backing (Hide)'!BC$132,'Capacity Summary'!$B$139:$B$238,0),4),IF(INDEX('Capacity Summary'!$H$139:$BG$238,MATCH('Capacity Backing (Hide)'!BC$132,'Capacity Summary'!$B$139:$B$238,0),MATCH('Capacity Backing (Hide)'!$A146,'Capacity Summary'!$H$138:$BG$138,0))&lt;&gt;0,INDEX('Capacity Summary'!$H$139:$BG$238,MATCH('Capacity Backing (Hide)'!BC$132,'Capacity Summary'!$B$139:$B$238,0),MATCH('Capacity Backing (Hide)'!$A146,'Capacity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(Hide)'!$A146,'Capacity Summary'!$H$138:$BG$138,0))="x",INDEX('Capacity Summary'!$C$139:$E$238,MATCH('Capacity Backing (Hide)'!BD$132,'Capacity Summary'!$B$139:$B$238,0),4),IF(INDEX('Capacity Summary'!$H$139:$BG$238,MATCH('Capacity Backing (Hide)'!BD$132,'Capacity Summary'!$B$139:$B$238,0),MATCH('Capacity Backing (Hide)'!$A146,'Capacity Summary'!$H$138:$BG$138,0))&lt;&gt;0,INDEX('Capacity Summary'!$H$139:$BG$238,MATCH('Capacity Backing (Hide)'!BD$132,'Capacity Summary'!$B$139:$B$238,0),MATCH('Capacity Backing (Hide)'!$A146,'Capacity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(Hide)'!$A146,'Capacity Summary'!$H$138:$BG$138,0))="x",INDEX('Capacity Summary'!$C$139:$E$238,MATCH('Capacity Backing (Hide)'!BE$132,'Capacity Summary'!$B$139:$B$238,0),4),IF(INDEX('Capacity Summary'!$H$139:$BG$238,MATCH('Capacity Backing (Hide)'!BE$132,'Capacity Summary'!$B$139:$B$238,0),MATCH('Capacity Backing (Hide)'!$A146,'Capacity Summary'!$H$138:$BG$138,0))&lt;&gt;0,INDEX('Capacity Summary'!$H$139:$BG$238,MATCH('Capacity Backing (Hide)'!BE$132,'Capacity Summary'!$B$139:$B$238,0),MATCH('Capacity Backing (Hide)'!$A146,'Capacity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(Hide)'!$A146,'Capacity Summary'!$H$138:$BG$138,0))="x",INDEX('Capacity Summary'!$C$139:$E$238,MATCH('Capacity Backing (Hide)'!BF$132,'Capacity Summary'!$B$139:$B$238,0),4),IF(INDEX('Capacity Summary'!$H$139:$BG$238,MATCH('Capacity Backing (Hide)'!BF$132,'Capacity Summary'!$B$139:$B$238,0),MATCH('Capacity Backing (Hide)'!$A146,'Capacity Summary'!$H$138:$BG$138,0))&lt;&gt;0,INDEX('Capacity Summary'!$H$139:$BG$238,MATCH('Capacity Backing (Hide)'!BF$132,'Capacity Summary'!$B$139:$B$238,0),MATCH('Capacity Backing (Hide)'!$A146,'Capacity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(Hide)'!$A146,'Capacity Summary'!$H$138:$BG$138,0))="x",INDEX('Capacity Summary'!$C$139:$E$238,MATCH('Capacity Backing (Hide)'!BG$132,'Capacity Summary'!$B$139:$B$238,0),4),IF(INDEX('Capacity Summary'!$H$139:$BG$238,MATCH('Capacity Backing (Hide)'!BG$132,'Capacity Summary'!$B$139:$B$238,0),MATCH('Capacity Backing (Hide)'!$A146,'Capacity Summary'!$H$138:$BG$138,0))&lt;&gt;0,INDEX('Capacity Summary'!$H$139:$BG$238,MATCH('Capacity Backing (Hide)'!BG$132,'Capacity Summary'!$B$139:$B$238,0),MATCH('Capacity Backing (Hide)'!$A146,'Capacity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(Hide)'!$A146,'Capacity Summary'!$H$138:$BG$138,0))="x",INDEX('Capacity Summary'!$C$139:$E$238,MATCH('Capacity Backing (Hide)'!BH$132,'Capacity Summary'!$B$139:$B$238,0),4),IF(INDEX('Capacity Summary'!$H$139:$BG$238,MATCH('Capacity Backing (Hide)'!BH$132,'Capacity Summary'!$B$139:$B$238,0),MATCH('Capacity Backing (Hide)'!$A146,'Capacity Summary'!$H$138:$BG$138,0))&lt;&gt;0,INDEX('Capacity Summary'!$H$139:$BG$238,MATCH('Capacity Backing (Hide)'!BH$132,'Capacity Summary'!$B$139:$B$238,0),MATCH('Capacity Backing (Hide)'!$A146,'Capacity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(Hide)'!$A146,'Capacity Summary'!$H$138:$BG$138,0))="x",INDEX('Capacity Summary'!$C$139:$E$238,MATCH('Capacity Backing (Hide)'!BI$132,'Capacity Summary'!$B$139:$B$238,0),4),IF(INDEX('Capacity Summary'!$H$139:$BG$238,MATCH('Capacity Backing (Hide)'!BI$132,'Capacity Summary'!$B$139:$B$238,0),MATCH('Capacity Backing (Hide)'!$A146,'Capacity Summary'!$H$138:$BG$138,0))&lt;&gt;0,INDEX('Capacity Summary'!$H$139:$BG$238,MATCH('Capacity Backing (Hide)'!BI$132,'Capacity Summary'!$B$139:$B$238,0),MATCH('Capacity Backing (Hide)'!$A146,'Capacity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(Hide)'!$A146,'Capacity Summary'!$H$138:$BG$138,0))="x",INDEX('Capacity Summary'!$C$139:$E$238,MATCH('Capacity Backing (Hide)'!BJ$132,'Capacity Summary'!$B$139:$B$238,0),4),IF(INDEX('Capacity Summary'!$H$139:$BG$238,MATCH('Capacity Backing (Hide)'!BJ$132,'Capacity Summary'!$B$139:$B$238,0),MATCH('Capacity Backing (Hide)'!$A146,'Capacity Summary'!$H$138:$BG$138,0))&lt;&gt;0,INDEX('Capacity Summary'!$H$139:$BG$238,MATCH('Capacity Backing (Hide)'!BJ$132,'Capacity Summary'!$B$139:$B$238,0),MATCH('Capacity Backing (Hide)'!$A146,'Capacity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(Hide)'!$A146,'Capacity Summary'!$H$138:$BG$138,0))="x",INDEX('Capacity Summary'!$C$139:$E$238,MATCH('Capacity Backing (Hide)'!BK$132,'Capacity Summary'!$B$139:$B$238,0),4),IF(INDEX('Capacity Summary'!$H$139:$BG$238,MATCH('Capacity Backing (Hide)'!BK$132,'Capacity Summary'!$B$139:$B$238,0),MATCH('Capacity Backing (Hide)'!$A146,'Capacity Summary'!$H$138:$BG$138,0))&lt;&gt;0,INDEX('Capacity Summary'!$H$139:$BG$238,MATCH('Capacity Backing (Hide)'!BK$132,'Capacity Summary'!$B$139:$B$238,0),MATCH('Capacity Backing (Hide)'!$A146,'Capacity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(Hide)'!$A146,'Capacity Summary'!$H$138:$BG$138,0))="x",INDEX('Capacity Summary'!$C$139:$E$238,MATCH('Capacity Backing (Hide)'!BL$132,'Capacity Summary'!$B$139:$B$238,0),4),IF(INDEX('Capacity Summary'!$H$139:$BG$238,MATCH('Capacity Backing (Hide)'!BL$132,'Capacity Summary'!$B$139:$B$238,0),MATCH('Capacity Backing (Hide)'!$A146,'Capacity Summary'!$H$138:$BG$138,0))&lt;&gt;0,INDEX('Capacity Summary'!$H$139:$BG$238,MATCH('Capacity Backing (Hide)'!BL$132,'Capacity Summary'!$B$139:$B$238,0),MATCH('Capacity Backing (Hide)'!$A146,'Capacity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(Hide)'!$A146,'Capacity Summary'!$H$138:$BG$138,0))="x",INDEX('Capacity Summary'!$C$139:$E$238,MATCH('Capacity Backing (Hide)'!BM$132,'Capacity Summary'!$B$139:$B$238,0),4),IF(INDEX('Capacity Summary'!$H$139:$BG$238,MATCH('Capacity Backing (Hide)'!BM$132,'Capacity Summary'!$B$139:$B$238,0),MATCH('Capacity Backing (Hide)'!$A146,'Capacity Summary'!$H$138:$BG$138,0))&lt;&gt;0,INDEX('Capacity Summary'!$H$139:$BG$238,MATCH('Capacity Backing (Hide)'!BM$132,'Capacity Summary'!$B$139:$B$238,0),MATCH('Capacity Backing (Hide)'!$A146,'Capacity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(Hide)'!$A146,'Capacity Summary'!$H$138:$BG$138,0))="x",INDEX('Capacity Summary'!$C$139:$E$238,MATCH('Capacity Backing (Hide)'!BN$132,'Capacity Summary'!$B$139:$B$238,0),4),IF(INDEX('Capacity Summary'!$H$139:$BG$238,MATCH('Capacity Backing (Hide)'!BN$132,'Capacity Summary'!$B$139:$B$238,0),MATCH('Capacity Backing (Hide)'!$A146,'Capacity Summary'!$H$138:$BG$138,0))&lt;&gt;0,INDEX('Capacity Summary'!$H$139:$BG$238,MATCH('Capacity Backing (Hide)'!BN$132,'Capacity Summary'!$B$139:$B$238,0),MATCH('Capacity Backing (Hide)'!$A146,'Capacity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(Hide)'!$A146,'Capacity Summary'!$H$138:$BG$138,0))="x",INDEX('Capacity Summary'!$C$139:$E$238,MATCH('Capacity Backing (Hide)'!BO$132,'Capacity Summary'!$B$139:$B$238,0),4),IF(INDEX('Capacity Summary'!$H$139:$BG$238,MATCH('Capacity Backing (Hide)'!BO$132,'Capacity Summary'!$B$139:$B$238,0),MATCH('Capacity Backing (Hide)'!$A146,'Capacity Summary'!$H$138:$BG$138,0))&lt;&gt;0,INDEX('Capacity Summary'!$H$139:$BG$238,MATCH('Capacity Backing (Hide)'!BO$132,'Capacity Summary'!$B$139:$B$238,0),MATCH('Capacity Backing (Hide)'!$A146,'Capacity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(Hide)'!$A146,'Capacity Summary'!$H$138:$BG$138,0))="x",INDEX('Capacity Summary'!$C$139:$E$238,MATCH('Capacity Backing (Hide)'!BP$132,'Capacity Summary'!$B$139:$B$238,0),4),IF(INDEX('Capacity Summary'!$H$139:$BG$238,MATCH('Capacity Backing (Hide)'!BP$132,'Capacity Summary'!$B$139:$B$238,0),MATCH('Capacity Backing (Hide)'!$A146,'Capacity Summary'!$H$138:$BG$138,0))&lt;&gt;0,INDEX('Capacity Summary'!$H$139:$BG$238,MATCH('Capacity Backing (Hide)'!BP$132,'Capacity Summary'!$B$139:$B$238,0),MATCH('Capacity Backing (Hide)'!$A146,'Capacity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(Hide)'!$A146,'Capacity Summary'!$H$138:$BG$138,0))="x",INDEX('Capacity Summary'!$C$139:$E$238,MATCH('Capacity Backing (Hide)'!BQ$132,'Capacity Summary'!$B$139:$B$238,0),4),IF(INDEX('Capacity Summary'!$H$139:$BG$238,MATCH('Capacity Backing (Hide)'!BQ$132,'Capacity Summary'!$B$139:$B$238,0),MATCH('Capacity Backing (Hide)'!$A146,'Capacity Summary'!$H$138:$BG$138,0))&lt;&gt;0,INDEX('Capacity Summary'!$H$139:$BG$238,MATCH('Capacity Backing (Hide)'!BQ$132,'Capacity Summary'!$B$139:$B$238,0),MATCH('Capacity Backing (Hide)'!$A146,'Capacity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(Hide)'!$A146,'Capacity Summary'!$H$138:$BG$138,0))="x",INDEX('Capacity Summary'!$C$139:$E$238,MATCH('Capacity Backing (Hide)'!BR$132,'Capacity Summary'!$B$139:$B$238,0),4),IF(INDEX('Capacity Summary'!$H$139:$BG$238,MATCH('Capacity Backing (Hide)'!BR$132,'Capacity Summary'!$B$139:$B$238,0),MATCH('Capacity Backing (Hide)'!$A146,'Capacity Summary'!$H$138:$BG$138,0))&lt;&gt;0,INDEX('Capacity Summary'!$H$139:$BG$238,MATCH('Capacity Backing (Hide)'!BR$132,'Capacity Summary'!$B$139:$B$238,0),MATCH('Capacity Backing (Hide)'!$A146,'Capacity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(Hide)'!$A146,'Capacity Summary'!$H$138:$BG$138,0))="x",INDEX('Capacity Summary'!$C$139:$E$238,MATCH('Capacity Backing (Hide)'!BS$132,'Capacity Summary'!$B$139:$B$238,0),4),IF(INDEX('Capacity Summary'!$H$139:$BG$238,MATCH('Capacity Backing (Hide)'!BS$132,'Capacity Summary'!$B$139:$B$238,0),MATCH('Capacity Backing (Hide)'!$A146,'Capacity Summary'!$H$138:$BG$138,0))&lt;&gt;0,INDEX('Capacity Summary'!$H$139:$BG$238,MATCH('Capacity Backing (Hide)'!BS$132,'Capacity Summary'!$B$139:$B$238,0),MATCH('Capacity Backing (Hide)'!$A146,'Capacity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(Hide)'!$A146,'Capacity Summary'!$H$138:$BG$138,0))="x",INDEX('Capacity Summary'!$C$139:$E$238,MATCH('Capacity Backing (Hide)'!BT$132,'Capacity Summary'!$B$139:$B$238,0),4),IF(INDEX('Capacity Summary'!$H$139:$BG$238,MATCH('Capacity Backing (Hide)'!BT$132,'Capacity Summary'!$B$139:$B$238,0),MATCH('Capacity Backing (Hide)'!$A146,'Capacity Summary'!$H$138:$BG$138,0))&lt;&gt;0,INDEX('Capacity Summary'!$H$139:$BG$238,MATCH('Capacity Backing (Hide)'!BT$132,'Capacity Summary'!$B$139:$B$238,0),MATCH('Capacity Backing (Hide)'!$A146,'Capacity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(Hide)'!$A146,'Capacity Summary'!$H$138:$BG$138,0))="x",INDEX('Capacity Summary'!$C$139:$E$238,MATCH('Capacity Backing (Hide)'!BU$132,'Capacity Summary'!$B$139:$B$238,0),4),IF(INDEX('Capacity Summary'!$H$139:$BG$238,MATCH('Capacity Backing (Hide)'!BU$132,'Capacity Summary'!$B$139:$B$238,0),MATCH('Capacity Backing (Hide)'!$A146,'Capacity Summary'!$H$138:$BG$138,0))&lt;&gt;0,INDEX('Capacity Summary'!$H$139:$BG$238,MATCH('Capacity Backing (Hide)'!BU$132,'Capacity Summary'!$B$139:$B$238,0),MATCH('Capacity Backing (Hide)'!$A146,'Capacity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(Hide)'!$A146,'Capacity Summary'!$H$138:$BG$138,0))="x",INDEX('Capacity Summary'!$C$139:$E$238,MATCH('Capacity Backing (Hide)'!BV$132,'Capacity Summary'!$B$139:$B$238,0),4),IF(INDEX('Capacity Summary'!$H$139:$BG$238,MATCH('Capacity Backing (Hide)'!BV$132,'Capacity Summary'!$B$139:$B$238,0),MATCH('Capacity Backing (Hide)'!$A146,'Capacity Summary'!$H$138:$BG$138,0))&lt;&gt;0,INDEX('Capacity Summary'!$H$139:$BG$238,MATCH('Capacity Backing (Hide)'!BV$132,'Capacity Summary'!$B$139:$B$238,0),MATCH('Capacity Backing (Hide)'!$A146,'Capacity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(Hide)'!$A146,'Capacity Summary'!$H$138:$BG$138,0))="x",INDEX('Capacity Summary'!$C$139:$E$238,MATCH('Capacity Backing (Hide)'!BW$132,'Capacity Summary'!$B$139:$B$238,0),4),IF(INDEX('Capacity Summary'!$H$139:$BG$238,MATCH('Capacity Backing (Hide)'!BW$132,'Capacity Summary'!$B$139:$B$238,0),MATCH('Capacity Backing (Hide)'!$A146,'Capacity Summary'!$H$138:$BG$138,0))&lt;&gt;0,INDEX('Capacity Summary'!$H$139:$BG$238,MATCH('Capacity Backing (Hide)'!BW$132,'Capacity Summary'!$B$139:$B$238,0),MATCH('Capacity Backing (Hide)'!$A146,'Capacity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(Hide)'!$A146,'Capacity Summary'!$H$138:$BG$138,0))="x",INDEX('Capacity Summary'!$C$139:$E$238,MATCH('Capacity Backing (Hide)'!BX$132,'Capacity Summary'!$B$139:$B$238,0),4),IF(INDEX('Capacity Summary'!$H$139:$BG$238,MATCH('Capacity Backing (Hide)'!BX$132,'Capacity Summary'!$B$139:$B$238,0),MATCH('Capacity Backing (Hide)'!$A146,'Capacity Summary'!$H$138:$BG$138,0))&lt;&gt;0,INDEX('Capacity Summary'!$H$139:$BG$238,MATCH('Capacity Backing (Hide)'!BX$132,'Capacity Summary'!$B$139:$B$238,0),MATCH('Capacity Backing (Hide)'!$A146,'Capacity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(Hide)'!$A146,'Capacity Summary'!$H$138:$BG$138,0))="x",INDEX('Capacity Summary'!$C$139:$E$238,MATCH('Capacity Backing (Hide)'!BY$132,'Capacity Summary'!$B$139:$B$238,0),4),IF(INDEX('Capacity Summary'!$H$139:$BG$238,MATCH('Capacity Backing (Hide)'!BY$132,'Capacity Summary'!$B$139:$B$238,0),MATCH('Capacity Backing (Hide)'!$A146,'Capacity Summary'!$H$138:$BG$138,0))&lt;&gt;0,INDEX('Capacity Summary'!$H$139:$BG$238,MATCH('Capacity Backing (Hide)'!BY$132,'Capacity Summary'!$B$139:$B$238,0),MATCH('Capacity Backing (Hide)'!$A146,'Capacity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(Hide)'!$A146,'Capacity Summary'!$H$138:$BG$138,0))="x",INDEX('Capacity Summary'!$C$139:$E$238,MATCH('Capacity Backing (Hide)'!BZ$132,'Capacity Summary'!$B$139:$B$238,0),4),IF(INDEX('Capacity Summary'!$H$139:$BG$238,MATCH('Capacity Backing (Hide)'!BZ$132,'Capacity Summary'!$B$139:$B$238,0),MATCH('Capacity Backing (Hide)'!$A146,'Capacity Summary'!$H$138:$BG$138,0))&lt;&gt;0,INDEX('Capacity Summary'!$H$139:$BG$238,MATCH('Capacity Backing (Hide)'!BZ$132,'Capacity Summary'!$B$139:$B$238,0),MATCH('Capacity Backing (Hide)'!$A146,'Capacity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(Hide)'!$A146,'Capacity Summary'!$H$138:$BG$138,0))="x",INDEX('Capacity Summary'!$C$139:$E$238,MATCH('Capacity Backing (Hide)'!CA$132,'Capacity Summary'!$B$139:$B$238,0),4),IF(INDEX('Capacity Summary'!$H$139:$BG$238,MATCH('Capacity Backing (Hide)'!CA$132,'Capacity Summary'!$B$139:$B$238,0),MATCH('Capacity Backing (Hide)'!$A146,'Capacity Summary'!$H$138:$BG$138,0))&lt;&gt;0,INDEX('Capacity Summary'!$H$139:$BG$238,MATCH('Capacity Backing (Hide)'!CA$132,'Capacity Summary'!$B$139:$B$238,0),MATCH('Capacity Backing (Hide)'!$A146,'Capacity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(Hide)'!$A146,'Capacity Summary'!$H$138:$BG$138,0))="x",INDEX('Capacity Summary'!$C$139:$E$238,MATCH('Capacity Backing (Hide)'!CB$132,'Capacity Summary'!$B$139:$B$238,0),4),IF(INDEX('Capacity Summary'!$H$139:$BG$238,MATCH('Capacity Backing (Hide)'!CB$132,'Capacity Summary'!$B$139:$B$238,0),MATCH('Capacity Backing (Hide)'!$A146,'Capacity Summary'!$H$138:$BG$138,0))&lt;&gt;0,INDEX('Capacity Summary'!$H$139:$BG$238,MATCH('Capacity Backing (Hide)'!CB$132,'Capacity Summary'!$B$139:$B$238,0),MATCH('Capacity Backing (Hide)'!$A146,'Capacity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(Hide)'!$A146,'Capacity Summary'!$H$138:$BG$138,0))="x",INDEX('Capacity Summary'!$C$139:$E$238,MATCH('Capacity Backing (Hide)'!CC$132,'Capacity Summary'!$B$139:$B$238,0),4),IF(INDEX('Capacity Summary'!$H$139:$BG$238,MATCH('Capacity Backing (Hide)'!CC$132,'Capacity Summary'!$B$139:$B$238,0),MATCH('Capacity Backing (Hide)'!$A146,'Capacity Summary'!$H$138:$BG$138,0))&lt;&gt;0,INDEX('Capacity Summary'!$H$139:$BG$238,MATCH('Capacity Backing (Hide)'!CC$132,'Capacity Summary'!$B$139:$B$238,0),MATCH('Capacity Backing (Hide)'!$A146,'Capacity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(Hide)'!$A146,'Capacity Summary'!$H$138:$BG$138,0))="x",INDEX('Capacity Summary'!$C$139:$E$238,MATCH('Capacity Backing (Hide)'!CD$132,'Capacity Summary'!$B$139:$B$238,0),4),IF(INDEX('Capacity Summary'!$H$139:$BG$238,MATCH('Capacity Backing (Hide)'!CD$132,'Capacity Summary'!$B$139:$B$238,0),MATCH('Capacity Backing (Hide)'!$A146,'Capacity Summary'!$H$138:$BG$138,0))&lt;&gt;0,INDEX('Capacity Summary'!$H$139:$BG$238,MATCH('Capacity Backing (Hide)'!CD$132,'Capacity Summary'!$B$139:$B$238,0),MATCH('Capacity Backing (Hide)'!$A146,'Capacity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(Hide)'!$A146,'Capacity Summary'!$H$138:$BG$138,0))="x",INDEX('Capacity Summary'!$C$139:$E$238,MATCH('Capacity Backing (Hide)'!CE$132,'Capacity Summary'!$B$139:$B$238,0),4),IF(INDEX('Capacity Summary'!$H$139:$BG$238,MATCH('Capacity Backing (Hide)'!CE$132,'Capacity Summary'!$B$139:$B$238,0),MATCH('Capacity Backing (Hide)'!$A146,'Capacity Summary'!$H$138:$BG$138,0))&lt;&gt;0,INDEX('Capacity Summary'!$H$139:$BG$238,MATCH('Capacity Backing (Hide)'!CE$132,'Capacity Summary'!$B$139:$B$238,0),MATCH('Capacity Backing (Hide)'!$A146,'Capacity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(Hide)'!$A146,'Capacity Summary'!$H$138:$BG$138,0))="x",INDEX('Capacity Summary'!$C$139:$E$238,MATCH('Capacity Backing (Hide)'!CF$132,'Capacity Summary'!$B$139:$B$238,0),4),IF(INDEX('Capacity Summary'!$H$139:$BG$238,MATCH('Capacity Backing (Hide)'!CF$132,'Capacity Summary'!$B$139:$B$238,0),MATCH('Capacity Backing (Hide)'!$A146,'Capacity Summary'!$H$138:$BG$138,0))&lt;&gt;0,INDEX('Capacity Summary'!$H$139:$BG$238,MATCH('Capacity Backing (Hide)'!CF$132,'Capacity Summary'!$B$139:$B$238,0),MATCH('Capacity Backing (Hide)'!$A146,'Capacity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(Hide)'!$A146,'Capacity Summary'!$H$138:$BG$138,0))="x",INDEX('Capacity Summary'!$C$139:$E$238,MATCH('Capacity Backing (Hide)'!CG$132,'Capacity Summary'!$B$139:$B$238,0),4),IF(INDEX('Capacity Summary'!$H$139:$BG$238,MATCH('Capacity Backing (Hide)'!CG$132,'Capacity Summary'!$B$139:$B$238,0),MATCH('Capacity Backing (Hide)'!$A146,'Capacity Summary'!$H$138:$BG$138,0))&lt;&gt;0,INDEX('Capacity Summary'!$H$139:$BG$238,MATCH('Capacity Backing (Hide)'!CG$132,'Capacity Summary'!$B$139:$B$238,0),MATCH('Capacity Backing (Hide)'!$A146,'Capacity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(Hide)'!$A146,'Capacity Summary'!$H$138:$BG$138,0))="x",INDEX('Capacity Summary'!$C$139:$E$238,MATCH('Capacity Backing (Hide)'!CH$132,'Capacity Summary'!$B$139:$B$238,0),4),IF(INDEX('Capacity Summary'!$H$139:$BG$238,MATCH('Capacity Backing (Hide)'!CH$132,'Capacity Summary'!$B$139:$B$238,0),MATCH('Capacity Backing (Hide)'!$A146,'Capacity Summary'!$H$138:$BG$138,0))&lt;&gt;0,INDEX('Capacity Summary'!$H$139:$BG$238,MATCH('Capacity Backing (Hide)'!CH$132,'Capacity Summary'!$B$139:$B$238,0),MATCH('Capacity Backing (Hide)'!$A146,'Capacity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(Hide)'!$A146,'Capacity Summary'!$H$138:$BG$138,0))="x",INDEX('Capacity Summary'!$C$139:$E$238,MATCH('Capacity Backing (Hide)'!CI$132,'Capacity Summary'!$B$139:$B$238,0),4),IF(INDEX('Capacity Summary'!$H$139:$BG$238,MATCH('Capacity Backing (Hide)'!CI$132,'Capacity Summary'!$B$139:$B$238,0),MATCH('Capacity Backing (Hide)'!$A146,'Capacity Summary'!$H$138:$BG$138,0))&lt;&gt;0,INDEX('Capacity Summary'!$H$139:$BG$238,MATCH('Capacity Backing (Hide)'!CI$132,'Capacity Summary'!$B$139:$B$238,0),MATCH('Capacity Backing (Hide)'!$A146,'Capacity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(Hide)'!$A146,'Capacity Summary'!$H$138:$BG$138,0))="x",INDEX('Capacity Summary'!$C$139:$E$238,MATCH('Capacity Backing (Hide)'!CJ$132,'Capacity Summary'!$B$139:$B$238,0),4),IF(INDEX('Capacity Summary'!$H$139:$BG$238,MATCH('Capacity Backing (Hide)'!CJ$132,'Capacity Summary'!$B$139:$B$238,0),MATCH('Capacity Backing (Hide)'!$A146,'Capacity Summary'!$H$138:$BG$138,0))&lt;&gt;0,INDEX('Capacity Summary'!$H$139:$BG$238,MATCH('Capacity Backing (Hide)'!CJ$132,'Capacity Summary'!$B$139:$B$238,0),MATCH('Capacity Backing (Hide)'!$A146,'Capacity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(Hide)'!$A146,'Capacity Summary'!$H$138:$BG$138,0))="x",INDEX('Capacity Summary'!$C$139:$E$238,MATCH('Capacity Backing (Hide)'!CK$132,'Capacity Summary'!$B$139:$B$238,0),4),IF(INDEX('Capacity Summary'!$H$139:$BG$238,MATCH('Capacity Backing (Hide)'!CK$132,'Capacity Summary'!$B$139:$B$238,0),MATCH('Capacity Backing (Hide)'!$A146,'Capacity Summary'!$H$138:$BG$138,0))&lt;&gt;0,INDEX('Capacity Summary'!$H$139:$BG$238,MATCH('Capacity Backing (Hide)'!CK$132,'Capacity Summary'!$B$139:$B$238,0),MATCH('Capacity Backing (Hide)'!$A146,'Capacity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(Hide)'!$A146,'Capacity Summary'!$H$138:$BG$138,0))="x",INDEX('Capacity Summary'!$C$139:$E$238,MATCH('Capacity Backing (Hide)'!CL$132,'Capacity Summary'!$B$139:$B$238,0),4),IF(INDEX('Capacity Summary'!$H$139:$BG$238,MATCH('Capacity Backing (Hide)'!CL$132,'Capacity Summary'!$B$139:$B$238,0),MATCH('Capacity Backing (Hide)'!$A146,'Capacity Summary'!$H$138:$BG$138,0))&lt;&gt;0,INDEX('Capacity Summary'!$H$139:$BG$238,MATCH('Capacity Backing (Hide)'!CL$132,'Capacity Summary'!$B$139:$B$238,0),MATCH('Capacity Backing (Hide)'!$A146,'Capacity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(Hide)'!$A146,'Capacity Summary'!$H$138:$BG$138,0))="x",INDEX('Capacity Summary'!$C$139:$E$238,MATCH('Capacity Backing (Hide)'!CM$132,'Capacity Summary'!$B$139:$B$238,0),4),IF(INDEX('Capacity Summary'!$H$139:$BG$238,MATCH('Capacity Backing (Hide)'!CM$132,'Capacity Summary'!$B$139:$B$238,0),MATCH('Capacity Backing (Hide)'!$A146,'Capacity Summary'!$H$138:$BG$138,0))&lt;&gt;0,INDEX('Capacity Summary'!$H$139:$BG$238,MATCH('Capacity Backing (Hide)'!CM$132,'Capacity Summary'!$B$139:$B$238,0),MATCH('Capacity Backing (Hide)'!$A146,'Capacity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(Hide)'!$A146,'Capacity Summary'!$H$138:$BG$138,0))="x",INDEX('Capacity Summary'!$C$139:$E$238,MATCH('Capacity Backing (Hide)'!CN$132,'Capacity Summary'!$B$139:$B$238,0),4),IF(INDEX('Capacity Summary'!$H$139:$BG$238,MATCH('Capacity Backing (Hide)'!CN$132,'Capacity Summary'!$B$139:$B$238,0),MATCH('Capacity Backing (Hide)'!$A146,'Capacity Summary'!$H$138:$BG$138,0))&lt;&gt;0,INDEX('Capacity Summary'!$H$139:$BG$238,MATCH('Capacity Backing (Hide)'!CN$132,'Capacity Summary'!$B$139:$B$238,0),MATCH('Capacity Backing (Hide)'!$A146,'Capacity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(Hide)'!$A146,'Capacity Summary'!$H$138:$BG$138,0))="x",INDEX('Capacity Summary'!$C$139:$E$238,MATCH('Capacity Backing (Hide)'!CO$132,'Capacity Summary'!$B$139:$B$238,0),4),IF(INDEX('Capacity Summary'!$H$139:$BG$238,MATCH('Capacity Backing (Hide)'!CO$132,'Capacity Summary'!$B$139:$B$238,0),MATCH('Capacity Backing (Hide)'!$A146,'Capacity Summary'!$H$138:$BG$138,0))&lt;&gt;0,INDEX('Capacity Summary'!$H$139:$BG$238,MATCH('Capacity Backing (Hide)'!CO$132,'Capacity Summary'!$B$139:$B$238,0),MATCH('Capacity Backing (Hide)'!$A146,'Capacity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(Hide)'!$A146,'Capacity Summary'!$H$138:$BG$138,0))="x",INDEX('Capacity Summary'!$C$139:$E$238,MATCH('Capacity Backing (Hide)'!CP$132,'Capacity Summary'!$B$139:$B$238,0),4),IF(INDEX('Capacity Summary'!$H$139:$BG$238,MATCH('Capacity Backing (Hide)'!CP$132,'Capacity Summary'!$B$139:$B$238,0),MATCH('Capacity Backing (Hide)'!$A146,'Capacity Summary'!$H$138:$BG$138,0))&lt;&gt;0,INDEX('Capacity Summary'!$H$139:$BG$238,MATCH('Capacity Backing (Hide)'!CP$132,'Capacity Summary'!$B$139:$B$238,0),MATCH('Capacity Backing (Hide)'!$A146,'Capacity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(Hide)'!$A146,'Capacity Summary'!$H$138:$BG$138,0))="x",INDEX('Capacity Summary'!$C$139:$E$238,MATCH('Capacity Backing (Hide)'!CQ$132,'Capacity Summary'!$B$139:$B$238,0),4),IF(INDEX('Capacity Summary'!$H$139:$BG$238,MATCH('Capacity Backing (Hide)'!CQ$132,'Capacity Summary'!$B$139:$B$238,0),MATCH('Capacity Backing (Hide)'!$A146,'Capacity Summary'!$H$138:$BG$138,0))&lt;&gt;0,INDEX('Capacity Summary'!$H$139:$BG$238,MATCH('Capacity Backing (Hide)'!CQ$132,'Capacity Summary'!$B$139:$B$238,0),MATCH('Capacity Backing (Hide)'!$A146,'Capacity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(Hide)'!$A146,'Capacity Summary'!$H$138:$BG$138,0))="x",INDEX('Capacity Summary'!$C$139:$E$238,MATCH('Capacity Backing (Hide)'!CR$132,'Capacity Summary'!$B$139:$B$238,0),4),IF(INDEX('Capacity Summary'!$H$139:$BG$238,MATCH('Capacity Backing (Hide)'!CR$132,'Capacity Summary'!$B$139:$B$238,0),MATCH('Capacity Backing (Hide)'!$A146,'Capacity Summary'!$H$138:$BG$138,0))&lt;&gt;0,INDEX('Capacity Summary'!$H$139:$BG$238,MATCH('Capacity Backing (Hide)'!CR$132,'Capacity Summary'!$B$139:$B$238,0),MATCH('Capacity Backing (Hide)'!$A146,'Capacity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(Hide)'!$A146,'Capacity Summary'!$H$138:$BG$138,0))="x",INDEX('Capacity Summary'!$C$139:$E$238,MATCH('Capacity Backing (Hide)'!CS$132,'Capacity Summary'!$B$139:$B$238,0),4),IF(INDEX('Capacity Summary'!$H$139:$BG$238,MATCH('Capacity Backing (Hide)'!CS$132,'Capacity Summary'!$B$139:$B$238,0),MATCH('Capacity Backing (Hide)'!$A146,'Capacity Summary'!$H$138:$BG$138,0))&lt;&gt;0,INDEX('Capacity Summary'!$H$139:$BG$238,MATCH('Capacity Backing (Hide)'!CS$132,'Capacity Summary'!$B$139:$B$238,0),MATCH('Capacity Backing (Hide)'!$A146,'Capacity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(Hide)'!$A146,'Capacity Summary'!$H$138:$BG$138,0))="x",INDEX('Capacity Summary'!$C$139:$E$238,MATCH('Capacity Backing (Hide)'!CT$132,'Capacity Summary'!$B$139:$B$238,0),4),IF(INDEX('Capacity Summary'!$H$139:$BG$238,MATCH('Capacity Backing (Hide)'!CT$132,'Capacity Summary'!$B$139:$B$238,0),MATCH('Capacity Backing (Hide)'!$A146,'Capacity Summary'!$H$138:$BG$138,0))&lt;&gt;0,INDEX('Capacity Summary'!$H$139:$BG$238,MATCH('Capacity Backing (Hide)'!CT$132,'Capacity Summary'!$B$139:$B$238,0),MATCH('Capacity Backing (Hide)'!$A146,'Capacity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(Hide)'!$A146,'Capacity Summary'!$H$138:$BG$138,0))="x",INDEX('Capacity Summary'!$C$139:$E$238,MATCH('Capacity Backing (Hide)'!CU$132,'Capacity Summary'!$B$139:$B$238,0),4),IF(INDEX('Capacity Summary'!$H$139:$BG$238,MATCH('Capacity Backing (Hide)'!CU$132,'Capacity Summary'!$B$139:$B$238,0),MATCH('Capacity Backing (Hide)'!$A146,'Capacity Summary'!$H$138:$BG$138,0))&lt;&gt;0,INDEX('Capacity Summary'!$H$139:$BG$238,MATCH('Capacity Backing (Hide)'!CU$132,'Capacity Summary'!$B$139:$B$238,0),MATCH('Capacity Backing (Hide)'!$A146,'Capacity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(Hide)'!$A146,'Capacity Summary'!$H$138:$BG$138,0))="x",INDEX('Capacity Summary'!$C$139:$E$238,MATCH('Capacity Backing (Hide)'!CV$132,'Capacity Summary'!$B$139:$B$238,0),4),IF(INDEX('Capacity Summary'!$H$139:$BG$238,MATCH('Capacity Backing (Hide)'!CV$132,'Capacity Summary'!$B$139:$B$238,0),MATCH('Capacity Backing (Hide)'!$A146,'Capacity Summary'!$H$138:$BG$138,0))&lt;&gt;0,INDEX('Capacity Summary'!$H$139:$BG$238,MATCH('Capacity Backing (Hide)'!CV$132,'Capacity Summary'!$B$139:$B$238,0),MATCH('Capacity Backing (Hide)'!$A146,'Capacity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(Hide)'!$A146,'Capacity Summary'!$H$138:$BG$138,0))="x",INDEX('Capacity Summary'!$C$139:$E$238,MATCH('Capacity Backing (Hide)'!CW$132,'Capacity Summary'!$B$139:$B$238,0),4),IF(INDEX('Capacity Summary'!$H$139:$BG$238,MATCH('Capacity Backing (Hide)'!CW$132,'Capacity Summary'!$B$139:$B$238,0),MATCH('Capacity Backing (Hide)'!$A146,'Capacity Summary'!$H$138:$BG$138,0))&lt;&gt;0,INDEX('Capacity Summary'!$H$139:$BG$238,MATCH('Capacity Backing (Hide)'!CW$132,'Capacity Summary'!$B$139:$B$238,0),MATCH('Capacity Backing (Hide)'!$A146,'Capacity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7" spans="1:101" x14ac:dyDescent="0.35">
      <c r="A147" s="2">
        <f ca="1">'Required Capacity (Hide)'!E17</f>
        <v>44312</v>
      </c>
      <c r="B14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(Hide)'!$A147,'Capacity Summary'!$H$138:$BG$138,0))="x",INDEX('Capacity Summary'!$C$139:$E$238,MATCH('Capacity Backing (Hide)'!B$132,'Capacity Summary'!$B$139:$B$238,0),4),IF(INDEX('Capacity Summary'!$H$139:$BG$238,MATCH('Capacity Backing (Hide)'!B$132,'Capacity Summary'!$B$139:$B$238,0),MATCH('Capacity Backing (Hide)'!$A147,'Capacity Summary'!$H$138:$BG$138,0))&lt;&gt;0,INDEX('Capacity Summary'!$H$139:$BG$238,MATCH('Capacity Backing (Hide)'!B$132,'Capacity Summary'!$B$139:$B$238,0),MATCH('Capacity Backing (Hide)'!$A147,'Capacity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(Hide)'!$A147,'Capacity Summary'!$H$138:$BG$138,0))="x",INDEX('Capacity Summary'!$C$139:$E$238,MATCH('Capacity Backing (Hide)'!C$132,'Capacity Summary'!$B$139:$B$238,0),4),IF(INDEX('Capacity Summary'!$H$139:$BG$238,MATCH('Capacity Backing (Hide)'!C$132,'Capacity Summary'!$B$139:$B$238,0),MATCH('Capacity Backing (Hide)'!$A147,'Capacity Summary'!$H$138:$BG$138,0))&lt;&gt;0,INDEX('Capacity Summary'!$H$139:$BG$238,MATCH('Capacity Backing (Hide)'!C$132,'Capacity Summary'!$B$139:$B$238,0),MATCH('Capacity Backing (Hide)'!$A147,'Capacity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(Hide)'!$A147,'Capacity Summary'!$H$138:$BG$138,0))="x",INDEX('Capacity Summary'!$C$139:$E$238,MATCH('Capacity Backing (Hide)'!D$132,'Capacity Summary'!$B$139:$B$238,0),4),IF(INDEX('Capacity Summary'!$H$139:$BG$238,MATCH('Capacity Backing (Hide)'!D$132,'Capacity Summary'!$B$139:$B$238,0),MATCH('Capacity Backing (Hide)'!$A147,'Capacity Summary'!$H$138:$BG$138,0))&lt;&gt;0,INDEX('Capacity Summary'!$H$139:$BG$238,MATCH('Capacity Backing (Hide)'!D$132,'Capacity Summary'!$B$139:$B$238,0),MATCH('Capacity Backing (Hide)'!$A147,'Capacity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(Hide)'!$A147,'Capacity Summary'!$H$138:$BG$138,0))="x",INDEX('Capacity Summary'!$C$139:$E$238,MATCH('Capacity Backing (Hide)'!E$132,'Capacity Summary'!$B$139:$B$238,0),4),IF(INDEX('Capacity Summary'!$H$139:$BG$238,MATCH('Capacity Backing (Hide)'!E$132,'Capacity Summary'!$B$139:$B$238,0),MATCH('Capacity Backing (Hide)'!$A147,'Capacity Summary'!$H$138:$BG$138,0))&lt;&gt;0,INDEX('Capacity Summary'!$H$139:$BG$238,MATCH('Capacity Backing (Hide)'!E$132,'Capacity Summary'!$B$139:$B$238,0),MATCH('Capacity Backing (Hide)'!$A147,'Capacity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(Hide)'!$A147,'Capacity Summary'!$H$138:$BG$138,0))="x",INDEX('Capacity Summary'!$C$139:$E$238,MATCH('Capacity Backing (Hide)'!F$132,'Capacity Summary'!$B$139:$B$238,0),4),IF(INDEX('Capacity Summary'!$H$139:$BG$238,MATCH('Capacity Backing (Hide)'!F$132,'Capacity Summary'!$B$139:$B$238,0),MATCH('Capacity Backing (Hide)'!$A147,'Capacity Summary'!$H$138:$BG$138,0))&lt;&gt;0,INDEX('Capacity Summary'!$H$139:$BG$238,MATCH('Capacity Backing (Hide)'!F$132,'Capacity Summary'!$B$139:$B$238,0),MATCH('Capacity Backing (Hide)'!$A147,'Capacity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(Hide)'!$A147,'Capacity Summary'!$H$138:$BG$138,0))="x",INDEX('Capacity Summary'!$C$139:$E$238,MATCH('Capacity Backing (Hide)'!G$132,'Capacity Summary'!$B$139:$B$238,0),4),IF(INDEX('Capacity Summary'!$H$139:$BG$238,MATCH('Capacity Backing (Hide)'!G$132,'Capacity Summary'!$B$139:$B$238,0),MATCH('Capacity Backing (Hide)'!$A147,'Capacity Summary'!$H$138:$BG$138,0))&lt;&gt;0,INDEX('Capacity Summary'!$H$139:$BG$238,MATCH('Capacity Backing (Hide)'!G$132,'Capacity Summary'!$B$139:$B$238,0),MATCH('Capacity Backing (Hide)'!$A147,'Capacity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(Hide)'!$A147,'Capacity Summary'!$H$138:$BG$138,0))="x",INDEX('Capacity Summary'!$C$139:$E$238,MATCH('Capacity Backing (Hide)'!H$132,'Capacity Summary'!$B$139:$B$238,0),4),IF(INDEX('Capacity Summary'!$H$139:$BG$238,MATCH('Capacity Backing (Hide)'!H$132,'Capacity Summary'!$B$139:$B$238,0),MATCH('Capacity Backing (Hide)'!$A147,'Capacity Summary'!$H$138:$BG$138,0))&lt;&gt;0,INDEX('Capacity Summary'!$H$139:$BG$238,MATCH('Capacity Backing (Hide)'!H$132,'Capacity Summary'!$B$139:$B$238,0),MATCH('Capacity Backing (Hide)'!$A147,'Capacity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(Hide)'!$A147,'Capacity Summary'!$H$138:$BG$138,0))="x",INDEX('Capacity Summary'!$C$139:$E$238,MATCH('Capacity Backing (Hide)'!I$132,'Capacity Summary'!$B$139:$B$238,0),4),IF(INDEX('Capacity Summary'!$H$139:$BG$238,MATCH('Capacity Backing (Hide)'!I$132,'Capacity Summary'!$B$139:$B$238,0),MATCH('Capacity Backing (Hide)'!$A147,'Capacity Summary'!$H$138:$BG$138,0))&lt;&gt;0,INDEX('Capacity Summary'!$H$139:$BG$238,MATCH('Capacity Backing (Hide)'!I$132,'Capacity Summary'!$B$139:$B$238,0),MATCH('Capacity Backing (Hide)'!$A147,'Capacity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(Hide)'!$A147,'Capacity Summary'!$H$138:$BG$138,0))="x",INDEX('Capacity Summary'!$C$139:$E$238,MATCH('Capacity Backing (Hide)'!J$132,'Capacity Summary'!$B$139:$B$238,0),4),IF(INDEX('Capacity Summary'!$H$139:$BG$238,MATCH('Capacity Backing (Hide)'!J$132,'Capacity Summary'!$B$139:$B$238,0),MATCH('Capacity Backing (Hide)'!$A147,'Capacity Summary'!$H$138:$BG$138,0))&lt;&gt;0,INDEX('Capacity Summary'!$H$139:$BG$238,MATCH('Capacity Backing (Hide)'!J$132,'Capacity Summary'!$B$139:$B$238,0),MATCH('Capacity Backing (Hide)'!$A147,'Capacity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(Hide)'!$A147,'Capacity Summary'!$H$138:$BG$138,0))="x",INDEX('Capacity Summary'!$C$139:$E$238,MATCH('Capacity Backing (Hide)'!K$132,'Capacity Summary'!$B$139:$B$238,0),4),IF(INDEX('Capacity Summary'!$H$139:$BG$238,MATCH('Capacity Backing (Hide)'!K$132,'Capacity Summary'!$B$139:$B$238,0),MATCH('Capacity Backing (Hide)'!$A147,'Capacity Summary'!$H$138:$BG$138,0))&lt;&gt;0,INDEX('Capacity Summary'!$H$139:$BG$238,MATCH('Capacity Backing (Hide)'!K$132,'Capacity Summary'!$B$139:$B$238,0),MATCH('Capacity Backing (Hide)'!$A147,'Capacity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(Hide)'!$A147,'Capacity Summary'!$H$138:$BG$138,0))="x",INDEX('Capacity Summary'!$C$139:$E$238,MATCH('Capacity Backing (Hide)'!L$132,'Capacity Summary'!$B$139:$B$238,0),4),IF(INDEX('Capacity Summary'!$H$139:$BG$238,MATCH('Capacity Backing (Hide)'!L$132,'Capacity Summary'!$B$139:$B$238,0),MATCH('Capacity Backing (Hide)'!$A147,'Capacity Summary'!$H$138:$BG$138,0))&lt;&gt;0,INDEX('Capacity Summary'!$H$139:$BG$238,MATCH('Capacity Backing (Hide)'!L$132,'Capacity Summary'!$B$139:$B$238,0),MATCH('Capacity Backing (Hide)'!$A147,'Capacity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(Hide)'!$A147,'Capacity Summary'!$H$138:$BG$138,0))="x",INDEX('Capacity Summary'!$C$139:$E$238,MATCH('Capacity Backing (Hide)'!M$132,'Capacity Summary'!$B$139:$B$238,0),4),IF(INDEX('Capacity Summary'!$H$139:$BG$238,MATCH('Capacity Backing (Hide)'!M$132,'Capacity Summary'!$B$139:$B$238,0),MATCH('Capacity Backing (Hide)'!$A147,'Capacity Summary'!$H$138:$BG$138,0))&lt;&gt;0,INDEX('Capacity Summary'!$H$139:$BG$238,MATCH('Capacity Backing (Hide)'!M$132,'Capacity Summary'!$B$139:$B$238,0),MATCH('Capacity Backing (Hide)'!$A147,'Capacity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(Hide)'!$A147,'Capacity Summary'!$H$138:$BG$138,0))="x",INDEX('Capacity Summary'!$C$139:$E$238,MATCH('Capacity Backing (Hide)'!N$132,'Capacity Summary'!$B$139:$B$238,0),4),IF(INDEX('Capacity Summary'!$H$139:$BG$238,MATCH('Capacity Backing (Hide)'!N$132,'Capacity Summary'!$B$139:$B$238,0),MATCH('Capacity Backing (Hide)'!$A147,'Capacity Summary'!$H$138:$BG$138,0))&lt;&gt;0,INDEX('Capacity Summary'!$H$139:$BG$238,MATCH('Capacity Backing (Hide)'!N$132,'Capacity Summary'!$B$139:$B$238,0),MATCH('Capacity Backing (Hide)'!$A147,'Capacity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(Hide)'!$A147,'Capacity Summary'!$H$138:$BG$138,0))="x",INDEX('Capacity Summary'!$C$139:$E$238,MATCH('Capacity Backing (Hide)'!O$132,'Capacity Summary'!$B$139:$B$238,0),4),IF(INDEX('Capacity Summary'!$H$139:$BG$238,MATCH('Capacity Backing (Hide)'!O$132,'Capacity Summary'!$B$139:$B$238,0),MATCH('Capacity Backing (Hide)'!$A147,'Capacity Summary'!$H$138:$BG$138,0))&lt;&gt;0,INDEX('Capacity Summary'!$H$139:$BG$238,MATCH('Capacity Backing (Hide)'!O$132,'Capacity Summary'!$B$139:$B$238,0),MATCH('Capacity Backing (Hide)'!$A147,'Capacity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(Hide)'!$A147,'Capacity Summary'!$H$138:$BG$138,0))="x",INDEX('Capacity Summary'!$C$139:$E$238,MATCH('Capacity Backing (Hide)'!P$132,'Capacity Summary'!$B$139:$B$238,0),4),IF(INDEX('Capacity Summary'!$H$139:$BG$238,MATCH('Capacity Backing (Hide)'!P$132,'Capacity Summary'!$B$139:$B$238,0),MATCH('Capacity Backing (Hide)'!$A147,'Capacity Summary'!$H$138:$BG$138,0))&lt;&gt;0,INDEX('Capacity Summary'!$H$139:$BG$238,MATCH('Capacity Backing (Hide)'!P$132,'Capacity Summary'!$B$139:$B$238,0),MATCH('Capacity Backing (Hide)'!$A147,'Capacity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(Hide)'!$A147,'Capacity Summary'!$H$138:$BG$138,0))="x",INDEX('Capacity Summary'!$C$139:$E$238,MATCH('Capacity Backing (Hide)'!Q$132,'Capacity Summary'!$B$139:$B$238,0),4),IF(INDEX('Capacity Summary'!$H$139:$BG$238,MATCH('Capacity Backing (Hide)'!Q$132,'Capacity Summary'!$B$139:$B$238,0),MATCH('Capacity Backing (Hide)'!$A147,'Capacity Summary'!$H$138:$BG$138,0))&lt;&gt;0,INDEX('Capacity Summary'!$H$139:$BG$238,MATCH('Capacity Backing (Hide)'!Q$132,'Capacity Summary'!$B$139:$B$238,0),MATCH('Capacity Backing (Hide)'!$A147,'Capacity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(Hide)'!$A147,'Capacity Summary'!$H$138:$BG$138,0))="x",INDEX('Capacity Summary'!$C$139:$E$238,MATCH('Capacity Backing (Hide)'!R$132,'Capacity Summary'!$B$139:$B$238,0),4),IF(INDEX('Capacity Summary'!$H$139:$BG$238,MATCH('Capacity Backing (Hide)'!R$132,'Capacity Summary'!$B$139:$B$238,0),MATCH('Capacity Backing (Hide)'!$A147,'Capacity Summary'!$H$138:$BG$138,0))&lt;&gt;0,INDEX('Capacity Summary'!$H$139:$BG$238,MATCH('Capacity Backing (Hide)'!R$132,'Capacity Summary'!$B$139:$B$238,0),MATCH('Capacity Backing (Hide)'!$A147,'Capacity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(Hide)'!$A147,'Capacity Summary'!$H$138:$BG$138,0))="x",INDEX('Capacity Summary'!$C$139:$E$238,MATCH('Capacity Backing (Hide)'!S$132,'Capacity Summary'!$B$139:$B$238,0),4),IF(INDEX('Capacity Summary'!$H$139:$BG$238,MATCH('Capacity Backing (Hide)'!S$132,'Capacity Summary'!$B$139:$B$238,0),MATCH('Capacity Backing (Hide)'!$A147,'Capacity Summary'!$H$138:$BG$138,0))&lt;&gt;0,INDEX('Capacity Summary'!$H$139:$BG$238,MATCH('Capacity Backing (Hide)'!S$132,'Capacity Summary'!$B$139:$B$238,0),MATCH('Capacity Backing (Hide)'!$A147,'Capacity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(Hide)'!$A147,'Capacity Summary'!$H$138:$BG$138,0))="x",INDEX('Capacity Summary'!$C$139:$E$238,MATCH('Capacity Backing (Hide)'!T$132,'Capacity Summary'!$B$139:$B$238,0),4),IF(INDEX('Capacity Summary'!$H$139:$BG$238,MATCH('Capacity Backing (Hide)'!T$132,'Capacity Summary'!$B$139:$B$238,0),MATCH('Capacity Backing (Hide)'!$A147,'Capacity Summary'!$H$138:$BG$138,0))&lt;&gt;0,INDEX('Capacity Summary'!$H$139:$BG$238,MATCH('Capacity Backing (Hide)'!T$132,'Capacity Summary'!$B$139:$B$238,0),MATCH('Capacity Backing (Hide)'!$A147,'Capacity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(Hide)'!$A147,'Capacity Summary'!$H$138:$BG$138,0))="x",INDEX('Capacity Summary'!$C$139:$E$238,MATCH('Capacity Backing (Hide)'!U$132,'Capacity Summary'!$B$139:$B$238,0),4),IF(INDEX('Capacity Summary'!$H$139:$BG$238,MATCH('Capacity Backing (Hide)'!U$132,'Capacity Summary'!$B$139:$B$238,0),MATCH('Capacity Backing (Hide)'!$A147,'Capacity Summary'!$H$138:$BG$138,0))&lt;&gt;0,INDEX('Capacity Summary'!$H$139:$BG$238,MATCH('Capacity Backing (Hide)'!U$132,'Capacity Summary'!$B$139:$B$238,0),MATCH('Capacity Backing (Hide)'!$A147,'Capacity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(Hide)'!$A147,'Capacity Summary'!$H$138:$BG$138,0))="x",INDEX('Capacity Summary'!$C$139:$E$238,MATCH('Capacity Backing (Hide)'!V$132,'Capacity Summary'!$B$139:$B$238,0),4),IF(INDEX('Capacity Summary'!$H$139:$BG$238,MATCH('Capacity Backing (Hide)'!V$132,'Capacity Summary'!$B$139:$B$238,0),MATCH('Capacity Backing (Hide)'!$A147,'Capacity Summary'!$H$138:$BG$138,0))&lt;&gt;0,INDEX('Capacity Summary'!$H$139:$BG$238,MATCH('Capacity Backing (Hide)'!V$132,'Capacity Summary'!$B$139:$B$238,0),MATCH('Capacity Backing (Hide)'!$A147,'Capacity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(Hide)'!$A147,'Capacity Summary'!$H$138:$BG$138,0))="x",INDEX('Capacity Summary'!$C$139:$E$238,MATCH('Capacity Backing (Hide)'!W$132,'Capacity Summary'!$B$139:$B$238,0),4),IF(INDEX('Capacity Summary'!$H$139:$BG$238,MATCH('Capacity Backing (Hide)'!W$132,'Capacity Summary'!$B$139:$B$238,0),MATCH('Capacity Backing (Hide)'!$A147,'Capacity Summary'!$H$138:$BG$138,0))&lt;&gt;0,INDEX('Capacity Summary'!$H$139:$BG$238,MATCH('Capacity Backing (Hide)'!W$132,'Capacity Summary'!$B$139:$B$238,0),MATCH('Capacity Backing (Hide)'!$A147,'Capacity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(Hide)'!$A147,'Capacity Summary'!$H$138:$BG$138,0))="x",INDEX('Capacity Summary'!$C$139:$E$238,MATCH('Capacity Backing (Hide)'!X$132,'Capacity Summary'!$B$139:$B$238,0),4),IF(INDEX('Capacity Summary'!$H$139:$BG$238,MATCH('Capacity Backing (Hide)'!X$132,'Capacity Summary'!$B$139:$B$238,0),MATCH('Capacity Backing (Hide)'!$A147,'Capacity Summary'!$H$138:$BG$138,0))&lt;&gt;0,INDEX('Capacity Summary'!$H$139:$BG$238,MATCH('Capacity Backing (Hide)'!X$132,'Capacity Summary'!$B$139:$B$238,0),MATCH('Capacity Backing (Hide)'!$A147,'Capacity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(Hide)'!$A147,'Capacity Summary'!$H$138:$BG$138,0))="x",INDEX('Capacity Summary'!$C$139:$E$238,MATCH('Capacity Backing (Hide)'!Y$132,'Capacity Summary'!$B$139:$B$238,0),4),IF(INDEX('Capacity Summary'!$H$139:$BG$238,MATCH('Capacity Backing (Hide)'!Y$132,'Capacity Summary'!$B$139:$B$238,0),MATCH('Capacity Backing (Hide)'!$A147,'Capacity Summary'!$H$138:$BG$138,0))&lt;&gt;0,INDEX('Capacity Summary'!$H$139:$BG$238,MATCH('Capacity Backing (Hide)'!Y$132,'Capacity Summary'!$B$139:$B$238,0),MATCH('Capacity Backing (Hide)'!$A147,'Capacity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(Hide)'!$A147,'Capacity Summary'!$H$138:$BG$138,0))="x",INDEX('Capacity Summary'!$C$139:$E$238,MATCH('Capacity Backing (Hide)'!Z$132,'Capacity Summary'!$B$139:$B$238,0),4),IF(INDEX('Capacity Summary'!$H$139:$BG$238,MATCH('Capacity Backing (Hide)'!Z$132,'Capacity Summary'!$B$139:$B$238,0),MATCH('Capacity Backing (Hide)'!$A147,'Capacity Summary'!$H$138:$BG$138,0))&lt;&gt;0,INDEX('Capacity Summary'!$H$139:$BG$238,MATCH('Capacity Backing (Hide)'!Z$132,'Capacity Summary'!$B$139:$B$238,0),MATCH('Capacity Backing (Hide)'!$A147,'Capacity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(Hide)'!$A147,'Capacity Summary'!$H$138:$BG$138,0))="x",INDEX('Capacity Summary'!$C$139:$E$238,MATCH('Capacity Backing (Hide)'!AA$132,'Capacity Summary'!$B$139:$B$238,0),4),IF(INDEX('Capacity Summary'!$H$139:$BG$238,MATCH('Capacity Backing (Hide)'!AA$132,'Capacity Summary'!$B$139:$B$238,0),MATCH('Capacity Backing (Hide)'!$A147,'Capacity Summary'!$H$138:$BG$138,0))&lt;&gt;0,INDEX('Capacity Summary'!$H$139:$BG$238,MATCH('Capacity Backing (Hide)'!AA$132,'Capacity Summary'!$B$139:$B$238,0),MATCH('Capacity Backing (Hide)'!$A147,'Capacity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(Hide)'!$A147,'Capacity Summary'!$H$138:$BG$138,0))="x",INDEX('Capacity Summary'!$C$139:$E$238,MATCH('Capacity Backing (Hide)'!AB$132,'Capacity Summary'!$B$139:$B$238,0),4),IF(INDEX('Capacity Summary'!$H$139:$BG$238,MATCH('Capacity Backing (Hide)'!AB$132,'Capacity Summary'!$B$139:$B$238,0),MATCH('Capacity Backing (Hide)'!$A147,'Capacity Summary'!$H$138:$BG$138,0))&lt;&gt;0,INDEX('Capacity Summary'!$H$139:$BG$238,MATCH('Capacity Backing (Hide)'!AB$132,'Capacity Summary'!$B$139:$B$238,0),MATCH('Capacity Backing (Hide)'!$A147,'Capacity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(Hide)'!$A147,'Capacity Summary'!$H$138:$BG$138,0))="x",INDEX('Capacity Summary'!$C$139:$E$238,MATCH('Capacity Backing (Hide)'!AC$132,'Capacity Summary'!$B$139:$B$238,0),4),IF(INDEX('Capacity Summary'!$H$139:$BG$238,MATCH('Capacity Backing (Hide)'!AC$132,'Capacity Summary'!$B$139:$B$238,0),MATCH('Capacity Backing (Hide)'!$A147,'Capacity Summary'!$H$138:$BG$138,0))&lt;&gt;0,INDEX('Capacity Summary'!$H$139:$BG$238,MATCH('Capacity Backing (Hide)'!AC$132,'Capacity Summary'!$B$139:$B$238,0),MATCH('Capacity Backing (Hide)'!$A147,'Capacity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(Hide)'!$A147,'Capacity Summary'!$H$138:$BG$138,0))="x",INDEX('Capacity Summary'!$C$139:$E$238,MATCH('Capacity Backing (Hide)'!AD$132,'Capacity Summary'!$B$139:$B$238,0),4),IF(INDEX('Capacity Summary'!$H$139:$BG$238,MATCH('Capacity Backing (Hide)'!AD$132,'Capacity Summary'!$B$139:$B$238,0),MATCH('Capacity Backing (Hide)'!$A147,'Capacity Summary'!$H$138:$BG$138,0))&lt;&gt;0,INDEX('Capacity Summary'!$H$139:$BG$238,MATCH('Capacity Backing (Hide)'!AD$132,'Capacity Summary'!$B$139:$B$238,0),MATCH('Capacity Backing (Hide)'!$A147,'Capacity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(Hide)'!$A147,'Capacity Summary'!$H$138:$BG$138,0))="x",INDEX('Capacity Summary'!$C$139:$E$238,MATCH('Capacity Backing (Hide)'!AE$132,'Capacity Summary'!$B$139:$B$238,0),4),IF(INDEX('Capacity Summary'!$H$139:$BG$238,MATCH('Capacity Backing (Hide)'!AE$132,'Capacity Summary'!$B$139:$B$238,0),MATCH('Capacity Backing (Hide)'!$A147,'Capacity Summary'!$H$138:$BG$138,0))&lt;&gt;0,INDEX('Capacity Summary'!$H$139:$BG$238,MATCH('Capacity Backing (Hide)'!AE$132,'Capacity Summary'!$B$139:$B$238,0),MATCH('Capacity Backing (Hide)'!$A147,'Capacity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(Hide)'!$A147,'Capacity Summary'!$H$138:$BG$138,0))="x",INDEX('Capacity Summary'!$C$139:$E$238,MATCH('Capacity Backing (Hide)'!AF$132,'Capacity Summary'!$B$139:$B$238,0),4),IF(INDEX('Capacity Summary'!$H$139:$BG$238,MATCH('Capacity Backing (Hide)'!AF$132,'Capacity Summary'!$B$139:$B$238,0),MATCH('Capacity Backing (Hide)'!$A147,'Capacity Summary'!$H$138:$BG$138,0))&lt;&gt;0,INDEX('Capacity Summary'!$H$139:$BG$238,MATCH('Capacity Backing (Hide)'!AF$132,'Capacity Summary'!$B$139:$B$238,0),MATCH('Capacity Backing (Hide)'!$A147,'Capacity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(Hide)'!$A147,'Capacity Summary'!$H$138:$BG$138,0))="x",INDEX('Capacity Summary'!$C$139:$E$238,MATCH('Capacity Backing (Hide)'!AG$132,'Capacity Summary'!$B$139:$B$238,0),4),IF(INDEX('Capacity Summary'!$H$139:$BG$238,MATCH('Capacity Backing (Hide)'!AG$132,'Capacity Summary'!$B$139:$B$238,0),MATCH('Capacity Backing (Hide)'!$A147,'Capacity Summary'!$H$138:$BG$138,0))&lt;&gt;0,INDEX('Capacity Summary'!$H$139:$BG$238,MATCH('Capacity Backing (Hide)'!AG$132,'Capacity Summary'!$B$139:$B$238,0),MATCH('Capacity Backing (Hide)'!$A147,'Capacity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(Hide)'!$A147,'Capacity Summary'!$H$138:$BG$138,0))="x",INDEX('Capacity Summary'!$C$139:$E$238,MATCH('Capacity Backing (Hide)'!AH$132,'Capacity Summary'!$B$139:$B$238,0),4),IF(INDEX('Capacity Summary'!$H$139:$BG$238,MATCH('Capacity Backing (Hide)'!AH$132,'Capacity Summary'!$B$139:$B$238,0),MATCH('Capacity Backing (Hide)'!$A147,'Capacity Summary'!$H$138:$BG$138,0))&lt;&gt;0,INDEX('Capacity Summary'!$H$139:$BG$238,MATCH('Capacity Backing (Hide)'!AH$132,'Capacity Summary'!$B$139:$B$238,0),MATCH('Capacity Backing (Hide)'!$A147,'Capacity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(Hide)'!$A147,'Capacity Summary'!$H$138:$BG$138,0))="x",INDEX('Capacity Summary'!$C$139:$E$238,MATCH('Capacity Backing (Hide)'!AI$132,'Capacity Summary'!$B$139:$B$238,0),4),IF(INDEX('Capacity Summary'!$H$139:$BG$238,MATCH('Capacity Backing (Hide)'!AI$132,'Capacity Summary'!$B$139:$B$238,0),MATCH('Capacity Backing (Hide)'!$A147,'Capacity Summary'!$H$138:$BG$138,0))&lt;&gt;0,INDEX('Capacity Summary'!$H$139:$BG$238,MATCH('Capacity Backing (Hide)'!AI$132,'Capacity Summary'!$B$139:$B$238,0),MATCH('Capacity Backing (Hide)'!$A147,'Capacity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(Hide)'!$A147,'Capacity Summary'!$H$138:$BG$138,0))="x",INDEX('Capacity Summary'!$C$139:$E$238,MATCH('Capacity Backing (Hide)'!AJ$132,'Capacity Summary'!$B$139:$B$238,0),4),IF(INDEX('Capacity Summary'!$H$139:$BG$238,MATCH('Capacity Backing (Hide)'!AJ$132,'Capacity Summary'!$B$139:$B$238,0),MATCH('Capacity Backing (Hide)'!$A147,'Capacity Summary'!$H$138:$BG$138,0))&lt;&gt;0,INDEX('Capacity Summary'!$H$139:$BG$238,MATCH('Capacity Backing (Hide)'!AJ$132,'Capacity Summary'!$B$139:$B$238,0),MATCH('Capacity Backing (Hide)'!$A147,'Capacity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(Hide)'!$A147,'Capacity Summary'!$H$138:$BG$138,0))="x",INDEX('Capacity Summary'!$C$139:$E$238,MATCH('Capacity Backing (Hide)'!AK$132,'Capacity Summary'!$B$139:$B$238,0),4),IF(INDEX('Capacity Summary'!$H$139:$BG$238,MATCH('Capacity Backing (Hide)'!AK$132,'Capacity Summary'!$B$139:$B$238,0),MATCH('Capacity Backing (Hide)'!$A147,'Capacity Summary'!$H$138:$BG$138,0))&lt;&gt;0,INDEX('Capacity Summary'!$H$139:$BG$238,MATCH('Capacity Backing (Hide)'!AK$132,'Capacity Summary'!$B$139:$B$238,0),MATCH('Capacity Backing (Hide)'!$A147,'Capacity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(Hide)'!$A147,'Capacity Summary'!$H$138:$BG$138,0))="x",INDEX('Capacity Summary'!$C$139:$E$238,MATCH('Capacity Backing (Hide)'!AL$132,'Capacity Summary'!$B$139:$B$238,0),4),IF(INDEX('Capacity Summary'!$H$139:$BG$238,MATCH('Capacity Backing (Hide)'!AL$132,'Capacity Summary'!$B$139:$B$238,0),MATCH('Capacity Backing (Hide)'!$A147,'Capacity Summary'!$H$138:$BG$138,0))&lt;&gt;0,INDEX('Capacity Summary'!$H$139:$BG$238,MATCH('Capacity Backing (Hide)'!AL$132,'Capacity Summary'!$B$139:$B$238,0),MATCH('Capacity Backing (Hide)'!$A147,'Capacity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(Hide)'!$A147,'Capacity Summary'!$H$138:$BG$138,0))="x",INDEX('Capacity Summary'!$C$139:$E$238,MATCH('Capacity Backing (Hide)'!AM$132,'Capacity Summary'!$B$139:$B$238,0),4),IF(INDEX('Capacity Summary'!$H$139:$BG$238,MATCH('Capacity Backing (Hide)'!AM$132,'Capacity Summary'!$B$139:$B$238,0),MATCH('Capacity Backing (Hide)'!$A147,'Capacity Summary'!$H$138:$BG$138,0))&lt;&gt;0,INDEX('Capacity Summary'!$H$139:$BG$238,MATCH('Capacity Backing (Hide)'!AM$132,'Capacity Summary'!$B$139:$B$238,0),MATCH('Capacity Backing (Hide)'!$A147,'Capacity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(Hide)'!$A147,'Capacity Summary'!$H$138:$BG$138,0))="x",INDEX('Capacity Summary'!$C$139:$E$238,MATCH('Capacity Backing (Hide)'!AN$132,'Capacity Summary'!$B$139:$B$238,0),4),IF(INDEX('Capacity Summary'!$H$139:$BG$238,MATCH('Capacity Backing (Hide)'!AN$132,'Capacity Summary'!$B$139:$B$238,0),MATCH('Capacity Backing (Hide)'!$A147,'Capacity Summary'!$H$138:$BG$138,0))&lt;&gt;0,INDEX('Capacity Summary'!$H$139:$BG$238,MATCH('Capacity Backing (Hide)'!AN$132,'Capacity Summary'!$B$139:$B$238,0),MATCH('Capacity Backing (Hide)'!$A147,'Capacity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(Hide)'!$A147,'Capacity Summary'!$H$138:$BG$138,0))="x",INDEX('Capacity Summary'!$C$139:$E$238,MATCH('Capacity Backing (Hide)'!AO$132,'Capacity Summary'!$B$139:$B$238,0),4),IF(INDEX('Capacity Summary'!$H$139:$BG$238,MATCH('Capacity Backing (Hide)'!AO$132,'Capacity Summary'!$B$139:$B$238,0),MATCH('Capacity Backing (Hide)'!$A147,'Capacity Summary'!$H$138:$BG$138,0))&lt;&gt;0,INDEX('Capacity Summary'!$H$139:$BG$238,MATCH('Capacity Backing (Hide)'!AO$132,'Capacity Summary'!$B$139:$B$238,0),MATCH('Capacity Backing (Hide)'!$A147,'Capacity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(Hide)'!$A147,'Capacity Summary'!$H$138:$BG$138,0))="x",INDEX('Capacity Summary'!$C$139:$E$238,MATCH('Capacity Backing (Hide)'!AP$132,'Capacity Summary'!$B$139:$B$238,0),4),IF(INDEX('Capacity Summary'!$H$139:$BG$238,MATCH('Capacity Backing (Hide)'!AP$132,'Capacity Summary'!$B$139:$B$238,0),MATCH('Capacity Backing (Hide)'!$A147,'Capacity Summary'!$H$138:$BG$138,0))&lt;&gt;0,INDEX('Capacity Summary'!$H$139:$BG$238,MATCH('Capacity Backing (Hide)'!AP$132,'Capacity Summary'!$B$139:$B$238,0),MATCH('Capacity Backing (Hide)'!$A147,'Capacity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(Hide)'!$A147,'Capacity Summary'!$H$138:$BG$138,0))="x",INDEX('Capacity Summary'!$C$139:$E$238,MATCH('Capacity Backing (Hide)'!AQ$132,'Capacity Summary'!$B$139:$B$238,0),4),IF(INDEX('Capacity Summary'!$H$139:$BG$238,MATCH('Capacity Backing (Hide)'!AQ$132,'Capacity Summary'!$B$139:$B$238,0),MATCH('Capacity Backing (Hide)'!$A147,'Capacity Summary'!$H$138:$BG$138,0))&lt;&gt;0,INDEX('Capacity Summary'!$H$139:$BG$238,MATCH('Capacity Backing (Hide)'!AQ$132,'Capacity Summary'!$B$139:$B$238,0),MATCH('Capacity Backing (Hide)'!$A147,'Capacity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(Hide)'!$A147,'Capacity Summary'!$H$138:$BG$138,0))="x",INDEX('Capacity Summary'!$C$139:$E$238,MATCH('Capacity Backing (Hide)'!AR$132,'Capacity Summary'!$B$139:$B$238,0),4),IF(INDEX('Capacity Summary'!$H$139:$BG$238,MATCH('Capacity Backing (Hide)'!AR$132,'Capacity Summary'!$B$139:$B$238,0),MATCH('Capacity Backing (Hide)'!$A147,'Capacity Summary'!$H$138:$BG$138,0))&lt;&gt;0,INDEX('Capacity Summary'!$H$139:$BG$238,MATCH('Capacity Backing (Hide)'!AR$132,'Capacity Summary'!$B$139:$B$238,0),MATCH('Capacity Backing (Hide)'!$A147,'Capacity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(Hide)'!$A147,'Capacity Summary'!$H$138:$BG$138,0))="x",INDEX('Capacity Summary'!$C$139:$E$238,MATCH('Capacity Backing (Hide)'!AS$132,'Capacity Summary'!$B$139:$B$238,0),4),IF(INDEX('Capacity Summary'!$H$139:$BG$238,MATCH('Capacity Backing (Hide)'!AS$132,'Capacity Summary'!$B$139:$B$238,0),MATCH('Capacity Backing (Hide)'!$A147,'Capacity Summary'!$H$138:$BG$138,0))&lt;&gt;0,INDEX('Capacity Summary'!$H$139:$BG$238,MATCH('Capacity Backing (Hide)'!AS$132,'Capacity Summary'!$B$139:$B$238,0),MATCH('Capacity Backing (Hide)'!$A147,'Capacity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(Hide)'!$A147,'Capacity Summary'!$H$138:$BG$138,0))="x",INDEX('Capacity Summary'!$C$139:$E$238,MATCH('Capacity Backing (Hide)'!AT$132,'Capacity Summary'!$B$139:$B$238,0),4),IF(INDEX('Capacity Summary'!$H$139:$BG$238,MATCH('Capacity Backing (Hide)'!AT$132,'Capacity Summary'!$B$139:$B$238,0),MATCH('Capacity Backing (Hide)'!$A147,'Capacity Summary'!$H$138:$BG$138,0))&lt;&gt;0,INDEX('Capacity Summary'!$H$139:$BG$238,MATCH('Capacity Backing (Hide)'!AT$132,'Capacity Summary'!$B$139:$B$238,0),MATCH('Capacity Backing (Hide)'!$A147,'Capacity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(Hide)'!$A147,'Capacity Summary'!$H$138:$BG$138,0))="x",INDEX('Capacity Summary'!$C$139:$E$238,MATCH('Capacity Backing (Hide)'!AU$132,'Capacity Summary'!$B$139:$B$238,0),4),IF(INDEX('Capacity Summary'!$H$139:$BG$238,MATCH('Capacity Backing (Hide)'!AU$132,'Capacity Summary'!$B$139:$B$238,0),MATCH('Capacity Backing (Hide)'!$A147,'Capacity Summary'!$H$138:$BG$138,0))&lt;&gt;0,INDEX('Capacity Summary'!$H$139:$BG$238,MATCH('Capacity Backing (Hide)'!AU$132,'Capacity Summary'!$B$139:$B$238,0),MATCH('Capacity Backing (Hide)'!$A147,'Capacity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(Hide)'!$A147,'Capacity Summary'!$H$138:$BG$138,0))="x",INDEX('Capacity Summary'!$C$139:$E$238,MATCH('Capacity Backing (Hide)'!AV$132,'Capacity Summary'!$B$139:$B$238,0),4),IF(INDEX('Capacity Summary'!$H$139:$BG$238,MATCH('Capacity Backing (Hide)'!AV$132,'Capacity Summary'!$B$139:$B$238,0),MATCH('Capacity Backing (Hide)'!$A147,'Capacity Summary'!$H$138:$BG$138,0))&lt;&gt;0,INDEX('Capacity Summary'!$H$139:$BG$238,MATCH('Capacity Backing (Hide)'!AV$132,'Capacity Summary'!$B$139:$B$238,0),MATCH('Capacity Backing (Hide)'!$A147,'Capacity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(Hide)'!$A147,'Capacity Summary'!$H$138:$BG$138,0))="x",INDEX('Capacity Summary'!$C$139:$E$238,MATCH('Capacity Backing (Hide)'!AW$132,'Capacity Summary'!$B$139:$B$238,0),4),IF(INDEX('Capacity Summary'!$H$139:$BG$238,MATCH('Capacity Backing (Hide)'!AW$132,'Capacity Summary'!$B$139:$B$238,0),MATCH('Capacity Backing (Hide)'!$A147,'Capacity Summary'!$H$138:$BG$138,0))&lt;&gt;0,INDEX('Capacity Summary'!$H$139:$BG$238,MATCH('Capacity Backing (Hide)'!AW$132,'Capacity Summary'!$B$139:$B$238,0),MATCH('Capacity Backing (Hide)'!$A147,'Capacity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(Hide)'!$A147,'Capacity Summary'!$H$138:$BG$138,0))="x",INDEX('Capacity Summary'!$C$139:$E$238,MATCH('Capacity Backing (Hide)'!AX$132,'Capacity Summary'!$B$139:$B$238,0),4),IF(INDEX('Capacity Summary'!$H$139:$BG$238,MATCH('Capacity Backing (Hide)'!AX$132,'Capacity Summary'!$B$139:$B$238,0),MATCH('Capacity Backing (Hide)'!$A147,'Capacity Summary'!$H$138:$BG$138,0))&lt;&gt;0,INDEX('Capacity Summary'!$H$139:$BG$238,MATCH('Capacity Backing (Hide)'!AX$132,'Capacity Summary'!$B$139:$B$238,0),MATCH('Capacity Backing (Hide)'!$A147,'Capacity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(Hide)'!$A147,'Capacity Summary'!$H$138:$BG$138,0))="x",INDEX('Capacity Summary'!$C$139:$E$238,MATCH('Capacity Backing (Hide)'!AY$132,'Capacity Summary'!$B$139:$B$238,0),4),IF(INDEX('Capacity Summary'!$H$139:$BG$238,MATCH('Capacity Backing (Hide)'!AY$132,'Capacity Summary'!$B$139:$B$238,0),MATCH('Capacity Backing (Hide)'!$A147,'Capacity Summary'!$H$138:$BG$138,0))&lt;&gt;0,INDEX('Capacity Summary'!$H$139:$BG$238,MATCH('Capacity Backing (Hide)'!AY$132,'Capacity Summary'!$B$139:$B$238,0),MATCH('Capacity Backing (Hide)'!$A147,'Capacity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(Hide)'!$A147,'Capacity Summary'!$H$138:$BG$138,0))="x",INDEX('Capacity Summary'!$C$139:$E$238,MATCH('Capacity Backing (Hide)'!AZ$132,'Capacity Summary'!$B$139:$B$238,0),4),IF(INDEX('Capacity Summary'!$H$139:$BG$238,MATCH('Capacity Backing (Hide)'!AZ$132,'Capacity Summary'!$B$139:$B$238,0),MATCH('Capacity Backing (Hide)'!$A147,'Capacity Summary'!$H$138:$BG$138,0))&lt;&gt;0,INDEX('Capacity Summary'!$H$139:$BG$238,MATCH('Capacity Backing (Hide)'!AZ$132,'Capacity Summary'!$B$139:$B$238,0),MATCH('Capacity Backing (Hide)'!$A147,'Capacity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(Hide)'!$A147,'Capacity Summary'!$H$138:$BG$138,0))="x",INDEX('Capacity Summary'!$C$139:$E$238,MATCH('Capacity Backing (Hide)'!BA$132,'Capacity Summary'!$B$139:$B$238,0),4),IF(INDEX('Capacity Summary'!$H$139:$BG$238,MATCH('Capacity Backing (Hide)'!BA$132,'Capacity Summary'!$B$139:$B$238,0),MATCH('Capacity Backing (Hide)'!$A147,'Capacity Summary'!$H$138:$BG$138,0))&lt;&gt;0,INDEX('Capacity Summary'!$H$139:$BG$238,MATCH('Capacity Backing (Hide)'!BA$132,'Capacity Summary'!$B$139:$B$238,0),MATCH('Capacity Backing (Hide)'!$A147,'Capacity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(Hide)'!$A147,'Capacity Summary'!$H$138:$BG$138,0))="x",INDEX('Capacity Summary'!$C$139:$E$238,MATCH('Capacity Backing (Hide)'!BB$132,'Capacity Summary'!$B$139:$B$238,0),4),IF(INDEX('Capacity Summary'!$H$139:$BG$238,MATCH('Capacity Backing (Hide)'!BB$132,'Capacity Summary'!$B$139:$B$238,0),MATCH('Capacity Backing (Hide)'!$A147,'Capacity Summary'!$H$138:$BG$138,0))&lt;&gt;0,INDEX('Capacity Summary'!$H$139:$BG$238,MATCH('Capacity Backing (Hide)'!BB$132,'Capacity Summary'!$B$139:$B$238,0),MATCH('Capacity Backing (Hide)'!$A147,'Capacity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(Hide)'!$A147,'Capacity Summary'!$H$138:$BG$138,0))="x",INDEX('Capacity Summary'!$C$139:$E$238,MATCH('Capacity Backing (Hide)'!BC$132,'Capacity Summary'!$B$139:$B$238,0),4),IF(INDEX('Capacity Summary'!$H$139:$BG$238,MATCH('Capacity Backing (Hide)'!BC$132,'Capacity Summary'!$B$139:$B$238,0),MATCH('Capacity Backing (Hide)'!$A147,'Capacity Summary'!$H$138:$BG$138,0))&lt;&gt;0,INDEX('Capacity Summary'!$H$139:$BG$238,MATCH('Capacity Backing (Hide)'!BC$132,'Capacity Summary'!$B$139:$B$238,0),MATCH('Capacity Backing (Hide)'!$A147,'Capacity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(Hide)'!$A147,'Capacity Summary'!$H$138:$BG$138,0))="x",INDEX('Capacity Summary'!$C$139:$E$238,MATCH('Capacity Backing (Hide)'!BD$132,'Capacity Summary'!$B$139:$B$238,0),4),IF(INDEX('Capacity Summary'!$H$139:$BG$238,MATCH('Capacity Backing (Hide)'!BD$132,'Capacity Summary'!$B$139:$B$238,0),MATCH('Capacity Backing (Hide)'!$A147,'Capacity Summary'!$H$138:$BG$138,0))&lt;&gt;0,INDEX('Capacity Summary'!$H$139:$BG$238,MATCH('Capacity Backing (Hide)'!BD$132,'Capacity Summary'!$B$139:$B$238,0),MATCH('Capacity Backing (Hide)'!$A147,'Capacity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(Hide)'!$A147,'Capacity Summary'!$H$138:$BG$138,0))="x",INDEX('Capacity Summary'!$C$139:$E$238,MATCH('Capacity Backing (Hide)'!BE$132,'Capacity Summary'!$B$139:$B$238,0),4),IF(INDEX('Capacity Summary'!$H$139:$BG$238,MATCH('Capacity Backing (Hide)'!BE$132,'Capacity Summary'!$B$139:$B$238,0),MATCH('Capacity Backing (Hide)'!$A147,'Capacity Summary'!$H$138:$BG$138,0))&lt;&gt;0,INDEX('Capacity Summary'!$H$139:$BG$238,MATCH('Capacity Backing (Hide)'!BE$132,'Capacity Summary'!$B$139:$B$238,0),MATCH('Capacity Backing (Hide)'!$A147,'Capacity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(Hide)'!$A147,'Capacity Summary'!$H$138:$BG$138,0))="x",INDEX('Capacity Summary'!$C$139:$E$238,MATCH('Capacity Backing (Hide)'!BF$132,'Capacity Summary'!$B$139:$B$238,0),4),IF(INDEX('Capacity Summary'!$H$139:$BG$238,MATCH('Capacity Backing (Hide)'!BF$132,'Capacity Summary'!$B$139:$B$238,0),MATCH('Capacity Backing (Hide)'!$A147,'Capacity Summary'!$H$138:$BG$138,0))&lt;&gt;0,INDEX('Capacity Summary'!$H$139:$BG$238,MATCH('Capacity Backing (Hide)'!BF$132,'Capacity Summary'!$B$139:$B$238,0),MATCH('Capacity Backing (Hide)'!$A147,'Capacity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(Hide)'!$A147,'Capacity Summary'!$H$138:$BG$138,0))="x",INDEX('Capacity Summary'!$C$139:$E$238,MATCH('Capacity Backing (Hide)'!BG$132,'Capacity Summary'!$B$139:$B$238,0),4),IF(INDEX('Capacity Summary'!$H$139:$BG$238,MATCH('Capacity Backing (Hide)'!BG$132,'Capacity Summary'!$B$139:$B$238,0),MATCH('Capacity Backing (Hide)'!$A147,'Capacity Summary'!$H$138:$BG$138,0))&lt;&gt;0,INDEX('Capacity Summary'!$H$139:$BG$238,MATCH('Capacity Backing (Hide)'!BG$132,'Capacity Summary'!$B$139:$B$238,0),MATCH('Capacity Backing (Hide)'!$A147,'Capacity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(Hide)'!$A147,'Capacity Summary'!$H$138:$BG$138,0))="x",INDEX('Capacity Summary'!$C$139:$E$238,MATCH('Capacity Backing (Hide)'!BH$132,'Capacity Summary'!$B$139:$B$238,0),4),IF(INDEX('Capacity Summary'!$H$139:$BG$238,MATCH('Capacity Backing (Hide)'!BH$132,'Capacity Summary'!$B$139:$B$238,0),MATCH('Capacity Backing (Hide)'!$A147,'Capacity Summary'!$H$138:$BG$138,0))&lt;&gt;0,INDEX('Capacity Summary'!$H$139:$BG$238,MATCH('Capacity Backing (Hide)'!BH$132,'Capacity Summary'!$B$139:$B$238,0),MATCH('Capacity Backing (Hide)'!$A147,'Capacity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(Hide)'!$A147,'Capacity Summary'!$H$138:$BG$138,0))="x",INDEX('Capacity Summary'!$C$139:$E$238,MATCH('Capacity Backing (Hide)'!BI$132,'Capacity Summary'!$B$139:$B$238,0),4),IF(INDEX('Capacity Summary'!$H$139:$BG$238,MATCH('Capacity Backing (Hide)'!BI$132,'Capacity Summary'!$B$139:$B$238,0),MATCH('Capacity Backing (Hide)'!$A147,'Capacity Summary'!$H$138:$BG$138,0))&lt;&gt;0,INDEX('Capacity Summary'!$H$139:$BG$238,MATCH('Capacity Backing (Hide)'!BI$132,'Capacity Summary'!$B$139:$B$238,0),MATCH('Capacity Backing (Hide)'!$A147,'Capacity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(Hide)'!$A147,'Capacity Summary'!$H$138:$BG$138,0))="x",INDEX('Capacity Summary'!$C$139:$E$238,MATCH('Capacity Backing (Hide)'!BJ$132,'Capacity Summary'!$B$139:$B$238,0),4),IF(INDEX('Capacity Summary'!$H$139:$BG$238,MATCH('Capacity Backing (Hide)'!BJ$132,'Capacity Summary'!$B$139:$B$238,0),MATCH('Capacity Backing (Hide)'!$A147,'Capacity Summary'!$H$138:$BG$138,0))&lt;&gt;0,INDEX('Capacity Summary'!$H$139:$BG$238,MATCH('Capacity Backing (Hide)'!BJ$132,'Capacity Summary'!$B$139:$B$238,0),MATCH('Capacity Backing (Hide)'!$A147,'Capacity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(Hide)'!$A147,'Capacity Summary'!$H$138:$BG$138,0))="x",INDEX('Capacity Summary'!$C$139:$E$238,MATCH('Capacity Backing (Hide)'!BK$132,'Capacity Summary'!$B$139:$B$238,0),4),IF(INDEX('Capacity Summary'!$H$139:$BG$238,MATCH('Capacity Backing (Hide)'!BK$132,'Capacity Summary'!$B$139:$B$238,0),MATCH('Capacity Backing (Hide)'!$A147,'Capacity Summary'!$H$138:$BG$138,0))&lt;&gt;0,INDEX('Capacity Summary'!$H$139:$BG$238,MATCH('Capacity Backing (Hide)'!BK$132,'Capacity Summary'!$B$139:$B$238,0),MATCH('Capacity Backing (Hide)'!$A147,'Capacity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(Hide)'!$A147,'Capacity Summary'!$H$138:$BG$138,0))="x",INDEX('Capacity Summary'!$C$139:$E$238,MATCH('Capacity Backing (Hide)'!BL$132,'Capacity Summary'!$B$139:$B$238,0),4),IF(INDEX('Capacity Summary'!$H$139:$BG$238,MATCH('Capacity Backing (Hide)'!BL$132,'Capacity Summary'!$B$139:$B$238,0),MATCH('Capacity Backing (Hide)'!$A147,'Capacity Summary'!$H$138:$BG$138,0))&lt;&gt;0,INDEX('Capacity Summary'!$H$139:$BG$238,MATCH('Capacity Backing (Hide)'!BL$132,'Capacity Summary'!$B$139:$B$238,0),MATCH('Capacity Backing (Hide)'!$A147,'Capacity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(Hide)'!$A147,'Capacity Summary'!$H$138:$BG$138,0))="x",INDEX('Capacity Summary'!$C$139:$E$238,MATCH('Capacity Backing (Hide)'!BM$132,'Capacity Summary'!$B$139:$B$238,0),4),IF(INDEX('Capacity Summary'!$H$139:$BG$238,MATCH('Capacity Backing (Hide)'!BM$132,'Capacity Summary'!$B$139:$B$238,0),MATCH('Capacity Backing (Hide)'!$A147,'Capacity Summary'!$H$138:$BG$138,0))&lt;&gt;0,INDEX('Capacity Summary'!$H$139:$BG$238,MATCH('Capacity Backing (Hide)'!BM$132,'Capacity Summary'!$B$139:$B$238,0),MATCH('Capacity Backing (Hide)'!$A147,'Capacity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(Hide)'!$A147,'Capacity Summary'!$H$138:$BG$138,0))="x",INDEX('Capacity Summary'!$C$139:$E$238,MATCH('Capacity Backing (Hide)'!BN$132,'Capacity Summary'!$B$139:$B$238,0),4),IF(INDEX('Capacity Summary'!$H$139:$BG$238,MATCH('Capacity Backing (Hide)'!BN$132,'Capacity Summary'!$B$139:$B$238,0),MATCH('Capacity Backing (Hide)'!$A147,'Capacity Summary'!$H$138:$BG$138,0))&lt;&gt;0,INDEX('Capacity Summary'!$H$139:$BG$238,MATCH('Capacity Backing (Hide)'!BN$132,'Capacity Summary'!$B$139:$B$238,0),MATCH('Capacity Backing (Hide)'!$A147,'Capacity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(Hide)'!$A147,'Capacity Summary'!$H$138:$BG$138,0))="x",INDEX('Capacity Summary'!$C$139:$E$238,MATCH('Capacity Backing (Hide)'!BO$132,'Capacity Summary'!$B$139:$B$238,0),4),IF(INDEX('Capacity Summary'!$H$139:$BG$238,MATCH('Capacity Backing (Hide)'!BO$132,'Capacity Summary'!$B$139:$B$238,0),MATCH('Capacity Backing (Hide)'!$A147,'Capacity Summary'!$H$138:$BG$138,0))&lt;&gt;0,INDEX('Capacity Summary'!$H$139:$BG$238,MATCH('Capacity Backing (Hide)'!BO$132,'Capacity Summary'!$B$139:$B$238,0),MATCH('Capacity Backing (Hide)'!$A147,'Capacity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(Hide)'!$A147,'Capacity Summary'!$H$138:$BG$138,0))="x",INDEX('Capacity Summary'!$C$139:$E$238,MATCH('Capacity Backing (Hide)'!BP$132,'Capacity Summary'!$B$139:$B$238,0),4),IF(INDEX('Capacity Summary'!$H$139:$BG$238,MATCH('Capacity Backing (Hide)'!BP$132,'Capacity Summary'!$B$139:$B$238,0),MATCH('Capacity Backing (Hide)'!$A147,'Capacity Summary'!$H$138:$BG$138,0))&lt;&gt;0,INDEX('Capacity Summary'!$H$139:$BG$238,MATCH('Capacity Backing (Hide)'!BP$132,'Capacity Summary'!$B$139:$B$238,0),MATCH('Capacity Backing (Hide)'!$A147,'Capacity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(Hide)'!$A147,'Capacity Summary'!$H$138:$BG$138,0))="x",INDEX('Capacity Summary'!$C$139:$E$238,MATCH('Capacity Backing (Hide)'!BQ$132,'Capacity Summary'!$B$139:$B$238,0),4),IF(INDEX('Capacity Summary'!$H$139:$BG$238,MATCH('Capacity Backing (Hide)'!BQ$132,'Capacity Summary'!$B$139:$B$238,0),MATCH('Capacity Backing (Hide)'!$A147,'Capacity Summary'!$H$138:$BG$138,0))&lt;&gt;0,INDEX('Capacity Summary'!$H$139:$BG$238,MATCH('Capacity Backing (Hide)'!BQ$132,'Capacity Summary'!$B$139:$B$238,0),MATCH('Capacity Backing (Hide)'!$A147,'Capacity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(Hide)'!$A147,'Capacity Summary'!$H$138:$BG$138,0))="x",INDEX('Capacity Summary'!$C$139:$E$238,MATCH('Capacity Backing (Hide)'!BR$132,'Capacity Summary'!$B$139:$B$238,0),4),IF(INDEX('Capacity Summary'!$H$139:$BG$238,MATCH('Capacity Backing (Hide)'!BR$132,'Capacity Summary'!$B$139:$B$238,0),MATCH('Capacity Backing (Hide)'!$A147,'Capacity Summary'!$H$138:$BG$138,0))&lt;&gt;0,INDEX('Capacity Summary'!$H$139:$BG$238,MATCH('Capacity Backing (Hide)'!BR$132,'Capacity Summary'!$B$139:$B$238,0),MATCH('Capacity Backing (Hide)'!$A147,'Capacity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(Hide)'!$A147,'Capacity Summary'!$H$138:$BG$138,0))="x",INDEX('Capacity Summary'!$C$139:$E$238,MATCH('Capacity Backing (Hide)'!BS$132,'Capacity Summary'!$B$139:$B$238,0),4),IF(INDEX('Capacity Summary'!$H$139:$BG$238,MATCH('Capacity Backing (Hide)'!BS$132,'Capacity Summary'!$B$139:$B$238,0),MATCH('Capacity Backing (Hide)'!$A147,'Capacity Summary'!$H$138:$BG$138,0))&lt;&gt;0,INDEX('Capacity Summary'!$H$139:$BG$238,MATCH('Capacity Backing (Hide)'!BS$132,'Capacity Summary'!$B$139:$B$238,0),MATCH('Capacity Backing (Hide)'!$A147,'Capacity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(Hide)'!$A147,'Capacity Summary'!$H$138:$BG$138,0))="x",INDEX('Capacity Summary'!$C$139:$E$238,MATCH('Capacity Backing (Hide)'!BT$132,'Capacity Summary'!$B$139:$B$238,0),4),IF(INDEX('Capacity Summary'!$H$139:$BG$238,MATCH('Capacity Backing (Hide)'!BT$132,'Capacity Summary'!$B$139:$B$238,0),MATCH('Capacity Backing (Hide)'!$A147,'Capacity Summary'!$H$138:$BG$138,0))&lt;&gt;0,INDEX('Capacity Summary'!$H$139:$BG$238,MATCH('Capacity Backing (Hide)'!BT$132,'Capacity Summary'!$B$139:$B$238,0),MATCH('Capacity Backing (Hide)'!$A147,'Capacity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(Hide)'!$A147,'Capacity Summary'!$H$138:$BG$138,0))="x",INDEX('Capacity Summary'!$C$139:$E$238,MATCH('Capacity Backing (Hide)'!BU$132,'Capacity Summary'!$B$139:$B$238,0),4),IF(INDEX('Capacity Summary'!$H$139:$BG$238,MATCH('Capacity Backing (Hide)'!BU$132,'Capacity Summary'!$B$139:$B$238,0),MATCH('Capacity Backing (Hide)'!$A147,'Capacity Summary'!$H$138:$BG$138,0))&lt;&gt;0,INDEX('Capacity Summary'!$H$139:$BG$238,MATCH('Capacity Backing (Hide)'!BU$132,'Capacity Summary'!$B$139:$B$238,0),MATCH('Capacity Backing (Hide)'!$A147,'Capacity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(Hide)'!$A147,'Capacity Summary'!$H$138:$BG$138,0))="x",INDEX('Capacity Summary'!$C$139:$E$238,MATCH('Capacity Backing (Hide)'!BV$132,'Capacity Summary'!$B$139:$B$238,0),4),IF(INDEX('Capacity Summary'!$H$139:$BG$238,MATCH('Capacity Backing (Hide)'!BV$132,'Capacity Summary'!$B$139:$B$238,0),MATCH('Capacity Backing (Hide)'!$A147,'Capacity Summary'!$H$138:$BG$138,0))&lt;&gt;0,INDEX('Capacity Summary'!$H$139:$BG$238,MATCH('Capacity Backing (Hide)'!BV$132,'Capacity Summary'!$B$139:$B$238,0),MATCH('Capacity Backing (Hide)'!$A147,'Capacity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(Hide)'!$A147,'Capacity Summary'!$H$138:$BG$138,0))="x",INDEX('Capacity Summary'!$C$139:$E$238,MATCH('Capacity Backing (Hide)'!BW$132,'Capacity Summary'!$B$139:$B$238,0),4),IF(INDEX('Capacity Summary'!$H$139:$BG$238,MATCH('Capacity Backing (Hide)'!BW$132,'Capacity Summary'!$B$139:$B$238,0),MATCH('Capacity Backing (Hide)'!$A147,'Capacity Summary'!$H$138:$BG$138,0))&lt;&gt;0,INDEX('Capacity Summary'!$H$139:$BG$238,MATCH('Capacity Backing (Hide)'!BW$132,'Capacity Summary'!$B$139:$B$238,0),MATCH('Capacity Backing (Hide)'!$A147,'Capacity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(Hide)'!$A147,'Capacity Summary'!$H$138:$BG$138,0))="x",INDEX('Capacity Summary'!$C$139:$E$238,MATCH('Capacity Backing (Hide)'!BX$132,'Capacity Summary'!$B$139:$B$238,0),4),IF(INDEX('Capacity Summary'!$H$139:$BG$238,MATCH('Capacity Backing (Hide)'!BX$132,'Capacity Summary'!$B$139:$B$238,0),MATCH('Capacity Backing (Hide)'!$A147,'Capacity Summary'!$H$138:$BG$138,0))&lt;&gt;0,INDEX('Capacity Summary'!$H$139:$BG$238,MATCH('Capacity Backing (Hide)'!BX$132,'Capacity Summary'!$B$139:$B$238,0),MATCH('Capacity Backing (Hide)'!$A147,'Capacity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(Hide)'!$A147,'Capacity Summary'!$H$138:$BG$138,0))="x",INDEX('Capacity Summary'!$C$139:$E$238,MATCH('Capacity Backing (Hide)'!BY$132,'Capacity Summary'!$B$139:$B$238,0),4),IF(INDEX('Capacity Summary'!$H$139:$BG$238,MATCH('Capacity Backing (Hide)'!BY$132,'Capacity Summary'!$B$139:$B$238,0),MATCH('Capacity Backing (Hide)'!$A147,'Capacity Summary'!$H$138:$BG$138,0))&lt;&gt;0,INDEX('Capacity Summary'!$H$139:$BG$238,MATCH('Capacity Backing (Hide)'!BY$132,'Capacity Summary'!$B$139:$B$238,0),MATCH('Capacity Backing (Hide)'!$A147,'Capacity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(Hide)'!$A147,'Capacity Summary'!$H$138:$BG$138,0))="x",INDEX('Capacity Summary'!$C$139:$E$238,MATCH('Capacity Backing (Hide)'!BZ$132,'Capacity Summary'!$B$139:$B$238,0),4),IF(INDEX('Capacity Summary'!$H$139:$BG$238,MATCH('Capacity Backing (Hide)'!BZ$132,'Capacity Summary'!$B$139:$B$238,0),MATCH('Capacity Backing (Hide)'!$A147,'Capacity Summary'!$H$138:$BG$138,0))&lt;&gt;0,INDEX('Capacity Summary'!$H$139:$BG$238,MATCH('Capacity Backing (Hide)'!BZ$132,'Capacity Summary'!$B$139:$B$238,0),MATCH('Capacity Backing (Hide)'!$A147,'Capacity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(Hide)'!$A147,'Capacity Summary'!$H$138:$BG$138,0))="x",INDEX('Capacity Summary'!$C$139:$E$238,MATCH('Capacity Backing (Hide)'!CA$132,'Capacity Summary'!$B$139:$B$238,0),4),IF(INDEX('Capacity Summary'!$H$139:$BG$238,MATCH('Capacity Backing (Hide)'!CA$132,'Capacity Summary'!$B$139:$B$238,0),MATCH('Capacity Backing (Hide)'!$A147,'Capacity Summary'!$H$138:$BG$138,0))&lt;&gt;0,INDEX('Capacity Summary'!$H$139:$BG$238,MATCH('Capacity Backing (Hide)'!CA$132,'Capacity Summary'!$B$139:$B$238,0),MATCH('Capacity Backing (Hide)'!$A147,'Capacity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(Hide)'!$A147,'Capacity Summary'!$H$138:$BG$138,0))="x",INDEX('Capacity Summary'!$C$139:$E$238,MATCH('Capacity Backing (Hide)'!CB$132,'Capacity Summary'!$B$139:$B$238,0),4),IF(INDEX('Capacity Summary'!$H$139:$BG$238,MATCH('Capacity Backing (Hide)'!CB$132,'Capacity Summary'!$B$139:$B$238,0),MATCH('Capacity Backing (Hide)'!$A147,'Capacity Summary'!$H$138:$BG$138,0))&lt;&gt;0,INDEX('Capacity Summary'!$H$139:$BG$238,MATCH('Capacity Backing (Hide)'!CB$132,'Capacity Summary'!$B$139:$B$238,0),MATCH('Capacity Backing (Hide)'!$A147,'Capacity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(Hide)'!$A147,'Capacity Summary'!$H$138:$BG$138,0))="x",INDEX('Capacity Summary'!$C$139:$E$238,MATCH('Capacity Backing (Hide)'!CC$132,'Capacity Summary'!$B$139:$B$238,0),4),IF(INDEX('Capacity Summary'!$H$139:$BG$238,MATCH('Capacity Backing (Hide)'!CC$132,'Capacity Summary'!$B$139:$B$238,0),MATCH('Capacity Backing (Hide)'!$A147,'Capacity Summary'!$H$138:$BG$138,0))&lt;&gt;0,INDEX('Capacity Summary'!$H$139:$BG$238,MATCH('Capacity Backing (Hide)'!CC$132,'Capacity Summary'!$B$139:$B$238,0),MATCH('Capacity Backing (Hide)'!$A147,'Capacity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(Hide)'!$A147,'Capacity Summary'!$H$138:$BG$138,0))="x",INDEX('Capacity Summary'!$C$139:$E$238,MATCH('Capacity Backing (Hide)'!CD$132,'Capacity Summary'!$B$139:$B$238,0),4),IF(INDEX('Capacity Summary'!$H$139:$BG$238,MATCH('Capacity Backing (Hide)'!CD$132,'Capacity Summary'!$B$139:$B$238,0),MATCH('Capacity Backing (Hide)'!$A147,'Capacity Summary'!$H$138:$BG$138,0))&lt;&gt;0,INDEX('Capacity Summary'!$H$139:$BG$238,MATCH('Capacity Backing (Hide)'!CD$132,'Capacity Summary'!$B$139:$B$238,0),MATCH('Capacity Backing (Hide)'!$A147,'Capacity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(Hide)'!$A147,'Capacity Summary'!$H$138:$BG$138,0))="x",INDEX('Capacity Summary'!$C$139:$E$238,MATCH('Capacity Backing (Hide)'!CE$132,'Capacity Summary'!$B$139:$B$238,0),4),IF(INDEX('Capacity Summary'!$H$139:$BG$238,MATCH('Capacity Backing (Hide)'!CE$132,'Capacity Summary'!$B$139:$B$238,0),MATCH('Capacity Backing (Hide)'!$A147,'Capacity Summary'!$H$138:$BG$138,0))&lt;&gt;0,INDEX('Capacity Summary'!$H$139:$BG$238,MATCH('Capacity Backing (Hide)'!CE$132,'Capacity Summary'!$B$139:$B$238,0),MATCH('Capacity Backing (Hide)'!$A147,'Capacity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(Hide)'!$A147,'Capacity Summary'!$H$138:$BG$138,0))="x",INDEX('Capacity Summary'!$C$139:$E$238,MATCH('Capacity Backing (Hide)'!CF$132,'Capacity Summary'!$B$139:$B$238,0),4),IF(INDEX('Capacity Summary'!$H$139:$BG$238,MATCH('Capacity Backing (Hide)'!CF$132,'Capacity Summary'!$B$139:$B$238,0),MATCH('Capacity Backing (Hide)'!$A147,'Capacity Summary'!$H$138:$BG$138,0))&lt;&gt;0,INDEX('Capacity Summary'!$H$139:$BG$238,MATCH('Capacity Backing (Hide)'!CF$132,'Capacity Summary'!$B$139:$B$238,0),MATCH('Capacity Backing (Hide)'!$A147,'Capacity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(Hide)'!$A147,'Capacity Summary'!$H$138:$BG$138,0))="x",INDEX('Capacity Summary'!$C$139:$E$238,MATCH('Capacity Backing (Hide)'!CG$132,'Capacity Summary'!$B$139:$B$238,0),4),IF(INDEX('Capacity Summary'!$H$139:$BG$238,MATCH('Capacity Backing (Hide)'!CG$132,'Capacity Summary'!$B$139:$B$238,0),MATCH('Capacity Backing (Hide)'!$A147,'Capacity Summary'!$H$138:$BG$138,0))&lt;&gt;0,INDEX('Capacity Summary'!$H$139:$BG$238,MATCH('Capacity Backing (Hide)'!CG$132,'Capacity Summary'!$B$139:$B$238,0),MATCH('Capacity Backing (Hide)'!$A147,'Capacity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(Hide)'!$A147,'Capacity Summary'!$H$138:$BG$138,0))="x",INDEX('Capacity Summary'!$C$139:$E$238,MATCH('Capacity Backing (Hide)'!CH$132,'Capacity Summary'!$B$139:$B$238,0),4),IF(INDEX('Capacity Summary'!$H$139:$BG$238,MATCH('Capacity Backing (Hide)'!CH$132,'Capacity Summary'!$B$139:$B$238,0),MATCH('Capacity Backing (Hide)'!$A147,'Capacity Summary'!$H$138:$BG$138,0))&lt;&gt;0,INDEX('Capacity Summary'!$H$139:$BG$238,MATCH('Capacity Backing (Hide)'!CH$132,'Capacity Summary'!$B$139:$B$238,0),MATCH('Capacity Backing (Hide)'!$A147,'Capacity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(Hide)'!$A147,'Capacity Summary'!$H$138:$BG$138,0))="x",INDEX('Capacity Summary'!$C$139:$E$238,MATCH('Capacity Backing (Hide)'!CI$132,'Capacity Summary'!$B$139:$B$238,0),4),IF(INDEX('Capacity Summary'!$H$139:$BG$238,MATCH('Capacity Backing (Hide)'!CI$132,'Capacity Summary'!$B$139:$B$238,0),MATCH('Capacity Backing (Hide)'!$A147,'Capacity Summary'!$H$138:$BG$138,0))&lt;&gt;0,INDEX('Capacity Summary'!$H$139:$BG$238,MATCH('Capacity Backing (Hide)'!CI$132,'Capacity Summary'!$B$139:$B$238,0),MATCH('Capacity Backing (Hide)'!$A147,'Capacity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(Hide)'!$A147,'Capacity Summary'!$H$138:$BG$138,0))="x",INDEX('Capacity Summary'!$C$139:$E$238,MATCH('Capacity Backing (Hide)'!CJ$132,'Capacity Summary'!$B$139:$B$238,0),4),IF(INDEX('Capacity Summary'!$H$139:$BG$238,MATCH('Capacity Backing (Hide)'!CJ$132,'Capacity Summary'!$B$139:$B$238,0),MATCH('Capacity Backing (Hide)'!$A147,'Capacity Summary'!$H$138:$BG$138,0))&lt;&gt;0,INDEX('Capacity Summary'!$H$139:$BG$238,MATCH('Capacity Backing (Hide)'!CJ$132,'Capacity Summary'!$B$139:$B$238,0),MATCH('Capacity Backing (Hide)'!$A147,'Capacity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(Hide)'!$A147,'Capacity Summary'!$H$138:$BG$138,0))="x",INDEX('Capacity Summary'!$C$139:$E$238,MATCH('Capacity Backing (Hide)'!CK$132,'Capacity Summary'!$B$139:$B$238,0),4),IF(INDEX('Capacity Summary'!$H$139:$BG$238,MATCH('Capacity Backing (Hide)'!CK$132,'Capacity Summary'!$B$139:$B$238,0),MATCH('Capacity Backing (Hide)'!$A147,'Capacity Summary'!$H$138:$BG$138,0))&lt;&gt;0,INDEX('Capacity Summary'!$H$139:$BG$238,MATCH('Capacity Backing (Hide)'!CK$132,'Capacity Summary'!$B$139:$B$238,0),MATCH('Capacity Backing (Hide)'!$A147,'Capacity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(Hide)'!$A147,'Capacity Summary'!$H$138:$BG$138,0))="x",INDEX('Capacity Summary'!$C$139:$E$238,MATCH('Capacity Backing (Hide)'!CL$132,'Capacity Summary'!$B$139:$B$238,0),4),IF(INDEX('Capacity Summary'!$H$139:$BG$238,MATCH('Capacity Backing (Hide)'!CL$132,'Capacity Summary'!$B$139:$B$238,0),MATCH('Capacity Backing (Hide)'!$A147,'Capacity Summary'!$H$138:$BG$138,0))&lt;&gt;0,INDEX('Capacity Summary'!$H$139:$BG$238,MATCH('Capacity Backing (Hide)'!CL$132,'Capacity Summary'!$B$139:$B$238,0),MATCH('Capacity Backing (Hide)'!$A147,'Capacity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(Hide)'!$A147,'Capacity Summary'!$H$138:$BG$138,0))="x",INDEX('Capacity Summary'!$C$139:$E$238,MATCH('Capacity Backing (Hide)'!CM$132,'Capacity Summary'!$B$139:$B$238,0),4),IF(INDEX('Capacity Summary'!$H$139:$BG$238,MATCH('Capacity Backing (Hide)'!CM$132,'Capacity Summary'!$B$139:$B$238,0),MATCH('Capacity Backing (Hide)'!$A147,'Capacity Summary'!$H$138:$BG$138,0))&lt;&gt;0,INDEX('Capacity Summary'!$H$139:$BG$238,MATCH('Capacity Backing (Hide)'!CM$132,'Capacity Summary'!$B$139:$B$238,0),MATCH('Capacity Backing (Hide)'!$A147,'Capacity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(Hide)'!$A147,'Capacity Summary'!$H$138:$BG$138,0))="x",INDEX('Capacity Summary'!$C$139:$E$238,MATCH('Capacity Backing (Hide)'!CN$132,'Capacity Summary'!$B$139:$B$238,0),4),IF(INDEX('Capacity Summary'!$H$139:$BG$238,MATCH('Capacity Backing (Hide)'!CN$132,'Capacity Summary'!$B$139:$B$238,0),MATCH('Capacity Backing (Hide)'!$A147,'Capacity Summary'!$H$138:$BG$138,0))&lt;&gt;0,INDEX('Capacity Summary'!$H$139:$BG$238,MATCH('Capacity Backing (Hide)'!CN$132,'Capacity Summary'!$B$139:$B$238,0),MATCH('Capacity Backing (Hide)'!$A147,'Capacity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(Hide)'!$A147,'Capacity Summary'!$H$138:$BG$138,0))="x",INDEX('Capacity Summary'!$C$139:$E$238,MATCH('Capacity Backing (Hide)'!CO$132,'Capacity Summary'!$B$139:$B$238,0),4),IF(INDEX('Capacity Summary'!$H$139:$BG$238,MATCH('Capacity Backing (Hide)'!CO$132,'Capacity Summary'!$B$139:$B$238,0),MATCH('Capacity Backing (Hide)'!$A147,'Capacity Summary'!$H$138:$BG$138,0))&lt;&gt;0,INDEX('Capacity Summary'!$H$139:$BG$238,MATCH('Capacity Backing (Hide)'!CO$132,'Capacity Summary'!$B$139:$B$238,0),MATCH('Capacity Backing (Hide)'!$A147,'Capacity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(Hide)'!$A147,'Capacity Summary'!$H$138:$BG$138,0))="x",INDEX('Capacity Summary'!$C$139:$E$238,MATCH('Capacity Backing (Hide)'!CP$132,'Capacity Summary'!$B$139:$B$238,0),4),IF(INDEX('Capacity Summary'!$H$139:$BG$238,MATCH('Capacity Backing (Hide)'!CP$132,'Capacity Summary'!$B$139:$B$238,0),MATCH('Capacity Backing (Hide)'!$A147,'Capacity Summary'!$H$138:$BG$138,0))&lt;&gt;0,INDEX('Capacity Summary'!$H$139:$BG$238,MATCH('Capacity Backing (Hide)'!CP$132,'Capacity Summary'!$B$139:$B$238,0),MATCH('Capacity Backing (Hide)'!$A147,'Capacity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(Hide)'!$A147,'Capacity Summary'!$H$138:$BG$138,0))="x",INDEX('Capacity Summary'!$C$139:$E$238,MATCH('Capacity Backing (Hide)'!CQ$132,'Capacity Summary'!$B$139:$B$238,0),4),IF(INDEX('Capacity Summary'!$H$139:$BG$238,MATCH('Capacity Backing (Hide)'!CQ$132,'Capacity Summary'!$B$139:$B$238,0),MATCH('Capacity Backing (Hide)'!$A147,'Capacity Summary'!$H$138:$BG$138,0))&lt;&gt;0,INDEX('Capacity Summary'!$H$139:$BG$238,MATCH('Capacity Backing (Hide)'!CQ$132,'Capacity Summary'!$B$139:$B$238,0),MATCH('Capacity Backing (Hide)'!$A147,'Capacity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(Hide)'!$A147,'Capacity Summary'!$H$138:$BG$138,0))="x",INDEX('Capacity Summary'!$C$139:$E$238,MATCH('Capacity Backing (Hide)'!CR$132,'Capacity Summary'!$B$139:$B$238,0),4),IF(INDEX('Capacity Summary'!$H$139:$BG$238,MATCH('Capacity Backing (Hide)'!CR$132,'Capacity Summary'!$B$139:$B$238,0),MATCH('Capacity Backing (Hide)'!$A147,'Capacity Summary'!$H$138:$BG$138,0))&lt;&gt;0,INDEX('Capacity Summary'!$H$139:$BG$238,MATCH('Capacity Backing (Hide)'!CR$132,'Capacity Summary'!$B$139:$B$238,0),MATCH('Capacity Backing (Hide)'!$A147,'Capacity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(Hide)'!$A147,'Capacity Summary'!$H$138:$BG$138,0))="x",INDEX('Capacity Summary'!$C$139:$E$238,MATCH('Capacity Backing (Hide)'!CS$132,'Capacity Summary'!$B$139:$B$238,0),4),IF(INDEX('Capacity Summary'!$H$139:$BG$238,MATCH('Capacity Backing (Hide)'!CS$132,'Capacity Summary'!$B$139:$B$238,0),MATCH('Capacity Backing (Hide)'!$A147,'Capacity Summary'!$H$138:$BG$138,0))&lt;&gt;0,INDEX('Capacity Summary'!$H$139:$BG$238,MATCH('Capacity Backing (Hide)'!CS$132,'Capacity Summary'!$B$139:$B$238,0),MATCH('Capacity Backing (Hide)'!$A147,'Capacity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(Hide)'!$A147,'Capacity Summary'!$H$138:$BG$138,0))="x",INDEX('Capacity Summary'!$C$139:$E$238,MATCH('Capacity Backing (Hide)'!CT$132,'Capacity Summary'!$B$139:$B$238,0),4),IF(INDEX('Capacity Summary'!$H$139:$BG$238,MATCH('Capacity Backing (Hide)'!CT$132,'Capacity Summary'!$B$139:$B$238,0),MATCH('Capacity Backing (Hide)'!$A147,'Capacity Summary'!$H$138:$BG$138,0))&lt;&gt;0,INDEX('Capacity Summary'!$H$139:$BG$238,MATCH('Capacity Backing (Hide)'!CT$132,'Capacity Summary'!$B$139:$B$238,0),MATCH('Capacity Backing (Hide)'!$A147,'Capacity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(Hide)'!$A147,'Capacity Summary'!$H$138:$BG$138,0))="x",INDEX('Capacity Summary'!$C$139:$E$238,MATCH('Capacity Backing (Hide)'!CU$132,'Capacity Summary'!$B$139:$B$238,0),4),IF(INDEX('Capacity Summary'!$H$139:$BG$238,MATCH('Capacity Backing (Hide)'!CU$132,'Capacity Summary'!$B$139:$B$238,0),MATCH('Capacity Backing (Hide)'!$A147,'Capacity Summary'!$H$138:$BG$138,0))&lt;&gt;0,INDEX('Capacity Summary'!$H$139:$BG$238,MATCH('Capacity Backing (Hide)'!CU$132,'Capacity Summary'!$B$139:$B$238,0),MATCH('Capacity Backing (Hide)'!$A147,'Capacity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(Hide)'!$A147,'Capacity Summary'!$H$138:$BG$138,0))="x",INDEX('Capacity Summary'!$C$139:$E$238,MATCH('Capacity Backing (Hide)'!CV$132,'Capacity Summary'!$B$139:$B$238,0),4),IF(INDEX('Capacity Summary'!$H$139:$BG$238,MATCH('Capacity Backing (Hide)'!CV$132,'Capacity Summary'!$B$139:$B$238,0),MATCH('Capacity Backing (Hide)'!$A147,'Capacity Summary'!$H$138:$BG$138,0))&lt;&gt;0,INDEX('Capacity Summary'!$H$139:$BG$238,MATCH('Capacity Backing (Hide)'!CV$132,'Capacity Summary'!$B$139:$B$238,0),MATCH('Capacity Backing (Hide)'!$A147,'Capacity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(Hide)'!$A147,'Capacity Summary'!$H$138:$BG$138,0))="x",INDEX('Capacity Summary'!$C$139:$E$238,MATCH('Capacity Backing (Hide)'!CW$132,'Capacity Summary'!$B$139:$B$238,0),4),IF(INDEX('Capacity Summary'!$H$139:$BG$238,MATCH('Capacity Backing (Hide)'!CW$132,'Capacity Summary'!$B$139:$B$238,0),MATCH('Capacity Backing (Hide)'!$A147,'Capacity Summary'!$H$138:$BG$138,0))&lt;&gt;0,INDEX('Capacity Summary'!$H$139:$BG$238,MATCH('Capacity Backing (Hide)'!CW$132,'Capacity Summary'!$B$139:$B$238,0),MATCH('Capacity Backing (Hide)'!$A147,'Capacity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8" spans="1:101" x14ac:dyDescent="0.35">
      <c r="A148" s="2">
        <f ca="1">'Required Capacity (Hide)'!E18</f>
        <v>44319</v>
      </c>
      <c r="B14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(Hide)'!$A148,'Capacity Summary'!$H$138:$BG$138,0))="x",INDEX('Capacity Summary'!$C$139:$E$238,MATCH('Capacity Backing (Hide)'!B$132,'Capacity Summary'!$B$139:$B$238,0),4),IF(INDEX('Capacity Summary'!$H$139:$BG$238,MATCH('Capacity Backing (Hide)'!B$132,'Capacity Summary'!$B$139:$B$238,0),MATCH('Capacity Backing (Hide)'!$A148,'Capacity Summary'!$H$138:$BG$138,0))&lt;&gt;0,INDEX('Capacity Summary'!$H$139:$BG$238,MATCH('Capacity Backing (Hide)'!B$132,'Capacity Summary'!$B$139:$B$238,0),MATCH('Capacity Backing (Hide)'!$A148,'Capacity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(Hide)'!$A148,'Capacity Summary'!$H$138:$BG$138,0))="x",INDEX('Capacity Summary'!$C$139:$E$238,MATCH('Capacity Backing (Hide)'!C$132,'Capacity Summary'!$B$139:$B$238,0),4),IF(INDEX('Capacity Summary'!$H$139:$BG$238,MATCH('Capacity Backing (Hide)'!C$132,'Capacity Summary'!$B$139:$B$238,0),MATCH('Capacity Backing (Hide)'!$A148,'Capacity Summary'!$H$138:$BG$138,0))&lt;&gt;0,INDEX('Capacity Summary'!$H$139:$BG$238,MATCH('Capacity Backing (Hide)'!C$132,'Capacity Summary'!$B$139:$B$238,0),MATCH('Capacity Backing (Hide)'!$A148,'Capacity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(Hide)'!$A148,'Capacity Summary'!$H$138:$BG$138,0))="x",INDEX('Capacity Summary'!$C$139:$E$238,MATCH('Capacity Backing (Hide)'!D$132,'Capacity Summary'!$B$139:$B$238,0),4),IF(INDEX('Capacity Summary'!$H$139:$BG$238,MATCH('Capacity Backing (Hide)'!D$132,'Capacity Summary'!$B$139:$B$238,0),MATCH('Capacity Backing (Hide)'!$A148,'Capacity Summary'!$H$138:$BG$138,0))&lt;&gt;0,INDEX('Capacity Summary'!$H$139:$BG$238,MATCH('Capacity Backing (Hide)'!D$132,'Capacity Summary'!$B$139:$B$238,0),MATCH('Capacity Backing (Hide)'!$A148,'Capacity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(Hide)'!$A148,'Capacity Summary'!$H$138:$BG$138,0))="x",INDEX('Capacity Summary'!$C$139:$E$238,MATCH('Capacity Backing (Hide)'!E$132,'Capacity Summary'!$B$139:$B$238,0),4),IF(INDEX('Capacity Summary'!$H$139:$BG$238,MATCH('Capacity Backing (Hide)'!E$132,'Capacity Summary'!$B$139:$B$238,0),MATCH('Capacity Backing (Hide)'!$A148,'Capacity Summary'!$H$138:$BG$138,0))&lt;&gt;0,INDEX('Capacity Summary'!$H$139:$BG$238,MATCH('Capacity Backing (Hide)'!E$132,'Capacity Summary'!$B$139:$B$238,0),MATCH('Capacity Backing (Hide)'!$A148,'Capacity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(Hide)'!$A148,'Capacity Summary'!$H$138:$BG$138,0))="x",INDEX('Capacity Summary'!$C$139:$E$238,MATCH('Capacity Backing (Hide)'!F$132,'Capacity Summary'!$B$139:$B$238,0),4),IF(INDEX('Capacity Summary'!$H$139:$BG$238,MATCH('Capacity Backing (Hide)'!F$132,'Capacity Summary'!$B$139:$B$238,0),MATCH('Capacity Backing (Hide)'!$A148,'Capacity Summary'!$H$138:$BG$138,0))&lt;&gt;0,INDEX('Capacity Summary'!$H$139:$BG$238,MATCH('Capacity Backing (Hide)'!F$132,'Capacity Summary'!$B$139:$B$238,0),MATCH('Capacity Backing (Hide)'!$A148,'Capacity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(Hide)'!$A148,'Capacity Summary'!$H$138:$BG$138,0))="x",INDEX('Capacity Summary'!$C$139:$E$238,MATCH('Capacity Backing (Hide)'!G$132,'Capacity Summary'!$B$139:$B$238,0),4),IF(INDEX('Capacity Summary'!$H$139:$BG$238,MATCH('Capacity Backing (Hide)'!G$132,'Capacity Summary'!$B$139:$B$238,0),MATCH('Capacity Backing (Hide)'!$A148,'Capacity Summary'!$H$138:$BG$138,0))&lt;&gt;0,INDEX('Capacity Summary'!$H$139:$BG$238,MATCH('Capacity Backing (Hide)'!G$132,'Capacity Summary'!$B$139:$B$238,0),MATCH('Capacity Backing (Hide)'!$A148,'Capacity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(Hide)'!$A148,'Capacity Summary'!$H$138:$BG$138,0))="x",INDEX('Capacity Summary'!$C$139:$E$238,MATCH('Capacity Backing (Hide)'!H$132,'Capacity Summary'!$B$139:$B$238,0),4),IF(INDEX('Capacity Summary'!$H$139:$BG$238,MATCH('Capacity Backing (Hide)'!H$132,'Capacity Summary'!$B$139:$B$238,0),MATCH('Capacity Backing (Hide)'!$A148,'Capacity Summary'!$H$138:$BG$138,0))&lt;&gt;0,INDEX('Capacity Summary'!$H$139:$BG$238,MATCH('Capacity Backing (Hide)'!H$132,'Capacity Summary'!$B$139:$B$238,0),MATCH('Capacity Backing (Hide)'!$A148,'Capacity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(Hide)'!$A148,'Capacity Summary'!$H$138:$BG$138,0))="x",INDEX('Capacity Summary'!$C$139:$E$238,MATCH('Capacity Backing (Hide)'!I$132,'Capacity Summary'!$B$139:$B$238,0),4),IF(INDEX('Capacity Summary'!$H$139:$BG$238,MATCH('Capacity Backing (Hide)'!I$132,'Capacity Summary'!$B$139:$B$238,0),MATCH('Capacity Backing (Hide)'!$A148,'Capacity Summary'!$H$138:$BG$138,0))&lt;&gt;0,INDEX('Capacity Summary'!$H$139:$BG$238,MATCH('Capacity Backing (Hide)'!I$132,'Capacity Summary'!$B$139:$B$238,0),MATCH('Capacity Backing (Hide)'!$A148,'Capacity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(Hide)'!$A148,'Capacity Summary'!$H$138:$BG$138,0))="x",INDEX('Capacity Summary'!$C$139:$E$238,MATCH('Capacity Backing (Hide)'!J$132,'Capacity Summary'!$B$139:$B$238,0),4),IF(INDEX('Capacity Summary'!$H$139:$BG$238,MATCH('Capacity Backing (Hide)'!J$132,'Capacity Summary'!$B$139:$B$238,0),MATCH('Capacity Backing (Hide)'!$A148,'Capacity Summary'!$H$138:$BG$138,0))&lt;&gt;0,INDEX('Capacity Summary'!$H$139:$BG$238,MATCH('Capacity Backing (Hide)'!J$132,'Capacity Summary'!$B$139:$B$238,0),MATCH('Capacity Backing (Hide)'!$A148,'Capacity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(Hide)'!$A148,'Capacity Summary'!$H$138:$BG$138,0))="x",INDEX('Capacity Summary'!$C$139:$E$238,MATCH('Capacity Backing (Hide)'!K$132,'Capacity Summary'!$B$139:$B$238,0),4),IF(INDEX('Capacity Summary'!$H$139:$BG$238,MATCH('Capacity Backing (Hide)'!K$132,'Capacity Summary'!$B$139:$B$238,0),MATCH('Capacity Backing (Hide)'!$A148,'Capacity Summary'!$H$138:$BG$138,0))&lt;&gt;0,INDEX('Capacity Summary'!$H$139:$BG$238,MATCH('Capacity Backing (Hide)'!K$132,'Capacity Summary'!$B$139:$B$238,0),MATCH('Capacity Backing (Hide)'!$A148,'Capacity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(Hide)'!$A148,'Capacity Summary'!$H$138:$BG$138,0))="x",INDEX('Capacity Summary'!$C$139:$E$238,MATCH('Capacity Backing (Hide)'!L$132,'Capacity Summary'!$B$139:$B$238,0),4),IF(INDEX('Capacity Summary'!$H$139:$BG$238,MATCH('Capacity Backing (Hide)'!L$132,'Capacity Summary'!$B$139:$B$238,0),MATCH('Capacity Backing (Hide)'!$A148,'Capacity Summary'!$H$138:$BG$138,0))&lt;&gt;0,INDEX('Capacity Summary'!$H$139:$BG$238,MATCH('Capacity Backing (Hide)'!L$132,'Capacity Summary'!$B$139:$B$238,0),MATCH('Capacity Backing (Hide)'!$A148,'Capacity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(Hide)'!$A148,'Capacity Summary'!$H$138:$BG$138,0))="x",INDEX('Capacity Summary'!$C$139:$E$238,MATCH('Capacity Backing (Hide)'!M$132,'Capacity Summary'!$B$139:$B$238,0),4),IF(INDEX('Capacity Summary'!$H$139:$BG$238,MATCH('Capacity Backing (Hide)'!M$132,'Capacity Summary'!$B$139:$B$238,0),MATCH('Capacity Backing (Hide)'!$A148,'Capacity Summary'!$H$138:$BG$138,0))&lt;&gt;0,INDEX('Capacity Summary'!$H$139:$BG$238,MATCH('Capacity Backing (Hide)'!M$132,'Capacity Summary'!$B$139:$B$238,0),MATCH('Capacity Backing (Hide)'!$A148,'Capacity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(Hide)'!$A148,'Capacity Summary'!$H$138:$BG$138,0))="x",INDEX('Capacity Summary'!$C$139:$E$238,MATCH('Capacity Backing (Hide)'!N$132,'Capacity Summary'!$B$139:$B$238,0),4),IF(INDEX('Capacity Summary'!$H$139:$BG$238,MATCH('Capacity Backing (Hide)'!N$132,'Capacity Summary'!$B$139:$B$238,0),MATCH('Capacity Backing (Hide)'!$A148,'Capacity Summary'!$H$138:$BG$138,0))&lt;&gt;0,INDEX('Capacity Summary'!$H$139:$BG$238,MATCH('Capacity Backing (Hide)'!N$132,'Capacity Summary'!$B$139:$B$238,0),MATCH('Capacity Backing (Hide)'!$A148,'Capacity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(Hide)'!$A148,'Capacity Summary'!$H$138:$BG$138,0))="x",INDEX('Capacity Summary'!$C$139:$E$238,MATCH('Capacity Backing (Hide)'!O$132,'Capacity Summary'!$B$139:$B$238,0),4),IF(INDEX('Capacity Summary'!$H$139:$BG$238,MATCH('Capacity Backing (Hide)'!O$132,'Capacity Summary'!$B$139:$B$238,0),MATCH('Capacity Backing (Hide)'!$A148,'Capacity Summary'!$H$138:$BG$138,0))&lt;&gt;0,INDEX('Capacity Summary'!$H$139:$BG$238,MATCH('Capacity Backing (Hide)'!O$132,'Capacity Summary'!$B$139:$B$238,0),MATCH('Capacity Backing (Hide)'!$A148,'Capacity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(Hide)'!$A148,'Capacity Summary'!$H$138:$BG$138,0))="x",INDEX('Capacity Summary'!$C$139:$E$238,MATCH('Capacity Backing (Hide)'!P$132,'Capacity Summary'!$B$139:$B$238,0),4),IF(INDEX('Capacity Summary'!$H$139:$BG$238,MATCH('Capacity Backing (Hide)'!P$132,'Capacity Summary'!$B$139:$B$238,0),MATCH('Capacity Backing (Hide)'!$A148,'Capacity Summary'!$H$138:$BG$138,0))&lt;&gt;0,INDEX('Capacity Summary'!$H$139:$BG$238,MATCH('Capacity Backing (Hide)'!P$132,'Capacity Summary'!$B$139:$B$238,0),MATCH('Capacity Backing (Hide)'!$A148,'Capacity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(Hide)'!$A148,'Capacity Summary'!$H$138:$BG$138,0))="x",INDEX('Capacity Summary'!$C$139:$E$238,MATCH('Capacity Backing (Hide)'!Q$132,'Capacity Summary'!$B$139:$B$238,0),4),IF(INDEX('Capacity Summary'!$H$139:$BG$238,MATCH('Capacity Backing (Hide)'!Q$132,'Capacity Summary'!$B$139:$B$238,0),MATCH('Capacity Backing (Hide)'!$A148,'Capacity Summary'!$H$138:$BG$138,0))&lt;&gt;0,INDEX('Capacity Summary'!$H$139:$BG$238,MATCH('Capacity Backing (Hide)'!Q$132,'Capacity Summary'!$B$139:$B$238,0),MATCH('Capacity Backing (Hide)'!$A148,'Capacity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(Hide)'!$A148,'Capacity Summary'!$H$138:$BG$138,0))="x",INDEX('Capacity Summary'!$C$139:$E$238,MATCH('Capacity Backing (Hide)'!R$132,'Capacity Summary'!$B$139:$B$238,0),4),IF(INDEX('Capacity Summary'!$H$139:$BG$238,MATCH('Capacity Backing (Hide)'!R$132,'Capacity Summary'!$B$139:$B$238,0),MATCH('Capacity Backing (Hide)'!$A148,'Capacity Summary'!$H$138:$BG$138,0))&lt;&gt;0,INDEX('Capacity Summary'!$H$139:$BG$238,MATCH('Capacity Backing (Hide)'!R$132,'Capacity Summary'!$B$139:$B$238,0),MATCH('Capacity Backing (Hide)'!$A148,'Capacity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(Hide)'!$A148,'Capacity Summary'!$H$138:$BG$138,0))="x",INDEX('Capacity Summary'!$C$139:$E$238,MATCH('Capacity Backing (Hide)'!S$132,'Capacity Summary'!$B$139:$B$238,0),4),IF(INDEX('Capacity Summary'!$H$139:$BG$238,MATCH('Capacity Backing (Hide)'!S$132,'Capacity Summary'!$B$139:$B$238,0),MATCH('Capacity Backing (Hide)'!$A148,'Capacity Summary'!$H$138:$BG$138,0))&lt;&gt;0,INDEX('Capacity Summary'!$H$139:$BG$238,MATCH('Capacity Backing (Hide)'!S$132,'Capacity Summary'!$B$139:$B$238,0),MATCH('Capacity Backing (Hide)'!$A148,'Capacity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(Hide)'!$A148,'Capacity Summary'!$H$138:$BG$138,0))="x",INDEX('Capacity Summary'!$C$139:$E$238,MATCH('Capacity Backing (Hide)'!T$132,'Capacity Summary'!$B$139:$B$238,0),4),IF(INDEX('Capacity Summary'!$H$139:$BG$238,MATCH('Capacity Backing (Hide)'!T$132,'Capacity Summary'!$B$139:$B$238,0),MATCH('Capacity Backing (Hide)'!$A148,'Capacity Summary'!$H$138:$BG$138,0))&lt;&gt;0,INDEX('Capacity Summary'!$H$139:$BG$238,MATCH('Capacity Backing (Hide)'!T$132,'Capacity Summary'!$B$139:$B$238,0),MATCH('Capacity Backing (Hide)'!$A148,'Capacity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(Hide)'!$A148,'Capacity Summary'!$H$138:$BG$138,0))="x",INDEX('Capacity Summary'!$C$139:$E$238,MATCH('Capacity Backing (Hide)'!U$132,'Capacity Summary'!$B$139:$B$238,0),4),IF(INDEX('Capacity Summary'!$H$139:$BG$238,MATCH('Capacity Backing (Hide)'!U$132,'Capacity Summary'!$B$139:$B$238,0),MATCH('Capacity Backing (Hide)'!$A148,'Capacity Summary'!$H$138:$BG$138,0))&lt;&gt;0,INDEX('Capacity Summary'!$H$139:$BG$238,MATCH('Capacity Backing (Hide)'!U$132,'Capacity Summary'!$B$139:$B$238,0),MATCH('Capacity Backing (Hide)'!$A148,'Capacity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(Hide)'!$A148,'Capacity Summary'!$H$138:$BG$138,0))="x",INDEX('Capacity Summary'!$C$139:$E$238,MATCH('Capacity Backing (Hide)'!V$132,'Capacity Summary'!$B$139:$B$238,0),4),IF(INDEX('Capacity Summary'!$H$139:$BG$238,MATCH('Capacity Backing (Hide)'!V$132,'Capacity Summary'!$B$139:$B$238,0),MATCH('Capacity Backing (Hide)'!$A148,'Capacity Summary'!$H$138:$BG$138,0))&lt;&gt;0,INDEX('Capacity Summary'!$H$139:$BG$238,MATCH('Capacity Backing (Hide)'!V$132,'Capacity Summary'!$B$139:$B$238,0),MATCH('Capacity Backing (Hide)'!$A148,'Capacity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(Hide)'!$A148,'Capacity Summary'!$H$138:$BG$138,0))="x",INDEX('Capacity Summary'!$C$139:$E$238,MATCH('Capacity Backing (Hide)'!W$132,'Capacity Summary'!$B$139:$B$238,0),4),IF(INDEX('Capacity Summary'!$H$139:$BG$238,MATCH('Capacity Backing (Hide)'!W$132,'Capacity Summary'!$B$139:$B$238,0),MATCH('Capacity Backing (Hide)'!$A148,'Capacity Summary'!$H$138:$BG$138,0))&lt;&gt;0,INDEX('Capacity Summary'!$H$139:$BG$238,MATCH('Capacity Backing (Hide)'!W$132,'Capacity Summary'!$B$139:$B$238,0),MATCH('Capacity Backing (Hide)'!$A148,'Capacity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(Hide)'!$A148,'Capacity Summary'!$H$138:$BG$138,0))="x",INDEX('Capacity Summary'!$C$139:$E$238,MATCH('Capacity Backing (Hide)'!X$132,'Capacity Summary'!$B$139:$B$238,0),4),IF(INDEX('Capacity Summary'!$H$139:$BG$238,MATCH('Capacity Backing (Hide)'!X$132,'Capacity Summary'!$B$139:$B$238,0),MATCH('Capacity Backing (Hide)'!$A148,'Capacity Summary'!$H$138:$BG$138,0))&lt;&gt;0,INDEX('Capacity Summary'!$H$139:$BG$238,MATCH('Capacity Backing (Hide)'!X$132,'Capacity Summary'!$B$139:$B$238,0),MATCH('Capacity Backing (Hide)'!$A148,'Capacity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(Hide)'!$A148,'Capacity Summary'!$H$138:$BG$138,0))="x",INDEX('Capacity Summary'!$C$139:$E$238,MATCH('Capacity Backing (Hide)'!Y$132,'Capacity Summary'!$B$139:$B$238,0),4),IF(INDEX('Capacity Summary'!$H$139:$BG$238,MATCH('Capacity Backing (Hide)'!Y$132,'Capacity Summary'!$B$139:$B$238,0),MATCH('Capacity Backing (Hide)'!$A148,'Capacity Summary'!$H$138:$BG$138,0))&lt;&gt;0,INDEX('Capacity Summary'!$H$139:$BG$238,MATCH('Capacity Backing (Hide)'!Y$132,'Capacity Summary'!$B$139:$B$238,0),MATCH('Capacity Backing (Hide)'!$A148,'Capacity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(Hide)'!$A148,'Capacity Summary'!$H$138:$BG$138,0))="x",INDEX('Capacity Summary'!$C$139:$E$238,MATCH('Capacity Backing (Hide)'!Z$132,'Capacity Summary'!$B$139:$B$238,0),4),IF(INDEX('Capacity Summary'!$H$139:$BG$238,MATCH('Capacity Backing (Hide)'!Z$132,'Capacity Summary'!$B$139:$B$238,0),MATCH('Capacity Backing (Hide)'!$A148,'Capacity Summary'!$H$138:$BG$138,0))&lt;&gt;0,INDEX('Capacity Summary'!$H$139:$BG$238,MATCH('Capacity Backing (Hide)'!Z$132,'Capacity Summary'!$B$139:$B$238,0),MATCH('Capacity Backing (Hide)'!$A148,'Capacity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(Hide)'!$A148,'Capacity Summary'!$H$138:$BG$138,0))="x",INDEX('Capacity Summary'!$C$139:$E$238,MATCH('Capacity Backing (Hide)'!AA$132,'Capacity Summary'!$B$139:$B$238,0),4),IF(INDEX('Capacity Summary'!$H$139:$BG$238,MATCH('Capacity Backing (Hide)'!AA$132,'Capacity Summary'!$B$139:$B$238,0),MATCH('Capacity Backing (Hide)'!$A148,'Capacity Summary'!$H$138:$BG$138,0))&lt;&gt;0,INDEX('Capacity Summary'!$H$139:$BG$238,MATCH('Capacity Backing (Hide)'!AA$132,'Capacity Summary'!$B$139:$B$238,0),MATCH('Capacity Backing (Hide)'!$A148,'Capacity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(Hide)'!$A148,'Capacity Summary'!$H$138:$BG$138,0))="x",INDEX('Capacity Summary'!$C$139:$E$238,MATCH('Capacity Backing (Hide)'!AB$132,'Capacity Summary'!$B$139:$B$238,0),4),IF(INDEX('Capacity Summary'!$H$139:$BG$238,MATCH('Capacity Backing (Hide)'!AB$132,'Capacity Summary'!$B$139:$B$238,0),MATCH('Capacity Backing (Hide)'!$A148,'Capacity Summary'!$H$138:$BG$138,0))&lt;&gt;0,INDEX('Capacity Summary'!$H$139:$BG$238,MATCH('Capacity Backing (Hide)'!AB$132,'Capacity Summary'!$B$139:$B$238,0),MATCH('Capacity Backing (Hide)'!$A148,'Capacity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(Hide)'!$A148,'Capacity Summary'!$H$138:$BG$138,0))="x",INDEX('Capacity Summary'!$C$139:$E$238,MATCH('Capacity Backing (Hide)'!AC$132,'Capacity Summary'!$B$139:$B$238,0),4),IF(INDEX('Capacity Summary'!$H$139:$BG$238,MATCH('Capacity Backing (Hide)'!AC$132,'Capacity Summary'!$B$139:$B$238,0),MATCH('Capacity Backing (Hide)'!$A148,'Capacity Summary'!$H$138:$BG$138,0))&lt;&gt;0,INDEX('Capacity Summary'!$H$139:$BG$238,MATCH('Capacity Backing (Hide)'!AC$132,'Capacity Summary'!$B$139:$B$238,0),MATCH('Capacity Backing (Hide)'!$A148,'Capacity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(Hide)'!$A148,'Capacity Summary'!$H$138:$BG$138,0))="x",INDEX('Capacity Summary'!$C$139:$E$238,MATCH('Capacity Backing (Hide)'!AD$132,'Capacity Summary'!$B$139:$B$238,0),4),IF(INDEX('Capacity Summary'!$H$139:$BG$238,MATCH('Capacity Backing (Hide)'!AD$132,'Capacity Summary'!$B$139:$B$238,0),MATCH('Capacity Backing (Hide)'!$A148,'Capacity Summary'!$H$138:$BG$138,0))&lt;&gt;0,INDEX('Capacity Summary'!$H$139:$BG$238,MATCH('Capacity Backing (Hide)'!AD$132,'Capacity Summary'!$B$139:$B$238,0),MATCH('Capacity Backing (Hide)'!$A148,'Capacity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(Hide)'!$A148,'Capacity Summary'!$H$138:$BG$138,0))="x",INDEX('Capacity Summary'!$C$139:$E$238,MATCH('Capacity Backing (Hide)'!AE$132,'Capacity Summary'!$B$139:$B$238,0),4),IF(INDEX('Capacity Summary'!$H$139:$BG$238,MATCH('Capacity Backing (Hide)'!AE$132,'Capacity Summary'!$B$139:$B$238,0),MATCH('Capacity Backing (Hide)'!$A148,'Capacity Summary'!$H$138:$BG$138,0))&lt;&gt;0,INDEX('Capacity Summary'!$H$139:$BG$238,MATCH('Capacity Backing (Hide)'!AE$132,'Capacity Summary'!$B$139:$B$238,0),MATCH('Capacity Backing (Hide)'!$A148,'Capacity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(Hide)'!$A148,'Capacity Summary'!$H$138:$BG$138,0))="x",INDEX('Capacity Summary'!$C$139:$E$238,MATCH('Capacity Backing (Hide)'!AF$132,'Capacity Summary'!$B$139:$B$238,0),4),IF(INDEX('Capacity Summary'!$H$139:$BG$238,MATCH('Capacity Backing (Hide)'!AF$132,'Capacity Summary'!$B$139:$B$238,0),MATCH('Capacity Backing (Hide)'!$A148,'Capacity Summary'!$H$138:$BG$138,0))&lt;&gt;0,INDEX('Capacity Summary'!$H$139:$BG$238,MATCH('Capacity Backing (Hide)'!AF$132,'Capacity Summary'!$B$139:$B$238,0),MATCH('Capacity Backing (Hide)'!$A148,'Capacity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(Hide)'!$A148,'Capacity Summary'!$H$138:$BG$138,0))="x",INDEX('Capacity Summary'!$C$139:$E$238,MATCH('Capacity Backing (Hide)'!AG$132,'Capacity Summary'!$B$139:$B$238,0),4),IF(INDEX('Capacity Summary'!$H$139:$BG$238,MATCH('Capacity Backing (Hide)'!AG$132,'Capacity Summary'!$B$139:$B$238,0),MATCH('Capacity Backing (Hide)'!$A148,'Capacity Summary'!$H$138:$BG$138,0))&lt;&gt;0,INDEX('Capacity Summary'!$H$139:$BG$238,MATCH('Capacity Backing (Hide)'!AG$132,'Capacity Summary'!$B$139:$B$238,0),MATCH('Capacity Backing (Hide)'!$A148,'Capacity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(Hide)'!$A148,'Capacity Summary'!$H$138:$BG$138,0))="x",INDEX('Capacity Summary'!$C$139:$E$238,MATCH('Capacity Backing (Hide)'!AH$132,'Capacity Summary'!$B$139:$B$238,0),4),IF(INDEX('Capacity Summary'!$H$139:$BG$238,MATCH('Capacity Backing (Hide)'!AH$132,'Capacity Summary'!$B$139:$B$238,0),MATCH('Capacity Backing (Hide)'!$A148,'Capacity Summary'!$H$138:$BG$138,0))&lt;&gt;0,INDEX('Capacity Summary'!$H$139:$BG$238,MATCH('Capacity Backing (Hide)'!AH$132,'Capacity Summary'!$B$139:$B$238,0),MATCH('Capacity Backing (Hide)'!$A148,'Capacity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(Hide)'!$A148,'Capacity Summary'!$H$138:$BG$138,0))="x",INDEX('Capacity Summary'!$C$139:$E$238,MATCH('Capacity Backing (Hide)'!AI$132,'Capacity Summary'!$B$139:$B$238,0),4),IF(INDEX('Capacity Summary'!$H$139:$BG$238,MATCH('Capacity Backing (Hide)'!AI$132,'Capacity Summary'!$B$139:$B$238,0),MATCH('Capacity Backing (Hide)'!$A148,'Capacity Summary'!$H$138:$BG$138,0))&lt;&gt;0,INDEX('Capacity Summary'!$H$139:$BG$238,MATCH('Capacity Backing (Hide)'!AI$132,'Capacity Summary'!$B$139:$B$238,0),MATCH('Capacity Backing (Hide)'!$A148,'Capacity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(Hide)'!$A148,'Capacity Summary'!$H$138:$BG$138,0))="x",INDEX('Capacity Summary'!$C$139:$E$238,MATCH('Capacity Backing (Hide)'!AJ$132,'Capacity Summary'!$B$139:$B$238,0),4),IF(INDEX('Capacity Summary'!$H$139:$BG$238,MATCH('Capacity Backing (Hide)'!AJ$132,'Capacity Summary'!$B$139:$B$238,0),MATCH('Capacity Backing (Hide)'!$A148,'Capacity Summary'!$H$138:$BG$138,0))&lt;&gt;0,INDEX('Capacity Summary'!$H$139:$BG$238,MATCH('Capacity Backing (Hide)'!AJ$132,'Capacity Summary'!$B$139:$B$238,0),MATCH('Capacity Backing (Hide)'!$A148,'Capacity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(Hide)'!$A148,'Capacity Summary'!$H$138:$BG$138,0))="x",INDEX('Capacity Summary'!$C$139:$E$238,MATCH('Capacity Backing (Hide)'!AK$132,'Capacity Summary'!$B$139:$B$238,0),4),IF(INDEX('Capacity Summary'!$H$139:$BG$238,MATCH('Capacity Backing (Hide)'!AK$132,'Capacity Summary'!$B$139:$B$238,0),MATCH('Capacity Backing (Hide)'!$A148,'Capacity Summary'!$H$138:$BG$138,0))&lt;&gt;0,INDEX('Capacity Summary'!$H$139:$BG$238,MATCH('Capacity Backing (Hide)'!AK$132,'Capacity Summary'!$B$139:$B$238,0),MATCH('Capacity Backing (Hide)'!$A148,'Capacity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(Hide)'!$A148,'Capacity Summary'!$H$138:$BG$138,0))="x",INDEX('Capacity Summary'!$C$139:$E$238,MATCH('Capacity Backing (Hide)'!AL$132,'Capacity Summary'!$B$139:$B$238,0),4),IF(INDEX('Capacity Summary'!$H$139:$BG$238,MATCH('Capacity Backing (Hide)'!AL$132,'Capacity Summary'!$B$139:$B$238,0),MATCH('Capacity Backing (Hide)'!$A148,'Capacity Summary'!$H$138:$BG$138,0))&lt;&gt;0,INDEX('Capacity Summary'!$H$139:$BG$238,MATCH('Capacity Backing (Hide)'!AL$132,'Capacity Summary'!$B$139:$B$238,0),MATCH('Capacity Backing (Hide)'!$A148,'Capacity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(Hide)'!$A148,'Capacity Summary'!$H$138:$BG$138,0))="x",INDEX('Capacity Summary'!$C$139:$E$238,MATCH('Capacity Backing (Hide)'!AM$132,'Capacity Summary'!$B$139:$B$238,0),4),IF(INDEX('Capacity Summary'!$H$139:$BG$238,MATCH('Capacity Backing (Hide)'!AM$132,'Capacity Summary'!$B$139:$B$238,0),MATCH('Capacity Backing (Hide)'!$A148,'Capacity Summary'!$H$138:$BG$138,0))&lt;&gt;0,INDEX('Capacity Summary'!$H$139:$BG$238,MATCH('Capacity Backing (Hide)'!AM$132,'Capacity Summary'!$B$139:$B$238,0),MATCH('Capacity Backing (Hide)'!$A148,'Capacity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(Hide)'!$A148,'Capacity Summary'!$H$138:$BG$138,0))="x",INDEX('Capacity Summary'!$C$139:$E$238,MATCH('Capacity Backing (Hide)'!AN$132,'Capacity Summary'!$B$139:$B$238,0),4),IF(INDEX('Capacity Summary'!$H$139:$BG$238,MATCH('Capacity Backing (Hide)'!AN$132,'Capacity Summary'!$B$139:$B$238,0),MATCH('Capacity Backing (Hide)'!$A148,'Capacity Summary'!$H$138:$BG$138,0))&lt;&gt;0,INDEX('Capacity Summary'!$H$139:$BG$238,MATCH('Capacity Backing (Hide)'!AN$132,'Capacity Summary'!$B$139:$B$238,0),MATCH('Capacity Backing (Hide)'!$A148,'Capacity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(Hide)'!$A148,'Capacity Summary'!$H$138:$BG$138,0))="x",INDEX('Capacity Summary'!$C$139:$E$238,MATCH('Capacity Backing (Hide)'!AO$132,'Capacity Summary'!$B$139:$B$238,0),4),IF(INDEX('Capacity Summary'!$H$139:$BG$238,MATCH('Capacity Backing (Hide)'!AO$132,'Capacity Summary'!$B$139:$B$238,0),MATCH('Capacity Backing (Hide)'!$A148,'Capacity Summary'!$H$138:$BG$138,0))&lt;&gt;0,INDEX('Capacity Summary'!$H$139:$BG$238,MATCH('Capacity Backing (Hide)'!AO$132,'Capacity Summary'!$B$139:$B$238,0),MATCH('Capacity Backing (Hide)'!$A148,'Capacity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(Hide)'!$A148,'Capacity Summary'!$H$138:$BG$138,0))="x",INDEX('Capacity Summary'!$C$139:$E$238,MATCH('Capacity Backing (Hide)'!AP$132,'Capacity Summary'!$B$139:$B$238,0),4),IF(INDEX('Capacity Summary'!$H$139:$BG$238,MATCH('Capacity Backing (Hide)'!AP$132,'Capacity Summary'!$B$139:$B$238,0),MATCH('Capacity Backing (Hide)'!$A148,'Capacity Summary'!$H$138:$BG$138,0))&lt;&gt;0,INDEX('Capacity Summary'!$H$139:$BG$238,MATCH('Capacity Backing (Hide)'!AP$132,'Capacity Summary'!$B$139:$B$238,0),MATCH('Capacity Backing (Hide)'!$A148,'Capacity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(Hide)'!$A148,'Capacity Summary'!$H$138:$BG$138,0))="x",INDEX('Capacity Summary'!$C$139:$E$238,MATCH('Capacity Backing (Hide)'!AQ$132,'Capacity Summary'!$B$139:$B$238,0),4),IF(INDEX('Capacity Summary'!$H$139:$BG$238,MATCH('Capacity Backing (Hide)'!AQ$132,'Capacity Summary'!$B$139:$B$238,0),MATCH('Capacity Backing (Hide)'!$A148,'Capacity Summary'!$H$138:$BG$138,0))&lt;&gt;0,INDEX('Capacity Summary'!$H$139:$BG$238,MATCH('Capacity Backing (Hide)'!AQ$132,'Capacity Summary'!$B$139:$B$238,0),MATCH('Capacity Backing (Hide)'!$A148,'Capacity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(Hide)'!$A148,'Capacity Summary'!$H$138:$BG$138,0))="x",INDEX('Capacity Summary'!$C$139:$E$238,MATCH('Capacity Backing (Hide)'!AR$132,'Capacity Summary'!$B$139:$B$238,0),4),IF(INDEX('Capacity Summary'!$H$139:$BG$238,MATCH('Capacity Backing (Hide)'!AR$132,'Capacity Summary'!$B$139:$B$238,0),MATCH('Capacity Backing (Hide)'!$A148,'Capacity Summary'!$H$138:$BG$138,0))&lt;&gt;0,INDEX('Capacity Summary'!$H$139:$BG$238,MATCH('Capacity Backing (Hide)'!AR$132,'Capacity Summary'!$B$139:$B$238,0),MATCH('Capacity Backing (Hide)'!$A148,'Capacity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(Hide)'!$A148,'Capacity Summary'!$H$138:$BG$138,0))="x",INDEX('Capacity Summary'!$C$139:$E$238,MATCH('Capacity Backing (Hide)'!AS$132,'Capacity Summary'!$B$139:$B$238,0),4),IF(INDEX('Capacity Summary'!$H$139:$BG$238,MATCH('Capacity Backing (Hide)'!AS$132,'Capacity Summary'!$B$139:$B$238,0),MATCH('Capacity Backing (Hide)'!$A148,'Capacity Summary'!$H$138:$BG$138,0))&lt;&gt;0,INDEX('Capacity Summary'!$H$139:$BG$238,MATCH('Capacity Backing (Hide)'!AS$132,'Capacity Summary'!$B$139:$B$238,0),MATCH('Capacity Backing (Hide)'!$A148,'Capacity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(Hide)'!$A148,'Capacity Summary'!$H$138:$BG$138,0))="x",INDEX('Capacity Summary'!$C$139:$E$238,MATCH('Capacity Backing (Hide)'!AT$132,'Capacity Summary'!$B$139:$B$238,0),4),IF(INDEX('Capacity Summary'!$H$139:$BG$238,MATCH('Capacity Backing (Hide)'!AT$132,'Capacity Summary'!$B$139:$B$238,0),MATCH('Capacity Backing (Hide)'!$A148,'Capacity Summary'!$H$138:$BG$138,0))&lt;&gt;0,INDEX('Capacity Summary'!$H$139:$BG$238,MATCH('Capacity Backing (Hide)'!AT$132,'Capacity Summary'!$B$139:$B$238,0),MATCH('Capacity Backing (Hide)'!$A148,'Capacity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(Hide)'!$A148,'Capacity Summary'!$H$138:$BG$138,0))="x",INDEX('Capacity Summary'!$C$139:$E$238,MATCH('Capacity Backing (Hide)'!AU$132,'Capacity Summary'!$B$139:$B$238,0),4),IF(INDEX('Capacity Summary'!$H$139:$BG$238,MATCH('Capacity Backing (Hide)'!AU$132,'Capacity Summary'!$B$139:$B$238,0),MATCH('Capacity Backing (Hide)'!$A148,'Capacity Summary'!$H$138:$BG$138,0))&lt;&gt;0,INDEX('Capacity Summary'!$H$139:$BG$238,MATCH('Capacity Backing (Hide)'!AU$132,'Capacity Summary'!$B$139:$B$238,0),MATCH('Capacity Backing (Hide)'!$A148,'Capacity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(Hide)'!$A148,'Capacity Summary'!$H$138:$BG$138,0))="x",INDEX('Capacity Summary'!$C$139:$E$238,MATCH('Capacity Backing (Hide)'!AV$132,'Capacity Summary'!$B$139:$B$238,0),4),IF(INDEX('Capacity Summary'!$H$139:$BG$238,MATCH('Capacity Backing (Hide)'!AV$132,'Capacity Summary'!$B$139:$B$238,0),MATCH('Capacity Backing (Hide)'!$A148,'Capacity Summary'!$H$138:$BG$138,0))&lt;&gt;0,INDEX('Capacity Summary'!$H$139:$BG$238,MATCH('Capacity Backing (Hide)'!AV$132,'Capacity Summary'!$B$139:$B$238,0),MATCH('Capacity Backing (Hide)'!$A148,'Capacity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(Hide)'!$A148,'Capacity Summary'!$H$138:$BG$138,0))="x",INDEX('Capacity Summary'!$C$139:$E$238,MATCH('Capacity Backing (Hide)'!AW$132,'Capacity Summary'!$B$139:$B$238,0),4),IF(INDEX('Capacity Summary'!$H$139:$BG$238,MATCH('Capacity Backing (Hide)'!AW$132,'Capacity Summary'!$B$139:$B$238,0),MATCH('Capacity Backing (Hide)'!$A148,'Capacity Summary'!$H$138:$BG$138,0))&lt;&gt;0,INDEX('Capacity Summary'!$H$139:$BG$238,MATCH('Capacity Backing (Hide)'!AW$132,'Capacity Summary'!$B$139:$B$238,0),MATCH('Capacity Backing (Hide)'!$A148,'Capacity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(Hide)'!$A148,'Capacity Summary'!$H$138:$BG$138,0))="x",INDEX('Capacity Summary'!$C$139:$E$238,MATCH('Capacity Backing (Hide)'!AX$132,'Capacity Summary'!$B$139:$B$238,0),4),IF(INDEX('Capacity Summary'!$H$139:$BG$238,MATCH('Capacity Backing (Hide)'!AX$132,'Capacity Summary'!$B$139:$B$238,0),MATCH('Capacity Backing (Hide)'!$A148,'Capacity Summary'!$H$138:$BG$138,0))&lt;&gt;0,INDEX('Capacity Summary'!$H$139:$BG$238,MATCH('Capacity Backing (Hide)'!AX$132,'Capacity Summary'!$B$139:$B$238,0),MATCH('Capacity Backing (Hide)'!$A148,'Capacity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(Hide)'!$A148,'Capacity Summary'!$H$138:$BG$138,0))="x",INDEX('Capacity Summary'!$C$139:$E$238,MATCH('Capacity Backing (Hide)'!AY$132,'Capacity Summary'!$B$139:$B$238,0),4),IF(INDEX('Capacity Summary'!$H$139:$BG$238,MATCH('Capacity Backing (Hide)'!AY$132,'Capacity Summary'!$B$139:$B$238,0),MATCH('Capacity Backing (Hide)'!$A148,'Capacity Summary'!$H$138:$BG$138,0))&lt;&gt;0,INDEX('Capacity Summary'!$H$139:$BG$238,MATCH('Capacity Backing (Hide)'!AY$132,'Capacity Summary'!$B$139:$B$238,0),MATCH('Capacity Backing (Hide)'!$A148,'Capacity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(Hide)'!$A148,'Capacity Summary'!$H$138:$BG$138,0))="x",INDEX('Capacity Summary'!$C$139:$E$238,MATCH('Capacity Backing (Hide)'!AZ$132,'Capacity Summary'!$B$139:$B$238,0),4),IF(INDEX('Capacity Summary'!$H$139:$BG$238,MATCH('Capacity Backing (Hide)'!AZ$132,'Capacity Summary'!$B$139:$B$238,0),MATCH('Capacity Backing (Hide)'!$A148,'Capacity Summary'!$H$138:$BG$138,0))&lt;&gt;0,INDEX('Capacity Summary'!$H$139:$BG$238,MATCH('Capacity Backing (Hide)'!AZ$132,'Capacity Summary'!$B$139:$B$238,0),MATCH('Capacity Backing (Hide)'!$A148,'Capacity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(Hide)'!$A148,'Capacity Summary'!$H$138:$BG$138,0))="x",INDEX('Capacity Summary'!$C$139:$E$238,MATCH('Capacity Backing (Hide)'!BA$132,'Capacity Summary'!$B$139:$B$238,0),4),IF(INDEX('Capacity Summary'!$H$139:$BG$238,MATCH('Capacity Backing (Hide)'!BA$132,'Capacity Summary'!$B$139:$B$238,0),MATCH('Capacity Backing (Hide)'!$A148,'Capacity Summary'!$H$138:$BG$138,0))&lt;&gt;0,INDEX('Capacity Summary'!$H$139:$BG$238,MATCH('Capacity Backing (Hide)'!BA$132,'Capacity Summary'!$B$139:$B$238,0),MATCH('Capacity Backing (Hide)'!$A148,'Capacity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(Hide)'!$A148,'Capacity Summary'!$H$138:$BG$138,0))="x",INDEX('Capacity Summary'!$C$139:$E$238,MATCH('Capacity Backing (Hide)'!BB$132,'Capacity Summary'!$B$139:$B$238,0),4),IF(INDEX('Capacity Summary'!$H$139:$BG$238,MATCH('Capacity Backing (Hide)'!BB$132,'Capacity Summary'!$B$139:$B$238,0),MATCH('Capacity Backing (Hide)'!$A148,'Capacity Summary'!$H$138:$BG$138,0))&lt;&gt;0,INDEX('Capacity Summary'!$H$139:$BG$238,MATCH('Capacity Backing (Hide)'!BB$132,'Capacity Summary'!$B$139:$B$238,0),MATCH('Capacity Backing (Hide)'!$A148,'Capacity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(Hide)'!$A148,'Capacity Summary'!$H$138:$BG$138,0))="x",INDEX('Capacity Summary'!$C$139:$E$238,MATCH('Capacity Backing (Hide)'!BC$132,'Capacity Summary'!$B$139:$B$238,0),4),IF(INDEX('Capacity Summary'!$H$139:$BG$238,MATCH('Capacity Backing (Hide)'!BC$132,'Capacity Summary'!$B$139:$B$238,0),MATCH('Capacity Backing (Hide)'!$A148,'Capacity Summary'!$H$138:$BG$138,0))&lt;&gt;0,INDEX('Capacity Summary'!$H$139:$BG$238,MATCH('Capacity Backing (Hide)'!BC$132,'Capacity Summary'!$B$139:$B$238,0),MATCH('Capacity Backing (Hide)'!$A148,'Capacity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(Hide)'!$A148,'Capacity Summary'!$H$138:$BG$138,0))="x",INDEX('Capacity Summary'!$C$139:$E$238,MATCH('Capacity Backing (Hide)'!BD$132,'Capacity Summary'!$B$139:$B$238,0),4),IF(INDEX('Capacity Summary'!$H$139:$BG$238,MATCH('Capacity Backing (Hide)'!BD$132,'Capacity Summary'!$B$139:$B$238,0),MATCH('Capacity Backing (Hide)'!$A148,'Capacity Summary'!$H$138:$BG$138,0))&lt;&gt;0,INDEX('Capacity Summary'!$H$139:$BG$238,MATCH('Capacity Backing (Hide)'!BD$132,'Capacity Summary'!$B$139:$B$238,0),MATCH('Capacity Backing (Hide)'!$A148,'Capacity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(Hide)'!$A148,'Capacity Summary'!$H$138:$BG$138,0))="x",INDEX('Capacity Summary'!$C$139:$E$238,MATCH('Capacity Backing (Hide)'!BE$132,'Capacity Summary'!$B$139:$B$238,0),4),IF(INDEX('Capacity Summary'!$H$139:$BG$238,MATCH('Capacity Backing (Hide)'!BE$132,'Capacity Summary'!$B$139:$B$238,0),MATCH('Capacity Backing (Hide)'!$A148,'Capacity Summary'!$H$138:$BG$138,0))&lt;&gt;0,INDEX('Capacity Summary'!$H$139:$BG$238,MATCH('Capacity Backing (Hide)'!BE$132,'Capacity Summary'!$B$139:$B$238,0),MATCH('Capacity Backing (Hide)'!$A148,'Capacity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(Hide)'!$A148,'Capacity Summary'!$H$138:$BG$138,0))="x",INDEX('Capacity Summary'!$C$139:$E$238,MATCH('Capacity Backing (Hide)'!BF$132,'Capacity Summary'!$B$139:$B$238,0),4),IF(INDEX('Capacity Summary'!$H$139:$BG$238,MATCH('Capacity Backing (Hide)'!BF$132,'Capacity Summary'!$B$139:$B$238,0),MATCH('Capacity Backing (Hide)'!$A148,'Capacity Summary'!$H$138:$BG$138,0))&lt;&gt;0,INDEX('Capacity Summary'!$H$139:$BG$238,MATCH('Capacity Backing (Hide)'!BF$132,'Capacity Summary'!$B$139:$B$238,0),MATCH('Capacity Backing (Hide)'!$A148,'Capacity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(Hide)'!$A148,'Capacity Summary'!$H$138:$BG$138,0))="x",INDEX('Capacity Summary'!$C$139:$E$238,MATCH('Capacity Backing (Hide)'!BG$132,'Capacity Summary'!$B$139:$B$238,0),4),IF(INDEX('Capacity Summary'!$H$139:$BG$238,MATCH('Capacity Backing (Hide)'!BG$132,'Capacity Summary'!$B$139:$B$238,0),MATCH('Capacity Backing (Hide)'!$A148,'Capacity Summary'!$H$138:$BG$138,0))&lt;&gt;0,INDEX('Capacity Summary'!$H$139:$BG$238,MATCH('Capacity Backing (Hide)'!BG$132,'Capacity Summary'!$B$139:$B$238,0),MATCH('Capacity Backing (Hide)'!$A148,'Capacity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(Hide)'!$A148,'Capacity Summary'!$H$138:$BG$138,0))="x",INDEX('Capacity Summary'!$C$139:$E$238,MATCH('Capacity Backing (Hide)'!BH$132,'Capacity Summary'!$B$139:$B$238,0),4),IF(INDEX('Capacity Summary'!$H$139:$BG$238,MATCH('Capacity Backing (Hide)'!BH$132,'Capacity Summary'!$B$139:$B$238,0),MATCH('Capacity Backing (Hide)'!$A148,'Capacity Summary'!$H$138:$BG$138,0))&lt;&gt;0,INDEX('Capacity Summary'!$H$139:$BG$238,MATCH('Capacity Backing (Hide)'!BH$132,'Capacity Summary'!$B$139:$B$238,0),MATCH('Capacity Backing (Hide)'!$A148,'Capacity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(Hide)'!$A148,'Capacity Summary'!$H$138:$BG$138,0))="x",INDEX('Capacity Summary'!$C$139:$E$238,MATCH('Capacity Backing (Hide)'!BI$132,'Capacity Summary'!$B$139:$B$238,0),4),IF(INDEX('Capacity Summary'!$H$139:$BG$238,MATCH('Capacity Backing (Hide)'!BI$132,'Capacity Summary'!$B$139:$B$238,0),MATCH('Capacity Backing (Hide)'!$A148,'Capacity Summary'!$H$138:$BG$138,0))&lt;&gt;0,INDEX('Capacity Summary'!$H$139:$BG$238,MATCH('Capacity Backing (Hide)'!BI$132,'Capacity Summary'!$B$139:$B$238,0),MATCH('Capacity Backing (Hide)'!$A148,'Capacity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(Hide)'!$A148,'Capacity Summary'!$H$138:$BG$138,0))="x",INDEX('Capacity Summary'!$C$139:$E$238,MATCH('Capacity Backing (Hide)'!BJ$132,'Capacity Summary'!$B$139:$B$238,0),4),IF(INDEX('Capacity Summary'!$H$139:$BG$238,MATCH('Capacity Backing (Hide)'!BJ$132,'Capacity Summary'!$B$139:$B$238,0),MATCH('Capacity Backing (Hide)'!$A148,'Capacity Summary'!$H$138:$BG$138,0))&lt;&gt;0,INDEX('Capacity Summary'!$H$139:$BG$238,MATCH('Capacity Backing (Hide)'!BJ$132,'Capacity Summary'!$B$139:$B$238,0),MATCH('Capacity Backing (Hide)'!$A148,'Capacity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(Hide)'!$A148,'Capacity Summary'!$H$138:$BG$138,0))="x",INDEX('Capacity Summary'!$C$139:$E$238,MATCH('Capacity Backing (Hide)'!BK$132,'Capacity Summary'!$B$139:$B$238,0),4),IF(INDEX('Capacity Summary'!$H$139:$BG$238,MATCH('Capacity Backing (Hide)'!BK$132,'Capacity Summary'!$B$139:$B$238,0),MATCH('Capacity Backing (Hide)'!$A148,'Capacity Summary'!$H$138:$BG$138,0))&lt;&gt;0,INDEX('Capacity Summary'!$H$139:$BG$238,MATCH('Capacity Backing (Hide)'!BK$132,'Capacity Summary'!$B$139:$B$238,0),MATCH('Capacity Backing (Hide)'!$A148,'Capacity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(Hide)'!$A148,'Capacity Summary'!$H$138:$BG$138,0))="x",INDEX('Capacity Summary'!$C$139:$E$238,MATCH('Capacity Backing (Hide)'!BL$132,'Capacity Summary'!$B$139:$B$238,0),4),IF(INDEX('Capacity Summary'!$H$139:$BG$238,MATCH('Capacity Backing (Hide)'!BL$132,'Capacity Summary'!$B$139:$B$238,0),MATCH('Capacity Backing (Hide)'!$A148,'Capacity Summary'!$H$138:$BG$138,0))&lt;&gt;0,INDEX('Capacity Summary'!$H$139:$BG$238,MATCH('Capacity Backing (Hide)'!BL$132,'Capacity Summary'!$B$139:$B$238,0),MATCH('Capacity Backing (Hide)'!$A148,'Capacity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(Hide)'!$A148,'Capacity Summary'!$H$138:$BG$138,0))="x",INDEX('Capacity Summary'!$C$139:$E$238,MATCH('Capacity Backing (Hide)'!BM$132,'Capacity Summary'!$B$139:$B$238,0),4),IF(INDEX('Capacity Summary'!$H$139:$BG$238,MATCH('Capacity Backing (Hide)'!BM$132,'Capacity Summary'!$B$139:$B$238,0),MATCH('Capacity Backing (Hide)'!$A148,'Capacity Summary'!$H$138:$BG$138,0))&lt;&gt;0,INDEX('Capacity Summary'!$H$139:$BG$238,MATCH('Capacity Backing (Hide)'!BM$132,'Capacity Summary'!$B$139:$B$238,0),MATCH('Capacity Backing (Hide)'!$A148,'Capacity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(Hide)'!$A148,'Capacity Summary'!$H$138:$BG$138,0))="x",INDEX('Capacity Summary'!$C$139:$E$238,MATCH('Capacity Backing (Hide)'!BN$132,'Capacity Summary'!$B$139:$B$238,0),4),IF(INDEX('Capacity Summary'!$H$139:$BG$238,MATCH('Capacity Backing (Hide)'!BN$132,'Capacity Summary'!$B$139:$B$238,0),MATCH('Capacity Backing (Hide)'!$A148,'Capacity Summary'!$H$138:$BG$138,0))&lt;&gt;0,INDEX('Capacity Summary'!$H$139:$BG$238,MATCH('Capacity Backing (Hide)'!BN$132,'Capacity Summary'!$B$139:$B$238,0),MATCH('Capacity Backing (Hide)'!$A148,'Capacity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(Hide)'!$A148,'Capacity Summary'!$H$138:$BG$138,0))="x",INDEX('Capacity Summary'!$C$139:$E$238,MATCH('Capacity Backing (Hide)'!BO$132,'Capacity Summary'!$B$139:$B$238,0),4),IF(INDEX('Capacity Summary'!$H$139:$BG$238,MATCH('Capacity Backing (Hide)'!BO$132,'Capacity Summary'!$B$139:$B$238,0),MATCH('Capacity Backing (Hide)'!$A148,'Capacity Summary'!$H$138:$BG$138,0))&lt;&gt;0,INDEX('Capacity Summary'!$H$139:$BG$238,MATCH('Capacity Backing (Hide)'!BO$132,'Capacity Summary'!$B$139:$B$238,0),MATCH('Capacity Backing (Hide)'!$A148,'Capacity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(Hide)'!$A148,'Capacity Summary'!$H$138:$BG$138,0))="x",INDEX('Capacity Summary'!$C$139:$E$238,MATCH('Capacity Backing (Hide)'!BP$132,'Capacity Summary'!$B$139:$B$238,0),4),IF(INDEX('Capacity Summary'!$H$139:$BG$238,MATCH('Capacity Backing (Hide)'!BP$132,'Capacity Summary'!$B$139:$B$238,0),MATCH('Capacity Backing (Hide)'!$A148,'Capacity Summary'!$H$138:$BG$138,0))&lt;&gt;0,INDEX('Capacity Summary'!$H$139:$BG$238,MATCH('Capacity Backing (Hide)'!BP$132,'Capacity Summary'!$B$139:$B$238,0),MATCH('Capacity Backing (Hide)'!$A148,'Capacity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(Hide)'!$A148,'Capacity Summary'!$H$138:$BG$138,0))="x",INDEX('Capacity Summary'!$C$139:$E$238,MATCH('Capacity Backing (Hide)'!BQ$132,'Capacity Summary'!$B$139:$B$238,0),4),IF(INDEX('Capacity Summary'!$H$139:$BG$238,MATCH('Capacity Backing (Hide)'!BQ$132,'Capacity Summary'!$B$139:$B$238,0),MATCH('Capacity Backing (Hide)'!$A148,'Capacity Summary'!$H$138:$BG$138,0))&lt;&gt;0,INDEX('Capacity Summary'!$H$139:$BG$238,MATCH('Capacity Backing (Hide)'!BQ$132,'Capacity Summary'!$B$139:$B$238,0),MATCH('Capacity Backing (Hide)'!$A148,'Capacity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(Hide)'!$A148,'Capacity Summary'!$H$138:$BG$138,0))="x",INDEX('Capacity Summary'!$C$139:$E$238,MATCH('Capacity Backing (Hide)'!BR$132,'Capacity Summary'!$B$139:$B$238,0),4),IF(INDEX('Capacity Summary'!$H$139:$BG$238,MATCH('Capacity Backing (Hide)'!BR$132,'Capacity Summary'!$B$139:$B$238,0),MATCH('Capacity Backing (Hide)'!$A148,'Capacity Summary'!$H$138:$BG$138,0))&lt;&gt;0,INDEX('Capacity Summary'!$H$139:$BG$238,MATCH('Capacity Backing (Hide)'!BR$132,'Capacity Summary'!$B$139:$B$238,0),MATCH('Capacity Backing (Hide)'!$A148,'Capacity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(Hide)'!$A148,'Capacity Summary'!$H$138:$BG$138,0))="x",INDEX('Capacity Summary'!$C$139:$E$238,MATCH('Capacity Backing (Hide)'!BS$132,'Capacity Summary'!$B$139:$B$238,0),4),IF(INDEX('Capacity Summary'!$H$139:$BG$238,MATCH('Capacity Backing (Hide)'!BS$132,'Capacity Summary'!$B$139:$B$238,0),MATCH('Capacity Backing (Hide)'!$A148,'Capacity Summary'!$H$138:$BG$138,0))&lt;&gt;0,INDEX('Capacity Summary'!$H$139:$BG$238,MATCH('Capacity Backing (Hide)'!BS$132,'Capacity Summary'!$B$139:$B$238,0),MATCH('Capacity Backing (Hide)'!$A148,'Capacity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(Hide)'!$A148,'Capacity Summary'!$H$138:$BG$138,0))="x",INDEX('Capacity Summary'!$C$139:$E$238,MATCH('Capacity Backing (Hide)'!BT$132,'Capacity Summary'!$B$139:$B$238,0),4),IF(INDEX('Capacity Summary'!$H$139:$BG$238,MATCH('Capacity Backing (Hide)'!BT$132,'Capacity Summary'!$B$139:$B$238,0),MATCH('Capacity Backing (Hide)'!$A148,'Capacity Summary'!$H$138:$BG$138,0))&lt;&gt;0,INDEX('Capacity Summary'!$H$139:$BG$238,MATCH('Capacity Backing (Hide)'!BT$132,'Capacity Summary'!$B$139:$B$238,0),MATCH('Capacity Backing (Hide)'!$A148,'Capacity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(Hide)'!$A148,'Capacity Summary'!$H$138:$BG$138,0))="x",INDEX('Capacity Summary'!$C$139:$E$238,MATCH('Capacity Backing (Hide)'!BU$132,'Capacity Summary'!$B$139:$B$238,0),4),IF(INDEX('Capacity Summary'!$H$139:$BG$238,MATCH('Capacity Backing (Hide)'!BU$132,'Capacity Summary'!$B$139:$B$238,0),MATCH('Capacity Backing (Hide)'!$A148,'Capacity Summary'!$H$138:$BG$138,0))&lt;&gt;0,INDEX('Capacity Summary'!$H$139:$BG$238,MATCH('Capacity Backing (Hide)'!BU$132,'Capacity Summary'!$B$139:$B$238,0),MATCH('Capacity Backing (Hide)'!$A148,'Capacity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(Hide)'!$A148,'Capacity Summary'!$H$138:$BG$138,0))="x",INDEX('Capacity Summary'!$C$139:$E$238,MATCH('Capacity Backing (Hide)'!BV$132,'Capacity Summary'!$B$139:$B$238,0),4),IF(INDEX('Capacity Summary'!$H$139:$BG$238,MATCH('Capacity Backing (Hide)'!BV$132,'Capacity Summary'!$B$139:$B$238,0),MATCH('Capacity Backing (Hide)'!$A148,'Capacity Summary'!$H$138:$BG$138,0))&lt;&gt;0,INDEX('Capacity Summary'!$H$139:$BG$238,MATCH('Capacity Backing (Hide)'!BV$132,'Capacity Summary'!$B$139:$B$238,0),MATCH('Capacity Backing (Hide)'!$A148,'Capacity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(Hide)'!$A148,'Capacity Summary'!$H$138:$BG$138,0))="x",INDEX('Capacity Summary'!$C$139:$E$238,MATCH('Capacity Backing (Hide)'!BW$132,'Capacity Summary'!$B$139:$B$238,0),4),IF(INDEX('Capacity Summary'!$H$139:$BG$238,MATCH('Capacity Backing (Hide)'!BW$132,'Capacity Summary'!$B$139:$B$238,0),MATCH('Capacity Backing (Hide)'!$A148,'Capacity Summary'!$H$138:$BG$138,0))&lt;&gt;0,INDEX('Capacity Summary'!$H$139:$BG$238,MATCH('Capacity Backing (Hide)'!BW$132,'Capacity Summary'!$B$139:$B$238,0),MATCH('Capacity Backing (Hide)'!$A148,'Capacity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(Hide)'!$A148,'Capacity Summary'!$H$138:$BG$138,0))="x",INDEX('Capacity Summary'!$C$139:$E$238,MATCH('Capacity Backing (Hide)'!BX$132,'Capacity Summary'!$B$139:$B$238,0),4),IF(INDEX('Capacity Summary'!$H$139:$BG$238,MATCH('Capacity Backing (Hide)'!BX$132,'Capacity Summary'!$B$139:$B$238,0),MATCH('Capacity Backing (Hide)'!$A148,'Capacity Summary'!$H$138:$BG$138,0))&lt;&gt;0,INDEX('Capacity Summary'!$H$139:$BG$238,MATCH('Capacity Backing (Hide)'!BX$132,'Capacity Summary'!$B$139:$B$238,0),MATCH('Capacity Backing (Hide)'!$A148,'Capacity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(Hide)'!$A148,'Capacity Summary'!$H$138:$BG$138,0))="x",INDEX('Capacity Summary'!$C$139:$E$238,MATCH('Capacity Backing (Hide)'!BY$132,'Capacity Summary'!$B$139:$B$238,0),4),IF(INDEX('Capacity Summary'!$H$139:$BG$238,MATCH('Capacity Backing (Hide)'!BY$132,'Capacity Summary'!$B$139:$B$238,0),MATCH('Capacity Backing (Hide)'!$A148,'Capacity Summary'!$H$138:$BG$138,0))&lt;&gt;0,INDEX('Capacity Summary'!$H$139:$BG$238,MATCH('Capacity Backing (Hide)'!BY$132,'Capacity Summary'!$B$139:$B$238,0),MATCH('Capacity Backing (Hide)'!$A148,'Capacity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(Hide)'!$A148,'Capacity Summary'!$H$138:$BG$138,0))="x",INDEX('Capacity Summary'!$C$139:$E$238,MATCH('Capacity Backing (Hide)'!BZ$132,'Capacity Summary'!$B$139:$B$238,0),4),IF(INDEX('Capacity Summary'!$H$139:$BG$238,MATCH('Capacity Backing (Hide)'!BZ$132,'Capacity Summary'!$B$139:$B$238,0),MATCH('Capacity Backing (Hide)'!$A148,'Capacity Summary'!$H$138:$BG$138,0))&lt;&gt;0,INDEX('Capacity Summary'!$H$139:$BG$238,MATCH('Capacity Backing (Hide)'!BZ$132,'Capacity Summary'!$B$139:$B$238,0),MATCH('Capacity Backing (Hide)'!$A148,'Capacity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(Hide)'!$A148,'Capacity Summary'!$H$138:$BG$138,0))="x",INDEX('Capacity Summary'!$C$139:$E$238,MATCH('Capacity Backing (Hide)'!CA$132,'Capacity Summary'!$B$139:$B$238,0),4),IF(INDEX('Capacity Summary'!$H$139:$BG$238,MATCH('Capacity Backing (Hide)'!CA$132,'Capacity Summary'!$B$139:$B$238,0),MATCH('Capacity Backing (Hide)'!$A148,'Capacity Summary'!$H$138:$BG$138,0))&lt;&gt;0,INDEX('Capacity Summary'!$H$139:$BG$238,MATCH('Capacity Backing (Hide)'!CA$132,'Capacity Summary'!$B$139:$B$238,0),MATCH('Capacity Backing (Hide)'!$A148,'Capacity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(Hide)'!$A148,'Capacity Summary'!$H$138:$BG$138,0))="x",INDEX('Capacity Summary'!$C$139:$E$238,MATCH('Capacity Backing (Hide)'!CB$132,'Capacity Summary'!$B$139:$B$238,0),4),IF(INDEX('Capacity Summary'!$H$139:$BG$238,MATCH('Capacity Backing (Hide)'!CB$132,'Capacity Summary'!$B$139:$B$238,0),MATCH('Capacity Backing (Hide)'!$A148,'Capacity Summary'!$H$138:$BG$138,0))&lt;&gt;0,INDEX('Capacity Summary'!$H$139:$BG$238,MATCH('Capacity Backing (Hide)'!CB$132,'Capacity Summary'!$B$139:$B$238,0),MATCH('Capacity Backing (Hide)'!$A148,'Capacity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(Hide)'!$A148,'Capacity Summary'!$H$138:$BG$138,0))="x",INDEX('Capacity Summary'!$C$139:$E$238,MATCH('Capacity Backing (Hide)'!CC$132,'Capacity Summary'!$B$139:$B$238,0),4),IF(INDEX('Capacity Summary'!$H$139:$BG$238,MATCH('Capacity Backing (Hide)'!CC$132,'Capacity Summary'!$B$139:$B$238,0),MATCH('Capacity Backing (Hide)'!$A148,'Capacity Summary'!$H$138:$BG$138,0))&lt;&gt;0,INDEX('Capacity Summary'!$H$139:$BG$238,MATCH('Capacity Backing (Hide)'!CC$132,'Capacity Summary'!$B$139:$B$238,0),MATCH('Capacity Backing (Hide)'!$A148,'Capacity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(Hide)'!$A148,'Capacity Summary'!$H$138:$BG$138,0))="x",INDEX('Capacity Summary'!$C$139:$E$238,MATCH('Capacity Backing (Hide)'!CD$132,'Capacity Summary'!$B$139:$B$238,0),4),IF(INDEX('Capacity Summary'!$H$139:$BG$238,MATCH('Capacity Backing (Hide)'!CD$132,'Capacity Summary'!$B$139:$B$238,0),MATCH('Capacity Backing (Hide)'!$A148,'Capacity Summary'!$H$138:$BG$138,0))&lt;&gt;0,INDEX('Capacity Summary'!$H$139:$BG$238,MATCH('Capacity Backing (Hide)'!CD$132,'Capacity Summary'!$B$139:$B$238,0),MATCH('Capacity Backing (Hide)'!$A148,'Capacity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(Hide)'!$A148,'Capacity Summary'!$H$138:$BG$138,0))="x",INDEX('Capacity Summary'!$C$139:$E$238,MATCH('Capacity Backing (Hide)'!CE$132,'Capacity Summary'!$B$139:$B$238,0),4),IF(INDEX('Capacity Summary'!$H$139:$BG$238,MATCH('Capacity Backing (Hide)'!CE$132,'Capacity Summary'!$B$139:$B$238,0),MATCH('Capacity Backing (Hide)'!$A148,'Capacity Summary'!$H$138:$BG$138,0))&lt;&gt;0,INDEX('Capacity Summary'!$H$139:$BG$238,MATCH('Capacity Backing (Hide)'!CE$132,'Capacity Summary'!$B$139:$B$238,0),MATCH('Capacity Backing (Hide)'!$A148,'Capacity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(Hide)'!$A148,'Capacity Summary'!$H$138:$BG$138,0))="x",INDEX('Capacity Summary'!$C$139:$E$238,MATCH('Capacity Backing (Hide)'!CF$132,'Capacity Summary'!$B$139:$B$238,0),4),IF(INDEX('Capacity Summary'!$H$139:$BG$238,MATCH('Capacity Backing (Hide)'!CF$132,'Capacity Summary'!$B$139:$B$238,0),MATCH('Capacity Backing (Hide)'!$A148,'Capacity Summary'!$H$138:$BG$138,0))&lt;&gt;0,INDEX('Capacity Summary'!$H$139:$BG$238,MATCH('Capacity Backing (Hide)'!CF$132,'Capacity Summary'!$B$139:$B$238,0),MATCH('Capacity Backing (Hide)'!$A148,'Capacity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(Hide)'!$A148,'Capacity Summary'!$H$138:$BG$138,0))="x",INDEX('Capacity Summary'!$C$139:$E$238,MATCH('Capacity Backing (Hide)'!CG$132,'Capacity Summary'!$B$139:$B$238,0),4),IF(INDEX('Capacity Summary'!$H$139:$BG$238,MATCH('Capacity Backing (Hide)'!CG$132,'Capacity Summary'!$B$139:$B$238,0),MATCH('Capacity Backing (Hide)'!$A148,'Capacity Summary'!$H$138:$BG$138,0))&lt;&gt;0,INDEX('Capacity Summary'!$H$139:$BG$238,MATCH('Capacity Backing (Hide)'!CG$132,'Capacity Summary'!$B$139:$B$238,0),MATCH('Capacity Backing (Hide)'!$A148,'Capacity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(Hide)'!$A148,'Capacity Summary'!$H$138:$BG$138,0))="x",INDEX('Capacity Summary'!$C$139:$E$238,MATCH('Capacity Backing (Hide)'!CH$132,'Capacity Summary'!$B$139:$B$238,0),4),IF(INDEX('Capacity Summary'!$H$139:$BG$238,MATCH('Capacity Backing (Hide)'!CH$132,'Capacity Summary'!$B$139:$B$238,0),MATCH('Capacity Backing (Hide)'!$A148,'Capacity Summary'!$H$138:$BG$138,0))&lt;&gt;0,INDEX('Capacity Summary'!$H$139:$BG$238,MATCH('Capacity Backing (Hide)'!CH$132,'Capacity Summary'!$B$139:$B$238,0),MATCH('Capacity Backing (Hide)'!$A148,'Capacity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(Hide)'!$A148,'Capacity Summary'!$H$138:$BG$138,0))="x",INDEX('Capacity Summary'!$C$139:$E$238,MATCH('Capacity Backing (Hide)'!CI$132,'Capacity Summary'!$B$139:$B$238,0),4),IF(INDEX('Capacity Summary'!$H$139:$BG$238,MATCH('Capacity Backing (Hide)'!CI$132,'Capacity Summary'!$B$139:$B$238,0),MATCH('Capacity Backing (Hide)'!$A148,'Capacity Summary'!$H$138:$BG$138,0))&lt;&gt;0,INDEX('Capacity Summary'!$H$139:$BG$238,MATCH('Capacity Backing (Hide)'!CI$132,'Capacity Summary'!$B$139:$B$238,0),MATCH('Capacity Backing (Hide)'!$A148,'Capacity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(Hide)'!$A148,'Capacity Summary'!$H$138:$BG$138,0))="x",INDEX('Capacity Summary'!$C$139:$E$238,MATCH('Capacity Backing (Hide)'!CJ$132,'Capacity Summary'!$B$139:$B$238,0),4),IF(INDEX('Capacity Summary'!$H$139:$BG$238,MATCH('Capacity Backing (Hide)'!CJ$132,'Capacity Summary'!$B$139:$B$238,0),MATCH('Capacity Backing (Hide)'!$A148,'Capacity Summary'!$H$138:$BG$138,0))&lt;&gt;0,INDEX('Capacity Summary'!$H$139:$BG$238,MATCH('Capacity Backing (Hide)'!CJ$132,'Capacity Summary'!$B$139:$B$238,0),MATCH('Capacity Backing (Hide)'!$A148,'Capacity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(Hide)'!$A148,'Capacity Summary'!$H$138:$BG$138,0))="x",INDEX('Capacity Summary'!$C$139:$E$238,MATCH('Capacity Backing (Hide)'!CK$132,'Capacity Summary'!$B$139:$B$238,0),4),IF(INDEX('Capacity Summary'!$H$139:$BG$238,MATCH('Capacity Backing (Hide)'!CK$132,'Capacity Summary'!$B$139:$B$238,0),MATCH('Capacity Backing (Hide)'!$A148,'Capacity Summary'!$H$138:$BG$138,0))&lt;&gt;0,INDEX('Capacity Summary'!$H$139:$BG$238,MATCH('Capacity Backing (Hide)'!CK$132,'Capacity Summary'!$B$139:$B$238,0),MATCH('Capacity Backing (Hide)'!$A148,'Capacity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(Hide)'!$A148,'Capacity Summary'!$H$138:$BG$138,0))="x",INDEX('Capacity Summary'!$C$139:$E$238,MATCH('Capacity Backing (Hide)'!CL$132,'Capacity Summary'!$B$139:$B$238,0),4),IF(INDEX('Capacity Summary'!$H$139:$BG$238,MATCH('Capacity Backing (Hide)'!CL$132,'Capacity Summary'!$B$139:$B$238,0),MATCH('Capacity Backing (Hide)'!$A148,'Capacity Summary'!$H$138:$BG$138,0))&lt;&gt;0,INDEX('Capacity Summary'!$H$139:$BG$238,MATCH('Capacity Backing (Hide)'!CL$132,'Capacity Summary'!$B$139:$B$238,0),MATCH('Capacity Backing (Hide)'!$A148,'Capacity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(Hide)'!$A148,'Capacity Summary'!$H$138:$BG$138,0))="x",INDEX('Capacity Summary'!$C$139:$E$238,MATCH('Capacity Backing (Hide)'!CM$132,'Capacity Summary'!$B$139:$B$238,0),4),IF(INDEX('Capacity Summary'!$H$139:$BG$238,MATCH('Capacity Backing (Hide)'!CM$132,'Capacity Summary'!$B$139:$B$238,0),MATCH('Capacity Backing (Hide)'!$A148,'Capacity Summary'!$H$138:$BG$138,0))&lt;&gt;0,INDEX('Capacity Summary'!$H$139:$BG$238,MATCH('Capacity Backing (Hide)'!CM$132,'Capacity Summary'!$B$139:$B$238,0),MATCH('Capacity Backing (Hide)'!$A148,'Capacity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(Hide)'!$A148,'Capacity Summary'!$H$138:$BG$138,0))="x",INDEX('Capacity Summary'!$C$139:$E$238,MATCH('Capacity Backing (Hide)'!CN$132,'Capacity Summary'!$B$139:$B$238,0),4),IF(INDEX('Capacity Summary'!$H$139:$BG$238,MATCH('Capacity Backing (Hide)'!CN$132,'Capacity Summary'!$B$139:$B$238,0),MATCH('Capacity Backing (Hide)'!$A148,'Capacity Summary'!$H$138:$BG$138,0))&lt;&gt;0,INDEX('Capacity Summary'!$H$139:$BG$238,MATCH('Capacity Backing (Hide)'!CN$132,'Capacity Summary'!$B$139:$B$238,0),MATCH('Capacity Backing (Hide)'!$A148,'Capacity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(Hide)'!$A148,'Capacity Summary'!$H$138:$BG$138,0))="x",INDEX('Capacity Summary'!$C$139:$E$238,MATCH('Capacity Backing (Hide)'!CO$132,'Capacity Summary'!$B$139:$B$238,0),4),IF(INDEX('Capacity Summary'!$H$139:$BG$238,MATCH('Capacity Backing (Hide)'!CO$132,'Capacity Summary'!$B$139:$B$238,0),MATCH('Capacity Backing (Hide)'!$A148,'Capacity Summary'!$H$138:$BG$138,0))&lt;&gt;0,INDEX('Capacity Summary'!$H$139:$BG$238,MATCH('Capacity Backing (Hide)'!CO$132,'Capacity Summary'!$B$139:$B$238,0),MATCH('Capacity Backing (Hide)'!$A148,'Capacity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(Hide)'!$A148,'Capacity Summary'!$H$138:$BG$138,0))="x",INDEX('Capacity Summary'!$C$139:$E$238,MATCH('Capacity Backing (Hide)'!CP$132,'Capacity Summary'!$B$139:$B$238,0),4),IF(INDEX('Capacity Summary'!$H$139:$BG$238,MATCH('Capacity Backing (Hide)'!CP$132,'Capacity Summary'!$B$139:$B$238,0),MATCH('Capacity Backing (Hide)'!$A148,'Capacity Summary'!$H$138:$BG$138,0))&lt;&gt;0,INDEX('Capacity Summary'!$H$139:$BG$238,MATCH('Capacity Backing (Hide)'!CP$132,'Capacity Summary'!$B$139:$B$238,0),MATCH('Capacity Backing (Hide)'!$A148,'Capacity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(Hide)'!$A148,'Capacity Summary'!$H$138:$BG$138,0))="x",INDEX('Capacity Summary'!$C$139:$E$238,MATCH('Capacity Backing (Hide)'!CQ$132,'Capacity Summary'!$B$139:$B$238,0),4),IF(INDEX('Capacity Summary'!$H$139:$BG$238,MATCH('Capacity Backing (Hide)'!CQ$132,'Capacity Summary'!$B$139:$B$238,0),MATCH('Capacity Backing (Hide)'!$A148,'Capacity Summary'!$H$138:$BG$138,0))&lt;&gt;0,INDEX('Capacity Summary'!$H$139:$BG$238,MATCH('Capacity Backing (Hide)'!CQ$132,'Capacity Summary'!$B$139:$B$238,0),MATCH('Capacity Backing (Hide)'!$A148,'Capacity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(Hide)'!$A148,'Capacity Summary'!$H$138:$BG$138,0))="x",INDEX('Capacity Summary'!$C$139:$E$238,MATCH('Capacity Backing (Hide)'!CR$132,'Capacity Summary'!$B$139:$B$238,0),4),IF(INDEX('Capacity Summary'!$H$139:$BG$238,MATCH('Capacity Backing (Hide)'!CR$132,'Capacity Summary'!$B$139:$B$238,0),MATCH('Capacity Backing (Hide)'!$A148,'Capacity Summary'!$H$138:$BG$138,0))&lt;&gt;0,INDEX('Capacity Summary'!$H$139:$BG$238,MATCH('Capacity Backing (Hide)'!CR$132,'Capacity Summary'!$B$139:$B$238,0),MATCH('Capacity Backing (Hide)'!$A148,'Capacity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(Hide)'!$A148,'Capacity Summary'!$H$138:$BG$138,0))="x",INDEX('Capacity Summary'!$C$139:$E$238,MATCH('Capacity Backing (Hide)'!CS$132,'Capacity Summary'!$B$139:$B$238,0),4),IF(INDEX('Capacity Summary'!$H$139:$BG$238,MATCH('Capacity Backing (Hide)'!CS$132,'Capacity Summary'!$B$139:$B$238,0),MATCH('Capacity Backing (Hide)'!$A148,'Capacity Summary'!$H$138:$BG$138,0))&lt;&gt;0,INDEX('Capacity Summary'!$H$139:$BG$238,MATCH('Capacity Backing (Hide)'!CS$132,'Capacity Summary'!$B$139:$B$238,0),MATCH('Capacity Backing (Hide)'!$A148,'Capacity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(Hide)'!$A148,'Capacity Summary'!$H$138:$BG$138,0))="x",INDEX('Capacity Summary'!$C$139:$E$238,MATCH('Capacity Backing (Hide)'!CT$132,'Capacity Summary'!$B$139:$B$238,0),4),IF(INDEX('Capacity Summary'!$H$139:$BG$238,MATCH('Capacity Backing (Hide)'!CT$132,'Capacity Summary'!$B$139:$B$238,0),MATCH('Capacity Backing (Hide)'!$A148,'Capacity Summary'!$H$138:$BG$138,0))&lt;&gt;0,INDEX('Capacity Summary'!$H$139:$BG$238,MATCH('Capacity Backing (Hide)'!CT$132,'Capacity Summary'!$B$139:$B$238,0),MATCH('Capacity Backing (Hide)'!$A148,'Capacity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(Hide)'!$A148,'Capacity Summary'!$H$138:$BG$138,0))="x",INDEX('Capacity Summary'!$C$139:$E$238,MATCH('Capacity Backing (Hide)'!CU$132,'Capacity Summary'!$B$139:$B$238,0),4),IF(INDEX('Capacity Summary'!$H$139:$BG$238,MATCH('Capacity Backing (Hide)'!CU$132,'Capacity Summary'!$B$139:$B$238,0),MATCH('Capacity Backing (Hide)'!$A148,'Capacity Summary'!$H$138:$BG$138,0))&lt;&gt;0,INDEX('Capacity Summary'!$H$139:$BG$238,MATCH('Capacity Backing (Hide)'!CU$132,'Capacity Summary'!$B$139:$B$238,0),MATCH('Capacity Backing (Hide)'!$A148,'Capacity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(Hide)'!$A148,'Capacity Summary'!$H$138:$BG$138,0))="x",INDEX('Capacity Summary'!$C$139:$E$238,MATCH('Capacity Backing (Hide)'!CV$132,'Capacity Summary'!$B$139:$B$238,0),4),IF(INDEX('Capacity Summary'!$H$139:$BG$238,MATCH('Capacity Backing (Hide)'!CV$132,'Capacity Summary'!$B$139:$B$238,0),MATCH('Capacity Backing (Hide)'!$A148,'Capacity Summary'!$H$138:$BG$138,0))&lt;&gt;0,INDEX('Capacity Summary'!$H$139:$BG$238,MATCH('Capacity Backing (Hide)'!CV$132,'Capacity Summary'!$B$139:$B$238,0),MATCH('Capacity Backing (Hide)'!$A148,'Capacity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(Hide)'!$A148,'Capacity Summary'!$H$138:$BG$138,0))="x",INDEX('Capacity Summary'!$C$139:$E$238,MATCH('Capacity Backing (Hide)'!CW$132,'Capacity Summary'!$B$139:$B$238,0),4),IF(INDEX('Capacity Summary'!$H$139:$BG$238,MATCH('Capacity Backing (Hide)'!CW$132,'Capacity Summary'!$B$139:$B$238,0),MATCH('Capacity Backing (Hide)'!$A148,'Capacity Summary'!$H$138:$BG$138,0))&lt;&gt;0,INDEX('Capacity Summary'!$H$139:$BG$238,MATCH('Capacity Backing (Hide)'!CW$132,'Capacity Summary'!$B$139:$B$238,0),MATCH('Capacity Backing (Hide)'!$A148,'Capacity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49" spans="1:101" x14ac:dyDescent="0.35">
      <c r="A149" s="2">
        <f ca="1">'Required Capacity (Hide)'!E19</f>
        <v>44326</v>
      </c>
      <c r="B14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(Hide)'!$A149,'Capacity Summary'!$H$138:$BG$138,0))="x",INDEX('Capacity Summary'!$C$139:$E$238,MATCH('Capacity Backing (Hide)'!B$132,'Capacity Summary'!$B$139:$B$238,0),4),IF(INDEX('Capacity Summary'!$H$139:$BG$238,MATCH('Capacity Backing (Hide)'!B$132,'Capacity Summary'!$B$139:$B$238,0),MATCH('Capacity Backing (Hide)'!$A149,'Capacity Summary'!$H$138:$BG$138,0))&lt;&gt;0,INDEX('Capacity Summary'!$H$139:$BG$238,MATCH('Capacity Backing (Hide)'!B$132,'Capacity Summary'!$B$139:$B$238,0),MATCH('Capacity Backing (Hide)'!$A149,'Capacity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4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(Hide)'!$A149,'Capacity Summary'!$H$138:$BG$138,0))="x",INDEX('Capacity Summary'!$C$139:$E$238,MATCH('Capacity Backing (Hide)'!C$132,'Capacity Summary'!$B$139:$B$238,0),4),IF(INDEX('Capacity Summary'!$H$139:$BG$238,MATCH('Capacity Backing (Hide)'!C$132,'Capacity Summary'!$B$139:$B$238,0),MATCH('Capacity Backing (Hide)'!$A149,'Capacity Summary'!$H$138:$BG$138,0))&lt;&gt;0,INDEX('Capacity Summary'!$H$139:$BG$238,MATCH('Capacity Backing (Hide)'!C$132,'Capacity Summary'!$B$139:$B$238,0),MATCH('Capacity Backing (Hide)'!$A149,'Capacity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4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(Hide)'!$A149,'Capacity Summary'!$H$138:$BG$138,0))="x",INDEX('Capacity Summary'!$C$139:$E$238,MATCH('Capacity Backing (Hide)'!D$132,'Capacity Summary'!$B$139:$B$238,0),4),IF(INDEX('Capacity Summary'!$H$139:$BG$238,MATCH('Capacity Backing (Hide)'!D$132,'Capacity Summary'!$B$139:$B$238,0),MATCH('Capacity Backing (Hide)'!$A149,'Capacity Summary'!$H$138:$BG$138,0))&lt;&gt;0,INDEX('Capacity Summary'!$H$139:$BG$238,MATCH('Capacity Backing (Hide)'!D$132,'Capacity Summary'!$B$139:$B$238,0),MATCH('Capacity Backing (Hide)'!$A149,'Capacity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4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(Hide)'!$A149,'Capacity Summary'!$H$138:$BG$138,0))="x",INDEX('Capacity Summary'!$C$139:$E$238,MATCH('Capacity Backing (Hide)'!E$132,'Capacity Summary'!$B$139:$B$238,0),4),IF(INDEX('Capacity Summary'!$H$139:$BG$238,MATCH('Capacity Backing (Hide)'!E$132,'Capacity Summary'!$B$139:$B$238,0),MATCH('Capacity Backing (Hide)'!$A149,'Capacity Summary'!$H$138:$BG$138,0))&lt;&gt;0,INDEX('Capacity Summary'!$H$139:$BG$238,MATCH('Capacity Backing (Hide)'!E$132,'Capacity Summary'!$B$139:$B$238,0),MATCH('Capacity Backing (Hide)'!$A149,'Capacity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4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(Hide)'!$A149,'Capacity Summary'!$H$138:$BG$138,0))="x",INDEX('Capacity Summary'!$C$139:$E$238,MATCH('Capacity Backing (Hide)'!F$132,'Capacity Summary'!$B$139:$B$238,0),4),IF(INDEX('Capacity Summary'!$H$139:$BG$238,MATCH('Capacity Backing (Hide)'!F$132,'Capacity Summary'!$B$139:$B$238,0),MATCH('Capacity Backing (Hide)'!$A149,'Capacity Summary'!$H$138:$BG$138,0))&lt;&gt;0,INDEX('Capacity Summary'!$H$139:$BG$238,MATCH('Capacity Backing (Hide)'!F$132,'Capacity Summary'!$B$139:$B$238,0),MATCH('Capacity Backing (Hide)'!$A149,'Capacity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4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(Hide)'!$A149,'Capacity Summary'!$H$138:$BG$138,0))="x",INDEX('Capacity Summary'!$C$139:$E$238,MATCH('Capacity Backing (Hide)'!G$132,'Capacity Summary'!$B$139:$B$238,0),4),IF(INDEX('Capacity Summary'!$H$139:$BG$238,MATCH('Capacity Backing (Hide)'!G$132,'Capacity Summary'!$B$139:$B$238,0),MATCH('Capacity Backing (Hide)'!$A149,'Capacity Summary'!$H$138:$BG$138,0))&lt;&gt;0,INDEX('Capacity Summary'!$H$139:$BG$238,MATCH('Capacity Backing (Hide)'!G$132,'Capacity Summary'!$B$139:$B$238,0),MATCH('Capacity Backing (Hide)'!$A149,'Capacity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4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(Hide)'!$A149,'Capacity Summary'!$H$138:$BG$138,0))="x",INDEX('Capacity Summary'!$C$139:$E$238,MATCH('Capacity Backing (Hide)'!H$132,'Capacity Summary'!$B$139:$B$238,0),4),IF(INDEX('Capacity Summary'!$H$139:$BG$238,MATCH('Capacity Backing (Hide)'!H$132,'Capacity Summary'!$B$139:$B$238,0),MATCH('Capacity Backing (Hide)'!$A149,'Capacity Summary'!$H$138:$BG$138,0))&lt;&gt;0,INDEX('Capacity Summary'!$H$139:$BG$238,MATCH('Capacity Backing (Hide)'!H$132,'Capacity Summary'!$B$139:$B$238,0),MATCH('Capacity Backing (Hide)'!$A149,'Capacity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4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(Hide)'!$A149,'Capacity Summary'!$H$138:$BG$138,0))="x",INDEX('Capacity Summary'!$C$139:$E$238,MATCH('Capacity Backing (Hide)'!I$132,'Capacity Summary'!$B$139:$B$238,0),4),IF(INDEX('Capacity Summary'!$H$139:$BG$238,MATCH('Capacity Backing (Hide)'!I$132,'Capacity Summary'!$B$139:$B$238,0),MATCH('Capacity Backing (Hide)'!$A149,'Capacity Summary'!$H$138:$BG$138,0))&lt;&gt;0,INDEX('Capacity Summary'!$H$139:$BG$238,MATCH('Capacity Backing (Hide)'!I$132,'Capacity Summary'!$B$139:$B$238,0),MATCH('Capacity Backing (Hide)'!$A149,'Capacity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4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(Hide)'!$A149,'Capacity Summary'!$H$138:$BG$138,0))="x",INDEX('Capacity Summary'!$C$139:$E$238,MATCH('Capacity Backing (Hide)'!J$132,'Capacity Summary'!$B$139:$B$238,0),4),IF(INDEX('Capacity Summary'!$H$139:$BG$238,MATCH('Capacity Backing (Hide)'!J$132,'Capacity Summary'!$B$139:$B$238,0),MATCH('Capacity Backing (Hide)'!$A149,'Capacity Summary'!$H$138:$BG$138,0))&lt;&gt;0,INDEX('Capacity Summary'!$H$139:$BG$238,MATCH('Capacity Backing (Hide)'!J$132,'Capacity Summary'!$B$139:$B$238,0),MATCH('Capacity Backing (Hide)'!$A149,'Capacity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4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(Hide)'!$A149,'Capacity Summary'!$H$138:$BG$138,0))="x",INDEX('Capacity Summary'!$C$139:$E$238,MATCH('Capacity Backing (Hide)'!K$132,'Capacity Summary'!$B$139:$B$238,0),4),IF(INDEX('Capacity Summary'!$H$139:$BG$238,MATCH('Capacity Backing (Hide)'!K$132,'Capacity Summary'!$B$139:$B$238,0),MATCH('Capacity Backing (Hide)'!$A149,'Capacity Summary'!$H$138:$BG$138,0))&lt;&gt;0,INDEX('Capacity Summary'!$H$139:$BG$238,MATCH('Capacity Backing (Hide)'!K$132,'Capacity Summary'!$B$139:$B$238,0),MATCH('Capacity Backing (Hide)'!$A149,'Capacity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4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(Hide)'!$A149,'Capacity Summary'!$H$138:$BG$138,0))="x",INDEX('Capacity Summary'!$C$139:$E$238,MATCH('Capacity Backing (Hide)'!L$132,'Capacity Summary'!$B$139:$B$238,0),4),IF(INDEX('Capacity Summary'!$H$139:$BG$238,MATCH('Capacity Backing (Hide)'!L$132,'Capacity Summary'!$B$139:$B$238,0),MATCH('Capacity Backing (Hide)'!$A149,'Capacity Summary'!$H$138:$BG$138,0))&lt;&gt;0,INDEX('Capacity Summary'!$H$139:$BG$238,MATCH('Capacity Backing (Hide)'!L$132,'Capacity Summary'!$B$139:$B$238,0),MATCH('Capacity Backing (Hide)'!$A149,'Capacity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4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(Hide)'!$A149,'Capacity Summary'!$H$138:$BG$138,0))="x",INDEX('Capacity Summary'!$C$139:$E$238,MATCH('Capacity Backing (Hide)'!M$132,'Capacity Summary'!$B$139:$B$238,0),4),IF(INDEX('Capacity Summary'!$H$139:$BG$238,MATCH('Capacity Backing (Hide)'!M$132,'Capacity Summary'!$B$139:$B$238,0),MATCH('Capacity Backing (Hide)'!$A149,'Capacity Summary'!$H$138:$BG$138,0))&lt;&gt;0,INDEX('Capacity Summary'!$H$139:$BG$238,MATCH('Capacity Backing (Hide)'!M$132,'Capacity Summary'!$B$139:$B$238,0),MATCH('Capacity Backing (Hide)'!$A149,'Capacity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4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(Hide)'!$A149,'Capacity Summary'!$H$138:$BG$138,0))="x",INDEX('Capacity Summary'!$C$139:$E$238,MATCH('Capacity Backing (Hide)'!N$132,'Capacity Summary'!$B$139:$B$238,0),4),IF(INDEX('Capacity Summary'!$H$139:$BG$238,MATCH('Capacity Backing (Hide)'!N$132,'Capacity Summary'!$B$139:$B$238,0),MATCH('Capacity Backing (Hide)'!$A149,'Capacity Summary'!$H$138:$BG$138,0))&lt;&gt;0,INDEX('Capacity Summary'!$H$139:$BG$238,MATCH('Capacity Backing (Hide)'!N$132,'Capacity Summary'!$B$139:$B$238,0),MATCH('Capacity Backing (Hide)'!$A149,'Capacity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4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(Hide)'!$A149,'Capacity Summary'!$H$138:$BG$138,0))="x",INDEX('Capacity Summary'!$C$139:$E$238,MATCH('Capacity Backing (Hide)'!O$132,'Capacity Summary'!$B$139:$B$238,0),4),IF(INDEX('Capacity Summary'!$H$139:$BG$238,MATCH('Capacity Backing (Hide)'!O$132,'Capacity Summary'!$B$139:$B$238,0),MATCH('Capacity Backing (Hide)'!$A149,'Capacity Summary'!$H$138:$BG$138,0))&lt;&gt;0,INDEX('Capacity Summary'!$H$139:$BG$238,MATCH('Capacity Backing (Hide)'!O$132,'Capacity Summary'!$B$139:$B$238,0),MATCH('Capacity Backing (Hide)'!$A149,'Capacity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4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(Hide)'!$A149,'Capacity Summary'!$H$138:$BG$138,0))="x",INDEX('Capacity Summary'!$C$139:$E$238,MATCH('Capacity Backing (Hide)'!P$132,'Capacity Summary'!$B$139:$B$238,0),4),IF(INDEX('Capacity Summary'!$H$139:$BG$238,MATCH('Capacity Backing (Hide)'!P$132,'Capacity Summary'!$B$139:$B$238,0),MATCH('Capacity Backing (Hide)'!$A149,'Capacity Summary'!$H$138:$BG$138,0))&lt;&gt;0,INDEX('Capacity Summary'!$H$139:$BG$238,MATCH('Capacity Backing (Hide)'!P$132,'Capacity Summary'!$B$139:$B$238,0),MATCH('Capacity Backing (Hide)'!$A149,'Capacity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4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(Hide)'!$A149,'Capacity Summary'!$H$138:$BG$138,0))="x",INDEX('Capacity Summary'!$C$139:$E$238,MATCH('Capacity Backing (Hide)'!Q$132,'Capacity Summary'!$B$139:$B$238,0),4),IF(INDEX('Capacity Summary'!$H$139:$BG$238,MATCH('Capacity Backing (Hide)'!Q$132,'Capacity Summary'!$B$139:$B$238,0),MATCH('Capacity Backing (Hide)'!$A149,'Capacity Summary'!$H$138:$BG$138,0))&lt;&gt;0,INDEX('Capacity Summary'!$H$139:$BG$238,MATCH('Capacity Backing (Hide)'!Q$132,'Capacity Summary'!$B$139:$B$238,0),MATCH('Capacity Backing (Hide)'!$A149,'Capacity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4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(Hide)'!$A149,'Capacity Summary'!$H$138:$BG$138,0))="x",INDEX('Capacity Summary'!$C$139:$E$238,MATCH('Capacity Backing (Hide)'!R$132,'Capacity Summary'!$B$139:$B$238,0),4),IF(INDEX('Capacity Summary'!$H$139:$BG$238,MATCH('Capacity Backing (Hide)'!R$132,'Capacity Summary'!$B$139:$B$238,0),MATCH('Capacity Backing (Hide)'!$A149,'Capacity Summary'!$H$138:$BG$138,0))&lt;&gt;0,INDEX('Capacity Summary'!$H$139:$BG$238,MATCH('Capacity Backing (Hide)'!R$132,'Capacity Summary'!$B$139:$B$238,0),MATCH('Capacity Backing (Hide)'!$A149,'Capacity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4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(Hide)'!$A149,'Capacity Summary'!$H$138:$BG$138,0))="x",INDEX('Capacity Summary'!$C$139:$E$238,MATCH('Capacity Backing (Hide)'!S$132,'Capacity Summary'!$B$139:$B$238,0),4),IF(INDEX('Capacity Summary'!$H$139:$BG$238,MATCH('Capacity Backing (Hide)'!S$132,'Capacity Summary'!$B$139:$B$238,0),MATCH('Capacity Backing (Hide)'!$A149,'Capacity Summary'!$H$138:$BG$138,0))&lt;&gt;0,INDEX('Capacity Summary'!$H$139:$BG$238,MATCH('Capacity Backing (Hide)'!S$132,'Capacity Summary'!$B$139:$B$238,0),MATCH('Capacity Backing (Hide)'!$A149,'Capacity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4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(Hide)'!$A149,'Capacity Summary'!$H$138:$BG$138,0))="x",INDEX('Capacity Summary'!$C$139:$E$238,MATCH('Capacity Backing (Hide)'!T$132,'Capacity Summary'!$B$139:$B$238,0),4),IF(INDEX('Capacity Summary'!$H$139:$BG$238,MATCH('Capacity Backing (Hide)'!T$132,'Capacity Summary'!$B$139:$B$238,0),MATCH('Capacity Backing (Hide)'!$A149,'Capacity Summary'!$H$138:$BG$138,0))&lt;&gt;0,INDEX('Capacity Summary'!$H$139:$BG$238,MATCH('Capacity Backing (Hide)'!T$132,'Capacity Summary'!$B$139:$B$238,0),MATCH('Capacity Backing (Hide)'!$A149,'Capacity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4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(Hide)'!$A149,'Capacity Summary'!$H$138:$BG$138,0))="x",INDEX('Capacity Summary'!$C$139:$E$238,MATCH('Capacity Backing (Hide)'!U$132,'Capacity Summary'!$B$139:$B$238,0),4),IF(INDEX('Capacity Summary'!$H$139:$BG$238,MATCH('Capacity Backing (Hide)'!U$132,'Capacity Summary'!$B$139:$B$238,0),MATCH('Capacity Backing (Hide)'!$A149,'Capacity Summary'!$H$138:$BG$138,0))&lt;&gt;0,INDEX('Capacity Summary'!$H$139:$BG$238,MATCH('Capacity Backing (Hide)'!U$132,'Capacity Summary'!$B$139:$B$238,0),MATCH('Capacity Backing (Hide)'!$A149,'Capacity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4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(Hide)'!$A149,'Capacity Summary'!$H$138:$BG$138,0))="x",INDEX('Capacity Summary'!$C$139:$E$238,MATCH('Capacity Backing (Hide)'!V$132,'Capacity Summary'!$B$139:$B$238,0),4),IF(INDEX('Capacity Summary'!$H$139:$BG$238,MATCH('Capacity Backing (Hide)'!V$132,'Capacity Summary'!$B$139:$B$238,0),MATCH('Capacity Backing (Hide)'!$A149,'Capacity Summary'!$H$138:$BG$138,0))&lt;&gt;0,INDEX('Capacity Summary'!$H$139:$BG$238,MATCH('Capacity Backing (Hide)'!V$132,'Capacity Summary'!$B$139:$B$238,0),MATCH('Capacity Backing (Hide)'!$A149,'Capacity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4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(Hide)'!$A149,'Capacity Summary'!$H$138:$BG$138,0))="x",INDEX('Capacity Summary'!$C$139:$E$238,MATCH('Capacity Backing (Hide)'!W$132,'Capacity Summary'!$B$139:$B$238,0),4),IF(INDEX('Capacity Summary'!$H$139:$BG$238,MATCH('Capacity Backing (Hide)'!W$132,'Capacity Summary'!$B$139:$B$238,0),MATCH('Capacity Backing (Hide)'!$A149,'Capacity Summary'!$H$138:$BG$138,0))&lt;&gt;0,INDEX('Capacity Summary'!$H$139:$BG$238,MATCH('Capacity Backing (Hide)'!W$132,'Capacity Summary'!$B$139:$B$238,0),MATCH('Capacity Backing (Hide)'!$A149,'Capacity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4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(Hide)'!$A149,'Capacity Summary'!$H$138:$BG$138,0))="x",INDEX('Capacity Summary'!$C$139:$E$238,MATCH('Capacity Backing (Hide)'!X$132,'Capacity Summary'!$B$139:$B$238,0),4),IF(INDEX('Capacity Summary'!$H$139:$BG$238,MATCH('Capacity Backing (Hide)'!X$132,'Capacity Summary'!$B$139:$B$238,0),MATCH('Capacity Backing (Hide)'!$A149,'Capacity Summary'!$H$138:$BG$138,0))&lt;&gt;0,INDEX('Capacity Summary'!$H$139:$BG$238,MATCH('Capacity Backing (Hide)'!X$132,'Capacity Summary'!$B$139:$B$238,0),MATCH('Capacity Backing (Hide)'!$A149,'Capacity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4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(Hide)'!$A149,'Capacity Summary'!$H$138:$BG$138,0))="x",INDEX('Capacity Summary'!$C$139:$E$238,MATCH('Capacity Backing (Hide)'!Y$132,'Capacity Summary'!$B$139:$B$238,0),4),IF(INDEX('Capacity Summary'!$H$139:$BG$238,MATCH('Capacity Backing (Hide)'!Y$132,'Capacity Summary'!$B$139:$B$238,0),MATCH('Capacity Backing (Hide)'!$A149,'Capacity Summary'!$H$138:$BG$138,0))&lt;&gt;0,INDEX('Capacity Summary'!$H$139:$BG$238,MATCH('Capacity Backing (Hide)'!Y$132,'Capacity Summary'!$B$139:$B$238,0),MATCH('Capacity Backing (Hide)'!$A149,'Capacity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4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(Hide)'!$A149,'Capacity Summary'!$H$138:$BG$138,0))="x",INDEX('Capacity Summary'!$C$139:$E$238,MATCH('Capacity Backing (Hide)'!Z$132,'Capacity Summary'!$B$139:$B$238,0),4),IF(INDEX('Capacity Summary'!$H$139:$BG$238,MATCH('Capacity Backing (Hide)'!Z$132,'Capacity Summary'!$B$139:$B$238,0),MATCH('Capacity Backing (Hide)'!$A149,'Capacity Summary'!$H$138:$BG$138,0))&lt;&gt;0,INDEX('Capacity Summary'!$H$139:$BG$238,MATCH('Capacity Backing (Hide)'!Z$132,'Capacity Summary'!$B$139:$B$238,0),MATCH('Capacity Backing (Hide)'!$A149,'Capacity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4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(Hide)'!$A149,'Capacity Summary'!$H$138:$BG$138,0))="x",INDEX('Capacity Summary'!$C$139:$E$238,MATCH('Capacity Backing (Hide)'!AA$132,'Capacity Summary'!$B$139:$B$238,0),4),IF(INDEX('Capacity Summary'!$H$139:$BG$238,MATCH('Capacity Backing (Hide)'!AA$132,'Capacity Summary'!$B$139:$B$238,0),MATCH('Capacity Backing (Hide)'!$A149,'Capacity Summary'!$H$138:$BG$138,0))&lt;&gt;0,INDEX('Capacity Summary'!$H$139:$BG$238,MATCH('Capacity Backing (Hide)'!AA$132,'Capacity Summary'!$B$139:$B$238,0),MATCH('Capacity Backing (Hide)'!$A149,'Capacity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4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(Hide)'!$A149,'Capacity Summary'!$H$138:$BG$138,0))="x",INDEX('Capacity Summary'!$C$139:$E$238,MATCH('Capacity Backing (Hide)'!AB$132,'Capacity Summary'!$B$139:$B$238,0),4),IF(INDEX('Capacity Summary'!$H$139:$BG$238,MATCH('Capacity Backing (Hide)'!AB$132,'Capacity Summary'!$B$139:$B$238,0),MATCH('Capacity Backing (Hide)'!$A149,'Capacity Summary'!$H$138:$BG$138,0))&lt;&gt;0,INDEX('Capacity Summary'!$H$139:$BG$238,MATCH('Capacity Backing (Hide)'!AB$132,'Capacity Summary'!$B$139:$B$238,0),MATCH('Capacity Backing (Hide)'!$A149,'Capacity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4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(Hide)'!$A149,'Capacity Summary'!$H$138:$BG$138,0))="x",INDEX('Capacity Summary'!$C$139:$E$238,MATCH('Capacity Backing (Hide)'!AC$132,'Capacity Summary'!$B$139:$B$238,0),4),IF(INDEX('Capacity Summary'!$H$139:$BG$238,MATCH('Capacity Backing (Hide)'!AC$132,'Capacity Summary'!$B$139:$B$238,0),MATCH('Capacity Backing (Hide)'!$A149,'Capacity Summary'!$H$138:$BG$138,0))&lt;&gt;0,INDEX('Capacity Summary'!$H$139:$BG$238,MATCH('Capacity Backing (Hide)'!AC$132,'Capacity Summary'!$B$139:$B$238,0),MATCH('Capacity Backing (Hide)'!$A149,'Capacity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4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(Hide)'!$A149,'Capacity Summary'!$H$138:$BG$138,0))="x",INDEX('Capacity Summary'!$C$139:$E$238,MATCH('Capacity Backing (Hide)'!AD$132,'Capacity Summary'!$B$139:$B$238,0),4),IF(INDEX('Capacity Summary'!$H$139:$BG$238,MATCH('Capacity Backing (Hide)'!AD$132,'Capacity Summary'!$B$139:$B$238,0),MATCH('Capacity Backing (Hide)'!$A149,'Capacity Summary'!$H$138:$BG$138,0))&lt;&gt;0,INDEX('Capacity Summary'!$H$139:$BG$238,MATCH('Capacity Backing (Hide)'!AD$132,'Capacity Summary'!$B$139:$B$238,0),MATCH('Capacity Backing (Hide)'!$A149,'Capacity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4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(Hide)'!$A149,'Capacity Summary'!$H$138:$BG$138,0))="x",INDEX('Capacity Summary'!$C$139:$E$238,MATCH('Capacity Backing (Hide)'!AE$132,'Capacity Summary'!$B$139:$B$238,0),4),IF(INDEX('Capacity Summary'!$H$139:$BG$238,MATCH('Capacity Backing (Hide)'!AE$132,'Capacity Summary'!$B$139:$B$238,0),MATCH('Capacity Backing (Hide)'!$A149,'Capacity Summary'!$H$138:$BG$138,0))&lt;&gt;0,INDEX('Capacity Summary'!$H$139:$BG$238,MATCH('Capacity Backing (Hide)'!AE$132,'Capacity Summary'!$B$139:$B$238,0),MATCH('Capacity Backing (Hide)'!$A149,'Capacity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4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(Hide)'!$A149,'Capacity Summary'!$H$138:$BG$138,0))="x",INDEX('Capacity Summary'!$C$139:$E$238,MATCH('Capacity Backing (Hide)'!AF$132,'Capacity Summary'!$B$139:$B$238,0),4),IF(INDEX('Capacity Summary'!$H$139:$BG$238,MATCH('Capacity Backing (Hide)'!AF$132,'Capacity Summary'!$B$139:$B$238,0),MATCH('Capacity Backing (Hide)'!$A149,'Capacity Summary'!$H$138:$BG$138,0))&lt;&gt;0,INDEX('Capacity Summary'!$H$139:$BG$238,MATCH('Capacity Backing (Hide)'!AF$132,'Capacity Summary'!$B$139:$B$238,0),MATCH('Capacity Backing (Hide)'!$A149,'Capacity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4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(Hide)'!$A149,'Capacity Summary'!$H$138:$BG$138,0))="x",INDEX('Capacity Summary'!$C$139:$E$238,MATCH('Capacity Backing (Hide)'!AG$132,'Capacity Summary'!$B$139:$B$238,0),4),IF(INDEX('Capacity Summary'!$H$139:$BG$238,MATCH('Capacity Backing (Hide)'!AG$132,'Capacity Summary'!$B$139:$B$238,0),MATCH('Capacity Backing (Hide)'!$A149,'Capacity Summary'!$H$138:$BG$138,0))&lt;&gt;0,INDEX('Capacity Summary'!$H$139:$BG$238,MATCH('Capacity Backing (Hide)'!AG$132,'Capacity Summary'!$B$139:$B$238,0),MATCH('Capacity Backing (Hide)'!$A149,'Capacity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4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(Hide)'!$A149,'Capacity Summary'!$H$138:$BG$138,0))="x",INDEX('Capacity Summary'!$C$139:$E$238,MATCH('Capacity Backing (Hide)'!AH$132,'Capacity Summary'!$B$139:$B$238,0),4),IF(INDEX('Capacity Summary'!$H$139:$BG$238,MATCH('Capacity Backing (Hide)'!AH$132,'Capacity Summary'!$B$139:$B$238,0),MATCH('Capacity Backing (Hide)'!$A149,'Capacity Summary'!$H$138:$BG$138,0))&lt;&gt;0,INDEX('Capacity Summary'!$H$139:$BG$238,MATCH('Capacity Backing (Hide)'!AH$132,'Capacity Summary'!$B$139:$B$238,0),MATCH('Capacity Backing (Hide)'!$A149,'Capacity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4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(Hide)'!$A149,'Capacity Summary'!$H$138:$BG$138,0))="x",INDEX('Capacity Summary'!$C$139:$E$238,MATCH('Capacity Backing (Hide)'!AI$132,'Capacity Summary'!$B$139:$B$238,0),4),IF(INDEX('Capacity Summary'!$H$139:$BG$238,MATCH('Capacity Backing (Hide)'!AI$132,'Capacity Summary'!$B$139:$B$238,0),MATCH('Capacity Backing (Hide)'!$A149,'Capacity Summary'!$H$138:$BG$138,0))&lt;&gt;0,INDEX('Capacity Summary'!$H$139:$BG$238,MATCH('Capacity Backing (Hide)'!AI$132,'Capacity Summary'!$B$139:$B$238,0),MATCH('Capacity Backing (Hide)'!$A149,'Capacity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4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(Hide)'!$A149,'Capacity Summary'!$H$138:$BG$138,0))="x",INDEX('Capacity Summary'!$C$139:$E$238,MATCH('Capacity Backing (Hide)'!AJ$132,'Capacity Summary'!$B$139:$B$238,0),4),IF(INDEX('Capacity Summary'!$H$139:$BG$238,MATCH('Capacity Backing (Hide)'!AJ$132,'Capacity Summary'!$B$139:$B$238,0),MATCH('Capacity Backing (Hide)'!$A149,'Capacity Summary'!$H$138:$BG$138,0))&lt;&gt;0,INDEX('Capacity Summary'!$H$139:$BG$238,MATCH('Capacity Backing (Hide)'!AJ$132,'Capacity Summary'!$B$139:$B$238,0),MATCH('Capacity Backing (Hide)'!$A149,'Capacity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4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(Hide)'!$A149,'Capacity Summary'!$H$138:$BG$138,0))="x",INDEX('Capacity Summary'!$C$139:$E$238,MATCH('Capacity Backing (Hide)'!AK$132,'Capacity Summary'!$B$139:$B$238,0),4),IF(INDEX('Capacity Summary'!$H$139:$BG$238,MATCH('Capacity Backing (Hide)'!AK$132,'Capacity Summary'!$B$139:$B$238,0),MATCH('Capacity Backing (Hide)'!$A149,'Capacity Summary'!$H$138:$BG$138,0))&lt;&gt;0,INDEX('Capacity Summary'!$H$139:$BG$238,MATCH('Capacity Backing (Hide)'!AK$132,'Capacity Summary'!$B$139:$B$238,0),MATCH('Capacity Backing (Hide)'!$A149,'Capacity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4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(Hide)'!$A149,'Capacity Summary'!$H$138:$BG$138,0))="x",INDEX('Capacity Summary'!$C$139:$E$238,MATCH('Capacity Backing (Hide)'!AL$132,'Capacity Summary'!$B$139:$B$238,0),4),IF(INDEX('Capacity Summary'!$H$139:$BG$238,MATCH('Capacity Backing (Hide)'!AL$132,'Capacity Summary'!$B$139:$B$238,0),MATCH('Capacity Backing (Hide)'!$A149,'Capacity Summary'!$H$138:$BG$138,0))&lt;&gt;0,INDEX('Capacity Summary'!$H$139:$BG$238,MATCH('Capacity Backing (Hide)'!AL$132,'Capacity Summary'!$B$139:$B$238,0),MATCH('Capacity Backing (Hide)'!$A149,'Capacity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4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(Hide)'!$A149,'Capacity Summary'!$H$138:$BG$138,0))="x",INDEX('Capacity Summary'!$C$139:$E$238,MATCH('Capacity Backing (Hide)'!AM$132,'Capacity Summary'!$B$139:$B$238,0),4),IF(INDEX('Capacity Summary'!$H$139:$BG$238,MATCH('Capacity Backing (Hide)'!AM$132,'Capacity Summary'!$B$139:$B$238,0),MATCH('Capacity Backing (Hide)'!$A149,'Capacity Summary'!$H$138:$BG$138,0))&lt;&gt;0,INDEX('Capacity Summary'!$H$139:$BG$238,MATCH('Capacity Backing (Hide)'!AM$132,'Capacity Summary'!$B$139:$B$238,0),MATCH('Capacity Backing (Hide)'!$A149,'Capacity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4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(Hide)'!$A149,'Capacity Summary'!$H$138:$BG$138,0))="x",INDEX('Capacity Summary'!$C$139:$E$238,MATCH('Capacity Backing (Hide)'!AN$132,'Capacity Summary'!$B$139:$B$238,0),4),IF(INDEX('Capacity Summary'!$H$139:$BG$238,MATCH('Capacity Backing (Hide)'!AN$132,'Capacity Summary'!$B$139:$B$238,0),MATCH('Capacity Backing (Hide)'!$A149,'Capacity Summary'!$H$138:$BG$138,0))&lt;&gt;0,INDEX('Capacity Summary'!$H$139:$BG$238,MATCH('Capacity Backing (Hide)'!AN$132,'Capacity Summary'!$B$139:$B$238,0),MATCH('Capacity Backing (Hide)'!$A149,'Capacity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4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(Hide)'!$A149,'Capacity Summary'!$H$138:$BG$138,0))="x",INDEX('Capacity Summary'!$C$139:$E$238,MATCH('Capacity Backing (Hide)'!AO$132,'Capacity Summary'!$B$139:$B$238,0),4),IF(INDEX('Capacity Summary'!$H$139:$BG$238,MATCH('Capacity Backing (Hide)'!AO$132,'Capacity Summary'!$B$139:$B$238,0),MATCH('Capacity Backing (Hide)'!$A149,'Capacity Summary'!$H$138:$BG$138,0))&lt;&gt;0,INDEX('Capacity Summary'!$H$139:$BG$238,MATCH('Capacity Backing (Hide)'!AO$132,'Capacity Summary'!$B$139:$B$238,0),MATCH('Capacity Backing (Hide)'!$A149,'Capacity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4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(Hide)'!$A149,'Capacity Summary'!$H$138:$BG$138,0))="x",INDEX('Capacity Summary'!$C$139:$E$238,MATCH('Capacity Backing (Hide)'!AP$132,'Capacity Summary'!$B$139:$B$238,0),4),IF(INDEX('Capacity Summary'!$H$139:$BG$238,MATCH('Capacity Backing (Hide)'!AP$132,'Capacity Summary'!$B$139:$B$238,0),MATCH('Capacity Backing (Hide)'!$A149,'Capacity Summary'!$H$138:$BG$138,0))&lt;&gt;0,INDEX('Capacity Summary'!$H$139:$BG$238,MATCH('Capacity Backing (Hide)'!AP$132,'Capacity Summary'!$B$139:$B$238,0),MATCH('Capacity Backing (Hide)'!$A149,'Capacity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4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(Hide)'!$A149,'Capacity Summary'!$H$138:$BG$138,0))="x",INDEX('Capacity Summary'!$C$139:$E$238,MATCH('Capacity Backing (Hide)'!AQ$132,'Capacity Summary'!$B$139:$B$238,0),4),IF(INDEX('Capacity Summary'!$H$139:$BG$238,MATCH('Capacity Backing (Hide)'!AQ$132,'Capacity Summary'!$B$139:$B$238,0),MATCH('Capacity Backing (Hide)'!$A149,'Capacity Summary'!$H$138:$BG$138,0))&lt;&gt;0,INDEX('Capacity Summary'!$H$139:$BG$238,MATCH('Capacity Backing (Hide)'!AQ$132,'Capacity Summary'!$B$139:$B$238,0),MATCH('Capacity Backing (Hide)'!$A149,'Capacity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4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(Hide)'!$A149,'Capacity Summary'!$H$138:$BG$138,0))="x",INDEX('Capacity Summary'!$C$139:$E$238,MATCH('Capacity Backing (Hide)'!AR$132,'Capacity Summary'!$B$139:$B$238,0),4),IF(INDEX('Capacity Summary'!$H$139:$BG$238,MATCH('Capacity Backing (Hide)'!AR$132,'Capacity Summary'!$B$139:$B$238,0),MATCH('Capacity Backing (Hide)'!$A149,'Capacity Summary'!$H$138:$BG$138,0))&lt;&gt;0,INDEX('Capacity Summary'!$H$139:$BG$238,MATCH('Capacity Backing (Hide)'!AR$132,'Capacity Summary'!$B$139:$B$238,0),MATCH('Capacity Backing (Hide)'!$A149,'Capacity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4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(Hide)'!$A149,'Capacity Summary'!$H$138:$BG$138,0))="x",INDEX('Capacity Summary'!$C$139:$E$238,MATCH('Capacity Backing (Hide)'!AS$132,'Capacity Summary'!$B$139:$B$238,0),4),IF(INDEX('Capacity Summary'!$H$139:$BG$238,MATCH('Capacity Backing (Hide)'!AS$132,'Capacity Summary'!$B$139:$B$238,0),MATCH('Capacity Backing (Hide)'!$A149,'Capacity Summary'!$H$138:$BG$138,0))&lt;&gt;0,INDEX('Capacity Summary'!$H$139:$BG$238,MATCH('Capacity Backing (Hide)'!AS$132,'Capacity Summary'!$B$139:$B$238,0),MATCH('Capacity Backing (Hide)'!$A149,'Capacity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4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(Hide)'!$A149,'Capacity Summary'!$H$138:$BG$138,0))="x",INDEX('Capacity Summary'!$C$139:$E$238,MATCH('Capacity Backing (Hide)'!AT$132,'Capacity Summary'!$B$139:$B$238,0),4),IF(INDEX('Capacity Summary'!$H$139:$BG$238,MATCH('Capacity Backing (Hide)'!AT$132,'Capacity Summary'!$B$139:$B$238,0),MATCH('Capacity Backing (Hide)'!$A149,'Capacity Summary'!$H$138:$BG$138,0))&lt;&gt;0,INDEX('Capacity Summary'!$H$139:$BG$238,MATCH('Capacity Backing (Hide)'!AT$132,'Capacity Summary'!$B$139:$B$238,0),MATCH('Capacity Backing (Hide)'!$A149,'Capacity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4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(Hide)'!$A149,'Capacity Summary'!$H$138:$BG$138,0))="x",INDEX('Capacity Summary'!$C$139:$E$238,MATCH('Capacity Backing (Hide)'!AU$132,'Capacity Summary'!$B$139:$B$238,0),4),IF(INDEX('Capacity Summary'!$H$139:$BG$238,MATCH('Capacity Backing (Hide)'!AU$132,'Capacity Summary'!$B$139:$B$238,0),MATCH('Capacity Backing (Hide)'!$A149,'Capacity Summary'!$H$138:$BG$138,0))&lt;&gt;0,INDEX('Capacity Summary'!$H$139:$BG$238,MATCH('Capacity Backing (Hide)'!AU$132,'Capacity Summary'!$B$139:$B$238,0),MATCH('Capacity Backing (Hide)'!$A149,'Capacity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4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(Hide)'!$A149,'Capacity Summary'!$H$138:$BG$138,0))="x",INDEX('Capacity Summary'!$C$139:$E$238,MATCH('Capacity Backing (Hide)'!AV$132,'Capacity Summary'!$B$139:$B$238,0),4),IF(INDEX('Capacity Summary'!$H$139:$BG$238,MATCH('Capacity Backing (Hide)'!AV$132,'Capacity Summary'!$B$139:$B$238,0),MATCH('Capacity Backing (Hide)'!$A149,'Capacity Summary'!$H$138:$BG$138,0))&lt;&gt;0,INDEX('Capacity Summary'!$H$139:$BG$238,MATCH('Capacity Backing (Hide)'!AV$132,'Capacity Summary'!$B$139:$B$238,0),MATCH('Capacity Backing (Hide)'!$A149,'Capacity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4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(Hide)'!$A149,'Capacity Summary'!$H$138:$BG$138,0))="x",INDEX('Capacity Summary'!$C$139:$E$238,MATCH('Capacity Backing (Hide)'!AW$132,'Capacity Summary'!$B$139:$B$238,0),4),IF(INDEX('Capacity Summary'!$H$139:$BG$238,MATCH('Capacity Backing (Hide)'!AW$132,'Capacity Summary'!$B$139:$B$238,0),MATCH('Capacity Backing (Hide)'!$A149,'Capacity Summary'!$H$138:$BG$138,0))&lt;&gt;0,INDEX('Capacity Summary'!$H$139:$BG$238,MATCH('Capacity Backing (Hide)'!AW$132,'Capacity Summary'!$B$139:$B$238,0),MATCH('Capacity Backing (Hide)'!$A149,'Capacity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4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(Hide)'!$A149,'Capacity Summary'!$H$138:$BG$138,0))="x",INDEX('Capacity Summary'!$C$139:$E$238,MATCH('Capacity Backing (Hide)'!AX$132,'Capacity Summary'!$B$139:$B$238,0),4),IF(INDEX('Capacity Summary'!$H$139:$BG$238,MATCH('Capacity Backing (Hide)'!AX$132,'Capacity Summary'!$B$139:$B$238,0),MATCH('Capacity Backing (Hide)'!$A149,'Capacity Summary'!$H$138:$BG$138,0))&lt;&gt;0,INDEX('Capacity Summary'!$H$139:$BG$238,MATCH('Capacity Backing (Hide)'!AX$132,'Capacity Summary'!$B$139:$B$238,0),MATCH('Capacity Backing (Hide)'!$A149,'Capacity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4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(Hide)'!$A149,'Capacity Summary'!$H$138:$BG$138,0))="x",INDEX('Capacity Summary'!$C$139:$E$238,MATCH('Capacity Backing (Hide)'!AY$132,'Capacity Summary'!$B$139:$B$238,0),4),IF(INDEX('Capacity Summary'!$H$139:$BG$238,MATCH('Capacity Backing (Hide)'!AY$132,'Capacity Summary'!$B$139:$B$238,0),MATCH('Capacity Backing (Hide)'!$A149,'Capacity Summary'!$H$138:$BG$138,0))&lt;&gt;0,INDEX('Capacity Summary'!$H$139:$BG$238,MATCH('Capacity Backing (Hide)'!AY$132,'Capacity Summary'!$B$139:$B$238,0),MATCH('Capacity Backing (Hide)'!$A149,'Capacity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4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(Hide)'!$A149,'Capacity Summary'!$H$138:$BG$138,0))="x",INDEX('Capacity Summary'!$C$139:$E$238,MATCH('Capacity Backing (Hide)'!AZ$132,'Capacity Summary'!$B$139:$B$238,0),4),IF(INDEX('Capacity Summary'!$H$139:$BG$238,MATCH('Capacity Backing (Hide)'!AZ$132,'Capacity Summary'!$B$139:$B$238,0),MATCH('Capacity Backing (Hide)'!$A149,'Capacity Summary'!$H$138:$BG$138,0))&lt;&gt;0,INDEX('Capacity Summary'!$H$139:$BG$238,MATCH('Capacity Backing (Hide)'!AZ$132,'Capacity Summary'!$B$139:$B$238,0),MATCH('Capacity Backing (Hide)'!$A149,'Capacity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4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(Hide)'!$A149,'Capacity Summary'!$H$138:$BG$138,0))="x",INDEX('Capacity Summary'!$C$139:$E$238,MATCH('Capacity Backing (Hide)'!BA$132,'Capacity Summary'!$B$139:$B$238,0),4),IF(INDEX('Capacity Summary'!$H$139:$BG$238,MATCH('Capacity Backing (Hide)'!BA$132,'Capacity Summary'!$B$139:$B$238,0),MATCH('Capacity Backing (Hide)'!$A149,'Capacity Summary'!$H$138:$BG$138,0))&lt;&gt;0,INDEX('Capacity Summary'!$H$139:$BG$238,MATCH('Capacity Backing (Hide)'!BA$132,'Capacity Summary'!$B$139:$B$238,0),MATCH('Capacity Backing (Hide)'!$A149,'Capacity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4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(Hide)'!$A149,'Capacity Summary'!$H$138:$BG$138,0))="x",INDEX('Capacity Summary'!$C$139:$E$238,MATCH('Capacity Backing (Hide)'!BB$132,'Capacity Summary'!$B$139:$B$238,0),4),IF(INDEX('Capacity Summary'!$H$139:$BG$238,MATCH('Capacity Backing (Hide)'!BB$132,'Capacity Summary'!$B$139:$B$238,0),MATCH('Capacity Backing (Hide)'!$A149,'Capacity Summary'!$H$138:$BG$138,0))&lt;&gt;0,INDEX('Capacity Summary'!$H$139:$BG$238,MATCH('Capacity Backing (Hide)'!BB$132,'Capacity Summary'!$B$139:$B$238,0),MATCH('Capacity Backing (Hide)'!$A149,'Capacity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4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(Hide)'!$A149,'Capacity Summary'!$H$138:$BG$138,0))="x",INDEX('Capacity Summary'!$C$139:$E$238,MATCH('Capacity Backing (Hide)'!BC$132,'Capacity Summary'!$B$139:$B$238,0),4),IF(INDEX('Capacity Summary'!$H$139:$BG$238,MATCH('Capacity Backing (Hide)'!BC$132,'Capacity Summary'!$B$139:$B$238,0),MATCH('Capacity Backing (Hide)'!$A149,'Capacity Summary'!$H$138:$BG$138,0))&lt;&gt;0,INDEX('Capacity Summary'!$H$139:$BG$238,MATCH('Capacity Backing (Hide)'!BC$132,'Capacity Summary'!$B$139:$B$238,0),MATCH('Capacity Backing (Hide)'!$A149,'Capacity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4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(Hide)'!$A149,'Capacity Summary'!$H$138:$BG$138,0))="x",INDEX('Capacity Summary'!$C$139:$E$238,MATCH('Capacity Backing (Hide)'!BD$132,'Capacity Summary'!$B$139:$B$238,0),4),IF(INDEX('Capacity Summary'!$H$139:$BG$238,MATCH('Capacity Backing (Hide)'!BD$132,'Capacity Summary'!$B$139:$B$238,0),MATCH('Capacity Backing (Hide)'!$A149,'Capacity Summary'!$H$138:$BG$138,0))&lt;&gt;0,INDEX('Capacity Summary'!$H$139:$BG$238,MATCH('Capacity Backing (Hide)'!BD$132,'Capacity Summary'!$B$139:$B$238,0),MATCH('Capacity Backing (Hide)'!$A149,'Capacity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4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(Hide)'!$A149,'Capacity Summary'!$H$138:$BG$138,0))="x",INDEX('Capacity Summary'!$C$139:$E$238,MATCH('Capacity Backing (Hide)'!BE$132,'Capacity Summary'!$B$139:$B$238,0),4),IF(INDEX('Capacity Summary'!$H$139:$BG$238,MATCH('Capacity Backing (Hide)'!BE$132,'Capacity Summary'!$B$139:$B$238,0),MATCH('Capacity Backing (Hide)'!$A149,'Capacity Summary'!$H$138:$BG$138,0))&lt;&gt;0,INDEX('Capacity Summary'!$H$139:$BG$238,MATCH('Capacity Backing (Hide)'!BE$132,'Capacity Summary'!$B$139:$B$238,0),MATCH('Capacity Backing (Hide)'!$A149,'Capacity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4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(Hide)'!$A149,'Capacity Summary'!$H$138:$BG$138,0))="x",INDEX('Capacity Summary'!$C$139:$E$238,MATCH('Capacity Backing (Hide)'!BF$132,'Capacity Summary'!$B$139:$B$238,0),4),IF(INDEX('Capacity Summary'!$H$139:$BG$238,MATCH('Capacity Backing (Hide)'!BF$132,'Capacity Summary'!$B$139:$B$238,0),MATCH('Capacity Backing (Hide)'!$A149,'Capacity Summary'!$H$138:$BG$138,0))&lt;&gt;0,INDEX('Capacity Summary'!$H$139:$BG$238,MATCH('Capacity Backing (Hide)'!BF$132,'Capacity Summary'!$B$139:$B$238,0),MATCH('Capacity Backing (Hide)'!$A149,'Capacity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4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(Hide)'!$A149,'Capacity Summary'!$H$138:$BG$138,0))="x",INDEX('Capacity Summary'!$C$139:$E$238,MATCH('Capacity Backing (Hide)'!BG$132,'Capacity Summary'!$B$139:$B$238,0),4),IF(INDEX('Capacity Summary'!$H$139:$BG$238,MATCH('Capacity Backing (Hide)'!BG$132,'Capacity Summary'!$B$139:$B$238,0),MATCH('Capacity Backing (Hide)'!$A149,'Capacity Summary'!$H$138:$BG$138,0))&lt;&gt;0,INDEX('Capacity Summary'!$H$139:$BG$238,MATCH('Capacity Backing (Hide)'!BG$132,'Capacity Summary'!$B$139:$B$238,0),MATCH('Capacity Backing (Hide)'!$A149,'Capacity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4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(Hide)'!$A149,'Capacity Summary'!$H$138:$BG$138,0))="x",INDEX('Capacity Summary'!$C$139:$E$238,MATCH('Capacity Backing (Hide)'!BH$132,'Capacity Summary'!$B$139:$B$238,0),4),IF(INDEX('Capacity Summary'!$H$139:$BG$238,MATCH('Capacity Backing (Hide)'!BH$132,'Capacity Summary'!$B$139:$B$238,0),MATCH('Capacity Backing (Hide)'!$A149,'Capacity Summary'!$H$138:$BG$138,0))&lt;&gt;0,INDEX('Capacity Summary'!$H$139:$BG$238,MATCH('Capacity Backing (Hide)'!BH$132,'Capacity Summary'!$B$139:$B$238,0),MATCH('Capacity Backing (Hide)'!$A149,'Capacity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4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(Hide)'!$A149,'Capacity Summary'!$H$138:$BG$138,0))="x",INDEX('Capacity Summary'!$C$139:$E$238,MATCH('Capacity Backing (Hide)'!BI$132,'Capacity Summary'!$B$139:$B$238,0),4),IF(INDEX('Capacity Summary'!$H$139:$BG$238,MATCH('Capacity Backing (Hide)'!BI$132,'Capacity Summary'!$B$139:$B$238,0),MATCH('Capacity Backing (Hide)'!$A149,'Capacity Summary'!$H$138:$BG$138,0))&lt;&gt;0,INDEX('Capacity Summary'!$H$139:$BG$238,MATCH('Capacity Backing (Hide)'!BI$132,'Capacity Summary'!$B$139:$B$238,0),MATCH('Capacity Backing (Hide)'!$A149,'Capacity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4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(Hide)'!$A149,'Capacity Summary'!$H$138:$BG$138,0))="x",INDEX('Capacity Summary'!$C$139:$E$238,MATCH('Capacity Backing (Hide)'!BJ$132,'Capacity Summary'!$B$139:$B$238,0),4),IF(INDEX('Capacity Summary'!$H$139:$BG$238,MATCH('Capacity Backing (Hide)'!BJ$132,'Capacity Summary'!$B$139:$B$238,0),MATCH('Capacity Backing (Hide)'!$A149,'Capacity Summary'!$H$138:$BG$138,0))&lt;&gt;0,INDEX('Capacity Summary'!$H$139:$BG$238,MATCH('Capacity Backing (Hide)'!BJ$132,'Capacity Summary'!$B$139:$B$238,0),MATCH('Capacity Backing (Hide)'!$A149,'Capacity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4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(Hide)'!$A149,'Capacity Summary'!$H$138:$BG$138,0))="x",INDEX('Capacity Summary'!$C$139:$E$238,MATCH('Capacity Backing (Hide)'!BK$132,'Capacity Summary'!$B$139:$B$238,0),4),IF(INDEX('Capacity Summary'!$H$139:$BG$238,MATCH('Capacity Backing (Hide)'!BK$132,'Capacity Summary'!$B$139:$B$238,0),MATCH('Capacity Backing (Hide)'!$A149,'Capacity Summary'!$H$138:$BG$138,0))&lt;&gt;0,INDEX('Capacity Summary'!$H$139:$BG$238,MATCH('Capacity Backing (Hide)'!BK$132,'Capacity Summary'!$B$139:$B$238,0),MATCH('Capacity Backing (Hide)'!$A149,'Capacity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4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(Hide)'!$A149,'Capacity Summary'!$H$138:$BG$138,0))="x",INDEX('Capacity Summary'!$C$139:$E$238,MATCH('Capacity Backing (Hide)'!BL$132,'Capacity Summary'!$B$139:$B$238,0),4),IF(INDEX('Capacity Summary'!$H$139:$BG$238,MATCH('Capacity Backing (Hide)'!BL$132,'Capacity Summary'!$B$139:$B$238,0),MATCH('Capacity Backing (Hide)'!$A149,'Capacity Summary'!$H$138:$BG$138,0))&lt;&gt;0,INDEX('Capacity Summary'!$H$139:$BG$238,MATCH('Capacity Backing (Hide)'!BL$132,'Capacity Summary'!$B$139:$B$238,0),MATCH('Capacity Backing (Hide)'!$A149,'Capacity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4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(Hide)'!$A149,'Capacity Summary'!$H$138:$BG$138,0))="x",INDEX('Capacity Summary'!$C$139:$E$238,MATCH('Capacity Backing (Hide)'!BM$132,'Capacity Summary'!$B$139:$B$238,0),4),IF(INDEX('Capacity Summary'!$H$139:$BG$238,MATCH('Capacity Backing (Hide)'!BM$132,'Capacity Summary'!$B$139:$B$238,0),MATCH('Capacity Backing (Hide)'!$A149,'Capacity Summary'!$H$138:$BG$138,0))&lt;&gt;0,INDEX('Capacity Summary'!$H$139:$BG$238,MATCH('Capacity Backing (Hide)'!BM$132,'Capacity Summary'!$B$139:$B$238,0),MATCH('Capacity Backing (Hide)'!$A149,'Capacity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4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(Hide)'!$A149,'Capacity Summary'!$H$138:$BG$138,0))="x",INDEX('Capacity Summary'!$C$139:$E$238,MATCH('Capacity Backing (Hide)'!BN$132,'Capacity Summary'!$B$139:$B$238,0),4),IF(INDEX('Capacity Summary'!$H$139:$BG$238,MATCH('Capacity Backing (Hide)'!BN$132,'Capacity Summary'!$B$139:$B$238,0),MATCH('Capacity Backing (Hide)'!$A149,'Capacity Summary'!$H$138:$BG$138,0))&lt;&gt;0,INDEX('Capacity Summary'!$H$139:$BG$238,MATCH('Capacity Backing (Hide)'!BN$132,'Capacity Summary'!$B$139:$B$238,0),MATCH('Capacity Backing (Hide)'!$A149,'Capacity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4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(Hide)'!$A149,'Capacity Summary'!$H$138:$BG$138,0))="x",INDEX('Capacity Summary'!$C$139:$E$238,MATCH('Capacity Backing (Hide)'!BO$132,'Capacity Summary'!$B$139:$B$238,0),4),IF(INDEX('Capacity Summary'!$H$139:$BG$238,MATCH('Capacity Backing (Hide)'!BO$132,'Capacity Summary'!$B$139:$B$238,0),MATCH('Capacity Backing (Hide)'!$A149,'Capacity Summary'!$H$138:$BG$138,0))&lt;&gt;0,INDEX('Capacity Summary'!$H$139:$BG$238,MATCH('Capacity Backing (Hide)'!BO$132,'Capacity Summary'!$B$139:$B$238,0),MATCH('Capacity Backing (Hide)'!$A149,'Capacity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4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(Hide)'!$A149,'Capacity Summary'!$H$138:$BG$138,0))="x",INDEX('Capacity Summary'!$C$139:$E$238,MATCH('Capacity Backing (Hide)'!BP$132,'Capacity Summary'!$B$139:$B$238,0),4),IF(INDEX('Capacity Summary'!$H$139:$BG$238,MATCH('Capacity Backing (Hide)'!BP$132,'Capacity Summary'!$B$139:$B$238,0),MATCH('Capacity Backing (Hide)'!$A149,'Capacity Summary'!$H$138:$BG$138,0))&lt;&gt;0,INDEX('Capacity Summary'!$H$139:$BG$238,MATCH('Capacity Backing (Hide)'!BP$132,'Capacity Summary'!$B$139:$B$238,0),MATCH('Capacity Backing (Hide)'!$A149,'Capacity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4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(Hide)'!$A149,'Capacity Summary'!$H$138:$BG$138,0))="x",INDEX('Capacity Summary'!$C$139:$E$238,MATCH('Capacity Backing (Hide)'!BQ$132,'Capacity Summary'!$B$139:$B$238,0),4),IF(INDEX('Capacity Summary'!$H$139:$BG$238,MATCH('Capacity Backing (Hide)'!BQ$132,'Capacity Summary'!$B$139:$B$238,0),MATCH('Capacity Backing (Hide)'!$A149,'Capacity Summary'!$H$138:$BG$138,0))&lt;&gt;0,INDEX('Capacity Summary'!$H$139:$BG$238,MATCH('Capacity Backing (Hide)'!BQ$132,'Capacity Summary'!$B$139:$B$238,0),MATCH('Capacity Backing (Hide)'!$A149,'Capacity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4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(Hide)'!$A149,'Capacity Summary'!$H$138:$BG$138,0))="x",INDEX('Capacity Summary'!$C$139:$E$238,MATCH('Capacity Backing (Hide)'!BR$132,'Capacity Summary'!$B$139:$B$238,0),4),IF(INDEX('Capacity Summary'!$H$139:$BG$238,MATCH('Capacity Backing (Hide)'!BR$132,'Capacity Summary'!$B$139:$B$238,0),MATCH('Capacity Backing (Hide)'!$A149,'Capacity Summary'!$H$138:$BG$138,0))&lt;&gt;0,INDEX('Capacity Summary'!$H$139:$BG$238,MATCH('Capacity Backing (Hide)'!BR$132,'Capacity Summary'!$B$139:$B$238,0),MATCH('Capacity Backing (Hide)'!$A149,'Capacity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4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(Hide)'!$A149,'Capacity Summary'!$H$138:$BG$138,0))="x",INDEX('Capacity Summary'!$C$139:$E$238,MATCH('Capacity Backing (Hide)'!BS$132,'Capacity Summary'!$B$139:$B$238,0),4),IF(INDEX('Capacity Summary'!$H$139:$BG$238,MATCH('Capacity Backing (Hide)'!BS$132,'Capacity Summary'!$B$139:$B$238,0),MATCH('Capacity Backing (Hide)'!$A149,'Capacity Summary'!$H$138:$BG$138,0))&lt;&gt;0,INDEX('Capacity Summary'!$H$139:$BG$238,MATCH('Capacity Backing (Hide)'!BS$132,'Capacity Summary'!$B$139:$B$238,0),MATCH('Capacity Backing (Hide)'!$A149,'Capacity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4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(Hide)'!$A149,'Capacity Summary'!$H$138:$BG$138,0))="x",INDEX('Capacity Summary'!$C$139:$E$238,MATCH('Capacity Backing (Hide)'!BT$132,'Capacity Summary'!$B$139:$B$238,0),4),IF(INDEX('Capacity Summary'!$H$139:$BG$238,MATCH('Capacity Backing (Hide)'!BT$132,'Capacity Summary'!$B$139:$B$238,0),MATCH('Capacity Backing (Hide)'!$A149,'Capacity Summary'!$H$138:$BG$138,0))&lt;&gt;0,INDEX('Capacity Summary'!$H$139:$BG$238,MATCH('Capacity Backing (Hide)'!BT$132,'Capacity Summary'!$B$139:$B$238,0),MATCH('Capacity Backing (Hide)'!$A149,'Capacity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4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(Hide)'!$A149,'Capacity Summary'!$H$138:$BG$138,0))="x",INDEX('Capacity Summary'!$C$139:$E$238,MATCH('Capacity Backing (Hide)'!BU$132,'Capacity Summary'!$B$139:$B$238,0),4),IF(INDEX('Capacity Summary'!$H$139:$BG$238,MATCH('Capacity Backing (Hide)'!BU$132,'Capacity Summary'!$B$139:$B$238,0),MATCH('Capacity Backing (Hide)'!$A149,'Capacity Summary'!$H$138:$BG$138,0))&lt;&gt;0,INDEX('Capacity Summary'!$H$139:$BG$238,MATCH('Capacity Backing (Hide)'!BU$132,'Capacity Summary'!$B$139:$B$238,0),MATCH('Capacity Backing (Hide)'!$A149,'Capacity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4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(Hide)'!$A149,'Capacity Summary'!$H$138:$BG$138,0))="x",INDEX('Capacity Summary'!$C$139:$E$238,MATCH('Capacity Backing (Hide)'!BV$132,'Capacity Summary'!$B$139:$B$238,0),4),IF(INDEX('Capacity Summary'!$H$139:$BG$238,MATCH('Capacity Backing (Hide)'!BV$132,'Capacity Summary'!$B$139:$B$238,0),MATCH('Capacity Backing (Hide)'!$A149,'Capacity Summary'!$H$138:$BG$138,0))&lt;&gt;0,INDEX('Capacity Summary'!$H$139:$BG$238,MATCH('Capacity Backing (Hide)'!BV$132,'Capacity Summary'!$B$139:$B$238,0),MATCH('Capacity Backing (Hide)'!$A149,'Capacity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4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(Hide)'!$A149,'Capacity Summary'!$H$138:$BG$138,0))="x",INDEX('Capacity Summary'!$C$139:$E$238,MATCH('Capacity Backing (Hide)'!BW$132,'Capacity Summary'!$B$139:$B$238,0),4),IF(INDEX('Capacity Summary'!$H$139:$BG$238,MATCH('Capacity Backing (Hide)'!BW$132,'Capacity Summary'!$B$139:$B$238,0),MATCH('Capacity Backing (Hide)'!$A149,'Capacity Summary'!$H$138:$BG$138,0))&lt;&gt;0,INDEX('Capacity Summary'!$H$139:$BG$238,MATCH('Capacity Backing (Hide)'!BW$132,'Capacity Summary'!$B$139:$B$238,0),MATCH('Capacity Backing (Hide)'!$A149,'Capacity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4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(Hide)'!$A149,'Capacity Summary'!$H$138:$BG$138,0))="x",INDEX('Capacity Summary'!$C$139:$E$238,MATCH('Capacity Backing (Hide)'!BX$132,'Capacity Summary'!$B$139:$B$238,0),4),IF(INDEX('Capacity Summary'!$H$139:$BG$238,MATCH('Capacity Backing (Hide)'!BX$132,'Capacity Summary'!$B$139:$B$238,0),MATCH('Capacity Backing (Hide)'!$A149,'Capacity Summary'!$H$138:$BG$138,0))&lt;&gt;0,INDEX('Capacity Summary'!$H$139:$BG$238,MATCH('Capacity Backing (Hide)'!BX$132,'Capacity Summary'!$B$139:$B$238,0),MATCH('Capacity Backing (Hide)'!$A149,'Capacity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4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(Hide)'!$A149,'Capacity Summary'!$H$138:$BG$138,0))="x",INDEX('Capacity Summary'!$C$139:$E$238,MATCH('Capacity Backing (Hide)'!BY$132,'Capacity Summary'!$B$139:$B$238,0),4),IF(INDEX('Capacity Summary'!$H$139:$BG$238,MATCH('Capacity Backing (Hide)'!BY$132,'Capacity Summary'!$B$139:$B$238,0),MATCH('Capacity Backing (Hide)'!$A149,'Capacity Summary'!$H$138:$BG$138,0))&lt;&gt;0,INDEX('Capacity Summary'!$H$139:$BG$238,MATCH('Capacity Backing (Hide)'!BY$132,'Capacity Summary'!$B$139:$B$238,0),MATCH('Capacity Backing (Hide)'!$A149,'Capacity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4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(Hide)'!$A149,'Capacity Summary'!$H$138:$BG$138,0))="x",INDEX('Capacity Summary'!$C$139:$E$238,MATCH('Capacity Backing (Hide)'!BZ$132,'Capacity Summary'!$B$139:$B$238,0),4),IF(INDEX('Capacity Summary'!$H$139:$BG$238,MATCH('Capacity Backing (Hide)'!BZ$132,'Capacity Summary'!$B$139:$B$238,0),MATCH('Capacity Backing (Hide)'!$A149,'Capacity Summary'!$H$138:$BG$138,0))&lt;&gt;0,INDEX('Capacity Summary'!$H$139:$BG$238,MATCH('Capacity Backing (Hide)'!BZ$132,'Capacity Summary'!$B$139:$B$238,0),MATCH('Capacity Backing (Hide)'!$A149,'Capacity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4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(Hide)'!$A149,'Capacity Summary'!$H$138:$BG$138,0))="x",INDEX('Capacity Summary'!$C$139:$E$238,MATCH('Capacity Backing (Hide)'!CA$132,'Capacity Summary'!$B$139:$B$238,0),4),IF(INDEX('Capacity Summary'!$H$139:$BG$238,MATCH('Capacity Backing (Hide)'!CA$132,'Capacity Summary'!$B$139:$B$238,0),MATCH('Capacity Backing (Hide)'!$A149,'Capacity Summary'!$H$138:$BG$138,0))&lt;&gt;0,INDEX('Capacity Summary'!$H$139:$BG$238,MATCH('Capacity Backing (Hide)'!CA$132,'Capacity Summary'!$B$139:$B$238,0),MATCH('Capacity Backing (Hide)'!$A149,'Capacity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4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(Hide)'!$A149,'Capacity Summary'!$H$138:$BG$138,0))="x",INDEX('Capacity Summary'!$C$139:$E$238,MATCH('Capacity Backing (Hide)'!CB$132,'Capacity Summary'!$B$139:$B$238,0),4),IF(INDEX('Capacity Summary'!$H$139:$BG$238,MATCH('Capacity Backing (Hide)'!CB$132,'Capacity Summary'!$B$139:$B$238,0),MATCH('Capacity Backing (Hide)'!$A149,'Capacity Summary'!$H$138:$BG$138,0))&lt;&gt;0,INDEX('Capacity Summary'!$H$139:$BG$238,MATCH('Capacity Backing (Hide)'!CB$132,'Capacity Summary'!$B$139:$B$238,0),MATCH('Capacity Backing (Hide)'!$A149,'Capacity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4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(Hide)'!$A149,'Capacity Summary'!$H$138:$BG$138,0))="x",INDEX('Capacity Summary'!$C$139:$E$238,MATCH('Capacity Backing (Hide)'!CC$132,'Capacity Summary'!$B$139:$B$238,0),4),IF(INDEX('Capacity Summary'!$H$139:$BG$238,MATCH('Capacity Backing (Hide)'!CC$132,'Capacity Summary'!$B$139:$B$238,0),MATCH('Capacity Backing (Hide)'!$A149,'Capacity Summary'!$H$138:$BG$138,0))&lt;&gt;0,INDEX('Capacity Summary'!$H$139:$BG$238,MATCH('Capacity Backing (Hide)'!CC$132,'Capacity Summary'!$B$139:$B$238,0),MATCH('Capacity Backing (Hide)'!$A149,'Capacity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4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(Hide)'!$A149,'Capacity Summary'!$H$138:$BG$138,0))="x",INDEX('Capacity Summary'!$C$139:$E$238,MATCH('Capacity Backing (Hide)'!CD$132,'Capacity Summary'!$B$139:$B$238,0),4),IF(INDEX('Capacity Summary'!$H$139:$BG$238,MATCH('Capacity Backing (Hide)'!CD$132,'Capacity Summary'!$B$139:$B$238,0),MATCH('Capacity Backing (Hide)'!$A149,'Capacity Summary'!$H$138:$BG$138,0))&lt;&gt;0,INDEX('Capacity Summary'!$H$139:$BG$238,MATCH('Capacity Backing (Hide)'!CD$132,'Capacity Summary'!$B$139:$B$238,0),MATCH('Capacity Backing (Hide)'!$A149,'Capacity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4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(Hide)'!$A149,'Capacity Summary'!$H$138:$BG$138,0))="x",INDEX('Capacity Summary'!$C$139:$E$238,MATCH('Capacity Backing (Hide)'!CE$132,'Capacity Summary'!$B$139:$B$238,0),4),IF(INDEX('Capacity Summary'!$H$139:$BG$238,MATCH('Capacity Backing (Hide)'!CE$132,'Capacity Summary'!$B$139:$B$238,0),MATCH('Capacity Backing (Hide)'!$A149,'Capacity Summary'!$H$138:$BG$138,0))&lt;&gt;0,INDEX('Capacity Summary'!$H$139:$BG$238,MATCH('Capacity Backing (Hide)'!CE$132,'Capacity Summary'!$B$139:$B$238,0),MATCH('Capacity Backing (Hide)'!$A149,'Capacity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4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(Hide)'!$A149,'Capacity Summary'!$H$138:$BG$138,0))="x",INDEX('Capacity Summary'!$C$139:$E$238,MATCH('Capacity Backing (Hide)'!CF$132,'Capacity Summary'!$B$139:$B$238,0),4),IF(INDEX('Capacity Summary'!$H$139:$BG$238,MATCH('Capacity Backing (Hide)'!CF$132,'Capacity Summary'!$B$139:$B$238,0),MATCH('Capacity Backing (Hide)'!$A149,'Capacity Summary'!$H$138:$BG$138,0))&lt;&gt;0,INDEX('Capacity Summary'!$H$139:$BG$238,MATCH('Capacity Backing (Hide)'!CF$132,'Capacity Summary'!$B$139:$B$238,0),MATCH('Capacity Backing (Hide)'!$A149,'Capacity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4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(Hide)'!$A149,'Capacity Summary'!$H$138:$BG$138,0))="x",INDEX('Capacity Summary'!$C$139:$E$238,MATCH('Capacity Backing (Hide)'!CG$132,'Capacity Summary'!$B$139:$B$238,0),4),IF(INDEX('Capacity Summary'!$H$139:$BG$238,MATCH('Capacity Backing (Hide)'!CG$132,'Capacity Summary'!$B$139:$B$238,0),MATCH('Capacity Backing (Hide)'!$A149,'Capacity Summary'!$H$138:$BG$138,0))&lt;&gt;0,INDEX('Capacity Summary'!$H$139:$BG$238,MATCH('Capacity Backing (Hide)'!CG$132,'Capacity Summary'!$B$139:$B$238,0),MATCH('Capacity Backing (Hide)'!$A149,'Capacity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4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(Hide)'!$A149,'Capacity Summary'!$H$138:$BG$138,0))="x",INDEX('Capacity Summary'!$C$139:$E$238,MATCH('Capacity Backing (Hide)'!CH$132,'Capacity Summary'!$B$139:$B$238,0),4),IF(INDEX('Capacity Summary'!$H$139:$BG$238,MATCH('Capacity Backing (Hide)'!CH$132,'Capacity Summary'!$B$139:$B$238,0),MATCH('Capacity Backing (Hide)'!$A149,'Capacity Summary'!$H$138:$BG$138,0))&lt;&gt;0,INDEX('Capacity Summary'!$H$139:$BG$238,MATCH('Capacity Backing (Hide)'!CH$132,'Capacity Summary'!$B$139:$B$238,0),MATCH('Capacity Backing (Hide)'!$A149,'Capacity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4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(Hide)'!$A149,'Capacity Summary'!$H$138:$BG$138,0))="x",INDEX('Capacity Summary'!$C$139:$E$238,MATCH('Capacity Backing (Hide)'!CI$132,'Capacity Summary'!$B$139:$B$238,0),4),IF(INDEX('Capacity Summary'!$H$139:$BG$238,MATCH('Capacity Backing (Hide)'!CI$132,'Capacity Summary'!$B$139:$B$238,0),MATCH('Capacity Backing (Hide)'!$A149,'Capacity Summary'!$H$138:$BG$138,0))&lt;&gt;0,INDEX('Capacity Summary'!$H$139:$BG$238,MATCH('Capacity Backing (Hide)'!CI$132,'Capacity Summary'!$B$139:$B$238,0),MATCH('Capacity Backing (Hide)'!$A149,'Capacity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4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(Hide)'!$A149,'Capacity Summary'!$H$138:$BG$138,0))="x",INDEX('Capacity Summary'!$C$139:$E$238,MATCH('Capacity Backing (Hide)'!CJ$132,'Capacity Summary'!$B$139:$B$238,0),4),IF(INDEX('Capacity Summary'!$H$139:$BG$238,MATCH('Capacity Backing (Hide)'!CJ$132,'Capacity Summary'!$B$139:$B$238,0),MATCH('Capacity Backing (Hide)'!$A149,'Capacity Summary'!$H$138:$BG$138,0))&lt;&gt;0,INDEX('Capacity Summary'!$H$139:$BG$238,MATCH('Capacity Backing (Hide)'!CJ$132,'Capacity Summary'!$B$139:$B$238,0),MATCH('Capacity Backing (Hide)'!$A149,'Capacity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4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(Hide)'!$A149,'Capacity Summary'!$H$138:$BG$138,0))="x",INDEX('Capacity Summary'!$C$139:$E$238,MATCH('Capacity Backing (Hide)'!CK$132,'Capacity Summary'!$B$139:$B$238,0),4),IF(INDEX('Capacity Summary'!$H$139:$BG$238,MATCH('Capacity Backing (Hide)'!CK$132,'Capacity Summary'!$B$139:$B$238,0),MATCH('Capacity Backing (Hide)'!$A149,'Capacity Summary'!$H$138:$BG$138,0))&lt;&gt;0,INDEX('Capacity Summary'!$H$139:$BG$238,MATCH('Capacity Backing (Hide)'!CK$132,'Capacity Summary'!$B$139:$B$238,0),MATCH('Capacity Backing (Hide)'!$A149,'Capacity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4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(Hide)'!$A149,'Capacity Summary'!$H$138:$BG$138,0))="x",INDEX('Capacity Summary'!$C$139:$E$238,MATCH('Capacity Backing (Hide)'!CL$132,'Capacity Summary'!$B$139:$B$238,0),4),IF(INDEX('Capacity Summary'!$H$139:$BG$238,MATCH('Capacity Backing (Hide)'!CL$132,'Capacity Summary'!$B$139:$B$238,0),MATCH('Capacity Backing (Hide)'!$A149,'Capacity Summary'!$H$138:$BG$138,0))&lt;&gt;0,INDEX('Capacity Summary'!$H$139:$BG$238,MATCH('Capacity Backing (Hide)'!CL$132,'Capacity Summary'!$B$139:$B$238,0),MATCH('Capacity Backing (Hide)'!$A149,'Capacity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4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(Hide)'!$A149,'Capacity Summary'!$H$138:$BG$138,0))="x",INDEX('Capacity Summary'!$C$139:$E$238,MATCH('Capacity Backing (Hide)'!CM$132,'Capacity Summary'!$B$139:$B$238,0),4),IF(INDEX('Capacity Summary'!$H$139:$BG$238,MATCH('Capacity Backing (Hide)'!CM$132,'Capacity Summary'!$B$139:$B$238,0),MATCH('Capacity Backing (Hide)'!$A149,'Capacity Summary'!$H$138:$BG$138,0))&lt;&gt;0,INDEX('Capacity Summary'!$H$139:$BG$238,MATCH('Capacity Backing (Hide)'!CM$132,'Capacity Summary'!$B$139:$B$238,0),MATCH('Capacity Backing (Hide)'!$A149,'Capacity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4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(Hide)'!$A149,'Capacity Summary'!$H$138:$BG$138,0))="x",INDEX('Capacity Summary'!$C$139:$E$238,MATCH('Capacity Backing (Hide)'!CN$132,'Capacity Summary'!$B$139:$B$238,0),4),IF(INDEX('Capacity Summary'!$H$139:$BG$238,MATCH('Capacity Backing (Hide)'!CN$132,'Capacity Summary'!$B$139:$B$238,0),MATCH('Capacity Backing (Hide)'!$A149,'Capacity Summary'!$H$138:$BG$138,0))&lt;&gt;0,INDEX('Capacity Summary'!$H$139:$BG$238,MATCH('Capacity Backing (Hide)'!CN$132,'Capacity Summary'!$B$139:$B$238,0),MATCH('Capacity Backing (Hide)'!$A149,'Capacity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4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(Hide)'!$A149,'Capacity Summary'!$H$138:$BG$138,0))="x",INDEX('Capacity Summary'!$C$139:$E$238,MATCH('Capacity Backing (Hide)'!CO$132,'Capacity Summary'!$B$139:$B$238,0),4),IF(INDEX('Capacity Summary'!$H$139:$BG$238,MATCH('Capacity Backing (Hide)'!CO$132,'Capacity Summary'!$B$139:$B$238,0),MATCH('Capacity Backing (Hide)'!$A149,'Capacity Summary'!$H$138:$BG$138,0))&lt;&gt;0,INDEX('Capacity Summary'!$H$139:$BG$238,MATCH('Capacity Backing (Hide)'!CO$132,'Capacity Summary'!$B$139:$B$238,0),MATCH('Capacity Backing (Hide)'!$A149,'Capacity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4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(Hide)'!$A149,'Capacity Summary'!$H$138:$BG$138,0))="x",INDEX('Capacity Summary'!$C$139:$E$238,MATCH('Capacity Backing (Hide)'!CP$132,'Capacity Summary'!$B$139:$B$238,0),4),IF(INDEX('Capacity Summary'!$H$139:$BG$238,MATCH('Capacity Backing (Hide)'!CP$132,'Capacity Summary'!$B$139:$B$238,0),MATCH('Capacity Backing (Hide)'!$A149,'Capacity Summary'!$H$138:$BG$138,0))&lt;&gt;0,INDEX('Capacity Summary'!$H$139:$BG$238,MATCH('Capacity Backing (Hide)'!CP$132,'Capacity Summary'!$B$139:$B$238,0),MATCH('Capacity Backing (Hide)'!$A149,'Capacity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4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(Hide)'!$A149,'Capacity Summary'!$H$138:$BG$138,0))="x",INDEX('Capacity Summary'!$C$139:$E$238,MATCH('Capacity Backing (Hide)'!CQ$132,'Capacity Summary'!$B$139:$B$238,0),4),IF(INDEX('Capacity Summary'!$H$139:$BG$238,MATCH('Capacity Backing (Hide)'!CQ$132,'Capacity Summary'!$B$139:$B$238,0),MATCH('Capacity Backing (Hide)'!$A149,'Capacity Summary'!$H$138:$BG$138,0))&lt;&gt;0,INDEX('Capacity Summary'!$H$139:$BG$238,MATCH('Capacity Backing (Hide)'!CQ$132,'Capacity Summary'!$B$139:$B$238,0),MATCH('Capacity Backing (Hide)'!$A149,'Capacity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4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(Hide)'!$A149,'Capacity Summary'!$H$138:$BG$138,0))="x",INDEX('Capacity Summary'!$C$139:$E$238,MATCH('Capacity Backing (Hide)'!CR$132,'Capacity Summary'!$B$139:$B$238,0),4),IF(INDEX('Capacity Summary'!$H$139:$BG$238,MATCH('Capacity Backing (Hide)'!CR$132,'Capacity Summary'!$B$139:$B$238,0),MATCH('Capacity Backing (Hide)'!$A149,'Capacity Summary'!$H$138:$BG$138,0))&lt;&gt;0,INDEX('Capacity Summary'!$H$139:$BG$238,MATCH('Capacity Backing (Hide)'!CR$132,'Capacity Summary'!$B$139:$B$238,0),MATCH('Capacity Backing (Hide)'!$A149,'Capacity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4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(Hide)'!$A149,'Capacity Summary'!$H$138:$BG$138,0))="x",INDEX('Capacity Summary'!$C$139:$E$238,MATCH('Capacity Backing (Hide)'!CS$132,'Capacity Summary'!$B$139:$B$238,0),4),IF(INDEX('Capacity Summary'!$H$139:$BG$238,MATCH('Capacity Backing (Hide)'!CS$132,'Capacity Summary'!$B$139:$B$238,0),MATCH('Capacity Backing (Hide)'!$A149,'Capacity Summary'!$H$138:$BG$138,0))&lt;&gt;0,INDEX('Capacity Summary'!$H$139:$BG$238,MATCH('Capacity Backing (Hide)'!CS$132,'Capacity Summary'!$B$139:$B$238,0),MATCH('Capacity Backing (Hide)'!$A149,'Capacity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4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(Hide)'!$A149,'Capacity Summary'!$H$138:$BG$138,0))="x",INDEX('Capacity Summary'!$C$139:$E$238,MATCH('Capacity Backing (Hide)'!CT$132,'Capacity Summary'!$B$139:$B$238,0),4),IF(INDEX('Capacity Summary'!$H$139:$BG$238,MATCH('Capacity Backing (Hide)'!CT$132,'Capacity Summary'!$B$139:$B$238,0),MATCH('Capacity Backing (Hide)'!$A149,'Capacity Summary'!$H$138:$BG$138,0))&lt;&gt;0,INDEX('Capacity Summary'!$H$139:$BG$238,MATCH('Capacity Backing (Hide)'!CT$132,'Capacity Summary'!$B$139:$B$238,0),MATCH('Capacity Backing (Hide)'!$A149,'Capacity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4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(Hide)'!$A149,'Capacity Summary'!$H$138:$BG$138,0))="x",INDEX('Capacity Summary'!$C$139:$E$238,MATCH('Capacity Backing (Hide)'!CU$132,'Capacity Summary'!$B$139:$B$238,0),4),IF(INDEX('Capacity Summary'!$H$139:$BG$238,MATCH('Capacity Backing (Hide)'!CU$132,'Capacity Summary'!$B$139:$B$238,0),MATCH('Capacity Backing (Hide)'!$A149,'Capacity Summary'!$H$138:$BG$138,0))&lt;&gt;0,INDEX('Capacity Summary'!$H$139:$BG$238,MATCH('Capacity Backing (Hide)'!CU$132,'Capacity Summary'!$B$139:$B$238,0),MATCH('Capacity Backing (Hide)'!$A149,'Capacity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4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(Hide)'!$A149,'Capacity Summary'!$H$138:$BG$138,0))="x",INDEX('Capacity Summary'!$C$139:$E$238,MATCH('Capacity Backing (Hide)'!CV$132,'Capacity Summary'!$B$139:$B$238,0),4),IF(INDEX('Capacity Summary'!$H$139:$BG$238,MATCH('Capacity Backing (Hide)'!CV$132,'Capacity Summary'!$B$139:$B$238,0),MATCH('Capacity Backing (Hide)'!$A149,'Capacity Summary'!$H$138:$BG$138,0))&lt;&gt;0,INDEX('Capacity Summary'!$H$139:$BG$238,MATCH('Capacity Backing (Hide)'!CV$132,'Capacity Summary'!$B$139:$B$238,0),MATCH('Capacity Backing (Hide)'!$A149,'Capacity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4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(Hide)'!$A149,'Capacity Summary'!$H$138:$BG$138,0))="x",INDEX('Capacity Summary'!$C$139:$E$238,MATCH('Capacity Backing (Hide)'!CW$132,'Capacity Summary'!$B$139:$B$238,0),4),IF(INDEX('Capacity Summary'!$H$139:$BG$238,MATCH('Capacity Backing (Hide)'!CW$132,'Capacity Summary'!$B$139:$B$238,0),MATCH('Capacity Backing (Hide)'!$A149,'Capacity Summary'!$H$138:$BG$138,0))&lt;&gt;0,INDEX('Capacity Summary'!$H$139:$BG$238,MATCH('Capacity Backing (Hide)'!CW$132,'Capacity Summary'!$B$139:$B$238,0),MATCH('Capacity Backing (Hide)'!$A149,'Capacity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0" spans="1:101" x14ac:dyDescent="0.35">
      <c r="A150" s="2">
        <f ca="1">'Required Capacity (Hide)'!E20</f>
        <v>44333</v>
      </c>
      <c r="B15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(Hide)'!$A150,'Capacity Summary'!$H$138:$BG$138,0))="x",INDEX('Capacity Summary'!$C$139:$E$238,MATCH('Capacity Backing (Hide)'!B$132,'Capacity Summary'!$B$139:$B$238,0),4),IF(INDEX('Capacity Summary'!$H$139:$BG$238,MATCH('Capacity Backing (Hide)'!B$132,'Capacity Summary'!$B$139:$B$238,0),MATCH('Capacity Backing (Hide)'!$A150,'Capacity Summary'!$H$138:$BG$138,0))&lt;&gt;0,INDEX('Capacity Summary'!$H$139:$BG$238,MATCH('Capacity Backing (Hide)'!B$132,'Capacity Summary'!$B$139:$B$238,0),MATCH('Capacity Backing (Hide)'!$A150,'Capacity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(Hide)'!$A150,'Capacity Summary'!$H$138:$BG$138,0))="x",INDEX('Capacity Summary'!$C$139:$E$238,MATCH('Capacity Backing (Hide)'!C$132,'Capacity Summary'!$B$139:$B$238,0),4),IF(INDEX('Capacity Summary'!$H$139:$BG$238,MATCH('Capacity Backing (Hide)'!C$132,'Capacity Summary'!$B$139:$B$238,0),MATCH('Capacity Backing (Hide)'!$A150,'Capacity Summary'!$H$138:$BG$138,0))&lt;&gt;0,INDEX('Capacity Summary'!$H$139:$BG$238,MATCH('Capacity Backing (Hide)'!C$132,'Capacity Summary'!$B$139:$B$238,0),MATCH('Capacity Backing (Hide)'!$A150,'Capacity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(Hide)'!$A150,'Capacity Summary'!$H$138:$BG$138,0))="x",INDEX('Capacity Summary'!$C$139:$E$238,MATCH('Capacity Backing (Hide)'!D$132,'Capacity Summary'!$B$139:$B$238,0),4),IF(INDEX('Capacity Summary'!$H$139:$BG$238,MATCH('Capacity Backing (Hide)'!D$132,'Capacity Summary'!$B$139:$B$238,0),MATCH('Capacity Backing (Hide)'!$A150,'Capacity Summary'!$H$138:$BG$138,0))&lt;&gt;0,INDEX('Capacity Summary'!$H$139:$BG$238,MATCH('Capacity Backing (Hide)'!D$132,'Capacity Summary'!$B$139:$B$238,0),MATCH('Capacity Backing (Hide)'!$A150,'Capacity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(Hide)'!$A150,'Capacity Summary'!$H$138:$BG$138,0))="x",INDEX('Capacity Summary'!$C$139:$E$238,MATCH('Capacity Backing (Hide)'!E$132,'Capacity Summary'!$B$139:$B$238,0),4),IF(INDEX('Capacity Summary'!$H$139:$BG$238,MATCH('Capacity Backing (Hide)'!E$132,'Capacity Summary'!$B$139:$B$238,0),MATCH('Capacity Backing (Hide)'!$A150,'Capacity Summary'!$H$138:$BG$138,0))&lt;&gt;0,INDEX('Capacity Summary'!$H$139:$BG$238,MATCH('Capacity Backing (Hide)'!E$132,'Capacity Summary'!$B$139:$B$238,0),MATCH('Capacity Backing (Hide)'!$A150,'Capacity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(Hide)'!$A150,'Capacity Summary'!$H$138:$BG$138,0))="x",INDEX('Capacity Summary'!$C$139:$E$238,MATCH('Capacity Backing (Hide)'!F$132,'Capacity Summary'!$B$139:$B$238,0),4),IF(INDEX('Capacity Summary'!$H$139:$BG$238,MATCH('Capacity Backing (Hide)'!F$132,'Capacity Summary'!$B$139:$B$238,0),MATCH('Capacity Backing (Hide)'!$A150,'Capacity Summary'!$H$138:$BG$138,0))&lt;&gt;0,INDEX('Capacity Summary'!$H$139:$BG$238,MATCH('Capacity Backing (Hide)'!F$132,'Capacity Summary'!$B$139:$B$238,0),MATCH('Capacity Backing (Hide)'!$A150,'Capacity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(Hide)'!$A150,'Capacity Summary'!$H$138:$BG$138,0))="x",INDEX('Capacity Summary'!$C$139:$E$238,MATCH('Capacity Backing (Hide)'!G$132,'Capacity Summary'!$B$139:$B$238,0),4),IF(INDEX('Capacity Summary'!$H$139:$BG$238,MATCH('Capacity Backing (Hide)'!G$132,'Capacity Summary'!$B$139:$B$238,0),MATCH('Capacity Backing (Hide)'!$A150,'Capacity Summary'!$H$138:$BG$138,0))&lt;&gt;0,INDEX('Capacity Summary'!$H$139:$BG$238,MATCH('Capacity Backing (Hide)'!G$132,'Capacity Summary'!$B$139:$B$238,0),MATCH('Capacity Backing (Hide)'!$A150,'Capacity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(Hide)'!$A150,'Capacity Summary'!$H$138:$BG$138,0))="x",INDEX('Capacity Summary'!$C$139:$E$238,MATCH('Capacity Backing (Hide)'!H$132,'Capacity Summary'!$B$139:$B$238,0),4),IF(INDEX('Capacity Summary'!$H$139:$BG$238,MATCH('Capacity Backing (Hide)'!H$132,'Capacity Summary'!$B$139:$B$238,0),MATCH('Capacity Backing (Hide)'!$A150,'Capacity Summary'!$H$138:$BG$138,0))&lt;&gt;0,INDEX('Capacity Summary'!$H$139:$BG$238,MATCH('Capacity Backing (Hide)'!H$132,'Capacity Summary'!$B$139:$B$238,0),MATCH('Capacity Backing (Hide)'!$A150,'Capacity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(Hide)'!$A150,'Capacity Summary'!$H$138:$BG$138,0))="x",INDEX('Capacity Summary'!$C$139:$E$238,MATCH('Capacity Backing (Hide)'!I$132,'Capacity Summary'!$B$139:$B$238,0),4),IF(INDEX('Capacity Summary'!$H$139:$BG$238,MATCH('Capacity Backing (Hide)'!I$132,'Capacity Summary'!$B$139:$B$238,0),MATCH('Capacity Backing (Hide)'!$A150,'Capacity Summary'!$H$138:$BG$138,0))&lt;&gt;0,INDEX('Capacity Summary'!$H$139:$BG$238,MATCH('Capacity Backing (Hide)'!I$132,'Capacity Summary'!$B$139:$B$238,0),MATCH('Capacity Backing (Hide)'!$A150,'Capacity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(Hide)'!$A150,'Capacity Summary'!$H$138:$BG$138,0))="x",INDEX('Capacity Summary'!$C$139:$E$238,MATCH('Capacity Backing (Hide)'!J$132,'Capacity Summary'!$B$139:$B$238,0),4),IF(INDEX('Capacity Summary'!$H$139:$BG$238,MATCH('Capacity Backing (Hide)'!J$132,'Capacity Summary'!$B$139:$B$238,0),MATCH('Capacity Backing (Hide)'!$A150,'Capacity Summary'!$H$138:$BG$138,0))&lt;&gt;0,INDEX('Capacity Summary'!$H$139:$BG$238,MATCH('Capacity Backing (Hide)'!J$132,'Capacity Summary'!$B$139:$B$238,0),MATCH('Capacity Backing (Hide)'!$A150,'Capacity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(Hide)'!$A150,'Capacity Summary'!$H$138:$BG$138,0))="x",INDEX('Capacity Summary'!$C$139:$E$238,MATCH('Capacity Backing (Hide)'!K$132,'Capacity Summary'!$B$139:$B$238,0),4),IF(INDEX('Capacity Summary'!$H$139:$BG$238,MATCH('Capacity Backing (Hide)'!K$132,'Capacity Summary'!$B$139:$B$238,0),MATCH('Capacity Backing (Hide)'!$A150,'Capacity Summary'!$H$138:$BG$138,0))&lt;&gt;0,INDEX('Capacity Summary'!$H$139:$BG$238,MATCH('Capacity Backing (Hide)'!K$132,'Capacity Summary'!$B$139:$B$238,0),MATCH('Capacity Backing (Hide)'!$A150,'Capacity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(Hide)'!$A150,'Capacity Summary'!$H$138:$BG$138,0))="x",INDEX('Capacity Summary'!$C$139:$E$238,MATCH('Capacity Backing (Hide)'!L$132,'Capacity Summary'!$B$139:$B$238,0),4),IF(INDEX('Capacity Summary'!$H$139:$BG$238,MATCH('Capacity Backing (Hide)'!L$132,'Capacity Summary'!$B$139:$B$238,0),MATCH('Capacity Backing (Hide)'!$A150,'Capacity Summary'!$H$138:$BG$138,0))&lt;&gt;0,INDEX('Capacity Summary'!$H$139:$BG$238,MATCH('Capacity Backing (Hide)'!L$132,'Capacity Summary'!$B$139:$B$238,0),MATCH('Capacity Backing (Hide)'!$A150,'Capacity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(Hide)'!$A150,'Capacity Summary'!$H$138:$BG$138,0))="x",INDEX('Capacity Summary'!$C$139:$E$238,MATCH('Capacity Backing (Hide)'!M$132,'Capacity Summary'!$B$139:$B$238,0),4),IF(INDEX('Capacity Summary'!$H$139:$BG$238,MATCH('Capacity Backing (Hide)'!M$132,'Capacity Summary'!$B$139:$B$238,0),MATCH('Capacity Backing (Hide)'!$A150,'Capacity Summary'!$H$138:$BG$138,0))&lt;&gt;0,INDEX('Capacity Summary'!$H$139:$BG$238,MATCH('Capacity Backing (Hide)'!M$132,'Capacity Summary'!$B$139:$B$238,0),MATCH('Capacity Backing (Hide)'!$A150,'Capacity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(Hide)'!$A150,'Capacity Summary'!$H$138:$BG$138,0))="x",INDEX('Capacity Summary'!$C$139:$E$238,MATCH('Capacity Backing (Hide)'!N$132,'Capacity Summary'!$B$139:$B$238,0),4),IF(INDEX('Capacity Summary'!$H$139:$BG$238,MATCH('Capacity Backing (Hide)'!N$132,'Capacity Summary'!$B$139:$B$238,0),MATCH('Capacity Backing (Hide)'!$A150,'Capacity Summary'!$H$138:$BG$138,0))&lt;&gt;0,INDEX('Capacity Summary'!$H$139:$BG$238,MATCH('Capacity Backing (Hide)'!N$132,'Capacity Summary'!$B$139:$B$238,0),MATCH('Capacity Backing (Hide)'!$A150,'Capacity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(Hide)'!$A150,'Capacity Summary'!$H$138:$BG$138,0))="x",INDEX('Capacity Summary'!$C$139:$E$238,MATCH('Capacity Backing (Hide)'!O$132,'Capacity Summary'!$B$139:$B$238,0),4),IF(INDEX('Capacity Summary'!$H$139:$BG$238,MATCH('Capacity Backing (Hide)'!O$132,'Capacity Summary'!$B$139:$B$238,0),MATCH('Capacity Backing (Hide)'!$A150,'Capacity Summary'!$H$138:$BG$138,0))&lt;&gt;0,INDEX('Capacity Summary'!$H$139:$BG$238,MATCH('Capacity Backing (Hide)'!O$132,'Capacity Summary'!$B$139:$B$238,0),MATCH('Capacity Backing (Hide)'!$A150,'Capacity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(Hide)'!$A150,'Capacity Summary'!$H$138:$BG$138,0))="x",INDEX('Capacity Summary'!$C$139:$E$238,MATCH('Capacity Backing (Hide)'!P$132,'Capacity Summary'!$B$139:$B$238,0),4),IF(INDEX('Capacity Summary'!$H$139:$BG$238,MATCH('Capacity Backing (Hide)'!P$132,'Capacity Summary'!$B$139:$B$238,0),MATCH('Capacity Backing (Hide)'!$A150,'Capacity Summary'!$H$138:$BG$138,0))&lt;&gt;0,INDEX('Capacity Summary'!$H$139:$BG$238,MATCH('Capacity Backing (Hide)'!P$132,'Capacity Summary'!$B$139:$B$238,0),MATCH('Capacity Backing (Hide)'!$A150,'Capacity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(Hide)'!$A150,'Capacity Summary'!$H$138:$BG$138,0))="x",INDEX('Capacity Summary'!$C$139:$E$238,MATCH('Capacity Backing (Hide)'!Q$132,'Capacity Summary'!$B$139:$B$238,0),4),IF(INDEX('Capacity Summary'!$H$139:$BG$238,MATCH('Capacity Backing (Hide)'!Q$132,'Capacity Summary'!$B$139:$B$238,0),MATCH('Capacity Backing (Hide)'!$A150,'Capacity Summary'!$H$138:$BG$138,0))&lt;&gt;0,INDEX('Capacity Summary'!$H$139:$BG$238,MATCH('Capacity Backing (Hide)'!Q$132,'Capacity Summary'!$B$139:$B$238,0),MATCH('Capacity Backing (Hide)'!$A150,'Capacity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(Hide)'!$A150,'Capacity Summary'!$H$138:$BG$138,0))="x",INDEX('Capacity Summary'!$C$139:$E$238,MATCH('Capacity Backing (Hide)'!R$132,'Capacity Summary'!$B$139:$B$238,0),4),IF(INDEX('Capacity Summary'!$H$139:$BG$238,MATCH('Capacity Backing (Hide)'!R$132,'Capacity Summary'!$B$139:$B$238,0),MATCH('Capacity Backing (Hide)'!$A150,'Capacity Summary'!$H$138:$BG$138,0))&lt;&gt;0,INDEX('Capacity Summary'!$H$139:$BG$238,MATCH('Capacity Backing (Hide)'!R$132,'Capacity Summary'!$B$139:$B$238,0),MATCH('Capacity Backing (Hide)'!$A150,'Capacity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(Hide)'!$A150,'Capacity Summary'!$H$138:$BG$138,0))="x",INDEX('Capacity Summary'!$C$139:$E$238,MATCH('Capacity Backing (Hide)'!S$132,'Capacity Summary'!$B$139:$B$238,0),4),IF(INDEX('Capacity Summary'!$H$139:$BG$238,MATCH('Capacity Backing (Hide)'!S$132,'Capacity Summary'!$B$139:$B$238,0),MATCH('Capacity Backing (Hide)'!$A150,'Capacity Summary'!$H$138:$BG$138,0))&lt;&gt;0,INDEX('Capacity Summary'!$H$139:$BG$238,MATCH('Capacity Backing (Hide)'!S$132,'Capacity Summary'!$B$139:$B$238,0),MATCH('Capacity Backing (Hide)'!$A150,'Capacity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(Hide)'!$A150,'Capacity Summary'!$H$138:$BG$138,0))="x",INDEX('Capacity Summary'!$C$139:$E$238,MATCH('Capacity Backing (Hide)'!T$132,'Capacity Summary'!$B$139:$B$238,0),4),IF(INDEX('Capacity Summary'!$H$139:$BG$238,MATCH('Capacity Backing (Hide)'!T$132,'Capacity Summary'!$B$139:$B$238,0),MATCH('Capacity Backing (Hide)'!$A150,'Capacity Summary'!$H$138:$BG$138,0))&lt;&gt;0,INDEX('Capacity Summary'!$H$139:$BG$238,MATCH('Capacity Backing (Hide)'!T$132,'Capacity Summary'!$B$139:$B$238,0),MATCH('Capacity Backing (Hide)'!$A150,'Capacity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(Hide)'!$A150,'Capacity Summary'!$H$138:$BG$138,0))="x",INDEX('Capacity Summary'!$C$139:$E$238,MATCH('Capacity Backing (Hide)'!U$132,'Capacity Summary'!$B$139:$B$238,0),4),IF(INDEX('Capacity Summary'!$H$139:$BG$238,MATCH('Capacity Backing (Hide)'!U$132,'Capacity Summary'!$B$139:$B$238,0),MATCH('Capacity Backing (Hide)'!$A150,'Capacity Summary'!$H$138:$BG$138,0))&lt;&gt;0,INDEX('Capacity Summary'!$H$139:$BG$238,MATCH('Capacity Backing (Hide)'!U$132,'Capacity Summary'!$B$139:$B$238,0),MATCH('Capacity Backing (Hide)'!$A150,'Capacity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(Hide)'!$A150,'Capacity Summary'!$H$138:$BG$138,0))="x",INDEX('Capacity Summary'!$C$139:$E$238,MATCH('Capacity Backing (Hide)'!V$132,'Capacity Summary'!$B$139:$B$238,0),4),IF(INDEX('Capacity Summary'!$H$139:$BG$238,MATCH('Capacity Backing (Hide)'!V$132,'Capacity Summary'!$B$139:$B$238,0),MATCH('Capacity Backing (Hide)'!$A150,'Capacity Summary'!$H$138:$BG$138,0))&lt;&gt;0,INDEX('Capacity Summary'!$H$139:$BG$238,MATCH('Capacity Backing (Hide)'!V$132,'Capacity Summary'!$B$139:$B$238,0),MATCH('Capacity Backing (Hide)'!$A150,'Capacity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(Hide)'!$A150,'Capacity Summary'!$H$138:$BG$138,0))="x",INDEX('Capacity Summary'!$C$139:$E$238,MATCH('Capacity Backing (Hide)'!W$132,'Capacity Summary'!$B$139:$B$238,0),4),IF(INDEX('Capacity Summary'!$H$139:$BG$238,MATCH('Capacity Backing (Hide)'!W$132,'Capacity Summary'!$B$139:$B$238,0),MATCH('Capacity Backing (Hide)'!$A150,'Capacity Summary'!$H$138:$BG$138,0))&lt;&gt;0,INDEX('Capacity Summary'!$H$139:$BG$238,MATCH('Capacity Backing (Hide)'!W$132,'Capacity Summary'!$B$139:$B$238,0),MATCH('Capacity Backing (Hide)'!$A150,'Capacity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(Hide)'!$A150,'Capacity Summary'!$H$138:$BG$138,0))="x",INDEX('Capacity Summary'!$C$139:$E$238,MATCH('Capacity Backing (Hide)'!X$132,'Capacity Summary'!$B$139:$B$238,0),4),IF(INDEX('Capacity Summary'!$H$139:$BG$238,MATCH('Capacity Backing (Hide)'!X$132,'Capacity Summary'!$B$139:$B$238,0),MATCH('Capacity Backing (Hide)'!$A150,'Capacity Summary'!$H$138:$BG$138,0))&lt;&gt;0,INDEX('Capacity Summary'!$H$139:$BG$238,MATCH('Capacity Backing (Hide)'!X$132,'Capacity Summary'!$B$139:$B$238,0),MATCH('Capacity Backing (Hide)'!$A150,'Capacity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(Hide)'!$A150,'Capacity Summary'!$H$138:$BG$138,0))="x",INDEX('Capacity Summary'!$C$139:$E$238,MATCH('Capacity Backing (Hide)'!Y$132,'Capacity Summary'!$B$139:$B$238,0),4),IF(INDEX('Capacity Summary'!$H$139:$BG$238,MATCH('Capacity Backing (Hide)'!Y$132,'Capacity Summary'!$B$139:$B$238,0),MATCH('Capacity Backing (Hide)'!$A150,'Capacity Summary'!$H$138:$BG$138,0))&lt;&gt;0,INDEX('Capacity Summary'!$H$139:$BG$238,MATCH('Capacity Backing (Hide)'!Y$132,'Capacity Summary'!$B$139:$B$238,0),MATCH('Capacity Backing (Hide)'!$A150,'Capacity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(Hide)'!$A150,'Capacity Summary'!$H$138:$BG$138,0))="x",INDEX('Capacity Summary'!$C$139:$E$238,MATCH('Capacity Backing (Hide)'!Z$132,'Capacity Summary'!$B$139:$B$238,0),4),IF(INDEX('Capacity Summary'!$H$139:$BG$238,MATCH('Capacity Backing (Hide)'!Z$132,'Capacity Summary'!$B$139:$B$238,0),MATCH('Capacity Backing (Hide)'!$A150,'Capacity Summary'!$H$138:$BG$138,0))&lt;&gt;0,INDEX('Capacity Summary'!$H$139:$BG$238,MATCH('Capacity Backing (Hide)'!Z$132,'Capacity Summary'!$B$139:$B$238,0),MATCH('Capacity Backing (Hide)'!$A150,'Capacity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(Hide)'!$A150,'Capacity Summary'!$H$138:$BG$138,0))="x",INDEX('Capacity Summary'!$C$139:$E$238,MATCH('Capacity Backing (Hide)'!AA$132,'Capacity Summary'!$B$139:$B$238,0),4),IF(INDEX('Capacity Summary'!$H$139:$BG$238,MATCH('Capacity Backing (Hide)'!AA$132,'Capacity Summary'!$B$139:$B$238,0),MATCH('Capacity Backing (Hide)'!$A150,'Capacity Summary'!$H$138:$BG$138,0))&lt;&gt;0,INDEX('Capacity Summary'!$H$139:$BG$238,MATCH('Capacity Backing (Hide)'!AA$132,'Capacity Summary'!$B$139:$B$238,0),MATCH('Capacity Backing (Hide)'!$A150,'Capacity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(Hide)'!$A150,'Capacity Summary'!$H$138:$BG$138,0))="x",INDEX('Capacity Summary'!$C$139:$E$238,MATCH('Capacity Backing (Hide)'!AB$132,'Capacity Summary'!$B$139:$B$238,0),4),IF(INDEX('Capacity Summary'!$H$139:$BG$238,MATCH('Capacity Backing (Hide)'!AB$132,'Capacity Summary'!$B$139:$B$238,0),MATCH('Capacity Backing (Hide)'!$A150,'Capacity Summary'!$H$138:$BG$138,0))&lt;&gt;0,INDEX('Capacity Summary'!$H$139:$BG$238,MATCH('Capacity Backing (Hide)'!AB$132,'Capacity Summary'!$B$139:$B$238,0),MATCH('Capacity Backing (Hide)'!$A150,'Capacity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(Hide)'!$A150,'Capacity Summary'!$H$138:$BG$138,0))="x",INDEX('Capacity Summary'!$C$139:$E$238,MATCH('Capacity Backing (Hide)'!AC$132,'Capacity Summary'!$B$139:$B$238,0),4),IF(INDEX('Capacity Summary'!$H$139:$BG$238,MATCH('Capacity Backing (Hide)'!AC$132,'Capacity Summary'!$B$139:$B$238,0),MATCH('Capacity Backing (Hide)'!$A150,'Capacity Summary'!$H$138:$BG$138,0))&lt;&gt;0,INDEX('Capacity Summary'!$H$139:$BG$238,MATCH('Capacity Backing (Hide)'!AC$132,'Capacity Summary'!$B$139:$B$238,0),MATCH('Capacity Backing (Hide)'!$A150,'Capacity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(Hide)'!$A150,'Capacity Summary'!$H$138:$BG$138,0))="x",INDEX('Capacity Summary'!$C$139:$E$238,MATCH('Capacity Backing (Hide)'!AD$132,'Capacity Summary'!$B$139:$B$238,0),4),IF(INDEX('Capacity Summary'!$H$139:$BG$238,MATCH('Capacity Backing (Hide)'!AD$132,'Capacity Summary'!$B$139:$B$238,0),MATCH('Capacity Backing (Hide)'!$A150,'Capacity Summary'!$H$138:$BG$138,0))&lt;&gt;0,INDEX('Capacity Summary'!$H$139:$BG$238,MATCH('Capacity Backing (Hide)'!AD$132,'Capacity Summary'!$B$139:$B$238,0),MATCH('Capacity Backing (Hide)'!$A150,'Capacity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(Hide)'!$A150,'Capacity Summary'!$H$138:$BG$138,0))="x",INDEX('Capacity Summary'!$C$139:$E$238,MATCH('Capacity Backing (Hide)'!AE$132,'Capacity Summary'!$B$139:$B$238,0),4),IF(INDEX('Capacity Summary'!$H$139:$BG$238,MATCH('Capacity Backing (Hide)'!AE$132,'Capacity Summary'!$B$139:$B$238,0),MATCH('Capacity Backing (Hide)'!$A150,'Capacity Summary'!$H$138:$BG$138,0))&lt;&gt;0,INDEX('Capacity Summary'!$H$139:$BG$238,MATCH('Capacity Backing (Hide)'!AE$132,'Capacity Summary'!$B$139:$B$238,0),MATCH('Capacity Backing (Hide)'!$A150,'Capacity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(Hide)'!$A150,'Capacity Summary'!$H$138:$BG$138,0))="x",INDEX('Capacity Summary'!$C$139:$E$238,MATCH('Capacity Backing (Hide)'!AF$132,'Capacity Summary'!$B$139:$B$238,0),4),IF(INDEX('Capacity Summary'!$H$139:$BG$238,MATCH('Capacity Backing (Hide)'!AF$132,'Capacity Summary'!$B$139:$B$238,0),MATCH('Capacity Backing (Hide)'!$A150,'Capacity Summary'!$H$138:$BG$138,0))&lt;&gt;0,INDEX('Capacity Summary'!$H$139:$BG$238,MATCH('Capacity Backing (Hide)'!AF$132,'Capacity Summary'!$B$139:$B$238,0),MATCH('Capacity Backing (Hide)'!$A150,'Capacity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(Hide)'!$A150,'Capacity Summary'!$H$138:$BG$138,0))="x",INDEX('Capacity Summary'!$C$139:$E$238,MATCH('Capacity Backing (Hide)'!AG$132,'Capacity Summary'!$B$139:$B$238,0),4),IF(INDEX('Capacity Summary'!$H$139:$BG$238,MATCH('Capacity Backing (Hide)'!AG$132,'Capacity Summary'!$B$139:$B$238,0),MATCH('Capacity Backing (Hide)'!$A150,'Capacity Summary'!$H$138:$BG$138,0))&lt;&gt;0,INDEX('Capacity Summary'!$H$139:$BG$238,MATCH('Capacity Backing (Hide)'!AG$132,'Capacity Summary'!$B$139:$B$238,0),MATCH('Capacity Backing (Hide)'!$A150,'Capacity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(Hide)'!$A150,'Capacity Summary'!$H$138:$BG$138,0))="x",INDEX('Capacity Summary'!$C$139:$E$238,MATCH('Capacity Backing (Hide)'!AH$132,'Capacity Summary'!$B$139:$B$238,0),4),IF(INDEX('Capacity Summary'!$H$139:$BG$238,MATCH('Capacity Backing (Hide)'!AH$132,'Capacity Summary'!$B$139:$B$238,0),MATCH('Capacity Backing (Hide)'!$A150,'Capacity Summary'!$H$138:$BG$138,0))&lt;&gt;0,INDEX('Capacity Summary'!$H$139:$BG$238,MATCH('Capacity Backing (Hide)'!AH$132,'Capacity Summary'!$B$139:$B$238,0),MATCH('Capacity Backing (Hide)'!$A150,'Capacity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(Hide)'!$A150,'Capacity Summary'!$H$138:$BG$138,0))="x",INDEX('Capacity Summary'!$C$139:$E$238,MATCH('Capacity Backing (Hide)'!AI$132,'Capacity Summary'!$B$139:$B$238,0),4),IF(INDEX('Capacity Summary'!$H$139:$BG$238,MATCH('Capacity Backing (Hide)'!AI$132,'Capacity Summary'!$B$139:$B$238,0),MATCH('Capacity Backing (Hide)'!$A150,'Capacity Summary'!$H$138:$BG$138,0))&lt;&gt;0,INDEX('Capacity Summary'!$H$139:$BG$238,MATCH('Capacity Backing (Hide)'!AI$132,'Capacity Summary'!$B$139:$B$238,0),MATCH('Capacity Backing (Hide)'!$A150,'Capacity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(Hide)'!$A150,'Capacity Summary'!$H$138:$BG$138,0))="x",INDEX('Capacity Summary'!$C$139:$E$238,MATCH('Capacity Backing (Hide)'!AJ$132,'Capacity Summary'!$B$139:$B$238,0),4),IF(INDEX('Capacity Summary'!$H$139:$BG$238,MATCH('Capacity Backing (Hide)'!AJ$132,'Capacity Summary'!$B$139:$B$238,0),MATCH('Capacity Backing (Hide)'!$A150,'Capacity Summary'!$H$138:$BG$138,0))&lt;&gt;0,INDEX('Capacity Summary'!$H$139:$BG$238,MATCH('Capacity Backing (Hide)'!AJ$132,'Capacity Summary'!$B$139:$B$238,0),MATCH('Capacity Backing (Hide)'!$A150,'Capacity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(Hide)'!$A150,'Capacity Summary'!$H$138:$BG$138,0))="x",INDEX('Capacity Summary'!$C$139:$E$238,MATCH('Capacity Backing (Hide)'!AK$132,'Capacity Summary'!$B$139:$B$238,0),4),IF(INDEX('Capacity Summary'!$H$139:$BG$238,MATCH('Capacity Backing (Hide)'!AK$132,'Capacity Summary'!$B$139:$B$238,0),MATCH('Capacity Backing (Hide)'!$A150,'Capacity Summary'!$H$138:$BG$138,0))&lt;&gt;0,INDEX('Capacity Summary'!$H$139:$BG$238,MATCH('Capacity Backing (Hide)'!AK$132,'Capacity Summary'!$B$139:$B$238,0),MATCH('Capacity Backing (Hide)'!$A150,'Capacity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(Hide)'!$A150,'Capacity Summary'!$H$138:$BG$138,0))="x",INDEX('Capacity Summary'!$C$139:$E$238,MATCH('Capacity Backing (Hide)'!AL$132,'Capacity Summary'!$B$139:$B$238,0),4),IF(INDEX('Capacity Summary'!$H$139:$BG$238,MATCH('Capacity Backing (Hide)'!AL$132,'Capacity Summary'!$B$139:$B$238,0),MATCH('Capacity Backing (Hide)'!$A150,'Capacity Summary'!$H$138:$BG$138,0))&lt;&gt;0,INDEX('Capacity Summary'!$H$139:$BG$238,MATCH('Capacity Backing (Hide)'!AL$132,'Capacity Summary'!$B$139:$B$238,0),MATCH('Capacity Backing (Hide)'!$A150,'Capacity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(Hide)'!$A150,'Capacity Summary'!$H$138:$BG$138,0))="x",INDEX('Capacity Summary'!$C$139:$E$238,MATCH('Capacity Backing (Hide)'!AM$132,'Capacity Summary'!$B$139:$B$238,0),4),IF(INDEX('Capacity Summary'!$H$139:$BG$238,MATCH('Capacity Backing (Hide)'!AM$132,'Capacity Summary'!$B$139:$B$238,0),MATCH('Capacity Backing (Hide)'!$A150,'Capacity Summary'!$H$138:$BG$138,0))&lt;&gt;0,INDEX('Capacity Summary'!$H$139:$BG$238,MATCH('Capacity Backing (Hide)'!AM$132,'Capacity Summary'!$B$139:$B$238,0),MATCH('Capacity Backing (Hide)'!$A150,'Capacity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(Hide)'!$A150,'Capacity Summary'!$H$138:$BG$138,0))="x",INDEX('Capacity Summary'!$C$139:$E$238,MATCH('Capacity Backing (Hide)'!AN$132,'Capacity Summary'!$B$139:$B$238,0),4),IF(INDEX('Capacity Summary'!$H$139:$BG$238,MATCH('Capacity Backing (Hide)'!AN$132,'Capacity Summary'!$B$139:$B$238,0),MATCH('Capacity Backing (Hide)'!$A150,'Capacity Summary'!$H$138:$BG$138,0))&lt;&gt;0,INDEX('Capacity Summary'!$H$139:$BG$238,MATCH('Capacity Backing (Hide)'!AN$132,'Capacity Summary'!$B$139:$B$238,0),MATCH('Capacity Backing (Hide)'!$A150,'Capacity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(Hide)'!$A150,'Capacity Summary'!$H$138:$BG$138,0))="x",INDEX('Capacity Summary'!$C$139:$E$238,MATCH('Capacity Backing (Hide)'!AO$132,'Capacity Summary'!$B$139:$B$238,0),4),IF(INDEX('Capacity Summary'!$H$139:$BG$238,MATCH('Capacity Backing (Hide)'!AO$132,'Capacity Summary'!$B$139:$B$238,0),MATCH('Capacity Backing (Hide)'!$A150,'Capacity Summary'!$H$138:$BG$138,0))&lt;&gt;0,INDEX('Capacity Summary'!$H$139:$BG$238,MATCH('Capacity Backing (Hide)'!AO$132,'Capacity Summary'!$B$139:$B$238,0),MATCH('Capacity Backing (Hide)'!$A150,'Capacity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(Hide)'!$A150,'Capacity Summary'!$H$138:$BG$138,0))="x",INDEX('Capacity Summary'!$C$139:$E$238,MATCH('Capacity Backing (Hide)'!AP$132,'Capacity Summary'!$B$139:$B$238,0),4),IF(INDEX('Capacity Summary'!$H$139:$BG$238,MATCH('Capacity Backing (Hide)'!AP$132,'Capacity Summary'!$B$139:$B$238,0),MATCH('Capacity Backing (Hide)'!$A150,'Capacity Summary'!$H$138:$BG$138,0))&lt;&gt;0,INDEX('Capacity Summary'!$H$139:$BG$238,MATCH('Capacity Backing (Hide)'!AP$132,'Capacity Summary'!$B$139:$B$238,0),MATCH('Capacity Backing (Hide)'!$A150,'Capacity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(Hide)'!$A150,'Capacity Summary'!$H$138:$BG$138,0))="x",INDEX('Capacity Summary'!$C$139:$E$238,MATCH('Capacity Backing (Hide)'!AQ$132,'Capacity Summary'!$B$139:$B$238,0),4),IF(INDEX('Capacity Summary'!$H$139:$BG$238,MATCH('Capacity Backing (Hide)'!AQ$132,'Capacity Summary'!$B$139:$B$238,0),MATCH('Capacity Backing (Hide)'!$A150,'Capacity Summary'!$H$138:$BG$138,0))&lt;&gt;0,INDEX('Capacity Summary'!$H$139:$BG$238,MATCH('Capacity Backing (Hide)'!AQ$132,'Capacity Summary'!$B$139:$B$238,0),MATCH('Capacity Backing (Hide)'!$A150,'Capacity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(Hide)'!$A150,'Capacity Summary'!$H$138:$BG$138,0))="x",INDEX('Capacity Summary'!$C$139:$E$238,MATCH('Capacity Backing (Hide)'!AR$132,'Capacity Summary'!$B$139:$B$238,0),4),IF(INDEX('Capacity Summary'!$H$139:$BG$238,MATCH('Capacity Backing (Hide)'!AR$132,'Capacity Summary'!$B$139:$B$238,0),MATCH('Capacity Backing (Hide)'!$A150,'Capacity Summary'!$H$138:$BG$138,0))&lt;&gt;0,INDEX('Capacity Summary'!$H$139:$BG$238,MATCH('Capacity Backing (Hide)'!AR$132,'Capacity Summary'!$B$139:$B$238,0),MATCH('Capacity Backing (Hide)'!$A150,'Capacity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(Hide)'!$A150,'Capacity Summary'!$H$138:$BG$138,0))="x",INDEX('Capacity Summary'!$C$139:$E$238,MATCH('Capacity Backing (Hide)'!AS$132,'Capacity Summary'!$B$139:$B$238,0),4),IF(INDEX('Capacity Summary'!$H$139:$BG$238,MATCH('Capacity Backing (Hide)'!AS$132,'Capacity Summary'!$B$139:$B$238,0),MATCH('Capacity Backing (Hide)'!$A150,'Capacity Summary'!$H$138:$BG$138,0))&lt;&gt;0,INDEX('Capacity Summary'!$H$139:$BG$238,MATCH('Capacity Backing (Hide)'!AS$132,'Capacity Summary'!$B$139:$B$238,0),MATCH('Capacity Backing (Hide)'!$A150,'Capacity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(Hide)'!$A150,'Capacity Summary'!$H$138:$BG$138,0))="x",INDEX('Capacity Summary'!$C$139:$E$238,MATCH('Capacity Backing (Hide)'!AT$132,'Capacity Summary'!$B$139:$B$238,0),4),IF(INDEX('Capacity Summary'!$H$139:$BG$238,MATCH('Capacity Backing (Hide)'!AT$132,'Capacity Summary'!$B$139:$B$238,0),MATCH('Capacity Backing (Hide)'!$A150,'Capacity Summary'!$H$138:$BG$138,0))&lt;&gt;0,INDEX('Capacity Summary'!$H$139:$BG$238,MATCH('Capacity Backing (Hide)'!AT$132,'Capacity Summary'!$B$139:$B$238,0),MATCH('Capacity Backing (Hide)'!$A150,'Capacity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(Hide)'!$A150,'Capacity Summary'!$H$138:$BG$138,0))="x",INDEX('Capacity Summary'!$C$139:$E$238,MATCH('Capacity Backing (Hide)'!AU$132,'Capacity Summary'!$B$139:$B$238,0),4),IF(INDEX('Capacity Summary'!$H$139:$BG$238,MATCH('Capacity Backing (Hide)'!AU$132,'Capacity Summary'!$B$139:$B$238,0),MATCH('Capacity Backing (Hide)'!$A150,'Capacity Summary'!$H$138:$BG$138,0))&lt;&gt;0,INDEX('Capacity Summary'!$H$139:$BG$238,MATCH('Capacity Backing (Hide)'!AU$132,'Capacity Summary'!$B$139:$B$238,0),MATCH('Capacity Backing (Hide)'!$A150,'Capacity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(Hide)'!$A150,'Capacity Summary'!$H$138:$BG$138,0))="x",INDEX('Capacity Summary'!$C$139:$E$238,MATCH('Capacity Backing (Hide)'!AV$132,'Capacity Summary'!$B$139:$B$238,0),4),IF(INDEX('Capacity Summary'!$H$139:$BG$238,MATCH('Capacity Backing (Hide)'!AV$132,'Capacity Summary'!$B$139:$B$238,0),MATCH('Capacity Backing (Hide)'!$A150,'Capacity Summary'!$H$138:$BG$138,0))&lt;&gt;0,INDEX('Capacity Summary'!$H$139:$BG$238,MATCH('Capacity Backing (Hide)'!AV$132,'Capacity Summary'!$B$139:$B$238,0),MATCH('Capacity Backing (Hide)'!$A150,'Capacity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(Hide)'!$A150,'Capacity Summary'!$H$138:$BG$138,0))="x",INDEX('Capacity Summary'!$C$139:$E$238,MATCH('Capacity Backing (Hide)'!AW$132,'Capacity Summary'!$B$139:$B$238,0),4),IF(INDEX('Capacity Summary'!$H$139:$BG$238,MATCH('Capacity Backing (Hide)'!AW$132,'Capacity Summary'!$B$139:$B$238,0),MATCH('Capacity Backing (Hide)'!$A150,'Capacity Summary'!$H$138:$BG$138,0))&lt;&gt;0,INDEX('Capacity Summary'!$H$139:$BG$238,MATCH('Capacity Backing (Hide)'!AW$132,'Capacity Summary'!$B$139:$B$238,0),MATCH('Capacity Backing (Hide)'!$A150,'Capacity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(Hide)'!$A150,'Capacity Summary'!$H$138:$BG$138,0))="x",INDEX('Capacity Summary'!$C$139:$E$238,MATCH('Capacity Backing (Hide)'!AX$132,'Capacity Summary'!$B$139:$B$238,0),4),IF(INDEX('Capacity Summary'!$H$139:$BG$238,MATCH('Capacity Backing (Hide)'!AX$132,'Capacity Summary'!$B$139:$B$238,0),MATCH('Capacity Backing (Hide)'!$A150,'Capacity Summary'!$H$138:$BG$138,0))&lt;&gt;0,INDEX('Capacity Summary'!$H$139:$BG$238,MATCH('Capacity Backing (Hide)'!AX$132,'Capacity Summary'!$B$139:$B$238,0),MATCH('Capacity Backing (Hide)'!$A150,'Capacity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(Hide)'!$A150,'Capacity Summary'!$H$138:$BG$138,0))="x",INDEX('Capacity Summary'!$C$139:$E$238,MATCH('Capacity Backing (Hide)'!AY$132,'Capacity Summary'!$B$139:$B$238,0),4),IF(INDEX('Capacity Summary'!$H$139:$BG$238,MATCH('Capacity Backing (Hide)'!AY$132,'Capacity Summary'!$B$139:$B$238,0),MATCH('Capacity Backing (Hide)'!$A150,'Capacity Summary'!$H$138:$BG$138,0))&lt;&gt;0,INDEX('Capacity Summary'!$H$139:$BG$238,MATCH('Capacity Backing (Hide)'!AY$132,'Capacity Summary'!$B$139:$B$238,0),MATCH('Capacity Backing (Hide)'!$A150,'Capacity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(Hide)'!$A150,'Capacity Summary'!$H$138:$BG$138,0))="x",INDEX('Capacity Summary'!$C$139:$E$238,MATCH('Capacity Backing (Hide)'!AZ$132,'Capacity Summary'!$B$139:$B$238,0),4),IF(INDEX('Capacity Summary'!$H$139:$BG$238,MATCH('Capacity Backing (Hide)'!AZ$132,'Capacity Summary'!$B$139:$B$238,0),MATCH('Capacity Backing (Hide)'!$A150,'Capacity Summary'!$H$138:$BG$138,0))&lt;&gt;0,INDEX('Capacity Summary'!$H$139:$BG$238,MATCH('Capacity Backing (Hide)'!AZ$132,'Capacity Summary'!$B$139:$B$238,0),MATCH('Capacity Backing (Hide)'!$A150,'Capacity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(Hide)'!$A150,'Capacity Summary'!$H$138:$BG$138,0))="x",INDEX('Capacity Summary'!$C$139:$E$238,MATCH('Capacity Backing (Hide)'!BA$132,'Capacity Summary'!$B$139:$B$238,0),4),IF(INDEX('Capacity Summary'!$H$139:$BG$238,MATCH('Capacity Backing (Hide)'!BA$132,'Capacity Summary'!$B$139:$B$238,0),MATCH('Capacity Backing (Hide)'!$A150,'Capacity Summary'!$H$138:$BG$138,0))&lt;&gt;0,INDEX('Capacity Summary'!$H$139:$BG$238,MATCH('Capacity Backing (Hide)'!BA$132,'Capacity Summary'!$B$139:$B$238,0),MATCH('Capacity Backing (Hide)'!$A150,'Capacity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(Hide)'!$A150,'Capacity Summary'!$H$138:$BG$138,0))="x",INDEX('Capacity Summary'!$C$139:$E$238,MATCH('Capacity Backing (Hide)'!BB$132,'Capacity Summary'!$B$139:$B$238,0),4),IF(INDEX('Capacity Summary'!$H$139:$BG$238,MATCH('Capacity Backing (Hide)'!BB$132,'Capacity Summary'!$B$139:$B$238,0),MATCH('Capacity Backing (Hide)'!$A150,'Capacity Summary'!$H$138:$BG$138,0))&lt;&gt;0,INDEX('Capacity Summary'!$H$139:$BG$238,MATCH('Capacity Backing (Hide)'!BB$132,'Capacity Summary'!$B$139:$B$238,0),MATCH('Capacity Backing (Hide)'!$A150,'Capacity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(Hide)'!$A150,'Capacity Summary'!$H$138:$BG$138,0))="x",INDEX('Capacity Summary'!$C$139:$E$238,MATCH('Capacity Backing (Hide)'!BC$132,'Capacity Summary'!$B$139:$B$238,0),4),IF(INDEX('Capacity Summary'!$H$139:$BG$238,MATCH('Capacity Backing (Hide)'!BC$132,'Capacity Summary'!$B$139:$B$238,0),MATCH('Capacity Backing (Hide)'!$A150,'Capacity Summary'!$H$138:$BG$138,0))&lt;&gt;0,INDEX('Capacity Summary'!$H$139:$BG$238,MATCH('Capacity Backing (Hide)'!BC$132,'Capacity Summary'!$B$139:$B$238,0),MATCH('Capacity Backing (Hide)'!$A150,'Capacity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(Hide)'!$A150,'Capacity Summary'!$H$138:$BG$138,0))="x",INDEX('Capacity Summary'!$C$139:$E$238,MATCH('Capacity Backing (Hide)'!BD$132,'Capacity Summary'!$B$139:$B$238,0),4),IF(INDEX('Capacity Summary'!$H$139:$BG$238,MATCH('Capacity Backing (Hide)'!BD$132,'Capacity Summary'!$B$139:$B$238,0),MATCH('Capacity Backing (Hide)'!$A150,'Capacity Summary'!$H$138:$BG$138,0))&lt;&gt;0,INDEX('Capacity Summary'!$H$139:$BG$238,MATCH('Capacity Backing (Hide)'!BD$132,'Capacity Summary'!$B$139:$B$238,0),MATCH('Capacity Backing (Hide)'!$A150,'Capacity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(Hide)'!$A150,'Capacity Summary'!$H$138:$BG$138,0))="x",INDEX('Capacity Summary'!$C$139:$E$238,MATCH('Capacity Backing (Hide)'!BE$132,'Capacity Summary'!$B$139:$B$238,0),4),IF(INDEX('Capacity Summary'!$H$139:$BG$238,MATCH('Capacity Backing (Hide)'!BE$132,'Capacity Summary'!$B$139:$B$238,0),MATCH('Capacity Backing (Hide)'!$A150,'Capacity Summary'!$H$138:$BG$138,0))&lt;&gt;0,INDEX('Capacity Summary'!$H$139:$BG$238,MATCH('Capacity Backing (Hide)'!BE$132,'Capacity Summary'!$B$139:$B$238,0),MATCH('Capacity Backing (Hide)'!$A150,'Capacity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(Hide)'!$A150,'Capacity Summary'!$H$138:$BG$138,0))="x",INDEX('Capacity Summary'!$C$139:$E$238,MATCH('Capacity Backing (Hide)'!BF$132,'Capacity Summary'!$B$139:$B$238,0),4),IF(INDEX('Capacity Summary'!$H$139:$BG$238,MATCH('Capacity Backing (Hide)'!BF$132,'Capacity Summary'!$B$139:$B$238,0),MATCH('Capacity Backing (Hide)'!$A150,'Capacity Summary'!$H$138:$BG$138,0))&lt;&gt;0,INDEX('Capacity Summary'!$H$139:$BG$238,MATCH('Capacity Backing (Hide)'!BF$132,'Capacity Summary'!$B$139:$B$238,0),MATCH('Capacity Backing (Hide)'!$A150,'Capacity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(Hide)'!$A150,'Capacity Summary'!$H$138:$BG$138,0))="x",INDEX('Capacity Summary'!$C$139:$E$238,MATCH('Capacity Backing (Hide)'!BG$132,'Capacity Summary'!$B$139:$B$238,0),4),IF(INDEX('Capacity Summary'!$H$139:$BG$238,MATCH('Capacity Backing (Hide)'!BG$132,'Capacity Summary'!$B$139:$B$238,0),MATCH('Capacity Backing (Hide)'!$A150,'Capacity Summary'!$H$138:$BG$138,0))&lt;&gt;0,INDEX('Capacity Summary'!$H$139:$BG$238,MATCH('Capacity Backing (Hide)'!BG$132,'Capacity Summary'!$B$139:$B$238,0),MATCH('Capacity Backing (Hide)'!$A150,'Capacity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(Hide)'!$A150,'Capacity Summary'!$H$138:$BG$138,0))="x",INDEX('Capacity Summary'!$C$139:$E$238,MATCH('Capacity Backing (Hide)'!BH$132,'Capacity Summary'!$B$139:$B$238,0),4),IF(INDEX('Capacity Summary'!$H$139:$BG$238,MATCH('Capacity Backing (Hide)'!BH$132,'Capacity Summary'!$B$139:$B$238,0),MATCH('Capacity Backing (Hide)'!$A150,'Capacity Summary'!$H$138:$BG$138,0))&lt;&gt;0,INDEX('Capacity Summary'!$H$139:$BG$238,MATCH('Capacity Backing (Hide)'!BH$132,'Capacity Summary'!$B$139:$B$238,0),MATCH('Capacity Backing (Hide)'!$A150,'Capacity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(Hide)'!$A150,'Capacity Summary'!$H$138:$BG$138,0))="x",INDEX('Capacity Summary'!$C$139:$E$238,MATCH('Capacity Backing (Hide)'!BI$132,'Capacity Summary'!$B$139:$B$238,0),4),IF(INDEX('Capacity Summary'!$H$139:$BG$238,MATCH('Capacity Backing (Hide)'!BI$132,'Capacity Summary'!$B$139:$B$238,0),MATCH('Capacity Backing (Hide)'!$A150,'Capacity Summary'!$H$138:$BG$138,0))&lt;&gt;0,INDEX('Capacity Summary'!$H$139:$BG$238,MATCH('Capacity Backing (Hide)'!BI$132,'Capacity Summary'!$B$139:$B$238,0),MATCH('Capacity Backing (Hide)'!$A150,'Capacity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(Hide)'!$A150,'Capacity Summary'!$H$138:$BG$138,0))="x",INDEX('Capacity Summary'!$C$139:$E$238,MATCH('Capacity Backing (Hide)'!BJ$132,'Capacity Summary'!$B$139:$B$238,0),4),IF(INDEX('Capacity Summary'!$H$139:$BG$238,MATCH('Capacity Backing (Hide)'!BJ$132,'Capacity Summary'!$B$139:$B$238,0),MATCH('Capacity Backing (Hide)'!$A150,'Capacity Summary'!$H$138:$BG$138,0))&lt;&gt;0,INDEX('Capacity Summary'!$H$139:$BG$238,MATCH('Capacity Backing (Hide)'!BJ$132,'Capacity Summary'!$B$139:$B$238,0),MATCH('Capacity Backing (Hide)'!$A150,'Capacity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(Hide)'!$A150,'Capacity Summary'!$H$138:$BG$138,0))="x",INDEX('Capacity Summary'!$C$139:$E$238,MATCH('Capacity Backing (Hide)'!BK$132,'Capacity Summary'!$B$139:$B$238,0),4),IF(INDEX('Capacity Summary'!$H$139:$BG$238,MATCH('Capacity Backing (Hide)'!BK$132,'Capacity Summary'!$B$139:$B$238,0),MATCH('Capacity Backing (Hide)'!$A150,'Capacity Summary'!$H$138:$BG$138,0))&lt;&gt;0,INDEX('Capacity Summary'!$H$139:$BG$238,MATCH('Capacity Backing (Hide)'!BK$132,'Capacity Summary'!$B$139:$B$238,0),MATCH('Capacity Backing (Hide)'!$A150,'Capacity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(Hide)'!$A150,'Capacity Summary'!$H$138:$BG$138,0))="x",INDEX('Capacity Summary'!$C$139:$E$238,MATCH('Capacity Backing (Hide)'!BL$132,'Capacity Summary'!$B$139:$B$238,0),4),IF(INDEX('Capacity Summary'!$H$139:$BG$238,MATCH('Capacity Backing (Hide)'!BL$132,'Capacity Summary'!$B$139:$B$238,0),MATCH('Capacity Backing (Hide)'!$A150,'Capacity Summary'!$H$138:$BG$138,0))&lt;&gt;0,INDEX('Capacity Summary'!$H$139:$BG$238,MATCH('Capacity Backing (Hide)'!BL$132,'Capacity Summary'!$B$139:$B$238,0),MATCH('Capacity Backing (Hide)'!$A150,'Capacity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(Hide)'!$A150,'Capacity Summary'!$H$138:$BG$138,0))="x",INDEX('Capacity Summary'!$C$139:$E$238,MATCH('Capacity Backing (Hide)'!BM$132,'Capacity Summary'!$B$139:$B$238,0),4),IF(INDEX('Capacity Summary'!$H$139:$BG$238,MATCH('Capacity Backing (Hide)'!BM$132,'Capacity Summary'!$B$139:$B$238,0),MATCH('Capacity Backing (Hide)'!$A150,'Capacity Summary'!$H$138:$BG$138,0))&lt;&gt;0,INDEX('Capacity Summary'!$H$139:$BG$238,MATCH('Capacity Backing (Hide)'!BM$132,'Capacity Summary'!$B$139:$B$238,0),MATCH('Capacity Backing (Hide)'!$A150,'Capacity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(Hide)'!$A150,'Capacity Summary'!$H$138:$BG$138,0))="x",INDEX('Capacity Summary'!$C$139:$E$238,MATCH('Capacity Backing (Hide)'!BN$132,'Capacity Summary'!$B$139:$B$238,0),4),IF(INDEX('Capacity Summary'!$H$139:$BG$238,MATCH('Capacity Backing (Hide)'!BN$132,'Capacity Summary'!$B$139:$B$238,0),MATCH('Capacity Backing (Hide)'!$A150,'Capacity Summary'!$H$138:$BG$138,0))&lt;&gt;0,INDEX('Capacity Summary'!$H$139:$BG$238,MATCH('Capacity Backing (Hide)'!BN$132,'Capacity Summary'!$B$139:$B$238,0),MATCH('Capacity Backing (Hide)'!$A150,'Capacity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(Hide)'!$A150,'Capacity Summary'!$H$138:$BG$138,0))="x",INDEX('Capacity Summary'!$C$139:$E$238,MATCH('Capacity Backing (Hide)'!BO$132,'Capacity Summary'!$B$139:$B$238,0),4),IF(INDEX('Capacity Summary'!$H$139:$BG$238,MATCH('Capacity Backing (Hide)'!BO$132,'Capacity Summary'!$B$139:$B$238,0),MATCH('Capacity Backing (Hide)'!$A150,'Capacity Summary'!$H$138:$BG$138,0))&lt;&gt;0,INDEX('Capacity Summary'!$H$139:$BG$238,MATCH('Capacity Backing (Hide)'!BO$132,'Capacity Summary'!$B$139:$B$238,0),MATCH('Capacity Backing (Hide)'!$A150,'Capacity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(Hide)'!$A150,'Capacity Summary'!$H$138:$BG$138,0))="x",INDEX('Capacity Summary'!$C$139:$E$238,MATCH('Capacity Backing (Hide)'!BP$132,'Capacity Summary'!$B$139:$B$238,0),4),IF(INDEX('Capacity Summary'!$H$139:$BG$238,MATCH('Capacity Backing (Hide)'!BP$132,'Capacity Summary'!$B$139:$B$238,0),MATCH('Capacity Backing (Hide)'!$A150,'Capacity Summary'!$H$138:$BG$138,0))&lt;&gt;0,INDEX('Capacity Summary'!$H$139:$BG$238,MATCH('Capacity Backing (Hide)'!BP$132,'Capacity Summary'!$B$139:$B$238,0),MATCH('Capacity Backing (Hide)'!$A150,'Capacity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(Hide)'!$A150,'Capacity Summary'!$H$138:$BG$138,0))="x",INDEX('Capacity Summary'!$C$139:$E$238,MATCH('Capacity Backing (Hide)'!BQ$132,'Capacity Summary'!$B$139:$B$238,0),4),IF(INDEX('Capacity Summary'!$H$139:$BG$238,MATCH('Capacity Backing (Hide)'!BQ$132,'Capacity Summary'!$B$139:$B$238,0),MATCH('Capacity Backing (Hide)'!$A150,'Capacity Summary'!$H$138:$BG$138,0))&lt;&gt;0,INDEX('Capacity Summary'!$H$139:$BG$238,MATCH('Capacity Backing (Hide)'!BQ$132,'Capacity Summary'!$B$139:$B$238,0),MATCH('Capacity Backing (Hide)'!$A150,'Capacity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(Hide)'!$A150,'Capacity Summary'!$H$138:$BG$138,0))="x",INDEX('Capacity Summary'!$C$139:$E$238,MATCH('Capacity Backing (Hide)'!BR$132,'Capacity Summary'!$B$139:$B$238,0),4),IF(INDEX('Capacity Summary'!$H$139:$BG$238,MATCH('Capacity Backing (Hide)'!BR$132,'Capacity Summary'!$B$139:$B$238,0),MATCH('Capacity Backing (Hide)'!$A150,'Capacity Summary'!$H$138:$BG$138,0))&lt;&gt;0,INDEX('Capacity Summary'!$H$139:$BG$238,MATCH('Capacity Backing (Hide)'!BR$132,'Capacity Summary'!$B$139:$B$238,0),MATCH('Capacity Backing (Hide)'!$A150,'Capacity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(Hide)'!$A150,'Capacity Summary'!$H$138:$BG$138,0))="x",INDEX('Capacity Summary'!$C$139:$E$238,MATCH('Capacity Backing (Hide)'!BS$132,'Capacity Summary'!$B$139:$B$238,0),4),IF(INDEX('Capacity Summary'!$H$139:$BG$238,MATCH('Capacity Backing (Hide)'!BS$132,'Capacity Summary'!$B$139:$B$238,0),MATCH('Capacity Backing (Hide)'!$A150,'Capacity Summary'!$H$138:$BG$138,0))&lt;&gt;0,INDEX('Capacity Summary'!$H$139:$BG$238,MATCH('Capacity Backing (Hide)'!BS$132,'Capacity Summary'!$B$139:$B$238,0),MATCH('Capacity Backing (Hide)'!$A150,'Capacity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(Hide)'!$A150,'Capacity Summary'!$H$138:$BG$138,0))="x",INDEX('Capacity Summary'!$C$139:$E$238,MATCH('Capacity Backing (Hide)'!BT$132,'Capacity Summary'!$B$139:$B$238,0),4),IF(INDEX('Capacity Summary'!$H$139:$BG$238,MATCH('Capacity Backing (Hide)'!BT$132,'Capacity Summary'!$B$139:$B$238,0),MATCH('Capacity Backing (Hide)'!$A150,'Capacity Summary'!$H$138:$BG$138,0))&lt;&gt;0,INDEX('Capacity Summary'!$H$139:$BG$238,MATCH('Capacity Backing (Hide)'!BT$132,'Capacity Summary'!$B$139:$B$238,0),MATCH('Capacity Backing (Hide)'!$A150,'Capacity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(Hide)'!$A150,'Capacity Summary'!$H$138:$BG$138,0))="x",INDEX('Capacity Summary'!$C$139:$E$238,MATCH('Capacity Backing (Hide)'!BU$132,'Capacity Summary'!$B$139:$B$238,0),4),IF(INDEX('Capacity Summary'!$H$139:$BG$238,MATCH('Capacity Backing (Hide)'!BU$132,'Capacity Summary'!$B$139:$B$238,0),MATCH('Capacity Backing (Hide)'!$A150,'Capacity Summary'!$H$138:$BG$138,0))&lt;&gt;0,INDEX('Capacity Summary'!$H$139:$BG$238,MATCH('Capacity Backing (Hide)'!BU$132,'Capacity Summary'!$B$139:$B$238,0),MATCH('Capacity Backing (Hide)'!$A150,'Capacity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(Hide)'!$A150,'Capacity Summary'!$H$138:$BG$138,0))="x",INDEX('Capacity Summary'!$C$139:$E$238,MATCH('Capacity Backing (Hide)'!BV$132,'Capacity Summary'!$B$139:$B$238,0),4),IF(INDEX('Capacity Summary'!$H$139:$BG$238,MATCH('Capacity Backing (Hide)'!BV$132,'Capacity Summary'!$B$139:$B$238,0),MATCH('Capacity Backing (Hide)'!$A150,'Capacity Summary'!$H$138:$BG$138,0))&lt;&gt;0,INDEX('Capacity Summary'!$H$139:$BG$238,MATCH('Capacity Backing (Hide)'!BV$132,'Capacity Summary'!$B$139:$B$238,0),MATCH('Capacity Backing (Hide)'!$A150,'Capacity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(Hide)'!$A150,'Capacity Summary'!$H$138:$BG$138,0))="x",INDEX('Capacity Summary'!$C$139:$E$238,MATCH('Capacity Backing (Hide)'!BW$132,'Capacity Summary'!$B$139:$B$238,0),4),IF(INDEX('Capacity Summary'!$H$139:$BG$238,MATCH('Capacity Backing (Hide)'!BW$132,'Capacity Summary'!$B$139:$B$238,0),MATCH('Capacity Backing (Hide)'!$A150,'Capacity Summary'!$H$138:$BG$138,0))&lt;&gt;0,INDEX('Capacity Summary'!$H$139:$BG$238,MATCH('Capacity Backing (Hide)'!BW$132,'Capacity Summary'!$B$139:$B$238,0),MATCH('Capacity Backing (Hide)'!$A150,'Capacity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(Hide)'!$A150,'Capacity Summary'!$H$138:$BG$138,0))="x",INDEX('Capacity Summary'!$C$139:$E$238,MATCH('Capacity Backing (Hide)'!BX$132,'Capacity Summary'!$B$139:$B$238,0),4),IF(INDEX('Capacity Summary'!$H$139:$BG$238,MATCH('Capacity Backing (Hide)'!BX$132,'Capacity Summary'!$B$139:$B$238,0),MATCH('Capacity Backing (Hide)'!$A150,'Capacity Summary'!$H$138:$BG$138,0))&lt;&gt;0,INDEX('Capacity Summary'!$H$139:$BG$238,MATCH('Capacity Backing (Hide)'!BX$132,'Capacity Summary'!$B$139:$B$238,0),MATCH('Capacity Backing (Hide)'!$A150,'Capacity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(Hide)'!$A150,'Capacity Summary'!$H$138:$BG$138,0))="x",INDEX('Capacity Summary'!$C$139:$E$238,MATCH('Capacity Backing (Hide)'!BY$132,'Capacity Summary'!$B$139:$B$238,0),4),IF(INDEX('Capacity Summary'!$H$139:$BG$238,MATCH('Capacity Backing (Hide)'!BY$132,'Capacity Summary'!$B$139:$B$238,0),MATCH('Capacity Backing (Hide)'!$A150,'Capacity Summary'!$H$138:$BG$138,0))&lt;&gt;0,INDEX('Capacity Summary'!$H$139:$BG$238,MATCH('Capacity Backing (Hide)'!BY$132,'Capacity Summary'!$B$139:$B$238,0),MATCH('Capacity Backing (Hide)'!$A150,'Capacity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(Hide)'!$A150,'Capacity Summary'!$H$138:$BG$138,0))="x",INDEX('Capacity Summary'!$C$139:$E$238,MATCH('Capacity Backing (Hide)'!BZ$132,'Capacity Summary'!$B$139:$B$238,0),4),IF(INDEX('Capacity Summary'!$H$139:$BG$238,MATCH('Capacity Backing (Hide)'!BZ$132,'Capacity Summary'!$B$139:$B$238,0),MATCH('Capacity Backing (Hide)'!$A150,'Capacity Summary'!$H$138:$BG$138,0))&lt;&gt;0,INDEX('Capacity Summary'!$H$139:$BG$238,MATCH('Capacity Backing (Hide)'!BZ$132,'Capacity Summary'!$B$139:$B$238,0),MATCH('Capacity Backing (Hide)'!$A150,'Capacity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(Hide)'!$A150,'Capacity Summary'!$H$138:$BG$138,0))="x",INDEX('Capacity Summary'!$C$139:$E$238,MATCH('Capacity Backing (Hide)'!CA$132,'Capacity Summary'!$B$139:$B$238,0),4),IF(INDEX('Capacity Summary'!$H$139:$BG$238,MATCH('Capacity Backing (Hide)'!CA$132,'Capacity Summary'!$B$139:$B$238,0),MATCH('Capacity Backing (Hide)'!$A150,'Capacity Summary'!$H$138:$BG$138,0))&lt;&gt;0,INDEX('Capacity Summary'!$H$139:$BG$238,MATCH('Capacity Backing (Hide)'!CA$132,'Capacity Summary'!$B$139:$B$238,0),MATCH('Capacity Backing (Hide)'!$A150,'Capacity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(Hide)'!$A150,'Capacity Summary'!$H$138:$BG$138,0))="x",INDEX('Capacity Summary'!$C$139:$E$238,MATCH('Capacity Backing (Hide)'!CB$132,'Capacity Summary'!$B$139:$B$238,0),4),IF(INDEX('Capacity Summary'!$H$139:$BG$238,MATCH('Capacity Backing (Hide)'!CB$132,'Capacity Summary'!$B$139:$B$238,0),MATCH('Capacity Backing (Hide)'!$A150,'Capacity Summary'!$H$138:$BG$138,0))&lt;&gt;0,INDEX('Capacity Summary'!$H$139:$BG$238,MATCH('Capacity Backing (Hide)'!CB$132,'Capacity Summary'!$B$139:$B$238,0),MATCH('Capacity Backing (Hide)'!$A150,'Capacity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(Hide)'!$A150,'Capacity Summary'!$H$138:$BG$138,0))="x",INDEX('Capacity Summary'!$C$139:$E$238,MATCH('Capacity Backing (Hide)'!CC$132,'Capacity Summary'!$B$139:$B$238,0),4),IF(INDEX('Capacity Summary'!$H$139:$BG$238,MATCH('Capacity Backing (Hide)'!CC$132,'Capacity Summary'!$B$139:$B$238,0),MATCH('Capacity Backing (Hide)'!$A150,'Capacity Summary'!$H$138:$BG$138,0))&lt;&gt;0,INDEX('Capacity Summary'!$H$139:$BG$238,MATCH('Capacity Backing (Hide)'!CC$132,'Capacity Summary'!$B$139:$B$238,0),MATCH('Capacity Backing (Hide)'!$A150,'Capacity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(Hide)'!$A150,'Capacity Summary'!$H$138:$BG$138,0))="x",INDEX('Capacity Summary'!$C$139:$E$238,MATCH('Capacity Backing (Hide)'!CD$132,'Capacity Summary'!$B$139:$B$238,0),4),IF(INDEX('Capacity Summary'!$H$139:$BG$238,MATCH('Capacity Backing (Hide)'!CD$132,'Capacity Summary'!$B$139:$B$238,0),MATCH('Capacity Backing (Hide)'!$A150,'Capacity Summary'!$H$138:$BG$138,0))&lt;&gt;0,INDEX('Capacity Summary'!$H$139:$BG$238,MATCH('Capacity Backing (Hide)'!CD$132,'Capacity Summary'!$B$139:$B$238,0),MATCH('Capacity Backing (Hide)'!$A150,'Capacity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(Hide)'!$A150,'Capacity Summary'!$H$138:$BG$138,0))="x",INDEX('Capacity Summary'!$C$139:$E$238,MATCH('Capacity Backing (Hide)'!CE$132,'Capacity Summary'!$B$139:$B$238,0),4),IF(INDEX('Capacity Summary'!$H$139:$BG$238,MATCH('Capacity Backing (Hide)'!CE$132,'Capacity Summary'!$B$139:$B$238,0),MATCH('Capacity Backing (Hide)'!$A150,'Capacity Summary'!$H$138:$BG$138,0))&lt;&gt;0,INDEX('Capacity Summary'!$H$139:$BG$238,MATCH('Capacity Backing (Hide)'!CE$132,'Capacity Summary'!$B$139:$B$238,0),MATCH('Capacity Backing (Hide)'!$A150,'Capacity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(Hide)'!$A150,'Capacity Summary'!$H$138:$BG$138,0))="x",INDEX('Capacity Summary'!$C$139:$E$238,MATCH('Capacity Backing (Hide)'!CF$132,'Capacity Summary'!$B$139:$B$238,0),4),IF(INDEX('Capacity Summary'!$H$139:$BG$238,MATCH('Capacity Backing (Hide)'!CF$132,'Capacity Summary'!$B$139:$B$238,0),MATCH('Capacity Backing (Hide)'!$A150,'Capacity Summary'!$H$138:$BG$138,0))&lt;&gt;0,INDEX('Capacity Summary'!$H$139:$BG$238,MATCH('Capacity Backing (Hide)'!CF$132,'Capacity Summary'!$B$139:$B$238,0),MATCH('Capacity Backing (Hide)'!$A150,'Capacity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(Hide)'!$A150,'Capacity Summary'!$H$138:$BG$138,0))="x",INDEX('Capacity Summary'!$C$139:$E$238,MATCH('Capacity Backing (Hide)'!CG$132,'Capacity Summary'!$B$139:$B$238,0),4),IF(INDEX('Capacity Summary'!$H$139:$BG$238,MATCH('Capacity Backing (Hide)'!CG$132,'Capacity Summary'!$B$139:$B$238,0),MATCH('Capacity Backing (Hide)'!$A150,'Capacity Summary'!$H$138:$BG$138,0))&lt;&gt;0,INDEX('Capacity Summary'!$H$139:$BG$238,MATCH('Capacity Backing (Hide)'!CG$132,'Capacity Summary'!$B$139:$B$238,0),MATCH('Capacity Backing (Hide)'!$A150,'Capacity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(Hide)'!$A150,'Capacity Summary'!$H$138:$BG$138,0))="x",INDEX('Capacity Summary'!$C$139:$E$238,MATCH('Capacity Backing (Hide)'!CH$132,'Capacity Summary'!$B$139:$B$238,0),4),IF(INDEX('Capacity Summary'!$H$139:$BG$238,MATCH('Capacity Backing (Hide)'!CH$132,'Capacity Summary'!$B$139:$B$238,0),MATCH('Capacity Backing (Hide)'!$A150,'Capacity Summary'!$H$138:$BG$138,0))&lt;&gt;0,INDEX('Capacity Summary'!$H$139:$BG$238,MATCH('Capacity Backing (Hide)'!CH$132,'Capacity Summary'!$B$139:$B$238,0),MATCH('Capacity Backing (Hide)'!$A150,'Capacity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(Hide)'!$A150,'Capacity Summary'!$H$138:$BG$138,0))="x",INDEX('Capacity Summary'!$C$139:$E$238,MATCH('Capacity Backing (Hide)'!CI$132,'Capacity Summary'!$B$139:$B$238,0),4),IF(INDEX('Capacity Summary'!$H$139:$BG$238,MATCH('Capacity Backing (Hide)'!CI$132,'Capacity Summary'!$B$139:$B$238,0),MATCH('Capacity Backing (Hide)'!$A150,'Capacity Summary'!$H$138:$BG$138,0))&lt;&gt;0,INDEX('Capacity Summary'!$H$139:$BG$238,MATCH('Capacity Backing (Hide)'!CI$132,'Capacity Summary'!$B$139:$B$238,0),MATCH('Capacity Backing (Hide)'!$A150,'Capacity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(Hide)'!$A150,'Capacity Summary'!$H$138:$BG$138,0))="x",INDEX('Capacity Summary'!$C$139:$E$238,MATCH('Capacity Backing (Hide)'!CJ$132,'Capacity Summary'!$B$139:$B$238,0),4),IF(INDEX('Capacity Summary'!$H$139:$BG$238,MATCH('Capacity Backing (Hide)'!CJ$132,'Capacity Summary'!$B$139:$B$238,0),MATCH('Capacity Backing (Hide)'!$A150,'Capacity Summary'!$H$138:$BG$138,0))&lt;&gt;0,INDEX('Capacity Summary'!$H$139:$BG$238,MATCH('Capacity Backing (Hide)'!CJ$132,'Capacity Summary'!$B$139:$B$238,0),MATCH('Capacity Backing (Hide)'!$A150,'Capacity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(Hide)'!$A150,'Capacity Summary'!$H$138:$BG$138,0))="x",INDEX('Capacity Summary'!$C$139:$E$238,MATCH('Capacity Backing (Hide)'!CK$132,'Capacity Summary'!$B$139:$B$238,0),4),IF(INDEX('Capacity Summary'!$H$139:$BG$238,MATCH('Capacity Backing (Hide)'!CK$132,'Capacity Summary'!$B$139:$B$238,0),MATCH('Capacity Backing (Hide)'!$A150,'Capacity Summary'!$H$138:$BG$138,0))&lt;&gt;0,INDEX('Capacity Summary'!$H$139:$BG$238,MATCH('Capacity Backing (Hide)'!CK$132,'Capacity Summary'!$B$139:$B$238,0),MATCH('Capacity Backing (Hide)'!$A150,'Capacity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(Hide)'!$A150,'Capacity Summary'!$H$138:$BG$138,0))="x",INDEX('Capacity Summary'!$C$139:$E$238,MATCH('Capacity Backing (Hide)'!CL$132,'Capacity Summary'!$B$139:$B$238,0),4),IF(INDEX('Capacity Summary'!$H$139:$BG$238,MATCH('Capacity Backing (Hide)'!CL$132,'Capacity Summary'!$B$139:$B$238,0),MATCH('Capacity Backing (Hide)'!$A150,'Capacity Summary'!$H$138:$BG$138,0))&lt;&gt;0,INDEX('Capacity Summary'!$H$139:$BG$238,MATCH('Capacity Backing (Hide)'!CL$132,'Capacity Summary'!$B$139:$B$238,0),MATCH('Capacity Backing (Hide)'!$A150,'Capacity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(Hide)'!$A150,'Capacity Summary'!$H$138:$BG$138,0))="x",INDEX('Capacity Summary'!$C$139:$E$238,MATCH('Capacity Backing (Hide)'!CM$132,'Capacity Summary'!$B$139:$B$238,0),4),IF(INDEX('Capacity Summary'!$H$139:$BG$238,MATCH('Capacity Backing (Hide)'!CM$132,'Capacity Summary'!$B$139:$B$238,0),MATCH('Capacity Backing (Hide)'!$A150,'Capacity Summary'!$H$138:$BG$138,0))&lt;&gt;0,INDEX('Capacity Summary'!$H$139:$BG$238,MATCH('Capacity Backing (Hide)'!CM$132,'Capacity Summary'!$B$139:$B$238,0),MATCH('Capacity Backing (Hide)'!$A150,'Capacity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(Hide)'!$A150,'Capacity Summary'!$H$138:$BG$138,0))="x",INDEX('Capacity Summary'!$C$139:$E$238,MATCH('Capacity Backing (Hide)'!CN$132,'Capacity Summary'!$B$139:$B$238,0),4),IF(INDEX('Capacity Summary'!$H$139:$BG$238,MATCH('Capacity Backing (Hide)'!CN$132,'Capacity Summary'!$B$139:$B$238,0),MATCH('Capacity Backing (Hide)'!$A150,'Capacity Summary'!$H$138:$BG$138,0))&lt;&gt;0,INDEX('Capacity Summary'!$H$139:$BG$238,MATCH('Capacity Backing (Hide)'!CN$132,'Capacity Summary'!$B$139:$B$238,0),MATCH('Capacity Backing (Hide)'!$A150,'Capacity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(Hide)'!$A150,'Capacity Summary'!$H$138:$BG$138,0))="x",INDEX('Capacity Summary'!$C$139:$E$238,MATCH('Capacity Backing (Hide)'!CO$132,'Capacity Summary'!$B$139:$B$238,0),4),IF(INDEX('Capacity Summary'!$H$139:$BG$238,MATCH('Capacity Backing (Hide)'!CO$132,'Capacity Summary'!$B$139:$B$238,0),MATCH('Capacity Backing (Hide)'!$A150,'Capacity Summary'!$H$138:$BG$138,0))&lt;&gt;0,INDEX('Capacity Summary'!$H$139:$BG$238,MATCH('Capacity Backing (Hide)'!CO$132,'Capacity Summary'!$B$139:$B$238,0),MATCH('Capacity Backing (Hide)'!$A150,'Capacity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(Hide)'!$A150,'Capacity Summary'!$H$138:$BG$138,0))="x",INDEX('Capacity Summary'!$C$139:$E$238,MATCH('Capacity Backing (Hide)'!CP$132,'Capacity Summary'!$B$139:$B$238,0),4),IF(INDEX('Capacity Summary'!$H$139:$BG$238,MATCH('Capacity Backing (Hide)'!CP$132,'Capacity Summary'!$B$139:$B$238,0),MATCH('Capacity Backing (Hide)'!$A150,'Capacity Summary'!$H$138:$BG$138,0))&lt;&gt;0,INDEX('Capacity Summary'!$H$139:$BG$238,MATCH('Capacity Backing (Hide)'!CP$132,'Capacity Summary'!$B$139:$B$238,0),MATCH('Capacity Backing (Hide)'!$A150,'Capacity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(Hide)'!$A150,'Capacity Summary'!$H$138:$BG$138,0))="x",INDEX('Capacity Summary'!$C$139:$E$238,MATCH('Capacity Backing (Hide)'!CQ$132,'Capacity Summary'!$B$139:$B$238,0),4),IF(INDEX('Capacity Summary'!$H$139:$BG$238,MATCH('Capacity Backing (Hide)'!CQ$132,'Capacity Summary'!$B$139:$B$238,0),MATCH('Capacity Backing (Hide)'!$A150,'Capacity Summary'!$H$138:$BG$138,0))&lt;&gt;0,INDEX('Capacity Summary'!$H$139:$BG$238,MATCH('Capacity Backing (Hide)'!CQ$132,'Capacity Summary'!$B$139:$B$238,0),MATCH('Capacity Backing (Hide)'!$A150,'Capacity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(Hide)'!$A150,'Capacity Summary'!$H$138:$BG$138,0))="x",INDEX('Capacity Summary'!$C$139:$E$238,MATCH('Capacity Backing (Hide)'!CR$132,'Capacity Summary'!$B$139:$B$238,0),4),IF(INDEX('Capacity Summary'!$H$139:$BG$238,MATCH('Capacity Backing (Hide)'!CR$132,'Capacity Summary'!$B$139:$B$238,0),MATCH('Capacity Backing (Hide)'!$A150,'Capacity Summary'!$H$138:$BG$138,0))&lt;&gt;0,INDEX('Capacity Summary'!$H$139:$BG$238,MATCH('Capacity Backing (Hide)'!CR$132,'Capacity Summary'!$B$139:$B$238,0),MATCH('Capacity Backing (Hide)'!$A150,'Capacity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(Hide)'!$A150,'Capacity Summary'!$H$138:$BG$138,0))="x",INDEX('Capacity Summary'!$C$139:$E$238,MATCH('Capacity Backing (Hide)'!CS$132,'Capacity Summary'!$B$139:$B$238,0),4),IF(INDEX('Capacity Summary'!$H$139:$BG$238,MATCH('Capacity Backing (Hide)'!CS$132,'Capacity Summary'!$B$139:$B$238,0),MATCH('Capacity Backing (Hide)'!$A150,'Capacity Summary'!$H$138:$BG$138,0))&lt;&gt;0,INDEX('Capacity Summary'!$H$139:$BG$238,MATCH('Capacity Backing (Hide)'!CS$132,'Capacity Summary'!$B$139:$B$238,0),MATCH('Capacity Backing (Hide)'!$A150,'Capacity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(Hide)'!$A150,'Capacity Summary'!$H$138:$BG$138,0))="x",INDEX('Capacity Summary'!$C$139:$E$238,MATCH('Capacity Backing (Hide)'!CT$132,'Capacity Summary'!$B$139:$B$238,0),4),IF(INDEX('Capacity Summary'!$H$139:$BG$238,MATCH('Capacity Backing (Hide)'!CT$132,'Capacity Summary'!$B$139:$B$238,0),MATCH('Capacity Backing (Hide)'!$A150,'Capacity Summary'!$H$138:$BG$138,0))&lt;&gt;0,INDEX('Capacity Summary'!$H$139:$BG$238,MATCH('Capacity Backing (Hide)'!CT$132,'Capacity Summary'!$B$139:$B$238,0),MATCH('Capacity Backing (Hide)'!$A150,'Capacity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(Hide)'!$A150,'Capacity Summary'!$H$138:$BG$138,0))="x",INDEX('Capacity Summary'!$C$139:$E$238,MATCH('Capacity Backing (Hide)'!CU$132,'Capacity Summary'!$B$139:$B$238,0),4),IF(INDEX('Capacity Summary'!$H$139:$BG$238,MATCH('Capacity Backing (Hide)'!CU$132,'Capacity Summary'!$B$139:$B$238,0),MATCH('Capacity Backing (Hide)'!$A150,'Capacity Summary'!$H$138:$BG$138,0))&lt;&gt;0,INDEX('Capacity Summary'!$H$139:$BG$238,MATCH('Capacity Backing (Hide)'!CU$132,'Capacity Summary'!$B$139:$B$238,0),MATCH('Capacity Backing (Hide)'!$A150,'Capacity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(Hide)'!$A150,'Capacity Summary'!$H$138:$BG$138,0))="x",INDEX('Capacity Summary'!$C$139:$E$238,MATCH('Capacity Backing (Hide)'!CV$132,'Capacity Summary'!$B$139:$B$238,0),4),IF(INDEX('Capacity Summary'!$H$139:$BG$238,MATCH('Capacity Backing (Hide)'!CV$132,'Capacity Summary'!$B$139:$B$238,0),MATCH('Capacity Backing (Hide)'!$A150,'Capacity Summary'!$H$138:$BG$138,0))&lt;&gt;0,INDEX('Capacity Summary'!$H$139:$BG$238,MATCH('Capacity Backing (Hide)'!CV$132,'Capacity Summary'!$B$139:$B$238,0),MATCH('Capacity Backing (Hide)'!$A150,'Capacity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(Hide)'!$A150,'Capacity Summary'!$H$138:$BG$138,0))="x",INDEX('Capacity Summary'!$C$139:$E$238,MATCH('Capacity Backing (Hide)'!CW$132,'Capacity Summary'!$B$139:$B$238,0),4),IF(INDEX('Capacity Summary'!$H$139:$BG$238,MATCH('Capacity Backing (Hide)'!CW$132,'Capacity Summary'!$B$139:$B$238,0),MATCH('Capacity Backing (Hide)'!$A150,'Capacity Summary'!$H$138:$BG$138,0))&lt;&gt;0,INDEX('Capacity Summary'!$H$139:$BG$238,MATCH('Capacity Backing (Hide)'!CW$132,'Capacity Summary'!$B$139:$B$238,0),MATCH('Capacity Backing (Hide)'!$A150,'Capacity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1" spans="1:101" x14ac:dyDescent="0.35">
      <c r="A151" s="2">
        <f ca="1">'Required Capacity (Hide)'!E21</f>
        <v>44340</v>
      </c>
      <c r="B15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(Hide)'!$A151,'Capacity Summary'!$H$138:$BG$138,0))="x",INDEX('Capacity Summary'!$C$139:$E$238,MATCH('Capacity Backing (Hide)'!B$132,'Capacity Summary'!$B$139:$B$238,0),4),IF(INDEX('Capacity Summary'!$H$139:$BG$238,MATCH('Capacity Backing (Hide)'!B$132,'Capacity Summary'!$B$139:$B$238,0),MATCH('Capacity Backing (Hide)'!$A151,'Capacity Summary'!$H$138:$BG$138,0))&lt;&gt;0,INDEX('Capacity Summary'!$H$139:$BG$238,MATCH('Capacity Backing (Hide)'!B$132,'Capacity Summary'!$B$139:$B$238,0),MATCH('Capacity Backing (Hide)'!$A151,'Capacity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(Hide)'!$A151,'Capacity Summary'!$H$138:$BG$138,0))="x",INDEX('Capacity Summary'!$C$139:$E$238,MATCH('Capacity Backing (Hide)'!C$132,'Capacity Summary'!$B$139:$B$238,0),4),IF(INDEX('Capacity Summary'!$H$139:$BG$238,MATCH('Capacity Backing (Hide)'!C$132,'Capacity Summary'!$B$139:$B$238,0),MATCH('Capacity Backing (Hide)'!$A151,'Capacity Summary'!$H$138:$BG$138,0))&lt;&gt;0,INDEX('Capacity Summary'!$H$139:$BG$238,MATCH('Capacity Backing (Hide)'!C$132,'Capacity Summary'!$B$139:$B$238,0),MATCH('Capacity Backing (Hide)'!$A151,'Capacity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(Hide)'!$A151,'Capacity Summary'!$H$138:$BG$138,0))="x",INDEX('Capacity Summary'!$C$139:$E$238,MATCH('Capacity Backing (Hide)'!D$132,'Capacity Summary'!$B$139:$B$238,0),4),IF(INDEX('Capacity Summary'!$H$139:$BG$238,MATCH('Capacity Backing (Hide)'!D$132,'Capacity Summary'!$B$139:$B$238,0),MATCH('Capacity Backing (Hide)'!$A151,'Capacity Summary'!$H$138:$BG$138,0))&lt;&gt;0,INDEX('Capacity Summary'!$H$139:$BG$238,MATCH('Capacity Backing (Hide)'!D$132,'Capacity Summary'!$B$139:$B$238,0),MATCH('Capacity Backing (Hide)'!$A151,'Capacity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(Hide)'!$A151,'Capacity Summary'!$H$138:$BG$138,0))="x",INDEX('Capacity Summary'!$C$139:$E$238,MATCH('Capacity Backing (Hide)'!E$132,'Capacity Summary'!$B$139:$B$238,0),4),IF(INDEX('Capacity Summary'!$H$139:$BG$238,MATCH('Capacity Backing (Hide)'!E$132,'Capacity Summary'!$B$139:$B$238,0),MATCH('Capacity Backing (Hide)'!$A151,'Capacity Summary'!$H$138:$BG$138,0))&lt;&gt;0,INDEX('Capacity Summary'!$H$139:$BG$238,MATCH('Capacity Backing (Hide)'!E$132,'Capacity Summary'!$B$139:$B$238,0),MATCH('Capacity Backing (Hide)'!$A151,'Capacity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(Hide)'!$A151,'Capacity Summary'!$H$138:$BG$138,0))="x",INDEX('Capacity Summary'!$C$139:$E$238,MATCH('Capacity Backing (Hide)'!F$132,'Capacity Summary'!$B$139:$B$238,0),4),IF(INDEX('Capacity Summary'!$H$139:$BG$238,MATCH('Capacity Backing (Hide)'!F$132,'Capacity Summary'!$B$139:$B$238,0),MATCH('Capacity Backing (Hide)'!$A151,'Capacity Summary'!$H$138:$BG$138,0))&lt;&gt;0,INDEX('Capacity Summary'!$H$139:$BG$238,MATCH('Capacity Backing (Hide)'!F$132,'Capacity Summary'!$B$139:$B$238,0),MATCH('Capacity Backing (Hide)'!$A151,'Capacity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(Hide)'!$A151,'Capacity Summary'!$H$138:$BG$138,0))="x",INDEX('Capacity Summary'!$C$139:$E$238,MATCH('Capacity Backing (Hide)'!G$132,'Capacity Summary'!$B$139:$B$238,0),4),IF(INDEX('Capacity Summary'!$H$139:$BG$238,MATCH('Capacity Backing (Hide)'!G$132,'Capacity Summary'!$B$139:$B$238,0),MATCH('Capacity Backing (Hide)'!$A151,'Capacity Summary'!$H$138:$BG$138,0))&lt;&gt;0,INDEX('Capacity Summary'!$H$139:$BG$238,MATCH('Capacity Backing (Hide)'!G$132,'Capacity Summary'!$B$139:$B$238,0),MATCH('Capacity Backing (Hide)'!$A151,'Capacity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(Hide)'!$A151,'Capacity Summary'!$H$138:$BG$138,0))="x",INDEX('Capacity Summary'!$C$139:$E$238,MATCH('Capacity Backing (Hide)'!H$132,'Capacity Summary'!$B$139:$B$238,0),4),IF(INDEX('Capacity Summary'!$H$139:$BG$238,MATCH('Capacity Backing (Hide)'!H$132,'Capacity Summary'!$B$139:$B$238,0),MATCH('Capacity Backing (Hide)'!$A151,'Capacity Summary'!$H$138:$BG$138,0))&lt;&gt;0,INDEX('Capacity Summary'!$H$139:$BG$238,MATCH('Capacity Backing (Hide)'!H$132,'Capacity Summary'!$B$139:$B$238,0),MATCH('Capacity Backing (Hide)'!$A151,'Capacity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(Hide)'!$A151,'Capacity Summary'!$H$138:$BG$138,0))="x",INDEX('Capacity Summary'!$C$139:$E$238,MATCH('Capacity Backing (Hide)'!I$132,'Capacity Summary'!$B$139:$B$238,0),4),IF(INDEX('Capacity Summary'!$H$139:$BG$238,MATCH('Capacity Backing (Hide)'!I$132,'Capacity Summary'!$B$139:$B$238,0),MATCH('Capacity Backing (Hide)'!$A151,'Capacity Summary'!$H$138:$BG$138,0))&lt;&gt;0,INDEX('Capacity Summary'!$H$139:$BG$238,MATCH('Capacity Backing (Hide)'!I$132,'Capacity Summary'!$B$139:$B$238,0),MATCH('Capacity Backing (Hide)'!$A151,'Capacity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(Hide)'!$A151,'Capacity Summary'!$H$138:$BG$138,0))="x",INDEX('Capacity Summary'!$C$139:$E$238,MATCH('Capacity Backing (Hide)'!J$132,'Capacity Summary'!$B$139:$B$238,0),4),IF(INDEX('Capacity Summary'!$H$139:$BG$238,MATCH('Capacity Backing (Hide)'!J$132,'Capacity Summary'!$B$139:$B$238,0),MATCH('Capacity Backing (Hide)'!$A151,'Capacity Summary'!$H$138:$BG$138,0))&lt;&gt;0,INDEX('Capacity Summary'!$H$139:$BG$238,MATCH('Capacity Backing (Hide)'!J$132,'Capacity Summary'!$B$139:$B$238,0),MATCH('Capacity Backing (Hide)'!$A151,'Capacity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(Hide)'!$A151,'Capacity Summary'!$H$138:$BG$138,0))="x",INDEX('Capacity Summary'!$C$139:$E$238,MATCH('Capacity Backing (Hide)'!K$132,'Capacity Summary'!$B$139:$B$238,0),4),IF(INDEX('Capacity Summary'!$H$139:$BG$238,MATCH('Capacity Backing (Hide)'!K$132,'Capacity Summary'!$B$139:$B$238,0),MATCH('Capacity Backing (Hide)'!$A151,'Capacity Summary'!$H$138:$BG$138,0))&lt;&gt;0,INDEX('Capacity Summary'!$H$139:$BG$238,MATCH('Capacity Backing (Hide)'!K$132,'Capacity Summary'!$B$139:$B$238,0),MATCH('Capacity Backing (Hide)'!$A151,'Capacity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(Hide)'!$A151,'Capacity Summary'!$H$138:$BG$138,0))="x",INDEX('Capacity Summary'!$C$139:$E$238,MATCH('Capacity Backing (Hide)'!L$132,'Capacity Summary'!$B$139:$B$238,0),4),IF(INDEX('Capacity Summary'!$H$139:$BG$238,MATCH('Capacity Backing (Hide)'!L$132,'Capacity Summary'!$B$139:$B$238,0),MATCH('Capacity Backing (Hide)'!$A151,'Capacity Summary'!$H$138:$BG$138,0))&lt;&gt;0,INDEX('Capacity Summary'!$H$139:$BG$238,MATCH('Capacity Backing (Hide)'!L$132,'Capacity Summary'!$B$139:$B$238,0),MATCH('Capacity Backing (Hide)'!$A151,'Capacity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(Hide)'!$A151,'Capacity Summary'!$H$138:$BG$138,0))="x",INDEX('Capacity Summary'!$C$139:$E$238,MATCH('Capacity Backing (Hide)'!M$132,'Capacity Summary'!$B$139:$B$238,0),4),IF(INDEX('Capacity Summary'!$H$139:$BG$238,MATCH('Capacity Backing (Hide)'!M$132,'Capacity Summary'!$B$139:$B$238,0),MATCH('Capacity Backing (Hide)'!$A151,'Capacity Summary'!$H$138:$BG$138,0))&lt;&gt;0,INDEX('Capacity Summary'!$H$139:$BG$238,MATCH('Capacity Backing (Hide)'!M$132,'Capacity Summary'!$B$139:$B$238,0),MATCH('Capacity Backing (Hide)'!$A151,'Capacity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(Hide)'!$A151,'Capacity Summary'!$H$138:$BG$138,0))="x",INDEX('Capacity Summary'!$C$139:$E$238,MATCH('Capacity Backing (Hide)'!N$132,'Capacity Summary'!$B$139:$B$238,0),4),IF(INDEX('Capacity Summary'!$H$139:$BG$238,MATCH('Capacity Backing (Hide)'!N$132,'Capacity Summary'!$B$139:$B$238,0),MATCH('Capacity Backing (Hide)'!$A151,'Capacity Summary'!$H$138:$BG$138,0))&lt;&gt;0,INDEX('Capacity Summary'!$H$139:$BG$238,MATCH('Capacity Backing (Hide)'!N$132,'Capacity Summary'!$B$139:$B$238,0),MATCH('Capacity Backing (Hide)'!$A151,'Capacity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(Hide)'!$A151,'Capacity Summary'!$H$138:$BG$138,0))="x",INDEX('Capacity Summary'!$C$139:$E$238,MATCH('Capacity Backing (Hide)'!O$132,'Capacity Summary'!$B$139:$B$238,0),4),IF(INDEX('Capacity Summary'!$H$139:$BG$238,MATCH('Capacity Backing (Hide)'!O$132,'Capacity Summary'!$B$139:$B$238,0),MATCH('Capacity Backing (Hide)'!$A151,'Capacity Summary'!$H$138:$BG$138,0))&lt;&gt;0,INDEX('Capacity Summary'!$H$139:$BG$238,MATCH('Capacity Backing (Hide)'!O$132,'Capacity Summary'!$B$139:$B$238,0),MATCH('Capacity Backing (Hide)'!$A151,'Capacity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(Hide)'!$A151,'Capacity Summary'!$H$138:$BG$138,0))="x",INDEX('Capacity Summary'!$C$139:$E$238,MATCH('Capacity Backing (Hide)'!P$132,'Capacity Summary'!$B$139:$B$238,0),4),IF(INDEX('Capacity Summary'!$H$139:$BG$238,MATCH('Capacity Backing (Hide)'!P$132,'Capacity Summary'!$B$139:$B$238,0),MATCH('Capacity Backing (Hide)'!$A151,'Capacity Summary'!$H$138:$BG$138,0))&lt;&gt;0,INDEX('Capacity Summary'!$H$139:$BG$238,MATCH('Capacity Backing (Hide)'!P$132,'Capacity Summary'!$B$139:$B$238,0),MATCH('Capacity Backing (Hide)'!$A151,'Capacity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(Hide)'!$A151,'Capacity Summary'!$H$138:$BG$138,0))="x",INDEX('Capacity Summary'!$C$139:$E$238,MATCH('Capacity Backing (Hide)'!Q$132,'Capacity Summary'!$B$139:$B$238,0),4),IF(INDEX('Capacity Summary'!$H$139:$BG$238,MATCH('Capacity Backing (Hide)'!Q$132,'Capacity Summary'!$B$139:$B$238,0),MATCH('Capacity Backing (Hide)'!$A151,'Capacity Summary'!$H$138:$BG$138,0))&lt;&gt;0,INDEX('Capacity Summary'!$H$139:$BG$238,MATCH('Capacity Backing (Hide)'!Q$132,'Capacity Summary'!$B$139:$B$238,0),MATCH('Capacity Backing (Hide)'!$A151,'Capacity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(Hide)'!$A151,'Capacity Summary'!$H$138:$BG$138,0))="x",INDEX('Capacity Summary'!$C$139:$E$238,MATCH('Capacity Backing (Hide)'!R$132,'Capacity Summary'!$B$139:$B$238,0),4),IF(INDEX('Capacity Summary'!$H$139:$BG$238,MATCH('Capacity Backing (Hide)'!R$132,'Capacity Summary'!$B$139:$B$238,0),MATCH('Capacity Backing (Hide)'!$A151,'Capacity Summary'!$H$138:$BG$138,0))&lt;&gt;0,INDEX('Capacity Summary'!$H$139:$BG$238,MATCH('Capacity Backing (Hide)'!R$132,'Capacity Summary'!$B$139:$B$238,0),MATCH('Capacity Backing (Hide)'!$A151,'Capacity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(Hide)'!$A151,'Capacity Summary'!$H$138:$BG$138,0))="x",INDEX('Capacity Summary'!$C$139:$E$238,MATCH('Capacity Backing (Hide)'!S$132,'Capacity Summary'!$B$139:$B$238,0),4),IF(INDEX('Capacity Summary'!$H$139:$BG$238,MATCH('Capacity Backing (Hide)'!S$132,'Capacity Summary'!$B$139:$B$238,0),MATCH('Capacity Backing (Hide)'!$A151,'Capacity Summary'!$H$138:$BG$138,0))&lt;&gt;0,INDEX('Capacity Summary'!$H$139:$BG$238,MATCH('Capacity Backing (Hide)'!S$132,'Capacity Summary'!$B$139:$B$238,0),MATCH('Capacity Backing (Hide)'!$A151,'Capacity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(Hide)'!$A151,'Capacity Summary'!$H$138:$BG$138,0))="x",INDEX('Capacity Summary'!$C$139:$E$238,MATCH('Capacity Backing (Hide)'!T$132,'Capacity Summary'!$B$139:$B$238,0),4),IF(INDEX('Capacity Summary'!$H$139:$BG$238,MATCH('Capacity Backing (Hide)'!T$132,'Capacity Summary'!$B$139:$B$238,0),MATCH('Capacity Backing (Hide)'!$A151,'Capacity Summary'!$H$138:$BG$138,0))&lt;&gt;0,INDEX('Capacity Summary'!$H$139:$BG$238,MATCH('Capacity Backing (Hide)'!T$132,'Capacity Summary'!$B$139:$B$238,0),MATCH('Capacity Backing (Hide)'!$A151,'Capacity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(Hide)'!$A151,'Capacity Summary'!$H$138:$BG$138,0))="x",INDEX('Capacity Summary'!$C$139:$E$238,MATCH('Capacity Backing (Hide)'!U$132,'Capacity Summary'!$B$139:$B$238,0),4),IF(INDEX('Capacity Summary'!$H$139:$BG$238,MATCH('Capacity Backing (Hide)'!U$132,'Capacity Summary'!$B$139:$B$238,0),MATCH('Capacity Backing (Hide)'!$A151,'Capacity Summary'!$H$138:$BG$138,0))&lt;&gt;0,INDEX('Capacity Summary'!$H$139:$BG$238,MATCH('Capacity Backing (Hide)'!U$132,'Capacity Summary'!$B$139:$B$238,0),MATCH('Capacity Backing (Hide)'!$A151,'Capacity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(Hide)'!$A151,'Capacity Summary'!$H$138:$BG$138,0))="x",INDEX('Capacity Summary'!$C$139:$E$238,MATCH('Capacity Backing (Hide)'!V$132,'Capacity Summary'!$B$139:$B$238,0),4),IF(INDEX('Capacity Summary'!$H$139:$BG$238,MATCH('Capacity Backing (Hide)'!V$132,'Capacity Summary'!$B$139:$B$238,0),MATCH('Capacity Backing (Hide)'!$A151,'Capacity Summary'!$H$138:$BG$138,0))&lt;&gt;0,INDEX('Capacity Summary'!$H$139:$BG$238,MATCH('Capacity Backing (Hide)'!V$132,'Capacity Summary'!$B$139:$B$238,0),MATCH('Capacity Backing (Hide)'!$A151,'Capacity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(Hide)'!$A151,'Capacity Summary'!$H$138:$BG$138,0))="x",INDEX('Capacity Summary'!$C$139:$E$238,MATCH('Capacity Backing (Hide)'!W$132,'Capacity Summary'!$B$139:$B$238,0),4),IF(INDEX('Capacity Summary'!$H$139:$BG$238,MATCH('Capacity Backing (Hide)'!W$132,'Capacity Summary'!$B$139:$B$238,0),MATCH('Capacity Backing (Hide)'!$A151,'Capacity Summary'!$H$138:$BG$138,0))&lt;&gt;0,INDEX('Capacity Summary'!$H$139:$BG$238,MATCH('Capacity Backing (Hide)'!W$132,'Capacity Summary'!$B$139:$B$238,0),MATCH('Capacity Backing (Hide)'!$A151,'Capacity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(Hide)'!$A151,'Capacity Summary'!$H$138:$BG$138,0))="x",INDEX('Capacity Summary'!$C$139:$E$238,MATCH('Capacity Backing (Hide)'!X$132,'Capacity Summary'!$B$139:$B$238,0),4),IF(INDEX('Capacity Summary'!$H$139:$BG$238,MATCH('Capacity Backing (Hide)'!X$132,'Capacity Summary'!$B$139:$B$238,0),MATCH('Capacity Backing (Hide)'!$A151,'Capacity Summary'!$H$138:$BG$138,0))&lt;&gt;0,INDEX('Capacity Summary'!$H$139:$BG$238,MATCH('Capacity Backing (Hide)'!X$132,'Capacity Summary'!$B$139:$B$238,0),MATCH('Capacity Backing (Hide)'!$A151,'Capacity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(Hide)'!$A151,'Capacity Summary'!$H$138:$BG$138,0))="x",INDEX('Capacity Summary'!$C$139:$E$238,MATCH('Capacity Backing (Hide)'!Y$132,'Capacity Summary'!$B$139:$B$238,0),4),IF(INDEX('Capacity Summary'!$H$139:$BG$238,MATCH('Capacity Backing (Hide)'!Y$132,'Capacity Summary'!$B$139:$B$238,0),MATCH('Capacity Backing (Hide)'!$A151,'Capacity Summary'!$H$138:$BG$138,0))&lt;&gt;0,INDEX('Capacity Summary'!$H$139:$BG$238,MATCH('Capacity Backing (Hide)'!Y$132,'Capacity Summary'!$B$139:$B$238,0),MATCH('Capacity Backing (Hide)'!$A151,'Capacity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(Hide)'!$A151,'Capacity Summary'!$H$138:$BG$138,0))="x",INDEX('Capacity Summary'!$C$139:$E$238,MATCH('Capacity Backing (Hide)'!Z$132,'Capacity Summary'!$B$139:$B$238,0),4),IF(INDEX('Capacity Summary'!$H$139:$BG$238,MATCH('Capacity Backing (Hide)'!Z$132,'Capacity Summary'!$B$139:$B$238,0),MATCH('Capacity Backing (Hide)'!$A151,'Capacity Summary'!$H$138:$BG$138,0))&lt;&gt;0,INDEX('Capacity Summary'!$H$139:$BG$238,MATCH('Capacity Backing (Hide)'!Z$132,'Capacity Summary'!$B$139:$B$238,0),MATCH('Capacity Backing (Hide)'!$A151,'Capacity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(Hide)'!$A151,'Capacity Summary'!$H$138:$BG$138,0))="x",INDEX('Capacity Summary'!$C$139:$E$238,MATCH('Capacity Backing (Hide)'!AA$132,'Capacity Summary'!$B$139:$B$238,0),4),IF(INDEX('Capacity Summary'!$H$139:$BG$238,MATCH('Capacity Backing (Hide)'!AA$132,'Capacity Summary'!$B$139:$B$238,0),MATCH('Capacity Backing (Hide)'!$A151,'Capacity Summary'!$H$138:$BG$138,0))&lt;&gt;0,INDEX('Capacity Summary'!$H$139:$BG$238,MATCH('Capacity Backing (Hide)'!AA$132,'Capacity Summary'!$B$139:$B$238,0),MATCH('Capacity Backing (Hide)'!$A151,'Capacity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(Hide)'!$A151,'Capacity Summary'!$H$138:$BG$138,0))="x",INDEX('Capacity Summary'!$C$139:$E$238,MATCH('Capacity Backing (Hide)'!AB$132,'Capacity Summary'!$B$139:$B$238,0),4),IF(INDEX('Capacity Summary'!$H$139:$BG$238,MATCH('Capacity Backing (Hide)'!AB$132,'Capacity Summary'!$B$139:$B$238,0),MATCH('Capacity Backing (Hide)'!$A151,'Capacity Summary'!$H$138:$BG$138,0))&lt;&gt;0,INDEX('Capacity Summary'!$H$139:$BG$238,MATCH('Capacity Backing (Hide)'!AB$132,'Capacity Summary'!$B$139:$B$238,0),MATCH('Capacity Backing (Hide)'!$A151,'Capacity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(Hide)'!$A151,'Capacity Summary'!$H$138:$BG$138,0))="x",INDEX('Capacity Summary'!$C$139:$E$238,MATCH('Capacity Backing (Hide)'!AC$132,'Capacity Summary'!$B$139:$B$238,0),4),IF(INDEX('Capacity Summary'!$H$139:$BG$238,MATCH('Capacity Backing (Hide)'!AC$132,'Capacity Summary'!$B$139:$B$238,0),MATCH('Capacity Backing (Hide)'!$A151,'Capacity Summary'!$H$138:$BG$138,0))&lt;&gt;0,INDEX('Capacity Summary'!$H$139:$BG$238,MATCH('Capacity Backing (Hide)'!AC$132,'Capacity Summary'!$B$139:$B$238,0),MATCH('Capacity Backing (Hide)'!$A151,'Capacity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(Hide)'!$A151,'Capacity Summary'!$H$138:$BG$138,0))="x",INDEX('Capacity Summary'!$C$139:$E$238,MATCH('Capacity Backing (Hide)'!AD$132,'Capacity Summary'!$B$139:$B$238,0),4),IF(INDEX('Capacity Summary'!$H$139:$BG$238,MATCH('Capacity Backing (Hide)'!AD$132,'Capacity Summary'!$B$139:$B$238,0),MATCH('Capacity Backing (Hide)'!$A151,'Capacity Summary'!$H$138:$BG$138,0))&lt;&gt;0,INDEX('Capacity Summary'!$H$139:$BG$238,MATCH('Capacity Backing (Hide)'!AD$132,'Capacity Summary'!$B$139:$B$238,0),MATCH('Capacity Backing (Hide)'!$A151,'Capacity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(Hide)'!$A151,'Capacity Summary'!$H$138:$BG$138,0))="x",INDEX('Capacity Summary'!$C$139:$E$238,MATCH('Capacity Backing (Hide)'!AE$132,'Capacity Summary'!$B$139:$B$238,0),4),IF(INDEX('Capacity Summary'!$H$139:$BG$238,MATCH('Capacity Backing (Hide)'!AE$132,'Capacity Summary'!$B$139:$B$238,0),MATCH('Capacity Backing (Hide)'!$A151,'Capacity Summary'!$H$138:$BG$138,0))&lt;&gt;0,INDEX('Capacity Summary'!$H$139:$BG$238,MATCH('Capacity Backing (Hide)'!AE$132,'Capacity Summary'!$B$139:$B$238,0),MATCH('Capacity Backing (Hide)'!$A151,'Capacity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(Hide)'!$A151,'Capacity Summary'!$H$138:$BG$138,0))="x",INDEX('Capacity Summary'!$C$139:$E$238,MATCH('Capacity Backing (Hide)'!AF$132,'Capacity Summary'!$B$139:$B$238,0),4),IF(INDEX('Capacity Summary'!$H$139:$BG$238,MATCH('Capacity Backing (Hide)'!AF$132,'Capacity Summary'!$B$139:$B$238,0),MATCH('Capacity Backing (Hide)'!$A151,'Capacity Summary'!$H$138:$BG$138,0))&lt;&gt;0,INDEX('Capacity Summary'!$H$139:$BG$238,MATCH('Capacity Backing (Hide)'!AF$132,'Capacity Summary'!$B$139:$B$238,0),MATCH('Capacity Backing (Hide)'!$A151,'Capacity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(Hide)'!$A151,'Capacity Summary'!$H$138:$BG$138,0))="x",INDEX('Capacity Summary'!$C$139:$E$238,MATCH('Capacity Backing (Hide)'!AG$132,'Capacity Summary'!$B$139:$B$238,0),4),IF(INDEX('Capacity Summary'!$H$139:$BG$238,MATCH('Capacity Backing (Hide)'!AG$132,'Capacity Summary'!$B$139:$B$238,0),MATCH('Capacity Backing (Hide)'!$A151,'Capacity Summary'!$H$138:$BG$138,0))&lt;&gt;0,INDEX('Capacity Summary'!$H$139:$BG$238,MATCH('Capacity Backing (Hide)'!AG$132,'Capacity Summary'!$B$139:$B$238,0),MATCH('Capacity Backing (Hide)'!$A151,'Capacity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(Hide)'!$A151,'Capacity Summary'!$H$138:$BG$138,0))="x",INDEX('Capacity Summary'!$C$139:$E$238,MATCH('Capacity Backing (Hide)'!AH$132,'Capacity Summary'!$B$139:$B$238,0),4),IF(INDEX('Capacity Summary'!$H$139:$BG$238,MATCH('Capacity Backing (Hide)'!AH$132,'Capacity Summary'!$B$139:$B$238,0),MATCH('Capacity Backing (Hide)'!$A151,'Capacity Summary'!$H$138:$BG$138,0))&lt;&gt;0,INDEX('Capacity Summary'!$H$139:$BG$238,MATCH('Capacity Backing (Hide)'!AH$132,'Capacity Summary'!$B$139:$B$238,0),MATCH('Capacity Backing (Hide)'!$A151,'Capacity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(Hide)'!$A151,'Capacity Summary'!$H$138:$BG$138,0))="x",INDEX('Capacity Summary'!$C$139:$E$238,MATCH('Capacity Backing (Hide)'!AI$132,'Capacity Summary'!$B$139:$B$238,0),4),IF(INDEX('Capacity Summary'!$H$139:$BG$238,MATCH('Capacity Backing (Hide)'!AI$132,'Capacity Summary'!$B$139:$B$238,0),MATCH('Capacity Backing (Hide)'!$A151,'Capacity Summary'!$H$138:$BG$138,0))&lt;&gt;0,INDEX('Capacity Summary'!$H$139:$BG$238,MATCH('Capacity Backing (Hide)'!AI$132,'Capacity Summary'!$B$139:$B$238,0),MATCH('Capacity Backing (Hide)'!$A151,'Capacity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(Hide)'!$A151,'Capacity Summary'!$H$138:$BG$138,0))="x",INDEX('Capacity Summary'!$C$139:$E$238,MATCH('Capacity Backing (Hide)'!AJ$132,'Capacity Summary'!$B$139:$B$238,0),4),IF(INDEX('Capacity Summary'!$H$139:$BG$238,MATCH('Capacity Backing (Hide)'!AJ$132,'Capacity Summary'!$B$139:$B$238,0),MATCH('Capacity Backing (Hide)'!$A151,'Capacity Summary'!$H$138:$BG$138,0))&lt;&gt;0,INDEX('Capacity Summary'!$H$139:$BG$238,MATCH('Capacity Backing (Hide)'!AJ$132,'Capacity Summary'!$B$139:$B$238,0),MATCH('Capacity Backing (Hide)'!$A151,'Capacity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(Hide)'!$A151,'Capacity Summary'!$H$138:$BG$138,0))="x",INDEX('Capacity Summary'!$C$139:$E$238,MATCH('Capacity Backing (Hide)'!AK$132,'Capacity Summary'!$B$139:$B$238,0),4),IF(INDEX('Capacity Summary'!$H$139:$BG$238,MATCH('Capacity Backing (Hide)'!AK$132,'Capacity Summary'!$B$139:$B$238,0),MATCH('Capacity Backing (Hide)'!$A151,'Capacity Summary'!$H$138:$BG$138,0))&lt;&gt;0,INDEX('Capacity Summary'!$H$139:$BG$238,MATCH('Capacity Backing (Hide)'!AK$132,'Capacity Summary'!$B$139:$B$238,0),MATCH('Capacity Backing (Hide)'!$A151,'Capacity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(Hide)'!$A151,'Capacity Summary'!$H$138:$BG$138,0))="x",INDEX('Capacity Summary'!$C$139:$E$238,MATCH('Capacity Backing (Hide)'!AL$132,'Capacity Summary'!$B$139:$B$238,0),4),IF(INDEX('Capacity Summary'!$H$139:$BG$238,MATCH('Capacity Backing (Hide)'!AL$132,'Capacity Summary'!$B$139:$B$238,0),MATCH('Capacity Backing (Hide)'!$A151,'Capacity Summary'!$H$138:$BG$138,0))&lt;&gt;0,INDEX('Capacity Summary'!$H$139:$BG$238,MATCH('Capacity Backing (Hide)'!AL$132,'Capacity Summary'!$B$139:$B$238,0),MATCH('Capacity Backing (Hide)'!$A151,'Capacity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(Hide)'!$A151,'Capacity Summary'!$H$138:$BG$138,0))="x",INDEX('Capacity Summary'!$C$139:$E$238,MATCH('Capacity Backing (Hide)'!AM$132,'Capacity Summary'!$B$139:$B$238,0),4),IF(INDEX('Capacity Summary'!$H$139:$BG$238,MATCH('Capacity Backing (Hide)'!AM$132,'Capacity Summary'!$B$139:$B$238,0),MATCH('Capacity Backing (Hide)'!$A151,'Capacity Summary'!$H$138:$BG$138,0))&lt;&gt;0,INDEX('Capacity Summary'!$H$139:$BG$238,MATCH('Capacity Backing (Hide)'!AM$132,'Capacity Summary'!$B$139:$B$238,0),MATCH('Capacity Backing (Hide)'!$A151,'Capacity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(Hide)'!$A151,'Capacity Summary'!$H$138:$BG$138,0))="x",INDEX('Capacity Summary'!$C$139:$E$238,MATCH('Capacity Backing (Hide)'!AN$132,'Capacity Summary'!$B$139:$B$238,0),4),IF(INDEX('Capacity Summary'!$H$139:$BG$238,MATCH('Capacity Backing (Hide)'!AN$132,'Capacity Summary'!$B$139:$B$238,0),MATCH('Capacity Backing (Hide)'!$A151,'Capacity Summary'!$H$138:$BG$138,0))&lt;&gt;0,INDEX('Capacity Summary'!$H$139:$BG$238,MATCH('Capacity Backing (Hide)'!AN$132,'Capacity Summary'!$B$139:$B$238,0),MATCH('Capacity Backing (Hide)'!$A151,'Capacity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(Hide)'!$A151,'Capacity Summary'!$H$138:$BG$138,0))="x",INDEX('Capacity Summary'!$C$139:$E$238,MATCH('Capacity Backing (Hide)'!AO$132,'Capacity Summary'!$B$139:$B$238,0),4),IF(INDEX('Capacity Summary'!$H$139:$BG$238,MATCH('Capacity Backing (Hide)'!AO$132,'Capacity Summary'!$B$139:$B$238,0),MATCH('Capacity Backing (Hide)'!$A151,'Capacity Summary'!$H$138:$BG$138,0))&lt;&gt;0,INDEX('Capacity Summary'!$H$139:$BG$238,MATCH('Capacity Backing (Hide)'!AO$132,'Capacity Summary'!$B$139:$B$238,0),MATCH('Capacity Backing (Hide)'!$A151,'Capacity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(Hide)'!$A151,'Capacity Summary'!$H$138:$BG$138,0))="x",INDEX('Capacity Summary'!$C$139:$E$238,MATCH('Capacity Backing (Hide)'!AP$132,'Capacity Summary'!$B$139:$B$238,0),4),IF(INDEX('Capacity Summary'!$H$139:$BG$238,MATCH('Capacity Backing (Hide)'!AP$132,'Capacity Summary'!$B$139:$B$238,0),MATCH('Capacity Backing (Hide)'!$A151,'Capacity Summary'!$H$138:$BG$138,0))&lt;&gt;0,INDEX('Capacity Summary'!$H$139:$BG$238,MATCH('Capacity Backing (Hide)'!AP$132,'Capacity Summary'!$B$139:$B$238,0),MATCH('Capacity Backing (Hide)'!$A151,'Capacity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(Hide)'!$A151,'Capacity Summary'!$H$138:$BG$138,0))="x",INDEX('Capacity Summary'!$C$139:$E$238,MATCH('Capacity Backing (Hide)'!AQ$132,'Capacity Summary'!$B$139:$B$238,0),4),IF(INDEX('Capacity Summary'!$H$139:$BG$238,MATCH('Capacity Backing (Hide)'!AQ$132,'Capacity Summary'!$B$139:$B$238,0),MATCH('Capacity Backing (Hide)'!$A151,'Capacity Summary'!$H$138:$BG$138,0))&lt;&gt;0,INDEX('Capacity Summary'!$H$139:$BG$238,MATCH('Capacity Backing (Hide)'!AQ$132,'Capacity Summary'!$B$139:$B$238,0),MATCH('Capacity Backing (Hide)'!$A151,'Capacity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(Hide)'!$A151,'Capacity Summary'!$H$138:$BG$138,0))="x",INDEX('Capacity Summary'!$C$139:$E$238,MATCH('Capacity Backing (Hide)'!AR$132,'Capacity Summary'!$B$139:$B$238,0),4),IF(INDEX('Capacity Summary'!$H$139:$BG$238,MATCH('Capacity Backing (Hide)'!AR$132,'Capacity Summary'!$B$139:$B$238,0),MATCH('Capacity Backing (Hide)'!$A151,'Capacity Summary'!$H$138:$BG$138,0))&lt;&gt;0,INDEX('Capacity Summary'!$H$139:$BG$238,MATCH('Capacity Backing (Hide)'!AR$132,'Capacity Summary'!$B$139:$B$238,0),MATCH('Capacity Backing (Hide)'!$A151,'Capacity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(Hide)'!$A151,'Capacity Summary'!$H$138:$BG$138,0))="x",INDEX('Capacity Summary'!$C$139:$E$238,MATCH('Capacity Backing (Hide)'!AS$132,'Capacity Summary'!$B$139:$B$238,0),4),IF(INDEX('Capacity Summary'!$H$139:$BG$238,MATCH('Capacity Backing (Hide)'!AS$132,'Capacity Summary'!$B$139:$B$238,0),MATCH('Capacity Backing (Hide)'!$A151,'Capacity Summary'!$H$138:$BG$138,0))&lt;&gt;0,INDEX('Capacity Summary'!$H$139:$BG$238,MATCH('Capacity Backing (Hide)'!AS$132,'Capacity Summary'!$B$139:$B$238,0),MATCH('Capacity Backing (Hide)'!$A151,'Capacity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(Hide)'!$A151,'Capacity Summary'!$H$138:$BG$138,0))="x",INDEX('Capacity Summary'!$C$139:$E$238,MATCH('Capacity Backing (Hide)'!AT$132,'Capacity Summary'!$B$139:$B$238,0),4),IF(INDEX('Capacity Summary'!$H$139:$BG$238,MATCH('Capacity Backing (Hide)'!AT$132,'Capacity Summary'!$B$139:$B$238,0),MATCH('Capacity Backing (Hide)'!$A151,'Capacity Summary'!$H$138:$BG$138,0))&lt;&gt;0,INDEX('Capacity Summary'!$H$139:$BG$238,MATCH('Capacity Backing (Hide)'!AT$132,'Capacity Summary'!$B$139:$B$238,0),MATCH('Capacity Backing (Hide)'!$A151,'Capacity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(Hide)'!$A151,'Capacity Summary'!$H$138:$BG$138,0))="x",INDEX('Capacity Summary'!$C$139:$E$238,MATCH('Capacity Backing (Hide)'!AU$132,'Capacity Summary'!$B$139:$B$238,0),4),IF(INDEX('Capacity Summary'!$H$139:$BG$238,MATCH('Capacity Backing (Hide)'!AU$132,'Capacity Summary'!$B$139:$B$238,0),MATCH('Capacity Backing (Hide)'!$A151,'Capacity Summary'!$H$138:$BG$138,0))&lt;&gt;0,INDEX('Capacity Summary'!$H$139:$BG$238,MATCH('Capacity Backing (Hide)'!AU$132,'Capacity Summary'!$B$139:$B$238,0),MATCH('Capacity Backing (Hide)'!$A151,'Capacity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(Hide)'!$A151,'Capacity Summary'!$H$138:$BG$138,0))="x",INDEX('Capacity Summary'!$C$139:$E$238,MATCH('Capacity Backing (Hide)'!AV$132,'Capacity Summary'!$B$139:$B$238,0),4),IF(INDEX('Capacity Summary'!$H$139:$BG$238,MATCH('Capacity Backing (Hide)'!AV$132,'Capacity Summary'!$B$139:$B$238,0),MATCH('Capacity Backing (Hide)'!$A151,'Capacity Summary'!$H$138:$BG$138,0))&lt;&gt;0,INDEX('Capacity Summary'!$H$139:$BG$238,MATCH('Capacity Backing (Hide)'!AV$132,'Capacity Summary'!$B$139:$B$238,0),MATCH('Capacity Backing (Hide)'!$A151,'Capacity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(Hide)'!$A151,'Capacity Summary'!$H$138:$BG$138,0))="x",INDEX('Capacity Summary'!$C$139:$E$238,MATCH('Capacity Backing (Hide)'!AW$132,'Capacity Summary'!$B$139:$B$238,0),4),IF(INDEX('Capacity Summary'!$H$139:$BG$238,MATCH('Capacity Backing (Hide)'!AW$132,'Capacity Summary'!$B$139:$B$238,0),MATCH('Capacity Backing (Hide)'!$A151,'Capacity Summary'!$H$138:$BG$138,0))&lt;&gt;0,INDEX('Capacity Summary'!$H$139:$BG$238,MATCH('Capacity Backing (Hide)'!AW$132,'Capacity Summary'!$B$139:$B$238,0),MATCH('Capacity Backing (Hide)'!$A151,'Capacity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(Hide)'!$A151,'Capacity Summary'!$H$138:$BG$138,0))="x",INDEX('Capacity Summary'!$C$139:$E$238,MATCH('Capacity Backing (Hide)'!AX$132,'Capacity Summary'!$B$139:$B$238,0),4),IF(INDEX('Capacity Summary'!$H$139:$BG$238,MATCH('Capacity Backing (Hide)'!AX$132,'Capacity Summary'!$B$139:$B$238,0),MATCH('Capacity Backing (Hide)'!$A151,'Capacity Summary'!$H$138:$BG$138,0))&lt;&gt;0,INDEX('Capacity Summary'!$H$139:$BG$238,MATCH('Capacity Backing (Hide)'!AX$132,'Capacity Summary'!$B$139:$B$238,0),MATCH('Capacity Backing (Hide)'!$A151,'Capacity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(Hide)'!$A151,'Capacity Summary'!$H$138:$BG$138,0))="x",INDEX('Capacity Summary'!$C$139:$E$238,MATCH('Capacity Backing (Hide)'!AY$132,'Capacity Summary'!$B$139:$B$238,0),4),IF(INDEX('Capacity Summary'!$H$139:$BG$238,MATCH('Capacity Backing (Hide)'!AY$132,'Capacity Summary'!$B$139:$B$238,0),MATCH('Capacity Backing (Hide)'!$A151,'Capacity Summary'!$H$138:$BG$138,0))&lt;&gt;0,INDEX('Capacity Summary'!$H$139:$BG$238,MATCH('Capacity Backing (Hide)'!AY$132,'Capacity Summary'!$B$139:$B$238,0),MATCH('Capacity Backing (Hide)'!$A151,'Capacity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(Hide)'!$A151,'Capacity Summary'!$H$138:$BG$138,0))="x",INDEX('Capacity Summary'!$C$139:$E$238,MATCH('Capacity Backing (Hide)'!AZ$132,'Capacity Summary'!$B$139:$B$238,0),4),IF(INDEX('Capacity Summary'!$H$139:$BG$238,MATCH('Capacity Backing (Hide)'!AZ$132,'Capacity Summary'!$B$139:$B$238,0),MATCH('Capacity Backing (Hide)'!$A151,'Capacity Summary'!$H$138:$BG$138,0))&lt;&gt;0,INDEX('Capacity Summary'!$H$139:$BG$238,MATCH('Capacity Backing (Hide)'!AZ$132,'Capacity Summary'!$B$139:$B$238,0),MATCH('Capacity Backing (Hide)'!$A151,'Capacity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(Hide)'!$A151,'Capacity Summary'!$H$138:$BG$138,0))="x",INDEX('Capacity Summary'!$C$139:$E$238,MATCH('Capacity Backing (Hide)'!BA$132,'Capacity Summary'!$B$139:$B$238,0),4),IF(INDEX('Capacity Summary'!$H$139:$BG$238,MATCH('Capacity Backing (Hide)'!BA$132,'Capacity Summary'!$B$139:$B$238,0),MATCH('Capacity Backing (Hide)'!$A151,'Capacity Summary'!$H$138:$BG$138,0))&lt;&gt;0,INDEX('Capacity Summary'!$H$139:$BG$238,MATCH('Capacity Backing (Hide)'!BA$132,'Capacity Summary'!$B$139:$B$238,0),MATCH('Capacity Backing (Hide)'!$A151,'Capacity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(Hide)'!$A151,'Capacity Summary'!$H$138:$BG$138,0))="x",INDEX('Capacity Summary'!$C$139:$E$238,MATCH('Capacity Backing (Hide)'!BB$132,'Capacity Summary'!$B$139:$B$238,0),4),IF(INDEX('Capacity Summary'!$H$139:$BG$238,MATCH('Capacity Backing (Hide)'!BB$132,'Capacity Summary'!$B$139:$B$238,0),MATCH('Capacity Backing (Hide)'!$A151,'Capacity Summary'!$H$138:$BG$138,0))&lt;&gt;0,INDEX('Capacity Summary'!$H$139:$BG$238,MATCH('Capacity Backing (Hide)'!BB$132,'Capacity Summary'!$B$139:$B$238,0),MATCH('Capacity Backing (Hide)'!$A151,'Capacity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(Hide)'!$A151,'Capacity Summary'!$H$138:$BG$138,0))="x",INDEX('Capacity Summary'!$C$139:$E$238,MATCH('Capacity Backing (Hide)'!BC$132,'Capacity Summary'!$B$139:$B$238,0),4),IF(INDEX('Capacity Summary'!$H$139:$BG$238,MATCH('Capacity Backing (Hide)'!BC$132,'Capacity Summary'!$B$139:$B$238,0),MATCH('Capacity Backing (Hide)'!$A151,'Capacity Summary'!$H$138:$BG$138,0))&lt;&gt;0,INDEX('Capacity Summary'!$H$139:$BG$238,MATCH('Capacity Backing (Hide)'!BC$132,'Capacity Summary'!$B$139:$B$238,0),MATCH('Capacity Backing (Hide)'!$A151,'Capacity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(Hide)'!$A151,'Capacity Summary'!$H$138:$BG$138,0))="x",INDEX('Capacity Summary'!$C$139:$E$238,MATCH('Capacity Backing (Hide)'!BD$132,'Capacity Summary'!$B$139:$B$238,0),4),IF(INDEX('Capacity Summary'!$H$139:$BG$238,MATCH('Capacity Backing (Hide)'!BD$132,'Capacity Summary'!$B$139:$B$238,0),MATCH('Capacity Backing (Hide)'!$A151,'Capacity Summary'!$H$138:$BG$138,0))&lt;&gt;0,INDEX('Capacity Summary'!$H$139:$BG$238,MATCH('Capacity Backing (Hide)'!BD$132,'Capacity Summary'!$B$139:$B$238,0),MATCH('Capacity Backing (Hide)'!$A151,'Capacity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(Hide)'!$A151,'Capacity Summary'!$H$138:$BG$138,0))="x",INDEX('Capacity Summary'!$C$139:$E$238,MATCH('Capacity Backing (Hide)'!BE$132,'Capacity Summary'!$B$139:$B$238,0),4),IF(INDEX('Capacity Summary'!$H$139:$BG$238,MATCH('Capacity Backing (Hide)'!BE$132,'Capacity Summary'!$B$139:$B$238,0),MATCH('Capacity Backing (Hide)'!$A151,'Capacity Summary'!$H$138:$BG$138,0))&lt;&gt;0,INDEX('Capacity Summary'!$H$139:$BG$238,MATCH('Capacity Backing (Hide)'!BE$132,'Capacity Summary'!$B$139:$B$238,0),MATCH('Capacity Backing (Hide)'!$A151,'Capacity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(Hide)'!$A151,'Capacity Summary'!$H$138:$BG$138,0))="x",INDEX('Capacity Summary'!$C$139:$E$238,MATCH('Capacity Backing (Hide)'!BF$132,'Capacity Summary'!$B$139:$B$238,0),4),IF(INDEX('Capacity Summary'!$H$139:$BG$238,MATCH('Capacity Backing (Hide)'!BF$132,'Capacity Summary'!$B$139:$B$238,0),MATCH('Capacity Backing (Hide)'!$A151,'Capacity Summary'!$H$138:$BG$138,0))&lt;&gt;0,INDEX('Capacity Summary'!$H$139:$BG$238,MATCH('Capacity Backing (Hide)'!BF$132,'Capacity Summary'!$B$139:$B$238,0),MATCH('Capacity Backing (Hide)'!$A151,'Capacity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(Hide)'!$A151,'Capacity Summary'!$H$138:$BG$138,0))="x",INDEX('Capacity Summary'!$C$139:$E$238,MATCH('Capacity Backing (Hide)'!BG$132,'Capacity Summary'!$B$139:$B$238,0),4),IF(INDEX('Capacity Summary'!$H$139:$BG$238,MATCH('Capacity Backing (Hide)'!BG$132,'Capacity Summary'!$B$139:$B$238,0),MATCH('Capacity Backing (Hide)'!$A151,'Capacity Summary'!$H$138:$BG$138,0))&lt;&gt;0,INDEX('Capacity Summary'!$H$139:$BG$238,MATCH('Capacity Backing (Hide)'!BG$132,'Capacity Summary'!$B$139:$B$238,0),MATCH('Capacity Backing (Hide)'!$A151,'Capacity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(Hide)'!$A151,'Capacity Summary'!$H$138:$BG$138,0))="x",INDEX('Capacity Summary'!$C$139:$E$238,MATCH('Capacity Backing (Hide)'!BH$132,'Capacity Summary'!$B$139:$B$238,0),4),IF(INDEX('Capacity Summary'!$H$139:$BG$238,MATCH('Capacity Backing (Hide)'!BH$132,'Capacity Summary'!$B$139:$B$238,0),MATCH('Capacity Backing (Hide)'!$A151,'Capacity Summary'!$H$138:$BG$138,0))&lt;&gt;0,INDEX('Capacity Summary'!$H$139:$BG$238,MATCH('Capacity Backing (Hide)'!BH$132,'Capacity Summary'!$B$139:$B$238,0),MATCH('Capacity Backing (Hide)'!$A151,'Capacity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(Hide)'!$A151,'Capacity Summary'!$H$138:$BG$138,0))="x",INDEX('Capacity Summary'!$C$139:$E$238,MATCH('Capacity Backing (Hide)'!BI$132,'Capacity Summary'!$B$139:$B$238,0),4),IF(INDEX('Capacity Summary'!$H$139:$BG$238,MATCH('Capacity Backing (Hide)'!BI$132,'Capacity Summary'!$B$139:$B$238,0),MATCH('Capacity Backing (Hide)'!$A151,'Capacity Summary'!$H$138:$BG$138,0))&lt;&gt;0,INDEX('Capacity Summary'!$H$139:$BG$238,MATCH('Capacity Backing (Hide)'!BI$132,'Capacity Summary'!$B$139:$B$238,0),MATCH('Capacity Backing (Hide)'!$A151,'Capacity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(Hide)'!$A151,'Capacity Summary'!$H$138:$BG$138,0))="x",INDEX('Capacity Summary'!$C$139:$E$238,MATCH('Capacity Backing (Hide)'!BJ$132,'Capacity Summary'!$B$139:$B$238,0),4),IF(INDEX('Capacity Summary'!$H$139:$BG$238,MATCH('Capacity Backing (Hide)'!BJ$132,'Capacity Summary'!$B$139:$B$238,0),MATCH('Capacity Backing (Hide)'!$A151,'Capacity Summary'!$H$138:$BG$138,0))&lt;&gt;0,INDEX('Capacity Summary'!$H$139:$BG$238,MATCH('Capacity Backing (Hide)'!BJ$132,'Capacity Summary'!$B$139:$B$238,0),MATCH('Capacity Backing (Hide)'!$A151,'Capacity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(Hide)'!$A151,'Capacity Summary'!$H$138:$BG$138,0))="x",INDEX('Capacity Summary'!$C$139:$E$238,MATCH('Capacity Backing (Hide)'!BK$132,'Capacity Summary'!$B$139:$B$238,0),4),IF(INDEX('Capacity Summary'!$H$139:$BG$238,MATCH('Capacity Backing (Hide)'!BK$132,'Capacity Summary'!$B$139:$B$238,0),MATCH('Capacity Backing (Hide)'!$A151,'Capacity Summary'!$H$138:$BG$138,0))&lt;&gt;0,INDEX('Capacity Summary'!$H$139:$BG$238,MATCH('Capacity Backing (Hide)'!BK$132,'Capacity Summary'!$B$139:$B$238,0),MATCH('Capacity Backing (Hide)'!$A151,'Capacity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(Hide)'!$A151,'Capacity Summary'!$H$138:$BG$138,0))="x",INDEX('Capacity Summary'!$C$139:$E$238,MATCH('Capacity Backing (Hide)'!BL$132,'Capacity Summary'!$B$139:$B$238,0),4),IF(INDEX('Capacity Summary'!$H$139:$BG$238,MATCH('Capacity Backing (Hide)'!BL$132,'Capacity Summary'!$B$139:$B$238,0),MATCH('Capacity Backing (Hide)'!$A151,'Capacity Summary'!$H$138:$BG$138,0))&lt;&gt;0,INDEX('Capacity Summary'!$H$139:$BG$238,MATCH('Capacity Backing (Hide)'!BL$132,'Capacity Summary'!$B$139:$B$238,0),MATCH('Capacity Backing (Hide)'!$A151,'Capacity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(Hide)'!$A151,'Capacity Summary'!$H$138:$BG$138,0))="x",INDEX('Capacity Summary'!$C$139:$E$238,MATCH('Capacity Backing (Hide)'!BM$132,'Capacity Summary'!$B$139:$B$238,0),4),IF(INDEX('Capacity Summary'!$H$139:$BG$238,MATCH('Capacity Backing (Hide)'!BM$132,'Capacity Summary'!$B$139:$B$238,0),MATCH('Capacity Backing (Hide)'!$A151,'Capacity Summary'!$H$138:$BG$138,0))&lt;&gt;0,INDEX('Capacity Summary'!$H$139:$BG$238,MATCH('Capacity Backing (Hide)'!BM$132,'Capacity Summary'!$B$139:$B$238,0),MATCH('Capacity Backing (Hide)'!$A151,'Capacity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(Hide)'!$A151,'Capacity Summary'!$H$138:$BG$138,0))="x",INDEX('Capacity Summary'!$C$139:$E$238,MATCH('Capacity Backing (Hide)'!BN$132,'Capacity Summary'!$B$139:$B$238,0),4),IF(INDEX('Capacity Summary'!$H$139:$BG$238,MATCH('Capacity Backing (Hide)'!BN$132,'Capacity Summary'!$B$139:$B$238,0),MATCH('Capacity Backing (Hide)'!$A151,'Capacity Summary'!$H$138:$BG$138,0))&lt;&gt;0,INDEX('Capacity Summary'!$H$139:$BG$238,MATCH('Capacity Backing (Hide)'!BN$132,'Capacity Summary'!$B$139:$B$238,0),MATCH('Capacity Backing (Hide)'!$A151,'Capacity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(Hide)'!$A151,'Capacity Summary'!$H$138:$BG$138,0))="x",INDEX('Capacity Summary'!$C$139:$E$238,MATCH('Capacity Backing (Hide)'!BO$132,'Capacity Summary'!$B$139:$B$238,0),4),IF(INDEX('Capacity Summary'!$H$139:$BG$238,MATCH('Capacity Backing (Hide)'!BO$132,'Capacity Summary'!$B$139:$B$238,0),MATCH('Capacity Backing (Hide)'!$A151,'Capacity Summary'!$H$138:$BG$138,0))&lt;&gt;0,INDEX('Capacity Summary'!$H$139:$BG$238,MATCH('Capacity Backing (Hide)'!BO$132,'Capacity Summary'!$B$139:$B$238,0),MATCH('Capacity Backing (Hide)'!$A151,'Capacity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(Hide)'!$A151,'Capacity Summary'!$H$138:$BG$138,0))="x",INDEX('Capacity Summary'!$C$139:$E$238,MATCH('Capacity Backing (Hide)'!BP$132,'Capacity Summary'!$B$139:$B$238,0),4),IF(INDEX('Capacity Summary'!$H$139:$BG$238,MATCH('Capacity Backing (Hide)'!BP$132,'Capacity Summary'!$B$139:$B$238,0),MATCH('Capacity Backing (Hide)'!$A151,'Capacity Summary'!$H$138:$BG$138,0))&lt;&gt;0,INDEX('Capacity Summary'!$H$139:$BG$238,MATCH('Capacity Backing (Hide)'!BP$132,'Capacity Summary'!$B$139:$B$238,0),MATCH('Capacity Backing (Hide)'!$A151,'Capacity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(Hide)'!$A151,'Capacity Summary'!$H$138:$BG$138,0))="x",INDEX('Capacity Summary'!$C$139:$E$238,MATCH('Capacity Backing (Hide)'!BQ$132,'Capacity Summary'!$B$139:$B$238,0),4),IF(INDEX('Capacity Summary'!$H$139:$BG$238,MATCH('Capacity Backing (Hide)'!BQ$132,'Capacity Summary'!$B$139:$B$238,0),MATCH('Capacity Backing (Hide)'!$A151,'Capacity Summary'!$H$138:$BG$138,0))&lt;&gt;0,INDEX('Capacity Summary'!$H$139:$BG$238,MATCH('Capacity Backing (Hide)'!BQ$132,'Capacity Summary'!$B$139:$B$238,0),MATCH('Capacity Backing (Hide)'!$A151,'Capacity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(Hide)'!$A151,'Capacity Summary'!$H$138:$BG$138,0))="x",INDEX('Capacity Summary'!$C$139:$E$238,MATCH('Capacity Backing (Hide)'!BR$132,'Capacity Summary'!$B$139:$B$238,0),4),IF(INDEX('Capacity Summary'!$H$139:$BG$238,MATCH('Capacity Backing (Hide)'!BR$132,'Capacity Summary'!$B$139:$B$238,0),MATCH('Capacity Backing (Hide)'!$A151,'Capacity Summary'!$H$138:$BG$138,0))&lt;&gt;0,INDEX('Capacity Summary'!$H$139:$BG$238,MATCH('Capacity Backing (Hide)'!BR$132,'Capacity Summary'!$B$139:$B$238,0),MATCH('Capacity Backing (Hide)'!$A151,'Capacity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(Hide)'!$A151,'Capacity Summary'!$H$138:$BG$138,0))="x",INDEX('Capacity Summary'!$C$139:$E$238,MATCH('Capacity Backing (Hide)'!BS$132,'Capacity Summary'!$B$139:$B$238,0),4),IF(INDEX('Capacity Summary'!$H$139:$BG$238,MATCH('Capacity Backing (Hide)'!BS$132,'Capacity Summary'!$B$139:$B$238,0),MATCH('Capacity Backing (Hide)'!$A151,'Capacity Summary'!$H$138:$BG$138,0))&lt;&gt;0,INDEX('Capacity Summary'!$H$139:$BG$238,MATCH('Capacity Backing (Hide)'!BS$132,'Capacity Summary'!$B$139:$B$238,0),MATCH('Capacity Backing (Hide)'!$A151,'Capacity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(Hide)'!$A151,'Capacity Summary'!$H$138:$BG$138,0))="x",INDEX('Capacity Summary'!$C$139:$E$238,MATCH('Capacity Backing (Hide)'!BT$132,'Capacity Summary'!$B$139:$B$238,0),4),IF(INDEX('Capacity Summary'!$H$139:$BG$238,MATCH('Capacity Backing (Hide)'!BT$132,'Capacity Summary'!$B$139:$B$238,0),MATCH('Capacity Backing (Hide)'!$A151,'Capacity Summary'!$H$138:$BG$138,0))&lt;&gt;0,INDEX('Capacity Summary'!$H$139:$BG$238,MATCH('Capacity Backing (Hide)'!BT$132,'Capacity Summary'!$B$139:$B$238,0),MATCH('Capacity Backing (Hide)'!$A151,'Capacity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(Hide)'!$A151,'Capacity Summary'!$H$138:$BG$138,0))="x",INDEX('Capacity Summary'!$C$139:$E$238,MATCH('Capacity Backing (Hide)'!BU$132,'Capacity Summary'!$B$139:$B$238,0),4),IF(INDEX('Capacity Summary'!$H$139:$BG$238,MATCH('Capacity Backing (Hide)'!BU$132,'Capacity Summary'!$B$139:$B$238,0),MATCH('Capacity Backing (Hide)'!$A151,'Capacity Summary'!$H$138:$BG$138,0))&lt;&gt;0,INDEX('Capacity Summary'!$H$139:$BG$238,MATCH('Capacity Backing (Hide)'!BU$132,'Capacity Summary'!$B$139:$B$238,0),MATCH('Capacity Backing (Hide)'!$A151,'Capacity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(Hide)'!$A151,'Capacity Summary'!$H$138:$BG$138,0))="x",INDEX('Capacity Summary'!$C$139:$E$238,MATCH('Capacity Backing (Hide)'!BV$132,'Capacity Summary'!$B$139:$B$238,0),4),IF(INDEX('Capacity Summary'!$H$139:$BG$238,MATCH('Capacity Backing (Hide)'!BV$132,'Capacity Summary'!$B$139:$B$238,0),MATCH('Capacity Backing (Hide)'!$A151,'Capacity Summary'!$H$138:$BG$138,0))&lt;&gt;0,INDEX('Capacity Summary'!$H$139:$BG$238,MATCH('Capacity Backing (Hide)'!BV$132,'Capacity Summary'!$B$139:$B$238,0),MATCH('Capacity Backing (Hide)'!$A151,'Capacity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(Hide)'!$A151,'Capacity Summary'!$H$138:$BG$138,0))="x",INDEX('Capacity Summary'!$C$139:$E$238,MATCH('Capacity Backing (Hide)'!BW$132,'Capacity Summary'!$B$139:$B$238,0),4),IF(INDEX('Capacity Summary'!$H$139:$BG$238,MATCH('Capacity Backing (Hide)'!BW$132,'Capacity Summary'!$B$139:$B$238,0),MATCH('Capacity Backing (Hide)'!$A151,'Capacity Summary'!$H$138:$BG$138,0))&lt;&gt;0,INDEX('Capacity Summary'!$H$139:$BG$238,MATCH('Capacity Backing (Hide)'!BW$132,'Capacity Summary'!$B$139:$B$238,0),MATCH('Capacity Backing (Hide)'!$A151,'Capacity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(Hide)'!$A151,'Capacity Summary'!$H$138:$BG$138,0))="x",INDEX('Capacity Summary'!$C$139:$E$238,MATCH('Capacity Backing (Hide)'!BX$132,'Capacity Summary'!$B$139:$B$238,0),4),IF(INDEX('Capacity Summary'!$H$139:$BG$238,MATCH('Capacity Backing (Hide)'!BX$132,'Capacity Summary'!$B$139:$B$238,0),MATCH('Capacity Backing (Hide)'!$A151,'Capacity Summary'!$H$138:$BG$138,0))&lt;&gt;0,INDEX('Capacity Summary'!$H$139:$BG$238,MATCH('Capacity Backing (Hide)'!BX$132,'Capacity Summary'!$B$139:$B$238,0),MATCH('Capacity Backing (Hide)'!$A151,'Capacity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(Hide)'!$A151,'Capacity Summary'!$H$138:$BG$138,0))="x",INDEX('Capacity Summary'!$C$139:$E$238,MATCH('Capacity Backing (Hide)'!BY$132,'Capacity Summary'!$B$139:$B$238,0),4),IF(INDEX('Capacity Summary'!$H$139:$BG$238,MATCH('Capacity Backing (Hide)'!BY$132,'Capacity Summary'!$B$139:$B$238,0),MATCH('Capacity Backing (Hide)'!$A151,'Capacity Summary'!$H$138:$BG$138,0))&lt;&gt;0,INDEX('Capacity Summary'!$H$139:$BG$238,MATCH('Capacity Backing (Hide)'!BY$132,'Capacity Summary'!$B$139:$B$238,0),MATCH('Capacity Backing (Hide)'!$A151,'Capacity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(Hide)'!$A151,'Capacity Summary'!$H$138:$BG$138,0))="x",INDEX('Capacity Summary'!$C$139:$E$238,MATCH('Capacity Backing (Hide)'!BZ$132,'Capacity Summary'!$B$139:$B$238,0),4),IF(INDEX('Capacity Summary'!$H$139:$BG$238,MATCH('Capacity Backing (Hide)'!BZ$132,'Capacity Summary'!$B$139:$B$238,0),MATCH('Capacity Backing (Hide)'!$A151,'Capacity Summary'!$H$138:$BG$138,0))&lt;&gt;0,INDEX('Capacity Summary'!$H$139:$BG$238,MATCH('Capacity Backing (Hide)'!BZ$132,'Capacity Summary'!$B$139:$B$238,0),MATCH('Capacity Backing (Hide)'!$A151,'Capacity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(Hide)'!$A151,'Capacity Summary'!$H$138:$BG$138,0))="x",INDEX('Capacity Summary'!$C$139:$E$238,MATCH('Capacity Backing (Hide)'!CA$132,'Capacity Summary'!$B$139:$B$238,0),4),IF(INDEX('Capacity Summary'!$H$139:$BG$238,MATCH('Capacity Backing (Hide)'!CA$132,'Capacity Summary'!$B$139:$B$238,0),MATCH('Capacity Backing (Hide)'!$A151,'Capacity Summary'!$H$138:$BG$138,0))&lt;&gt;0,INDEX('Capacity Summary'!$H$139:$BG$238,MATCH('Capacity Backing (Hide)'!CA$132,'Capacity Summary'!$B$139:$B$238,0),MATCH('Capacity Backing (Hide)'!$A151,'Capacity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(Hide)'!$A151,'Capacity Summary'!$H$138:$BG$138,0))="x",INDEX('Capacity Summary'!$C$139:$E$238,MATCH('Capacity Backing (Hide)'!CB$132,'Capacity Summary'!$B$139:$B$238,0),4),IF(INDEX('Capacity Summary'!$H$139:$BG$238,MATCH('Capacity Backing (Hide)'!CB$132,'Capacity Summary'!$B$139:$B$238,0),MATCH('Capacity Backing (Hide)'!$A151,'Capacity Summary'!$H$138:$BG$138,0))&lt;&gt;0,INDEX('Capacity Summary'!$H$139:$BG$238,MATCH('Capacity Backing (Hide)'!CB$132,'Capacity Summary'!$B$139:$B$238,0),MATCH('Capacity Backing (Hide)'!$A151,'Capacity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(Hide)'!$A151,'Capacity Summary'!$H$138:$BG$138,0))="x",INDEX('Capacity Summary'!$C$139:$E$238,MATCH('Capacity Backing (Hide)'!CC$132,'Capacity Summary'!$B$139:$B$238,0),4),IF(INDEX('Capacity Summary'!$H$139:$BG$238,MATCH('Capacity Backing (Hide)'!CC$132,'Capacity Summary'!$B$139:$B$238,0),MATCH('Capacity Backing (Hide)'!$A151,'Capacity Summary'!$H$138:$BG$138,0))&lt;&gt;0,INDEX('Capacity Summary'!$H$139:$BG$238,MATCH('Capacity Backing (Hide)'!CC$132,'Capacity Summary'!$B$139:$B$238,0),MATCH('Capacity Backing (Hide)'!$A151,'Capacity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(Hide)'!$A151,'Capacity Summary'!$H$138:$BG$138,0))="x",INDEX('Capacity Summary'!$C$139:$E$238,MATCH('Capacity Backing (Hide)'!CD$132,'Capacity Summary'!$B$139:$B$238,0),4),IF(INDEX('Capacity Summary'!$H$139:$BG$238,MATCH('Capacity Backing (Hide)'!CD$132,'Capacity Summary'!$B$139:$B$238,0),MATCH('Capacity Backing (Hide)'!$A151,'Capacity Summary'!$H$138:$BG$138,0))&lt;&gt;0,INDEX('Capacity Summary'!$H$139:$BG$238,MATCH('Capacity Backing (Hide)'!CD$132,'Capacity Summary'!$B$139:$B$238,0),MATCH('Capacity Backing (Hide)'!$A151,'Capacity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(Hide)'!$A151,'Capacity Summary'!$H$138:$BG$138,0))="x",INDEX('Capacity Summary'!$C$139:$E$238,MATCH('Capacity Backing (Hide)'!CE$132,'Capacity Summary'!$B$139:$B$238,0),4),IF(INDEX('Capacity Summary'!$H$139:$BG$238,MATCH('Capacity Backing (Hide)'!CE$132,'Capacity Summary'!$B$139:$B$238,0),MATCH('Capacity Backing (Hide)'!$A151,'Capacity Summary'!$H$138:$BG$138,0))&lt;&gt;0,INDEX('Capacity Summary'!$H$139:$BG$238,MATCH('Capacity Backing (Hide)'!CE$132,'Capacity Summary'!$B$139:$B$238,0),MATCH('Capacity Backing (Hide)'!$A151,'Capacity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(Hide)'!$A151,'Capacity Summary'!$H$138:$BG$138,0))="x",INDEX('Capacity Summary'!$C$139:$E$238,MATCH('Capacity Backing (Hide)'!CF$132,'Capacity Summary'!$B$139:$B$238,0),4),IF(INDEX('Capacity Summary'!$H$139:$BG$238,MATCH('Capacity Backing (Hide)'!CF$132,'Capacity Summary'!$B$139:$B$238,0),MATCH('Capacity Backing (Hide)'!$A151,'Capacity Summary'!$H$138:$BG$138,0))&lt;&gt;0,INDEX('Capacity Summary'!$H$139:$BG$238,MATCH('Capacity Backing (Hide)'!CF$132,'Capacity Summary'!$B$139:$B$238,0),MATCH('Capacity Backing (Hide)'!$A151,'Capacity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(Hide)'!$A151,'Capacity Summary'!$H$138:$BG$138,0))="x",INDEX('Capacity Summary'!$C$139:$E$238,MATCH('Capacity Backing (Hide)'!CG$132,'Capacity Summary'!$B$139:$B$238,0),4),IF(INDEX('Capacity Summary'!$H$139:$BG$238,MATCH('Capacity Backing (Hide)'!CG$132,'Capacity Summary'!$B$139:$B$238,0),MATCH('Capacity Backing (Hide)'!$A151,'Capacity Summary'!$H$138:$BG$138,0))&lt;&gt;0,INDEX('Capacity Summary'!$H$139:$BG$238,MATCH('Capacity Backing (Hide)'!CG$132,'Capacity Summary'!$B$139:$B$238,0),MATCH('Capacity Backing (Hide)'!$A151,'Capacity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(Hide)'!$A151,'Capacity Summary'!$H$138:$BG$138,0))="x",INDEX('Capacity Summary'!$C$139:$E$238,MATCH('Capacity Backing (Hide)'!CH$132,'Capacity Summary'!$B$139:$B$238,0),4),IF(INDEX('Capacity Summary'!$H$139:$BG$238,MATCH('Capacity Backing (Hide)'!CH$132,'Capacity Summary'!$B$139:$B$238,0),MATCH('Capacity Backing (Hide)'!$A151,'Capacity Summary'!$H$138:$BG$138,0))&lt;&gt;0,INDEX('Capacity Summary'!$H$139:$BG$238,MATCH('Capacity Backing (Hide)'!CH$132,'Capacity Summary'!$B$139:$B$238,0),MATCH('Capacity Backing (Hide)'!$A151,'Capacity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(Hide)'!$A151,'Capacity Summary'!$H$138:$BG$138,0))="x",INDEX('Capacity Summary'!$C$139:$E$238,MATCH('Capacity Backing (Hide)'!CI$132,'Capacity Summary'!$B$139:$B$238,0),4),IF(INDEX('Capacity Summary'!$H$139:$BG$238,MATCH('Capacity Backing (Hide)'!CI$132,'Capacity Summary'!$B$139:$B$238,0),MATCH('Capacity Backing (Hide)'!$A151,'Capacity Summary'!$H$138:$BG$138,0))&lt;&gt;0,INDEX('Capacity Summary'!$H$139:$BG$238,MATCH('Capacity Backing (Hide)'!CI$132,'Capacity Summary'!$B$139:$B$238,0),MATCH('Capacity Backing (Hide)'!$A151,'Capacity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(Hide)'!$A151,'Capacity Summary'!$H$138:$BG$138,0))="x",INDEX('Capacity Summary'!$C$139:$E$238,MATCH('Capacity Backing (Hide)'!CJ$132,'Capacity Summary'!$B$139:$B$238,0),4),IF(INDEX('Capacity Summary'!$H$139:$BG$238,MATCH('Capacity Backing (Hide)'!CJ$132,'Capacity Summary'!$B$139:$B$238,0),MATCH('Capacity Backing (Hide)'!$A151,'Capacity Summary'!$H$138:$BG$138,0))&lt;&gt;0,INDEX('Capacity Summary'!$H$139:$BG$238,MATCH('Capacity Backing (Hide)'!CJ$132,'Capacity Summary'!$B$139:$B$238,0),MATCH('Capacity Backing (Hide)'!$A151,'Capacity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(Hide)'!$A151,'Capacity Summary'!$H$138:$BG$138,0))="x",INDEX('Capacity Summary'!$C$139:$E$238,MATCH('Capacity Backing (Hide)'!CK$132,'Capacity Summary'!$B$139:$B$238,0),4),IF(INDEX('Capacity Summary'!$H$139:$BG$238,MATCH('Capacity Backing (Hide)'!CK$132,'Capacity Summary'!$B$139:$B$238,0),MATCH('Capacity Backing (Hide)'!$A151,'Capacity Summary'!$H$138:$BG$138,0))&lt;&gt;0,INDEX('Capacity Summary'!$H$139:$BG$238,MATCH('Capacity Backing (Hide)'!CK$132,'Capacity Summary'!$B$139:$B$238,0),MATCH('Capacity Backing (Hide)'!$A151,'Capacity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(Hide)'!$A151,'Capacity Summary'!$H$138:$BG$138,0))="x",INDEX('Capacity Summary'!$C$139:$E$238,MATCH('Capacity Backing (Hide)'!CL$132,'Capacity Summary'!$B$139:$B$238,0),4),IF(INDEX('Capacity Summary'!$H$139:$BG$238,MATCH('Capacity Backing (Hide)'!CL$132,'Capacity Summary'!$B$139:$B$238,0),MATCH('Capacity Backing (Hide)'!$A151,'Capacity Summary'!$H$138:$BG$138,0))&lt;&gt;0,INDEX('Capacity Summary'!$H$139:$BG$238,MATCH('Capacity Backing (Hide)'!CL$132,'Capacity Summary'!$B$139:$B$238,0),MATCH('Capacity Backing (Hide)'!$A151,'Capacity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(Hide)'!$A151,'Capacity Summary'!$H$138:$BG$138,0))="x",INDEX('Capacity Summary'!$C$139:$E$238,MATCH('Capacity Backing (Hide)'!CM$132,'Capacity Summary'!$B$139:$B$238,0),4),IF(INDEX('Capacity Summary'!$H$139:$BG$238,MATCH('Capacity Backing (Hide)'!CM$132,'Capacity Summary'!$B$139:$B$238,0),MATCH('Capacity Backing (Hide)'!$A151,'Capacity Summary'!$H$138:$BG$138,0))&lt;&gt;0,INDEX('Capacity Summary'!$H$139:$BG$238,MATCH('Capacity Backing (Hide)'!CM$132,'Capacity Summary'!$B$139:$B$238,0),MATCH('Capacity Backing (Hide)'!$A151,'Capacity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(Hide)'!$A151,'Capacity Summary'!$H$138:$BG$138,0))="x",INDEX('Capacity Summary'!$C$139:$E$238,MATCH('Capacity Backing (Hide)'!CN$132,'Capacity Summary'!$B$139:$B$238,0),4),IF(INDEX('Capacity Summary'!$H$139:$BG$238,MATCH('Capacity Backing (Hide)'!CN$132,'Capacity Summary'!$B$139:$B$238,0),MATCH('Capacity Backing (Hide)'!$A151,'Capacity Summary'!$H$138:$BG$138,0))&lt;&gt;0,INDEX('Capacity Summary'!$H$139:$BG$238,MATCH('Capacity Backing (Hide)'!CN$132,'Capacity Summary'!$B$139:$B$238,0),MATCH('Capacity Backing (Hide)'!$A151,'Capacity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(Hide)'!$A151,'Capacity Summary'!$H$138:$BG$138,0))="x",INDEX('Capacity Summary'!$C$139:$E$238,MATCH('Capacity Backing (Hide)'!CO$132,'Capacity Summary'!$B$139:$B$238,0),4),IF(INDEX('Capacity Summary'!$H$139:$BG$238,MATCH('Capacity Backing (Hide)'!CO$132,'Capacity Summary'!$B$139:$B$238,0),MATCH('Capacity Backing (Hide)'!$A151,'Capacity Summary'!$H$138:$BG$138,0))&lt;&gt;0,INDEX('Capacity Summary'!$H$139:$BG$238,MATCH('Capacity Backing (Hide)'!CO$132,'Capacity Summary'!$B$139:$B$238,0),MATCH('Capacity Backing (Hide)'!$A151,'Capacity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(Hide)'!$A151,'Capacity Summary'!$H$138:$BG$138,0))="x",INDEX('Capacity Summary'!$C$139:$E$238,MATCH('Capacity Backing (Hide)'!CP$132,'Capacity Summary'!$B$139:$B$238,0),4),IF(INDEX('Capacity Summary'!$H$139:$BG$238,MATCH('Capacity Backing (Hide)'!CP$132,'Capacity Summary'!$B$139:$B$238,0),MATCH('Capacity Backing (Hide)'!$A151,'Capacity Summary'!$H$138:$BG$138,0))&lt;&gt;0,INDEX('Capacity Summary'!$H$139:$BG$238,MATCH('Capacity Backing (Hide)'!CP$132,'Capacity Summary'!$B$139:$B$238,0),MATCH('Capacity Backing (Hide)'!$A151,'Capacity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(Hide)'!$A151,'Capacity Summary'!$H$138:$BG$138,0))="x",INDEX('Capacity Summary'!$C$139:$E$238,MATCH('Capacity Backing (Hide)'!CQ$132,'Capacity Summary'!$B$139:$B$238,0),4),IF(INDEX('Capacity Summary'!$H$139:$BG$238,MATCH('Capacity Backing (Hide)'!CQ$132,'Capacity Summary'!$B$139:$B$238,0),MATCH('Capacity Backing (Hide)'!$A151,'Capacity Summary'!$H$138:$BG$138,0))&lt;&gt;0,INDEX('Capacity Summary'!$H$139:$BG$238,MATCH('Capacity Backing (Hide)'!CQ$132,'Capacity Summary'!$B$139:$B$238,0),MATCH('Capacity Backing (Hide)'!$A151,'Capacity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(Hide)'!$A151,'Capacity Summary'!$H$138:$BG$138,0))="x",INDEX('Capacity Summary'!$C$139:$E$238,MATCH('Capacity Backing (Hide)'!CR$132,'Capacity Summary'!$B$139:$B$238,0),4),IF(INDEX('Capacity Summary'!$H$139:$BG$238,MATCH('Capacity Backing (Hide)'!CR$132,'Capacity Summary'!$B$139:$B$238,0),MATCH('Capacity Backing (Hide)'!$A151,'Capacity Summary'!$H$138:$BG$138,0))&lt;&gt;0,INDEX('Capacity Summary'!$H$139:$BG$238,MATCH('Capacity Backing (Hide)'!CR$132,'Capacity Summary'!$B$139:$B$238,0),MATCH('Capacity Backing (Hide)'!$A151,'Capacity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(Hide)'!$A151,'Capacity Summary'!$H$138:$BG$138,0))="x",INDEX('Capacity Summary'!$C$139:$E$238,MATCH('Capacity Backing (Hide)'!CS$132,'Capacity Summary'!$B$139:$B$238,0),4),IF(INDEX('Capacity Summary'!$H$139:$BG$238,MATCH('Capacity Backing (Hide)'!CS$132,'Capacity Summary'!$B$139:$B$238,0),MATCH('Capacity Backing (Hide)'!$A151,'Capacity Summary'!$H$138:$BG$138,0))&lt;&gt;0,INDEX('Capacity Summary'!$H$139:$BG$238,MATCH('Capacity Backing (Hide)'!CS$132,'Capacity Summary'!$B$139:$B$238,0),MATCH('Capacity Backing (Hide)'!$A151,'Capacity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(Hide)'!$A151,'Capacity Summary'!$H$138:$BG$138,0))="x",INDEX('Capacity Summary'!$C$139:$E$238,MATCH('Capacity Backing (Hide)'!CT$132,'Capacity Summary'!$B$139:$B$238,0),4),IF(INDEX('Capacity Summary'!$H$139:$BG$238,MATCH('Capacity Backing (Hide)'!CT$132,'Capacity Summary'!$B$139:$B$238,0),MATCH('Capacity Backing (Hide)'!$A151,'Capacity Summary'!$H$138:$BG$138,0))&lt;&gt;0,INDEX('Capacity Summary'!$H$139:$BG$238,MATCH('Capacity Backing (Hide)'!CT$132,'Capacity Summary'!$B$139:$B$238,0),MATCH('Capacity Backing (Hide)'!$A151,'Capacity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(Hide)'!$A151,'Capacity Summary'!$H$138:$BG$138,0))="x",INDEX('Capacity Summary'!$C$139:$E$238,MATCH('Capacity Backing (Hide)'!CU$132,'Capacity Summary'!$B$139:$B$238,0),4),IF(INDEX('Capacity Summary'!$H$139:$BG$238,MATCH('Capacity Backing (Hide)'!CU$132,'Capacity Summary'!$B$139:$B$238,0),MATCH('Capacity Backing (Hide)'!$A151,'Capacity Summary'!$H$138:$BG$138,0))&lt;&gt;0,INDEX('Capacity Summary'!$H$139:$BG$238,MATCH('Capacity Backing (Hide)'!CU$132,'Capacity Summary'!$B$139:$B$238,0),MATCH('Capacity Backing (Hide)'!$A151,'Capacity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(Hide)'!$A151,'Capacity Summary'!$H$138:$BG$138,0))="x",INDEX('Capacity Summary'!$C$139:$E$238,MATCH('Capacity Backing (Hide)'!CV$132,'Capacity Summary'!$B$139:$B$238,0),4),IF(INDEX('Capacity Summary'!$H$139:$BG$238,MATCH('Capacity Backing (Hide)'!CV$132,'Capacity Summary'!$B$139:$B$238,0),MATCH('Capacity Backing (Hide)'!$A151,'Capacity Summary'!$H$138:$BG$138,0))&lt;&gt;0,INDEX('Capacity Summary'!$H$139:$BG$238,MATCH('Capacity Backing (Hide)'!CV$132,'Capacity Summary'!$B$139:$B$238,0),MATCH('Capacity Backing (Hide)'!$A151,'Capacity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(Hide)'!$A151,'Capacity Summary'!$H$138:$BG$138,0))="x",INDEX('Capacity Summary'!$C$139:$E$238,MATCH('Capacity Backing (Hide)'!CW$132,'Capacity Summary'!$B$139:$B$238,0),4),IF(INDEX('Capacity Summary'!$H$139:$BG$238,MATCH('Capacity Backing (Hide)'!CW$132,'Capacity Summary'!$B$139:$B$238,0),MATCH('Capacity Backing (Hide)'!$A151,'Capacity Summary'!$H$138:$BG$138,0))&lt;&gt;0,INDEX('Capacity Summary'!$H$139:$BG$238,MATCH('Capacity Backing (Hide)'!CW$132,'Capacity Summary'!$B$139:$B$238,0),MATCH('Capacity Backing (Hide)'!$A151,'Capacity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2" spans="1:101" x14ac:dyDescent="0.35">
      <c r="A152" s="2">
        <f ca="1">'Required Capacity (Hide)'!E22</f>
        <v>44347</v>
      </c>
      <c r="B15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(Hide)'!$A152,'Capacity Summary'!$H$138:$BG$138,0))="x",INDEX('Capacity Summary'!$C$139:$E$238,MATCH('Capacity Backing (Hide)'!B$132,'Capacity Summary'!$B$139:$B$238,0),4),IF(INDEX('Capacity Summary'!$H$139:$BG$238,MATCH('Capacity Backing (Hide)'!B$132,'Capacity Summary'!$B$139:$B$238,0),MATCH('Capacity Backing (Hide)'!$A152,'Capacity Summary'!$H$138:$BG$138,0))&lt;&gt;0,INDEX('Capacity Summary'!$H$139:$BG$238,MATCH('Capacity Backing (Hide)'!B$132,'Capacity Summary'!$B$139:$B$238,0),MATCH('Capacity Backing (Hide)'!$A152,'Capacity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(Hide)'!$A152,'Capacity Summary'!$H$138:$BG$138,0))="x",INDEX('Capacity Summary'!$C$139:$E$238,MATCH('Capacity Backing (Hide)'!C$132,'Capacity Summary'!$B$139:$B$238,0),4),IF(INDEX('Capacity Summary'!$H$139:$BG$238,MATCH('Capacity Backing (Hide)'!C$132,'Capacity Summary'!$B$139:$B$238,0),MATCH('Capacity Backing (Hide)'!$A152,'Capacity Summary'!$H$138:$BG$138,0))&lt;&gt;0,INDEX('Capacity Summary'!$H$139:$BG$238,MATCH('Capacity Backing (Hide)'!C$132,'Capacity Summary'!$B$139:$B$238,0),MATCH('Capacity Backing (Hide)'!$A152,'Capacity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(Hide)'!$A152,'Capacity Summary'!$H$138:$BG$138,0))="x",INDEX('Capacity Summary'!$C$139:$E$238,MATCH('Capacity Backing (Hide)'!D$132,'Capacity Summary'!$B$139:$B$238,0),4),IF(INDEX('Capacity Summary'!$H$139:$BG$238,MATCH('Capacity Backing (Hide)'!D$132,'Capacity Summary'!$B$139:$B$238,0),MATCH('Capacity Backing (Hide)'!$A152,'Capacity Summary'!$H$138:$BG$138,0))&lt;&gt;0,INDEX('Capacity Summary'!$H$139:$BG$238,MATCH('Capacity Backing (Hide)'!D$132,'Capacity Summary'!$B$139:$B$238,0),MATCH('Capacity Backing (Hide)'!$A152,'Capacity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(Hide)'!$A152,'Capacity Summary'!$H$138:$BG$138,0))="x",INDEX('Capacity Summary'!$C$139:$E$238,MATCH('Capacity Backing (Hide)'!E$132,'Capacity Summary'!$B$139:$B$238,0),4),IF(INDEX('Capacity Summary'!$H$139:$BG$238,MATCH('Capacity Backing (Hide)'!E$132,'Capacity Summary'!$B$139:$B$238,0),MATCH('Capacity Backing (Hide)'!$A152,'Capacity Summary'!$H$138:$BG$138,0))&lt;&gt;0,INDEX('Capacity Summary'!$H$139:$BG$238,MATCH('Capacity Backing (Hide)'!E$132,'Capacity Summary'!$B$139:$B$238,0),MATCH('Capacity Backing (Hide)'!$A152,'Capacity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(Hide)'!$A152,'Capacity Summary'!$H$138:$BG$138,0))="x",INDEX('Capacity Summary'!$C$139:$E$238,MATCH('Capacity Backing (Hide)'!F$132,'Capacity Summary'!$B$139:$B$238,0),4),IF(INDEX('Capacity Summary'!$H$139:$BG$238,MATCH('Capacity Backing (Hide)'!F$132,'Capacity Summary'!$B$139:$B$238,0),MATCH('Capacity Backing (Hide)'!$A152,'Capacity Summary'!$H$138:$BG$138,0))&lt;&gt;0,INDEX('Capacity Summary'!$H$139:$BG$238,MATCH('Capacity Backing (Hide)'!F$132,'Capacity Summary'!$B$139:$B$238,0),MATCH('Capacity Backing (Hide)'!$A152,'Capacity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(Hide)'!$A152,'Capacity Summary'!$H$138:$BG$138,0))="x",INDEX('Capacity Summary'!$C$139:$E$238,MATCH('Capacity Backing (Hide)'!G$132,'Capacity Summary'!$B$139:$B$238,0),4),IF(INDEX('Capacity Summary'!$H$139:$BG$238,MATCH('Capacity Backing (Hide)'!G$132,'Capacity Summary'!$B$139:$B$238,0),MATCH('Capacity Backing (Hide)'!$A152,'Capacity Summary'!$H$138:$BG$138,0))&lt;&gt;0,INDEX('Capacity Summary'!$H$139:$BG$238,MATCH('Capacity Backing (Hide)'!G$132,'Capacity Summary'!$B$139:$B$238,0),MATCH('Capacity Backing (Hide)'!$A152,'Capacity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(Hide)'!$A152,'Capacity Summary'!$H$138:$BG$138,0))="x",INDEX('Capacity Summary'!$C$139:$E$238,MATCH('Capacity Backing (Hide)'!H$132,'Capacity Summary'!$B$139:$B$238,0),4),IF(INDEX('Capacity Summary'!$H$139:$BG$238,MATCH('Capacity Backing (Hide)'!H$132,'Capacity Summary'!$B$139:$B$238,0),MATCH('Capacity Backing (Hide)'!$A152,'Capacity Summary'!$H$138:$BG$138,0))&lt;&gt;0,INDEX('Capacity Summary'!$H$139:$BG$238,MATCH('Capacity Backing (Hide)'!H$132,'Capacity Summary'!$B$139:$B$238,0),MATCH('Capacity Backing (Hide)'!$A152,'Capacity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(Hide)'!$A152,'Capacity Summary'!$H$138:$BG$138,0))="x",INDEX('Capacity Summary'!$C$139:$E$238,MATCH('Capacity Backing (Hide)'!I$132,'Capacity Summary'!$B$139:$B$238,0),4),IF(INDEX('Capacity Summary'!$H$139:$BG$238,MATCH('Capacity Backing (Hide)'!I$132,'Capacity Summary'!$B$139:$B$238,0),MATCH('Capacity Backing (Hide)'!$A152,'Capacity Summary'!$H$138:$BG$138,0))&lt;&gt;0,INDEX('Capacity Summary'!$H$139:$BG$238,MATCH('Capacity Backing (Hide)'!I$132,'Capacity Summary'!$B$139:$B$238,0),MATCH('Capacity Backing (Hide)'!$A152,'Capacity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(Hide)'!$A152,'Capacity Summary'!$H$138:$BG$138,0))="x",INDEX('Capacity Summary'!$C$139:$E$238,MATCH('Capacity Backing (Hide)'!J$132,'Capacity Summary'!$B$139:$B$238,0),4),IF(INDEX('Capacity Summary'!$H$139:$BG$238,MATCH('Capacity Backing (Hide)'!J$132,'Capacity Summary'!$B$139:$B$238,0),MATCH('Capacity Backing (Hide)'!$A152,'Capacity Summary'!$H$138:$BG$138,0))&lt;&gt;0,INDEX('Capacity Summary'!$H$139:$BG$238,MATCH('Capacity Backing (Hide)'!J$132,'Capacity Summary'!$B$139:$B$238,0),MATCH('Capacity Backing (Hide)'!$A152,'Capacity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(Hide)'!$A152,'Capacity Summary'!$H$138:$BG$138,0))="x",INDEX('Capacity Summary'!$C$139:$E$238,MATCH('Capacity Backing (Hide)'!K$132,'Capacity Summary'!$B$139:$B$238,0),4),IF(INDEX('Capacity Summary'!$H$139:$BG$238,MATCH('Capacity Backing (Hide)'!K$132,'Capacity Summary'!$B$139:$B$238,0),MATCH('Capacity Backing (Hide)'!$A152,'Capacity Summary'!$H$138:$BG$138,0))&lt;&gt;0,INDEX('Capacity Summary'!$H$139:$BG$238,MATCH('Capacity Backing (Hide)'!K$132,'Capacity Summary'!$B$139:$B$238,0),MATCH('Capacity Backing (Hide)'!$A152,'Capacity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(Hide)'!$A152,'Capacity Summary'!$H$138:$BG$138,0))="x",INDEX('Capacity Summary'!$C$139:$E$238,MATCH('Capacity Backing (Hide)'!L$132,'Capacity Summary'!$B$139:$B$238,0),4),IF(INDEX('Capacity Summary'!$H$139:$BG$238,MATCH('Capacity Backing (Hide)'!L$132,'Capacity Summary'!$B$139:$B$238,0),MATCH('Capacity Backing (Hide)'!$A152,'Capacity Summary'!$H$138:$BG$138,0))&lt;&gt;0,INDEX('Capacity Summary'!$H$139:$BG$238,MATCH('Capacity Backing (Hide)'!L$132,'Capacity Summary'!$B$139:$B$238,0),MATCH('Capacity Backing (Hide)'!$A152,'Capacity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(Hide)'!$A152,'Capacity Summary'!$H$138:$BG$138,0))="x",INDEX('Capacity Summary'!$C$139:$E$238,MATCH('Capacity Backing (Hide)'!M$132,'Capacity Summary'!$B$139:$B$238,0),4),IF(INDEX('Capacity Summary'!$H$139:$BG$238,MATCH('Capacity Backing (Hide)'!M$132,'Capacity Summary'!$B$139:$B$238,0),MATCH('Capacity Backing (Hide)'!$A152,'Capacity Summary'!$H$138:$BG$138,0))&lt;&gt;0,INDEX('Capacity Summary'!$H$139:$BG$238,MATCH('Capacity Backing (Hide)'!M$132,'Capacity Summary'!$B$139:$B$238,0),MATCH('Capacity Backing (Hide)'!$A152,'Capacity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(Hide)'!$A152,'Capacity Summary'!$H$138:$BG$138,0))="x",INDEX('Capacity Summary'!$C$139:$E$238,MATCH('Capacity Backing (Hide)'!N$132,'Capacity Summary'!$B$139:$B$238,0),4),IF(INDEX('Capacity Summary'!$H$139:$BG$238,MATCH('Capacity Backing (Hide)'!N$132,'Capacity Summary'!$B$139:$B$238,0),MATCH('Capacity Backing (Hide)'!$A152,'Capacity Summary'!$H$138:$BG$138,0))&lt;&gt;0,INDEX('Capacity Summary'!$H$139:$BG$238,MATCH('Capacity Backing (Hide)'!N$132,'Capacity Summary'!$B$139:$B$238,0),MATCH('Capacity Backing (Hide)'!$A152,'Capacity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(Hide)'!$A152,'Capacity Summary'!$H$138:$BG$138,0))="x",INDEX('Capacity Summary'!$C$139:$E$238,MATCH('Capacity Backing (Hide)'!O$132,'Capacity Summary'!$B$139:$B$238,0),4),IF(INDEX('Capacity Summary'!$H$139:$BG$238,MATCH('Capacity Backing (Hide)'!O$132,'Capacity Summary'!$B$139:$B$238,0),MATCH('Capacity Backing (Hide)'!$A152,'Capacity Summary'!$H$138:$BG$138,0))&lt;&gt;0,INDEX('Capacity Summary'!$H$139:$BG$238,MATCH('Capacity Backing (Hide)'!O$132,'Capacity Summary'!$B$139:$B$238,0),MATCH('Capacity Backing (Hide)'!$A152,'Capacity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(Hide)'!$A152,'Capacity Summary'!$H$138:$BG$138,0))="x",INDEX('Capacity Summary'!$C$139:$E$238,MATCH('Capacity Backing (Hide)'!P$132,'Capacity Summary'!$B$139:$B$238,0),4),IF(INDEX('Capacity Summary'!$H$139:$BG$238,MATCH('Capacity Backing (Hide)'!P$132,'Capacity Summary'!$B$139:$B$238,0),MATCH('Capacity Backing (Hide)'!$A152,'Capacity Summary'!$H$138:$BG$138,0))&lt;&gt;0,INDEX('Capacity Summary'!$H$139:$BG$238,MATCH('Capacity Backing (Hide)'!P$132,'Capacity Summary'!$B$139:$B$238,0),MATCH('Capacity Backing (Hide)'!$A152,'Capacity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(Hide)'!$A152,'Capacity Summary'!$H$138:$BG$138,0))="x",INDEX('Capacity Summary'!$C$139:$E$238,MATCH('Capacity Backing (Hide)'!Q$132,'Capacity Summary'!$B$139:$B$238,0),4),IF(INDEX('Capacity Summary'!$H$139:$BG$238,MATCH('Capacity Backing (Hide)'!Q$132,'Capacity Summary'!$B$139:$B$238,0),MATCH('Capacity Backing (Hide)'!$A152,'Capacity Summary'!$H$138:$BG$138,0))&lt;&gt;0,INDEX('Capacity Summary'!$H$139:$BG$238,MATCH('Capacity Backing (Hide)'!Q$132,'Capacity Summary'!$B$139:$B$238,0),MATCH('Capacity Backing (Hide)'!$A152,'Capacity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(Hide)'!$A152,'Capacity Summary'!$H$138:$BG$138,0))="x",INDEX('Capacity Summary'!$C$139:$E$238,MATCH('Capacity Backing (Hide)'!R$132,'Capacity Summary'!$B$139:$B$238,0),4),IF(INDEX('Capacity Summary'!$H$139:$BG$238,MATCH('Capacity Backing (Hide)'!R$132,'Capacity Summary'!$B$139:$B$238,0),MATCH('Capacity Backing (Hide)'!$A152,'Capacity Summary'!$H$138:$BG$138,0))&lt;&gt;0,INDEX('Capacity Summary'!$H$139:$BG$238,MATCH('Capacity Backing (Hide)'!R$132,'Capacity Summary'!$B$139:$B$238,0),MATCH('Capacity Backing (Hide)'!$A152,'Capacity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(Hide)'!$A152,'Capacity Summary'!$H$138:$BG$138,0))="x",INDEX('Capacity Summary'!$C$139:$E$238,MATCH('Capacity Backing (Hide)'!S$132,'Capacity Summary'!$B$139:$B$238,0),4),IF(INDEX('Capacity Summary'!$H$139:$BG$238,MATCH('Capacity Backing (Hide)'!S$132,'Capacity Summary'!$B$139:$B$238,0),MATCH('Capacity Backing (Hide)'!$A152,'Capacity Summary'!$H$138:$BG$138,0))&lt;&gt;0,INDEX('Capacity Summary'!$H$139:$BG$238,MATCH('Capacity Backing (Hide)'!S$132,'Capacity Summary'!$B$139:$B$238,0),MATCH('Capacity Backing (Hide)'!$A152,'Capacity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(Hide)'!$A152,'Capacity Summary'!$H$138:$BG$138,0))="x",INDEX('Capacity Summary'!$C$139:$E$238,MATCH('Capacity Backing (Hide)'!T$132,'Capacity Summary'!$B$139:$B$238,0),4),IF(INDEX('Capacity Summary'!$H$139:$BG$238,MATCH('Capacity Backing (Hide)'!T$132,'Capacity Summary'!$B$139:$B$238,0),MATCH('Capacity Backing (Hide)'!$A152,'Capacity Summary'!$H$138:$BG$138,0))&lt;&gt;0,INDEX('Capacity Summary'!$H$139:$BG$238,MATCH('Capacity Backing (Hide)'!T$132,'Capacity Summary'!$B$139:$B$238,0),MATCH('Capacity Backing (Hide)'!$A152,'Capacity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(Hide)'!$A152,'Capacity Summary'!$H$138:$BG$138,0))="x",INDEX('Capacity Summary'!$C$139:$E$238,MATCH('Capacity Backing (Hide)'!U$132,'Capacity Summary'!$B$139:$B$238,0),4),IF(INDEX('Capacity Summary'!$H$139:$BG$238,MATCH('Capacity Backing (Hide)'!U$132,'Capacity Summary'!$B$139:$B$238,0),MATCH('Capacity Backing (Hide)'!$A152,'Capacity Summary'!$H$138:$BG$138,0))&lt;&gt;0,INDEX('Capacity Summary'!$H$139:$BG$238,MATCH('Capacity Backing (Hide)'!U$132,'Capacity Summary'!$B$139:$B$238,0),MATCH('Capacity Backing (Hide)'!$A152,'Capacity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(Hide)'!$A152,'Capacity Summary'!$H$138:$BG$138,0))="x",INDEX('Capacity Summary'!$C$139:$E$238,MATCH('Capacity Backing (Hide)'!V$132,'Capacity Summary'!$B$139:$B$238,0),4),IF(INDEX('Capacity Summary'!$H$139:$BG$238,MATCH('Capacity Backing (Hide)'!V$132,'Capacity Summary'!$B$139:$B$238,0),MATCH('Capacity Backing (Hide)'!$A152,'Capacity Summary'!$H$138:$BG$138,0))&lt;&gt;0,INDEX('Capacity Summary'!$H$139:$BG$238,MATCH('Capacity Backing (Hide)'!V$132,'Capacity Summary'!$B$139:$B$238,0),MATCH('Capacity Backing (Hide)'!$A152,'Capacity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(Hide)'!$A152,'Capacity Summary'!$H$138:$BG$138,0))="x",INDEX('Capacity Summary'!$C$139:$E$238,MATCH('Capacity Backing (Hide)'!W$132,'Capacity Summary'!$B$139:$B$238,0),4),IF(INDEX('Capacity Summary'!$H$139:$BG$238,MATCH('Capacity Backing (Hide)'!W$132,'Capacity Summary'!$B$139:$B$238,0),MATCH('Capacity Backing (Hide)'!$A152,'Capacity Summary'!$H$138:$BG$138,0))&lt;&gt;0,INDEX('Capacity Summary'!$H$139:$BG$238,MATCH('Capacity Backing (Hide)'!W$132,'Capacity Summary'!$B$139:$B$238,0),MATCH('Capacity Backing (Hide)'!$A152,'Capacity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(Hide)'!$A152,'Capacity Summary'!$H$138:$BG$138,0))="x",INDEX('Capacity Summary'!$C$139:$E$238,MATCH('Capacity Backing (Hide)'!X$132,'Capacity Summary'!$B$139:$B$238,0),4),IF(INDEX('Capacity Summary'!$H$139:$BG$238,MATCH('Capacity Backing (Hide)'!X$132,'Capacity Summary'!$B$139:$B$238,0),MATCH('Capacity Backing (Hide)'!$A152,'Capacity Summary'!$H$138:$BG$138,0))&lt;&gt;0,INDEX('Capacity Summary'!$H$139:$BG$238,MATCH('Capacity Backing (Hide)'!X$132,'Capacity Summary'!$B$139:$B$238,0),MATCH('Capacity Backing (Hide)'!$A152,'Capacity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(Hide)'!$A152,'Capacity Summary'!$H$138:$BG$138,0))="x",INDEX('Capacity Summary'!$C$139:$E$238,MATCH('Capacity Backing (Hide)'!Y$132,'Capacity Summary'!$B$139:$B$238,0),4),IF(INDEX('Capacity Summary'!$H$139:$BG$238,MATCH('Capacity Backing (Hide)'!Y$132,'Capacity Summary'!$B$139:$B$238,0),MATCH('Capacity Backing (Hide)'!$A152,'Capacity Summary'!$H$138:$BG$138,0))&lt;&gt;0,INDEX('Capacity Summary'!$H$139:$BG$238,MATCH('Capacity Backing (Hide)'!Y$132,'Capacity Summary'!$B$139:$B$238,0),MATCH('Capacity Backing (Hide)'!$A152,'Capacity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(Hide)'!$A152,'Capacity Summary'!$H$138:$BG$138,0))="x",INDEX('Capacity Summary'!$C$139:$E$238,MATCH('Capacity Backing (Hide)'!Z$132,'Capacity Summary'!$B$139:$B$238,0),4),IF(INDEX('Capacity Summary'!$H$139:$BG$238,MATCH('Capacity Backing (Hide)'!Z$132,'Capacity Summary'!$B$139:$B$238,0),MATCH('Capacity Backing (Hide)'!$A152,'Capacity Summary'!$H$138:$BG$138,0))&lt;&gt;0,INDEX('Capacity Summary'!$H$139:$BG$238,MATCH('Capacity Backing (Hide)'!Z$132,'Capacity Summary'!$B$139:$B$238,0),MATCH('Capacity Backing (Hide)'!$A152,'Capacity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(Hide)'!$A152,'Capacity Summary'!$H$138:$BG$138,0))="x",INDEX('Capacity Summary'!$C$139:$E$238,MATCH('Capacity Backing (Hide)'!AA$132,'Capacity Summary'!$B$139:$B$238,0),4),IF(INDEX('Capacity Summary'!$H$139:$BG$238,MATCH('Capacity Backing (Hide)'!AA$132,'Capacity Summary'!$B$139:$B$238,0),MATCH('Capacity Backing (Hide)'!$A152,'Capacity Summary'!$H$138:$BG$138,0))&lt;&gt;0,INDEX('Capacity Summary'!$H$139:$BG$238,MATCH('Capacity Backing (Hide)'!AA$132,'Capacity Summary'!$B$139:$B$238,0),MATCH('Capacity Backing (Hide)'!$A152,'Capacity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(Hide)'!$A152,'Capacity Summary'!$H$138:$BG$138,0))="x",INDEX('Capacity Summary'!$C$139:$E$238,MATCH('Capacity Backing (Hide)'!AB$132,'Capacity Summary'!$B$139:$B$238,0),4),IF(INDEX('Capacity Summary'!$H$139:$BG$238,MATCH('Capacity Backing (Hide)'!AB$132,'Capacity Summary'!$B$139:$B$238,0),MATCH('Capacity Backing (Hide)'!$A152,'Capacity Summary'!$H$138:$BG$138,0))&lt;&gt;0,INDEX('Capacity Summary'!$H$139:$BG$238,MATCH('Capacity Backing (Hide)'!AB$132,'Capacity Summary'!$B$139:$B$238,0),MATCH('Capacity Backing (Hide)'!$A152,'Capacity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(Hide)'!$A152,'Capacity Summary'!$H$138:$BG$138,0))="x",INDEX('Capacity Summary'!$C$139:$E$238,MATCH('Capacity Backing (Hide)'!AC$132,'Capacity Summary'!$B$139:$B$238,0),4),IF(INDEX('Capacity Summary'!$H$139:$BG$238,MATCH('Capacity Backing (Hide)'!AC$132,'Capacity Summary'!$B$139:$B$238,0),MATCH('Capacity Backing (Hide)'!$A152,'Capacity Summary'!$H$138:$BG$138,0))&lt;&gt;0,INDEX('Capacity Summary'!$H$139:$BG$238,MATCH('Capacity Backing (Hide)'!AC$132,'Capacity Summary'!$B$139:$B$238,0),MATCH('Capacity Backing (Hide)'!$A152,'Capacity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(Hide)'!$A152,'Capacity Summary'!$H$138:$BG$138,0))="x",INDEX('Capacity Summary'!$C$139:$E$238,MATCH('Capacity Backing (Hide)'!AD$132,'Capacity Summary'!$B$139:$B$238,0),4),IF(INDEX('Capacity Summary'!$H$139:$BG$238,MATCH('Capacity Backing (Hide)'!AD$132,'Capacity Summary'!$B$139:$B$238,0),MATCH('Capacity Backing (Hide)'!$A152,'Capacity Summary'!$H$138:$BG$138,0))&lt;&gt;0,INDEX('Capacity Summary'!$H$139:$BG$238,MATCH('Capacity Backing (Hide)'!AD$132,'Capacity Summary'!$B$139:$B$238,0),MATCH('Capacity Backing (Hide)'!$A152,'Capacity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(Hide)'!$A152,'Capacity Summary'!$H$138:$BG$138,0))="x",INDEX('Capacity Summary'!$C$139:$E$238,MATCH('Capacity Backing (Hide)'!AE$132,'Capacity Summary'!$B$139:$B$238,0),4),IF(INDEX('Capacity Summary'!$H$139:$BG$238,MATCH('Capacity Backing (Hide)'!AE$132,'Capacity Summary'!$B$139:$B$238,0),MATCH('Capacity Backing (Hide)'!$A152,'Capacity Summary'!$H$138:$BG$138,0))&lt;&gt;0,INDEX('Capacity Summary'!$H$139:$BG$238,MATCH('Capacity Backing (Hide)'!AE$132,'Capacity Summary'!$B$139:$B$238,0),MATCH('Capacity Backing (Hide)'!$A152,'Capacity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(Hide)'!$A152,'Capacity Summary'!$H$138:$BG$138,0))="x",INDEX('Capacity Summary'!$C$139:$E$238,MATCH('Capacity Backing (Hide)'!AF$132,'Capacity Summary'!$B$139:$B$238,0),4),IF(INDEX('Capacity Summary'!$H$139:$BG$238,MATCH('Capacity Backing (Hide)'!AF$132,'Capacity Summary'!$B$139:$B$238,0),MATCH('Capacity Backing (Hide)'!$A152,'Capacity Summary'!$H$138:$BG$138,0))&lt;&gt;0,INDEX('Capacity Summary'!$H$139:$BG$238,MATCH('Capacity Backing (Hide)'!AF$132,'Capacity Summary'!$B$139:$B$238,0),MATCH('Capacity Backing (Hide)'!$A152,'Capacity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(Hide)'!$A152,'Capacity Summary'!$H$138:$BG$138,0))="x",INDEX('Capacity Summary'!$C$139:$E$238,MATCH('Capacity Backing (Hide)'!AG$132,'Capacity Summary'!$B$139:$B$238,0),4),IF(INDEX('Capacity Summary'!$H$139:$BG$238,MATCH('Capacity Backing (Hide)'!AG$132,'Capacity Summary'!$B$139:$B$238,0),MATCH('Capacity Backing (Hide)'!$A152,'Capacity Summary'!$H$138:$BG$138,0))&lt;&gt;0,INDEX('Capacity Summary'!$H$139:$BG$238,MATCH('Capacity Backing (Hide)'!AG$132,'Capacity Summary'!$B$139:$B$238,0),MATCH('Capacity Backing (Hide)'!$A152,'Capacity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(Hide)'!$A152,'Capacity Summary'!$H$138:$BG$138,0))="x",INDEX('Capacity Summary'!$C$139:$E$238,MATCH('Capacity Backing (Hide)'!AH$132,'Capacity Summary'!$B$139:$B$238,0),4),IF(INDEX('Capacity Summary'!$H$139:$BG$238,MATCH('Capacity Backing (Hide)'!AH$132,'Capacity Summary'!$B$139:$B$238,0),MATCH('Capacity Backing (Hide)'!$A152,'Capacity Summary'!$H$138:$BG$138,0))&lt;&gt;0,INDEX('Capacity Summary'!$H$139:$BG$238,MATCH('Capacity Backing (Hide)'!AH$132,'Capacity Summary'!$B$139:$B$238,0),MATCH('Capacity Backing (Hide)'!$A152,'Capacity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(Hide)'!$A152,'Capacity Summary'!$H$138:$BG$138,0))="x",INDEX('Capacity Summary'!$C$139:$E$238,MATCH('Capacity Backing (Hide)'!AI$132,'Capacity Summary'!$B$139:$B$238,0),4),IF(INDEX('Capacity Summary'!$H$139:$BG$238,MATCH('Capacity Backing (Hide)'!AI$132,'Capacity Summary'!$B$139:$B$238,0),MATCH('Capacity Backing (Hide)'!$A152,'Capacity Summary'!$H$138:$BG$138,0))&lt;&gt;0,INDEX('Capacity Summary'!$H$139:$BG$238,MATCH('Capacity Backing (Hide)'!AI$132,'Capacity Summary'!$B$139:$B$238,0),MATCH('Capacity Backing (Hide)'!$A152,'Capacity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(Hide)'!$A152,'Capacity Summary'!$H$138:$BG$138,0))="x",INDEX('Capacity Summary'!$C$139:$E$238,MATCH('Capacity Backing (Hide)'!AJ$132,'Capacity Summary'!$B$139:$B$238,0),4),IF(INDEX('Capacity Summary'!$H$139:$BG$238,MATCH('Capacity Backing (Hide)'!AJ$132,'Capacity Summary'!$B$139:$B$238,0),MATCH('Capacity Backing (Hide)'!$A152,'Capacity Summary'!$H$138:$BG$138,0))&lt;&gt;0,INDEX('Capacity Summary'!$H$139:$BG$238,MATCH('Capacity Backing (Hide)'!AJ$132,'Capacity Summary'!$B$139:$B$238,0),MATCH('Capacity Backing (Hide)'!$A152,'Capacity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(Hide)'!$A152,'Capacity Summary'!$H$138:$BG$138,0))="x",INDEX('Capacity Summary'!$C$139:$E$238,MATCH('Capacity Backing (Hide)'!AK$132,'Capacity Summary'!$B$139:$B$238,0),4),IF(INDEX('Capacity Summary'!$H$139:$BG$238,MATCH('Capacity Backing (Hide)'!AK$132,'Capacity Summary'!$B$139:$B$238,0),MATCH('Capacity Backing (Hide)'!$A152,'Capacity Summary'!$H$138:$BG$138,0))&lt;&gt;0,INDEX('Capacity Summary'!$H$139:$BG$238,MATCH('Capacity Backing (Hide)'!AK$132,'Capacity Summary'!$B$139:$B$238,0),MATCH('Capacity Backing (Hide)'!$A152,'Capacity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(Hide)'!$A152,'Capacity Summary'!$H$138:$BG$138,0))="x",INDEX('Capacity Summary'!$C$139:$E$238,MATCH('Capacity Backing (Hide)'!AL$132,'Capacity Summary'!$B$139:$B$238,0),4),IF(INDEX('Capacity Summary'!$H$139:$BG$238,MATCH('Capacity Backing (Hide)'!AL$132,'Capacity Summary'!$B$139:$B$238,0),MATCH('Capacity Backing (Hide)'!$A152,'Capacity Summary'!$H$138:$BG$138,0))&lt;&gt;0,INDEX('Capacity Summary'!$H$139:$BG$238,MATCH('Capacity Backing (Hide)'!AL$132,'Capacity Summary'!$B$139:$B$238,0),MATCH('Capacity Backing (Hide)'!$A152,'Capacity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(Hide)'!$A152,'Capacity Summary'!$H$138:$BG$138,0))="x",INDEX('Capacity Summary'!$C$139:$E$238,MATCH('Capacity Backing (Hide)'!AM$132,'Capacity Summary'!$B$139:$B$238,0),4),IF(INDEX('Capacity Summary'!$H$139:$BG$238,MATCH('Capacity Backing (Hide)'!AM$132,'Capacity Summary'!$B$139:$B$238,0),MATCH('Capacity Backing (Hide)'!$A152,'Capacity Summary'!$H$138:$BG$138,0))&lt;&gt;0,INDEX('Capacity Summary'!$H$139:$BG$238,MATCH('Capacity Backing (Hide)'!AM$132,'Capacity Summary'!$B$139:$B$238,0),MATCH('Capacity Backing (Hide)'!$A152,'Capacity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(Hide)'!$A152,'Capacity Summary'!$H$138:$BG$138,0))="x",INDEX('Capacity Summary'!$C$139:$E$238,MATCH('Capacity Backing (Hide)'!AN$132,'Capacity Summary'!$B$139:$B$238,0),4),IF(INDEX('Capacity Summary'!$H$139:$BG$238,MATCH('Capacity Backing (Hide)'!AN$132,'Capacity Summary'!$B$139:$B$238,0),MATCH('Capacity Backing (Hide)'!$A152,'Capacity Summary'!$H$138:$BG$138,0))&lt;&gt;0,INDEX('Capacity Summary'!$H$139:$BG$238,MATCH('Capacity Backing (Hide)'!AN$132,'Capacity Summary'!$B$139:$B$238,0),MATCH('Capacity Backing (Hide)'!$A152,'Capacity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(Hide)'!$A152,'Capacity Summary'!$H$138:$BG$138,0))="x",INDEX('Capacity Summary'!$C$139:$E$238,MATCH('Capacity Backing (Hide)'!AO$132,'Capacity Summary'!$B$139:$B$238,0),4),IF(INDEX('Capacity Summary'!$H$139:$BG$238,MATCH('Capacity Backing (Hide)'!AO$132,'Capacity Summary'!$B$139:$B$238,0),MATCH('Capacity Backing (Hide)'!$A152,'Capacity Summary'!$H$138:$BG$138,0))&lt;&gt;0,INDEX('Capacity Summary'!$H$139:$BG$238,MATCH('Capacity Backing (Hide)'!AO$132,'Capacity Summary'!$B$139:$B$238,0),MATCH('Capacity Backing (Hide)'!$A152,'Capacity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(Hide)'!$A152,'Capacity Summary'!$H$138:$BG$138,0))="x",INDEX('Capacity Summary'!$C$139:$E$238,MATCH('Capacity Backing (Hide)'!AP$132,'Capacity Summary'!$B$139:$B$238,0),4),IF(INDEX('Capacity Summary'!$H$139:$BG$238,MATCH('Capacity Backing (Hide)'!AP$132,'Capacity Summary'!$B$139:$B$238,0),MATCH('Capacity Backing (Hide)'!$A152,'Capacity Summary'!$H$138:$BG$138,0))&lt;&gt;0,INDEX('Capacity Summary'!$H$139:$BG$238,MATCH('Capacity Backing (Hide)'!AP$132,'Capacity Summary'!$B$139:$B$238,0),MATCH('Capacity Backing (Hide)'!$A152,'Capacity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(Hide)'!$A152,'Capacity Summary'!$H$138:$BG$138,0))="x",INDEX('Capacity Summary'!$C$139:$E$238,MATCH('Capacity Backing (Hide)'!AQ$132,'Capacity Summary'!$B$139:$B$238,0),4),IF(INDEX('Capacity Summary'!$H$139:$BG$238,MATCH('Capacity Backing (Hide)'!AQ$132,'Capacity Summary'!$B$139:$B$238,0),MATCH('Capacity Backing (Hide)'!$A152,'Capacity Summary'!$H$138:$BG$138,0))&lt;&gt;0,INDEX('Capacity Summary'!$H$139:$BG$238,MATCH('Capacity Backing (Hide)'!AQ$132,'Capacity Summary'!$B$139:$B$238,0),MATCH('Capacity Backing (Hide)'!$A152,'Capacity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(Hide)'!$A152,'Capacity Summary'!$H$138:$BG$138,0))="x",INDEX('Capacity Summary'!$C$139:$E$238,MATCH('Capacity Backing (Hide)'!AR$132,'Capacity Summary'!$B$139:$B$238,0),4),IF(INDEX('Capacity Summary'!$H$139:$BG$238,MATCH('Capacity Backing (Hide)'!AR$132,'Capacity Summary'!$B$139:$B$238,0),MATCH('Capacity Backing (Hide)'!$A152,'Capacity Summary'!$H$138:$BG$138,0))&lt;&gt;0,INDEX('Capacity Summary'!$H$139:$BG$238,MATCH('Capacity Backing (Hide)'!AR$132,'Capacity Summary'!$B$139:$B$238,0),MATCH('Capacity Backing (Hide)'!$A152,'Capacity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(Hide)'!$A152,'Capacity Summary'!$H$138:$BG$138,0))="x",INDEX('Capacity Summary'!$C$139:$E$238,MATCH('Capacity Backing (Hide)'!AS$132,'Capacity Summary'!$B$139:$B$238,0),4),IF(INDEX('Capacity Summary'!$H$139:$BG$238,MATCH('Capacity Backing (Hide)'!AS$132,'Capacity Summary'!$B$139:$B$238,0),MATCH('Capacity Backing (Hide)'!$A152,'Capacity Summary'!$H$138:$BG$138,0))&lt;&gt;0,INDEX('Capacity Summary'!$H$139:$BG$238,MATCH('Capacity Backing (Hide)'!AS$132,'Capacity Summary'!$B$139:$B$238,0),MATCH('Capacity Backing (Hide)'!$A152,'Capacity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(Hide)'!$A152,'Capacity Summary'!$H$138:$BG$138,0))="x",INDEX('Capacity Summary'!$C$139:$E$238,MATCH('Capacity Backing (Hide)'!AT$132,'Capacity Summary'!$B$139:$B$238,0),4),IF(INDEX('Capacity Summary'!$H$139:$BG$238,MATCH('Capacity Backing (Hide)'!AT$132,'Capacity Summary'!$B$139:$B$238,0),MATCH('Capacity Backing (Hide)'!$A152,'Capacity Summary'!$H$138:$BG$138,0))&lt;&gt;0,INDEX('Capacity Summary'!$H$139:$BG$238,MATCH('Capacity Backing (Hide)'!AT$132,'Capacity Summary'!$B$139:$B$238,0),MATCH('Capacity Backing (Hide)'!$A152,'Capacity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(Hide)'!$A152,'Capacity Summary'!$H$138:$BG$138,0))="x",INDEX('Capacity Summary'!$C$139:$E$238,MATCH('Capacity Backing (Hide)'!AU$132,'Capacity Summary'!$B$139:$B$238,0),4),IF(INDEX('Capacity Summary'!$H$139:$BG$238,MATCH('Capacity Backing (Hide)'!AU$132,'Capacity Summary'!$B$139:$B$238,0),MATCH('Capacity Backing (Hide)'!$A152,'Capacity Summary'!$H$138:$BG$138,0))&lt;&gt;0,INDEX('Capacity Summary'!$H$139:$BG$238,MATCH('Capacity Backing (Hide)'!AU$132,'Capacity Summary'!$B$139:$B$238,0),MATCH('Capacity Backing (Hide)'!$A152,'Capacity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(Hide)'!$A152,'Capacity Summary'!$H$138:$BG$138,0))="x",INDEX('Capacity Summary'!$C$139:$E$238,MATCH('Capacity Backing (Hide)'!AV$132,'Capacity Summary'!$B$139:$B$238,0),4),IF(INDEX('Capacity Summary'!$H$139:$BG$238,MATCH('Capacity Backing (Hide)'!AV$132,'Capacity Summary'!$B$139:$B$238,0),MATCH('Capacity Backing (Hide)'!$A152,'Capacity Summary'!$H$138:$BG$138,0))&lt;&gt;0,INDEX('Capacity Summary'!$H$139:$BG$238,MATCH('Capacity Backing (Hide)'!AV$132,'Capacity Summary'!$B$139:$B$238,0),MATCH('Capacity Backing (Hide)'!$A152,'Capacity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(Hide)'!$A152,'Capacity Summary'!$H$138:$BG$138,0))="x",INDEX('Capacity Summary'!$C$139:$E$238,MATCH('Capacity Backing (Hide)'!AW$132,'Capacity Summary'!$B$139:$B$238,0),4),IF(INDEX('Capacity Summary'!$H$139:$BG$238,MATCH('Capacity Backing (Hide)'!AW$132,'Capacity Summary'!$B$139:$B$238,0),MATCH('Capacity Backing (Hide)'!$A152,'Capacity Summary'!$H$138:$BG$138,0))&lt;&gt;0,INDEX('Capacity Summary'!$H$139:$BG$238,MATCH('Capacity Backing (Hide)'!AW$132,'Capacity Summary'!$B$139:$B$238,0),MATCH('Capacity Backing (Hide)'!$A152,'Capacity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(Hide)'!$A152,'Capacity Summary'!$H$138:$BG$138,0))="x",INDEX('Capacity Summary'!$C$139:$E$238,MATCH('Capacity Backing (Hide)'!AX$132,'Capacity Summary'!$B$139:$B$238,0),4),IF(INDEX('Capacity Summary'!$H$139:$BG$238,MATCH('Capacity Backing (Hide)'!AX$132,'Capacity Summary'!$B$139:$B$238,0),MATCH('Capacity Backing (Hide)'!$A152,'Capacity Summary'!$H$138:$BG$138,0))&lt;&gt;0,INDEX('Capacity Summary'!$H$139:$BG$238,MATCH('Capacity Backing (Hide)'!AX$132,'Capacity Summary'!$B$139:$B$238,0),MATCH('Capacity Backing (Hide)'!$A152,'Capacity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(Hide)'!$A152,'Capacity Summary'!$H$138:$BG$138,0))="x",INDEX('Capacity Summary'!$C$139:$E$238,MATCH('Capacity Backing (Hide)'!AY$132,'Capacity Summary'!$B$139:$B$238,0),4),IF(INDEX('Capacity Summary'!$H$139:$BG$238,MATCH('Capacity Backing (Hide)'!AY$132,'Capacity Summary'!$B$139:$B$238,0),MATCH('Capacity Backing (Hide)'!$A152,'Capacity Summary'!$H$138:$BG$138,0))&lt;&gt;0,INDEX('Capacity Summary'!$H$139:$BG$238,MATCH('Capacity Backing (Hide)'!AY$132,'Capacity Summary'!$B$139:$B$238,0),MATCH('Capacity Backing (Hide)'!$A152,'Capacity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(Hide)'!$A152,'Capacity Summary'!$H$138:$BG$138,0))="x",INDEX('Capacity Summary'!$C$139:$E$238,MATCH('Capacity Backing (Hide)'!AZ$132,'Capacity Summary'!$B$139:$B$238,0),4),IF(INDEX('Capacity Summary'!$H$139:$BG$238,MATCH('Capacity Backing (Hide)'!AZ$132,'Capacity Summary'!$B$139:$B$238,0),MATCH('Capacity Backing (Hide)'!$A152,'Capacity Summary'!$H$138:$BG$138,0))&lt;&gt;0,INDEX('Capacity Summary'!$H$139:$BG$238,MATCH('Capacity Backing (Hide)'!AZ$132,'Capacity Summary'!$B$139:$B$238,0),MATCH('Capacity Backing (Hide)'!$A152,'Capacity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(Hide)'!$A152,'Capacity Summary'!$H$138:$BG$138,0))="x",INDEX('Capacity Summary'!$C$139:$E$238,MATCH('Capacity Backing (Hide)'!BA$132,'Capacity Summary'!$B$139:$B$238,0),4),IF(INDEX('Capacity Summary'!$H$139:$BG$238,MATCH('Capacity Backing (Hide)'!BA$132,'Capacity Summary'!$B$139:$B$238,0),MATCH('Capacity Backing (Hide)'!$A152,'Capacity Summary'!$H$138:$BG$138,0))&lt;&gt;0,INDEX('Capacity Summary'!$H$139:$BG$238,MATCH('Capacity Backing (Hide)'!BA$132,'Capacity Summary'!$B$139:$B$238,0),MATCH('Capacity Backing (Hide)'!$A152,'Capacity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(Hide)'!$A152,'Capacity Summary'!$H$138:$BG$138,0))="x",INDEX('Capacity Summary'!$C$139:$E$238,MATCH('Capacity Backing (Hide)'!BB$132,'Capacity Summary'!$B$139:$B$238,0),4),IF(INDEX('Capacity Summary'!$H$139:$BG$238,MATCH('Capacity Backing (Hide)'!BB$132,'Capacity Summary'!$B$139:$B$238,0),MATCH('Capacity Backing (Hide)'!$A152,'Capacity Summary'!$H$138:$BG$138,0))&lt;&gt;0,INDEX('Capacity Summary'!$H$139:$BG$238,MATCH('Capacity Backing (Hide)'!BB$132,'Capacity Summary'!$B$139:$B$238,0),MATCH('Capacity Backing (Hide)'!$A152,'Capacity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(Hide)'!$A152,'Capacity Summary'!$H$138:$BG$138,0))="x",INDEX('Capacity Summary'!$C$139:$E$238,MATCH('Capacity Backing (Hide)'!BC$132,'Capacity Summary'!$B$139:$B$238,0),4),IF(INDEX('Capacity Summary'!$H$139:$BG$238,MATCH('Capacity Backing (Hide)'!BC$132,'Capacity Summary'!$B$139:$B$238,0),MATCH('Capacity Backing (Hide)'!$A152,'Capacity Summary'!$H$138:$BG$138,0))&lt;&gt;0,INDEX('Capacity Summary'!$H$139:$BG$238,MATCH('Capacity Backing (Hide)'!BC$132,'Capacity Summary'!$B$139:$B$238,0),MATCH('Capacity Backing (Hide)'!$A152,'Capacity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(Hide)'!$A152,'Capacity Summary'!$H$138:$BG$138,0))="x",INDEX('Capacity Summary'!$C$139:$E$238,MATCH('Capacity Backing (Hide)'!BD$132,'Capacity Summary'!$B$139:$B$238,0),4),IF(INDEX('Capacity Summary'!$H$139:$BG$238,MATCH('Capacity Backing (Hide)'!BD$132,'Capacity Summary'!$B$139:$B$238,0),MATCH('Capacity Backing (Hide)'!$A152,'Capacity Summary'!$H$138:$BG$138,0))&lt;&gt;0,INDEX('Capacity Summary'!$H$139:$BG$238,MATCH('Capacity Backing (Hide)'!BD$132,'Capacity Summary'!$B$139:$B$238,0),MATCH('Capacity Backing (Hide)'!$A152,'Capacity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(Hide)'!$A152,'Capacity Summary'!$H$138:$BG$138,0))="x",INDEX('Capacity Summary'!$C$139:$E$238,MATCH('Capacity Backing (Hide)'!BE$132,'Capacity Summary'!$B$139:$B$238,0),4),IF(INDEX('Capacity Summary'!$H$139:$BG$238,MATCH('Capacity Backing (Hide)'!BE$132,'Capacity Summary'!$B$139:$B$238,0),MATCH('Capacity Backing (Hide)'!$A152,'Capacity Summary'!$H$138:$BG$138,0))&lt;&gt;0,INDEX('Capacity Summary'!$H$139:$BG$238,MATCH('Capacity Backing (Hide)'!BE$132,'Capacity Summary'!$B$139:$B$238,0),MATCH('Capacity Backing (Hide)'!$A152,'Capacity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(Hide)'!$A152,'Capacity Summary'!$H$138:$BG$138,0))="x",INDEX('Capacity Summary'!$C$139:$E$238,MATCH('Capacity Backing (Hide)'!BF$132,'Capacity Summary'!$B$139:$B$238,0),4),IF(INDEX('Capacity Summary'!$H$139:$BG$238,MATCH('Capacity Backing (Hide)'!BF$132,'Capacity Summary'!$B$139:$B$238,0),MATCH('Capacity Backing (Hide)'!$A152,'Capacity Summary'!$H$138:$BG$138,0))&lt;&gt;0,INDEX('Capacity Summary'!$H$139:$BG$238,MATCH('Capacity Backing (Hide)'!BF$132,'Capacity Summary'!$B$139:$B$238,0),MATCH('Capacity Backing (Hide)'!$A152,'Capacity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(Hide)'!$A152,'Capacity Summary'!$H$138:$BG$138,0))="x",INDEX('Capacity Summary'!$C$139:$E$238,MATCH('Capacity Backing (Hide)'!BG$132,'Capacity Summary'!$B$139:$B$238,0),4),IF(INDEX('Capacity Summary'!$H$139:$BG$238,MATCH('Capacity Backing (Hide)'!BG$132,'Capacity Summary'!$B$139:$B$238,0),MATCH('Capacity Backing (Hide)'!$A152,'Capacity Summary'!$H$138:$BG$138,0))&lt;&gt;0,INDEX('Capacity Summary'!$H$139:$BG$238,MATCH('Capacity Backing (Hide)'!BG$132,'Capacity Summary'!$B$139:$B$238,0),MATCH('Capacity Backing (Hide)'!$A152,'Capacity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(Hide)'!$A152,'Capacity Summary'!$H$138:$BG$138,0))="x",INDEX('Capacity Summary'!$C$139:$E$238,MATCH('Capacity Backing (Hide)'!BH$132,'Capacity Summary'!$B$139:$B$238,0),4),IF(INDEX('Capacity Summary'!$H$139:$BG$238,MATCH('Capacity Backing (Hide)'!BH$132,'Capacity Summary'!$B$139:$B$238,0),MATCH('Capacity Backing (Hide)'!$A152,'Capacity Summary'!$H$138:$BG$138,0))&lt;&gt;0,INDEX('Capacity Summary'!$H$139:$BG$238,MATCH('Capacity Backing (Hide)'!BH$132,'Capacity Summary'!$B$139:$B$238,0),MATCH('Capacity Backing (Hide)'!$A152,'Capacity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(Hide)'!$A152,'Capacity Summary'!$H$138:$BG$138,0))="x",INDEX('Capacity Summary'!$C$139:$E$238,MATCH('Capacity Backing (Hide)'!BI$132,'Capacity Summary'!$B$139:$B$238,0),4),IF(INDEX('Capacity Summary'!$H$139:$BG$238,MATCH('Capacity Backing (Hide)'!BI$132,'Capacity Summary'!$B$139:$B$238,0),MATCH('Capacity Backing (Hide)'!$A152,'Capacity Summary'!$H$138:$BG$138,0))&lt;&gt;0,INDEX('Capacity Summary'!$H$139:$BG$238,MATCH('Capacity Backing (Hide)'!BI$132,'Capacity Summary'!$B$139:$B$238,0),MATCH('Capacity Backing (Hide)'!$A152,'Capacity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(Hide)'!$A152,'Capacity Summary'!$H$138:$BG$138,0))="x",INDEX('Capacity Summary'!$C$139:$E$238,MATCH('Capacity Backing (Hide)'!BJ$132,'Capacity Summary'!$B$139:$B$238,0),4),IF(INDEX('Capacity Summary'!$H$139:$BG$238,MATCH('Capacity Backing (Hide)'!BJ$132,'Capacity Summary'!$B$139:$B$238,0),MATCH('Capacity Backing (Hide)'!$A152,'Capacity Summary'!$H$138:$BG$138,0))&lt;&gt;0,INDEX('Capacity Summary'!$H$139:$BG$238,MATCH('Capacity Backing (Hide)'!BJ$132,'Capacity Summary'!$B$139:$B$238,0),MATCH('Capacity Backing (Hide)'!$A152,'Capacity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(Hide)'!$A152,'Capacity Summary'!$H$138:$BG$138,0))="x",INDEX('Capacity Summary'!$C$139:$E$238,MATCH('Capacity Backing (Hide)'!BK$132,'Capacity Summary'!$B$139:$B$238,0),4),IF(INDEX('Capacity Summary'!$H$139:$BG$238,MATCH('Capacity Backing (Hide)'!BK$132,'Capacity Summary'!$B$139:$B$238,0),MATCH('Capacity Backing (Hide)'!$A152,'Capacity Summary'!$H$138:$BG$138,0))&lt;&gt;0,INDEX('Capacity Summary'!$H$139:$BG$238,MATCH('Capacity Backing (Hide)'!BK$132,'Capacity Summary'!$B$139:$B$238,0),MATCH('Capacity Backing (Hide)'!$A152,'Capacity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(Hide)'!$A152,'Capacity Summary'!$H$138:$BG$138,0))="x",INDEX('Capacity Summary'!$C$139:$E$238,MATCH('Capacity Backing (Hide)'!BL$132,'Capacity Summary'!$B$139:$B$238,0),4),IF(INDEX('Capacity Summary'!$H$139:$BG$238,MATCH('Capacity Backing (Hide)'!BL$132,'Capacity Summary'!$B$139:$B$238,0),MATCH('Capacity Backing (Hide)'!$A152,'Capacity Summary'!$H$138:$BG$138,0))&lt;&gt;0,INDEX('Capacity Summary'!$H$139:$BG$238,MATCH('Capacity Backing (Hide)'!BL$132,'Capacity Summary'!$B$139:$B$238,0),MATCH('Capacity Backing (Hide)'!$A152,'Capacity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(Hide)'!$A152,'Capacity Summary'!$H$138:$BG$138,0))="x",INDEX('Capacity Summary'!$C$139:$E$238,MATCH('Capacity Backing (Hide)'!BM$132,'Capacity Summary'!$B$139:$B$238,0),4),IF(INDEX('Capacity Summary'!$H$139:$BG$238,MATCH('Capacity Backing (Hide)'!BM$132,'Capacity Summary'!$B$139:$B$238,0),MATCH('Capacity Backing (Hide)'!$A152,'Capacity Summary'!$H$138:$BG$138,0))&lt;&gt;0,INDEX('Capacity Summary'!$H$139:$BG$238,MATCH('Capacity Backing (Hide)'!BM$132,'Capacity Summary'!$B$139:$B$238,0),MATCH('Capacity Backing (Hide)'!$A152,'Capacity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(Hide)'!$A152,'Capacity Summary'!$H$138:$BG$138,0))="x",INDEX('Capacity Summary'!$C$139:$E$238,MATCH('Capacity Backing (Hide)'!BN$132,'Capacity Summary'!$B$139:$B$238,0),4),IF(INDEX('Capacity Summary'!$H$139:$BG$238,MATCH('Capacity Backing (Hide)'!BN$132,'Capacity Summary'!$B$139:$B$238,0),MATCH('Capacity Backing (Hide)'!$A152,'Capacity Summary'!$H$138:$BG$138,0))&lt;&gt;0,INDEX('Capacity Summary'!$H$139:$BG$238,MATCH('Capacity Backing (Hide)'!BN$132,'Capacity Summary'!$B$139:$B$238,0),MATCH('Capacity Backing (Hide)'!$A152,'Capacity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(Hide)'!$A152,'Capacity Summary'!$H$138:$BG$138,0))="x",INDEX('Capacity Summary'!$C$139:$E$238,MATCH('Capacity Backing (Hide)'!BO$132,'Capacity Summary'!$B$139:$B$238,0),4),IF(INDEX('Capacity Summary'!$H$139:$BG$238,MATCH('Capacity Backing (Hide)'!BO$132,'Capacity Summary'!$B$139:$B$238,0),MATCH('Capacity Backing (Hide)'!$A152,'Capacity Summary'!$H$138:$BG$138,0))&lt;&gt;0,INDEX('Capacity Summary'!$H$139:$BG$238,MATCH('Capacity Backing (Hide)'!BO$132,'Capacity Summary'!$B$139:$B$238,0),MATCH('Capacity Backing (Hide)'!$A152,'Capacity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(Hide)'!$A152,'Capacity Summary'!$H$138:$BG$138,0))="x",INDEX('Capacity Summary'!$C$139:$E$238,MATCH('Capacity Backing (Hide)'!BP$132,'Capacity Summary'!$B$139:$B$238,0),4),IF(INDEX('Capacity Summary'!$H$139:$BG$238,MATCH('Capacity Backing (Hide)'!BP$132,'Capacity Summary'!$B$139:$B$238,0),MATCH('Capacity Backing (Hide)'!$A152,'Capacity Summary'!$H$138:$BG$138,0))&lt;&gt;0,INDEX('Capacity Summary'!$H$139:$BG$238,MATCH('Capacity Backing (Hide)'!BP$132,'Capacity Summary'!$B$139:$B$238,0),MATCH('Capacity Backing (Hide)'!$A152,'Capacity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(Hide)'!$A152,'Capacity Summary'!$H$138:$BG$138,0))="x",INDEX('Capacity Summary'!$C$139:$E$238,MATCH('Capacity Backing (Hide)'!BQ$132,'Capacity Summary'!$B$139:$B$238,0),4),IF(INDEX('Capacity Summary'!$H$139:$BG$238,MATCH('Capacity Backing (Hide)'!BQ$132,'Capacity Summary'!$B$139:$B$238,0),MATCH('Capacity Backing (Hide)'!$A152,'Capacity Summary'!$H$138:$BG$138,0))&lt;&gt;0,INDEX('Capacity Summary'!$H$139:$BG$238,MATCH('Capacity Backing (Hide)'!BQ$132,'Capacity Summary'!$B$139:$B$238,0),MATCH('Capacity Backing (Hide)'!$A152,'Capacity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(Hide)'!$A152,'Capacity Summary'!$H$138:$BG$138,0))="x",INDEX('Capacity Summary'!$C$139:$E$238,MATCH('Capacity Backing (Hide)'!BR$132,'Capacity Summary'!$B$139:$B$238,0),4),IF(INDEX('Capacity Summary'!$H$139:$BG$238,MATCH('Capacity Backing (Hide)'!BR$132,'Capacity Summary'!$B$139:$B$238,0),MATCH('Capacity Backing (Hide)'!$A152,'Capacity Summary'!$H$138:$BG$138,0))&lt;&gt;0,INDEX('Capacity Summary'!$H$139:$BG$238,MATCH('Capacity Backing (Hide)'!BR$132,'Capacity Summary'!$B$139:$B$238,0),MATCH('Capacity Backing (Hide)'!$A152,'Capacity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(Hide)'!$A152,'Capacity Summary'!$H$138:$BG$138,0))="x",INDEX('Capacity Summary'!$C$139:$E$238,MATCH('Capacity Backing (Hide)'!BS$132,'Capacity Summary'!$B$139:$B$238,0),4),IF(INDEX('Capacity Summary'!$H$139:$BG$238,MATCH('Capacity Backing (Hide)'!BS$132,'Capacity Summary'!$B$139:$B$238,0),MATCH('Capacity Backing (Hide)'!$A152,'Capacity Summary'!$H$138:$BG$138,0))&lt;&gt;0,INDEX('Capacity Summary'!$H$139:$BG$238,MATCH('Capacity Backing (Hide)'!BS$132,'Capacity Summary'!$B$139:$B$238,0),MATCH('Capacity Backing (Hide)'!$A152,'Capacity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(Hide)'!$A152,'Capacity Summary'!$H$138:$BG$138,0))="x",INDEX('Capacity Summary'!$C$139:$E$238,MATCH('Capacity Backing (Hide)'!BT$132,'Capacity Summary'!$B$139:$B$238,0),4),IF(INDEX('Capacity Summary'!$H$139:$BG$238,MATCH('Capacity Backing (Hide)'!BT$132,'Capacity Summary'!$B$139:$B$238,0),MATCH('Capacity Backing (Hide)'!$A152,'Capacity Summary'!$H$138:$BG$138,0))&lt;&gt;0,INDEX('Capacity Summary'!$H$139:$BG$238,MATCH('Capacity Backing (Hide)'!BT$132,'Capacity Summary'!$B$139:$B$238,0),MATCH('Capacity Backing (Hide)'!$A152,'Capacity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(Hide)'!$A152,'Capacity Summary'!$H$138:$BG$138,0))="x",INDEX('Capacity Summary'!$C$139:$E$238,MATCH('Capacity Backing (Hide)'!BU$132,'Capacity Summary'!$B$139:$B$238,0),4),IF(INDEX('Capacity Summary'!$H$139:$BG$238,MATCH('Capacity Backing (Hide)'!BU$132,'Capacity Summary'!$B$139:$B$238,0),MATCH('Capacity Backing (Hide)'!$A152,'Capacity Summary'!$H$138:$BG$138,0))&lt;&gt;0,INDEX('Capacity Summary'!$H$139:$BG$238,MATCH('Capacity Backing (Hide)'!BU$132,'Capacity Summary'!$B$139:$B$238,0),MATCH('Capacity Backing (Hide)'!$A152,'Capacity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(Hide)'!$A152,'Capacity Summary'!$H$138:$BG$138,0))="x",INDEX('Capacity Summary'!$C$139:$E$238,MATCH('Capacity Backing (Hide)'!BV$132,'Capacity Summary'!$B$139:$B$238,0),4),IF(INDEX('Capacity Summary'!$H$139:$BG$238,MATCH('Capacity Backing (Hide)'!BV$132,'Capacity Summary'!$B$139:$B$238,0),MATCH('Capacity Backing (Hide)'!$A152,'Capacity Summary'!$H$138:$BG$138,0))&lt;&gt;0,INDEX('Capacity Summary'!$H$139:$BG$238,MATCH('Capacity Backing (Hide)'!BV$132,'Capacity Summary'!$B$139:$B$238,0),MATCH('Capacity Backing (Hide)'!$A152,'Capacity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(Hide)'!$A152,'Capacity Summary'!$H$138:$BG$138,0))="x",INDEX('Capacity Summary'!$C$139:$E$238,MATCH('Capacity Backing (Hide)'!BW$132,'Capacity Summary'!$B$139:$B$238,0),4),IF(INDEX('Capacity Summary'!$H$139:$BG$238,MATCH('Capacity Backing (Hide)'!BW$132,'Capacity Summary'!$B$139:$B$238,0),MATCH('Capacity Backing (Hide)'!$A152,'Capacity Summary'!$H$138:$BG$138,0))&lt;&gt;0,INDEX('Capacity Summary'!$H$139:$BG$238,MATCH('Capacity Backing (Hide)'!BW$132,'Capacity Summary'!$B$139:$B$238,0),MATCH('Capacity Backing (Hide)'!$A152,'Capacity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(Hide)'!$A152,'Capacity Summary'!$H$138:$BG$138,0))="x",INDEX('Capacity Summary'!$C$139:$E$238,MATCH('Capacity Backing (Hide)'!BX$132,'Capacity Summary'!$B$139:$B$238,0),4),IF(INDEX('Capacity Summary'!$H$139:$BG$238,MATCH('Capacity Backing (Hide)'!BX$132,'Capacity Summary'!$B$139:$B$238,0),MATCH('Capacity Backing (Hide)'!$A152,'Capacity Summary'!$H$138:$BG$138,0))&lt;&gt;0,INDEX('Capacity Summary'!$H$139:$BG$238,MATCH('Capacity Backing (Hide)'!BX$132,'Capacity Summary'!$B$139:$B$238,0),MATCH('Capacity Backing (Hide)'!$A152,'Capacity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(Hide)'!$A152,'Capacity Summary'!$H$138:$BG$138,0))="x",INDEX('Capacity Summary'!$C$139:$E$238,MATCH('Capacity Backing (Hide)'!BY$132,'Capacity Summary'!$B$139:$B$238,0),4),IF(INDEX('Capacity Summary'!$H$139:$BG$238,MATCH('Capacity Backing (Hide)'!BY$132,'Capacity Summary'!$B$139:$B$238,0),MATCH('Capacity Backing (Hide)'!$A152,'Capacity Summary'!$H$138:$BG$138,0))&lt;&gt;0,INDEX('Capacity Summary'!$H$139:$BG$238,MATCH('Capacity Backing (Hide)'!BY$132,'Capacity Summary'!$B$139:$B$238,0),MATCH('Capacity Backing (Hide)'!$A152,'Capacity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(Hide)'!$A152,'Capacity Summary'!$H$138:$BG$138,0))="x",INDEX('Capacity Summary'!$C$139:$E$238,MATCH('Capacity Backing (Hide)'!BZ$132,'Capacity Summary'!$B$139:$B$238,0),4),IF(INDEX('Capacity Summary'!$H$139:$BG$238,MATCH('Capacity Backing (Hide)'!BZ$132,'Capacity Summary'!$B$139:$B$238,0),MATCH('Capacity Backing (Hide)'!$A152,'Capacity Summary'!$H$138:$BG$138,0))&lt;&gt;0,INDEX('Capacity Summary'!$H$139:$BG$238,MATCH('Capacity Backing (Hide)'!BZ$132,'Capacity Summary'!$B$139:$B$238,0),MATCH('Capacity Backing (Hide)'!$A152,'Capacity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(Hide)'!$A152,'Capacity Summary'!$H$138:$BG$138,0))="x",INDEX('Capacity Summary'!$C$139:$E$238,MATCH('Capacity Backing (Hide)'!CA$132,'Capacity Summary'!$B$139:$B$238,0),4),IF(INDEX('Capacity Summary'!$H$139:$BG$238,MATCH('Capacity Backing (Hide)'!CA$132,'Capacity Summary'!$B$139:$B$238,0),MATCH('Capacity Backing (Hide)'!$A152,'Capacity Summary'!$H$138:$BG$138,0))&lt;&gt;0,INDEX('Capacity Summary'!$H$139:$BG$238,MATCH('Capacity Backing (Hide)'!CA$132,'Capacity Summary'!$B$139:$B$238,0),MATCH('Capacity Backing (Hide)'!$A152,'Capacity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(Hide)'!$A152,'Capacity Summary'!$H$138:$BG$138,0))="x",INDEX('Capacity Summary'!$C$139:$E$238,MATCH('Capacity Backing (Hide)'!CB$132,'Capacity Summary'!$B$139:$B$238,0),4),IF(INDEX('Capacity Summary'!$H$139:$BG$238,MATCH('Capacity Backing (Hide)'!CB$132,'Capacity Summary'!$B$139:$B$238,0),MATCH('Capacity Backing (Hide)'!$A152,'Capacity Summary'!$H$138:$BG$138,0))&lt;&gt;0,INDEX('Capacity Summary'!$H$139:$BG$238,MATCH('Capacity Backing (Hide)'!CB$132,'Capacity Summary'!$B$139:$B$238,0),MATCH('Capacity Backing (Hide)'!$A152,'Capacity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(Hide)'!$A152,'Capacity Summary'!$H$138:$BG$138,0))="x",INDEX('Capacity Summary'!$C$139:$E$238,MATCH('Capacity Backing (Hide)'!CC$132,'Capacity Summary'!$B$139:$B$238,0),4),IF(INDEX('Capacity Summary'!$H$139:$BG$238,MATCH('Capacity Backing (Hide)'!CC$132,'Capacity Summary'!$B$139:$B$238,0),MATCH('Capacity Backing (Hide)'!$A152,'Capacity Summary'!$H$138:$BG$138,0))&lt;&gt;0,INDEX('Capacity Summary'!$H$139:$BG$238,MATCH('Capacity Backing (Hide)'!CC$132,'Capacity Summary'!$B$139:$B$238,0),MATCH('Capacity Backing (Hide)'!$A152,'Capacity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(Hide)'!$A152,'Capacity Summary'!$H$138:$BG$138,0))="x",INDEX('Capacity Summary'!$C$139:$E$238,MATCH('Capacity Backing (Hide)'!CD$132,'Capacity Summary'!$B$139:$B$238,0),4),IF(INDEX('Capacity Summary'!$H$139:$BG$238,MATCH('Capacity Backing (Hide)'!CD$132,'Capacity Summary'!$B$139:$B$238,0),MATCH('Capacity Backing (Hide)'!$A152,'Capacity Summary'!$H$138:$BG$138,0))&lt;&gt;0,INDEX('Capacity Summary'!$H$139:$BG$238,MATCH('Capacity Backing (Hide)'!CD$132,'Capacity Summary'!$B$139:$B$238,0),MATCH('Capacity Backing (Hide)'!$A152,'Capacity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(Hide)'!$A152,'Capacity Summary'!$H$138:$BG$138,0))="x",INDEX('Capacity Summary'!$C$139:$E$238,MATCH('Capacity Backing (Hide)'!CE$132,'Capacity Summary'!$B$139:$B$238,0),4),IF(INDEX('Capacity Summary'!$H$139:$BG$238,MATCH('Capacity Backing (Hide)'!CE$132,'Capacity Summary'!$B$139:$B$238,0),MATCH('Capacity Backing (Hide)'!$A152,'Capacity Summary'!$H$138:$BG$138,0))&lt;&gt;0,INDEX('Capacity Summary'!$H$139:$BG$238,MATCH('Capacity Backing (Hide)'!CE$132,'Capacity Summary'!$B$139:$B$238,0),MATCH('Capacity Backing (Hide)'!$A152,'Capacity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(Hide)'!$A152,'Capacity Summary'!$H$138:$BG$138,0))="x",INDEX('Capacity Summary'!$C$139:$E$238,MATCH('Capacity Backing (Hide)'!CF$132,'Capacity Summary'!$B$139:$B$238,0),4),IF(INDEX('Capacity Summary'!$H$139:$BG$238,MATCH('Capacity Backing (Hide)'!CF$132,'Capacity Summary'!$B$139:$B$238,0),MATCH('Capacity Backing (Hide)'!$A152,'Capacity Summary'!$H$138:$BG$138,0))&lt;&gt;0,INDEX('Capacity Summary'!$H$139:$BG$238,MATCH('Capacity Backing (Hide)'!CF$132,'Capacity Summary'!$B$139:$B$238,0),MATCH('Capacity Backing (Hide)'!$A152,'Capacity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(Hide)'!$A152,'Capacity Summary'!$H$138:$BG$138,0))="x",INDEX('Capacity Summary'!$C$139:$E$238,MATCH('Capacity Backing (Hide)'!CG$132,'Capacity Summary'!$B$139:$B$238,0),4),IF(INDEX('Capacity Summary'!$H$139:$BG$238,MATCH('Capacity Backing (Hide)'!CG$132,'Capacity Summary'!$B$139:$B$238,0),MATCH('Capacity Backing (Hide)'!$A152,'Capacity Summary'!$H$138:$BG$138,0))&lt;&gt;0,INDEX('Capacity Summary'!$H$139:$BG$238,MATCH('Capacity Backing (Hide)'!CG$132,'Capacity Summary'!$B$139:$B$238,0),MATCH('Capacity Backing (Hide)'!$A152,'Capacity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(Hide)'!$A152,'Capacity Summary'!$H$138:$BG$138,0))="x",INDEX('Capacity Summary'!$C$139:$E$238,MATCH('Capacity Backing (Hide)'!CH$132,'Capacity Summary'!$B$139:$B$238,0),4),IF(INDEX('Capacity Summary'!$H$139:$BG$238,MATCH('Capacity Backing (Hide)'!CH$132,'Capacity Summary'!$B$139:$B$238,0),MATCH('Capacity Backing (Hide)'!$A152,'Capacity Summary'!$H$138:$BG$138,0))&lt;&gt;0,INDEX('Capacity Summary'!$H$139:$BG$238,MATCH('Capacity Backing (Hide)'!CH$132,'Capacity Summary'!$B$139:$B$238,0),MATCH('Capacity Backing (Hide)'!$A152,'Capacity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(Hide)'!$A152,'Capacity Summary'!$H$138:$BG$138,0))="x",INDEX('Capacity Summary'!$C$139:$E$238,MATCH('Capacity Backing (Hide)'!CI$132,'Capacity Summary'!$B$139:$B$238,0),4),IF(INDEX('Capacity Summary'!$H$139:$BG$238,MATCH('Capacity Backing (Hide)'!CI$132,'Capacity Summary'!$B$139:$B$238,0),MATCH('Capacity Backing (Hide)'!$A152,'Capacity Summary'!$H$138:$BG$138,0))&lt;&gt;0,INDEX('Capacity Summary'!$H$139:$BG$238,MATCH('Capacity Backing (Hide)'!CI$132,'Capacity Summary'!$B$139:$B$238,0),MATCH('Capacity Backing (Hide)'!$A152,'Capacity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(Hide)'!$A152,'Capacity Summary'!$H$138:$BG$138,0))="x",INDEX('Capacity Summary'!$C$139:$E$238,MATCH('Capacity Backing (Hide)'!CJ$132,'Capacity Summary'!$B$139:$B$238,0),4),IF(INDEX('Capacity Summary'!$H$139:$BG$238,MATCH('Capacity Backing (Hide)'!CJ$132,'Capacity Summary'!$B$139:$B$238,0),MATCH('Capacity Backing (Hide)'!$A152,'Capacity Summary'!$H$138:$BG$138,0))&lt;&gt;0,INDEX('Capacity Summary'!$H$139:$BG$238,MATCH('Capacity Backing (Hide)'!CJ$132,'Capacity Summary'!$B$139:$B$238,0),MATCH('Capacity Backing (Hide)'!$A152,'Capacity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(Hide)'!$A152,'Capacity Summary'!$H$138:$BG$138,0))="x",INDEX('Capacity Summary'!$C$139:$E$238,MATCH('Capacity Backing (Hide)'!CK$132,'Capacity Summary'!$B$139:$B$238,0),4),IF(INDEX('Capacity Summary'!$H$139:$BG$238,MATCH('Capacity Backing (Hide)'!CK$132,'Capacity Summary'!$B$139:$B$238,0),MATCH('Capacity Backing (Hide)'!$A152,'Capacity Summary'!$H$138:$BG$138,0))&lt;&gt;0,INDEX('Capacity Summary'!$H$139:$BG$238,MATCH('Capacity Backing (Hide)'!CK$132,'Capacity Summary'!$B$139:$B$238,0),MATCH('Capacity Backing (Hide)'!$A152,'Capacity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(Hide)'!$A152,'Capacity Summary'!$H$138:$BG$138,0))="x",INDEX('Capacity Summary'!$C$139:$E$238,MATCH('Capacity Backing (Hide)'!CL$132,'Capacity Summary'!$B$139:$B$238,0),4),IF(INDEX('Capacity Summary'!$H$139:$BG$238,MATCH('Capacity Backing (Hide)'!CL$132,'Capacity Summary'!$B$139:$B$238,0),MATCH('Capacity Backing (Hide)'!$A152,'Capacity Summary'!$H$138:$BG$138,0))&lt;&gt;0,INDEX('Capacity Summary'!$H$139:$BG$238,MATCH('Capacity Backing (Hide)'!CL$132,'Capacity Summary'!$B$139:$B$238,0),MATCH('Capacity Backing (Hide)'!$A152,'Capacity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(Hide)'!$A152,'Capacity Summary'!$H$138:$BG$138,0))="x",INDEX('Capacity Summary'!$C$139:$E$238,MATCH('Capacity Backing (Hide)'!CM$132,'Capacity Summary'!$B$139:$B$238,0),4),IF(INDEX('Capacity Summary'!$H$139:$BG$238,MATCH('Capacity Backing (Hide)'!CM$132,'Capacity Summary'!$B$139:$B$238,0),MATCH('Capacity Backing (Hide)'!$A152,'Capacity Summary'!$H$138:$BG$138,0))&lt;&gt;0,INDEX('Capacity Summary'!$H$139:$BG$238,MATCH('Capacity Backing (Hide)'!CM$132,'Capacity Summary'!$B$139:$B$238,0),MATCH('Capacity Backing (Hide)'!$A152,'Capacity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(Hide)'!$A152,'Capacity Summary'!$H$138:$BG$138,0))="x",INDEX('Capacity Summary'!$C$139:$E$238,MATCH('Capacity Backing (Hide)'!CN$132,'Capacity Summary'!$B$139:$B$238,0),4),IF(INDEX('Capacity Summary'!$H$139:$BG$238,MATCH('Capacity Backing (Hide)'!CN$132,'Capacity Summary'!$B$139:$B$238,0),MATCH('Capacity Backing (Hide)'!$A152,'Capacity Summary'!$H$138:$BG$138,0))&lt;&gt;0,INDEX('Capacity Summary'!$H$139:$BG$238,MATCH('Capacity Backing (Hide)'!CN$132,'Capacity Summary'!$B$139:$B$238,0),MATCH('Capacity Backing (Hide)'!$A152,'Capacity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(Hide)'!$A152,'Capacity Summary'!$H$138:$BG$138,0))="x",INDEX('Capacity Summary'!$C$139:$E$238,MATCH('Capacity Backing (Hide)'!CO$132,'Capacity Summary'!$B$139:$B$238,0),4),IF(INDEX('Capacity Summary'!$H$139:$BG$238,MATCH('Capacity Backing (Hide)'!CO$132,'Capacity Summary'!$B$139:$B$238,0),MATCH('Capacity Backing (Hide)'!$A152,'Capacity Summary'!$H$138:$BG$138,0))&lt;&gt;0,INDEX('Capacity Summary'!$H$139:$BG$238,MATCH('Capacity Backing (Hide)'!CO$132,'Capacity Summary'!$B$139:$B$238,0),MATCH('Capacity Backing (Hide)'!$A152,'Capacity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(Hide)'!$A152,'Capacity Summary'!$H$138:$BG$138,0))="x",INDEX('Capacity Summary'!$C$139:$E$238,MATCH('Capacity Backing (Hide)'!CP$132,'Capacity Summary'!$B$139:$B$238,0),4),IF(INDEX('Capacity Summary'!$H$139:$BG$238,MATCH('Capacity Backing (Hide)'!CP$132,'Capacity Summary'!$B$139:$B$238,0),MATCH('Capacity Backing (Hide)'!$A152,'Capacity Summary'!$H$138:$BG$138,0))&lt;&gt;0,INDEX('Capacity Summary'!$H$139:$BG$238,MATCH('Capacity Backing (Hide)'!CP$132,'Capacity Summary'!$B$139:$B$238,0),MATCH('Capacity Backing (Hide)'!$A152,'Capacity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(Hide)'!$A152,'Capacity Summary'!$H$138:$BG$138,0))="x",INDEX('Capacity Summary'!$C$139:$E$238,MATCH('Capacity Backing (Hide)'!CQ$132,'Capacity Summary'!$B$139:$B$238,0),4),IF(INDEX('Capacity Summary'!$H$139:$BG$238,MATCH('Capacity Backing (Hide)'!CQ$132,'Capacity Summary'!$B$139:$B$238,0),MATCH('Capacity Backing (Hide)'!$A152,'Capacity Summary'!$H$138:$BG$138,0))&lt;&gt;0,INDEX('Capacity Summary'!$H$139:$BG$238,MATCH('Capacity Backing (Hide)'!CQ$132,'Capacity Summary'!$B$139:$B$238,0),MATCH('Capacity Backing (Hide)'!$A152,'Capacity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(Hide)'!$A152,'Capacity Summary'!$H$138:$BG$138,0))="x",INDEX('Capacity Summary'!$C$139:$E$238,MATCH('Capacity Backing (Hide)'!CR$132,'Capacity Summary'!$B$139:$B$238,0),4),IF(INDEX('Capacity Summary'!$H$139:$BG$238,MATCH('Capacity Backing (Hide)'!CR$132,'Capacity Summary'!$B$139:$B$238,0),MATCH('Capacity Backing (Hide)'!$A152,'Capacity Summary'!$H$138:$BG$138,0))&lt;&gt;0,INDEX('Capacity Summary'!$H$139:$BG$238,MATCH('Capacity Backing (Hide)'!CR$132,'Capacity Summary'!$B$139:$B$238,0),MATCH('Capacity Backing (Hide)'!$A152,'Capacity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(Hide)'!$A152,'Capacity Summary'!$H$138:$BG$138,0))="x",INDEX('Capacity Summary'!$C$139:$E$238,MATCH('Capacity Backing (Hide)'!CS$132,'Capacity Summary'!$B$139:$B$238,0),4),IF(INDEX('Capacity Summary'!$H$139:$BG$238,MATCH('Capacity Backing (Hide)'!CS$132,'Capacity Summary'!$B$139:$B$238,0),MATCH('Capacity Backing (Hide)'!$A152,'Capacity Summary'!$H$138:$BG$138,0))&lt;&gt;0,INDEX('Capacity Summary'!$H$139:$BG$238,MATCH('Capacity Backing (Hide)'!CS$132,'Capacity Summary'!$B$139:$B$238,0),MATCH('Capacity Backing (Hide)'!$A152,'Capacity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(Hide)'!$A152,'Capacity Summary'!$H$138:$BG$138,0))="x",INDEX('Capacity Summary'!$C$139:$E$238,MATCH('Capacity Backing (Hide)'!CT$132,'Capacity Summary'!$B$139:$B$238,0),4),IF(INDEX('Capacity Summary'!$H$139:$BG$238,MATCH('Capacity Backing (Hide)'!CT$132,'Capacity Summary'!$B$139:$B$238,0),MATCH('Capacity Backing (Hide)'!$A152,'Capacity Summary'!$H$138:$BG$138,0))&lt;&gt;0,INDEX('Capacity Summary'!$H$139:$BG$238,MATCH('Capacity Backing (Hide)'!CT$132,'Capacity Summary'!$B$139:$B$238,0),MATCH('Capacity Backing (Hide)'!$A152,'Capacity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(Hide)'!$A152,'Capacity Summary'!$H$138:$BG$138,0))="x",INDEX('Capacity Summary'!$C$139:$E$238,MATCH('Capacity Backing (Hide)'!CU$132,'Capacity Summary'!$B$139:$B$238,0),4),IF(INDEX('Capacity Summary'!$H$139:$BG$238,MATCH('Capacity Backing (Hide)'!CU$132,'Capacity Summary'!$B$139:$B$238,0),MATCH('Capacity Backing (Hide)'!$A152,'Capacity Summary'!$H$138:$BG$138,0))&lt;&gt;0,INDEX('Capacity Summary'!$H$139:$BG$238,MATCH('Capacity Backing (Hide)'!CU$132,'Capacity Summary'!$B$139:$B$238,0),MATCH('Capacity Backing (Hide)'!$A152,'Capacity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(Hide)'!$A152,'Capacity Summary'!$H$138:$BG$138,0))="x",INDEX('Capacity Summary'!$C$139:$E$238,MATCH('Capacity Backing (Hide)'!CV$132,'Capacity Summary'!$B$139:$B$238,0),4),IF(INDEX('Capacity Summary'!$H$139:$BG$238,MATCH('Capacity Backing (Hide)'!CV$132,'Capacity Summary'!$B$139:$B$238,0),MATCH('Capacity Backing (Hide)'!$A152,'Capacity Summary'!$H$138:$BG$138,0))&lt;&gt;0,INDEX('Capacity Summary'!$H$139:$BG$238,MATCH('Capacity Backing (Hide)'!CV$132,'Capacity Summary'!$B$139:$B$238,0),MATCH('Capacity Backing (Hide)'!$A152,'Capacity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(Hide)'!$A152,'Capacity Summary'!$H$138:$BG$138,0))="x",INDEX('Capacity Summary'!$C$139:$E$238,MATCH('Capacity Backing (Hide)'!CW$132,'Capacity Summary'!$B$139:$B$238,0),4),IF(INDEX('Capacity Summary'!$H$139:$BG$238,MATCH('Capacity Backing (Hide)'!CW$132,'Capacity Summary'!$B$139:$B$238,0),MATCH('Capacity Backing (Hide)'!$A152,'Capacity Summary'!$H$138:$BG$138,0))&lt;&gt;0,INDEX('Capacity Summary'!$H$139:$BG$238,MATCH('Capacity Backing (Hide)'!CW$132,'Capacity Summary'!$B$139:$B$238,0),MATCH('Capacity Backing (Hide)'!$A152,'Capacity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3" spans="1:101" x14ac:dyDescent="0.35">
      <c r="A153" s="2">
        <f ca="1">'Required Capacity (Hide)'!E23</f>
        <v>44354</v>
      </c>
      <c r="B15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(Hide)'!$A153,'Capacity Summary'!$H$138:$BG$138,0))="x",INDEX('Capacity Summary'!$C$139:$E$238,MATCH('Capacity Backing (Hide)'!B$132,'Capacity Summary'!$B$139:$B$238,0),4),IF(INDEX('Capacity Summary'!$H$139:$BG$238,MATCH('Capacity Backing (Hide)'!B$132,'Capacity Summary'!$B$139:$B$238,0),MATCH('Capacity Backing (Hide)'!$A153,'Capacity Summary'!$H$138:$BG$138,0))&lt;&gt;0,INDEX('Capacity Summary'!$H$139:$BG$238,MATCH('Capacity Backing (Hide)'!B$132,'Capacity Summary'!$B$139:$B$238,0),MATCH('Capacity Backing (Hide)'!$A153,'Capacity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(Hide)'!$A153,'Capacity Summary'!$H$138:$BG$138,0))="x",INDEX('Capacity Summary'!$C$139:$E$238,MATCH('Capacity Backing (Hide)'!C$132,'Capacity Summary'!$B$139:$B$238,0),4),IF(INDEX('Capacity Summary'!$H$139:$BG$238,MATCH('Capacity Backing (Hide)'!C$132,'Capacity Summary'!$B$139:$B$238,0),MATCH('Capacity Backing (Hide)'!$A153,'Capacity Summary'!$H$138:$BG$138,0))&lt;&gt;0,INDEX('Capacity Summary'!$H$139:$BG$238,MATCH('Capacity Backing (Hide)'!C$132,'Capacity Summary'!$B$139:$B$238,0),MATCH('Capacity Backing (Hide)'!$A153,'Capacity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(Hide)'!$A153,'Capacity Summary'!$H$138:$BG$138,0))="x",INDEX('Capacity Summary'!$C$139:$E$238,MATCH('Capacity Backing (Hide)'!D$132,'Capacity Summary'!$B$139:$B$238,0),4),IF(INDEX('Capacity Summary'!$H$139:$BG$238,MATCH('Capacity Backing (Hide)'!D$132,'Capacity Summary'!$B$139:$B$238,0),MATCH('Capacity Backing (Hide)'!$A153,'Capacity Summary'!$H$138:$BG$138,0))&lt;&gt;0,INDEX('Capacity Summary'!$H$139:$BG$238,MATCH('Capacity Backing (Hide)'!D$132,'Capacity Summary'!$B$139:$B$238,0),MATCH('Capacity Backing (Hide)'!$A153,'Capacity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(Hide)'!$A153,'Capacity Summary'!$H$138:$BG$138,0))="x",INDEX('Capacity Summary'!$C$139:$E$238,MATCH('Capacity Backing (Hide)'!E$132,'Capacity Summary'!$B$139:$B$238,0),4),IF(INDEX('Capacity Summary'!$H$139:$BG$238,MATCH('Capacity Backing (Hide)'!E$132,'Capacity Summary'!$B$139:$B$238,0),MATCH('Capacity Backing (Hide)'!$A153,'Capacity Summary'!$H$138:$BG$138,0))&lt;&gt;0,INDEX('Capacity Summary'!$H$139:$BG$238,MATCH('Capacity Backing (Hide)'!E$132,'Capacity Summary'!$B$139:$B$238,0),MATCH('Capacity Backing (Hide)'!$A153,'Capacity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(Hide)'!$A153,'Capacity Summary'!$H$138:$BG$138,0))="x",INDEX('Capacity Summary'!$C$139:$E$238,MATCH('Capacity Backing (Hide)'!F$132,'Capacity Summary'!$B$139:$B$238,0),4),IF(INDEX('Capacity Summary'!$H$139:$BG$238,MATCH('Capacity Backing (Hide)'!F$132,'Capacity Summary'!$B$139:$B$238,0),MATCH('Capacity Backing (Hide)'!$A153,'Capacity Summary'!$H$138:$BG$138,0))&lt;&gt;0,INDEX('Capacity Summary'!$H$139:$BG$238,MATCH('Capacity Backing (Hide)'!F$132,'Capacity Summary'!$B$139:$B$238,0),MATCH('Capacity Backing (Hide)'!$A153,'Capacity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(Hide)'!$A153,'Capacity Summary'!$H$138:$BG$138,0))="x",INDEX('Capacity Summary'!$C$139:$E$238,MATCH('Capacity Backing (Hide)'!G$132,'Capacity Summary'!$B$139:$B$238,0),4),IF(INDEX('Capacity Summary'!$H$139:$BG$238,MATCH('Capacity Backing (Hide)'!G$132,'Capacity Summary'!$B$139:$B$238,0),MATCH('Capacity Backing (Hide)'!$A153,'Capacity Summary'!$H$138:$BG$138,0))&lt;&gt;0,INDEX('Capacity Summary'!$H$139:$BG$238,MATCH('Capacity Backing (Hide)'!G$132,'Capacity Summary'!$B$139:$B$238,0),MATCH('Capacity Backing (Hide)'!$A153,'Capacity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(Hide)'!$A153,'Capacity Summary'!$H$138:$BG$138,0))="x",INDEX('Capacity Summary'!$C$139:$E$238,MATCH('Capacity Backing (Hide)'!H$132,'Capacity Summary'!$B$139:$B$238,0),4),IF(INDEX('Capacity Summary'!$H$139:$BG$238,MATCH('Capacity Backing (Hide)'!H$132,'Capacity Summary'!$B$139:$B$238,0),MATCH('Capacity Backing (Hide)'!$A153,'Capacity Summary'!$H$138:$BG$138,0))&lt;&gt;0,INDEX('Capacity Summary'!$H$139:$BG$238,MATCH('Capacity Backing (Hide)'!H$132,'Capacity Summary'!$B$139:$B$238,0),MATCH('Capacity Backing (Hide)'!$A153,'Capacity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(Hide)'!$A153,'Capacity Summary'!$H$138:$BG$138,0))="x",INDEX('Capacity Summary'!$C$139:$E$238,MATCH('Capacity Backing (Hide)'!I$132,'Capacity Summary'!$B$139:$B$238,0),4),IF(INDEX('Capacity Summary'!$H$139:$BG$238,MATCH('Capacity Backing (Hide)'!I$132,'Capacity Summary'!$B$139:$B$238,0),MATCH('Capacity Backing (Hide)'!$A153,'Capacity Summary'!$H$138:$BG$138,0))&lt;&gt;0,INDEX('Capacity Summary'!$H$139:$BG$238,MATCH('Capacity Backing (Hide)'!I$132,'Capacity Summary'!$B$139:$B$238,0),MATCH('Capacity Backing (Hide)'!$A153,'Capacity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(Hide)'!$A153,'Capacity Summary'!$H$138:$BG$138,0))="x",INDEX('Capacity Summary'!$C$139:$E$238,MATCH('Capacity Backing (Hide)'!J$132,'Capacity Summary'!$B$139:$B$238,0),4),IF(INDEX('Capacity Summary'!$H$139:$BG$238,MATCH('Capacity Backing (Hide)'!J$132,'Capacity Summary'!$B$139:$B$238,0),MATCH('Capacity Backing (Hide)'!$A153,'Capacity Summary'!$H$138:$BG$138,0))&lt;&gt;0,INDEX('Capacity Summary'!$H$139:$BG$238,MATCH('Capacity Backing (Hide)'!J$132,'Capacity Summary'!$B$139:$B$238,0),MATCH('Capacity Backing (Hide)'!$A153,'Capacity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(Hide)'!$A153,'Capacity Summary'!$H$138:$BG$138,0))="x",INDEX('Capacity Summary'!$C$139:$E$238,MATCH('Capacity Backing (Hide)'!K$132,'Capacity Summary'!$B$139:$B$238,0),4),IF(INDEX('Capacity Summary'!$H$139:$BG$238,MATCH('Capacity Backing (Hide)'!K$132,'Capacity Summary'!$B$139:$B$238,0),MATCH('Capacity Backing (Hide)'!$A153,'Capacity Summary'!$H$138:$BG$138,0))&lt;&gt;0,INDEX('Capacity Summary'!$H$139:$BG$238,MATCH('Capacity Backing (Hide)'!K$132,'Capacity Summary'!$B$139:$B$238,0),MATCH('Capacity Backing (Hide)'!$A153,'Capacity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(Hide)'!$A153,'Capacity Summary'!$H$138:$BG$138,0))="x",INDEX('Capacity Summary'!$C$139:$E$238,MATCH('Capacity Backing (Hide)'!L$132,'Capacity Summary'!$B$139:$B$238,0),4),IF(INDEX('Capacity Summary'!$H$139:$BG$238,MATCH('Capacity Backing (Hide)'!L$132,'Capacity Summary'!$B$139:$B$238,0),MATCH('Capacity Backing (Hide)'!$A153,'Capacity Summary'!$H$138:$BG$138,0))&lt;&gt;0,INDEX('Capacity Summary'!$H$139:$BG$238,MATCH('Capacity Backing (Hide)'!L$132,'Capacity Summary'!$B$139:$B$238,0),MATCH('Capacity Backing (Hide)'!$A153,'Capacity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(Hide)'!$A153,'Capacity Summary'!$H$138:$BG$138,0))="x",INDEX('Capacity Summary'!$C$139:$E$238,MATCH('Capacity Backing (Hide)'!M$132,'Capacity Summary'!$B$139:$B$238,0),4),IF(INDEX('Capacity Summary'!$H$139:$BG$238,MATCH('Capacity Backing (Hide)'!M$132,'Capacity Summary'!$B$139:$B$238,0),MATCH('Capacity Backing (Hide)'!$A153,'Capacity Summary'!$H$138:$BG$138,0))&lt;&gt;0,INDEX('Capacity Summary'!$H$139:$BG$238,MATCH('Capacity Backing (Hide)'!M$132,'Capacity Summary'!$B$139:$B$238,0),MATCH('Capacity Backing (Hide)'!$A153,'Capacity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(Hide)'!$A153,'Capacity Summary'!$H$138:$BG$138,0))="x",INDEX('Capacity Summary'!$C$139:$E$238,MATCH('Capacity Backing (Hide)'!N$132,'Capacity Summary'!$B$139:$B$238,0),4),IF(INDEX('Capacity Summary'!$H$139:$BG$238,MATCH('Capacity Backing (Hide)'!N$132,'Capacity Summary'!$B$139:$B$238,0),MATCH('Capacity Backing (Hide)'!$A153,'Capacity Summary'!$H$138:$BG$138,0))&lt;&gt;0,INDEX('Capacity Summary'!$H$139:$BG$238,MATCH('Capacity Backing (Hide)'!N$132,'Capacity Summary'!$B$139:$B$238,0),MATCH('Capacity Backing (Hide)'!$A153,'Capacity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(Hide)'!$A153,'Capacity Summary'!$H$138:$BG$138,0))="x",INDEX('Capacity Summary'!$C$139:$E$238,MATCH('Capacity Backing (Hide)'!O$132,'Capacity Summary'!$B$139:$B$238,0),4),IF(INDEX('Capacity Summary'!$H$139:$BG$238,MATCH('Capacity Backing (Hide)'!O$132,'Capacity Summary'!$B$139:$B$238,0),MATCH('Capacity Backing (Hide)'!$A153,'Capacity Summary'!$H$138:$BG$138,0))&lt;&gt;0,INDEX('Capacity Summary'!$H$139:$BG$238,MATCH('Capacity Backing (Hide)'!O$132,'Capacity Summary'!$B$139:$B$238,0),MATCH('Capacity Backing (Hide)'!$A153,'Capacity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(Hide)'!$A153,'Capacity Summary'!$H$138:$BG$138,0))="x",INDEX('Capacity Summary'!$C$139:$E$238,MATCH('Capacity Backing (Hide)'!P$132,'Capacity Summary'!$B$139:$B$238,0),4),IF(INDEX('Capacity Summary'!$H$139:$BG$238,MATCH('Capacity Backing (Hide)'!P$132,'Capacity Summary'!$B$139:$B$238,0),MATCH('Capacity Backing (Hide)'!$A153,'Capacity Summary'!$H$138:$BG$138,0))&lt;&gt;0,INDEX('Capacity Summary'!$H$139:$BG$238,MATCH('Capacity Backing (Hide)'!P$132,'Capacity Summary'!$B$139:$B$238,0),MATCH('Capacity Backing (Hide)'!$A153,'Capacity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(Hide)'!$A153,'Capacity Summary'!$H$138:$BG$138,0))="x",INDEX('Capacity Summary'!$C$139:$E$238,MATCH('Capacity Backing (Hide)'!Q$132,'Capacity Summary'!$B$139:$B$238,0),4),IF(INDEX('Capacity Summary'!$H$139:$BG$238,MATCH('Capacity Backing (Hide)'!Q$132,'Capacity Summary'!$B$139:$B$238,0),MATCH('Capacity Backing (Hide)'!$A153,'Capacity Summary'!$H$138:$BG$138,0))&lt;&gt;0,INDEX('Capacity Summary'!$H$139:$BG$238,MATCH('Capacity Backing (Hide)'!Q$132,'Capacity Summary'!$B$139:$B$238,0),MATCH('Capacity Backing (Hide)'!$A153,'Capacity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(Hide)'!$A153,'Capacity Summary'!$H$138:$BG$138,0))="x",INDEX('Capacity Summary'!$C$139:$E$238,MATCH('Capacity Backing (Hide)'!R$132,'Capacity Summary'!$B$139:$B$238,0),4),IF(INDEX('Capacity Summary'!$H$139:$BG$238,MATCH('Capacity Backing (Hide)'!R$132,'Capacity Summary'!$B$139:$B$238,0),MATCH('Capacity Backing (Hide)'!$A153,'Capacity Summary'!$H$138:$BG$138,0))&lt;&gt;0,INDEX('Capacity Summary'!$H$139:$BG$238,MATCH('Capacity Backing (Hide)'!R$132,'Capacity Summary'!$B$139:$B$238,0),MATCH('Capacity Backing (Hide)'!$A153,'Capacity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(Hide)'!$A153,'Capacity Summary'!$H$138:$BG$138,0))="x",INDEX('Capacity Summary'!$C$139:$E$238,MATCH('Capacity Backing (Hide)'!S$132,'Capacity Summary'!$B$139:$B$238,0),4),IF(INDEX('Capacity Summary'!$H$139:$BG$238,MATCH('Capacity Backing (Hide)'!S$132,'Capacity Summary'!$B$139:$B$238,0),MATCH('Capacity Backing (Hide)'!$A153,'Capacity Summary'!$H$138:$BG$138,0))&lt;&gt;0,INDEX('Capacity Summary'!$H$139:$BG$238,MATCH('Capacity Backing (Hide)'!S$132,'Capacity Summary'!$B$139:$B$238,0),MATCH('Capacity Backing (Hide)'!$A153,'Capacity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(Hide)'!$A153,'Capacity Summary'!$H$138:$BG$138,0))="x",INDEX('Capacity Summary'!$C$139:$E$238,MATCH('Capacity Backing (Hide)'!T$132,'Capacity Summary'!$B$139:$B$238,0),4),IF(INDEX('Capacity Summary'!$H$139:$BG$238,MATCH('Capacity Backing (Hide)'!T$132,'Capacity Summary'!$B$139:$B$238,0),MATCH('Capacity Backing (Hide)'!$A153,'Capacity Summary'!$H$138:$BG$138,0))&lt;&gt;0,INDEX('Capacity Summary'!$H$139:$BG$238,MATCH('Capacity Backing (Hide)'!T$132,'Capacity Summary'!$B$139:$B$238,0),MATCH('Capacity Backing (Hide)'!$A153,'Capacity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(Hide)'!$A153,'Capacity Summary'!$H$138:$BG$138,0))="x",INDEX('Capacity Summary'!$C$139:$E$238,MATCH('Capacity Backing (Hide)'!U$132,'Capacity Summary'!$B$139:$B$238,0),4),IF(INDEX('Capacity Summary'!$H$139:$BG$238,MATCH('Capacity Backing (Hide)'!U$132,'Capacity Summary'!$B$139:$B$238,0),MATCH('Capacity Backing (Hide)'!$A153,'Capacity Summary'!$H$138:$BG$138,0))&lt;&gt;0,INDEX('Capacity Summary'!$H$139:$BG$238,MATCH('Capacity Backing (Hide)'!U$132,'Capacity Summary'!$B$139:$B$238,0),MATCH('Capacity Backing (Hide)'!$A153,'Capacity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(Hide)'!$A153,'Capacity Summary'!$H$138:$BG$138,0))="x",INDEX('Capacity Summary'!$C$139:$E$238,MATCH('Capacity Backing (Hide)'!V$132,'Capacity Summary'!$B$139:$B$238,0),4),IF(INDEX('Capacity Summary'!$H$139:$BG$238,MATCH('Capacity Backing (Hide)'!V$132,'Capacity Summary'!$B$139:$B$238,0),MATCH('Capacity Backing (Hide)'!$A153,'Capacity Summary'!$H$138:$BG$138,0))&lt;&gt;0,INDEX('Capacity Summary'!$H$139:$BG$238,MATCH('Capacity Backing (Hide)'!V$132,'Capacity Summary'!$B$139:$B$238,0),MATCH('Capacity Backing (Hide)'!$A153,'Capacity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(Hide)'!$A153,'Capacity Summary'!$H$138:$BG$138,0))="x",INDEX('Capacity Summary'!$C$139:$E$238,MATCH('Capacity Backing (Hide)'!W$132,'Capacity Summary'!$B$139:$B$238,0),4),IF(INDEX('Capacity Summary'!$H$139:$BG$238,MATCH('Capacity Backing (Hide)'!W$132,'Capacity Summary'!$B$139:$B$238,0),MATCH('Capacity Backing (Hide)'!$A153,'Capacity Summary'!$H$138:$BG$138,0))&lt;&gt;0,INDEX('Capacity Summary'!$H$139:$BG$238,MATCH('Capacity Backing (Hide)'!W$132,'Capacity Summary'!$B$139:$B$238,0),MATCH('Capacity Backing (Hide)'!$A153,'Capacity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(Hide)'!$A153,'Capacity Summary'!$H$138:$BG$138,0))="x",INDEX('Capacity Summary'!$C$139:$E$238,MATCH('Capacity Backing (Hide)'!X$132,'Capacity Summary'!$B$139:$B$238,0),4),IF(INDEX('Capacity Summary'!$H$139:$BG$238,MATCH('Capacity Backing (Hide)'!X$132,'Capacity Summary'!$B$139:$B$238,0),MATCH('Capacity Backing (Hide)'!$A153,'Capacity Summary'!$H$138:$BG$138,0))&lt;&gt;0,INDEX('Capacity Summary'!$H$139:$BG$238,MATCH('Capacity Backing (Hide)'!X$132,'Capacity Summary'!$B$139:$B$238,0),MATCH('Capacity Backing (Hide)'!$A153,'Capacity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(Hide)'!$A153,'Capacity Summary'!$H$138:$BG$138,0))="x",INDEX('Capacity Summary'!$C$139:$E$238,MATCH('Capacity Backing (Hide)'!Y$132,'Capacity Summary'!$B$139:$B$238,0),4),IF(INDEX('Capacity Summary'!$H$139:$BG$238,MATCH('Capacity Backing (Hide)'!Y$132,'Capacity Summary'!$B$139:$B$238,0),MATCH('Capacity Backing (Hide)'!$A153,'Capacity Summary'!$H$138:$BG$138,0))&lt;&gt;0,INDEX('Capacity Summary'!$H$139:$BG$238,MATCH('Capacity Backing (Hide)'!Y$132,'Capacity Summary'!$B$139:$B$238,0),MATCH('Capacity Backing (Hide)'!$A153,'Capacity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(Hide)'!$A153,'Capacity Summary'!$H$138:$BG$138,0))="x",INDEX('Capacity Summary'!$C$139:$E$238,MATCH('Capacity Backing (Hide)'!Z$132,'Capacity Summary'!$B$139:$B$238,0),4),IF(INDEX('Capacity Summary'!$H$139:$BG$238,MATCH('Capacity Backing (Hide)'!Z$132,'Capacity Summary'!$B$139:$B$238,0),MATCH('Capacity Backing (Hide)'!$A153,'Capacity Summary'!$H$138:$BG$138,0))&lt;&gt;0,INDEX('Capacity Summary'!$H$139:$BG$238,MATCH('Capacity Backing (Hide)'!Z$132,'Capacity Summary'!$B$139:$B$238,0),MATCH('Capacity Backing (Hide)'!$A153,'Capacity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(Hide)'!$A153,'Capacity Summary'!$H$138:$BG$138,0))="x",INDEX('Capacity Summary'!$C$139:$E$238,MATCH('Capacity Backing (Hide)'!AA$132,'Capacity Summary'!$B$139:$B$238,0),4),IF(INDEX('Capacity Summary'!$H$139:$BG$238,MATCH('Capacity Backing (Hide)'!AA$132,'Capacity Summary'!$B$139:$B$238,0),MATCH('Capacity Backing (Hide)'!$A153,'Capacity Summary'!$H$138:$BG$138,0))&lt;&gt;0,INDEX('Capacity Summary'!$H$139:$BG$238,MATCH('Capacity Backing (Hide)'!AA$132,'Capacity Summary'!$B$139:$B$238,0),MATCH('Capacity Backing (Hide)'!$A153,'Capacity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(Hide)'!$A153,'Capacity Summary'!$H$138:$BG$138,0))="x",INDEX('Capacity Summary'!$C$139:$E$238,MATCH('Capacity Backing (Hide)'!AB$132,'Capacity Summary'!$B$139:$B$238,0),4),IF(INDEX('Capacity Summary'!$H$139:$BG$238,MATCH('Capacity Backing (Hide)'!AB$132,'Capacity Summary'!$B$139:$B$238,0),MATCH('Capacity Backing (Hide)'!$A153,'Capacity Summary'!$H$138:$BG$138,0))&lt;&gt;0,INDEX('Capacity Summary'!$H$139:$BG$238,MATCH('Capacity Backing (Hide)'!AB$132,'Capacity Summary'!$B$139:$B$238,0),MATCH('Capacity Backing (Hide)'!$A153,'Capacity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(Hide)'!$A153,'Capacity Summary'!$H$138:$BG$138,0))="x",INDEX('Capacity Summary'!$C$139:$E$238,MATCH('Capacity Backing (Hide)'!AC$132,'Capacity Summary'!$B$139:$B$238,0),4),IF(INDEX('Capacity Summary'!$H$139:$BG$238,MATCH('Capacity Backing (Hide)'!AC$132,'Capacity Summary'!$B$139:$B$238,0),MATCH('Capacity Backing (Hide)'!$A153,'Capacity Summary'!$H$138:$BG$138,0))&lt;&gt;0,INDEX('Capacity Summary'!$H$139:$BG$238,MATCH('Capacity Backing (Hide)'!AC$132,'Capacity Summary'!$B$139:$B$238,0),MATCH('Capacity Backing (Hide)'!$A153,'Capacity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(Hide)'!$A153,'Capacity Summary'!$H$138:$BG$138,0))="x",INDEX('Capacity Summary'!$C$139:$E$238,MATCH('Capacity Backing (Hide)'!AD$132,'Capacity Summary'!$B$139:$B$238,0),4),IF(INDEX('Capacity Summary'!$H$139:$BG$238,MATCH('Capacity Backing (Hide)'!AD$132,'Capacity Summary'!$B$139:$B$238,0),MATCH('Capacity Backing (Hide)'!$A153,'Capacity Summary'!$H$138:$BG$138,0))&lt;&gt;0,INDEX('Capacity Summary'!$H$139:$BG$238,MATCH('Capacity Backing (Hide)'!AD$132,'Capacity Summary'!$B$139:$B$238,0),MATCH('Capacity Backing (Hide)'!$A153,'Capacity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(Hide)'!$A153,'Capacity Summary'!$H$138:$BG$138,0))="x",INDEX('Capacity Summary'!$C$139:$E$238,MATCH('Capacity Backing (Hide)'!AE$132,'Capacity Summary'!$B$139:$B$238,0),4),IF(INDEX('Capacity Summary'!$H$139:$BG$238,MATCH('Capacity Backing (Hide)'!AE$132,'Capacity Summary'!$B$139:$B$238,0),MATCH('Capacity Backing (Hide)'!$A153,'Capacity Summary'!$H$138:$BG$138,0))&lt;&gt;0,INDEX('Capacity Summary'!$H$139:$BG$238,MATCH('Capacity Backing (Hide)'!AE$132,'Capacity Summary'!$B$139:$B$238,0),MATCH('Capacity Backing (Hide)'!$A153,'Capacity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(Hide)'!$A153,'Capacity Summary'!$H$138:$BG$138,0))="x",INDEX('Capacity Summary'!$C$139:$E$238,MATCH('Capacity Backing (Hide)'!AF$132,'Capacity Summary'!$B$139:$B$238,0),4),IF(INDEX('Capacity Summary'!$H$139:$BG$238,MATCH('Capacity Backing (Hide)'!AF$132,'Capacity Summary'!$B$139:$B$238,0),MATCH('Capacity Backing (Hide)'!$A153,'Capacity Summary'!$H$138:$BG$138,0))&lt;&gt;0,INDEX('Capacity Summary'!$H$139:$BG$238,MATCH('Capacity Backing (Hide)'!AF$132,'Capacity Summary'!$B$139:$B$238,0),MATCH('Capacity Backing (Hide)'!$A153,'Capacity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(Hide)'!$A153,'Capacity Summary'!$H$138:$BG$138,0))="x",INDEX('Capacity Summary'!$C$139:$E$238,MATCH('Capacity Backing (Hide)'!AG$132,'Capacity Summary'!$B$139:$B$238,0),4),IF(INDEX('Capacity Summary'!$H$139:$BG$238,MATCH('Capacity Backing (Hide)'!AG$132,'Capacity Summary'!$B$139:$B$238,0),MATCH('Capacity Backing (Hide)'!$A153,'Capacity Summary'!$H$138:$BG$138,0))&lt;&gt;0,INDEX('Capacity Summary'!$H$139:$BG$238,MATCH('Capacity Backing (Hide)'!AG$132,'Capacity Summary'!$B$139:$B$238,0),MATCH('Capacity Backing (Hide)'!$A153,'Capacity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(Hide)'!$A153,'Capacity Summary'!$H$138:$BG$138,0))="x",INDEX('Capacity Summary'!$C$139:$E$238,MATCH('Capacity Backing (Hide)'!AH$132,'Capacity Summary'!$B$139:$B$238,0),4),IF(INDEX('Capacity Summary'!$H$139:$BG$238,MATCH('Capacity Backing (Hide)'!AH$132,'Capacity Summary'!$B$139:$B$238,0),MATCH('Capacity Backing (Hide)'!$A153,'Capacity Summary'!$H$138:$BG$138,0))&lt;&gt;0,INDEX('Capacity Summary'!$H$139:$BG$238,MATCH('Capacity Backing (Hide)'!AH$132,'Capacity Summary'!$B$139:$B$238,0),MATCH('Capacity Backing (Hide)'!$A153,'Capacity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(Hide)'!$A153,'Capacity Summary'!$H$138:$BG$138,0))="x",INDEX('Capacity Summary'!$C$139:$E$238,MATCH('Capacity Backing (Hide)'!AI$132,'Capacity Summary'!$B$139:$B$238,0),4),IF(INDEX('Capacity Summary'!$H$139:$BG$238,MATCH('Capacity Backing (Hide)'!AI$132,'Capacity Summary'!$B$139:$B$238,0),MATCH('Capacity Backing (Hide)'!$A153,'Capacity Summary'!$H$138:$BG$138,0))&lt;&gt;0,INDEX('Capacity Summary'!$H$139:$BG$238,MATCH('Capacity Backing (Hide)'!AI$132,'Capacity Summary'!$B$139:$B$238,0),MATCH('Capacity Backing (Hide)'!$A153,'Capacity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(Hide)'!$A153,'Capacity Summary'!$H$138:$BG$138,0))="x",INDEX('Capacity Summary'!$C$139:$E$238,MATCH('Capacity Backing (Hide)'!AJ$132,'Capacity Summary'!$B$139:$B$238,0),4),IF(INDEX('Capacity Summary'!$H$139:$BG$238,MATCH('Capacity Backing (Hide)'!AJ$132,'Capacity Summary'!$B$139:$B$238,0),MATCH('Capacity Backing (Hide)'!$A153,'Capacity Summary'!$H$138:$BG$138,0))&lt;&gt;0,INDEX('Capacity Summary'!$H$139:$BG$238,MATCH('Capacity Backing (Hide)'!AJ$132,'Capacity Summary'!$B$139:$B$238,0),MATCH('Capacity Backing (Hide)'!$A153,'Capacity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(Hide)'!$A153,'Capacity Summary'!$H$138:$BG$138,0))="x",INDEX('Capacity Summary'!$C$139:$E$238,MATCH('Capacity Backing (Hide)'!AK$132,'Capacity Summary'!$B$139:$B$238,0),4),IF(INDEX('Capacity Summary'!$H$139:$BG$238,MATCH('Capacity Backing (Hide)'!AK$132,'Capacity Summary'!$B$139:$B$238,0),MATCH('Capacity Backing (Hide)'!$A153,'Capacity Summary'!$H$138:$BG$138,0))&lt;&gt;0,INDEX('Capacity Summary'!$H$139:$BG$238,MATCH('Capacity Backing (Hide)'!AK$132,'Capacity Summary'!$B$139:$B$238,0),MATCH('Capacity Backing (Hide)'!$A153,'Capacity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(Hide)'!$A153,'Capacity Summary'!$H$138:$BG$138,0))="x",INDEX('Capacity Summary'!$C$139:$E$238,MATCH('Capacity Backing (Hide)'!AL$132,'Capacity Summary'!$B$139:$B$238,0),4),IF(INDEX('Capacity Summary'!$H$139:$BG$238,MATCH('Capacity Backing (Hide)'!AL$132,'Capacity Summary'!$B$139:$B$238,0),MATCH('Capacity Backing (Hide)'!$A153,'Capacity Summary'!$H$138:$BG$138,0))&lt;&gt;0,INDEX('Capacity Summary'!$H$139:$BG$238,MATCH('Capacity Backing (Hide)'!AL$132,'Capacity Summary'!$B$139:$B$238,0),MATCH('Capacity Backing (Hide)'!$A153,'Capacity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(Hide)'!$A153,'Capacity Summary'!$H$138:$BG$138,0))="x",INDEX('Capacity Summary'!$C$139:$E$238,MATCH('Capacity Backing (Hide)'!AM$132,'Capacity Summary'!$B$139:$B$238,0),4),IF(INDEX('Capacity Summary'!$H$139:$BG$238,MATCH('Capacity Backing (Hide)'!AM$132,'Capacity Summary'!$B$139:$B$238,0),MATCH('Capacity Backing (Hide)'!$A153,'Capacity Summary'!$H$138:$BG$138,0))&lt;&gt;0,INDEX('Capacity Summary'!$H$139:$BG$238,MATCH('Capacity Backing (Hide)'!AM$132,'Capacity Summary'!$B$139:$B$238,0),MATCH('Capacity Backing (Hide)'!$A153,'Capacity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(Hide)'!$A153,'Capacity Summary'!$H$138:$BG$138,0))="x",INDEX('Capacity Summary'!$C$139:$E$238,MATCH('Capacity Backing (Hide)'!AN$132,'Capacity Summary'!$B$139:$B$238,0),4),IF(INDEX('Capacity Summary'!$H$139:$BG$238,MATCH('Capacity Backing (Hide)'!AN$132,'Capacity Summary'!$B$139:$B$238,0),MATCH('Capacity Backing (Hide)'!$A153,'Capacity Summary'!$H$138:$BG$138,0))&lt;&gt;0,INDEX('Capacity Summary'!$H$139:$BG$238,MATCH('Capacity Backing (Hide)'!AN$132,'Capacity Summary'!$B$139:$B$238,0),MATCH('Capacity Backing (Hide)'!$A153,'Capacity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(Hide)'!$A153,'Capacity Summary'!$H$138:$BG$138,0))="x",INDEX('Capacity Summary'!$C$139:$E$238,MATCH('Capacity Backing (Hide)'!AO$132,'Capacity Summary'!$B$139:$B$238,0),4),IF(INDEX('Capacity Summary'!$H$139:$BG$238,MATCH('Capacity Backing (Hide)'!AO$132,'Capacity Summary'!$B$139:$B$238,0),MATCH('Capacity Backing (Hide)'!$A153,'Capacity Summary'!$H$138:$BG$138,0))&lt;&gt;0,INDEX('Capacity Summary'!$H$139:$BG$238,MATCH('Capacity Backing (Hide)'!AO$132,'Capacity Summary'!$B$139:$B$238,0),MATCH('Capacity Backing (Hide)'!$A153,'Capacity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(Hide)'!$A153,'Capacity Summary'!$H$138:$BG$138,0))="x",INDEX('Capacity Summary'!$C$139:$E$238,MATCH('Capacity Backing (Hide)'!AP$132,'Capacity Summary'!$B$139:$B$238,0),4),IF(INDEX('Capacity Summary'!$H$139:$BG$238,MATCH('Capacity Backing (Hide)'!AP$132,'Capacity Summary'!$B$139:$B$238,0),MATCH('Capacity Backing (Hide)'!$A153,'Capacity Summary'!$H$138:$BG$138,0))&lt;&gt;0,INDEX('Capacity Summary'!$H$139:$BG$238,MATCH('Capacity Backing (Hide)'!AP$132,'Capacity Summary'!$B$139:$B$238,0),MATCH('Capacity Backing (Hide)'!$A153,'Capacity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(Hide)'!$A153,'Capacity Summary'!$H$138:$BG$138,0))="x",INDEX('Capacity Summary'!$C$139:$E$238,MATCH('Capacity Backing (Hide)'!AQ$132,'Capacity Summary'!$B$139:$B$238,0),4),IF(INDEX('Capacity Summary'!$H$139:$BG$238,MATCH('Capacity Backing (Hide)'!AQ$132,'Capacity Summary'!$B$139:$B$238,0),MATCH('Capacity Backing (Hide)'!$A153,'Capacity Summary'!$H$138:$BG$138,0))&lt;&gt;0,INDEX('Capacity Summary'!$H$139:$BG$238,MATCH('Capacity Backing (Hide)'!AQ$132,'Capacity Summary'!$B$139:$B$238,0),MATCH('Capacity Backing (Hide)'!$A153,'Capacity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(Hide)'!$A153,'Capacity Summary'!$H$138:$BG$138,0))="x",INDEX('Capacity Summary'!$C$139:$E$238,MATCH('Capacity Backing (Hide)'!AR$132,'Capacity Summary'!$B$139:$B$238,0),4),IF(INDEX('Capacity Summary'!$H$139:$BG$238,MATCH('Capacity Backing (Hide)'!AR$132,'Capacity Summary'!$B$139:$B$238,0),MATCH('Capacity Backing (Hide)'!$A153,'Capacity Summary'!$H$138:$BG$138,0))&lt;&gt;0,INDEX('Capacity Summary'!$H$139:$BG$238,MATCH('Capacity Backing (Hide)'!AR$132,'Capacity Summary'!$B$139:$B$238,0),MATCH('Capacity Backing (Hide)'!$A153,'Capacity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(Hide)'!$A153,'Capacity Summary'!$H$138:$BG$138,0))="x",INDEX('Capacity Summary'!$C$139:$E$238,MATCH('Capacity Backing (Hide)'!AS$132,'Capacity Summary'!$B$139:$B$238,0),4),IF(INDEX('Capacity Summary'!$H$139:$BG$238,MATCH('Capacity Backing (Hide)'!AS$132,'Capacity Summary'!$B$139:$B$238,0),MATCH('Capacity Backing (Hide)'!$A153,'Capacity Summary'!$H$138:$BG$138,0))&lt;&gt;0,INDEX('Capacity Summary'!$H$139:$BG$238,MATCH('Capacity Backing (Hide)'!AS$132,'Capacity Summary'!$B$139:$B$238,0),MATCH('Capacity Backing (Hide)'!$A153,'Capacity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(Hide)'!$A153,'Capacity Summary'!$H$138:$BG$138,0))="x",INDEX('Capacity Summary'!$C$139:$E$238,MATCH('Capacity Backing (Hide)'!AT$132,'Capacity Summary'!$B$139:$B$238,0),4),IF(INDEX('Capacity Summary'!$H$139:$BG$238,MATCH('Capacity Backing (Hide)'!AT$132,'Capacity Summary'!$B$139:$B$238,0),MATCH('Capacity Backing (Hide)'!$A153,'Capacity Summary'!$H$138:$BG$138,0))&lt;&gt;0,INDEX('Capacity Summary'!$H$139:$BG$238,MATCH('Capacity Backing (Hide)'!AT$132,'Capacity Summary'!$B$139:$B$238,0),MATCH('Capacity Backing (Hide)'!$A153,'Capacity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(Hide)'!$A153,'Capacity Summary'!$H$138:$BG$138,0))="x",INDEX('Capacity Summary'!$C$139:$E$238,MATCH('Capacity Backing (Hide)'!AU$132,'Capacity Summary'!$B$139:$B$238,0),4),IF(INDEX('Capacity Summary'!$H$139:$BG$238,MATCH('Capacity Backing (Hide)'!AU$132,'Capacity Summary'!$B$139:$B$238,0),MATCH('Capacity Backing (Hide)'!$A153,'Capacity Summary'!$H$138:$BG$138,0))&lt;&gt;0,INDEX('Capacity Summary'!$H$139:$BG$238,MATCH('Capacity Backing (Hide)'!AU$132,'Capacity Summary'!$B$139:$B$238,0),MATCH('Capacity Backing (Hide)'!$A153,'Capacity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(Hide)'!$A153,'Capacity Summary'!$H$138:$BG$138,0))="x",INDEX('Capacity Summary'!$C$139:$E$238,MATCH('Capacity Backing (Hide)'!AV$132,'Capacity Summary'!$B$139:$B$238,0),4),IF(INDEX('Capacity Summary'!$H$139:$BG$238,MATCH('Capacity Backing (Hide)'!AV$132,'Capacity Summary'!$B$139:$B$238,0),MATCH('Capacity Backing (Hide)'!$A153,'Capacity Summary'!$H$138:$BG$138,0))&lt;&gt;0,INDEX('Capacity Summary'!$H$139:$BG$238,MATCH('Capacity Backing (Hide)'!AV$132,'Capacity Summary'!$B$139:$B$238,0),MATCH('Capacity Backing (Hide)'!$A153,'Capacity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(Hide)'!$A153,'Capacity Summary'!$H$138:$BG$138,0))="x",INDEX('Capacity Summary'!$C$139:$E$238,MATCH('Capacity Backing (Hide)'!AW$132,'Capacity Summary'!$B$139:$B$238,0),4),IF(INDEX('Capacity Summary'!$H$139:$BG$238,MATCH('Capacity Backing (Hide)'!AW$132,'Capacity Summary'!$B$139:$B$238,0),MATCH('Capacity Backing (Hide)'!$A153,'Capacity Summary'!$H$138:$BG$138,0))&lt;&gt;0,INDEX('Capacity Summary'!$H$139:$BG$238,MATCH('Capacity Backing (Hide)'!AW$132,'Capacity Summary'!$B$139:$B$238,0),MATCH('Capacity Backing (Hide)'!$A153,'Capacity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(Hide)'!$A153,'Capacity Summary'!$H$138:$BG$138,0))="x",INDEX('Capacity Summary'!$C$139:$E$238,MATCH('Capacity Backing (Hide)'!AX$132,'Capacity Summary'!$B$139:$B$238,0),4),IF(INDEX('Capacity Summary'!$H$139:$BG$238,MATCH('Capacity Backing (Hide)'!AX$132,'Capacity Summary'!$B$139:$B$238,0),MATCH('Capacity Backing (Hide)'!$A153,'Capacity Summary'!$H$138:$BG$138,0))&lt;&gt;0,INDEX('Capacity Summary'!$H$139:$BG$238,MATCH('Capacity Backing (Hide)'!AX$132,'Capacity Summary'!$B$139:$B$238,0),MATCH('Capacity Backing (Hide)'!$A153,'Capacity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(Hide)'!$A153,'Capacity Summary'!$H$138:$BG$138,0))="x",INDEX('Capacity Summary'!$C$139:$E$238,MATCH('Capacity Backing (Hide)'!AY$132,'Capacity Summary'!$B$139:$B$238,0),4),IF(INDEX('Capacity Summary'!$H$139:$BG$238,MATCH('Capacity Backing (Hide)'!AY$132,'Capacity Summary'!$B$139:$B$238,0),MATCH('Capacity Backing (Hide)'!$A153,'Capacity Summary'!$H$138:$BG$138,0))&lt;&gt;0,INDEX('Capacity Summary'!$H$139:$BG$238,MATCH('Capacity Backing (Hide)'!AY$132,'Capacity Summary'!$B$139:$B$238,0),MATCH('Capacity Backing (Hide)'!$A153,'Capacity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(Hide)'!$A153,'Capacity Summary'!$H$138:$BG$138,0))="x",INDEX('Capacity Summary'!$C$139:$E$238,MATCH('Capacity Backing (Hide)'!AZ$132,'Capacity Summary'!$B$139:$B$238,0),4),IF(INDEX('Capacity Summary'!$H$139:$BG$238,MATCH('Capacity Backing (Hide)'!AZ$132,'Capacity Summary'!$B$139:$B$238,0),MATCH('Capacity Backing (Hide)'!$A153,'Capacity Summary'!$H$138:$BG$138,0))&lt;&gt;0,INDEX('Capacity Summary'!$H$139:$BG$238,MATCH('Capacity Backing (Hide)'!AZ$132,'Capacity Summary'!$B$139:$B$238,0),MATCH('Capacity Backing (Hide)'!$A153,'Capacity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(Hide)'!$A153,'Capacity Summary'!$H$138:$BG$138,0))="x",INDEX('Capacity Summary'!$C$139:$E$238,MATCH('Capacity Backing (Hide)'!BA$132,'Capacity Summary'!$B$139:$B$238,0),4),IF(INDEX('Capacity Summary'!$H$139:$BG$238,MATCH('Capacity Backing (Hide)'!BA$132,'Capacity Summary'!$B$139:$B$238,0),MATCH('Capacity Backing (Hide)'!$A153,'Capacity Summary'!$H$138:$BG$138,0))&lt;&gt;0,INDEX('Capacity Summary'!$H$139:$BG$238,MATCH('Capacity Backing (Hide)'!BA$132,'Capacity Summary'!$B$139:$B$238,0),MATCH('Capacity Backing (Hide)'!$A153,'Capacity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(Hide)'!$A153,'Capacity Summary'!$H$138:$BG$138,0))="x",INDEX('Capacity Summary'!$C$139:$E$238,MATCH('Capacity Backing (Hide)'!BB$132,'Capacity Summary'!$B$139:$B$238,0),4),IF(INDEX('Capacity Summary'!$H$139:$BG$238,MATCH('Capacity Backing (Hide)'!BB$132,'Capacity Summary'!$B$139:$B$238,0),MATCH('Capacity Backing (Hide)'!$A153,'Capacity Summary'!$H$138:$BG$138,0))&lt;&gt;0,INDEX('Capacity Summary'!$H$139:$BG$238,MATCH('Capacity Backing (Hide)'!BB$132,'Capacity Summary'!$B$139:$B$238,0),MATCH('Capacity Backing (Hide)'!$A153,'Capacity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(Hide)'!$A153,'Capacity Summary'!$H$138:$BG$138,0))="x",INDEX('Capacity Summary'!$C$139:$E$238,MATCH('Capacity Backing (Hide)'!BC$132,'Capacity Summary'!$B$139:$B$238,0),4),IF(INDEX('Capacity Summary'!$H$139:$BG$238,MATCH('Capacity Backing (Hide)'!BC$132,'Capacity Summary'!$B$139:$B$238,0),MATCH('Capacity Backing (Hide)'!$A153,'Capacity Summary'!$H$138:$BG$138,0))&lt;&gt;0,INDEX('Capacity Summary'!$H$139:$BG$238,MATCH('Capacity Backing (Hide)'!BC$132,'Capacity Summary'!$B$139:$B$238,0),MATCH('Capacity Backing (Hide)'!$A153,'Capacity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(Hide)'!$A153,'Capacity Summary'!$H$138:$BG$138,0))="x",INDEX('Capacity Summary'!$C$139:$E$238,MATCH('Capacity Backing (Hide)'!BD$132,'Capacity Summary'!$B$139:$B$238,0),4),IF(INDEX('Capacity Summary'!$H$139:$BG$238,MATCH('Capacity Backing (Hide)'!BD$132,'Capacity Summary'!$B$139:$B$238,0),MATCH('Capacity Backing (Hide)'!$A153,'Capacity Summary'!$H$138:$BG$138,0))&lt;&gt;0,INDEX('Capacity Summary'!$H$139:$BG$238,MATCH('Capacity Backing (Hide)'!BD$132,'Capacity Summary'!$B$139:$B$238,0),MATCH('Capacity Backing (Hide)'!$A153,'Capacity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(Hide)'!$A153,'Capacity Summary'!$H$138:$BG$138,0))="x",INDEX('Capacity Summary'!$C$139:$E$238,MATCH('Capacity Backing (Hide)'!BE$132,'Capacity Summary'!$B$139:$B$238,0),4),IF(INDEX('Capacity Summary'!$H$139:$BG$238,MATCH('Capacity Backing (Hide)'!BE$132,'Capacity Summary'!$B$139:$B$238,0),MATCH('Capacity Backing (Hide)'!$A153,'Capacity Summary'!$H$138:$BG$138,0))&lt;&gt;0,INDEX('Capacity Summary'!$H$139:$BG$238,MATCH('Capacity Backing (Hide)'!BE$132,'Capacity Summary'!$B$139:$B$238,0),MATCH('Capacity Backing (Hide)'!$A153,'Capacity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(Hide)'!$A153,'Capacity Summary'!$H$138:$BG$138,0))="x",INDEX('Capacity Summary'!$C$139:$E$238,MATCH('Capacity Backing (Hide)'!BF$132,'Capacity Summary'!$B$139:$B$238,0),4),IF(INDEX('Capacity Summary'!$H$139:$BG$238,MATCH('Capacity Backing (Hide)'!BF$132,'Capacity Summary'!$B$139:$B$238,0),MATCH('Capacity Backing (Hide)'!$A153,'Capacity Summary'!$H$138:$BG$138,0))&lt;&gt;0,INDEX('Capacity Summary'!$H$139:$BG$238,MATCH('Capacity Backing (Hide)'!BF$132,'Capacity Summary'!$B$139:$B$238,0),MATCH('Capacity Backing (Hide)'!$A153,'Capacity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(Hide)'!$A153,'Capacity Summary'!$H$138:$BG$138,0))="x",INDEX('Capacity Summary'!$C$139:$E$238,MATCH('Capacity Backing (Hide)'!BG$132,'Capacity Summary'!$B$139:$B$238,0),4),IF(INDEX('Capacity Summary'!$H$139:$BG$238,MATCH('Capacity Backing (Hide)'!BG$132,'Capacity Summary'!$B$139:$B$238,0),MATCH('Capacity Backing (Hide)'!$A153,'Capacity Summary'!$H$138:$BG$138,0))&lt;&gt;0,INDEX('Capacity Summary'!$H$139:$BG$238,MATCH('Capacity Backing (Hide)'!BG$132,'Capacity Summary'!$B$139:$B$238,0),MATCH('Capacity Backing (Hide)'!$A153,'Capacity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(Hide)'!$A153,'Capacity Summary'!$H$138:$BG$138,0))="x",INDEX('Capacity Summary'!$C$139:$E$238,MATCH('Capacity Backing (Hide)'!BH$132,'Capacity Summary'!$B$139:$B$238,0),4),IF(INDEX('Capacity Summary'!$H$139:$BG$238,MATCH('Capacity Backing (Hide)'!BH$132,'Capacity Summary'!$B$139:$B$238,0),MATCH('Capacity Backing (Hide)'!$A153,'Capacity Summary'!$H$138:$BG$138,0))&lt;&gt;0,INDEX('Capacity Summary'!$H$139:$BG$238,MATCH('Capacity Backing (Hide)'!BH$132,'Capacity Summary'!$B$139:$B$238,0),MATCH('Capacity Backing (Hide)'!$A153,'Capacity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(Hide)'!$A153,'Capacity Summary'!$H$138:$BG$138,0))="x",INDEX('Capacity Summary'!$C$139:$E$238,MATCH('Capacity Backing (Hide)'!BI$132,'Capacity Summary'!$B$139:$B$238,0),4),IF(INDEX('Capacity Summary'!$H$139:$BG$238,MATCH('Capacity Backing (Hide)'!BI$132,'Capacity Summary'!$B$139:$B$238,0),MATCH('Capacity Backing (Hide)'!$A153,'Capacity Summary'!$H$138:$BG$138,0))&lt;&gt;0,INDEX('Capacity Summary'!$H$139:$BG$238,MATCH('Capacity Backing (Hide)'!BI$132,'Capacity Summary'!$B$139:$B$238,0),MATCH('Capacity Backing (Hide)'!$A153,'Capacity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(Hide)'!$A153,'Capacity Summary'!$H$138:$BG$138,0))="x",INDEX('Capacity Summary'!$C$139:$E$238,MATCH('Capacity Backing (Hide)'!BJ$132,'Capacity Summary'!$B$139:$B$238,0),4),IF(INDEX('Capacity Summary'!$H$139:$BG$238,MATCH('Capacity Backing (Hide)'!BJ$132,'Capacity Summary'!$B$139:$B$238,0),MATCH('Capacity Backing (Hide)'!$A153,'Capacity Summary'!$H$138:$BG$138,0))&lt;&gt;0,INDEX('Capacity Summary'!$H$139:$BG$238,MATCH('Capacity Backing (Hide)'!BJ$132,'Capacity Summary'!$B$139:$B$238,0),MATCH('Capacity Backing (Hide)'!$A153,'Capacity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(Hide)'!$A153,'Capacity Summary'!$H$138:$BG$138,0))="x",INDEX('Capacity Summary'!$C$139:$E$238,MATCH('Capacity Backing (Hide)'!BK$132,'Capacity Summary'!$B$139:$B$238,0),4),IF(INDEX('Capacity Summary'!$H$139:$BG$238,MATCH('Capacity Backing (Hide)'!BK$132,'Capacity Summary'!$B$139:$B$238,0),MATCH('Capacity Backing (Hide)'!$A153,'Capacity Summary'!$H$138:$BG$138,0))&lt;&gt;0,INDEX('Capacity Summary'!$H$139:$BG$238,MATCH('Capacity Backing (Hide)'!BK$132,'Capacity Summary'!$B$139:$B$238,0),MATCH('Capacity Backing (Hide)'!$A153,'Capacity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(Hide)'!$A153,'Capacity Summary'!$H$138:$BG$138,0))="x",INDEX('Capacity Summary'!$C$139:$E$238,MATCH('Capacity Backing (Hide)'!BL$132,'Capacity Summary'!$B$139:$B$238,0),4),IF(INDEX('Capacity Summary'!$H$139:$BG$238,MATCH('Capacity Backing (Hide)'!BL$132,'Capacity Summary'!$B$139:$B$238,0),MATCH('Capacity Backing (Hide)'!$A153,'Capacity Summary'!$H$138:$BG$138,0))&lt;&gt;0,INDEX('Capacity Summary'!$H$139:$BG$238,MATCH('Capacity Backing (Hide)'!BL$132,'Capacity Summary'!$B$139:$B$238,0),MATCH('Capacity Backing (Hide)'!$A153,'Capacity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(Hide)'!$A153,'Capacity Summary'!$H$138:$BG$138,0))="x",INDEX('Capacity Summary'!$C$139:$E$238,MATCH('Capacity Backing (Hide)'!BM$132,'Capacity Summary'!$B$139:$B$238,0),4),IF(INDEX('Capacity Summary'!$H$139:$BG$238,MATCH('Capacity Backing (Hide)'!BM$132,'Capacity Summary'!$B$139:$B$238,0),MATCH('Capacity Backing (Hide)'!$A153,'Capacity Summary'!$H$138:$BG$138,0))&lt;&gt;0,INDEX('Capacity Summary'!$H$139:$BG$238,MATCH('Capacity Backing (Hide)'!BM$132,'Capacity Summary'!$B$139:$B$238,0),MATCH('Capacity Backing (Hide)'!$A153,'Capacity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(Hide)'!$A153,'Capacity Summary'!$H$138:$BG$138,0))="x",INDEX('Capacity Summary'!$C$139:$E$238,MATCH('Capacity Backing (Hide)'!BN$132,'Capacity Summary'!$B$139:$B$238,0),4),IF(INDEX('Capacity Summary'!$H$139:$BG$238,MATCH('Capacity Backing (Hide)'!BN$132,'Capacity Summary'!$B$139:$B$238,0),MATCH('Capacity Backing (Hide)'!$A153,'Capacity Summary'!$H$138:$BG$138,0))&lt;&gt;0,INDEX('Capacity Summary'!$H$139:$BG$238,MATCH('Capacity Backing (Hide)'!BN$132,'Capacity Summary'!$B$139:$B$238,0),MATCH('Capacity Backing (Hide)'!$A153,'Capacity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(Hide)'!$A153,'Capacity Summary'!$H$138:$BG$138,0))="x",INDEX('Capacity Summary'!$C$139:$E$238,MATCH('Capacity Backing (Hide)'!BO$132,'Capacity Summary'!$B$139:$B$238,0),4),IF(INDEX('Capacity Summary'!$H$139:$BG$238,MATCH('Capacity Backing (Hide)'!BO$132,'Capacity Summary'!$B$139:$B$238,0),MATCH('Capacity Backing (Hide)'!$A153,'Capacity Summary'!$H$138:$BG$138,0))&lt;&gt;0,INDEX('Capacity Summary'!$H$139:$BG$238,MATCH('Capacity Backing (Hide)'!BO$132,'Capacity Summary'!$B$139:$B$238,0),MATCH('Capacity Backing (Hide)'!$A153,'Capacity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(Hide)'!$A153,'Capacity Summary'!$H$138:$BG$138,0))="x",INDEX('Capacity Summary'!$C$139:$E$238,MATCH('Capacity Backing (Hide)'!BP$132,'Capacity Summary'!$B$139:$B$238,0),4),IF(INDEX('Capacity Summary'!$H$139:$BG$238,MATCH('Capacity Backing (Hide)'!BP$132,'Capacity Summary'!$B$139:$B$238,0),MATCH('Capacity Backing (Hide)'!$A153,'Capacity Summary'!$H$138:$BG$138,0))&lt;&gt;0,INDEX('Capacity Summary'!$H$139:$BG$238,MATCH('Capacity Backing (Hide)'!BP$132,'Capacity Summary'!$B$139:$B$238,0),MATCH('Capacity Backing (Hide)'!$A153,'Capacity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(Hide)'!$A153,'Capacity Summary'!$H$138:$BG$138,0))="x",INDEX('Capacity Summary'!$C$139:$E$238,MATCH('Capacity Backing (Hide)'!BQ$132,'Capacity Summary'!$B$139:$B$238,0),4),IF(INDEX('Capacity Summary'!$H$139:$BG$238,MATCH('Capacity Backing (Hide)'!BQ$132,'Capacity Summary'!$B$139:$B$238,0),MATCH('Capacity Backing (Hide)'!$A153,'Capacity Summary'!$H$138:$BG$138,0))&lt;&gt;0,INDEX('Capacity Summary'!$H$139:$BG$238,MATCH('Capacity Backing (Hide)'!BQ$132,'Capacity Summary'!$B$139:$B$238,0),MATCH('Capacity Backing (Hide)'!$A153,'Capacity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(Hide)'!$A153,'Capacity Summary'!$H$138:$BG$138,0))="x",INDEX('Capacity Summary'!$C$139:$E$238,MATCH('Capacity Backing (Hide)'!BR$132,'Capacity Summary'!$B$139:$B$238,0),4),IF(INDEX('Capacity Summary'!$H$139:$BG$238,MATCH('Capacity Backing (Hide)'!BR$132,'Capacity Summary'!$B$139:$B$238,0),MATCH('Capacity Backing (Hide)'!$A153,'Capacity Summary'!$H$138:$BG$138,0))&lt;&gt;0,INDEX('Capacity Summary'!$H$139:$BG$238,MATCH('Capacity Backing (Hide)'!BR$132,'Capacity Summary'!$B$139:$B$238,0),MATCH('Capacity Backing (Hide)'!$A153,'Capacity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(Hide)'!$A153,'Capacity Summary'!$H$138:$BG$138,0))="x",INDEX('Capacity Summary'!$C$139:$E$238,MATCH('Capacity Backing (Hide)'!BS$132,'Capacity Summary'!$B$139:$B$238,0),4),IF(INDEX('Capacity Summary'!$H$139:$BG$238,MATCH('Capacity Backing (Hide)'!BS$132,'Capacity Summary'!$B$139:$B$238,0),MATCH('Capacity Backing (Hide)'!$A153,'Capacity Summary'!$H$138:$BG$138,0))&lt;&gt;0,INDEX('Capacity Summary'!$H$139:$BG$238,MATCH('Capacity Backing (Hide)'!BS$132,'Capacity Summary'!$B$139:$B$238,0),MATCH('Capacity Backing (Hide)'!$A153,'Capacity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(Hide)'!$A153,'Capacity Summary'!$H$138:$BG$138,0))="x",INDEX('Capacity Summary'!$C$139:$E$238,MATCH('Capacity Backing (Hide)'!BT$132,'Capacity Summary'!$B$139:$B$238,0),4),IF(INDEX('Capacity Summary'!$H$139:$BG$238,MATCH('Capacity Backing (Hide)'!BT$132,'Capacity Summary'!$B$139:$B$238,0),MATCH('Capacity Backing (Hide)'!$A153,'Capacity Summary'!$H$138:$BG$138,0))&lt;&gt;0,INDEX('Capacity Summary'!$H$139:$BG$238,MATCH('Capacity Backing (Hide)'!BT$132,'Capacity Summary'!$B$139:$B$238,0),MATCH('Capacity Backing (Hide)'!$A153,'Capacity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(Hide)'!$A153,'Capacity Summary'!$H$138:$BG$138,0))="x",INDEX('Capacity Summary'!$C$139:$E$238,MATCH('Capacity Backing (Hide)'!BU$132,'Capacity Summary'!$B$139:$B$238,0),4),IF(INDEX('Capacity Summary'!$H$139:$BG$238,MATCH('Capacity Backing (Hide)'!BU$132,'Capacity Summary'!$B$139:$B$238,0),MATCH('Capacity Backing (Hide)'!$A153,'Capacity Summary'!$H$138:$BG$138,0))&lt;&gt;0,INDEX('Capacity Summary'!$H$139:$BG$238,MATCH('Capacity Backing (Hide)'!BU$132,'Capacity Summary'!$B$139:$B$238,0),MATCH('Capacity Backing (Hide)'!$A153,'Capacity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(Hide)'!$A153,'Capacity Summary'!$H$138:$BG$138,0))="x",INDEX('Capacity Summary'!$C$139:$E$238,MATCH('Capacity Backing (Hide)'!BV$132,'Capacity Summary'!$B$139:$B$238,0),4),IF(INDEX('Capacity Summary'!$H$139:$BG$238,MATCH('Capacity Backing (Hide)'!BV$132,'Capacity Summary'!$B$139:$B$238,0),MATCH('Capacity Backing (Hide)'!$A153,'Capacity Summary'!$H$138:$BG$138,0))&lt;&gt;0,INDEX('Capacity Summary'!$H$139:$BG$238,MATCH('Capacity Backing (Hide)'!BV$132,'Capacity Summary'!$B$139:$B$238,0),MATCH('Capacity Backing (Hide)'!$A153,'Capacity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(Hide)'!$A153,'Capacity Summary'!$H$138:$BG$138,0))="x",INDEX('Capacity Summary'!$C$139:$E$238,MATCH('Capacity Backing (Hide)'!BW$132,'Capacity Summary'!$B$139:$B$238,0),4),IF(INDEX('Capacity Summary'!$H$139:$BG$238,MATCH('Capacity Backing (Hide)'!BW$132,'Capacity Summary'!$B$139:$B$238,0),MATCH('Capacity Backing (Hide)'!$A153,'Capacity Summary'!$H$138:$BG$138,0))&lt;&gt;0,INDEX('Capacity Summary'!$H$139:$BG$238,MATCH('Capacity Backing (Hide)'!BW$132,'Capacity Summary'!$B$139:$B$238,0),MATCH('Capacity Backing (Hide)'!$A153,'Capacity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(Hide)'!$A153,'Capacity Summary'!$H$138:$BG$138,0))="x",INDEX('Capacity Summary'!$C$139:$E$238,MATCH('Capacity Backing (Hide)'!BX$132,'Capacity Summary'!$B$139:$B$238,0),4),IF(INDEX('Capacity Summary'!$H$139:$BG$238,MATCH('Capacity Backing (Hide)'!BX$132,'Capacity Summary'!$B$139:$B$238,0),MATCH('Capacity Backing (Hide)'!$A153,'Capacity Summary'!$H$138:$BG$138,0))&lt;&gt;0,INDEX('Capacity Summary'!$H$139:$BG$238,MATCH('Capacity Backing (Hide)'!BX$132,'Capacity Summary'!$B$139:$B$238,0),MATCH('Capacity Backing (Hide)'!$A153,'Capacity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(Hide)'!$A153,'Capacity Summary'!$H$138:$BG$138,0))="x",INDEX('Capacity Summary'!$C$139:$E$238,MATCH('Capacity Backing (Hide)'!BY$132,'Capacity Summary'!$B$139:$B$238,0),4),IF(INDEX('Capacity Summary'!$H$139:$BG$238,MATCH('Capacity Backing (Hide)'!BY$132,'Capacity Summary'!$B$139:$B$238,0),MATCH('Capacity Backing (Hide)'!$A153,'Capacity Summary'!$H$138:$BG$138,0))&lt;&gt;0,INDEX('Capacity Summary'!$H$139:$BG$238,MATCH('Capacity Backing (Hide)'!BY$132,'Capacity Summary'!$B$139:$B$238,0),MATCH('Capacity Backing (Hide)'!$A153,'Capacity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(Hide)'!$A153,'Capacity Summary'!$H$138:$BG$138,0))="x",INDEX('Capacity Summary'!$C$139:$E$238,MATCH('Capacity Backing (Hide)'!BZ$132,'Capacity Summary'!$B$139:$B$238,0),4),IF(INDEX('Capacity Summary'!$H$139:$BG$238,MATCH('Capacity Backing (Hide)'!BZ$132,'Capacity Summary'!$B$139:$B$238,0),MATCH('Capacity Backing (Hide)'!$A153,'Capacity Summary'!$H$138:$BG$138,0))&lt;&gt;0,INDEX('Capacity Summary'!$H$139:$BG$238,MATCH('Capacity Backing (Hide)'!BZ$132,'Capacity Summary'!$B$139:$B$238,0),MATCH('Capacity Backing (Hide)'!$A153,'Capacity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(Hide)'!$A153,'Capacity Summary'!$H$138:$BG$138,0))="x",INDEX('Capacity Summary'!$C$139:$E$238,MATCH('Capacity Backing (Hide)'!CA$132,'Capacity Summary'!$B$139:$B$238,0),4),IF(INDEX('Capacity Summary'!$H$139:$BG$238,MATCH('Capacity Backing (Hide)'!CA$132,'Capacity Summary'!$B$139:$B$238,0),MATCH('Capacity Backing (Hide)'!$A153,'Capacity Summary'!$H$138:$BG$138,0))&lt;&gt;0,INDEX('Capacity Summary'!$H$139:$BG$238,MATCH('Capacity Backing (Hide)'!CA$132,'Capacity Summary'!$B$139:$B$238,0),MATCH('Capacity Backing (Hide)'!$A153,'Capacity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(Hide)'!$A153,'Capacity Summary'!$H$138:$BG$138,0))="x",INDEX('Capacity Summary'!$C$139:$E$238,MATCH('Capacity Backing (Hide)'!CB$132,'Capacity Summary'!$B$139:$B$238,0),4),IF(INDEX('Capacity Summary'!$H$139:$BG$238,MATCH('Capacity Backing (Hide)'!CB$132,'Capacity Summary'!$B$139:$B$238,0),MATCH('Capacity Backing (Hide)'!$A153,'Capacity Summary'!$H$138:$BG$138,0))&lt;&gt;0,INDEX('Capacity Summary'!$H$139:$BG$238,MATCH('Capacity Backing (Hide)'!CB$132,'Capacity Summary'!$B$139:$B$238,0),MATCH('Capacity Backing (Hide)'!$A153,'Capacity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(Hide)'!$A153,'Capacity Summary'!$H$138:$BG$138,0))="x",INDEX('Capacity Summary'!$C$139:$E$238,MATCH('Capacity Backing (Hide)'!CC$132,'Capacity Summary'!$B$139:$B$238,0),4),IF(INDEX('Capacity Summary'!$H$139:$BG$238,MATCH('Capacity Backing (Hide)'!CC$132,'Capacity Summary'!$B$139:$B$238,0),MATCH('Capacity Backing (Hide)'!$A153,'Capacity Summary'!$H$138:$BG$138,0))&lt;&gt;0,INDEX('Capacity Summary'!$H$139:$BG$238,MATCH('Capacity Backing (Hide)'!CC$132,'Capacity Summary'!$B$139:$B$238,0),MATCH('Capacity Backing (Hide)'!$A153,'Capacity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(Hide)'!$A153,'Capacity Summary'!$H$138:$BG$138,0))="x",INDEX('Capacity Summary'!$C$139:$E$238,MATCH('Capacity Backing (Hide)'!CD$132,'Capacity Summary'!$B$139:$B$238,0),4),IF(INDEX('Capacity Summary'!$H$139:$BG$238,MATCH('Capacity Backing (Hide)'!CD$132,'Capacity Summary'!$B$139:$B$238,0),MATCH('Capacity Backing (Hide)'!$A153,'Capacity Summary'!$H$138:$BG$138,0))&lt;&gt;0,INDEX('Capacity Summary'!$H$139:$BG$238,MATCH('Capacity Backing (Hide)'!CD$132,'Capacity Summary'!$B$139:$B$238,0),MATCH('Capacity Backing (Hide)'!$A153,'Capacity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(Hide)'!$A153,'Capacity Summary'!$H$138:$BG$138,0))="x",INDEX('Capacity Summary'!$C$139:$E$238,MATCH('Capacity Backing (Hide)'!CE$132,'Capacity Summary'!$B$139:$B$238,0),4),IF(INDEX('Capacity Summary'!$H$139:$BG$238,MATCH('Capacity Backing (Hide)'!CE$132,'Capacity Summary'!$B$139:$B$238,0),MATCH('Capacity Backing (Hide)'!$A153,'Capacity Summary'!$H$138:$BG$138,0))&lt;&gt;0,INDEX('Capacity Summary'!$H$139:$BG$238,MATCH('Capacity Backing (Hide)'!CE$132,'Capacity Summary'!$B$139:$B$238,0),MATCH('Capacity Backing (Hide)'!$A153,'Capacity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(Hide)'!$A153,'Capacity Summary'!$H$138:$BG$138,0))="x",INDEX('Capacity Summary'!$C$139:$E$238,MATCH('Capacity Backing (Hide)'!CF$132,'Capacity Summary'!$B$139:$B$238,0),4),IF(INDEX('Capacity Summary'!$H$139:$BG$238,MATCH('Capacity Backing (Hide)'!CF$132,'Capacity Summary'!$B$139:$B$238,0),MATCH('Capacity Backing (Hide)'!$A153,'Capacity Summary'!$H$138:$BG$138,0))&lt;&gt;0,INDEX('Capacity Summary'!$H$139:$BG$238,MATCH('Capacity Backing (Hide)'!CF$132,'Capacity Summary'!$B$139:$B$238,0),MATCH('Capacity Backing (Hide)'!$A153,'Capacity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(Hide)'!$A153,'Capacity Summary'!$H$138:$BG$138,0))="x",INDEX('Capacity Summary'!$C$139:$E$238,MATCH('Capacity Backing (Hide)'!CG$132,'Capacity Summary'!$B$139:$B$238,0),4),IF(INDEX('Capacity Summary'!$H$139:$BG$238,MATCH('Capacity Backing (Hide)'!CG$132,'Capacity Summary'!$B$139:$B$238,0),MATCH('Capacity Backing (Hide)'!$A153,'Capacity Summary'!$H$138:$BG$138,0))&lt;&gt;0,INDEX('Capacity Summary'!$H$139:$BG$238,MATCH('Capacity Backing (Hide)'!CG$132,'Capacity Summary'!$B$139:$B$238,0),MATCH('Capacity Backing (Hide)'!$A153,'Capacity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(Hide)'!$A153,'Capacity Summary'!$H$138:$BG$138,0))="x",INDEX('Capacity Summary'!$C$139:$E$238,MATCH('Capacity Backing (Hide)'!CH$132,'Capacity Summary'!$B$139:$B$238,0),4),IF(INDEX('Capacity Summary'!$H$139:$BG$238,MATCH('Capacity Backing (Hide)'!CH$132,'Capacity Summary'!$B$139:$B$238,0),MATCH('Capacity Backing (Hide)'!$A153,'Capacity Summary'!$H$138:$BG$138,0))&lt;&gt;0,INDEX('Capacity Summary'!$H$139:$BG$238,MATCH('Capacity Backing (Hide)'!CH$132,'Capacity Summary'!$B$139:$B$238,0),MATCH('Capacity Backing (Hide)'!$A153,'Capacity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(Hide)'!$A153,'Capacity Summary'!$H$138:$BG$138,0))="x",INDEX('Capacity Summary'!$C$139:$E$238,MATCH('Capacity Backing (Hide)'!CI$132,'Capacity Summary'!$B$139:$B$238,0),4),IF(INDEX('Capacity Summary'!$H$139:$BG$238,MATCH('Capacity Backing (Hide)'!CI$132,'Capacity Summary'!$B$139:$B$238,0),MATCH('Capacity Backing (Hide)'!$A153,'Capacity Summary'!$H$138:$BG$138,0))&lt;&gt;0,INDEX('Capacity Summary'!$H$139:$BG$238,MATCH('Capacity Backing (Hide)'!CI$132,'Capacity Summary'!$B$139:$B$238,0),MATCH('Capacity Backing (Hide)'!$A153,'Capacity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(Hide)'!$A153,'Capacity Summary'!$H$138:$BG$138,0))="x",INDEX('Capacity Summary'!$C$139:$E$238,MATCH('Capacity Backing (Hide)'!CJ$132,'Capacity Summary'!$B$139:$B$238,0),4),IF(INDEX('Capacity Summary'!$H$139:$BG$238,MATCH('Capacity Backing (Hide)'!CJ$132,'Capacity Summary'!$B$139:$B$238,0),MATCH('Capacity Backing (Hide)'!$A153,'Capacity Summary'!$H$138:$BG$138,0))&lt;&gt;0,INDEX('Capacity Summary'!$H$139:$BG$238,MATCH('Capacity Backing (Hide)'!CJ$132,'Capacity Summary'!$B$139:$B$238,0),MATCH('Capacity Backing (Hide)'!$A153,'Capacity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(Hide)'!$A153,'Capacity Summary'!$H$138:$BG$138,0))="x",INDEX('Capacity Summary'!$C$139:$E$238,MATCH('Capacity Backing (Hide)'!CK$132,'Capacity Summary'!$B$139:$B$238,0),4),IF(INDEX('Capacity Summary'!$H$139:$BG$238,MATCH('Capacity Backing (Hide)'!CK$132,'Capacity Summary'!$B$139:$B$238,0),MATCH('Capacity Backing (Hide)'!$A153,'Capacity Summary'!$H$138:$BG$138,0))&lt;&gt;0,INDEX('Capacity Summary'!$H$139:$BG$238,MATCH('Capacity Backing (Hide)'!CK$132,'Capacity Summary'!$B$139:$B$238,0),MATCH('Capacity Backing (Hide)'!$A153,'Capacity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(Hide)'!$A153,'Capacity Summary'!$H$138:$BG$138,0))="x",INDEX('Capacity Summary'!$C$139:$E$238,MATCH('Capacity Backing (Hide)'!CL$132,'Capacity Summary'!$B$139:$B$238,0),4),IF(INDEX('Capacity Summary'!$H$139:$BG$238,MATCH('Capacity Backing (Hide)'!CL$132,'Capacity Summary'!$B$139:$B$238,0),MATCH('Capacity Backing (Hide)'!$A153,'Capacity Summary'!$H$138:$BG$138,0))&lt;&gt;0,INDEX('Capacity Summary'!$H$139:$BG$238,MATCH('Capacity Backing (Hide)'!CL$132,'Capacity Summary'!$B$139:$B$238,0),MATCH('Capacity Backing (Hide)'!$A153,'Capacity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(Hide)'!$A153,'Capacity Summary'!$H$138:$BG$138,0))="x",INDEX('Capacity Summary'!$C$139:$E$238,MATCH('Capacity Backing (Hide)'!CM$132,'Capacity Summary'!$B$139:$B$238,0),4),IF(INDEX('Capacity Summary'!$H$139:$BG$238,MATCH('Capacity Backing (Hide)'!CM$132,'Capacity Summary'!$B$139:$B$238,0),MATCH('Capacity Backing (Hide)'!$A153,'Capacity Summary'!$H$138:$BG$138,0))&lt;&gt;0,INDEX('Capacity Summary'!$H$139:$BG$238,MATCH('Capacity Backing (Hide)'!CM$132,'Capacity Summary'!$B$139:$B$238,0),MATCH('Capacity Backing (Hide)'!$A153,'Capacity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(Hide)'!$A153,'Capacity Summary'!$H$138:$BG$138,0))="x",INDEX('Capacity Summary'!$C$139:$E$238,MATCH('Capacity Backing (Hide)'!CN$132,'Capacity Summary'!$B$139:$B$238,0),4),IF(INDEX('Capacity Summary'!$H$139:$BG$238,MATCH('Capacity Backing (Hide)'!CN$132,'Capacity Summary'!$B$139:$B$238,0),MATCH('Capacity Backing (Hide)'!$A153,'Capacity Summary'!$H$138:$BG$138,0))&lt;&gt;0,INDEX('Capacity Summary'!$H$139:$BG$238,MATCH('Capacity Backing (Hide)'!CN$132,'Capacity Summary'!$B$139:$B$238,0),MATCH('Capacity Backing (Hide)'!$A153,'Capacity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(Hide)'!$A153,'Capacity Summary'!$H$138:$BG$138,0))="x",INDEX('Capacity Summary'!$C$139:$E$238,MATCH('Capacity Backing (Hide)'!CO$132,'Capacity Summary'!$B$139:$B$238,0),4),IF(INDEX('Capacity Summary'!$H$139:$BG$238,MATCH('Capacity Backing (Hide)'!CO$132,'Capacity Summary'!$B$139:$B$238,0),MATCH('Capacity Backing (Hide)'!$A153,'Capacity Summary'!$H$138:$BG$138,0))&lt;&gt;0,INDEX('Capacity Summary'!$H$139:$BG$238,MATCH('Capacity Backing (Hide)'!CO$132,'Capacity Summary'!$B$139:$B$238,0),MATCH('Capacity Backing (Hide)'!$A153,'Capacity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(Hide)'!$A153,'Capacity Summary'!$H$138:$BG$138,0))="x",INDEX('Capacity Summary'!$C$139:$E$238,MATCH('Capacity Backing (Hide)'!CP$132,'Capacity Summary'!$B$139:$B$238,0),4),IF(INDEX('Capacity Summary'!$H$139:$BG$238,MATCH('Capacity Backing (Hide)'!CP$132,'Capacity Summary'!$B$139:$B$238,0),MATCH('Capacity Backing (Hide)'!$A153,'Capacity Summary'!$H$138:$BG$138,0))&lt;&gt;0,INDEX('Capacity Summary'!$H$139:$BG$238,MATCH('Capacity Backing (Hide)'!CP$132,'Capacity Summary'!$B$139:$B$238,0),MATCH('Capacity Backing (Hide)'!$A153,'Capacity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(Hide)'!$A153,'Capacity Summary'!$H$138:$BG$138,0))="x",INDEX('Capacity Summary'!$C$139:$E$238,MATCH('Capacity Backing (Hide)'!CQ$132,'Capacity Summary'!$B$139:$B$238,0),4),IF(INDEX('Capacity Summary'!$H$139:$BG$238,MATCH('Capacity Backing (Hide)'!CQ$132,'Capacity Summary'!$B$139:$B$238,0),MATCH('Capacity Backing (Hide)'!$A153,'Capacity Summary'!$H$138:$BG$138,0))&lt;&gt;0,INDEX('Capacity Summary'!$H$139:$BG$238,MATCH('Capacity Backing (Hide)'!CQ$132,'Capacity Summary'!$B$139:$B$238,0),MATCH('Capacity Backing (Hide)'!$A153,'Capacity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(Hide)'!$A153,'Capacity Summary'!$H$138:$BG$138,0))="x",INDEX('Capacity Summary'!$C$139:$E$238,MATCH('Capacity Backing (Hide)'!CR$132,'Capacity Summary'!$B$139:$B$238,0),4),IF(INDEX('Capacity Summary'!$H$139:$BG$238,MATCH('Capacity Backing (Hide)'!CR$132,'Capacity Summary'!$B$139:$B$238,0),MATCH('Capacity Backing (Hide)'!$A153,'Capacity Summary'!$H$138:$BG$138,0))&lt;&gt;0,INDEX('Capacity Summary'!$H$139:$BG$238,MATCH('Capacity Backing (Hide)'!CR$132,'Capacity Summary'!$B$139:$B$238,0),MATCH('Capacity Backing (Hide)'!$A153,'Capacity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(Hide)'!$A153,'Capacity Summary'!$H$138:$BG$138,0))="x",INDEX('Capacity Summary'!$C$139:$E$238,MATCH('Capacity Backing (Hide)'!CS$132,'Capacity Summary'!$B$139:$B$238,0),4),IF(INDEX('Capacity Summary'!$H$139:$BG$238,MATCH('Capacity Backing (Hide)'!CS$132,'Capacity Summary'!$B$139:$B$238,0),MATCH('Capacity Backing (Hide)'!$A153,'Capacity Summary'!$H$138:$BG$138,0))&lt;&gt;0,INDEX('Capacity Summary'!$H$139:$BG$238,MATCH('Capacity Backing (Hide)'!CS$132,'Capacity Summary'!$B$139:$B$238,0),MATCH('Capacity Backing (Hide)'!$A153,'Capacity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(Hide)'!$A153,'Capacity Summary'!$H$138:$BG$138,0))="x",INDEX('Capacity Summary'!$C$139:$E$238,MATCH('Capacity Backing (Hide)'!CT$132,'Capacity Summary'!$B$139:$B$238,0),4),IF(INDEX('Capacity Summary'!$H$139:$BG$238,MATCH('Capacity Backing (Hide)'!CT$132,'Capacity Summary'!$B$139:$B$238,0),MATCH('Capacity Backing (Hide)'!$A153,'Capacity Summary'!$H$138:$BG$138,0))&lt;&gt;0,INDEX('Capacity Summary'!$H$139:$BG$238,MATCH('Capacity Backing (Hide)'!CT$132,'Capacity Summary'!$B$139:$B$238,0),MATCH('Capacity Backing (Hide)'!$A153,'Capacity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(Hide)'!$A153,'Capacity Summary'!$H$138:$BG$138,0))="x",INDEX('Capacity Summary'!$C$139:$E$238,MATCH('Capacity Backing (Hide)'!CU$132,'Capacity Summary'!$B$139:$B$238,0),4),IF(INDEX('Capacity Summary'!$H$139:$BG$238,MATCH('Capacity Backing (Hide)'!CU$132,'Capacity Summary'!$B$139:$B$238,0),MATCH('Capacity Backing (Hide)'!$A153,'Capacity Summary'!$H$138:$BG$138,0))&lt;&gt;0,INDEX('Capacity Summary'!$H$139:$BG$238,MATCH('Capacity Backing (Hide)'!CU$132,'Capacity Summary'!$B$139:$B$238,0),MATCH('Capacity Backing (Hide)'!$A153,'Capacity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(Hide)'!$A153,'Capacity Summary'!$H$138:$BG$138,0))="x",INDEX('Capacity Summary'!$C$139:$E$238,MATCH('Capacity Backing (Hide)'!CV$132,'Capacity Summary'!$B$139:$B$238,0),4),IF(INDEX('Capacity Summary'!$H$139:$BG$238,MATCH('Capacity Backing (Hide)'!CV$132,'Capacity Summary'!$B$139:$B$238,0),MATCH('Capacity Backing (Hide)'!$A153,'Capacity Summary'!$H$138:$BG$138,0))&lt;&gt;0,INDEX('Capacity Summary'!$H$139:$BG$238,MATCH('Capacity Backing (Hide)'!CV$132,'Capacity Summary'!$B$139:$B$238,0),MATCH('Capacity Backing (Hide)'!$A153,'Capacity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(Hide)'!$A153,'Capacity Summary'!$H$138:$BG$138,0))="x",INDEX('Capacity Summary'!$C$139:$E$238,MATCH('Capacity Backing (Hide)'!CW$132,'Capacity Summary'!$B$139:$B$238,0),4),IF(INDEX('Capacity Summary'!$H$139:$BG$238,MATCH('Capacity Backing (Hide)'!CW$132,'Capacity Summary'!$B$139:$B$238,0),MATCH('Capacity Backing (Hide)'!$A153,'Capacity Summary'!$H$138:$BG$138,0))&lt;&gt;0,INDEX('Capacity Summary'!$H$139:$BG$238,MATCH('Capacity Backing (Hide)'!CW$132,'Capacity Summary'!$B$139:$B$238,0),MATCH('Capacity Backing (Hide)'!$A153,'Capacity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4" spans="1:101" x14ac:dyDescent="0.35">
      <c r="A154" s="2">
        <f ca="1">'Required Capacity (Hide)'!E24</f>
        <v>44361</v>
      </c>
      <c r="B15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(Hide)'!$A154,'Capacity Summary'!$H$138:$BG$138,0))="x",INDEX('Capacity Summary'!$C$139:$E$238,MATCH('Capacity Backing (Hide)'!B$132,'Capacity Summary'!$B$139:$B$238,0),4),IF(INDEX('Capacity Summary'!$H$139:$BG$238,MATCH('Capacity Backing (Hide)'!B$132,'Capacity Summary'!$B$139:$B$238,0),MATCH('Capacity Backing (Hide)'!$A154,'Capacity Summary'!$H$138:$BG$138,0))&lt;&gt;0,INDEX('Capacity Summary'!$H$139:$BG$238,MATCH('Capacity Backing (Hide)'!B$132,'Capacity Summary'!$B$139:$B$238,0),MATCH('Capacity Backing (Hide)'!$A154,'Capacity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(Hide)'!$A154,'Capacity Summary'!$H$138:$BG$138,0))="x",INDEX('Capacity Summary'!$C$139:$E$238,MATCH('Capacity Backing (Hide)'!C$132,'Capacity Summary'!$B$139:$B$238,0),4),IF(INDEX('Capacity Summary'!$H$139:$BG$238,MATCH('Capacity Backing (Hide)'!C$132,'Capacity Summary'!$B$139:$B$238,0),MATCH('Capacity Backing (Hide)'!$A154,'Capacity Summary'!$H$138:$BG$138,0))&lt;&gt;0,INDEX('Capacity Summary'!$H$139:$BG$238,MATCH('Capacity Backing (Hide)'!C$132,'Capacity Summary'!$B$139:$B$238,0),MATCH('Capacity Backing (Hide)'!$A154,'Capacity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(Hide)'!$A154,'Capacity Summary'!$H$138:$BG$138,0))="x",INDEX('Capacity Summary'!$C$139:$E$238,MATCH('Capacity Backing (Hide)'!D$132,'Capacity Summary'!$B$139:$B$238,0),4),IF(INDEX('Capacity Summary'!$H$139:$BG$238,MATCH('Capacity Backing (Hide)'!D$132,'Capacity Summary'!$B$139:$B$238,0),MATCH('Capacity Backing (Hide)'!$A154,'Capacity Summary'!$H$138:$BG$138,0))&lt;&gt;0,INDEX('Capacity Summary'!$H$139:$BG$238,MATCH('Capacity Backing (Hide)'!D$132,'Capacity Summary'!$B$139:$B$238,0),MATCH('Capacity Backing (Hide)'!$A154,'Capacity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(Hide)'!$A154,'Capacity Summary'!$H$138:$BG$138,0))="x",INDEX('Capacity Summary'!$C$139:$E$238,MATCH('Capacity Backing (Hide)'!E$132,'Capacity Summary'!$B$139:$B$238,0),4),IF(INDEX('Capacity Summary'!$H$139:$BG$238,MATCH('Capacity Backing (Hide)'!E$132,'Capacity Summary'!$B$139:$B$238,0),MATCH('Capacity Backing (Hide)'!$A154,'Capacity Summary'!$H$138:$BG$138,0))&lt;&gt;0,INDEX('Capacity Summary'!$H$139:$BG$238,MATCH('Capacity Backing (Hide)'!E$132,'Capacity Summary'!$B$139:$B$238,0),MATCH('Capacity Backing (Hide)'!$A154,'Capacity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(Hide)'!$A154,'Capacity Summary'!$H$138:$BG$138,0))="x",INDEX('Capacity Summary'!$C$139:$E$238,MATCH('Capacity Backing (Hide)'!F$132,'Capacity Summary'!$B$139:$B$238,0),4),IF(INDEX('Capacity Summary'!$H$139:$BG$238,MATCH('Capacity Backing (Hide)'!F$132,'Capacity Summary'!$B$139:$B$238,0),MATCH('Capacity Backing (Hide)'!$A154,'Capacity Summary'!$H$138:$BG$138,0))&lt;&gt;0,INDEX('Capacity Summary'!$H$139:$BG$238,MATCH('Capacity Backing (Hide)'!F$132,'Capacity Summary'!$B$139:$B$238,0),MATCH('Capacity Backing (Hide)'!$A154,'Capacity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(Hide)'!$A154,'Capacity Summary'!$H$138:$BG$138,0))="x",INDEX('Capacity Summary'!$C$139:$E$238,MATCH('Capacity Backing (Hide)'!G$132,'Capacity Summary'!$B$139:$B$238,0),4),IF(INDEX('Capacity Summary'!$H$139:$BG$238,MATCH('Capacity Backing (Hide)'!G$132,'Capacity Summary'!$B$139:$B$238,0),MATCH('Capacity Backing (Hide)'!$A154,'Capacity Summary'!$H$138:$BG$138,0))&lt;&gt;0,INDEX('Capacity Summary'!$H$139:$BG$238,MATCH('Capacity Backing (Hide)'!G$132,'Capacity Summary'!$B$139:$B$238,0),MATCH('Capacity Backing (Hide)'!$A154,'Capacity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(Hide)'!$A154,'Capacity Summary'!$H$138:$BG$138,0))="x",INDEX('Capacity Summary'!$C$139:$E$238,MATCH('Capacity Backing (Hide)'!H$132,'Capacity Summary'!$B$139:$B$238,0),4),IF(INDEX('Capacity Summary'!$H$139:$BG$238,MATCH('Capacity Backing (Hide)'!H$132,'Capacity Summary'!$B$139:$B$238,0),MATCH('Capacity Backing (Hide)'!$A154,'Capacity Summary'!$H$138:$BG$138,0))&lt;&gt;0,INDEX('Capacity Summary'!$H$139:$BG$238,MATCH('Capacity Backing (Hide)'!H$132,'Capacity Summary'!$B$139:$B$238,0),MATCH('Capacity Backing (Hide)'!$A154,'Capacity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(Hide)'!$A154,'Capacity Summary'!$H$138:$BG$138,0))="x",INDEX('Capacity Summary'!$C$139:$E$238,MATCH('Capacity Backing (Hide)'!I$132,'Capacity Summary'!$B$139:$B$238,0),4),IF(INDEX('Capacity Summary'!$H$139:$BG$238,MATCH('Capacity Backing (Hide)'!I$132,'Capacity Summary'!$B$139:$B$238,0),MATCH('Capacity Backing (Hide)'!$A154,'Capacity Summary'!$H$138:$BG$138,0))&lt;&gt;0,INDEX('Capacity Summary'!$H$139:$BG$238,MATCH('Capacity Backing (Hide)'!I$132,'Capacity Summary'!$B$139:$B$238,0),MATCH('Capacity Backing (Hide)'!$A154,'Capacity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(Hide)'!$A154,'Capacity Summary'!$H$138:$BG$138,0))="x",INDEX('Capacity Summary'!$C$139:$E$238,MATCH('Capacity Backing (Hide)'!J$132,'Capacity Summary'!$B$139:$B$238,0),4),IF(INDEX('Capacity Summary'!$H$139:$BG$238,MATCH('Capacity Backing (Hide)'!J$132,'Capacity Summary'!$B$139:$B$238,0),MATCH('Capacity Backing (Hide)'!$A154,'Capacity Summary'!$H$138:$BG$138,0))&lt;&gt;0,INDEX('Capacity Summary'!$H$139:$BG$238,MATCH('Capacity Backing (Hide)'!J$132,'Capacity Summary'!$B$139:$B$238,0),MATCH('Capacity Backing (Hide)'!$A154,'Capacity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(Hide)'!$A154,'Capacity Summary'!$H$138:$BG$138,0))="x",INDEX('Capacity Summary'!$C$139:$E$238,MATCH('Capacity Backing (Hide)'!K$132,'Capacity Summary'!$B$139:$B$238,0),4),IF(INDEX('Capacity Summary'!$H$139:$BG$238,MATCH('Capacity Backing (Hide)'!K$132,'Capacity Summary'!$B$139:$B$238,0),MATCH('Capacity Backing (Hide)'!$A154,'Capacity Summary'!$H$138:$BG$138,0))&lt;&gt;0,INDEX('Capacity Summary'!$H$139:$BG$238,MATCH('Capacity Backing (Hide)'!K$132,'Capacity Summary'!$B$139:$B$238,0),MATCH('Capacity Backing (Hide)'!$A154,'Capacity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(Hide)'!$A154,'Capacity Summary'!$H$138:$BG$138,0))="x",INDEX('Capacity Summary'!$C$139:$E$238,MATCH('Capacity Backing (Hide)'!L$132,'Capacity Summary'!$B$139:$B$238,0),4),IF(INDEX('Capacity Summary'!$H$139:$BG$238,MATCH('Capacity Backing (Hide)'!L$132,'Capacity Summary'!$B$139:$B$238,0),MATCH('Capacity Backing (Hide)'!$A154,'Capacity Summary'!$H$138:$BG$138,0))&lt;&gt;0,INDEX('Capacity Summary'!$H$139:$BG$238,MATCH('Capacity Backing (Hide)'!L$132,'Capacity Summary'!$B$139:$B$238,0),MATCH('Capacity Backing (Hide)'!$A154,'Capacity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(Hide)'!$A154,'Capacity Summary'!$H$138:$BG$138,0))="x",INDEX('Capacity Summary'!$C$139:$E$238,MATCH('Capacity Backing (Hide)'!M$132,'Capacity Summary'!$B$139:$B$238,0),4),IF(INDEX('Capacity Summary'!$H$139:$BG$238,MATCH('Capacity Backing (Hide)'!M$132,'Capacity Summary'!$B$139:$B$238,0),MATCH('Capacity Backing (Hide)'!$A154,'Capacity Summary'!$H$138:$BG$138,0))&lt;&gt;0,INDEX('Capacity Summary'!$H$139:$BG$238,MATCH('Capacity Backing (Hide)'!M$132,'Capacity Summary'!$B$139:$B$238,0),MATCH('Capacity Backing (Hide)'!$A154,'Capacity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(Hide)'!$A154,'Capacity Summary'!$H$138:$BG$138,0))="x",INDEX('Capacity Summary'!$C$139:$E$238,MATCH('Capacity Backing (Hide)'!N$132,'Capacity Summary'!$B$139:$B$238,0),4),IF(INDEX('Capacity Summary'!$H$139:$BG$238,MATCH('Capacity Backing (Hide)'!N$132,'Capacity Summary'!$B$139:$B$238,0),MATCH('Capacity Backing (Hide)'!$A154,'Capacity Summary'!$H$138:$BG$138,0))&lt;&gt;0,INDEX('Capacity Summary'!$H$139:$BG$238,MATCH('Capacity Backing (Hide)'!N$132,'Capacity Summary'!$B$139:$B$238,0),MATCH('Capacity Backing (Hide)'!$A154,'Capacity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(Hide)'!$A154,'Capacity Summary'!$H$138:$BG$138,0))="x",INDEX('Capacity Summary'!$C$139:$E$238,MATCH('Capacity Backing (Hide)'!O$132,'Capacity Summary'!$B$139:$B$238,0),4),IF(INDEX('Capacity Summary'!$H$139:$BG$238,MATCH('Capacity Backing (Hide)'!O$132,'Capacity Summary'!$B$139:$B$238,0),MATCH('Capacity Backing (Hide)'!$A154,'Capacity Summary'!$H$138:$BG$138,0))&lt;&gt;0,INDEX('Capacity Summary'!$H$139:$BG$238,MATCH('Capacity Backing (Hide)'!O$132,'Capacity Summary'!$B$139:$B$238,0),MATCH('Capacity Backing (Hide)'!$A154,'Capacity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(Hide)'!$A154,'Capacity Summary'!$H$138:$BG$138,0))="x",INDEX('Capacity Summary'!$C$139:$E$238,MATCH('Capacity Backing (Hide)'!P$132,'Capacity Summary'!$B$139:$B$238,0),4),IF(INDEX('Capacity Summary'!$H$139:$BG$238,MATCH('Capacity Backing (Hide)'!P$132,'Capacity Summary'!$B$139:$B$238,0),MATCH('Capacity Backing (Hide)'!$A154,'Capacity Summary'!$H$138:$BG$138,0))&lt;&gt;0,INDEX('Capacity Summary'!$H$139:$BG$238,MATCH('Capacity Backing (Hide)'!P$132,'Capacity Summary'!$B$139:$B$238,0),MATCH('Capacity Backing (Hide)'!$A154,'Capacity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(Hide)'!$A154,'Capacity Summary'!$H$138:$BG$138,0))="x",INDEX('Capacity Summary'!$C$139:$E$238,MATCH('Capacity Backing (Hide)'!Q$132,'Capacity Summary'!$B$139:$B$238,0),4),IF(INDEX('Capacity Summary'!$H$139:$BG$238,MATCH('Capacity Backing (Hide)'!Q$132,'Capacity Summary'!$B$139:$B$238,0),MATCH('Capacity Backing (Hide)'!$A154,'Capacity Summary'!$H$138:$BG$138,0))&lt;&gt;0,INDEX('Capacity Summary'!$H$139:$BG$238,MATCH('Capacity Backing (Hide)'!Q$132,'Capacity Summary'!$B$139:$B$238,0),MATCH('Capacity Backing (Hide)'!$A154,'Capacity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(Hide)'!$A154,'Capacity Summary'!$H$138:$BG$138,0))="x",INDEX('Capacity Summary'!$C$139:$E$238,MATCH('Capacity Backing (Hide)'!R$132,'Capacity Summary'!$B$139:$B$238,0),4),IF(INDEX('Capacity Summary'!$H$139:$BG$238,MATCH('Capacity Backing (Hide)'!R$132,'Capacity Summary'!$B$139:$B$238,0),MATCH('Capacity Backing (Hide)'!$A154,'Capacity Summary'!$H$138:$BG$138,0))&lt;&gt;0,INDEX('Capacity Summary'!$H$139:$BG$238,MATCH('Capacity Backing (Hide)'!R$132,'Capacity Summary'!$B$139:$B$238,0),MATCH('Capacity Backing (Hide)'!$A154,'Capacity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(Hide)'!$A154,'Capacity Summary'!$H$138:$BG$138,0))="x",INDEX('Capacity Summary'!$C$139:$E$238,MATCH('Capacity Backing (Hide)'!S$132,'Capacity Summary'!$B$139:$B$238,0),4),IF(INDEX('Capacity Summary'!$H$139:$BG$238,MATCH('Capacity Backing (Hide)'!S$132,'Capacity Summary'!$B$139:$B$238,0),MATCH('Capacity Backing (Hide)'!$A154,'Capacity Summary'!$H$138:$BG$138,0))&lt;&gt;0,INDEX('Capacity Summary'!$H$139:$BG$238,MATCH('Capacity Backing (Hide)'!S$132,'Capacity Summary'!$B$139:$B$238,0),MATCH('Capacity Backing (Hide)'!$A154,'Capacity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(Hide)'!$A154,'Capacity Summary'!$H$138:$BG$138,0))="x",INDEX('Capacity Summary'!$C$139:$E$238,MATCH('Capacity Backing (Hide)'!T$132,'Capacity Summary'!$B$139:$B$238,0),4),IF(INDEX('Capacity Summary'!$H$139:$BG$238,MATCH('Capacity Backing (Hide)'!T$132,'Capacity Summary'!$B$139:$B$238,0),MATCH('Capacity Backing (Hide)'!$A154,'Capacity Summary'!$H$138:$BG$138,0))&lt;&gt;0,INDEX('Capacity Summary'!$H$139:$BG$238,MATCH('Capacity Backing (Hide)'!T$132,'Capacity Summary'!$B$139:$B$238,0),MATCH('Capacity Backing (Hide)'!$A154,'Capacity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(Hide)'!$A154,'Capacity Summary'!$H$138:$BG$138,0))="x",INDEX('Capacity Summary'!$C$139:$E$238,MATCH('Capacity Backing (Hide)'!U$132,'Capacity Summary'!$B$139:$B$238,0),4),IF(INDEX('Capacity Summary'!$H$139:$BG$238,MATCH('Capacity Backing (Hide)'!U$132,'Capacity Summary'!$B$139:$B$238,0),MATCH('Capacity Backing (Hide)'!$A154,'Capacity Summary'!$H$138:$BG$138,0))&lt;&gt;0,INDEX('Capacity Summary'!$H$139:$BG$238,MATCH('Capacity Backing (Hide)'!U$132,'Capacity Summary'!$B$139:$B$238,0),MATCH('Capacity Backing (Hide)'!$A154,'Capacity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(Hide)'!$A154,'Capacity Summary'!$H$138:$BG$138,0))="x",INDEX('Capacity Summary'!$C$139:$E$238,MATCH('Capacity Backing (Hide)'!V$132,'Capacity Summary'!$B$139:$B$238,0),4),IF(INDEX('Capacity Summary'!$H$139:$BG$238,MATCH('Capacity Backing (Hide)'!V$132,'Capacity Summary'!$B$139:$B$238,0),MATCH('Capacity Backing (Hide)'!$A154,'Capacity Summary'!$H$138:$BG$138,0))&lt;&gt;0,INDEX('Capacity Summary'!$H$139:$BG$238,MATCH('Capacity Backing (Hide)'!V$132,'Capacity Summary'!$B$139:$B$238,0),MATCH('Capacity Backing (Hide)'!$A154,'Capacity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(Hide)'!$A154,'Capacity Summary'!$H$138:$BG$138,0))="x",INDEX('Capacity Summary'!$C$139:$E$238,MATCH('Capacity Backing (Hide)'!W$132,'Capacity Summary'!$B$139:$B$238,0),4),IF(INDEX('Capacity Summary'!$H$139:$BG$238,MATCH('Capacity Backing (Hide)'!W$132,'Capacity Summary'!$B$139:$B$238,0),MATCH('Capacity Backing (Hide)'!$A154,'Capacity Summary'!$H$138:$BG$138,0))&lt;&gt;0,INDEX('Capacity Summary'!$H$139:$BG$238,MATCH('Capacity Backing (Hide)'!W$132,'Capacity Summary'!$B$139:$B$238,0),MATCH('Capacity Backing (Hide)'!$A154,'Capacity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(Hide)'!$A154,'Capacity Summary'!$H$138:$BG$138,0))="x",INDEX('Capacity Summary'!$C$139:$E$238,MATCH('Capacity Backing (Hide)'!X$132,'Capacity Summary'!$B$139:$B$238,0),4),IF(INDEX('Capacity Summary'!$H$139:$BG$238,MATCH('Capacity Backing (Hide)'!X$132,'Capacity Summary'!$B$139:$B$238,0),MATCH('Capacity Backing (Hide)'!$A154,'Capacity Summary'!$H$138:$BG$138,0))&lt;&gt;0,INDEX('Capacity Summary'!$H$139:$BG$238,MATCH('Capacity Backing (Hide)'!X$132,'Capacity Summary'!$B$139:$B$238,0),MATCH('Capacity Backing (Hide)'!$A154,'Capacity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(Hide)'!$A154,'Capacity Summary'!$H$138:$BG$138,0))="x",INDEX('Capacity Summary'!$C$139:$E$238,MATCH('Capacity Backing (Hide)'!Y$132,'Capacity Summary'!$B$139:$B$238,0),4),IF(INDEX('Capacity Summary'!$H$139:$BG$238,MATCH('Capacity Backing (Hide)'!Y$132,'Capacity Summary'!$B$139:$B$238,0),MATCH('Capacity Backing (Hide)'!$A154,'Capacity Summary'!$H$138:$BG$138,0))&lt;&gt;0,INDEX('Capacity Summary'!$H$139:$BG$238,MATCH('Capacity Backing (Hide)'!Y$132,'Capacity Summary'!$B$139:$B$238,0),MATCH('Capacity Backing (Hide)'!$A154,'Capacity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(Hide)'!$A154,'Capacity Summary'!$H$138:$BG$138,0))="x",INDEX('Capacity Summary'!$C$139:$E$238,MATCH('Capacity Backing (Hide)'!Z$132,'Capacity Summary'!$B$139:$B$238,0),4),IF(INDEX('Capacity Summary'!$H$139:$BG$238,MATCH('Capacity Backing (Hide)'!Z$132,'Capacity Summary'!$B$139:$B$238,0),MATCH('Capacity Backing (Hide)'!$A154,'Capacity Summary'!$H$138:$BG$138,0))&lt;&gt;0,INDEX('Capacity Summary'!$H$139:$BG$238,MATCH('Capacity Backing (Hide)'!Z$132,'Capacity Summary'!$B$139:$B$238,0),MATCH('Capacity Backing (Hide)'!$A154,'Capacity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(Hide)'!$A154,'Capacity Summary'!$H$138:$BG$138,0))="x",INDEX('Capacity Summary'!$C$139:$E$238,MATCH('Capacity Backing (Hide)'!AA$132,'Capacity Summary'!$B$139:$B$238,0),4),IF(INDEX('Capacity Summary'!$H$139:$BG$238,MATCH('Capacity Backing (Hide)'!AA$132,'Capacity Summary'!$B$139:$B$238,0),MATCH('Capacity Backing (Hide)'!$A154,'Capacity Summary'!$H$138:$BG$138,0))&lt;&gt;0,INDEX('Capacity Summary'!$H$139:$BG$238,MATCH('Capacity Backing (Hide)'!AA$132,'Capacity Summary'!$B$139:$B$238,0),MATCH('Capacity Backing (Hide)'!$A154,'Capacity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(Hide)'!$A154,'Capacity Summary'!$H$138:$BG$138,0))="x",INDEX('Capacity Summary'!$C$139:$E$238,MATCH('Capacity Backing (Hide)'!AB$132,'Capacity Summary'!$B$139:$B$238,0),4),IF(INDEX('Capacity Summary'!$H$139:$BG$238,MATCH('Capacity Backing (Hide)'!AB$132,'Capacity Summary'!$B$139:$B$238,0),MATCH('Capacity Backing (Hide)'!$A154,'Capacity Summary'!$H$138:$BG$138,0))&lt;&gt;0,INDEX('Capacity Summary'!$H$139:$BG$238,MATCH('Capacity Backing (Hide)'!AB$132,'Capacity Summary'!$B$139:$B$238,0),MATCH('Capacity Backing (Hide)'!$A154,'Capacity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(Hide)'!$A154,'Capacity Summary'!$H$138:$BG$138,0))="x",INDEX('Capacity Summary'!$C$139:$E$238,MATCH('Capacity Backing (Hide)'!AC$132,'Capacity Summary'!$B$139:$B$238,0),4),IF(INDEX('Capacity Summary'!$H$139:$BG$238,MATCH('Capacity Backing (Hide)'!AC$132,'Capacity Summary'!$B$139:$B$238,0),MATCH('Capacity Backing (Hide)'!$A154,'Capacity Summary'!$H$138:$BG$138,0))&lt;&gt;0,INDEX('Capacity Summary'!$H$139:$BG$238,MATCH('Capacity Backing (Hide)'!AC$132,'Capacity Summary'!$B$139:$B$238,0),MATCH('Capacity Backing (Hide)'!$A154,'Capacity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(Hide)'!$A154,'Capacity Summary'!$H$138:$BG$138,0))="x",INDEX('Capacity Summary'!$C$139:$E$238,MATCH('Capacity Backing (Hide)'!AD$132,'Capacity Summary'!$B$139:$B$238,0),4),IF(INDEX('Capacity Summary'!$H$139:$BG$238,MATCH('Capacity Backing (Hide)'!AD$132,'Capacity Summary'!$B$139:$B$238,0),MATCH('Capacity Backing (Hide)'!$A154,'Capacity Summary'!$H$138:$BG$138,0))&lt;&gt;0,INDEX('Capacity Summary'!$H$139:$BG$238,MATCH('Capacity Backing (Hide)'!AD$132,'Capacity Summary'!$B$139:$B$238,0),MATCH('Capacity Backing (Hide)'!$A154,'Capacity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(Hide)'!$A154,'Capacity Summary'!$H$138:$BG$138,0))="x",INDEX('Capacity Summary'!$C$139:$E$238,MATCH('Capacity Backing (Hide)'!AE$132,'Capacity Summary'!$B$139:$B$238,0),4),IF(INDEX('Capacity Summary'!$H$139:$BG$238,MATCH('Capacity Backing (Hide)'!AE$132,'Capacity Summary'!$B$139:$B$238,0),MATCH('Capacity Backing (Hide)'!$A154,'Capacity Summary'!$H$138:$BG$138,0))&lt;&gt;0,INDEX('Capacity Summary'!$H$139:$BG$238,MATCH('Capacity Backing (Hide)'!AE$132,'Capacity Summary'!$B$139:$B$238,0),MATCH('Capacity Backing (Hide)'!$A154,'Capacity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(Hide)'!$A154,'Capacity Summary'!$H$138:$BG$138,0))="x",INDEX('Capacity Summary'!$C$139:$E$238,MATCH('Capacity Backing (Hide)'!AF$132,'Capacity Summary'!$B$139:$B$238,0),4),IF(INDEX('Capacity Summary'!$H$139:$BG$238,MATCH('Capacity Backing (Hide)'!AF$132,'Capacity Summary'!$B$139:$B$238,0),MATCH('Capacity Backing (Hide)'!$A154,'Capacity Summary'!$H$138:$BG$138,0))&lt;&gt;0,INDEX('Capacity Summary'!$H$139:$BG$238,MATCH('Capacity Backing (Hide)'!AF$132,'Capacity Summary'!$B$139:$B$238,0),MATCH('Capacity Backing (Hide)'!$A154,'Capacity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(Hide)'!$A154,'Capacity Summary'!$H$138:$BG$138,0))="x",INDEX('Capacity Summary'!$C$139:$E$238,MATCH('Capacity Backing (Hide)'!AG$132,'Capacity Summary'!$B$139:$B$238,0),4),IF(INDEX('Capacity Summary'!$H$139:$BG$238,MATCH('Capacity Backing (Hide)'!AG$132,'Capacity Summary'!$B$139:$B$238,0),MATCH('Capacity Backing (Hide)'!$A154,'Capacity Summary'!$H$138:$BG$138,0))&lt;&gt;0,INDEX('Capacity Summary'!$H$139:$BG$238,MATCH('Capacity Backing (Hide)'!AG$132,'Capacity Summary'!$B$139:$B$238,0),MATCH('Capacity Backing (Hide)'!$A154,'Capacity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(Hide)'!$A154,'Capacity Summary'!$H$138:$BG$138,0))="x",INDEX('Capacity Summary'!$C$139:$E$238,MATCH('Capacity Backing (Hide)'!AH$132,'Capacity Summary'!$B$139:$B$238,0),4),IF(INDEX('Capacity Summary'!$H$139:$BG$238,MATCH('Capacity Backing (Hide)'!AH$132,'Capacity Summary'!$B$139:$B$238,0),MATCH('Capacity Backing (Hide)'!$A154,'Capacity Summary'!$H$138:$BG$138,0))&lt;&gt;0,INDEX('Capacity Summary'!$H$139:$BG$238,MATCH('Capacity Backing (Hide)'!AH$132,'Capacity Summary'!$B$139:$B$238,0),MATCH('Capacity Backing (Hide)'!$A154,'Capacity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(Hide)'!$A154,'Capacity Summary'!$H$138:$BG$138,0))="x",INDEX('Capacity Summary'!$C$139:$E$238,MATCH('Capacity Backing (Hide)'!AI$132,'Capacity Summary'!$B$139:$B$238,0),4),IF(INDEX('Capacity Summary'!$H$139:$BG$238,MATCH('Capacity Backing (Hide)'!AI$132,'Capacity Summary'!$B$139:$B$238,0),MATCH('Capacity Backing (Hide)'!$A154,'Capacity Summary'!$H$138:$BG$138,0))&lt;&gt;0,INDEX('Capacity Summary'!$H$139:$BG$238,MATCH('Capacity Backing (Hide)'!AI$132,'Capacity Summary'!$B$139:$B$238,0),MATCH('Capacity Backing (Hide)'!$A154,'Capacity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(Hide)'!$A154,'Capacity Summary'!$H$138:$BG$138,0))="x",INDEX('Capacity Summary'!$C$139:$E$238,MATCH('Capacity Backing (Hide)'!AJ$132,'Capacity Summary'!$B$139:$B$238,0),4),IF(INDEX('Capacity Summary'!$H$139:$BG$238,MATCH('Capacity Backing (Hide)'!AJ$132,'Capacity Summary'!$B$139:$B$238,0),MATCH('Capacity Backing (Hide)'!$A154,'Capacity Summary'!$H$138:$BG$138,0))&lt;&gt;0,INDEX('Capacity Summary'!$H$139:$BG$238,MATCH('Capacity Backing (Hide)'!AJ$132,'Capacity Summary'!$B$139:$B$238,0),MATCH('Capacity Backing (Hide)'!$A154,'Capacity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(Hide)'!$A154,'Capacity Summary'!$H$138:$BG$138,0))="x",INDEX('Capacity Summary'!$C$139:$E$238,MATCH('Capacity Backing (Hide)'!AK$132,'Capacity Summary'!$B$139:$B$238,0),4),IF(INDEX('Capacity Summary'!$H$139:$BG$238,MATCH('Capacity Backing (Hide)'!AK$132,'Capacity Summary'!$B$139:$B$238,0),MATCH('Capacity Backing (Hide)'!$A154,'Capacity Summary'!$H$138:$BG$138,0))&lt;&gt;0,INDEX('Capacity Summary'!$H$139:$BG$238,MATCH('Capacity Backing (Hide)'!AK$132,'Capacity Summary'!$B$139:$B$238,0),MATCH('Capacity Backing (Hide)'!$A154,'Capacity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(Hide)'!$A154,'Capacity Summary'!$H$138:$BG$138,0))="x",INDEX('Capacity Summary'!$C$139:$E$238,MATCH('Capacity Backing (Hide)'!AL$132,'Capacity Summary'!$B$139:$B$238,0),4),IF(INDEX('Capacity Summary'!$H$139:$BG$238,MATCH('Capacity Backing (Hide)'!AL$132,'Capacity Summary'!$B$139:$B$238,0),MATCH('Capacity Backing (Hide)'!$A154,'Capacity Summary'!$H$138:$BG$138,0))&lt;&gt;0,INDEX('Capacity Summary'!$H$139:$BG$238,MATCH('Capacity Backing (Hide)'!AL$132,'Capacity Summary'!$B$139:$B$238,0),MATCH('Capacity Backing (Hide)'!$A154,'Capacity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(Hide)'!$A154,'Capacity Summary'!$H$138:$BG$138,0))="x",INDEX('Capacity Summary'!$C$139:$E$238,MATCH('Capacity Backing (Hide)'!AM$132,'Capacity Summary'!$B$139:$B$238,0),4),IF(INDEX('Capacity Summary'!$H$139:$BG$238,MATCH('Capacity Backing (Hide)'!AM$132,'Capacity Summary'!$B$139:$B$238,0),MATCH('Capacity Backing (Hide)'!$A154,'Capacity Summary'!$H$138:$BG$138,0))&lt;&gt;0,INDEX('Capacity Summary'!$H$139:$BG$238,MATCH('Capacity Backing (Hide)'!AM$132,'Capacity Summary'!$B$139:$B$238,0),MATCH('Capacity Backing (Hide)'!$A154,'Capacity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(Hide)'!$A154,'Capacity Summary'!$H$138:$BG$138,0))="x",INDEX('Capacity Summary'!$C$139:$E$238,MATCH('Capacity Backing (Hide)'!AN$132,'Capacity Summary'!$B$139:$B$238,0),4),IF(INDEX('Capacity Summary'!$H$139:$BG$238,MATCH('Capacity Backing (Hide)'!AN$132,'Capacity Summary'!$B$139:$B$238,0),MATCH('Capacity Backing (Hide)'!$A154,'Capacity Summary'!$H$138:$BG$138,0))&lt;&gt;0,INDEX('Capacity Summary'!$H$139:$BG$238,MATCH('Capacity Backing (Hide)'!AN$132,'Capacity Summary'!$B$139:$B$238,0),MATCH('Capacity Backing (Hide)'!$A154,'Capacity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(Hide)'!$A154,'Capacity Summary'!$H$138:$BG$138,0))="x",INDEX('Capacity Summary'!$C$139:$E$238,MATCH('Capacity Backing (Hide)'!AO$132,'Capacity Summary'!$B$139:$B$238,0),4),IF(INDEX('Capacity Summary'!$H$139:$BG$238,MATCH('Capacity Backing (Hide)'!AO$132,'Capacity Summary'!$B$139:$B$238,0),MATCH('Capacity Backing (Hide)'!$A154,'Capacity Summary'!$H$138:$BG$138,0))&lt;&gt;0,INDEX('Capacity Summary'!$H$139:$BG$238,MATCH('Capacity Backing (Hide)'!AO$132,'Capacity Summary'!$B$139:$B$238,0),MATCH('Capacity Backing (Hide)'!$A154,'Capacity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(Hide)'!$A154,'Capacity Summary'!$H$138:$BG$138,0))="x",INDEX('Capacity Summary'!$C$139:$E$238,MATCH('Capacity Backing (Hide)'!AP$132,'Capacity Summary'!$B$139:$B$238,0),4),IF(INDEX('Capacity Summary'!$H$139:$BG$238,MATCH('Capacity Backing (Hide)'!AP$132,'Capacity Summary'!$B$139:$B$238,0),MATCH('Capacity Backing (Hide)'!$A154,'Capacity Summary'!$H$138:$BG$138,0))&lt;&gt;0,INDEX('Capacity Summary'!$H$139:$BG$238,MATCH('Capacity Backing (Hide)'!AP$132,'Capacity Summary'!$B$139:$B$238,0),MATCH('Capacity Backing (Hide)'!$A154,'Capacity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(Hide)'!$A154,'Capacity Summary'!$H$138:$BG$138,0))="x",INDEX('Capacity Summary'!$C$139:$E$238,MATCH('Capacity Backing (Hide)'!AQ$132,'Capacity Summary'!$B$139:$B$238,0),4),IF(INDEX('Capacity Summary'!$H$139:$BG$238,MATCH('Capacity Backing (Hide)'!AQ$132,'Capacity Summary'!$B$139:$B$238,0),MATCH('Capacity Backing (Hide)'!$A154,'Capacity Summary'!$H$138:$BG$138,0))&lt;&gt;0,INDEX('Capacity Summary'!$H$139:$BG$238,MATCH('Capacity Backing (Hide)'!AQ$132,'Capacity Summary'!$B$139:$B$238,0),MATCH('Capacity Backing (Hide)'!$A154,'Capacity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(Hide)'!$A154,'Capacity Summary'!$H$138:$BG$138,0))="x",INDEX('Capacity Summary'!$C$139:$E$238,MATCH('Capacity Backing (Hide)'!AR$132,'Capacity Summary'!$B$139:$B$238,0),4),IF(INDEX('Capacity Summary'!$H$139:$BG$238,MATCH('Capacity Backing (Hide)'!AR$132,'Capacity Summary'!$B$139:$B$238,0),MATCH('Capacity Backing (Hide)'!$A154,'Capacity Summary'!$H$138:$BG$138,0))&lt;&gt;0,INDEX('Capacity Summary'!$H$139:$BG$238,MATCH('Capacity Backing (Hide)'!AR$132,'Capacity Summary'!$B$139:$B$238,0),MATCH('Capacity Backing (Hide)'!$A154,'Capacity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(Hide)'!$A154,'Capacity Summary'!$H$138:$BG$138,0))="x",INDEX('Capacity Summary'!$C$139:$E$238,MATCH('Capacity Backing (Hide)'!AS$132,'Capacity Summary'!$B$139:$B$238,0),4),IF(INDEX('Capacity Summary'!$H$139:$BG$238,MATCH('Capacity Backing (Hide)'!AS$132,'Capacity Summary'!$B$139:$B$238,0),MATCH('Capacity Backing (Hide)'!$A154,'Capacity Summary'!$H$138:$BG$138,0))&lt;&gt;0,INDEX('Capacity Summary'!$H$139:$BG$238,MATCH('Capacity Backing (Hide)'!AS$132,'Capacity Summary'!$B$139:$B$238,0),MATCH('Capacity Backing (Hide)'!$A154,'Capacity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(Hide)'!$A154,'Capacity Summary'!$H$138:$BG$138,0))="x",INDEX('Capacity Summary'!$C$139:$E$238,MATCH('Capacity Backing (Hide)'!AT$132,'Capacity Summary'!$B$139:$B$238,0),4),IF(INDEX('Capacity Summary'!$H$139:$BG$238,MATCH('Capacity Backing (Hide)'!AT$132,'Capacity Summary'!$B$139:$B$238,0),MATCH('Capacity Backing (Hide)'!$A154,'Capacity Summary'!$H$138:$BG$138,0))&lt;&gt;0,INDEX('Capacity Summary'!$H$139:$BG$238,MATCH('Capacity Backing (Hide)'!AT$132,'Capacity Summary'!$B$139:$B$238,0),MATCH('Capacity Backing (Hide)'!$A154,'Capacity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(Hide)'!$A154,'Capacity Summary'!$H$138:$BG$138,0))="x",INDEX('Capacity Summary'!$C$139:$E$238,MATCH('Capacity Backing (Hide)'!AU$132,'Capacity Summary'!$B$139:$B$238,0),4),IF(INDEX('Capacity Summary'!$H$139:$BG$238,MATCH('Capacity Backing (Hide)'!AU$132,'Capacity Summary'!$B$139:$B$238,0),MATCH('Capacity Backing (Hide)'!$A154,'Capacity Summary'!$H$138:$BG$138,0))&lt;&gt;0,INDEX('Capacity Summary'!$H$139:$BG$238,MATCH('Capacity Backing (Hide)'!AU$132,'Capacity Summary'!$B$139:$B$238,0),MATCH('Capacity Backing (Hide)'!$A154,'Capacity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(Hide)'!$A154,'Capacity Summary'!$H$138:$BG$138,0))="x",INDEX('Capacity Summary'!$C$139:$E$238,MATCH('Capacity Backing (Hide)'!AV$132,'Capacity Summary'!$B$139:$B$238,0),4),IF(INDEX('Capacity Summary'!$H$139:$BG$238,MATCH('Capacity Backing (Hide)'!AV$132,'Capacity Summary'!$B$139:$B$238,0),MATCH('Capacity Backing (Hide)'!$A154,'Capacity Summary'!$H$138:$BG$138,0))&lt;&gt;0,INDEX('Capacity Summary'!$H$139:$BG$238,MATCH('Capacity Backing (Hide)'!AV$132,'Capacity Summary'!$B$139:$B$238,0),MATCH('Capacity Backing (Hide)'!$A154,'Capacity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(Hide)'!$A154,'Capacity Summary'!$H$138:$BG$138,0))="x",INDEX('Capacity Summary'!$C$139:$E$238,MATCH('Capacity Backing (Hide)'!AW$132,'Capacity Summary'!$B$139:$B$238,0),4),IF(INDEX('Capacity Summary'!$H$139:$BG$238,MATCH('Capacity Backing (Hide)'!AW$132,'Capacity Summary'!$B$139:$B$238,0),MATCH('Capacity Backing (Hide)'!$A154,'Capacity Summary'!$H$138:$BG$138,0))&lt;&gt;0,INDEX('Capacity Summary'!$H$139:$BG$238,MATCH('Capacity Backing (Hide)'!AW$132,'Capacity Summary'!$B$139:$B$238,0),MATCH('Capacity Backing (Hide)'!$A154,'Capacity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(Hide)'!$A154,'Capacity Summary'!$H$138:$BG$138,0))="x",INDEX('Capacity Summary'!$C$139:$E$238,MATCH('Capacity Backing (Hide)'!AX$132,'Capacity Summary'!$B$139:$B$238,0),4),IF(INDEX('Capacity Summary'!$H$139:$BG$238,MATCH('Capacity Backing (Hide)'!AX$132,'Capacity Summary'!$B$139:$B$238,0),MATCH('Capacity Backing (Hide)'!$A154,'Capacity Summary'!$H$138:$BG$138,0))&lt;&gt;0,INDEX('Capacity Summary'!$H$139:$BG$238,MATCH('Capacity Backing (Hide)'!AX$132,'Capacity Summary'!$B$139:$B$238,0),MATCH('Capacity Backing (Hide)'!$A154,'Capacity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(Hide)'!$A154,'Capacity Summary'!$H$138:$BG$138,0))="x",INDEX('Capacity Summary'!$C$139:$E$238,MATCH('Capacity Backing (Hide)'!AY$132,'Capacity Summary'!$B$139:$B$238,0),4),IF(INDEX('Capacity Summary'!$H$139:$BG$238,MATCH('Capacity Backing (Hide)'!AY$132,'Capacity Summary'!$B$139:$B$238,0),MATCH('Capacity Backing (Hide)'!$A154,'Capacity Summary'!$H$138:$BG$138,0))&lt;&gt;0,INDEX('Capacity Summary'!$H$139:$BG$238,MATCH('Capacity Backing (Hide)'!AY$132,'Capacity Summary'!$B$139:$B$238,0),MATCH('Capacity Backing (Hide)'!$A154,'Capacity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(Hide)'!$A154,'Capacity Summary'!$H$138:$BG$138,0))="x",INDEX('Capacity Summary'!$C$139:$E$238,MATCH('Capacity Backing (Hide)'!AZ$132,'Capacity Summary'!$B$139:$B$238,0),4),IF(INDEX('Capacity Summary'!$H$139:$BG$238,MATCH('Capacity Backing (Hide)'!AZ$132,'Capacity Summary'!$B$139:$B$238,0),MATCH('Capacity Backing (Hide)'!$A154,'Capacity Summary'!$H$138:$BG$138,0))&lt;&gt;0,INDEX('Capacity Summary'!$H$139:$BG$238,MATCH('Capacity Backing (Hide)'!AZ$132,'Capacity Summary'!$B$139:$B$238,0),MATCH('Capacity Backing (Hide)'!$A154,'Capacity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(Hide)'!$A154,'Capacity Summary'!$H$138:$BG$138,0))="x",INDEX('Capacity Summary'!$C$139:$E$238,MATCH('Capacity Backing (Hide)'!BA$132,'Capacity Summary'!$B$139:$B$238,0),4),IF(INDEX('Capacity Summary'!$H$139:$BG$238,MATCH('Capacity Backing (Hide)'!BA$132,'Capacity Summary'!$B$139:$B$238,0),MATCH('Capacity Backing (Hide)'!$A154,'Capacity Summary'!$H$138:$BG$138,0))&lt;&gt;0,INDEX('Capacity Summary'!$H$139:$BG$238,MATCH('Capacity Backing (Hide)'!BA$132,'Capacity Summary'!$B$139:$B$238,0),MATCH('Capacity Backing (Hide)'!$A154,'Capacity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(Hide)'!$A154,'Capacity Summary'!$H$138:$BG$138,0))="x",INDEX('Capacity Summary'!$C$139:$E$238,MATCH('Capacity Backing (Hide)'!BB$132,'Capacity Summary'!$B$139:$B$238,0),4),IF(INDEX('Capacity Summary'!$H$139:$BG$238,MATCH('Capacity Backing (Hide)'!BB$132,'Capacity Summary'!$B$139:$B$238,0),MATCH('Capacity Backing (Hide)'!$A154,'Capacity Summary'!$H$138:$BG$138,0))&lt;&gt;0,INDEX('Capacity Summary'!$H$139:$BG$238,MATCH('Capacity Backing (Hide)'!BB$132,'Capacity Summary'!$B$139:$B$238,0),MATCH('Capacity Backing (Hide)'!$A154,'Capacity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(Hide)'!$A154,'Capacity Summary'!$H$138:$BG$138,0))="x",INDEX('Capacity Summary'!$C$139:$E$238,MATCH('Capacity Backing (Hide)'!BC$132,'Capacity Summary'!$B$139:$B$238,0),4),IF(INDEX('Capacity Summary'!$H$139:$BG$238,MATCH('Capacity Backing (Hide)'!BC$132,'Capacity Summary'!$B$139:$B$238,0),MATCH('Capacity Backing (Hide)'!$A154,'Capacity Summary'!$H$138:$BG$138,0))&lt;&gt;0,INDEX('Capacity Summary'!$H$139:$BG$238,MATCH('Capacity Backing (Hide)'!BC$132,'Capacity Summary'!$B$139:$B$238,0),MATCH('Capacity Backing (Hide)'!$A154,'Capacity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(Hide)'!$A154,'Capacity Summary'!$H$138:$BG$138,0))="x",INDEX('Capacity Summary'!$C$139:$E$238,MATCH('Capacity Backing (Hide)'!BD$132,'Capacity Summary'!$B$139:$B$238,0),4),IF(INDEX('Capacity Summary'!$H$139:$BG$238,MATCH('Capacity Backing (Hide)'!BD$132,'Capacity Summary'!$B$139:$B$238,0),MATCH('Capacity Backing (Hide)'!$A154,'Capacity Summary'!$H$138:$BG$138,0))&lt;&gt;0,INDEX('Capacity Summary'!$H$139:$BG$238,MATCH('Capacity Backing (Hide)'!BD$132,'Capacity Summary'!$B$139:$B$238,0),MATCH('Capacity Backing (Hide)'!$A154,'Capacity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(Hide)'!$A154,'Capacity Summary'!$H$138:$BG$138,0))="x",INDEX('Capacity Summary'!$C$139:$E$238,MATCH('Capacity Backing (Hide)'!BE$132,'Capacity Summary'!$B$139:$B$238,0),4),IF(INDEX('Capacity Summary'!$H$139:$BG$238,MATCH('Capacity Backing (Hide)'!BE$132,'Capacity Summary'!$B$139:$B$238,0),MATCH('Capacity Backing (Hide)'!$A154,'Capacity Summary'!$H$138:$BG$138,0))&lt;&gt;0,INDEX('Capacity Summary'!$H$139:$BG$238,MATCH('Capacity Backing (Hide)'!BE$132,'Capacity Summary'!$B$139:$B$238,0),MATCH('Capacity Backing (Hide)'!$A154,'Capacity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(Hide)'!$A154,'Capacity Summary'!$H$138:$BG$138,0))="x",INDEX('Capacity Summary'!$C$139:$E$238,MATCH('Capacity Backing (Hide)'!BF$132,'Capacity Summary'!$B$139:$B$238,0),4),IF(INDEX('Capacity Summary'!$H$139:$BG$238,MATCH('Capacity Backing (Hide)'!BF$132,'Capacity Summary'!$B$139:$B$238,0),MATCH('Capacity Backing (Hide)'!$A154,'Capacity Summary'!$H$138:$BG$138,0))&lt;&gt;0,INDEX('Capacity Summary'!$H$139:$BG$238,MATCH('Capacity Backing (Hide)'!BF$132,'Capacity Summary'!$B$139:$B$238,0),MATCH('Capacity Backing (Hide)'!$A154,'Capacity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(Hide)'!$A154,'Capacity Summary'!$H$138:$BG$138,0))="x",INDEX('Capacity Summary'!$C$139:$E$238,MATCH('Capacity Backing (Hide)'!BG$132,'Capacity Summary'!$B$139:$B$238,0),4),IF(INDEX('Capacity Summary'!$H$139:$BG$238,MATCH('Capacity Backing (Hide)'!BG$132,'Capacity Summary'!$B$139:$B$238,0),MATCH('Capacity Backing (Hide)'!$A154,'Capacity Summary'!$H$138:$BG$138,0))&lt;&gt;0,INDEX('Capacity Summary'!$H$139:$BG$238,MATCH('Capacity Backing (Hide)'!BG$132,'Capacity Summary'!$B$139:$B$238,0),MATCH('Capacity Backing (Hide)'!$A154,'Capacity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(Hide)'!$A154,'Capacity Summary'!$H$138:$BG$138,0))="x",INDEX('Capacity Summary'!$C$139:$E$238,MATCH('Capacity Backing (Hide)'!BH$132,'Capacity Summary'!$B$139:$B$238,0),4),IF(INDEX('Capacity Summary'!$H$139:$BG$238,MATCH('Capacity Backing (Hide)'!BH$132,'Capacity Summary'!$B$139:$B$238,0),MATCH('Capacity Backing (Hide)'!$A154,'Capacity Summary'!$H$138:$BG$138,0))&lt;&gt;0,INDEX('Capacity Summary'!$H$139:$BG$238,MATCH('Capacity Backing (Hide)'!BH$132,'Capacity Summary'!$B$139:$B$238,0),MATCH('Capacity Backing (Hide)'!$A154,'Capacity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(Hide)'!$A154,'Capacity Summary'!$H$138:$BG$138,0))="x",INDEX('Capacity Summary'!$C$139:$E$238,MATCH('Capacity Backing (Hide)'!BI$132,'Capacity Summary'!$B$139:$B$238,0),4),IF(INDEX('Capacity Summary'!$H$139:$BG$238,MATCH('Capacity Backing (Hide)'!BI$132,'Capacity Summary'!$B$139:$B$238,0),MATCH('Capacity Backing (Hide)'!$A154,'Capacity Summary'!$H$138:$BG$138,0))&lt;&gt;0,INDEX('Capacity Summary'!$H$139:$BG$238,MATCH('Capacity Backing (Hide)'!BI$132,'Capacity Summary'!$B$139:$B$238,0),MATCH('Capacity Backing (Hide)'!$A154,'Capacity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(Hide)'!$A154,'Capacity Summary'!$H$138:$BG$138,0))="x",INDEX('Capacity Summary'!$C$139:$E$238,MATCH('Capacity Backing (Hide)'!BJ$132,'Capacity Summary'!$B$139:$B$238,0),4),IF(INDEX('Capacity Summary'!$H$139:$BG$238,MATCH('Capacity Backing (Hide)'!BJ$132,'Capacity Summary'!$B$139:$B$238,0),MATCH('Capacity Backing (Hide)'!$A154,'Capacity Summary'!$H$138:$BG$138,0))&lt;&gt;0,INDEX('Capacity Summary'!$H$139:$BG$238,MATCH('Capacity Backing (Hide)'!BJ$132,'Capacity Summary'!$B$139:$B$238,0),MATCH('Capacity Backing (Hide)'!$A154,'Capacity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(Hide)'!$A154,'Capacity Summary'!$H$138:$BG$138,0))="x",INDEX('Capacity Summary'!$C$139:$E$238,MATCH('Capacity Backing (Hide)'!BK$132,'Capacity Summary'!$B$139:$B$238,0),4),IF(INDEX('Capacity Summary'!$H$139:$BG$238,MATCH('Capacity Backing (Hide)'!BK$132,'Capacity Summary'!$B$139:$B$238,0),MATCH('Capacity Backing (Hide)'!$A154,'Capacity Summary'!$H$138:$BG$138,0))&lt;&gt;0,INDEX('Capacity Summary'!$H$139:$BG$238,MATCH('Capacity Backing (Hide)'!BK$132,'Capacity Summary'!$B$139:$B$238,0),MATCH('Capacity Backing (Hide)'!$A154,'Capacity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(Hide)'!$A154,'Capacity Summary'!$H$138:$BG$138,0))="x",INDEX('Capacity Summary'!$C$139:$E$238,MATCH('Capacity Backing (Hide)'!BL$132,'Capacity Summary'!$B$139:$B$238,0),4),IF(INDEX('Capacity Summary'!$H$139:$BG$238,MATCH('Capacity Backing (Hide)'!BL$132,'Capacity Summary'!$B$139:$B$238,0),MATCH('Capacity Backing (Hide)'!$A154,'Capacity Summary'!$H$138:$BG$138,0))&lt;&gt;0,INDEX('Capacity Summary'!$H$139:$BG$238,MATCH('Capacity Backing (Hide)'!BL$132,'Capacity Summary'!$B$139:$B$238,0),MATCH('Capacity Backing (Hide)'!$A154,'Capacity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(Hide)'!$A154,'Capacity Summary'!$H$138:$BG$138,0))="x",INDEX('Capacity Summary'!$C$139:$E$238,MATCH('Capacity Backing (Hide)'!BM$132,'Capacity Summary'!$B$139:$B$238,0),4),IF(INDEX('Capacity Summary'!$H$139:$BG$238,MATCH('Capacity Backing (Hide)'!BM$132,'Capacity Summary'!$B$139:$B$238,0),MATCH('Capacity Backing (Hide)'!$A154,'Capacity Summary'!$H$138:$BG$138,0))&lt;&gt;0,INDEX('Capacity Summary'!$H$139:$BG$238,MATCH('Capacity Backing (Hide)'!BM$132,'Capacity Summary'!$B$139:$B$238,0),MATCH('Capacity Backing (Hide)'!$A154,'Capacity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(Hide)'!$A154,'Capacity Summary'!$H$138:$BG$138,0))="x",INDEX('Capacity Summary'!$C$139:$E$238,MATCH('Capacity Backing (Hide)'!BN$132,'Capacity Summary'!$B$139:$B$238,0),4),IF(INDEX('Capacity Summary'!$H$139:$BG$238,MATCH('Capacity Backing (Hide)'!BN$132,'Capacity Summary'!$B$139:$B$238,0),MATCH('Capacity Backing (Hide)'!$A154,'Capacity Summary'!$H$138:$BG$138,0))&lt;&gt;0,INDEX('Capacity Summary'!$H$139:$BG$238,MATCH('Capacity Backing (Hide)'!BN$132,'Capacity Summary'!$B$139:$B$238,0),MATCH('Capacity Backing (Hide)'!$A154,'Capacity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(Hide)'!$A154,'Capacity Summary'!$H$138:$BG$138,0))="x",INDEX('Capacity Summary'!$C$139:$E$238,MATCH('Capacity Backing (Hide)'!BO$132,'Capacity Summary'!$B$139:$B$238,0),4),IF(INDEX('Capacity Summary'!$H$139:$BG$238,MATCH('Capacity Backing (Hide)'!BO$132,'Capacity Summary'!$B$139:$B$238,0),MATCH('Capacity Backing (Hide)'!$A154,'Capacity Summary'!$H$138:$BG$138,0))&lt;&gt;0,INDEX('Capacity Summary'!$H$139:$BG$238,MATCH('Capacity Backing (Hide)'!BO$132,'Capacity Summary'!$B$139:$B$238,0),MATCH('Capacity Backing (Hide)'!$A154,'Capacity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(Hide)'!$A154,'Capacity Summary'!$H$138:$BG$138,0))="x",INDEX('Capacity Summary'!$C$139:$E$238,MATCH('Capacity Backing (Hide)'!BP$132,'Capacity Summary'!$B$139:$B$238,0),4),IF(INDEX('Capacity Summary'!$H$139:$BG$238,MATCH('Capacity Backing (Hide)'!BP$132,'Capacity Summary'!$B$139:$B$238,0),MATCH('Capacity Backing (Hide)'!$A154,'Capacity Summary'!$H$138:$BG$138,0))&lt;&gt;0,INDEX('Capacity Summary'!$H$139:$BG$238,MATCH('Capacity Backing (Hide)'!BP$132,'Capacity Summary'!$B$139:$B$238,0),MATCH('Capacity Backing (Hide)'!$A154,'Capacity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(Hide)'!$A154,'Capacity Summary'!$H$138:$BG$138,0))="x",INDEX('Capacity Summary'!$C$139:$E$238,MATCH('Capacity Backing (Hide)'!BQ$132,'Capacity Summary'!$B$139:$B$238,0),4),IF(INDEX('Capacity Summary'!$H$139:$BG$238,MATCH('Capacity Backing (Hide)'!BQ$132,'Capacity Summary'!$B$139:$B$238,0),MATCH('Capacity Backing (Hide)'!$A154,'Capacity Summary'!$H$138:$BG$138,0))&lt;&gt;0,INDEX('Capacity Summary'!$H$139:$BG$238,MATCH('Capacity Backing (Hide)'!BQ$132,'Capacity Summary'!$B$139:$B$238,0),MATCH('Capacity Backing (Hide)'!$A154,'Capacity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(Hide)'!$A154,'Capacity Summary'!$H$138:$BG$138,0))="x",INDEX('Capacity Summary'!$C$139:$E$238,MATCH('Capacity Backing (Hide)'!BR$132,'Capacity Summary'!$B$139:$B$238,0),4),IF(INDEX('Capacity Summary'!$H$139:$BG$238,MATCH('Capacity Backing (Hide)'!BR$132,'Capacity Summary'!$B$139:$B$238,0),MATCH('Capacity Backing (Hide)'!$A154,'Capacity Summary'!$H$138:$BG$138,0))&lt;&gt;0,INDEX('Capacity Summary'!$H$139:$BG$238,MATCH('Capacity Backing (Hide)'!BR$132,'Capacity Summary'!$B$139:$B$238,0),MATCH('Capacity Backing (Hide)'!$A154,'Capacity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(Hide)'!$A154,'Capacity Summary'!$H$138:$BG$138,0))="x",INDEX('Capacity Summary'!$C$139:$E$238,MATCH('Capacity Backing (Hide)'!BS$132,'Capacity Summary'!$B$139:$B$238,0),4),IF(INDEX('Capacity Summary'!$H$139:$BG$238,MATCH('Capacity Backing (Hide)'!BS$132,'Capacity Summary'!$B$139:$B$238,0),MATCH('Capacity Backing (Hide)'!$A154,'Capacity Summary'!$H$138:$BG$138,0))&lt;&gt;0,INDEX('Capacity Summary'!$H$139:$BG$238,MATCH('Capacity Backing (Hide)'!BS$132,'Capacity Summary'!$B$139:$B$238,0),MATCH('Capacity Backing (Hide)'!$A154,'Capacity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(Hide)'!$A154,'Capacity Summary'!$H$138:$BG$138,0))="x",INDEX('Capacity Summary'!$C$139:$E$238,MATCH('Capacity Backing (Hide)'!BT$132,'Capacity Summary'!$B$139:$B$238,0),4),IF(INDEX('Capacity Summary'!$H$139:$BG$238,MATCH('Capacity Backing (Hide)'!BT$132,'Capacity Summary'!$B$139:$B$238,0),MATCH('Capacity Backing (Hide)'!$A154,'Capacity Summary'!$H$138:$BG$138,0))&lt;&gt;0,INDEX('Capacity Summary'!$H$139:$BG$238,MATCH('Capacity Backing (Hide)'!BT$132,'Capacity Summary'!$B$139:$B$238,0),MATCH('Capacity Backing (Hide)'!$A154,'Capacity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(Hide)'!$A154,'Capacity Summary'!$H$138:$BG$138,0))="x",INDEX('Capacity Summary'!$C$139:$E$238,MATCH('Capacity Backing (Hide)'!BU$132,'Capacity Summary'!$B$139:$B$238,0),4),IF(INDEX('Capacity Summary'!$H$139:$BG$238,MATCH('Capacity Backing (Hide)'!BU$132,'Capacity Summary'!$B$139:$B$238,0),MATCH('Capacity Backing (Hide)'!$A154,'Capacity Summary'!$H$138:$BG$138,0))&lt;&gt;0,INDEX('Capacity Summary'!$H$139:$BG$238,MATCH('Capacity Backing (Hide)'!BU$132,'Capacity Summary'!$B$139:$B$238,0),MATCH('Capacity Backing (Hide)'!$A154,'Capacity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(Hide)'!$A154,'Capacity Summary'!$H$138:$BG$138,0))="x",INDEX('Capacity Summary'!$C$139:$E$238,MATCH('Capacity Backing (Hide)'!BV$132,'Capacity Summary'!$B$139:$B$238,0),4),IF(INDEX('Capacity Summary'!$H$139:$BG$238,MATCH('Capacity Backing (Hide)'!BV$132,'Capacity Summary'!$B$139:$B$238,0),MATCH('Capacity Backing (Hide)'!$A154,'Capacity Summary'!$H$138:$BG$138,0))&lt;&gt;0,INDEX('Capacity Summary'!$H$139:$BG$238,MATCH('Capacity Backing (Hide)'!BV$132,'Capacity Summary'!$B$139:$B$238,0),MATCH('Capacity Backing (Hide)'!$A154,'Capacity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(Hide)'!$A154,'Capacity Summary'!$H$138:$BG$138,0))="x",INDEX('Capacity Summary'!$C$139:$E$238,MATCH('Capacity Backing (Hide)'!BW$132,'Capacity Summary'!$B$139:$B$238,0),4),IF(INDEX('Capacity Summary'!$H$139:$BG$238,MATCH('Capacity Backing (Hide)'!BW$132,'Capacity Summary'!$B$139:$B$238,0),MATCH('Capacity Backing (Hide)'!$A154,'Capacity Summary'!$H$138:$BG$138,0))&lt;&gt;0,INDEX('Capacity Summary'!$H$139:$BG$238,MATCH('Capacity Backing (Hide)'!BW$132,'Capacity Summary'!$B$139:$B$238,0),MATCH('Capacity Backing (Hide)'!$A154,'Capacity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(Hide)'!$A154,'Capacity Summary'!$H$138:$BG$138,0))="x",INDEX('Capacity Summary'!$C$139:$E$238,MATCH('Capacity Backing (Hide)'!BX$132,'Capacity Summary'!$B$139:$B$238,0),4),IF(INDEX('Capacity Summary'!$H$139:$BG$238,MATCH('Capacity Backing (Hide)'!BX$132,'Capacity Summary'!$B$139:$B$238,0),MATCH('Capacity Backing (Hide)'!$A154,'Capacity Summary'!$H$138:$BG$138,0))&lt;&gt;0,INDEX('Capacity Summary'!$H$139:$BG$238,MATCH('Capacity Backing (Hide)'!BX$132,'Capacity Summary'!$B$139:$B$238,0),MATCH('Capacity Backing (Hide)'!$A154,'Capacity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(Hide)'!$A154,'Capacity Summary'!$H$138:$BG$138,0))="x",INDEX('Capacity Summary'!$C$139:$E$238,MATCH('Capacity Backing (Hide)'!BY$132,'Capacity Summary'!$B$139:$B$238,0),4),IF(INDEX('Capacity Summary'!$H$139:$BG$238,MATCH('Capacity Backing (Hide)'!BY$132,'Capacity Summary'!$B$139:$B$238,0),MATCH('Capacity Backing (Hide)'!$A154,'Capacity Summary'!$H$138:$BG$138,0))&lt;&gt;0,INDEX('Capacity Summary'!$H$139:$BG$238,MATCH('Capacity Backing (Hide)'!BY$132,'Capacity Summary'!$B$139:$B$238,0),MATCH('Capacity Backing (Hide)'!$A154,'Capacity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(Hide)'!$A154,'Capacity Summary'!$H$138:$BG$138,0))="x",INDEX('Capacity Summary'!$C$139:$E$238,MATCH('Capacity Backing (Hide)'!BZ$132,'Capacity Summary'!$B$139:$B$238,0),4),IF(INDEX('Capacity Summary'!$H$139:$BG$238,MATCH('Capacity Backing (Hide)'!BZ$132,'Capacity Summary'!$B$139:$B$238,0),MATCH('Capacity Backing (Hide)'!$A154,'Capacity Summary'!$H$138:$BG$138,0))&lt;&gt;0,INDEX('Capacity Summary'!$H$139:$BG$238,MATCH('Capacity Backing (Hide)'!BZ$132,'Capacity Summary'!$B$139:$B$238,0),MATCH('Capacity Backing (Hide)'!$A154,'Capacity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(Hide)'!$A154,'Capacity Summary'!$H$138:$BG$138,0))="x",INDEX('Capacity Summary'!$C$139:$E$238,MATCH('Capacity Backing (Hide)'!CA$132,'Capacity Summary'!$B$139:$B$238,0),4),IF(INDEX('Capacity Summary'!$H$139:$BG$238,MATCH('Capacity Backing (Hide)'!CA$132,'Capacity Summary'!$B$139:$B$238,0),MATCH('Capacity Backing (Hide)'!$A154,'Capacity Summary'!$H$138:$BG$138,0))&lt;&gt;0,INDEX('Capacity Summary'!$H$139:$BG$238,MATCH('Capacity Backing (Hide)'!CA$132,'Capacity Summary'!$B$139:$B$238,0),MATCH('Capacity Backing (Hide)'!$A154,'Capacity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(Hide)'!$A154,'Capacity Summary'!$H$138:$BG$138,0))="x",INDEX('Capacity Summary'!$C$139:$E$238,MATCH('Capacity Backing (Hide)'!CB$132,'Capacity Summary'!$B$139:$B$238,0),4),IF(INDEX('Capacity Summary'!$H$139:$BG$238,MATCH('Capacity Backing (Hide)'!CB$132,'Capacity Summary'!$B$139:$B$238,0),MATCH('Capacity Backing (Hide)'!$A154,'Capacity Summary'!$H$138:$BG$138,0))&lt;&gt;0,INDEX('Capacity Summary'!$H$139:$BG$238,MATCH('Capacity Backing (Hide)'!CB$132,'Capacity Summary'!$B$139:$B$238,0),MATCH('Capacity Backing (Hide)'!$A154,'Capacity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(Hide)'!$A154,'Capacity Summary'!$H$138:$BG$138,0))="x",INDEX('Capacity Summary'!$C$139:$E$238,MATCH('Capacity Backing (Hide)'!CC$132,'Capacity Summary'!$B$139:$B$238,0),4),IF(INDEX('Capacity Summary'!$H$139:$BG$238,MATCH('Capacity Backing (Hide)'!CC$132,'Capacity Summary'!$B$139:$B$238,0),MATCH('Capacity Backing (Hide)'!$A154,'Capacity Summary'!$H$138:$BG$138,0))&lt;&gt;0,INDEX('Capacity Summary'!$H$139:$BG$238,MATCH('Capacity Backing (Hide)'!CC$132,'Capacity Summary'!$B$139:$B$238,0),MATCH('Capacity Backing (Hide)'!$A154,'Capacity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(Hide)'!$A154,'Capacity Summary'!$H$138:$BG$138,0))="x",INDEX('Capacity Summary'!$C$139:$E$238,MATCH('Capacity Backing (Hide)'!CD$132,'Capacity Summary'!$B$139:$B$238,0),4),IF(INDEX('Capacity Summary'!$H$139:$BG$238,MATCH('Capacity Backing (Hide)'!CD$132,'Capacity Summary'!$B$139:$B$238,0),MATCH('Capacity Backing (Hide)'!$A154,'Capacity Summary'!$H$138:$BG$138,0))&lt;&gt;0,INDEX('Capacity Summary'!$H$139:$BG$238,MATCH('Capacity Backing (Hide)'!CD$132,'Capacity Summary'!$B$139:$B$238,0),MATCH('Capacity Backing (Hide)'!$A154,'Capacity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(Hide)'!$A154,'Capacity Summary'!$H$138:$BG$138,0))="x",INDEX('Capacity Summary'!$C$139:$E$238,MATCH('Capacity Backing (Hide)'!CE$132,'Capacity Summary'!$B$139:$B$238,0),4),IF(INDEX('Capacity Summary'!$H$139:$BG$238,MATCH('Capacity Backing (Hide)'!CE$132,'Capacity Summary'!$B$139:$B$238,0),MATCH('Capacity Backing (Hide)'!$A154,'Capacity Summary'!$H$138:$BG$138,0))&lt;&gt;0,INDEX('Capacity Summary'!$H$139:$BG$238,MATCH('Capacity Backing (Hide)'!CE$132,'Capacity Summary'!$B$139:$B$238,0),MATCH('Capacity Backing (Hide)'!$A154,'Capacity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(Hide)'!$A154,'Capacity Summary'!$H$138:$BG$138,0))="x",INDEX('Capacity Summary'!$C$139:$E$238,MATCH('Capacity Backing (Hide)'!CF$132,'Capacity Summary'!$B$139:$B$238,0),4),IF(INDEX('Capacity Summary'!$H$139:$BG$238,MATCH('Capacity Backing (Hide)'!CF$132,'Capacity Summary'!$B$139:$B$238,0),MATCH('Capacity Backing (Hide)'!$A154,'Capacity Summary'!$H$138:$BG$138,0))&lt;&gt;0,INDEX('Capacity Summary'!$H$139:$BG$238,MATCH('Capacity Backing (Hide)'!CF$132,'Capacity Summary'!$B$139:$B$238,0),MATCH('Capacity Backing (Hide)'!$A154,'Capacity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(Hide)'!$A154,'Capacity Summary'!$H$138:$BG$138,0))="x",INDEX('Capacity Summary'!$C$139:$E$238,MATCH('Capacity Backing (Hide)'!CG$132,'Capacity Summary'!$B$139:$B$238,0),4),IF(INDEX('Capacity Summary'!$H$139:$BG$238,MATCH('Capacity Backing (Hide)'!CG$132,'Capacity Summary'!$B$139:$B$238,0),MATCH('Capacity Backing (Hide)'!$A154,'Capacity Summary'!$H$138:$BG$138,0))&lt;&gt;0,INDEX('Capacity Summary'!$H$139:$BG$238,MATCH('Capacity Backing (Hide)'!CG$132,'Capacity Summary'!$B$139:$B$238,0),MATCH('Capacity Backing (Hide)'!$A154,'Capacity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(Hide)'!$A154,'Capacity Summary'!$H$138:$BG$138,0))="x",INDEX('Capacity Summary'!$C$139:$E$238,MATCH('Capacity Backing (Hide)'!CH$132,'Capacity Summary'!$B$139:$B$238,0),4),IF(INDEX('Capacity Summary'!$H$139:$BG$238,MATCH('Capacity Backing (Hide)'!CH$132,'Capacity Summary'!$B$139:$B$238,0),MATCH('Capacity Backing (Hide)'!$A154,'Capacity Summary'!$H$138:$BG$138,0))&lt;&gt;0,INDEX('Capacity Summary'!$H$139:$BG$238,MATCH('Capacity Backing (Hide)'!CH$132,'Capacity Summary'!$B$139:$B$238,0),MATCH('Capacity Backing (Hide)'!$A154,'Capacity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(Hide)'!$A154,'Capacity Summary'!$H$138:$BG$138,0))="x",INDEX('Capacity Summary'!$C$139:$E$238,MATCH('Capacity Backing (Hide)'!CI$132,'Capacity Summary'!$B$139:$B$238,0),4),IF(INDEX('Capacity Summary'!$H$139:$BG$238,MATCH('Capacity Backing (Hide)'!CI$132,'Capacity Summary'!$B$139:$B$238,0),MATCH('Capacity Backing (Hide)'!$A154,'Capacity Summary'!$H$138:$BG$138,0))&lt;&gt;0,INDEX('Capacity Summary'!$H$139:$BG$238,MATCH('Capacity Backing (Hide)'!CI$132,'Capacity Summary'!$B$139:$B$238,0),MATCH('Capacity Backing (Hide)'!$A154,'Capacity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(Hide)'!$A154,'Capacity Summary'!$H$138:$BG$138,0))="x",INDEX('Capacity Summary'!$C$139:$E$238,MATCH('Capacity Backing (Hide)'!CJ$132,'Capacity Summary'!$B$139:$B$238,0),4),IF(INDEX('Capacity Summary'!$H$139:$BG$238,MATCH('Capacity Backing (Hide)'!CJ$132,'Capacity Summary'!$B$139:$B$238,0),MATCH('Capacity Backing (Hide)'!$A154,'Capacity Summary'!$H$138:$BG$138,0))&lt;&gt;0,INDEX('Capacity Summary'!$H$139:$BG$238,MATCH('Capacity Backing (Hide)'!CJ$132,'Capacity Summary'!$B$139:$B$238,0),MATCH('Capacity Backing (Hide)'!$A154,'Capacity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(Hide)'!$A154,'Capacity Summary'!$H$138:$BG$138,0))="x",INDEX('Capacity Summary'!$C$139:$E$238,MATCH('Capacity Backing (Hide)'!CK$132,'Capacity Summary'!$B$139:$B$238,0),4),IF(INDEX('Capacity Summary'!$H$139:$BG$238,MATCH('Capacity Backing (Hide)'!CK$132,'Capacity Summary'!$B$139:$B$238,0),MATCH('Capacity Backing (Hide)'!$A154,'Capacity Summary'!$H$138:$BG$138,0))&lt;&gt;0,INDEX('Capacity Summary'!$H$139:$BG$238,MATCH('Capacity Backing (Hide)'!CK$132,'Capacity Summary'!$B$139:$B$238,0),MATCH('Capacity Backing (Hide)'!$A154,'Capacity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(Hide)'!$A154,'Capacity Summary'!$H$138:$BG$138,0))="x",INDEX('Capacity Summary'!$C$139:$E$238,MATCH('Capacity Backing (Hide)'!CL$132,'Capacity Summary'!$B$139:$B$238,0),4),IF(INDEX('Capacity Summary'!$H$139:$BG$238,MATCH('Capacity Backing (Hide)'!CL$132,'Capacity Summary'!$B$139:$B$238,0),MATCH('Capacity Backing (Hide)'!$A154,'Capacity Summary'!$H$138:$BG$138,0))&lt;&gt;0,INDEX('Capacity Summary'!$H$139:$BG$238,MATCH('Capacity Backing (Hide)'!CL$132,'Capacity Summary'!$B$139:$B$238,0),MATCH('Capacity Backing (Hide)'!$A154,'Capacity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(Hide)'!$A154,'Capacity Summary'!$H$138:$BG$138,0))="x",INDEX('Capacity Summary'!$C$139:$E$238,MATCH('Capacity Backing (Hide)'!CM$132,'Capacity Summary'!$B$139:$B$238,0),4),IF(INDEX('Capacity Summary'!$H$139:$BG$238,MATCH('Capacity Backing (Hide)'!CM$132,'Capacity Summary'!$B$139:$B$238,0),MATCH('Capacity Backing (Hide)'!$A154,'Capacity Summary'!$H$138:$BG$138,0))&lt;&gt;0,INDEX('Capacity Summary'!$H$139:$BG$238,MATCH('Capacity Backing (Hide)'!CM$132,'Capacity Summary'!$B$139:$B$238,0),MATCH('Capacity Backing (Hide)'!$A154,'Capacity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(Hide)'!$A154,'Capacity Summary'!$H$138:$BG$138,0))="x",INDEX('Capacity Summary'!$C$139:$E$238,MATCH('Capacity Backing (Hide)'!CN$132,'Capacity Summary'!$B$139:$B$238,0),4),IF(INDEX('Capacity Summary'!$H$139:$BG$238,MATCH('Capacity Backing (Hide)'!CN$132,'Capacity Summary'!$B$139:$B$238,0),MATCH('Capacity Backing (Hide)'!$A154,'Capacity Summary'!$H$138:$BG$138,0))&lt;&gt;0,INDEX('Capacity Summary'!$H$139:$BG$238,MATCH('Capacity Backing (Hide)'!CN$132,'Capacity Summary'!$B$139:$B$238,0),MATCH('Capacity Backing (Hide)'!$A154,'Capacity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(Hide)'!$A154,'Capacity Summary'!$H$138:$BG$138,0))="x",INDEX('Capacity Summary'!$C$139:$E$238,MATCH('Capacity Backing (Hide)'!CO$132,'Capacity Summary'!$B$139:$B$238,0),4),IF(INDEX('Capacity Summary'!$H$139:$BG$238,MATCH('Capacity Backing (Hide)'!CO$132,'Capacity Summary'!$B$139:$B$238,0),MATCH('Capacity Backing (Hide)'!$A154,'Capacity Summary'!$H$138:$BG$138,0))&lt;&gt;0,INDEX('Capacity Summary'!$H$139:$BG$238,MATCH('Capacity Backing (Hide)'!CO$132,'Capacity Summary'!$B$139:$B$238,0),MATCH('Capacity Backing (Hide)'!$A154,'Capacity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(Hide)'!$A154,'Capacity Summary'!$H$138:$BG$138,0))="x",INDEX('Capacity Summary'!$C$139:$E$238,MATCH('Capacity Backing (Hide)'!CP$132,'Capacity Summary'!$B$139:$B$238,0),4),IF(INDEX('Capacity Summary'!$H$139:$BG$238,MATCH('Capacity Backing (Hide)'!CP$132,'Capacity Summary'!$B$139:$B$238,0),MATCH('Capacity Backing (Hide)'!$A154,'Capacity Summary'!$H$138:$BG$138,0))&lt;&gt;0,INDEX('Capacity Summary'!$H$139:$BG$238,MATCH('Capacity Backing (Hide)'!CP$132,'Capacity Summary'!$B$139:$B$238,0),MATCH('Capacity Backing (Hide)'!$A154,'Capacity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(Hide)'!$A154,'Capacity Summary'!$H$138:$BG$138,0))="x",INDEX('Capacity Summary'!$C$139:$E$238,MATCH('Capacity Backing (Hide)'!CQ$132,'Capacity Summary'!$B$139:$B$238,0),4),IF(INDEX('Capacity Summary'!$H$139:$BG$238,MATCH('Capacity Backing (Hide)'!CQ$132,'Capacity Summary'!$B$139:$B$238,0),MATCH('Capacity Backing (Hide)'!$A154,'Capacity Summary'!$H$138:$BG$138,0))&lt;&gt;0,INDEX('Capacity Summary'!$H$139:$BG$238,MATCH('Capacity Backing (Hide)'!CQ$132,'Capacity Summary'!$B$139:$B$238,0),MATCH('Capacity Backing (Hide)'!$A154,'Capacity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(Hide)'!$A154,'Capacity Summary'!$H$138:$BG$138,0))="x",INDEX('Capacity Summary'!$C$139:$E$238,MATCH('Capacity Backing (Hide)'!CR$132,'Capacity Summary'!$B$139:$B$238,0),4),IF(INDEX('Capacity Summary'!$H$139:$BG$238,MATCH('Capacity Backing (Hide)'!CR$132,'Capacity Summary'!$B$139:$B$238,0),MATCH('Capacity Backing (Hide)'!$A154,'Capacity Summary'!$H$138:$BG$138,0))&lt;&gt;0,INDEX('Capacity Summary'!$H$139:$BG$238,MATCH('Capacity Backing (Hide)'!CR$132,'Capacity Summary'!$B$139:$B$238,0),MATCH('Capacity Backing (Hide)'!$A154,'Capacity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(Hide)'!$A154,'Capacity Summary'!$H$138:$BG$138,0))="x",INDEX('Capacity Summary'!$C$139:$E$238,MATCH('Capacity Backing (Hide)'!CS$132,'Capacity Summary'!$B$139:$B$238,0),4),IF(INDEX('Capacity Summary'!$H$139:$BG$238,MATCH('Capacity Backing (Hide)'!CS$132,'Capacity Summary'!$B$139:$B$238,0),MATCH('Capacity Backing (Hide)'!$A154,'Capacity Summary'!$H$138:$BG$138,0))&lt;&gt;0,INDEX('Capacity Summary'!$H$139:$BG$238,MATCH('Capacity Backing (Hide)'!CS$132,'Capacity Summary'!$B$139:$B$238,0),MATCH('Capacity Backing (Hide)'!$A154,'Capacity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(Hide)'!$A154,'Capacity Summary'!$H$138:$BG$138,0))="x",INDEX('Capacity Summary'!$C$139:$E$238,MATCH('Capacity Backing (Hide)'!CT$132,'Capacity Summary'!$B$139:$B$238,0),4),IF(INDEX('Capacity Summary'!$H$139:$BG$238,MATCH('Capacity Backing (Hide)'!CT$132,'Capacity Summary'!$B$139:$B$238,0),MATCH('Capacity Backing (Hide)'!$A154,'Capacity Summary'!$H$138:$BG$138,0))&lt;&gt;0,INDEX('Capacity Summary'!$H$139:$BG$238,MATCH('Capacity Backing (Hide)'!CT$132,'Capacity Summary'!$B$139:$B$238,0),MATCH('Capacity Backing (Hide)'!$A154,'Capacity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(Hide)'!$A154,'Capacity Summary'!$H$138:$BG$138,0))="x",INDEX('Capacity Summary'!$C$139:$E$238,MATCH('Capacity Backing (Hide)'!CU$132,'Capacity Summary'!$B$139:$B$238,0),4),IF(INDEX('Capacity Summary'!$H$139:$BG$238,MATCH('Capacity Backing (Hide)'!CU$132,'Capacity Summary'!$B$139:$B$238,0),MATCH('Capacity Backing (Hide)'!$A154,'Capacity Summary'!$H$138:$BG$138,0))&lt;&gt;0,INDEX('Capacity Summary'!$H$139:$BG$238,MATCH('Capacity Backing (Hide)'!CU$132,'Capacity Summary'!$B$139:$B$238,0),MATCH('Capacity Backing (Hide)'!$A154,'Capacity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(Hide)'!$A154,'Capacity Summary'!$H$138:$BG$138,0))="x",INDEX('Capacity Summary'!$C$139:$E$238,MATCH('Capacity Backing (Hide)'!CV$132,'Capacity Summary'!$B$139:$B$238,0),4),IF(INDEX('Capacity Summary'!$H$139:$BG$238,MATCH('Capacity Backing (Hide)'!CV$132,'Capacity Summary'!$B$139:$B$238,0),MATCH('Capacity Backing (Hide)'!$A154,'Capacity Summary'!$H$138:$BG$138,0))&lt;&gt;0,INDEX('Capacity Summary'!$H$139:$BG$238,MATCH('Capacity Backing (Hide)'!CV$132,'Capacity Summary'!$B$139:$B$238,0),MATCH('Capacity Backing (Hide)'!$A154,'Capacity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(Hide)'!$A154,'Capacity Summary'!$H$138:$BG$138,0))="x",INDEX('Capacity Summary'!$C$139:$E$238,MATCH('Capacity Backing (Hide)'!CW$132,'Capacity Summary'!$B$139:$B$238,0),4),IF(INDEX('Capacity Summary'!$H$139:$BG$238,MATCH('Capacity Backing (Hide)'!CW$132,'Capacity Summary'!$B$139:$B$238,0),MATCH('Capacity Backing (Hide)'!$A154,'Capacity Summary'!$H$138:$BG$138,0))&lt;&gt;0,INDEX('Capacity Summary'!$H$139:$BG$238,MATCH('Capacity Backing (Hide)'!CW$132,'Capacity Summary'!$B$139:$B$238,0),MATCH('Capacity Backing (Hide)'!$A154,'Capacity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5" spans="1:101" x14ac:dyDescent="0.35">
      <c r="A155" s="2">
        <f ca="1">'Required Capacity (Hide)'!E25</f>
        <v>44368</v>
      </c>
      <c r="B15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(Hide)'!$A155,'Capacity Summary'!$H$138:$BG$138,0))="x",INDEX('Capacity Summary'!$C$139:$E$238,MATCH('Capacity Backing (Hide)'!B$132,'Capacity Summary'!$B$139:$B$238,0),4),IF(INDEX('Capacity Summary'!$H$139:$BG$238,MATCH('Capacity Backing (Hide)'!B$132,'Capacity Summary'!$B$139:$B$238,0),MATCH('Capacity Backing (Hide)'!$A155,'Capacity Summary'!$H$138:$BG$138,0))&lt;&gt;0,INDEX('Capacity Summary'!$H$139:$BG$238,MATCH('Capacity Backing (Hide)'!B$132,'Capacity Summary'!$B$139:$B$238,0),MATCH('Capacity Backing (Hide)'!$A155,'Capacity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(Hide)'!$A155,'Capacity Summary'!$H$138:$BG$138,0))="x",INDEX('Capacity Summary'!$C$139:$E$238,MATCH('Capacity Backing (Hide)'!C$132,'Capacity Summary'!$B$139:$B$238,0),4),IF(INDEX('Capacity Summary'!$H$139:$BG$238,MATCH('Capacity Backing (Hide)'!C$132,'Capacity Summary'!$B$139:$B$238,0),MATCH('Capacity Backing (Hide)'!$A155,'Capacity Summary'!$H$138:$BG$138,0))&lt;&gt;0,INDEX('Capacity Summary'!$H$139:$BG$238,MATCH('Capacity Backing (Hide)'!C$132,'Capacity Summary'!$B$139:$B$238,0),MATCH('Capacity Backing (Hide)'!$A155,'Capacity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(Hide)'!$A155,'Capacity Summary'!$H$138:$BG$138,0))="x",INDEX('Capacity Summary'!$C$139:$E$238,MATCH('Capacity Backing (Hide)'!D$132,'Capacity Summary'!$B$139:$B$238,0),4),IF(INDEX('Capacity Summary'!$H$139:$BG$238,MATCH('Capacity Backing (Hide)'!D$132,'Capacity Summary'!$B$139:$B$238,0),MATCH('Capacity Backing (Hide)'!$A155,'Capacity Summary'!$H$138:$BG$138,0))&lt;&gt;0,INDEX('Capacity Summary'!$H$139:$BG$238,MATCH('Capacity Backing (Hide)'!D$132,'Capacity Summary'!$B$139:$B$238,0),MATCH('Capacity Backing (Hide)'!$A155,'Capacity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(Hide)'!$A155,'Capacity Summary'!$H$138:$BG$138,0))="x",INDEX('Capacity Summary'!$C$139:$E$238,MATCH('Capacity Backing (Hide)'!E$132,'Capacity Summary'!$B$139:$B$238,0),4),IF(INDEX('Capacity Summary'!$H$139:$BG$238,MATCH('Capacity Backing (Hide)'!E$132,'Capacity Summary'!$B$139:$B$238,0),MATCH('Capacity Backing (Hide)'!$A155,'Capacity Summary'!$H$138:$BG$138,0))&lt;&gt;0,INDEX('Capacity Summary'!$H$139:$BG$238,MATCH('Capacity Backing (Hide)'!E$132,'Capacity Summary'!$B$139:$B$238,0),MATCH('Capacity Backing (Hide)'!$A155,'Capacity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(Hide)'!$A155,'Capacity Summary'!$H$138:$BG$138,0))="x",INDEX('Capacity Summary'!$C$139:$E$238,MATCH('Capacity Backing (Hide)'!F$132,'Capacity Summary'!$B$139:$B$238,0),4),IF(INDEX('Capacity Summary'!$H$139:$BG$238,MATCH('Capacity Backing (Hide)'!F$132,'Capacity Summary'!$B$139:$B$238,0),MATCH('Capacity Backing (Hide)'!$A155,'Capacity Summary'!$H$138:$BG$138,0))&lt;&gt;0,INDEX('Capacity Summary'!$H$139:$BG$238,MATCH('Capacity Backing (Hide)'!F$132,'Capacity Summary'!$B$139:$B$238,0),MATCH('Capacity Backing (Hide)'!$A155,'Capacity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(Hide)'!$A155,'Capacity Summary'!$H$138:$BG$138,0))="x",INDEX('Capacity Summary'!$C$139:$E$238,MATCH('Capacity Backing (Hide)'!G$132,'Capacity Summary'!$B$139:$B$238,0),4),IF(INDEX('Capacity Summary'!$H$139:$BG$238,MATCH('Capacity Backing (Hide)'!G$132,'Capacity Summary'!$B$139:$B$238,0),MATCH('Capacity Backing (Hide)'!$A155,'Capacity Summary'!$H$138:$BG$138,0))&lt;&gt;0,INDEX('Capacity Summary'!$H$139:$BG$238,MATCH('Capacity Backing (Hide)'!G$132,'Capacity Summary'!$B$139:$B$238,0),MATCH('Capacity Backing (Hide)'!$A155,'Capacity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(Hide)'!$A155,'Capacity Summary'!$H$138:$BG$138,0))="x",INDEX('Capacity Summary'!$C$139:$E$238,MATCH('Capacity Backing (Hide)'!H$132,'Capacity Summary'!$B$139:$B$238,0),4),IF(INDEX('Capacity Summary'!$H$139:$BG$238,MATCH('Capacity Backing (Hide)'!H$132,'Capacity Summary'!$B$139:$B$238,0),MATCH('Capacity Backing (Hide)'!$A155,'Capacity Summary'!$H$138:$BG$138,0))&lt;&gt;0,INDEX('Capacity Summary'!$H$139:$BG$238,MATCH('Capacity Backing (Hide)'!H$132,'Capacity Summary'!$B$139:$B$238,0),MATCH('Capacity Backing (Hide)'!$A155,'Capacity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(Hide)'!$A155,'Capacity Summary'!$H$138:$BG$138,0))="x",INDEX('Capacity Summary'!$C$139:$E$238,MATCH('Capacity Backing (Hide)'!I$132,'Capacity Summary'!$B$139:$B$238,0),4),IF(INDEX('Capacity Summary'!$H$139:$BG$238,MATCH('Capacity Backing (Hide)'!I$132,'Capacity Summary'!$B$139:$B$238,0),MATCH('Capacity Backing (Hide)'!$A155,'Capacity Summary'!$H$138:$BG$138,0))&lt;&gt;0,INDEX('Capacity Summary'!$H$139:$BG$238,MATCH('Capacity Backing (Hide)'!I$132,'Capacity Summary'!$B$139:$B$238,0),MATCH('Capacity Backing (Hide)'!$A155,'Capacity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(Hide)'!$A155,'Capacity Summary'!$H$138:$BG$138,0))="x",INDEX('Capacity Summary'!$C$139:$E$238,MATCH('Capacity Backing (Hide)'!J$132,'Capacity Summary'!$B$139:$B$238,0),4),IF(INDEX('Capacity Summary'!$H$139:$BG$238,MATCH('Capacity Backing (Hide)'!J$132,'Capacity Summary'!$B$139:$B$238,0),MATCH('Capacity Backing (Hide)'!$A155,'Capacity Summary'!$H$138:$BG$138,0))&lt;&gt;0,INDEX('Capacity Summary'!$H$139:$BG$238,MATCH('Capacity Backing (Hide)'!J$132,'Capacity Summary'!$B$139:$B$238,0),MATCH('Capacity Backing (Hide)'!$A155,'Capacity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(Hide)'!$A155,'Capacity Summary'!$H$138:$BG$138,0))="x",INDEX('Capacity Summary'!$C$139:$E$238,MATCH('Capacity Backing (Hide)'!K$132,'Capacity Summary'!$B$139:$B$238,0),4),IF(INDEX('Capacity Summary'!$H$139:$BG$238,MATCH('Capacity Backing (Hide)'!K$132,'Capacity Summary'!$B$139:$B$238,0),MATCH('Capacity Backing (Hide)'!$A155,'Capacity Summary'!$H$138:$BG$138,0))&lt;&gt;0,INDEX('Capacity Summary'!$H$139:$BG$238,MATCH('Capacity Backing (Hide)'!K$132,'Capacity Summary'!$B$139:$B$238,0),MATCH('Capacity Backing (Hide)'!$A155,'Capacity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(Hide)'!$A155,'Capacity Summary'!$H$138:$BG$138,0))="x",INDEX('Capacity Summary'!$C$139:$E$238,MATCH('Capacity Backing (Hide)'!L$132,'Capacity Summary'!$B$139:$B$238,0),4),IF(INDEX('Capacity Summary'!$H$139:$BG$238,MATCH('Capacity Backing (Hide)'!L$132,'Capacity Summary'!$B$139:$B$238,0),MATCH('Capacity Backing (Hide)'!$A155,'Capacity Summary'!$H$138:$BG$138,0))&lt;&gt;0,INDEX('Capacity Summary'!$H$139:$BG$238,MATCH('Capacity Backing (Hide)'!L$132,'Capacity Summary'!$B$139:$B$238,0),MATCH('Capacity Backing (Hide)'!$A155,'Capacity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(Hide)'!$A155,'Capacity Summary'!$H$138:$BG$138,0))="x",INDEX('Capacity Summary'!$C$139:$E$238,MATCH('Capacity Backing (Hide)'!M$132,'Capacity Summary'!$B$139:$B$238,0),4),IF(INDEX('Capacity Summary'!$H$139:$BG$238,MATCH('Capacity Backing (Hide)'!M$132,'Capacity Summary'!$B$139:$B$238,0),MATCH('Capacity Backing (Hide)'!$A155,'Capacity Summary'!$H$138:$BG$138,0))&lt;&gt;0,INDEX('Capacity Summary'!$H$139:$BG$238,MATCH('Capacity Backing (Hide)'!M$132,'Capacity Summary'!$B$139:$B$238,0),MATCH('Capacity Backing (Hide)'!$A155,'Capacity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(Hide)'!$A155,'Capacity Summary'!$H$138:$BG$138,0))="x",INDEX('Capacity Summary'!$C$139:$E$238,MATCH('Capacity Backing (Hide)'!N$132,'Capacity Summary'!$B$139:$B$238,0),4),IF(INDEX('Capacity Summary'!$H$139:$BG$238,MATCH('Capacity Backing (Hide)'!N$132,'Capacity Summary'!$B$139:$B$238,0),MATCH('Capacity Backing (Hide)'!$A155,'Capacity Summary'!$H$138:$BG$138,0))&lt;&gt;0,INDEX('Capacity Summary'!$H$139:$BG$238,MATCH('Capacity Backing (Hide)'!N$132,'Capacity Summary'!$B$139:$B$238,0),MATCH('Capacity Backing (Hide)'!$A155,'Capacity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(Hide)'!$A155,'Capacity Summary'!$H$138:$BG$138,0))="x",INDEX('Capacity Summary'!$C$139:$E$238,MATCH('Capacity Backing (Hide)'!O$132,'Capacity Summary'!$B$139:$B$238,0),4),IF(INDEX('Capacity Summary'!$H$139:$BG$238,MATCH('Capacity Backing (Hide)'!O$132,'Capacity Summary'!$B$139:$B$238,0),MATCH('Capacity Backing (Hide)'!$A155,'Capacity Summary'!$H$138:$BG$138,0))&lt;&gt;0,INDEX('Capacity Summary'!$H$139:$BG$238,MATCH('Capacity Backing (Hide)'!O$132,'Capacity Summary'!$B$139:$B$238,0),MATCH('Capacity Backing (Hide)'!$A155,'Capacity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(Hide)'!$A155,'Capacity Summary'!$H$138:$BG$138,0))="x",INDEX('Capacity Summary'!$C$139:$E$238,MATCH('Capacity Backing (Hide)'!P$132,'Capacity Summary'!$B$139:$B$238,0),4),IF(INDEX('Capacity Summary'!$H$139:$BG$238,MATCH('Capacity Backing (Hide)'!P$132,'Capacity Summary'!$B$139:$B$238,0),MATCH('Capacity Backing (Hide)'!$A155,'Capacity Summary'!$H$138:$BG$138,0))&lt;&gt;0,INDEX('Capacity Summary'!$H$139:$BG$238,MATCH('Capacity Backing (Hide)'!P$132,'Capacity Summary'!$B$139:$B$238,0),MATCH('Capacity Backing (Hide)'!$A155,'Capacity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(Hide)'!$A155,'Capacity Summary'!$H$138:$BG$138,0))="x",INDEX('Capacity Summary'!$C$139:$E$238,MATCH('Capacity Backing (Hide)'!Q$132,'Capacity Summary'!$B$139:$B$238,0),4),IF(INDEX('Capacity Summary'!$H$139:$BG$238,MATCH('Capacity Backing (Hide)'!Q$132,'Capacity Summary'!$B$139:$B$238,0),MATCH('Capacity Backing (Hide)'!$A155,'Capacity Summary'!$H$138:$BG$138,0))&lt;&gt;0,INDEX('Capacity Summary'!$H$139:$BG$238,MATCH('Capacity Backing (Hide)'!Q$132,'Capacity Summary'!$B$139:$B$238,0),MATCH('Capacity Backing (Hide)'!$A155,'Capacity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(Hide)'!$A155,'Capacity Summary'!$H$138:$BG$138,0))="x",INDEX('Capacity Summary'!$C$139:$E$238,MATCH('Capacity Backing (Hide)'!R$132,'Capacity Summary'!$B$139:$B$238,0),4),IF(INDEX('Capacity Summary'!$H$139:$BG$238,MATCH('Capacity Backing (Hide)'!R$132,'Capacity Summary'!$B$139:$B$238,0),MATCH('Capacity Backing (Hide)'!$A155,'Capacity Summary'!$H$138:$BG$138,0))&lt;&gt;0,INDEX('Capacity Summary'!$H$139:$BG$238,MATCH('Capacity Backing (Hide)'!R$132,'Capacity Summary'!$B$139:$B$238,0),MATCH('Capacity Backing (Hide)'!$A155,'Capacity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(Hide)'!$A155,'Capacity Summary'!$H$138:$BG$138,0))="x",INDEX('Capacity Summary'!$C$139:$E$238,MATCH('Capacity Backing (Hide)'!S$132,'Capacity Summary'!$B$139:$B$238,0),4),IF(INDEX('Capacity Summary'!$H$139:$BG$238,MATCH('Capacity Backing (Hide)'!S$132,'Capacity Summary'!$B$139:$B$238,0),MATCH('Capacity Backing (Hide)'!$A155,'Capacity Summary'!$H$138:$BG$138,0))&lt;&gt;0,INDEX('Capacity Summary'!$H$139:$BG$238,MATCH('Capacity Backing (Hide)'!S$132,'Capacity Summary'!$B$139:$B$238,0),MATCH('Capacity Backing (Hide)'!$A155,'Capacity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(Hide)'!$A155,'Capacity Summary'!$H$138:$BG$138,0))="x",INDEX('Capacity Summary'!$C$139:$E$238,MATCH('Capacity Backing (Hide)'!T$132,'Capacity Summary'!$B$139:$B$238,0),4),IF(INDEX('Capacity Summary'!$H$139:$BG$238,MATCH('Capacity Backing (Hide)'!T$132,'Capacity Summary'!$B$139:$B$238,0),MATCH('Capacity Backing (Hide)'!$A155,'Capacity Summary'!$H$138:$BG$138,0))&lt;&gt;0,INDEX('Capacity Summary'!$H$139:$BG$238,MATCH('Capacity Backing (Hide)'!T$132,'Capacity Summary'!$B$139:$B$238,0),MATCH('Capacity Backing (Hide)'!$A155,'Capacity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(Hide)'!$A155,'Capacity Summary'!$H$138:$BG$138,0))="x",INDEX('Capacity Summary'!$C$139:$E$238,MATCH('Capacity Backing (Hide)'!U$132,'Capacity Summary'!$B$139:$B$238,0),4),IF(INDEX('Capacity Summary'!$H$139:$BG$238,MATCH('Capacity Backing (Hide)'!U$132,'Capacity Summary'!$B$139:$B$238,0),MATCH('Capacity Backing (Hide)'!$A155,'Capacity Summary'!$H$138:$BG$138,0))&lt;&gt;0,INDEX('Capacity Summary'!$H$139:$BG$238,MATCH('Capacity Backing (Hide)'!U$132,'Capacity Summary'!$B$139:$B$238,0),MATCH('Capacity Backing (Hide)'!$A155,'Capacity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(Hide)'!$A155,'Capacity Summary'!$H$138:$BG$138,0))="x",INDEX('Capacity Summary'!$C$139:$E$238,MATCH('Capacity Backing (Hide)'!V$132,'Capacity Summary'!$B$139:$B$238,0),4),IF(INDEX('Capacity Summary'!$H$139:$BG$238,MATCH('Capacity Backing (Hide)'!V$132,'Capacity Summary'!$B$139:$B$238,0),MATCH('Capacity Backing (Hide)'!$A155,'Capacity Summary'!$H$138:$BG$138,0))&lt;&gt;0,INDEX('Capacity Summary'!$H$139:$BG$238,MATCH('Capacity Backing (Hide)'!V$132,'Capacity Summary'!$B$139:$B$238,0),MATCH('Capacity Backing (Hide)'!$A155,'Capacity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(Hide)'!$A155,'Capacity Summary'!$H$138:$BG$138,0))="x",INDEX('Capacity Summary'!$C$139:$E$238,MATCH('Capacity Backing (Hide)'!W$132,'Capacity Summary'!$B$139:$B$238,0),4),IF(INDEX('Capacity Summary'!$H$139:$BG$238,MATCH('Capacity Backing (Hide)'!W$132,'Capacity Summary'!$B$139:$B$238,0),MATCH('Capacity Backing (Hide)'!$A155,'Capacity Summary'!$H$138:$BG$138,0))&lt;&gt;0,INDEX('Capacity Summary'!$H$139:$BG$238,MATCH('Capacity Backing (Hide)'!W$132,'Capacity Summary'!$B$139:$B$238,0),MATCH('Capacity Backing (Hide)'!$A155,'Capacity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(Hide)'!$A155,'Capacity Summary'!$H$138:$BG$138,0))="x",INDEX('Capacity Summary'!$C$139:$E$238,MATCH('Capacity Backing (Hide)'!X$132,'Capacity Summary'!$B$139:$B$238,0),4),IF(INDEX('Capacity Summary'!$H$139:$BG$238,MATCH('Capacity Backing (Hide)'!X$132,'Capacity Summary'!$B$139:$B$238,0),MATCH('Capacity Backing (Hide)'!$A155,'Capacity Summary'!$H$138:$BG$138,0))&lt;&gt;0,INDEX('Capacity Summary'!$H$139:$BG$238,MATCH('Capacity Backing (Hide)'!X$132,'Capacity Summary'!$B$139:$B$238,0),MATCH('Capacity Backing (Hide)'!$A155,'Capacity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(Hide)'!$A155,'Capacity Summary'!$H$138:$BG$138,0))="x",INDEX('Capacity Summary'!$C$139:$E$238,MATCH('Capacity Backing (Hide)'!Y$132,'Capacity Summary'!$B$139:$B$238,0),4),IF(INDEX('Capacity Summary'!$H$139:$BG$238,MATCH('Capacity Backing (Hide)'!Y$132,'Capacity Summary'!$B$139:$B$238,0),MATCH('Capacity Backing (Hide)'!$A155,'Capacity Summary'!$H$138:$BG$138,0))&lt;&gt;0,INDEX('Capacity Summary'!$H$139:$BG$238,MATCH('Capacity Backing (Hide)'!Y$132,'Capacity Summary'!$B$139:$B$238,0),MATCH('Capacity Backing (Hide)'!$A155,'Capacity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(Hide)'!$A155,'Capacity Summary'!$H$138:$BG$138,0))="x",INDEX('Capacity Summary'!$C$139:$E$238,MATCH('Capacity Backing (Hide)'!Z$132,'Capacity Summary'!$B$139:$B$238,0),4),IF(INDEX('Capacity Summary'!$H$139:$BG$238,MATCH('Capacity Backing (Hide)'!Z$132,'Capacity Summary'!$B$139:$B$238,0),MATCH('Capacity Backing (Hide)'!$A155,'Capacity Summary'!$H$138:$BG$138,0))&lt;&gt;0,INDEX('Capacity Summary'!$H$139:$BG$238,MATCH('Capacity Backing (Hide)'!Z$132,'Capacity Summary'!$B$139:$B$238,0),MATCH('Capacity Backing (Hide)'!$A155,'Capacity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(Hide)'!$A155,'Capacity Summary'!$H$138:$BG$138,0))="x",INDEX('Capacity Summary'!$C$139:$E$238,MATCH('Capacity Backing (Hide)'!AA$132,'Capacity Summary'!$B$139:$B$238,0),4),IF(INDEX('Capacity Summary'!$H$139:$BG$238,MATCH('Capacity Backing (Hide)'!AA$132,'Capacity Summary'!$B$139:$B$238,0),MATCH('Capacity Backing (Hide)'!$A155,'Capacity Summary'!$H$138:$BG$138,0))&lt;&gt;0,INDEX('Capacity Summary'!$H$139:$BG$238,MATCH('Capacity Backing (Hide)'!AA$132,'Capacity Summary'!$B$139:$B$238,0),MATCH('Capacity Backing (Hide)'!$A155,'Capacity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(Hide)'!$A155,'Capacity Summary'!$H$138:$BG$138,0))="x",INDEX('Capacity Summary'!$C$139:$E$238,MATCH('Capacity Backing (Hide)'!AB$132,'Capacity Summary'!$B$139:$B$238,0),4),IF(INDEX('Capacity Summary'!$H$139:$BG$238,MATCH('Capacity Backing (Hide)'!AB$132,'Capacity Summary'!$B$139:$B$238,0),MATCH('Capacity Backing (Hide)'!$A155,'Capacity Summary'!$H$138:$BG$138,0))&lt;&gt;0,INDEX('Capacity Summary'!$H$139:$BG$238,MATCH('Capacity Backing (Hide)'!AB$132,'Capacity Summary'!$B$139:$B$238,0),MATCH('Capacity Backing (Hide)'!$A155,'Capacity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(Hide)'!$A155,'Capacity Summary'!$H$138:$BG$138,0))="x",INDEX('Capacity Summary'!$C$139:$E$238,MATCH('Capacity Backing (Hide)'!AC$132,'Capacity Summary'!$B$139:$B$238,0),4),IF(INDEX('Capacity Summary'!$H$139:$BG$238,MATCH('Capacity Backing (Hide)'!AC$132,'Capacity Summary'!$B$139:$B$238,0),MATCH('Capacity Backing (Hide)'!$A155,'Capacity Summary'!$H$138:$BG$138,0))&lt;&gt;0,INDEX('Capacity Summary'!$H$139:$BG$238,MATCH('Capacity Backing (Hide)'!AC$132,'Capacity Summary'!$B$139:$B$238,0),MATCH('Capacity Backing (Hide)'!$A155,'Capacity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(Hide)'!$A155,'Capacity Summary'!$H$138:$BG$138,0))="x",INDEX('Capacity Summary'!$C$139:$E$238,MATCH('Capacity Backing (Hide)'!AD$132,'Capacity Summary'!$B$139:$B$238,0),4),IF(INDEX('Capacity Summary'!$H$139:$BG$238,MATCH('Capacity Backing (Hide)'!AD$132,'Capacity Summary'!$B$139:$B$238,0),MATCH('Capacity Backing (Hide)'!$A155,'Capacity Summary'!$H$138:$BG$138,0))&lt;&gt;0,INDEX('Capacity Summary'!$H$139:$BG$238,MATCH('Capacity Backing (Hide)'!AD$132,'Capacity Summary'!$B$139:$B$238,0),MATCH('Capacity Backing (Hide)'!$A155,'Capacity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(Hide)'!$A155,'Capacity Summary'!$H$138:$BG$138,0))="x",INDEX('Capacity Summary'!$C$139:$E$238,MATCH('Capacity Backing (Hide)'!AE$132,'Capacity Summary'!$B$139:$B$238,0),4),IF(INDEX('Capacity Summary'!$H$139:$BG$238,MATCH('Capacity Backing (Hide)'!AE$132,'Capacity Summary'!$B$139:$B$238,0),MATCH('Capacity Backing (Hide)'!$A155,'Capacity Summary'!$H$138:$BG$138,0))&lt;&gt;0,INDEX('Capacity Summary'!$H$139:$BG$238,MATCH('Capacity Backing (Hide)'!AE$132,'Capacity Summary'!$B$139:$B$238,0),MATCH('Capacity Backing (Hide)'!$A155,'Capacity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(Hide)'!$A155,'Capacity Summary'!$H$138:$BG$138,0))="x",INDEX('Capacity Summary'!$C$139:$E$238,MATCH('Capacity Backing (Hide)'!AF$132,'Capacity Summary'!$B$139:$B$238,0),4),IF(INDEX('Capacity Summary'!$H$139:$BG$238,MATCH('Capacity Backing (Hide)'!AF$132,'Capacity Summary'!$B$139:$B$238,0),MATCH('Capacity Backing (Hide)'!$A155,'Capacity Summary'!$H$138:$BG$138,0))&lt;&gt;0,INDEX('Capacity Summary'!$H$139:$BG$238,MATCH('Capacity Backing (Hide)'!AF$132,'Capacity Summary'!$B$139:$B$238,0),MATCH('Capacity Backing (Hide)'!$A155,'Capacity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(Hide)'!$A155,'Capacity Summary'!$H$138:$BG$138,0))="x",INDEX('Capacity Summary'!$C$139:$E$238,MATCH('Capacity Backing (Hide)'!AG$132,'Capacity Summary'!$B$139:$B$238,0),4),IF(INDEX('Capacity Summary'!$H$139:$BG$238,MATCH('Capacity Backing (Hide)'!AG$132,'Capacity Summary'!$B$139:$B$238,0),MATCH('Capacity Backing (Hide)'!$A155,'Capacity Summary'!$H$138:$BG$138,0))&lt;&gt;0,INDEX('Capacity Summary'!$H$139:$BG$238,MATCH('Capacity Backing (Hide)'!AG$132,'Capacity Summary'!$B$139:$B$238,0),MATCH('Capacity Backing (Hide)'!$A155,'Capacity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(Hide)'!$A155,'Capacity Summary'!$H$138:$BG$138,0))="x",INDEX('Capacity Summary'!$C$139:$E$238,MATCH('Capacity Backing (Hide)'!AH$132,'Capacity Summary'!$B$139:$B$238,0),4),IF(INDEX('Capacity Summary'!$H$139:$BG$238,MATCH('Capacity Backing (Hide)'!AH$132,'Capacity Summary'!$B$139:$B$238,0),MATCH('Capacity Backing (Hide)'!$A155,'Capacity Summary'!$H$138:$BG$138,0))&lt;&gt;0,INDEX('Capacity Summary'!$H$139:$BG$238,MATCH('Capacity Backing (Hide)'!AH$132,'Capacity Summary'!$B$139:$B$238,0),MATCH('Capacity Backing (Hide)'!$A155,'Capacity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(Hide)'!$A155,'Capacity Summary'!$H$138:$BG$138,0))="x",INDEX('Capacity Summary'!$C$139:$E$238,MATCH('Capacity Backing (Hide)'!AI$132,'Capacity Summary'!$B$139:$B$238,0),4),IF(INDEX('Capacity Summary'!$H$139:$BG$238,MATCH('Capacity Backing (Hide)'!AI$132,'Capacity Summary'!$B$139:$B$238,0),MATCH('Capacity Backing (Hide)'!$A155,'Capacity Summary'!$H$138:$BG$138,0))&lt;&gt;0,INDEX('Capacity Summary'!$H$139:$BG$238,MATCH('Capacity Backing (Hide)'!AI$132,'Capacity Summary'!$B$139:$B$238,0),MATCH('Capacity Backing (Hide)'!$A155,'Capacity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(Hide)'!$A155,'Capacity Summary'!$H$138:$BG$138,0))="x",INDEX('Capacity Summary'!$C$139:$E$238,MATCH('Capacity Backing (Hide)'!AJ$132,'Capacity Summary'!$B$139:$B$238,0),4),IF(INDEX('Capacity Summary'!$H$139:$BG$238,MATCH('Capacity Backing (Hide)'!AJ$132,'Capacity Summary'!$B$139:$B$238,0),MATCH('Capacity Backing (Hide)'!$A155,'Capacity Summary'!$H$138:$BG$138,0))&lt;&gt;0,INDEX('Capacity Summary'!$H$139:$BG$238,MATCH('Capacity Backing (Hide)'!AJ$132,'Capacity Summary'!$B$139:$B$238,0),MATCH('Capacity Backing (Hide)'!$A155,'Capacity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(Hide)'!$A155,'Capacity Summary'!$H$138:$BG$138,0))="x",INDEX('Capacity Summary'!$C$139:$E$238,MATCH('Capacity Backing (Hide)'!AK$132,'Capacity Summary'!$B$139:$B$238,0),4),IF(INDEX('Capacity Summary'!$H$139:$BG$238,MATCH('Capacity Backing (Hide)'!AK$132,'Capacity Summary'!$B$139:$B$238,0),MATCH('Capacity Backing (Hide)'!$A155,'Capacity Summary'!$H$138:$BG$138,0))&lt;&gt;0,INDEX('Capacity Summary'!$H$139:$BG$238,MATCH('Capacity Backing (Hide)'!AK$132,'Capacity Summary'!$B$139:$B$238,0),MATCH('Capacity Backing (Hide)'!$A155,'Capacity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(Hide)'!$A155,'Capacity Summary'!$H$138:$BG$138,0))="x",INDEX('Capacity Summary'!$C$139:$E$238,MATCH('Capacity Backing (Hide)'!AL$132,'Capacity Summary'!$B$139:$B$238,0),4),IF(INDEX('Capacity Summary'!$H$139:$BG$238,MATCH('Capacity Backing (Hide)'!AL$132,'Capacity Summary'!$B$139:$B$238,0),MATCH('Capacity Backing (Hide)'!$A155,'Capacity Summary'!$H$138:$BG$138,0))&lt;&gt;0,INDEX('Capacity Summary'!$H$139:$BG$238,MATCH('Capacity Backing (Hide)'!AL$132,'Capacity Summary'!$B$139:$B$238,0),MATCH('Capacity Backing (Hide)'!$A155,'Capacity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(Hide)'!$A155,'Capacity Summary'!$H$138:$BG$138,0))="x",INDEX('Capacity Summary'!$C$139:$E$238,MATCH('Capacity Backing (Hide)'!AM$132,'Capacity Summary'!$B$139:$B$238,0),4),IF(INDEX('Capacity Summary'!$H$139:$BG$238,MATCH('Capacity Backing (Hide)'!AM$132,'Capacity Summary'!$B$139:$B$238,0),MATCH('Capacity Backing (Hide)'!$A155,'Capacity Summary'!$H$138:$BG$138,0))&lt;&gt;0,INDEX('Capacity Summary'!$H$139:$BG$238,MATCH('Capacity Backing (Hide)'!AM$132,'Capacity Summary'!$B$139:$B$238,0),MATCH('Capacity Backing (Hide)'!$A155,'Capacity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(Hide)'!$A155,'Capacity Summary'!$H$138:$BG$138,0))="x",INDEX('Capacity Summary'!$C$139:$E$238,MATCH('Capacity Backing (Hide)'!AN$132,'Capacity Summary'!$B$139:$B$238,0),4),IF(INDEX('Capacity Summary'!$H$139:$BG$238,MATCH('Capacity Backing (Hide)'!AN$132,'Capacity Summary'!$B$139:$B$238,0),MATCH('Capacity Backing (Hide)'!$A155,'Capacity Summary'!$H$138:$BG$138,0))&lt;&gt;0,INDEX('Capacity Summary'!$H$139:$BG$238,MATCH('Capacity Backing (Hide)'!AN$132,'Capacity Summary'!$B$139:$B$238,0),MATCH('Capacity Backing (Hide)'!$A155,'Capacity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(Hide)'!$A155,'Capacity Summary'!$H$138:$BG$138,0))="x",INDEX('Capacity Summary'!$C$139:$E$238,MATCH('Capacity Backing (Hide)'!AO$132,'Capacity Summary'!$B$139:$B$238,0),4),IF(INDEX('Capacity Summary'!$H$139:$BG$238,MATCH('Capacity Backing (Hide)'!AO$132,'Capacity Summary'!$B$139:$B$238,0),MATCH('Capacity Backing (Hide)'!$A155,'Capacity Summary'!$H$138:$BG$138,0))&lt;&gt;0,INDEX('Capacity Summary'!$H$139:$BG$238,MATCH('Capacity Backing (Hide)'!AO$132,'Capacity Summary'!$B$139:$B$238,0),MATCH('Capacity Backing (Hide)'!$A155,'Capacity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(Hide)'!$A155,'Capacity Summary'!$H$138:$BG$138,0))="x",INDEX('Capacity Summary'!$C$139:$E$238,MATCH('Capacity Backing (Hide)'!AP$132,'Capacity Summary'!$B$139:$B$238,0),4),IF(INDEX('Capacity Summary'!$H$139:$BG$238,MATCH('Capacity Backing (Hide)'!AP$132,'Capacity Summary'!$B$139:$B$238,0),MATCH('Capacity Backing (Hide)'!$A155,'Capacity Summary'!$H$138:$BG$138,0))&lt;&gt;0,INDEX('Capacity Summary'!$H$139:$BG$238,MATCH('Capacity Backing (Hide)'!AP$132,'Capacity Summary'!$B$139:$B$238,0),MATCH('Capacity Backing (Hide)'!$A155,'Capacity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(Hide)'!$A155,'Capacity Summary'!$H$138:$BG$138,0))="x",INDEX('Capacity Summary'!$C$139:$E$238,MATCH('Capacity Backing (Hide)'!AQ$132,'Capacity Summary'!$B$139:$B$238,0),4),IF(INDEX('Capacity Summary'!$H$139:$BG$238,MATCH('Capacity Backing (Hide)'!AQ$132,'Capacity Summary'!$B$139:$B$238,0),MATCH('Capacity Backing (Hide)'!$A155,'Capacity Summary'!$H$138:$BG$138,0))&lt;&gt;0,INDEX('Capacity Summary'!$H$139:$BG$238,MATCH('Capacity Backing (Hide)'!AQ$132,'Capacity Summary'!$B$139:$B$238,0),MATCH('Capacity Backing (Hide)'!$A155,'Capacity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(Hide)'!$A155,'Capacity Summary'!$H$138:$BG$138,0))="x",INDEX('Capacity Summary'!$C$139:$E$238,MATCH('Capacity Backing (Hide)'!AR$132,'Capacity Summary'!$B$139:$B$238,0),4),IF(INDEX('Capacity Summary'!$H$139:$BG$238,MATCH('Capacity Backing (Hide)'!AR$132,'Capacity Summary'!$B$139:$B$238,0),MATCH('Capacity Backing (Hide)'!$A155,'Capacity Summary'!$H$138:$BG$138,0))&lt;&gt;0,INDEX('Capacity Summary'!$H$139:$BG$238,MATCH('Capacity Backing (Hide)'!AR$132,'Capacity Summary'!$B$139:$B$238,0),MATCH('Capacity Backing (Hide)'!$A155,'Capacity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(Hide)'!$A155,'Capacity Summary'!$H$138:$BG$138,0))="x",INDEX('Capacity Summary'!$C$139:$E$238,MATCH('Capacity Backing (Hide)'!AS$132,'Capacity Summary'!$B$139:$B$238,0),4),IF(INDEX('Capacity Summary'!$H$139:$BG$238,MATCH('Capacity Backing (Hide)'!AS$132,'Capacity Summary'!$B$139:$B$238,0),MATCH('Capacity Backing (Hide)'!$A155,'Capacity Summary'!$H$138:$BG$138,0))&lt;&gt;0,INDEX('Capacity Summary'!$H$139:$BG$238,MATCH('Capacity Backing (Hide)'!AS$132,'Capacity Summary'!$B$139:$B$238,0),MATCH('Capacity Backing (Hide)'!$A155,'Capacity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(Hide)'!$A155,'Capacity Summary'!$H$138:$BG$138,0))="x",INDEX('Capacity Summary'!$C$139:$E$238,MATCH('Capacity Backing (Hide)'!AT$132,'Capacity Summary'!$B$139:$B$238,0),4),IF(INDEX('Capacity Summary'!$H$139:$BG$238,MATCH('Capacity Backing (Hide)'!AT$132,'Capacity Summary'!$B$139:$B$238,0),MATCH('Capacity Backing (Hide)'!$A155,'Capacity Summary'!$H$138:$BG$138,0))&lt;&gt;0,INDEX('Capacity Summary'!$H$139:$BG$238,MATCH('Capacity Backing (Hide)'!AT$132,'Capacity Summary'!$B$139:$B$238,0),MATCH('Capacity Backing (Hide)'!$A155,'Capacity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(Hide)'!$A155,'Capacity Summary'!$H$138:$BG$138,0))="x",INDEX('Capacity Summary'!$C$139:$E$238,MATCH('Capacity Backing (Hide)'!AU$132,'Capacity Summary'!$B$139:$B$238,0),4),IF(INDEX('Capacity Summary'!$H$139:$BG$238,MATCH('Capacity Backing (Hide)'!AU$132,'Capacity Summary'!$B$139:$B$238,0),MATCH('Capacity Backing (Hide)'!$A155,'Capacity Summary'!$H$138:$BG$138,0))&lt;&gt;0,INDEX('Capacity Summary'!$H$139:$BG$238,MATCH('Capacity Backing (Hide)'!AU$132,'Capacity Summary'!$B$139:$B$238,0),MATCH('Capacity Backing (Hide)'!$A155,'Capacity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(Hide)'!$A155,'Capacity Summary'!$H$138:$BG$138,0))="x",INDEX('Capacity Summary'!$C$139:$E$238,MATCH('Capacity Backing (Hide)'!AV$132,'Capacity Summary'!$B$139:$B$238,0),4),IF(INDEX('Capacity Summary'!$H$139:$BG$238,MATCH('Capacity Backing (Hide)'!AV$132,'Capacity Summary'!$B$139:$B$238,0),MATCH('Capacity Backing (Hide)'!$A155,'Capacity Summary'!$H$138:$BG$138,0))&lt;&gt;0,INDEX('Capacity Summary'!$H$139:$BG$238,MATCH('Capacity Backing (Hide)'!AV$132,'Capacity Summary'!$B$139:$B$238,0),MATCH('Capacity Backing (Hide)'!$A155,'Capacity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(Hide)'!$A155,'Capacity Summary'!$H$138:$BG$138,0))="x",INDEX('Capacity Summary'!$C$139:$E$238,MATCH('Capacity Backing (Hide)'!AW$132,'Capacity Summary'!$B$139:$B$238,0),4),IF(INDEX('Capacity Summary'!$H$139:$BG$238,MATCH('Capacity Backing (Hide)'!AW$132,'Capacity Summary'!$B$139:$B$238,0),MATCH('Capacity Backing (Hide)'!$A155,'Capacity Summary'!$H$138:$BG$138,0))&lt;&gt;0,INDEX('Capacity Summary'!$H$139:$BG$238,MATCH('Capacity Backing (Hide)'!AW$132,'Capacity Summary'!$B$139:$B$238,0),MATCH('Capacity Backing (Hide)'!$A155,'Capacity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(Hide)'!$A155,'Capacity Summary'!$H$138:$BG$138,0))="x",INDEX('Capacity Summary'!$C$139:$E$238,MATCH('Capacity Backing (Hide)'!AX$132,'Capacity Summary'!$B$139:$B$238,0),4),IF(INDEX('Capacity Summary'!$H$139:$BG$238,MATCH('Capacity Backing (Hide)'!AX$132,'Capacity Summary'!$B$139:$B$238,0),MATCH('Capacity Backing (Hide)'!$A155,'Capacity Summary'!$H$138:$BG$138,0))&lt;&gt;0,INDEX('Capacity Summary'!$H$139:$BG$238,MATCH('Capacity Backing (Hide)'!AX$132,'Capacity Summary'!$B$139:$B$238,0),MATCH('Capacity Backing (Hide)'!$A155,'Capacity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(Hide)'!$A155,'Capacity Summary'!$H$138:$BG$138,0))="x",INDEX('Capacity Summary'!$C$139:$E$238,MATCH('Capacity Backing (Hide)'!AY$132,'Capacity Summary'!$B$139:$B$238,0),4),IF(INDEX('Capacity Summary'!$H$139:$BG$238,MATCH('Capacity Backing (Hide)'!AY$132,'Capacity Summary'!$B$139:$B$238,0),MATCH('Capacity Backing (Hide)'!$A155,'Capacity Summary'!$H$138:$BG$138,0))&lt;&gt;0,INDEX('Capacity Summary'!$H$139:$BG$238,MATCH('Capacity Backing (Hide)'!AY$132,'Capacity Summary'!$B$139:$B$238,0),MATCH('Capacity Backing (Hide)'!$A155,'Capacity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(Hide)'!$A155,'Capacity Summary'!$H$138:$BG$138,0))="x",INDEX('Capacity Summary'!$C$139:$E$238,MATCH('Capacity Backing (Hide)'!AZ$132,'Capacity Summary'!$B$139:$B$238,0),4),IF(INDEX('Capacity Summary'!$H$139:$BG$238,MATCH('Capacity Backing (Hide)'!AZ$132,'Capacity Summary'!$B$139:$B$238,0),MATCH('Capacity Backing (Hide)'!$A155,'Capacity Summary'!$H$138:$BG$138,0))&lt;&gt;0,INDEX('Capacity Summary'!$H$139:$BG$238,MATCH('Capacity Backing (Hide)'!AZ$132,'Capacity Summary'!$B$139:$B$238,0),MATCH('Capacity Backing (Hide)'!$A155,'Capacity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(Hide)'!$A155,'Capacity Summary'!$H$138:$BG$138,0))="x",INDEX('Capacity Summary'!$C$139:$E$238,MATCH('Capacity Backing (Hide)'!BA$132,'Capacity Summary'!$B$139:$B$238,0),4),IF(INDEX('Capacity Summary'!$H$139:$BG$238,MATCH('Capacity Backing (Hide)'!BA$132,'Capacity Summary'!$B$139:$B$238,0),MATCH('Capacity Backing (Hide)'!$A155,'Capacity Summary'!$H$138:$BG$138,0))&lt;&gt;0,INDEX('Capacity Summary'!$H$139:$BG$238,MATCH('Capacity Backing (Hide)'!BA$132,'Capacity Summary'!$B$139:$B$238,0),MATCH('Capacity Backing (Hide)'!$A155,'Capacity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(Hide)'!$A155,'Capacity Summary'!$H$138:$BG$138,0))="x",INDEX('Capacity Summary'!$C$139:$E$238,MATCH('Capacity Backing (Hide)'!BB$132,'Capacity Summary'!$B$139:$B$238,0),4),IF(INDEX('Capacity Summary'!$H$139:$BG$238,MATCH('Capacity Backing (Hide)'!BB$132,'Capacity Summary'!$B$139:$B$238,0),MATCH('Capacity Backing (Hide)'!$A155,'Capacity Summary'!$H$138:$BG$138,0))&lt;&gt;0,INDEX('Capacity Summary'!$H$139:$BG$238,MATCH('Capacity Backing (Hide)'!BB$132,'Capacity Summary'!$B$139:$B$238,0),MATCH('Capacity Backing (Hide)'!$A155,'Capacity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(Hide)'!$A155,'Capacity Summary'!$H$138:$BG$138,0))="x",INDEX('Capacity Summary'!$C$139:$E$238,MATCH('Capacity Backing (Hide)'!BC$132,'Capacity Summary'!$B$139:$B$238,0),4),IF(INDEX('Capacity Summary'!$H$139:$BG$238,MATCH('Capacity Backing (Hide)'!BC$132,'Capacity Summary'!$B$139:$B$238,0),MATCH('Capacity Backing (Hide)'!$A155,'Capacity Summary'!$H$138:$BG$138,0))&lt;&gt;0,INDEX('Capacity Summary'!$H$139:$BG$238,MATCH('Capacity Backing (Hide)'!BC$132,'Capacity Summary'!$B$139:$B$238,0),MATCH('Capacity Backing (Hide)'!$A155,'Capacity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(Hide)'!$A155,'Capacity Summary'!$H$138:$BG$138,0))="x",INDEX('Capacity Summary'!$C$139:$E$238,MATCH('Capacity Backing (Hide)'!BD$132,'Capacity Summary'!$B$139:$B$238,0),4),IF(INDEX('Capacity Summary'!$H$139:$BG$238,MATCH('Capacity Backing (Hide)'!BD$132,'Capacity Summary'!$B$139:$B$238,0),MATCH('Capacity Backing (Hide)'!$A155,'Capacity Summary'!$H$138:$BG$138,0))&lt;&gt;0,INDEX('Capacity Summary'!$H$139:$BG$238,MATCH('Capacity Backing (Hide)'!BD$132,'Capacity Summary'!$B$139:$B$238,0),MATCH('Capacity Backing (Hide)'!$A155,'Capacity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(Hide)'!$A155,'Capacity Summary'!$H$138:$BG$138,0))="x",INDEX('Capacity Summary'!$C$139:$E$238,MATCH('Capacity Backing (Hide)'!BE$132,'Capacity Summary'!$B$139:$B$238,0),4),IF(INDEX('Capacity Summary'!$H$139:$BG$238,MATCH('Capacity Backing (Hide)'!BE$132,'Capacity Summary'!$B$139:$B$238,0),MATCH('Capacity Backing (Hide)'!$A155,'Capacity Summary'!$H$138:$BG$138,0))&lt;&gt;0,INDEX('Capacity Summary'!$H$139:$BG$238,MATCH('Capacity Backing (Hide)'!BE$132,'Capacity Summary'!$B$139:$B$238,0),MATCH('Capacity Backing (Hide)'!$A155,'Capacity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(Hide)'!$A155,'Capacity Summary'!$H$138:$BG$138,0))="x",INDEX('Capacity Summary'!$C$139:$E$238,MATCH('Capacity Backing (Hide)'!BF$132,'Capacity Summary'!$B$139:$B$238,0),4),IF(INDEX('Capacity Summary'!$H$139:$BG$238,MATCH('Capacity Backing (Hide)'!BF$132,'Capacity Summary'!$B$139:$B$238,0),MATCH('Capacity Backing (Hide)'!$A155,'Capacity Summary'!$H$138:$BG$138,0))&lt;&gt;0,INDEX('Capacity Summary'!$H$139:$BG$238,MATCH('Capacity Backing (Hide)'!BF$132,'Capacity Summary'!$B$139:$B$238,0),MATCH('Capacity Backing (Hide)'!$A155,'Capacity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(Hide)'!$A155,'Capacity Summary'!$H$138:$BG$138,0))="x",INDEX('Capacity Summary'!$C$139:$E$238,MATCH('Capacity Backing (Hide)'!BG$132,'Capacity Summary'!$B$139:$B$238,0),4),IF(INDEX('Capacity Summary'!$H$139:$BG$238,MATCH('Capacity Backing (Hide)'!BG$132,'Capacity Summary'!$B$139:$B$238,0),MATCH('Capacity Backing (Hide)'!$A155,'Capacity Summary'!$H$138:$BG$138,0))&lt;&gt;0,INDEX('Capacity Summary'!$H$139:$BG$238,MATCH('Capacity Backing (Hide)'!BG$132,'Capacity Summary'!$B$139:$B$238,0),MATCH('Capacity Backing (Hide)'!$A155,'Capacity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(Hide)'!$A155,'Capacity Summary'!$H$138:$BG$138,0))="x",INDEX('Capacity Summary'!$C$139:$E$238,MATCH('Capacity Backing (Hide)'!BH$132,'Capacity Summary'!$B$139:$B$238,0),4),IF(INDEX('Capacity Summary'!$H$139:$BG$238,MATCH('Capacity Backing (Hide)'!BH$132,'Capacity Summary'!$B$139:$B$238,0),MATCH('Capacity Backing (Hide)'!$A155,'Capacity Summary'!$H$138:$BG$138,0))&lt;&gt;0,INDEX('Capacity Summary'!$H$139:$BG$238,MATCH('Capacity Backing (Hide)'!BH$132,'Capacity Summary'!$B$139:$B$238,0),MATCH('Capacity Backing (Hide)'!$A155,'Capacity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(Hide)'!$A155,'Capacity Summary'!$H$138:$BG$138,0))="x",INDEX('Capacity Summary'!$C$139:$E$238,MATCH('Capacity Backing (Hide)'!BI$132,'Capacity Summary'!$B$139:$B$238,0),4),IF(INDEX('Capacity Summary'!$H$139:$BG$238,MATCH('Capacity Backing (Hide)'!BI$132,'Capacity Summary'!$B$139:$B$238,0),MATCH('Capacity Backing (Hide)'!$A155,'Capacity Summary'!$H$138:$BG$138,0))&lt;&gt;0,INDEX('Capacity Summary'!$H$139:$BG$238,MATCH('Capacity Backing (Hide)'!BI$132,'Capacity Summary'!$B$139:$B$238,0),MATCH('Capacity Backing (Hide)'!$A155,'Capacity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(Hide)'!$A155,'Capacity Summary'!$H$138:$BG$138,0))="x",INDEX('Capacity Summary'!$C$139:$E$238,MATCH('Capacity Backing (Hide)'!BJ$132,'Capacity Summary'!$B$139:$B$238,0),4),IF(INDEX('Capacity Summary'!$H$139:$BG$238,MATCH('Capacity Backing (Hide)'!BJ$132,'Capacity Summary'!$B$139:$B$238,0),MATCH('Capacity Backing (Hide)'!$A155,'Capacity Summary'!$H$138:$BG$138,0))&lt;&gt;0,INDEX('Capacity Summary'!$H$139:$BG$238,MATCH('Capacity Backing (Hide)'!BJ$132,'Capacity Summary'!$B$139:$B$238,0),MATCH('Capacity Backing (Hide)'!$A155,'Capacity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(Hide)'!$A155,'Capacity Summary'!$H$138:$BG$138,0))="x",INDEX('Capacity Summary'!$C$139:$E$238,MATCH('Capacity Backing (Hide)'!BK$132,'Capacity Summary'!$B$139:$B$238,0),4),IF(INDEX('Capacity Summary'!$H$139:$BG$238,MATCH('Capacity Backing (Hide)'!BK$132,'Capacity Summary'!$B$139:$B$238,0),MATCH('Capacity Backing (Hide)'!$A155,'Capacity Summary'!$H$138:$BG$138,0))&lt;&gt;0,INDEX('Capacity Summary'!$H$139:$BG$238,MATCH('Capacity Backing (Hide)'!BK$132,'Capacity Summary'!$B$139:$B$238,0),MATCH('Capacity Backing (Hide)'!$A155,'Capacity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(Hide)'!$A155,'Capacity Summary'!$H$138:$BG$138,0))="x",INDEX('Capacity Summary'!$C$139:$E$238,MATCH('Capacity Backing (Hide)'!BL$132,'Capacity Summary'!$B$139:$B$238,0),4),IF(INDEX('Capacity Summary'!$H$139:$BG$238,MATCH('Capacity Backing (Hide)'!BL$132,'Capacity Summary'!$B$139:$B$238,0),MATCH('Capacity Backing (Hide)'!$A155,'Capacity Summary'!$H$138:$BG$138,0))&lt;&gt;0,INDEX('Capacity Summary'!$H$139:$BG$238,MATCH('Capacity Backing (Hide)'!BL$132,'Capacity Summary'!$B$139:$B$238,0),MATCH('Capacity Backing (Hide)'!$A155,'Capacity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(Hide)'!$A155,'Capacity Summary'!$H$138:$BG$138,0))="x",INDEX('Capacity Summary'!$C$139:$E$238,MATCH('Capacity Backing (Hide)'!BM$132,'Capacity Summary'!$B$139:$B$238,0),4),IF(INDEX('Capacity Summary'!$H$139:$BG$238,MATCH('Capacity Backing (Hide)'!BM$132,'Capacity Summary'!$B$139:$B$238,0),MATCH('Capacity Backing (Hide)'!$A155,'Capacity Summary'!$H$138:$BG$138,0))&lt;&gt;0,INDEX('Capacity Summary'!$H$139:$BG$238,MATCH('Capacity Backing (Hide)'!BM$132,'Capacity Summary'!$B$139:$B$238,0),MATCH('Capacity Backing (Hide)'!$A155,'Capacity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(Hide)'!$A155,'Capacity Summary'!$H$138:$BG$138,0))="x",INDEX('Capacity Summary'!$C$139:$E$238,MATCH('Capacity Backing (Hide)'!BN$132,'Capacity Summary'!$B$139:$B$238,0),4),IF(INDEX('Capacity Summary'!$H$139:$BG$238,MATCH('Capacity Backing (Hide)'!BN$132,'Capacity Summary'!$B$139:$B$238,0),MATCH('Capacity Backing (Hide)'!$A155,'Capacity Summary'!$H$138:$BG$138,0))&lt;&gt;0,INDEX('Capacity Summary'!$H$139:$BG$238,MATCH('Capacity Backing (Hide)'!BN$132,'Capacity Summary'!$B$139:$B$238,0),MATCH('Capacity Backing (Hide)'!$A155,'Capacity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(Hide)'!$A155,'Capacity Summary'!$H$138:$BG$138,0))="x",INDEX('Capacity Summary'!$C$139:$E$238,MATCH('Capacity Backing (Hide)'!BO$132,'Capacity Summary'!$B$139:$B$238,0),4),IF(INDEX('Capacity Summary'!$H$139:$BG$238,MATCH('Capacity Backing (Hide)'!BO$132,'Capacity Summary'!$B$139:$B$238,0),MATCH('Capacity Backing (Hide)'!$A155,'Capacity Summary'!$H$138:$BG$138,0))&lt;&gt;0,INDEX('Capacity Summary'!$H$139:$BG$238,MATCH('Capacity Backing (Hide)'!BO$132,'Capacity Summary'!$B$139:$B$238,0),MATCH('Capacity Backing (Hide)'!$A155,'Capacity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(Hide)'!$A155,'Capacity Summary'!$H$138:$BG$138,0))="x",INDEX('Capacity Summary'!$C$139:$E$238,MATCH('Capacity Backing (Hide)'!BP$132,'Capacity Summary'!$B$139:$B$238,0),4),IF(INDEX('Capacity Summary'!$H$139:$BG$238,MATCH('Capacity Backing (Hide)'!BP$132,'Capacity Summary'!$B$139:$B$238,0),MATCH('Capacity Backing (Hide)'!$A155,'Capacity Summary'!$H$138:$BG$138,0))&lt;&gt;0,INDEX('Capacity Summary'!$H$139:$BG$238,MATCH('Capacity Backing (Hide)'!BP$132,'Capacity Summary'!$B$139:$B$238,0),MATCH('Capacity Backing (Hide)'!$A155,'Capacity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(Hide)'!$A155,'Capacity Summary'!$H$138:$BG$138,0))="x",INDEX('Capacity Summary'!$C$139:$E$238,MATCH('Capacity Backing (Hide)'!BQ$132,'Capacity Summary'!$B$139:$B$238,0),4),IF(INDEX('Capacity Summary'!$H$139:$BG$238,MATCH('Capacity Backing (Hide)'!BQ$132,'Capacity Summary'!$B$139:$B$238,0),MATCH('Capacity Backing (Hide)'!$A155,'Capacity Summary'!$H$138:$BG$138,0))&lt;&gt;0,INDEX('Capacity Summary'!$H$139:$BG$238,MATCH('Capacity Backing (Hide)'!BQ$132,'Capacity Summary'!$B$139:$B$238,0),MATCH('Capacity Backing (Hide)'!$A155,'Capacity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(Hide)'!$A155,'Capacity Summary'!$H$138:$BG$138,0))="x",INDEX('Capacity Summary'!$C$139:$E$238,MATCH('Capacity Backing (Hide)'!BR$132,'Capacity Summary'!$B$139:$B$238,0),4),IF(INDEX('Capacity Summary'!$H$139:$BG$238,MATCH('Capacity Backing (Hide)'!BR$132,'Capacity Summary'!$B$139:$B$238,0),MATCH('Capacity Backing (Hide)'!$A155,'Capacity Summary'!$H$138:$BG$138,0))&lt;&gt;0,INDEX('Capacity Summary'!$H$139:$BG$238,MATCH('Capacity Backing (Hide)'!BR$132,'Capacity Summary'!$B$139:$B$238,0),MATCH('Capacity Backing (Hide)'!$A155,'Capacity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(Hide)'!$A155,'Capacity Summary'!$H$138:$BG$138,0))="x",INDEX('Capacity Summary'!$C$139:$E$238,MATCH('Capacity Backing (Hide)'!BS$132,'Capacity Summary'!$B$139:$B$238,0),4),IF(INDEX('Capacity Summary'!$H$139:$BG$238,MATCH('Capacity Backing (Hide)'!BS$132,'Capacity Summary'!$B$139:$B$238,0),MATCH('Capacity Backing (Hide)'!$A155,'Capacity Summary'!$H$138:$BG$138,0))&lt;&gt;0,INDEX('Capacity Summary'!$H$139:$BG$238,MATCH('Capacity Backing (Hide)'!BS$132,'Capacity Summary'!$B$139:$B$238,0),MATCH('Capacity Backing (Hide)'!$A155,'Capacity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(Hide)'!$A155,'Capacity Summary'!$H$138:$BG$138,0))="x",INDEX('Capacity Summary'!$C$139:$E$238,MATCH('Capacity Backing (Hide)'!BT$132,'Capacity Summary'!$B$139:$B$238,0),4),IF(INDEX('Capacity Summary'!$H$139:$BG$238,MATCH('Capacity Backing (Hide)'!BT$132,'Capacity Summary'!$B$139:$B$238,0),MATCH('Capacity Backing (Hide)'!$A155,'Capacity Summary'!$H$138:$BG$138,0))&lt;&gt;0,INDEX('Capacity Summary'!$H$139:$BG$238,MATCH('Capacity Backing (Hide)'!BT$132,'Capacity Summary'!$B$139:$B$238,0),MATCH('Capacity Backing (Hide)'!$A155,'Capacity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(Hide)'!$A155,'Capacity Summary'!$H$138:$BG$138,0))="x",INDEX('Capacity Summary'!$C$139:$E$238,MATCH('Capacity Backing (Hide)'!BU$132,'Capacity Summary'!$B$139:$B$238,0),4),IF(INDEX('Capacity Summary'!$H$139:$BG$238,MATCH('Capacity Backing (Hide)'!BU$132,'Capacity Summary'!$B$139:$B$238,0),MATCH('Capacity Backing (Hide)'!$A155,'Capacity Summary'!$H$138:$BG$138,0))&lt;&gt;0,INDEX('Capacity Summary'!$H$139:$BG$238,MATCH('Capacity Backing (Hide)'!BU$132,'Capacity Summary'!$B$139:$B$238,0),MATCH('Capacity Backing (Hide)'!$A155,'Capacity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(Hide)'!$A155,'Capacity Summary'!$H$138:$BG$138,0))="x",INDEX('Capacity Summary'!$C$139:$E$238,MATCH('Capacity Backing (Hide)'!BV$132,'Capacity Summary'!$B$139:$B$238,0),4),IF(INDEX('Capacity Summary'!$H$139:$BG$238,MATCH('Capacity Backing (Hide)'!BV$132,'Capacity Summary'!$B$139:$B$238,0),MATCH('Capacity Backing (Hide)'!$A155,'Capacity Summary'!$H$138:$BG$138,0))&lt;&gt;0,INDEX('Capacity Summary'!$H$139:$BG$238,MATCH('Capacity Backing (Hide)'!BV$132,'Capacity Summary'!$B$139:$B$238,0),MATCH('Capacity Backing (Hide)'!$A155,'Capacity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(Hide)'!$A155,'Capacity Summary'!$H$138:$BG$138,0))="x",INDEX('Capacity Summary'!$C$139:$E$238,MATCH('Capacity Backing (Hide)'!BW$132,'Capacity Summary'!$B$139:$B$238,0),4),IF(INDEX('Capacity Summary'!$H$139:$BG$238,MATCH('Capacity Backing (Hide)'!BW$132,'Capacity Summary'!$B$139:$B$238,0),MATCH('Capacity Backing (Hide)'!$A155,'Capacity Summary'!$H$138:$BG$138,0))&lt;&gt;0,INDEX('Capacity Summary'!$H$139:$BG$238,MATCH('Capacity Backing (Hide)'!BW$132,'Capacity Summary'!$B$139:$B$238,0),MATCH('Capacity Backing (Hide)'!$A155,'Capacity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(Hide)'!$A155,'Capacity Summary'!$H$138:$BG$138,0))="x",INDEX('Capacity Summary'!$C$139:$E$238,MATCH('Capacity Backing (Hide)'!BX$132,'Capacity Summary'!$B$139:$B$238,0),4),IF(INDEX('Capacity Summary'!$H$139:$BG$238,MATCH('Capacity Backing (Hide)'!BX$132,'Capacity Summary'!$B$139:$B$238,0),MATCH('Capacity Backing (Hide)'!$A155,'Capacity Summary'!$H$138:$BG$138,0))&lt;&gt;0,INDEX('Capacity Summary'!$H$139:$BG$238,MATCH('Capacity Backing (Hide)'!BX$132,'Capacity Summary'!$B$139:$B$238,0),MATCH('Capacity Backing (Hide)'!$A155,'Capacity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(Hide)'!$A155,'Capacity Summary'!$H$138:$BG$138,0))="x",INDEX('Capacity Summary'!$C$139:$E$238,MATCH('Capacity Backing (Hide)'!BY$132,'Capacity Summary'!$B$139:$B$238,0),4),IF(INDEX('Capacity Summary'!$H$139:$BG$238,MATCH('Capacity Backing (Hide)'!BY$132,'Capacity Summary'!$B$139:$B$238,0),MATCH('Capacity Backing (Hide)'!$A155,'Capacity Summary'!$H$138:$BG$138,0))&lt;&gt;0,INDEX('Capacity Summary'!$H$139:$BG$238,MATCH('Capacity Backing (Hide)'!BY$132,'Capacity Summary'!$B$139:$B$238,0),MATCH('Capacity Backing (Hide)'!$A155,'Capacity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(Hide)'!$A155,'Capacity Summary'!$H$138:$BG$138,0))="x",INDEX('Capacity Summary'!$C$139:$E$238,MATCH('Capacity Backing (Hide)'!BZ$132,'Capacity Summary'!$B$139:$B$238,0),4),IF(INDEX('Capacity Summary'!$H$139:$BG$238,MATCH('Capacity Backing (Hide)'!BZ$132,'Capacity Summary'!$B$139:$B$238,0),MATCH('Capacity Backing (Hide)'!$A155,'Capacity Summary'!$H$138:$BG$138,0))&lt;&gt;0,INDEX('Capacity Summary'!$H$139:$BG$238,MATCH('Capacity Backing (Hide)'!BZ$132,'Capacity Summary'!$B$139:$B$238,0),MATCH('Capacity Backing (Hide)'!$A155,'Capacity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(Hide)'!$A155,'Capacity Summary'!$H$138:$BG$138,0))="x",INDEX('Capacity Summary'!$C$139:$E$238,MATCH('Capacity Backing (Hide)'!CA$132,'Capacity Summary'!$B$139:$B$238,0),4),IF(INDEX('Capacity Summary'!$H$139:$BG$238,MATCH('Capacity Backing (Hide)'!CA$132,'Capacity Summary'!$B$139:$B$238,0),MATCH('Capacity Backing (Hide)'!$A155,'Capacity Summary'!$H$138:$BG$138,0))&lt;&gt;0,INDEX('Capacity Summary'!$H$139:$BG$238,MATCH('Capacity Backing (Hide)'!CA$132,'Capacity Summary'!$B$139:$B$238,0),MATCH('Capacity Backing (Hide)'!$A155,'Capacity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(Hide)'!$A155,'Capacity Summary'!$H$138:$BG$138,0))="x",INDEX('Capacity Summary'!$C$139:$E$238,MATCH('Capacity Backing (Hide)'!CB$132,'Capacity Summary'!$B$139:$B$238,0),4),IF(INDEX('Capacity Summary'!$H$139:$BG$238,MATCH('Capacity Backing (Hide)'!CB$132,'Capacity Summary'!$B$139:$B$238,0),MATCH('Capacity Backing (Hide)'!$A155,'Capacity Summary'!$H$138:$BG$138,0))&lt;&gt;0,INDEX('Capacity Summary'!$H$139:$BG$238,MATCH('Capacity Backing (Hide)'!CB$132,'Capacity Summary'!$B$139:$B$238,0),MATCH('Capacity Backing (Hide)'!$A155,'Capacity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(Hide)'!$A155,'Capacity Summary'!$H$138:$BG$138,0))="x",INDEX('Capacity Summary'!$C$139:$E$238,MATCH('Capacity Backing (Hide)'!CC$132,'Capacity Summary'!$B$139:$B$238,0),4),IF(INDEX('Capacity Summary'!$H$139:$BG$238,MATCH('Capacity Backing (Hide)'!CC$132,'Capacity Summary'!$B$139:$B$238,0),MATCH('Capacity Backing (Hide)'!$A155,'Capacity Summary'!$H$138:$BG$138,0))&lt;&gt;0,INDEX('Capacity Summary'!$H$139:$BG$238,MATCH('Capacity Backing (Hide)'!CC$132,'Capacity Summary'!$B$139:$B$238,0),MATCH('Capacity Backing (Hide)'!$A155,'Capacity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(Hide)'!$A155,'Capacity Summary'!$H$138:$BG$138,0))="x",INDEX('Capacity Summary'!$C$139:$E$238,MATCH('Capacity Backing (Hide)'!CD$132,'Capacity Summary'!$B$139:$B$238,0),4),IF(INDEX('Capacity Summary'!$H$139:$BG$238,MATCH('Capacity Backing (Hide)'!CD$132,'Capacity Summary'!$B$139:$B$238,0),MATCH('Capacity Backing (Hide)'!$A155,'Capacity Summary'!$H$138:$BG$138,0))&lt;&gt;0,INDEX('Capacity Summary'!$H$139:$BG$238,MATCH('Capacity Backing (Hide)'!CD$132,'Capacity Summary'!$B$139:$B$238,0),MATCH('Capacity Backing (Hide)'!$A155,'Capacity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(Hide)'!$A155,'Capacity Summary'!$H$138:$BG$138,0))="x",INDEX('Capacity Summary'!$C$139:$E$238,MATCH('Capacity Backing (Hide)'!CE$132,'Capacity Summary'!$B$139:$B$238,0),4),IF(INDEX('Capacity Summary'!$H$139:$BG$238,MATCH('Capacity Backing (Hide)'!CE$132,'Capacity Summary'!$B$139:$B$238,0),MATCH('Capacity Backing (Hide)'!$A155,'Capacity Summary'!$H$138:$BG$138,0))&lt;&gt;0,INDEX('Capacity Summary'!$H$139:$BG$238,MATCH('Capacity Backing (Hide)'!CE$132,'Capacity Summary'!$B$139:$B$238,0),MATCH('Capacity Backing (Hide)'!$A155,'Capacity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(Hide)'!$A155,'Capacity Summary'!$H$138:$BG$138,0))="x",INDEX('Capacity Summary'!$C$139:$E$238,MATCH('Capacity Backing (Hide)'!CF$132,'Capacity Summary'!$B$139:$B$238,0),4),IF(INDEX('Capacity Summary'!$H$139:$BG$238,MATCH('Capacity Backing (Hide)'!CF$132,'Capacity Summary'!$B$139:$B$238,0),MATCH('Capacity Backing (Hide)'!$A155,'Capacity Summary'!$H$138:$BG$138,0))&lt;&gt;0,INDEX('Capacity Summary'!$H$139:$BG$238,MATCH('Capacity Backing (Hide)'!CF$132,'Capacity Summary'!$B$139:$B$238,0),MATCH('Capacity Backing (Hide)'!$A155,'Capacity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(Hide)'!$A155,'Capacity Summary'!$H$138:$BG$138,0))="x",INDEX('Capacity Summary'!$C$139:$E$238,MATCH('Capacity Backing (Hide)'!CG$132,'Capacity Summary'!$B$139:$B$238,0),4),IF(INDEX('Capacity Summary'!$H$139:$BG$238,MATCH('Capacity Backing (Hide)'!CG$132,'Capacity Summary'!$B$139:$B$238,0),MATCH('Capacity Backing (Hide)'!$A155,'Capacity Summary'!$H$138:$BG$138,0))&lt;&gt;0,INDEX('Capacity Summary'!$H$139:$BG$238,MATCH('Capacity Backing (Hide)'!CG$132,'Capacity Summary'!$B$139:$B$238,0),MATCH('Capacity Backing (Hide)'!$A155,'Capacity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(Hide)'!$A155,'Capacity Summary'!$H$138:$BG$138,0))="x",INDEX('Capacity Summary'!$C$139:$E$238,MATCH('Capacity Backing (Hide)'!CH$132,'Capacity Summary'!$B$139:$B$238,0),4),IF(INDEX('Capacity Summary'!$H$139:$BG$238,MATCH('Capacity Backing (Hide)'!CH$132,'Capacity Summary'!$B$139:$B$238,0),MATCH('Capacity Backing (Hide)'!$A155,'Capacity Summary'!$H$138:$BG$138,0))&lt;&gt;0,INDEX('Capacity Summary'!$H$139:$BG$238,MATCH('Capacity Backing (Hide)'!CH$132,'Capacity Summary'!$B$139:$B$238,0),MATCH('Capacity Backing (Hide)'!$A155,'Capacity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(Hide)'!$A155,'Capacity Summary'!$H$138:$BG$138,0))="x",INDEX('Capacity Summary'!$C$139:$E$238,MATCH('Capacity Backing (Hide)'!CI$132,'Capacity Summary'!$B$139:$B$238,0),4),IF(INDEX('Capacity Summary'!$H$139:$BG$238,MATCH('Capacity Backing (Hide)'!CI$132,'Capacity Summary'!$B$139:$B$238,0),MATCH('Capacity Backing (Hide)'!$A155,'Capacity Summary'!$H$138:$BG$138,0))&lt;&gt;0,INDEX('Capacity Summary'!$H$139:$BG$238,MATCH('Capacity Backing (Hide)'!CI$132,'Capacity Summary'!$B$139:$B$238,0),MATCH('Capacity Backing (Hide)'!$A155,'Capacity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(Hide)'!$A155,'Capacity Summary'!$H$138:$BG$138,0))="x",INDEX('Capacity Summary'!$C$139:$E$238,MATCH('Capacity Backing (Hide)'!CJ$132,'Capacity Summary'!$B$139:$B$238,0),4),IF(INDEX('Capacity Summary'!$H$139:$BG$238,MATCH('Capacity Backing (Hide)'!CJ$132,'Capacity Summary'!$B$139:$B$238,0),MATCH('Capacity Backing (Hide)'!$A155,'Capacity Summary'!$H$138:$BG$138,0))&lt;&gt;0,INDEX('Capacity Summary'!$H$139:$BG$238,MATCH('Capacity Backing (Hide)'!CJ$132,'Capacity Summary'!$B$139:$B$238,0),MATCH('Capacity Backing (Hide)'!$A155,'Capacity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(Hide)'!$A155,'Capacity Summary'!$H$138:$BG$138,0))="x",INDEX('Capacity Summary'!$C$139:$E$238,MATCH('Capacity Backing (Hide)'!CK$132,'Capacity Summary'!$B$139:$B$238,0),4),IF(INDEX('Capacity Summary'!$H$139:$BG$238,MATCH('Capacity Backing (Hide)'!CK$132,'Capacity Summary'!$B$139:$B$238,0),MATCH('Capacity Backing (Hide)'!$A155,'Capacity Summary'!$H$138:$BG$138,0))&lt;&gt;0,INDEX('Capacity Summary'!$H$139:$BG$238,MATCH('Capacity Backing (Hide)'!CK$132,'Capacity Summary'!$B$139:$B$238,0),MATCH('Capacity Backing (Hide)'!$A155,'Capacity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(Hide)'!$A155,'Capacity Summary'!$H$138:$BG$138,0))="x",INDEX('Capacity Summary'!$C$139:$E$238,MATCH('Capacity Backing (Hide)'!CL$132,'Capacity Summary'!$B$139:$B$238,0),4),IF(INDEX('Capacity Summary'!$H$139:$BG$238,MATCH('Capacity Backing (Hide)'!CL$132,'Capacity Summary'!$B$139:$B$238,0),MATCH('Capacity Backing (Hide)'!$A155,'Capacity Summary'!$H$138:$BG$138,0))&lt;&gt;0,INDEX('Capacity Summary'!$H$139:$BG$238,MATCH('Capacity Backing (Hide)'!CL$132,'Capacity Summary'!$B$139:$B$238,0),MATCH('Capacity Backing (Hide)'!$A155,'Capacity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(Hide)'!$A155,'Capacity Summary'!$H$138:$BG$138,0))="x",INDEX('Capacity Summary'!$C$139:$E$238,MATCH('Capacity Backing (Hide)'!CM$132,'Capacity Summary'!$B$139:$B$238,0),4),IF(INDEX('Capacity Summary'!$H$139:$BG$238,MATCH('Capacity Backing (Hide)'!CM$132,'Capacity Summary'!$B$139:$B$238,0),MATCH('Capacity Backing (Hide)'!$A155,'Capacity Summary'!$H$138:$BG$138,0))&lt;&gt;0,INDEX('Capacity Summary'!$H$139:$BG$238,MATCH('Capacity Backing (Hide)'!CM$132,'Capacity Summary'!$B$139:$B$238,0),MATCH('Capacity Backing (Hide)'!$A155,'Capacity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(Hide)'!$A155,'Capacity Summary'!$H$138:$BG$138,0))="x",INDEX('Capacity Summary'!$C$139:$E$238,MATCH('Capacity Backing (Hide)'!CN$132,'Capacity Summary'!$B$139:$B$238,0),4),IF(INDEX('Capacity Summary'!$H$139:$BG$238,MATCH('Capacity Backing (Hide)'!CN$132,'Capacity Summary'!$B$139:$B$238,0),MATCH('Capacity Backing (Hide)'!$A155,'Capacity Summary'!$H$138:$BG$138,0))&lt;&gt;0,INDEX('Capacity Summary'!$H$139:$BG$238,MATCH('Capacity Backing (Hide)'!CN$132,'Capacity Summary'!$B$139:$B$238,0),MATCH('Capacity Backing (Hide)'!$A155,'Capacity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(Hide)'!$A155,'Capacity Summary'!$H$138:$BG$138,0))="x",INDEX('Capacity Summary'!$C$139:$E$238,MATCH('Capacity Backing (Hide)'!CO$132,'Capacity Summary'!$B$139:$B$238,0),4),IF(INDEX('Capacity Summary'!$H$139:$BG$238,MATCH('Capacity Backing (Hide)'!CO$132,'Capacity Summary'!$B$139:$B$238,0),MATCH('Capacity Backing (Hide)'!$A155,'Capacity Summary'!$H$138:$BG$138,0))&lt;&gt;0,INDEX('Capacity Summary'!$H$139:$BG$238,MATCH('Capacity Backing (Hide)'!CO$132,'Capacity Summary'!$B$139:$B$238,0),MATCH('Capacity Backing (Hide)'!$A155,'Capacity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(Hide)'!$A155,'Capacity Summary'!$H$138:$BG$138,0))="x",INDEX('Capacity Summary'!$C$139:$E$238,MATCH('Capacity Backing (Hide)'!CP$132,'Capacity Summary'!$B$139:$B$238,0),4),IF(INDEX('Capacity Summary'!$H$139:$BG$238,MATCH('Capacity Backing (Hide)'!CP$132,'Capacity Summary'!$B$139:$B$238,0),MATCH('Capacity Backing (Hide)'!$A155,'Capacity Summary'!$H$138:$BG$138,0))&lt;&gt;0,INDEX('Capacity Summary'!$H$139:$BG$238,MATCH('Capacity Backing (Hide)'!CP$132,'Capacity Summary'!$B$139:$B$238,0),MATCH('Capacity Backing (Hide)'!$A155,'Capacity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(Hide)'!$A155,'Capacity Summary'!$H$138:$BG$138,0))="x",INDEX('Capacity Summary'!$C$139:$E$238,MATCH('Capacity Backing (Hide)'!CQ$132,'Capacity Summary'!$B$139:$B$238,0),4),IF(INDEX('Capacity Summary'!$H$139:$BG$238,MATCH('Capacity Backing (Hide)'!CQ$132,'Capacity Summary'!$B$139:$B$238,0),MATCH('Capacity Backing (Hide)'!$A155,'Capacity Summary'!$H$138:$BG$138,0))&lt;&gt;0,INDEX('Capacity Summary'!$H$139:$BG$238,MATCH('Capacity Backing (Hide)'!CQ$132,'Capacity Summary'!$B$139:$B$238,0),MATCH('Capacity Backing (Hide)'!$A155,'Capacity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(Hide)'!$A155,'Capacity Summary'!$H$138:$BG$138,0))="x",INDEX('Capacity Summary'!$C$139:$E$238,MATCH('Capacity Backing (Hide)'!CR$132,'Capacity Summary'!$B$139:$B$238,0),4),IF(INDEX('Capacity Summary'!$H$139:$BG$238,MATCH('Capacity Backing (Hide)'!CR$132,'Capacity Summary'!$B$139:$B$238,0),MATCH('Capacity Backing (Hide)'!$A155,'Capacity Summary'!$H$138:$BG$138,0))&lt;&gt;0,INDEX('Capacity Summary'!$H$139:$BG$238,MATCH('Capacity Backing (Hide)'!CR$132,'Capacity Summary'!$B$139:$B$238,0),MATCH('Capacity Backing (Hide)'!$A155,'Capacity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(Hide)'!$A155,'Capacity Summary'!$H$138:$BG$138,0))="x",INDEX('Capacity Summary'!$C$139:$E$238,MATCH('Capacity Backing (Hide)'!CS$132,'Capacity Summary'!$B$139:$B$238,0),4),IF(INDEX('Capacity Summary'!$H$139:$BG$238,MATCH('Capacity Backing (Hide)'!CS$132,'Capacity Summary'!$B$139:$B$238,0),MATCH('Capacity Backing (Hide)'!$A155,'Capacity Summary'!$H$138:$BG$138,0))&lt;&gt;0,INDEX('Capacity Summary'!$H$139:$BG$238,MATCH('Capacity Backing (Hide)'!CS$132,'Capacity Summary'!$B$139:$B$238,0),MATCH('Capacity Backing (Hide)'!$A155,'Capacity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(Hide)'!$A155,'Capacity Summary'!$H$138:$BG$138,0))="x",INDEX('Capacity Summary'!$C$139:$E$238,MATCH('Capacity Backing (Hide)'!CT$132,'Capacity Summary'!$B$139:$B$238,0),4),IF(INDEX('Capacity Summary'!$H$139:$BG$238,MATCH('Capacity Backing (Hide)'!CT$132,'Capacity Summary'!$B$139:$B$238,0),MATCH('Capacity Backing (Hide)'!$A155,'Capacity Summary'!$H$138:$BG$138,0))&lt;&gt;0,INDEX('Capacity Summary'!$H$139:$BG$238,MATCH('Capacity Backing (Hide)'!CT$132,'Capacity Summary'!$B$139:$B$238,0),MATCH('Capacity Backing (Hide)'!$A155,'Capacity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(Hide)'!$A155,'Capacity Summary'!$H$138:$BG$138,0))="x",INDEX('Capacity Summary'!$C$139:$E$238,MATCH('Capacity Backing (Hide)'!CU$132,'Capacity Summary'!$B$139:$B$238,0),4),IF(INDEX('Capacity Summary'!$H$139:$BG$238,MATCH('Capacity Backing (Hide)'!CU$132,'Capacity Summary'!$B$139:$B$238,0),MATCH('Capacity Backing (Hide)'!$A155,'Capacity Summary'!$H$138:$BG$138,0))&lt;&gt;0,INDEX('Capacity Summary'!$H$139:$BG$238,MATCH('Capacity Backing (Hide)'!CU$132,'Capacity Summary'!$B$139:$B$238,0),MATCH('Capacity Backing (Hide)'!$A155,'Capacity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(Hide)'!$A155,'Capacity Summary'!$H$138:$BG$138,0))="x",INDEX('Capacity Summary'!$C$139:$E$238,MATCH('Capacity Backing (Hide)'!CV$132,'Capacity Summary'!$B$139:$B$238,0),4),IF(INDEX('Capacity Summary'!$H$139:$BG$238,MATCH('Capacity Backing (Hide)'!CV$132,'Capacity Summary'!$B$139:$B$238,0),MATCH('Capacity Backing (Hide)'!$A155,'Capacity Summary'!$H$138:$BG$138,0))&lt;&gt;0,INDEX('Capacity Summary'!$H$139:$BG$238,MATCH('Capacity Backing (Hide)'!CV$132,'Capacity Summary'!$B$139:$B$238,0),MATCH('Capacity Backing (Hide)'!$A155,'Capacity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(Hide)'!$A155,'Capacity Summary'!$H$138:$BG$138,0))="x",INDEX('Capacity Summary'!$C$139:$E$238,MATCH('Capacity Backing (Hide)'!CW$132,'Capacity Summary'!$B$139:$B$238,0),4),IF(INDEX('Capacity Summary'!$H$139:$BG$238,MATCH('Capacity Backing (Hide)'!CW$132,'Capacity Summary'!$B$139:$B$238,0),MATCH('Capacity Backing (Hide)'!$A155,'Capacity Summary'!$H$138:$BG$138,0))&lt;&gt;0,INDEX('Capacity Summary'!$H$139:$BG$238,MATCH('Capacity Backing (Hide)'!CW$132,'Capacity Summary'!$B$139:$B$238,0),MATCH('Capacity Backing (Hide)'!$A155,'Capacity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6" spans="1:101" x14ac:dyDescent="0.35">
      <c r="A156" s="2">
        <f ca="1">'Required Capacity (Hide)'!E26</f>
        <v>44375</v>
      </c>
      <c r="B15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(Hide)'!$A156,'Capacity Summary'!$H$138:$BG$138,0))="x",INDEX('Capacity Summary'!$C$139:$E$238,MATCH('Capacity Backing (Hide)'!B$132,'Capacity Summary'!$B$139:$B$238,0),4),IF(INDEX('Capacity Summary'!$H$139:$BG$238,MATCH('Capacity Backing (Hide)'!B$132,'Capacity Summary'!$B$139:$B$238,0),MATCH('Capacity Backing (Hide)'!$A156,'Capacity Summary'!$H$138:$BG$138,0))&lt;&gt;0,INDEX('Capacity Summary'!$H$139:$BG$238,MATCH('Capacity Backing (Hide)'!B$132,'Capacity Summary'!$B$139:$B$238,0),MATCH('Capacity Backing (Hide)'!$A156,'Capacity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(Hide)'!$A156,'Capacity Summary'!$H$138:$BG$138,0))="x",INDEX('Capacity Summary'!$C$139:$E$238,MATCH('Capacity Backing (Hide)'!C$132,'Capacity Summary'!$B$139:$B$238,0),4),IF(INDEX('Capacity Summary'!$H$139:$BG$238,MATCH('Capacity Backing (Hide)'!C$132,'Capacity Summary'!$B$139:$B$238,0),MATCH('Capacity Backing (Hide)'!$A156,'Capacity Summary'!$H$138:$BG$138,0))&lt;&gt;0,INDEX('Capacity Summary'!$H$139:$BG$238,MATCH('Capacity Backing (Hide)'!C$132,'Capacity Summary'!$B$139:$B$238,0),MATCH('Capacity Backing (Hide)'!$A156,'Capacity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(Hide)'!$A156,'Capacity Summary'!$H$138:$BG$138,0))="x",INDEX('Capacity Summary'!$C$139:$E$238,MATCH('Capacity Backing (Hide)'!D$132,'Capacity Summary'!$B$139:$B$238,0),4),IF(INDEX('Capacity Summary'!$H$139:$BG$238,MATCH('Capacity Backing (Hide)'!D$132,'Capacity Summary'!$B$139:$B$238,0),MATCH('Capacity Backing (Hide)'!$A156,'Capacity Summary'!$H$138:$BG$138,0))&lt;&gt;0,INDEX('Capacity Summary'!$H$139:$BG$238,MATCH('Capacity Backing (Hide)'!D$132,'Capacity Summary'!$B$139:$B$238,0),MATCH('Capacity Backing (Hide)'!$A156,'Capacity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(Hide)'!$A156,'Capacity Summary'!$H$138:$BG$138,0))="x",INDEX('Capacity Summary'!$C$139:$E$238,MATCH('Capacity Backing (Hide)'!E$132,'Capacity Summary'!$B$139:$B$238,0),4),IF(INDEX('Capacity Summary'!$H$139:$BG$238,MATCH('Capacity Backing (Hide)'!E$132,'Capacity Summary'!$B$139:$B$238,0),MATCH('Capacity Backing (Hide)'!$A156,'Capacity Summary'!$H$138:$BG$138,0))&lt;&gt;0,INDEX('Capacity Summary'!$H$139:$BG$238,MATCH('Capacity Backing (Hide)'!E$132,'Capacity Summary'!$B$139:$B$238,0),MATCH('Capacity Backing (Hide)'!$A156,'Capacity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(Hide)'!$A156,'Capacity Summary'!$H$138:$BG$138,0))="x",INDEX('Capacity Summary'!$C$139:$E$238,MATCH('Capacity Backing (Hide)'!F$132,'Capacity Summary'!$B$139:$B$238,0),4),IF(INDEX('Capacity Summary'!$H$139:$BG$238,MATCH('Capacity Backing (Hide)'!F$132,'Capacity Summary'!$B$139:$B$238,0),MATCH('Capacity Backing (Hide)'!$A156,'Capacity Summary'!$H$138:$BG$138,0))&lt;&gt;0,INDEX('Capacity Summary'!$H$139:$BG$238,MATCH('Capacity Backing (Hide)'!F$132,'Capacity Summary'!$B$139:$B$238,0),MATCH('Capacity Backing (Hide)'!$A156,'Capacity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(Hide)'!$A156,'Capacity Summary'!$H$138:$BG$138,0))="x",INDEX('Capacity Summary'!$C$139:$E$238,MATCH('Capacity Backing (Hide)'!G$132,'Capacity Summary'!$B$139:$B$238,0),4),IF(INDEX('Capacity Summary'!$H$139:$BG$238,MATCH('Capacity Backing (Hide)'!G$132,'Capacity Summary'!$B$139:$B$238,0),MATCH('Capacity Backing (Hide)'!$A156,'Capacity Summary'!$H$138:$BG$138,0))&lt;&gt;0,INDEX('Capacity Summary'!$H$139:$BG$238,MATCH('Capacity Backing (Hide)'!G$132,'Capacity Summary'!$B$139:$B$238,0),MATCH('Capacity Backing (Hide)'!$A156,'Capacity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(Hide)'!$A156,'Capacity Summary'!$H$138:$BG$138,0))="x",INDEX('Capacity Summary'!$C$139:$E$238,MATCH('Capacity Backing (Hide)'!H$132,'Capacity Summary'!$B$139:$B$238,0),4),IF(INDEX('Capacity Summary'!$H$139:$BG$238,MATCH('Capacity Backing (Hide)'!H$132,'Capacity Summary'!$B$139:$B$238,0),MATCH('Capacity Backing (Hide)'!$A156,'Capacity Summary'!$H$138:$BG$138,0))&lt;&gt;0,INDEX('Capacity Summary'!$H$139:$BG$238,MATCH('Capacity Backing (Hide)'!H$132,'Capacity Summary'!$B$139:$B$238,0),MATCH('Capacity Backing (Hide)'!$A156,'Capacity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(Hide)'!$A156,'Capacity Summary'!$H$138:$BG$138,0))="x",INDEX('Capacity Summary'!$C$139:$E$238,MATCH('Capacity Backing (Hide)'!I$132,'Capacity Summary'!$B$139:$B$238,0),4),IF(INDEX('Capacity Summary'!$H$139:$BG$238,MATCH('Capacity Backing (Hide)'!I$132,'Capacity Summary'!$B$139:$B$238,0),MATCH('Capacity Backing (Hide)'!$A156,'Capacity Summary'!$H$138:$BG$138,0))&lt;&gt;0,INDEX('Capacity Summary'!$H$139:$BG$238,MATCH('Capacity Backing (Hide)'!I$132,'Capacity Summary'!$B$139:$B$238,0),MATCH('Capacity Backing (Hide)'!$A156,'Capacity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(Hide)'!$A156,'Capacity Summary'!$H$138:$BG$138,0))="x",INDEX('Capacity Summary'!$C$139:$E$238,MATCH('Capacity Backing (Hide)'!J$132,'Capacity Summary'!$B$139:$B$238,0),4),IF(INDEX('Capacity Summary'!$H$139:$BG$238,MATCH('Capacity Backing (Hide)'!J$132,'Capacity Summary'!$B$139:$B$238,0),MATCH('Capacity Backing (Hide)'!$A156,'Capacity Summary'!$H$138:$BG$138,0))&lt;&gt;0,INDEX('Capacity Summary'!$H$139:$BG$238,MATCH('Capacity Backing (Hide)'!J$132,'Capacity Summary'!$B$139:$B$238,0),MATCH('Capacity Backing (Hide)'!$A156,'Capacity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(Hide)'!$A156,'Capacity Summary'!$H$138:$BG$138,0))="x",INDEX('Capacity Summary'!$C$139:$E$238,MATCH('Capacity Backing (Hide)'!K$132,'Capacity Summary'!$B$139:$B$238,0),4),IF(INDEX('Capacity Summary'!$H$139:$BG$238,MATCH('Capacity Backing (Hide)'!K$132,'Capacity Summary'!$B$139:$B$238,0),MATCH('Capacity Backing (Hide)'!$A156,'Capacity Summary'!$H$138:$BG$138,0))&lt;&gt;0,INDEX('Capacity Summary'!$H$139:$BG$238,MATCH('Capacity Backing (Hide)'!K$132,'Capacity Summary'!$B$139:$B$238,0),MATCH('Capacity Backing (Hide)'!$A156,'Capacity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(Hide)'!$A156,'Capacity Summary'!$H$138:$BG$138,0))="x",INDEX('Capacity Summary'!$C$139:$E$238,MATCH('Capacity Backing (Hide)'!L$132,'Capacity Summary'!$B$139:$B$238,0),4),IF(INDEX('Capacity Summary'!$H$139:$BG$238,MATCH('Capacity Backing (Hide)'!L$132,'Capacity Summary'!$B$139:$B$238,0),MATCH('Capacity Backing (Hide)'!$A156,'Capacity Summary'!$H$138:$BG$138,0))&lt;&gt;0,INDEX('Capacity Summary'!$H$139:$BG$238,MATCH('Capacity Backing (Hide)'!L$132,'Capacity Summary'!$B$139:$B$238,0),MATCH('Capacity Backing (Hide)'!$A156,'Capacity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(Hide)'!$A156,'Capacity Summary'!$H$138:$BG$138,0))="x",INDEX('Capacity Summary'!$C$139:$E$238,MATCH('Capacity Backing (Hide)'!M$132,'Capacity Summary'!$B$139:$B$238,0),4),IF(INDEX('Capacity Summary'!$H$139:$BG$238,MATCH('Capacity Backing (Hide)'!M$132,'Capacity Summary'!$B$139:$B$238,0),MATCH('Capacity Backing (Hide)'!$A156,'Capacity Summary'!$H$138:$BG$138,0))&lt;&gt;0,INDEX('Capacity Summary'!$H$139:$BG$238,MATCH('Capacity Backing (Hide)'!M$132,'Capacity Summary'!$B$139:$B$238,0),MATCH('Capacity Backing (Hide)'!$A156,'Capacity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(Hide)'!$A156,'Capacity Summary'!$H$138:$BG$138,0))="x",INDEX('Capacity Summary'!$C$139:$E$238,MATCH('Capacity Backing (Hide)'!N$132,'Capacity Summary'!$B$139:$B$238,0),4),IF(INDEX('Capacity Summary'!$H$139:$BG$238,MATCH('Capacity Backing (Hide)'!N$132,'Capacity Summary'!$B$139:$B$238,0),MATCH('Capacity Backing (Hide)'!$A156,'Capacity Summary'!$H$138:$BG$138,0))&lt;&gt;0,INDEX('Capacity Summary'!$H$139:$BG$238,MATCH('Capacity Backing (Hide)'!N$132,'Capacity Summary'!$B$139:$B$238,0),MATCH('Capacity Backing (Hide)'!$A156,'Capacity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(Hide)'!$A156,'Capacity Summary'!$H$138:$BG$138,0))="x",INDEX('Capacity Summary'!$C$139:$E$238,MATCH('Capacity Backing (Hide)'!O$132,'Capacity Summary'!$B$139:$B$238,0),4),IF(INDEX('Capacity Summary'!$H$139:$BG$238,MATCH('Capacity Backing (Hide)'!O$132,'Capacity Summary'!$B$139:$B$238,0),MATCH('Capacity Backing (Hide)'!$A156,'Capacity Summary'!$H$138:$BG$138,0))&lt;&gt;0,INDEX('Capacity Summary'!$H$139:$BG$238,MATCH('Capacity Backing (Hide)'!O$132,'Capacity Summary'!$B$139:$B$238,0),MATCH('Capacity Backing (Hide)'!$A156,'Capacity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(Hide)'!$A156,'Capacity Summary'!$H$138:$BG$138,0))="x",INDEX('Capacity Summary'!$C$139:$E$238,MATCH('Capacity Backing (Hide)'!P$132,'Capacity Summary'!$B$139:$B$238,0),4),IF(INDEX('Capacity Summary'!$H$139:$BG$238,MATCH('Capacity Backing (Hide)'!P$132,'Capacity Summary'!$B$139:$B$238,0),MATCH('Capacity Backing (Hide)'!$A156,'Capacity Summary'!$H$138:$BG$138,0))&lt;&gt;0,INDEX('Capacity Summary'!$H$139:$BG$238,MATCH('Capacity Backing (Hide)'!P$132,'Capacity Summary'!$B$139:$B$238,0),MATCH('Capacity Backing (Hide)'!$A156,'Capacity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(Hide)'!$A156,'Capacity Summary'!$H$138:$BG$138,0))="x",INDEX('Capacity Summary'!$C$139:$E$238,MATCH('Capacity Backing (Hide)'!Q$132,'Capacity Summary'!$B$139:$B$238,0),4),IF(INDEX('Capacity Summary'!$H$139:$BG$238,MATCH('Capacity Backing (Hide)'!Q$132,'Capacity Summary'!$B$139:$B$238,0),MATCH('Capacity Backing (Hide)'!$A156,'Capacity Summary'!$H$138:$BG$138,0))&lt;&gt;0,INDEX('Capacity Summary'!$H$139:$BG$238,MATCH('Capacity Backing (Hide)'!Q$132,'Capacity Summary'!$B$139:$B$238,0),MATCH('Capacity Backing (Hide)'!$A156,'Capacity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(Hide)'!$A156,'Capacity Summary'!$H$138:$BG$138,0))="x",INDEX('Capacity Summary'!$C$139:$E$238,MATCH('Capacity Backing (Hide)'!R$132,'Capacity Summary'!$B$139:$B$238,0),4),IF(INDEX('Capacity Summary'!$H$139:$BG$238,MATCH('Capacity Backing (Hide)'!R$132,'Capacity Summary'!$B$139:$B$238,0),MATCH('Capacity Backing (Hide)'!$A156,'Capacity Summary'!$H$138:$BG$138,0))&lt;&gt;0,INDEX('Capacity Summary'!$H$139:$BG$238,MATCH('Capacity Backing (Hide)'!R$132,'Capacity Summary'!$B$139:$B$238,0),MATCH('Capacity Backing (Hide)'!$A156,'Capacity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(Hide)'!$A156,'Capacity Summary'!$H$138:$BG$138,0))="x",INDEX('Capacity Summary'!$C$139:$E$238,MATCH('Capacity Backing (Hide)'!S$132,'Capacity Summary'!$B$139:$B$238,0),4),IF(INDEX('Capacity Summary'!$H$139:$BG$238,MATCH('Capacity Backing (Hide)'!S$132,'Capacity Summary'!$B$139:$B$238,0),MATCH('Capacity Backing (Hide)'!$A156,'Capacity Summary'!$H$138:$BG$138,0))&lt;&gt;0,INDEX('Capacity Summary'!$H$139:$BG$238,MATCH('Capacity Backing (Hide)'!S$132,'Capacity Summary'!$B$139:$B$238,0),MATCH('Capacity Backing (Hide)'!$A156,'Capacity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(Hide)'!$A156,'Capacity Summary'!$H$138:$BG$138,0))="x",INDEX('Capacity Summary'!$C$139:$E$238,MATCH('Capacity Backing (Hide)'!T$132,'Capacity Summary'!$B$139:$B$238,0),4),IF(INDEX('Capacity Summary'!$H$139:$BG$238,MATCH('Capacity Backing (Hide)'!T$132,'Capacity Summary'!$B$139:$B$238,0),MATCH('Capacity Backing (Hide)'!$A156,'Capacity Summary'!$H$138:$BG$138,0))&lt;&gt;0,INDEX('Capacity Summary'!$H$139:$BG$238,MATCH('Capacity Backing (Hide)'!T$132,'Capacity Summary'!$B$139:$B$238,0),MATCH('Capacity Backing (Hide)'!$A156,'Capacity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(Hide)'!$A156,'Capacity Summary'!$H$138:$BG$138,0))="x",INDEX('Capacity Summary'!$C$139:$E$238,MATCH('Capacity Backing (Hide)'!U$132,'Capacity Summary'!$B$139:$B$238,0),4),IF(INDEX('Capacity Summary'!$H$139:$BG$238,MATCH('Capacity Backing (Hide)'!U$132,'Capacity Summary'!$B$139:$B$238,0),MATCH('Capacity Backing (Hide)'!$A156,'Capacity Summary'!$H$138:$BG$138,0))&lt;&gt;0,INDEX('Capacity Summary'!$H$139:$BG$238,MATCH('Capacity Backing (Hide)'!U$132,'Capacity Summary'!$B$139:$B$238,0),MATCH('Capacity Backing (Hide)'!$A156,'Capacity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(Hide)'!$A156,'Capacity Summary'!$H$138:$BG$138,0))="x",INDEX('Capacity Summary'!$C$139:$E$238,MATCH('Capacity Backing (Hide)'!V$132,'Capacity Summary'!$B$139:$B$238,0),4),IF(INDEX('Capacity Summary'!$H$139:$BG$238,MATCH('Capacity Backing (Hide)'!V$132,'Capacity Summary'!$B$139:$B$238,0),MATCH('Capacity Backing (Hide)'!$A156,'Capacity Summary'!$H$138:$BG$138,0))&lt;&gt;0,INDEX('Capacity Summary'!$H$139:$BG$238,MATCH('Capacity Backing (Hide)'!V$132,'Capacity Summary'!$B$139:$B$238,0),MATCH('Capacity Backing (Hide)'!$A156,'Capacity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(Hide)'!$A156,'Capacity Summary'!$H$138:$BG$138,0))="x",INDEX('Capacity Summary'!$C$139:$E$238,MATCH('Capacity Backing (Hide)'!W$132,'Capacity Summary'!$B$139:$B$238,0),4),IF(INDEX('Capacity Summary'!$H$139:$BG$238,MATCH('Capacity Backing (Hide)'!W$132,'Capacity Summary'!$B$139:$B$238,0),MATCH('Capacity Backing (Hide)'!$A156,'Capacity Summary'!$H$138:$BG$138,0))&lt;&gt;0,INDEX('Capacity Summary'!$H$139:$BG$238,MATCH('Capacity Backing (Hide)'!W$132,'Capacity Summary'!$B$139:$B$238,0),MATCH('Capacity Backing (Hide)'!$A156,'Capacity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(Hide)'!$A156,'Capacity Summary'!$H$138:$BG$138,0))="x",INDEX('Capacity Summary'!$C$139:$E$238,MATCH('Capacity Backing (Hide)'!X$132,'Capacity Summary'!$B$139:$B$238,0),4),IF(INDEX('Capacity Summary'!$H$139:$BG$238,MATCH('Capacity Backing (Hide)'!X$132,'Capacity Summary'!$B$139:$B$238,0),MATCH('Capacity Backing (Hide)'!$A156,'Capacity Summary'!$H$138:$BG$138,0))&lt;&gt;0,INDEX('Capacity Summary'!$H$139:$BG$238,MATCH('Capacity Backing (Hide)'!X$132,'Capacity Summary'!$B$139:$B$238,0),MATCH('Capacity Backing (Hide)'!$A156,'Capacity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(Hide)'!$A156,'Capacity Summary'!$H$138:$BG$138,0))="x",INDEX('Capacity Summary'!$C$139:$E$238,MATCH('Capacity Backing (Hide)'!Y$132,'Capacity Summary'!$B$139:$B$238,0),4),IF(INDEX('Capacity Summary'!$H$139:$BG$238,MATCH('Capacity Backing (Hide)'!Y$132,'Capacity Summary'!$B$139:$B$238,0),MATCH('Capacity Backing (Hide)'!$A156,'Capacity Summary'!$H$138:$BG$138,0))&lt;&gt;0,INDEX('Capacity Summary'!$H$139:$BG$238,MATCH('Capacity Backing (Hide)'!Y$132,'Capacity Summary'!$B$139:$B$238,0),MATCH('Capacity Backing (Hide)'!$A156,'Capacity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(Hide)'!$A156,'Capacity Summary'!$H$138:$BG$138,0))="x",INDEX('Capacity Summary'!$C$139:$E$238,MATCH('Capacity Backing (Hide)'!Z$132,'Capacity Summary'!$B$139:$B$238,0),4),IF(INDEX('Capacity Summary'!$H$139:$BG$238,MATCH('Capacity Backing (Hide)'!Z$132,'Capacity Summary'!$B$139:$B$238,0),MATCH('Capacity Backing (Hide)'!$A156,'Capacity Summary'!$H$138:$BG$138,0))&lt;&gt;0,INDEX('Capacity Summary'!$H$139:$BG$238,MATCH('Capacity Backing (Hide)'!Z$132,'Capacity Summary'!$B$139:$B$238,0),MATCH('Capacity Backing (Hide)'!$A156,'Capacity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(Hide)'!$A156,'Capacity Summary'!$H$138:$BG$138,0))="x",INDEX('Capacity Summary'!$C$139:$E$238,MATCH('Capacity Backing (Hide)'!AA$132,'Capacity Summary'!$B$139:$B$238,0),4),IF(INDEX('Capacity Summary'!$H$139:$BG$238,MATCH('Capacity Backing (Hide)'!AA$132,'Capacity Summary'!$B$139:$B$238,0),MATCH('Capacity Backing (Hide)'!$A156,'Capacity Summary'!$H$138:$BG$138,0))&lt;&gt;0,INDEX('Capacity Summary'!$H$139:$BG$238,MATCH('Capacity Backing (Hide)'!AA$132,'Capacity Summary'!$B$139:$B$238,0),MATCH('Capacity Backing (Hide)'!$A156,'Capacity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(Hide)'!$A156,'Capacity Summary'!$H$138:$BG$138,0))="x",INDEX('Capacity Summary'!$C$139:$E$238,MATCH('Capacity Backing (Hide)'!AB$132,'Capacity Summary'!$B$139:$B$238,0),4),IF(INDEX('Capacity Summary'!$H$139:$BG$238,MATCH('Capacity Backing (Hide)'!AB$132,'Capacity Summary'!$B$139:$B$238,0),MATCH('Capacity Backing (Hide)'!$A156,'Capacity Summary'!$H$138:$BG$138,0))&lt;&gt;0,INDEX('Capacity Summary'!$H$139:$BG$238,MATCH('Capacity Backing (Hide)'!AB$132,'Capacity Summary'!$B$139:$B$238,0),MATCH('Capacity Backing (Hide)'!$A156,'Capacity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(Hide)'!$A156,'Capacity Summary'!$H$138:$BG$138,0))="x",INDEX('Capacity Summary'!$C$139:$E$238,MATCH('Capacity Backing (Hide)'!AC$132,'Capacity Summary'!$B$139:$B$238,0),4),IF(INDEX('Capacity Summary'!$H$139:$BG$238,MATCH('Capacity Backing (Hide)'!AC$132,'Capacity Summary'!$B$139:$B$238,0),MATCH('Capacity Backing (Hide)'!$A156,'Capacity Summary'!$H$138:$BG$138,0))&lt;&gt;0,INDEX('Capacity Summary'!$H$139:$BG$238,MATCH('Capacity Backing (Hide)'!AC$132,'Capacity Summary'!$B$139:$B$238,0),MATCH('Capacity Backing (Hide)'!$A156,'Capacity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(Hide)'!$A156,'Capacity Summary'!$H$138:$BG$138,0))="x",INDEX('Capacity Summary'!$C$139:$E$238,MATCH('Capacity Backing (Hide)'!AD$132,'Capacity Summary'!$B$139:$B$238,0),4),IF(INDEX('Capacity Summary'!$H$139:$BG$238,MATCH('Capacity Backing (Hide)'!AD$132,'Capacity Summary'!$B$139:$B$238,0),MATCH('Capacity Backing (Hide)'!$A156,'Capacity Summary'!$H$138:$BG$138,0))&lt;&gt;0,INDEX('Capacity Summary'!$H$139:$BG$238,MATCH('Capacity Backing (Hide)'!AD$132,'Capacity Summary'!$B$139:$B$238,0),MATCH('Capacity Backing (Hide)'!$A156,'Capacity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(Hide)'!$A156,'Capacity Summary'!$H$138:$BG$138,0))="x",INDEX('Capacity Summary'!$C$139:$E$238,MATCH('Capacity Backing (Hide)'!AE$132,'Capacity Summary'!$B$139:$B$238,0),4),IF(INDEX('Capacity Summary'!$H$139:$BG$238,MATCH('Capacity Backing (Hide)'!AE$132,'Capacity Summary'!$B$139:$B$238,0),MATCH('Capacity Backing (Hide)'!$A156,'Capacity Summary'!$H$138:$BG$138,0))&lt;&gt;0,INDEX('Capacity Summary'!$H$139:$BG$238,MATCH('Capacity Backing (Hide)'!AE$132,'Capacity Summary'!$B$139:$B$238,0),MATCH('Capacity Backing (Hide)'!$A156,'Capacity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(Hide)'!$A156,'Capacity Summary'!$H$138:$BG$138,0))="x",INDEX('Capacity Summary'!$C$139:$E$238,MATCH('Capacity Backing (Hide)'!AF$132,'Capacity Summary'!$B$139:$B$238,0),4),IF(INDEX('Capacity Summary'!$H$139:$BG$238,MATCH('Capacity Backing (Hide)'!AF$132,'Capacity Summary'!$B$139:$B$238,0),MATCH('Capacity Backing (Hide)'!$A156,'Capacity Summary'!$H$138:$BG$138,0))&lt;&gt;0,INDEX('Capacity Summary'!$H$139:$BG$238,MATCH('Capacity Backing (Hide)'!AF$132,'Capacity Summary'!$B$139:$B$238,0),MATCH('Capacity Backing (Hide)'!$A156,'Capacity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(Hide)'!$A156,'Capacity Summary'!$H$138:$BG$138,0))="x",INDEX('Capacity Summary'!$C$139:$E$238,MATCH('Capacity Backing (Hide)'!AG$132,'Capacity Summary'!$B$139:$B$238,0),4),IF(INDEX('Capacity Summary'!$H$139:$BG$238,MATCH('Capacity Backing (Hide)'!AG$132,'Capacity Summary'!$B$139:$B$238,0),MATCH('Capacity Backing (Hide)'!$A156,'Capacity Summary'!$H$138:$BG$138,0))&lt;&gt;0,INDEX('Capacity Summary'!$H$139:$BG$238,MATCH('Capacity Backing (Hide)'!AG$132,'Capacity Summary'!$B$139:$B$238,0),MATCH('Capacity Backing (Hide)'!$A156,'Capacity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(Hide)'!$A156,'Capacity Summary'!$H$138:$BG$138,0))="x",INDEX('Capacity Summary'!$C$139:$E$238,MATCH('Capacity Backing (Hide)'!AH$132,'Capacity Summary'!$B$139:$B$238,0),4),IF(INDEX('Capacity Summary'!$H$139:$BG$238,MATCH('Capacity Backing (Hide)'!AH$132,'Capacity Summary'!$B$139:$B$238,0),MATCH('Capacity Backing (Hide)'!$A156,'Capacity Summary'!$H$138:$BG$138,0))&lt;&gt;0,INDEX('Capacity Summary'!$H$139:$BG$238,MATCH('Capacity Backing (Hide)'!AH$132,'Capacity Summary'!$B$139:$B$238,0),MATCH('Capacity Backing (Hide)'!$A156,'Capacity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(Hide)'!$A156,'Capacity Summary'!$H$138:$BG$138,0))="x",INDEX('Capacity Summary'!$C$139:$E$238,MATCH('Capacity Backing (Hide)'!AI$132,'Capacity Summary'!$B$139:$B$238,0),4),IF(INDEX('Capacity Summary'!$H$139:$BG$238,MATCH('Capacity Backing (Hide)'!AI$132,'Capacity Summary'!$B$139:$B$238,0),MATCH('Capacity Backing (Hide)'!$A156,'Capacity Summary'!$H$138:$BG$138,0))&lt;&gt;0,INDEX('Capacity Summary'!$H$139:$BG$238,MATCH('Capacity Backing (Hide)'!AI$132,'Capacity Summary'!$B$139:$B$238,0),MATCH('Capacity Backing (Hide)'!$A156,'Capacity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(Hide)'!$A156,'Capacity Summary'!$H$138:$BG$138,0))="x",INDEX('Capacity Summary'!$C$139:$E$238,MATCH('Capacity Backing (Hide)'!AJ$132,'Capacity Summary'!$B$139:$B$238,0),4),IF(INDEX('Capacity Summary'!$H$139:$BG$238,MATCH('Capacity Backing (Hide)'!AJ$132,'Capacity Summary'!$B$139:$B$238,0),MATCH('Capacity Backing (Hide)'!$A156,'Capacity Summary'!$H$138:$BG$138,0))&lt;&gt;0,INDEX('Capacity Summary'!$H$139:$BG$238,MATCH('Capacity Backing (Hide)'!AJ$132,'Capacity Summary'!$B$139:$B$238,0),MATCH('Capacity Backing (Hide)'!$A156,'Capacity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(Hide)'!$A156,'Capacity Summary'!$H$138:$BG$138,0))="x",INDEX('Capacity Summary'!$C$139:$E$238,MATCH('Capacity Backing (Hide)'!AK$132,'Capacity Summary'!$B$139:$B$238,0),4),IF(INDEX('Capacity Summary'!$H$139:$BG$238,MATCH('Capacity Backing (Hide)'!AK$132,'Capacity Summary'!$B$139:$B$238,0),MATCH('Capacity Backing (Hide)'!$A156,'Capacity Summary'!$H$138:$BG$138,0))&lt;&gt;0,INDEX('Capacity Summary'!$H$139:$BG$238,MATCH('Capacity Backing (Hide)'!AK$132,'Capacity Summary'!$B$139:$B$238,0),MATCH('Capacity Backing (Hide)'!$A156,'Capacity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(Hide)'!$A156,'Capacity Summary'!$H$138:$BG$138,0))="x",INDEX('Capacity Summary'!$C$139:$E$238,MATCH('Capacity Backing (Hide)'!AL$132,'Capacity Summary'!$B$139:$B$238,0),4),IF(INDEX('Capacity Summary'!$H$139:$BG$238,MATCH('Capacity Backing (Hide)'!AL$132,'Capacity Summary'!$B$139:$B$238,0),MATCH('Capacity Backing (Hide)'!$A156,'Capacity Summary'!$H$138:$BG$138,0))&lt;&gt;0,INDEX('Capacity Summary'!$H$139:$BG$238,MATCH('Capacity Backing (Hide)'!AL$132,'Capacity Summary'!$B$139:$B$238,0),MATCH('Capacity Backing (Hide)'!$A156,'Capacity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(Hide)'!$A156,'Capacity Summary'!$H$138:$BG$138,0))="x",INDEX('Capacity Summary'!$C$139:$E$238,MATCH('Capacity Backing (Hide)'!AM$132,'Capacity Summary'!$B$139:$B$238,0),4),IF(INDEX('Capacity Summary'!$H$139:$BG$238,MATCH('Capacity Backing (Hide)'!AM$132,'Capacity Summary'!$B$139:$B$238,0),MATCH('Capacity Backing (Hide)'!$A156,'Capacity Summary'!$H$138:$BG$138,0))&lt;&gt;0,INDEX('Capacity Summary'!$H$139:$BG$238,MATCH('Capacity Backing (Hide)'!AM$132,'Capacity Summary'!$B$139:$B$238,0),MATCH('Capacity Backing (Hide)'!$A156,'Capacity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(Hide)'!$A156,'Capacity Summary'!$H$138:$BG$138,0))="x",INDEX('Capacity Summary'!$C$139:$E$238,MATCH('Capacity Backing (Hide)'!AN$132,'Capacity Summary'!$B$139:$B$238,0),4),IF(INDEX('Capacity Summary'!$H$139:$BG$238,MATCH('Capacity Backing (Hide)'!AN$132,'Capacity Summary'!$B$139:$B$238,0),MATCH('Capacity Backing (Hide)'!$A156,'Capacity Summary'!$H$138:$BG$138,0))&lt;&gt;0,INDEX('Capacity Summary'!$H$139:$BG$238,MATCH('Capacity Backing (Hide)'!AN$132,'Capacity Summary'!$B$139:$B$238,0),MATCH('Capacity Backing (Hide)'!$A156,'Capacity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(Hide)'!$A156,'Capacity Summary'!$H$138:$BG$138,0))="x",INDEX('Capacity Summary'!$C$139:$E$238,MATCH('Capacity Backing (Hide)'!AO$132,'Capacity Summary'!$B$139:$B$238,0),4),IF(INDEX('Capacity Summary'!$H$139:$BG$238,MATCH('Capacity Backing (Hide)'!AO$132,'Capacity Summary'!$B$139:$B$238,0),MATCH('Capacity Backing (Hide)'!$A156,'Capacity Summary'!$H$138:$BG$138,0))&lt;&gt;0,INDEX('Capacity Summary'!$H$139:$BG$238,MATCH('Capacity Backing (Hide)'!AO$132,'Capacity Summary'!$B$139:$B$238,0),MATCH('Capacity Backing (Hide)'!$A156,'Capacity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(Hide)'!$A156,'Capacity Summary'!$H$138:$BG$138,0))="x",INDEX('Capacity Summary'!$C$139:$E$238,MATCH('Capacity Backing (Hide)'!AP$132,'Capacity Summary'!$B$139:$B$238,0),4),IF(INDEX('Capacity Summary'!$H$139:$BG$238,MATCH('Capacity Backing (Hide)'!AP$132,'Capacity Summary'!$B$139:$B$238,0),MATCH('Capacity Backing (Hide)'!$A156,'Capacity Summary'!$H$138:$BG$138,0))&lt;&gt;0,INDEX('Capacity Summary'!$H$139:$BG$238,MATCH('Capacity Backing (Hide)'!AP$132,'Capacity Summary'!$B$139:$B$238,0),MATCH('Capacity Backing (Hide)'!$A156,'Capacity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(Hide)'!$A156,'Capacity Summary'!$H$138:$BG$138,0))="x",INDEX('Capacity Summary'!$C$139:$E$238,MATCH('Capacity Backing (Hide)'!AQ$132,'Capacity Summary'!$B$139:$B$238,0),4),IF(INDEX('Capacity Summary'!$H$139:$BG$238,MATCH('Capacity Backing (Hide)'!AQ$132,'Capacity Summary'!$B$139:$B$238,0),MATCH('Capacity Backing (Hide)'!$A156,'Capacity Summary'!$H$138:$BG$138,0))&lt;&gt;0,INDEX('Capacity Summary'!$H$139:$BG$238,MATCH('Capacity Backing (Hide)'!AQ$132,'Capacity Summary'!$B$139:$B$238,0),MATCH('Capacity Backing (Hide)'!$A156,'Capacity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(Hide)'!$A156,'Capacity Summary'!$H$138:$BG$138,0))="x",INDEX('Capacity Summary'!$C$139:$E$238,MATCH('Capacity Backing (Hide)'!AR$132,'Capacity Summary'!$B$139:$B$238,0),4),IF(INDEX('Capacity Summary'!$H$139:$BG$238,MATCH('Capacity Backing (Hide)'!AR$132,'Capacity Summary'!$B$139:$B$238,0),MATCH('Capacity Backing (Hide)'!$A156,'Capacity Summary'!$H$138:$BG$138,0))&lt;&gt;0,INDEX('Capacity Summary'!$H$139:$BG$238,MATCH('Capacity Backing (Hide)'!AR$132,'Capacity Summary'!$B$139:$B$238,0),MATCH('Capacity Backing (Hide)'!$A156,'Capacity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(Hide)'!$A156,'Capacity Summary'!$H$138:$BG$138,0))="x",INDEX('Capacity Summary'!$C$139:$E$238,MATCH('Capacity Backing (Hide)'!AS$132,'Capacity Summary'!$B$139:$B$238,0),4),IF(INDEX('Capacity Summary'!$H$139:$BG$238,MATCH('Capacity Backing (Hide)'!AS$132,'Capacity Summary'!$B$139:$B$238,0),MATCH('Capacity Backing (Hide)'!$A156,'Capacity Summary'!$H$138:$BG$138,0))&lt;&gt;0,INDEX('Capacity Summary'!$H$139:$BG$238,MATCH('Capacity Backing (Hide)'!AS$132,'Capacity Summary'!$B$139:$B$238,0),MATCH('Capacity Backing (Hide)'!$A156,'Capacity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(Hide)'!$A156,'Capacity Summary'!$H$138:$BG$138,0))="x",INDEX('Capacity Summary'!$C$139:$E$238,MATCH('Capacity Backing (Hide)'!AT$132,'Capacity Summary'!$B$139:$B$238,0),4),IF(INDEX('Capacity Summary'!$H$139:$BG$238,MATCH('Capacity Backing (Hide)'!AT$132,'Capacity Summary'!$B$139:$B$238,0),MATCH('Capacity Backing (Hide)'!$A156,'Capacity Summary'!$H$138:$BG$138,0))&lt;&gt;0,INDEX('Capacity Summary'!$H$139:$BG$238,MATCH('Capacity Backing (Hide)'!AT$132,'Capacity Summary'!$B$139:$B$238,0),MATCH('Capacity Backing (Hide)'!$A156,'Capacity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(Hide)'!$A156,'Capacity Summary'!$H$138:$BG$138,0))="x",INDEX('Capacity Summary'!$C$139:$E$238,MATCH('Capacity Backing (Hide)'!AU$132,'Capacity Summary'!$B$139:$B$238,0),4),IF(INDEX('Capacity Summary'!$H$139:$BG$238,MATCH('Capacity Backing (Hide)'!AU$132,'Capacity Summary'!$B$139:$B$238,0),MATCH('Capacity Backing (Hide)'!$A156,'Capacity Summary'!$H$138:$BG$138,0))&lt;&gt;0,INDEX('Capacity Summary'!$H$139:$BG$238,MATCH('Capacity Backing (Hide)'!AU$132,'Capacity Summary'!$B$139:$B$238,0),MATCH('Capacity Backing (Hide)'!$A156,'Capacity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(Hide)'!$A156,'Capacity Summary'!$H$138:$BG$138,0))="x",INDEX('Capacity Summary'!$C$139:$E$238,MATCH('Capacity Backing (Hide)'!AV$132,'Capacity Summary'!$B$139:$B$238,0),4),IF(INDEX('Capacity Summary'!$H$139:$BG$238,MATCH('Capacity Backing (Hide)'!AV$132,'Capacity Summary'!$B$139:$B$238,0),MATCH('Capacity Backing (Hide)'!$A156,'Capacity Summary'!$H$138:$BG$138,0))&lt;&gt;0,INDEX('Capacity Summary'!$H$139:$BG$238,MATCH('Capacity Backing (Hide)'!AV$132,'Capacity Summary'!$B$139:$B$238,0),MATCH('Capacity Backing (Hide)'!$A156,'Capacity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(Hide)'!$A156,'Capacity Summary'!$H$138:$BG$138,0))="x",INDEX('Capacity Summary'!$C$139:$E$238,MATCH('Capacity Backing (Hide)'!AW$132,'Capacity Summary'!$B$139:$B$238,0),4),IF(INDEX('Capacity Summary'!$H$139:$BG$238,MATCH('Capacity Backing (Hide)'!AW$132,'Capacity Summary'!$B$139:$B$238,0),MATCH('Capacity Backing (Hide)'!$A156,'Capacity Summary'!$H$138:$BG$138,0))&lt;&gt;0,INDEX('Capacity Summary'!$H$139:$BG$238,MATCH('Capacity Backing (Hide)'!AW$132,'Capacity Summary'!$B$139:$B$238,0),MATCH('Capacity Backing (Hide)'!$A156,'Capacity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(Hide)'!$A156,'Capacity Summary'!$H$138:$BG$138,0))="x",INDEX('Capacity Summary'!$C$139:$E$238,MATCH('Capacity Backing (Hide)'!AX$132,'Capacity Summary'!$B$139:$B$238,0),4),IF(INDEX('Capacity Summary'!$H$139:$BG$238,MATCH('Capacity Backing (Hide)'!AX$132,'Capacity Summary'!$B$139:$B$238,0),MATCH('Capacity Backing (Hide)'!$A156,'Capacity Summary'!$H$138:$BG$138,0))&lt;&gt;0,INDEX('Capacity Summary'!$H$139:$BG$238,MATCH('Capacity Backing (Hide)'!AX$132,'Capacity Summary'!$B$139:$B$238,0),MATCH('Capacity Backing (Hide)'!$A156,'Capacity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(Hide)'!$A156,'Capacity Summary'!$H$138:$BG$138,0))="x",INDEX('Capacity Summary'!$C$139:$E$238,MATCH('Capacity Backing (Hide)'!AY$132,'Capacity Summary'!$B$139:$B$238,0),4),IF(INDEX('Capacity Summary'!$H$139:$BG$238,MATCH('Capacity Backing (Hide)'!AY$132,'Capacity Summary'!$B$139:$B$238,0),MATCH('Capacity Backing (Hide)'!$A156,'Capacity Summary'!$H$138:$BG$138,0))&lt;&gt;0,INDEX('Capacity Summary'!$H$139:$BG$238,MATCH('Capacity Backing (Hide)'!AY$132,'Capacity Summary'!$B$139:$B$238,0),MATCH('Capacity Backing (Hide)'!$A156,'Capacity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(Hide)'!$A156,'Capacity Summary'!$H$138:$BG$138,0))="x",INDEX('Capacity Summary'!$C$139:$E$238,MATCH('Capacity Backing (Hide)'!AZ$132,'Capacity Summary'!$B$139:$B$238,0),4),IF(INDEX('Capacity Summary'!$H$139:$BG$238,MATCH('Capacity Backing (Hide)'!AZ$132,'Capacity Summary'!$B$139:$B$238,0),MATCH('Capacity Backing (Hide)'!$A156,'Capacity Summary'!$H$138:$BG$138,0))&lt;&gt;0,INDEX('Capacity Summary'!$H$139:$BG$238,MATCH('Capacity Backing (Hide)'!AZ$132,'Capacity Summary'!$B$139:$B$238,0),MATCH('Capacity Backing (Hide)'!$A156,'Capacity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(Hide)'!$A156,'Capacity Summary'!$H$138:$BG$138,0))="x",INDEX('Capacity Summary'!$C$139:$E$238,MATCH('Capacity Backing (Hide)'!BA$132,'Capacity Summary'!$B$139:$B$238,0),4),IF(INDEX('Capacity Summary'!$H$139:$BG$238,MATCH('Capacity Backing (Hide)'!BA$132,'Capacity Summary'!$B$139:$B$238,0),MATCH('Capacity Backing (Hide)'!$A156,'Capacity Summary'!$H$138:$BG$138,0))&lt;&gt;0,INDEX('Capacity Summary'!$H$139:$BG$238,MATCH('Capacity Backing (Hide)'!BA$132,'Capacity Summary'!$B$139:$B$238,0),MATCH('Capacity Backing (Hide)'!$A156,'Capacity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(Hide)'!$A156,'Capacity Summary'!$H$138:$BG$138,0))="x",INDEX('Capacity Summary'!$C$139:$E$238,MATCH('Capacity Backing (Hide)'!BB$132,'Capacity Summary'!$B$139:$B$238,0),4),IF(INDEX('Capacity Summary'!$H$139:$BG$238,MATCH('Capacity Backing (Hide)'!BB$132,'Capacity Summary'!$B$139:$B$238,0),MATCH('Capacity Backing (Hide)'!$A156,'Capacity Summary'!$H$138:$BG$138,0))&lt;&gt;0,INDEX('Capacity Summary'!$H$139:$BG$238,MATCH('Capacity Backing (Hide)'!BB$132,'Capacity Summary'!$B$139:$B$238,0),MATCH('Capacity Backing (Hide)'!$A156,'Capacity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(Hide)'!$A156,'Capacity Summary'!$H$138:$BG$138,0))="x",INDEX('Capacity Summary'!$C$139:$E$238,MATCH('Capacity Backing (Hide)'!BC$132,'Capacity Summary'!$B$139:$B$238,0),4),IF(INDEX('Capacity Summary'!$H$139:$BG$238,MATCH('Capacity Backing (Hide)'!BC$132,'Capacity Summary'!$B$139:$B$238,0),MATCH('Capacity Backing (Hide)'!$A156,'Capacity Summary'!$H$138:$BG$138,0))&lt;&gt;0,INDEX('Capacity Summary'!$H$139:$BG$238,MATCH('Capacity Backing (Hide)'!BC$132,'Capacity Summary'!$B$139:$B$238,0),MATCH('Capacity Backing (Hide)'!$A156,'Capacity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(Hide)'!$A156,'Capacity Summary'!$H$138:$BG$138,0))="x",INDEX('Capacity Summary'!$C$139:$E$238,MATCH('Capacity Backing (Hide)'!BD$132,'Capacity Summary'!$B$139:$B$238,0),4),IF(INDEX('Capacity Summary'!$H$139:$BG$238,MATCH('Capacity Backing (Hide)'!BD$132,'Capacity Summary'!$B$139:$B$238,0),MATCH('Capacity Backing (Hide)'!$A156,'Capacity Summary'!$H$138:$BG$138,0))&lt;&gt;0,INDEX('Capacity Summary'!$H$139:$BG$238,MATCH('Capacity Backing (Hide)'!BD$132,'Capacity Summary'!$B$139:$B$238,0),MATCH('Capacity Backing (Hide)'!$A156,'Capacity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(Hide)'!$A156,'Capacity Summary'!$H$138:$BG$138,0))="x",INDEX('Capacity Summary'!$C$139:$E$238,MATCH('Capacity Backing (Hide)'!BE$132,'Capacity Summary'!$B$139:$B$238,0),4),IF(INDEX('Capacity Summary'!$H$139:$BG$238,MATCH('Capacity Backing (Hide)'!BE$132,'Capacity Summary'!$B$139:$B$238,0),MATCH('Capacity Backing (Hide)'!$A156,'Capacity Summary'!$H$138:$BG$138,0))&lt;&gt;0,INDEX('Capacity Summary'!$H$139:$BG$238,MATCH('Capacity Backing (Hide)'!BE$132,'Capacity Summary'!$B$139:$B$238,0),MATCH('Capacity Backing (Hide)'!$A156,'Capacity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(Hide)'!$A156,'Capacity Summary'!$H$138:$BG$138,0))="x",INDEX('Capacity Summary'!$C$139:$E$238,MATCH('Capacity Backing (Hide)'!BF$132,'Capacity Summary'!$B$139:$B$238,0),4),IF(INDEX('Capacity Summary'!$H$139:$BG$238,MATCH('Capacity Backing (Hide)'!BF$132,'Capacity Summary'!$B$139:$B$238,0),MATCH('Capacity Backing (Hide)'!$A156,'Capacity Summary'!$H$138:$BG$138,0))&lt;&gt;0,INDEX('Capacity Summary'!$H$139:$BG$238,MATCH('Capacity Backing (Hide)'!BF$132,'Capacity Summary'!$B$139:$B$238,0),MATCH('Capacity Backing (Hide)'!$A156,'Capacity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(Hide)'!$A156,'Capacity Summary'!$H$138:$BG$138,0))="x",INDEX('Capacity Summary'!$C$139:$E$238,MATCH('Capacity Backing (Hide)'!BG$132,'Capacity Summary'!$B$139:$B$238,0),4),IF(INDEX('Capacity Summary'!$H$139:$BG$238,MATCH('Capacity Backing (Hide)'!BG$132,'Capacity Summary'!$B$139:$B$238,0),MATCH('Capacity Backing (Hide)'!$A156,'Capacity Summary'!$H$138:$BG$138,0))&lt;&gt;0,INDEX('Capacity Summary'!$H$139:$BG$238,MATCH('Capacity Backing (Hide)'!BG$132,'Capacity Summary'!$B$139:$B$238,0),MATCH('Capacity Backing (Hide)'!$A156,'Capacity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(Hide)'!$A156,'Capacity Summary'!$H$138:$BG$138,0))="x",INDEX('Capacity Summary'!$C$139:$E$238,MATCH('Capacity Backing (Hide)'!BH$132,'Capacity Summary'!$B$139:$B$238,0),4),IF(INDEX('Capacity Summary'!$H$139:$BG$238,MATCH('Capacity Backing (Hide)'!BH$132,'Capacity Summary'!$B$139:$B$238,0),MATCH('Capacity Backing (Hide)'!$A156,'Capacity Summary'!$H$138:$BG$138,0))&lt;&gt;0,INDEX('Capacity Summary'!$H$139:$BG$238,MATCH('Capacity Backing (Hide)'!BH$132,'Capacity Summary'!$B$139:$B$238,0),MATCH('Capacity Backing (Hide)'!$A156,'Capacity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(Hide)'!$A156,'Capacity Summary'!$H$138:$BG$138,0))="x",INDEX('Capacity Summary'!$C$139:$E$238,MATCH('Capacity Backing (Hide)'!BI$132,'Capacity Summary'!$B$139:$B$238,0),4),IF(INDEX('Capacity Summary'!$H$139:$BG$238,MATCH('Capacity Backing (Hide)'!BI$132,'Capacity Summary'!$B$139:$B$238,0),MATCH('Capacity Backing (Hide)'!$A156,'Capacity Summary'!$H$138:$BG$138,0))&lt;&gt;0,INDEX('Capacity Summary'!$H$139:$BG$238,MATCH('Capacity Backing (Hide)'!BI$132,'Capacity Summary'!$B$139:$B$238,0),MATCH('Capacity Backing (Hide)'!$A156,'Capacity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(Hide)'!$A156,'Capacity Summary'!$H$138:$BG$138,0))="x",INDEX('Capacity Summary'!$C$139:$E$238,MATCH('Capacity Backing (Hide)'!BJ$132,'Capacity Summary'!$B$139:$B$238,0),4),IF(INDEX('Capacity Summary'!$H$139:$BG$238,MATCH('Capacity Backing (Hide)'!BJ$132,'Capacity Summary'!$B$139:$B$238,0),MATCH('Capacity Backing (Hide)'!$A156,'Capacity Summary'!$H$138:$BG$138,0))&lt;&gt;0,INDEX('Capacity Summary'!$H$139:$BG$238,MATCH('Capacity Backing (Hide)'!BJ$132,'Capacity Summary'!$B$139:$B$238,0),MATCH('Capacity Backing (Hide)'!$A156,'Capacity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(Hide)'!$A156,'Capacity Summary'!$H$138:$BG$138,0))="x",INDEX('Capacity Summary'!$C$139:$E$238,MATCH('Capacity Backing (Hide)'!BK$132,'Capacity Summary'!$B$139:$B$238,0),4),IF(INDEX('Capacity Summary'!$H$139:$BG$238,MATCH('Capacity Backing (Hide)'!BK$132,'Capacity Summary'!$B$139:$B$238,0),MATCH('Capacity Backing (Hide)'!$A156,'Capacity Summary'!$H$138:$BG$138,0))&lt;&gt;0,INDEX('Capacity Summary'!$H$139:$BG$238,MATCH('Capacity Backing (Hide)'!BK$132,'Capacity Summary'!$B$139:$B$238,0),MATCH('Capacity Backing (Hide)'!$A156,'Capacity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(Hide)'!$A156,'Capacity Summary'!$H$138:$BG$138,0))="x",INDEX('Capacity Summary'!$C$139:$E$238,MATCH('Capacity Backing (Hide)'!BL$132,'Capacity Summary'!$B$139:$B$238,0),4),IF(INDEX('Capacity Summary'!$H$139:$BG$238,MATCH('Capacity Backing (Hide)'!BL$132,'Capacity Summary'!$B$139:$B$238,0),MATCH('Capacity Backing (Hide)'!$A156,'Capacity Summary'!$H$138:$BG$138,0))&lt;&gt;0,INDEX('Capacity Summary'!$H$139:$BG$238,MATCH('Capacity Backing (Hide)'!BL$132,'Capacity Summary'!$B$139:$B$238,0),MATCH('Capacity Backing (Hide)'!$A156,'Capacity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(Hide)'!$A156,'Capacity Summary'!$H$138:$BG$138,0))="x",INDEX('Capacity Summary'!$C$139:$E$238,MATCH('Capacity Backing (Hide)'!BM$132,'Capacity Summary'!$B$139:$B$238,0),4),IF(INDEX('Capacity Summary'!$H$139:$BG$238,MATCH('Capacity Backing (Hide)'!BM$132,'Capacity Summary'!$B$139:$B$238,0),MATCH('Capacity Backing (Hide)'!$A156,'Capacity Summary'!$H$138:$BG$138,0))&lt;&gt;0,INDEX('Capacity Summary'!$H$139:$BG$238,MATCH('Capacity Backing (Hide)'!BM$132,'Capacity Summary'!$B$139:$B$238,0),MATCH('Capacity Backing (Hide)'!$A156,'Capacity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(Hide)'!$A156,'Capacity Summary'!$H$138:$BG$138,0))="x",INDEX('Capacity Summary'!$C$139:$E$238,MATCH('Capacity Backing (Hide)'!BN$132,'Capacity Summary'!$B$139:$B$238,0),4),IF(INDEX('Capacity Summary'!$H$139:$BG$238,MATCH('Capacity Backing (Hide)'!BN$132,'Capacity Summary'!$B$139:$B$238,0),MATCH('Capacity Backing (Hide)'!$A156,'Capacity Summary'!$H$138:$BG$138,0))&lt;&gt;0,INDEX('Capacity Summary'!$H$139:$BG$238,MATCH('Capacity Backing (Hide)'!BN$132,'Capacity Summary'!$B$139:$B$238,0),MATCH('Capacity Backing (Hide)'!$A156,'Capacity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(Hide)'!$A156,'Capacity Summary'!$H$138:$BG$138,0))="x",INDEX('Capacity Summary'!$C$139:$E$238,MATCH('Capacity Backing (Hide)'!BO$132,'Capacity Summary'!$B$139:$B$238,0),4),IF(INDEX('Capacity Summary'!$H$139:$BG$238,MATCH('Capacity Backing (Hide)'!BO$132,'Capacity Summary'!$B$139:$B$238,0),MATCH('Capacity Backing (Hide)'!$A156,'Capacity Summary'!$H$138:$BG$138,0))&lt;&gt;0,INDEX('Capacity Summary'!$H$139:$BG$238,MATCH('Capacity Backing (Hide)'!BO$132,'Capacity Summary'!$B$139:$B$238,0),MATCH('Capacity Backing (Hide)'!$A156,'Capacity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(Hide)'!$A156,'Capacity Summary'!$H$138:$BG$138,0))="x",INDEX('Capacity Summary'!$C$139:$E$238,MATCH('Capacity Backing (Hide)'!BP$132,'Capacity Summary'!$B$139:$B$238,0),4),IF(INDEX('Capacity Summary'!$H$139:$BG$238,MATCH('Capacity Backing (Hide)'!BP$132,'Capacity Summary'!$B$139:$B$238,0),MATCH('Capacity Backing (Hide)'!$A156,'Capacity Summary'!$H$138:$BG$138,0))&lt;&gt;0,INDEX('Capacity Summary'!$H$139:$BG$238,MATCH('Capacity Backing (Hide)'!BP$132,'Capacity Summary'!$B$139:$B$238,0),MATCH('Capacity Backing (Hide)'!$A156,'Capacity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(Hide)'!$A156,'Capacity Summary'!$H$138:$BG$138,0))="x",INDEX('Capacity Summary'!$C$139:$E$238,MATCH('Capacity Backing (Hide)'!BQ$132,'Capacity Summary'!$B$139:$B$238,0),4),IF(INDEX('Capacity Summary'!$H$139:$BG$238,MATCH('Capacity Backing (Hide)'!BQ$132,'Capacity Summary'!$B$139:$B$238,0),MATCH('Capacity Backing (Hide)'!$A156,'Capacity Summary'!$H$138:$BG$138,0))&lt;&gt;0,INDEX('Capacity Summary'!$H$139:$BG$238,MATCH('Capacity Backing (Hide)'!BQ$132,'Capacity Summary'!$B$139:$B$238,0),MATCH('Capacity Backing (Hide)'!$A156,'Capacity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(Hide)'!$A156,'Capacity Summary'!$H$138:$BG$138,0))="x",INDEX('Capacity Summary'!$C$139:$E$238,MATCH('Capacity Backing (Hide)'!BR$132,'Capacity Summary'!$B$139:$B$238,0),4),IF(INDEX('Capacity Summary'!$H$139:$BG$238,MATCH('Capacity Backing (Hide)'!BR$132,'Capacity Summary'!$B$139:$B$238,0),MATCH('Capacity Backing (Hide)'!$A156,'Capacity Summary'!$H$138:$BG$138,0))&lt;&gt;0,INDEX('Capacity Summary'!$H$139:$BG$238,MATCH('Capacity Backing (Hide)'!BR$132,'Capacity Summary'!$B$139:$B$238,0),MATCH('Capacity Backing (Hide)'!$A156,'Capacity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(Hide)'!$A156,'Capacity Summary'!$H$138:$BG$138,0))="x",INDEX('Capacity Summary'!$C$139:$E$238,MATCH('Capacity Backing (Hide)'!BS$132,'Capacity Summary'!$B$139:$B$238,0),4),IF(INDEX('Capacity Summary'!$H$139:$BG$238,MATCH('Capacity Backing (Hide)'!BS$132,'Capacity Summary'!$B$139:$B$238,0),MATCH('Capacity Backing (Hide)'!$A156,'Capacity Summary'!$H$138:$BG$138,0))&lt;&gt;0,INDEX('Capacity Summary'!$H$139:$BG$238,MATCH('Capacity Backing (Hide)'!BS$132,'Capacity Summary'!$B$139:$B$238,0),MATCH('Capacity Backing (Hide)'!$A156,'Capacity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(Hide)'!$A156,'Capacity Summary'!$H$138:$BG$138,0))="x",INDEX('Capacity Summary'!$C$139:$E$238,MATCH('Capacity Backing (Hide)'!BT$132,'Capacity Summary'!$B$139:$B$238,0),4),IF(INDEX('Capacity Summary'!$H$139:$BG$238,MATCH('Capacity Backing (Hide)'!BT$132,'Capacity Summary'!$B$139:$B$238,0),MATCH('Capacity Backing (Hide)'!$A156,'Capacity Summary'!$H$138:$BG$138,0))&lt;&gt;0,INDEX('Capacity Summary'!$H$139:$BG$238,MATCH('Capacity Backing (Hide)'!BT$132,'Capacity Summary'!$B$139:$B$238,0),MATCH('Capacity Backing (Hide)'!$A156,'Capacity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(Hide)'!$A156,'Capacity Summary'!$H$138:$BG$138,0))="x",INDEX('Capacity Summary'!$C$139:$E$238,MATCH('Capacity Backing (Hide)'!BU$132,'Capacity Summary'!$B$139:$B$238,0),4),IF(INDEX('Capacity Summary'!$H$139:$BG$238,MATCH('Capacity Backing (Hide)'!BU$132,'Capacity Summary'!$B$139:$B$238,0),MATCH('Capacity Backing (Hide)'!$A156,'Capacity Summary'!$H$138:$BG$138,0))&lt;&gt;0,INDEX('Capacity Summary'!$H$139:$BG$238,MATCH('Capacity Backing (Hide)'!BU$132,'Capacity Summary'!$B$139:$B$238,0),MATCH('Capacity Backing (Hide)'!$A156,'Capacity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(Hide)'!$A156,'Capacity Summary'!$H$138:$BG$138,0))="x",INDEX('Capacity Summary'!$C$139:$E$238,MATCH('Capacity Backing (Hide)'!BV$132,'Capacity Summary'!$B$139:$B$238,0),4),IF(INDEX('Capacity Summary'!$H$139:$BG$238,MATCH('Capacity Backing (Hide)'!BV$132,'Capacity Summary'!$B$139:$B$238,0),MATCH('Capacity Backing (Hide)'!$A156,'Capacity Summary'!$H$138:$BG$138,0))&lt;&gt;0,INDEX('Capacity Summary'!$H$139:$BG$238,MATCH('Capacity Backing (Hide)'!BV$132,'Capacity Summary'!$B$139:$B$238,0),MATCH('Capacity Backing (Hide)'!$A156,'Capacity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(Hide)'!$A156,'Capacity Summary'!$H$138:$BG$138,0))="x",INDEX('Capacity Summary'!$C$139:$E$238,MATCH('Capacity Backing (Hide)'!BW$132,'Capacity Summary'!$B$139:$B$238,0),4),IF(INDEX('Capacity Summary'!$H$139:$BG$238,MATCH('Capacity Backing (Hide)'!BW$132,'Capacity Summary'!$B$139:$B$238,0),MATCH('Capacity Backing (Hide)'!$A156,'Capacity Summary'!$H$138:$BG$138,0))&lt;&gt;0,INDEX('Capacity Summary'!$H$139:$BG$238,MATCH('Capacity Backing (Hide)'!BW$132,'Capacity Summary'!$B$139:$B$238,0),MATCH('Capacity Backing (Hide)'!$A156,'Capacity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(Hide)'!$A156,'Capacity Summary'!$H$138:$BG$138,0))="x",INDEX('Capacity Summary'!$C$139:$E$238,MATCH('Capacity Backing (Hide)'!BX$132,'Capacity Summary'!$B$139:$B$238,0),4),IF(INDEX('Capacity Summary'!$H$139:$BG$238,MATCH('Capacity Backing (Hide)'!BX$132,'Capacity Summary'!$B$139:$B$238,0),MATCH('Capacity Backing (Hide)'!$A156,'Capacity Summary'!$H$138:$BG$138,0))&lt;&gt;0,INDEX('Capacity Summary'!$H$139:$BG$238,MATCH('Capacity Backing (Hide)'!BX$132,'Capacity Summary'!$B$139:$B$238,0),MATCH('Capacity Backing (Hide)'!$A156,'Capacity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(Hide)'!$A156,'Capacity Summary'!$H$138:$BG$138,0))="x",INDEX('Capacity Summary'!$C$139:$E$238,MATCH('Capacity Backing (Hide)'!BY$132,'Capacity Summary'!$B$139:$B$238,0),4),IF(INDEX('Capacity Summary'!$H$139:$BG$238,MATCH('Capacity Backing (Hide)'!BY$132,'Capacity Summary'!$B$139:$B$238,0),MATCH('Capacity Backing (Hide)'!$A156,'Capacity Summary'!$H$138:$BG$138,0))&lt;&gt;0,INDEX('Capacity Summary'!$H$139:$BG$238,MATCH('Capacity Backing (Hide)'!BY$132,'Capacity Summary'!$B$139:$B$238,0),MATCH('Capacity Backing (Hide)'!$A156,'Capacity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(Hide)'!$A156,'Capacity Summary'!$H$138:$BG$138,0))="x",INDEX('Capacity Summary'!$C$139:$E$238,MATCH('Capacity Backing (Hide)'!BZ$132,'Capacity Summary'!$B$139:$B$238,0),4),IF(INDEX('Capacity Summary'!$H$139:$BG$238,MATCH('Capacity Backing (Hide)'!BZ$132,'Capacity Summary'!$B$139:$B$238,0),MATCH('Capacity Backing (Hide)'!$A156,'Capacity Summary'!$H$138:$BG$138,0))&lt;&gt;0,INDEX('Capacity Summary'!$H$139:$BG$238,MATCH('Capacity Backing (Hide)'!BZ$132,'Capacity Summary'!$B$139:$B$238,0),MATCH('Capacity Backing (Hide)'!$A156,'Capacity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(Hide)'!$A156,'Capacity Summary'!$H$138:$BG$138,0))="x",INDEX('Capacity Summary'!$C$139:$E$238,MATCH('Capacity Backing (Hide)'!CA$132,'Capacity Summary'!$B$139:$B$238,0),4),IF(INDEX('Capacity Summary'!$H$139:$BG$238,MATCH('Capacity Backing (Hide)'!CA$132,'Capacity Summary'!$B$139:$B$238,0),MATCH('Capacity Backing (Hide)'!$A156,'Capacity Summary'!$H$138:$BG$138,0))&lt;&gt;0,INDEX('Capacity Summary'!$H$139:$BG$238,MATCH('Capacity Backing (Hide)'!CA$132,'Capacity Summary'!$B$139:$B$238,0),MATCH('Capacity Backing (Hide)'!$A156,'Capacity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(Hide)'!$A156,'Capacity Summary'!$H$138:$BG$138,0))="x",INDEX('Capacity Summary'!$C$139:$E$238,MATCH('Capacity Backing (Hide)'!CB$132,'Capacity Summary'!$B$139:$B$238,0),4),IF(INDEX('Capacity Summary'!$H$139:$BG$238,MATCH('Capacity Backing (Hide)'!CB$132,'Capacity Summary'!$B$139:$B$238,0),MATCH('Capacity Backing (Hide)'!$A156,'Capacity Summary'!$H$138:$BG$138,0))&lt;&gt;0,INDEX('Capacity Summary'!$H$139:$BG$238,MATCH('Capacity Backing (Hide)'!CB$132,'Capacity Summary'!$B$139:$B$238,0),MATCH('Capacity Backing (Hide)'!$A156,'Capacity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(Hide)'!$A156,'Capacity Summary'!$H$138:$BG$138,0))="x",INDEX('Capacity Summary'!$C$139:$E$238,MATCH('Capacity Backing (Hide)'!CC$132,'Capacity Summary'!$B$139:$B$238,0),4),IF(INDEX('Capacity Summary'!$H$139:$BG$238,MATCH('Capacity Backing (Hide)'!CC$132,'Capacity Summary'!$B$139:$B$238,0),MATCH('Capacity Backing (Hide)'!$A156,'Capacity Summary'!$H$138:$BG$138,0))&lt;&gt;0,INDEX('Capacity Summary'!$H$139:$BG$238,MATCH('Capacity Backing (Hide)'!CC$132,'Capacity Summary'!$B$139:$B$238,0),MATCH('Capacity Backing (Hide)'!$A156,'Capacity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(Hide)'!$A156,'Capacity Summary'!$H$138:$BG$138,0))="x",INDEX('Capacity Summary'!$C$139:$E$238,MATCH('Capacity Backing (Hide)'!CD$132,'Capacity Summary'!$B$139:$B$238,0),4),IF(INDEX('Capacity Summary'!$H$139:$BG$238,MATCH('Capacity Backing (Hide)'!CD$132,'Capacity Summary'!$B$139:$B$238,0),MATCH('Capacity Backing (Hide)'!$A156,'Capacity Summary'!$H$138:$BG$138,0))&lt;&gt;0,INDEX('Capacity Summary'!$H$139:$BG$238,MATCH('Capacity Backing (Hide)'!CD$132,'Capacity Summary'!$B$139:$B$238,0),MATCH('Capacity Backing (Hide)'!$A156,'Capacity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(Hide)'!$A156,'Capacity Summary'!$H$138:$BG$138,0))="x",INDEX('Capacity Summary'!$C$139:$E$238,MATCH('Capacity Backing (Hide)'!CE$132,'Capacity Summary'!$B$139:$B$238,0),4),IF(INDEX('Capacity Summary'!$H$139:$BG$238,MATCH('Capacity Backing (Hide)'!CE$132,'Capacity Summary'!$B$139:$B$238,0),MATCH('Capacity Backing (Hide)'!$A156,'Capacity Summary'!$H$138:$BG$138,0))&lt;&gt;0,INDEX('Capacity Summary'!$H$139:$BG$238,MATCH('Capacity Backing (Hide)'!CE$132,'Capacity Summary'!$B$139:$B$238,0),MATCH('Capacity Backing (Hide)'!$A156,'Capacity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(Hide)'!$A156,'Capacity Summary'!$H$138:$BG$138,0))="x",INDEX('Capacity Summary'!$C$139:$E$238,MATCH('Capacity Backing (Hide)'!CF$132,'Capacity Summary'!$B$139:$B$238,0),4),IF(INDEX('Capacity Summary'!$H$139:$BG$238,MATCH('Capacity Backing (Hide)'!CF$132,'Capacity Summary'!$B$139:$B$238,0),MATCH('Capacity Backing (Hide)'!$A156,'Capacity Summary'!$H$138:$BG$138,0))&lt;&gt;0,INDEX('Capacity Summary'!$H$139:$BG$238,MATCH('Capacity Backing (Hide)'!CF$132,'Capacity Summary'!$B$139:$B$238,0),MATCH('Capacity Backing (Hide)'!$A156,'Capacity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(Hide)'!$A156,'Capacity Summary'!$H$138:$BG$138,0))="x",INDEX('Capacity Summary'!$C$139:$E$238,MATCH('Capacity Backing (Hide)'!CG$132,'Capacity Summary'!$B$139:$B$238,0),4),IF(INDEX('Capacity Summary'!$H$139:$BG$238,MATCH('Capacity Backing (Hide)'!CG$132,'Capacity Summary'!$B$139:$B$238,0),MATCH('Capacity Backing (Hide)'!$A156,'Capacity Summary'!$H$138:$BG$138,0))&lt;&gt;0,INDEX('Capacity Summary'!$H$139:$BG$238,MATCH('Capacity Backing (Hide)'!CG$132,'Capacity Summary'!$B$139:$B$238,0),MATCH('Capacity Backing (Hide)'!$A156,'Capacity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(Hide)'!$A156,'Capacity Summary'!$H$138:$BG$138,0))="x",INDEX('Capacity Summary'!$C$139:$E$238,MATCH('Capacity Backing (Hide)'!CH$132,'Capacity Summary'!$B$139:$B$238,0),4),IF(INDEX('Capacity Summary'!$H$139:$BG$238,MATCH('Capacity Backing (Hide)'!CH$132,'Capacity Summary'!$B$139:$B$238,0),MATCH('Capacity Backing (Hide)'!$A156,'Capacity Summary'!$H$138:$BG$138,0))&lt;&gt;0,INDEX('Capacity Summary'!$H$139:$BG$238,MATCH('Capacity Backing (Hide)'!CH$132,'Capacity Summary'!$B$139:$B$238,0),MATCH('Capacity Backing (Hide)'!$A156,'Capacity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(Hide)'!$A156,'Capacity Summary'!$H$138:$BG$138,0))="x",INDEX('Capacity Summary'!$C$139:$E$238,MATCH('Capacity Backing (Hide)'!CI$132,'Capacity Summary'!$B$139:$B$238,0),4),IF(INDEX('Capacity Summary'!$H$139:$BG$238,MATCH('Capacity Backing (Hide)'!CI$132,'Capacity Summary'!$B$139:$B$238,0),MATCH('Capacity Backing (Hide)'!$A156,'Capacity Summary'!$H$138:$BG$138,0))&lt;&gt;0,INDEX('Capacity Summary'!$H$139:$BG$238,MATCH('Capacity Backing (Hide)'!CI$132,'Capacity Summary'!$B$139:$B$238,0),MATCH('Capacity Backing (Hide)'!$A156,'Capacity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(Hide)'!$A156,'Capacity Summary'!$H$138:$BG$138,0))="x",INDEX('Capacity Summary'!$C$139:$E$238,MATCH('Capacity Backing (Hide)'!CJ$132,'Capacity Summary'!$B$139:$B$238,0),4),IF(INDEX('Capacity Summary'!$H$139:$BG$238,MATCH('Capacity Backing (Hide)'!CJ$132,'Capacity Summary'!$B$139:$B$238,0),MATCH('Capacity Backing (Hide)'!$A156,'Capacity Summary'!$H$138:$BG$138,0))&lt;&gt;0,INDEX('Capacity Summary'!$H$139:$BG$238,MATCH('Capacity Backing (Hide)'!CJ$132,'Capacity Summary'!$B$139:$B$238,0),MATCH('Capacity Backing (Hide)'!$A156,'Capacity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(Hide)'!$A156,'Capacity Summary'!$H$138:$BG$138,0))="x",INDEX('Capacity Summary'!$C$139:$E$238,MATCH('Capacity Backing (Hide)'!CK$132,'Capacity Summary'!$B$139:$B$238,0),4),IF(INDEX('Capacity Summary'!$H$139:$BG$238,MATCH('Capacity Backing (Hide)'!CK$132,'Capacity Summary'!$B$139:$B$238,0),MATCH('Capacity Backing (Hide)'!$A156,'Capacity Summary'!$H$138:$BG$138,0))&lt;&gt;0,INDEX('Capacity Summary'!$H$139:$BG$238,MATCH('Capacity Backing (Hide)'!CK$132,'Capacity Summary'!$B$139:$B$238,0),MATCH('Capacity Backing (Hide)'!$A156,'Capacity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(Hide)'!$A156,'Capacity Summary'!$H$138:$BG$138,0))="x",INDEX('Capacity Summary'!$C$139:$E$238,MATCH('Capacity Backing (Hide)'!CL$132,'Capacity Summary'!$B$139:$B$238,0),4),IF(INDEX('Capacity Summary'!$H$139:$BG$238,MATCH('Capacity Backing (Hide)'!CL$132,'Capacity Summary'!$B$139:$B$238,0),MATCH('Capacity Backing (Hide)'!$A156,'Capacity Summary'!$H$138:$BG$138,0))&lt;&gt;0,INDEX('Capacity Summary'!$H$139:$BG$238,MATCH('Capacity Backing (Hide)'!CL$132,'Capacity Summary'!$B$139:$B$238,0),MATCH('Capacity Backing (Hide)'!$A156,'Capacity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(Hide)'!$A156,'Capacity Summary'!$H$138:$BG$138,0))="x",INDEX('Capacity Summary'!$C$139:$E$238,MATCH('Capacity Backing (Hide)'!CM$132,'Capacity Summary'!$B$139:$B$238,0),4),IF(INDEX('Capacity Summary'!$H$139:$BG$238,MATCH('Capacity Backing (Hide)'!CM$132,'Capacity Summary'!$B$139:$B$238,0),MATCH('Capacity Backing (Hide)'!$A156,'Capacity Summary'!$H$138:$BG$138,0))&lt;&gt;0,INDEX('Capacity Summary'!$H$139:$BG$238,MATCH('Capacity Backing (Hide)'!CM$132,'Capacity Summary'!$B$139:$B$238,0),MATCH('Capacity Backing (Hide)'!$A156,'Capacity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(Hide)'!$A156,'Capacity Summary'!$H$138:$BG$138,0))="x",INDEX('Capacity Summary'!$C$139:$E$238,MATCH('Capacity Backing (Hide)'!CN$132,'Capacity Summary'!$B$139:$B$238,0),4),IF(INDEX('Capacity Summary'!$H$139:$BG$238,MATCH('Capacity Backing (Hide)'!CN$132,'Capacity Summary'!$B$139:$B$238,0),MATCH('Capacity Backing (Hide)'!$A156,'Capacity Summary'!$H$138:$BG$138,0))&lt;&gt;0,INDEX('Capacity Summary'!$H$139:$BG$238,MATCH('Capacity Backing (Hide)'!CN$132,'Capacity Summary'!$B$139:$B$238,0),MATCH('Capacity Backing (Hide)'!$A156,'Capacity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(Hide)'!$A156,'Capacity Summary'!$H$138:$BG$138,0))="x",INDEX('Capacity Summary'!$C$139:$E$238,MATCH('Capacity Backing (Hide)'!CO$132,'Capacity Summary'!$B$139:$B$238,0),4),IF(INDEX('Capacity Summary'!$H$139:$BG$238,MATCH('Capacity Backing (Hide)'!CO$132,'Capacity Summary'!$B$139:$B$238,0),MATCH('Capacity Backing (Hide)'!$A156,'Capacity Summary'!$H$138:$BG$138,0))&lt;&gt;0,INDEX('Capacity Summary'!$H$139:$BG$238,MATCH('Capacity Backing (Hide)'!CO$132,'Capacity Summary'!$B$139:$B$238,0),MATCH('Capacity Backing (Hide)'!$A156,'Capacity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(Hide)'!$A156,'Capacity Summary'!$H$138:$BG$138,0))="x",INDEX('Capacity Summary'!$C$139:$E$238,MATCH('Capacity Backing (Hide)'!CP$132,'Capacity Summary'!$B$139:$B$238,0),4),IF(INDEX('Capacity Summary'!$H$139:$BG$238,MATCH('Capacity Backing (Hide)'!CP$132,'Capacity Summary'!$B$139:$B$238,0),MATCH('Capacity Backing (Hide)'!$A156,'Capacity Summary'!$H$138:$BG$138,0))&lt;&gt;0,INDEX('Capacity Summary'!$H$139:$BG$238,MATCH('Capacity Backing (Hide)'!CP$132,'Capacity Summary'!$B$139:$B$238,0),MATCH('Capacity Backing (Hide)'!$A156,'Capacity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(Hide)'!$A156,'Capacity Summary'!$H$138:$BG$138,0))="x",INDEX('Capacity Summary'!$C$139:$E$238,MATCH('Capacity Backing (Hide)'!CQ$132,'Capacity Summary'!$B$139:$B$238,0),4),IF(INDEX('Capacity Summary'!$H$139:$BG$238,MATCH('Capacity Backing (Hide)'!CQ$132,'Capacity Summary'!$B$139:$B$238,0),MATCH('Capacity Backing (Hide)'!$A156,'Capacity Summary'!$H$138:$BG$138,0))&lt;&gt;0,INDEX('Capacity Summary'!$H$139:$BG$238,MATCH('Capacity Backing (Hide)'!CQ$132,'Capacity Summary'!$B$139:$B$238,0),MATCH('Capacity Backing (Hide)'!$A156,'Capacity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(Hide)'!$A156,'Capacity Summary'!$H$138:$BG$138,0))="x",INDEX('Capacity Summary'!$C$139:$E$238,MATCH('Capacity Backing (Hide)'!CR$132,'Capacity Summary'!$B$139:$B$238,0),4),IF(INDEX('Capacity Summary'!$H$139:$BG$238,MATCH('Capacity Backing (Hide)'!CR$132,'Capacity Summary'!$B$139:$B$238,0),MATCH('Capacity Backing (Hide)'!$A156,'Capacity Summary'!$H$138:$BG$138,0))&lt;&gt;0,INDEX('Capacity Summary'!$H$139:$BG$238,MATCH('Capacity Backing (Hide)'!CR$132,'Capacity Summary'!$B$139:$B$238,0),MATCH('Capacity Backing (Hide)'!$A156,'Capacity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(Hide)'!$A156,'Capacity Summary'!$H$138:$BG$138,0))="x",INDEX('Capacity Summary'!$C$139:$E$238,MATCH('Capacity Backing (Hide)'!CS$132,'Capacity Summary'!$B$139:$B$238,0),4),IF(INDEX('Capacity Summary'!$H$139:$BG$238,MATCH('Capacity Backing (Hide)'!CS$132,'Capacity Summary'!$B$139:$B$238,0),MATCH('Capacity Backing (Hide)'!$A156,'Capacity Summary'!$H$138:$BG$138,0))&lt;&gt;0,INDEX('Capacity Summary'!$H$139:$BG$238,MATCH('Capacity Backing (Hide)'!CS$132,'Capacity Summary'!$B$139:$B$238,0),MATCH('Capacity Backing (Hide)'!$A156,'Capacity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(Hide)'!$A156,'Capacity Summary'!$H$138:$BG$138,0))="x",INDEX('Capacity Summary'!$C$139:$E$238,MATCH('Capacity Backing (Hide)'!CT$132,'Capacity Summary'!$B$139:$B$238,0),4),IF(INDEX('Capacity Summary'!$H$139:$BG$238,MATCH('Capacity Backing (Hide)'!CT$132,'Capacity Summary'!$B$139:$B$238,0),MATCH('Capacity Backing (Hide)'!$A156,'Capacity Summary'!$H$138:$BG$138,0))&lt;&gt;0,INDEX('Capacity Summary'!$H$139:$BG$238,MATCH('Capacity Backing (Hide)'!CT$132,'Capacity Summary'!$B$139:$B$238,0),MATCH('Capacity Backing (Hide)'!$A156,'Capacity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(Hide)'!$A156,'Capacity Summary'!$H$138:$BG$138,0))="x",INDEX('Capacity Summary'!$C$139:$E$238,MATCH('Capacity Backing (Hide)'!CU$132,'Capacity Summary'!$B$139:$B$238,0),4),IF(INDEX('Capacity Summary'!$H$139:$BG$238,MATCH('Capacity Backing (Hide)'!CU$132,'Capacity Summary'!$B$139:$B$238,0),MATCH('Capacity Backing (Hide)'!$A156,'Capacity Summary'!$H$138:$BG$138,0))&lt;&gt;0,INDEX('Capacity Summary'!$H$139:$BG$238,MATCH('Capacity Backing (Hide)'!CU$132,'Capacity Summary'!$B$139:$B$238,0),MATCH('Capacity Backing (Hide)'!$A156,'Capacity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(Hide)'!$A156,'Capacity Summary'!$H$138:$BG$138,0))="x",INDEX('Capacity Summary'!$C$139:$E$238,MATCH('Capacity Backing (Hide)'!CV$132,'Capacity Summary'!$B$139:$B$238,0),4),IF(INDEX('Capacity Summary'!$H$139:$BG$238,MATCH('Capacity Backing (Hide)'!CV$132,'Capacity Summary'!$B$139:$B$238,0),MATCH('Capacity Backing (Hide)'!$A156,'Capacity Summary'!$H$138:$BG$138,0))&lt;&gt;0,INDEX('Capacity Summary'!$H$139:$BG$238,MATCH('Capacity Backing (Hide)'!CV$132,'Capacity Summary'!$B$139:$B$238,0),MATCH('Capacity Backing (Hide)'!$A156,'Capacity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(Hide)'!$A156,'Capacity Summary'!$H$138:$BG$138,0))="x",INDEX('Capacity Summary'!$C$139:$E$238,MATCH('Capacity Backing (Hide)'!CW$132,'Capacity Summary'!$B$139:$B$238,0),4),IF(INDEX('Capacity Summary'!$H$139:$BG$238,MATCH('Capacity Backing (Hide)'!CW$132,'Capacity Summary'!$B$139:$B$238,0),MATCH('Capacity Backing (Hide)'!$A156,'Capacity Summary'!$H$138:$BG$138,0))&lt;&gt;0,INDEX('Capacity Summary'!$H$139:$BG$238,MATCH('Capacity Backing (Hide)'!CW$132,'Capacity Summary'!$B$139:$B$238,0),MATCH('Capacity Backing (Hide)'!$A156,'Capacity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7" spans="1:101" x14ac:dyDescent="0.35">
      <c r="A157" s="2">
        <f ca="1">'Required Capacity (Hide)'!E27</f>
        <v>44382</v>
      </c>
      <c r="B15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(Hide)'!$A157,'Capacity Summary'!$H$138:$BG$138,0))="x",INDEX('Capacity Summary'!$C$139:$E$238,MATCH('Capacity Backing (Hide)'!B$132,'Capacity Summary'!$B$139:$B$238,0),4),IF(INDEX('Capacity Summary'!$H$139:$BG$238,MATCH('Capacity Backing (Hide)'!B$132,'Capacity Summary'!$B$139:$B$238,0),MATCH('Capacity Backing (Hide)'!$A157,'Capacity Summary'!$H$138:$BG$138,0))&lt;&gt;0,INDEX('Capacity Summary'!$H$139:$BG$238,MATCH('Capacity Backing (Hide)'!B$132,'Capacity Summary'!$B$139:$B$238,0),MATCH('Capacity Backing (Hide)'!$A157,'Capacity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(Hide)'!$A157,'Capacity Summary'!$H$138:$BG$138,0))="x",INDEX('Capacity Summary'!$C$139:$E$238,MATCH('Capacity Backing (Hide)'!C$132,'Capacity Summary'!$B$139:$B$238,0),4),IF(INDEX('Capacity Summary'!$H$139:$BG$238,MATCH('Capacity Backing (Hide)'!C$132,'Capacity Summary'!$B$139:$B$238,0),MATCH('Capacity Backing (Hide)'!$A157,'Capacity Summary'!$H$138:$BG$138,0))&lt;&gt;0,INDEX('Capacity Summary'!$H$139:$BG$238,MATCH('Capacity Backing (Hide)'!C$132,'Capacity Summary'!$B$139:$B$238,0),MATCH('Capacity Backing (Hide)'!$A157,'Capacity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(Hide)'!$A157,'Capacity Summary'!$H$138:$BG$138,0))="x",INDEX('Capacity Summary'!$C$139:$E$238,MATCH('Capacity Backing (Hide)'!D$132,'Capacity Summary'!$B$139:$B$238,0),4),IF(INDEX('Capacity Summary'!$H$139:$BG$238,MATCH('Capacity Backing (Hide)'!D$132,'Capacity Summary'!$B$139:$B$238,0),MATCH('Capacity Backing (Hide)'!$A157,'Capacity Summary'!$H$138:$BG$138,0))&lt;&gt;0,INDEX('Capacity Summary'!$H$139:$BG$238,MATCH('Capacity Backing (Hide)'!D$132,'Capacity Summary'!$B$139:$B$238,0),MATCH('Capacity Backing (Hide)'!$A157,'Capacity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(Hide)'!$A157,'Capacity Summary'!$H$138:$BG$138,0))="x",INDEX('Capacity Summary'!$C$139:$E$238,MATCH('Capacity Backing (Hide)'!E$132,'Capacity Summary'!$B$139:$B$238,0),4),IF(INDEX('Capacity Summary'!$H$139:$BG$238,MATCH('Capacity Backing (Hide)'!E$132,'Capacity Summary'!$B$139:$B$238,0),MATCH('Capacity Backing (Hide)'!$A157,'Capacity Summary'!$H$138:$BG$138,0))&lt;&gt;0,INDEX('Capacity Summary'!$H$139:$BG$238,MATCH('Capacity Backing (Hide)'!E$132,'Capacity Summary'!$B$139:$B$238,0),MATCH('Capacity Backing (Hide)'!$A157,'Capacity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(Hide)'!$A157,'Capacity Summary'!$H$138:$BG$138,0))="x",INDEX('Capacity Summary'!$C$139:$E$238,MATCH('Capacity Backing (Hide)'!F$132,'Capacity Summary'!$B$139:$B$238,0),4),IF(INDEX('Capacity Summary'!$H$139:$BG$238,MATCH('Capacity Backing (Hide)'!F$132,'Capacity Summary'!$B$139:$B$238,0),MATCH('Capacity Backing (Hide)'!$A157,'Capacity Summary'!$H$138:$BG$138,0))&lt;&gt;0,INDEX('Capacity Summary'!$H$139:$BG$238,MATCH('Capacity Backing (Hide)'!F$132,'Capacity Summary'!$B$139:$B$238,0),MATCH('Capacity Backing (Hide)'!$A157,'Capacity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(Hide)'!$A157,'Capacity Summary'!$H$138:$BG$138,0))="x",INDEX('Capacity Summary'!$C$139:$E$238,MATCH('Capacity Backing (Hide)'!G$132,'Capacity Summary'!$B$139:$B$238,0),4),IF(INDEX('Capacity Summary'!$H$139:$BG$238,MATCH('Capacity Backing (Hide)'!G$132,'Capacity Summary'!$B$139:$B$238,0),MATCH('Capacity Backing (Hide)'!$A157,'Capacity Summary'!$H$138:$BG$138,0))&lt;&gt;0,INDEX('Capacity Summary'!$H$139:$BG$238,MATCH('Capacity Backing (Hide)'!G$132,'Capacity Summary'!$B$139:$B$238,0),MATCH('Capacity Backing (Hide)'!$A157,'Capacity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(Hide)'!$A157,'Capacity Summary'!$H$138:$BG$138,0))="x",INDEX('Capacity Summary'!$C$139:$E$238,MATCH('Capacity Backing (Hide)'!H$132,'Capacity Summary'!$B$139:$B$238,0),4),IF(INDEX('Capacity Summary'!$H$139:$BG$238,MATCH('Capacity Backing (Hide)'!H$132,'Capacity Summary'!$B$139:$B$238,0),MATCH('Capacity Backing (Hide)'!$A157,'Capacity Summary'!$H$138:$BG$138,0))&lt;&gt;0,INDEX('Capacity Summary'!$H$139:$BG$238,MATCH('Capacity Backing (Hide)'!H$132,'Capacity Summary'!$B$139:$B$238,0),MATCH('Capacity Backing (Hide)'!$A157,'Capacity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(Hide)'!$A157,'Capacity Summary'!$H$138:$BG$138,0))="x",INDEX('Capacity Summary'!$C$139:$E$238,MATCH('Capacity Backing (Hide)'!I$132,'Capacity Summary'!$B$139:$B$238,0),4),IF(INDEX('Capacity Summary'!$H$139:$BG$238,MATCH('Capacity Backing (Hide)'!I$132,'Capacity Summary'!$B$139:$B$238,0),MATCH('Capacity Backing (Hide)'!$A157,'Capacity Summary'!$H$138:$BG$138,0))&lt;&gt;0,INDEX('Capacity Summary'!$H$139:$BG$238,MATCH('Capacity Backing (Hide)'!I$132,'Capacity Summary'!$B$139:$B$238,0),MATCH('Capacity Backing (Hide)'!$A157,'Capacity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(Hide)'!$A157,'Capacity Summary'!$H$138:$BG$138,0))="x",INDEX('Capacity Summary'!$C$139:$E$238,MATCH('Capacity Backing (Hide)'!J$132,'Capacity Summary'!$B$139:$B$238,0),4),IF(INDEX('Capacity Summary'!$H$139:$BG$238,MATCH('Capacity Backing (Hide)'!J$132,'Capacity Summary'!$B$139:$B$238,0),MATCH('Capacity Backing (Hide)'!$A157,'Capacity Summary'!$H$138:$BG$138,0))&lt;&gt;0,INDEX('Capacity Summary'!$H$139:$BG$238,MATCH('Capacity Backing (Hide)'!J$132,'Capacity Summary'!$B$139:$B$238,0),MATCH('Capacity Backing (Hide)'!$A157,'Capacity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(Hide)'!$A157,'Capacity Summary'!$H$138:$BG$138,0))="x",INDEX('Capacity Summary'!$C$139:$E$238,MATCH('Capacity Backing (Hide)'!K$132,'Capacity Summary'!$B$139:$B$238,0),4),IF(INDEX('Capacity Summary'!$H$139:$BG$238,MATCH('Capacity Backing (Hide)'!K$132,'Capacity Summary'!$B$139:$B$238,0),MATCH('Capacity Backing (Hide)'!$A157,'Capacity Summary'!$H$138:$BG$138,0))&lt;&gt;0,INDEX('Capacity Summary'!$H$139:$BG$238,MATCH('Capacity Backing (Hide)'!K$132,'Capacity Summary'!$B$139:$B$238,0),MATCH('Capacity Backing (Hide)'!$A157,'Capacity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(Hide)'!$A157,'Capacity Summary'!$H$138:$BG$138,0))="x",INDEX('Capacity Summary'!$C$139:$E$238,MATCH('Capacity Backing (Hide)'!L$132,'Capacity Summary'!$B$139:$B$238,0),4),IF(INDEX('Capacity Summary'!$H$139:$BG$238,MATCH('Capacity Backing (Hide)'!L$132,'Capacity Summary'!$B$139:$B$238,0),MATCH('Capacity Backing (Hide)'!$A157,'Capacity Summary'!$H$138:$BG$138,0))&lt;&gt;0,INDEX('Capacity Summary'!$H$139:$BG$238,MATCH('Capacity Backing (Hide)'!L$132,'Capacity Summary'!$B$139:$B$238,0),MATCH('Capacity Backing (Hide)'!$A157,'Capacity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(Hide)'!$A157,'Capacity Summary'!$H$138:$BG$138,0))="x",INDEX('Capacity Summary'!$C$139:$E$238,MATCH('Capacity Backing (Hide)'!M$132,'Capacity Summary'!$B$139:$B$238,0),4),IF(INDEX('Capacity Summary'!$H$139:$BG$238,MATCH('Capacity Backing (Hide)'!M$132,'Capacity Summary'!$B$139:$B$238,0),MATCH('Capacity Backing (Hide)'!$A157,'Capacity Summary'!$H$138:$BG$138,0))&lt;&gt;0,INDEX('Capacity Summary'!$H$139:$BG$238,MATCH('Capacity Backing (Hide)'!M$132,'Capacity Summary'!$B$139:$B$238,0),MATCH('Capacity Backing (Hide)'!$A157,'Capacity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(Hide)'!$A157,'Capacity Summary'!$H$138:$BG$138,0))="x",INDEX('Capacity Summary'!$C$139:$E$238,MATCH('Capacity Backing (Hide)'!N$132,'Capacity Summary'!$B$139:$B$238,0),4),IF(INDEX('Capacity Summary'!$H$139:$BG$238,MATCH('Capacity Backing (Hide)'!N$132,'Capacity Summary'!$B$139:$B$238,0),MATCH('Capacity Backing (Hide)'!$A157,'Capacity Summary'!$H$138:$BG$138,0))&lt;&gt;0,INDEX('Capacity Summary'!$H$139:$BG$238,MATCH('Capacity Backing (Hide)'!N$132,'Capacity Summary'!$B$139:$B$238,0),MATCH('Capacity Backing (Hide)'!$A157,'Capacity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(Hide)'!$A157,'Capacity Summary'!$H$138:$BG$138,0))="x",INDEX('Capacity Summary'!$C$139:$E$238,MATCH('Capacity Backing (Hide)'!O$132,'Capacity Summary'!$B$139:$B$238,0),4),IF(INDEX('Capacity Summary'!$H$139:$BG$238,MATCH('Capacity Backing (Hide)'!O$132,'Capacity Summary'!$B$139:$B$238,0),MATCH('Capacity Backing (Hide)'!$A157,'Capacity Summary'!$H$138:$BG$138,0))&lt;&gt;0,INDEX('Capacity Summary'!$H$139:$BG$238,MATCH('Capacity Backing (Hide)'!O$132,'Capacity Summary'!$B$139:$B$238,0),MATCH('Capacity Backing (Hide)'!$A157,'Capacity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(Hide)'!$A157,'Capacity Summary'!$H$138:$BG$138,0))="x",INDEX('Capacity Summary'!$C$139:$E$238,MATCH('Capacity Backing (Hide)'!P$132,'Capacity Summary'!$B$139:$B$238,0),4),IF(INDEX('Capacity Summary'!$H$139:$BG$238,MATCH('Capacity Backing (Hide)'!P$132,'Capacity Summary'!$B$139:$B$238,0),MATCH('Capacity Backing (Hide)'!$A157,'Capacity Summary'!$H$138:$BG$138,0))&lt;&gt;0,INDEX('Capacity Summary'!$H$139:$BG$238,MATCH('Capacity Backing (Hide)'!P$132,'Capacity Summary'!$B$139:$B$238,0),MATCH('Capacity Backing (Hide)'!$A157,'Capacity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(Hide)'!$A157,'Capacity Summary'!$H$138:$BG$138,0))="x",INDEX('Capacity Summary'!$C$139:$E$238,MATCH('Capacity Backing (Hide)'!Q$132,'Capacity Summary'!$B$139:$B$238,0),4),IF(INDEX('Capacity Summary'!$H$139:$BG$238,MATCH('Capacity Backing (Hide)'!Q$132,'Capacity Summary'!$B$139:$B$238,0),MATCH('Capacity Backing (Hide)'!$A157,'Capacity Summary'!$H$138:$BG$138,0))&lt;&gt;0,INDEX('Capacity Summary'!$H$139:$BG$238,MATCH('Capacity Backing (Hide)'!Q$132,'Capacity Summary'!$B$139:$B$238,0),MATCH('Capacity Backing (Hide)'!$A157,'Capacity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(Hide)'!$A157,'Capacity Summary'!$H$138:$BG$138,0))="x",INDEX('Capacity Summary'!$C$139:$E$238,MATCH('Capacity Backing (Hide)'!R$132,'Capacity Summary'!$B$139:$B$238,0),4),IF(INDEX('Capacity Summary'!$H$139:$BG$238,MATCH('Capacity Backing (Hide)'!R$132,'Capacity Summary'!$B$139:$B$238,0),MATCH('Capacity Backing (Hide)'!$A157,'Capacity Summary'!$H$138:$BG$138,0))&lt;&gt;0,INDEX('Capacity Summary'!$H$139:$BG$238,MATCH('Capacity Backing (Hide)'!R$132,'Capacity Summary'!$B$139:$B$238,0),MATCH('Capacity Backing (Hide)'!$A157,'Capacity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(Hide)'!$A157,'Capacity Summary'!$H$138:$BG$138,0))="x",INDEX('Capacity Summary'!$C$139:$E$238,MATCH('Capacity Backing (Hide)'!S$132,'Capacity Summary'!$B$139:$B$238,0),4),IF(INDEX('Capacity Summary'!$H$139:$BG$238,MATCH('Capacity Backing (Hide)'!S$132,'Capacity Summary'!$B$139:$B$238,0),MATCH('Capacity Backing (Hide)'!$A157,'Capacity Summary'!$H$138:$BG$138,0))&lt;&gt;0,INDEX('Capacity Summary'!$H$139:$BG$238,MATCH('Capacity Backing (Hide)'!S$132,'Capacity Summary'!$B$139:$B$238,0),MATCH('Capacity Backing (Hide)'!$A157,'Capacity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(Hide)'!$A157,'Capacity Summary'!$H$138:$BG$138,0))="x",INDEX('Capacity Summary'!$C$139:$E$238,MATCH('Capacity Backing (Hide)'!T$132,'Capacity Summary'!$B$139:$B$238,0),4),IF(INDEX('Capacity Summary'!$H$139:$BG$238,MATCH('Capacity Backing (Hide)'!T$132,'Capacity Summary'!$B$139:$B$238,0),MATCH('Capacity Backing (Hide)'!$A157,'Capacity Summary'!$H$138:$BG$138,0))&lt;&gt;0,INDEX('Capacity Summary'!$H$139:$BG$238,MATCH('Capacity Backing (Hide)'!T$132,'Capacity Summary'!$B$139:$B$238,0),MATCH('Capacity Backing (Hide)'!$A157,'Capacity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(Hide)'!$A157,'Capacity Summary'!$H$138:$BG$138,0))="x",INDEX('Capacity Summary'!$C$139:$E$238,MATCH('Capacity Backing (Hide)'!U$132,'Capacity Summary'!$B$139:$B$238,0),4),IF(INDEX('Capacity Summary'!$H$139:$BG$238,MATCH('Capacity Backing (Hide)'!U$132,'Capacity Summary'!$B$139:$B$238,0),MATCH('Capacity Backing (Hide)'!$A157,'Capacity Summary'!$H$138:$BG$138,0))&lt;&gt;0,INDEX('Capacity Summary'!$H$139:$BG$238,MATCH('Capacity Backing (Hide)'!U$132,'Capacity Summary'!$B$139:$B$238,0),MATCH('Capacity Backing (Hide)'!$A157,'Capacity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(Hide)'!$A157,'Capacity Summary'!$H$138:$BG$138,0))="x",INDEX('Capacity Summary'!$C$139:$E$238,MATCH('Capacity Backing (Hide)'!V$132,'Capacity Summary'!$B$139:$B$238,0),4),IF(INDEX('Capacity Summary'!$H$139:$BG$238,MATCH('Capacity Backing (Hide)'!V$132,'Capacity Summary'!$B$139:$B$238,0),MATCH('Capacity Backing (Hide)'!$A157,'Capacity Summary'!$H$138:$BG$138,0))&lt;&gt;0,INDEX('Capacity Summary'!$H$139:$BG$238,MATCH('Capacity Backing (Hide)'!V$132,'Capacity Summary'!$B$139:$B$238,0),MATCH('Capacity Backing (Hide)'!$A157,'Capacity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(Hide)'!$A157,'Capacity Summary'!$H$138:$BG$138,0))="x",INDEX('Capacity Summary'!$C$139:$E$238,MATCH('Capacity Backing (Hide)'!W$132,'Capacity Summary'!$B$139:$B$238,0),4),IF(INDEX('Capacity Summary'!$H$139:$BG$238,MATCH('Capacity Backing (Hide)'!W$132,'Capacity Summary'!$B$139:$B$238,0),MATCH('Capacity Backing (Hide)'!$A157,'Capacity Summary'!$H$138:$BG$138,0))&lt;&gt;0,INDEX('Capacity Summary'!$H$139:$BG$238,MATCH('Capacity Backing (Hide)'!W$132,'Capacity Summary'!$B$139:$B$238,0),MATCH('Capacity Backing (Hide)'!$A157,'Capacity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(Hide)'!$A157,'Capacity Summary'!$H$138:$BG$138,0))="x",INDEX('Capacity Summary'!$C$139:$E$238,MATCH('Capacity Backing (Hide)'!X$132,'Capacity Summary'!$B$139:$B$238,0),4),IF(INDEX('Capacity Summary'!$H$139:$BG$238,MATCH('Capacity Backing (Hide)'!X$132,'Capacity Summary'!$B$139:$B$238,0),MATCH('Capacity Backing (Hide)'!$A157,'Capacity Summary'!$H$138:$BG$138,0))&lt;&gt;0,INDEX('Capacity Summary'!$H$139:$BG$238,MATCH('Capacity Backing (Hide)'!X$132,'Capacity Summary'!$B$139:$B$238,0),MATCH('Capacity Backing (Hide)'!$A157,'Capacity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(Hide)'!$A157,'Capacity Summary'!$H$138:$BG$138,0))="x",INDEX('Capacity Summary'!$C$139:$E$238,MATCH('Capacity Backing (Hide)'!Y$132,'Capacity Summary'!$B$139:$B$238,0),4),IF(INDEX('Capacity Summary'!$H$139:$BG$238,MATCH('Capacity Backing (Hide)'!Y$132,'Capacity Summary'!$B$139:$B$238,0),MATCH('Capacity Backing (Hide)'!$A157,'Capacity Summary'!$H$138:$BG$138,0))&lt;&gt;0,INDEX('Capacity Summary'!$H$139:$BG$238,MATCH('Capacity Backing (Hide)'!Y$132,'Capacity Summary'!$B$139:$B$238,0),MATCH('Capacity Backing (Hide)'!$A157,'Capacity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(Hide)'!$A157,'Capacity Summary'!$H$138:$BG$138,0))="x",INDEX('Capacity Summary'!$C$139:$E$238,MATCH('Capacity Backing (Hide)'!Z$132,'Capacity Summary'!$B$139:$B$238,0),4),IF(INDEX('Capacity Summary'!$H$139:$BG$238,MATCH('Capacity Backing (Hide)'!Z$132,'Capacity Summary'!$B$139:$B$238,0),MATCH('Capacity Backing (Hide)'!$A157,'Capacity Summary'!$H$138:$BG$138,0))&lt;&gt;0,INDEX('Capacity Summary'!$H$139:$BG$238,MATCH('Capacity Backing (Hide)'!Z$132,'Capacity Summary'!$B$139:$B$238,0),MATCH('Capacity Backing (Hide)'!$A157,'Capacity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(Hide)'!$A157,'Capacity Summary'!$H$138:$BG$138,0))="x",INDEX('Capacity Summary'!$C$139:$E$238,MATCH('Capacity Backing (Hide)'!AA$132,'Capacity Summary'!$B$139:$B$238,0),4),IF(INDEX('Capacity Summary'!$H$139:$BG$238,MATCH('Capacity Backing (Hide)'!AA$132,'Capacity Summary'!$B$139:$B$238,0),MATCH('Capacity Backing (Hide)'!$A157,'Capacity Summary'!$H$138:$BG$138,0))&lt;&gt;0,INDEX('Capacity Summary'!$H$139:$BG$238,MATCH('Capacity Backing (Hide)'!AA$132,'Capacity Summary'!$B$139:$B$238,0),MATCH('Capacity Backing (Hide)'!$A157,'Capacity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(Hide)'!$A157,'Capacity Summary'!$H$138:$BG$138,0))="x",INDEX('Capacity Summary'!$C$139:$E$238,MATCH('Capacity Backing (Hide)'!AB$132,'Capacity Summary'!$B$139:$B$238,0),4),IF(INDEX('Capacity Summary'!$H$139:$BG$238,MATCH('Capacity Backing (Hide)'!AB$132,'Capacity Summary'!$B$139:$B$238,0),MATCH('Capacity Backing (Hide)'!$A157,'Capacity Summary'!$H$138:$BG$138,0))&lt;&gt;0,INDEX('Capacity Summary'!$H$139:$BG$238,MATCH('Capacity Backing (Hide)'!AB$132,'Capacity Summary'!$B$139:$B$238,0),MATCH('Capacity Backing (Hide)'!$A157,'Capacity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(Hide)'!$A157,'Capacity Summary'!$H$138:$BG$138,0))="x",INDEX('Capacity Summary'!$C$139:$E$238,MATCH('Capacity Backing (Hide)'!AC$132,'Capacity Summary'!$B$139:$B$238,0),4),IF(INDEX('Capacity Summary'!$H$139:$BG$238,MATCH('Capacity Backing (Hide)'!AC$132,'Capacity Summary'!$B$139:$B$238,0),MATCH('Capacity Backing (Hide)'!$A157,'Capacity Summary'!$H$138:$BG$138,0))&lt;&gt;0,INDEX('Capacity Summary'!$H$139:$BG$238,MATCH('Capacity Backing (Hide)'!AC$132,'Capacity Summary'!$B$139:$B$238,0),MATCH('Capacity Backing (Hide)'!$A157,'Capacity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(Hide)'!$A157,'Capacity Summary'!$H$138:$BG$138,0))="x",INDEX('Capacity Summary'!$C$139:$E$238,MATCH('Capacity Backing (Hide)'!AD$132,'Capacity Summary'!$B$139:$B$238,0),4),IF(INDEX('Capacity Summary'!$H$139:$BG$238,MATCH('Capacity Backing (Hide)'!AD$132,'Capacity Summary'!$B$139:$B$238,0),MATCH('Capacity Backing (Hide)'!$A157,'Capacity Summary'!$H$138:$BG$138,0))&lt;&gt;0,INDEX('Capacity Summary'!$H$139:$BG$238,MATCH('Capacity Backing (Hide)'!AD$132,'Capacity Summary'!$B$139:$B$238,0),MATCH('Capacity Backing (Hide)'!$A157,'Capacity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(Hide)'!$A157,'Capacity Summary'!$H$138:$BG$138,0))="x",INDEX('Capacity Summary'!$C$139:$E$238,MATCH('Capacity Backing (Hide)'!AE$132,'Capacity Summary'!$B$139:$B$238,0),4),IF(INDEX('Capacity Summary'!$H$139:$BG$238,MATCH('Capacity Backing (Hide)'!AE$132,'Capacity Summary'!$B$139:$B$238,0),MATCH('Capacity Backing (Hide)'!$A157,'Capacity Summary'!$H$138:$BG$138,0))&lt;&gt;0,INDEX('Capacity Summary'!$H$139:$BG$238,MATCH('Capacity Backing (Hide)'!AE$132,'Capacity Summary'!$B$139:$B$238,0),MATCH('Capacity Backing (Hide)'!$A157,'Capacity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(Hide)'!$A157,'Capacity Summary'!$H$138:$BG$138,0))="x",INDEX('Capacity Summary'!$C$139:$E$238,MATCH('Capacity Backing (Hide)'!AF$132,'Capacity Summary'!$B$139:$B$238,0),4),IF(INDEX('Capacity Summary'!$H$139:$BG$238,MATCH('Capacity Backing (Hide)'!AF$132,'Capacity Summary'!$B$139:$B$238,0),MATCH('Capacity Backing (Hide)'!$A157,'Capacity Summary'!$H$138:$BG$138,0))&lt;&gt;0,INDEX('Capacity Summary'!$H$139:$BG$238,MATCH('Capacity Backing (Hide)'!AF$132,'Capacity Summary'!$B$139:$B$238,0),MATCH('Capacity Backing (Hide)'!$A157,'Capacity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(Hide)'!$A157,'Capacity Summary'!$H$138:$BG$138,0))="x",INDEX('Capacity Summary'!$C$139:$E$238,MATCH('Capacity Backing (Hide)'!AG$132,'Capacity Summary'!$B$139:$B$238,0),4),IF(INDEX('Capacity Summary'!$H$139:$BG$238,MATCH('Capacity Backing (Hide)'!AG$132,'Capacity Summary'!$B$139:$B$238,0),MATCH('Capacity Backing (Hide)'!$A157,'Capacity Summary'!$H$138:$BG$138,0))&lt;&gt;0,INDEX('Capacity Summary'!$H$139:$BG$238,MATCH('Capacity Backing (Hide)'!AG$132,'Capacity Summary'!$B$139:$B$238,0),MATCH('Capacity Backing (Hide)'!$A157,'Capacity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(Hide)'!$A157,'Capacity Summary'!$H$138:$BG$138,0))="x",INDEX('Capacity Summary'!$C$139:$E$238,MATCH('Capacity Backing (Hide)'!AH$132,'Capacity Summary'!$B$139:$B$238,0),4),IF(INDEX('Capacity Summary'!$H$139:$BG$238,MATCH('Capacity Backing (Hide)'!AH$132,'Capacity Summary'!$B$139:$B$238,0),MATCH('Capacity Backing (Hide)'!$A157,'Capacity Summary'!$H$138:$BG$138,0))&lt;&gt;0,INDEX('Capacity Summary'!$H$139:$BG$238,MATCH('Capacity Backing (Hide)'!AH$132,'Capacity Summary'!$B$139:$B$238,0),MATCH('Capacity Backing (Hide)'!$A157,'Capacity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(Hide)'!$A157,'Capacity Summary'!$H$138:$BG$138,0))="x",INDEX('Capacity Summary'!$C$139:$E$238,MATCH('Capacity Backing (Hide)'!AI$132,'Capacity Summary'!$B$139:$B$238,0),4),IF(INDEX('Capacity Summary'!$H$139:$BG$238,MATCH('Capacity Backing (Hide)'!AI$132,'Capacity Summary'!$B$139:$B$238,0),MATCH('Capacity Backing (Hide)'!$A157,'Capacity Summary'!$H$138:$BG$138,0))&lt;&gt;0,INDEX('Capacity Summary'!$H$139:$BG$238,MATCH('Capacity Backing (Hide)'!AI$132,'Capacity Summary'!$B$139:$B$238,0),MATCH('Capacity Backing (Hide)'!$A157,'Capacity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(Hide)'!$A157,'Capacity Summary'!$H$138:$BG$138,0))="x",INDEX('Capacity Summary'!$C$139:$E$238,MATCH('Capacity Backing (Hide)'!AJ$132,'Capacity Summary'!$B$139:$B$238,0),4),IF(INDEX('Capacity Summary'!$H$139:$BG$238,MATCH('Capacity Backing (Hide)'!AJ$132,'Capacity Summary'!$B$139:$B$238,0),MATCH('Capacity Backing (Hide)'!$A157,'Capacity Summary'!$H$138:$BG$138,0))&lt;&gt;0,INDEX('Capacity Summary'!$H$139:$BG$238,MATCH('Capacity Backing (Hide)'!AJ$132,'Capacity Summary'!$B$139:$B$238,0),MATCH('Capacity Backing (Hide)'!$A157,'Capacity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(Hide)'!$A157,'Capacity Summary'!$H$138:$BG$138,0))="x",INDEX('Capacity Summary'!$C$139:$E$238,MATCH('Capacity Backing (Hide)'!AK$132,'Capacity Summary'!$B$139:$B$238,0),4),IF(INDEX('Capacity Summary'!$H$139:$BG$238,MATCH('Capacity Backing (Hide)'!AK$132,'Capacity Summary'!$B$139:$B$238,0),MATCH('Capacity Backing (Hide)'!$A157,'Capacity Summary'!$H$138:$BG$138,0))&lt;&gt;0,INDEX('Capacity Summary'!$H$139:$BG$238,MATCH('Capacity Backing (Hide)'!AK$132,'Capacity Summary'!$B$139:$B$238,0),MATCH('Capacity Backing (Hide)'!$A157,'Capacity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(Hide)'!$A157,'Capacity Summary'!$H$138:$BG$138,0))="x",INDEX('Capacity Summary'!$C$139:$E$238,MATCH('Capacity Backing (Hide)'!AL$132,'Capacity Summary'!$B$139:$B$238,0),4),IF(INDEX('Capacity Summary'!$H$139:$BG$238,MATCH('Capacity Backing (Hide)'!AL$132,'Capacity Summary'!$B$139:$B$238,0),MATCH('Capacity Backing (Hide)'!$A157,'Capacity Summary'!$H$138:$BG$138,0))&lt;&gt;0,INDEX('Capacity Summary'!$H$139:$BG$238,MATCH('Capacity Backing (Hide)'!AL$132,'Capacity Summary'!$B$139:$B$238,0),MATCH('Capacity Backing (Hide)'!$A157,'Capacity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(Hide)'!$A157,'Capacity Summary'!$H$138:$BG$138,0))="x",INDEX('Capacity Summary'!$C$139:$E$238,MATCH('Capacity Backing (Hide)'!AM$132,'Capacity Summary'!$B$139:$B$238,0),4),IF(INDEX('Capacity Summary'!$H$139:$BG$238,MATCH('Capacity Backing (Hide)'!AM$132,'Capacity Summary'!$B$139:$B$238,0),MATCH('Capacity Backing (Hide)'!$A157,'Capacity Summary'!$H$138:$BG$138,0))&lt;&gt;0,INDEX('Capacity Summary'!$H$139:$BG$238,MATCH('Capacity Backing (Hide)'!AM$132,'Capacity Summary'!$B$139:$B$238,0),MATCH('Capacity Backing (Hide)'!$A157,'Capacity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(Hide)'!$A157,'Capacity Summary'!$H$138:$BG$138,0))="x",INDEX('Capacity Summary'!$C$139:$E$238,MATCH('Capacity Backing (Hide)'!AN$132,'Capacity Summary'!$B$139:$B$238,0),4),IF(INDEX('Capacity Summary'!$H$139:$BG$238,MATCH('Capacity Backing (Hide)'!AN$132,'Capacity Summary'!$B$139:$B$238,0),MATCH('Capacity Backing (Hide)'!$A157,'Capacity Summary'!$H$138:$BG$138,0))&lt;&gt;0,INDEX('Capacity Summary'!$H$139:$BG$238,MATCH('Capacity Backing (Hide)'!AN$132,'Capacity Summary'!$B$139:$B$238,0),MATCH('Capacity Backing (Hide)'!$A157,'Capacity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(Hide)'!$A157,'Capacity Summary'!$H$138:$BG$138,0))="x",INDEX('Capacity Summary'!$C$139:$E$238,MATCH('Capacity Backing (Hide)'!AO$132,'Capacity Summary'!$B$139:$B$238,0),4),IF(INDEX('Capacity Summary'!$H$139:$BG$238,MATCH('Capacity Backing (Hide)'!AO$132,'Capacity Summary'!$B$139:$B$238,0),MATCH('Capacity Backing (Hide)'!$A157,'Capacity Summary'!$H$138:$BG$138,0))&lt;&gt;0,INDEX('Capacity Summary'!$H$139:$BG$238,MATCH('Capacity Backing (Hide)'!AO$132,'Capacity Summary'!$B$139:$B$238,0),MATCH('Capacity Backing (Hide)'!$A157,'Capacity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(Hide)'!$A157,'Capacity Summary'!$H$138:$BG$138,0))="x",INDEX('Capacity Summary'!$C$139:$E$238,MATCH('Capacity Backing (Hide)'!AP$132,'Capacity Summary'!$B$139:$B$238,0),4),IF(INDEX('Capacity Summary'!$H$139:$BG$238,MATCH('Capacity Backing (Hide)'!AP$132,'Capacity Summary'!$B$139:$B$238,0),MATCH('Capacity Backing (Hide)'!$A157,'Capacity Summary'!$H$138:$BG$138,0))&lt;&gt;0,INDEX('Capacity Summary'!$H$139:$BG$238,MATCH('Capacity Backing (Hide)'!AP$132,'Capacity Summary'!$B$139:$B$238,0),MATCH('Capacity Backing (Hide)'!$A157,'Capacity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(Hide)'!$A157,'Capacity Summary'!$H$138:$BG$138,0))="x",INDEX('Capacity Summary'!$C$139:$E$238,MATCH('Capacity Backing (Hide)'!AQ$132,'Capacity Summary'!$B$139:$B$238,0),4),IF(INDEX('Capacity Summary'!$H$139:$BG$238,MATCH('Capacity Backing (Hide)'!AQ$132,'Capacity Summary'!$B$139:$B$238,0),MATCH('Capacity Backing (Hide)'!$A157,'Capacity Summary'!$H$138:$BG$138,0))&lt;&gt;0,INDEX('Capacity Summary'!$H$139:$BG$238,MATCH('Capacity Backing (Hide)'!AQ$132,'Capacity Summary'!$B$139:$B$238,0),MATCH('Capacity Backing (Hide)'!$A157,'Capacity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(Hide)'!$A157,'Capacity Summary'!$H$138:$BG$138,0))="x",INDEX('Capacity Summary'!$C$139:$E$238,MATCH('Capacity Backing (Hide)'!AR$132,'Capacity Summary'!$B$139:$B$238,0),4),IF(INDEX('Capacity Summary'!$H$139:$BG$238,MATCH('Capacity Backing (Hide)'!AR$132,'Capacity Summary'!$B$139:$B$238,0),MATCH('Capacity Backing (Hide)'!$A157,'Capacity Summary'!$H$138:$BG$138,0))&lt;&gt;0,INDEX('Capacity Summary'!$H$139:$BG$238,MATCH('Capacity Backing (Hide)'!AR$132,'Capacity Summary'!$B$139:$B$238,0),MATCH('Capacity Backing (Hide)'!$A157,'Capacity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(Hide)'!$A157,'Capacity Summary'!$H$138:$BG$138,0))="x",INDEX('Capacity Summary'!$C$139:$E$238,MATCH('Capacity Backing (Hide)'!AS$132,'Capacity Summary'!$B$139:$B$238,0),4),IF(INDEX('Capacity Summary'!$H$139:$BG$238,MATCH('Capacity Backing (Hide)'!AS$132,'Capacity Summary'!$B$139:$B$238,0),MATCH('Capacity Backing (Hide)'!$A157,'Capacity Summary'!$H$138:$BG$138,0))&lt;&gt;0,INDEX('Capacity Summary'!$H$139:$BG$238,MATCH('Capacity Backing (Hide)'!AS$132,'Capacity Summary'!$B$139:$B$238,0),MATCH('Capacity Backing (Hide)'!$A157,'Capacity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(Hide)'!$A157,'Capacity Summary'!$H$138:$BG$138,0))="x",INDEX('Capacity Summary'!$C$139:$E$238,MATCH('Capacity Backing (Hide)'!AT$132,'Capacity Summary'!$B$139:$B$238,0),4),IF(INDEX('Capacity Summary'!$H$139:$BG$238,MATCH('Capacity Backing (Hide)'!AT$132,'Capacity Summary'!$B$139:$B$238,0),MATCH('Capacity Backing (Hide)'!$A157,'Capacity Summary'!$H$138:$BG$138,0))&lt;&gt;0,INDEX('Capacity Summary'!$H$139:$BG$238,MATCH('Capacity Backing (Hide)'!AT$132,'Capacity Summary'!$B$139:$B$238,0),MATCH('Capacity Backing (Hide)'!$A157,'Capacity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(Hide)'!$A157,'Capacity Summary'!$H$138:$BG$138,0))="x",INDEX('Capacity Summary'!$C$139:$E$238,MATCH('Capacity Backing (Hide)'!AU$132,'Capacity Summary'!$B$139:$B$238,0),4),IF(INDEX('Capacity Summary'!$H$139:$BG$238,MATCH('Capacity Backing (Hide)'!AU$132,'Capacity Summary'!$B$139:$B$238,0),MATCH('Capacity Backing (Hide)'!$A157,'Capacity Summary'!$H$138:$BG$138,0))&lt;&gt;0,INDEX('Capacity Summary'!$H$139:$BG$238,MATCH('Capacity Backing (Hide)'!AU$132,'Capacity Summary'!$B$139:$B$238,0),MATCH('Capacity Backing (Hide)'!$A157,'Capacity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(Hide)'!$A157,'Capacity Summary'!$H$138:$BG$138,0))="x",INDEX('Capacity Summary'!$C$139:$E$238,MATCH('Capacity Backing (Hide)'!AV$132,'Capacity Summary'!$B$139:$B$238,0),4),IF(INDEX('Capacity Summary'!$H$139:$BG$238,MATCH('Capacity Backing (Hide)'!AV$132,'Capacity Summary'!$B$139:$B$238,0),MATCH('Capacity Backing (Hide)'!$A157,'Capacity Summary'!$H$138:$BG$138,0))&lt;&gt;0,INDEX('Capacity Summary'!$H$139:$BG$238,MATCH('Capacity Backing (Hide)'!AV$132,'Capacity Summary'!$B$139:$B$238,0),MATCH('Capacity Backing (Hide)'!$A157,'Capacity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(Hide)'!$A157,'Capacity Summary'!$H$138:$BG$138,0))="x",INDEX('Capacity Summary'!$C$139:$E$238,MATCH('Capacity Backing (Hide)'!AW$132,'Capacity Summary'!$B$139:$B$238,0),4),IF(INDEX('Capacity Summary'!$H$139:$BG$238,MATCH('Capacity Backing (Hide)'!AW$132,'Capacity Summary'!$B$139:$B$238,0),MATCH('Capacity Backing (Hide)'!$A157,'Capacity Summary'!$H$138:$BG$138,0))&lt;&gt;0,INDEX('Capacity Summary'!$H$139:$BG$238,MATCH('Capacity Backing (Hide)'!AW$132,'Capacity Summary'!$B$139:$B$238,0),MATCH('Capacity Backing (Hide)'!$A157,'Capacity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(Hide)'!$A157,'Capacity Summary'!$H$138:$BG$138,0))="x",INDEX('Capacity Summary'!$C$139:$E$238,MATCH('Capacity Backing (Hide)'!AX$132,'Capacity Summary'!$B$139:$B$238,0),4),IF(INDEX('Capacity Summary'!$H$139:$BG$238,MATCH('Capacity Backing (Hide)'!AX$132,'Capacity Summary'!$B$139:$B$238,0),MATCH('Capacity Backing (Hide)'!$A157,'Capacity Summary'!$H$138:$BG$138,0))&lt;&gt;0,INDEX('Capacity Summary'!$H$139:$BG$238,MATCH('Capacity Backing (Hide)'!AX$132,'Capacity Summary'!$B$139:$B$238,0),MATCH('Capacity Backing (Hide)'!$A157,'Capacity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(Hide)'!$A157,'Capacity Summary'!$H$138:$BG$138,0))="x",INDEX('Capacity Summary'!$C$139:$E$238,MATCH('Capacity Backing (Hide)'!AY$132,'Capacity Summary'!$B$139:$B$238,0),4),IF(INDEX('Capacity Summary'!$H$139:$BG$238,MATCH('Capacity Backing (Hide)'!AY$132,'Capacity Summary'!$B$139:$B$238,0),MATCH('Capacity Backing (Hide)'!$A157,'Capacity Summary'!$H$138:$BG$138,0))&lt;&gt;0,INDEX('Capacity Summary'!$H$139:$BG$238,MATCH('Capacity Backing (Hide)'!AY$132,'Capacity Summary'!$B$139:$B$238,0),MATCH('Capacity Backing (Hide)'!$A157,'Capacity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(Hide)'!$A157,'Capacity Summary'!$H$138:$BG$138,0))="x",INDEX('Capacity Summary'!$C$139:$E$238,MATCH('Capacity Backing (Hide)'!AZ$132,'Capacity Summary'!$B$139:$B$238,0),4),IF(INDEX('Capacity Summary'!$H$139:$BG$238,MATCH('Capacity Backing (Hide)'!AZ$132,'Capacity Summary'!$B$139:$B$238,0),MATCH('Capacity Backing (Hide)'!$A157,'Capacity Summary'!$H$138:$BG$138,0))&lt;&gt;0,INDEX('Capacity Summary'!$H$139:$BG$238,MATCH('Capacity Backing (Hide)'!AZ$132,'Capacity Summary'!$B$139:$B$238,0),MATCH('Capacity Backing (Hide)'!$A157,'Capacity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(Hide)'!$A157,'Capacity Summary'!$H$138:$BG$138,0))="x",INDEX('Capacity Summary'!$C$139:$E$238,MATCH('Capacity Backing (Hide)'!BA$132,'Capacity Summary'!$B$139:$B$238,0),4),IF(INDEX('Capacity Summary'!$H$139:$BG$238,MATCH('Capacity Backing (Hide)'!BA$132,'Capacity Summary'!$B$139:$B$238,0),MATCH('Capacity Backing (Hide)'!$A157,'Capacity Summary'!$H$138:$BG$138,0))&lt;&gt;0,INDEX('Capacity Summary'!$H$139:$BG$238,MATCH('Capacity Backing (Hide)'!BA$132,'Capacity Summary'!$B$139:$B$238,0),MATCH('Capacity Backing (Hide)'!$A157,'Capacity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(Hide)'!$A157,'Capacity Summary'!$H$138:$BG$138,0))="x",INDEX('Capacity Summary'!$C$139:$E$238,MATCH('Capacity Backing (Hide)'!BB$132,'Capacity Summary'!$B$139:$B$238,0),4),IF(INDEX('Capacity Summary'!$H$139:$BG$238,MATCH('Capacity Backing (Hide)'!BB$132,'Capacity Summary'!$B$139:$B$238,0),MATCH('Capacity Backing (Hide)'!$A157,'Capacity Summary'!$H$138:$BG$138,0))&lt;&gt;0,INDEX('Capacity Summary'!$H$139:$BG$238,MATCH('Capacity Backing (Hide)'!BB$132,'Capacity Summary'!$B$139:$B$238,0),MATCH('Capacity Backing (Hide)'!$A157,'Capacity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(Hide)'!$A157,'Capacity Summary'!$H$138:$BG$138,0))="x",INDEX('Capacity Summary'!$C$139:$E$238,MATCH('Capacity Backing (Hide)'!BC$132,'Capacity Summary'!$B$139:$B$238,0),4),IF(INDEX('Capacity Summary'!$H$139:$BG$238,MATCH('Capacity Backing (Hide)'!BC$132,'Capacity Summary'!$B$139:$B$238,0),MATCH('Capacity Backing (Hide)'!$A157,'Capacity Summary'!$H$138:$BG$138,0))&lt;&gt;0,INDEX('Capacity Summary'!$H$139:$BG$238,MATCH('Capacity Backing (Hide)'!BC$132,'Capacity Summary'!$B$139:$B$238,0),MATCH('Capacity Backing (Hide)'!$A157,'Capacity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(Hide)'!$A157,'Capacity Summary'!$H$138:$BG$138,0))="x",INDEX('Capacity Summary'!$C$139:$E$238,MATCH('Capacity Backing (Hide)'!BD$132,'Capacity Summary'!$B$139:$B$238,0),4),IF(INDEX('Capacity Summary'!$H$139:$BG$238,MATCH('Capacity Backing (Hide)'!BD$132,'Capacity Summary'!$B$139:$B$238,0),MATCH('Capacity Backing (Hide)'!$A157,'Capacity Summary'!$H$138:$BG$138,0))&lt;&gt;0,INDEX('Capacity Summary'!$H$139:$BG$238,MATCH('Capacity Backing (Hide)'!BD$132,'Capacity Summary'!$B$139:$B$238,0),MATCH('Capacity Backing (Hide)'!$A157,'Capacity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(Hide)'!$A157,'Capacity Summary'!$H$138:$BG$138,0))="x",INDEX('Capacity Summary'!$C$139:$E$238,MATCH('Capacity Backing (Hide)'!BE$132,'Capacity Summary'!$B$139:$B$238,0),4),IF(INDEX('Capacity Summary'!$H$139:$BG$238,MATCH('Capacity Backing (Hide)'!BE$132,'Capacity Summary'!$B$139:$B$238,0),MATCH('Capacity Backing (Hide)'!$A157,'Capacity Summary'!$H$138:$BG$138,0))&lt;&gt;0,INDEX('Capacity Summary'!$H$139:$BG$238,MATCH('Capacity Backing (Hide)'!BE$132,'Capacity Summary'!$B$139:$B$238,0),MATCH('Capacity Backing (Hide)'!$A157,'Capacity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(Hide)'!$A157,'Capacity Summary'!$H$138:$BG$138,0))="x",INDEX('Capacity Summary'!$C$139:$E$238,MATCH('Capacity Backing (Hide)'!BF$132,'Capacity Summary'!$B$139:$B$238,0),4),IF(INDEX('Capacity Summary'!$H$139:$BG$238,MATCH('Capacity Backing (Hide)'!BF$132,'Capacity Summary'!$B$139:$B$238,0),MATCH('Capacity Backing (Hide)'!$A157,'Capacity Summary'!$H$138:$BG$138,0))&lt;&gt;0,INDEX('Capacity Summary'!$H$139:$BG$238,MATCH('Capacity Backing (Hide)'!BF$132,'Capacity Summary'!$B$139:$B$238,0),MATCH('Capacity Backing (Hide)'!$A157,'Capacity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(Hide)'!$A157,'Capacity Summary'!$H$138:$BG$138,0))="x",INDEX('Capacity Summary'!$C$139:$E$238,MATCH('Capacity Backing (Hide)'!BG$132,'Capacity Summary'!$B$139:$B$238,0),4),IF(INDEX('Capacity Summary'!$H$139:$BG$238,MATCH('Capacity Backing (Hide)'!BG$132,'Capacity Summary'!$B$139:$B$238,0),MATCH('Capacity Backing (Hide)'!$A157,'Capacity Summary'!$H$138:$BG$138,0))&lt;&gt;0,INDEX('Capacity Summary'!$H$139:$BG$238,MATCH('Capacity Backing (Hide)'!BG$132,'Capacity Summary'!$B$139:$B$238,0),MATCH('Capacity Backing (Hide)'!$A157,'Capacity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(Hide)'!$A157,'Capacity Summary'!$H$138:$BG$138,0))="x",INDEX('Capacity Summary'!$C$139:$E$238,MATCH('Capacity Backing (Hide)'!BH$132,'Capacity Summary'!$B$139:$B$238,0),4),IF(INDEX('Capacity Summary'!$H$139:$BG$238,MATCH('Capacity Backing (Hide)'!BH$132,'Capacity Summary'!$B$139:$B$238,0),MATCH('Capacity Backing (Hide)'!$A157,'Capacity Summary'!$H$138:$BG$138,0))&lt;&gt;0,INDEX('Capacity Summary'!$H$139:$BG$238,MATCH('Capacity Backing (Hide)'!BH$132,'Capacity Summary'!$B$139:$B$238,0),MATCH('Capacity Backing (Hide)'!$A157,'Capacity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(Hide)'!$A157,'Capacity Summary'!$H$138:$BG$138,0))="x",INDEX('Capacity Summary'!$C$139:$E$238,MATCH('Capacity Backing (Hide)'!BI$132,'Capacity Summary'!$B$139:$B$238,0),4),IF(INDEX('Capacity Summary'!$H$139:$BG$238,MATCH('Capacity Backing (Hide)'!BI$132,'Capacity Summary'!$B$139:$B$238,0),MATCH('Capacity Backing (Hide)'!$A157,'Capacity Summary'!$H$138:$BG$138,0))&lt;&gt;0,INDEX('Capacity Summary'!$H$139:$BG$238,MATCH('Capacity Backing (Hide)'!BI$132,'Capacity Summary'!$B$139:$B$238,0),MATCH('Capacity Backing (Hide)'!$A157,'Capacity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(Hide)'!$A157,'Capacity Summary'!$H$138:$BG$138,0))="x",INDEX('Capacity Summary'!$C$139:$E$238,MATCH('Capacity Backing (Hide)'!BJ$132,'Capacity Summary'!$B$139:$B$238,0),4),IF(INDEX('Capacity Summary'!$H$139:$BG$238,MATCH('Capacity Backing (Hide)'!BJ$132,'Capacity Summary'!$B$139:$B$238,0),MATCH('Capacity Backing (Hide)'!$A157,'Capacity Summary'!$H$138:$BG$138,0))&lt;&gt;0,INDEX('Capacity Summary'!$H$139:$BG$238,MATCH('Capacity Backing (Hide)'!BJ$132,'Capacity Summary'!$B$139:$B$238,0),MATCH('Capacity Backing (Hide)'!$A157,'Capacity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(Hide)'!$A157,'Capacity Summary'!$H$138:$BG$138,0))="x",INDEX('Capacity Summary'!$C$139:$E$238,MATCH('Capacity Backing (Hide)'!BK$132,'Capacity Summary'!$B$139:$B$238,0),4),IF(INDEX('Capacity Summary'!$H$139:$BG$238,MATCH('Capacity Backing (Hide)'!BK$132,'Capacity Summary'!$B$139:$B$238,0),MATCH('Capacity Backing (Hide)'!$A157,'Capacity Summary'!$H$138:$BG$138,0))&lt;&gt;0,INDEX('Capacity Summary'!$H$139:$BG$238,MATCH('Capacity Backing (Hide)'!BK$132,'Capacity Summary'!$B$139:$B$238,0),MATCH('Capacity Backing (Hide)'!$A157,'Capacity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(Hide)'!$A157,'Capacity Summary'!$H$138:$BG$138,0))="x",INDEX('Capacity Summary'!$C$139:$E$238,MATCH('Capacity Backing (Hide)'!BL$132,'Capacity Summary'!$B$139:$B$238,0),4),IF(INDEX('Capacity Summary'!$H$139:$BG$238,MATCH('Capacity Backing (Hide)'!BL$132,'Capacity Summary'!$B$139:$B$238,0),MATCH('Capacity Backing (Hide)'!$A157,'Capacity Summary'!$H$138:$BG$138,0))&lt;&gt;0,INDEX('Capacity Summary'!$H$139:$BG$238,MATCH('Capacity Backing (Hide)'!BL$132,'Capacity Summary'!$B$139:$B$238,0),MATCH('Capacity Backing (Hide)'!$A157,'Capacity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(Hide)'!$A157,'Capacity Summary'!$H$138:$BG$138,0))="x",INDEX('Capacity Summary'!$C$139:$E$238,MATCH('Capacity Backing (Hide)'!BM$132,'Capacity Summary'!$B$139:$B$238,0),4),IF(INDEX('Capacity Summary'!$H$139:$BG$238,MATCH('Capacity Backing (Hide)'!BM$132,'Capacity Summary'!$B$139:$B$238,0),MATCH('Capacity Backing (Hide)'!$A157,'Capacity Summary'!$H$138:$BG$138,0))&lt;&gt;0,INDEX('Capacity Summary'!$H$139:$BG$238,MATCH('Capacity Backing (Hide)'!BM$132,'Capacity Summary'!$B$139:$B$238,0),MATCH('Capacity Backing (Hide)'!$A157,'Capacity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(Hide)'!$A157,'Capacity Summary'!$H$138:$BG$138,0))="x",INDEX('Capacity Summary'!$C$139:$E$238,MATCH('Capacity Backing (Hide)'!BN$132,'Capacity Summary'!$B$139:$B$238,0),4),IF(INDEX('Capacity Summary'!$H$139:$BG$238,MATCH('Capacity Backing (Hide)'!BN$132,'Capacity Summary'!$B$139:$B$238,0),MATCH('Capacity Backing (Hide)'!$A157,'Capacity Summary'!$H$138:$BG$138,0))&lt;&gt;0,INDEX('Capacity Summary'!$H$139:$BG$238,MATCH('Capacity Backing (Hide)'!BN$132,'Capacity Summary'!$B$139:$B$238,0),MATCH('Capacity Backing (Hide)'!$A157,'Capacity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(Hide)'!$A157,'Capacity Summary'!$H$138:$BG$138,0))="x",INDEX('Capacity Summary'!$C$139:$E$238,MATCH('Capacity Backing (Hide)'!BO$132,'Capacity Summary'!$B$139:$B$238,0),4),IF(INDEX('Capacity Summary'!$H$139:$BG$238,MATCH('Capacity Backing (Hide)'!BO$132,'Capacity Summary'!$B$139:$B$238,0),MATCH('Capacity Backing (Hide)'!$A157,'Capacity Summary'!$H$138:$BG$138,0))&lt;&gt;0,INDEX('Capacity Summary'!$H$139:$BG$238,MATCH('Capacity Backing (Hide)'!BO$132,'Capacity Summary'!$B$139:$B$238,0),MATCH('Capacity Backing (Hide)'!$A157,'Capacity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(Hide)'!$A157,'Capacity Summary'!$H$138:$BG$138,0))="x",INDEX('Capacity Summary'!$C$139:$E$238,MATCH('Capacity Backing (Hide)'!BP$132,'Capacity Summary'!$B$139:$B$238,0),4),IF(INDEX('Capacity Summary'!$H$139:$BG$238,MATCH('Capacity Backing (Hide)'!BP$132,'Capacity Summary'!$B$139:$B$238,0),MATCH('Capacity Backing (Hide)'!$A157,'Capacity Summary'!$H$138:$BG$138,0))&lt;&gt;0,INDEX('Capacity Summary'!$H$139:$BG$238,MATCH('Capacity Backing (Hide)'!BP$132,'Capacity Summary'!$B$139:$B$238,0),MATCH('Capacity Backing (Hide)'!$A157,'Capacity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(Hide)'!$A157,'Capacity Summary'!$H$138:$BG$138,0))="x",INDEX('Capacity Summary'!$C$139:$E$238,MATCH('Capacity Backing (Hide)'!BQ$132,'Capacity Summary'!$B$139:$B$238,0),4),IF(INDEX('Capacity Summary'!$H$139:$BG$238,MATCH('Capacity Backing (Hide)'!BQ$132,'Capacity Summary'!$B$139:$B$238,0),MATCH('Capacity Backing (Hide)'!$A157,'Capacity Summary'!$H$138:$BG$138,0))&lt;&gt;0,INDEX('Capacity Summary'!$H$139:$BG$238,MATCH('Capacity Backing (Hide)'!BQ$132,'Capacity Summary'!$B$139:$B$238,0),MATCH('Capacity Backing (Hide)'!$A157,'Capacity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(Hide)'!$A157,'Capacity Summary'!$H$138:$BG$138,0))="x",INDEX('Capacity Summary'!$C$139:$E$238,MATCH('Capacity Backing (Hide)'!BR$132,'Capacity Summary'!$B$139:$B$238,0),4),IF(INDEX('Capacity Summary'!$H$139:$BG$238,MATCH('Capacity Backing (Hide)'!BR$132,'Capacity Summary'!$B$139:$B$238,0),MATCH('Capacity Backing (Hide)'!$A157,'Capacity Summary'!$H$138:$BG$138,0))&lt;&gt;0,INDEX('Capacity Summary'!$H$139:$BG$238,MATCH('Capacity Backing (Hide)'!BR$132,'Capacity Summary'!$B$139:$B$238,0),MATCH('Capacity Backing (Hide)'!$A157,'Capacity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(Hide)'!$A157,'Capacity Summary'!$H$138:$BG$138,0))="x",INDEX('Capacity Summary'!$C$139:$E$238,MATCH('Capacity Backing (Hide)'!BS$132,'Capacity Summary'!$B$139:$B$238,0),4),IF(INDEX('Capacity Summary'!$H$139:$BG$238,MATCH('Capacity Backing (Hide)'!BS$132,'Capacity Summary'!$B$139:$B$238,0),MATCH('Capacity Backing (Hide)'!$A157,'Capacity Summary'!$H$138:$BG$138,0))&lt;&gt;0,INDEX('Capacity Summary'!$H$139:$BG$238,MATCH('Capacity Backing (Hide)'!BS$132,'Capacity Summary'!$B$139:$B$238,0),MATCH('Capacity Backing (Hide)'!$A157,'Capacity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(Hide)'!$A157,'Capacity Summary'!$H$138:$BG$138,0))="x",INDEX('Capacity Summary'!$C$139:$E$238,MATCH('Capacity Backing (Hide)'!BT$132,'Capacity Summary'!$B$139:$B$238,0),4),IF(INDEX('Capacity Summary'!$H$139:$BG$238,MATCH('Capacity Backing (Hide)'!BT$132,'Capacity Summary'!$B$139:$B$238,0),MATCH('Capacity Backing (Hide)'!$A157,'Capacity Summary'!$H$138:$BG$138,0))&lt;&gt;0,INDEX('Capacity Summary'!$H$139:$BG$238,MATCH('Capacity Backing (Hide)'!BT$132,'Capacity Summary'!$B$139:$B$238,0),MATCH('Capacity Backing (Hide)'!$A157,'Capacity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(Hide)'!$A157,'Capacity Summary'!$H$138:$BG$138,0))="x",INDEX('Capacity Summary'!$C$139:$E$238,MATCH('Capacity Backing (Hide)'!BU$132,'Capacity Summary'!$B$139:$B$238,0),4),IF(INDEX('Capacity Summary'!$H$139:$BG$238,MATCH('Capacity Backing (Hide)'!BU$132,'Capacity Summary'!$B$139:$B$238,0),MATCH('Capacity Backing (Hide)'!$A157,'Capacity Summary'!$H$138:$BG$138,0))&lt;&gt;0,INDEX('Capacity Summary'!$H$139:$BG$238,MATCH('Capacity Backing (Hide)'!BU$132,'Capacity Summary'!$B$139:$B$238,0),MATCH('Capacity Backing (Hide)'!$A157,'Capacity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(Hide)'!$A157,'Capacity Summary'!$H$138:$BG$138,0))="x",INDEX('Capacity Summary'!$C$139:$E$238,MATCH('Capacity Backing (Hide)'!BV$132,'Capacity Summary'!$B$139:$B$238,0),4),IF(INDEX('Capacity Summary'!$H$139:$BG$238,MATCH('Capacity Backing (Hide)'!BV$132,'Capacity Summary'!$B$139:$B$238,0),MATCH('Capacity Backing (Hide)'!$A157,'Capacity Summary'!$H$138:$BG$138,0))&lt;&gt;0,INDEX('Capacity Summary'!$H$139:$BG$238,MATCH('Capacity Backing (Hide)'!BV$132,'Capacity Summary'!$B$139:$B$238,0),MATCH('Capacity Backing (Hide)'!$A157,'Capacity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(Hide)'!$A157,'Capacity Summary'!$H$138:$BG$138,0))="x",INDEX('Capacity Summary'!$C$139:$E$238,MATCH('Capacity Backing (Hide)'!BW$132,'Capacity Summary'!$B$139:$B$238,0),4),IF(INDEX('Capacity Summary'!$H$139:$BG$238,MATCH('Capacity Backing (Hide)'!BW$132,'Capacity Summary'!$B$139:$B$238,0),MATCH('Capacity Backing (Hide)'!$A157,'Capacity Summary'!$H$138:$BG$138,0))&lt;&gt;0,INDEX('Capacity Summary'!$H$139:$BG$238,MATCH('Capacity Backing (Hide)'!BW$132,'Capacity Summary'!$B$139:$B$238,0),MATCH('Capacity Backing (Hide)'!$A157,'Capacity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(Hide)'!$A157,'Capacity Summary'!$H$138:$BG$138,0))="x",INDEX('Capacity Summary'!$C$139:$E$238,MATCH('Capacity Backing (Hide)'!BX$132,'Capacity Summary'!$B$139:$B$238,0),4),IF(INDEX('Capacity Summary'!$H$139:$BG$238,MATCH('Capacity Backing (Hide)'!BX$132,'Capacity Summary'!$B$139:$B$238,0),MATCH('Capacity Backing (Hide)'!$A157,'Capacity Summary'!$H$138:$BG$138,0))&lt;&gt;0,INDEX('Capacity Summary'!$H$139:$BG$238,MATCH('Capacity Backing (Hide)'!BX$132,'Capacity Summary'!$B$139:$B$238,0),MATCH('Capacity Backing (Hide)'!$A157,'Capacity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(Hide)'!$A157,'Capacity Summary'!$H$138:$BG$138,0))="x",INDEX('Capacity Summary'!$C$139:$E$238,MATCH('Capacity Backing (Hide)'!BY$132,'Capacity Summary'!$B$139:$B$238,0),4),IF(INDEX('Capacity Summary'!$H$139:$BG$238,MATCH('Capacity Backing (Hide)'!BY$132,'Capacity Summary'!$B$139:$B$238,0),MATCH('Capacity Backing (Hide)'!$A157,'Capacity Summary'!$H$138:$BG$138,0))&lt;&gt;0,INDEX('Capacity Summary'!$H$139:$BG$238,MATCH('Capacity Backing (Hide)'!BY$132,'Capacity Summary'!$B$139:$B$238,0),MATCH('Capacity Backing (Hide)'!$A157,'Capacity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(Hide)'!$A157,'Capacity Summary'!$H$138:$BG$138,0))="x",INDEX('Capacity Summary'!$C$139:$E$238,MATCH('Capacity Backing (Hide)'!BZ$132,'Capacity Summary'!$B$139:$B$238,0),4),IF(INDEX('Capacity Summary'!$H$139:$BG$238,MATCH('Capacity Backing (Hide)'!BZ$132,'Capacity Summary'!$B$139:$B$238,0),MATCH('Capacity Backing (Hide)'!$A157,'Capacity Summary'!$H$138:$BG$138,0))&lt;&gt;0,INDEX('Capacity Summary'!$H$139:$BG$238,MATCH('Capacity Backing (Hide)'!BZ$132,'Capacity Summary'!$B$139:$B$238,0),MATCH('Capacity Backing (Hide)'!$A157,'Capacity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(Hide)'!$A157,'Capacity Summary'!$H$138:$BG$138,0))="x",INDEX('Capacity Summary'!$C$139:$E$238,MATCH('Capacity Backing (Hide)'!CA$132,'Capacity Summary'!$B$139:$B$238,0),4),IF(INDEX('Capacity Summary'!$H$139:$BG$238,MATCH('Capacity Backing (Hide)'!CA$132,'Capacity Summary'!$B$139:$B$238,0),MATCH('Capacity Backing (Hide)'!$A157,'Capacity Summary'!$H$138:$BG$138,0))&lt;&gt;0,INDEX('Capacity Summary'!$H$139:$BG$238,MATCH('Capacity Backing (Hide)'!CA$132,'Capacity Summary'!$B$139:$B$238,0),MATCH('Capacity Backing (Hide)'!$A157,'Capacity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(Hide)'!$A157,'Capacity Summary'!$H$138:$BG$138,0))="x",INDEX('Capacity Summary'!$C$139:$E$238,MATCH('Capacity Backing (Hide)'!CB$132,'Capacity Summary'!$B$139:$B$238,0),4),IF(INDEX('Capacity Summary'!$H$139:$BG$238,MATCH('Capacity Backing (Hide)'!CB$132,'Capacity Summary'!$B$139:$B$238,0),MATCH('Capacity Backing (Hide)'!$A157,'Capacity Summary'!$H$138:$BG$138,0))&lt;&gt;0,INDEX('Capacity Summary'!$H$139:$BG$238,MATCH('Capacity Backing (Hide)'!CB$132,'Capacity Summary'!$B$139:$B$238,0),MATCH('Capacity Backing (Hide)'!$A157,'Capacity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(Hide)'!$A157,'Capacity Summary'!$H$138:$BG$138,0))="x",INDEX('Capacity Summary'!$C$139:$E$238,MATCH('Capacity Backing (Hide)'!CC$132,'Capacity Summary'!$B$139:$B$238,0),4),IF(INDEX('Capacity Summary'!$H$139:$BG$238,MATCH('Capacity Backing (Hide)'!CC$132,'Capacity Summary'!$B$139:$B$238,0),MATCH('Capacity Backing (Hide)'!$A157,'Capacity Summary'!$H$138:$BG$138,0))&lt;&gt;0,INDEX('Capacity Summary'!$H$139:$BG$238,MATCH('Capacity Backing (Hide)'!CC$132,'Capacity Summary'!$B$139:$B$238,0),MATCH('Capacity Backing (Hide)'!$A157,'Capacity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(Hide)'!$A157,'Capacity Summary'!$H$138:$BG$138,0))="x",INDEX('Capacity Summary'!$C$139:$E$238,MATCH('Capacity Backing (Hide)'!CD$132,'Capacity Summary'!$B$139:$B$238,0),4),IF(INDEX('Capacity Summary'!$H$139:$BG$238,MATCH('Capacity Backing (Hide)'!CD$132,'Capacity Summary'!$B$139:$B$238,0),MATCH('Capacity Backing (Hide)'!$A157,'Capacity Summary'!$H$138:$BG$138,0))&lt;&gt;0,INDEX('Capacity Summary'!$H$139:$BG$238,MATCH('Capacity Backing (Hide)'!CD$132,'Capacity Summary'!$B$139:$B$238,0),MATCH('Capacity Backing (Hide)'!$A157,'Capacity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(Hide)'!$A157,'Capacity Summary'!$H$138:$BG$138,0))="x",INDEX('Capacity Summary'!$C$139:$E$238,MATCH('Capacity Backing (Hide)'!CE$132,'Capacity Summary'!$B$139:$B$238,0),4),IF(INDEX('Capacity Summary'!$H$139:$BG$238,MATCH('Capacity Backing (Hide)'!CE$132,'Capacity Summary'!$B$139:$B$238,0),MATCH('Capacity Backing (Hide)'!$A157,'Capacity Summary'!$H$138:$BG$138,0))&lt;&gt;0,INDEX('Capacity Summary'!$H$139:$BG$238,MATCH('Capacity Backing (Hide)'!CE$132,'Capacity Summary'!$B$139:$B$238,0),MATCH('Capacity Backing (Hide)'!$A157,'Capacity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(Hide)'!$A157,'Capacity Summary'!$H$138:$BG$138,0))="x",INDEX('Capacity Summary'!$C$139:$E$238,MATCH('Capacity Backing (Hide)'!CF$132,'Capacity Summary'!$B$139:$B$238,0),4),IF(INDEX('Capacity Summary'!$H$139:$BG$238,MATCH('Capacity Backing (Hide)'!CF$132,'Capacity Summary'!$B$139:$B$238,0),MATCH('Capacity Backing (Hide)'!$A157,'Capacity Summary'!$H$138:$BG$138,0))&lt;&gt;0,INDEX('Capacity Summary'!$H$139:$BG$238,MATCH('Capacity Backing (Hide)'!CF$132,'Capacity Summary'!$B$139:$B$238,0),MATCH('Capacity Backing (Hide)'!$A157,'Capacity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(Hide)'!$A157,'Capacity Summary'!$H$138:$BG$138,0))="x",INDEX('Capacity Summary'!$C$139:$E$238,MATCH('Capacity Backing (Hide)'!CG$132,'Capacity Summary'!$B$139:$B$238,0),4),IF(INDEX('Capacity Summary'!$H$139:$BG$238,MATCH('Capacity Backing (Hide)'!CG$132,'Capacity Summary'!$B$139:$B$238,0),MATCH('Capacity Backing (Hide)'!$A157,'Capacity Summary'!$H$138:$BG$138,0))&lt;&gt;0,INDEX('Capacity Summary'!$H$139:$BG$238,MATCH('Capacity Backing (Hide)'!CG$132,'Capacity Summary'!$B$139:$B$238,0),MATCH('Capacity Backing (Hide)'!$A157,'Capacity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(Hide)'!$A157,'Capacity Summary'!$H$138:$BG$138,0))="x",INDEX('Capacity Summary'!$C$139:$E$238,MATCH('Capacity Backing (Hide)'!CH$132,'Capacity Summary'!$B$139:$B$238,0),4),IF(INDEX('Capacity Summary'!$H$139:$BG$238,MATCH('Capacity Backing (Hide)'!CH$132,'Capacity Summary'!$B$139:$B$238,0),MATCH('Capacity Backing (Hide)'!$A157,'Capacity Summary'!$H$138:$BG$138,0))&lt;&gt;0,INDEX('Capacity Summary'!$H$139:$BG$238,MATCH('Capacity Backing (Hide)'!CH$132,'Capacity Summary'!$B$139:$B$238,0),MATCH('Capacity Backing (Hide)'!$A157,'Capacity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(Hide)'!$A157,'Capacity Summary'!$H$138:$BG$138,0))="x",INDEX('Capacity Summary'!$C$139:$E$238,MATCH('Capacity Backing (Hide)'!CI$132,'Capacity Summary'!$B$139:$B$238,0),4),IF(INDEX('Capacity Summary'!$H$139:$BG$238,MATCH('Capacity Backing (Hide)'!CI$132,'Capacity Summary'!$B$139:$B$238,0),MATCH('Capacity Backing (Hide)'!$A157,'Capacity Summary'!$H$138:$BG$138,0))&lt;&gt;0,INDEX('Capacity Summary'!$H$139:$BG$238,MATCH('Capacity Backing (Hide)'!CI$132,'Capacity Summary'!$B$139:$B$238,0),MATCH('Capacity Backing (Hide)'!$A157,'Capacity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(Hide)'!$A157,'Capacity Summary'!$H$138:$BG$138,0))="x",INDEX('Capacity Summary'!$C$139:$E$238,MATCH('Capacity Backing (Hide)'!CJ$132,'Capacity Summary'!$B$139:$B$238,0),4),IF(INDEX('Capacity Summary'!$H$139:$BG$238,MATCH('Capacity Backing (Hide)'!CJ$132,'Capacity Summary'!$B$139:$B$238,0),MATCH('Capacity Backing (Hide)'!$A157,'Capacity Summary'!$H$138:$BG$138,0))&lt;&gt;0,INDEX('Capacity Summary'!$H$139:$BG$238,MATCH('Capacity Backing (Hide)'!CJ$132,'Capacity Summary'!$B$139:$B$238,0),MATCH('Capacity Backing (Hide)'!$A157,'Capacity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(Hide)'!$A157,'Capacity Summary'!$H$138:$BG$138,0))="x",INDEX('Capacity Summary'!$C$139:$E$238,MATCH('Capacity Backing (Hide)'!CK$132,'Capacity Summary'!$B$139:$B$238,0),4),IF(INDEX('Capacity Summary'!$H$139:$BG$238,MATCH('Capacity Backing (Hide)'!CK$132,'Capacity Summary'!$B$139:$B$238,0),MATCH('Capacity Backing (Hide)'!$A157,'Capacity Summary'!$H$138:$BG$138,0))&lt;&gt;0,INDEX('Capacity Summary'!$H$139:$BG$238,MATCH('Capacity Backing (Hide)'!CK$132,'Capacity Summary'!$B$139:$B$238,0),MATCH('Capacity Backing (Hide)'!$A157,'Capacity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(Hide)'!$A157,'Capacity Summary'!$H$138:$BG$138,0))="x",INDEX('Capacity Summary'!$C$139:$E$238,MATCH('Capacity Backing (Hide)'!CL$132,'Capacity Summary'!$B$139:$B$238,0),4),IF(INDEX('Capacity Summary'!$H$139:$BG$238,MATCH('Capacity Backing (Hide)'!CL$132,'Capacity Summary'!$B$139:$B$238,0),MATCH('Capacity Backing (Hide)'!$A157,'Capacity Summary'!$H$138:$BG$138,0))&lt;&gt;0,INDEX('Capacity Summary'!$H$139:$BG$238,MATCH('Capacity Backing (Hide)'!CL$132,'Capacity Summary'!$B$139:$B$238,0),MATCH('Capacity Backing (Hide)'!$A157,'Capacity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(Hide)'!$A157,'Capacity Summary'!$H$138:$BG$138,0))="x",INDEX('Capacity Summary'!$C$139:$E$238,MATCH('Capacity Backing (Hide)'!CM$132,'Capacity Summary'!$B$139:$B$238,0),4),IF(INDEX('Capacity Summary'!$H$139:$BG$238,MATCH('Capacity Backing (Hide)'!CM$132,'Capacity Summary'!$B$139:$B$238,0),MATCH('Capacity Backing (Hide)'!$A157,'Capacity Summary'!$H$138:$BG$138,0))&lt;&gt;0,INDEX('Capacity Summary'!$H$139:$BG$238,MATCH('Capacity Backing (Hide)'!CM$132,'Capacity Summary'!$B$139:$B$238,0),MATCH('Capacity Backing (Hide)'!$A157,'Capacity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(Hide)'!$A157,'Capacity Summary'!$H$138:$BG$138,0))="x",INDEX('Capacity Summary'!$C$139:$E$238,MATCH('Capacity Backing (Hide)'!CN$132,'Capacity Summary'!$B$139:$B$238,0),4),IF(INDEX('Capacity Summary'!$H$139:$BG$238,MATCH('Capacity Backing (Hide)'!CN$132,'Capacity Summary'!$B$139:$B$238,0),MATCH('Capacity Backing (Hide)'!$A157,'Capacity Summary'!$H$138:$BG$138,0))&lt;&gt;0,INDEX('Capacity Summary'!$H$139:$BG$238,MATCH('Capacity Backing (Hide)'!CN$132,'Capacity Summary'!$B$139:$B$238,0),MATCH('Capacity Backing (Hide)'!$A157,'Capacity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(Hide)'!$A157,'Capacity Summary'!$H$138:$BG$138,0))="x",INDEX('Capacity Summary'!$C$139:$E$238,MATCH('Capacity Backing (Hide)'!CO$132,'Capacity Summary'!$B$139:$B$238,0),4),IF(INDEX('Capacity Summary'!$H$139:$BG$238,MATCH('Capacity Backing (Hide)'!CO$132,'Capacity Summary'!$B$139:$B$238,0),MATCH('Capacity Backing (Hide)'!$A157,'Capacity Summary'!$H$138:$BG$138,0))&lt;&gt;0,INDEX('Capacity Summary'!$H$139:$BG$238,MATCH('Capacity Backing (Hide)'!CO$132,'Capacity Summary'!$B$139:$B$238,0),MATCH('Capacity Backing (Hide)'!$A157,'Capacity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(Hide)'!$A157,'Capacity Summary'!$H$138:$BG$138,0))="x",INDEX('Capacity Summary'!$C$139:$E$238,MATCH('Capacity Backing (Hide)'!CP$132,'Capacity Summary'!$B$139:$B$238,0),4),IF(INDEX('Capacity Summary'!$H$139:$BG$238,MATCH('Capacity Backing (Hide)'!CP$132,'Capacity Summary'!$B$139:$B$238,0),MATCH('Capacity Backing (Hide)'!$A157,'Capacity Summary'!$H$138:$BG$138,0))&lt;&gt;0,INDEX('Capacity Summary'!$H$139:$BG$238,MATCH('Capacity Backing (Hide)'!CP$132,'Capacity Summary'!$B$139:$B$238,0),MATCH('Capacity Backing (Hide)'!$A157,'Capacity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(Hide)'!$A157,'Capacity Summary'!$H$138:$BG$138,0))="x",INDEX('Capacity Summary'!$C$139:$E$238,MATCH('Capacity Backing (Hide)'!CQ$132,'Capacity Summary'!$B$139:$B$238,0),4),IF(INDEX('Capacity Summary'!$H$139:$BG$238,MATCH('Capacity Backing (Hide)'!CQ$132,'Capacity Summary'!$B$139:$B$238,0),MATCH('Capacity Backing (Hide)'!$A157,'Capacity Summary'!$H$138:$BG$138,0))&lt;&gt;0,INDEX('Capacity Summary'!$H$139:$BG$238,MATCH('Capacity Backing (Hide)'!CQ$132,'Capacity Summary'!$B$139:$B$238,0),MATCH('Capacity Backing (Hide)'!$A157,'Capacity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(Hide)'!$A157,'Capacity Summary'!$H$138:$BG$138,0))="x",INDEX('Capacity Summary'!$C$139:$E$238,MATCH('Capacity Backing (Hide)'!CR$132,'Capacity Summary'!$B$139:$B$238,0),4),IF(INDEX('Capacity Summary'!$H$139:$BG$238,MATCH('Capacity Backing (Hide)'!CR$132,'Capacity Summary'!$B$139:$B$238,0),MATCH('Capacity Backing (Hide)'!$A157,'Capacity Summary'!$H$138:$BG$138,0))&lt;&gt;0,INDEX('Capacity Summary'!$H$139:$BG$238,MATCH('Capacity Backing (Hide)'!CR$132,'Capacity Summary'!$B$139:$B$238,0),MATCH('Capacity Backing (Hide)'!$A157,'Capacity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(Hide)'!$A157,'Capacity Summary'!$H$138:$BG$138,0))="x",INDEX('Capacity Summary'!$C$139:$E$238,MATCH('Capacity Backing (Hide)'!CS$132,'Capacity Summary'!$B$139:$B$238,0),4),IF(INDEX('Capacity Summary'!$H$139:$BG$238,MATCH('Capacity Backing (Hide)'!CS$132,'Capacity Summary'!$B$139:$B$238,0),MATCH('Capacity Backing (Hide)'!$A157,'Capacity Summary'!$H$138:$BG$138,0))&lt;&gt;0,INDEX('Capacity Summary'!$H$139:$BG$238,MATCH('Capacity Backing (Hide)'!CS$132,'Capacity Summary'!$B$139:$B$238,0),MATCH('Capacity Backing (Hide)'!$A157,'Capacity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(Hide)'!$A157,'Capacity Summary'!$H$138:$BG$138,0))="x",INDEX('Capacity Summary'!$C$139:$E$238,MATCH('Capacity Backing (Hide)'!CT$132,'Capacity Summary'!$B$139:$B$238,0),4),IF(INDEX('Capacity Summary'!$H$139:$BG$238,MATCH('Capacity Backing (Hide)'!CT$132,'Capacity Summary'!$B$139:$B$238,0),MATCH('Capacity Backing (Hide)'!$A157,'Capacity Summary'!$H$138:$BG$138,0))&lt;&gt;0,INDEX('Capacity Summary'!$H$139:$BG$238,MATCH('Capacity Backing (Hide)'!CT$132,'Capacity Summary'!$B$139:$B$238,0),MATCH('Capacity Backing (Hide)'!$A157,'Capacity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(Hide)'!$A157,'Capacity Summary'!$H$138:$BG$138,0))="x",INDEX('Capacity Summary'!$C$139:$E$238,MATCH('Capacity Backing (Hide)'!CU$132,'Capacity Summary'!$B$139:$B$238,0),4),IF(INDEX('Capacity Summary'!$H$139:$BG$238,MATCH('Capacity Backing (Hide)'!CU$132,'Capacity Summary'!$B$139:$B$238,0),MATCH('Capacity Backing (Hide)'!$A157,'Capacity Summary'!$H$138:$BG$138,0))&lt;&gt;0,INDEX('Capacity Summary'!$H$139:$BG$238,MATCH('Capacity Backing (Hide)'!CU$132,'Capacity Summary'!$B$139:$B$238,0),MATCH('Capacity Backing (Hide)'!$A157,'Capacity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(Hide)'!$A157,'Capacity Summary'!$H$138:$BG$138,0))="x",INDEX('Capacity Summary'!$C$139:$E$238,MATCH('Capacity Backing (Hide)'!CV$132,'Capacity Summary'!$B$139:$B$238,0),4),IF(INDEX('Capacity Summary'!$H$139:$BG$238,MATCH('Capacity Backing (Hide)'!CV$132,'Capacity Summary'!$B$139:$B$238,0),MATCH('Capacity Backing (Hide)'!$A157,'Capacity Summary'!$H$138:$BG$138,0))&lt;&gt;0,INDEX('Capacity Summary'!$H$139:$BG$238,MATCH('Capacity Backing (Hide)'!CV$132,'Capacity Summary'!$B$139:$B$238,0),MATCH('Capacity Backing (Hide)'!$A157,'Capacity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(Hide)'!$A157,'Capacity Summary'!$H$138:$BG$138,0))="x",INDEX('Capacity Summary'!$C$139:$E$238,MATCH('Capacity Backing (Hide)'!CW$132,'Capacity Summary'!$B$139:$B$238,0),4),IF(INDEX('Capacity Summary'!$H$139:$BG$238,MATCH('Capacity Backing (Hide)'!CW$132,'Capacity Summary'!$B$139:$B$238,0),MATCH('Capacity Backing (Hide)'!$A157,'Capacity Summary'!$H$138:$BG$138,0))&lt;&gt;0,INDEX('Capacity Summary'!$H$139:$BG$238,MATCH('Capacity Backing (Hide)'!CW$132,'Capacity Summary'!$B$139:$B$238,0),MATCH('Capacity Backing (Hide)'!$A157,'Capacity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8" spans="1:101" x14ac:dyDescent="0.35">
      <c r="A158" s="2">
        <f ca="1">'Required Capacity (Hide)'!E28</f>
        <v>44389</v>
      </c>
      <c r="B15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(Hide)'!$A158,'Capacity Summary'!$H$138:$BG$138,0))="x",INDEX('Capacity Summary'!$C$139:$E$238,MATCH('Capacity Backing (Hide)'!B$132,'Capacity Summary'!$B$139:$B$238,0),4),IF(INDEX('Capacity Summary'!$H$139:$BG$238,MATCH('Capacity Backing (Hide)'!B$132,'Capacity Summary'!$B$139:$B$238,0),MATCH('Capacity Backing (Hide)'!$A158,'Capacity Summary'!$H$138:$BG$138,0))&lt;&gt;0,INDEX('Capacity Summary'!$H$139:$BG$238,MATCH('Capacity Backing (Hide)'!B$132,'Capacity Summary'!$B$139:$B$238,0),MATCH('Capacity Backing (Hide)'!$A158,'Capacity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(Hide)'!$A158,'Capacity Summary'!$H$138:$BG$138,0))="x",INDEX('Capacity Summary'!$C$139:$E$238,MATCH('Capacity Backing (Hide)'!C$132,'Capacity Summary'!$B$139:$B$238,0),4),IF(INDEX('Capacity Summary'!$H$139:$BG$238,MATCH('Capacity Backing (Hide)'!C$132,'Capacity Summary'!$B$139:$B$238,0),MATCH('Capacity Backing (Hide)'!$A158,'Capacity Summary'!$H$138:$BG$138,0))&lt;&gt;0,INDEX('Capacity Summary'!$H$139:$BG$238,MATCH('Capacity Backing (Hide)'!C$132,'Capacity Summary'!$B$139:$B$238,0),MATCH('Capacity Backing (Hide)'!$A158,'Capacity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(Hide)'!$A158,'Capacity Summary'!$H$138:$BG$138,0))="x",INDEX('Capacity Summary'!$C$139:$E$238,MATCH('Capacity Backing (Hide)'!D$132,'Capacity Summary'!$B$139:$B$238,0),4),IF(INDEX('Capacity Summary'!$H$139:$BG$238,MATCH('Capacity Backing (Hide)'!D$132,'Capacity Summary'!$B$139:$B$238,0),MATCH('Capacity Backing (Hide)'!$A158,'Capacity Summary'!$H$138:$BG$138,0))&lt;&gt;0,INDEX('Capacity Summary'!$H$139:$BG$238,MATCH('Capacity Backing (Hide)'!D$132,'Capacity Summary'!$B$139:$B$238,0),MATCH('Capacity Backing (Hide)'!$A158,'Capacity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(Hide)'!$A158,'Capacity Summary'!$H$138:$BG$138,0))="x",INDEX('Capacity Summary'!$C$139:$E$238,MATCH('Capacity Backing (Hide)'!E$132,'Capacity Summary'!$B$139:$B$238,0),4),IF(INDEX('Capacity Summary'!$H$139:$BG$238,MATCH('Capacity Backing (Hide)'!E$132,'Capacity Summary'!$B$139:$B$238,0),MATCH('Capacity Backing (Hide)'!$A158,'Capacity Summary'!$H$138:$BG$138,0))&lt;&gt;0,INDEX('Capacity Summary'!$H$139:$BG$238,MATCH('Capacity Backing (Hide)'!E$132,'Capacity Summary'!$B$139:$B$238,0),MATCH('Capacity Backing (Hide)'!$A158,'Capacity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(Hide)'!$A158,'Capacity Summary'!$H$138:$BG$138,0))="x",INDEX('Capacity Summary'!$C$139:$E$238,MATCH('Capacity Backing (Hide)'!F$132,'Capacity Summary'!$B$139:$B$238,0),4),IF(INDEX('Capacity Summary'!$H$139:$BG$238,MATCH('Capacity Backing (Hide)'!F$132,'Capacity Summary'!$B$139:$B$238,0),MATCH('Capacity Backing (Hide)'!$A158,'Capacity Summary'!$H$138:$BG$138,0))&lt;&gt;0,INDEX('Capacity Summary'!$H$139:$BG$238,MATCH('Capacity Backing (Hide)'!F$132,'Capacity Summary'!$B$139:$B$238,0),MATCH('Capacity Backing (Hide)'!$A158,'Capacity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(Hide)'!$A158,'Capacity Summary'!$H$138:$BG$138,0))="x",INDEX('Capacity Summary'!$C$139:$E$238,MATCH('Capacity Backing (Hide)'!G$132,'Capacity Summary'!$B$139:$B$238,0),4),IF(INDEX('Capacity Summary'!$H$139:$BG$238,MATCH('Capacity Backing (Hide)'!G$132,'Capacity Summary'!$B$139:$B$238,0),MATCH('Capacity Backing (Hide)'!$A158,'Capacity Summary'!$H$138:$BG$138,0))&lt;&gt;0,INDEX('Capacity Summary'!$H$139:$BG$238,MATCH('Capacity Backing (Hide)'!G$132,'Capacity Summary'!$B$139:$B$238,0),MATCH('Capacity Backing (Hide)'!$A158,'Capacity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(Hide)'!$A158,'Capacity Summary'!$H$138:$BG$138,0))="x",INDEX('Capacity Summary'!$C$139:$E$238,MATCH('Capacity Backing (Hide)'!H$132,'Capacity Summary'!$B$139:$B$238,0),4),IF(INDEX('Capacity Summary'!$H$139:$BG$238,MATCH('Capacity Backing (Hide)'!H$132,'Capacity Summary'!$B$139:$B$238,0),MATCH('Capacity Backing (Hide)'!$A158,'Capacity Summary'!$H$138:$BG$138,0))&lt;&gt;0,INDEX('Capacity Summary'!$H$139:$BG$238,MATCH('Capacity Backing (Hide)'!H$132,'Capacity Summary'!$B$139:$B$238,0),MATCH('Capacity Backing (Hide)'!$A158,'Capacity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(Hide)'!$A158,'Capacity Summary'!$H$138:$BG$138,0))="x",INDEX('Capacity Summary'!$C$139:$E$238,MATCH('Capacity Backing (Hide)'!I$132,'Capacity Summary'!$B$139:$B$238,0),4),IF(INDEX('Capacity Summary'!$H$139:$BG$238,MATCH('Capacity Backing (Hide)'!I$132,'Capacity Summary'!$B$139:$B$238,0),MATCH('Capacity Backing (Hide)'!$A158,'Capacity Summary'!$H$138:$BG$138,0))&lt;&gt;0,INDEX('Capacity Summary'!$H$139:$BG$238,MATCH('Capacity Backing (Hide)'!I$132,'Capacity Summary'!$B$139:$B$238,0),MATCH('Capacity Backing (Hide)'!$A158,'Capacity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(Hide)'!$A158,'Capacity Summary'!$H$138:$BG$138,0))="x",INDEX('Capacity Summary'!$C$139:$E$238,MATCH('Capacity Backing (Hide)'!J$132,'Capacity Summary'!$B$139:$B$238,0),4),IF(INDEX('Capacity Summary'!$H$139:$BG$238,MATCH('Capacity Backing (Hide)'!J$132,'Capacity Summary'!$B$139:$B$238,0),MATCH('Capacity Backing (Hide)'!$A158,'Capacity Summary'!$H$138:$BG$138,0))&lt;&gt;0,INDEX('Capacity Summary'!$H$139:$BG$238,MATCH('Capacity Backing (Hide)'!J$132,'Capacity Summary'!$B$139:$B$238,0),MATCH('Capacity Backing (Hide)'!$A158,'Capacity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(Hide)'!$A158,'Capacity Summary'!$H$138:$BG$138,0))="x",INDEX('Capacity Summary'!$C$139:$E$238,MATCH('Capacity Backing (Hide)'!K$132,'Capacity Summary'!$B$139:$B$238,0),4),IF(INDEX('Capacity Summary'!$H$139:$BG$238,MATCH('Capacity Backing (Hide)'!K$132,'Capacity Summary'!$B$139:$B$238,0),MATCH('Capacity Backing (Hide)'!$A158,'Capacity Summary'!$H$138:$BG$138,0))&lt;&gt;0,INDEX('Capacity Summary'!$H$139:$BG$238,MATCH('Capacity Backing (Hide)'!K$132,'Capacity Summary'!$B$139:$B$238,0),MATCH('Capacity Backing (Hide)'!$A158,'Capacity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(Hide)'!$A158,'Capacity Summary'!$H$138:$BG$138,0))="x",INDEX('Capacity Summary'!$C$139:$E$238,MATCH('Capacity Backing (Hide)'!L$132,'Capacity Summary'!$B$139:$B$238,0),4),IF(INDEX('Capacity Summary'!$H$139:$BG$238,MATCH('Capacity Backing (Hide)'!L$132,'Capacity Summary'!$B$139:$B$238,0),MATCH('Capacity Backing (Hide)'!$A158,'Capacity Summary'!$H$138:$BG$138,0))&lt;&gt;0,INDEX('Capacity Summary'!$H$139:$BG$238,MATCH('Capacity Backing (Hide)'!L$132,'Capacity Summary'!$B$139:$B$238,0),MATCH('Capacity Backing (Hide)'!$A158,'Capacity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(Hide)'!$A158,'Capacity Summary'!$H$138:$BG$138,0))="x",INDEX('Capacity Summary'!$C$139:$E$238,MATCH('Capacity Backing (Hide)'!M$132,'Capacity Summary'!$B$139:$B$238,0),4),IF(INDEX('Capacity Summary'!$H$139:$BG$238,MATCH('Capacity Backing (Hide)'!M$132,'Capacity Summary'!$B$139:$B$238,0),MATCH('Capacity Backing (Hide)'!$A158,'Capacity Summary'!$H$138:$BG$138,0))&lt;&gt;0,INDEX('Capacity Summary'!$H$139:$BG$238,MATCH('Capacity Backing (Hide)'!M$132,'Capacity Summary'!$B$139:$B$238,0),MATCH('Capacity Backing (Hide)'!$A158,'Capacity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(Hide)'!$A158,'Capacity Summary'!$H$138:$BG$138,0))="x",INDEX('Capacity Summary'!$C$139:$E$238,MATCH('Capacity Backing (Hide)'!N$132,'Capacity Summary'!$B$139:$B$238,0),4),IF(INDEX('Capacity Summary'!$H$139:$BG$238,MATCH('Capacity Backing (Hide)'!N$132,'Capacity Summary'!$B$139:$B$238,0),MATCH('Capacity Backing (Hide)'!$A158,'Capacity Summary'!$H$138:$BG$138,0))&lt;&gt;0,INDEX('Capacity Summary'!$H$139:$BG$238,MATCH('Capacity Backing (Hide)'!N$132,'Capacity Summary'!$B$139:$B$238,0),MATCH('Capacity Backing (Hide)'!$A158,'Capacity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(Hide)'!$A158,'Capacity Summary'!$H$138:$BG$138,0))="x",INDEX('Capacity Summary'!$C$139:$E$238,MATCH('Capacity Backing (Hide)'!O$132,'Capacity Summary'!$B$139:$B$238,0),4),IF(INDEX('Capacity Summary'!$H$139:$BG$238,MATCH('Capacity Backing (Hide)'!O$132,'Capacity Summary'!$B$139:$B$238,0),MATCH('Capacity Backing (Hide)'!$A158,'Capacity Summary'!$H$138:$BG$138,0))&lt;&gt;0,INDEX('Capacity Summary'!$H$139:$BG$238,MATCH('Capacity Backing (Hide)'!O$132,'Capacity Summary'!$B$139:$B$238,0),MATCH('Capacity Backing (Hide)'!$A158,'Capacity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(Hide)'!$A158,'Capacity Summary'!$H$138:$BG$138,0))="x",INDEX('Capacity Summary'!$C$139:$E$238,MATCH('Capacity Backing (Hide)'!P$132,'Capacity Summary'!$B$139:$B$238,0),4),IF(INDEX('Capacity Summary'!$H$139:$BG$238,MATCH('Capacity Backing (Hide)'!P$132,'Capacity Summary'!$B$139:$B$238,0),MATCH('Capacity Backing (Hide)'!$A158,'Capacity Summary'!$H$138:$BG$138,0))&lt;&gt;0,INDEX('Capacity Summary'!$H$139:$BG$238,MATCH('Capacity Backing (Hide)'!P$132,'Capacity Summary'!$B$139:$B$238,0),MATCH('Capacity Backing (Hide)'!$A158,'Capacity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(Hide)'!$A158,'Capacity Summary'!$H$138:$BG$138,0))="x",INDEX('Capacity Summary'!$C$139:$E$238,MATCH('Capacity Backing (Hide)'!Q$132,'Capacity Summary'!$B$139:$B$238,0),4),IF(INDEX('Capacity Summary'!$H$139:$BG$238,MATCH('Capacity Backing (Hide)'!Q$132,'Capacity Summary'!$B$139:$B$238,0),MATCH('Capacity Backing (Hide)'!$A158,'Capacity Summary'!$H$138:$BG$138,0))&lt;&gt;0,INDEX('Capacity Summary'!$H$139:$BG$238,MATCH('Capacity Backing (Hide)'!Q$132,'Capacity Summary'!$B$139:$B$238,0),MATCH('Capacity Backing (Hide)'!$A158,'Capacity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(Hide)'!$A158,'Capacity Summary'!$H$138:$BG$138,0))="x",INDEX('Capacity Summary'!$C$139:$E$238,MATCH('Capacity Backing (Hide)'!R$132,'Capacity Summary'!$B$139:$B$238,0),4),IF(INDEX('Capacity Summary'!$H$139:$BG$238,MATCH('Capacity Backing (Hide)'!R$132,'Capacity Summary'!$B$139:$B$238,0),MATCH('Capacity Backing (Hide)'!$A158,'Capacity Summary'!$H$138:$BG$138,0))&lt;&gt;0,INDEX('Capacity Summary'!$H$139:$BG$238,MATCH('Capacity Backing (Hide)'!R$132,'Capacity Summary'!$B$139:$B$238,0),MATCH('Capacity Backing (Hide)'!$A158,'Capacity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(Hide)'!$A158,'Capacity Summary'!$H$138:$BG$138,0))="x",INDEX('Capacity Summary'!$C$139:$E$238,MATCH('Capacity Backing (Hide)'!S$132,'Capacity Summary'!$B$139:$B$238,0),4),IF(INDEX('Capacity Summary'!$H$139:$BG$238,MATCH('Capacity Backing (Hide)'!S$132,'Capacity Summary'!$B$139:$B$238,0),MATCH('Capacity Backing (Hide)'!$A158,'Capacity Summary'!$H$138:$BG$138,0))&lt;&gt;0,INDEX('Capacity Summary'!$H$139:$BG$238,MATCH('Capacity Backing (Hide)'!S$132,'Capacity Summary'!$B$139:$B$238,0),MATCH('Capacity Backing (Hide)'!$A158,'Capacity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(Hide)'!$A158,'Capacity Summary'!$H$138:$BG$138,0))="x",INDEX('Capacity Summary'!$C$139:$E$238,MATCH('Capacity Backing (Hide)'!T$132,'Capacity Summary'!$B$139:$B$238,0),4),IF(INDEX('Capacity Summary'!$H$139:$BG$238,MATCH('Capacity Backing (Hide)'!T$132,'Capacity Summary'!$B$139:$B$238,0),MATCH('Capacity Backing (Hide)'!$A158,'Capacity Summary'!$H$138:$BG$138,0))&lt;&gt;0,INDEX('Capacity Summary'!$H$139:$BG$238,MATCH('Capacity Backing (Hide)'!T$132,'Capacity Summary'!$B$139:$B$238,0),MATCH('Capacity Backing (Hide)'!$A158,'Capacity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(Hide)'!$A158,'Capacity Summary'!$H$138:$BG$138,0))="x",INDEX('Capacity Summary'!$C$139:$E$238,MATCH('Capacity Backing (Hide)'!U$132,'Capacity Summary'!$B$139:$B$238,0),4),IF(INDEX('Capacity Summary'!$H$139:$BG$238,MATCH('Capacity Backing (Hide)'!U$132,'Capacity Summary'!$B$139:$B$238,0),MATCH('Capacity Backing (Hide)'!$A158,'Capacity Summary'!$H$138:$BG$138,0))&lt;&gt;0,INDEX('Capacity Summary'!$H$139:$BG$238,MATCH('Capacity Backing (Hide)'!U$132,'Capacity Summary'!$B$139:$B$238,0),MATCH('Capacity Backing (Hide)'!$A158,'Capacity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(Hide)'!$A158,'Capacity Summary'!$H$138:$BG$138,0))="x",INDEX('Capacity Summary'!$C$139:$E$238,MATCH('Capacity Backing (Hide)'!V$132,'Capacity Summary'!$B$139:$B$238,0),4),IF(INDEX('Capacity Summary'!$H$139:$BG$238,MATCH('Capacity Backing (Hide)'!V$132,'Capacity Summary'!$B$139:$B$238,0),MATCH('Capacity Backing (Hide)'!$A158,'Capacity Summary'!$H$138:$BG$138,0))&lt;&gt;0,INDEX('Capacity Summary'!$H$139:$BG$238,MATCH('Capacity Backing (Hide)'!V$132,'Capacity Summary'!$B$139:$B$238,0),MATCH('Capacity Backing (Hide)'!$A158,'Capacity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(Hide)'!$A158,'Capacity Summary'!$H$138:$BG$138,0))="x",INDEX('Capacity Summary'!$C$139:$E$238,MATCH('Capacity Backing (Hide)'!W$132,'Capacity Summary'!$B$139:$B$238,0),4),IF(INDEX('Capacity Summary'!$H$139:$BG$238,MATCH('Capacity Backing (Hide)'!W$132,'Capacity Summary'!$B$139:$B$238,0),MATCH('Capacity Backing (Hide)'!$A158,'Capacity Summary'!$H$138:$BG$138,0))&lt;&gt;0,INDEX('Capacity Summary'!$H$139:$BG$238,MATCH('Capacity Backing (Hide)'!W$132,'Capacity Summary'!$B$139:$B$238,0),MATCH('Capacity Backing (Hide)'!$A158,'Capacity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(Hide)'!$A158,'Capacity Summary'!$H$138:$BG$138,0))="x",INDEX('Capacity Summary'!$C$139:$E$238,MATCH('Capacity Backing (Hide)'!X$132,'Capacity Summary'!$B$139:$B$238,0),4),IF(INDEX('Capacity Summary'!$H$139:$BG$238,MATCH('Capacity Backing (Hide)'!X$132,'Capacity Summary'!$B$139:$B$238,0),MATCH('Capacity Backing (Hide)'!$A158,'Capacity Summary'!$H$138:$BG$138,0))&lt;&gt;0,INDEX('Capacity Summary'!$H$139:$BG$238,MATCH('Capacity Backing (Hide)'!X$132,'Capacity Summary'!$B$139:$B$238,0),MATCH('Capacity Backing (Hide)'!$A158,'Capacity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(Hide)'!$A158,'Capacity Summary'!$H$138:$BG$138,0))="x",INDEX('Capacity Summary'!$C$139:$E$238,MATCH('Capacity Backing (Hide)'!Y$132,'Capacity Summary'!$B$139:$B$238,0),4),IF(INDEX('Capacity Summary'!$H$139:$BG$238,MATCH('Capacity Backing (Hide)'!Y$132,'Capacity Summary'!$B$139:$B$238,0),MATCH('Capacity Backing (Hide)'!$A158,'Capacity Summary'!$H$138:$BG$138,0))&lt;&gt;0,INDEX('Capacity Summary'!$H$139:$BG$238,MATCH('Capacity Backing (Hide)'!Y$132,'Capacity Summary'!$B$139:$B$238,0),MATCH('Capacity Backing (Hide)'!$A158,'Capacity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(Hide)'!$A158,'Capacity Summary'!$H$138:$BG$138,0))="x",INDEX('Capacity Summary'!$C$139:$E$238,MATCH('Capacity Backing (Hide)'!Z$132,'Capacity Summary'!$B$139:$B$238,0),4),IF(INDEX('Capacity Summary'!$H$139:$BG$238,MATCH('Capacity Backing (Hide)'!Z$132,'Capacity Summary'!$B$139:$B$238,0),MATCH('Capacity Backing (Hide)'!$A158,'Capacity Summary'!$H$138:$BG$138,0))&lt;&gt;0,INDEX('Capacity Summary'!$H$139:$BG$238,MATCH('Capacity Backing (Hide)'!Z$132,'Capacity Summary'!$B$139:$B$238,0),MATCH('Capacity Backing (Hide)'!$A158,'Capacity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(Hide)'!$A158,'Capacity Summary'!$H$138:$BG$138,0))="x",INDEX('Capacity Summary'!$C$139:$E$238,MATCH('Capacity Backing (Hide)'!AA$132,'Capacity Summary'!$B$139:$B$238,0),4),IF(INDEX('Capacity Summary'!$H$139:$BG$238,MATCH('Capacity Backing (Hide)'!AA$132,'Capacity Summary'!$B$139:$B$238,0),MATCH('Capacity Backing (Hide)'!$A158,'Capacity Summary'!$H$138:$BG$138,0))&lt;&gt;0,INDEX('Capacity Summary'!$H$139:$BG$238,MATCH('Capacity Backing (Hide)'!AA$132,'Capacity Summary'!$B$139:$B$238,0),MATCH('Capacity Backing (Hide)'!$A158,'Capacity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(Hide)'!$A158,'Capacity Summary'!$H$138:$BG$138,0))="x",INDEX('Capacity Summary'!$C$139:$E$238,MATCH('Capacity Backing (Hide)'!AB$132,'Capacity Summary'!$B$139:$B$238,0),4),IF(INDEX('Capacity Summary'!$H$139:$BG$238,MATCH('Capacity Backing (Hide)'!AB$132,'Capacity Summary'!$B$139:$B$238,0),MATCH('Capacity Backing (Hide)'!$A158,'Capacity Summary'!$H$138:$BG$138,0))&lt;&gt;0,INDEX('Capacity Summary'!$H$139:$BG$238,MATCH('Capacity Backing (Hide)'!AB$132,'Capacity Summary'!$B$139:$B$238,0),MATCH('Capacity Backing (Hide)'!$A158,'Capacity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(Hide)'!$A158,'Capacity Summary'!$H$138:$BG$138,0))="x",INDEX('Capacity Summary'!$C$139:$E$238,MATCH('Capacity Backing (Hide)'!AC$132,'Capacity Summary'!$B$139:$B$238,0),4),IF(INDEX('Capacity Summary'!$H$139:$BG$238,MATCH('Capacity Backing (Hide)'!AC$132,'Capacity Summary'!$B$139:$B$238,0),MATCH('Capacity Backing (Hide)'!$A158,'Capacity Summary'!$H$138:$BG$138,0))&lt;&gt;0,INDEX('Capacity Summary'!$H$139:$BG$238,MATCH('Capacity Backing (Hide)'!AC$132,'Capacity Summary'!$B$139:$B$238,0),MATCH('Capacity Backing (Hide)'!$A158,'Capacity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(Hide)'!$A158,'Capacity Summary'!$H$138:$BG$138,0))="x",INDEX('Capacity Summary'!$C$139:$E$238,MATCH('Capacity Backing (Hide)'!AD$132,'Capacity Summary'!$B$139:$B$238,0),4),IF(INDEX('Capacity Summary'!$H$139:$BG$238,MATCH('Capacity Backing (Hide)'!AD$132,'Capacity Summary'!$B$139:$B$238,0),MATCH('Capacity Backing (Hide)'!$A158,'Capacity Summary'!$H$138:$BG$138,0))&lt;&gt;0,INDEX('Capacity Summary'!$H$139:$BG$238,MATCH('Capacity Backing (Hide)'!AD$132,'Capacity Summary'!$B$139:$B$238,0),MATCH('Capacity Backing (Hide)'!$A158,'Capacity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(Hide)'!$A158,'Capacity Summary'!$H$138:$BG$138,0))="x",INDEX('Capacity Summary'!$C$139:$E$238,MATCH('Capacity Backing (Hide)'!AE$132,'Capacity Summary'!$B$139:$B$238,0),4),IF(INDEX('Capacity Summary'!$H$139:$BG$238,MATCH('Capacity Backing (Hide)'!AE$132,'Capacity Summary'!$B$139:$B$238,0),MATCH('Capacity Backing (Hide)'!$A158,'Capacity Summary'!$H$138:$BG$138,0))&lt;&gt;0,INDEX('Capacity Summary'!$H$139:$BG$238,MATCH('Capacity Backing (Hide)'!AE$132,'Capacity Summary'!$B$139:$B$238,0),MATCH('Capacity Backing (Hide)'!$A158,'Capacity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(Hide)'!$A158,'Capacity Summary'!$H$138:$BG$138,0))="x",INDEX('Capacity Summary'!$C$139:$E$238,MATCH('Capacity Backing (Hide)'!AF$132,'Capacity Summary'!$B$139:$B$238,0),4),IF(INDEX('Capacity Summary'!$H$139:$BG$238,MATCH('Capacity Backing (Hide)'!AF$132,'Capacity Summary'!$B$139:$B$238,0),MATCH('Capacity Backing (Hide)'!$A158,'Capacity Summary'!$H$138:$BG$138,0))&lt;&gt;0,INDEX('Capacity Summary'!$H$139:$BG$238,MATCH('Capacity Backing (Hide)'!AF$132,'Capacity Summary'!$B$139:$B$238,0),MATCH('Capacity Backing (Hide)'!$A158,'Capacity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(Hide)'!$A158,'Capacity Summary'!$H$138:$BG$138,0))="x",INDEX('Capacity Summary'!$C$139:$E$238,MATCH('Capacity Backing (Hide)'!AG$132,'Capacity Summary'!$B$139:$B$238,0),4),IF(INDEX('Capacity Summary'!$H$139:$BG$238,MATCH('Capacity Backing (Hide)'!AG$132,'Capacity Summary'!$B$139:$B$238,0),MATCH('Capacity Backing (Hide)'!$A158,'Capacity Summary'!$H$138:$BG$138,0))&lt;&gt;0,INDEX('Capacity Summary'!$H$139:$BG$238,MATCH('Capacity Backing (Hide)'!AG$132,'Capacity Summary'!$B$139:$B$238,0),MATCH('Capacity Backing (Hide)'!$A158,'Capacity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(Hide)'!$A158,'Capacity Summary'!$H$138:$BG$138,0))="x",INDEX('Capacity Summary'!$C$139:$E$238,MATCH('Capacity Backing (Hide)'!AH$132,'Capacity Summary'!$B$139:$B$238,0),4),IF(INDEX('Capacity Summary'!$H$139:$BG$238,MATCH('Capacity Backing (Hide)'!AH$132,'Capacity Summary'!$B$139:$B$238,0),MATCH('Capacity Backing (Hide)'!$A158,'Capacity Summary'!$H$138:$BG$138,0))&lt;&gt;0,INDEX('Capacity Summary'!$H$139:$BG$238,MATCH('Capacity Backing (Hide)'!AH$132,'Capacity Summary'!$B$139:$B$238,0),MATCH('Capacity Backing (Hide)'!$A158,'Capacity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(Hide)'!$A158,'Capacity Summary'!$H$138:$BG$138,0))="x",INDEX('Capacity Summary'!$C$139:$E$238,MATCH('Capacity Backing (Hide)'!AI$132,'Capacity Summary'!$B$139:$B$238,0),4),IF(INDEX('Capacity Summary'!$H$139:$BG$238,MATCH('Capacity Backing (Hide)'!AI$132,'Capacity Summary'!$B$139:$B$238,0),MATCH('Capacity Backing (Hide)'!$A158,'Capacity Summary'!$H$138:$BG$138,0))&lt;&gt;0,INDEX('Capacity Summary'!$H$139:$BG$238,MATCH('Capacity Backing (Hide)'!AI$132,'Capacity Summary'!$B$139:$B$238,0),MATCH('Capacity Backing (Hide)'!$A158,'Capacity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(Hide)'!$A158,'Capacity Summary'!$H$138:$BG$138,0))="x",INDEX('Capacity Summary'!$C$139:$E$238,MATCH('Capacity Backing (Hide)'!AJ$132,'Capacity Summary'!$B$139:$B$238,0),4),IF(INDEX('Capacity Summary'!$H$139:$BG$238,MATCH('Capacity Backing (Hide)'!AJ$132,'Capacity Summary'!$B$139:$B$238,0),MATCH('Capacity Backing (Hide)'!$A158,'Capacity Summary'!$H$138:$BG$138,0))&lt;&gt;0,INDEX('Capacity Summary'!$H$139:$BG$238,MATCH('Capacity Backing (Hide)'!AJ$132,'Capacity Summary'!$B$139:$B$238,0),MATCH('Capacity Backing (Hide)'!$A158,'Capacity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(Hide)'!$A158,'Capacity Summary'!$H$138:$BG$138,0))="x",INDEX('Capacity Summary'!$C$139:$E$238,MATCH('Capacity Backing (Hide)'!AK$132,'Capacity Summary'!$B$139:$B$238,0),4),IF(INDEX('Capacity Summary'!$H$139:$BG$238,MATCH('Capacity Backing (Hide)'!AK$132,'Capacity Summary'!$B$139:$B$238,0),MATCH('Capacity Backing (Hide)'!$A158,'Capacity Summary'!$H$138:$BG$138,0))&lt;&gt;0,INDEX('Capacity Summary'!$H$139:$BG$238,MATCH('Capacity Backing (Hide)'!AK$132,'Capacity Summary'!$B$139:$B$238,0),MATCH('Capacity Backing (Hide)'!$A158,'Capacity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(Hide)'!$A158,'Capacity Summary'!$H$138:$BG$138,0))="x",INDEX('Capacity Summary'!$C$139:$E$238,MATCH('Capacity Backing (Hide)'!AL$132,'Capacity Summary'!$B$139:$B$238,0),4),IF(INDEX('Capacity Summary'!$H$139:$BG$238,MATCH('Capacity Backing (Hide)'!AL$132,'Capacity Summary'!$B$139:$B$238,0),MATCH('Capacity Backing (Hide)'!$A158,'Capacity Summary'!$H$138:$BG$138,0))&lt;&gt;0,INDEX('Capacity Summary'!$H$139:$BG$238,MATCH('Capacity Backing (Hide)'!AL$132,'Capacity Summary'!$B$139:$B$238,0),MATCH('Capacity Backing (Hide)'!$A158,'Capacity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(Hide)'!$A158,'Capacity Summary'!$H$138:$BG$138,0))="x",INDEX('Capacity Summary'!$C$139:$E$238,MATCH('Capacity Backing (Hide)'!AM$132,'Capacity Summary'!$B$139:$B$238,0),4),IF(INDEX('Capacity Summary'!$H$139:$BG$238,MATCH('Capacity Backing (Hide)'!AM$132,'Capacity Summary'!$B$139:$B$238,0),MATCH('Capacity Backing (Hide)'!$A158,'Capacity Summary'!$H$138:$BG$138,0))&lt;&gt;0,INDEX('Capacity Summary'!$H$139:$BG$238,MATCH('Capacity Backing (Hide)'!AM$132,'Capacity Summary'!$B$139:$B$238,0),MATCH('Capacity Backing (Hide)'!$A158,'Capacity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(Hide)'!$A158,'Capacity Summary'!$H$138:$BG$138,0))="x",INDEX('Capacity Summary'!$C$139:$E$238,MATCH('Capacity Backing (Hide)'!AN$132,'Capacity Summary'!$B$139:$B$238,0),4),IF(INDEX('Capacity Summary'!$H$139:$BG$238,MATCH('Capacity Backing (Hide)'!AN$132,'Capacity Summary'!$B$139:$B$238,0),MATCH('Capacity Backing (Hide)'!$A158,'Capacity Summary'!$H$138:$BG$138,0))&lt;&gt;0,INDEX('Capacity Summary'!$H$139:$BG$238,MATCH('Capacity Backing (Hide)'!AN$132,'Capacity Summary'!$B$139:$B$238,0),MATCH('Capacity Backing (Hide)'!$A158,'Capacity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(Hide)'!$A158,'Capacity Summary'!$H$138:$BG$138,0))="x",INDEX('Capacity Summary'!$C$139:$E$238,MATCH('Capacity Backing (Hide)'!AO$132,'Capacity Summary'!$B$139:$B$238,0),4),IF(INDEX('Capacity Summary'!$H$139:$BG$238,MATCH('Capacity Backing (Hide)'!AO$132,'Capacity Summary'!$B$139:$B$238,0),MATCH('Capacity Backing (Hide)'!$A158,'Capacity Summary'!$H$138:$BG$138,0))&lt;&gt;0,INDEX('Capacity Summary'!$H$139:$BG$238,MATCH('Capacity Backing (Hide)'!AO$132,'Capacity Summary'!$B$139:$B$238,0),MATCH('Capacity Backing (Hide)'!$A158,'Capacity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(Hide)'!$A158,'Capacity Summary'!$H$138:$BG$138,0))="x",INDEX('Capacity Summary'!$C$139:$E$238,MATCH('Capacity Backing (Hide)'!AP$132,'Capacity Summary'!$B$139:$B$238,0),4),IF(INDEX('Capacity Summary'!$H$139:$BG$238,MATCH('Capacity Backing (Hide)'!AP$132,'Capacity Summary'!$B$139:$B$238,0),MATCH('Capacity Backing (Hide)'!$A158,'Capacity Summary'!$H$138:$BG$138,0))&lt;&gt;0,INDEX('Capacity Summary'!$H$139:$BG$238,MATCH('Capacity Backing (Hide)'!AP$132,'Capacity Summary'!$B$139:$B$238,0),MATCH('Capacity Backing (Hide)'!$A158,'Capacity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(Hide)'!$A158,'Capacity Summary'!$H$138:$BG$138,0))="x",INDEX('Capacity Summary'!$C$139:$E$238,MATCH('Capacity Backing (Hide)'!AQ$132,'Capacity Summary'!$B$139:$B$238,0),4),IF(INDEX('Capacity Summary'!$H$139:$BG$238,MATCH('Capacity Backing (Hide)'!AQ$132,'Capacity Summary'!$B$139:$B$238,0),MATCH('Capacity Backing (Hide)'!$A158,'Capacity Summary'!$H$138:$BG$138,0))&lt;&gt;0,INDEX('Capacity Summary'!$H$139:$BG$238,MATCH('Capacity Backing (Hide)'!AQ$132,'Capacity Summary'!$B$139:$B$238,0),MATCH('Capacity Backing (Hide)'!$A158,'Capacity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(Hide)'!$A158,'Capacity Summary'!$H$138:$BG$138,0))="x",INDEX('Capacity Summary'!$C$139:$E$238,MATCH('Capacity Backing (Hide)'!AR$132,'Capacity Summary'!$B$139:$B$238,0),4),IF(INDEX('Capacity Summary'!$H$139:$BG$238,MATCH('Capacity Backing (Hide)'!AR$132,'Capacity Summary'!$B$139:$B$238,0),MATCH('Capacity Backing (Hide)'!$A158,'Capacity Summary'!$H$138:$BG$138,0))&lt;&gt;0,INDEX('Capacity Summary'!$H$139:$BG$238,MATCH('Capacity Backing (Hide)'!AR$132,'Capacity Summary'!$B$139:$B$238,0),MATCH('Capacity Backing (Hide)'!$A158,'Capacity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(Hide)'!$A158,'Capacity Summary'!$H$138:$BG$138,0))="x",INDEX('Capacity Summary'!$C$139:$E$238,MATCH('Capacity Backing (Hide)'!AS$132,'Capacity Summary'!$B$139:$B$238,0),4),IF(INDEX('Capacity Summary'!$H$139:$BG$238,MATCH('Capacity Backing (Hide)'!AS$132,'Capacity Summary'!$B$139:$B$238,0),MATCH('Capacity Backing (Hide)'!$A158,'Capacity Summary'!$H$138:$BG$138,0))&lt;&gt;0,INDEX('Capacity Summary'!$H$139:$BG$238,MATCH('Capacity Backing (Hide)'!AS$132,'Capacity Summary'!$B$139:$B$238,0),MATCH('Capacity Backing (Hide)'!$A158,'Capacity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(Hide)'!$A158,'Capacity Summary'!$H$138:$BG$138,0))="x",INDEX('Capacity Summary'!$C$139:$E$238,MATCH('Capacity Backing (Hide)'!AT$132,'Capacity Summary'!$B$139:$B$238,0),4),IF(INDEX('Capacity Summary'!$H$139:$BG$238,MATCH('Capacity Backing (Hide)'!AT$132,'Capacity Summary'!$B$139:$B$238,0),MATCH('Capacity Backing (Hide)'!$A158,'Capacity Summary'!$H$138:$BG$138,0))&lt;&gt;0,INDEX('Capacity Summary'!$H$139:$BG$238,MATCH('Capacity Backing (Hide)'!AT$132,'Capacity Summary'!$B$139:$B$238,0),MATCH('Capacity Backing (Hide)'!$A158,'Capacity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(Hide)'!$A158,'Capacity Summary'!$H$138:$BG$138,0))="x",INDEX('Capacity Summary'!$C$139:$E$238,MATCH('Capacity Backing (Hide)'!AU$132,'Capacity Summary'!$B$139:$B$238,0),4),IF(INDEX('Capacity Summary'!$H$139:$BG$238,MATCH('Capacity Backing (Hide)'!AU$132,'Capacity Summary'!$B$139:$B$238,0),MATCH('Capacity Backing (Hide)'!$A158,'Capacity Summary'!$H$138:$BG$138,0))&lt;&gt;0,INDEX('Capacity Summary'!$H$139:$BG$238,MATCH('Capacity Backing (Hide)'!AU$132,'Capacity Summary'!$B$139:$B$238,0),MATCH('Capacity Backing (Hide)'!$A158,'Capacity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(Hide)'!$A158,'Capacity Summary'!$H$138:$BG$138,0))="x",INDEX('Capacity Summary'!$C$139:$E$238,MATCH('Capacity Backing (Hide)'!AV$132,'Capacity Summary'!$B$139:$B$238,0),4),IF(INDEX('Capacity Summary'!$H$139:$BG$238,MATCH('Capacity Backing (Hide)'!AV$132,'Capacity Summary'!$B$139:$B$238,0),MATCH('Capacity Backing (Hide)'!$A158,'Capacity Summary'!$H$138:$BG$138,0))&lt;&gt;0,INDEX('Capacity Summary'!$H$139:$BG$238,MATCH('Capacity Backing (Hide)'!AV$132,'Capacity Summary'!$B$139:$B$238,0),MATCH('Capacity Backing (Hide)'!$A158,'Capacity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(Hide)'!$A158,'Capacity Summary'!$H$138:$BG$138,0))="x",INDEX('Capacity Summary'!$C$139:$E$238,MATCH('Capacity Backing (Hide)'!AW$132,'Capacity Summary'!$B$139:$B$238,0),4),IF(INDEX('Capacity Summary'!$H$139:$BG$238,MATCH('Capacity Backing (Hide)'!AW$132,'Capacity Summary'!$B$139:$B$238,0),MATCH('Capacity Backing (Hide)'!$A158,'Capacity Summary'!$H$138:$BG$138,0))&lt;&gt;0,INDEX('Capacity Summary'!$H$139:$BG$238,MATCH('Capacity Backing (Hide)'!AW$132,'Capacity Summary'!$B$139:$B$238,0),MATCH('Capacity Backing (Hide)'!$A158,'Capacity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(Hide)'!$A158,'Capacity Summary'!$H$138:$BG$138,0))="x",INDEX('Capacity Summary'!$C$139:$E$238,MATCH('Capacity Backing (Hide)'!AX$132,'Capacity Summary'!$B$139:$B$238,0),4),IF(INDEX('Capacity Summary'!$H$139:$BG$238,MATCH('Capacity Backing (Hide)'!AX$132,'Capacity Summary'!$B$139:$B$238,0),MATCH('Capacity Backing (Hide)'!$A158,'Capacity Summary'!$H$138:$BG$138,0))&lt;&gt;0,INDEX('Capacity Summary'!$H$139:$BG$238,MATCH('Capacity Backing (Hide)'!AX$132,'Capacity Summary'!$B$139:$B$238,0),MATCH('Capacity Backing (Hide)'!$A158,'Capacity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(Hide)'!$A158,'Capacity Summary'!$H$138:$BG$138,0))="x",INDEX('Capacity Summary'!$C$139:$E$238,MATCH('Capacity Backing (Hide)'!AY$132,'Capacity Summary'!$B$139:$B$238,0),4),IF(INDEX('Capacity Summary'!$H$139:$BG$238,MATCH('Capacity Backing (Hide)'!AY$132,'Capacity Summary'!$B$139:$B$238,0),MATCH('Capacity Backing (Hide)'!$A158,'Capacity Summary'!$H$138:$BG$138,0))&lt;&gt;0,INDEX('Capacity Summary'!$H$139:$BG$238,MATCH('Capacity Backing (Hide)'!AY$132,'Capacity Summary'!$B$139:$B$238,0),MATCH('Capacity Backing (Hide)'!$A158,'Capacity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(Hide)'!$A158,'Capacity Summary'!$H$138:$BG$138,0))="x",INDEX('Capacity Summary'!$C$139:$E$238,MATCH('Capacity Backing (Hide)'!AZ$132,'Capacity Summary'!$B$139:$B$238,0),4),IF(INDEX('Capacity Summary'!$H$139:$BG$238,MATCH('Capacity Backing (Hide)'!AZ$132,'Capacity Summary'!$B$139:$B$238,0),MATCH('Capacity Backing (Hide)'!$A158,'Capacity Summary'!$H$138:$BG$138,0))&lt;&gt;0,INDEX('Capacity Summary'!$H$139:$BG$238,MATCH('Capacity Backing (Hide)'!AZ$132,'Capacity Summary'!$B$139:$B$238,0),MATCH('Capacity Backing (Hide)'!$A158,'Capacity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(Hide)'!$A158,'Capacity Summary'!$H$138:$BG$138,0))="x",INDEX('Capacity Summary'!$C$139:$E$238,MATCH('Capacity Backing (Hide)'!BA$132,'Capacity Summary'!$B$139:$B$238,0),4),IF(INDEX('Capacity Summary'!$H$139:$BG$238,MATCH('Capacity Backing (Hide)'!BA$132,'Capacity Summary'!$B$139:$B$238,0),MATCH('Capacity Backing (Hide)'!$A158,'Capacity Summary'!$H$138:$BG$138,0))&lt;&gt;0,INDEX('Capacity Summary'!$H$139:$BG$238,MATCH('Capacity Backing (Hide)'!BA$132,'Capacity Summary'!$B$139:$B$238,0),MATCH('Capacity Backing (Hide)'!$A158,'Capacity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(Hide)'!$A158,'Capacity Summary'!$H$138:$BG$138,0))="x",INDEX('Capacity Summary'!$C$139:$E$238,MATCH('Capacity Backing (Hide)'!BB$132,'Capacity Summary'!$B$139:$B$238,0),4),IF(INDEX('Capacity Summary'!$H$139:$BG$238,MATCH('Capacity Backing (Hide)'!BB$132,'Capacity Summary'!$B$139:$B$238,0),MATCH('Capacity Backing (Hide)'!$A158,'Capacity Summary'!$H$138:$BG$138,0))&lt;&gt;0,INDEX('Capacity Summary'!$H$139:$BG$238,MATCH('Capacity Backing (Hide)'!BB$132,'Capacity Summary'!$B$139:$B$238,0),MATCH('Capacity Backing (Hide)'!$A158,'Capacity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(Hide)'!$A158,'Capacity Summary'!$H$138:$BG$138,0))="x",INDEX('Capacity Summary'!$C$139:$E$238,MATCH('Capacity Backing (Hide)'!BC$132,'Capacity Summary'!$B$139:$B$238,0),4),IF(INDEX('Capacity Summary'!$H$139:$BG$238,MATCH('Capacity Backing (Hide)'!BC$132,'Capacity Summary'!$B$139:$B$238,0),MATCH('Capacity Backing (Hide)'!$A158,'Capacity Summary'!$H$138:$BG$138,0))&lt;&gt;0,INDEX('Capacity Summary'!$H$139:$BG$238,MATCH('Capacity Backing (Hide)'!BC$132,'Capacity Summary'!$B$139:$B$238,0),MATCH('Capacity Backing (Hide)'!$A158,'Capacity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(Hide)'!$A158,'Capacity Summary'!$H$138:$BG$138,0))="x",INDEX('Capacity Summary'!$C$139:$E$238,MATCH('Capacity Backing (Hide)'!BD$132,'Capacity Summary'!$B$139:$B$238,0),4),IF(INDEX('Capacity Summary'!$H$139:$BG$238,MATCH('Capacity Backing (Hide)'!BD$132,'Capacity Summary'!$B$139:$B$238,0),MATCH('Capacity Backing (Hide)'!$A158,'Capacity Summary'!$H$138:$BG$138,0))&lt;&gt;0,INDEX('Capacity Summary'!$H$139:$BG$238,MATCH('Capacity Backing (Hide)'!BD$132,'Capacity Summary'!$B$139:$B$238,0),MATCH('Capacity Backing (Hide)'!$A158,'Capacity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(Hide)'!$A158,'Capacity Summary'!$H$138:$BG$138,0))="x",INDEX('Capacity Summary'!$C$139:$E$238,MATCH('Capacity Backing (Hide)'!BE$132,'Capacity Summary'!$B$139:$B$238,0),4),IF(INDEX('Capacity Summary'!$H$139:$BG$238,MATCH('Capacity Backing (Hide)'!BE$132,'Capacity Summary'!$B$139:$B$238,0),MATCH('Capacity Backing (Hide)'!$A158,'Capacity Summary'!$H$138:$BG$138,0))&lt;&gt;0,INDEX('Capacity Summary'!$H$139:$BG$238,MATCH('Capacity Backing (Hide)'!BE$132,'Capacity Summary'!$B$139:$B$238,0),MATCH('Capacity Backing (Hide)'!$A158,'Capacity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(Hide)'!$A158,'Capacity Summary'!$H$138:$BG$138,0))="x",INDEX('Capacity Summary'!$C$139:$E$238,MATCH('Capacity Backing (Hide)'!BF$132,'Capacity Summary'!$B$139:$B$238,0),4),IF(INDEX('Capacity Summary'!$H$139:$BG$238,MATCH('Capacity Backing (Hide)'!BF$132,'Capacity Summary'!$B$139:$B$238,0),MATCH('Capacity Backing (Hide)'!$A158,'Capacity Summary'!$H$138:$BG$138,0))&lt;&gt;0,INDEX('Capacity Summary'!$H$139:$BG$238,MATCH('Capacity Backing (Hide)'!BF$132,'Capacity Summary'!$B$139:$B$238,0),MATCH('Capacity Backing (Hide)'!$A158,'Capacity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(Hide)'!$A158,'Capacity Summary'!$H$138:$BG$138,0))="x",INDEX('Capacity Summary'!$C$139:$E$238,MATCH('Capacity Backing (Hide)'!BG$132,'Capacity Summary'!$B$139:$B$238,0),4),IF(INDEX('Capacity Summary'!$H$139:$BG$238,MATCH('Capacity Backing (Hide)'!BG$132,'Capacity Summary'!$B$139:$B$238,0),MATCH('Capacity Backing (Hide)'!$A158,'Capacity Summary'!$H$138:$BG$138,0))&lt;&gt;0,INDEX('Capacity Summary'!$H$139:$BG$238,MATCH('Capacity Backing (Hide)'!BG$132,'Capacity Summary'!$B$139:$B$238,0),MATCH('Capacity Backing (Hide)'!$A158,'Capacity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(Hide)'!$A158,'Capacity Summary'!$H$138:$BG$138,0))="x",INDEX('Capacity Summary'!$C$139:$E$238,MATCH('Capacity Backing (Hide)'!BH$132,'Capacity Summary'!$B$139:$B$238,0),4),IF(INDEX('Capacity Summary'!$H$139:$BG$238,MATCH('Capacity Backing (Hide)'!BH$132,'Capacity Summary'!$B$139:$B$238,0),MATCH('Capacity Backing (Hide)'!$A158,'Capacity Summary'!$H$138:$BG$138,0))&lt;&gt;0,INDEX('Capacity Summary'!$H$139:$BG$238,MATCH('Capacity Backing (Hide)'!BH$132,'Capacity Summary'!$B$139:$B$238,0),MATCH('Capacity Backing (Hide)'!$A158,'Capacity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(Hide)'!$A158,'Capacity Summary'!$H$138:$BG$138,0))="x",INDEX('Capacity Summary'!$C$139:$E$238,MATCH('Capacity Backing (Hide)'!BI$132,'Capacity Summary'!$B$139:$B$238,0),4),IF(INDEX('Capacity Summary'!$H$139:$BG$238,MATCH('Capacity Backing (Hide)'!BI$132,'Capacity Summary'!$B$139:$B$238,0),MATCH('Capacity Backing (Hide)'!$A158,'Capacity Summary'!$H$138:$BG$138,0))&lt;&gt;0,INDEX('Capacity Summary'!$H$139:$BG$238,MATCH('Capacity Backing (Hide)'!BI$132,'Capacity Summary'!$B$139:$B$238,0),MATCH('Capacity Backing (Hide)'!$A158,'Capacity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(Hide)'!$A158,'Capacity Summary'!$H$138:$BG$138,0))="x",INDEX('Capacity Summary'!$C$139:$E$238,MATCH('Capacity Backing (Hide)'!BJ$132,'Capacity Summary'!$B$139:$B$238,0),4),IF(INDEX('Capacity Summary'!$H$139:$BG$238,MATCH('Capacity Backing (Hide)'!BJ$132,'Capacity Summary'!$B$139:$B$238,0),MATCH('Capacity Backing (Hide)'!$A158,'Capacity Summary'!$H$138:$BG$138,0))&lt;&gt;0,INDEX('Capacity Summary'!$H$139:$BG$238,MATCH('Capacity Backing (Hide)'!BJ$132,'Capacity Summary'!$B$139:$B$238,0),MATCH('Capacity Backing (Hide)'!$A158,'Capacity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(Hide)'!$A158,'Capacity Summary'!$H$138:$BG$138,0))="x",INDEX('Capacity Summary'!$C$139:$E$238,MATCH('Capacity Backing (Hide)'!BK$132,'Capacity Summary'!$B$139:$B$238,0),4),IF(INDEX('Capacity Summary'!$H$139:$BG$238,MATCH('Capacity Backing (Hide)'!BK$132,'Capacity Summary'!$B$139:$B$238,0),MATCH('Capacity Backing (Hide)'!$A158,'Capacity Summary'!$H$138:$BG$138,0))&lt;&gt;0,INDEX('Capacity Summary'!$H$139:$BG$238,MATCH('Capacity Backing (Hide)'!BK$132,'Capacity Summary'!$B$139:$B$238,0),MATCH('Capacity Backing (Hide)'!$A158,'Capacity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(Hide)'!$A158,'Capacity Summary'!$H$138:$BG$138,0))="x",INDEX('Capacity Summary'!$C$139:$E$238,MATCH('Capacity Backing (Hide)'!BL$132,'Capacity Summary'!$B$139:$B$238,0),4),IF(INDEX('Capacity Summary'!$H$139:$BG$238,MATCH('Capacity Backing (Hide)'!BL$132,'Capacity Summary'!$B$139:$B$238,0),MATCH('Capacity Backing (Hide)'!$A158,'Capacity Summary'!$H$138:$BG$138,0))&lt;&gt;0,INDEX('Capacity Summary'!$H$139:$BG$238,MATCH('Capacity Backing (Hide)'!BL$132,'Capacity Summary'!$B$139:$B$238,0),MATCH('Capacity Backing (Hide)'!$A158,'Capacity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(Hide)'!$A158,'Capacity Summary'!$H$138:$BG$138,0))="x",INDEX('Capacity Summary'!$C$139:$E$238,MATCH('Capacity Backing (Hide)'!BM$132,'Capacity Summary'!$B$139:$B$238,0),4),IF(INDEX('Capacity Summary'!$H$139:$BG$238,MATCH('Capacity Backing (Hide)'!BM$132,'Capacity Summary'!$B$139:$B$238,0),MATCH('Capacity Backing (Hide)'!$A158,'Capacity Summary'!$H$138:$BG$138,0))&lt;&gt;0,INDEX('Capacity Summary'!$H$139:$BG$238,MATCH('Capacity Backing (Hide)'!BM$132,'Capacity Summary'!$B$139:$B$238,0),MATCH('Capacity Backing (Hide)'!$A158,'Capacity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(Hide)'!$A158,'Capacity Summary'!$H$138:$BG$138,0))="x",INDEX('Capacity Summary'!$C$139:$E$238,MATCH('Capacity Backing (Hide)'!BN$132,'Capacity Summary'!$B$139:$B$238,0),4),IF(INDEX('Capacity Summary'!$H$139:$BG$238,MATCH('Capacity Backing (Hide)'!BN$132,'Capacity Summary'!$B$139:$B$238,0),MATCH('Capacity Backing (Hide)'!$A158,'Capacity Summary'!$H$138:$BG$138,0))&lt;&gt;0,INDEX('Capacity Summary'!$H$139:$BG$238,MATCH('Capacity Backing (Hide)'!BN$132,'Capacity Summary'!$B$139:$B$238,0),MATCH('Capacity Backing (Hide)'!$A158,'Capacity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(Hide)'!$A158,'Capacity Summary'!$H$138:$BG$138,0))="x",INDEX('Capacity Summary'!$C$139:$E$238,MATCH('Capacity Backing (Hide)'!BO$132,'Capacity Summary'!$B$139:$B$238,0),4),IF(INDEX('Capacity Summary'!$H$139:$BG$238,MATCH('Capacity Backing (Hide)'!BO$132,'Capacity Summary'!$B$139:$B$238,0),MATCH('Capacity Backing (Hide)'!$A158,'Capacity Summary'!$H$138:$BG$138,0))&lt;&gt;0,INDEX('Capacity Summary'!$H$139:$BG$238,MATCH('Capacity Backing (Hide)'!BO$132,'Capacity Summary'!$B$139:$B$238,0),MATCH('Capacity Backing (Hide)'!$A158,'Capacity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(Hide)'!$A158,'Capacity Summary'!$H$138:$BG$138,0))="x",INDEX('Capacity Summary'!$C$139:$E$238,MATCH('Capacity Backing (Hide)'!BP$132,'Capacity Summary'!$B$139:$B$238,0),4),IF(INDEX('Capacity Summary'!$H$139:$BG$238,MATCH('Capacity Backing (Hide)'!BP$132,'Capacity Summary'!$B$139:$B$238,0),MATCH('Capacity Backing (Hide)'!$A158,'Capacity Summary'!$H$138:$BG$138,0))&lt;&gt;0,INDEX('Capacity Summary'!$H$139:$BG$238,MATCH('Capacity Backing (Hide)'!BP$132,'Capacity Summary'!$B$139:$B$238,0),MATCH('Capacity Backing (Hide)'!$A158,'Capacity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(Hide)'!$A158,'Capacity Summary'!$H$138:$BG$138,0))="x",INDEX('Capacity Summary'!$C$139:$E$238,MATCH('Capacity Backing (Hide)'!BQ$132,'Capacity Summary'!$B$139:$B$238,0),4),IF(INDEX('Capacity Summary'!$H$139:$BG$238,MATCH('Capacity Backing (Hide)'!BQ$132,'Capacity Summary'!$B$139:$B$238,0),MATCH('Capacity Backing (Hide)'!$A158,'Capacity Summary'!$H$138:$BG$138,0))&lt;&gt;0,INDEX('Capacity Summary'!$H$139:$BG$238,MATCH('Capacity Backing (Hide)'!BQ$132,'Capacity Summary'!$B$139:$B$238,0),MATCH('Capacity Backing (Hide)'!$A158,'Capacity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(Hide)'!$A158,'Capacity Summary'!$H$138:$BG$138,0))="x",INDEX('Capacity Summary'!$C$139:$E$238,MATCH('Capacity Backing (Hide)'!BR$132,'Capacity Summary'!$B$139:$B$238,0),4),IF(INDEX('Capacity Summary'!$H$139:$BG$238,MATCH('Capacity Backing (Hide)'!BR$132,'Capacity Summary'!$B$139:$B$238,0),MATCH('Capacity Backing (Hide)'!$A158,'Capacity Summary'!$H$138:$BG$138,0))&lt;&gt;0,INDEX('Capacity Summary'!$H$139:$BG$238,MATCH('Capacity Backing (Hide)'!BR$132,'Capacity Summary'!$B$139:$B$238,0),MATCH('Capacity Backing (Hide)'!$A158,'Capacity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(Hide)'!$A158,'Capacity Summary'!$H$138:$BG$138,0))="x",INDEX('Capacity Summary'!$C$139:$E$238,MATCH('Capacity Backing (Hide)'!BS$132,'Capacity Summary'!$B$139:$B$238,0),4),IF(INDEX('Capacity Summary'!$H$139:$BG$238,MATCH('Capacity Backing (Hide)'!BS$132,'Capacity Summary'!$B$139:$B$238,0),MATCH('Capacity Backing (Hide)'!$A158,'Capacity Summary'!$H$138:$BG$138,0))&lt;&gt;0,INDEX('Capacity Summary'!$H$139:$BG$238,MATCH('Capacity Backing (Hide)'!BS$132,'Capacity Summary'!$B$139:$B$238,0),MATCH('Capacity Backing (Hide)'!$A158,'Capacity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(Hide)'!$A158,'Capacity Summary'!$H$138:$BG$138,0))="x",INDEX('Capacity Summary'!$C$139:$E$238,MATCH('Capacity Backing (Hide)'!BT$132,'Capacity Summary'!$B$139:$B$238,0),4),IF(INDEX('Capacity Summary'!$H$139:$BG$238,MATCH('Capacity Backing (Hide)'!BT$132,'Capacity Summary'!$B$139:$B$238,0),MATCH('Capacity Backing (Hide)'!$A158,'Capacity Summary'!$H$138:$BG$138,0))&lt;&gt;0,INDEX('Capacity Summary'!$H$139:$BG$238,MATCH('Capacity Backing (Hide)'!BT$132,'Capacity Summary'!$B$139:$B$238,0),MATCH('Capacity Backing (Hide)'!$A158,'Capacity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(Hide)'!$A158,'Capacity Summary'!$H$138:$BG$138,0))="x",INDEX('Capacity Summary'!$C$139:$E$238,MATCH('Capacity Backing (Hide)'!BU$132,'Capacity Summary'!$B$139:$B$238,0),4),IF(INDEX('Capacity Summary'!$H$139:$BG$238,MATCH('Capacity Backing (Hide)'!BU$132,'Capacity Summary'!$B$139:$B$238,0),MATCH('Capacity Backing (Hide)'!$A158,'Capacity Summary'!$H$138:$BG$138,0))&lt;&gt;0,INDEX('Capacity Summary'!$H$139:$BG$238,MATCH('Capacity Backing (Hide)'!BU$132,'Capacity Summary'!$B$139:$B$238,0),MATCH('Capacity Backing (Hide)'!$A158,'Capacity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(Hide)'!$A158,'Capacity Summary'!$H$138:$BG$138,0))="x",INDEX('Capacity Summary'!$C$139:$E$238,MATCH('Capacity Backing (Hide)'!BV$132,'Capacity Summary'!$B$139:$B$238,0),4),IF(INDEX('Capacity Summary'!$H$139:$BG$238,MATCH('Capacity Backing (Hide)'!BV$132,'Capacity Summary'!$B$139:$B$238,0),MATCH('Capacity Backing (Hide)'!$A158,'Capacity Summary'!$H$138:$BG$138,0))&lt;&gt;0,INDEX('Capacity Summary'!$H$139:$BG$238,MATCH('Capacity Backing (Hide)'!BV$132,'Capacity Summary'!$B$139:$B$238,0),MATCH('Capacity Backing (Hide)'!$A158,'Capacity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(Hide)'!$A158,'Capacity Summary'!$H$138:$BG$138,0))="x",INDEX('Capacity Summary'!$C$139:$E$238,MATCH('Capacity Backing (Hide)'!BW$132,'Capacity Summary'!$B$139:$B$238,0),4),IF(INDEX('Capacity Summary'!$H$139:$BG$238,MATCH('Capacity Backing (Hide)'!BW$132,'Capacity Summary'!$B$139:$B$238,0),MATCH('Capacity Backing (Hide)'!$A158,'Capacity Summary'!$H$138:$BG$138,0))&lt;&gt;0,INDEX('Capacity Summary'!$H$139:$BG$238,MATCH('Capacity Backing (Hide)'!BW$132,'Capacity Summary'!$B$139:$B$238,0),MATCH('Capacity Backing (Hide)'!$A158,'Capacity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(Hide)'!$A158,'Capacity Summary'!$H$138:$BG$138,0))="x",INDEX('Capacity Summary'!$C$139:$E$238,MATCH('Capacity Backing (Hide)'!BX$132,'Capacity Summary'!$B$139:$B$238,0),4),IF(INDEX('Capacity Summary'!$H$139:$BG$238,MATCH('Capacity Backing (Hide)'!BX$132,'Capacity Summary'!$B$139:$B$238,0),MATCH('Capacity Backing (Hide)'!$A158,'Capacity Summary'!$H$138:$BG$138,0))&lt;&gt;0,INDEX('Capacity Summary'!$H$139:$BG$238,MATCH('Capacity Backing (Hide)'!BX$132,'Capacity Summary'!$B$139:$B$238,0),MATCH('Capacity Backing (Hide)'!$A158,'Capacity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(Hide)'!$A158,'Capacity Summary'!$H$138:$BG$138,0))="x",INDEX('Capacity Summary'!$C$139:$E$238,MATCH('Capacity Backing (Hide)'!BY$132,'Capacity Summary'!$B$139:$B$238,0),4),IF(INDEX('Capacity Summary'!$H$139:$BG$238,MATCH('Capacity Backing (Hide)'!BY$132,'Capacity Summary'!$B$139:$B$238,0),MATCH('Capacity Backing (Hide)'!$A158,'Capacity Summary'!$H$138:$BG$138,0))&lt;&gt;0,INDEX('Capacity Summary'!$H$139:$BG$238,MATCH('Capacity Backing (Hide)'!BY$132,'Capacity Summary'!$B$139:$B$238,0),MATCH('Capacity Backing (Hide)'!$A158,'Capacity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(Hide)'!$A158,'Capacity Summary'!$H$138:$BG$138,0))="x",INDEX('Capacity Summary'!$C$139:$E$238,MATCH('Capacity Backing (Hide)'!BZ$132,'Capacity Summary'!$B$139:$B$238,0),4),IF(INDEX('Capacity Summary'!$H$139:$BG$238,MATCH('Capacity Backing (Hide)'!BZ$132,'Capacity Summary'!$B$139:$B$238,0),MATCH('Capacity Backing (Hide)'!$A158,'Capacity Summary'!$H$138:$BG$138,0))&lt;&gt;0,INDEX('Capacity Summary'!$H$139:$BG$238,MATCH('Capacity Backing (Hide)'!BZ$132,'Capacity Summary'!$B$139:$B$238,0),MATCH('Capacity Backing (Hide)'!$A158,'Capacity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(Hide)'!$A158,'Capacity Summary'!$H$138:$BG$138,0))="x",INDEX('Capacity Summary'!$C$139:$E$238,MATCH('Capacity Backing (Hide)'!CA$132,'Capacity Summary'!$B$139:$B$238,0),4),IF(INDEX('Capacity Summary'!$H$139:$BG$238,MATCH('Capacity Backing (Hide)'!CA$132,'Capacity Summary'!$B$139:$B$238,0),MATCH('Capacity Backing (Hide)'!$A158,'Capacity Summary'!$H$138:$BG$138,0))&lt;&gt;0,INDEX('Capacity Summary'!$H$139:$BG$238,MATCH('Capacity Backing (Hide)'!CA$132,'Capacity Summary'!$B$139:$B$238,0),MATCH('Capacity Backing (Hide)'!$A158,'Capacity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(Hide)'!$A158,'Capacity Summary'!$H$138:$BG$138,0))="x",INDEX('Capacity Summary'!$C$139:$E$238,MATCH('Capacity Backing (Hide)'!CB$132,'Capacity Summary'!$B$139:$B$238,0),4),IF(INDEX('Capacity Summary'!$H$139:$BG$238,MATCH('Capacity Backing (Hide)'!CB$132,'Capacity Summary'!$B$139:$B$238,0),MATCH('Capacity Backing (Hide)'!$A158,'Capacity Summary'!$H$138:$BG$138,0))&lt;&gt;0,INDEX('Capacity Summary'!$H$139:$BG$238,MATCH('Capacity Backing (Hide)'!CB$132,'Capacity Summary'!$B$139:$B$238,0),MATCH('Capacity Backing (Hide)'!$A158,'Capacity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(Hide)'!$A158,'Capacity Summary'!$H$138:$BG$138,0))="x",INDEX('Capacity Summary'!$C$139:$E$238,MATCH('Capacity Backing (Hide)'!CC$132,'Capacity Summary'!$B$139:$B$238,0),4),IF(INDEX('Capacity Summary'!$H$139:$BG$238,MATCH('Capacity Backing (Hide)'!CC$132,'Capacity Summary'!$B$139:$B$238,0),MATCH('Capacity Backing (Hide)'!$A158,'Capacity Summary'!$H$138:$BG$138,0))&lt;&gt;0,INDEX('Capacity Summary'!$H$139:$BG$238,MATCH('Capacity Backing (Hide)'!CC$132,'Capacity Summary'!$B$139:$B$238,0),MATCH('Capacity Backing (Hide)'!$A158,'Capacity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(Hide)'!$A158,'Capacity Summary'!$H$138:$BG$138,0))="x",INDEX('Capacity Summary'!$C$139:$E$238,MATCH('Capacity Backing (Hide)'!CD$132,'Capacity Summary'!$B$139:$B$238,0),4),IF(INDEX('Capacity Summary'!$H$139:$BG$238,MATCH('Capacity Backing (Hide)'!CD$132,'Capacity Summary'!$B$139:$B$238,0),MATCH('Capacity Backing (Hide)'!$A158,'Capacity Summary'!$H$138:$BG$138,0))&lt;&gt;0,INDEX('Capacity Summary'!$H$139:$BG$238,MATCH('Capacity Backing (Hide)'!CD$132,'Capacity Summary'!$B$139:$B$238,0),MATCH('Capacity Backing (Hide)'!$A158,'Capacity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(Hide)'!$A158,'Capacity Summary'!$H$138:$BG$138,0))="x",INDEX('Capacity Summary'!$C$139:$E$238,MATCH('Capacity Backing (Hide)'!CE$132,'Capacity Summary'!$B$139:$B$238,0),4),IF(INDEX('Capacity Summary'!$H$139:$BG$238,MATCH('Capacity Backing (Hide)'!CE$132,'Capacity Summary'!$B$139:$B$238,0),MATCH('Capacity Backing (Hide)'!$A158,'Capacity Summary'!$H$138:$BG$138,0))&lt;&gt;0,INDEX('Capacity Summary'!$H$139:$BG$238,MATCH('Capacity Backing (Hide)'!CE$132,'Capacity Summary'!$B$139:$B$238,0),MATCH('Capacity Backing (Hide)'!$A158,'Capacity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(Hide)'!$A158,'Capacity Summary'!$H$138:$BG$138,0))="x",INDEX('Capacity Summary'!$C$139:$E$238,MATCH('Capacity Backing (Hide)'!CF$132,'Capacity Summary'!$B$139:$B$238,0),4),IF(INDEX('Capacity Summary'!$H$139:$BG$238,MATCH('Capacity Backing (Hide)'!CF$132,'Capacity Summary'!$B$139:$B$238,0),MATCH('Capacity Backing (Hide)'!$A158,'Capacity Summary'!$H$138:$BG$138,0))&lt;&gt;0,INDEX('Capacity Summary'!$H$139:$BG$238,MATCH('Capacity Backing (Hide)'!CF$132,'Capacity Summary'!$B$139:$B$238,0),MATCH('Capacity Backing (Hide)'!$A158,'Capacity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(Hide)'!$A158,'Capacity Summary'!$H$138:$BG$138,0))="x",INDEX('Capacity Summary'!$C$139:$E$238,MATCH('Capacity Backing (Hide)'!CG$132,'Capacity Summary'!$B$139:$B$238,0),4),IF(INDEX('Capacity Summary'!$H$139:$BG$238,MATCH('Capacity Backing (Hide)'!CG$132,'Capacity Summary'!$B$139:$B$238,0),MATCH('Capacity Backing (Hide)'!$A158,'Capacity Summary'!$H$138:$BG$138,0))&lt;&gt;0,INDEX('Capacity Summary'!$H$139:$BG$238,MATCH('Capacity Backing (Hide)'!CG$132,'Capacity Summary'!$B$139:$B$238,0),MATCH('Capacity Backing (Hide)'!$A158,'Capacity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(Hide)'!$A158,'Capacity Summary'!$H$138:$BG$138,0))="x",INDEX('Capacity Summary'!$C$139:$E$238,MATCH('Capacity Backing (Hide)'!CH$132,'Capacity Summary'!$B$139:$B$238,0),4),IF(INDEX('Capacity Summary'!$H$139:$BG$238,MATCH('Capacity Backing (Hide)'!CH$132,'Capacity Summary'!$B$139:$B$238,0),MATCH('Capacity Backing (Hide)'!$A158,'Capacity Summary'!$H$138:$BG$138,0))&lt;&gt;0,INDEX('Capacity Summary'!$H$139:$BG$238,MATCH('Capacity Backing (Hide)'!CH$132,'Capacity Summary'!$B$139:$B$238,0),MATCH('Capacity Backing (Hide)'!$A158,'Capacity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(Hide)'!$A158,'Capacity Summary'!$H$138:$BG$138,0))="x",INDEX('Capacity Summary'!$C$139:$E$238,MATCH('Capacity Backing (Hide)'!CI$132,'Capacity Summary'!$B$139:$B$238,0),4),IF(INDEX('Capacity Summary'!$H$139:$BG$238,MATCH('Capacity Backing (Hide)'!CI$132,'Capacity Summary'!$B$139:$B$238,0),MATCH('Capacity Backing (Hide)'!$A158,'Capacity Summary'!$H$138:$BG$138,0))&lt;&gt;0,INDEX('Capacity Summary'!$H$139:$BG$238,MATCH('Capacity Backing (Hide)'!CI$132,'Capacity Summary'!$B$139:$B$238,0),MATCH('Capacity Backing (Hide)'!$A158,'Capacity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(Hide)'!$A158,'Capacity Summary'!$H$138:$BG$138,0))="x",INDEX('Capacity Summary'!$C$139:$E$238,MATCH('Capacity Backing (Hide)'!CJ$132,'Capacity Summary'!$B$139:$B$238,0),4),IF(INDEX('Capacity Summary'!$H$139:$BG$238,MATCH('Capacity Backing (Hide)'!CJ$132,'Capacity Summary'!$B$139:$B$238,0),MATCH('Capacity Backing (Hide)'!$A158,'Capacity Summary'!$H$138:$BG$138,0))&lt;&gt;0,INDEX('Capacity Summary'!$H$139:$BG$238,MATCH('Capacity Backing (Hide)'!CJ$132,'Capacity Summary'!$B$139:$B$238,0),MATCH('Capacity Backing (Hide)'!$A158,'Capacity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(Hide)'!$A158,'Capacity Summary'!$H$138:$BG$138,0))="x",INDEX('Capacity Summary'!$C$139:$E$238,MATCH('Capacity Backing (Hide)'!CK$132,'Capacity Summary'!$B$139:$B$238,0),4),IF(INDEX('Capacity Summary'!$H$139:$BG$238,MATCH('Capacity Backing (Hide)'!CK$132,'Capacity Summary'!$B$139:$B$238,0),MATCH('Capacity Backing (Hide)'!$A158,'Capacity Summary'!$H$138:$BG$138,0))&lt;&gt;0,INDEX('Capacity Summary'!$H$139:$BG$238,MATCH('Capacity Backing (Hide)'!CK$132,'Capacity Summary'!$B$139:$B$238,0),MATCH('Capacity Backing (Hide)'!$A158,'Capacity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(Hide)'!$A158,'Capacity Summary'!$H$138:$BG$138,0))="x",INDEX('Capacity Summary'!$C$139:$E$238,MATCH('Capacity Backing (Hide)'!CL$132,'Capacity Summary'!$B$139:$B$238,0),4),IF(INDEX('Capacity Summary'!$H$139:$BG$238,MATCH('Capacity Backing (Hide)'!CL$132,'Capacity Summary'!$B$139:$B$238,0),MATCH('Capacity Backing (Hide)'!$A158,'Capacity Summary'!$H$138:$BG$138,0))&lt;&gt;0,INDEX('Capacity Summary'!$H$139:$BG$238,MATCH('Capacity Backing (Hide)'!CL$132,'Capacity Summary'!$B$139:$B$238,0),MATCH('Capacity Backing (Hide)'!$A158,'Capacity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(Hide)'!$A158,'Capacity Summary'!$H$138:$BG$138,0))="x",INDEX('Capacity Summary'!$C$139:$E$238,MATCH('Capacity Backing (Hide)'!CM$132,'Capacity Summary'!$B$139:$B$238,0),4),IF(INDEX('Capacity Summary'!$H$139:$BG$238,MATCH('Capacity Backing (Hide)'!CM$132,'Capacity Summary'!$B$139:$B$238,0),MATCH('Capacity Backing (Hide)'!$A158,'Capacity Summary'!$H$138:$BG$138,0))&lt;&gt;0,INDEX('Capacity Summary'!$H$139:$BG$238,MATCH('Capacity Backing (Hide)'!CM$132,'Capacity Summary'!$B$139:$B$238,0),MATCH('Capacity Backing (Hide)'!$A158,'Capacity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(Hide)'!$A158,'Capacity Summary'!$H$138:$BG$138,0))="x",INDEX('Capacity Summary'!$C$139:$E$238,MATCH('Capacity Backing (Hide)'!CN$132,'Capacity Summary'!$B$139:$B$238,0),4),IF(INDEX('Capacity Summary'!$H$139:$BG$238,MATCH('Capacity Backing (Hide)'!CN$132,'Capacity Summary'!$B$139:$B$238,0),MATCH('Capacity Backing (Hide)'!$A158,'Capacity Summary'!$H$138:$BG$138,0))&lt;&gt;0,INDEX('Capacity Summary'!$H$139:$BG$238,MATCH('Capacity Backing (Hide)'!CN$132,'Capacity Summary'!$B$139:$B$238,0),MATCH('Capacity Backing (Hide)'!$A158,'Capacity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(Hide)'!$A158,'Capacity Summary'!$H$138:$BG$138,0))="x",INDEX('Capacity Summary'!$C$139:$E$238,MATCH('Capacity Backing (Hide)'!CO$132,'Capacity Summary'!$B$139:$B$238,0),4),IF(INDEX('Capacity Summary'!$H$139:$BG$238,MATCH('Capacity Backing (Hide)'!CO$132,'Capacity Summary'!$B$139:$B$238,0),MATCH('Capacity Backing (Hide)'!$A158,'Capacity Summary'!$H$138:$BG$138,0))&lt;&gt;0,INDEX('Capacity Summary'!$H$139:$BG$238,MATCH('Capacity Backing (Hide)'!CO$132,'Capacity Summary'!$B$139:$B$238,0),MATCH('Capacity Backing (Hide)'!$A158,'Capacity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(Hide)'!$A158,'Capacity Summary'!$H$138:$BG$138,0))="x",INDEX('Capacity Summary'!$C$139:$E$238,MATCH('Capacity Backing (Hide)'!CP$132,'Capacity Summary'!$B$139:$B$238,0),4),IF(INDEX('Capacity Summary'!$H$139:$BG$238,MATCH('Capacity Backing (Hide)'!CP$132,'Capacity Summary'!$B$139:$B$238,0),MATCH('Capacity Backing (Hide)'!$A158,'Capacity Summary'!$H$138:$BG$138,0))&lt;&gt;0,INDEX('Capacity Summary'!$H$139:$BG$238,MATCH('Capacity Backing (Hide)'!CP$132,'Capacity Summary'!$B$139:$B$238,0),MATCH('Capacity Backing (Hide)'!$A158,'Capacity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(Hide)'!$A158,'Capacity Summary'!$H$138:$BG$138,0))="x",INDEX('Capacity Summary'!$C$139:$E$238,MATCH('Capacity Backing (Hide)'!CQ$132,'Capacity Summary'!$B$139:$B$238,0),4),IF(INDEX('Capacity Summary'!$H$139:$BG$238,MATCH('Capacity Backing (Hide)'!CQ$132,'Capacity Summary'!$B$139:$B$238,0),MATCH('Capacity Backing (Hide)'!$A158,'Capacity Summary'!$H$138:$BG$138,0))&lt;&gt;0,INDEX('Capacity Summary'!$H$139:$BG$238,MATCH('Capacity Backing (Hide)'!CQ$132,'Capacity Summary'!$B$139:$B$238,0),MATCH('Capacity Backing (Hide)'!$A158,'Capacity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(Hide)'!$A158,'Capacity Summary'!$H$138:$BG$138,0))="x",INDEX('Capacity Summary'!$C$139:$E$238,MATCH('Capacity Backing (Hide)'!CR$132,'Capacity Summary'!$B$139:$B$238,0),4),IF(INDEX('Capacity Summary'!$H$139:$BG$238,MATCH('Capacity Backing (Hide)'!CR$132,'Capacity Summary'!$B$139:$B$238,0),MATCH('Capacity Backing (Hide)'!$A158,'Capacity Summary'!$H$138:$BG$138,0))&lt;&gt;0,INDEX('Capacity Summary'!$H$139:$BG$238,MATCH('Capacity Backing (Hide)'!CR$132,'Capacity Summary'!$B$139:$B$238,0),MATCH('Capacity Backing (Hide)'!$A158,'Capacity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(Hide)'!$A158,'Capacity Summary'!$H$138:$BG$138,0))="x",INDEX('Capacity Summary'!$C$139:$E$238,MATCH('Capacity Backing (Hide)'!CS$132,'Capacity Summary'!$B$139:$B$238,0),4),IF(INDEX('Capacity Summary'!$H$139:$BG$238,MATCH('Capacity Backing (Hide)'!CS$132,'Capacity Summary'!$B$139:$B$238,0),MATCH('Capacity Backing (Hide)'!$A158,'Capacity Summary'!$H$138:$BG$138,0))&lt;&gt;0,INDEX('Capacity Summary'!$H$139:$BG$238,MATCH('Capacity Backing (Hide)'!CS$132,'Capacity Summary'!$B$139:$B$238,0),MATCH('Capacity Backing (Hide)'!$A158,'Capacity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(Hide)'!$A158,'Capacity Summary'!$H$138:$BG$138,0))="x",INDEX('Capacity Summary'!$C$139:$E$238,MATCH('Capacity Backing (Hide)'!CT$132,'Capacity Summary'!$B$139:$B$238,0),4),IF(INDEX('Capacity Summary'!$H$139:$BG$238,MATCH('Capacity Backing (Hide)'!CT$132,'Capacity Summary'!$B$139:$B$238,0),MATCH('Capacity Backing (Hide)'!$A158,'Capacity Summary'!$H$138:$BG$138,0))&lt;&gt;0,INDEX('Capacity Summary'!$H$139:$BG$238,MATCH('Capacity Backing (Hide)'!CT$132,'Capacity Summary'!$B$139:$B$238,0),MATCH('Capacity Backing (Hide)'!$A158,'Capacity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(Hide)'!$A158,'Capacity Summary'!$H$138:$BG$138,0))="x",INDEX('Capacity Summary'!$C$139:$E$238,MATCH('Capacity Backing (Hide)'!CU$132,'Capacity Summary'!$B$139:$B$238,0),4),IF(INDEX('Capacity Summary'!$H$139:$BG$238,MATCH('Capacity Backing (Hide)'!CU$132,'Capacity Summary'!$B$139:$B$238,0),MATCH('Capacity Backing (Hide)'!$A158,'Capacity Summary'!$H$138:$BG$138,0))&lt;&gt;0,INDEX('Capacity Summary'!$H$139:$BG$238,MATCH('Capacity Backing (Hide)'!CU$132,'Capacity Summary'!$B$139:$B$238,0),MATCH('Capacity Backing (Hide)'!$A158,'Capacity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(Hide)'!$A158,'Capacity Summary'!$H$138:$BG$138,0))="x",INDEX('Capacity Summary'!$C$139:$E$238,MATCH('Capacity Backing (Hide)'!CV$132,'Capacity Summary'!$B$139:$B$238,0),4),IF(INDEX('Capacity Summary'!$H$139:$BG$238,MATCH('Capacity Backing (Hide)'!CV$132,'Capacity Summary'!$B$139:$B$238,0),MATCH('Capacity Backing (Hide)'!$A158,'Capacity Summary'!$H$138:$BG$138,0))&lt;&gt;0,INDEX('Capacity Summary'!$H$139:$BG$238,MATCH('Capacity Backing (Hide)'!CV$132,'Capacity Summary'!$B$139:$B$238,0),MATCH('Capacity Backing (Hide)'!$A158,'Capacity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(Hide)'!$A158,'Capacity Summary'!$H$138:$BG$138,0))="x",INDEX('Capacity Summary'!$C$139:$E$238,MATCH('Capacity Backing (Hide)'!CW$132,'Capacity Summary'!$B$139:$B$238,0),4),IF(INDEX('Capacity Summary'!$H$139:$BG$238,MATCH('Capacity Backing (Hide)'!CW$132,'Capacity Summary'!$B$139:$B$238,0),MATCH('Capacity Backing (Hide)'!$A158,'Capacity Summary'!$H$138:$BG$138,0))&lt;&gt;0,INDEX('Capacity Summary'!$H$139:$BG$238,MATCH('Capacity Backing (Hide)'!CW$132,'Capacity Summary'!$B$139:$B$238,0),MATCH('Capacity Backing (Hide)'!$A158,'Capacity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59" spans="1:101" x14ac:dyDescent="0.35">
      <c r="A159" s="2">
        <f ca="1">'Required Capacity (Hide)'!E29</f>
        <v>44396</v>
      </c>
      <c r="B15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(Hide)'!$A159,'Capacity Summary'!$H$138:$BG$138,0))="x",INDEX('Capacity Summary'!$C$139:$E$238,MATCH('Capacity Backing (Hide)'!B$132,'Capacity Summary'!$B$139:$B$238,0),4),IF(INDEX('Capacity Summary'!$H$139:$BG$238,MATCH('Capacity Backing (Hide)'!B$132,'Capacity Summary'!$B$139:$B$238,0),MATCH('Capacity Backing (Hide)'!$A159,'Capacity Summary'!$H$138:$BG$138,0))&lt;&gt;0,INDEX('Capacity Summary'!$H$139:$BG$238,MATCH('Capacity Backing (Hide)'!B$132,'Capacity Summary'!$B$139:$B$238,0),MATCH('Capacity Backing (Hide)'!$A159,'Capacity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5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(Hide)'!$A159,'Capacity Summary'!$H$138:$BG$138,0))="x",INDEX('Capacity Summary'!$C$139:$E$238,MATCH('Capacity Backing (Hide)'!C$132,'Capacity Summary'!$B$139:$B$238,0),4),IF(INDEX('Capacity Summary'!$H$139:$BG$238,MATCH('Capacity Backing (Hide)'!C$132,'Capacity Summary'!$B$139:$B$238,0),MATCH('Capacity Backing (Hide)'!$A159,'Capacity Summary'!$H$138:$BG$138,0))&lt;&gt;0,INDEX('Capacity Summary'!$H$139:$BG$238,MATCH('Capacity Backing (Hide)'!C$132,'Capacity Summary'!$B$139:$B$238,0),MATCH('Capacity Backing (Hide)'!$A159,'Capacity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5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(Hide)'!$A159,'Capacity Summary'!$H$138:$BG$138,0))="x",INDEX('Capacity Summary'!$C$139:$E$238,MATCH('Capacity Backing (Hide)'!D$132,'Capacity Summary'!$B$139:$B$238,0),4),IF(INDEX('Capacity Summary'!$H$139:$BG$238,MATCH('Capacity Backing (Hide)'!D$132,'Capacity Summary'!$B$139:$B$238,0),MATCH('Capacity Backing (Hide)'!$A159,'Capacity Summary'!$H$138:$BG$138,0))&lt;&gt;0,INDEX('Capacity Summary'!$H$139:$BG$238,MATCH('Capacity Backing (Hide)'!D$132,'Capacity Summary'!$B$139:$B$238,0),MATCH('Capacity Backing (Hide)'!$A159,'Capacity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5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(Hide)'!$A159,'Capacity Summary'!$H$138:$BG$138,0))="x",INDEX('Capacity Summary'!$C$139:$E$238,MATCH('Capacity Backing (Hide)'!E$132,'Capacity Summary'!$B$139:$B$238,0),4),IF(INDEX('Capacity Summary'!$H$139:$BG$238,MATCH('Capacity Backing (Hide)'!E$132,'Capacity Summary'!$B$139:$B$238,0),MATCH('Capacity Backing (Hide)'!$A159,'Capacity Summary'!$H$138:$BG$138,0))&lt;&gt;0,INDEX('Capacity Summary'!$H$139:$BG$238,MATCH('Capacity Backing (Hide)'!E$132,'Capacity Summary'!$B$139:$B$238,0),MATCH('Capacity Backing (Hide)'!$A159,'Capacity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5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(Hide)'!$A159,'Capacity Summary'!$H$138:$BG$138,0))="x",INDEX('Capacity Summary'!$C$139:$E$238,MATCH('Capacity Backing (Hide)'!F$132,'Capacity Summary'!$B$139:$B$238,0),4),IF(INDEX('Capacity Summary'!$H$139:$BG$238,MATCH('Capacity Backing (Hide)'!F$132,'Capacity Summary'!$B$139:$B$238,0),MATCH('Capacity Backing (Hide)'!$A159,'Capacity Summary'!$H$138:$BG$138,0))&lt;&gt;0,INDEX('Capacity Summary'!$H$139:$BG$238,MATCH('Capacity Backing (Hide)'!F$132,'Capacity Summary'!$B$139:$B$238,0),MATCH('Capacity Backing (Hide)'!$A159,'Capacity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5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(Hide)'!$A159,'Capacity Summary'!$H$138:$BG$138,0))="x",INDEX('Capacity Summary'!$C$139:$E$238,MATCH('Capacity Backing (Hide)'!G$132,'Capacity Summary'!$B$139:$B$238,0),4),IF(INDEX('Capacity Summary'!$H$139:$BG$238,MATCH('Capacity Backing (Hide)'!G$132,'Capacity Summary'!$B$139:$B$238,0),MATCH('Capacity Backing (Hide)'!$A159,'Capacity Summary'!$H$138:$BG$138,0))&lt;&gt;0,INDEX('Capacity Summary'!$H$139:$BG$238,MATCH('Capacity Backing (Hide)'!G$132,'Capacity Summary'!$B$139:$B$238,0),MATCH('Capacity Backing (Hide)'!$A159,'Capacity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5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(Hide)'!$A159,'Capacity Summary'!$H$138:$BG$138,0))="x",INDEX('Capacity Summary'!$C$139:$E$238,MATCH('Capacity Backing (Hide)'!H$132,'Capacity Summary'!$B$139:$B$238,0),4),IF(INDEX('Capacity Summary'!$H$139:$BG$238,MATCH('Capacity Backing (Hide)'!H$132,'Capacity Summary'!$B$139:$B$238,0),MATCH('Capacity Backing (Hide)'!$A159,'Capacity Summary'!$H$138:$BG$138,0))&lt;&gt;0,INDEX('Capacity Summary'!$H$139:$BG$238,MATCH('Capacity Backing (Hide)'!H$132,'Capacity Summary'!$B$139:$B$238,0),MATCH('Capacity Backing (Hide)'!$A159,'Capacity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5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(Hide)'!$A159,'Capacity Summary'!$H$138:$BG$138,0))="x",INDEX('Capacity Summary'!$C$139:$E$238,MATCH('Capacity Backing (Hide)'!I$132,'Capacity Summary'!$B$139:$B$238,0),4),IF(INDEX('Capacity Summary'!$H$139:$BG$238,MATCH('Capacity Backing (Hide)'!I$132,'Capacity Summary'!$B$139:$B$238,0),MATCH('Capacity Backing (Hide)'!$A159,'Capacity Summary'!$H$138:$BG$138,0))&lt;&gt;0,INDEX('Capacity Summary'!$H$139:$BG$238,MATCH('Capacity Backing (Hide)'!I$132,'Capacity Summary'!$B$139:$B$238,0),MATCH('Capacity Backing (Hide)'!$A159,'Capacity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5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(Hide)'!$A159,'Capacity Summary'!$H$138:$BG$138,0))="x",INDEX('Capacity Summary'!$C$139:$E$238,MATCH('Capacity Backing (Hide)'!J$132,'Capacity Summary'!$B$139:$B$238,0),4),IF(INDEX('Capacity Summary'!$H$139:$BG$238,MATCH('Capacity Backing (Hide)'!J$132,'Capacity Summary'!$B$139:$B$238,0),MATCH('Capacity Backing (Hide)'!$A159,'Capacity Summary'!$H$138:$BG$138,0))&lt;&gt;0,INDEX('Capacity Summary'!$H$139:$BG$238,MATCH('Capacity Backing (Hide)'!J$132,'Capacity Summary'!$B$139:$B$238,0),MATCH('Capacity Backing (Hide)'!$A159,'Capacity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5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(Hide)'!$A159,'Capacity Summary'!$H$138:$BG$138,0))="x",INDEX('Capacity Summary'!$C$139:$E$238,MATCH('Capacity Backing (Hide)'!K$132,'Capacity Summary'!$B$139:$B$238,0),4),IF(INDEX('Capacity Summary'!$H$139:$BG$238,MATCH('Capacity Backing (Hide)'!K$132,'Capacity Summary'!$B$139:$B$238,0),MATCH('Capacity Backing (Hide)'!$A159,'Capacity Summary'!$H$138:$BG$138,0))&lt;&gt;0,INDEX('Capacity Summary'!$H$139:$BG$238,MATCH('Capacity Backing (Hide)'!K$132,'Capacity Summary'!$B$139:$B$238,0),MATCH('Capacity Backing (Hide)'!$A159,'Capacity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5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(Hide)'!$A159,'Capacity Summary'!$H$138:$BG$138,0))="x",INDEX('Capacity Summary'!$C$139:$E$238,MATCH('Capacity Backing (Hide)'!L$132,'Capacity Summary'!$B$139:$B$238,0),4),IF(INDEX('Capacity Summary'!$H$139:$BG$238,MATCH('Capacity Backing (Hide)'!L$132,'Capacity Summary'!$B$139:$B$238,0),MATCH('Capacity Backing (Hide)'!$A159,'Capacity Summary'!$H$138:$BG$138,0))&lt;&gt;0,INDEX('Capacity Summary'!$H$139:$BG$238,MATCH('Capacity Backing (Hide)'!L$132,'Capacity Summary'!$B$139:$B$238,0),MATCH('Capacity Backing (Hide)'!$A159,'Capacity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5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(Hide)'!$A159,'Capacity Summary'!$H$138:$BG$138,0))="x",INDEX('Capacity Summary'!$C$139:$E$238,MATCH('Capacity Backing (Hide)'!M$132,'Capacity Summary'!$B$139:$B$238,0),4),IF(INDEX('Capacity Summary'!$H$139:$BG$238,MATCH('Capacity Backing (Hide)'!M$132,'Capacity Summary'!$B$139:$B$238,0),MATCH('Capacity Backing (Hide)'!$A159,'Capacity Summary'!$H$138:$BG$138,0))&lt;&gt;0,INDEX('Capacity Summary'!$H$139:$BG$238,MATCH('Capacity Backing (Hide)'!M$132,'Capacity Summary'!$B$139:$B$238,0),MATCH('Capacity Backing (Hide)'!$A159,'Capacity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5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(Hide)'!$A159,'Capacity Summary'!$H$138:$BG$138,0))="x",INDEX('Capacity Summary'!$C$139:$E$238,MATCH('Capacity Backing (Hide)'!N$132,'Capacity Summary'!$B$139:$B$238,0),4),IF(INDEX('Capacity Summary'!$H$139:$BG$238,MATCH('Capacity Backing (Hide)'!N$132,'Capacity Summary'!$B$139:$B$238,0),MATCH('Capacity Backing (Hide)'!$A159,'Capacity Summary'!$H$138:$BG$138,0))&lt;&gt;0,INDEX('Capacity Summary'!$H$139:$BG$238,MATCH('Capacity Backing (Hide)'!N$132,'Capacity Summary'!$B$139:$B$238,0),MATCH('Capacity Backing (Hide)'!$A159,'Capacity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5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(Hide)'!$A159,'Capacity Summary'!$H$138:$BG$138,0))="x",INDEX('Capacity Summary'!$C$139:$E$238,MATCH('Capacity Backing (Hide)'!O$132,'Capacity Summary'!$B$139:$B$238,0),4),IF(INDEX('Capacity Summary'!$H$139:$BG$238,MATCH('Capacity Backing (Hide)'!O$132,'Capacity Summary'!$B$139:$B$238,0),MATCH('Capacity Backing (Hide)'!$A159,'Capacity Summary'!$H$138:$BG$138,0))&lt;&gt;0,INDEX('Capacity Summary'!$H$139:$BG$238,MATCH('Capacity Backing (Hide)'!O$132,'Capacity Summary'!$B$139:$B$238,0),MATCH('Capacity Backing (Hide)'!$A159,'Capacity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5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(Hide)'!$A159,'Capacity Summary'!$H$138:$BG$138,0))="x",INDEX('Capacity Summary'!$C$139:$E$238,MATCH('Capacity Backing (Hide)'!P$132,'Capacity Summary'!$B$139:$B$238,0),4),IF(INDEX('Capacity Summary'!$H$139:$BG$238,MATCH('Capacity Backing (Hide)'!P$132,'Capacity Summary'!$B$139:$B$238,0),MATCH('Capacity Backing (Hide)'!$A159,'Capacity Summary'!$H$138:$BG$138,0))&lt;&gt;0,INDEX('Capacity Summary'!$H$139:$BG$238,MATCH('Capacity Backing (Hide)'!P$132,'Capacity Summary'!$B$139:$B$238,0),MATCH('Capacity Backing (Hide)'!$A159,'Capacity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5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(Hide)'!$A159,'Capacity Summary'!$H$138:$BG$138,0))="x",INDEX('Capacity Summary'!$C$139:$E$238,MATCH('Capacity Backing (Hide)'!Q$132,'Capacity Summary'!$B$139:$B$238,0),4),IF(INDEX('Capacity Summary'!$H$139:$BG$238,MATCH('Capacity Backing (Hide)'!Q$132,'Capacity Summary'!$B$139:$B$238,0),MATCH('Capacity Backing (Hide)'!$A159,'Capacity Summary'!$H$138:$BG$138,0))&lt;&gt;0,INDEX('Capacity Summary'!$H$139:$BG$238,MATCH('Capacity Backing (Hide)'!Q$132,'Capacity Summary'!$B$139:$B$238,0),MATCH('Capacity Backing (Hide)'!$A159,'Capacity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5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(Hide)'!$A159,'Capacity Summary'!$H$138:$BG$138,0))="x",INDEX('Capacity Summary'!$C$139:$E$238,MATCH('Capacity Backing (Hide)'!R$132,'Capacity Summary'!$B$139:$B$238,0),4),IF(INDEX('Capacity Summary'!$H$139:$BG$238,MATCH('Capacity Backing (Hide)'!R$132,'Capacity Summary'!$B$139:$B$238,0),MATCH('Capacity Backing (Hide)'!$A159,'Capacity Summary'!$H$138:$BG$138,0))&lt;&gt;0,INDEX('Capacity Summary'!$H$139:$BG$238,MATCH('Capacity Backing (Hide)'!R$132,'Capacity Summary'!$B$139:$B$238,0),MATCH('Capacity Backing (Hide)'!$A159,'Capacity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5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(Hide)'!$A159,'Capacity Summary'!$H$138:$BG$138,0))="x",INDEX('Capacity Summary'!$C$139:$E$238,MATCH('Capacity Backing (Hide)'!S$132,'Capacity Summary'!$B$139:$B$238,0),4),IF(INDEX('Capacity Summary'!$H$139:$BG$238,MATCH('Capacity Backing (Hide)'!S$132,'Capacity Summary'!$B$139:$B$238,0),MATCH('Capacity Backing (Hide)'!$A159,'Capacity Summary'!$H$138:$BG$138,0))&lt;&gt;0,INDEX('Capacity Summary'!$H$139:$BG$238,MATCH('Capacity Backing (Hide)'!S$132,'Capacity Summary'!$B$139:$B$238,0),MATCH('Capacity Backing (Hide)'!$A159,'Capacity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5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(Hide)'!$A159,'Capacity Summary'!$H$138:$BG$138,0))="x",INDEX('Capacity Summary'!$C$139:$E$238,MATCH('Capacity Backing (Hide)'!T$132,'Capacity Summary'!$B$139:$B$238,0),4),IF(INDEX('Capacity Summary'!$H$139:$BG$238,MATCH('Capacity Backing (Hide)'!T$132,'Capacity Summary'!$B$139:$B$238,0),MATCH('Capacity Backing (Hide)'!$A159,'Capacity Summary'!$H$138:$BG$138,0))&lt;&gt;0,INDEX('Capacity Summary'!$H$139:$BG$238,MATCH('Capacity Backing (Hide)'!T$132,'Capacity Summary'!$B$139:$B$238,0),MATCH('Capacity Backing (Hide)'!$A159,'Capacity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5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(Hide)'!$A159,'Capacity Summary'!$H$138:$BG$138,0))="x",INDEX('Capacity Summary'!$C$139:$E$238,MATCH('Capacity Backing (Hide)'!U$132,'Capacity Summary'!$B$139:$B$238,0),4),IF(INDEX('Capacity Summary'!$H$139:$BG$238,MATCH('Capacity Backing (Hide)'!U$132,'Capacity Summary'!$B$139:$B$238,0),MATCH('Capacity Backing (Hide)'!$A159,'Capacity Summary'!$H$138:$BG$138,0))&lt;&gt;0,INDEX('Capacity Summary'!$H$139:$BG$238,MATCH('Capacity Backing (Hide)'!U$132,'Capacity Summary'!$B$139:$B$238,0),MATCH('Capacity Backing (Hide)'!$A159,'Capacity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5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(Hide)'!$A159,'Capacity Summary'!$H$138:$BG$138,0))="x",INDEX('Capacity Summary'!$C$139:$E$238,MATCH('Capacity Backing (Hide)'!V$132,'Capacity Summary'!$B$139:$B$238,0),4),IF(INDEX('Capacity Summary'!$H$139:$BG$238,MATCH('Capacity Backing (Hide)'!V$132,'Capacity Summary'!$B$139:$B$238,0),MATCH('Capacity Backing (Hide)'!$A159,'Capacity Summary'!$H$138:$BG$138,0))&lt;&gt;0,INDEX('Capacity Summary'!$H$139:$BG$238,MATCH('Capacity Backing (Hide)'!V$132,'Capacity Summary'!$B$139:$B$238,0),MATCH('Capacity Backing (Hide)'!$A159,'Capacity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5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(Hide)'!$A159,'Capacity Summary'!$H$138:$BG$138,0))="x",INDEX('Capacity Summary'!$C$139:$E$238,MATCH('Capacity Backing (Hide)'!W$132,'Capacity Summary'!$B$139:$B$238,0),4),IF(INDEX('Capacity Summary'!$H$139:$BG$238,MATCH('Capacity Backing (Hide)'!W$132,'Capacity Summary'!$B$139:$B$238,0),MATCH('Capacity Backing (Hide)'!$A159,'Capacity Summary'!$H$138:$BG$138,0))&lt;&gt;0,INDEX('Capacity Summary'!$H$139:$BG$238,MATCH('Capacity Backing (Hide)'!W$132,'Capacity Summary'!$B$139:$B$238,0),MATCH('Capacity Backing (Hide)'!$A159,'Capacity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5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(Hide)'!$A159,'Capacity Summary'!$H$138:$BG$138,0))="x",INDEX('Capacity Summary'!$C$139:$E$238,MATCH('Capacity Backing (Hide)'!X$132,'Capacity Summary'!$B$139:$B$238,0),4),IF(INDEX('Capacity Summary'!$H$139:$BG$238,MATCH('Capacity Backing (Hide)'!X$132,'Capacity Summary'!$B$139:$B$238,0),MATCH('Capacity Backing (Hide)'!$A159,'Capacity Summary'!$H$138:$BG$138,0))&lt;&gt;0,INDEX('Capacity Summary'!$H$139:$BG$238,MATCH('Capacity Backing (Hide)'!X$132,'Capacity Summary'!$B$139:$B$238,0),MATCH('Capacity Backing (Hide)'!$A159,'Capacity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5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(Hide)'!$A159,'Capacity Summary'!$H$138:$BG$138,0))="x",INDEX('Capacity Summary'!$C$139:$E$238,MATCH('Capacity Backing (Hide)'!Y$132,'Capacity Summary'!$B$139:$B$238,0),4),IF(INDEX('Capacity Summary'!$H$139:$BG$238,MATCH('Capacity Backing (Hide)'!Y$132,'Capacity Summary'!$B$139:$B$238,0),MATCH('Capacity Backing (Hide)'!$A159,'Capacity Summary'!$H$138:$BG$138,0))&lt;&gt;0,INDEX('Capacity Summary'!$H$139:$BG$238,MATCH('Capacity Backing (Hide)'!Y$132,'Capacity Summary'!$B$139:$B$238,0),MATCH('Capacity Backing (Hide)'!$A159,'Capacity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5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(Hide)'!$A159,'Capacity Summary'!$H$138:$BG$138,0))="x",INDEX('Capacity Summary'!$C$139:$E$238,MATCH('Capacity Backing (Hide)'!Z$132,'Capacity Summary'!$B$139:$B$238,0),4),IF(INDEX('Capacity Summary'!$H$139:$BG$238,MATCH('Capacity Backing (Hide)'!Z$132,'Capacity Summary'!$B$139:$B$238,0),MATCH('Capacity Backing (Hide)'!$A159,'Capacity Summary'!$H$138:$BG$138,0))&lt;&gt;0,INDEX('Capacity Summary'!$H$139:$BG$238,MATCH('Capacity Backing (Hide)'!Z$132,'Capacity Summary'!$B$139:$B$238,0),MATCH('Capacity Backing (Hide)'!$A159,'Capacity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5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(Hide)'!$A159,'Capacity Summary'!$H$138:$BG$138,0))="x",INDEX('Capacity Summary'!$C$139:$E$238,MATCH('Capacity Backing (Hide)'!AA$132,'Capacity Summary'!$B$139:$B$238,0),4),IF(INDEX('Capacity Summary'!$H$139:$BG$238,MATCH('Capacity Backing (Hide)'!AA$132,'Capacity Summary'!$B$139:$B$238,0),MATCH('Capacity Backing (Hide)'!$A159,'Capacity Summary'!$H$138:$BG$138,0))&lt;&gt;0,INDEX('Capacity Summary'!$H$139:$BG$238,MATCH('Capacity Backing (Hide)'!AA$132,'Capacity Summary'!$B$139:$B$238,0),MATCH('Capacity Backing (Hide)'!$A159,'Capacity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5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(Hide)'!$A159,'Capacity Summary'!$H$138:$BG$138,0))="x",INDEX('Capacity Summary'!$C$139:$E$238,MATCH('Capacity Backing (Hide)'!AB$132,'Capacity Summary'!$B$139:$B$238,0),4),IF(INDEX('Capacity Summary'!$H$139:$BG$238,MATCH('Capacity Backing (Hide)'!AB$132,'Capacity Summary'!$B$139:$B$238,0),MATCH('Capacity Backing (Hide)'!$A159,'Capacity Summary'!$H$138:$BG$138,0))&lt;&gt;0,INDEX('Capacity Summary'!$H$139:$BG$238,MATCH('Capacity Backing (Hide)'!AB$132,'Capacity Summary'!$B$139:$B$238,0),MATCH('Capacity Backing (Hide)'!$A159,'Capacity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5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(Hide)'!$A159,'Capacity Summary'!$H$138:$BG$138,0))="x",INDEX('Capacity Summary'!$C$139:$E$238,MATCH('Capacity Backing (Hide)'!AC$132,'Capacity Summary'!$B$139:$B$238,0),4),IF(INDEX('Capacity Summary'!$H$139:$BG$238,MATCH('Capacity Backing (Hide)'!AC$132,'Capacity Summary'!$B$139:$B$238,0),MATCH('Capacity Backing (Hide)'!$A159,'Capacity Summary'!$H$138:$BG$138,0))&lt;&gt;0,INDEX('Capacity Summary'!$H$139:$BG$238,MATCH('Capacity Backing (Hide)'!AC$132,'Capacity Summary'!$B$139:$B$238,0),MATCH('Capacity Backing (Hide)'!$A159,'Capacity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5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(Hide)'!$A159,'Capacity Summary'!$H$138:$BG$138,0))="x",INDEX('Capacity Summary'!$C$139:$E$238,MATCH('Capacity Backing (Hide)'!AD$132,'Capacity Summary'!$B$139:$B$238,0),4),IF(INDEX('Capacity Summary'!$H$139:$BG$238,MATCH('Capacity Backing (Hide)'!AD$132,'Capacity Summary'!$B$139:$B$238,0),MATCH('Capacity Backing (Hide)'!$A159,'Capacity Summary'!$H$138:$BG$138,0))&lt;&gt;0,INDEX('Capacity Summary'!$H$139:$BG$238,MATCH('Capacity Backing (Hide)'!AD$132,'Capacity Summary'!$B$139:$B$238,0),MATCH('Capacity Backing (Hide)'!$A159,'Capacity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5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(Hide)'!$A159,'Capacity Summary'!$H$138:$BG$138,0))="x",INDEX('Capacity Summary'!$C$139:$E$238,MATCH('Capacity Backing (Hide)'!AE$132,'Capacity Summary'!$B$139:$B$238,0),4),IF(INDEX('Capacity Summary'!$H$139:$BG$238,MATCH('Capacity Backing (Hide)'!AE$132,'Capacity Summary'!$B$139:$B$238,0),MATCH('Capacity Backing (Hide)'!$A159,'Capacity Summary'!$H$138:$BG$138,0))&lt;&gt;0,INDEX('Capacity Summary'!$H$139:$BG$238,MATCH('Capacity Backing (Hide)'!AE$132,'Capacity Summary'!$B$139:$B$238,0),MATCH('Capacity Backing (Hide)'!$A159,'Capacity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5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(Hide)'!$A159,'Capacity Summary'!$H$138:$BG$138,0))="x",INDEX('Capacity Summary'!$C$139:$E$238,MATCH('Capacity Backing (Hide)'!AF$132,'Capacity Summary'!$B$139:$B$238,0),4),IF(INDEX('Capacity Summary'!$H$139:$BG$238,MATCH('Capacity Backing (Hide)'!AF$132,'Capacity Summary'!$B$139:$B$238,0),MATCH('Capacity Backing (Hide)'!$A159,'Capacity Summary'!$H$138:$BG$138,0))&lt;&gt;0,INDEX('Capacity Summary'!$H$139:$BG$238,MATCH('Capacity Backing (Hide)'!AF$132,'Capacity Summary'!$B$139:$B$238,0),MATCH('Capacity Backing (Hide)'!$A159,'Capacity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5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(Hide)'!$A159,'Capacity Summary'!$H$138:$BG$138,0))="x",INDEX('Capacity Summary'!$C$139:$E$238,MATCH('Capacity Backing (Hide)'!AG$132,'Capacity Summary'!$B$139:$B$238,0),4),IF(INDEX('Capacity Summary'!$H$139:$BG$238,MATCH('Capacity Backing (Hide)'!AG$132,'Capacity Summary'!$B$139:$B$238,0),MATCH('Capacity Backing (Hide)'!$A159,'Capacity Summary'!$H$138:$BG$138,0))&lt;&gt;0,INDEX('Capacity Summary'!$H$139:$BG$238,MATCH('Capacity Backing (Hide)'!AG$132,'Capacity Summary'!$B$139:$B$238,0),MATCH('Capacity Backing (Hide)'!$A159,'Capacity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5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(Hide)'!$A159,'Capacity Summary'!$H$138:$BG$138,0))="x",INDEX('Capacity Summary'!$C$139:$E$238,MATCH('Capacity Backing (Hide)'!AH$132,'Capacity Summary'!$B$139:$B$238,0),4),IF(INDEX('Capacity Summary'!$H$139:$BG$238,MATCH('Capacity Backing (Hide)'!AH$132,'Capacity Summary'!$B$139:$B$238,0),MATCH('Capacity Backing (Hide)'!$A159,'Capacity Summary'!$H$138:$BG$138,0))&lt;&gt;0,INDEX('Capacity Summary'!$H$139:$BG$238,MATCH('Capacity Backing (Hide)'!AH$132,'Capacity Summary'!$B$139:$B$238,0),MATCH('Capacity Backing (Hide)'!$A159,'Capacity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5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(Hide)'!$A159,'Capacity Summary'!$H$138:$BG$138,0))="x",INDEX('Capacity Summary'!$C$139:$E$238,MATCH('Capacity Backing (Hide)'!AI$132,'Capacity Summary'!$B$139:$B$238,0),4),IF(INDEX('Capacity Summary'!$H$139:$BG$238,MATCH('Capacity Backing (Hide)'!AI$132,'Capacity Summary'!$B$139:$B$238,0),MATCH('Capacity Backing (Hide)'!$A159,'Capacity Summary'!$H$138:$BG$138,0))&lt;&gt;0,INDEX('Capacity Summary'!$H$139:$BG$238,MATCH('Capacity Backing (Hide)'!AI$132,'Capacity Summary'!$B$139:$B$238,0),MATCH('Capacity Backing (Hide)'!$A159,'Capacity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5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(Hide)'!$A159,'Capacity Summary'!$H$138:$BG$138,0))="x",INDEX('Capacity Summary'!$C$139:$E$238,MATCH('Capacity Backing (Hide)'!AJ$132,'Capacity Summary'!$B$139:$B$238,0),4),IF(INDEX('Capacity Summary'!$H$139:$BG$238,MATCH('Capacity Backing (Hide)'!AJ$132,'Capacity Summary'!$B$139:$B$238,0),MATCH('Capacity Backing (Hide)'!$A159,'Capacity Summary'!$H$138:$BG$138,0))&lt;&gt;0,INDEX('Capacity Summary'!$H$139:$BG$238,MATCH('Capacity Backing (Hide)'!AJ$132,'Capacity Summary'!$B$139:$B$238,0),MATCH('Capacity Backing (Hide)'!$A159,'Capacity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5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(Hide)'!$A159,'Capacity Summary'!$H$138:$BG$138,0))="x",INDEX('Capacity Summary'!$C$139:$E$238,MATCH('Capacity Backing (Hide)'!AK$132,'Capacity Summary'!$B$139:$B$238,0),4),IF(INDEX('Capacity Summary'!$H$139:$BG$238,MATCH('Capacity Backing (Hide)'!AK$132,'Capacity Summary'!$B$139:$B$238,0),MATCH('Capacity Backing (Hide)'!$A159,'Capacity Summary'!$H$138:$BG$138,0))&lt;&gt;0,INDEX('Capacity Summary'!$H$139:$BG$238,MATCH('Capacity Backing (Hide)'!AK$132,'Capacity Summary'!$B$139:$B$238,0),MATCH('Capacity Backing (Hide)'!$A159,'Capacity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5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(Hide)'!$A159,'Capacity Summary'!$H$138:$BG$138,0))="x",INDEX('Capacity Summary'!$C$139:$E$238,MATCH('Capacity Backing (Hide)'!AL$132,'Capacity Summary'!$B$139:$B$238,0),4),IF(INDEX('Capacity Summary'!$H$139:$BG$238,MATCH('Capacity Backing (Hide)'!AL$132,'Capacity Summary'!$B$139:$B$238,0),MATCH('Capacity Backing (Hide)'!$A159,'Capacity Summary'!$H$138:$BG$138,0))&lt;&gt;0,INDEX('Capacity Summary'!$H$139:$BG$238,MATCH('Capacity Backing (Hide)'!AL$132,'Capacity Summary'!$B$139:$B$238,0),MATCH('Capacity Backing (Hide)'!$A159,'Capacity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5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(Hide)'!$A159,'Capacity Summary'!$H$138:$BG$138,0))="x",INDEX('Capacity Summary'!$C$139:$E$238,MATCH('Capacity Backing (Hide)'!AM$132,'Capacity Summary'!$B$139:$B$238,0),4),IF(INDEX('Capacity Summary'!$H$139:$BG$238,MATCH('Capacity Backing (Hide)'!AM$132,'Capacity Summary'!$B$139:$B$238,0),MATCH('Capacity Backing (Hide)'!$A159,'Capacity Summary'!$H$138:$BG$138,0))&lt;&gt;0,INDEX('Capacity Summary'!$H$139:$BG$238,MATCH('Capacity Backing (Hide)'!AM$132,'Capacity Summary'!$B$139:$B$238,0),MATCH('Capacity Backing (Hide)'!$A159,'Capacity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5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(Hide)'!$A159,'Capacity Summary'!$H$138:$BG$138,0))="x",INDEX('Capacity Summary'!$C$139:$E$238,MATCH('Capacity Backing (Hide)'!AN$132,'Capacity Summary'!$B$139:$B$238,0),4),IF(INDEX('Capacity Summary'!$H$139:$BG$238,MATCH('Capacity Backing (Hide)'!AN$132,'Capacity Summary'!$B$139:$B$238,0),MATCH('Capacity Backing (Hide)'!$A159,'Capacity Summary'!$H$138:$BG$138,0))&lt;&gt;0,INDEX('Capacity Summary'!$H$139:$BG$238,MATCH('Capacity Backing (Hide)'!AN$132,'Capacity Summary'!$B$139:$B$238,0),MATCH('Capacity Backing (Hide)'!$A159,'Capacity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5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(Hide)'!$A159,'Capacity Summary'!$H$138:$BG$138,0))="x",INDEX('Capacity Summary'!$C$139:$E$238,MATCH('Capacity Backing (Hide)'!AO$132,'Capacity Summary'!$B$139:$B$238,0),4),IF(INDEX('Capacity Summary'!$H$139:$BG$238,MATCH('Capacity Backing (Hide)'!AO$132,'Capacity Summary'!$B$139:$B$238,0),MATCH('Capacity Backing (Hide)'!$A159,'Capacity Summary'!$H$138:$BG$138,0))&lt;&gt;0,INDEX('Capacity Summary'!$H$139:$BG$238,MATCH('Capacity Backing (Hide)'!AO$132,'Capacity Summary'!$B$139:$B$238,0),MATCH('Capacity Backing (Hide)'!$A159,'Capacity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5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(Hide)'!$A159,'Capacity Summary'!$H$138:$BG$138,0))="x",INDEX('Capacity Summary'!$C$139:$E$238,MATCH('Capacity Backing (Hide)'!AP$132,'Capacity Summary'!$B$139:$B$238,0),4),IF(INDEX('Capacity Summary'!$H$139:$BG$238,MATCH('Capacity Backing (Hide)'!AP$132,'Capacity Summary'!$B$139:$B$238,0),MATCH('Capacity Backing (Hide)'!$A159,'Capacity Summary'!$H$138:$BG$138,0))&lt;&gt;0,INDEX('Capacity Summary'!$H$139:$BG$238,MATCH('Capacity Backing (Hide)'!AP$132,'Capacity Summary'!$B$139:$B$238,0),MATCH('Capacity Backing (Hide)'!$A159,'Capacity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5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(Hide)'!$A159,'Capacity Summary'!$H$138:$BG$138,0))="x",INDEX('Capacity Summary'!$C$139:$E$238,MATCH('Capacity Backing (Hide)'!AQ$132,'Capacity Summary'!$B$139:$B$238,0),4),IF(INDEX('Capacity Summary'!$H$139:$BG$238,MATCH('Capacity Backing (Hide)'!AQ$132,'Capacity Summary'!$B$139:$B$238,0),MATCH('Capacity Backing (Hide)'!$A159,'Capacity Summary'!$H$138:$BG$138,0))&lt;&gt;0,INDEX('Capacity Summary'!$H$139:$BG$238,MATCH('Capacity Backing (Hide)'!AQ$132,'Capacity Summary'!$B$139:$B$238,0),MATCH('Capacity Backing (Hide)'!$A159,'Capacity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5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(Hide)'!$A159,'Capacity Summary'!$H$138:$BG$138,0))="x",INDEX('Capacity Summary'!$C$139:$E$238,MATCH('Capacity Backing (Hide)'!AR$132,'Capacity Summary'!$B$139:$B$238,0),4),IF(INDEX('Capacity Summary'!$H$139:$BG$238,MATCH('Capacity Backing (Hide)'!AR$132,'Capacity Summary'!$B$139:$B$238,0),MATCH('Capacity Backing (Hide)'!$A159,'Capacity Summary'!$H$138:$BG$138,0))&lt;&gt;0,INDEX('Capacity Summary'!$H$139:$BG$238,MATCH('Capacity Backing (Hide)'!AR$132,'Capacity Summary'!$B$139:$B$238,0),MATCH('Capacity Backing (Hide)'!$A159,'Capacity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5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(Hide)'!$A159,'Capacity Summary'!$H$138:$BG$138,0))="x",INDEX('Capacity Summary'!$C$139:$E$238,MATCH('Capacity Backing (Hide)'!AS$132,'Capacity Summary'!$B$139:$B$238,0),4),IF(INDEX('Capacity Summary'!$H$139:$BG$238,MATCH('Capacity Backing (Hide)'!AS$132,'Capacity Summary'!$B$139:$B$238,0),MATCH('Capacity Backing (Hide)'!$A159,'Capacity Summary'!$H$138:$BG$138,0))&lt;&gt;0,INDEX('Capacity Summary'!$H$139:$BG$238,MATCH('Capacity Backing (Hide)'!AS$132,'Capacity Summary'!$B$139:$B$238,0),MATCH('Capacity Backing (Hide)'!$A159,'Capacity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5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(Hide)'!$A159,'Capacity Summary'!$H$138:$BG$138,0))="x",INDEX('Capacity Summary'!$C$139:$E$238,MATCH('Capacity Backing (Hide)'!AT$132,'Capacity Summary'!$B$139:$B$238,0),4),IF(INDEX('Capacity Summary'!$H$139:$BG$238,MATCH('Capacity Backing (Hide)'!AT$132,'Capacity Summary'!$B$139:$B$238,0),MATCH('Capacity Backing (Hide)'!$A159,'Capacity Summary'!$H$138:$BG$138,0))&lt;&gt;0,INDEX('Capacity Summary'!$H$139:$BG$238,MATCH('Capacity Backing (Hide)'!AT$132,'Capacity Summary'!$B$139:$B$238,0),MATCH('Capacity Backing (Hide)'!$A159,'Capacity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5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(Hide)'!$A159,'Capacity Summary'!$H$138:$BG$138,0))="x",INDEX('Capacity Summary'!$C$139:$E$238,MATCH('Capacity Backing (Hide)'!AU$132,'Capacity Summary'!$B$139:$B$238,0),4),IF(INDEX('Capacity Summary'!$H$139:$BG$238,MATCH('Capacity Backing (Hide)'!AU$132,'Capacity Summary'!$B$139:$B$238,0),MATCH('Capacity Backing (Hide)'!$A159,'Capacity Summary'!$H$138:$BG$138,0))&lt;&gt;0,INDEX('Capacity Summary'!$H$139:$BG$238,MATCH('Capacity Backing (Hide)'!AU$132,'Capacity Summary'!$B$139:$B$238,0),MATCH('Capacity Backing (Hide)'!$A159,'Capacity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5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(Hide)'!$A159,'Capacity Summary'!$H$138:$BG$138,0))="x",INDEX('Capacity Summary'!$C$139:$E$238,MATCH('Capacity Backing (Hide)'!AV$132,'Capacity Summary'!$B$139:$B$238,0),4),IF(INDEX('Capacity Summary'!$H$139:$BG$238,MATCH('Capacity Backing (Hide)'!AV$132,'Capacity Summary'!$B$139:$B$238,0),MATCH('Capacity Backing (Hide)'!$A159,'Capacity Summary'!$H$138:$BG$138,0))&lt;&gt;0,INDEX('Capacity Summary'!$H$139:$BG$238,MATCH('Capacity Backing (Hide)'!AV$132,'Capacity Summary'!$B$139:$B$238,0),MATCH('Capacity Backing (Hide)'!$A159,'Capacity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5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(Hide)'!$A159,'Capacity Summary'!$H$138:$BG$138,0))="x",INDEX('Capacity Summary'!$C$139:$E$238,MATCH('Capacity Backing (Hide)'!AW$132,'Capacity Summary'!$B$139:$B$238,0),4),IF(INDEX('Capacity Summary'!$H$139:$BG$238,MATCH('Capacity Backing (Hide)'!AW$132,'Capacity Summary'!$B$139:$B$238,0),MATCH('Capacity Backing (Hide)'!$A159,'Capacity Summary'!$H$138:$BG$138,0))&lt;&gt;0,INDEX('Capacity Summary'!$H$139:$BG$238,MATCH('Capacity Backing (Hide)'!AW$132,'Capacity Summary'!$B$139:$B$238,0),MATCH('Capacity Backing (Hide)'!$A159,'Capacity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5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(Hide)'!$A159,'Capacity Summary'!$H$138:$BG$138,0))="x",INDEX('Capacity Summary'!$C$139:$E$238,MATCH('Capacity Backing (Hide)'!AX$132,'Capacity Summary'!$B$139:$B$238,0),4),IF(INDEX('Capacity Summary'!$H$139:$BG$238,MATCH('Capacity Backing (Hide)'!AX$132,'Capacity Summary'!$B$139:$B$238,0),MATCH('Capacity Backing (Hide)'!$A159,'Capacity Summary'!$H$138:$BG$138,0))&lt;&gt;0,INDEX('Capacity Summary'!$H$139:$BG$238,MATCH('Capacity Backing (Hide)'!AX$132,'Capacity Summary'!$B$139:$B$238,0),MATCH('Capacity Backing (Hide)'!$A159,'Capacity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5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(Hide)'!$A159,'Capacity Summary'!$H$138:$BG$138,0))="x",INDEX('Capacity Summary'!$C$139:$E$238,MATCH('Capacity Backing (Hide)'!AY$132,'Capacity Summary'!$B$139:$B$238,0),4),IF(INDEX('Capacity Summary'!$H$139:$BG$238,MATCH('Capacity Backing (Hide)'!AY$132,'Capacity Summary'!$B$139:$B$238,0),MATCH('Capacity Backing (Hide)'!$A159,'Capacity Summary'!$H$138:$BG$138,0))&lt;&gt;0,INDEX('Capacity Summary'!$H$139:$BG$238,MATCH('Capacity Backing (Hide)'!AY$132,'Capacity Summary'!$B$139:$B$238,0),MATCH('Capacity Backing (Hide)'!$A159,'Capacity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5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(Hide)'!$A159,'Capacity Summary'!$H$138:$BG$138,0))="x",INDEX('Capacity Summary'!$C$139:$E$238,MATCH('Capacity Backing (Hide)'!AZ$132,'Capacity Summary'!$B$139:$B$238,0),4),IF(INDEX('Capacity Summary'!$H$139:$BG$238,MATCH('Capacity Backing (Hide)'!AZ$132,'Capacity Summary'!$B$139:$B$238,0),MATCH('Capacity Backing (Hide)'!$A159,'Capacity Summary'!$H$138:$BG$138,0))&lt;&gt;0,INDEX('Capacity Summary'!$H$139:$BG$238,MATCH('Capacity Backing (Hide)'!AZ$132,'Capacity Summary'!$B$139:$B$238,0),MATCH('Capacity Backing (Hide)'!$A159,'Capacity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5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(Hide)'!$A159,'Capacity Summary'!$H$138:$BG$138,0))="x",INDEX('Capacity Summary'!$C$139:$E$238,MATCH('Capacity Backing (Hide)'!BA$132,'Capacity Summary'!$B$139:$B$238,0),4),IF(INDEX('Capacity Summary'!$H$139:$BG$238,MATCH('Capacity Backing (Hide)'!BA$132,'Capacity Summary'!$B$139:$B$238,0),MATCH('Capacity Backing (Hide)'!$A159,'Capacity Summary'!$H$138:$BG$138,0))&lt;&gt;0,INDEX('Capacity Summary'!$H$139:$BG$238,MATCH('Capacity Backing (Hide)'!BA$132,'Capacity Summary'!$B$139:$B$238,0),MATCH('Capacity Backing (Hide)'!$A159,'Capacity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5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(Hide)'!$A159,'Capacity Summary'!$H$138:$BG$138,0))="x",INDEX('Capacity Summary'!$C$139:$E$238,MATCH('Capacity Backing (Hide)'!BB$132,'Capacity Summary'!$B$139:$B$238,0),4),IF(INDEX('Capacity Summary'!$H$139:$BG$238,MATCH('Capacity Backing (Hide)'!BB$132,'Capacity Summary'!$B$139:$B$238,0),MATCH('Capacity Backing (Hide)'!$A159,'Capacity Summary'!$H$138:$BG$138,0))&lt;&gt;0,INDEX('Capacity Summary'!$H$139:$BG$238,MATCH('Capacity Backing (Hide)'!BB$132,'Capacity Summary'!$B$139:$B$238,0),MATCH('Capacity Backing (Hide)'!$A159,'Capacity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5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(Hide)'!$A159,'Capacity Summary'!$H$138:$BG$138,0))="x",INDEX('Capacity Summary'!$C$139:$E$238,MATCH('Capacity Backing (Hide)'!BC$132,'Capacity Summary'!$B$139:$B$238,0),4),IF(INDEX('Capacity Summary'!$H$139:$BG$238,MATCH('Capacity Backing (Hide)'!BC$132,'Capacity Summary'!$B$139:$B$238,0),MATCH('Capacity Backing (Hide)'!$A159,'Capacity Summary'!$H$138:$BG$138,0))&lt;&gt;0,INDEX('Capacity Summary'!$H$139:$BG$238,MATCH('Capacity Backing (Hide)'!BC$132,'Capacity Summary'!$B$139:$B$238,0),MATCH('Capacity Backing (Hide)'!$A159,'Capacity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5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(Hide)'!$A159,'Capacity Summary'!$H$138:$BG$138,0))="x",INDEX('Capacity Summary'!$C$139:$E$238,MATCH('Capacity Backing (Hide)'!BD$132,'Capacity Summary'!$B$139:$B$238,0),4),IF(INDEX('Capacity Summary'!$H$139:$BG$238,MATCH('Capacity Backing (Hide)'!BD$132,'Capacity Summary'!$B$139:$B$238,0),MATCH('Capacity Backing (Hide)'!$A159,'Capacity Summary'!$H$138:$BG$138,0))&lt;&gt;0,INDEX('Capacity Summary'!$H$139:$BG$238,MATCH('Capacity Backing (Hide)'!BD$132,'Capacity Summary'!$B$139:$B$238,0),MATCH('Capacity Backing (Hide)'!$A159,'Capacity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5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(Hide)'!$A159,'Capacity Summary'!$H$138:$BG$138,0))="x",INDEX('Capacity Summary'!$C$139:$E$238,MATCH('Capacity Backing (Hide)'!BE$132,'Capacity Summary'!$B$139:$B$238,0),4),IF(INDEX('Capacity Summary'!$H$139:$BG$238,MATCH('Capacity Backing (Hide)'!BE$132,'Capacity Summary'!$B$139:$B$238,0),MATCH('Capacity Backing (Hide)'!$A159,'Capacity Summary'!$H$138:$BG$138,0))&lt;&gt;0,INDEX('Capacity Summary'!$H$139:$BG$238,MATCH('Capacity Backing (Hide)'!BE$132,'Capacity Summary'!$B$139:$B$238,0),MATCH('Capacity Backing (Hide)'!$A159,'Capacity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5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(Hide)'!$A159,'Capacity Summary'!$H$138:$BG$138,0))="x",INDEX('Capacity Summary'!$C$139:$E$238,MATCH('Capacity Backing (Hide)'!BF$132,'Capacity Summary'!$B$139:$B$238,0),4),IF(INDEX('Capacity Summary'!$H$139:$BG$238,MATCH('Capacity Backing (Hide)'!BF$132,'Capacity Summary'!$B$139:$B$238,0),MATCH('Capacity Backing (Hide)'!$A159,'Capacity Summary'!$H$138:$BG$138,0))&lt;&gt;0,INDEX('Capacity Summary'!$H$139:$BG$238,MATCH('Capacity Backing (Hide)'!BF$132,'Capacity Summary'!$B$139:$B$238,0),MATCH('Capacity Backing (Hide)'!$A159,'Capacity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5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(Hide)'!$A159,'Capacity Summary'!$H$138:$BG$138,0))="x",INDEX('Capacity Summary'!$C$139:$E$238,MATCH('Capacity Backing (Hide)'!BG$132,'Capacity Summary'!$B$139:$B$238,0),4),IF(INDEX('Capacity Summary'!$H$139:$BG$238,MATCH('Capacity Backing (Hide)'!BG$132,'Capacity Summary'!$B$139:$B$238,0),MATCH('Capacity Backing (Hide)'!$A159,'Capacity Summary'!$H$138:$BG$138,0))&lt;&gt;0,INDEX('Capacity Summary'!$H$139:$BG$238,MATCH('Capacity Backing (Hide)'!BG$132,'Capacity Summary'!$B$139:$B$238,0),MATCH('Capacity Backing (Hide)'!$A159,'Capacity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5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(Hide)'!$A159,'Capacity Summary'!$H$138:$BG$138,0))="x",INDEX('Capacity Summary'!$C$139:$E$238,MATCH('Capacity Backing (Hide)'!BH$132,'Capacity Summary'!$B$139:$B$238,0),4),IF(INDEX('Capacity Summary'!$H$139:$BG$238,MATCH('Capacity Backing (Hide)'!BH$132,'Capacity Summary'!$B$139:$B$238,0),MATCH('Capacity Backing (Hide)'!$A159,'Capacity Summary'!$H$138:$BG$138,0))&lt;&gt;0,INDEX('Capacity Summary'!$H$139:$BG$238,MATCH('Capacity Backing (Hide)'!BH$132,'Capacity Summary'!$B$139:$B$238,0),MATCH('Capacity Backing (Hide)'!$A159,'Capacity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5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(Hide)'!$A159,'Capacity Summary'!$H$138:$BG$138,0))="x",INDEX('Capacity Summary'!$C$139:$E$238,MATCH('Capacity Backing (Hide)'!BI$132,'Capacity Summary'!$B$139:$B$238,0),4),IF(INDEX('Capacity Summary'!$H$139:$BG$238,MATCH('Capacity Backing (Hide)'!BI$132,'Capacity Summary'!$B$139:$B$238,0),MATCH('Capacity Backing (Hide)'!$A159,'Capacity Summary'!$H$138:$BG$138,0))&lt;&gt;0,INDEX('Capacity Summary'!$H$139:$BG$238,MATCH('Capacity Backing (Hide)'!BI$132,'Capacity Summary'!$B$139:$B$238,0),MATCH('Capacity Backing (Hide)'!$A159,'Capacity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5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(Hide)'!$A159,'Capacity Summary'!$H$138:$BG$138,0))="x",INDEX('Capacity Summary'!$C$139:$E$238,MATCH('Capacity Backing (Hide)'!BJ$132,'Capacity Summary'!$B$139:$B$238,0),4),IF(INDEX('Capacity Summary'!$H$139:$BG$238,MATCH('Capacity Backing (Hide)'!BJ$132,'Capacity Summary'!$B$139:$B$238,0),MATCH('Capacity Backing (Hide)'!$A159,'Capacity Summary'!$H$138:$BG$138,0))&lt;&gt;0,INDEX('Capacity Summary'!$H$139:$BG$238,MATCH('Capacity Backing (Hide)'!BJ$132,'Capacity Summary'!$B$139:$B$238,0),MATCH('Capacity Backing (Hide)'!$A159,'Capacity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5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(Hide)'!$A159,'Capacity Summary'!$H$138:$BG$138,0))="x",INDEX('Capacity Summary'!$C$139:$E$238,MATCH('Capacity Backing (Hide)'!BK$132,'Capacity Summary'!$B$139:$B$238,0),4),IF(INDEX('Capacity Summary'!$H$139:$BG$238,MATCH('Capacity Backing (Hide)'!BK$132,'Capacity Summary'!$B$139:$B$238,0),MATCH('Capacity Backing (Hide)'!$A159,'Capacity Summary'!$H$138:$BG$138,0))&lt;&gt;0,INDEX('Capacity Summary'!$H$139:$BG$238,MATCH('Capacity Backing (Hide)'!BK$132,'Capacity Summary'!$B$139:$B$238,0),MATCH('Capacity Backing (Hide)'!$A159,'Capacity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5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(Hide)'!$A159,'Capacity Summary'!$H$138:$BG$138,0))="x",INDEX('Capacity Summary'!$C$139:$E$238,MATCH('Capacity Backing (Hide)'!BL$132,'Capacity Summary'!$B$139:$B$238,0),4),IF(INDEX('Capacity Summary'!$H$139:$BG$238,MATCH('Capacity Backing (Hide)'!BL$132,'Capacity Summary'!$B$139:$B$238,0),MATCH('Capacity Backing (Hide)'!$A159,'Capacity Summary'!$H$138:$BG$138,0))&lt;&gt;0,INDEX('Capacity Summary'!$H$139:$BG$238,MATCH('Capacity Backing (Hide)'!BL$132,'Capacity Summary'!$B$139:$B$238,0),MATCH('Capacity Backing (Hide)'!$A159,'Capacity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5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(Hide)'!$A159,'Capacity Summary'!$H$138:$BG$138,0))="x",INDEX('Capacity Summary'!$C$139:$E$238,MATCH('Capacity Backing (Hide)'!BM$132,'Capacity Summary'!$B$139:$B$238,0),4),IF(INDEX('Capacity Summary'!$H$139:$BG$238,MATCH('Capacity Backing (Hide)'!BM$132,'Capacity Summary'!$B$139:$B$238,0),MATCH('Capacity Backing (Hide)'!$A159,'Capacity Summary'!$H$138:$BG$138,0))&lt;&gt;0,INDEX('Capacity Summary'!$H$139:$BG$238,MATCH('Capacity Backing (Hide)'!BM$132,'Capacity Summary'!$B$139:$B$238,0),MATCH('Capacity Backing (Hide)'!$A159,'Capacity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5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(Hide)'!$A159,'Capacity Summary'!$H$138:$BG$138,0))="x",INDEX('Capacity Summary'!$C$139:$E$238,MATCH('Capacity Backing (Hide)'!BN$132,'Capacity Summary'!$B$139:$B$238,0),4),IF(INDEX('Capacity Summary'!$H$139:$BG$238,MATCH('Capacity Backing (Hide)'!BN$132,'Capacity Summary'!$B$139:$B$238,0),MATCH('Capacity Backing (Hide)'!$A159,'Capacity Summary'!$H$138:$BG$138,0))&lt;&gt;0,INDEX('Capacity Summary'!$H$139:$BG$238,MATCH('Capacity Backing (Hide)'!BN$132,'Capacity Summary'!$B$139:$B$238,0),MATCH('Capacity Backing (Hide)'!$A159,'Capacity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5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(Hide)'!$A159,'Capacity Summary'!$H$138:$BG$138,0))="x",INDEX('Capacity Summary'!$C$139:$E$238,MATCH('Capacity Backing (Hide)'!BO$132,'Capacity Summary'!$B$139:$B$238,0),4),IF(INDEX('Capacity Summary'!$H$139:$BG$238,MATCH('Capacity Backing (Hide)'!BO$132,'Capacity Summary'!$B$139:$B$238,0),MATCH('Capacity Backing (Hide)'!$A159,'Capacity Summary'!$H$138:$BG$138,0))&lt;&gt;0,INDEX('Capacity Summary'!$H$139:$BG$238,MATCH('Capacity Backing (Hide)'!BO$132,'Capacity Summary'!$B$139:$B$238,0),MATCH('Capacity Backing (Hide)'!$A159,'Capacity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5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(Hide)'!$A159,'Capacity Summary'!$H$138:$BG$138,0))="x",INDEX('Capacity Summary'!$C$139:$E$238,MATCH('Capacity Backing (Hide)'!BP$132,'Capacity Summary'!$B$139:$B$238,0),4),IF(INDEX('Capacity Summary'!$H$139:$BG$238,MATCH('Capacity Backing (Hide)'!BP$132,'Capacity Summary'!$B$139:$B$238,0),MATCH('Capacity Backing (Hide)'!$A159,'Capacity Summary'!$H$138:$BG$138,0))&lt;&gt;0,INDEX('Capacity Summary'!$H$139:$BG$238,MATCH('Capacity Backing (Hide)'!BP$132,'Capacity Summary'!$B$139:$B$238,0),MATCH('Capacity Backing (Hide)'!$A159,'Capacity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5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(Hide)'!$A159,'Capacity Summary'!$H$138:$BG$138,0))="x",INDEX('Capacity Summary'!$C$139:$E$238,MATCH('Capacity Backing (Hide)'!BQ$132,'Capacity Summary'!$B$139:$B$238,0),4),IF(INDEX('Capacity Summary'!$H$139:$BG$238,MATCH('Capacity Backing (Hide)'!BQ$132,'Capacity Summary'!$B$139:$B$238,0),MATCH('Capacity Backing (Hide)'!$A159,'Capacity Summary'!$H$138:$BG$138,0))&lt;&gt;0,INDEX('Capacity Summary'!$H$139:$BG$238,MATCH('Capacity Backing (Hide)'!BQ$132,'Capacity Summary'!$B$139:$B$238,0),MATCH('Capacity Backing (Hide)'!$A159,'Capacity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5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(Hide)'!$A159,'Capacity Summary'!$H$138:$BG$138,0))="x",INDEX('Capacity Summary'!$C$139:$E$238,MATCH('Capacity Backing (Hide)'!BR$132,'Capacity Summary'!$B$139:$B$238,0),4),IF(INDEX('Capacity Summary'!$H$139:$BG$238,MATCH('Capacity Backing (Hide)'!BR$132,'Capacity Summary'!$B$139:$B$238,0),MATCH('Capacity Backing (Hide)'!$A159,'Capacity Summary'!$H$138:$BG$138,0))&lt;&gt;0,INDEX('Capacity Summary'!$H$139:$BG$238,MATCH('Capacity Backing (Hide)'!BR$132,'Capacity Summary'!$B$139:$B$238,0),MATCH('Capacity Backing (Hide)'!$A159,'Capacity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5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(Hide)'!$A159,'Capacity Summary'!$H$138:$BG$138,0))="x",INDEX('Capacity Summary'!$C$139:$E$238,MATCH('Capacity Backing (Hide)'!BS$132,'Capacity Summary'!$B$139:$B$238,0),4),IF(INDEX('Capacity Summary'!$H$139:$BG$238,MATCH('Capacity Backing (Hide)'!BS$132,'Capacity Summary'!$B$139:$B$238,0),MATCH('Capacity Backing (Hide)'!$A159,'Capacity Summary'!$H$138:$BG$138,0))&lt;&gt;0,INDEX('Capacity Summary'!$H$139:$BG$238,MATCH('Capacity Backing (Hide)'!BS$132,'Capacity Summary'!$B$139:$B$238,0),MATCH('Capacity Backing (Hide)'!$A159,'Capacity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5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(Hide)'!$A159,'Capacity Summary'!$H$138:$BG$138,0))="x",INDEX('Capacity Summary'!$C$139:$E$238,MATCH('Capacity Backing (Hide)'!BT$132,'Capacity Summary'!$B$139:$B$238,0),4),IF(INDEX('Capacity Summary'!$H$139:$BG$238,MATCH('Capacity Backing (Hide)'!BT$132,'Capacity Summary'!$B$139:$B$238,0),MATCH('Capacity Backing (Hide)'!$A159,'Capacity Summary'!$H$138:$BG$138,0))&lt;&gt;0,INDEX('Capacity Summary'!$H$139:$BG$238,MATCH('Capacity Backing (Hide)'!BT$132,'Capacity Summary'!$B$139:$B$238,0),MATCH('Capacity Backing (Hide)'!$A159,'Capacity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5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(Hide)'!$A159,'Capacity Summary'!$H$138:$BG$138,0))="x",INDEX('Capacity Summary'!$C$139:$E$238,MATCH('Capacity Backing (Hide)'!BU$132,'Capacity Summary'!$B$139:$B$238,0),4),IF(INDEX('Capacity Summary'!$H$139:$BG$238,MATCH('Capacity Backing (Hide)'!BU$132,'Capacity Summary'!$B$139:$B$238,0),MATCH('Capacity Backing (Hide)'!$A159,'Capacity Summary'!$H$138:$BG$138,0))&lt;&gt;0,INDEX('Capacity Summary'!$H$139:$BG$238,MATCH('Capacity Backing (Hide)'!BU$132,'Capacity Summary'!$B$139:$B$238,0),MATCH('Capacity Backing (Hide)'!$A159,'Capacity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5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(Hide)'!$A159,'Capacity Summary'!$H$138:$BG$138,0))="x",INDEX('Capacity Summary'!$C$139:$E$238,MATCH('Capacity Backing (Hide)'!BV$132,'Capacity Summary'!$B$139:$B$238,0),4),IF(INDEX('Capacity Summary'!$H$139:$BG$238,MATCH('Capacity Backing (Hide)'!BV$132,'Capacity Summary'!$B$139:$B$238,0),MATCH('Capacity Backing (Hide)'!$A159,'Capacity Summary'!$H$138:$BG$138,0))&lt;&gt;0,INDEX('Capacity Summary'!$H$139:$BG$238,MATCH('Capacity Backing (Hide)'!BV$132,'Capacity Summary'!$B$139:$B$238,0),MATCH('Capacity Backing (Hide)'!$A159,'Capacity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5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(Hide)'!$A159,'Capacity Summary'!$H$138:$BG$138,0))="x",INDEX('Capacity Summary'!$C$139:$E$238,MATCH('Capacity Backing (Hide)'!BW$132,'Capacity Summary'!$B$139:$B$238,0),4),IF(INDEX('Capacity Summary'!$H$139:$BG$238,MATCH('Capacity Backing (Hide)'!BW$132,'Capacity Summary'!$B$139:$B$238,0),MATCH('Capacity Backing (Hide)'!$A159,'Capacity Summary'!$H$138:$BG$138,0))&lt;&gt;0,INDEX('Capacity Summary'!$H$139:$BG$238,MATCH('Capacity Backing (Hide)'!BW$132,'Capacity Summary'!$B$139:$B$238,0),MATCH('Capacity Backing (Hide)'!$A159,'Capacity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5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(Hide)'!$A159,'Capacity Summary'!$H$138:$BG$138,0))="x",INDEX('Capacity Summary'!$C$139:$E$238,MATCH('Capacity Backing (Hide)'!BX$132,'Capacity Summary'!$B$139:$B$238,0),4),IF(INDEX('Capacity Summary'!$H$139:$BG$238,MATCH('Capacity Backing (Hide)'!BX$132,'Capacity Summary'!$B$139:$B$238,0),MATCH('Capacity Backing (Hide)'!$A159,'Capacity Summary'!$H$138:$BG$138,0))&lt;&gt;0,INDEX('Capacity Summary'!$H$139:$BG$238,MATCH('Capacity Backing (Hide)'!BX$132,'Capacity Summary'!$B$139:$B$238,0),MATCH('Capacity Backing (Hide)'!$A159,'Capacity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5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(Hide)'!$A159,'Capacity Summary'!$H$138:$BG$138,0))="x",INDEX('Capacity Summary'!$C$139:$E$238,MATCH('Capacity Backing (Hide)'!BY$132,'Capacity Summary'!$B$139:$B$238,0),4),IF(INDEX('Capacity Summary'!$H$139:$BG$238,MATCH('Capacity Backing (Hide)'!BY$132,'Capacity Summary'!$B$139:$B$238,0),MATCH('Capacity Backing (Hide)'!$A159,'Capacity Summary'!$H$138:$BG$138,0))&lt;&gt;0,INDEX('Capacity Summary'!$H$139:$BG$238,MATCH('Capacity Backing (Hide)'!BY$132,'Capacity Summary'!$B$139:$B$238,0),MATCH('Capacity Backing (Hide)'!$A159,'Capacity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5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(Hide)'!$A159,'Capacity Summary'!$H$138:$BG$138,0))="x",INDEX('Capacity Summary'!$C$139:$E$238,MATCH('Capacity Backing (Hide)'!BZ$132,'Capacity Summary'!$B$139:$B$238,0),4),IF(INDEX('Capacity Summary'!$H$139:$BG$238,MATCH('Capacity Backing (Hide)'!BZ$132,'Capacity Summary'!$B$139:$B$238,0),MATCH('Capacity Backing (Hide)'!$A159,'Capacity Summary'!$H$138:$BG$138,0))&lt;&gt;0,INDEX('Capacity Summary'!$H$139:$BG$238,MATCH('Capacity Backing (Hide)'!BZ$132,'Capacity Summary'!$B$139:$B$238,0),MATCH('Capacity Backing (Hide)'!$A159,'Capacity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5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(Hide)'!$A159,'Capacity Summary'!$H$138:$BG$138,0))="x",INDEX('Capacity Summary'!$C$139:$E$238,MATCH('Capacity Backing (Hide)'!CA$132,'Capacity Summary'!$B$139:$B$238,0),4),IF(INDEX('Capacity Summary'!$H$139:$BG$238,MATCH('Capacity Backing (Hide)'!CA$132,'Capacity Summary'!$B$139:$B$238,0),MATCH('Capacity Backing (Hide)'!$A159,'Capacity Summary'!$H$138:$BG$138,0))&lt;&gt;0,INDEX('Capacity Summary'!$H$139:$BG$238,MATCH('Capacity Backing (Hide)'!CA$132,'Capacity Summary'!$B$139:$B$238,0),MATCH('Capacity Backing (Hide)'!$A159,'Capacity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5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(Hide)'!$A159,'Capacity Summary'!$H$138:$BG$138,0))="x",INDEX('Capacity Summary'!$C$139:$E$238,MATCH('Capacity Backing (Hide)'!CB$132,'Capacity Summary'!$B$139:$B$238,0),4),IF(INDEX('Capacity Summary'!$H$139:$BG$238,MATCH('Capacity Backing (Hide)'!CB$132,'Capacity Summary'!$B$139:$B$238,0),MATCH('Capacity Backing (Hide)'!$A159,'Capacity Summary'!$H$138:$BG$138,0))&lt;&gt;0,INDEX('Capacity Summary'!$H$139:$BG$238,MATCH('Capacity Backing (Hide)'!CB$132,'Capacity Summary'!$B$139:$B$238,0),MATCH('Capacity Backing (Hide)'!$A159,'Capacity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5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(Hide)'!$A159,'Capacity Summary'!$H$138:$BG$138,0))="x",INDEX('Capacity Summary'!$C$139:$E$238,MATCH('Capacity Backing (Hide)'!CC$132,'Capacity Summary'!$B$139:$B$238,0),4),IF(INDEX('Capacity Summary'!$H$139:$BG$238,MATCH('Capacity Backing (Hide)'!CC$132,'Capacity Summary'!$B$139:$B$238,0),MATCH('Capacity Backing (Hide)'!$A159,'Capacity Summary'!$H$138:$BG$138,0))&lt;&gt;0,INDEX('Capacity Summary'!$H$139:$BG$238,MATCH('Capacity Backing (Hide)'!CC$132,'Capacity Summary'!$B$139:$B$238,0),MATCH('Capacity Backing (Hide)'!$A159,'Capacity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5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(Hide)'!$A159,'Capacity Summary'!$H$138:$BG$138,0))="x",INDEX('Capacity Summary'!$C$139:$E$238,MATCH('Capacity Backing (Hide)'!CD$132,'Capacity Summary'!$B$139:$B$238,0),4),IF(INDEX('Capacity Summary'!$H$139:$BG$238,MATCH('Capacity Backing (Hide)'!CD$132,'Capacity Summary'!$B$139:$B$238,0),MATCH('Capacity Backing (Hide)'!$A159,'Capacity Summary'!$H$138:$BG$138,0))&lt;&gt;0,INDEX('Capacity Summary'!$H$139:$BG$238,MATCH('Capacity Backing (Hide)'!CD$132,'Capacity Summary'!$B$139:$B$238,0),MATCH('Capacity Backing (Hide)'!$A159,'Capacity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5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(Hide)'!$A159,'Capacity Summary'!$H$138:$BG$138,0))="x",INDEX('Capacity Summary'!$C$139:$E$238,MATCH('Capacity Backing (Hide)'!CE$132,'Capacity Summary'!$B$139:$B$238,0),4),IF(INDEX('Capacity Summary'!$H$139:$BG$238,MATCH('Capacity Backing (Hide)'!CE$132,'Capacity Summary'!$B$139:$B$238,0),MATCH('Capacity Backing (Hide)'!$A159,'Capacity Summary'!$H$138:$BG$138,0))&lt;&gt;0,INDEX('Capacity Summary'!$H$139:$BG$238,MATCH('Capacity Backing (Hide)'!CE$132,'Capacity Summary'!$B$139:$B$238,0),MATCH('Capacity Backing (Hide)'!$A159,'Capacity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5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(Hide)'!$A159,'Capacity Summary'!$H$138:$BG$138,0))="x",INDEX('Capacity Summary'!$C$139:$E$238,MATCH('Capacity Backing (Hide)'!CF$132,'Capacity Summary'!$B$139:$B$238,0),4),IF(INDEX('Capacity Summary'!$H$139:$BG$238,MATCH('Capacity Backing (Hide)'!CF$132,'Capacity Summary'!$B$139:$B$238,0),MATCH('Capacity Backing (Hide)'!$A159,'Capacity Summary'!$H$138:$BG$138,0))&lt;&gt;0,INDEX('Capacity Summary'!$H$139:$BG$238,MATCH('Capacity Backing (Hide)'!CF$132,'Capacity Summary'!$B$139:$B$238,0),MATCH('Capacity Backing (Hide)'!$A159,'Capacity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5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(Hide)'!$A159,'Capacity Summary'!$H$138:$BG$138,0))="x",INDEX('Capacity Summary'!$C$139:$E$238,MATCH('Capacity Backing (Hide)'!CG$132,'Capacity Summary'!$B$139:$B$238,0),4),IF(INDEX('Capacity Summary'!$H$139:$BG$238,MATCH('Capacity Backing (Hide)'!CG$132,'Capacity Summary'!$B$139:$B$238,0),MATCH('Capacity Backing (Hide)'!$A159,'Capacity Summary'!$H$138:$BG$138,0))&lt;&gt;0,INDEX('Capacity Summary'!$H$139:$BG$238,MATCH('Capacity Backing (Hide)'!CG$132,'Capacity Summary'!$B$139:$B$238,0),MATCH('Capacity Backing (Hide)'!$A159,'Capacity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5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(Hide)'!$A159,'Capacity Summary'!$H$138:$BG$138,0))="x",INDEX('Capacity Summary'!$C$139:$E$238,MATCH('Capacity Backing (Hide)'!CH$132,'Capacity Summary'!$B$139:$B$238,0),4),IF(INDEX('Capacity Summary'!$H$139:$BG$238,MATCH('Capacity Backing (Hide)'!CH$132,'Capacity Summary'!$B$139:$B$238,0),MATCH('Capacity Backing (Hide)'!$A159,'Capacity Summary'!$H$138:$BG$138,0))&lt;&gt;0,INDEX('Capacity Summary'!$H$139:$BG$238,MATCH('Capacity Backing (Hide)'!CH$132,'Capacity Summary'!$B$139:$B$238,0),MATCH('Capacity Backing (Hide)'!$A159,'Capacity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5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(Hide)'!$A159,'Capacity Summary'!$H$138:$BG$138,0))="x",INDEX('Capacity Summary'!$C$139:$E$238,MATCH('Capacity Backing (Hide)'!CI$132,'Capacity Summary'!$B$139:$B$238,0),4),IF(INDEX('Capacity Summary'!$H$139:$BG$238,MATCH('Capacity Backing (Hide)'!CI$132,'Capacity Summary'!$B$139:$B$238,0),MATCH('Capacity Backing (Hide)'!$A159,'Capacity Summary'!$H$138:$BG$138,0))&lt;&gt;0,INDEX('Capacity Summary'!$H$139:$BG$238,MATCH('Capacity Backing (Hide)'!CI$132,'Capacity Summary'!$B$139:$B$238,0),MATCH('Capacity Backing (Hide)'!$A159,'Capacity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5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(Hide)'!$A159,'Capacity Summary'!$H$138:$BG$138,0))="x",INDEX('Capacity Summary'!$C$139:$E$238,MATCH('Capacity Backing (Hide)'!CJ$132,'Capacity Summary'!$B$139:$B$238,0),4),IF(INDEX('Capacity Summary'!$H$139:$BG$238,MATCH('Capacity Backing (Hide)'!CJ$132,'Capacity Summary'!$B$139:$B$238,0),MATCH('Capacity Backing (Hide)'!$A159,'Capacity Summary'!$H$138:$BG$138,0))&lt;&gt;0,INDEX('Capacity Summary'!$H$139:$BG$238,MATCH('Capacity Backing (Hide)'!CJ$132,'Capacity Summary'!$B$139:$B$238,0),MATCH('Capacity Backing (Hide)'!$A159,'Capacity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5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(Hide)'!$A159,'Capacity Summary'!$H$138:$BG$138,0))="x",INDEX('Capacity Summary'!$C$139:$E$238,MATCH('Capacity Backing (Hide)'!CK$132,'Capacity Summary'!$B$139:$B$238,0),4),IF(INDEX('Capacity Summary'!$H$139:$BG$238,MATCH('Capacity Backing (Hide)'!CK$132,'Capacity Summary'!$B$139:$B$238,0),MATCH('Capacity Backing (Hide)'!$A159,'Capacity Summary'!$H$138:$BG$138,0))&lt;&gt;0,INDEX('Capacity Summary'!$H$139:$BG$238,MATCH('Capacity Backing (Hide)'!CK$132,'Capacity Summary'!$B$139:$B$238,0),MATCH('Capacity Backing (Hide)'!$A159,'Capacity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5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(Hide)'!$A159,'Capacity Summary'!$H$138:$BG$138,0))="x",INDEX('Capacity Summary'!$C$139:$E$238,MATCH('Capacity Backing (Hide)'!CL$132,'Capacity Summary'!$B$139:$B$238,0),4),IF(INDEX('Capacity Summary'!$H$139:$BG$238,MATCH('Capacity Backing (Hide)'!CL$132,'Capacity Summary'!$B$139:$B$238,0),MATCH('Capacity Backing (Hide)'!$A159,'Capacity Summary'!$H$138:$BG$138,0))&lt;&gt;0,INDEX('Capacity Summary'!$H$139:$BG$238,MATCH('Capacity Backing (Hide)'!CL$132,'Capacity Summary'!$B$139:$B$238,0),MATCH('Capacity Backing (Hide)'!$A159,'Capacity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5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(Hide)'!$A159,'Capacity Summary'!$H$138:$BG$138,0))="x",INDEX('Capacity Summary'!$C$139:$E$238,MATCH('Capacity Backing (Hide)'!CM$132,'Capacity Summary'!$B$139:$B$238,0),4),IF(INDEX('Capacity Summary'!$H$139:$BG$238,MATCH('Capacity Backing (Hide)'!CM$132,'Capacity Summary'!$B$139:$B$238,0),MATCH('Capacity Backing (Hide)'!$A159,'Capacity Summary'!$H$138:$BG$138,0))&lt;&gt;0,INDEX('Capacity Summary'!$H$139:$BG$238,MATCH('Capacity Backing (Hide)'!CM$132,'Capacity Summary'!$B$139:$B$238,0),MATCH('Capacity Backing (Hide)'!$A159,'Capacity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5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(Hide)'!$A159,'Capacity Summary'!$H$138:$BG$138,0))="x",INDEX('Capacity Summary'!$C$139:$E$238,MATCH('Capacity Backing (Hide)'!CN$132,'Capacity Summary'!$B$139:$B$238,0),4),IF(INDEX('Capacity Summary'!$H$139:$BG$238,MATCH('Capacity Backing (Hide)'!CN$132,'Capacity Summary'!$B$139:$B$238,0),MATCH('Capacity Backing (Hide)'!$A159,'Capacity Summary'!$H$138:$BG$138,0))&lt;&gt;0,INDEX('Capacity Summary'!$H$139:$BG$238,MATCH('Capacity Backing (Hide)'!CN$132,'Capacity Summary'!$B$139:$B$238,0),MATCH('Capacity Backing (Hide)'!$A159,'Capacity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5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(Hide)'!$A159,'Capacity Summary'!$H$138:$BG$138,0))="x",INDEX('Capacity Summary'!$C$139:$E$238,MATCH('Capacity Backing (Hide)'!CO$132,'Capacity Summary'!$B$139:$B$238,0),4),IF(INDEX('Capacity Summary'!$H$139:$BG$238,MATCH('Capacity Backing (Hide)'!CO$132,'Capacity Summary'!$B$139:$B$238,0),MATCH('Capacity Backing (Hide)'!$A159,'Capacity Summary'!$H$138:$BG$138,0))&lt;&gt;0,INDEX('Capacity Summary'!$H$139:$BG$238,MATCH('Capacity Backing (Hide)'!CO$132,'Capacity Summary'!$B$139:$B$238,0),MATCH('Capacity Backing (Hide)'!$A159,'Capacity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5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(Hide)'!$A159,'Capacity Summary'!$H$138:$BG$138,0))="x",INDEX('Capacity Summary'!$C$139:$E$238,MATCH('Capacity Backing (Hide)'!CP$132,'Capacity Summary'!$B$139:$B$238,0),4),IF(INDEX('Capacity Summary'!$H$139:$BG$238,MATCH('Capacity Backing (Hide)'!CP$132,'Capacity Summary'!$B$139:$B$238,0),MATCH('Capacity Backing (Hide)'!$A159,'Capacity Summary'!$H$138:$BG$138,0))&lt;&gt;0,INDEX('Capacity Summary'!$H$139:$BG$238,MATCH('Capacity Backing (Hide)'!CP$132,'Capacity Summary'!$B$139:$B$238,0),MATCH('Capacity Backing (Hide)'!$A159,'Capacity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5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(Hide)'!$A159,'Capacity Summary'!$H$138:$BG$138,0))="x",INDEX('Capacity Summary'!$C$139:$E$238,MATCH('Capacity Backing (Hide)'!CQ$132,'Capacity Summary'!$B$139:$B$238,0),4),IF(INDEX('Capacity Summary'!$H$139:$BG$238,MATCH('Capacity Backing (Hide)'!CQ$132,'Capacity Summary'!$B$139:$B$238,0),MATCH('Capacity Backing (Hide)'!$A159,'Capacity Summary'!$H$138:$BG$138,0))&lt;&gt;0,INDEX('Capacity Summary'!$H$139:$BG$238,MATCH('Capacity Backing (Hide)'!CQ$132,'Capacity Summary'!$B$139:$B$238,0),MATCH('Capacity Backing (Hide)'!$A159,'Capacity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5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(Hide)'!$A159,'Capacity Summary'!$H$138:$BG$138,0))="x",INDEX('Capacity Summary'!$C$139:$E$238,MATCH('Capacity Backing (Hide)'!CR$132,'Capacity Summary'!$B$139:$B$238,0),4),IF(INDEX('Capacity Summary'!$H$139:$BG$238,MATCH('Capacity Backing (Hide)'!CR$132,'Capacity Summary'!$B$139:$B$238,0),MATCH('Capacity Backing (Hide)'!$A159,'Capacity Summary'!$H$138:$BG$138,0))&lt;&gt;0,INDEX('Capacity Summary'!$H$139:$BG$238,MATCH('Capacity Backing (Hide)'!CR$132,'Capacity Summary'!$B$139:$B$238,0),MATCH('Capacity Backing (Hide)'!$A159,'Capacity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5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(Hide)'!$A159,'Capacity Summary'!$H$138:$BG$138,0))="x",INDEX('Capacity Summary'!$C$139:$E$238,MATCH('Capacity Backing (Hide)'!CS$132,'Capacity Summary'!$B$139:$B$238,0),4),IF(INDEX('Capacity Summary'!$H$139:$BG$238,MATCH('Capacity Backing (Hide)'!CS$132,'Capacity Summary'!$B$139:$B$238,0),MATCH('Capacity Backing (Hide)'!$A159,'Capacity Summary'!$H$138:$BG$138,0))&lt;&gt;0,INDEX('Capacity Summary'!$H$139:$BG$238,MATCH('Capacity Backing (Hide)'!CS$132,'Capacity Summary'!$B$139:$B$238,0),MATCH('Capacity Backing (Hide)'!$A159,'Capacity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5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(Hide)'!$A159,'Capacity Summary'!$H$138:$BG$138,0))="x",INDEX('Capacity Summary'!$C$139:$E$238,MATCH('Capacity Backing (Hide)'!CT$132,'Capacity Summary'!$B$139:$B$238,0),4),IF(INDEX('Capacity Summary'!$H$139:$BG$238,MATCH('Capacity Backing (Hide)'!CT$132,'Capacity Summary'!$B$139:$B$238,0),MATCH('Capacity Backing (Hide)'!$A159,'Capacity Summary'!$H$138:$BG$138,0))&lt;&gt;0,INDEX('Capacity Summary'!$H$139:$BG$238,MATCH('Capacity Backing (Hide)'!CT$132,'Capacity Summary'!$B$139:$B$238,0),MATCH('Capacity Backing (Hide)'!$A159,'Capacity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5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(Hide)'!$A159,'Capacity Summary'!$H$138:$BG$138,0))="x",INDEX('Capacity Summary'!$C$139:$E$238,MATCH('Capacity Backing (Hide)'!CU$132,'Capacity Summary'!$B$139:$B$238,0),4),IF(INDEX('Capacity Summary'!$H$139:$BG$238,MATCH('Capacity Backing (Hide)'!CU$132,'Capacity Summary'!$B$139:$B$238,0),MATCH('Capacity Backing (Hide)'!$A159,'Capacity Summary'!$H$138:$BG$138,0))&lt;&gt;0,INDEX('Capacity Summary'!$H$139:$BG$238,MATCH('Capacity Backing (Hide)'!CU$132,'Capacity Summary'!$B$139:$B$238,0),MATCH('Capacity Backing (Hide)'!$A159,'Capacity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5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(Hide)'!$A159,'Capacity Summary'!$H$138:$BG$138,0))="x",INDEX('Capacity Summary'!$C$139:$E$238,MATCH('Capacity Backing (Hide)'!CV$132,'Capacity Summary'!$B$139:$B$238,0),4),IF(INDEX('Capacity Summary'!$H$139:$BG$238,MATCH('Capacity Backing (Hide)'!CV$132,'Capacity Summary'!$B$139:$B$238,0),MATCH('Capacity Backing (Hide)'!$A159,'Capacity Summary'!$H$138:$BG$138,0))&lt;&gt;0,INDEX('Capacity Summary'!$H$139:$BG$238,MATCH('Capacity Backing (Hide)'!CV$132,'Capacity Summary'!$B$139:$B$238,0),MATCH('Capacity Backing (Hide)'!$A159,'Capacity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5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(Hide)'!$A159,'Capacity Summary'!$H$138:$BG$138,0))="x",INDEX('Capacity Summary'!$C$139:$E$238,MATCH('Capacity Backing (Hide)'!CW$132,'Capacity Summary'!$B$139:$B$238,0),4),IF(INDEX('Capacity Summary'!$H$139:$BG$238,MATCH('Capacity Backing (Hide)'!CW$132,'Capacity Summary'!$B$139:$B$238,0),MATCH('Capacity Backing (Hide)'!$A159,'Capacity Summary'!$H$138:$BG$138,0))&lt;&gt;0,INDEX('Capacity Summary'!$H$139:$BG$238,MATCH('Capacity Backing (Hide)'!CW$132,'Capacity Summary'!$B$139:$B$238,0),MATCH('Capacity Backing (Hide)'!$A159,'Capacity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0" spans="1:101" x14ac:dyDescent="0.35">
      <c r="A160" s="2">
        <f ca="1">'Required Capacity (Hide)'!E30</f>
        <v>44403</v>
      </c>
      <c r="B16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(Hide)'!$A160,'Capacity Summary'!$H$138:$BG$138,0))="x",INDEX('Capacity Summary'!$C$139:$E$238,MATCH('Capacity Backing (Hide)'!B$132,'Capacity Summary'!$B$139:$B$238,0),4),IF(INDEX('Capacity Summary'!$H$139:$BG$238,MATCH('Capacity Backing (Hide)'!B$132,'Capacity Summary'!$B$139:$B$238,0),MATCH('Capacity Backing (Hide)'!$A160,'Capacity Summary'!$H$138:$BG$138,0))&lt;&gt;0,INDEX('Capacity Summary'!$H$139:$BG$238,MATCH('Capacity Backing (Hide)'!B$132,'Capacity Summary'!$B$139:$B$238,0),MATCH('Capacity Backing (Hide)'!$A160,'Capacity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(Hide)'!$A160,'Capacity Summary'!$H$138:$BG$138,0))="x",INDEX('Capacity Summary'!$C$139:$E$238,MATCH('Capacity Backing (Hide)'!C$132,'Capacity Summary'!$B$139:$B$238,0),4),IF(INDEX('Capacity Summary'!$H$139:$BG$238,MATCH('Capacity Backing (Hide)'!C$132,'Capacity Summary'!$B$139:$B$238,0),MATCH('Capacity Backing (Hide)'!$A160,'Capacity Summary'!$H$138:$BG$138,0))&lt;&gt;0,INDEX('Capacity Summary'!$H$139:$BG$238,MATCH('Capacity Backing (Hide)'!C$132,'Capacity Summary'!$B$139:$B$238,0),MATCH('Capacity Backing (Hide)'!$A160,'Capacity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(Hide)'!$A160,'Capacity Summary'!$H$138:$BG$138,0))="x",INDEX('Capacity Summary'!$C$139:$E$238,MATCH('Capacity Backing (Hide)'!D$132,'Capacity Summary'!$B$139:$B$238,0),4),IF(INDEX('Capacity Summary'!$H$139:$BG$238,MATCH('Capacity Backing (Hide)'!D$132,'Capacity Summary'!$B$139:$B$238,0),MATCH('Capacity Backing (Hide)'!$A160,'Capacity Summary'!$H$138:$BG$138,0))&lt;&gt;0,INDEX('Capacity Summary'!$H$139:$BG$238,MATCH('Capacity Backing (Hide)'!D$132,'Capacity Summary'!$B$139:$B$238,0),MATCH('Capacity Backing (Hide)'!$A160,'Capacity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(Hide)'!$A160,'Capacity Summary'!$H$138:$BG$138,0))="x",INDEX('Capacity Summary'!$C$139:$E$238,MATCH('Capacity Backing (Hide)'!E$132,'Capacity Summary'!$B$139:$B$238,0),4),IF(INDEX('Capacity Summary'!$H$139:$BG$238,MATCH('Capacity Backing (Hide)'!E$132,'Capacity Summary'!$B$139:$B$238,0),MATCH('Capacity Backing (Hide)'!$A160,'Capacity Summary'!$H$138:$BG$138,0))&lt;&gt;0,INDEX('Capacity Summary'!$H$139:$BG$238,MATCH('Capacity Backing (Hide)'!E$132,'Capacity Summary'!$B$139:$B$238,0),MATCH('Capacity Backing (Hide)'!$A160,'Capacity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(Hide)'!$A160,'Capacity Summary'!$H$138:$BG$138,0))="x",INDEX('Capacity Summary'!$C$139:$E$238,MATCH('Capacity Backing (Hide)'!F$132,'Capacity Summary'!$B$139:$B$238,0),4),IF(INDEX('Capacity Summary'!$H$139:$BG$238,MATCH('Capacity Backing (Hide)'!F$132,'Capacity Summary'!$B$139:$B$238,0),MATCH('Capacity Backing (Hide)'!$A160,'Capacity Summary'!$H$138:$BG$138,0))&lt;&gt;0,INDEX('Capacity Summary'!$H$139:$BG$238,MATCH('Capacity Backing (Hide)'!F$132,'Capacity Summary'!$B$139:$B$238,0),MATCH('Capacity Backing (Hide)'!$A160,'Capacity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(Hide)'!$A160,'Capacity Summary'!$H$138:$BG$138,0))="x",INDEX('Capacity Summary'!$C$139:$E$238,MATCH('Capacity Backing (Hide)'!G$132,'Capacity Summary'!$B$139:$B$238,0),4),IF(INDEX('Capacity Summary'!$H$139:$BG$238,MATCH('Capacity Backing (Hide)'!G$132,'Capacity Summary'!$B$139:$B$238,0),MATCH('Capacity Backing (Hide)'!$A160,'Capacity Summary'!$H$138:$BG$138,0))&lt;&gt;0,INDEX('Capacity Summary'!$H$139:$BG$238,MATCH('Capacity Backing (Hide)'!G$132,'Capacity Summary'!$B$139:$B$238,0),MATCH('Capacity Backing (Hide)'!$A160,'Capacity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(Hide)'!$A160,'Capacity Summary'!$H$138:$BG$138,0))="x",INDEX('Capacity Summary'!$C$139:$E$238,MATCH('Capacity Backing (Hide)'!H$132,'Capacity Summary'!$B$139:$B$238,0),4),IF(INDEX('Capacity Summary'!$H$139:$BG$238,MATCH('Capacity Backing (Hide)'!H$132,'Capacity Summary'!$B$139:$B$238,0),MATCH('Capacity Backing (Hide)'!$A160,'Capacity Summary'!$H$138:$BG$138,0))&lt;&gt;0,INDEX('Capacity Summary'!$H$139:$BG$238,MATCH('Capacity Backing (Hide)'!H$132,'Capacity Summary'!$B$139:$B$238,0),MATCH('Capacity Backing (Hide)'!$A160,'Capacity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(Hide)'!$A160,'Capacity Summary'!$H$138:$BG$138,0))="x",INDEX('Capacity Summary'!$C$139:$E$238,MATCH('Capacity Backing (Hide)'!I$132,'Capacity Summary'!$B$139:$B$238,0),4),IF(INDEX('Capacity Summary'!$H$139:$BG$238,MATCH('Capacity Backing (Hide)'!I$132,'Capacity Summary'!$B$139:$B$238,0),MATCH('Capacity Backing (Hide)'!$A160,'Capacity Summary'!$H$138:$BG$138,0))&lt;&gt;0,INDEX('Capacity Summary'!$H$139:$BG$238,MATCH('Capacity Backing (Hide)'!I$132,'Capacity Summary'!$B$139:$B$238,0),MATCH('Capacity Backing (Hide)'!$A160,'Capacity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(Hide)'!$A160,'Capacity Summary'!$H$138:$BG$138,0))="x",INDEX('Capacity Summary'!$C$139:$E$238,MATCH('Capacity Backing (Hide)'!J$132,'Capacity Summary'!$B$139:$B$238,0),4),IF(INDEX('Capacity Summary'!$H$139:$BG$238,MATCH('Capacity Backing (Hide)'!J$132,'Capacity Summary'!$B$139:$B$238,0),MATCH('Capacity Backing (Hide)'!$A160,'Capacity Summary'!$H$138:$BG$138,0))&lt;&gt;0,INDEX('Capacity Summary'!$H$139:$BG$238,MATCH('Capacity Backing (Hide)'!J$132,'Capacity Summary'!$B$139:$B$238,0),MATCH('Capacity Backing (Hide)'!$A160,'Capacity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(Hide)'!$A160,'Capacity Summary'!$H$138:$BG$138,0))="x",INDEX('Capacity Summary'!$C$139:$E$238,MATCH('Capacity Backing (Hide)'!K$132,'Capacity Summary'!$B$139:$B$238,0),4),IF(INDEX('Capacity Summary'!$H$139:$BG$238,MATCH('Capacity Backing (Hide)'!K$132,'Capacity Summary'!$B$139:$B$238,0),MATCH('Capacity Backing (Hide)'!$A160,'Capacity Summary'!$H$138:$BG$138,0))&lt;&gt;0,INDEX('Capacity Summary'!$H$139:$BG$238,MATCH('Capacity Backing (Hide)'!K$132,'Capacity Summary'!$B$139:$B$238,0),MATCH('Capacity Backing (Hide)'!$A160,'Capacity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(Hide)'!$A160,'Capacity Summary'!$H$138:$BG$138,0))="x",INDEX('Capacity Summary'!$C$139:$E$238,MATCH('Capacity Backing (Hide)'!L$132,'Capacity Summary'!$B$139:$B$238,0),4),IF(INDEX('Capacity Summary'!$H$139:$BG$238,MATCH('Capacity Backing (Hide)'!L$132,'Capacity Summary'!$B$139:$B$238,0),MATCH('Capacity Backing (Hide)'!$A160,'Capacity Summary'!$H$138:$BG$138,0))&lt;&gt;0,INDEX('Capacity Summary'!$H$139:$BG$238,MATCH('Capacity Backing (Hide)'!L$132,'Capacity Summary'!$B$139:$B$238,0),MATCH('Capacity Backing (Hide)'!$A160,'Capacity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(Hide)'!$A160,'Capacity Summary'!$H$138:$BG$138,0))="x",INDEX('Capacity Summary'!$C$139:$E$238,MATCH('Capacity Backing (Hide)'!M$132,'Capacity Summary'!$B$139:$B$238,0),4),IF(INDEX('Capacity Summary'!$H$139:$BG$238,MATCH('Capacity Backing (Hide)'!M$132,'Capacity Summary'!$B$139:$B$238,0),MATCH('Capacity Backing (Hide)'!$A160,'Capacity Summary'!$H$138:$BG$138,0))&lt;&gt;0,INDEX('Capacity Summary'!$H$139:$BG$238,MATCH('Capacity Backing (Hide)'!M$132,'Capacity Summary'!$B$139:$B$238,0),MATCH('Capacity Backing (Hide)'!$A160,'Capacity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(Hide)'!$A160,'Capacity Summary'!$H$138:$BG$138,0))="x",INDEX('Capacity Summary'!$C$139:$E$238,MATCH('Capacity Backing (Hide)'!N$132,'Capacity Summary'!$B$139:$B$238,0),4),IF(INDEX('Capacity Summary'!$H$139:$BG$238,MATCH('Capacity Backing (Hide)'!N$132,'Capacity Summary'!$B$139:$B$238,0),MATCH('Capacity Backing (Hide)'!$A160,'Capacity Summary'!$H$138:$BG$138,0))&lt;&gt;0,INDEX('Capacity Summary'!$H$139:$BG$238,MATCH('Capacity Backing (Hide)'!N$132,'Capacity Summary'!$B$139:$B$238,0),MATCH('Capacity Backing (Hide)'!$A160,'Capacity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(Hide)'!$A160,'Capacity Summary'!$H$138:$BG$138,0))="x",INDEX('Capacity Summary'!$C$139:$E$238,MATCH('Capacity Backing (Hide)'!O$132,'Capacity Summary'!$B$139:$B$238,0),4),IF(INDEX('Capacity Summary'!$H$139:$BG$238,MATCH('Capacity Backing (Hide)'!O$132,'Capacity Summary'!$B$139:$B$238,0),MATCH('Capacity Backing (Hide)'!$A160,'Capacity Summary'!$H$138:$BG$138,0))&lt;&gt;0,INDEX('Capacity Summary'!$H$139:$BG$238,MATCH('Capacity Backing (Hide)'!O$132,'Capacity Summary'!$B$139:$B$238,0),MATCH('Capacity Backing (Hide)'!$A160,'Capacity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(Hide)'!$A160,'Capacity Summary'!$H$138:$BG$138,0))="x",INDEX('Capacity Summary'!$C$139:$E$238,MATCH('Capacity Backing (Hide)'!P$132,'Capacity Summary'!$B$139:$B$238,0),4),IF(INDEX('Capacity Summary'!$H$139:$BG$238,MATCH('Capacity Backing (Hide)'!P$132,'Capacity Summary'!$B$139:$B$238,0),MATCH('Capacity Backing (Hide)'!$A160,'Capacity Summary'!$H$138:$BG$138,0))&lt;&gt;0,INDEX('Capacity Summary'!$H$139:$BG$238,MATCH('Capacity Backing (Hide)'!P$132,'Capacity Summary'!$B$139:$B$238,0),MATCH('Capacity Backing (Hide)'!$A160,'Capacity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(Hide)'!$A160,'Capacity Summary'!$H$138:$BG$138,0))="x",INDEX('Capacity Summary'!$C$139:$E$238,MATCH('Capacity Backing (Hide)'!Q$132,'Capacity Summary'!$B$139:$B$238,0),4),IF(INDEX('Capacity Summary'!$H$139:$BG$238,MATCH('Capacity Backing (Hide)'!Q$132,'Capacity Summary'!$B$139:$B$238,0),MATCH('Capacity Backing (Hide)'!$A160,'Capacity Summary'!$H$138:$BG$138,0))&lt;&gt;0,INDEX('Capacity Summary'!$H$139:$BG$238,MATCH('Capacity Backing (Hide)'!Q$132,'Capacity Summary'!$B$139:$B$238,0),MATCH('Capacity Backing (Hide)'!$A160,'Capacity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(Hide)'!$A160,'Capacity Summary'!$H$138:$BG$138,0))="x",INDEX('Capacity Summary'!$C$139:$E$238,MATCH('Capacity Backing (Hide)'!R$132,'Capacity Summary'!$B$139:$B$238,0),4),IF(INDEX('Capacity Summary'!$H$139:$BG$238,MATCH('Capacity Backing (Hide)'!R$132,'Capacity Summary'!$B$139:$B$238,0),MATCH('Capacity Backing (Hide)'!$A160,'Capacity Summary'!$H$138:$BG$138,0))&lt;&gt;0,INDEX('Capacity Summary'!$H$139:$BG$238,MATCH('Capacity Backing (Hide)'!R$132,'Capacity Summary'!$B$139:$B$238,0),MATCH('Capacity Backing (Hide)'!$A160,'Capacity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(Hide)'!$A160,'Capacity Summary'!$H$138:$BG$138,0))="x",INDEX('Capacity Summary'!$C$139:$E$238,MATCH('Capacity Backing (Hide)'!S$132,'Capacity Summary'!$B$139:$B$238,0),4),IF(INDEX('Capacity Summary'!$H$139:$BG$238,MATCH('Capacity Backing (Hide)'!S$132,'Capacity Summary'!$B$139:$B$238,0),MATCH('Capacity Backing (Hide)'!$A160,'Capacity Summary'!$H$138:$BG$138,0))&lt;&gt;0,INDEX('Capacity Summary'!$H$139:$BG$238,MATCH('Capacity Backing (Hide)'!S$132,'Capacity Summary'!$B$139:$B$238,0),MATCH('Capacity Backing (Hide)'!$A160,'Capacity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(Hide)'!$A160,'Capacity Summary'!$H$138:$BG$138,0))="x",INDEX('Capacity Summary'!$C$139:$E$238,MATCH('Capacity Backing (Hide)'!T$132,'Capacity Summary'!$B$139:$B$238,0),4),IF(INDEX('Capacity Summary'!$H$139:$BG$238,MATCH('Capacity Backing (Hide)'!T$132,'Capacity Summary'!$B$139:$B$238,0),MATCH('Capacity Backing (Hide)'!$A160,'Capacity Summary'!$H$138:$BG$138,0))&lt;&gt;0,INDEX('Capacity Summary'!$H$139:$BG$238,MATCH('Capacity Backing (Hide)'!T$132,'Capacity Summary'!$B$139:$B$238,0),MATCH('Capacity Backing (Hide)'!$A160,'Capacity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(Hide)'!$A160,'Capacity Summary'!$H$138:$BG$138,0))="x",INDEX('Capacity Summary'!$C$139:$E$238,MATCH('Capacity Backing (Hide)'!U$132,'Capacity Summary'!$B$139:$B$238,0),4),IF(INDEX('Capacity Summary'!$H$139:$BG$238,MATCH('Capacity Backing (Hide)'!U$132,'Capacity Summary'!$B$139:$B$238,0),MATCH('Capacity Backing (Hide)'!$A160,'Capacity Summary'!$H$138:$BG$138,0))&lt;&gt;0,INDEX('Capacity Summary'!$H$139:$BG$238,MATCH('Capacity Backing (Hide)'!U$132,'Capacity Summary'!$B$139:$B$238,0),MATCH('Capacity Backing (Hide)'!$A160,'Capacity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(Hide)'!$A160,'Capacity Summary'!$H$138:$BG$138,0))="x",INDEX('Capacity Summary'!$C$139:$E$238,MATCH('Capacity Backing (Hide)'!V$132,'Capacity Summary'!$B$139:$B$238,0),4),IF(INDEX('Capacity Summary'!$H$139:$BG$238,MATCH('Capacity Backing (Hide)'!V$132,'Capacity Summary'!$B$139:$B$238,0),MATCH('Capacity Backing (Hide)'!$A160,'Capacity Summary'!$H$138:$BG$138,0))&lt;&gt;0,INDEX('Capacity Summary'!$H$139:$BG$238,MATCH('Capacity Backing (Hide)'!V$132,'Capacity Summary'!$B$139:$B$238,0),MATCH('Capacity Backing (Hide)'!$A160,'Capacity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(Hide)'!$A160,'Capacity Summary'!$H$138:$BG$138,0))="x",INDEX('Capacity Summary'!$C$139:$E$238,MATCH('Capacity Backing (Hide)'!W$132,'Capacity Summary'!$B$139:$B$238,0),4),IF(INDEX('Capacity Summary'!$H$139:$BG$238,MATCH('Capacity Backing (Hide)'!W$132,'Capacity Summary'!$B$139:$B$238,0),MATCH('Capacity Backing (Hide)'!$A160,'Capacity Summary'!$H$138:$BG$138,0))&lt;&gt;0,INDEX('Capacity Summary'!$H$139:$BG$238,MATCH('Capacity Backing (Hide)'!W$132,'Capacity Summary'!$B$139:$B$238,0),MATCH('Capacity Backing (Hide)'!$A160,'Capacity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(Hide)'!$A160,'Capacity Summary'!$H$138:$BG$138,0))="x",INDEX('Capacity Summary'!$C$139:$E$238,MATCH('Capacity Backing (Hide)'!X$132,'Capacity Summary'!$B$139:$B$238,0),4),IF(INDEX('Capacity Summary'!$H$139:$BG$238,MATCH('Capacity Backing (Hide)'!X$132,'Capacity Summary'!$B$139:$B$238,0),MATCH('Capacity Backing (Hide)'!$A160,'Capacity Summary'!$H$138:$BG$138,0))&lt;&gt;0,INDEX('Capacity Summary'!$H$139:$BG$238,MATCH('Capacity Backing (Hide)'!X$132,'Capacity Summary'!$B$139:$B$238,0),MATCH('Capacity Backing (Hide)'!$A160,'Capacity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(Hide)'!$A160,'Capacity Summary'!$H$138:$BG$138,0))="x",INDEX('Capacity Summary'!$C$139:$E$238,MATCH('Capacity Backing (Hide)'!Y$132,'Capacity Summary'!$B$139:$B$238,0),4),IF(INDEX('Capacity Summary'!$H$139:$BG$238,MATCH('Capacity Backing (Hide)'!Y$132,'Capacity Summary'!$B$139:$B$238,0),MATCH('Capacity Backing (Hide)'!$A160,'Capacity Summary'!$H$138:$BG$138,0))&lt;&gt;0,INDEX('Capacity Summary'!$H$139:$BG$238,MATCH('Capacity Backing (Hide)'!Y$132,'Capacity Summary'!$B$139:$B$238,0),MATCH('Capacity Backing (Hide)'!$A160,'Capacity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(Hide)'!$A160,'Capacity Summary'!$H$138:$BG$138,0))="x",INDEX('Capacity Summary'!$C$139:$E$238,MATCH('Capacity Backing (Hide)'!Z$132,'Capacity Summary'!$B$139:$B$238,0),4),IF(INDEX('Capacity Summary'!$H$139:$BG$238,MATCH('Capacity Backing (Hide)'!Z$132,'Capacity Summary'!$B$139:$B$238,0),MATCH('Capacity Backing (Hide)'!$A160,'Capacity Summary'!$H$138:$BG$138,0))&lt;&gt;0,INDEX('Capacity Summary'!$H$139:$BG$238,MATCH('Capacity Backing (Hide)'!Z$132,'Capacity Summary'!$B$139:$B$238,0),MATCH('Capacity Backing (Hide)'!$A160,'Capacity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(Hide)'!$A160,'Capacity Summary'!$H$138:$BG$138,0))="x",INDEX('Capacity Summary'!$C$139:$E$238,MATCH('Capacity Backing (Hide)'!AA$132,'Capacity Summary'!$B$139:$B$238,0),4),IF(INDEX('Capacity Summary'!$H$139:$BG$238,MATCH('Capacity Backing (Hide)'!AA$132,'Capacity Summary'!$B$139:$B$238,0),MATCH('Capacity Backing (Hide)'!$A160,'Capacity Summary'!$H$138:$BG$138,0))&lt;&gt;0,INDEX('Capacity Summary'!$H$139:$BG$238,MATCH('Capacity Backing (Hide)'!AA$132,'Capacity Summary'!$B$139:$B$238,0),MATCH('Capacity Backing (Hide)'!$A160,'Capacity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(Hide)'!$A160,'Capacity Summary'!$H$138:$BG$138,0))="x",INDEX('Capacity Summary'!$C$139:$E$238,MATCH('Capacity Backing (Hide)'!AB$132,'Capacity Summary'!$B$139:$B$238,0),4),IF(INDEX('Capacity Summary'!$H$139:$BG$238,MATCH('Capacity Backing (Hide)'!AB$132,'Capacity Summary'!$B$139:$B$238,0),MATCH('Capacity Backing (Hide)'!$A160,'Capacity Summary'!$H$138:$BG$138,0))&lt;&gt;0,INDEX('Capacity Summary'!$H$139:$BG$238,MATCH('Capacity Backing (Hide)'!AB$132,'Capacity Summary'!$B$139:$B$238,0),MATCH('Capacity Backing (Hide)'!$A160,'Capacity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(Hide)'!$A160,'Capacity Summary'!$H$138:$BG$138,0))="x",INDEX('Capacity Summary'!$C$139:$E$238,MATCH('Capacity Backing (Hide)'!AC$132,'Capacity Summary'!$B$139:$B$238,0),4),IF(INDEX('Capacity Summary'!$H$139:$BG$238,MATCH('Capacity Backing (Hide)'!AC$132,'Capacity Summary'!$B$139:$B$238,0),MATCH('Capacity Backing (Hide)'!$A160,'Capacity Summary'!$H$138:$BG$138,0))&lt;&gt;0,INDEX('Capacity Summary'!$H$139:$BG$238,MATCH('Capacity Backing (Hide)'!AC$132,'Capacity Summary'!$B$139:$B$238,0),MATCH('Capacity Backing (Hide)'!$A160,'Capacity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(Hide)'!$A160,'Capacity Summary'!$H$138:$BG$138,0))="x",INDEX('Capacity Summary'!$C$139:$E$238,MATCH('Capacity Backing (Hide)'!AD$132,'Capacity Summary'!$B$139:$B$238,0),4),IF(INDEX('Capacity Summary'!$H$139:$BG$238,MATCH('Capacity Backing (Hide)'!AD$132,'Capacity Summary'!$B$139:$B$238,0),MATCH('Capacity Backing (Hide)'!$A160,'Capacity Summary'!$H$138:$BG$138,0))&lt;&gt;0,INDEX('Capacity Summary'!$H$139:$BG$238,MATCH('Capacity Backing (Hide)'!AD$132,'Capacity Summary'!$B$139:$B$238,0),MATCH('Capacity Backing (Hide)'!$A160,'Capacity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(Hide)'!$A160,'Capacity Summary'!$H$138:$BG$138,0))="x",INDEX('Capacity Summary'!$C$139:$E$238,MATCH('Capacity Backing (Hide)'!AE$132,'Capacity Summary'!$B$139:$B$238,0),4),IF(INDEX('Capacity Summary'!$H$139:$BG$238,MATCH('Capacity Backing (Hide)'!AE$132,'Capacity Summary'!$B$139:$B$238,0),MATCH('Capacity Backing (Hide)'!$A160,'Capacity Summary'!$H$138:$BG$138,0))&lt;&gt;0,INDEX('Capacity Summary'!$H$139:$BG$238,MATCH('Capacity Backing (Hide)'!AE$132,'Capacity Summary'!$B$139:$B$238,0),MATCH('Capacity Backing (Hide)'!$A160,'Capacity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(Hide)'!$A160,'Capacity Summary'!$H$138:$BG$138,0))="x",INDEX('Capacity Summary'!$C$139:$E$238,MATCH('Capacity Backing (Hide)'!AF$132,'Capacity Summary'!$B$139:$B$238,0),4),IF(INDEX('Capacity Summary'!$H$139:$BG$238,MATCH('Capacity Backing (Hide)'!AF$132,'Capacity Summary'!$B$139:$B$238,0),MATCH('Capacity Backing (Hide)'!$A160,'Capacity Summary'!$H$138:$BG$138,0))&lt;&gt;0,INDEX('Capacity Summary'!$H$139:$BG$238,MATCH('Capacity Backing (Hide)'!AF$132,'Capacity Summary'!$B$139:$B$238,0),MATCH('Capacity Backing (Hide)'!$A160,'Capacity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(Hide)'!$A160,'Capacity Summary'!$H$138:$BG$138,0))="x",INDEX('Capacity Summary'!$C$139:$E$238,MATCH('Capacity Backing (Hide)'!AG$132,'Capacity Summary'!$B$139:$B$238,0),4),IF(INDEX('Capacity Summary'!$H$139:$BG$238,MATCH('Capacity Backing (Hide)'!AG$132,'Capacity Summary'!$B$139:$B$238,0),MATCH('Capacity Backing (Hide)'!$A160,'Capacity Summary'!$H$138:$BG$138,0))&lt;&gt;0,INDEX('Capacity Summary'!$H$139:$BG$238,MATCH('Capacity Backing (Hide)'!AG$132,'Capacity Summary'!$B$139:$B$238,0),MATCH('Capacity Backing (Hide)'!$A160,'Capacity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(Hide)'!$A160,'Capacity Summary'!$H$138:$BG$138,0))="x",INDEX('Capacity Summary'!$C$139:$E$238,MATCH('Capacity Backing (Hide)'!AH$132,'Capacity Summary'!$B$139:$B$238,0),4),IF(INDEX('Capacity Summary'!$H$139:$BG$238,MATCH('Capacity Backing (Hide)'!AH$132,'Capacity Summary'!$B$139:$B$238,0),MATCH('Capacity Backing (Hide)'!$A160,'Capacity Summary'!$H$138:$BG$138,0))&lt;&gt;0,INDEX('Capacity Summary'!$H$139:$BG$238,MATCH('Capacity Backing (Hide)'!AH$132,'Capacity Summary'!$B$139:$B$238,0),MATCH('Capacity Backing (Hide)'!$A160,'Capacity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(Hide)'!$A160,'Capacity Summary'!$H$138:$BG$138,0))="x",INDEX('Capacity Summary'!$C$139:$E$238,MATCH('Capacity Backing (Hide)'!AI$132,'Capacity Summary'!$B$139:$B$238,0),4),IF(INDEX('Capacity Summary'!$H$139:$BG$238,MATCH('Capacity Backing (Hide)'!AI$132,'Capacity Summary'!$B$139:$B$238,0),MATCH('Capacity Backing (Hide)'!$A160,'Capacity Summary'!$H$138:$BG$138,0))&lt;&gt;0,INDEX('Capacity Summary'!$H$139:$BG$238,MATCH('Capacity Backing (Hide)'!AI$132,'Capacity Summary'!$B$139:$B$238,0),MATCH('Capacity Backing (Hide)'!$A160,'Capacity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(Hide)'!$A160,'Capacity Summary'!$H$138:$BG$138,0))="x",INDEX('Capacity Summary'!$C$139:$E$238,MATCH('Capacity Backing (Hide)'!AJ$132,'Capacity Summary'!$B$139:$B$238,0),4),IF(INDEX('Capacity Summary'!$H$139:$BG$238,MATCH('Capacity Backing (Hide)'!AJ$132,'Capacity Summary'!$B$139:$B$238,0),MATCH('Capacity Backing (Hide)'!$A160,'Capacity Summary'!$H$138:$BG$138,0))&lt;&gt;0,INDEX('Capacity Summary'!$H$139:$BG$238,MATCH('Capacity Backing (Hide)'!AJ$132,'Capacity Summary'!$B$139:$B$238,0),MATCH('Capacity Backing (Hide)'!$A160,'Capacity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(Hide)'!$A160,'Capacity Summary'!$H$138:$BG$138,0))="x",INDEX('Capacity Summary'!$C$139:$E$238,MATCH('Capacity Backing (Hide)'!AK$132,'Capacity Summary'!$B$139:$B$238,0),4),IF(INDEX('Capacity Summary'!$H$139:$BG$238,MATCH('Capacity Backing (Hide)'!AK$132,'Capacity Summary'!$B$139:$B$238,0),MATCH('Capacity Backing (Hide)'!$A160,'Capacity Summary'!$H$138:$BG$138,0))&lt;&gt;0,INDEX('Capacity Summary'!$H$139:$BG$238,MATCH('Capacity Backing (Hide)'!AK$132,'Capacity Summary'!$B$139:$B$238,0),MATCH('Capacity Backing (Hide)'!$A160,'Capacity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(Hide)'!$A160,'Capacity Summary'!$H$138:$BG$138,0))="x",INDEX('Capacity Summary'!$C$139:$E$238,MATCH('Capacity Backing (Hide)'!AL$132,'Capacity Summary'!$B$139:$B$238,0),4),IF(INDEX('Capacity Summary'!$H$139:$BG$238,MATCH('Capacity Backing (Hide)'!AL$132,'Capacity Summary'!$B$139:$B$238,0),MATCH('Capacity Backing (Hide)'!$A160,'Capacity Summary'!$H$138:$BG$138,0))&lt;&gt;0,INDEX('Capacity Summary'!$H$139:$BG$238,MATCH('Capacity Backing (Hide)'!AL$132,'Capacity Summary'!$B$139:$B$238,0),MATCH('Capacity Backing (Hide)'!$A160,'Capacity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(Hide)'!$A160,'Capacity Summary'!$H$138:$BG$138,0))="x",INDEX('Capacity Summary'!$C$139:$E$238,MATCH('Capacity Backing (Hide)'!AM$132,'Capacity Summary'!$B$139:$B$238,0),4),IF(INDEX('Capacity Summary'!$H$139:$BG$238,MATCH('Capacity Backing (Hide)'!AM$132,'Capacity Summary'!$B$139:$B$238,0),MATCH('Capacity Backing (Hide)'!$A160,'Capacity Summary'!$H$138:$BG$138,0))&lt;&gt;0,INDEX('Capacity Summary'!$H$139:$BG$238,MATCH('Capacity Backing (Hide)'!AM$132,'Capacity Summary'!$B$139:$B$238,0),MATCH('Capacity Backing (Hide)'!$A160,'Capacity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(Hide)'!$A160,'Capacity Summary'!$H$138:$BG$138,0))="x",INDEX('Capacity Summary'!$C$139:$E$238,MATCH('Capacity Backing (Hide)'!AN$132,'Capacity Summary'!$B$139:$B$238,0),4),IF(INDEX('Capacity Summary'!$H$139:$BG$238,MATCH('Capacity Backing (Hide)'!AN$132,'Capacity Summary'!$B$139:$B$238,0),MATCH('Capacity Backing (Hide)'!$A160,'Capacity Summary'!$H$138:$BG$138,0))&lt;&gt;0,INDEX('Capacity Summary'!$H$139:$BG$238,MATCH('Capacity Backing (Hide)'!AN$132,'Capacity Summary'!$B$139:$B$238,0),MATCH('Capacity Backing (Hide)'!$A160,'Capacity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(Hide)'!$A160,'Capacity Summary'!$H$138:$BG$138,0))="x",INDEX('Capacity Summary'!$C$139:$E$238,MATCH('Capacity Backing (Hide)'!AO$132,'Capacity Summary'!$B$139:$B$238,0),4),IF(INDEX('Capacity Summary'!$H$139:$BG$238,MATCH('Capacity Backing (Hide)'!AO$132,'Capacity Summary'!$B$139:$B$238,0),MATCH('Capacity Backing (Hide)'!$A160,'Capacity Summary'!$H$138:$BG$138,0))&lt;&gt;0,INDEX('Capacity Summary'!$H$139:$BG$238,MATCH('Capacity Backing (Hide)'!AO$132,'Capacity Summary'!$B$139:$B$238,0),MATCH('Capacity Backing (Hide)'!$A160,'Capacity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(Hide)'!$A160,'Capacity Summary'!$H$138:$BG$138,0))="x",INDEX('Capacity Summary'!$C$139:$E$238,MATCH('Capacity Backing (Hide)'!AP$132,'Capacity Summary'!$B$139:$B$238,0),4),IF(INDEX('Capacity Summary'!$H$139:$BG$238,MATCH('Capacity Backing (Hide)'!AP$132,'Capacity Summary'!$B$139:$B$238,0),MATCH('Capacity Backing (Hide)'!$A160,'Capacity Summary'!$H$138:$BG$138,0))&lt;&gt;0,INDEX('Capacity Summary'!$H$139:$BG$238,MATCH('Capacity Backing (Hide)'!AP$132,'Capacity Summary'!$B$139:$B$238,0),MATCH('Capacity Backing (Hide)'!$A160,'Capacity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(Hide)'!$A160,'Capacity Summary'!$H$138:$BG$138,0))="x",INDEX('Capacity Summary'!$C$139:$E$238,MATCH('Capacity Backing (Hide)'!AQ$132,'Capacity Summary'!$B$139:$B$238,0),4),IF(INDEX('Capacity Summary'!$H$139:$BG$238,MATCH('Capacity Backing (Hide)'!AQ$132,'Capacity Summary'!$B$139:$B$238,0),MATCH('Capacity Backing (Hide)'!$A160,'Capacity Summary'!$H$138:$BG$138,0))&lt;&gt;0,INDEX('Capacity Summary'!$H$139:$BG$238,MATCH('Capacity Backing (Hide)'!AQ$132,'Capacity Summary'!$B$139:$B$238,0),MATCH('Capacity Backing (Hide)'!$A160,'Capacity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(Hide)'!$A160,'Capacity Summary'!$H$138:$BG$138,0))="x",INDEX('Capacity Summary'!$C$139:$E$238,MATCH('Capacity Backing (Hide)'!AR$132,'Capacity Summary'!$B$139:$B$238,0),4),IF(INDEX('Capacity Summary'!$H$139:$BG$238,MATCH('Capacity Backing (Hide)'!AR$132,'Capacity Summary'!$B$139:$B$238,0),MATCH('Capacity Backing (Hide)'!$A160,'Capacity Summary'!$H$138:$BG$138,0))&lt;&gt;0,INDEX('Capacity Summary'!$H$139:$BG$238,MATCH('Capacity Backing (Hide)'!AR$132,'Capacity Summary'!$B$139:$B$238,0),MATCH('Capacity Backing (Hide)'!$A160,'Capacity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(Hide)'!$A160,'Capacity Summary'!$H$138:$BG$138,0))="x",INDEX('Capacity Summary'!$C$139:$E$238,MATCH('Capacity Backing (Hide)'!AS$132,'Capacity Summary'!$B$139:$B$238,0),4),IF(INDEX('Capacity Summary'!$H$139:$BG$238,MATCH('Capacity Backing (Hide)'!AS$132,'Capacity Summary'!$B$139:$B$238,0),MATCH('Capacity Backing (Hide)'!$A160,'Capacity Summary'!$H$138:$BG$138,0))&lt;&gt;0,INDEX('Capacity Summary'!$H$139:$BG$238,MATCH('Capacity Backing (Hide)'!AS$132,'Capacity Summary'!$B$139:$B$238,0),MATCH('Capacity Backing (Hide)'!$A160,'Capacity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(Hide)'!$A160,'Capacity Summary'!$H$138:$BG$138,0))="x",INDEX('Capacity Summary'!$C$139:$E$238,MATCH('Capacity Backing (Hide)'!AT$132,'Capacity Summary'!$B$139:$B$238,0),4),IF(INDEX('Capacity Summary'!$H$139:$BG$238,MATCH('Capacity Backing (Hide)'!AT$132,'Capacity Summary'!$B$139:$B$238,0),MATCH('Capacity Backing (Hide)'!$A160,'Capacity Summary'!$H$138:$BG$138,0))&lt;&gt;0,INDEX('Capacity Summary'!$H$139:$BG$238,MATCH('Capacity Backing (Hide)'!AT$132,'Capacity Summary'!$B$139:$B$238,0),MATCH('Capacity Backing (Hide)'!$A160,'Capacity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(Hide)'!$A160,'Capacity Summary'!$H$138:$BG$138,0))="x",INDEX('Capacity Summary'!$C$139:$E$238,MATCH('Capacity Backing (Hide)'!AU$132,'Capacity Summary'!$B$139:$B$238,0),4),IF(INDEX('Capacity Summary'!$H$139:$BG$238,MATCH('Capacity Backing (Hide)'!AU$132,'Capacity Summary'!$B$139:$B$238,0),MATCH('Capacity Backing (Hide)'!$A160,'Capacity Summary'!$H$138:$BG$138,0))&lt;&gt;0,INDEX('Capacity Summary'!$H$139:$BG$238,MATCH('Capacity Backing (Hide)'!AU$132,'Capacity Summary'!$B$139:$B$238,0),MATCH('Capacity Backing (Hide)'!$A160,'Capacity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(Hide)'!$A160,'Capacity Summary'!$H$138:$BG$138,0))="x",INDEX('Capacity Summary'!$C$139:$E$238,MATCH('Capacity Backing (Hide)'!AV$132,'Capacity Summary'!$B$139:$B$238,0),4),IF(INDEX('Capacity Summary'!$H$139:$BG$238,MATCH('Capacity Backing (Hide)'!AV$132,'Capacity Summary'!$B$139:$B$238,0),MATCH('Capacity Backing (Hide)'!$A160,'Capacity Summary'!$H$138:$BG$138,0))&lt;&gt;0,INDEX('Capacity Summary'!$H$139:$BG$238,MATCH('Capacity Backing (Hide)'!AV$132,'Capacity Summary'!$B$139:$B$238,0),MATCH('Capacity Backing (Hide)'!$A160,'Capacity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(Hide)'!$A160,'Capacity Summary'!$H$138:$BG$138,0))="x",INDEX('Capacity Summary'!$C$139:$E$238,MATCH('Capacity Backing (Hide)'!AW$132,'Capacity Summary'!$B$139:$B$238,0),4),IF(INDEX('Capacity Summary'!$H$139:$BG$238,MATCH('Capacity Backing (Hide)'!AW$132,'Capacity Summary'!$B$139:$B$238,0),MATCH('Capacity Backing (Hide)'!$A160,'Capacity Summary'!$H$138:$BG$138,0))&lt;&gt;0,INDEX('Capacity Summary'!$H$139:$BG$238,MATCH('Capacity Backing (Hide)'!AW$132,'Capacity Summary'!$B$139:$B$238,0),MATCH('Capacity Backing (Hide)'!$A160,'Capacity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(Hide)'!$A160,'Capacity Summary'!$H$138:$BG$138,0))="x",INDEX('Capacity Summary'!$C$139:$E$238,MATCH('Capacity Backing (Hide)'!AX$132,'Capacity Summary'!$B$139:$B$238,0),4),IF(INDEX('Capacity Summary'!$H$139:$BG$238,MATCH('Capacity Backing (Hide)'!AX$132,'Capacity Summary'!$B$139:$B$238,0),MATCH('Capacity Backing (Hide)'!$A160,'Capacity Summary'!$H$138:$BG$138,0))&lt;&gt;0,INDEX('Capacity Summary'!$H$139:$BG$238,MATCH('Capacity Backing (Hide)'!AX$132,'Capacity Summary'!$B$139:$B$238,0),MATCH('Capacity Backing (Hide)'!$A160,'Capacity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(Hide)'!$A160,'Capacity Summary'!$H$138:$BG$138,0))="x",INDEX('Capacity Summary'!$C$139:$E$238,MATCH('Capacity Backing (Hide)'!AY$132,'Capacity Summary'!$B$139:$B$238,0),4),IF(INDEX('Capacity Summary'!$H$139:$BG$238,MATCH('Capacity Backing (Hide)'!AY$132,'Capacity Summary'!$B$139:$B$238,0),MATCH('Capacity Backing (Hide)'!$A160,'Capacity Summary'!$H$138:$BG$138,0))&lt;&gt;0,INDEX('Capacity Summary'!$H$139:$BG$238,MATCH('Capacity Backing (Hide)'!AY$132,'Capacity Summary'!$B$139:$B$238,0),MATCH('Capacity Backing (Hide)'!$A160,'Capacity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(Hide)'!$A160,'Capacity Summary'!$H$138:$BG$138,0))="x",INDEX('Capacity Summary'!$C$139:$E$238,MATCH('Capacity Backing (Hide)'!AZ$132,'Capacity Summary'!$B$139:$B$238,0),4),IF(INDEX('Capacity Summary'!$H$139:$BG$238,MATCH('Capacity Backing (Hide)'!AZ$132,'Capacity Summary'!$B$139:$B$238,0),MATCH('Capacity Backing (Hide)'!$A160,'Capacity Summary'!$H$138:$BG$138,0))&lt;&gt;0,INDEX('Capacity Summary'!$H$139:$BG$238,MATCH('Capacity Backing (Hide)'!AZ$132,'Capacity Summary'!$B$139:$B$238,0),MATCH('Capacity Backing (Hide)'!$A160,'Capacity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(Hide)'!$A160,'Capacity Summary'!$H$138:$BG$138,0))="x",INDEX('Capacity Summary'!$C$139:$E$238,MATCH('Capacity Backing (Hide)'!BA$132,'Capacity Summary'!$B$139:$B$238,0),4),IF(INDEX('Capacity Summary'!$H$139:$BG$238,MATCH('Capacity Backing (Hide)'!BA$132,'Capacity Summary'!$B$139:$B$238,0),MATCH('Capacity Backing (Hide)'!$A160,'Capacity Summary'!$H$138:$BG$138,0))&lt;&gt;0,INDEX('Capacity Summary'!$H$139:$BG$238,MATCH('Capacity Backing (Hide)'!BA$132,'Capacity Summary'!$B$139:$B$238,0),MATCH('Capacity Backing (Hide)'!$A160,'Capacity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(Hide)'!$A160,'Capacity Summary'!$H$138:$BG$138,0))="x",INDEX('Capacity Summary'!$C$139:$E$238,MATCH('Capacity Backing (Hide)'!BB$132,'Capacity Summary'!$B$139:$B$238,0),4),IF(INDEX('Capacity Summary'!$H$139:$BG$238,MATCH('Capacity Backing (Hide)'!BB$132,'Capacity Summary'!$B$139:$B$238,0),MATCH('Capacity Backing (Hide)'!$A160,'Capacity Summary'!$H$138:$BG$138,0))&lt;&gt;0,INDEX('Capacity Summary'!$H$139:$BG$238,MATCH('Capacity Backing (Hide)'!BB$132,'Capacity Summary'!$B$139:$B$238,0),MATCH('Capacity Backing (Hide)'!$A160,'Capacity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(Hide)'!$A160,'Capacity Summary'!$H$138:$BG$138,0))="x",INDEX('Capacity Summary'!$C$139:$E$238,MATCH('Capacity Backing (Hide)'!BC$132,'Capacity Summary'!$B$139:$B$238,0),4),IF(INDEX('Capacity Summary'!$H$139:$BG$238,MATCH('Capacity Backing (Hide)'!BC$132,'Capacity Summary'!$B$139:$B$238,0),MATCH('Capacity Backing (Hide)'!$A160,'Capacity Summary'!$H$138:$BG$138,0))&lt;&gt;0,INDEX('Capacity Summary'!$H$139:$BG$238,MATCH('Capacity Backing (Hide)'!BC$132,'Capacity Summary'!$B$139:$B$238,0),MATCH('Capacity Backing (Hide)'!$A160,'Capacity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(Hide)'!$A160,'Capacity Summary'!$H$138:$BG$138,0))="x",INDEX('Capacity Summary'!$C$139:$E$238,MATCH('Capacity Backing (Hide)'!BD$132,'Capacity Summary'!$B$139:$B$238,0),4),IF(INDEX('Capacity Summary'!$H$139:$BG$238,MATCH('Capacity Backing (Hide)'!BD$132,'Capacity Summary'!$B$139:$B$238,0),MATCH('Capacity Backing (Hide)'!$A160,'Capacity Summary'!$H$138:$BG$138,0))&lt;&gt;0,INDEX('Capacity Summary'!$H$139:$BG$238,MATCH('Capacity Backing (Hide)'!BD$132,'Capacity Summary'!$B$139:$B$238,0),MATCH('Capacity Backing (Hide)'!$A160,'Capacity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(Hide)'!$A160,'Capacity Summary'!$H$138:$BG$138,0))="x",INDEX('Capacity Summary'!$C$139:$E$238,MATCH('Capacity Backing (Hide)'!BE$132,'Capacity Summary'!$B$139:$B$238,0),4),IF(INDEX('Capacity Summary'!$H$139:$BG$238,MATCH('Capacity Backing (Hide)'!BE$132,'Capacity Summary'!$B$139:$B$238,0),MATCH('Capacity Backing (Hide)'!$A160,'Capacity Summary'!$H$138:$BG$138,0))&lt;&gt;0,INDEX('Capacity Summary'!$H$139:$BG$238,MATCH('Capacity Backing (Hide)'!BE$132,'Capacity Summary'!$B$139:$B$238,0),MATCH('Capacity Backing (Hide)'!$A160,'Capacity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(Hide)'!$A160,'Capacity Summary'!$H$138:$BG$138,0))="x",INDEX('Capacity Summary'!$C$139:$E$238,MATCH('Capacity Backing (Hide)'!BF$132,'Capacity Summary'!$B$139:$B$238,0),4),IF(INDEX('Capacity Summary'!$H$139:$BG$238,MATCH('Capacity Backing (Hide)'!BF$132,'Capacity Summary'!$B$139:$B$238,0),MATCH('Capacity Backing (Hide)'!$A160,'Capacity Summary'!$H$138:$BG$138,0))&lt;&gt;0,INDEX('Capacity Summary'!$H$139:$BG$238,MATCH('Capacity Backing (Hide)'!BF$132,'Capacity Summary'!$B$139:$B$238,0),MATCH('Capacity Backing (Hide)'!$A160,'Capacity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(Hide)'!$A160,'Capacity Summary'!$H$138:$BG$138,0))="x",INDEX('Capacity Summary'!$C$139:$E$238,MATCH('Capacity Backing (Hide)'!BG$132,'Capacity Summary'!$B$139:$B$238,0),4),IF(INDEX('Capacity Summary'!$H$139:$BG$238,MATCH('Capacity Backing (Hide)'!BG$132,'Capacity Summary'!$B$139:$B$238,0),MATCH('Capacity Backing (Hide)'!$A160,'Capacity Summary'!$H$138:$BG$138,0))&lt;&gt;0,INDEX('Capacity Summary'!$H$139:$BG$238,MATCH('Capacity Backing (Hide)'!BG$132,'Capacity Summary'!$B$139:$B$238,0),MATCH('Capacity Backing (Hide)'!$A160,'Capacity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(Hide)'!$A160,'Capacity Summary'!$H$138:$BG$138,0))="x",INDEX('Capacity Summary'!$C$139:$E$238,MATCH('Capacity Backing (Hide)'!BH$132,'Capacity Summary'!$B$139:$B$238,0),4),IF(INDEX('Capacity Summary'!$H$139:$BG$238,MATCH('Capacity Backing (Hide)'!BH$132,'Capacity Summary'!$B$139:$B$238,0),MATCH('Capacity Backing (Hide)'!$A160,'Capacity Summary'!$H$138:$BG$138,0))&lt;&gt;0,INDEX('Capacity Summary'!$H$139:$BG$238,MATCH('Capacity Backing (Hide)'!BH$132,'Capacity Summary'!$B$139:$B$238,0),MATCH('Capacity Backing (Hide)'!$A160,'Capacity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(Hide)'!$A160,'Capacity Summary'!$H$138:$BG$138,0))="x",INDEX('Capacity Summary'!$C$139:$E$238,MATCH('Capacity Backing (Hide)'!BI$132,'Capacity Summary'!$B$139:$B$238,0),4),IF(INDEX('Capacity Summary'!$H$139:$BG$238,MATCH('Capacity Backing (Hide)'!BI$132,'Capacity Summary'!$B$139:$B$238,0),MATCH('Capacity Backing (Hide)'!$A160,'Capacity Summary'!$H$138:$BG$138,0))&lt;&gt;0,INDEX('Capacity Summary'!$H$139:$BG$238,MATCH('Capacity Backing (Hide)'!BI$132,'Capacity Summary'!$B$139:$B$238,0),MATCH('Capacity Backing (Hide)'!$A160,'Capacity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(Hide)'!$A160,'Capacity Summary'!$H$138:$BG$138,0))="x",INDEX('Capacity Summary'!$C$139:$E$238,MATCH('Capacity Backing (Hide)'!BJ$132,'Capacity Summary'!$B$139:$B$238,0),4),IF(INDEX('Capacity Summary'!$H$139:$BG$238,MATCH('Capacity Backing (Hide)'!BJ$132,'Capacity Summary'!$B$139:$B$238,0),MATCH('Capacity Backing (Hide)'!$A160,'Capacity Summary'!$H$138:$BG$138,0))&lt;&gt;0,INDEX('Capacity Summary'!$H$139:$BG$238,MATCH('Capacity Backing (Hide)'!BJ$132,'Capacity Summary'!$B$139:$B$238,0),MATCH('Capacity Backing (Hide)'!$A160,'Capacity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(Hide)'!$A160,'Capacity Summary'!$H$138:$BG$138,0))="x",INDEX('Capacity Summary'!$C$139:$E$238,MATCH('Capacity Backing (Hide)'!BK$132,'Capacity Summary'!$B$139:$B$238,0),4),IF(INDEX('Capacity Summary'!$H$139:$BG$238,MATCH('Capacity Backing (Hide)'!BK$132,'Capacity Summary'!$B$139:$B$238,0),MATCH('Capacity Backing (Hide)'!$A160,'Capacity Summary'!$H$138:$BG$138,0))&lt;&gt;0,INDEX('Capacity Summary'!$H$139:$BG$238,MATCH('Capacity Backing (Hide)'!BK$132,'Capacity Summary'!$B$139:$B$238,0),MATCH('Capacity Backing (Hide)'!$A160,'Capacity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(Hide)'!$A160,'Capacity Summary'!$H$138:$BG$138,0))="x",INDEX('Capacity Summary'!$C$139:$E$238,MATCH('Capacity Backing (Hide)'!BL$132,'Capacity Summary'!$B$139:$B$238,0),4),IF(INDEX('Capacity Summary'!$H$139:$BG$238,MATCH('Capacity Backing (Hide)'!BL$132,'Capacity Summary'!$B$139:$B$238,0),MATCH('Capacity Backing (Hide)'!$A160,'Capacity Summary'!$H$138:$BG$138,0))&lt;&gt;0,INDEX('Capacity Summary'!$H$139:$BG$238,MATCH('Capacity Backing (Hide)'!BL$132,'Capacity Summary'!$B$139:$B$238,0),MATCH('Capacity Backing (Hide)'!$A160,'Capacity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(Hide)'!$A160,'Capacity Summary'!$H$138:$BG$138,0))="x",INDEX('Capacity Summary'!$C$139:$E$238,MATCH('Capacity Backing (Hide)'!BM$132,'Capacity Summary'!$B$139:$B$238,0),4),IF(INDEX('Capacity Summary'!$H$139:$BG$238,MATCH('Capacity Backing (Hide)'!BM$132,'Capacity Summary'!$B$139:$B$238,0),MATCH('Capacity Backing (Hide)'!$A160,'Capacity Summary'!$H$138:$BG$138,0))&lt;&gt;0,INDEX('Capacity Summary'!$H$139:$BG$238,MATCH('Capacity Backing (Hide)'!BM$132,'Capacity Summary'!$B$139:$B$238,0),MATCH('Capacity Backing (Hide)'!$A160,'Capacity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(Hide)'!$A160,'Capacity Summary'!$H$138:$BG$138,0))="x",INDEX('Capacity Summary'!$C$139:$E$238,MATCH('Capacity Backing (Hide)'!BN$132,'Capacity Summary'!$B$139:$B$238,0),4),IF(INDEX('Capacity Summary'!$H$139:$BG$238,MATCH('Capacity Backing (Hide)'!BN$132,'Capacity Summary'!$B$139:$B$238,0),MATCH('Capacity Backing (Hide)'!$A160,'Capacity Summary'!$H$138:$BG$138,0))&lt;&gt;0,INDEX('Capacity Summary'!$H$139:$BG$238,MATCH('Capacity Backing (Hide)'!BN$132,'Capacity Summary'!$B$139:$B$238,0),MATCH('Capacity Backing (Hide)'!$A160,'Capacity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(Hide)'!$A160,'Capacity Summary'!$H$138:$BG$138,0))="x",INDEX('Capacity Summary'!$C$139:$E$238,MATCH('Capacity Backing (Hide)'!BO$132,'Capacity Summary'!$B$139:$B$238,0),4),IF(INDEX('Capacity Summary'!$H$139:$BG$238,MATCH('Capacity Backing (Hide)'!BO$132,'Capacity Summary'!$B$139:$B$238,0),MATCH('Capacity Backing (Hide)'!$A160,'Capacity Summary'!$H$138:$BG$138,0))&lt;&gt;0,INDEX('Capacity Summary'!$H$139:$BG$238,MATCH('Capacity Backing (Hide)'!BO$132,'Capacity Summary'!$B$139:$B$238,0),MATCH('Capacity Backing (Hide)'!$A160,'Capacity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(Hide)'!$A160,'Capacity Summary'!$H$138:$BG$138,0))="x",INDEX('Capacity Summary'!$C$139:$E$238,MATCH('Capacity Backing (Hide)'!BP$132,'Capacity Summary'!$B$139:$B$238,0),4),IF(INDEX('Capacity Summary'!$H$139:$BG$238,MATCH('Capacity Backing (Hide)'!BP$132,'Capacity Summary'!$B$139:$B$238,0),MATCH('Capacity Backing (Hide)'!$A160,'Capacity Summary'!$H$138:$BG$138,0))&lt;&gt;0,INDEX('Capacity Summary'!$H$139:$BG$238,MATCH('Capacity Backing (Hide)'!BP$132,'Capacity Summary'!$B$139:$B$238,0),MATCH('Capacity Backing (Hide)'!$A160,'Capacity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(Hide)'!$A160,'Capacity Summary'!$H$138:$BG$138,0))="x",INDEX('Capacity Summary'!$C$139:$E$238,MATCH('Capacity Backing (Hide)'!BQ$132,'Capacity Summary'!$B$139:$B$238,0),4),IF(INDEX('Capacity Summary'!$H$139:$BG$238,MATCH('Capacity Backing (Hide)'!BQ$132,'Capacity Summary'!$B$139:$B$238,0),MATCH('Capacity Backing (Hide)'!$A160,'Capacity Summary'!$H$138:$BG$138,0))&lt;&gt;0,INDEX('Capacity Summary'!$H$139:$BG$238,MATCH('Capacity Backing (Hide)'!BQ$132,'Capacity Summary'!$B$139:$B$238,0),MATCH('Capacity Backing (Hide)'!$A160,'Capacity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(Hide)'!$A160,'Capacity Summary'!$H$138:$BG$138,0))="x",INDEX('Capacity Summary'!$C$139:$E$238,MATCH('Capacity Backing (Hide)'!BR$132,'Capacity Summary'!$B$139:$B$238,0),4),IF(INDEX('Capacity Summary'!$H$139:$BG$238,MATCH('Capacity Backing (Hide)'!BR$132,'Capacity Summary'!$B$139:$B$238,0),MATCH('Capacity Backing (Hide)'!$A160,'Capacity Summary'!$H$138:$BG$138,0))&lt;&gt;0,INDEX('Capacity Summary'!$H$139:$BG$238,MATCH('Capacity Backing (Hide)'!BR$132,'Capacity Summary'!$B$139:$B$238,0),MATCH('Capacity Backing (Hide)'!$A160,'Capacity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(Hide)'!$A160,'Capacity Summary'!$H$138:$BG$138,0))="x",INDEX('Capacity Summary'!$C$139:$E$238,MATCH('Capacity Backing (Hide)'!BS$132,'Capacity Summary'!$B$139:$B$238,0),4),IF(INDEX('Capacity Summary'!$H$139:$BG$238,MATCH('Capacity Backing (Hide)'!BS$132,'Capacity Summary'!$B$139:$B$238,0),MATCH('Capacity Backing (Hide)'!$A160,'Capacity Summary'!$H$138:$BG$138,0))&lt;&gt;0,INDEX('Capacity Summary'!$H$139:$BG$238,MATCH('Capacity Backing (Hide)'!BS$132,'Capacity Summary'!$B$139:$B$238,0),MATCH('Capacity Backing (Hide)'!$A160,'Capacity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(Hide)'!$A160,'Capacity Summary'!$H$138:$BG$138,0))="x",INDEX('Capacity Summary'!$C$139:$E$238,MATCH('Capacity Backing (Hide)'!BT$132,'Capacity Summary'!$B$139:$B$238,0),4),IF(INDEX('Capacity Summary'!$H$139:$BG$238,MATCH('Capacity Backing (Hide)'!BT$132,'Capacity Summary'!$B$139:$B$238,0),MATCH('Capacity Backing (Hide)'!$A160,'Capacity Summary'!$H$138:$BG$138,0))&lt;&gt;0,INDEX('Capacity Summary'!$H$139:$BG$238,MATCH('Capacity Backing (Hide)'!BT$132,'Capacity Summary'!$B$139:$B$238,0),MATCH('Capacity Backing (Hide)'!$A160,'Capacity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(Hide)'!$A160,'Capacity Summary'!$H$138:$BG$138,0))="x",INDEX('Capacity Summary'!$C$139:$E$238,MATCH('Capacity Backing (Hide)'!BU$132,'Capacity Summary'!$B$139:$B$238,0),4),IF(INDEX('Capacity Summary'!$H$139:$BG$238,MATCH('Capacity Backing (Hide)'!BU$132,'Capacity Summary'!$B$139:$B$238,0),MATCH('Capacity Backing (Hide)'!$A160,'Capacity Summary'!$H$138:$BG$138,0))&lt;&gt;0,INDEX('Capacity Summary'!$H$139:$BG$238,MATCH('Capacity Backing (Hide)'!BU$132,'Capacity Summary'!$B$139:$B$238,0),MATCH('Capacity Backing (Hide)'!$A160,'Capacity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(Hide)'!$A160,'Capacity Summary'!$H$138:$BG$138,0))="x",INDEX('Capacity Summary'!$C$139:$E$238,MATCH('Capacity Backing (Hide)'!BV$132,'Capacity Summary'!$B$139:$B$238,0),4),IF(INDEX('Capacity Summary'!$H$139:$BG$238,MATCH('Capacity Backing (Hide)'!BV$132,'Capacity Summary'!$B$139:$B$238,0),MATCH('Capacity Backing (Hide)'!$A160,'Capacity Summary'!$H$138:$BG$138,0))&lt;&gt;0,INDEX('Capacity Summary'!$H$139:$BG$238,MATCH('Capacity Backing (Hide)'!BV$132,'Capacity Summary'!$B$139:$B$238,0),MATCH('Capacity Backing (Hide)'!$A160,'Capacity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(Hide)'!$A160,'Capacity Summary'!$H$138:$BG$138,0))="x",INDEX('Capacity Summary'!$C$139:$E$238,MATCH('Capacity Backing (Hide)'!BW$132,'Capacity Summary'!$B$139:$B$238,0),4),IF(INDEX('Capacity Summary'!$H$139:$BG$238,MATCH('Capacity Backing (Hide)'!BW$132,'Capacity Summary'!$B$139:$B$238,0),MATCH('Capacity Backing (Hide)'!$A160,'Capacity Summary'!$H$138:$BG$138,0))&lt;&gt;0,INDEX('Capacity Summary'!$H$139:$BG$238,MATCH('Capacity Backing (Hide)'!BW$132,'Capacity Summary'!$B$139:$B$238,0),MATCH('Capacity Backing (Hide)'!$A160,'Capacity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(Hide)'!$A160,'Capacity Summary'!$H$138:$BG$138,0))="x",INDEX('Capacity Summary'!$C$139:$E$238,MATCH('Capacity Backing (Hide)'!BX$132,'Capacity Summary'!$B$139:$B$238,0),4),IF(INDEX('Capacity Summary'!$H$139:$BG$238,MATCH('Capacity Backing (Hide)'!BX$132,'Capacity Summary'!$B$139:$B$238,0),MATCH('Capacity Backing (Hide)'!$A160,'Capacity Summary'!$H$138:$BG$138,0))&lt;&gt;0,INDEX('Capacity Summary'!$H$139:$BG$238,MATCH('Capacity Backing (Hide)'!BX$132,'Capacity Summary'!$B$139:$B$238,0),MATCH('Capacity Backing (Hide)'!$A160,'Capacity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(Hide)'!$A160,'Capacity Summary'!$H$138:$BG$138,0))="x",INDEX('Capacity Summary'!$C$139:$E$238,MATCH('Capacity Backing (Hide)'!BY$132,'Capacity Summary'!$B$139:$B$238,0),4),IF(INDEX('Capacity Summary'!$H$139:$BG$238,MATCH('Capacity Backing (Hide)'!BY$132,'Capacity Summary'!$B$139:$B$238,0),MATCH('Capacity Backing (Hide)'!$A160,'Capacity Summary'!$H$138:$BG$138,0))&lt;&gt;0,INDEX('Capacity Summary'!$H$139:$BG$238,MATCH('Capacity Backing (Hide)'!BY$132,'Capacity Summary'!$B$139:$B$238,0),MATCH('Capacity Backing (Hide)'!$A160,'Capacity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(Hide)'!$A160,'Capacity Summary'!$H$138:$BG$138,0))="x",INDEX('Capacity Summary'!$C$139:$E$238,MATCH('Capacity Backing (Hide)'!BZ$132,'Capacity Summary'!$B$139:$B$238,0),4),IF(INDEX('Capacity Summary'!$H$139:$BG$238,MATCH('Capacity Backing (Hide)'!BZ$132,'Capacity Summary'!$B$139:$B$238,0),MATCH('Capacity Backing (Hide)'!$A160,'Capacity Summary'!$H$138:$BG$138,0))&lt;&gt;0,INDEX('Capacity Summary'!$H$139:$BG$238,MATCH('Capacity Backing (Hide)'!BZ$132,'Capacity Summary'!$B$139:$B$238,0),MATCH('Capacity Backing (Hide)'!$A160,'Capacity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(Hide)'!$A160,'Capacity Summary'!$H$138:$BG$138,0))="x",INDEX('Capacity Summary'!$C$139:$E$238,MATCH('Capacity Backing (Hide)'!CA$132,'Capacity Summary'!$B$139:$B$238,0),4),IF(INDEX('Capacity Summary'!$H$139:$BG$238,MATCH('Capacity Backing (Hide)'!CA$132,'Capacity Summary'!$B$139:$B$238,0),MATCH('Capacity Backing (Hide)'!$A160,'Capacity Summary'!$H$138:$BG$138,0))&lt;&gt;0,INDEX('Capacity Summary'!$H$139:$BG$238,MATCH('Capacity Backing (Hide)'!CA$132,'Capacity Summary'!$B$139:$B$238,0),MATCH('Capacity Backing (Hide)'!$A160,'Capacity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(Hide)'!$A160,'Capacity Summary'!$H$138:$BG$138,0))="x",INDEX('Capacity Summary'!$C$139:$E$238,MATCH('Capacity Backing (Hide)'!CB$132,'Capacity Summary'!$B$139:$B$238,0),4),IF(INDEX('Capacity Summary'!$H$139:$BG$238,MATCH('Capacity Backing (Hide)'!CB$132,'Capacity Summary'!$B$139:$B$238,0),MATCH('Capacity Backing (Hide)'!$A160,'Capacity Summary'!$H$138:$BG$138,0))&lt;&gt;0,INDEX('Capacity Summary'!$H$139:$BG$238,MATCH('Capacity Backing (Hide)'!CB$132,'Capacity Summary'!$B$139:$B$238,0),MATCH('Capacity Backing (Hide)'!$A160,'Capacity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(Hide)'!$A160,'Capacity Summary'!$H$138:$BG$138,0))="x",INDEX('Capacity Summary'!$C$139:$E$238,MATCH('Capacity Backing (Hide)'!CC$132,'Capacity Summary'!$B$139:$B$238,0),4),IF(INDEX('Capacity Summary'!$H$139:$BG$238,MATCH('Capacity Backing (Hide)'!CC$132,'Capacity Summary'!$B$139:$B$238,0),MATCH('Capacity Backing (Hide)'!$A160,'Capacity Summary'!$H$138:$BG$138,0))&lt;&gt;0,INDEX('Capacity Summary'!$H$139:$BG$238,MATCH('Capacity Backing (Hide)'!CC$132,'Capacity Summary'!$B$139:$B$238,0),MATCH('Capacity Backing (Hide)'!$A160,'Capacity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(Hide)'!$A160,'Capacity Summary'!$H$138:$BG$138,0))="x",INDEX('Capacity Summary'!$C$139:$E$238,MATCH('Capacity Backing (Hide)'!CD$132,'Capacity Summary'!$B$139:$B$238,0),4),IF(INDEX('Capacity Summary'!$H$139:$BG$238,MATCH('Capacity Backing (Hide)'!CD$132,'Capacity Summary'!$B$139:$B$238,0),MATCH('Capacity Backing (Hide)'!$A160,'Capacity Summary'!$H$138:$BG$138,0))&lt;&gt;0,INDEX('Capacity Summary'!$H$139:$BG$238,MATCH('Capacity Backing (Hide)'!CD$132,'Capacity Summary'!$B$139:$B$238,0),MATCH('Capacity Backing (Hide)'!$A160,'Capacity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(Hide)'!$A160,'Capacity Summary'!$H$138:$BG$138,0))="x",INDEX('Capacity Summary'!$C$139:$E$238,MATCH('Capacity Backing (Hide)'!CE$132,'Capacity Summary'!$B$139:$B$238,0),4),IF(INDEX('Capacity Summary'!$H$139:$BG$238,MATCH('Capacity Backing (Hide)'!CE$132,'Capacity Summary'!$B$139:$B$238,0),MATCH('Capacity Backing (Hide)'!$A160,'Capacity Summary'!$H$138:$BG$138,0))&lt;&gt;0,INDEX('Capacity Summary'!$H$139:$BG$238,MATCH('Capacity Backing (Hide)'!CE$132,'Capacity Summary'!$B$139:$B$238,0),MATCH('Capacity Backing (Hide)'!$A160,'Capacity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(Hide)'!$A160,'Capacity Summary'!$H$138:$BG$138,0))="x",INDEX('Capacity Summary'!$C$139:$E$238,MATCH('Capacity Backing (Hide)'!CF$132,'Capacity Summary'!$B$139:$B$238,0),4),IF(INDEX('Capacity Summary'!$H$139:$BG$238,MATCH('Capacity Backing (Hide)'!CF$132,'Capacity Summary'!$B$139:$B$238,0),MATCH('Capacity Backing (Hide)'!$A160,'Capacity Summary'!$H$138:$BG$138,0))&lt;&gt;0,INDEX('Capacity Summary'!$H$139:$BG$238,MATCH('Capacity Backing (Hide)'!CF$132,'Capacity Summary'!$B$139:$B$238,0),MATCH('Capacity Backing (Hide)'!$A160,'Capacity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(Hide)'!$A160,'Capacity Summary'!$H$138:$BG$138,0))="x",INDEX('Capacity Summary'!$C$139:$E$238,MATCH('Capacity Backing (Hide)'!CG$132,'Capacity Summary'!$B$139:$B$238,0),4),IF(INDEX('Capacity Summary'!$H$139:$BG$238,MATCH('Capacity Backing (Hide)'!CG$132,'Capacity Summary'!$B$139:$B$238,0),MATCH('Capacity Backing (Hide)'!$A160,'Capacity Summary'!$H$138:$BG$138,0))&lt;&gt;0,INDEX('Capacity Summary'!$H$139:$BG$238,MATCH('Capacity Backing (Hide)'!CG$132,'Capacity Summary'!$B$139:$B$238,0),MATCH('Capacity Backing (Hide)'!$A160,'Capacity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(Hide)'!$A160,'Capacity Summary'!$H$138:$BG$138,0))="x",INDEX('Capacity Summary'!$C$139:$E$238,MATCH('Capacity Backing (Hide)'!CH$132,'Capacity Summary'!$B$139:$B$238,0),4),IF(INDEX('Capacity Summary'!$H$139:$BG$238,MATCH('Capacity Backing (Hide)'!CH$132,'Capacity Summary'!$B$139:$B$238,0),MATCH('Capacity Backing (Hide)'!$A160,'Capacity Summary'!$H$138:$BG$138,0))&lt;&gt;0,INDEX('Capacity Summary'!$H$139:$BG$238,MATCH('Capacity Backing (Hide)'!CH$132,'Capacity Summary'!$B$139:$B$238,0),MATCH('Capacity Backing (Hide)'!$A160,'Capacity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(Hide)'!$A160,'Capacity Summary'!$H$138:$BG$138,0))="x",INDEX('Capacity Summary'!$C$139:$E$238,MATCH('Capacity Backing (Hide)'!CI$132,'Capacity Summary'!$B$139:$B$238,0),4),IF(INDEX('Capacity Summary'!$H$139:$BG$238,MATCH('Capacity Backing (Hide)'!CI$132,'Capacity Summary'!$B$139:$B$238,0),MATCH('Capacity Backing (Hide)'!$A160,'Capacity Summary'!$H$138:$BG$138,0))&lt;&gt;0,INDEX('Capacity Summary'!$H$139:$BG$238,MATCH('Capacity Backing (Hide)'!CI$132,'Capacity Summary'!$B$139:$B$238,0),MATCH('Capacity Backing (Hide)'!$A160,'Capacity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(Hide)'!$A160,'Capacity Summary'!$H$138:$BG$138,0))="x",INDEX('Capacity Summary'!$C$139:$E$238,MATCH('Capacity Backing (Hide)'!CJ$132,'Capacity Summary'!$B$139:$B$238,0),4),IF(INDEX('Capacity Summary'!$H$139:$BG$238,MATCH('Capacity Backing (Hide)'!CJ$132,'Capacity Summary'!$B$139:$B$238,0),MATCH('Capacity Backing (Hide)'!$A160,'Capacity Summary'!$H$138:$BG$138,0))&lt;&gt;0,INDEX('Capacity Summary'!$H$139:$BG$238,MATCH('Capacity Backing (Hide)'!CJ$132,'Capacity Summary'!$B$139:$B$238,0),MATCH('Capacity Backing (Hide)'!$A160,'Capacity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(Hide)'!$A160,'Capacity Summary'!$H$138:$BG$138,0))="x",INDEX('Capacity Summary'!$C$139:$E$238,MATCH('Capacity Backing (Hide)'!CK$132,'Capacity Summary'!$B$139:$B$238,0),4),IF(INDEX('Capacity Summary'!$H$139:$BG$238,MATCH('Capacity Backing (Hide)'!CK$132,'Capacity Summary'!$B$139:$B$238,0),MATCH('Capacity Backing (Hide)'!$A160,'Capacity Summary'!$H$138:$BG$138,0))&lt;&gt;0,INDEX('Capacity Summary'!$H$139:$BG$238,MATCH('Capacity Backing (Hide)'!CK$132,'Capacity Summary'!$B$139:$B$238,0),MATCH('Capacity Backing (Hide)'!$A160,'Capacity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(Hide)'!$A160,'Capacity Summary'!$H$138:$BG$138,0))="x",INDEX('Capacity Summary'!$C$139:$E$238,MATCH('Capacity Backing (Hide)'!CL$132,'Capacity Summary'!$B$139:$B$238,0),4),IF(INDEX('Capacity Summary'!$H$139:$BG$238,MATCH('Capacity Backing (Hide)'!CL$132,'Capacity Summary'!$B$139:$B$238,0),MATCH('Capacity Backing (Hide)'!$A160,'Capacity Summary'!$H$138:$BG$138,0))&lt;&gt;0,INDEX('Capacity Summary'!$H$139:$BG$238,MATCH('Capacity Backing (Hide)'!CL$132,'Capacity Summary'!$B$139:$B$238,0),MATCH('Capacity Backing (Hide)'!$A160,'Capacity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(Hide)'!$A160,'Capacity Summary'!$H$138:$BG$138,0))="x",INDEX('Capacity Summary'!$C$139:$E$238,MATCH('Capacity Backing (Hide)'!CM$132,'Capacity Summary'!$B$139:$B$238,0),4),IF(INDEX('Capacity Summary'!$H$139:$BG$238,MATCH('Capacity Backing (Hide)'!CM$132,'Capacity Summary'!$B$139:$B$238,0),MATCH('Capacity Backing (Hide)'!$A160,'Capacity Summary'!$H$138:$BG$138,0))&lt;&gt;0,INDEX('Capacity Summary'!$H$139:$BG$238,MATCH('Capacity Backing (Hide)'!CM$132,'Capacity Summary'!$B$139:$B$238,0),MATCH('Capacity Backing (Hide)'!$A160,'Capacity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(Hide)'!$A160,'Capacity Summary'!$H$138:$BG$138,0))="x",INDEX('Capacity Summary'!$C$139:$E$238,MATCH('Capacity Backing (Hide)'!CN$132,'Capacity Summary'!$B$139:$B$238,0),4),IF(INDEX('Capacity Summary'!$H$139:$BG$238,MATCH('Capacity Backing (Hide)'!CN$132,'Capacity Summary'!$B$139:$B$238,0),MATCH('Capacity Backing (Hide)'!$A160,'Capacity Summary'!$H$138:$BG$138,0))&lt;&gt;0,INDEX('Capacity Summary'!$H$139:$BG$238,MATCH('Capacity Backing (Hide)'!CN$132,'Capacity Summary'!$B$139:$B$238,0),MATCH('Capacity Backing (Hide)'!$A160,'Capacity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(Hide)'!$A160,'Capacity Summary'!$H$138:$BG$138,0))="x",INDEX('Capacity Summary'!$C$139:$E$238,MATCH('Capacity Backing (Hide)'!CO$132,'Capacity Summary'!$B$139:$B$238,0),4),IF(INDEX('Capacity Summary'!$H$139:$BG$238,MATCH('Capacity Backing (Hide)'!CO$132,'Capacity Summary'!$B$139:$B$238,0),MATCH('Capacity Backing (Hide)'!$A160,'Capacity Summary'!$H$138:$BG$138,0))&lt;&gt;0,INDEX('Capacity Summary'!$H$139:$BG$238,MATCH('Capacity Backing (Hide)'!CO$132,'Capacity Summary'!$B$139:$B$238,0),MATCH('Capacity Backing (Hide)'!$A160,'Capacity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(Hide)'!$A160,'Capacity Summary'!$H$138:$BG$138,0))="x",INDEX('Capacity Summary'!$C$139:$E$238,MATCH('Capacity Backing (Hide)'!CP$132,'Capacity Summary'!$B$139:$B$238,0),4),IF(INDEX('Capacity Summary'!$H$139:$BG$238,MATCH('Capacity Backing (Hide)'!CP$132,'Capacity Summary'!$B$139:$B$238,0),MATCH('Capacity Backing (Hide)'!$A160,'Capacity Summary'!$H$138:$BG$138,0))&lt;&gt;0,INDEX('Capacity Summary'!$H$139:$BG$238,MATCH('Capacity Backing (Hide)'!CP$132,'Capacity Summary'!$B$139:$B$238,0),MATCH('Capacity Backing (Hide)'!$A160,'Capacity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(Hide)'!$A160,'Capacity Summary'!$H$138:$BG$138,0))="x",INDEX('Capacity Summary'!$C$139:$E$238,MATCH('Capacity Backing (Hide)'!CQ$132,'Capacity Summary'!$B$139:$B$238,0),4),IF(INDEX('Capacity Summary'!$H$139:$BG$238,MATCH('Capacity Backing (Hide)'!CQ$132,'Capacity Summary'!$B$139:$B$238,0),MATCH('Capacity Backing (Hide)'!$A160,'Capacity Summary'!$H$138:$BG$138,0))&lt;&gt;0,INDEX('Capacity Summary'!$H$139:$BG$238,MATCH('Capacity Backing (Hide)'!CQ$132,'Capacity Summary'!$B$139:$B$238,0),MATCH('Capacity Backing (Hide)'!$A160,'Capacity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(Hide)'!$A160,'Capacity Summary'!$H$138:$BG$138,0))="x",INDEX('Capacity Summary'!$C$139:$E$238,MATCH('Capacity Backing (Hide)'!CR$132,'Capacity Summary'!$B$139:$B$238,0),4),IF(INDEX('Capacity Summary'!$H$139:$BG$238,MATCH('Capacity Backing (Hide)'!CR$132,'Capacity Summary'!$B$139:$B$238,0),MATCH('Capacity Backing (Hide)'!$A160,'Capacity Summary'!$H$138:$BG$138,0))&lt;&gt;0,INDEX('Capacity Summary'!$H$139:$BG$238,MATCH('Capacity Backing (Hide)'!CR$132,'Capacity Summary'!$B$139:$B$238,0),MATCH('Capacity Backing (Hide)'!$A160,'Capacity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(Hide)'!$A160,'Capacity Summary'!$H$138:$BG$138,0))="x",INDEX('Capacity Summary'!$C$139:$E$238,MATCH('Capacity Backing (Hide)'!CS$132,'Capacity Summary'!$B$139:$B$238,0),4),IF(INDEX('Capacity Summary'!$H$139:$BG$238,MATCH('Capacity Backing (Hide)'!CS$132,'Capacity Summary'!$B$139:$B$238,0),MATCH('Capacity Backing (Hide)'!$A160,'Capacity Summary'!$H$138:$BG$138,0))&lt;&gt;0,INDEX('Capacity Summary'!$H$139:$BG$238,MATCH('Capacity Backing (Hide)'!CS$132,'Capacity Summary'!$B$139:$B$238,0),MATCH('Capacity Backing (Hide)'!$A160,'Capacity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(Hide)'!$A160,'Capacity Summary'!$H$138:$BG$138,0))="x",INDEX('Capacity Summary'!$C$139:$E$238,MATCH('Capacity Backing (Hide)'!CT$132,'Capacity Summary'!$B$139:$B$238,0),4),IF(INDEX('Capacity Summary'!$H$139:$BG$238,MATCH('Capacity Backing (Hide)'!CT$132,'Capacity Summary'!$B$139:$B$238,0),MATCH('Capacity Backing (Hide)'!$A160,'Capacity Summary'!$H$138:$BG$138,0))&lt;&gt;0,INDEX('Capacity Summary'!$H$139:$BG$238,MATCH('Capacity Backing (Hide)'!CT$132,'Capacity Summary'!$B$139:$B$238,0),MATCH('Capacity Backing (Hide)'!$A160,'Capacity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(Hide)'!$A160,'Capacity Summary'!$H$138:$BG$138,0))="x",INDEX('Capacity Summary'!$C$139:$E$238,MATCH('Capacity Backing (Hide)'!CU$132,'Capacity Summary'!$B$139:$B$238,0),4),IF(INDEX('Capacity Summary'!$H$139:$BG$238,MATCH('Capacity Backing (Hide)'!CU$132,'Capacity Summary'!$B$139:$B$238,0),MATCH('Capacity Backing (Hide)'!$A160,'Capacity Summary'!$H$138:$BG$138,0))&lt;&gt;0,INDEX('Capacity Summary'!$H$139:$BG$238,MATCH('Capacity Backing (Hide)'!CU$132,'Capacity Summary'!$B$139:$B$238,0),MATCH('Capacity Backing (Hide)'!$A160,'Capacity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(Hide)'!$A160,'Capacity Summary'!$H$138:$BG$138,0))="x",INDEX('Capacity Summary'!$C$139:$E$238,MATCH('Capacity Backing (Hide)'!CV$132,'Capacity Summary'!$B$139:$B$238,0),4),IF(INDEX('Capacity Summary'!$H$139:$BG$238,MATCH('Capacity Backing (Hide)'!CV$132,'Capacity Summary'!$B$139:$B$238,0),MATCH('Capacity Backing (Hide)'!$A160,'Capacity Summary'!$H$138:$BG$138,0))&lt;&gt;0,INDEX('Capacity Summary'!$H$139:$BG$238,MATCH('Capacity Backing (Hide)'!CV$132,'Capacity Summary'!$B$139:$B$238,0),MATCH('Capacity Backing (Hide)'!$A160,'Capacity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(Hide)'!$A160,'Capacity Summary'!$H$138:$BG$138,0))="x",INDEX('Capacity Summary'!$C$139:$E$238,MATCH('Capacity Backing (Hide)'!CW$132,'Capacity Summary'!$B$139:$B$238,0),4),IF(INDEX('Capacity Summary'!$H$139:$BG$238,MATCH('Capacity Backing (Hide)'!CW$132,'Capacity Summary'!$B$139:$B$238,0),MATCH('Capacity Backing (Hide)'!$A160,'Capacity Summary'!$H$138:$BG$138,0))&lt;&gt;0,INDEX('Capacity Summary'!$H$139:$BG$238,MATCH('Capacity Backing (Hide)'!CW$132,'Capacity Summary'!$B$139:$B$238,0),MATCH('Capacity Backing (Hide)'!$A160,'Capacity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1" spans="1:101" x14ac:dyDescent="0.35">
      <c r="A161" s="2">
        <f ca="1">'Required Capacity (Hide)'!E31</f>
        <v>44410</v>
      </c>
      <c r="B16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(Hide)'!$A161,'Capacity Summary'!$H$138:$BG$138,0))="x",INDEX('Capacity Summary'!$C$139:$E$238,MATCH('Capacity Backing (Hide)'!B$132,'Capacity Summary'!$B$139:$B$238,0),4),IF(INDEX('Capacity Summary'!$H$139:$BG$238,MATCH('Capacity Backing (Hide)'!B$132,'Capacity Summary'!$B$139:$B$238,0),MATCH('Capacity Backing (Hide)'!$A161,'Capacity Summary'!$H$138:$BG$138,0))&lt;&gt;0,INDEX('Capacity Summary'!$H$139:$BG$238,MATCH('Capacity Backing (Hide)'!B$132,'Capacity Summary'!$B$139:$B$238,0),MATCH('Capacity Backing (Hide)'!$A161,'Capacity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(Hide)'!$A161,'Capacity Summary'!$H$138:$BG$138,0))="x",INDEX('Capacity Summary'!$C$139:$E$238,MATCH('Capacity Backing (Hide)'!C$132,'Capacity Summary'!$B$139:$B$238,0),4),IF(INDEX('Capacity Summary'!$H$139:$BG$238,MATCH('Capacity Backing (Hide)'!C$132,'Capacity Summary'!$B$139:$B$238,0),MATCH('Capacity Backing (Hide)'!$A161,'Capacity Summary'!$H$138:$BG$138,0))&lt;&gt;0,INDEX('Capacity Summary'!$H$139:$BG$238,MATCH('Capacity Backing (Hide)'!C$132,'Capacity Summary'!$B$139:$B$238,0),MATCH('Capacity Backing (Hide)'!$A161,'Capacity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(Hide)'!$A161,'Capacity Summary'!$H$138:$BG$138,0))="x",INDEX('Capacity Summary'!$C$139:$E$238,MATCH('Capacity Backing (Hide)'!D$132,'Capacity Summary'!$B$139:$B$238,0),4),IF(INDEX('Capacity Summary'!$H$139:$BG$238,MATCH('Capacity Backing (Hide)'!D$132,'Capacity Summary'!$B$139:$B$238,0),MATCH('Capacity Backing (Hide)'!$A161,'Capacity Summary'!$H$138:$BG$138,0))&lt;&gt;0,INDEX('Capacity Summary'!$H$139:$BG$238,MATCH('Capacity Backing (Hide)'!D$132,'Capacity Summary'!$B$139:$B$238,0),MATCH('Capacity Backing (Hide)'!$A161,'Capacity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(Hide)'!$A161,'Capacity Summary'!$H$138:$BG$138,0))="x",INDEX('Capacity Summary'!$C$139:$E$238,MATCH('Capacity Backing (Hide)'!E$132,'Capacity Summary'!$B$139:$B$238,0),4),IF(INDEX('Capacity Summary'!$H$139:$BG$238,MATCH('Capacity Backing (Hide)'!E$132,'Capacity Summary'!$B$139:$B$238,0),MATCH('Capacity Backing (Hide)'!$A161,'Capacity Summary'!$H$138:$BG$138,0))&lt;&gt;0,INDEX('Capacity Summary'!$H$139:$BG$238,MATCH('Capacity Backing (Hide)'!E$132,'Capacity Summary'!$B$139:$B$238,0),MATCH('Capacity Backing (Hide)'!$A161,'Capacity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(Hide)'!$A161,'Capacity Summary'!$H$138:$BG$138,0))="x",INDEX('Capacity Summary'!$C$139:$E$238,MATCH('Capacity Backing (Hide)'!F$132,'Capacity Summary'!$B$139:$B$238,0),4),IF(INDEX('Capacity Summary'!$H$139:$BG$238,MATCH('Capacity Backing (Hide)'!F$132,'Capacity Summary'!$B$139:$B$238,0),MATCH('Capacity Backing (Hide)'!$A161,'Capacity Summary'!$H$138:$BG$138,0))&lt;&gt;0,INDEX('Capacity Summary'!$H$139:$BG$238,MATCH('Capacity Backing (Hide)'!F$132,'Capacity Summary'!$B$139:$B$238,0),MATCH('Capacity Backing (Hide)'!$A161,'Capacity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(Hide)'!$A161,'Capacity Summary'!$H$138:$BG$138,0))="x",INDEX('Capacity Summary'!$C$139:$E$238,MATCH('Capacity Backing (Hide)'!G$132,'Capacity Summary'!$B$139:$B$238,0),4),IF(INDEX('Capacity Summary'!$H$139:$BG$238,MATCH('Capacity Backing (Hide)'!G$132,'Capacity Summary'!$B$139:$B$238,0),MATCH('Capacity Backing (Hide)'!$A161,'Capacity Summary'!$H$138:$BG$138,0))&lt;&gt;0,INDEX('Capacity Summary'!$H$139:$BG$238,MATCH('Capacity Backing (Hide)'!G$132,'Capacity Summary'!$B$139:$B$238,0),MATCH('Capacity Backing (Hide)'!$A161,'Capacity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(Hide)'!$A161,'Capacity Summary'!$H$138:$BG$138,0))="x",INDEX('Capacity Summary'!$C$139:$E$238,MATCH('Capacity Backing (Hide)'!H$132,'Capacity Summary'!$B$139:$B$238,0),4),IF(INDEX('Capacity Summary'!$H$139:$BG$238,MATCH('Capacity Backing (Hide)'!H$132,'Capacity Summary'!$B$139:$B$238,0),MATCH('Capacity Backing (Hide)'!$A161,'Capacity Summary'!$H$138:$BG$138,0))&lt;&gt;0,INDEX('Capacity Summary'!$H$139:$BG$238,MATCH('Capacity Backing (Hide)'!H$132,'Capacity Summary'!$B$139:$B$238,0),MATCH('Capacity Backing (Hide)'!$A161,'Capacity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(Hide)'!$A161,'Capacity Summary'!$H$138:$BG$138,0))="x",INDEX('Capacity Summary'!$C$139:$E$238,MATCH('Capacity Backing (Hide)'!I$132,'Capacity Summary'!$B$139:$B$238,0),4),IF(INDEX('Capacity Summary'!$H$139:$BG$238,MATCH('Capacity Backing (Hide)'!I$132,'Capacity Summary'!$B$139:$B$238,0),MATCH('Capacity Backing (Hide)'!$A161,'Capacity Summary'!$H$138:$BG$138,0))&lt;&gt;0,INDEX('Capacity Summary'!$H$139:$BG$238,MATCH('Capacity Backing (Hide)'!I$132,'Capacity Summary'!$B$139:$B$238,0),MATCH('Capacity Backing (Hide)'!$A161,'Capacity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(Hide)'!$A161,'Capacity Summary'!$H$138:$BG$138,0))="x",INDEX('Capacity Summary'!$C$139:$E$238,MATCH('Capacity Backing (Hide)'!J$132,'Capacity Summary'!$B$139:$B$238,0),4),IF(INDEX('Capacity Summary'!$H$139:$BG$238,MATCH('Capacity Backing (Hide)'!J$132,'Capacity Summary'!$B$139:$B$238,0),MATCH('Capacity Backing (Hide)'!$A161,'Capacity Summary'!$H$138:$BG$138,0))&lt;&gt;0,INDEX('Capacity Summary'!$H$139:$BG$238,MATCH('Capacity Backing (Hide)'!J$132,'Capacity Summary'!$B$139:$B$238,0),MATCH('Capacity Backing (Hide)'!$A161,'Capacity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(Hide)'!$A161,'Capacity Summary'!$H$138:$BG$138,0))="x",INDEX('Capacity Summary'!$C$139:$E$238,MATCH('Capacity Backing (Hide)'!K$132,'Capacity Summary'!$B$139:$B$238,0),4),IF(INDEX('Capacity Summary'!$H$139:$BG$238,MATCH('Capacity Backing (Hide)'!K$132,'Capacity Summary'!$B$139:$B$238,0),MATCH('Capacity Backing (Hide)'!$A161,'Capacity Summary'!$H$138:$BG$138,0))&lt;&gt;0,INDEX('Capacity Summary'!$H$139:$BG$238,MATCH('Capacity Backing (Hide)'!K$132,'Capacity Summary'!$B$139:$B$238,0),MATCH('Capacity Backing (Hide)'!$A161,'Capacity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(Hide)'!$A161,'Capacity Summary'!$H$138:$BG$138,0))="x",INDEX('Capacity Summary'!$C$139:$E$238,MATCH('Capacity Backing (Hide)'!L$132,'Capacity Summary'!$B$139:$B$238,0),4),IF(INDEX('Capacity Summary'!$H$139:$BG$238,MATCH('Capacity Backing (Hide)'!L$132,'Capacity Summary'!$B$139:$B$238,0),MATCH('Capacity Backing (Hide)'!$A161,'Capacity Summary'!$H$138:$BG$138,0))&lt;&gt;0,INDEX('Capacity Summary'!$H$139:$BG$238,MATCH('Capacity Backing (Hide)'!L$132,'Capacity Summary'!$B$139:$B$238,0),MATCH('Capacity Backing (Hide)'!$A161,'Capacity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(Hide)'!$A161,'Capacity Summary'!$H$138:$BG$138,0))="x",INDEX('Capacity Summary'!$C$139:$E$238,MATCH('Capacity Backing (Hide)'!M$132,'Capacity Summary'!$B$139:$B$238,0),4),IF(INDEX('Capacity Summary'!$H$139:$BG$238,MATCH('Capacity Backing (Hide)'!M$132,'Capacity Summary'!$B$139:$B$238,0),MATCH('Capacity Backing (Hide)'!$A161,'Capacity Summary'!$H$138:$BG$138,0))&lt;&gt;0,INDEX('Capacity Summary'!$H$139:$BG$238,MATCH('Capacity Backing (Hide)'!M$132,'Capacity Summary'!$B$139:$B$238,0),MATCH('Capacity Backing (Hide)'!$A161,'Capacity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(Hide)'!$A161,'Capacity Summary'!$H$138:$BG$138,0))="x",INDEX('Capacity Summary'!$C$139:$E$238,MATCH('Capacity Backing (Hide)'!N$132,'Capacity Summary'!$B$139:$B$238,0),4),IF(INDEX('Capacity Summary'!$H$139:$BG$238,MATCH('Capacity Backing (Hide)'!N$132,'Capacity Summary'!$B$139:$B$238,0),MATCH('Capacity Backing (Hide)'!$A161,'Capacity Summary'!$H$138:$BG$138,0))&lt;&gt;0,INDEX('Capacity Summary'!$H$139:$BG$238,MATCH('Capacity Backing (Hide)'!N$132,'Capacity Summary'!$B$139:$B$238,0),MATCH('Capacity Backing (Hide)'!$A161,'Capacity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(Hide)'!$A161,'Capacity Summary'!$H$138:$BG$138,0))="x",INDEX('Capacity Summary'!$C$139:$E$238,MATCH('Capacity Backing (Hide)'!O$132,'Capacity Summary'!$B$139:$B$238,0),4),IF(INDEX('Capacity Summary'!$H$139:$BG$238,MATCH('Capacity Backing (Hide)'!O$132,'Capacity Summary'!$B$139:$B$238,0),MATCH('Capacity Backing (Hide)'!$A161,'Capacity Summary'!$H$138:$BG$138,0))&lt;&gt;0,INDEX('Capacity Summary'!$H$139:$BG$238,MATCH('Capacity Backing (Hide)'!O$132,'Capacity Summary'!$B$139:$B$238,0),MATCH('Capacity Backing (Hide)'!$A161,'Capacity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(Hide)'!$A161,'Capacity Summary'!$H$138:$BG$138,0))="x",INDEX('Capacity Summary'!$C$139:$E$238,MATCH('Capacity Backing (Hide)'!P$132,'Capacity Summary'!$B$139:$B$238,0),4),IF(INDEX('Capacity Summary'!$H$139:$BG$238,MATCH('Capacity Backing (Hide)'!P$132,'Capacity Summary'!$B$139:$B$238,0),MATCH('Capacity Backing (Hide)'!$A161,'Capacity Summary'!$H$138:$BG$138,0))&lt;&gt;0,INDEX('Capacity Summary'!$H$139:$BG$238,MATCH('Capacity Backing (Hide)'!P$132,'Capacity Summary'!$B$139:$B$238,0),MATCH('Capacity Backing (Hide)'!$A161,'Capacity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(Hide)'!$A161,'Capacity Summary'!$H$138:$BG$138,0))="x",INDEX('Capacity Summary'!$C$139:$E$238,MATCH('Capacity Backing (Hide)'!Q$132,'Capacity Summary'!$B$139:$B$238,0),4),IF(INDEX('Capacity Summary'!$H$139:$BG$238,MATCH('Capacity Backing (Hide)'!Q$132,'Capacity Summary'!$B$139:$B$238,0),MATCH('Capacity Backing (Hide)'!$A161,'Capacity Summary'!$H$138:$BG$138,0))&lt;&gt;0,INDEX('Capacity Summary'!$H$139:$BG$238,MATCH('Capacity Backing (Hide)'!Q$132,'Capacity Summary'!$B$139:$B$238,0),MATCH('Capacity Backing (Hide)'!$A161,'Capacity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(Hide)'!$A161,'Capacity Summary'!$H$138:$BG$138,0))="x",INDEX('Capacity Summary'!$C$139:$E$238,MATCH('Capacity Backing (Hide)'!R$132,'Capacity Summary'!$B$139:$B$238,0),4),IF(INDEX('Capacity Summary'!$H$139:$BG$238,MATCH('Capacity Backing (Hide)'!R$132,'Capacity Summary'!$B$139:$B$238,0),MATCH('Capacity Backing (Hide)'!$A161,'Capacity Summary'!$H$138:$BG$138,0))&lt;&gt;0,INDEX('Capacity Summary'!$H$139:$BG$238,MATCH('Capacity Backing (Hide)'!R$132,'Capacity Summary'!$B$139:$B$238,0),MATCH('Capacity Backing (Hide)'!$A161,'Capacity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(Hide)'!$A161,'Capacity Summary'!$H$138:$BG$138,0))="x",INDEX('Capacity Summary'!$C$139:$E$238,MATCH('Capacity Backing (Hide)'!S$132,'Capacity Summary'!$B$139:$B$238,0),4),IF(INDEX('Capacity Summary'!$H$139:$BG$238,MATCH('Capacity Backing (Hide)'!S$132,'Capacity Summary'!$B$139:$B$238,0),MATCH('Capacity Backing (Hide)'!$A161,'Capacity Summary'!$H$138:$BG$138,0))&lt;&gt;0,INDEX('Capacity Summary'!$H$139:$BG$238,MATCH('Capacity Backing (Hide)'!S$132,'Capacity Summary'!$B$139:$B$238,0),MATCH('Capacity Backing (Hide)'!$A161,'Capacity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(Hide)'!$A161,'Capacity Summary'!$H$138:$BG$138,0))="x",INDEX('Capacity Summary'!$C$139:$E$238,MATCH('Capacity Backing (Hide)'!T$132,'Capacity Summary'!$B$139:$B$238,0),4),IF(INDEX('Capacity Summary'!$H$139:$BG$238,MATCH('Capacity Backing (Hide)'!T$132,'Capacity Summary'!$B$139:$B$238,0),MATCH('Capacity Backing (Hide)'!$A161,'Capacity Summary'!$H$138:$BG$138,0))&lt;&gt;0,INDEX('Capacity Summary'!$H$139:$BG$238,MATCH('Capacity Backing (Hide)'!T$132,'Capacity Summary'!$B$139:$B$238,0),MATCH('Capacity Backing (Hide)'!$A161,'Capacity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(Hide)'!$A161,'Capacity Summary'!$H$138:$BG$138,0))="x",INDEX('Capacity Summary'!$C$139:$E$238,MATCH('Capacity Backing (Hide)'!U$132,'Capacity Summary'!$B$139:$B$238,0),4),IF(INDEX('Capacity Summary'!$H$139:$BG$238,MATCH('Capacity Backing (Hide)'!U$132,'Capacity Summary'!$B$139:$B$238,0),MATCH('Capacity Backing (Hide)'!$A161,'Capacity Summary'!$H$138:$BG$138,0))&lt;&gt;0,INDEX('Capacity Summary'!$H$139:$BG$238,MATCH('Capacity Backing (Hide)'!U$132,'Capacity Summary'!$B$139:$B$238,0),MATCH('Capacity Backing (Hide)'!$A161,'Capacity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(Hide)'!$A161,'Capacity Summary'!$H$138:$BG$138,0))="x",INDEX('Capacity Summary'!$C$139:$E$238,MATCH('Capacity Backing (Hide)'!V$132,'Capacity Summary'!$B$139:$B$238,0),4),IF(INDEX('Capacity Summary'!$H$139:$BG$238,MATCH('Capacity Backing (Hide)'!V$132,'Capacity Summary'!$B$139:$B$238,0),MATCH('Capacity Backing (Hide)'!$A161,'Capacity Summary'!$H$138:$BG$138,0))&lt;&gt;0,INDEX('Capacity Summary'!$H$139:$BG$238,MATCH('Capacity Backing (Hide)'!V$132,'Capacity Summary'!$B$139:$B$238,0),MATCH('Capacity Backing (Hide)'!$A161,'Capacity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(Hide)'!$A161,'Capacity Summary'!$H$138:$BG$138,0))="x",INDEX('Capacity Summary'!$C$139:$E$238,MATCH('Capacity Backing (Hide)'!W$132,'Capacity Summary'!$B$139:$B$238,0),4),IF(INDEX('Capacity Summary'!$H$139:$BG$238,MATCH('Capacity Backing (Hide)'!W$132,'Capacity Summary'!$B$139:$B$238,0),MATCH('Capacity Backing (Hide)'!$A161,'Capacity Summary'!$H$138:$BG$138,0))&lt;&gt;0,INDEX('Capacity Summary'!$H$139:$BG$238,MATCH('Capacity Backing (Hide)'!W$132,'Capacity Summary'!$B$139:$B$238,0),MATCH('Capacity Backing (Hide)'!$A161,'Capacity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(Hide)'!$A161,'Capacity Summary'!$H$138:$BG$138,0))="x",INDEX('Capacity Summary'!$C$139:$E$238,MATCH('Capacity Backing (Hide)'!X$132,'Capacity Summary'!$B$139:$B$238,0),4),IF(INDEX('Capacity Summary'!$H$139:$BG$238,MATCH('Capacity Backing (Hide)'!X$132,'Capacity Summary'!$B$139:$B$238,0),MATCH('Capacity Backing (Hide)'!$A161,'Capacity Summary'!$H$138:$BG$138,0))&lt;&gt;0,INDEX('Capacity Summary'!$H$139:$BG$238,MATCH('Capacity Backing (Hide)'!X$132,'Capacity Summary'!$B$139:$B$238,0),MATCH('Capacity Backing (Hide)'!$A161,'Capacity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(Hide)'!$A161,'Capacity Summary'!$H$138:$BG$138,0))="x",INDEX('Capacity Summary'!$C$139:$E$238,MATCH('Capacity Backing (Hide)'!Y$132,'Capacity Summary'!$B$139:$B$238,0),4),IF(INDEX('Capacity Summary'!$H$139:$BG$238,MATCH('Capacity Backing (Hide)'!Y$132,'Capacity Summary'!$B$139:$B$238,0),MATCH('Capacity Backing (Hide)'!$A161,'Capacity Summary'!$H$138:$BG$138,0))&lt;&gt;0,INDEX('Capacity Summary'!$H$139:$BG$238,MATCH('Capacity Backing (Hide)'!Y$132,'Capacity Summary'!$B$139:$B$238,0),MATCH('Capacity Backing (Hide)'!$A161,'Capacity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(Hide)'!$A161,'Capacity Summary'!$H$138:$BG$138,0))="x",INDEX('Capacity Summary'!$C$139:$E$238,MATCH('Capacity Backing (Hide)'!Z$132,'Capacity Summary'!$B$139:$B$238,0),4),IF(INDEX('Capacity Summary'!$H$139:$BG$238,MATCH('Capacity Backing (Hide)'!Z$132,'Capacity Summary'!$B$139:$B$238,0),MATCH('Capacity Backing (Hide)'!$A161,'Capacity Summary'!$H$138:$BG$138,0))&lt;&gt;0,INDEX('Capacity Summary'!$H$139:$BG$238,MATCH('Capacity Backing (Hide)'!Z$132,'Capacity Summary'!$B$139:$B$238,0),MATCH('Capacity Backing (Hide)'!$A161,'Capacity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(Hide)'!$A161,'Capacity Summary'!$H$138:$BG$138,0))="x",INDEX('Capacity Summary'!$C$139:$E$238,MATCH('Capacity Backing (Hide)'!AA$132,'Capacity Summary'!$B$139:$B$238,0),4),IF(INDEX('Capacity Summary'!$H$139:$BG$238,MATCH('Capacity Backing (Hide)'!AA$132,'Capacity Summary'!$B$139:$B$238,0),MATCH('Capacity Backing (Hide)'!$A161,'Capacity Summary'!$H$138:$BG$138,0))&lt;&gt;0,INDEX('Capacity Summary'!$H$139:$BG$238,MATCH('Capacity Backing (Hide)'!AA$132,'Capacity Summary'!$B$139:$B$238,0),MATCH('Capacity Backing (Hide)'!$A161,'Capacity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(Hide)'!$A161,'Capacity Summary'!$H$138:$BG$138,0))="x",INDEX('Capacity Summary'!$C$139:$E$238,MATCH('Capacity Backing (Hide)'!AB$132,'Capacity Summary'!$B$139:$B$238,0),4),IF(INDEX('Capacity Summary'!$H$139:$BG$238,MATCH('Capacity Backing (Hide)'!AB$132,'Capacity Summary'!$B$139:$B$238,0),MATCH('Capacity Backing (Hide)'!$A161,'Capacity Summary'!$H$138:$BG$138,0))&lt;&gt;0,INDEX('Capacity Summary'!$H$139:$BG$238,MATCH('Capacity Backing (Hide)'!AB$132,'Capacity Summary'!$B$139:$B$238,0),MATCH('Capacity Backing (Hide)'!$A161,'Capacity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(Hide)'!$A161,'Capacity Summary'!$H$138:$BG$138,0))="x",INDEX('Capacity Summary'!$C$139:$E$238,MATCH('Capacity Backing (Hide)'!AC$132,'Capacity Summary'!$B$139:$B$238,0),4),IF(INDEX('Capacity Summary'!$H$139:$BG$238,MATCH('Capacity Backing (Hide)'!AC$132,'Capacity Summary'!$B$139:$B$238,0),MATCH('Capacity Backing (Hide)'!$A161,'Capacity Summary'!$H$138:$BG$138,0))&lt;&gt;0,INDEX('Capacity Summary'!$H$139:$BG$238,MATCH('Capacity Backing (Hide)'!AC$132,'Capacity Summary'!$B$139:$B$238,0),MATCH('Capacity Backing (Hide)'!$A161,'Capacity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(Hide)'!$A161,'Capacity Summary'!$H$138:$BG$138,0))="x",INDEX('Capacity Summary'!$C$139:$E$238,MATCH('Capacity Backing (Hide)'!AD$132,'Capacity Summary'!$B$139:$B$238,0),4),IF(INDEX('Capacity Summary'!$H$139:$BG$238,MATCH('Capacity Backing (Hide)'!AD$132,'Capacity Summary'!$B$139:$B$238,0),MATCH('Capacity Backing (Hide)'!$A161,'Capacity Summary'!$H$138:$BG$138,0))&lt;&gt;0,INDEX('Capacity Summary'!$H$139:$BG$238,MATCH('Capacity Backing (Hide)'!AD$132,'Capacity Summary'!$B$139:$B$238,0),MATCH('Capacity Backing (Hide)'!$A161,'Capacity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(Hide)'!$A161,'Capacity Summary'!$H$138:$BG$138,0))="x",INDEX('Capacity Summary'!$C$139:$E$238,MATCH('Capacity Backing (Hide)'!AE$132,'Capacity Summary'!$B$139:$B$238,0),4),IF(INDEX('Capacity Summary'!$H$139:$BG$238,MATCH('Capacity Backing (Hide)'!AE$132,'Capacity Summary'!$B$139:$B$238,0),MATCH('Capacity Backing (Hide)'!$A161,'Capacity Summary'!$H$138:$BG$138,0))&lt;&gt;0,INDEX('Capacity Summary'!$H$139:$BG$238,MATCH('Capacity Backing (Hide)'!AE$132,'Capacity Summary'!$B$139:$B$238,0),MATCH('Capacity Backing (Hide)'!$A161,'Capacity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(Hide)'!$A161,'Capacity Summary'!$H$138:$BG$138,0))="x",INDEX('Capacity Summary'!$C$139:$E$238,MATCH('Capacity Backing (Hide)'!AF$132,'Capacity Summary'!$B$139:$B$238,0),4),IF(INDEX('Capacity Summary'!$H$139:$BG$238,MATCH('Capacity Backing (Hide)'!AF$132,'Capacity Summary'!$B$139:$B$238,0),MATCH('Capacity Backing (Hide)'!$A161,'Capacity Summary'!$H$138:$BG$138,0))&lt;&gt;0,INDEX('Capacity Summary'!$H$139:$BG$238,MATCH('Capacity Backing (Hide)'!AF$132,'Capacity Summary'!$B$139:$B$238,0),MATCH('Capacity Backing (Hide)'!$A161,'Capacity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(Hide)'!$A161,'Capacity Summary'!$H$138:$BG$138,0))="x",INDEX('Capacity Summary'!$C$139:$E$238,MATCH('Capacity Backing (Hide)'!AG$132,'Capacity Summary'!$B$139:$B$238,0),4),IF(INDEX('Capacity Summary'!$H$139:$BG$238,MATCH('Capacity Backing (Hide)'!AG$132,'Capacity Summary'!$B$139:$B$238,0),MATCH('Capacity Backing (Hide)'!$A161,'Capacity Summary'!$H$138:$BG$138,0))&lt;&gt;0,INDEX('Capacity Summary'!$H$139:$BG$238,MATCH('Capacity Backing (Hide)'!AG$132,'Capacity Summary'!$B$139:$B$238,0),MATCH('Capacity Backing (Hide)'!$A161,'Capacity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(Hide)'!$A161,'Capacity Summary'!$H$138:$BG$138,0))="x",INDEX('Capacity Summary'!$C$139:$E$238,MATCH('Capacity Backing (Hide)'!AH$132,'Capacity Summary'!$B$139:$B$238,0),4),IF(INDEX('Capacity Summary'!$H$139:$BG$238,MATCH('Capacity Backing (Hide)'!AH$132,'Capacity Summary'!$B$139:$B$238,0),MATCH('Capacity Backing (Hide)'!$A161,'Capacity Summary'!$H$138:$BG$138,0))&lt;&gt;0,INDEX('Capacity Summary'!$H$139:$BG$238,MATCH('Capacity Backing (Hide)'!AH$132,'Capacity Summary'!$B$139:$B$238,0),MATCH('Capacity Backing (Hide)'!$A161,'Capacity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(Hide)'!$A161,'Capacity Summary'!$H$138:$BG$138,0))="x",INDEX('Capacity Summary'!$C$139:$E$238,MATCH('Capacity Backing (Hide)'!AI$132,'Capacity Summary'!$B$139:$B$238,0),4),IF(INDEX('Capacity Summary'!$H$139:$BG$238,MATCH('Capacity Backing (Hide)'!AI$132,'Capacity Summary'!$B$139:$B$238,0),MATCH('Capacity Backing (Hide)'!$A161,'Capacity Summary'!$H$138:$BG$138,0))&lt;&gt;0,INDEX('Capacity Summary'!$H$139:$BG$238,MATCH('Capacity Backing (Hide)'!AI$132,'Capacity Summary'!$B$139:$B$238,0),MATCH('Capacity Backing (Hide)'!$A161,'Capacity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(Hide)'!$A161,'Capacity Summary'!$H$138:$BG$138,0))="x",INDEX('Capacity Summary'!$C$139:$E$238,MATCH('Capacity Backing (Hide)'!AJ$132,'Capacity Summary'!$B$139:$B$238,0),4),IF(INDEX('Capacity Summary'!$H$139:$BG$238,MATCH('Capacity Backing (Hide)'!AJ$132,'Capacity Summary'!$B$139:$B$238,0),MATCH('Capacity Backing (Hide)'!$A161,'Capacity Summary'!$H$138:$BG$138,0))&lt;&gt;0,INDEX('Capacity Summary'!$H$139:$BG$238,MATCH('Capacity Backing (Hide)'!AJ$132,'Capacity Summary'!$B$139:$B$238,0),MATCH('Capacity Backing (Hide)'!$A161,'Capacity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(Hide)'!$A161,'Capacity Summary'!$H$138:$BG$138,0))="x",INDEX('Capacity Summary'!$C$139:$E$238,MATCH('Capacity Backing (Hide)'!AK$132,'Capacity Summary'!$B$139:$B$238,0),4),IF(INDEX('Capacity Summary'!$H$139:$BG$238,MATCH('Capacity Backing (Hide)'!AK$132,'Capacity Summary'!$B$139:$B$238,0),MATCH('Capacity Backing (Hide)'!$A161,'Capacity Summary'!$H$138:$BG$138,0))&lt;&gt;0,INDEX('Capacity Summary'!$H$139:$BG$238,MATCH('Capacity Backing (Hide)'!AK$132,'Capacity Summary'!$B$139:$B$238,0),MATCH('Capacity Backing (Hide)'!$A161,'Capacity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(Hide)'!$A161,'Capacity Summary'!$H$138:$BG$138,0))="x",INDEX('Capacity Summary'!$C$139:$E$238,MATCH('Capacity Backing (Hide)'!AL$132,'Capacity Summary'!$B$139:$B$238,0),4),IF(INDEX('Capacity Summary'!$H$139:$BG$238,MATCH('Capacity Backing (Hide)'!AL$132,'Capacity Summary'!$B$139:$B$238,0),MATCH('Capacity Backing (Hide)'!$A161,'Capacity Summary'!$H$138:$BG$138,0))&lt;&gt;0,INDEX('Capacity Summary'!$H$139:$BG$238,MATCH('Capacity Backing (Hide)'!AL$132,'Capacity Summary'!$B$139:$B$238,0),MATCH('Capacity Backing (Hide)'!$A161,'Capacity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(Hide)'!$A161,'Capacity Summary'!$H$138:$BG$138,0))="x",INDEX('Capacity Summary'!$C$139:$E$238,MATCH('Capacity Backing (Hide)'!AM$132,'Capacity Summary'!$B$139:$B$238,0),4),IF(INDEX('Capacity Summary'!$H$139:$BG$238,MATCH('Capacity Backing (Hide)'!AM$132,'Capacity Summary'!$B$139:$B$238,0),MATCH('Capacity Backing (Hide)'!$A161,'Capacity Summary'!$H$138:$BG$138,0))&lt;&gt;0,INDEX('Capacity Summary'!$H$139:$BG$238,MATCH('Capacity Backing (Hide)'!AM$132,'Capacity Summary'!$B$139:$B$238,0),MATCH('Capacity Backing (Hide)'!$A161,'Capacity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(Hide)'!$A161,'Capacity Summary'!$H$138:$BG$138,0))="x",INDEX('Capacity Summary'!$C$139:$E$238,MATCH('Capacity Backing (Hide)'!AN$132,'Capacity Summary'!$B$139:$B$238,0),4),IF(INDEX('Capacity Summary'!$H$139:$BG$238,MATCH('Capacity Backing (Hide)'!AN$132,'Capacity Summary'!$B$139:$B$238,0),MATCH('Capacity Backing (Hide)'!$A161,'Capacity Summary'!$H$138:$BG$138,0))&lt;&gt;0,INDEX('Capacity Summary'!$H$139:$BG$238,MATCH('Capacity Backing (Hide)'!AN$132,'Capacity Summary'!$B$139:$B$238,0),MATCH('Capacity Backing (Hide)'!$A161,'Capacity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(Hide)'!$A161,'Capacity Summary'!$H$138:$BG$138,0))="x",INDEX('Capacity Summary'!$C$139:$E$238,MATCH('Capacity Backing (Hide)'!AO$132,'Capacity Summary'!$B$139:$B$238,0),4),IF(INDEX('Capacity Summary'!$H$139:$BG$238,MATCH('Capacity Backing (Hide)'!AO$132,'Capacity Summary'!$B$139:$B$238,0),MATCH('Capacity Backing (Hide)'!$A161,'Capacity Summary'!$H$138:$BG$138,0))&lt;&gt;0,INDEX('Capacity Summary'!$H$139:$BG$238,MATCH('Capacity Backing (Hide)'!AO$132,'Capacity Summary'!$B$139:$B$238,0),MATCH('Capacity Backing (Hide)'!$A161,'Capacity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(Hide)'!$A161,'Capacity Summary'!$H$138:$BG$138,0))="x",INDEX('Capacity Summary'!$C$139:$E$238,MATCH('Capacity Backing (Hide)'!AP$132,'Capacity Summary'!$B$139:$B$238,0),4),IF(INDEX('Capacity Summary'!$H$139:$BG$238,MATCH('Capacity Backing (Hide)'!AP$132,'Capacity Summary'!$B$139:$B$238,0),MATCH('Capacity Backing (Hide)'!$A161,'Capacity Summary'!$H$138:$BG$138,0))&lt;&gt;0,INDEX('Capacity Summary'!$H$139:$BG$238,MATCH('Capacity Backing (Hide)'!AP$132,'Capacity Summary'!$B$139:$B$238,0),MATCH('Capacity Backing (Hide)'!$A161,'Capacity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(Hide)'!$A161,'Capacity Summary'!$H$138:$BG$138,0))="x",INDEX('Capacity Summary'!$C$139:$E$238,MATCH('Capacity Backing (Hide)'!AQ$132,'Capacity Summary'!$B$139:$B$238,0),4),IF(INDEX('Capacity Summary'!$H$139:$BG$238,MATCH('Capacity Backing (Hide)'!AQ$132,'Capacity Summary'!$B$139:$B$238,0),MATCH('Capacity Backing (Hide)'!$A161,'Capacity Summary'!$H$138:$BG$138,0))&lt;&gt;0,INDEX('Capacity Summary'!$H$139:$BG$238,MATCH('Capacity Backing (Hide)'!AQ$132,'Capacity Summary'!$B$139:$B$238,0),MATCH('Capacity Backing (Hide)'!$A161,'Capacity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(Hide)'!$A161,'Capacity Summary'!$H$138:$BG$138,0))="x",INDEX('Capacity Summary'!$C$139:$E$238,MATCH('Capacity Backing (Hide)'!AR$132,'Capacity Summary'!$B$139:$B$238,0),4),IF(INDEX('Capacity Summary'!$H$139:$BG$238,MATCH('Capacity Backing (Hide)'!AR$132,'Capacity Summary'!$B$139:$B$238,0),MATCH('Capacity Backing (Hide)'!$A161,'Capacity Summary'!$H$138:$BG$138,0))&lt;&gt;0,INDEX('Capacity Summary'!$H$139:$BG$238,MATCH('Capacity Backing (Hide)'!AR$132,'Capacity Summary'!$B$139:$B$238,0),MATCH('Capacity Backing (Hide)'!$A161,'Capacity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(Hide)'!$A161,'Capacity Summary'!$H$138:$BG$138,0))="x",INDEX('Capacity Summary'!$C$139:$E$238,MATCH('Capacity Backing (Hide)'!AS$132,'Capacity Summary'!$B$139:$B$238,0),4),IF(INDEX('Capacity Summary'!$H$139:$BG$238,MATCH('Capacity Backing (Hide)'!AS$132,'Capacity Summary'!$B$139:$B$238,0),MATCH('Capacity Backing (Hide)'!$A161,'Capacity Summary'!$H$138:$BG$138,0))&lt;&gt;0,INDEX('Capacity Summary'!$H$139:$BG$238,MATCH('Capacity Backing (Hide)'!AS$132,'Capacity Summary'!$B$139:$B$238,0),MATCH('Capacity Backing (Hide)'!$A161,'Capacity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(Hide)'!$A161,'Capacity Summary'!$H$138:$BG$138,0))="x",INDEX('Capacity Summary'!$C$139:$E$238,MATCH('Capacity Backing (Hide)'!AT$132,'Capacity Summary'!$B$139:$B$238,0),4),IF(INDEX('Capacity Summary'!$H$139:$BG$238,MATCH('Capacity Backing (Hide)'!AT$132,'Capacity Summary'!$B$139:$B$238,0),MATCH('Capacity Backing (Hide)'!$A161,'Capacity Summary'!$H$138:$BG$138,0))&lt;&gt;0,INDEX('Capacity Summary'!$H$139:$BG$238,MATCH('Capacity Backing (Hide)'!AT$132,'Capacity Summary'!$B$139:$B$238,0),MATCH('Capacity Backing (Hide)'!$A161,'Capacity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(Hide)'!$A161,'Capacity Summary'!$H$138:$BG$138,0))="x",INDEX('Capacity Summary'!$C$139:$E$238,MATCH('Capacity Backing (Hide)'!AU$132,'Capacity Summary'!$B$139:$B$238,0),4),IF(INDEX('Capacity Summary'!$H$139:$BG$238,MATCH('Capacity Backing (Hide)'!AU$132,'Capacity Summary'!$B$139:$B$238,0),MATCH('Capacity Backing (Hide)'!$A161,'Capacity Summary'!$H$138:$BG$138,0))&lt;&gt;0,INDEX('Capacity Summary'!$H$139:$BG$238,MATCH('Capacity Backing (Hide)'!AU$132,'Capacity Summary'!$B$139:$B$238,0),MATCH('Capacity Backing (Hide)'!$A161,'Capacity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(Hide)'!$A161,'Capacity Summary'!$H$138:$BG$138,0))="x",INDEX('Capacity Summary'!$C$139:$E$238,MATCH('Capacity Backing (Hide)'!AV$132,'Capacity Summary'!$B$139:$B$238,0),4),IF(INDEX('Capacity Summary'!$H$139:$BG$238,MATCH('Capacity Backing (Hide)'!AV$132,'Capacity Summary'!$B$139:$B$238,0),MATCH('Capacity Backing (Hide)'!$A161,'Capacity Summary'!$H$138:$BG$138,0))&lt;&gt;0,INDEX('Capacity Summary'!$H$139:$BG$238,MATCH('Capacity Backing (Hide)'!AV$132,'Capacity Summary'!$B$139:$B$238,0),MATCH('Capacity Backing (Hide)'!$A161,'Capacity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(Hide)'!$A161,'Capacity Summary'!$H$138:$BG$138,0))="x",INDEX('Capacity Summary'!$C$139:$E$238,MATCH('Capacity Backing (Hide)'!AW$132,'Capacity Summary'!$B$139:$B$238,0),4),IF(INDEX('Capacity Summary'!$H$139:$BG$238,MATCH('Capacity Backing (Hide)'!AW$132,'Capacity Summary'!$B$139:$B$238,0),MATCH('Capacity Backing (Hide)'!$A161,'Capacity Summary'!$H$138:$BG$138,0))&lt;&gt;0,INDEX('Capacity Summary'!$H$139:$BG$238,MATCH('Capacity Backing (Hide)'!AW$132,'Capacity Summary'!$B$139:$B$238,0),MATCH('Capacity Backing (Hide)'!$A161,'Capacity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(Hide)'!$A161,'Capacity Summary'!$H$138:$BG$138,0))="x",INDEX('Capacity Summary'!$C$139:$E$238,MATCH('Capacity Backing (Hide)'!AX$132,'Capacity Summary'!$B$139:$B$238,0),4),IF(INDEX('Capacity Summary'!$H$139:$BG$238,MATCH('Capacity Backing (Hide)'!AX$132,'Capacity Summary'!$B$139:$B$238,0),MATCH('Capacity Backing (Hide)'!$A161,'Capacity Summary'!$H$138:$BG$138,0))&lt;&gt;0,INDEX('Capacity Summary'!$H$139:$BG$238,MATCH('Capacity Backing (Hide)'!AX$132,'Capacity Summary'!$B$139:$B$238,0),MATCH('Capacity Backing (Hide)'!$A161,'Capacity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(Hide)'!$A161,'Capacity Summary'!$H$138:$BG$138,0))="x",INDEX('Capacity Summary'!$C$139:$E$238,MATCH('Capacity Backing (Hide)'!AY$132,'Capacity Summary'!$B$139:$B$238,0),4),IF(INDEX('Capacity Summary'!$H$139:$BG$238,MATCH('Capacity Backing (Hide)'!AY$132,'Capacity Summary'!$B$139:$B$238,0),MATCH('Capacity Backing (Hide)'!$A161,'Capacity Summary'!$H$138:$BG$138,0))&lt;&gt;0,INDEX('Capacity Summary'!$H$139:$BG$238,MATCH('Capacity Backing (Hide)'!AY$132,'Capacity Summary'!$B$139:$B$238,0),MATCH('Capacity Backing (Hide)'!$A161,'Capacity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(Hide)'!$A161,'Capacity Summary'!$H$138:$BG$138,0))="x",INDEX('Capacity Summary'!$C$139:$E$238,MATCH('Capacity Backing (Hide)'!AZ$132,'Capacity Summary'!$B$139:$B$238,0),4),IF(INDEX('Capacity Summary'!$H$139:$BG$238,MATCH('Capacity Backing (Hide)'!AZ$132,'Capacity Summary'!$B$139:$B$238,0),MATCH('Capacity Backing (Hide)'!$A161,'Capacity Summary'!$H$138:$BG$138,0))&lt;&gt;0,INDEX('Capacity Summary'!$H$139:$BG$238,MATCH('Capacity Backing (Hide)'!AZ$132,'Capacity Summary'!$B$139:$B$238,0),MATCH('Capacity Backing (Hide)'!$A161,'Capacity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(Hide)'!$A161,'Capacity Summary'!$H$138:$BG$138,0))="x",INDEX('Capacity Summary'!$C$139:$E$238,MATCH('Capacity Backing (Hide)'!BA$132,'Capacity Summary'!$B$139:$B$238,0),4),IF(INDEX('Capacity Summary'!$H$139:$BG$238,MATCH('Capacity Backing (Hide)'!BA$132,'Capacity Summary'!$B$139:$B$238,0),MATCH('Capacity Backing (Hide)'!$A161,'Capacity Summary'!$H$138:$BG$138,0))&lt;&gt;0,INDEX('Capacity Summary'!$H$139:$BG$238,MATCH('Capacity Backing (Hide)'!BA$132,'Capacity Summary'!$B$139:$B$238,0),MATCH('Capacity Backing (Hide)'!$A161,'Capacity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(Hide)'!$A161,'Capacity Summary'!$H$138:$BG$138,0))="x",INDEX('Capacity Summary'!$C$139:$E$238,MATCH('Capacity Backing (Hide)'!BB$132,'Capacity Summary'!$B$139:$B$238,0),4),IF(INDEX('Capacity Summary'!$H$139:$BG$238,MATCH('Capacity Backing (Hide)'!BB$132,'Capacity Summary'!$B$139:$B$238,0),MATCH('Capacity Backing (Hide)'!$A161,'Capacity Summary'!$H$138:$BG$138,0))&lt;&gt;0,INDEX('Capacity Summary'!$H$139:$BG$238,MATCH('Capacity Backing (Hide)'!BB$132,'Capacity Summary'!$B$139:$B$238,0),MATCH('Capacity Backing (Hide)'!$A161,'Capacity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(Hide)'!$A161,'Capacity Summary'!$H$138:$BG$138,0))="x",INDEX('Capacity Summary'!$C$139:$E$238,MATCH('Capacity Backing (Hide)'!BC$132,'Capacity Summary'!$B$139:$B$238,0),4),IF(INDEX('Capacity Summary'!$H$139:$BG$238,MATCH('Capacity Backing (Hide)'!BC$132,'Capacity Summary'!$B$139:$B$238,0),MATCH('Capacity Backing (Hide)'!$A161,'Capacity Summary'!$H$138:$BG$138,0))&lt;&gt;0,INDEX('Capacity Summary'!$H$139:$BG$238,MATCH('Capacity Backing (Hide)'!BC$132,'Capacity Summary'!$B$139:$B$238,0),MATCH('Capacity Backing (Hide)'!$A161,'Capacity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(Hide)'!$A161,'Capacity Summary'!$H$138:$BG$138,0))="x",INDEX('Capacity Summary'!$C$139:$E$238,MATCH('Capacity Backing (Hide)'!BD$132,'Capacity Summary'!$B$139:$B$238,0),4),IF(INDEX('Capacity Summary'!$H$139:$BG$238,MATCH('Capacity Backing (Hide)'!BD$132,'Capacity Summary'!$B$139:$B$238,0),MATCH('Capacity Backing (Hide)'!$A161,'Capacity Summary'!$H$138:$BG$138,0))&lt;&gt;0,INDEX('Capacity Summary'!$H$139:$BG$238,MATCH('Capacity Backing (Hide)'!BD$132,'Capacity Summary'!$B$139:$B$238,0),MATCH('Capacity Backing (Hide)'!$A161,'Capacity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(Hide)'!$A161,'Capacity Summary'!$H$138:$BG$138,0))="x",INDEX('Capacity Summary'!$C$139:$E$238,MATCH('Capacity Backing (Hide)'!BE$132,'Capacity Summary'!$B$139:$B$238,0),4),IF(INDEX('Capacity Summary'!$H$139:$BG$238,MATCH('Capacity Backing (Hide)'!BE$132,'Capacity Summary'!$B$139:$B$238,0),MATCH('Capacity Backing (Hide)'!$A161,'Capacity Summary'!$H$138:$BG$138,0))&lt;&gt;0,INDEX('Capacity Summary'!$H$139:$BG$238,MATCH('Capacity Backing (Hide)'!BE$132,'Capacity Summary'!$B$139:$B$238,0),MATCH('Capacity Backing (Hide)'!$A161,'Capacity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(Hide)'!$A161,'Capacity Summary'!$H$138:$BG$138,0))="x",INDEX('Capacity Summary'!$C$139:$E$238,MATCH('Capacity Backing (Hide)'!BF$132,'Capacity Summary'!$B$139:$B$238,0),4),IF(INDEX('Capacity Summary'!$H$139:$BG$238,MATCH('Capacity Backing (Hide)'!BF$132,'Capacity Summary'!$B$139:$B$238,0),MATCH('Capacity Backing (Hide)'!$A161,'Capacity Summary'!$H$138:$BG$138,0))&lt;&gt;0,INDEX('Capacity Summary'!$H$139:$BG$238,MATCH('Capacity Backing (Hide)'!BF$132,'Capacity Summary'!$B$139:$B$238,0),MATCH('Capacity Backing (Hide)'!$A161,'Capacity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(Hide)'!$A161,'Capacity Summary'!$H$138:$BG$138,0))="x",INDEX('Capacity Summary'!$C$139:$E$238,MATCH('Capacity Backing (Hide)'!BG$132,'Capacity Summary'!$B$139:$B$238,0),4),IF(INDEX('Capacity Summary'!$H$139:$BG$238,MATCH('Capacity Backing (Hide)'!BG$132,'Capacity Summary'!$B$139:$B$238,0),MATCH('Capacity Backing (Hide)'!$A161,'Capacity Summary'!$H$138:$BG$138,0))&lt;&gt;0,INDEX('Capacity Summary'!$H$139:$BG$238,MATCH('Capacity Backing (Hide)'!BG$132,'Capacity Summary'!$B$139:$B$238,0),MATCH('Capacity Backing (Hide)'!$A161,'Capacity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(Hide)'!$A161,'Capacity Summary'!$H$138:$BG$138,0))="x",INDEX('Capacity Summary'!$C$139:$E$238,MATCH('Capacity Backing (Hide)'!BH$132,'Capacity Summary'!$B$139:$B$238,0),4),IF(INDEX('Capacity Summary'!$H$139:$BG$238,MATCH('Capacity Backing (Hide)'!BH$132,'Capacity Summary'!$B$139:$B$238,0),MATCH('Capacity Backing (Hide)'!$A161,'Capacity Summary'!$H$138:$BG$138,0))&lt;&gt;0,INDEX('Capacity Summary'!$H$139:$BG$238,MATCH('Capacity Backing (Hide)'!BH$132,'Capacity Summary'!$B$139:$B$238,0),MATCH('Capacity Backing (Hide)'!$A161,'Capacity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(Hide)'!$A161,'Capacity Summary'!$H$138:$BG$138,0))="x",INDEX('Capacity Summary'!$C$139:$E$238,MATCH('Capacity Backing (Hide)'!BI$132,'Capacity Summary'!$B$139:$B$238,0),4),IF(INDEX('Capacity Summary'!$H$139:$BG$238,MATCH('Capacity Backing (Hide)'!BI$132,'Capacity Summary'!$B$139:$B$238,0),MATCH('Capacity Backing (Hide)'!$A161,'Capacity Summary'!$H$138:$BG$138,0))&lt;&gt;0,INDEX('Capacity Summary'!$H$139:$BG$238,MATCH('Capacity Backing (Hide)'!BI$132,'Capacity Summary'!$B$139:$B$238,0),MATCH('Capacity Backing (Hide)'!$A161,'Capacity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(Hide)'!$A161,'Capacity Summary'!$H$138:$BG$138,0))="x",INDEX('Capacity Summary'!$C$139:$E$238,MATCH('Capacity Backing (Hide)'!BJ$132,'Capacity Summary'!$B$139:$B$238,0),4),IF(INDEX('Capacity Summary'!$H$139:$BG$238,MATCH('Capacity Backing (Hide)'!BJ$132,'Capacity Summary'!$B$139:$B$238,0),MATCH('Capacity Backing (Hide)'!$A161,'Capacity Summary'!$H$138:$BG$138,0))&lt;&gt;0,INDEX('Capacity Summary'!$H$139:$BG$238,MATCH('Capacity Backing (Hide)'!BJ$132,'Capacity Summary'!$B$139:$B$238,0),MATCH('Capacity Backing (Hide)'!$A161,'Capacity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(Hide)'!$A161,'Capacity Summary'!$H$138:$BG$138,0))="x",INDEX('Capacity Summary'!$C$139:$E$238,MATCH('Capacity Backing (Hide)'!BK$132,'Capacity Summary'!$B$139:$B$238,0),4),IF(INDEX('Capacity Summary'!$H$139:$BG$238,MATCH('Capacity Backing (Hide)'!BK$132,'Capacity Summary'!$B$139:$B$238,0),MATCH('Capacity Backing (Hide)'!$A161,'Capacity Summary'!$H$138:$BG$138,0))&lt;&gt;0,INDEX('Capacity Summary'!$H$139:$BG$238,MATCH('Capacity Backing (Hide)'!BK$132,'Capacity Summary'!$B$139:$B$238,0),MATCH('Capacity Backing (Hide)'!$A161,'Capacity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(Hide)'!$A161,'Capacity Summary'!$H$138:$BG$138,0))="x",INDEX('Capacity Summary'!$C$139:$E$238,MATCH('Capacity Backing (Hide)'!BL$132,'Capacity Summary'!$B$139:$B$238,0),4),IF(INDEX('Capacity Summary'!$H$139:$BG$238,MATCH('Capacity Backing (Hide)'!BL$132,'Capacity Summary'!$B$139:$B$238,0),MATCH('Capacity Backing (Hide)'!$A161,'Capacity Summary'!$H$138:$BG$138,0))&lt;&gt;0,INDEX('Capacity Summary'!$H$139:$BG$238,MATCH('Capacity Backing (Hide)'!BL$132,'Capacity Summary'!$B$139:$B$238,0),MATCH('Capacity Backing (Hide)'!$A161,'Capacity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(Hide)'!$A161,'Capacity Summary'!$H$138:$BG$138,0))="x",INDEX('Capacity Summary'!$C$139:$E$238,MATCH('Capacity Backing (Hide)'!BM$132,'Capacity Summary'!$B$139:$B$238,0),4),IF(INDEX('Capacity Summary'!$H$139:$BG$238,MATCH('Capacity Backing (Hide)'!BM$132,'Capacity Summary'!$B$139:$B$238,0),MATCH('Capacity Backing (Hide)'!$A161,'Capacity Summary'!$H$138:$BG$138,0))&lt;&gt;0,INDEX('Capacity Summary'!$H$139:$BG$238,MATCH('Capacity Backing (Hide)'!BM$132,'Capacity Summary'!$B$139:$B$238,0),MATCH('Capacity Backing (Hide)'!$A161,'Capacity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(Hide)'!$A161,'Capacity Summary'!$H$138:$BG$138,0))="x",INDEX('Capacity Summary'!$C$139:$E$238,MATCH('Capacity Backing (Hide)'!BN$132,'Capacity Summary'!$B$139:$B$238,0),4),IF(INDEX('Capacity Summary'!$H$139:$BG$238,MATCH('Capacity Backing (Hide)'!BN$132,'Capacity Summary'!$B$139:$B$238,0),MATCH('Capacity Backing (Hide)'!$A161,'Capacity Summary'!$H$138:$BG$138,0))&lt;&gt;0,INDEX('Capacity Summary'!$H$139:$BG$238,MATCH('Capacity Backing (Hide)'!BN$132,'Capacity Summary'!$B$139:$B$238,0),MATCH('Capacity Backing (Hide)'!$A161,'Capacity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(Hide)'!$A161,'Capacity Summary'!$H$138:$BG$138,0))="x",INDEX('Capacity Summary'!$C$139:$E$238,MATCH('Capacity Backing (Hide)'!BO$132,'Capacity Summary'!$B$139:$B$238,0),4),IF(INDEX('Capacity Summary'!$H$139:$BG$238,MATCH('Capacity Backing (Hide)'!BO$132,'Capacity Summary'!$B$139:$B$238,0),MATCH('Capacity Backing (Hide)'!$A161,'Capacity Summary'!$H$138:$BG$138,0))&lt;&gt;0,INDEX('Capacity Summary'!$H$139:$BG$238,MATCH('Capacity Backing (Hide)'!BO$132,'Capacity Summary'!$B$139:$B$238,0),MATCH('Capacity Backing (Hide)'!$A161,'Capacity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(Hide)'!$A161,'Capacity Summary'!$H$138:$BG$138,0))="x",INDEX('Capacity Summary'!$C$139:$E$238,MATCH('Capacity Backing (Hide)'!BP$132,'Capacity Summary'!$B$139:$B$238,0),4),IF(INDEX('Capacity Summary'!$H$139:$BG$238,MATCH('Capacity Backing (Hide)'!BP$132,'Capacity Summary'!$B$139:$B$238,0),MATCH('Capacity Backing (Hide)'!$A161,'Capacity Summary'!$H$138:$BG$138,0))&lt;&gt;0,INDEX('Capacity Summary'!$H$139:$BG$238,MATCH('Capacity Backing (Hide)'!BP$132,'Capacity Summary'!$B$139:$B$238,0),MATCH('Capacity Backing (Hide)'!$A161,'Capacity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(Hide)'!$A161,'Capacity Summary'!$H$138:$BG$138,0))="x",INDEX('Capacity Summary'!$C$139:$E$238,MATCH('Capacity Backing (Hide)'!BQ$132,'Capacity Summary'!$B$139:$B$238,0),4),IF(INDEX('Capacity Summary'!$H$139:$BG$238,MATCH('Capacity Backing (Hide)'!BQ$132,'Capacity Summary'!$B$139:$B$238,0),MATCH('Capacity Backing (Hide)'!$A161,'Capacity Summary'!$H$138:$BG$138,0))&lt;&gt;0,INDEX('Capacity Summary'!$H$139:$BG$238,MATCH('Capacity Backing (Hide)'!BQ$132,'Capacity Summary'!$B$139:$B$238,0),MATCH('Capacity Backing (Hide)'!$A161,'Capacity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(Hide)'!$A161,'Capacity Summary'!$H$138:$BG$138,0))="x",INDEX('Capacity Summary'!$C$139:$E$238,MATCH('Capacity Backing (Hide)'!BR$132,'Capacity Summary'!$B$139:$B$238,0),4),IF(INDEX('Capacity Summary'!$H$139:$BG$238,MATCH('Capacity Backing (Hide)'!BR$132,'Capacity Summary'!$B$139:$B$238,0),MATCH('Capacity Backing (Hide)'!$A161,'Capacity Summary'!$H$138:$BG$138,0))&lt;&gt;0,INDEX('Capacity Summary'!$H$139:$BG$238,MATCH('Capacity Backing (Hide)'!BR$132,'Capacity Summary'!$B$139:$B$238,0),MATCH('Capacity Backing (Hide)'!$A161,'Capacity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(Hide)'!$A161,'Capacity Summary'!$H$138:$BG$138,0))="x",INDEX('Capacity Summary'!$C$139:$E$238,MATCH('Capacity Backing (Hide)'!BS$132,'Capacity Summary'!$B$139:$B$238,0),4),IF(INDEX('Capacity Summary'!$H$139:$BG$238,MATCH('Capacity Backing (Hide)'!BS$132,'Capacity Summary'!$B$139:$B$238,0),MATCH('Capacity Backing (Hide)'!$A161,'Capacity Summary'!$H$138:$BG$138,0))&lt;&gt;0,INDEX('Capacity Summary'!$H$139:$BG$238,MATCH('Capacity Backing (Hide)'!BS$132,'Capacity Summary'!$B$139:$B$238,0),MATCH('Capacity Backing (Hide)'!$A161,'Capacity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(Hide)'!$A161,'Capacity Summary'!$H$138:$BG$138,0))="x",INDEX('Capacity Summary'!$C$139:$E$238,MATCH('Capacity Backing (Hide)'!BT$132,'Capacity Summary'!$B$139:$B$238,0),4),IF(INDEX('Capacity Summary'!$H$139:$BG$238,MATCH('Capacity Backing (Hide)'!BT$132,'Capacity Summary'!$B$139:$B$238,0),MATCH('Capacity Backing (Hide)'!$A161,'Capacity Summary'!$H$138:$BG$138,0))&lt;&gt;0,INDEX('Capacity Summary'!$H$139:$BG$238,MATCH('Capacity Backing (Hide)'!BT$132,'Capacity Summary'!$B$139:$B$238,0),MATCH('Capacity Backing (Hide)'!$A161,'Capacity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(Hide)'!$A161,'Capacity Summary'!$H$138:$BG$138,0))="x",INDEX('Capacity Summary'!$C$139:$E$238,MATCH('Capacity Backing (Hide)'!BU$132,'Capacity Summary'!$B$139:$B$238,0),4),IF(INDEX('Capacity Summary'!$H$139:$BG$238,MATCH('Capacity Backing (Hide)'!BU$132,'Capacity Summary'!$B$139:$B$238,0),MATCH('Capacity Backing (Hide)'!$A161,'Capacity Summary'!$H$138:$BG$138,0))&lt;&gt;0,INDEX('Capacity Summary'!$H$139:$BG$238,MATCH('Capacity Backing (Hide)'!BU$132,'Capacity Summary'!$B$139:$B$238,0),MATCH('Capacity Backing (Hide)'!$A161,'Capacity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(Hide)'!$A161,'Capacity Summary'!$H$138:$BG$138,0))="x",INDEX('Capacity Summary'!$C$139:$E$238,MATCH('Capacity Backing (Hide)'!BV$132,'Capacity Summary'!$B$139:$B$238,0),4),IF(INDEX('Capacity Summary'!$H$139:$BG$238,MATCH('Capacity Backing (Hide)'!BV$132,'Capacity Summary'!$B$139:$B$238,0),MATCH('Capacity Backing (Hide)'!$A161,'Capacity Summary'!$H$138:$BG$138,0))&lt;&gt;0,INDEX('Capacity Summary'!$H$139:$BG$238,MATCH('Capacity Backing (Hide)'!BV$132,'Capacity Summary'!$B$139:$B$238,0),MATCH('Capacity Backing (Hide)'!$A161,'Capacity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(Hide)'!$A161,'Capacity Summary'!$H$138:$BG$138,0))="x",INDEX('Capacity Summary'!$C$139:$E$238,MATCH('Capacity Backing (Hide)'!BW$132,'Capacity Summary'!$B$139:$B$238,0),4),IF(INDEX('Capacity Summary'!$H$139:$BG$238,MATCH('Capacity Backing (Hide)'!BW$132,'Capacity Summary'!$B$139:$B$238,0),MATCH('Capacity Backing (Hide)'!$A161,'Capacity Summary'!$H$138:$BG$138,0))&lt;&gt;0,INDEX('Capacity Summary'!$H$139:$BG$238,MATCH('Capacity Backing (Hide)'!BW$132,'Capacity Summary'!$B$139:$B$238,0),MATCH('Capacity Backing (Hide)'!$A161,'Capacity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(Hide)'!$A161,'Capacity Summary'!$H$138:$BG$138,0))="x",INDEX('Capacity Summary'!$C$139:$E$238,MATCH('Capacity Backing (Hide)'!BX$132,'Capacity Summary'!$B$139:$B$238,0),4),IF(INDEX('Capacity Summary'!$H$139:$BG$238,MATCH('Capacity Backing (Hide)'!BX$132,'Capacity Summary'!$B$139:$B$238,0),MATCH('Capacity Backing (Hide)'!$A161,'Capacity Summary'!$H$138:$BG$138,0))&lt;&gt;0,INDEX('Capacity Summary'!$H$139:$BG$238,MATCH('Capacity Backing (Hide)'!BX$132,'Capacity Summary'!$B$139:$B$238,0),MATCH('Capacity Backing (Hide)'!$A161,'Capacity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(Hide)'!$A161,'Capacity Summary'!$H$138:$BG$138,0))="x",INDEX('Capacity Summary'!$C$139:$E$238,MATCH('Capacity Backing (Hide)'!BY$132,'Capacity Summary'!$B$139:$B$238,0),4),IF(INDEX('Capacity Summary'!$H$139:$BG$238,MATCH('Capacity Backing (Hide)'!BY$132,'Capacity Summary'!$B$139:$B$238,0),MATCH('Capacity Backing (Hide)'!$A161,'Capacity Summary'!$H$138:$BG$138,0))&lt;&gt;0,INDEX('Capacity Summary'!$H$139:$BG$238,MATCH('Capacity Backing (Hide)'!BY$132,'Capacity Summary'!$B$139:$B$238,0),MATCH('Capacity Backing (Hide)'!$A161,'Capacity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(Hide)'!$A161,'Capacity Summary'!$H$138:$BG$138,0))="x",INDEX('Capacity Summary'!$C$139:$E$238,MATCH('Capacity Backing (Hide)'!BZ$132,'Capacity Summary'!$B$139:$B$238,0),4),IF(INDEX('Capacity Summary'!$H$139:$BG$238,MATCH('Capacity Backing (Hide)'!BZ$132,'Capacity Summary'!$B$139:$B$238,0),MATCH('Capacity Backing (Hide)'!$A161,'Capacity Summary'!$H$138:$BG$138,0))&lt;&gt;0,INDEX('Capacity Summary'!$H$139:$BG$238,MATCH('Capacity Backing (Hide)'!BZ$132,'Capacity Summary'!$B$139:$B$238,0),MATCH('Capacity Backing (Hide)'!$A161,'Capacity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(Hide)'!$A161,'Capacity Summary'!$H$138:$BG$138,0))="x",INDEX('Capacity Summary'!$C$139:$E$238,MATCH('Capacity Backing (Hide)'!CA$132,'Capacity Summary'!$B$139:$B$238,0),4),IF(INDEX('Capacity Summary'!$H$139:$BG$238,MATCH('Capacity Backing (Hide)'!CA$132,'Capacity Summary'!$B$139:$B$238,0),MATCH('Capacity Backing (Hide)'!$A161,'Capacity Summary'!$H$138:$BG$138,0))&lt;&gt;0,INDEX('Capacity Summary'!$H$139:$BG$238,MATCH('Capacity Backing (Hide)'!CA$132,'Capacity Summary'!$B$139:$B$238,0),MATCH('Capacity Backing (Hide)'!$A161,'Capacity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(Hide)'!$A161,'Capacity Summary'!$H$138:$BG$138,0))="x",INDEX('Capacity Summary'!$C$139:$E$238,MATCH('Capacity Backing (Hide)'!CB$132,'Capacity Summary'!$B$139:$B$238,0),4),IF(INDEX('Capacity Summary'!$H$139:$BG$238,MATCH('Capacity Backing (Hide)'!CB$132,'Capacity Summary'!$B$139:$B$238,0),MATCH('Capacity Backing (Hide)'!$A161,'Capacity Summary'!$H$138:$BG$138,0))&lt;&gt;0,INDEX('Capacity Summary'!$H$139:$BG$238,MATCH('Capacity Backing (Hide)'!CB$132,'Capacity Summary'!$B$139:$B$238,0),MATCH('Capacity Backing (Hide)'!$A161,'Capacity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(Hide)'!$A161,'Capacity Summary'!$H$138:$BG$138,0))="x",INDEX('Capacity Summary'!$C$139:$E$238,MATCH('Capacity Backing (Hide)'!CC$132,'Capacity Summary'!$B$139:$B$238,0),4),IF(INDEX('Capacity Summary'!$H$139:$BG$238,MATCH('Capacity Backing (Hide)'!CC$132,'Capacity Summary'!$B$139:$B$238,0),MATCH('Capacity Backing (Hide)'!$A161,'Capacity Summary'!$H$138:$BG$138,0))&lt;&gt;0,INDEX('Capacity Summary'!$H$139:$BG$238,MATCH('Capacity Backing (Hide)'!CC$132,'Capacity Summary'!$B$139:$B$238,0),MATCH('Capacity Backing (Hide)'!$A161,'Capacity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(Hide)'!$A161,'Capacity Summary'!$H$138:$BG$138,0))="x",INDEX('Capacity Summary'!$C$139:$E$238,MATCH('Capacity Backing (Hide)'!CD$132,'Capacity Summary'!$B$139:$B$238,0),4),IF(INDEX('Capacity Summary'!$H$139:$BG$238,MATCH('Capacity Backing (Hide)'!CD$132,'Capacity Summary'!$B$139:$B$238,0),MATCH('Capacity Backing (Hide)'!$A161,'Capacity Summary'!$H$138:$BG$138,0))&lt;&gt;0,INDEX('Capacity Summary'!$H$139:$BG$238,MATCH('Capacity Backing (Hide)'!CD$132,'Capacity Summary'!$B$139:$B$238,0),MATCH('Capacity Backing (Hide)'!$A161,'Capacity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(Hide)'!$A161,'Capacity Summary'!$H$138:$BG$138,0))="x",INDEX('Capacity Summary'!$C$139:$E$238,MATCH('Capacity Backing (Hide)'!CE$132,'Capacity Summary'!$B$139:$B$238,0),4),IF(INDEX('Capacity Summary'!$H$139:$BG$238,MATCH('Capacity Backing (Hide)'!CE$132,'Capacity Summary'!$B$139:$B$238,0),MATCH('Capacity Backing (Hide)'!$A161,'Capacity Summary'!$H$138:$BG$138,0))&lt;&gt;0,INDEX('Capacity Summary'!$H$139:$BG$238,MATCH('Capacity Backing (Hide)'!CE$132,'Capacity Summary'!$B$139:$B$238,0),MATCH('Capacity Backing (Hide)'!$A161,'Capacity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(Hide)'!$A161,'Capacity Summary'!$H$138:$BG$138,0))="x",INDEX('Capacity Summary'!$C$139:$E$238,MATCH('Capacity Backing (Hide)'!CF$132,'Capacity Summary'!$B$139:$B$238,0),4),IF(INDEX('Capacity Summary'!$H$139:$BG$238,MATCH('Capacity Backing (Hide)'!CF$132,'Capacity Summary'!$B$139:$B$238,0),MATCH('Capacity Backing (Hide)'!$A161,'Capacity Summary'!$H$138:$BG$138,0))&lt;&gt;0,INDEX('Capacity Summary'!$H$139:$BG$238,MATCH('Capacity Backing (Hide)'!CF$132,'Capacity Summary'!$B$139:$B$238,0),MATCH('Capacity Backing (Hide)'!$A161,'Capacity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(Hide)'!$A161,'Capacity Summary'!$H$138:$BG$138,0))="x",INDEX('Capacity Summary'!$C$139:$E$238,MATCH('Capacity Backing (Hide)'!CG$132,'Capacity Summary'!$B$139:$B$238,0),4),IF(INDEX('Capacity Summary'!$H$139:$BG$238,MATCH('Capacity Backing (Hide)'!CG$132,'Capacity Summary'!$B$139:$B$238,0),MATCH('Capacity Backing (Hide)'!$A161,'Capacity Summary'!$H$138:$BG$138,0))&lt;&gt;0,INDEX('Capacity Summary'!$H$139:$BG$238,MATCH('Capacity Backing (Hide)'!CG$132,'Capacity Summary'!$B$139:$B$238,0),MATCH('Capacity Backing (Hide)'!$A161,'Capacity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(Hide)'!$A161,'Capacity Summary'!$H$138:$BG$138,0))="x",INDEX('Capacity Summary'!$C$139:$E$238,MATCH('Capacity Backing (Hide)'!CH$132,'Capacity Summary'!$B$139:$B$238,0),4),IF(INDEX('Capacity Summary'!$H$139:$BG$238,MATCH('Capacity Backing (Hide)'!CH$132,'Capacity Summary'!$B$139:$B$238,0),MATCH('Capacity Backing (Hide)'!$A161,'Capacity Summary'!$H$138:$BG$138,0))&lt;&gt;0,INDEX('Capacity Summary'!$H$139:$BG$238,MATCH('Capacity Backing (Hide)'!CH$132,'Capacity Summary'!$B$139:$B$238,0),MATCH('Capacity Backing (Hide)'!$A161,'Capacity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(Hide)'!$A161,'Capacity Summary'!$H$138:$BG$138,0))="x",INDEX('Capacity Summary'!$C$139:$E$238,MATCH('Capacity Backing (Hide)'!CI$132,'Capacity Summary'!$B$139:$B$238,0),4),IF(INDEX('Capacity Summary'!$H$139:$BG$238,MATCH('Capacity Backing (Hide)'!CI$132,'Capacity Summary'!$B$139:$B$238,0),MATCH('Capacity Backing (Hide)'!$A161,'Capacity Summary'!$H$138:$BG$138,0))&lt;&gt;0,INDEX('Capacity Summary'!$H$139:$BG$238,MATCH('Capacity Backing (Hide)'!CI$132,'Capacity Summary'!$B$139:$B$238,0),MATCH('Capacity Backing (Hide)'!$A161,'Capacity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(Hide)'!$A161,'Capacity Summary'!$H$138:$BG$138,0))="x",INDEX('Capacity Summary'!$C$139:$E$238,MATCH('Capacity Backing (Hide)'!CJ$132,'Capacity Summary'!$B$139:$B$238,0),4),IF(INDEX('Capacity Summary'!$H$139:$BG$238,MATCH('Capacity Backing (Hide)'!CJ$132,'Capacity Summary'!$B$139:$B$238,0),MATCH('Capacity Backing (Hide)'!$A161,'Capacity Summary'!$H$138:$BG$138,0))&lt;&gt;0,INDEX('Capacity Summary'!$H$139:$BG$238,MATCH('Capacity Backing (Hide)'!CJ$132,'Capacity Summary'!$B$139:$B$238,0),MATCH('Capacity Backing (Hide)'!$A161,'Capacity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(Hide)'!$A161,'Capacity Summary'!$H$138:$BG$138,0))="x",INDEX('Capacity Summary'!$C$139:$E$238,MATCH('Capacity Backing (Hide)'!CK$132,'Capacity Summary'!$B$139:$B$238,0),4),IF(INDEX('Capacity Summary'!$H$139:$BG$238,MATCH('Capacity Backing (Hide)'!CK$132,'Capacity Summary'!$B$139:$B$238,0),MATCH('Capacity Backing (Hide)'!$A161,'Capacity Summary'!$H$138:$BG$138,0))&lt;&gt;0,INDEX('Capacity Summary'!$H$139:$BG$238,MATCH('Capacity Backing (Hide)'!CK$132,'Capacity Summary'!$B$139:$B$238,0),MATCH('Capacity Backing (Hide)'!$A161,'Capacity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(Hide)'!$A161,'Capacity Summary'!$H$138:$BG$138,0))="x",INDEX('Capacity Summary'!$C$139:$E$238,MATCH('Capacity Backing (Hide)'!CL$132,'Capacity Summary'!$B$139:$B$238,0),4),IF(INDEX('Capacity Summary'!$H$139:$BG$238,MATCH('Capacity Backing (Hide)'!CL$132,'Capacity Summary'!$B$139:$B$238,0),MATCH('Capacity Backing (Hide)'!$A161,'Capacity Summary'!$H$138:$BG$138,0))&lt;&gt;0,INDEX('Capacity Summary'!$H$139:$BG$238,MATCH('Capacity Backing (Hide)'!CL$132,'Capacity Summary'!$B$139:$B$238,0),MATCH('Capacity Backing (Hide)'!$A161,'Capacity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(Hide)'!$A161,'Capacity Summary'!$H$138:$BG$138,0))="x",INDEX('Capacity Summary'!$C$139:$E$238,MATCH('Capacity Backing (Hide)'!CM$132,'Capacity Summary'!$B$139:$B$238,0),4),IF(INDEX('Capacity Summary'!$H$139:$BG$238,MATCH('Capacity Backing (Hide)'!CM$132,'Capacity Summary'!$B$139:$B$238,0),MATCH('Capacity Backing (Hide)'!$A161,'Capacity Summary'!$H$138:$BG$138,0))&lt;&gt;0,INDEX('Capacity Summary'!$H$139:$BG$238,MATCH('Capacity Backing (Hide)'!CM$132,'Capacity Summary'!$B$139:$B$238,0),MATCH('Capacity Backing (Hide)'!$A161,'Capacity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(Hide)'!$A161,'Capacity Summary'!$H$138:$BG$138,0))="x",INDEX('Capacity Summary'!$C$139:$E$238,MATCH('Capacity Backing (Hide)'!CN$132,'Capacity Summary'!$B$139:$B$238,0),4),IF(INDEX('Capacity Summary'!$H$139:$BG$238,MATCH('Capacity Backing (Hide)'!CN$132,'Capacity Summary'!$B$139:$B$238,0),MATCH('Capacity Backing (Hide)'!$A161,'Capacity Summary'!$H$138:$BG$138,0))&lt;&gt;0,INDEX('Capacity Summary'!$H$139:$BG$238,MATCH('Capacity Backing (Hide)'!CN$132,'Capacity Summary'!$B$139:$B$238,0),MATCH('Capacity Backing (Hide)'!$A161,'Capacity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(Hide)'!$A161,'Capacity Summary'!$H$138:$BG$138,0))="x",INDEX('Capacity Summary'!$C$139:$E$238,MATCH('Capacity Backing (Hide)'!CO$132,'Capacity Summary'!$B$139:$B$238,0),4),IF(INDEX('Capacity Summary'!$H$139:$BG$238,MATCH('Capacity Backing (Hide)'!CO$132,'Capacity Summary'!$B$139:$B$238,0),MATCH('Capacity Backing (Hide)'!$A161,'Capacity Summary'!$H$138:$BG$138,0))&lt;&gt;0,INDEX('Capacity Summary'!$H$139:$BG$238,MATCH('Capacity Backing (Hide)'!CO$132,'Capacity Summary'!$B$139:$B$238,0),MATCH('Capacity Backing (Hide)'!$A161,'Capacity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(Hide)'!$A161,'Capacity Summary'!$H$138:$BG$138,0))="x",INDEX('Capacity Summary'!$C$139:$E$238,MATCH('Capacity Backing (Hide)'!CP$132,'Capacity Summary'!$B$139:$B$238,0),4),IF(INDEX('Capacity Summary'!$H$139:$BG$238,MATCH('Capacity Backing (Hide)'!CP$132,'Capacity Summary'!$B$139:$B$238,0),MATCH('Capacity Backing (Hide)'!$A161,'Capacity Summary'!$H$138:$BG$138,0))&lt;&gt;0,INDEX('Capacity Summary'!$H$139:$BG$238,MATCH('Capacity Backing (Hide)'!CP$132,'Capacity Summary'!$B$139:$B$238,0),MATCH('Capacity Backing (Hide)'!$A161,'Capacity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(Hide)'!$A161,'Capacity Summary'!$H$138:$BG$138,0))="x",INDEX('Capacity Summary'!$C$139:$E$238,MATCH('Capacity Backing (Hide)'!CQ$132,'Capacity Summary'!$B$139:$B$238,0),4),IF(INDEX('Capacity Summary'!$H$139:$BG$238,MATCH('Capacity Backing (Hide)'!CQ$132,'Capacity Summary'!$B$139:$B$238,0),MATCH('Capacity Backing (Hide)'!$A161,'Capacity Summary'!$H$138:$BG$138,0))&lt;&gt;0,INDEX('Capacity Summary'!$H$139:$BG$238,MATCH('Capacity Backing (Hide)'!CQ$132,'Capacity Summary'!$B$139:$B$238,0),MATCH('Capacity Backing (Hide)'!$A161,'Capacity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(Hide)'!$A161,'Capacity Summary'!$H$138:$BG$138,0))="x",INDEX('Capacity Summary'!$C$139:$E$238,MATCH('Capacity Backing (Hide)'!CR$132,'Capacity Summary'!$B$139:$B$238,0),4),IF(INDEX('Capacity Summary'!$H$139:$BG$238,MATCH('Capacity Backing (Hide)'!CR$132,'Capacity Summary'!$B$139:$B$238,0),MATCH('Capacity Backing (Hide)'!$A161,'Capacity Summary'!$H$138:$BG$138,0))&lt;&gt;0,INDEX('Capacity Summary'!$H$139:$BG$238,MATCH('Capacity Backing (Hide)'!CR$132,'Capacity Summary'!$B$139:$B$238,0),MATCH('Capacity Backing (Hide)'!$A161,'Capacity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(Hide)'!$A161,'Capacity Summary'!$H$138:$BG$138,0))="x",INDEX('Capacity Summary'!$C$139:$E$238,MATCH('Capacity Backing (Hide)'!CS$132,'Capacity Summary'!$B$139:$B$238,0),4),IF(INDEX('Capacity Summary'!$H$139:$BG$238,MATCH('Capacity Backing (Hide)'!CS$132,'Capacity Summary'!$B$139:$B$238,0),MATCH('Capacity Backing (Hide)'!$A161,'Capacity Summary'!$H$138:$BG$138,0))&lt;&gt;0,INDEX('Capacity Summary'!$H$139:$BG$238,MATCH('Capacity Backing (Hide)'!CS$132,'Capacity Summary'!$B$139:$B$238,0),MATCH('Capacity Backing (Hide)'!$A161,'Capacity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(Hide)'!$A161,'Capacity Summary'!$H$138:$BG$138,0))="x",INDEX('Capacity Summary'!$C$139:$E$238,MATCH('Capacity Backing (Hide)'!CT$132,'Capacity Summary'!$B$139:$B$238,0),4),IF(INDEX('Capacity Summary'!$H$139:$BG$238,MATCH('Capacity Backing (Hide)'!CT$132,'Capacity Summary'!$B$139:$B$238,0),MATCH('Capacity Backing (Hide)'!$A161,'Capacity Summary'!$H$138:$BG$138,0))&lt;&gt;0,INDEX('Capacity Summary'!$H$139:$BG$238,MATCH('Capacity Backing (Hide)'!CT$132,'Capacity Summary'!$B$139:$B$238,0),MATCH('Capacity Backing (Hide)'!$A161,'Capacity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(Hide)'!$A161,'Capacity Summary'!$H$138:$BG$138,0))="x",INDEX('Capacity Summary'!$C$139:$E$238,MATCH('Capacity Backing (Hide)'!CU$132,'Capacity Summary'!$B$139:$B$238,0),4),IF(INDEX('Capacity Summary'!$H$139:$BG$238,MATCH('Capacity Backing (Hide)'!CU$132,'Capacity Summary'!$B$139:$B$238,0),MATCH('Capacity Backing (Hide)'!$A161,'Capacity Summary'!$H$138:$BG$138,0))&lt;&gt;0,INDEX('Capacity Summary'!$H$139:$BG$238,MATCH('Capacity Backing (Hide)'!CU$132,'Capacity Summary'!$B$139:$B$238,0),MATCH('Capacity Backing (Hide)'!$A161,'Capacity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(Hide)'!$A161,'Capacity Summary'!$H$138:$BG$138,0))="x",INDEX('Capacity Summary'!$C$139:$E$238,MATCH('Capacity Backing (Hide)'!CV$132,'Capacity Summary'!$B$139:$B$238,0),4),IF(INDEX('Capacity Summary'!$H$139:$BG$238,MATCH('Capacity Backing (Hide)'!CV$132,'Capacity Summary'!$B$139:$B$238,0),MATCH('Capacity Backing (Hide)'!$A161,'Capacity Summary'!$H$138:$BG$138,0))&lt;&gt;0,INDEX('Capacity Summary'!$H$139:$BG$238,MATCH('Capacity Backing (Hide)'!CV$132,'Capacity Summary'!$B$139:$B$238,0),MATCH('Capacity Backing (Hide)'!$A161,'Capacity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(Hide)'!$A161,'Capacity Summary'!$H$138:$BG$138,0))="x",INDEX('Capacity Summary'!$C$139:$E$238,MATCH('Capacity Backing (Hide)'!CW$132,'Capacity Summary'!$B$139:$B$238,0),4),IF(INDEX('Capacity Summary'!$H$139:$BG$238,MATCH('Capacity Backing (Hide)'!CW$132,'Capacity Summary'!$B$139:$B$238,0),MATCH('Capacity Backing (Hide)'!$A161,'Capacity Summary'!$H$138:$BG$138,0))&lt;&gt;0,INDEX('Capacity Summary'!$H$139:$BG$238,MATCH('Capacity Backing (Hide)'!CW$132,'Capacity Summary'!$B$139:$B$238,0),MATCH('Capacity Backing (Hide)'!$A161,'Capacity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2" spans="1:101" x14ac:dyDescent="0.35">
      <c r="A162" s="2">
        <f ca="1">'Required Capacity (Hide)'!E32</f>
        <v>44417</v>
      </c>
      <c r="B16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(Hide)'!$A162,'Capacity Summary'!$H$138:$BG$138,0))="x",INDEX('Capacity Summary'!$C$139:$E$238,MATCH('Capacity Backing (Hide)'!B$132,'Capacity Summary'!$B$139:$B$238,0),4),IF(INDEX('Capacity Summary'!$H$139:$BG$238,MATCH('Capacity Backing (Hide)'!B$132,'Capacity Summary'!$B$139:$B$238,0),MATCH('Capacity Backing (Hide)'!$A162,'Capacity Summary'!$H$138:$BG$138,0))&lt;&gt;0,INDEX('Capacity Summary'!$H$139:$BG$238,MATCH('Capacity Backing (Hide)'!B$132,'Capacity Summary'!$B$139:$B$238,0),MATCH('Capacity Backing (Hide)'!$A162,'Capacity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(Hide)'!$A162,'Capacity Summary'!$H$138:$BG$138,0))="x",INDEX('Capacity Summary'!$C$139:$E$238,MATCH('Capacity Backing (Hide)'!C$132,'Capacity Summary'!$B$139:$B$238,0),4),IF(INDEX('Capacity Summary'!$H$139:$BG$238,MATCH('Capacity Backing (Hide)'!C$132,'Capacity Summary'!$B$139:$B$238,0),MATCH('Capacity Backing (Hide)'!$A162,'Capacity Summary'!$H$138:$BG$138,0))&lt;&gt;0,INDEX('Capacity Summary'!$H$139:$BG$238,MATCH('Capacity Backing (Hide)'!C$132,'Capacity Summary'!$B$139:$B$238,0),MATCH('Capacity Backing (Hide)'!$A162,'Capacity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(Hide)'!$A162,'Capacity Summary'!$H$138:$BG$138,0))="x",INDEX('Capacity Summary'!$C$139:$E$238,MATCH('Capacity Backing (Hide)'!D$132,'Capacity Summary'!$B$139:$B$238,0),4),IF(INDEX('Capacity Summary'!$H$139:$BG$238,MATCH('Capacity Backing (Hide)'!D$132,'Capacity Summary'!$B$139:$B$238,0),MATCH('Capacity Backing (Hide)'!$A162,'Capacity Summary'!$H$138:$BG$138,0))&lt;&gt;0,INDEX('Capacity Summary'!$H$139:$BG$238,MATCH('Capacity Backing (Hide)'!D$132,'Capacity Summary'!$B$139:$B$238,0),MATCH('Capacity Backing (Hide)'!$A162,'Capacity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(Hide)'!$A162,'Capacity Summary'!$H$138:$BG$138,0))="x",INDEX('Capacity Summary'!$C$139:$E$238,MATCH('Capacity Backing (Hide)'!E$132,'Capacity Summary'!$B$139:$B$238,0),4),IF(INDEX('Capacity Summary'!$H$139:$BG$238,MATCH('Capacity Backing (Hide)'!E$132,'Capacity Summary'!$B$139:$B$238,0),MATCH('Capacity Backing (Hide)'!$A162,'Capacity Summary'!$H$138:$BG$138,0))&lt;&gt;0,INDEX('Capacity Summary'!$H$139:$BG$238,MATCH('Capacity Backing (Hide)'!E$132,'Capacity Summary'!$B$139:$B$238,0),MATCH('Capacity Backing (Hide)'!$A162,'Capacity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(Hide)'!$A162,'Capacity Summary'!$H$138:$BG$138,0))="x",INDEX('Capacity Summary'!$C$139:$E$238,MATCH('Capacity Backing (Hide)'!F$132,'Capacity Summary'!$B$139:$B$238,0),4),IF(INDEX('Capacity Summary'!$H$139:$BG$238,MATCH('Capacity Backing (Hide)'!F$132,'Capacity Summary'!$B$139:$B$238,0),MATCH('Capacity Backing (Hide)'!$A162,'Capacity Summary'!$H$138:$BG$138,0))&lt;&gt;0,INDEX('Capacity Summary'!$H$139:$BG$238,MATCH('Capacity Backing (Hide)'!F$132,'Capacity Summary'!$B$139:$B$238,0),MATCH('Capacity Backing (Hide)'!$A162,'Capacity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(Hide)'!$A162,'Capacity Summary'!$H$138:$BG$138,0))="x",INDEX('Capacity Summary'!$C$139:$E$238,MATCH('Capacity Backing (Hide)'!G$132,'Capacity Summary'!$B$139:$B$238,0),4),IF(INDEX('Capacity Summary'!$H$139:$BG$238,MATCH('Capacity Backing (Hide)'!G$132,'Capacity Summary'!$B$139:$B$238,0),MATCH('Capacity Backing (Hide)'!$A162,'Capacity Summary'!$H$138:$BG$138,0))&lt;&gt;0,INDEX('Capacity Summary'!$H$139:$BG$238,MATCH('Capacity Backing (Hide)'!G$132,'Capacity Summary'!$B$139:$B$238,0),MATCH('Capacity Backing (Hide)'!$A162,'Capacity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(Hide)'!$A162,'Capacity Summary'!$H$138:$BG$138,0))="x",INDEX('Capacity Summary'!$C$139:$E$238,MATCH('Capacity Backing (Hide)'!H$132,'Capacity Summary'!$B$139:$B$238,0),4),IF(INDEX('Capacity Summary'!$H$139:$BG$238,MATCH('Capacity Backing (Hide)'!H$132,'Capacity Summary'!$B$139:$B$238,0),MATCH('Capacity Backing (Hide)'!$A162,'Capacity Summary'!$H$138:$BG$138,0))&lt;&gt;0,INDEX('Capacity Summary'!$H$139:$BG$238,MATCH('Capacity Backing (Hide)'!H$132,'Capacity Summary'!$B$139:$B$238,0),MATCH('Capacity Backing (Hide)'!$A162,'Capacity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(Hide)'!$A162,'Capacity Summary'!$H$138:$BG$138,0))="x",INDEX('Capacity Summary'!$C$139:$E$238,MATCH('Capacity Backing (Hide)'!I$132,'Capacity Summary'!$B$139:$B$238,0),4),IF(INDEX('Capacity Summary'!$H$139:$BG$238,MATCH('Capacity Backing (Hide)'!I$132,'Capacity Summary'!$B$139:$B$238,0),MATCH('Capacity Backing (Hide)'!$A162,'Capacity Summary'!$H$138:$BG$138,0))&lt;&gt;0,INDEX('Capacity Summary'!$H$139:$BG$238,MATCH('Capacity Backing (Hide)'!I$132,'Capacity Summary'!$B$139:$B$238,0),MATCH('Capacity Backing (Hide)'!$A162,'Capacity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(Hide)'!$A162,'Capacity Summary'!$H$138:$BG$138,0))="x",INDEX('Capacity Summary'!$C$139:$E$238,MATCH('Capacity Backing (Hide)'!J$132,'Capacity Summary'!$B$139:$B$238,0),4),IF(INDEX('Capacity Summary'!$H$139:$BG$238,MATCH('Capacity Backing (Hide)'!J$132,'Capacity Summary'!$B$139:$B$238,0),MATCH('Capacity Backing (Hide)'!$A162,'Capacity Summary'!$H$138:$BG$138,0))&lt;&gt;0,INDEX('Capacity Summary'!$H$139:$BG$238,MATCH('Capacity Backing (Hide)'!J$132,'Capacity Summary'!$B$139:$B$238,0),MATCH('Capacity Backing (Hide)'!$A162,'Capacity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(Hide)'!$A162,'Capacity Summary'!$H$138:$BG$138,0))="x",INDEX('Capacity Summary'!$C$139:$E$238,MATCH('Capacity Backing (Hide)'!K$132,'Capacity Summary'!$B$139:$B$238,0),4),IF(INDEX('Capacity Summary'!$H$139:$BG$238,MATCH('Capacity Backing (Hide)'!K$132,'Capacity Summary'!$B$139:$B$238,0),MATCH('Capacity Backing (Hide)'!$A162,'Capacity Summary'!$H$138:$BG$138,0))&lt;&gt;0,INDEX('Capacity Summary'!$H$139:$BG$238,MATCH('Capacity Backing (Hide)'!K$132,'Capacity Summary'!$B$139:$B$238,0),MATCH('Capacity Backing (Hide)'!$A162,'Capacity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(Hide)'!$A162,'Capacity Summary'!$H$138:$BG$138,0))="x",INDEX('Capacity Summary'!$C$139:$E$238,MATCH('Capacity Backing (Hide)'!L$132,'Capacity Summary'!$B$139:$B$238,0),4),IF(INDEX('Capacity Summary'!$H$139:$BG$238,MATCH('Capacity Backing (Hide)'!L$132,'Capacity Summary'!$B$139:$B$238,0),MATCH('Capacity Backing (Hide)'!$A162,'Capacity Summary'!$H$138:$BG$138,0))&lt;&gt;0,INDEX('Capacity Summary'!$H$139:$BG$238,MATCH('Capacity Backing (Hide)'!L$132,'Capacity Summary'!$B$139:$B$238,0),MATCH('Capacity Backing (Hide)'!$A162,'Capacity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(Hide)'!$A162,'Capacity Summary'!$H$138:$BG$138,0))="x",INDEX('Capacity Summary'!$C$139:$E$238,MATCH('Capacity Backing (Hide)'!M$132,'Capacity Summary'!$B$139:$B$238,0),4),IF(INDEX('Capacity Summary'!$H$139:$BG$238,MATCH('Capacity Backing (Hide)'!M$132,'Capacity Summary'!$B$139:$B$238,0),MATCH('Capacity Backing (Hide)'!$A162,'Capacity Summary'!$H$138:$BG$138,0))&lt;&gt;0,INDEX('Capacity Summary'!$H$139:$BG$238,MATCH('Capacity Backing (Hide)'!M$132,'Capacity Summary'!$B$139:$B$238,0),MATCH('Capacity Backing (Hide)'!$A162,'Capacity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(Hide)'!$A162,'Capacity Summary'!$H$138:$BG$138,0))="x",INDEX('Capacity Summary'!$C$139:$E$238,MATCH('Capacity Backing (Hide)'!N$132,'Capacity Summary'!$B$139:$B$238,0),4),IF(INDEX('Capacity Summary'!$H$139:$BG$238,MATCH('Capacity Backing (Hide)'!N$132,'Capacity Summary'!$B$139:$B$238,0),MATCH('Capacity Backing (Hide)'!$A162,'Capacity Summary'!$H$138:$BG$138,0))&lt;&gt;0,INDEX('Capacity Summary'!$H$139:$BG$238,MATCH('Capacity Backing (Hide)'!N$132,'Capacity Summary'!$B$139:$B$238,0),MATCH('Capacity Backing (Hide)'!$A162,'Capacity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(Hide)'!$A162,'Capacity Summary'!$H$138:$BG$138,0))="x",INDEX('Capacity Summary'!$C$139:$E$238,MATCH('Capacity Backing (Hide)'!O$132,'Capacity Summary'!$B$139:$B$238,0),4),IF(INDEX('Capacity Summary'!$H$139:$BG$238,MATCH('Capacity Backing (Hide)'!O$132,'Capacity Summary'!$B$139:$B$238,0),MATCH('Capacity Backing (Hide)'!$A162,'Capacity Summary'!$H$138:$BG$138,0))&lt;&gt;0,INDEX('Capacity Summary'!$H$139:$BG$238,MATCH('Capacity Backing (Hide)'!O$132,'Capacity Summary'!$B$139:$B$238,0),MATCH('Capacity Backing (Hide)'!$A162,'Capacity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(Hide)'!$A162,'Capacity Summary'!$H$138:$BG$138,0))="x",INDEX('Capacity Summary'!$C$139:$E$238,MATCH('Capacity Backing (Hide)'!P$132,'Capacity Summary'!$B$139:$B$238,0),4),IF(INDEX('Capacity Summary'!$H$139:$BG$238,MATCH('Capacity Backing (Hide)'!P$132,'Capacity Summary'!$B$139:$B$238,0),MATCH('Capacity Backing (Hide)'!$A162,'Capacity Summary'!$H$138:$BG$138,0))&lt;&gt;0,INDEX('Capacity Summary'!$H$139:$BG$238,MATCH('Capacity Backing (Hide)'!P$132,'Capacity Summary'!$B$139:$B$238,0),MATCH('Capacity Backing (Hide)'!$A162,'Capacity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(Hide)'!$A162,'Capacity Summary'!$H$138:$BG$138,0))="x",INDEX('Capacity Summary'!$C$139:$E$238,MATCH('Capacity Backing (Hide)'!Q$132,'Capacity Summary'!$B$139:$B$238,0),4),IF(INDEX('Capacity Summary'!$H$139:$BG$238,MATCH('Capacity Backing (Hide)'!Q$132,'Capacity Summary'!$B$139:$B$238,0),MATCH('Capacity Backing (Hide)'!$A162,'Capacity Summary'!$H$138:$BG$138,0))&lt;&gt;0,INDEX('Capacity Summary'!$H$139:$BG$238,MATCH('Capacity Backing (Hide)'!Q$132,'Capacity Summary'!$B$139:$B$238,0),MATCH('Capacity Backing (Hide)'!$A162,'Capacity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(Hide)'!$A162,'Capacity Summary'!$H$138:$BG$138,0))="x",INDEX('Capacity Summary'!$C$139:$E$238,MATCH('Capacity Backing (Hide)'!R$132,'Capacity Summary'!$B$139:$B$238,0),4),IF(INDEX('Capacity Summary'!$H$139:$BG$238,MATCH('Capacity Backing (Hide)'!R$132,'Capacity Summary'!$B$139:$B$238,0),MATCH('Capacity Backing (Hide)'!$A162,'Capacity Summary'!$H$138:$BG$138,0))&lt;&gt;0,INDEX('Capacity Summary'!$H$139:$BG$238,MATCH('Capacity Backing (Hide)'!R$132,'Capacity Summary'!$B$139:$B$238,0),MATCH('Capacity Backing (Hide)'!$A162,'Capacity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(Hide)'!$A162,'Capacity Summary'!$H$138:$BG$138,0))="x",INDEX('Capacity Summary'!$C$139:$E$238,MATCH('Capacity Backing (Hide)'!S$132,'Capacity Summary'!$B$139:$B$238,0),4),IF(INDEX('Capacity Summary'!$H$139:$BG$238,MATCH('Capacity Backing (Hide)'!S$132,'Capacity Summary'!$B$139:$B$238,0),MATCH('Capacity Backing (Hide)'!$A162,'Capacity Summary'!$H$138:$BG$138,0))&lt;&gt;0,INDEX('Capacity Summary'!$H$139:$BG$238,MATCH('Capacity Backing (Hide)'!S$132,'Capacity Summary'!$B$139:$B$238,0),MATCH('Capacity Backing (Hide)'!$A162,'Capacity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(Hide)'!$A162,'Capacity Summary'!$H$138:$BG$138,0))="x",INDEX('Capacity Summary'!$C$139:$E$238,MATCH('Capacity Backing (Hide)'!T$132,'Capacity Summary'!$B$139:$B$238,0),4),IF(INDEX('Capacity Summary'!$H$139:$BG$238,MATCH('Capacity Backing (Hide)'!T$132,'Capacity Summary'!$B$139:$B$238,0),MATCH('Capacity Backing (Hide)'!$A162,'Capacity Summary'!$H$138:$BG$138,0))&lt;&gt;0,INDEX('Capacity Summary'!$H$139:$BG$238,MATCH('Capacity Backing (Hide)'!T$132,'Capacity Summary'!$B$139:$B$238,0),MATCH('Capacity Backing (Hide)'!$A162,'Capacity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(Hide)'!$A162,'Capacity Summary'!$H$138:$BG$138,0))="x",INDEX('Capacity Summary'!$C$139:$E$238,MATCH('Capacity Backing (Hide)'!U$132,'Capacity Summary'!$B$139:$B$238,0),4),IF(INDEX('Capacity Summary'!$H$139:$BG$238,MATCH('Capacity Backing (Hide)'!U$132,'Capacity Summary'!$B$139:$B$238,0),MATCH('Capacity Backing (Hide)'!$A162,'Capacity Summary'!$H$138:$BG$138,0))&lt;&gt;0,INDEX('Capacity Summary'!$H$139:$BG$238,MATCH('Capacity Backing (Hide)'!U$132,'Capacity Summary'!$B$139:$B$238,0),MATCH('Capacity Backing (Hide)'!$A162,'Capacity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(Hide)'!$A162,'Capacity Summary'!$H$138:$BG$138,0))="x",INDEX('Capacity Summary'!$C$139:$E$238,MATCH('Capacity Backing (Hide)'!V$132,'Capacity Summary'!$B$139:$B$238,0),4),IF(INDEX('Capacity Summary'!$H$139:$BG$238,MATCH('Capacity Backing (Hide)'!V$132,'Capacity Summary'!$B$139:$B$238,0),MATCH('Capacity Backing (Hide)'!$A162,'Capacity Summary'!$H$138:$BG$138,0))&lt;&gt;0,INDEX('Capacity Summary'!$H$139:$BG$238,MATCH('Capacity Backing (Hide)'!V$132,'Capacity Summary'!$B$139:$B$238,0),MATCH('Capacity Backing (Hide)'!$A162,'Capacity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(Hide)'!$A162,'Capacity Summary'!$H$138:$BG$138,0))="x",INDEX('Capacity Summary'!$C$139:$E$238,MATCH('Capacity Backing (Hide)'!W$132,'Capacity Summary'!$B$139:$B$238,0),4),IF(INDEX('Capacity Summary'!$H$139:$BG$238,MATCH('Capacity Backing (Hide)'!W$132,'Capacity Summary'!$B$139:$B$238,0),MATCH('Capacity Backing (Hide)'!$A162,'Capacity Summary'!$H$138:$BG$138,0))&lt;&gt;0,INDEX('Capacity Summary'!$H$139:$BG$238,MATCH('Capacity Backing (Hide)'!W$132,'Capacity Summary'!$B$139:$B$238,0),MATCH('Capacity Backing (Hide)'!$A162,'Capacity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(Hide)'!$A162,'Capacity Summary'!$H$138:$BG$138,0))="x",INDEX('Capacity Summary'!$C$139:$E$238,MATCH('Capacity Backing (Hide)'!X$132,'Capacity Summary'!$B$139:$B$238,0),4),IF(INDEX('Capacity Summary'!$H$139:$BG$238,MATCH('Capacity Backing (Hide)'!X$132,'Capacity Summary'!$B$139:$B$238,0),MATCH('Capacity Backing (Hide)'!$A162,'Capacity Summary'!$H$138:$BG$138,0))&lt;&gt;0,INDEX('Capacity Summary'!$H$139:$BG$238,MATCH('Capacity Backing (Hide)'!X$132,'Capacity Summary'!$B$139:$B$238,0),MATCH('Capacity Backing (Hide)'!$A162,'Capacity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(Hide)'!$A162,'Capacity Summary'!$H$138:$BG$138,0))="x",INDEX('Capacity Summary'!$C$139:$E$238,MATCH('Capacity Backing (Hide)'!Y$132,'Capacity Summary'!$B$139:$B$238,0),4),IF(INDEX('Capacity Summary'!$H$139:$BG$238,MATCH('Capacity Backing (Hide)'!Y$132,'Capacity Summary'!$B$139:$B$238,0),MATCH('Capacity Backing (Hide)'!$A162,'Capacity Summary'!$H$138:$BG$138,0))&lt;&gt;0,INDEX('Capacity Summary'!$H$139:$BG$238,MATCH('Capacity Backing (Hide)'!Y$132,'Capacity Summary'!$B$139:$B$238,0),MATCH('Capacity Backing (Hide)'!$A162,'Capacity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(Hide)'!$A162,'Capacity Summary'!$H$138:$BG$138,0))="x",INDEX('Capacity Summary'!$C$139:$E$238,MATCH('Capacity Backing (Hide)'!Z$132,'Capacity Summary'!$B$139:$B$238,0),4),IF(INDEX('Capacity Summary'!$H$139:$BG$238,MATCH('Capacity Backing (Hide)'!Z$132,'Capacity Summary'!$B$139:$B$238,0),MATCH('Capacity Backing (Hide)'!$A162,'Capacity Summary'!$H$138:$BG$138,0))&lt;&gt;0,INDEX('Capacity Summary'!$H$139:$BG$238,MATCH('Capacity Backing (Hide)'!Z$132,'Capacity Summary'!$B$139:$B$238,0),MATCH('Capacity Backing (Hide)'!$A162,'Capacity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(Hide)'!$A162,'Capacity Summary'!$H$138:$BG$138,0))="x",INDEX('Capacity Summary'!$C$139:$E$238,MATCH('Capacity Backing (Hide)'!AA$132,'Capacity Summary'!$B$139:$B$238,0),4),IF(INDEX('Capacity Summary'!$H$139:$BG$238,MATCH('Capacity Backing (Hide)'!AA$132,'Capacity Summary'!$B$139:$B$238,0),MATCH('Capacity Backing (Hide)'!$A162,'Capacity Summary'!$H$138:$BG$138,0))&lt;&gt;0,INDEX('Capacity Summary'!$H$139:$BG$238,MATCH('Capacity Backing (Hide)'!AA$132,'Capacity Summary'!$B$139:$B$238,0),MATCH('Capacity Backing (Hide)'!$A162,'Capacity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(Hide)'!$A162,'Capacity Summary'!$H$138:$BG$138,0))="x",INDEX('Capacity Summary'!$C$139:$E$238,MATCH('Capacity Backing (Hide)'!AB$132,'Capacity Summary'!$B$139:$B$238,0),4),IF(INDEX('Capacity Summary'!$H$139:$BG$238,MATCH('Capacity Backing (Hide)'!AB$132,'Capacity Summary'!$B$139:$B$238,0),MATCH('Capacity Backing (Hide)'!$A162,'Capacity Summary'!$H$138:$BG$138,0))&lt;&gt;0,INDEX('Capacity Summary'!$H$139:$BG$238,MATCH('Capacity Backing (Hide)'!AB$132,'Capacity Summary'!$B$139:$B$238,0),MATCH('Capacity Backing (Hide)'!$A162,'Capacity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(Hide)'!$A162,'Capacity Summary'!$H$138:$BG$138,0))="x",INDEX('Capacity Summary'!$C$139:$E$238,MATCH('Capacity Backing (Hide)'!AC$132,'Capacity Summary'!$B$139:$B$238,0),4),IF(INDEX('Capacity Summary'!$H$139:$BG$238,MATCH('Capacity Backing (Hide)'!AC$132,'Capacity Summary'!$B$139:$B$238,0),MATCH('Capacity Backing (Hide)'!$A162,'Capacity Summary'!$H$138:$BG$138,0))&lt;&gt;0,INDEX('Capacity Summary'!$H$139:$BG$238,MATCH('Capacity Backing (Hide)'!AC$132,'Capacity Summary'!$B$139:$B$238,0),MATCH('Capacity Backing (Hide)'!$A162,'Capacity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(Hide)'!$A162,'Capacity Summary'!$H$138:$BG$138,0))="x",INDEX('Capacity Summary'!$C$139:$E$238,MATCH('Capacity Backing (Hide)'!AD$132,'Capacity Summary'!$B$139:$B$238,0),4),IF(INDEX('Capacity Summary'!$H$139:$BG$238,MATCH('Capacity Backing (Hide)'!AD$132,'Capacity Summary'!$B$139:$B$238,0),MATCH('Capacity Backing (Hide)'!$A162,'Capacity Summary'!$H$138:$BG$138,0))&lt;&gt;0,INDEX('Capacity Summary'!$H$139:$BG$238,MATCH('Capacity Backing (Hide)'!AD$132,'Capacity Summary'!$B$139:$B$238,0),MATCH('Capacity Backing (Hide)'!$A162,'Capacity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(Hide)'!$A162,'Capacity Summary'!$H$138:$BG$138,0))="x",INDEX('Capacity Summary'!$C$139:$E$238,MATCH('Capacity Backing (Hide)'!AE$132,'Capacity Summary'!$B$139:$B$238,0),4),IF(INDEX('Capacity Summary'!$H$139:$BG$238,MATCH('Capacity Backing (Hide)'!AE$132,'Capacity Summary'!$B$139:$B$238,0),MATCH('Capacity Backing (Hide)'!$A162,'Capacity Summary'!$H$138:$BG$138,0))&lt;&gt;0,INDEX('Capacity Summary'!$H$139:$BG$238,MATCH('Capacity Backing (Hide)'!AE$132,'Capacity Summary'!$B$139:$B$238,0),MATCH('Capacity Backing (Hide)'!$A162,'Capacity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(Hide)'!$A162,'Capacity Summary'!$H$138:$BG$138,0))="x",INDEX('Capacity Summary'!$C$139:$E$238,MATCH('Capacity Backing (Hide)'!AF$132,'Capacity Summary'!$B$139:$B$238,0),4),IF(INDEX('Capacity Summary'!$H$139:$BG$238,MATCH('Capacity Backing (Hide)'!AF$132,'Capacity Summary'!$B$139:$B$238,0),MATCH('Capacity Backing (Hide)'!$A162,'Capacity Summary'!$H$138:$BG$138,0))&lt;&gt;0,INDEX('Capacity Summary'!$H$139:$BG$238,MATCH('Capacity Backing (Hide)'!AF$132,'Capacity Summary'!$B$139:$B$238,0),MATCH('Capacity Backing (Hide)'!$A162,'Capacity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(Hide)'!$A162,'Capacity Summary'!$H$138:$BG$138,0))="x",INDEX('Capacity Summary'!$C$139:$E$238,MATCH('Capacity Backing (Hide)'!AG$132,'Capacity Summary'!$B$139:$B$238,0),4),IF(INDEX('Capacity Summary'!$H$139:$BG$238,MATCH('Capacity Backing (Hide)'!AG$132,'Capacity Summary'!$B$139:$B$238,0),MATCH('Capacity Backing (Hide)'!$A162,'Capacity Summary'!$H$138:$BG$138,0))&lt;&gt;0,INDEX('Capacity Summary'!$H$139:$BG$238,MATCH('Capacity Backing (Hide)'!AG$132,'Capacity Summary'!$B$139:$B$238,0),MATCH('Capacity Backing (Hide)'!$A162,'Capacity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(Hide)'!$A162,'Capacity Summary'!$H$138:$BG$138,0))="x",INDEX('Capacity Summary'!$C$139:$E$238,MATCH('Capacity Backing (Hide)'!AH$132,'Capacity Summary'!$B$139:$B$238,0),4),IF(INDEX('Capacity Summary'!$H$139:$BG$238,MATCH('Capacity Backing (Hide)'!AH$132,'Capacity Summary'!$B$139:$B$238,0),MATCH('Capacity Backing (Hide)'!$A162,'Capacity Summary'!$H$138:$BG$138,0))&lt;&gt;0,INDEX('Capacity Summary'!$H$139:$BG$238,MATCH('Capacity Backing (Hide)'!AH$132,'Capacity Summary'!$B$139:$B$238,0),MATCH('Capacity Backing (Hide)'!$A162,'Capacity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(Hide)'!$A162,'Capacity Summary'!$H$138:$BG$138,0))="x",INDEX('Capacity Summary'!$C$139:$E$238,MATCH('Capacity Backing (Hide)'!AI$132,'Capacity Summary'!$B$139:$B$238,0),4),IF(INDEX('Capacity Summary'!$H$139:$BG$238,MATCH('Capacity Backing (Hide)'!AI$132,'Capacity Summary'!$B$139:$B$238,0),MATCH('Capacity Backing (Hide)'!$A162,'Capacity Summary'!$H$138:$BG$138,0))&lt;&gt;0,INDEX('Capacity Summary'!$H$139:$BG$238,MATCH('Capacity Backing (Hide)'!AI$132,'Capacity Summary'!$B$139:$B$238,0),MATCH('Capacity Backing (Hide)'!$A162,'Capacity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(Hide)'!$A162,'Capacity Summary'!$H$138:$BG$138,0))="x",INDEX('Capacity Summary'!$C$139:$E$238,MATCH('Capacity Backing (Hide)'!AJ$132,'Capacity Summary'!$B$139:$B$238,0),4),IF(INDEX('Capacity Summary'!$H$139:$BG$238,MATCH('Capacity Backing (Hide)'!AJ$132,'Capacity Summary'!$B$139:$B$238,0),MATCH('Capacity Backing (Hide)'!$A162,'Capacity Summary'!$H$138:$BG$138,0))&lt;&gt;0,INDEX('Capacity Summary'!$H$139:$BG$238,MATCH('Capacity Backing (Hide)'!AJ$132,'Capacity Summary'!$B$139:$B$238,0),MATCH('Capacity Backing (Hide)'!$A162,'Capacity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(Hide)'!$A162,'Capacity Summary'!$H$138:$BG$138,0))="x",INDEX('Capacity Summary'!$C$139:$E$238,MATCH('Capacity Backing (Hide)'!AK$132,'Capacity Summary'!$B$139:$B$238,0),4),IF(INDEX('Capacity Summary'!$H$139:$BG$238,MATCH('Capacity Backing (Hide)'!AK$132,'Capacity Summary'!$B$139:$B$238,0),MATCH('Capacity Backing (Hide)'!$A162,'Capacity Summary'!$H$138:$BG$138,0))&lt;&gt;0,INDEX('Capacity Summary'!$H$139:$BG$238,MATCH('Capacity Backing (Hide)'!AK$132,'Capacity Summary'!$B$139:$B$238,0),MATCH('Capacity Backing (Hide)'!$A162,'Capacity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(Hide)'!$A162,'Capacity Summary'!$H$138:$BG$138,0))="x",INDEX('Capacity Summary'!$C$139:$E$238,MATCH('Capacity Backing (Hide)'!AL$132,'Capacity Summary'!$B$139:$B$238,0),4),IF(INDEX('Capacity Summary'!$H$139:$BG$238,MATCH('Capacity Backing (Hide)'!AL$132,'Capacity Summary'!$B$139:$B$238,0),MATCH('Capacity Backing (Hide)'!$A162,'Capacity Summary'!$H$138:$BG$138,0))&lt;&gt;0,INDEX('Capacity Summary'!$H$139:$BG$238,MATCH('Capacity Backing (Hide)'!AL$132,'Capacity Summary'!$B$139:$B$238,0),MATCH('Capacity Backing (Hide)'!$A162,'Capacity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(Hide)'!$A162,'Capacity Summary'!$H$138:$BG$138,0))="x",INDEX('Capacity Summary'!$C$139:$E$238,MATCH('Capacity Backing (Hide)'!AM$132,'Capacity Summary'!$B$139:$B$238,0),4),IF(INDEX('Capacity Summary'!$H$139:$BG$238,MATCH('Capacity Backing (Hide)'!AM$132,'Capacity Summary'!$B$139:$B$238,0),MATCH('Capacity Backing (Hide)'!$A162,'Capacity Summary'!$H$138:$BG$138,0))&lt;&gt;0,INDEX('Capacity Summary'!$H$139:$BG$238,MATCH('Capacity Backing (Hide)'!AM$132,'Capacity Summary'!$B$139:$B$238,0),MATCH('Capacity Backing (Hide)'!$A162,'Capacity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(Hide)'!$A162,'Capacity Summary'!$H$138:$BG$138,0))="x",INDEX('Capacity Summary'!$C$139:$E$238,MATCH('Capacity Backing (Hide)'!AN$132,'Capacity Summary'!$B$139:$B$238,0),4),IF(INDEX('Capacity Summary'!$H$139:$BG$238,MATCH('Capacity Backing (Hide)'!AN$132,'Capacity Summary'!$B$139:$B$238,0),MATCH('Capacity Backing (Hide)'!$A162,'Capacity Summary'!$H$138:$BG$138,0))&lt;&gt;0,INDEX('Capacity Summary'!$H$139:$BG$238,MATCH('Capacity Backing (Hide)'!AN$132,'Capacity Summary'!$B$139:$B$238,0),MATCH('Capacity Backing (Hide)'!$A162,'Capacity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(Hide)'!$A162,'Capacity Summary'!$H$138:$BG$138,0))="x",INDEX('Capacity Summary'!$C$139:$E$238,MATCH('Capacity Backing (Hide)'!AO$132,'Capacity Summary'!$B$139:$B$238,0),4),IF(INDEX('Capacity Summary'!$H$139:$BG$238,MATCH('Capacity Backing (Hide)'!AO$132,'Capacity Summary'!$B$139:$B$238,0),MATCH('Capacity Backing (Hide)'!$A162,'Capacity Summary'!$H$138:$BG$138,0))&lt;&gt;0,INDEX('Capacity Summary'!$H$139:$BG$238,MATCH('Capacity Backing (Hide)'!AO$132,'Capacity Summary'!$B$139:$B$238,0),MATCH('Capacity Backing (Hide)'!$A162,'Capacity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(Hide)'!$A162,'Capacity Summary'!$H$138:$BG$138,0))="x",INDEX('Capacity Summary'!$C$139:$E$238,MATCH('Capacity Backing (Hide)'!AP$132,'Capacity Summary'!$B$139:$B$238,0),4),IF(INDEX('Capacity Summary'!$H$139:$BG$238,MATCH('Capacity Backing (Hide)'!AP$132,'Capacity Summary'!$B$139:$B$238,0),MATCH('Capacity Backing (Hide)'!$A162,'Capacity Summary'!$H$138:$BG$138,0))&lt;&gt;0,INDEX('Capacity Summary'!$H$139:$BG$238,MATCH('Capacity Backing (Hide)'!AP$132,'Capacity Summary'!$B$139:$B$238,0),MATCH('Capacity Backing (Hide)'!$A162,'Capacity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(Hide)'!$A162,'Capacity Summary'!$H$138:$BG$138,0))="x",INDEX('Capacity Summary'!$C$139:$E$238,MATCH('Capacity Backing (Hide)'!AQ$132,'Capacity Summary'!$B$139:$B$238,0),4),IF(INDEX('Capacity Summary'!$H$139:$BG$238,MATCH('Capacity Backing (Hide)'!AQ$132,'Capacity Summary'!$B$139:$B$238,0),MATCH('Capacity Backing (Hide)'!$A162,'Capacity Summary'!$H$138:$BG$138,0))&lt;&gt;0,INDEX('Capacity Summary'!$H$139:$BG$238,MATCH('Capacity Backing (Hide)'!AQ$132,'Capacity Summary'!$B$139:$B$238,0),MATCH('Capacity Backing (Hide)'!$A162,'Capacity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(Hide)'!$A162,'Capacity Summary'!$H$138:$BG$138,0))="x",INDEX('Capacity Summary'!$C$139:$E$238,MATCH('Capacity Backing (Hide)'!AR$132,'Capacity Summary'!$B$139:$B$238,0),4),IF(INDEX('Capacity Summary'!$H$139:$BG$238,MATCH('Capacity Backing (Hide)'!AR$132,'Capacity Summary'!$B$139:$B$238,0),MATCH('Capacity Backing (Hide)'!$A162,'Capacity Summary'!$H$138:$BG$138,0))&lt;&gt;0,INDEX('Capacity Summary'!$H$139:$BG$238,MATCH('Capacity Backing (Hide)'!AR$132,'Capacity Summary'!$B$139:$B$238,0),MATCH('Capacity Backing (Hide)'!$A162,'Capacity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(Hide)'!$A162,'Capacity Summary'!$H$138:$BG$138,0))="x",INDEX('Capacity Summary'!$C$139:$E$238,MATCH('Capacity Backing (Hide)'!AS$132,'Capacity Summary'!$B$139:$B$238,0),4),IF(INDEX('Capacity Summary'!$H$139:$BG$238,MATCH('Capacity Backing (Hide)'!AS$132,'Capacity Summary'!$B$139:$B$238,0),MATCH('Capacity Backing (Hide)'!$A162,'Capacity Summary'!$H$138:$BG$138,0))&lt;&gt;0,INDEX('Capacity Summary'!$H$139:$BG$238,MATCH('Capacity Backing (Hide)'!AS$132,'Capacity Summary'!$B$139:$B$238,0),MATCH('Capacity Backing (Hide)'!$A162,'Capacity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(Hide)'!$A162,'Capacity Summary'!$H$138:$BG$138,0))="x",INDEX('Capacity Summary'!$C$139:$E$238,MATCH('Capacity Backing (Hide)'!AT$132,'Capacity Summary'!$B$139:$B$238,0),4),IF(INDEX('Capacity Summary'!$H$139:$BG$238,MATCH('Capacity Backing (Hide)'!AT$132,'Capacity Summary'!$B$139:$B$238,0),MATCH('Capacity Backing (Hide)'!$A162,'Capacity Summary'!$H$138:$BG$138,0))&lt;&gt;0,INDEX('Capacity Summary'!$H$139:$BG$238,MATCH('Capacity Backing (Hide)'!AT$132,'Capacity Summary'!$B$139:$B$238,0),MATCH('Capacity Backing (Hide)'!$A162,'Capacity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(Hide)'!$A162,'Capacity Summary'!$H$138:$BG$138,0))="x",INDEX('Capacity Summary'!$C$139:$E$238,MATCH('Capacity Backing (Hide)'!AU$132,'Capacity Summary'!$B$139:$B$238,0),4),IF(INDEX('Capacity Summary'!$H$139:$BG$238,MATCH('Capacity Backing (Hide)'!AU$132,'Capacity Summary'!$B$139:$B$238,0),MATCH('Capacity Backing (Hide)'!$A162,'Capacity Summary'!$H$138:$BG$138,0))&lt;&gt;0,INDEX('Capacity Summary'!$H$139:$BG$238,MATCH('Capacity Backing (Hide)'!AU$132,'Capacity Summary'!$B$139:$B$238,0),MATCH('Capacity Backing (Hide)'!$A162,'Capacity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(Hide)'!$A162,'Capacity Summary'!$H$138:$BG$138,0))="x",INDEX('Capacity Summary'!$C$139:$E$238,MATCH('Capacity Backing (Hide)'!AV$132,'Capacity Summary'!$B$139:$B$238,0),4),IF(INDEX('Capacity Summary'!$H$139:$BG$238,MATCH('Capacity Backing (Hide)'!AV$132,'Capacity Summary'!$B$139:$B$238,0),MATCH('Capacity Backing (Hide)'!$A162,'Capacity Summary'!$H$138:$BG$138,0))&lt;&gt;0,INDEX('Capacity Summary'!$H$139:$BG$238,MATCH('Capacity Backing (Hide)'!AV$132,'Capacity Summary'!$B$139:$B$238,0),MATCH('Capacity Backing (Hide)'!$A162,'Capacity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(Hide)'!$A162,'Capacity Summary'!$H$138:$BG$138,0))="x",INDEX('Capacity Summary'!$C$139:$E$238,MATCH('Capacity Backing (Hide)'!AW$132,'Capacity Summary'!$B$139:$B$238,0),4),IF(INDEX('Capacity Summary'!$H$139:$BG$238,MATCH('Capacity Backing (Hide)'!AW$132,'Capacity Summary'!$B$139:$B$238,0),MATCH('Capacity Backing (Hide)'!$A162,'Capacity Summary'!$H$138:$BG$138,0))&lt;&gt;0,INDEX('Capacity Summary'!$H$139:$BG$238,MATCH('Capacity Backing (Hide)'!AW$132,'Capacity Summary'!$B$139:$B$238,0),MATCH('Capacity Backing (Hide)'!$A162,'Capacity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(Hide)'!$A162,'Capacity Summary'!$H$138:$BG$138,0))="x",INDEX('Capacity Summary'!$C$139:$E$238,MATCH('Capacity Backing (Hide)'!AX$132,'Capacity Summary'!$B$139:$B$238,0),4),IF(INDEX('Capacity Summary'!$H$139:$BG$238,MATCH('Capacity Backing (Hide)'!AX$132,'Capacity Summary'!$B$139:$B$238,0),MATCH('Capacity Backing (Hide)'!$A162,'Capacity Summary'!$H$138:$BG$138,0))&lt;&gt;0,INDEX('Capacity Summary'!$H$139:$BG$238,MATCH('Capacity Backing (Hide)'!AX$132,'Capacity Summary'!$B$139:$B$238,0),MATCH('Capacity Backing (Hide)'!$A162,'Capacity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(Hide)'!$A162,'Capacity Summary'!$H$138:$BG$138,0))="x",INDEX('Capacity Summary'!$C$139:$E$238,MATCH('Capacity Backing (Hide)'!AY$132,'Capacity Summary'!$B$139:$B$238,0),4),IF(INDEX('Capacity Summary'!$H$139:$BG$238,MATCH('Capacity Backing (Hide)'!AY$132,'Capacity Summary'!$B$139:$B$238,0),MATCH('Capacity Backing (Hide)'!$A162,'Capacity Summary'!$H$138:$BG$138,0))&lt;&gt;0,INDEX('Capacity Summary'!$H$139:$BG$238,MATCH('Capacity Backing (Hide)'!AY$132,'Capacity Summary'!$B$139:$B$238,0),MATCH('Capacity Backing (Hide)'!$A162,'Capacity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(Hide)'!$A162,'Capacity Summary'!$H$138:$BG$138,0))="x",INDEX('Capacity Summary'!$C$139:$E$238,MATCH('Capacity Backing (Hide)'!AZ$132,'Capacity Summary'!$B$139:$B$238,0),4),IF(INDEX('Capacity Summary'!$H$139:$BG$238,MATCH('Capacity Backing (Hide)'!AZ$132,'Capacity Summary'!$B$139:$B$238,0),MATCH('Capacity Backing (Hide)'!$A162,'Capacity Summary'!$H$138:$BG$138,0))&lt;&gt;0,INDEX('Capacity Summary'!$H$139:$BG$238,MATCH('Capacity Backing (Hide)'!AZ$132,'Capacity Summary'!$B$139:$B$238,0),MATCH('Capacity Backing (Hide)'!$A162,'Capacity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(Hide)'!$A162,'Capacity Summary'!$H$138:$BG$138,0))="x",INDEX('Capacity Summary'!$C$139:$E$238,MATCH('Capacity Backing (Hide)'!BA$132,'Capacity Summary'!$B$139:$B$238,0),4),IF(INDEX('Capacity Summary'!$H$139:$BG$238,MATCH('Capacity Backing (Hide)'!BA$132,'Capacity Summary'!$B$139:$B$238,0),MATCH('Capacity Backing (Hide)'!$A162,'Capacity Summary'!$H$138:$BG$138,0))&lt;&gt;0,INDEX('Capacity Summary'!$H$139:$BG$238,MATCH('Capacity Backing (Hide)'!BA$132,'Capacity Summary'!$B$139:$B$238,0),MATCH('Capacity Backing (Hide)'!$A162,'Capacity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(Hide)'!$A162,'Capacity Summary'!$H$138:$BG$138,0))="x",INDEX('Capacity Summary'!$C$139:$E$238,MATCH('Capacity Backing (Hide)'!BB$132,'Capacity Summary'!$B$139:$B$238,0),4),IF(INDEX('Capacity Summary'!$H$139:$BG$238,MATCH('Capacity Backing (Hide)'!BB$132,'Capacity Summary'!$B$139:$B$238,0),MATCH('Capacity Backing (Hide)'!$A162,'Capacity Summary'!$H$138:$BG$138,0))&lt;&gt;0,INDEX('Capacity Summary'!$H$139:$BG$238,MATCH('Capacity Backing (Hide)'!BB$132,'Capacity Summary'!$B$139:$B$238,0),MATCH('Capacity Backing (Hide)'!$A162,'Capacity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(Hide)'!$A162,'Capacity Summary'!$H$138:$BG$138,0))="x",INDEX('Capacity Summary'!$C$139:$E$238,MATCH('Capacity Backing (Hide)'!BC$132,'Capacity Summary'!$B$139:$B$238,0),4),IF(INDEX('Capacity Summary'!$H$139:$BG$238,MATCH('Capacity Backing (Hide)'!BC$132,'Capacity Summary'!$B$139:$B$238,0),MATCH('Capacity Backing (Hide)'!$A162,'Capacity Summary'!$H$138:$BG$138,0))&lt;&gt;0,INDEX('Capacity Summary'!$H$139:$BG$238,MATCH('Capacity Backing (Hide)'!BC$132,'Capacity Summary'!$B$139:$B$238,0),MATCH('Capacity Backing (Hide)'!$A162,'Capacity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(Hide)'!$A162,'Capacity Summary'!$H$138:$BG$138,0))="x",INDEX('Capacity Summary'!$C$139:$E$238,MATCH('Capacity Backing (Hide)'!BD$132,'Capacity Summary'!$B$139:$B$238,0),4),IF(INDEX('Capacity Summary'!$H$139:$BG$238,MATCH('Capacity Backing (Hide)'!BD$132,'Capacity Summary'!$B$139:$B$238,0),MATCH('Capacity Backing (Hide)'!$A162,'Capacity Summary'!$H$138:$BG$138,0))&lt;&gt;0,INDEX('Capacity Summary'!$H$139:$BG$238,MATCH('Capacity Backing (Hide)'!BD$132,'Capacity Summary'!$B$139:$B$238,0),MATCH('Capacity Backing (Hide)'!$A162,'Capacity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(Hide)'!$A162,'Capacity Summary'!$H$138:$BG$138,0))="x",INDEX('Capacity Summary'!$C$139:$E$238,MATCH('Capacity Backing (Hide)'!BE$132,'Capacity Summary'!$B$139:$B$238,0),4),IF(INDEX('Capacity Summary'!$H$139:$BG$238,MATCH('Capacity Backing (Hide)'!BE$132,'Capacity Summary'!$B$139:$B$238,0),MATCH('Capacity Backing (Hide)'!$A162,'Capacity Summary'!$H$138:$BG$138,0))&lt;&gt;0,INDEX('Capacity Summary'!$H$139:$BG$238,MATCH('Capacity Backing (Hide)'!BE$132,'Capacity Summary'!$B$139:$B$238,0),MATCH('Capacity Backing (Hide)'!$A162,'Capacity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(Hide)'!$A162,'Capacity Summary'!$H$138:$BG$138,0))="x",INDEX('Capacity Summary'!$C$139:$E$238,MATCH('Capacity Backing (Hide)'!BF$132,'Capacity Summary'!$B$139:$B$238,0),4),IF(INDEX('Capacity Summary'!$H$139:$BG$238,MATCH('Capacity Backing (Hide)'!BF$132,'Capacity Summary'!$B$139:$B$238,0),MATCH('Capacity Backing (Hide)'!$A162,'Capacity Summary'!$H$138:$BG$138,0))&lt;&gt;0,INDEX('Capacity Summary'!$H$139:$BG$238,MATCH('Capacity Backing (Hide)'!BF$132,'Capacity Summary'!$B$139:$B$238,0),MATCH('Capacity Backing (Hide)'!$A162,'Capacity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(Hide)'!$A162,'Capacity Summary'!$H$138:$BG$138,0))="x",INDEX('Capacity Summary'!$C$139:$E$238,MATCH('Capacity Backing (Hide)'!BG$132,'Capacity Summary'!$B$139:$B$238,0),4),IF(INDEX('Capacity Summary'!$H$139:$BG$238,MATCH('Capacity Backing (Hide)'!BG$132,'Capacity Summary'!$B$139:$B$238,0),MATCH('Capacity Backing (Hide)'!$A162,'Capacity Summary'!$H$138:$BG$138,0))&lt;&gt;0,INDEX('Capacity Summary'!$H$139:$BG$238,MATCH('Capacity Backing (Hide)'!BG$132,'Capacity Summary'!$B$139:$B$238,0),MATCH('Capacity Backing (Hide)'!$A162,'Capacity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(Hide)'!$A162,'Capacity Summary'!$H$138:$BG$138,0))="x",INDEX('Capacity Summary'!$C$139:$E$238,MATCH('Capacity Backing (Hide)'!BH$132,'Capacity Summary'!$B$139:$B$238,0),4),IF(INDEX('Capacity Summary'!$H$139:$BG$238,MATCH('Capacity Backing (Hide)'!BH$132,'Capacity Summary'!$B$139:$B$238,0),MATCH('Capacity Backing (Hide)'!$A162,'Capacity Summary'!$H$138:$BG$138,0))&lt;&gt;0,INDEX('Capacity Summary'!$H$139:$BG$238,MATCH('Capacity Backing (Hide)'!BH$132,'Capacity Summary'!$B$139:$B$238,0),MATCH('Capacity Backing (Hide)'!$A162,'Capacity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(Hide)'!$A162,'Capacity Summary'!$H$138:$BG$138,0))="x",INDEX('Capacity Summary'!$C$139:$E$238,MATCH('Capacity Backing (Hide)'!BI$132,'Capacity Summary'!$B$139:$B$238,0),4),IF(INDEX('Capacity Summary'!$H$139:$BG$238,MATCH('Capacity Backing (Hide)'!BI$132,'Capacity Summary'!$B$139:$B$238,0),MATCH('Capacity Backing (Hide)'!$A162,'Capacity Summary'!$H$138:$BG$138,0))&lt;&gt;0,INDEX('Capacity Summary'!$H$139:$BG$238,MATCH('Capacity Backing (Hide)'!BI$132,'Capacity Summary'!$B$139:$B$238,0),MATCH('Capacity Backing (Hide)'!$A162,'Capacity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(Hide)'!$A162,'Capacity Summary'!$H$138:$BG$138,0))="x",INDEX('Capacity Summary'!$C$139:$E$238,MATCH('Capacity Backing (Hide)'!BJ$132,'Capacity Summary'!$B$139:$B$238,0),4),IF(INDEX('Capacity Summary'!$H$139:$BG$238,MATCH('Capacity Backing (Hide)'!BJ$132,'Capacity Summary'!$B$139:$B$238,0),MATCH('Capacity Backing (Hide)'!$A162,'Capacity Summary'!$H$138:$BG$138,0))&lt;&gt;0,INDEX('Capacity Summary'!$H$139:$BG$238,MATCH('Capacity Backing (Hide)'!BJ$132,'Capacity Summary'!$B$139:$B$238,0),MATCH('Capacity Backing (Hide)'!$A162,'Capacity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(Hide)'!$A162,'Capacity Summary'!$H$138:$BG$138,0))="x",INDEX('Capacity Summary'!$C$139:$E$238,MATCH('Capacity Backing (Hide)'!BK$132,'Capacity Summary'!$B$139:$B$238,0),4),IF(INDEX('Capacity Summary'!$H$139:$BG$238,MATCH('Capacity Backing (Hide)'!BK$132,'Capacity Summary'!$B$139:$B$238,0),MATCH('Capacity Backing (Hide)'!$A162,'Capacity Summary'!$H$138:$BG$138,0))&lt;&gt;0,INDEX('Capacity Summary'!$H$139:$BG$238,MATCH('Capacity Backing (Hide)'!BK$132,'Capacity Summary'!$B$139:$B$238,0),MATCH('Capacity Backing (Hide)'!$A162,'Capacity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(Hide)'!$A162,'Capacity Summary'!$H$138:$BG$138,0))="x",INDEX('Capacity Summary'!$C$139:$E$238,MATCH('Capacity Backing (Hide)'!BL$132,'Capacity Summary'!$B$139:$B$238,0),4),IF(INDEX('Capacity Summary'!$H$139:$BG$238,MATCH('Capacity Backing (Hide)'!BL$132,'Capacity Summary'!$B$139:$B$238,0),MATCH('Capacity Backing (Hide)'!$A162,'Capacity Summary'!$H$138:$BG$138,0))&lt;&gt;0,INDEX('Capacity Summary'!$H$139:$BG$238,MATCH('Capacity Backing (Hide)'!BL$132,'Capacity Summary'!$B$139:$B$238,0),MATCH('Capacity Backing (Hide)'!$A162,'Capacity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(Hide)'!$A162,'Capacity Summary'!$H$138:$BG$138,0))="x",INDEX('Capacity Summary'!$C$139:$E$238,MATCH('Capacity Backing (Hide)'!BM$132,'Capacity Summary'!$B$139:$B$238,0),4),IF(INDEX('Capacity Summary'!$H$139:$BG$238,MATCH('Capacity Backing (Hide)'!BM$132,'Capacity Summary'!$B$139:$B$238,0),MATCH('Capacity Backing (Hide)'!$A162,'Capacity Summary'!$H$138:$BG$138,0))&lt;&gt;0,INDEX('Capacity Summary'!$H$139:$BG$238,MATCH('Capacity Backing (Hide)'!BM$132,'Capacity Summary'!$B$139:$B$238,0),MATCH('Capacity Backing (Hide)'!$A162,'Capacity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(Hide)'!$A162,'Capacity Summary'!$H$138:$BG$138,0))="x",INDEX('Capacity Summary'!$C$139:$E$238,MATCH('Capacity Backing (Hide)'!BN$132,'Capacity Summary'!$B$139:$B$238,0),4),IF(INDEX('Capacity Summary'!$H$139:$BG$238,MATCH('Capacity Backing (Hide)'!BN$132,'Capacity Summary'!$B$139:$B$238,0),MATCH('Capacity Backing (Hide)'!$A162,'Capacity Summary'!$H$138:$BG$138,0))&lt;&gt;0,INDEX('Capacity Summary'!$H$139:$BG$238,MATCH('Capacity Backing (Hide)'!BN$132,'Capacity Summary'!$B$139:$B$238,0),MATCH('Capacity Backing (Hide)'!$A162,'Capacity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(Hide)'!$A162,'Capacity Summary'!$H$138:$BG$138,0))="x",INDEX('Capacity Summary'!$C$139:$E$238,MATCH('Capacity Backing (Hide)'!BO$132,'Capacity Summary'!$B$139:$B$238,0),4),IF(INDEX('Capacity Summary'!$H$139:$BG$238,MATCH('Capacity Backing (Hide)'!BO$132,'Capacity Summary'!$B$139:$B$238,0),MATCH('Capacity Backing (Hide)'!$A162,'Capacity Summary'!$H$138:$BG$138,0))&lt;&gt;0,INDEX('Capacity Summary'!$H$139:$BG$238,MATCH('Capacity Backing (Hide)'!BO$132,'Capacity Summary'!$B$139:$B$238,0),MATCH('Capacity Backing (Hide)'!$A162,'Capacity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(Hide)'!$A162,'Capacity Summary'!$H$138:$BG$138,0))="x",INDEX('Capacity Summary'!$C$139:$E$238,MATCH('Capacity Backing (Hide)'!BP$132,'Capacity Summary'!$B$139:$B$238,0),4),IF(INDEX('Capacity Summary'!$H$139:$BG$238,MATCH('Capacity Backing (Hide)'!BP$132,'Capacity Summary'!$B$139:$B$238,0),MATCH('Capacity Backing (Hide)'!$A162,'Capacity Summary'!$H$138:$BG$138,0))&lt;&gt;0,INDEX('Capacity Summary'!$H$139:$BG$238,MATCH('Capacity Backing (Hide)'!BP$132,'Capacity Summary'!$B$139:$B$238,0),MATCH('Capacity Backing (Hide)'!$A162,'Capacity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(Hide)'!$A162,'Capacity Summary'!$H$138:$BG$138,0))="x",INDEX('Capacity Summary'!$C$139:$E$238,MATCH('Capacity Backing (Hide)'!BQ$132,'Capacity Summary'!$B$139:$B$238,0),4),IF(INDEX('Capacity Summary'!$H$139:$BG$238,MATCH('Capacity Backing (Hide)'!BQ$132,'Capacity Summary'!$B$139:$B$238,0),MATCH('Capacity Backing (Hide)'!$A162,'Capacity Summary'!$H$138:$BG$138,0))&lt;&gt;0,INDEX('Capacity Summary'!$H$139:$BG$238,MATCH('Capacity Backing (Hide)'!BQ$132,'Capacity Summary'!$B$139:$B$238,0),MATCH('Capacity Backing (Hide)'!$A162,'Capacity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(Hide)'!$A162,'Capacity Summary'!$H$138:$BG$138,0))="x",INDEX('Capacity Summary'!$C$139:$E$238,MATCH('Capacity Backing (Hide)'!BR$132,'Capacity Summary'!$B$139:$B$238,0),4),IF(INDEX('Capacity Summary'!$H$139:$BG$238,MATCH('Capacity Backing (Hide)'!BR$132,'Capacity Summary'!$B$139:$B$238,0),MATCH('Capacity Backing (Hide)'!$A162,'Capacity Summary'!$H$138:$BG$138,0))&lt;&gt;0,INDEX('Capacity Summary'!$H$139:$BG$238,MATCH('Capacity Backing (Hide)'!BR$132,'Capacity Summary'!$B$139:$B$238,0),MATCH('Capacity Backing (Hide)'!$A162,'Capacity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(Hide)'!$A162,'Capacity Summary'!$H$138:$BG$138,0))="x",INDEX('Capacity Summary'!$C$139:$E$238,MATCH('Capacity Backing (Hide)'!BS$132,'Capacity Summary'!$B$139:$B$238,0),4),IF(INDEX('Capacity Summary'!$H$139:$BG$238,MATCH('Capacity Backing (Hide)'!BS$132,'Capacity Summary'!$B$139:$B$238,0),MATCH('Capacity Backing (Hide)'!$A162,'Capacity Summary'!$H$138:$BG$138,0))&lt;&gt;0,INDEX('Capacity Summary'!$H$139:$BG$238,MATCH('Capacity Backing (Hide)'!BS$132,'Capacity Summary'!$B$139:$B$238,0),MATCH('Capacity Backing (Hide)'!$A162,'Capacity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(Hide)'!$A162,'Capacity Summary'!$H$138:$BG$138,0))="x",INDEX('Capacity Summary'!$C$139:$E$238,MATCH('Capacity Backing (Hide)'!BT$132,'Capacity Summary'!$B$139:$B$238,0),4),IF(INDEX('Capacity Summary'!$H$139:$BG$238,MATCH('Capacity Backing (Hide)'!BT$132,'Capacity Summary'!$B$139:$B$238,0),MATCH('Capacity Backing (Hide)'!$A162,'Capacity Summary'!$H$138:$BG$138,0))&lt;&gt;0,INDEX('Capacity Summary'!$H$139:$BG$238,MATCH('Capacity Backing (Hide)'!BT$132,'Capacity Summary'!$B$139:$B$238,0),MATCH('Capacity Backing (Hide)'!$A162,'Capacity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(Hide)'!$A162,'Capacity Summary'!$H$138:$BG$138,0))="x",INDEX('Capacity Summary'!$C$139:$E$238,MATCH('Capacity Backing (Hide)'!BU$132,'Capacity Summary'!$B$139:$B$238,0),4),IF(INDEX('Capacity Summary'!$H$139:$BG$238,MATCH('Capacity Backing (Hide)'!BU$132,'Capacity Summary'!$B$139:$B$238,0),MATCH('Capacity Backing (Hide)'!$A162,'Capacity Summary'!$H$138:$BG$138,0))&lt;&gt;0,INDEX('Capacity Summary'!$H$139:$BG$238,MATCH('Capacity Backing (Hide)'!BU$132,'Capacity Summary'!$B$139:$B$238,0),MATCH('Capacity Backing (Hide)'!$A162,'Capacity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(Hide)'!$A162,'Capacity Summary'!$H$138:$BG$138,0))="x",INDEX('Capacity Summary'!$C$139:$E$238,MATCH('Capacity Backing (Hide)'!BV$132,'Capacity Summary'!$B$139:$B$238,0),4),IF(INDEX('Capacity Summary'!$H$139:$BG$238,MATCH('Capacity Backing (Hide)'!BV$132,'Capacity Summary'!$B$139:$B$238,0),MATCH('Capacity Backing (Hide)'!$A162,'Capacity Summary'!$H$138:$BG$138,0))&lt;&gt;0,INDEX('Capacity Summary'!$H$139:$BG$238,MATCH('Capacity Backing (Hide)'!BV$132,'Capacity Summary'!$B$139:$B$238,0),MATCH('Capacity Backing (Hide)'!$A162,'Capacity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(Hide)'!$A162,'Capacity Summary'!$H$138:$BG$138,0))="x",INDEX('Capacity Summary'!$C$139:$E$238,MATCH('Capacity Backing (Hide)'!BW$132,'Capacity Summary'!$B$139:$B$238,0),4),IF(INDEX('Capacity Summary'!$H$139:$BG$238,MATCH('Capacity Backing (Hide)'!BW$132,'Capacity Summary'!$B$139:$B$238,0),MATCH('Capacity Backing (Hide)'!$A162,'Capacity Summary'!$H$138:$BG$138,0))&lt;&gt;0,INDEX('Capacity Summary'!$H$139:$BG$238,MATCH('Capacity Backing (Hide)'!BW$132,'Capacity Summary'!$B$139:$B$238,0),MATCH('Capacity Backing (Hide)'!$A162,'Capacity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(Hide)'!$A162,'Capacity Summary'!$H$138:$BG$138,0))="x",INDEX('Capacity Summary'!$C$139:$E$238,MATCH('Capacity Backing (Hide)'!BX$132,'Capacity Summary'!$B$139:$B$238,0),4),IF(INDEX('Capacity Summary'!$H$139:$BG$238,MATCH('Capacity Backing (Hide)'!BX$132,'Capacity Summary'!$B$139:$B$238,0),MATCH('Capacity Backing (Hide)'!$A162,'Capacity Summary'!$H$138:$BG$138,0))&lt;&gt;0,INDEX('Capacity Summary'!$H$139:$BG$238,MATCH('Capacity Backing (Hide)'!BX$132,'Capacity Summary'!$B$139:$B$238,0),MATCH('Capacity Backing (Hide)'!$A162,'Capacity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(Hide)'!$A162,'Capacity Summary'!$H$138:$BG$138,0))="x",INDEX('Capacity Summary'!$C$139:$E$238,MATCH('Capacity Backing (Hide)'!BY$132,'Capacity Summary'!$B$139:$B$238,0),4),IF(INDEX('Capacity Summary'!$H$139:$BG$238,MATCH('Capacity Backing (Hide)'!BY$132,'Capacity Summary'!$B$139:$B$238,0),MATCH('Capacity Backing (Hide)'!$A162,'Capacity Summary'!$H$138:$BG$138,0))&lt;&gt;0,INDEX('Capacity Summary'!$H$139:$BG$238,MATCH('Capacity Backing (Hide)'!BY$132,'Capacity Summary'!$B$139:$B$238,0),MATCH('Capacity Backing (Hide)'!$A162,'Capacity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(Hide)'!$A162,'Capacity Summary'!$H$138:$BG$138,0))="x",INDEX('Capacity Summary'!$C$139:$E$238,MATCH('Capacity Backing (Hide)'!BZ$132,'Capacity Summary'!$B$139:$B$238,0),4),IF(INDEX('Capacity Summary'!$H$139:$BG$238,MATCH('Capacity Backing (Hide)'!BZ$132,'Capacity Summary'!$B$139:$B$238,0),MATCH('Capacity Backing (Hide)'!$A162,'Capacity Summary'!$H$138:$BG$138,0))&lt;&gt;0,INDEX('Capacity Summary'!$H$139:$BG$238,MATCH('Capacity Backing (Hide)'!BZ$132,'Capacity Summary'!$B$139:$B$238,0),MATCH('Capacity Backing (Hide)'!$A162,'Capacity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(Hide)'!$A162,'Capacity Summary'!$H$138:$BG$138,0))="x",INDEX('Capacity Summary'!$C$139:$E$238,MATCH('Capacity Backing (Hide)'!CA$132,'Capacity Summary'!$B$139:$B$238,0),4),IF(INDEX('Capacity Summary'!$H$139:$BG$238,MATCH('Capacity Backing (Hide)'!CA$132,'Capacity Summary'!$B$139:$B$238,0),MATCH('Capacity Backing (Hide)'!$A162,'Capacity Summary'!$H$138:$BG$138,0))&lt;&gt;0,INDEX('Capacity Summary'!$H$139:$BG$238,MATCH('Capacity Backing (Hide)'!CA$132,'Capacity Summary'!$B$139:$B$238,0),MATCH('Capacity Backing (Hide)'!$A162,'Capacity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(Hide)'!$A162,'Capacity Summary'!$H$138:$BG$138,0))="x",INDEX('Capacity Summary'!$C$139:$E$238,MATCH('Capacity Backing (Hide)'!CB$132,'Capacity Summary'!$B$139:$B$238,0),4),IF(INDEX('Capacity Summary'!$H$139:$BG$238,MATCH('Capacity Backing (Hide)'!CB$132,'Capacity Summary'!$B$139:$B$238,0),MATCH('Capacity Backing (Hide)'!$A162,'Capacity Summary'!$H$138:$BG$138,0))&lt;&gt;0,INDEX('Capacity Summary'!$H$139:$BG$238,MATCH('Capacity Backing (Hide)'!CB$132,'Capacity Summary'!$B$139:$B$238,0),MATCH('Capacity Backing (Hide)'!$A162,'Capacity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(Hide)'!$A162,'Capacity Summary'!$H$138:$BG$138,0))="x",INDEX('Capacity Summary'!$C$139:$E$238,MATCH('Capacity Backing (Hide)'!CC$132,'Capacity Summary'!$B$139:$B$238,0),4),IF(INDEX('Capacity Summary'!$H$139:$BG$238,MATCH('Capacity Backing (Hide)'!CC$132,'Capacity Summary'!$B$139:$B$238,0),MATCH('Capacity Backing (Hide)'!$A162,'Capacity Summary'!$H$138:$BG$138,0))&lt;&gt;0,INDEX('Capacity Summary'!$H$139:$BG$238,MATCH('Capacity Backing (Hide)'!CC$132,'Capacity Summary'!$B$139:$B$238,0),MATCH('Capacity Backing (Hide)'!$A162,'Capacity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(Hide)'!$A162,'Capacity Summary'!$H$138:$BG$138,0))="x",INDEX('Capacity Summary'!$C$139:$E$238,MATCH('Capacity Backing (Hide)'!CD$132,'Capacity Summary'!$B$139:$B$238,0),4),IF(INDEX('Capacity Summary'!$H$139:$BG$238,MATCH('Capacity Backing (Hide)'!CD$132,'Capacity Summary'!$B$139:$B$238,0),MATCH('Capacity Backing (Hide)'!$A162,'Capacity Summary'!$H$138:$BG$138,0))&lt;&gt;0,INDEX('Capacity Summary'!$H$139:$BG$238,MATCH('Capacity Backing (Hide)'!CD$132,'Capacity Summary'!$B$139:$B$238,0),MATCH('Capacity Backing (Hide)'!$A162,'Capacity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(Hide)'!$A162,'Capacity Summary'!$H$138:$BG$138,0))="x",INDEX('Capacity Summary'!$C$139:$E$238,MATCH('Capacity Backing (Hide)'!CE$132,'Capacity Summary'!$B$139:$B$238,0),4),IF(INDEX('Capacity Summary'!$H$139:$BG$238,MATCH('Capacity Backing (Hide)'!CE$132,'Capacity Summary'!$B$139:$B$238,0),MATCH('Capacity Backing (Hide)'!$A162,'Capacity Summary'!$H$138:$BG$138,0))&lt;&gt;0,INDEX('Capacity Summary'!$H$139:$BG$238,MATCH('Capacity Backing (Hide)'!CE$132,'Capacity Summary'!$B$139:$B$238,0),MATCH('Capacity Backing (Hide)'!$A162,'Capacity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(Hide)'!$A162,'Capacity Summary'!$H$138:$BG$138,0))="x",INDEX('Capacity Summary'!$C$139:$E$238,MATCH('Capacity Backing (Hide)'!CF$132,'Capacity Summary'!$B$139:$B$238,0),4),IF(INDEX('Capacity Summary'!$H$139:$BG$238,MATCH('Capacity Backing (Hide)'!CF$132,'Capacity Summary'!$B$139:$B$238,0),MATCH('Capacity Backing (Hide)'!$A162,'Capacity Summary'!$H$138:$BG$138,0))&lt;&gt;0,INDEX('Capacity Summary'!$H$139:$BG$238,MATCH('Capacity Backing (Hide)'!CF$132,'Capacity Summary'!$B$139:$B$238,0),MATCH('Capacity Backing (Hide)'!$A162,'Capacity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(Hide)'!$A162,'Capacity Summary'!$H$138:$BG$138,0))="x",INDEX('Capacity Summary'!$C$139:$E$238,MATCH('Capacity Backing (Hide)'!CG$132,'Capacity Summary'!$B$139:$B$238,0),4),IF(INDEX('Capacity Summary'!$H$139:$BG$238,MATCH('Capacity Backing (Hide)'!CG$132,'Capacity Summary'!$B$139:$B$238,0),MATCH('Capacity Backing (Hide)'!$A162,'Capacity Summary'!$H$138:$BG$138,0))&lt;&gt;0,INDEX('Capacity Summary'!$H$139:$BG$238,MATCH('Capacity Backing (Hide)'!CG$132,'Capacity Summary'!$B$139:$B$238,0),MATCH('Capacity Backing (Hide)'!$A162,'Capacity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(Hide)'!$A162,'Capacity Summary'!$H$138:$BG$138,0))="x",INDEX('Capacity Summary'!$C$139:$E$238,MATCH('Capacity Backing (Hide)'!CH$132,'Capacity Summary'!$B$139:$B$238,0),4),IF(INDEX('Capacity Summary'!$H$139:$BG$238,MATCH('Capacity Backing (Hide)'!CH$132,'Capacity Summary'!$B$139:$B$238,0),MATCH('Capacity Backing (Hide)'!$A162,'Capacity Summary'!$H$138:$BG$138,0))&lt;&gt;0,INDEX('Capacity Summary'!$H$139:$BG$238,MATCH('Capacity Backing (Hide)'!CH$132,'Capacity Summary'!$B$139:$B$238,0),MATCH('Capacity Backing (Hide)'!$A162,'Capacity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(Hide)'!$A162,'Capacity Summary'!$H$138:$BG$138,0))="x",INDEX('Capacity Summary'!$C$139:$E$238,MATCH('Capacity Backing (Hide)'!CI$132,'Capacity Summary'!$B$139:$B$238,0),4),IF(INDEX('Capacity Summary'!$H$139:$BG$238,MATCH('Capacity Backing (Hide)'!CI$132,'Capacity Summary'!$B$139:$B$238,0),MATCH('Capacity Backing (Hide)'!$A162,'Capacity Summary'!$H$138:$BG$138,0))&lt;&gt;0,INDEX('Capacity Summary'!$H$139:$BG$238,MATCH('Capacity Backing (Hide)'!CI$132,'Capacity Summary'!$B$139:$B$238,0),MATCH('Capacity Backing (Hide)'!$A162,'Capacity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(Hide)'!$A162,'Capacity Summary'!$H$138:$BG$138,0))="x",INDEX('Capacity Summary'!$C$139:$E$238,MATCH('Capacity Backing (Hide)'!CJ$132,'Capacity Summary'!$B$139:$B$238,0),4),IF(INDEX('Capacity Summary'!$H$139:$BG$238,MATCH('Capacity Backing (Hide)'!CJ$132,'Capacity Summary'!$B$139:$B$238,0),MATCH('Capacity Backing (Hide)'!$A162,'Capacity Summary'!$H$138:$BG$138,0))&lt;&gt;0,INDEX('Capacity Summary'!$H$139:$BG$238,MATCH('Capacity Backing (Hide)'!CJ$132,'Capacity Summary'!$B$139:$B$238,0),MATCH('Capacity Backing (Hide)'!$A162,'Capacity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(Hide)'!$A162,'Capacity Summary'!$H$138:$BG$138,0))="x",INDEX('Capacity Summary'!$C$139:$E$238,MATCH('Capacity Backing (Hide)'!CK$132,'Capacity Summary'!$B$139:$B$238,0),4),IF(INDEX('Capacity Summary'!$H$139:$BG$238,MATCH('Capacity Backing (Hide)'!CK$132,'Capacity Summary'!$B$139:$B$238,0),MATCH('Capacity Backing (Hide)'!$A162,'Capacity Summary'!$H$138:$BG$138,0))&lt;&gt;0,INDEX('Capacity Summary'!$H$139:$BG$238,MATCH('Capacity Backing (Hide)'!CK$132,'Capacity Summary'!$B$139:$B$238,0),MATCH('Capacity Backing (Hide)'!$A162,'Capacity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(Hide)'!$A162,'Capacity Summary'!$H$138:$BG$138,0))="x",INDEX('Capacity Summary'!$C$139:$E$238,MATCH('Capacity Backing (Hide)'!CL$132,'Capacity Summary'!$B$139:$B$238,0),4),IF(INDEX('Capacity Summary'!$H$139:$BG$238,MATCH('Capacity Backing (Hide)'!CL$132,'Capacity Summary'!$B$139:$B$238,0),MATCH('Capacity Backing (Hide)'!$A162,'Capacity Summary'!$H$138:$BG$138,0))&lt;&gt;0,INDEX('Capacity Summary'!$H$139:$BG$238,MATCH('Capacity Backing (Hide)'!CL$132,'Capacity Summary'!$B$139:$B$238,0),MATCH('Capacity Backing (Hide)'!$A162,'Capacity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(Hide)'!$A162,'Capacity Summary'!$H$138:$BG$138,0))="x",INDEX('Capacity Summary'!$C$139:$E$238,MATCH('Capacity Backing (Hide)'!CM$132,'Capacity Summary'!$B$139:$B$238,0),4),IF(INDEX('Capacity Summary'!$H$139:$BG$238,MATCH('Capacity Backing (Hide)'!CM$132,'Capacity Summary'!$B$139:$B$238,0),MATCH('Capacity Backing (Hide)'!$A162,'Capacity Summary'!$H$138:$BG$138,0))&lt;&gt;0,INDEX('Capacity Summary'!$H$139:$BG$238,MATCH('Capacity Backing (Hide)'!CM$132,'Capacity Summary'!$B$139:$B$238,0),MATCH('Capacity Backing (Hide)'!$A162,'Capacity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(Hide)'!$A162,'Capacity Summary'!$H$138:$BG$138,0))="x",INDEX('Capacity Summary'!$C$139:$E$238,MATCH('Capacity Backing (Hide)'!CN$132,'Capacity Summary'!$B$139:$B$238,0),4),IF(INDEX('Capacity Summary'!$H$139:$BG$238,MATCH('Capacity Backing (Hide)'!CN$132,'Capacity Summary'!$B$139:$B$238,0),MATCH('Capacity Backing (Hide)'!$A162,'Capacity Summary'!$H$138:$BG$138,0))&lt;&gt;0,INDEX('Capacity Summary'!$H$139:$BG$238,MATCH('Capacity Backing (Hide)'!CN$132,'Capacity Summary'!$B$139:$B$238,0),MATCH('Capacity Backing (Hide)'!$A162,'Capacity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(Hide)'!$A162,'Capacity Summary'!$H$138:$BG$138,0))="x",INDEX('Capacity Summary'!$C$139:$E$238,MATCH('Capacity Backing (Hide)'!CO$132,'Capacity Summary'!$B$139:$B$238,0),4),IF(INDEX('Capacity Summary'!$H$139:$BG$238,MATCH('Capacity Backing (Hide)'!CO$132,'Capacity Summary'!$B$139:$B$238,0),MATCH('Capacity Backing (Hide)'!$A162,'Capacity Summary'!$H$138:$BG$138,0))&lt;&gt;0,INDEX('Capacity Summary'!$H$139:$BG$238,MATCH('Capacity Backing (Hide)'!CO$132,'Capacity Summary'!$B$139:$B$238,0),MATCH('Capacity Backing (Hide)'!$A162,'Capacity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(Hide)'!$A162,'Capacity Summary'!$H$138:$BG$138,0))="x",INDEX('Capacity Summary'!$C$139:$E$238,MATCH('Capacity Backing (Hide)'!CP$132,'Capacity Summary'!$B$139:$B$238,0),4),IF(INDEX('Capacity Summary'!$H$139:$BG$238,MATCH('Capacity Backing (Hide)'!CP$132,'Capacity Summary'!$B$139:$B$238,0),MATCH('Capacity Backing (Hide)'!$A162,'Capacity Summary'!$H$138:$BG$138,0))&lt;&gt;0,INDEX('Capacity Summary'!$H$139:$BG$238,MATCH('Capacity Backing (Hide)'!CP$132,'Capacity Summary'!$B$139:$B$238,0),MATCH('Capacity Backing (Hide)'!$A162,'Capacity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(Hide)'!$A162,'Capacity Summary'!$H$138:$BG$138,0))="x",INDEX('Capacity Summary'!$C$139:$E$238,MATCH('Capacity Backing (Hide)'!CQ$132,'Capacity Summary'!$B$139:$B$238,0),4),IF(INDEX('Capacity Summary'!$H$139:$BG$238,MATCH('Capacity Backing (Hide)'!CQ$132,'Capacity Summary'!$B$139:$B$238,0),MATCH('Capacity Backing (Hide)'!$A162,'Capacity Summary'!$H$138:$BG$138,0))&lt;&gt;0,INDEX('Capacity Summary'!$H$139:$BG$238,MATCH('Capacity Backing (Hide)'!CQ$132,'Capacity Summary'!$B$139:$B$238,0),MATCH('Capacity Backing (Hide)'!$A162,'Capacity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(Hide)'!$A162,'Capacity Summary'!$H$138:$BG$138,0))="x",INDEX('Capacity Summary'!$C$139:$E$238,MATCH('Capacity Backing (Hide)'!CR$132,'Capacity Summary'!$B$139:$B$238,0),4),IF(INDEX('Capacity Summary'!$H$139:$BG$238,MATCH('Capacity Backing (Hide)'!CR$132,'Capacity Summary'!$B$139:$B$238,0),MATCH('Capacity Backing (Hide)'!$A162,'Capacity Summary'!$H$138:$BG$138,0))&lt;&gt;0,INDEX('Capacity Summary'!$H$139:$BG$238,MATCH('Capacity Backing (Hide)'!CR$132,'Capacity Summary'!$B$139:$B$238,0),MATCH('Capacity Backing (Hide)'!$A162,'Capacity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(Hide)'!$A162,'Capacity Summary'!$H$138:$BG$138,0))="x",INDEX('Capacity Summary'!$C$139:$E$238,MATCH('Capacity Backing (Hide)'!CS$132,'Capacity Summary'!$B$139:$B$238,0),4),IF(INDEX('Capacity Summary'!$H$139:$BG$238,MATCH('Capacity Backing (Hide)'!CS$132,'Capacity Summary'!$B$139:$B$238,0),MATCH('Capacity Backing (Hide)'!$A162,'Capacity Summary'!$H$138:$BG$138,0))&lt;&gt;0,INDEX('Capacity Summary'!$H$139:$BG$238,MATCH('Capacity Backing (Hide)'!CS$132,'Capacity Summary'!$B$139:$B$238,0),MATCH('Capacity Backing (Hide)'!$A162,'Capacity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(Hide)'!$A162,'Capacity Summary'!$H$138:$BG$138,0))="x",INDEX('Capacity Summary'!$C$139:$E$238,MATCH('Capacity Backing (Hide)'!CT$132,'Capacity Summary'!$B$139:$B$238,0),4),IF(INDEX('Capacity Summary'!$H$139:$BG$238,MATCH('Capacity Backing (Hide)'!CT$132,'Capacity Summary'!$B$139:$B$238,0),MATCH('Capacity Backing (Hide)'!$A162,'Capacity Summary'!$H$138:$BG$138,0))&lt;&gt;0,INDEX('Capacity Summary'!$H$139:$BG$238,MATCH('Capacity Backing (Hide)'!CT$132,'Capacity Summary'!$B$139:$B$238,0),MATCH('Capacity Backing (Hide)'!$A162,'Capacity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(Hide)'!$A162,'Capacity Summary'!$H$138:$BG$138,0))="x",INDEX('Capacity Summary'!$C$139:$E$238,MATCH('Capacity Backing (Hide)'!CU$132,'Capacity Summary'!$B$139:$B$238,0),4),IF(INDEX('Capacity Summary'!$H$139:$BG$238,MATCH('Capacity Backing (Hide)'!CU$132,'Capacity Summary'!$B$139:$B$238,0),MATCH('Capacity Backing (Hide)'!$A162,'Capacity Summary'!$H$138:$BG$138,0))&lt;&gt;0,INDEX('Capacity Summary'!$H$139:$BG$238,MATCH('Capacity Backing (Hide)'!CU$132,'Capacity Summary'!$B$139:$B$238,0),MATCH('Capacity Backing (Hide)'!$A162,'Capacity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(Hide)'!$A162,'Capacity Summary'!$H$138:$BG$138,0))="x",INDEX('Capacity Summary'!$C$139:$E$238,MATCH('Capacity Backing (Hide)'!CV$132,'Capacity Summary'!$B$139:$B$238,0),4),IF(INDEX('Capacity Summary'!$H$139:$BG$238,MATCH('Capacity Backing (Hide)'!CV$132,'Capacity Summary'!$B$139:$B$238,0),MATCH('Capacity Backing (Hide)'!$A162,'Capacity Summary'!$H$138:$BG$138,0))&lt;&gt;0,INDEX('Capacity Summary'!$H$139:$BG$238,MATCH('Capacity Backing (Hide)'!CV$132,'Capacity Summary'!$B$139:$B$238,0),MATCH('Capacity Backing (Hide)'!$A162,'Capacity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(Hide)'!$A162,'Capacity Summary'!$H$138:$BG$138,0))="x",INDEX('Capacity Summary'!$C$139:$E$238,MATCH('Capacity Backing (Hide)'!CW$132,'Capacity Summary'!$B$139:$B$238,0),4),IF(INDEX('Capacity Summary'!$H$139:$BG$238,MATCH('Capacity Backing (Hide)'!CW$132,'Capacity Summary'!$B$139:$B$238,0),MATCH('Capacity Backing (Hide)'!$A162,'Capacity Summary'!$H$138:$BG$138,0))&lt;&gt;0,INDEX('Capacity Summary'!$H$139:$BG$238,MATCH('Capacity Backing (Hide)'!CW$132,'Capacity Summary'!$B$139:$B$238,0),MATCH('Capacity Backing (Hide)'!$A162,'Capacity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3" spans="1:101" x14ac:dyDescent="0.35">
      <c r="A163" s="2">
        <f ca="1">'Required Capacity (Hide)'!E33</f>
        <v>44424</v>
      </c>
      <c r="B16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(Hide)'!$A163,'Capacity Summary'!$H$138:$BG$138,0))="x",INDEX('Capacity Summary'!$C$139:$E$238,MATCH('Capacity Backing (Hide)'!B$132,'Capacity Summary'!$B$139:$B$238,0),4),IF(INDEX('Capacity Summary'!$H$139:$BG$238,MATCH('Capacity Backing (Hide)'!B$132,'Capacity Summary'!$B$139:$B$238,0),MATCH('Capacity Backing (Hide)'!$A163,'Capacity Summary'!$H$138:$BG$138,0))&lt;&gt;0,INDEX('Capacity Summary'!$H$139:$BG$238,MATCH('Capacity Backing (Hide)'!B$132,'Capacity Summary'!$B$139:$B$238,0),MATCH('Capacity Backing (Hide)'!$A163,'Capacity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(Hide)'!$A163,'Capacity Summary'!$H$138:$BG$138,0))="x",INDEX('Capacity Summary'!$C$139:$E$238,MATCH('Capacity Backing (Hide)'!C$132,'Capacity Summary'!$B$139:$B$238,0),4),IF(INDEX('Capacity Summary'!$H$139:$BG$238,MATCH('Capacity Backing (Hide)'!C$132,'Capacity Summary'!$B$139:$B$238,0),MATCH('Capacity Backing (Hide)'!$A163,'Capacity Summary'!$H$138:$BG$138,0))&lt;&gt;0,INDEX('Capacity Summary'!$H$139:$BG$238,MATCH('Capacity Backing (Hide)'!C$132,'Capacity Summary'!$B$139:$B$238,0),MATCH('Capacity Backing (Hide)'!$A163,'Capacity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(Hide)'!$A163,'Capacity Summary'!$H$138:$BG$138,0))="x",INDEX('Capacity Summary'!$C$139:$E$238,MATCH('Capacity Backing (Hide)'!D$132,'Capacity Summary'!$B$139:$B$238,0),4),IF(INDEX('Capacity Summary'!$H$139:$BG$238,MATCH('Capacity Backing (Hide)'!D$132,'Capacity Summary'!$B$139:$B$238,0),MATCH('Capacity Backing (Hide)'!$A163,'Capacity Summary'!$H$138:$BG$138,0))&lt;&gt;0,INDEX('Capacity Summary'!$H$139:$BG$238,MATCH('Capacity Backing (Hide)'!D$132,'Capacity Summary'!$B$139:$B$238,0),MATCH('Capacity Backing (Hide)'!$A163,'Capacity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(Hide)'!$A163,'Capacity Summary'!$H$138:$BG$138,0))="x",INDEX('Capacity Summary'!$C$139:$E$238,MATCH('Capacity Backing (Hide)'!E$132,'Capacity Summary'!$B$139:$B$238,0),4),IF(INDEX('Capacity Summary'!$H$139:$BG$238,MATCH('Capacity Backing (Hide)'!E$132,'Capacity Summary'!$B$139:$B$238,0),MATCH('Capacity Backing (Hide)'!$A163,'Capacity Summary'!$H$138:$BG$138,0))&lt;&gt;0,INDEX('Capacity Summary'!$H$139:$BG$238,MATCH('Capacity Backing (Hide)'!E$132,'Capacity Summary'!$B$139:$B$238,0),MATCH('Capacity Backing (Hide)'!$A163,'Capacity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(Hide)'!$A163,'Capacity Summary'!$H$138:$BG$138,0))="x",INDEX('Capacity Summary'!$C$139:$E$238,MATCH('Capacity Backing (Hide)'!F$132,'Capacity Summary'!$B$139:$B$238,0),4),IF(INDEX('Capacity Summary'!$H$139:$BG$238,MATCH('Capacity Backing (Hide)'!F$132,'Capacity Summary'!$B$139:$B$238,0),MATCH('Capacity Backing (Hide)'!$A163,'Capacity Summary'!$H$138:$BG$138,0))&lt;&gt;0,INDEX('Capacity Summary'!$H$139:$BG$238,MATCH('Capacity Backing (Hide)'!F$132,'Capacity Summary'!$B$139:$B$238,0),MATCH('Capacity Backing (Hide)'!$A163,'Capacity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(Hide)'!$A163,'Capacity Summary'!$H$138:$BG$138,0))="x",INDEX('Capacity Summary'!$C$139:$E$238,MATCH('Capacity Backing (Hide)'!G$132,'Capacity Summary'!$B$139:$B$238,0),4),IF(INDEX('Capacity Summary'!$H$139:$BG$238,MATCH('Capacity Backing (Hide)'!G$132,'Capacity Summary'!$B$139:$B$238,0),MATCH('Capacity Backing (Hide)'!$A163,'Capacity Summary'!$H$138:$BG$138,0))&lt;&gt;0,INDEX('Capacity Summary'!$H$139:$BG$238,MATCH('Capacity Backing (Hide)'!G$132,'Capacity Summary'!$B$139:$B$238,0),MATCH('Capacity Backing (Hide)'!$A163,'Capacity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(Hide)'!$A163,'Capacity Summary'!$H$138:$BG$138,0))="x",INDEX('Capacity Summary'!$C$139:$E$238,MATCH('Capacity Backing (Hide)'!H$132,'Capacity Summary'!$B$139:$B$238,0),4),IF(INDEX('Capacity Summary'!$H$139:$BG$238,MATCH('Capacity Backing (Hide)'!H$132,'Capacity Summary'!$B$139:$B$238,0),MATCH('Capacity Backing (Hide)'!$A163,'Capacity Summary'!$H$138:$BG$138,0))&lt;&gt;0,INDEX('Capacity Summary'!$H$139:$BG$238,MATCH('Capacity Backing (Hide)'!H$132,'Capacity Summary'!$B$139:$B$238,0),MATCH('Capacity Backing (Hide)'!$A163,'Capacity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(Hide)'!$A163,'Capacity Summary'!$H$138:$BG$138,0))="x",INDEX('Capacity Summary'!$C$139:$E$238,MATCH('Capacity Backing (Hide)'!I$132,'Capacity Summary'!$B$139:$B$238,0),4),IF(INDEX('Capacity Summary'!$H$139:$BG$238,MATCH('Capacity Backing (Hide)'!I$132,'Capacity Summary'!$B$139:$B$238,0),MATCH('Capacity Backing (Hide)'!$A163,'Capacity Summary'!$H$138:$BG$138,0))&lt;&gt;0,INDEX('Capacity Summary'!$H$139:$BG$238,MATCH('Capacity Backing (Hide)'!I$132,'Capacity Summary'!$B$139:$B$238,0),MATCH('Capacity Backing (Hide)'!$A163,'Capacity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(Hide)'!$A163,'Capacity Summary'!$H$138:$BG$138,0))="x",INDEX('Capacity Summary'!$C$139:$E$238,MATCH('Capacity Backing (Hide)'!J$132,'Capacity Summary'!$B$139:$B$238,0),4),IF(INDEX('Capacity Summary'!$H$139:$BG$238,MATCH('Capacity Backing (Hide)'!J$132,'Capacity Summary'!$B$139:$B$238,0),MATCH('Capacity Backing (Hide)'!$A163,'Capacity Summary'!$H$138:$BG$138,0))&lt;&gt;0,INDEX('Capacity Summary'!$H$139:$BG$238,MATCH('Capacity Backing (Hide)'!J$132,'Capacity Summary'!$B$139:$B$238,0),MATCH('Capacity Backing (Hide)'!$A163,'Capacity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(Hide)'!$A163,'Capacity Summary'!$H$138:$BG$138,0))="x",INDEX('Capacity Summary'!$C$139:$E$238,MATCH('Capacity Backing (Hide)'!K$132,'Capacity Summary'!$B$139:$B$238,0),4),IF(INDEX('Capacity Summary'!$H$139:$BG$238,MATCH('Capacity Backing (Hide)'!K$132,'Capacity Summary'!$B$139:$B$238,0),MATCH('Capacity Backing (Hide)'!$A163,'Capacity Summary'!$H$138:$BG$138,0))&lt;&gt;0,INDEX('Capacity Summary'!$H$139:$BG$238,MATCH('Capacity Backing (Hide)'!K$132,'Capacity Summary'!$B$139:$B$238,0),MATCH('Capacity Backing (Hide)'!$A163,'Capacity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(Hide)'!$A163,'Capacity Summary'!$H$138:$BG$138,0))="x",INDEX('Capacity Summary'!$C$139:$E$238,MATCH('Capacity Backing (Hide)'!L$132,'Capacity Summary'!$B$139:$B$238,0),4),IF(INDEX('Capacity Summary'!$H$139:$BG$238,MATCH('Capacity Backing (Hide)'!L$132,'Capacity Summary'!$B$139:$B$238,0),MATCH('Capacity Backing (Hide)'!$A163,'Capacity Summary'!$H$138:$BG$138,0))&lt;&gt;0,INDEX('Capacity Summary'!$H$139:$BG$238,MATCH('Capacity Backing (Hide)'!L$132,'Capacity Summary'!$B$139:$B$238,0),MATCH('Capacity Backing (Hide)'!$A163,'Capacity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(Hide)'!$A163,'Capacity Summary'!$H$138:$BG$138,0))="x",INDEX('Capacity Summary'!$C$139:$E$238,MATCH('Capacity Backing (Hide)'!M$132,'Capacity Summary'!$B$139:$B$238,0),4),IF(INDEX('Capacity Summary'!$H$139:$BG$238,MATCH('Capacity Backing (Hide)'!M$132,'Capacity Summary'!$B$139:$B$238,0),MATCH('Capacity Backing (Hide)'!$A163,'Capacity Summary'!$H$138:$BG$138,0))&lt;&gt;0,INDEX('Capacity Summary'!$H$139:$BG$238,MATCH('Capacity Backing (Hide)'!M$132,'Capacity Summary'!$B$139:$B$238,0),MATCH('Capacity Backing (Hide)'!$A163,'Capacity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(Hide)'!$A163,'Capacity Summary'!$H$138:$BG$138,0))="x",INDEX('Capacity Summary'!$C$139:$E$238,MATCH('Capacity Backing (Hide)'!N$132,'Capacity Summary'!$B$139:$B$238,0),4),IF(INDEX('Capacity Summary'!$H$139:$BG$238,MATCH('Capacity Backing (Hide)'!N$132,'Capacity Summary'!$B$139:$B$238,0),MATCH('Capacity Backing (Hide)'!$A163,'Capacity Summary'!$H$138:$BG$138,0))&lt;&gt;0,INDEX('Capacity Summary'!$H$139:$BG$238,MATCH('Capacity Backing (Hide)'!N$132,'Capacity Summary'!$B$139:$B$238,0),MATCH('Capacity Backing (Hide)'!$A163,'Capacity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(Hide)'!$A163,'Capacity Summary'!$H$138:$BG$138,0))="x",INDEX('Capacity Summary'!$C$139:$E$238,MATCH('Capacity Backing (Hide)'!O$132,'Capacity Summary'!$B$139:$B$238,0),4),IF(INDEX('Capacity Summary'!$H$139:$BG$238,MATCH('Capacity Backing (Hide)'!O$132,'Capacity Summary'!$B$139:$B$238,0),MATCH('Capacity Backing (Hide)'!$A163,'Capacity Summary'!$H$138:$BG$138,0))&lt;&gt;0,INDEX('Capacity Summary'!$H$139:$BG$238,MATCH('Capacity Backing (Hide)'!O$132,'Capacity Summary'!$B$139:$B$238,0),MATCH('Capacity Backing (Hide)'!$A163,'Capacity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(Hide)'!$A163,'Capacity Summary'!$H$138:$BG$138,0))="x",INDEX('Capacity Summary'!$C$139:$E$238,MATCH('Capacity Backing (Hide)'!P$132,'Capacity Summary'!$B$139:$B$238,0),4),IF(INDEX('Capacity Summary'!$H$139:$BG$238,MATCH('Capacity Backing (Hide)'!P$132,'Capacity Summary'!$B$139:$B$238,0),MATCH('Capacity Backing (Hide)'!$A163,'Capacity Summary'!$H$138:$BG$138,0))&lt;&gt;0,INDEX('Capacity Summary'!$H$139:$BG$238,MATCH('Capacity Backing (Hide)'!P$132,'Capacity Summary'!$B$139:$B$238,0),MATCH('Capacity Backing (Hide)'!$A163,'Capacity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(Hide)'!$A163,'Capacity Summary'!$H$138:$BG$138,0))="x",INDEX('Capacity Summary'!$C$139:$E$238,MATCH('Capacity Backing (Hide)'!Q$132,'Capacity Summary'!$B$139:$B$238,0),4),IF(INDEX('Capacity Summary'!$H$139:$BG$238,MATCH('Capacity Backing (Hide)'!Q$132,'Capacity Summary'!$B$139:$B$238,0),MATCH('Capacity Backing (Hide)'!$A163,'Capacity Summary'!$H$138:$BG$138,0))&lt;&gt;0,INDEX('Capacity Summary'!$H$139:$BG$238,MATCH('Capacity Backing (Hide)'!Q$132,'Capacity Summary'!$B$139:$B$238,0),MATCH('Capacity Backing (Hide)'!$A163,'Capacity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(Hide)'!$A163,'Capacity Summary'!$H$138:$BG$138,0))="x",INDEX('Capacity Summary'!$C$139:$E$238,MATCH('Capacity Backing (Hide)'!R$132,'Capacity Summary'!$B$139:$B$238,0),4),IF(INDEX('Capacity Summary'!$H$139:$BG$238,MATCH('Capacity Backing (Hide)'!R$132,'Capacity Summary'!$B$139:$B$238,0),MATCH('Capacity Backing (Hide)'!$A163,'Capacity Summary'!$H$138:$BG$138,0))&lt;&gt;0,INDEX('Capacity Summary'!$H$139:$BG$238,MATCH('Capacity Backing (Hide)'!R$132,'Capacity Summary'!$B$139:$B$238,0),MATCH('Capacity Backing (Hide)'!$A163,'Capacity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(Hide)'!$A163,'Capacity Summary'!$H$138:$BG$138,0))="x",INDEX('Capacity Summary'!$C$139:$E$238,MATCH('Capacity Backing (Hide)'!S$132,'Capacity Summary'!$B$139:$B$238,0),4),IF(INDEX('Capacity Summary'!$H$139:$BG$238,MATCH('Capacity Backing (Hide)'!S$132,'Capacity Summary'!$B$139:$B$238,0),MATCH('Capacity Backing (Hide)'!$A163,'Capacity Summary'!$H$138:$BG$138,0))&lt;&gt;0,INDEX('Capacity Summary'!$H$139:$BG$238,MATCH('Capacity Backing (Hide)'!S$132,'Capacity Summary'!$B$139:$B$238,0),MATCH('Capacity Backing (Hide)'!$A163,'Capacity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(Hide)'!$A163,'Capacity Summary'!$H$138:$BG$138,0))="x",INDEX('Capacity Summary'!$C$139:$E$238,MATCH('Capacity Backing (Hide)'!T$132,'Capacity Summary'!$B$139:$B$238,0),4),IF(INDEX('Capacity Summary'!$H$139:$BG$238,MATCH('Capacity Backing (Hide)'!T$132,'Capacity Summary'!$B$139:$B$238,0),MATCH('Capacity Backing (Hide)'!$A163,'Capacity Summary'!$H$138:$BG$138,0))&lt;&gt;0,INDEX('Capacity Summary'!$H$139:$BG$238,MATCH('Capacity Backing (Hide)'!T$132,'Capacity Summary'!$B$139:$B$238,0),MATCH('Capacity Backing (Hide)'!$A163,'Capacity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(Hide)'!$A163,'Capacity Summary'!$H$138:$BG$138,0))="x",INDEX('Capacity Summary'!$C$139:$E$238,MATCH('Capacity Backing (Hide)'!U$132,'Capacity Summary'!$B$139:$B$238,0),4),IF(INDEX('Capacity Summary'!$H$139:$BG$238,MATCH('Capacity Backing (Hide)'!U$132,'Capacity Summary'!$B$139:$B$238,0),MATCH('Capacity Backing (Hide)'!$A163,'Capacity Summary'!$H$138:$BG$138,0))&lt;&gt;0,INDEX('Capacity Summary'!$H$139:$BG$238,MATCH('Capacity Backing (Hide)'!U$132,'Capacity Summary'!$B$139:$B$238,0),MATCH('Capacity Backing (Hide)'!$A163,'Capacity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(Hide)'!$A163,'Capacity Summary'!$H$138:$BG$138,0))="x",INDEX('Capacity Summary'!$C$139:$E$238,MATCH('Capacity Backing (Hide)'!V$132,'Capacity Summary'!$B$139:$B$238,0),4),IF(INDEX('Capacity Summary'!$H$139:$BG$238,MATCH('Capacity Backing (Hide)'!V$132,'Capacity Summary'!$B$139:$B$238,0),MATCH('Capacity Backing (Hide)'!$A163,'Capacity Summary'!$H$138:$BG$138,0))&lt;&gt;0,INDEX('Capacity Summary'!$H$139:$BG$238,MATCH('Capacity Backing (Hide)'!V$132,'Capacity Summary'!$B$139:$B$238,0),MATCH('Capacity Backing (Hide)'!$A163,'Capacity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(Hide)'!$A163,'Capacity Summary'!$H$138:$BG$138,0))="x",INDEX('Capacity Summary'!$C$139:$E$238,MATCH('Capacity Backing (Hide)'!W$132,'Capacity Summary'!$B$139:$B$238,0),4),IF(INDEX('Capacity Summary'!$H$139:$BG$238,MATCH('Capacity Backing (Hide)'!W$132,'Capacity Summary'!$B$139:$B$238,0),MATCH('Capacity Backing (Hide)'!$A163,'Capacity Summary'!$H$138:$BG$138,0))&lt;&gt;0,INDEX('Capacity Summary'!$H$139:$BG$238,MATCH('Capacity Backing (Hide)'!W$132,'Capacity Summary'!$B$139:$B$238,0),MATCH('Capacity Backing (Hide)'!$A163,'Capacity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(Hide)'!$A163,'Capacity Summary'!$H$138:$BG$138,0))="x",INDEX('Capacity Summary'!$C$139:$E$238,MATCH('Capacity Backing (Hide)'!X$132,'Capacity Summary'!$B$139:$B$238,0),4),IF(INDEX('Capacity Summary'!$H$139:$BG$238,MATCH('Capacity Backing (Hide)'!X$132,'Capacity Summary'!$B$139:$B$238,0),MATCH('Capacity Backing (Hide)'!$A163,'Capacity Summary'!$H$138:$BG$138,0))&lt;&gt;0,INDEX('Capacity Summary'!$H$139:$BG$238,MATCH('Capacity Backing (Hide)'!X$132,'Capacity Summary'!$B$139:$B$238,0),MATCH('Capacity Backing (Hide)'!$A163,'Capacity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(Hide)'!$A163,'Capacity Summary'!$H$138:$BG$138,0))="x",INDEX('Capacity Summary'!$C$139:$E$238,MATCH('Capacity Backing (Hide)'!Y$132,'Capacity Summary'!$B$139:$B$238,0),4),IF(INDEX('Capacity Summary'!$H$139:$BG$238,MATCH('Capacity Backing (Hide)'!Y$132,'Capacity Summary'!$B$139:$B$238,0),MATCH('Capacity Backing (Hide)'!$A163,'Capacity Summary'!$H$138:$BG$138,0))&lt;&gt;0,INDEX('Capacity Summary'!$H$139:$BG$238,MATCH('Capacity Backing (Hide)'!Y$132,'Capacity Summary'!$B$139:$B$238,0),MATCH('Capacity Backing (Hide)'!$A163,'Capacity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(Hide)'!$A163,'Capacity Summary'!$H$138:$BG$138,0))="x",INDEX('Capacity Summary'!$C$139:$E$238,MATCH('Capacity Backing (Hide)'!Z$132,'Capacity Summary'!$B$139:$B$238,0),4),IF(INDEX('Capacity Summary'!$H$139:$BG$238,MATCH('Capacity Backing (Hide)'!Z$132,'Capacity Summary'!$B$139:$B$238,0),MATCH('Capacity Backing (Hide)'!$A163,'Capacity Summary'!$H$138:$BG$138,0))&lt;&gt;0,INDEX('Capacity Summary'!$H$139:$BG$238,MATCH('Capacity Backing (Hide)'!Z$132,'Capacity Summary'!$B$139:$B$238,0),MATCH('Capacity Backing (Hide)'!$A163,'Capacity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(Hide)'!$A163,'Capacity Summary'!$H$138:$BG$138,0))="x",INDEX('Capacity Summary'!$C$139:$E$238,MATCH('Capacity Backing (Hide)'!AA$132,'Capacity Summary'!$B$139:$B$238,0),4),IF(INDEX('Capacity Summary'!$H$139:$BG$238,MATCH('Capacity Backing (Hide)'!AA$132,'Capacity Summary'!$B$139:$B$238,0),MATCH('Capacity Backing (Hide)'!$A163,'Capacity Summary'!$H$138:$BG$138,0))&lt;&gt;0,INDEX('Capacity Summary'!$H$139:$BG$238,MATCH('Capacity Backing (Hide)'!AA$132,'Capacity Summary'!$B$139:$B$238,0),MATCH('Capacity Backing (Hide)'!$A163,'Capacity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(Hide)'!$A163,'Capacity Summary'!$H$138:$BG$138,0))="x",INDEX('Capacity Summary'!$C$139:$E$238,MATCH('Capacity Backing (Hide)'!AB$132,'Capacity Summary'!$B$139:$B$238,0),4),IF(INDEX('Capacity Summary'!$H$139:$BG$238,MATCH('Capacity Backing (Hide)'!AB$132,'Capacity Summary'!$B$139:$B$238,0),MATCH('Capacity Backing (Hide)'!$A163,'Capacity Summary'!$H$138:$BG$138,0))&lt;&gt;0,INDEX('Capacity Summary'!$H$139:$BG$238,MATCH('Capacity Backing (Hide)'!AB$132,'Capacity Summary'!$B$139:$B$238,0),MATCH('Capacity Backing (Hide)'!$A163,'Capacity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(Hide)'!$A163,'Capacity Summary'!$H$138:$BG$138,0))="x",INDEX('Capacity Summary'!$C$139:$E$238,MATCH('Capacity Backing (Hide)'!AC$132,'Capacity Summary'!$B$139:$B$238,0),4),IF(INDEX('Capacity Summary'!$H$139:$BG$238,MATCH('Capacity Backing (Hide)'!AC$132,'Capacity Summary'!$B$139:$B$238,0),MATCH('Capacity Backing (Hide)'!$A163,'Capacity Summary'!$H$138:$BG$138,0))&lt;&gt;0,INDEX('Capacity Summary'!$H$139:$BG$238,MATCH('Capacity Backing (Hide)'!AC$132,'Capacity Summary'!$B$139:$B$238,0),MATCH('Capacity Backing (Hide)'!$A163,'Capacity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(Hide)'!$A163,'Capacity Summary'!$H$138:$BG$138,0))="x",INDEX('Capacity Summary'!$C$139:$E$238,MATCH('Capacity Backing (Hide)'!AD$132,'Capacity Summary'!$B$139:$B$238,0),4),IF(INDEX('Capacity Summary'!$H$139:$BG$238,MATCH('Capacity Backing (Hide)'!AD$132,'Capacity Summary'!$B$139:$B$238,0),MATCH('Capacity Backing (Hide)'!$A163,'Capacity Summary'!$H$138:$BG$138,0))&lt;&gt;0,INDEX('Capacity Summary'!$H$139:$BG$238,MATCH('Capacity Backing (Hide)'!AD$132,'Capacity Summary'!$B$139:$B$238,0),MATCH('Capacity Backing (Hide)'!$A163,'Capacity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(Hide)'!$A163,'Capacity Summary'!$H$138:$BG$138,0))="x",INDEX('Capacity Summary'!$C$139:$E$238,MATCH('Capacity Backing (Hide)'!AE$132,'Capacity Summary'!$B$139:$B$238,0),4),IF(INDEX('Capacity Summary'!$H$139:$BG$238,MATCH('Capacity Backing (Hide)'!AE$132,'Capacity Summary'!$B$139:$B$238,0),MATCH('Capacity Backing (Hide)'!$A163,'Capacity Summary'!$H$138:$BG$138,0))&lt;&gt;0,INDEX('Capacity Summary'!$H$139:$BG$238,MATCH('Capacity Backing (Hide)'!AE$132,'Capacity Summary'!$B$139:$B$238,0),MATCH('Capacity Backing (Hide)'!$A163,'Capacity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(Hide)'!$A163,'Capacity Summary'!$H$138:$BG$138,0))="x",INDEX('Capacity Summary'!$C$139:$E$238,MATCH('Capacity Backing (Hide)'!AF$132,'Capacity Summary'!$B$139:$B$238,0),4),IF(INDEX('Capacity Summary'!$H$139:$BG$238,MATCH('Capacity Backing (Hide)'!AF$132,'Capacity Summary'!$B$139:$B$238,0),MATCH('Capacity Backing (Hide)'!$A163,'Capacity Summary'!$H$138:$BG$138,0))&lt;&gt;0,INDEX('Capacity Summary'!$H$139:$BG$238,MATCH('Capacity Backing (Hide)'!AF$132,'Capacity Summary'!$B$139:$B$238,0),MATCH('Capacity Backing (Hide)'!$A163,'Capacity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(Hide)'!$A163,'Capacity Summary'!$H$138:$BG$138,0))="x",INDEX('Capacity Summary'!$C$139:$E$238,MATCH('Capacity Backing (Hide)'!AG$132,'Capacity Summary'!$B$139:$B$238,0),4),IF(INDEX('Capacity Summary'!$H$139:$BG$238,MATCH('Capacity Backing (Hide)'!AG$132,'Capacity Summary'!$B$139:$B$238,0),MATCH('Capacity Backing (Hide)'!$A163,'Capacity Summary'!$H$138:$BG$138,0))&lt;&gt;0,INDEX('Capacity Summary'!$H$139:$BG$238,MATCH('Capacity Backing (Hide)'!AG$132,'Capacity Summary'!$B$139:$B$238,0),MATCH('Capacity Backing (Hide)'!$A163,'Capacity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(Hide)'!$A163,'Capacity Summary'!$H$138:$BG$138,0))="x",INDEX('Capacity Summary'!$C$139:$E$238,MATCH('Capacity Backing (Hide)'!AH$132,'Capacity Summary'!$B$139:$B$238,0),4),IF(INDEX('Capacity Summary'!$H$139:$BG$238,MATCH('Capacity Backing (Hide)'!AH$132,'Capacity Summary'!$B$139:$B$238,0),MATCH('Capacity Backing (Hide)'!$A163,'Capacity Summary'!$H$138:$BG$138,0))&lt;&gt;0,INDEX('Capacity Summary'!$H$139:$BG$238,MATCH('Capacity Backing (Hide)'!AH$132,'Capacity Summary'!$B$139:$B$238,0),MATCH('Capacity Backing (Hide)'!$A163,'Capacity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(Hide)'!$A163,'Capacity Summary'!$H$138:$BG$138,0))="x",INDEX('Capacity Summary'!$C$139:$E$238,MATCH('Capacity Backing (Hide)'!AI$132,'Capacity Summary'!$B$139:$B$238,0),4),IF(INDEX('Capacity Summary'!$H$139:$BG$238,MATCH('Capacity Backing (Hide)'!AI$132,'Capacity Summary'!$B$139:$B$238,0),MATCH('Capacity Backing (Hide)'!$A163,'Capacity Summary'!$H$138:$BG$138,0))&lt;&gt;0,INDEX('Capacity Summary'!$H$139:$BG$238,MATCH('Capacity Backing (Hide)'!AI$132,'Capacity Summary'!$B$139:$B$238,0),MATCH('Capacity Backing (Hide)'!$A163,'Capacity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(Hide)'!$A163,'Capacity Summary'!$H$138:$BG$138,0))="x",INDEX('Capacity Summary'!$C$139:$E$238,MATCH('Capacity Backing (Hide)'!AJ$132,'Capacity Summary'!$B$139:$B$238,0),4),IF(INDEX('Capacity Summary'!$H$139:$BG$238,MATCH('Capacity Backing (Hide)'!AJ$132,'Capacity Summary'!$B$139:$B$238,0),MATCH('Capacity Backing (Hide)'!$A163,'Capacity Summary'!$H$138:$BG$138,0))&lt;&gt;0,INDEX('Capacity Summary'!$H$139:$BG$238,MATCH('Capacity Backing (Hide)'!AJ$132,'Capacity Summary'!$B$139:$B$238,0),MATCH('Capacity Backing (Hide)'!$A163,'Capacity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(Hide)'!$A163,'Capacity Summary'!$H$138:$BG$138,0))="x",INDEX('Capacity Summary'!$C$139:$E$238,MATCH('Capacity Backing (Hide)'!AK$132,'Capacity Summary'!$B$139:$B$238,0),4),IF(INDEX('Capacity Summary'!$H$139:$BG$238,MATCH('Capacity Backing (Hide)'!AK$132,'Capacity Summary'!$B$139:$B$238,0),MATCH('Capacity Backing (Hide)'!$A163,'Capacity Summary'!$H$138:$BG$138,0))&lt;&gt;0,INDEX('Capacity Summary'!$H$139:$BG$238,MATCH('Capacity Backing (Hide)'!AK$132,'Capacity Summary'!$B$139:$B$238,0),MATCH('Capacity Backing (Hide)'!$A163,'Capacity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(Hide)'!$A163,'Capacity Summary'!$H$138:$BG$138,0))="x",INDEX('Capacity Summary'!$C$139:$E$238,MATCH('Capacity Backing (Hide)'!AL$132,'Capacity Summary'!$B$139:$B$238,0),4),IF(INDEX('Capacity Summary'!$H$139:$BG$238,MATCH('Capacity Backing (Hide)'!AL$132,'Capacity Summary'!$B$139:$B$238,0),MATCH('Capacity Backing (Hide)'!$A163,'Capacity Summary'!$H$138:$BG$138,0))&lt;&gt;0,INDEX('Capacity Summary'!$H$139:$BG$238,MATCH('Capacity Backing (Hide)'!AL$132,'Capacity Summary'!$B$139:$B$238,0),MATCH('Capacity Backing (Hide)'!$A163,'Capacity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(Hide)'!$A163,'Capacity Summary'!$H$138:$BG$138,0))="x",INDEX('Capacity Summary'!$C$139:$E$238,MATCH('Capacity Backing (Hide)'!AM$132,'Capacity Summary'!$B$139:$B$238,0),4),IF(INDEX('Capacity Summary'!$H$139:$BG$238,MATCH('Capacity Backing (Hide)'!AM$132,'Capacity Summary'!$B$139:$B$238,0),MATCH('Capacity Backing (Hide)'!$A163,'Capacity Summary'!$H$138:$BG$138,0))&lt;&gt;0,INDEX('Capacity Summary'!$H$139:$BG$238,MATCH('Capacity Backing (Hide)'!AM$132,'Capacity Summary'!$B$139:$B$238,0),MATCH('Capacity Backing (Hide)'!$A163,'Capacity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(Hide)'!$A163,'Capacity Summary'!$H$138:$BG$138,0))="x",INDEX('Capacity Summary'!$C$139:$E$238,MATCH('Capacity Backing (Hide)'!AN$132,'Capacity Summary'!$B$139:$B$238,0),4),IF(INDEX('Capacity Summary'!$H$139:$BG$238,MATCH('Capacity Backing (Hide)'!AN$132,'Capacity Summary'!$B$139:$B$238,0),MATCH('Capacity Backing (Hide)'!$A163,'Capacity Summary'!$H$138:$BG$138,0))&lt;&gt;0,INDEX('Capacity Summary'!$H$139:$BG$238,MATCH('Capacity Backing (Hide)'!AN$132,'Capacity Summary'!$B$139:$B$238,0),MATCH('Capacity Backing (Hide)'!$A163,'Capacity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(Hide)'!$A163,'Capacity Summary'!$H$138:$BG$138,0))="x",INDEX('Capacity Summary'!$C$139:$E$238,MATCH('Capacity Backing (Hide)'!AO$132,'Capacity Summary'!$B$139:$B$238,0),4),IF(INDEX('Capacity Summary'!$H$139:$BG$238,MATCH('Capacity Backing (Hide)'!AO$132,'Capacity Summary'!$B$139:$B$238,0),MATCH('Capacity Backing (Hide)'!$A163,'Capacity Summary'!$H$138:$BG$138,0))&lt;&gt;0,INDEX('Capacity Summary'!$H$139:$BG$238,MATCH('Capacity Backing (Hide)'!AO$132,'Capacity Summary'!$B$139:$B$238,0),MATCH('Capacity Backing (Hide)'!$A163,'Capacity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(Hide)'!$A163,'Capacity Summary'!$H$138:$BG$138,0))="x",INDEX('Capacity Summary'!$C$139:$E$238,MATCH('Capacity Backing (Hide)'!AP$132,'Capacity Summary'!$B$139:$B$238,0),4),IF(INDEX('Capacity Summary'!$H$139:$BG$238,MATCH('Capacity Backing (Hide)'!AP$132,'Capacity Summary'!$B$139:$B$238,0),MATCH('Capacity Backing (Hide)'!$A163,'Capacity Summary'!$H$138:$BG$138,0))&lt;&gt;0,INDEX('Capacity Summary'!$H$139:$BG$238,MATCH('Capacity Backing (Hide)'!AP$132,'Capacity Summary'!$B$139:$B$238,0),MATCH('Capacity Backing (Hide)'!$A163,'Capacity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(Hide)'!$A163,'Capacity Summary'!$H$138:$BG$138,0))="x",INDEX('Capacity Summary'!$C$139:$E$238,MATCH('Capacity Backing (Hide)'!AQ$132,'Capacity Summary'!$B$139:$B$238,0),4),IF(INDEX('Capacity Summary'!$H$139:$BG$238,MATCH('Capacity Backing (Hide)'!AQ$132,'Capacity Summary'!$B$139:$B$238,0),MATCH('Capacity Backing (Hide)'!$A163,'Capacity Summary'!$H$138:$BG$138,0))&lt;&gt;0,INDEX('Capacity Summary'!$H$139:$BG$238,MATCH('Capacity Backing (Hide)'!AQ$132,'Capacity Summary'!$B$139:$B$238,0),MATCH('Capacity Backing (Hide)'!$A163,'Capacity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(Hide)'!$A163,'Capacity Summary'!$H$138:$BG$138,0))="x",INDEX('Capacity Summary'!$C$139:$E$238,MATCH('Capacity Backing (Hide)'!AR$132,'Capacity Summary'!$B$139:$B$238,0),4),IF(INDEX('Capacity Summary'!$H$139:$BG$238,MATCH('Capacity Backing (Hide)'!AR$132,'Capacity Summary'!$B$139:$B$238,0),MATCH('Capacity Backing (Hide)'!$A163,'Capacity Summary'!$H$138:$BG$138,0))&lt;&gt;0,INDEX('Capacity Summary'!$H$139:$BG$238,MATCH('Capacity Backing (Hide)'!AR$132,'Capacity Summary'!$B$139:$B$238,0),MATCH('Capacity Backing (Hide)'!$A163,'Capacity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(Hide)'!$A163,'Capacity Summary'!$H$138:$BG$138,0))="x",INDEX('Capacity Summary'!$C$139:$E$238,MATCH('Capacity Backing (Hide)'!AS$132,'Capacity Summary'!$B$139:$B$238,0),4),IF(INDEX('Capacity Summary'!$H$139:$BG$238,MATCH('Capacity Backing (Hide)'!AS$132,'Capacity Summary'!$B$139:$B$238,0),MATCH('Capacity Backing (Hide)'!$A163,'Capacity Summary'!$H$138:$BG$138,0))&lt;&gt;0,INDEX('Capacity Summary'!$H$139:$BG$238,MATCH('Capacity Backing (Hide)'!AS$132,'Capacity Summary'!$B$139:$B$238,0),MATCH('Capacity Backing (Hide)'!$A163,'Capacity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(Hide)'!$A163,'Capacity Summary'!$H$138:$BG$138,0))="x",INDEX('Capacity Summary'!$C$139:$E$238,MATCH('Capacity Backing (Hide)'!AT$132,'Capacity Summary'!$B$139:$B$238,0),4),IF(INDEX('Capacity Summary'!$H$139:$BG$238,MATCH('Capacity Backing (Hide)'!AT$132,'Capacity Summary'!$B$139:$B$238,0),MATCH('Capacity Backing (Hide)'!$A163,'Capacity Summary'!$H$138:$BG$138,0))&lt;&gt;0,INDEX('Capacity Summary'!$H$139:$BG$238,MATCH('Capacity Backing (Hide)'!AT$132,'Capacity Summary'!$B$139:$B$238,0),MATCH('Capacity Backing (Hide)'!$A163,'Capacity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(Hide)'!$A163,'Capacity Summary'!$H$138:$BG$138,0))="x",INDEX('Capacity Summary'!$C$139:$E$238,MATCH('Capacity Backing (Hide)'!AU$132,'Capacity Summary'!$B$139:$B$238,0),4),IF(INDEX('Capacity Summary'!$H$139:$BG$238,MATCH('Capacity Backing (Hide)'!AU$132,'Capacity Summary'!$B$139:$B$238,0),MATCH('Capacity Backing (Hide)'!$A163,'Capacity Summary'!$H$138:$BG$138,0))&lt;&gt;0,INDEX('Capacity Summary'!$H$139:$BG$238,MATCH('Capacity Backing (Hide)'!AU$132,'Capacity Summary'!$B$139:$B$238,0),MATCH('Capacity Backing (Hide)'!$A163,'Capacity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(Hide)'!$A163,'Capacity Summary'!$H$138:$BG$138,0))="x",INDEX('Capacity Summary'!$C$139:$E$238,MATCH('Capacity Backing (Hide)'!AV$132,'Capacity Summary'!$B$139:$B$238,0),4),IF(INDEX('Capacity Summary'!$H$139:$BG$238,MATCH('Capacity Backing (Hide)'!AV$132,'Capacity Summary'!$B$139:$B$238,0),MATCH('Capacity Backing (Hide)'!$A163,'Capacity Summary'!$H$138:$BG$138,0))&lt;&gt;0,INDEX('Capacity Summary'!$H$139:$BG$238,MATCH('Capacity Backing (Hide)'!AV$132,'Capacity Summary'!$B$139:$B$238,0),MATCH('Capacity Backing (Hide)'!$A163,'Capacity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(Hide)'!$A163,'Capacity Summary'!$H$138:$BG$138,0))="x",INDEX('Capacity Summary'!$C$139:$E$238,MATCH('Capacity Backing (Hide)'!AW$132,'Capacity Summary'!$B$139:$B$238,0),4),IF(INDEX('Capacity Summary'!$H$139:$BG$238,MATCH('Capacity Backing (Hide)'!AW$132,'Capacity Summary'!$B$139:$B$238,0),MATCH('Capacity Backing (Hide)'!$A163,'Capacity Summary'!$H$138:$BG$138,0))&lt;&gt;0,INDEX('Capacity Summary'!$H$139:$BG$238,MATCH('Capacity Backing (Hide)'!AW$132,'Capacity Summary'!$B$139:$B$238,0),MATCH('Capacity Backing (Hide)'!$A163,'Capacity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(Hide)'!$A163,'Capacity Summary'!$H$138:$BG$138,0))="x",INDEX('Capacity Summary'!$C$139:$E$238,MATCH('Capacity Backing (Hide)'!AX$132,'Capacity Summary'!$B$139:$B$238,0),4),IF(INDEX('Capacity Summary'!$H$139:$BG$238,MATCH('Capacity Backing (Hide)'!AX$132,'Capacity Summary'!$B$139:$B$238,0),MATCH('Capacity Backing (Hide)'!$A163,'Capacity Summary'!$H$138:$BG$138,0))&lt;&gt;0,INDEX('Capacity Summary'!$H$139:$BG$238,MATCH('Capacity Backing (Hide)'!AX$132,'Capacity Summary'!$B$139:$B$238,0),MATCH('Capacity Backing (Hide)'!$A163,'Capacity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(Hide)'!$A163,'Capacity Summary'!$H$138:$BG$138,0))="x",INDEX('Capacity Summary'!$C$139:$E$238,MATCH('Capacity Backing (Hide)'!AY$132,'Capacity Summary'!$B$139:$B$238,0),4),IF(INDEX('Capacity Summary'!$H$139:$BG$238,MATCH('Capacity Backing (Hide)'!AY$132,'Capacity Summary'!$B$139:$B$238,0),MATCH('Capacity Backing (Hide)'!$A163,'Capacity Summary'!$H$138:$BG$138,0))&lt;&gt;0,INDEX('Capacity Summary'!$H$139:$BG$238,MATCH('Capacity Backing (Hide)'!AY$132,'Capacity Summary'!$B$139:$B$238,0),MATCH('Capacity Backing (Hide)'!$A163,'Capacity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(Hide)'!$A163,'Capacity Summary'!$H$138:$BG$138,0))="x",INDEX('Capacity Summary'!$C$139:$E$238,MATCH('Capacity Backing (Hide)'!AZ$132,'Capacity Summary'!$B$139:$B$238,0),4),IF(INDEX('Capacity Summary'!$H$139:$BG$238,MATCH('Capacity Backing (Hide)'!AZ$132,'Capacity Summary'!$B$139:$B$238,0),MATCH('Capacity Backing (Hide)'!$A163,'Capacity Summary'!$H$138:$BG$138,0))&lt;&gt;0,INDEX('Capacity Summary'!$H$139:$BG$238,MATCH('Capacity Backing (Hide)'!AZ$132,'Capacity Summary'!$B$139:$B$238,0),MATCH('Capacity Backing (Hide)'!$A163,'Capacity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(Hide)'!$A163,'Capacity Summary'!$H$138:$BG$138,0))="x",INDEX('Capacity Summary'!$C$139:$E$238,MATCH('Capacity Backing (Hide)'!BA$132,'Capacity Summary'!$B$139:$B$238,0),4),IF(INDEX('Capacity Summary'!$H$139:$BG$238,MATCH('Capacity Backing (Hide)'!BA$132,'Capacity Summary'!$B$139:$B$238,0),MATCH('Capacity Backing (Hide)'!$A163,'Capacity Summary'!$H$138:$BG$138,0))&lt;&gt;0,INDEX('Capacity Summary'!$H$139:$BG$238,MATCH('Capacity Backing (Hide)'!BA$132,'Capacity Summary'!$B$139:$B$238,0),MATCH('Capacity Backing (Hide)'!$A163,'Capacity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(Hide)'!$A163,'Capacity Summary'!$H$138:$BG$138,0))="x",INDEX('Capacity Summary'!$C$139:$E$238,MATCH('Capacity Backing (Hide)'!BB$132,'Capacity Summary'!$B$139:$B$238,0),4),IF(INDEX('Capacity Summary'!$H$139:$BG$238,MATCH('Capacity Backing (Hide)'!BB$132,'Capacity Summary'!$B$139:$B$238,0),MATCH('Capacity Backing (Hide)'!$A163,'Capacity Summary'!$H$138:$BG$138,0))&lt;&gt;0,INDEX('Capacity Summary'!$H$139:$BG$238,MATCH('Capacity Backing (Hide)'!BB$132,'Capacity Summary'!$B$139:$B$238,0),MATCH('Capacity Backing (Hide)'!$A163,'Capacity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(Hide)'!$A163,'Capacity Summary'!$H$138:$BG$138,0))="x",INDEX('Capacity Summary'!$C$139:$E$238,MATCH('Capacity Backing (Hide)'!BC$132,'Capacity Summary'!$B$139:$B$238,0),4),IF(INDEX('Capacity Summary'!$H$139:$BG$238,MATCH('Capacity Backing (Hide)'!BC$132,'Capacity Summary'!$B$139:$B$238,0),MATCH('Capacity Backing (Hide)'!$A163,'Capacity Summary'!$H$138:$BG$138,0))&lt;&gt;0,INDEX('Capacity Summary'!$H$139:$BG$238,MATCH('Capacity Backing (Hide)'!BC$132,'Capacity Summary'!$B$139:$B$238,0),MATCH('Capacity Backing (Hide)'!$A163,'Capacity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(Hide)'!$A163,'Capacity Summary'!$H$138:$BG$138,0))="x",INDEX('Capacity Summary'!$C$139:$E$238,MATCH('Capacity Backing (Hide)'!BD$132,'Capacity Summary'!$B$139:$B$238,0),4),IF(INDEX('Capacity Summary'!$H$139:$BG$238,MATCH('Capacity Backing (Hide)'!BD$132,'Capacity Summary'!$B$139:$B$238,0),MATCH('Capacity Backing (Hide)'!$A163,'Capacity Summary'!$H$138:$BG$138,0))&lt;&gt;0,INDEX('Capacity Summary'!$H$139:$BG$238,MATCH('Capacity Backing (Hide)'!BD$132,'Capacity Summary'!$B$139:$B$238,0),MATCH('Capacity Backing (Hide)'!$A163,'Capacity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(Hide)'!$A163,'Capacity Summary'!$H$138:$BG$138,0))="x",INDEX('Capacity Summary'!$C$139:$E$238,MATCH('Capacity Backing (Hide)'!BE$132,'Capacity Summary'!$B$139:$B$238,0),4),IF(INDEX('Capacity Summary'!$H$139:$BG$238,MATCH('Capacity Backing (Hide)'!BE$132,'Capacity Summary'!$B$139:$B$238,0),MATCH('Capacity Backing (Hide)'!$A163,'Capacity Summary'!$H$138:$BG$138,0))&lt;&gt;0,INDEX('Capacity Summary'!$H$139:$BG$238,MATCH('Capacity Backing (Hide)'!BE$132,'Capacity Summary'!$B$139:$B$238,0),MATCH('Capacity Backing (Hide)'!$A163,'Capacity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(Hide)'!$A163,'Capacity Summary'!$H$138:$BG$138,0))="x",INDEX('Capacity Summary'!$C$139:$E$238,MATCH('Capacity Backing (Hide)'!BF$132,'Capacity Summary'!$B$139:$B$238,0),4),IF(INDEX('Capacity Summary'!$H$139:$BG$238,MATCH('Capacity Backing (Hide)'!BF$132,'Capacity Summary'!$B$139:$B$238,0),MATCH('Capacity Backing (Hide)'!$A163,'Capacity Summary'!$H$138:$BG$138,0))&lt;&gt;0,INDEX('Capacity Summary'!$H$139:$BG$238,MATCH('Capacity Backing (Hide)'!BF$132,'Capacity Summary'!$B$139:$B$238,0),MATCH('Capacity Backing (Hide)'!$A163,'Capacity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(Hide)'!$A163,'Capacity Summary'!$H$138:$BG$138,0))="x",INDEX('Capacity Summary'!$C$139:$E$238,MATCH('Capacity Backing (Hide)'!BG$132,'Capacity Summary'!$B$139:$B$238,0),4),IF(INDEX('Capacity Summary'!$H$139:$BG$238,MATCH('Capacity Backing (Hide)'!BG$132,'Capacity Summary'!$B$139:$B$238,0),MATCH('Capacity Backing (Hide)'!$A163,'Capacity Summary'!$H$138:$BG$138,0))&lt;&gt;0,INDEX('Capacity Summary'!$H$139:$BG$238,MATCH('Capacity Backing (Hide)'!BG$132,'Capacity Summary'!$B$139:$B$238,0),MATCH('Capacity Backing (Hide)'!$A163,'Capacity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(Hide)'!$A163,'Capacity Summary'!$H$138:$BG$138,0))="x",INDEX('Capacity Summary'!$C$139:$E$238,MATCH('Capacity Backing (Hide)'!BH$132,'Capacity Summary'!$B$139:$B$238,0),4),IF(INDEX('Capacity Summary'!$H$139:$BG$238,MATCH('Capacity Backing (Hide)'!BH$132,'Capacity Summary'!$B$139:$B$238,0),MATCH('Capacity Backing (Hide)'!$A163,'Capacity Summary'!$H$138:$BG$138,0))&lt;&gt;0,INDEX('Capacity Summary'!$H$139:$BG$238,MATCH('Capacity Backing (Hide)'!BH$132,'Capacity Summary'!$B$139:$B$238,0),MATCH('Capacity Backing (Hide)'!$A163,'Capacity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(Hide)'!$A163,'Capacity Summary'!$H$138:$BG$138,0))="x",INDEX('Capacity Summary'!$C$139:$E$238,MATCH('Capacity Backing (Hide)'!BI$132,'Capacity Summary'!$B$139:$B$238,0),4),IF(INDEX('Capacity Summary'!$H$139:$BG$238,MATCH('Capacity Backing (Hide)'!BI$132,'Capacity Summary'!$B$139:$B$238,0),MATCH('Capacity Backing (Hide)'!$A163,'Capacity Summary'!$H$138:$BG$138,0))&lt;&gt;0,INDEX('Capacity Summary'!$H$139:$BG$238,MATCH('Capacity Backing (Hide)'!BI$132,'Capacity Summary'!$B$139:$B$238,0),MATCH('Capacity Backing (Hide)'!$A163,'Capacity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(Hide)'!$A163,'Capacity Summary'!$H$138:$BG$138,0))="x",INDEX('Capacity Summary'!$C$139:$E$238,MATCH('Capacity Backing (Hide)'!BJ$132,'Capacity Summary'!$B$139:$B$238,0),4),IF(INDEX('Capacity Summary'!$H$139:$BG$238,MATCH('Capacity Backing (Hide)'!BJ$132,'Capacity Summary'!$B$139:$B$238,0),MATCH('Capacity Backing (Hide)'!$A163,'Capacity Summary'!$H$138:$BG$138,0))&lt;&gt;0,INDEX('Capacity Summary'!$H$139:$BG$238,MATCH('Capacity Backing (Hide)'!BJ$132,'Capacity Summary'!$B$139:$B$238,0),MATCH('Capacity Backing (Hide)'!$A163,'Capacity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(Hide)'!$A163,'Capacity Summary'!$H$138:$BG$138,0))="x",INDEX('Capacity Summary'!$C$139:$E$238,MATCH('Capacity Backing (Hide)'!BK$132,'Capacity Summary'!$B$139:$B$238,0),4),IF(INDEX('Capacity Summary'!$H$139:$BG$238,MATCH('Capacity Backing (Hide)'!BK$132,'Capacity Summary'!$B$139:$B$238,0),MATCH('Capacity Backing (Hide)'!$A163,'Capacity Summary'!$H$138:$BG$138,0))&lt;&gt;0,INDEX('Capacity Summary'!$H$139:$BG$238,MATCH('Capacity Backing (Hide)'!BK$132,'Capacity Summary'!$B$139:$B$238,0),MATCH('Capacity Backing (Hide)'!$A163,'Capacity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(Hide)'!$A163,'Capacity Summary'!$H$138:$BG$138,0))="x",INDEX('Capacity Summary'!$C$139:$E$238,MATCH('Capacity Backing (Hide)'!BL$132,'Capacity Summary'!$B$139:$B$238,0),4),IF(INDEX('Capacity Summary'!$H$139:$BG$238,MATCH('Capacity Backing (Hide)'!BL$132,'Capacity Summary'!$B$139:$B$238,0),MATCH('Capacity Backing (Hide)'!$A163,'Capacity Summary'!$H$138:$BG$138,0))&lt;&gt;0,INDEX('Capacity Summary'!$H$139:$BG$238,MATCH('Capacity Backing (Hide)'!BL$132,'Capacity Summary'!$B$139:$B$238,0),MATCH('Capacity Backing (Hide)'!$A163,'Capacity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(Hide)'!$A163,'Capacity Summary'!$H$138:$BG$138,0))="x",INDEX('Capacity Summary'!$C$139:$E$238,MATCH('Capacity Backing (Hide)'!BM$132,'Capacity Summary'!$B$139:$B$238,0),4),IF(INDEX('Capacity Summary'!$H$139:$BG$238,MATCH('Capacity Backing (Hide)'!BM$132,'Capacity Summary'!$B$139:$B$238,0),MATCH('Capacity Backing (Hide)'!$A163,'Capacity Summary'!$H$138:$BG$138,0))&lt;&gt;0,INDEX('Capacity Summary'!$H$139:$BG$238,MATCH('Capacity Backing (Hide)'!BM$132,'Capacity Summary'!$B$139:$B$238,0),MATCH('Capacity Backing (Hide)'!$A163,'Capacity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(Hide)'!$A163,'Capacity Summary'!$H$138:$BG$138,0))="x",INDEX('Capacity Summary'!$C$139:$E$238,MATCH('Capacity Backing (Hide)'!BN$132,'Capacity Summary'!$B$139:$B$238,0),4),IF(INDEX('Capacity Summary'!$H$139:$BG$238,MATCH('Capacity Backing (Hide)'!BN$132,'Capacity Summary'!$B$139:$B$238,0),MATCH('Capacity Backing (Hide)'!$A163,'Capacity Summary'!$H$138:$BG$138,0))&lt;&gt;0,INDEX('Capacity Summary'!$H$139:$BG$238,MATCH('Capacity Backing (Hide)'!BN$132,'Capacity Summary'!$B$139:$B$238,0),MATCH('Capacity Backing (Hide)'!$A163,'Capacity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(Hide)'!$A163,'Capacity Summary'!$H$138:$BG$138,0))="x",INDEX('Capacity Summary'!$C$139:$E$238,MATCH('Capacity Backing (Hide)'!BO$132,'Capacity Summary'!$B$139:$B$238,0),4),IF(INDEX('Capacity Summary'!$H$139:$BG$238,MATCH('Capacity Backing (Hide)'!BO$132,'Capacity Summary'!$B$139:$B$238,0),MATCH('Capacity Backing (Hide)'!$A163,'Capacity Summary'!$H$138:$BG$138,0))&lt;&gt;0,INDEX('Capacity Summary'!$H$139:$BG$238,MATCH('Capacity Backing (Hide)'!BO$132,'Capacity Summary'!$B$139:$B$238,0),MATCH('Capacity Backing (Hide)'!$A163,'Capacity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(Hide)'!$A163,'Capacity Summary'!$H$138:$BG$138,0))="x",INDEX('Capacity Summary'!$C$139:$E$238,MATCH('Capacity Backing (Hide)'!BP$132,'Capacity Summary'!$B$139:$B$238,0),4),IF(INDEX('Capacity Summary'!$H$139:$BG$238,MATCH('Capacity Backing (Hide)'!BP$132,'Capacity Summary'!$B$139:$B$238,0),MATCH('Capacity Backing (Hide)'!$A163,'Capacity Summary'!$H$138:$BG$138,0))&lt;&gt;0,INDEX('Capacity Summary'!$H$139:$BG$238,MATCH('Capacity Backing (Hide)'!BP$132,'Capacity Summary'!$B$139:$B$238,0),MATCH('Capacity Backing (Hide)'!$A163,'Capacity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(Hide)'!$A163,'Capacity Summary'!$H$138:$BG$138,0))="x",INDEX('Capacity Summary'!$C$139:$E$238,MATCH('Capacity Backing (Hide)'!BQ$132,'Capacity Summary'!$B$139:$B$238,0),4),IF(INDEX('Capacity Summary'!$H$139:$BG$238,MATCH('Capacity Backing (Hide)'!BQ$132,'Capacity Summary'!$B$139:$B$238,0),MATCH('Capacity Backing (Hide)'!$A163,'Capacity Summary'!$H$138:$BG$138,0))&lt;&gt;0,INDEX('Capacity Summary'!$H$139:$BG$238,MATCH('Capacity Backing (Hide)'!BQ$132,'Capacity Summary'!$B$139:$B$238,0),MATCH('Capacity Backing (Hide)'!$A163,'Capacity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(Hide)'!$A163,'Capacity Summary'!$H$138:$BG$138,0))="x",INDEX('Capacity Summary'!$C$139:$E$238,MATCH('Capacity Backing (Hide)'!BR$132,'Capacity Summary'!$B$139:$B$238,0),4),IF(INDEX('Capacity Summary'!$H$139:$BG$238,MATCH('Capacity Backing (Hide)'!BR$132,'Capacity Summary'!$B$139:$B$238,0),MATCH('Capacity Backing (Hide)'!$A163,'Capacity Summary'!$H$138:$BG$138,0))&lt;&gt;0,INDEX('Capacity Summary'!$H$139:$BG$238,MATCH('Capacity Backing (Hide)'!BR$132,'Capacity Summary'!$B$139:$B$238,0),MATCH('Capacity Backing (Hide)'!$A163,'Capacity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(Hide)'!$A163,'Capacity Summary'!$H$138:$BG$138,0))="x",INDEX('Capacity Summary'!$C$139:$E$238,MATCH('Capacity Backing (Hide)'!BS$132,'Capacity Summary'!$B$139:$B$238,0),4),IF(INDEX('Capacity Summary'!$H$139:$BG$238,MATCH('Capacity Backing (Hide)'!BS$132,'Capacity Summary'!$B$139:$B$238,0),MATCH('Capacity Backing (Hide)'!$A163,'Capacity Summary'!$H$138:$BG$138,0))&lt;&gt;0,INDEX('Capacity Summary'!$H$139:$BG$238,MATCH('Capacity Backing (Hide)'!BS$132,'Capacity Summary'!$B$139:$B$238,0),MATCH('Capacity Backing (Hide)'!$A163,'Capacity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(Hide)'!$A163,'Capacity Summary'!$H$138:$BG$138,0))="x",INDEX('Capacity Summary'!$C$139:$E$238,MATCH('Capacity Backing (Hide)'!BT$132,'Capacity Summary'!$B$139:$B$238,0),4),IF(INDEX('Capacity Summary'!$H$139:$BG$238,MATCH('Capacity Backing (Hide)'!BT$132,'Capacity Summary'!$B$139:$B$238,0),MATCH('Capacity Backing (Hide)'!$A163,'Capacity Summary'!$H$138:$BG$138,0))&lt;&gt;0,INDEX('Capacity Summary'!$H$139:$BG$238,MATCH('Capacity Backing (Hide)'!BT$132,'Capacity Summary'!$B$139:$B$238,0),MATCH('Capacity Backing (Hide)'!$A163,'Capacity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(Hide)'!$A163,'Capacity Summary'!$H$138:$BG$138,0))="x",INDEX('Capacity Summary'!$C$139:$E$238,MATCH('Capacity Backing (Hide)'!BU$132,'Capacity Summary'!$B$139:$B$238,0),4),IF(INDEX('Capacity Summary'!$H$139:$BG$238,MATCH('Capacity Backing (Hide)'!BU$132,'Capacity Summary'!$B$139:$B$238,0),MATCH('Capacity Backing (Hide)'!$A163,'Capacity Summary'!$H$138:$BG$138,0))&lt;&gt;0,INDEX('Capacity Summary'!$H$139:$BG$238,MATCH('Capacity Backing (Hide)'!BU$132,'Capacity Summary'!$B$139:$B$238,0),MATCH('Capacity Backing (Hide)'!$A163,'Capacity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(Hide)'!$A163,'Capacity Summary'!$H$138:$BG$138,0))="x",INDEX('Capacity Summary'!$C$139:$E$238,MATCH('Capacity Backing (Hide)'!BV$132,'Capacity Summary'!$B$139:$B$238,0),4),IF(INDEX('Capacity Summary'!$H$139:$BG$238,MATCH('Capacity Backing (Hide)'!BV$132,'Capacity Summary'!$B$139:$B$238,0),MATCH('Capacity Backing (Hide)'!$A163,'Capacity Summary'!$H$138:$BG$138,0))&lt;&gt;0,INDEX('Capacity Summary'!$H$139:$BG$238,MATCH('Capacity Backing (Hide)'!BV$132,'Capacity Summary'!$B$139:$B$238,0),MATCH('Capacity Backing (Hide)'!$A163,'Capacity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(Hide)'!$A163,'Capacity Summary'!$H$138:$BG$138,0))="x",INDEX('Capacity Summary'!$C$139:$E$238,MATCH('Capacity Backing (Hide)'!BW$132,'Capacity Summary'!$B$139:$B$238,0),4),IF(INDEX('Capacity Summary'!$H$139:$BG$238,MATCH('Capacity Backing (Hide)'!BW$132,'Capacity Summary'!$B$139:$B$238,0),MATCH('Capacity Backing (Hide)'!$A163,'Capacity Summary'!$H$138:$BG$138,0))&lt;&gt;0,INDEX('Capacity Summary'!$H$139:$BG$238,MATCH('Capacity Backing (Hide)'!BW$132,'Capacity Summary'!$B$139:$B$238,0),MATCH('Capacity Backing (Hide)'!$A163,'Capacity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(Hide)'!$A163,'Capacity Summary'!$H$138:$BG$138,0))="x",INDEX('Capacity Summary'!$C$139:$E$238,MATCH('Capacity Backing (Hide)'!BX$132,'Capacity Summary'!$B$139:$B$238,0),4),IF(INDEX('Capacity Summary'!$H$139:$BG$238,MATCH('Capacity Backing (Hide)'!BX$132,'Capacity Summary'!$B$139:$B$238,0),MATCH('Capacity Backing (Hide)'!$A163,'Capacity Summary'!$H$138:$BG$138,0))&lt;&gt;0,INDEX('Capacity Summary'!$H$139:$BG$238,MATCH('Capacity Backing (Hide)'!BX$132,'Capacity Summary'!$B$139:$B$238,0),MATCH('Capacity Backing (Hide)'!$A163,'Capacity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(Hide)'!$A163,'Capacity Summary'!$H$138:$BG$138,0))="x",INDEX('Capacity Summary'!$C$139:$E$238,MATCH('Capacity Backing (Hide)'!BY$132,'Capacity Summary'!$B$139:$B$238,0),4),IF(INDEX('Capacity Summary'!$H$139:$BG$238,MATCH('Capacity Backing (Hide)'!BY$132,'Capacity Summary'!$B$139:$B$238,0),MATCH('Capacity Backing (Hide)'!$A163,'Capacity Summary'!$H$138:$BG$138,0))&lt;&gt;0,INDEX('Capacity Summary'!$H$139:$BG$238,MATCH('Capacity Backing (Hide)'!BY$132,'Capacity Summary'!$B$139:$B$238,0),MATCH('Capacity Backing (Hide)'!$A163,'Capacity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(Hide)'!$A163,'Capacity Summary'!$H$138:$BG$138,0))="x",INDEX('Capacity Summary'!$C$139:$E$238,MATCH('Capacity Backing (Hide)'!BZ$132,'Capacity Summary'!$B$139:$B$238,0),4),IF(INDEX('Capacity Summary'!$H$139:$BG$238,MATCH('Capacity Backing (Hide)'!BZ$132,'Capacity Summary'!$B$139:$B$238,0),MATCH('Capacity Backing (Hide)'!$A163,'Capacity Summary'!$H$138:$BG$138,0))&lt;&gt;0,INDEX('Capacity Summary'!$H$139:$BG$238,MATCH('Capacity Backing (Hide)'!BZ$132,'Capacity Summary'!$B$139:$B$238,0),MATCH('Capacity Backing (Hide)'!$A163,'Capacity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(Hide)'!$A163,'Capacity Summary'!$H$138:$BG$138,0))="x",INDEX('Capacity Summary'!$C$139:$E$238,MATCH('Capacity Backing (Hide)'!CA$132,'Capacity Summary'!$B$139:$B$238,0),4),IF(INDEX('Capacity Summary'!$H$139:$BG$238,MATCH('Capacity Backing (Hide)'!CA$132,'Capacity Summary'!$B$139:$B$238,0),MATCH('Capacity Backing (Hide)'!$A163,'Capacity Summary'!$H$138:$BG$138,0))&lt;&gt;0,INDEX('Capacity Summary'!$H$139:$BG$238,MATCH('Capacity Backing (Hide)'!CA$132,'Capacity Summary'!$B$139:$B$238,0),MATCH('Capacity Backing (Hide)'!$A163,'Capacity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(Hide)'!$A163,'Capacity Summary'!$H$138:$BG$138,0))="x",INDEX('Capacity Summary'!$C$139:$E$238,MATCH('Capacity Backing (Hide)'!CB$132,'Capacity Summary'!$B$139:$B$238,0),4),IF(INDEX('Capacity Summary'!$H$139:$BG$238,MATCH('Capacity Backing (Hide)'!CB$132,'Capacity Summary'!$B$139:$B$238,0),MATCH('Capacity Backing (Hide)'!$A163,'Capacity Summary'!$H$138:$BG$138,0))&lt;&gt;0,INDEX('Capacity Summary'!$H$139:$BG$238,MATCH('Capacity Backing (Hide)'!CB$132,'Capacity Summary'!$B$139:$B$238,0),MATCH('Capacity Backing (Hide)'!$A163,'Capacity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(Hide)'!$A163,'Capacity Summary'!$H$138:$BG$138,0))="x",INDEX('Capacity Summary'!$C$139:$E$238,MATCH('Capacity Backing (Hide)'!CC$132,'Capacity Summary'!$B$139:$B$238,0),4),IF(INDEX('Capacity Summary'!$H$139:$BG$238,MATCH('Capacity Backing (Hide)'!CC$132,'Capacity Summary'!$B$139:$B$238,0),MATCH('Capacity Backing (Hide)'!$A163,'Capacity Summary'!$H$138:$BG$138,0))&lt;&gt;0,INDEX('Capacity Summary'!$H$139:$BG$238,MATCH('Capacity Backing (Hide)'!CC$132,'Capacity Summary'!$B$139:$B$238,0),MATCH('Capacity Backing (Hide)'!$A163,'Capacity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(Hide)'!$A163,'Capacity Summary'!$H$138:$BG$138,0))="x",INDEX('Capacity Summary'!$C$139:$E$238,MATCH('Capacity Backing (Hide)'!CD$132,'Capacity Summary'!$B$139:$B$238,0),4),IF(INDEX('Capacity Summary'!$H$139:$BG$238,MATCH('Capacity Backing (Hide)'!CD$132,'Capacity Summary'!$B$139:$B$238,0),MATCH('Capacity Backing (Hide)'!$A163,'Capacity Summary'!$H$138:$BG$138,0))&lt;&gt;0,INDEX('Capacity Summary'!$H$139:$BG$238,MATCH('Capacity Backing (Hide)'!CD$132,'Capacity Summary'!$B$139:$B$238,0),MATCH('Capacity Backing (Hide)'!$A163,'Capacity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(Hide)'!$A163,'Capacity Summary'!$H$138:$BG$138,0))="x",INDEX('Capacity Summary'!$C$139:$E$238,MATCH('Capacity Backing (Hide)'!CE$132,'Capacity Summary'!$B$139:$B$238,0),4),IF(INDEX('Capacity Summary'!$H$139:$BG$238,MATCH('Capacity Backing (Hide)'!CE$132,'Capacity Summary'!$B$139:$B$238,0),MATCH('Capacity Backing (Hide)'!$A163,'Capacity Summary'!$H$138:$BG$138,0))&lt;&gt;0,INDEX('Capacity Summary'!$H$139:$BG$238,MATCH('Capacity Backing (Hide)'!CE$132,'Capacity Summary'!$B$139:$B$238,0),MATCH('Capacity Backing (Hide)'!$A163,'Capacity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(Hide)'!$A163,'Capacity Summary'!$H$138:$BG$138,0))="x",INDEX('Capacity Summary'!$C$139:$E$238,MATCH('Capacity Backing (Hide)'!CF$132,'Capacity Summary'!$B$139:$B$238,0),4),IF(INDEX('Capacity Summary'!$H$139:$BG$238,MATCH('Capacity Backing (Hide)'!CF$132,'Capacity Summary'!$B$139:$B$238,0),MATCH('Capacity Backing (Hide)'!$A163,'Capacity Summary'!$H$138:$BG$138,0))&lt;&gt;0,INDEX('Capacity Summary'!$H$139:$BG$238,MATCH('Capacity Backing (Hide)'!CF$132,'Capacity Summary'!$B$139:$B$238,0),MATCH('Capacity Backing (Hide)'!$A163,'Capacity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(Hide)'!$A163,'Capacity Summary'!$H$138:$BG$138,0))="x",INDEX('Capacity Summary'!$C$139:$E$238,MATCH('Capacity Backing (Hide)'!CG$132,'Capacity Summary'!$B$139:$B$238,0),4),IF(INDEX('Capacity Summary'!$H$139:$BG$238,MATCH('Capacity Backing (Hide)'!CG$132,'Capacity Summary'!$B$139:$B$238,0),MATCH('Capacity Backing (Hide)'!$A163,'Capacity Summary'!$H$138:$BG$138,0))&lt;&gt;0,INDEX('Capacity Summary'!$H$139:$BG$238,MATCH('Capacity Backing (Hide)'!CG$132,'Capacity Summary'!$B$139:$B$238,0),MATCH('Capacity Backing (Hide)'!$A163,'Capacity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(Hide)'!$A163,'Capacity Summary'!$H$138:$BG$138,0))="x",INDEX('Capacity Summary'!$C$139:$E$238,MATCH('Capacity Backing (Hide)'!CH$132,'Capacity Summary'!$B$139:$B$238,0),4),IF(INDEX('Capacity Summary'!$H$139:$BG$238,MATCH('Capacity Backing (Hide)'!CH$132,'Capacity Summary'!$B$139:$B$238,0),MATCH('Capacity Backing (Hide)'!$A163,'Capacity Summary'!$H$138:$BG$138,0))&lt;&gt;0,INDEX('Capacity Summary'!$H$139:$BG$238,MATCH('Capacity Backing (Hide)'!CH$132,'Capacity Summary'!$B$139:$B$238,0),MATCH('Capacity Backing (Hide)'!$A163,'Capacity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(Hide)'!$A163,'Capacity Summary'!$H$138:$BG$138,0))="x",INDEX('Capacity Summary'!$C$139:$E$238,MATCH('Capacity Backing (Hide)'!CI$132,'Capacity Summary'!$B$139:$B$238,0),4),IF(INDEX('Capacity Summary'!$H$139:$BG$238,MATCH('Capacity Backing (Hide)'!CI$132,'Capacity Summary'!$B$139:$B$238,0),MATCH('Capacity Backing (Hide)'!$A163,'Capacity Summary'!$H$138:$BG$138,0))&lt;&gt;0,INDEX('Capacity Summary'!$H$139:$BG$238,MATCH('Capacity Backing (Hide)'!CI$132,'Capacity Summary'!$B$139:$B$238,0),MATCH('Capacity Backing (Hide)'!$A163,'Capacity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(Hide)'!$A163,'Capacity Summary'!$H$138:$BG$138,0))="x",INDEX('Capacity Summary'!$C$139:$E$238,MATCH('Capacity Backing (Hide)'!CJ$132,'Capacity Summary'!$B$139:$B$238,0),4),IF(INDEX('Capacity Summary'!$H$139:$BG$238,MATCH('Capacity Backing (Hide)'!CJ$132,'Capacity Summary'!$B$139:$B$238,0),MATCH('Capacity Backing (Hide)'!$A163,'Capacity Summary'!$H$138:$BG$138,0))&lt;&gt;0,INDEX('Capacity Summary'!$H$139:$BG$238,MATCH('Capacity Backing (Hide)'!CJ$132,'Capacity Summary'!$B$139:$B$238,0),MATCH('Capacity Backing (Hide)'!$A163,'Capacity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(Hide)'!$A163,'Capacity Summary'!$H$138:$BG$138,0))="x",INDEX('Capacity Summary'!$C$139:$E$238,MATCH('Capacity Backing (Hide)'!CK$132,'Capacity Summary'!$B$139:$B$238,0),4),IF(INDEX('Capacity Summary'!$H$139:$BG$238,MATCH('Capacity Backing (Hide)'!CK$132,'Capacity Summary'!$B$139:$B$238,0),MATCH('Capacity Backing (Hide)'!$A163,'Capacity Summary'!$H$138:$BG$138,0))&lt;&gt;0,INDEX('Capacity Summary'!$H$139:$BG$238,MATCH('Capacity Backing (Hide)'!CK$132,'Capacity Summary'!$B$139:$B$238,0),MATCH('Capacity Backing (Hide)'!$A163,'Capacity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(Hide)'!$A163,'Capacity Summary'!$H$138:$BG$138,0))="x",INDEX('Capacity Summary'!$C$139:$E$238,MATCH('Capacity Backing (Hide)'!CL$132,'Capacity Summary'!$B$139:$B$238,0),4),IF(INDEX('Capacity Summary'!$H$139:$BG$238,MATCH('Capacity Backing (Hide)'!CL$132,'Capacity Summary'!$B$139:$B$238,0),MATCH('Capacity Backing (Hide)'!$A163,'Capacity Summary'!$H$138:$BG$138,0))&lt;&gt;0,INDEX('Capacity Summary'!$H$139:$BG$238,MATCH('Capacity Backing (Hide)'!CL$132,'Capacity Summary'!$B$139:$B$238,0),MATCH('Capacity Backing (Hide)'!$A163,'Capacity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(Hide)'!$A163,'Capacity Summary'!$H$138:$BG$138,0))="x",INDEX('Capacity Summary'!$C$139:$E$238,MATCH('Capacity Backing (Hide)'!CM$132,'Capacity Summary'!$B$139:$B$238,0),4),IF(INDEX('Capacity Summary'!$H$139:$BG$238,MATCH('Capacity Backing (Hide)'!CM$132,'Capacity Summary'!$B$139:$B$238,0),MATCH('Capacity Backing (Hide)'!$A163,'Capacity Summary'!$H$138:$BG$138,0))&lt;&gt;0,INDEX('Capacity Summary'!$H$139:$BG$238,MATCH('Capacity Backing (Hide)'!CM$132,'Capacity Summary'!$B$139:$B$238,0),MATCH('Capacity Backing (Hide)'!$A163,'Capacity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(Hide)'!$A163,'Capacity Summary'!$H$138:$BG$138,0))="x",INDEX('Capacity Summary'!$C$139:$E$238,MATCH('Capacity Backing (Hide)'!CN$132,'Capacity Summary'!$B$139:$B$238,0),4),IF(INDEX('Capacity Summary'!$H$139:$BG$238,MATCH('Capacity Backing (Hide)'!CN$132,'Capacity Summary'!$B$139:$B$238,0),MATCH('Capacity Backing (Hide)'!$A163,'Capacity Summary'!$H$138:$BG$138,0))&lt;&gt;0,INDEX('Capacity Summary'!$H$139:$BG$238,MATCH('Capacity Backing (Hide)'!CN$132,'Capacity Summary'!$B$139:$B$238,0),MATCH('Capacity Backing (Hide)'!$A163,'Capacity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(Hide)'!$A163,'Capacity Summary'!$H$138:$BG$138,0))="x",INDEX('Capacity Summary'!$C$139:$E$238,MATCH('Capacity Backing (Hide)'!CO$132,'Capacity Summary'!$B$139:$B$238,0),4),IF(INDEX('Capacity Summary'!$H$139:$BG$238,MATCH('Capacity Backing (Hide)'!CO$132,'Capacity Summary'!$B$139:$B$238,0),MATCH('Capacity Backing (Hide)'!$A163,'Capacity Summary'!$H$138:$BG$138,0))&lt;&gt;0,INDEX('Capacity Summary'!$H$139:$BG$238,MATCH('Capacity Backing (Hide)'!CO$132,'Capacity Summary'!$B$139:$B$238,0),MATCH('Capacity Backing (Hide)'!$A163,'Capacity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(Hide)'!$A163,'Capacity Summary'!$H$138:$BG$138,0))="x",INDEX('Capacity Summary'!$C$139:$E$238,MATCH('Capacity Backing (Hide)'!CP$132,'Capacity Summary'!$B$139:$B$238,0),4),IF(INDEX('Capacity Summary'!$H$139:$BG$238,MATCH('Capacity Backing (Hide)'!CP$132,'Capacity Summary'!$B$139:$B$238,0),MATCH('Capacity Backing (Hide)'!$A163,'Capacity Summary'!$H$138:$BG$138,0))&lt;&gt;0,INDEX('Capacity Summary'!$H$139:$BG$238,MATCH('Capacity Backing (Hide)'!CP$132,'Capacity Summary'!$B$139:$B$238,0),MATCH('Capacity Backing (Hide)'!$A163,'Capacity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(Hide)'!$A163,'Capacity Summary'!$H$138:$BG$138,0))="x",INDEX('Capacity Summary'!$C$139:$E$238,MATCH('Capacity Backing (Hide)'!CQ$132,'Capacity Summary'!$B$139:$B$238,0),4),IF(INDEX('Capacity Summary'!$H$139:$BG$238,MATCH('Capacity Backing (Hide)'!CQ$132,'Capacity Summary'!$B$139:$B$238,0),MATCH('Capacity Backing (Hide)'!$A163,'Capacity Summary'!$H$138:$BG$138,0))&lt;&gt;0,INDEX('Capacity Summary'!$H$139:$BG$238,MATCH('Capacity Backing (Hide)'!CQ$132,'Capacity Summary'!$B$139:$B$238,0),MATCH('Capacity Backing (Hide)'!$A163,'Capacity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(Hide)'!$A163,'Capacity Summary'!$H$138:$BG$138,0))="x",INDEX('Capacity Summary'!$C$139:$E$238,MATCH('Capacity Backing (Hide)'!CR$132,'Capacity Summary'!$B$139:$B$238,0),4),IF(INDEX('Capacity Summary'!$H$139:$BG$238,MATCH('Capacity Backing (Hide)'!CR$132,'Capacity Summary'!$B$139:$B$238,0),MATCH('Capacity Backing (Hide)'!$A163,'Capacity Summary'!$H$138:$BG$138,0))&lt;&gt;0,INDEX('Capacity Summary'!$H$139:$BG$238,MATCH('Capacity Backing (Hide)'!CR$132,'Capacity Summary'!$B$139:$B$238,0),MATCH('Capacity Backing (Hide)'!$A163,'Capacity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(Hide)'!$A163,'Capacity Summary'!$H$138:$BG$138,0))="x",INDEX('Capacity Summary'!$C$139:$E$238,MATCH('Capacity Backing (Hide)'!CS$132,'Capacity Summary'!$B$139:$B$238,0),4),IF(INDEX('Capacity Summary'!$H$139:$BG$238,MATCH('Capacity Backing (Hide)'!CS$132,'Capacity Summary'!$B$139:$B$238,0),MATCH('Capacity Backing (Hide)'!$A163,'Capacity Summary'!$H$138:$BG$138,0))&lt;&gt;0,INDEX('Capacity Summary'!$H$139:$BG$238,MATCH('Capacity Backing (Hide)'!CS$132,'Capacity Summary'!$B$139:$B$238,0),MATCH('Capacity Backing (Hide)'!$A163,'Capacity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(Hide)'!$A163,'Capacity Summary'!$H$138:$BG$138,0))="x",INDEX('Capacity Summary'!$C$139:$E$238,MATCH('Capacity Backing (Hide)'!CT$132,'Capacity Summary'!$B$139:$B$238,0),4),IF(INDEX('Capacity Summary'!$H$139:$BG$238,MATCH('Capacity Backing (Hide)'!CT$132,'Capacity Summary'!$B$139:$B$238,0),MATCH('Capacity Backing (Hide)'!$A163,'Capacity Summary'!$H$138:$BG$138,0))&lt;&gt;0,INDEX('Capacity Summary'!$H$139:$BG$238,MATCH('Capacity Backing (Hide)'!CT$132,'Capacity Summary'!$B$139:$B$238,0),MATCH('Capacity Backing (Hide)'!$A163,'Capacity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(Hide)'!$A163,'Capacity Summary'!$H$138:$BG$138,0))="x",INDEX('Capacity Summary'!$C$139:$E$238,MATCH('Capacity Backing (Hide)'!CU$132,'Capacity Summary'!$B$139:$B$238,0),4),IF(INDEX('Capacity Summary'!$H$139:$BG$238,MATCH('Capacity Backing (Hide)'!CU$132,'Capacity Summary'!$B$139:$B$238,0),MATCH('Capacity Backing (Hide)'!$A163,'Capacity Summary'!$H$138:$BG$138,0))&lt;&gt;0,INDEX('Capacity Summary'!$H$139:$BG$238,MATCH('Capacity Backing (Hide)'!CU$132,'Capacity Summary'!$B$139:$B$238,0),MATCH('Capacity Backing (Hide)'!$A163,'Capacity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(Hide)'!$A163,'Capacity Summary'!$H$138:$BG$138,0))="x",INDEX('Capacity Summary'!$C$139:$E$238,MATCH('Capacity Backing (Hide)'!CV$132,'Capacity Summary'!$B$139:$B$238,0),4),IF(INDEX('Capacity Summary'!$H$139:$BG$238,MATCH('Capacity Backing (Hide)'!CV$132,'Capacity Summary'!$B$139:$B$238,0),MATCH('Capacity Backing (Hide)'!$A163,'Capacity Summary'!$H$138:$BG$138,0))&lt;&gt;0,INDEX('Capacity Summary'!$H$139:$BG$238,MATCH('Capacity Backing (Hide)'!CV$132,'Capacity Summary'!$B$139:$B$238,0),MATCH('Capacity Backing (Hide)'!$A163,'Capacity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(Hide)'!$A163,'Capacity Summary'!$H$138:$BG$138,0))="x",INDEX('Capacity Summary'!$C$139:$E$238,MATCH('Capacity Backing (Hide)'!CW$132,'Capacity Summary'!$B$139:$B$238,0),4),IF(INDEX('Capacity Summary'!$H$139:$BG$238,MATCH('Capacity Backing (Hide)'!CW$132,'Capacity Summary'!$B$139:$B$238,0),MATCH('Capacity Backing (Hide)'!$A163,'Capacity Summary'!$H$138:$BG$138,0))&lt;&gt;0,INDEX('Capacity Summary'!$H$139:$BG$238,MATCH('Capacity Backing (Hide)'!CW$132,'Capacity Summary'!$B$139:$B$238,0),MATCH('Capacity Backing (Hide)'!$A163,'Capacity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4" spans="1:101" x14ac:dyDescent="0.35">
      <c r="A164" s="2">
        <f ca="1">'Required Capacity (Hide)'!E34</f>
        <v>44431</v>
      </c>
      <c r="B16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(Hide)'!$A164,'Capacity Summary'!$H$138:$BG$138,0))="x",INDEX('Capacity Summary'!$C$139:$E$238,MATCH('Capacity Backing (Hide)'!B$132,'Capacity Summary'!$B$139:$B$238,0),4),IF(INDEX('Capacity Summary'!$H$139:$BG$238,MATCH('Capacity Backing (Hide)'!B$132,'Capacity Summary'!$B$139:$B$238,0),MATCH('Capacity Backing (Hide)'!$A164,'Capacity Summary'!$H$138:$BG$138,0))&lt;&gt;0,INDEX('Capacity Summary'!$H$139:$BG$238,MATCH('Capacity Backing (Hide)'!B$132,'Capacity Summary'!$B$139:$B$238,0),MATCH('Capacity Backing (Hide)'!$A164,'Capacity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(Hide)'!$A164,'Capacity Summary'!$H$138:$BG$138,0))="x",INDEX('Capacity Summary'!$C$139:$E$238,MATCH('Capacity Backing (Hide)'!C$132,'Capacity Summary'!$B$139:$B$238,0),4),IF(INDEX('Capacity Summary'!$H$139:$BG$238,MATCH('Capacity Backing (Hide)'!C$132,'Capacity Summary'!$B$139:$B$238,0),MATCH('Capacity Backing (Hide)'!$A164,'Capacity Summary'!$H$138:$BG$138,0))&lt;&gt;0,INDEX('Capacity Summary'!$H$139:$BG$238,MATCH('Capacity Backing (Hide)'!C$132,'Capacity Summary'!$B$139:$B$238,0),MATCH('Capacity Backing (Hide)'!$A164,'Capacity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(Hide)'!$A164,'Capacity Summary'!$H$138:$BG$138,0))="x",INDEX('Capacity Summary'!$C$139:$E$238,MATCH('Capacity Backing (Hide)'!D$132,'Capacity Summary'!$B$139:$B$238,0),4),IF(INDEX('Capacity Summary'!$H$139:$BG$238,MATCH('Capacity Backing (Hide)'!D$132,'Capacity Summary'!$B$139:$B$238,0),MATCH('Capacity Backing (Hide)'!$A164,'Capacity Summary'!$H$138:$BG$138,0))&lt;&gt;0,INDEX('Capacity Summary'!$H$139:$BG$238,MATCH('Capacity Backing (Hide)'!D$132,'Capacity Summary'!$B$139:$B$238,0),MATCH('Capacity Backing (Hide)'!$A164,'Capacity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(Hide)'!$A164,'Capacity Summary'!$H$138:$BG$138,0))="x",INDEX('Capacity Summary'!$C$139:$E$238,MATCH('Capacity Backing (Hide)'!E$132,'Capacity Summary'!$B$139:$B$238,0),4),IF(INDEX('Capacity Summary'!$H$139:$BG$238,MATCH('Capacity Backing (Hide)'!E$132,'Capacity Summary'!$B$139:$B$238,0),MATCH('Capacity Backing (Hide)'!$A164,'Capacity Summary'!$H$138:$BG$138,0))&lt;&gt;0,INDEX('Capacity Summary'!$H$139:$BG$238,MATCH('Capacity Backing (Hide)'!E$132,'Capacity Summary'!$B$139:$B$238,0),MATCH('Capacity Backing (Hide)'!$A164,'Capacity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(Hide)'!$A164,'Capacity Summary'!$H$138:$BG$138,0))="x",INDEX('Capacity Summary'!$C$139:$E$238,MATCH('Capacity Backing (Hide)'!F$132,'Capacity Summary'!$B$139:$B$238,0),4),IF(INDEX('Capacity Summary'!$H$139:$BG$238,MATCH('Capacity Backing (Hide)'!F$132,'Capacity Summary'!$B$139:$B$238,0),MATCH('Capacity Backing (Hide)'!$A164,'Capacity Summary'!$H$138:$BG$138,0))&lt;&gt;0,INDEX('Capacity Summary'!$H$139:$BG$238,MATCH('Capacity Backing (Hide)'!F$132,'Capacity Summary'!$B$139:$B$238,0),MATCH('Capacity Backing (Hide)'!$A164,'Capacity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(Hide)'!$A164,'Capacity Summary'!$H$138:$BG$138,0))="x",INDEX('Capacity Summary'!$C$139:$E$238,MATCH('Capacity Backing (Hide)'!G$132,'Capacity Summary'!$B$139:$B$238,0),4),IF(INDEX('Capacity Summary'!$H$139:$BG$238,MATCH('Capacity Backing (Hide)'!G$132,'Capacity Summary'!$B$139:$B$238,0),MATCH('Capacity Backing (Hide)'!$A164,'Capacity Summary'!$H$138:$BG$138,0))&lt;&gt;0,INDEX('Capacity Summary'!$H$139:$BG$238,MATCH('Capacity Backing (Hide)'!G$132,'Capacity Summary'!$B$139:$B$238,0),MATCH('Capacity Backing (Hide)'!$A164,'Capacity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(Hide)'!$A164,'Capacity Summary'!$H$138:$BG$138,0))="x",INDEX('Capacity Summary'!$C$139:$E$238,MATCH('Capacity Backing (Hide)'!H$132,'Capacity Summary'!$B$139:$B$238,0),4),IF(INDEX('Capacity Summary'!$H$139:$BG$238,MATCH('Capacity Backing (Hide)'!H$132,'Capacity Summary'!$B$139:$B$238,0),MATCH('Capacity Backing (Hide)'!$A164,'Capacity Summary'!$H$138:$BG$138,0))&lt;&gt;0,INDEX('Capacity Summary'!$H$139:$BG$238,MATCH('Capacity Backing (Hide)'!H$132,'Capacity Summary'!$B$139:$B$238,0),MATCH('Capacity Backing (Hide)'!$A164,'Capacity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(Hide)'!$A164,'Capacity Summary'!$H$138:$BG$138,0))="x",INDEX('Capacity Summary'!$C$139:$E$238,MATCH('Capacity Backing (Hide)'!I$132,'Capacity Summary'!$B$139:$B$238,0),4),IF(INDEX('Capacity Summary'!$H$139:$BG$238,MATCH('Capacity Backing (Hide)'!I$132,'Capacity Summary'!$B$139:$B$238,0),MATCH('Capacity Backing (Hide)'!$A164,'Capacity Summary'!$H$138:$BG$138,0))&lt;&gt;0,INDEX('Capacity Summary'!$H$139:$BG$238,MATCH('Capacity Backing (Hide)'!I$132,'Capacity Summary'!$B$139:$B$238,0),MATCH('Capacity Backing (Hide)'!$A164,'Capacity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(Hide)'!$A164,'Capacity Summary'!$H$138:$BG$138,0))="x",INDEX('Capacity Summary'!$C$139:$E$238,MATCH('Capacity Backing (Hide)'!J$132,'Capacity Summary'!$B$139:$B$238,0),4),IF(INDEX('Capacity Summary'!$H$139:$BG$238,MATCH('Capacity Backing (Hide)'!J$132,'Capacity Summary'!$B$139:$B$238,0),MATCH('Capacity Backing (Hide)'!$A164,'Capacity Summary'!$H$138:$BG$138,0))&lt;&gt;0,INDEX('Capacity Summary'!$H$139:$BG$238,MATCH('Capacity Backing (Hide)'!J$132,'Capacity Summary'!$B$139:$B$238,0),MATCH('Capacity Backing (Hide)'!$A164,'Capacity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(Hide)'!$A164,'Capacity Summary'!$H$138:$BG$138,0))="x",INDEX('Capacity Summary'!$C$139:$E$238,MATCH('Capacity Backing (Hide)'!K$132,'Capacity Summary'!$B$139:$B$238,0),4),IF(INDEX('Capacity Summary'!$H$139:$BG$238,MATCH('Capacity Backing (Hide)'!K$132,'Capacity Summary'!$B$139:$B$238,0),MATCH('Capacity Backing (Hide)'!$A164,'Capacity Summary'!$H$138:$BG$138,0))&lt;&gt;0,INDEX('Capacity Summary'!$H$139:$BG$238,MATCH('Capacity Backing (Hide)'!K$132,'Capacity Summary'!$B$139:$B$238,0),MATCH('Capacity Backing (Hide)'!$A164,'Capacity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(Hide)'!$A164,'Capacity Summary'!$H$138:$BG$138,0))="x",INDEX('Capacity Summary'!$C$139:$E$238,MATCH('Capacity Backing (Hide)'!L$132,'Capacity Summary'!$B$139:$B$238,0),4),IF(INDEX('Capacity Summary'!$H$139:$BG$238,MATCH('Capacity Backing (Hide)'!L$132,'Capacity Summary'!$B$139:$B$238,0),MATCH('Capacity Backing (Hide)'!$A164,'Capacity Summary'!$H$138:$BG$138,0))&lt;&gt;0,INDEX('Capacity Summary'!$H$139:$BG$238,MATCH('Capacity Backing (Hide)'!L$132,'Capacity Summary'!$B$139:$B$238,0),MATCH('Capacity Backing (Hide)'!$A164,'Capacity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(Hide)'!$A164,'Capacity Summary'!$H$138:$BG$138,0))="x",INDEX('Capacity Summary'!$C$139:$E$238,MATCH('Capacity Backing (Hide)'!M$132,'Capacity Summary'!$B$139:$B$238,0),4),IF(INDEX('Capacity Summary'!$H$139:$BG$238,MATCH('Capacity Backing (Hide)'!M$132,'Capacity Summary'!$B$139:$B$238,0),MATCH('Capacity Backing (Hide)'!$A164,'Capacity Summary'!$H$138:$BG$138,0))&lt;&gt;0,INDEX('Capacity Summary'!$H$139:$BG$238,MATCH('Capacity Backing (Hide)'!M$132,'Capacity Summary'!$B$139:$B$238,0),MATCH('Capacity Backing (Hide)'!$A164,'Capacity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(Hide)'!$A164,'Capacity Summary'!$H$138:$BG$138,0))="x",INDEX('Capacity Summary'!$C$139:$E$238,MATCH('Capacity Backing (Hide)'!N$132,'Capacity Summary'!$B$139:$B$238,0),4),IF(INDEX('Capacity Summary'!$H$139:$BG$238,MATCH('Capacity Backing (Hide)'!N$132,'Capacity Summary'!$B$139:$B$238,0),MATCH('Capacity Backing (Hide)'!$A164,'Capacity Summary'!$H$138:$BG$138,0))&lt;&gt;0,INDEX('Capacity Summary'!$H$139:$BG$238,MATCH('Capacity Backing (Hide)'!N$132,'Capacity Summary'!$B$139:$B$238,0),MATCH('Capacity Backing (Hide)'!$A164,'Capacity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(Hide)'!$A164,'Capacity Summary'!$H$138:$BG$138,0))="x",INDEX('Capacity Summary'!$C$139:$E$238,MATCH('Capacity Backing (Hide)'!O$132,'Capacity Summary'!$B$139:$B$238,0),4),IF(INDEX('Capacity Summary'!$H$139:$BG$238,MATCH('Capacity Backing (Hide)'!O$132,'Capacity Summary'!$B$139:$B$238,0),MATCH('Capacity Backing (Hide)'!$A164,'Capacity Summary'!$H$138:$BG$138,0))&lt;&gt;0,INDEX('Capacity Summary'!$H$139:$BG$238,MATCH('Capacity Backing (Hide)'!O$132,'Capacity Summary'!$B$139:$B$238,0),MATCH('Capacity Backing (Hide)'!$A164,'Capacity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(Hide)'!$A164,'Capacity Summary'!$H$138:$BG$138,0))="x",INDEX('Capacity Summary'!$C$139:$E$238,MATCH('Capacity Backing (Hide)'!P$132,'Capacity Summary'!$B$139:$B$238,0),4),IF(INDEX('Capacity Summary'!$H$139:$BG$238,MATCH('Capacity Backing (Hide)'!P$132,'Capacity Summary'!$B$139:$B$238,0),MATCH('Capacity Backing (Hide)'!$A164,'Capacity Summary'!$H$138:$BG$138,0))&lt;&gt;0,INDEX('Capacity Summary'!$H$139:$BG$238,MATCH('Capacity Backing (Hide)'!P$132,'Capacity Summary'!$B$139:$B$238,0),MATCH('Capacity Backing (Hide)'!$A164,'Capacity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(Hide)'!$A164,'Capacity Summary'!$H$138:$BG$138,0))="x",INDEX('Capacity Summary'!$C$139:$E$238,MATCH('Capacity Backing (Hide)'!Q$132,'Capacity Summary'!$B$139:$B$238,0),4),IF(INDEX('Capacity Summary'!$H$139:$BG$238,MATCH('Capacity Backing (Hide)'!Q$132,'Capacity Summary'!$B$139:$B$238,0),MATCH('Capacity Backing (Hide)'!$A164,'Capacity Summary'!$H$138:$BG$138,0))&lt;&gt;0,INDEX('Capacity Summary'!$H$139:$BG$238,MATCH('Capacity Backing (Hide)'!Q$132,'Capacity Summary'!$B$139:$B$238,0),MATCH('Capacity Backing (Hide)'!$A164,'Capacity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(Hide)'!$A164,'Capacity Summary'!$H$138:$BG$138,0))="x",INDEX('Capacity Summary'!$C$139:$E$238,MATCH('Capacity Backing (Hide)'!R$132,'Capacity Summary'!$B$139:$B$238,0),4),IF(INDEX('Capacity Summary'!$H$139:$BG$238,MATCH('Capacity Backing (Hide)'!R$132,'Capacity Summary'!$B$139:$B$238,0),MATCH('Capacity Backing (Hide)'!$A164,'Capacity Summary'!$H$138:$BG$138,0))&lt;&gt;0,INDEX('Capacity Summary'!$H$139:$BG$238,MATCH('Capacity Backing (Hide)'!R$132,'Capacity Summary'!$B$139:$B$238,0),MATCH('Capacity Backing (Hide)'!$A164,'Capacity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(Hide)'!$A164,'Capacity Summary'!$H$138:$BG$138,0))="x",INDEX('Capacity Summary'!$C$139:$E$238,MATCH('Capacity Backing (Hide)'!S$132,'Capacity Summary'!$B$139:$B$238,0),4),IF(INDEX('Capacity Summary'!$H$139:$BG$238,MATCH('Capacity Backing (Hide)'!S$132,'Capacity Summary'!$B$139:$B$238,0),MATCH('Capacity Backing (Hide)'!$A164,'Capacity Summary'!$H$138:$BG$138,0))&lt;&gt;0,INDEX('Capacity Summary'!$H$139:$BG$238,MATCH('Capacity Backing (Hide)'!S$132,'Capacity Summary'!$B$139:$B$238,0),MATCH('Capacity Backing (Hide)'!$A164,'Capacity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(Hide)'!$A164,'Capacity Summary'!$H$138:$BG$138,0))="x",INDEX('Capacity Summary'!$C$139:$E$238,MATCH('Capacity Backing (Hide)'!T$132,'Capacity Summary'!$B$139:$B$238,0),4),IF(INDEX('Capacity Summary'!$H$139:$BG$238,MATCH('Capacity Backing (Hide)'!T$132,'Capacity Summary'!$B$139:$B$238,0),MATCH('Capacity Backing (Hide)'!$A164,'Capacity Summary'!$H$138:$BG$138,0))&lt;&gt;0,INDEX('Capacity Summary'!$H$139:$BG$238,MATCH('Capacity Backing (Hide)'!T$132,'Capacity Summary'!$B$139:$B$238,0),MATCH('Capacity Backing (Hide)'!$A164,'Capacity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(Hide)'!$A164,'Capacity Summary'!$H$138:$BG$138,0))="x",INDEX('Capacity Summary'!$C$139:$E$238,MATCH('Capacity Backing (Hide)'!U$132,'Capacity Summary'!$B$139:$B$238,0),4),IF(INDEX('Capacity Summary'!$H$139:$BG$238,MATCH('Capacity Backing (Hide)'!U$132,'Capacity Summary'!$B$139:$B$238,0),MATCH('Capacity Backing (Hide)'!$A164,'Capacity Summary'!$H$138:$BG$138,0))&lt;&gt;0,INDEX('Capacity Summary'!$H$139:$BG$238,MATCH('Capacity Backing (Hide)'!U$132,'Capacity Summary'!$B$139:$B$238,0),MATCH('Capacity Backing (Hide)'!$A164,'Capacity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(Hide)'!$A164,'Capacity Summary'!$H$138:$BG$138,0))="x",INDEX('Capacity Summary'!$C$139:$E$238,MATCH('Capacity Backing (Hide)'!V$132,'Capacity Summary'!$B$139:$B$238,0),4),IF(INDEX('Capacity Summary'!$H$139:$BG$238,MATCH('Capacity Backing (Hide)'!V$132,'Capacity Summary'!$B$139:$B$238,0),MATCH('Capacity Backing (Hide)'!$A164,'Capacity Summary'!$H$138:$BG$138,0))&lt;&gt;0,INDEX('Capacity Summary'!$H$139:$BG$238,MATCH('Capacity Backing (Hide)'!V$132,'Capacity Summary'!$B$139:$B$238,0),MATCH('Capacity Backing (Hide)'!$A164,'Capacity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(Hide)'!$A164,'Capacity Summary'!$H$138:$BG$138,0))="x",INDEX('Capacity Summary'!$C$139:$E$238,MATCH('Capacity Backing (Hide)'!W$132,'Capacity Summary'!$B$139:$B$238,0),4),IF(INDEX('Capacity Summary'!$H$139:$BG$238,MATCH('Capacity Backing (Hide)'!W$132,'Capacity Summary'!$B$139:$B$238,0),MATCH('Capacity Backing (Hide)'!$A164,'Capacity Summary'!$H$138:$BG$138,0))&lt;&gt;0,INDEX('Capacity Summary'!$H$139:$BG$238,MATCH('Capacity Backing (Hide)'!W$132,'Capacity Summary'!$B$139:$B$238,0),MATCH('Capacity Backing (Hide)'!$A164,'Capacity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(Hide)'!$A164,'Capacity Summary'!$H$138:$BG$138,0))="x",INDEX('Capacity Summary'!$C$139:$E$238,MATCH('Capacity Backing (Hide)'!X$132,'Capacity Summary'!$B$139:$B$238,0),4),IF(INDEX('Capacity Summary'!$H$139:$BG$238,MATCH('Capacity Backing (Hide)'!X$132,'Capacity Summary'!$B$139:$B$238,0),MATCH('Capacity Backing (Hide)'!$A164,'Capacity Summary'!$H$138:$BG$138,0))&lt;&gt;0,INDEX('Capacity Summary'!$H$139:$BG$238,MATCH('Capacity Backing (Hide)'!X$132,'Capacity Summary'!$B$139:$B$238,0),MATCH('Capacity Backing (Hide)'!$A164,'Capacity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(Hide)'!$A164,'Capacity Summary'!$H$138:$BG$138,0))="x",INDEX('Capacity Summary'!$C$139:$E$238,MATCH('Capacity Backing (Hide)'!Y$132,'Capacity Summary'!$B$139:$B$238,0),4),IF(INDEX('Capacity Summary'!$H$139:$BG$238,MATCH('Capacity Backing (Hide)'!Y$132,'Capacity Summary'!$B$139:$B$238,0),MATCH('Capacity Backing (Hide)'!$A164,'Capacity Summary'!$H$138:$BG$138,0))&lt;&gt;0,INDEX('Capacity Summary'!$H$139:$BG$238,MATCH('Capacity Backing (Hide)'!Y$132,'Capacity Summary'!$B$139:$B$238,0),MATCH('Capacity Backing (Hide)'!$A164,'Capacity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(Hide)'!$A164,'Capacity Summary'!$H$138:$BG$138,0))="x",INDEX('Capacity Summary'!$C$139:$E$238,MATCH('Capacity Backing (Hide)'!Z$132,'Capacity Summary'!$B$139:$B$238,0),4),IF(INDEX('Capacity Summary'!$H$139:$BG$238,MATCH('Capacity Backing (Hide)'!Z$132,'Capacity Summary'!$B$139:$B$238,0),MATCH('Capacity Backing (Hide)'!$A164,'Capacity Summary'!$H$138:$BG$138,0))&lt;&gt;0,INDEX('Capacity Summary'!$H$139:$BG$238,MATCH('Capacity Backing (Hide)'!Z$132,'Capacity Summary'!$B$139:$B$238,0),MATCH('Capacity Backing (Hide)'!$A164,'Capacity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(Hide)'!$A164,'Capacity Summary'!$H$138:$BG$138,0))="x",INDEX('Capacity Summary'!$C$139:$E$238,MATCH('Capacity Backing (Hide)'!AA$132,'Capacity Summary'!$B$139:$B$238,0),4),IF(INDEX('Capacity Summary'!$H$139:$BG$238,MATCH('Capacity Backing (Hide)'!AA$132,'Capacity Summary'!$B$139:$B$238,0),MATCH('Capacity Backing (Hide)'!$A164,'Capacity Summary'!$H$138:$BG$138,0))&lt;&gt;0,INDEX('Capacity Summary'!$H$139:$BG$238,MATCH('Capacity Backing (Hide)'!AA$132,'Capacity Summary'!$B$139:$B$238,0),MATCH('Capacity Backing (Hide)'!$A164,'Capacity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(Hide)'!$A164,'Capacity Summary'!$H$138:$BG$138,0))="x",INDEX('Capacity Summary'!$C$139:$E$238,MATCH('Capacity Backing (Hide)'!AB$132,'Capacity Summary'!$B$139:$B$238,0),4),IF(INDEX('Capacity Summary'!$H$139:$BG$238,MATCH('Capacity Backing (Hide)'!AB$132,'Capacity Summary'!$B$139:$B$238,0),MATCH('Capacity Backing (Hide)'!$A164,'Capacity Summary'!$H$138:$BG$138,0))&lt;&gt;0,INDEX('Capacity Summary'!$H$139:$BG$238,MATCH('Capacity Backing (Hide)'!AB$132,'Capacity Summary'!$B$139:$B$238,0),MATCH('Capacity Backing (Hide)'!$A164,'Capacity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(Hide)'!$A164,'Capacity Summary'!$H$138:$BG$138,0))="x",INDEX('Capacity Summary'!$C$139:$E$238,MATCH('Capacity Backing (Hide)'!AC$132,'Capacity Summary'!$B$139:$B$238,0),4),IF(INDEX('Capacity Summary'!$H$139:$BG$238,MATCH('Capacity Backing (Hide)'!AC$132,'Capacity Summary'!$B$139:$B$238,0),MATCH('Capacity Backing (Hide)'!$A164,'Capacity Summary'!$H$138:$BG$138,0))&lt;&gt;0,INDEX('Capacity Summary'!$H$139:$BG$238,MATCH('Capacity Backing (Hide)'!AC$132,'Capacity Summary'!$B$139:$B$238,0),MATCH('Capacity Backing (Hide)'!$A164,'Capacity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(Hide)'!$A164,'Capacity Summary'!$H$138:$BG$138,0))="x",INDEX('Capacity Summary'!$C$139:$E$238,MATCH('Capacity Backing (Hide)'!AD$132,'Capacity Summary'!$B$139:$B$238,0),4),IF(INDEX('Capacity Summary'!$H$139:$BG$238,MATCH('Capacity Backing (Hide)'!AD$132,'Capacity Summary'!$B$139:$B$238,0),MATCH('Capacity Backing (Hide)'!$A164,'Capacity Summary'!$H$138:$BG$138,0))&lt;&gt;0,INDEX('Capacity Summary'!$H$139:$BG$238,MATCH('Capacity Backing (Hide)'!AD$132,'Capacity Summary'!$B$139:$B$238,0),MATCH('Capacity Backing (Hide)'!$A164,'Capacity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(Hide)'!$A164,'Capacity Summary'!$H$138:$BG$138,0))="x",INDEX('Capacity Summary'!$C$139:$E$238,MATCH('Capacity Backing (Hide)'!AE$132,'Capacity Summary'!$B$139:$B$238,0),4),IF(INDEX('Capacity Summary'!$H$139:$BG$238,MATCH('Capacity Backing (Hide)'!AE$132,'Capacity Summary'!$B$139:$B$238,0),MATCH('Capacity Backing (Hide)'!$A164,'Capacity Summary'!$H$138:$BG$138,0))&lt;&gt;0,INDEX('Capacity Summary'!$H$139:$BG$238,MATCH('Capacity Backing (Hide)'!AE$132,'Capacity Summary'!$B$139:$B$238,0),MATCH('Capacity Backing (Hide)'!$A164,'Capacity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(Hide)'!$A164,'Capacity Summary'!$H$138:$BG$138,0))="x",INDEX('Capacity Summary'!$C$139:$E$238,MATCH('Capacity Backing (Hide)'!AF$132,'Capacity Summary'!$B$139:$B$238,0),4),IF(INDEX('Capacity Summary'!$H$139:$BG$238,MATCH('Capacity Backing (Hide)'!AF$132,'Capacity Summary'!$B$139:$B$238,0),MATCH('Capacity Backing (Hide)'!$A164,'Capacity Summary'!$H$138:$BG$138,0))&lt;&gt;0,INDEX('Capacity Summary'!$H$139:$BG$238,MATCH('Capacity Backing (Hide)'!AF$132,'Capacity Summary'!$B$139:$B$238,0),MATCH('Capacity Backing (Hide)'!$A164,'Capacity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(Hide)'!$A164,'Capacity Summary'!$H$138:$BG$138,0))="x",INDEX('Capacity Summary'!$C$139:$E$238,MATCH('Capacity Backing (Hide)'!AG$132,'Capacity Summary'!$B$139:$B$238,0),4),IF(INDEX('Capacity Summary'!$H$139:$BG$238,MATCH('Capacity Backing (Hide)'!AG$132,'Capacity Summary'!$B$139:$B$238,0),MATCH('Capacity Backing (Hide)'!$A164,'Capacity Summary'!$H$138:$BG$138,0))&lt;&gt;0,INDEX('Capacity Summary'!$H$139:$BG$238,MATCH('Capacity Backing (Hide)'!AG$132,'Capacity Summary'!$B$139:$B$238,0),MATCH('Capacity Backing (Hide)'!$A164,'Capacity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(Hide)'!$A164,'Capacity Summary'!$H$138:$BG$138,0))="x",INDEX('Capacity Summary'!$C$139:$E$238,MATCH('Capacity Backing (Hide)'!AH$132,'Capacity Summary'!$B$139:$B$238,0),4),IF(INDEX('Capacity Summary'!$H$139:$BG$238,MATCH('Capacity Backing (Hide)'!AH$132,'Capacity Summary'!$B$139:$B$238,0),MATCH('Capacity Backing (Hide)'!$A164,'Capacity Summary'!$H$138:$BG$138,0))&lt;&gt;0,INDEX('Capacity Summary'!$H$139:$BG$238,MATCH('Capacity Backing (Hide)'!AH$132,'Capacity Summary'!$B$139:$B$238,0),MATCH('Capacity Backing (Hide)'!$A164,'Capacity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(Hide)'!$A164,'Capacity Summary'!$H$138:$BG$138,0))="x",INDEX('Capacity Summary'!$C$139:$E$238,MATCH('Capacity Backing (Hide)'!AI$132,'Capacity Summary'!$B$139:$B$238,0),4),IF(INDEX('Capacity Summary'!$H$139:$BG$238,MATCH('Capacity Backing (Hide)'!AI$132,'Capacity Summary'!$B$139:$B$238,0),MATCH('Capacity Backing (Hide)'!$A164,'Capacity Summary'!$H$138:$BG$138,0))&lt;&gt;0,INDEX('Capacity Summary'!$H$139:$BG$238,MATCH('Capacity Backing (Hide)'!AI$132,'Capacity Summary'!$B$139:$B$238,0),MATCH('Capacity Backing (Hide)'!$A164,'Capacity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(Hide)'!$A164,'Capacity Summary'!$H$138:$BG$138,0))="x",INDEX('Capacity Summary'!$C$139:$E$238,MATCH('Capacity Backing (Hide)'!AJ$132,'Capacity Summary'!$B$139:$B$238,0),4),IF(INDEX('Capacity Summary'!$H$139:$BG$238,MATCH('Capacity Backing (Hide)'!AJ$132,'Capacity Summary'!$B$139:$B$238,0),MATCH('Capacity Backing (Hide)'!$A164,'Capacity Summary'!$H$138:$BG$138,0))&lt;&gt;0,INDEX('Capacity Summary'!$H$139:$BG$238,MATCH('Capacity Backing (Hide)'!AJ$132,'Capacity Summary'!$B$139:$B$238,0),MATCH('Capacity Backing (Hide)'!$A164,'Capacity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(Hide)'!$A164,'Capacity Summary'!$H$138:$BG$138,0))="x",INDEX('Capacity Summary'!$C$139:$E$238,MATCH('Capacity Backing (Hide)'!AK$132,'Capacity Summary'!$B$139:$B$238,0),4),IF(INDEX('Capacity Summary'!$H$139:$BG$238,MATCH('Capacity Backing (Hide)'!AK$132,'Capacity Summary'!$B$139:$B$238,0),MATCH('Capacity Backing (Hide)'!$A164,'Capacity Summary'!$H$138:$BG$138,0))&lt;&gt;0,INDEX('Capacity Summary'!$H$139:$BG$238,MATCH('Capacity Backing (Hide)'!AK$132,'Capacity Summary'!$B$139:$B$238,0),MATCH('Capacity Backing (Hide)'!$A164,'Capacity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(Hide)'!$A164,'Capacity Summary'!$H$138:$BG$138,0))="x",INDEX('Capacity Summary'!$C$139:$E$238,MATCH('Capacity Backing (Hide)'!AL$132,'Capacity Summary'!$B$139:$B$238,0),4),IF(INDEX('Capacity Summary'!$H$139:$BG$238,MATCH('Capacity Backing (Hide)'!AL$132,'Capacity Summary'!$B$139:$B$238,0),MATCH('Capacity Backing (Hide)'!$A164,'Capacity Summary'!$H$138:$BG$138,0))&lt;&gt;0,INDEX('Capacity Summary'!$H$139:$BG$238,MATCH('Capacity Backing (Hide)'!AL$132,'Capacity Summary'!$B$139:$B$238,0),MATCH('Capacity Backing (Hide)'!$A164,'Capacity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(Hide)'!$A164,'Capacity Summary'!$H$138:$BG$138,0))="x",INDEX('Capacity Summary'!$C$139:$E$238,MATCH('Capacity Backing (Hide)'!AM$132,'Capacity Summary'!$B$139:$B$238,0),4),IF(INDEX('Capacity Summary'!$H$139:$BG$238,MATCH('Capacity Backing (Hide)'!AM$132,'Capacity Summary'!$B$139:$B$238,0),MATCH('Capacity Backing (Hide)'!$A164,'Capacity Summary'!$H$138:$BG$138,0))&lt;&gt;0,INDEX('Capacity Summary'!$H$139:$BG$238,MATCH('Capacity Backing (Hide)'!AM$132,'Capacity Summary'!$B$139:$B$238,0),MATCH('Capacity Backing (Hide)'!$A164,'Capacity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(Hide)'!$A164,'Capacity Summary'!$H$138:$BG$138,0))="x",INDEX('Capacity Summary'!$C$139:$E$238,MATCH('Capacity Backing (Hide)'!AN$132,'Capacity Summary'!$B$139:$B$238,0),4),IF(INDEX('Capacity Summary'!$H$139:$BG$238,MATCH('Capacity Backing (Hide)'!AN$132,'Capacity Summary'!$B$139:$B$238,0),MATCH('Capacity Backing (Hide)'!$A164,'Capacity Summary'!$H$138:$BG$138,0))&lt;&gt;0,INDEX('Capacity Summary'!$H$139:$BG$238,MATCH('Capacity Backing (Hide)'!AN$132,'Capacity Summary'!$B$139:$B$238,0),MATCH('Capacity Backing (Hide)'!$A164,'Capacity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(Hide)'!$A164,'Capacity Summary'!$H$138:$BG$138,0))="x",INDEX('Capacity Summary'!$C$139:$E$238,MATCH('Capacity Backing (Hide)'!AO$132,'Capacity Summary'!$B$139:$B$238,0),4),IF(INDEX('Capacity Summary'!$H$139:$BG$238,MATCH('Capacity Backing (Hide)'!AO$132,'Capacity Summary'!$B$139:$B$238,0),MATCH('Capacity Backing (Hide)'!$A164,'Capacity Summary'!$H$138:$BG$138,0))&lt;&gt;0,INDEX('Capacity Summary'!$H$139:$BG$238,MATCH('Capacity Backing (Hide)'!AO$132,'Capacity Summary'!$B$139:$B$238,0),MATCH('Capacity Backing (Hide)'!$A164,'Capacity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(Hide)'!$A164,'Capacity Summary'!$H$138:$BG$138,0))="x",INDEX('Capacity Summary'!$C$139:$E$238,MATCH('Capacity Backing (Hide)'!AP$132,'Capacity Summary'!$B$139:$B$238,0),4),IF(INDEX('Capacity Summary'!$H$139:$BG$238,MATCH('Capacity Backing (Hide)'!AP$132,'Capacity Summary'!$B$139:$B$238,0),MATCH('Capacity Backing (Hide)'!$A164,'Capacity Summary'!$H$138:$BG$138,0))&lt;&gt;0,INDEX('Capacity Summary'!$H$139:$BG$238,MATCH('Capacity Backing (Hide)'!AP$132,'Capacity Summary'!$B$139:$B$238,0),MATCH('Capacity Backing (Hide)'!$A164,'Capacity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(Hide)'!$A164,'Capacity Summary'!$H$138:$BG$138,0))="x",INDEX('Capacity Summary'!$C$139:$E$238,MATCH('Capacity Backing (Hide)'!AQ$132,'Capacity Summary'!$B$139:$B$238,0),4),IF(INDEX('Capacity Summary'!$H$139:$BG$238,MATCH('Capacity Backing (Hide)'!AQ$132,'Capacity Summary'!$B$139:$B$238,0),MATCH('Capacity Backing (Hide)'!$A164,'Capacity Summary'!$H$138:$BG$138,0))&lt;&gt;0,INDEX('Capacity Summary'!$H$139:$BG$238,MATCH('Capacity Backing (Hide)'!AQ$132,'Capacity Summary'!$B$139:$B$238,0),MATCH('Capacity Backing (Hide)'!$A164,'Capacity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(Hide)'!$A164,'Capacity Summary'!$H$138:$BG$138,0))="x",INDEX('Capacity Summary'!$C$139:$E$238,MATCH('Capacity Backing (Hide)'!AR$132,'Capacity Summary'!$B$139:$B$238,0),4),IF(INDEX('Capacity Summary'!$H$139:$BG$238,MATCH('Capacity Backing (Hide)'!AR$132,'Capacity Summary'!$B$139:$B$238,0),MATCH('Capacity Backing (Hide)'!$A164,'Capacity Summary'!$H$138:$BG$138,0))&lt;&gt;0,INDEX('Capacity Summary'!$H$139:$BG$238,MATCH('Capacity Backing (Hide)'!AR$132,'Capacity Summary'!$B$139:$B$238,0),MATCH('Capacity Backing (Hide)'!$A164,'Capacity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(Hide)'!$A164,'Capacity Summary'!$H$138:$BG$138,0))="x",INDEX('Capacity Summary'!$C$139:$E$238,MATCH('Capacity Backing (Hide)'!AS$132,'Capacity Summary'!$B$139:$B$238,0),4),IF(INDEX('Capacity Summary'!$H$139:$BG$238,MATCH('Capacity Backing (Hide)'!AS$132,'Capacity Summary'!$B$139:$B$238,0),MATCH('Capacity Backing (Hide)'!$A164,'Capacity Summary'!$H$138:$BG$138,0))&lt;&gt;0,INDEX('Capacity Summary'!$H$139:$BG$238,MATCH('Capacity Backing (Hide)'!AS$132,'Capacity Summary'!$B$139:$B$238,0),MATCH('Capacity Backing (Hide)'!$A164,'Capacity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(Hide)'!$A164,'Capacity Summary'!$H$138:$BG$138,0))="x",INDEX('Capacity Summary'!$C$139:$E$238,MATCH('Capacity Backing (Hide)'!AT$132,'Capacity Summary'!$B$139:$B$238,0),4),IF(INDEX('Capacity Summary'!$H$139:$BG$238,MATCH('Capacity Backing (Hide)'!AT$132,'Capacity Summary'!$B$139:$B$238,0),MATCH('Capacity Backing (Hide)'!$A164,'Capacity Summary'!$H$138:$BG$138,0))&lt;&gt;0,INDEX('Capacity Summary'!$H$139:$BG$238,MATCH('Capacity Backing (Hide)'!AT$132,'Capacity Summary'!$B$139:$B$238,0),MATCH('Capacity Backing (Hide)'!$A164,'Capacity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(Hide)'!$A164,'Capacity Summary'!$H$138:$BG$138,0))="x",INDEX('Capacity Summary'!$C$139:$E$238,MATCH('Capacity Backing (Hide)'!AU$132,'Capacity Summary'!$B$139:$B$238,0),4),IF(INDEX('Capacity Summary'!$H$139:$BG$238,MATCH('Capacity Backing (Hide)'!AU$132,'Capacity Summary'!$B$139:$B$238,0),MATCH('Capacity Backing (Hide)'!$A164,'Capacity Summary'!$H$138:$BG$138,0))&lt;&gt;0,INDEX('Capacity Summary'!$H$139:$BG$238,MATCH('Capacity Backing (Hide)'!AU$132,'Capacity Summary'!$B$139:$B$238,0),MATCH('Capacity Backing (Hide)'!$A164,'Capacity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(Hide)'!$A164,'Capacity Summary'!$H$138:$BG$138,0))="x",INDEX('Capacity Summary'!$C$139:$E$238,MATCH('Capacity Backing (Hide)'!AV$132,'Capacity Summary'!$B$139:$B$238,0),4),IF(INDEX('Capacity Summary'!$H$139:$BG$238,MATCH('Capacity Backing (Hide)'!AV$132,'Capacity Summary'!$B$139:$B$238,0),MATCH('Capacity Backing (Hide)'!$A164,'Capacity Summary'!$H$138:$BG$138,0))&lt;&gt;0,INDEX('Capacity Summary'!$H$139:$BG$238,MATCH('Capacity Backing (Hide)'!AV$132,'Capacity Summary'!$B$139:$B$238,0),MATCH('Capacity Backing (Hide)'!$A164,'Capacity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(Hide)'!$A164,'Capacity Summary'!$H$138:$BG$138,0))="x",INDEX('Capacity Summary'!$C$139:$E$238,MATCH('Capacity Backing (Hide)'!AW$132,'Capacity Summary'!$B$139:$B$238,0),4),IF(INDEX('Capacity Summary'!$H$139:$BG$238,MATCH('Capacity Backing (Hide)'!AW$132,'Capacity Summary'!$B$139:$B$238,0),MATCH('Capacity Backing (Hide)'!$A164,'Capacity Summary'!$H$138:$BG$138,0))&lt;&gt;0,INDEX('Capacity Summary'!$H$139:$BG$238,MATCH('Capacity Backing (Hide)'!AW$132,'Capacity Summary'!$B$139:$B$238,0),MATCH('Capacity Backing (Hide)'!$A164,'Capacity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(Hide)'!$A164,'Capacity Summary'!$H$138:$BG$138,0))="x",INDEX('Capacity Summary'!$C$139:$E$238,MATCH('Capacity Backing (Hide)'!AX$132,'Capacity Summary'!$B$139:$B$238,0),4),IF(INDEX('Capacity Summary'!$H$139:$BG$238,MATCH('Capacity Backing (Hide)'!AX$132,'Capacity Summary'!$B$139:$B$238,0),MATCH('Capacity Backing (Hide)'!$A164,'Capacity Summary'!$H$138:$BG$138,0))&lt;&gt;0,INDEX('Capacity Summary'!$H$139:$BG$238,MATCH('Capacity Backing (Hide)'!AX$132,'Capacity Summary'!$B$139:$B$238,0),MATCH('Capacity Backing (Hide)'!$A164,'Capacity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(Hide)'!$A164,'Capacity Summary'!$H$138:$BG$138,0))="x",INDEX('Capacity Summary'!$C$139:$E$238,MATCH('Capacity Backing (Hide)'!AY$132,'Capacity Summary'!$B$139:$B$238,0),4),IF(INDEX('Capacity Summary'!$H$139:$BG$238,MATCH('Capacity Backing (Hide)'!AY$132,'Capacity Summary'!$B$139:$B$238,0),MATCH('Capacity Backing (Hide)'!$A164,'Capacity Summary'!$H$138:$BG$138,0))&lt;&gt;0,INDEX('Capacity Summary'!$H$139:$BG$238,MATCH('Capacity Backing (Hide)'!AY$132,'Capacity Summary'!$B$139:$B$238,0),MATCH('Capacity Backing (Hide)'!$A164,'Capacity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(Hide)'!$A164,'Capacity Summary'!$H$138:$BG$138,0))="x",INDEX('Capacity Summary'!$C$139:$E$238,MATCH('Capacity Backing (Hide)'!AZ$132,'Capacity Summary'!$B$139:$B$238,0),4),IF(INDEX('Capacity Summary'!$H$139:$BG$238,MATCH('Capacity Backing (Hide)'!AZ$132,'Capacity Summary'!$B$139:$B$238,0),MATCH('Capacity Backing (Hide)'!$A164,'Capacity Summary'!$H$138:$BG$138,0))&lt;&gt;0,INDEX('Capacity Summary'!$H$139:$BG$238,MATCH('Capacity Backing (Hide)'!AZ$132,'Capacity Summary'!$B$139:$B$238,0),MATCH('Capacity Backing (Hide)'!$A164,'Capacity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(Hide)'!$A164,'Capacity Summary'!$H$138:$BG$138,0))="x",INDEX('Capacity Summary'!$C$139:$E$238,MATCH('Capacity Backing (Hide)'!BA$132,'Capacity Summary'!$B$139:$B$238,0),4),IF(INDEX('Capacity Summary'!$H$139:$BG$238,MATCH('Capacity Backing (Hide)'!BA$132,'Capacity Summary'!$B$139:$B$238,0),MATCH('Capacity Backing (Hide)'!$A164,'Capacity Summary'!$H$138:$BG$138,0))&lt;&gt;0,INDEX('Capacity Summary'!$H$139:$BG$238,MATCH('Capacity Backing (Hide)'!BA$132,'Capacity Summary'!$B$139:$B$238,0),MATCH('Capacity Backing (Hide)'!$A164,'Capacity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(Hide)'!$A164,'Capacity Summary'!$H$138:$BG$138,0))="x",INDEX('Capacity Summary'!$C$139:$E$238,MATCH('Capacity Backing (Hide)'!BB$132,'Capacity Summary'!$B$139:$B$238,0),4),IF(INDEX('Capacity Summary'!$H$139:$BG$238,MATCH('Capacity Backing (Hide)'!BB$132,'Capacity Summary'!$B$139:$B$238,0),MATCH('Capacity Backing (Hide)'!$A164,'Capacity Summary'!$H$138:$BG$138,0))&lt;&gt;0,INDEX('Capacity Summary'!$H$139:$BG$238,MATCH('Capacity Backing (Hide)'!BB$132,'Capacity Summary'!$B$139:$B$238,0),MATCH('Capacity Backing (Hide)'!$A164,'Capacity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(Hide)'!$A164,'Capacity Summary'!$H$138:$BG$138,0))="x",INDEX('Capacity Summary'!$C$139:$E$238,MATCH('Capacity Backing (Hide)'!BC$132,'Capacity Summary'!$B$139:$B$238,0),4),IF(INDEX('Capacity Summary'!$H$139:$BG$238,MATCH('Capacity Backing (Hide)'!BC$132,'Capacity Summary'!$B$139:$B$238,0),MATCH('Capacity Backing (Hide)'!$A164,'Capacity Summary'!$H$138:$BG$138,0))&lt;&gt;0,INDEX('Capacity Summary'!$H$139:$BG$238,MATCH('Capacity Backing (Hide)'!BC$132,'Capacity Summary'!$B$139:$B$238,0),MATCH('Capacity Backing (Hide)'!$A164,'Capacity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(Hide)'!$A164,'Capacity Summary'!$H$138:$BG$138,0))="x",INDEX('Capacity Summary'!$C$139:$E$238,MATCH('Capacity Backing (Hide)'!BD$132,'Capacity Summary'!$B$139:$B$238,0),4),IF(INDEX('Capacity Summary'!$H$139:$BG$238,MATCH('Capacity Backing (Hide)'!BD$132,'Capacity Summary'!$B$139:$B$238,0),MATCH('Capacity Backing (Hide)'!$A164,'Capacity Summary'!$H$138:$BG$138,0))&lt;&gt;0,INDEX('Capacity Summary'!$H$139:$BG$238,MATCH('Capacity Backing (Hide)'!BD$132,'Capacity Summary'!$B$139:$B$238,0),MATCH('Capacity Backing (Hide)'!$A164,'Capacity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(Hide)'!$A164,'Capacity Summary'!$H$138:$BG$138,0))="x",INDEX('Capacity Summary'!$C$139:$E$238,MATCH('Capacity Backing (Hide)'!BE$132,'Capacity Summary'!$B$139:$B$238,0),4),IF(INDEX('Capacity Summary'!$H$139:$BG$238,MATCH('Capacity Backing (Hide)'!BE$132,'Capacity Summary'!$B$139:$B$238,0),MATCH('Capacity Backing (Hide)'!$A164,'Capacity Summary'!$H$138:$BG$138,0))&lt;&gt;0,INDEX('Capacity Summary'!$H$139:$BG$238,MATCH('Capacity Backing (Hide)'!BE$132,'Capacity Summary'!$B$139:$B$238,0),MATCH('Capacity Backing (Hide)'!$A164,'Capacity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(Hide)'!$A164,'Capacity Summary'!$H$138:$BG$138,0))="x",INDEX('Capacity Summary'!$C$139:$E$238,MATCH('Capacity Backing (Hide)'!BF$132,'Capacity Summary'!$B$139:$B$238,0),4),IF(INDEX('Capacity Summary'!$H$139:$BG$238,MATCH('Capacity Backing (Hide)'!BF$132,'Capacity Summary'!$B$139:$B$238,0),MATCH('Capacity Backing (Hide)'!$A164,'Capacity Summary'!$H$138:$BG$138,0))&lt;&gt;0,INDEX('Capacity Summary'!$H$139:$BG$238,MATCH('Capacity Backing (Hide)'!BF$132,'Capacity Summary'!$B$139:$B$238,0),MATCH('Capacity Backing (Hide)'!$A164,'Capacity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(Hide)'!$A164,'Capacity Summary'!$H$138:$BG$138,0))="x",INDEX('Capacity Summary'!$C$139:$E$238,MATCH('Capacity Backing (Hide)'!BG$132,'Capacity Summary'!$B$139:$B$238,0),4),IF(INDEX('Capacity Summary'!$H$139:$BG$238,MATCH('Capacity Backing (Hide)'!BG$132,'Capacity Summary'!$B$139:$B$238,0),MATCH('Capacity Backing (Hide)'!$A164,'Capacity Summary'!$H$138:$BG$138,0))&lt;&gt;0,INDEX('Capacity Summary'!$H$139:$BG$238,MATCH('Capacity Backing (Hide)'!BG$132,'Capacity Summary'!$B$139:$B$238,0),MATCH('Capacity Backing (Hide)'!$A164,'Capacity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(Hide)'!$A164,'Capacity Summary'!$H$138:$BG$138,0))="x",INDEX('Capacity Summary'!$C$139:$E$238,MATCH('Capacity Backing (Hide)'!BH$132,'Capacity Summary'!$B$139:$B$238,0),4),IF(INDEX('Capacity Summary'!$H$139:$BG$238,MATCH('Capacity Backing (Hide)'!BH$132,'Capacity Summary'!$B$139:$B$238,0),MATCH('Capacity Backing (Hide)'!$A164,'Capacity Summary'!$H$138:$BG$138,0))&lt;&gt;0,INDEX('Capacity Summary'!$H$139:$BG$238,MATCH('Capacity Backing (Hide)'!BH$132,'Capacity Summary'!$B$139:$B$238,0),MATCH('Capacity Backing (Hide)'!$A164,'Capacity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(Hide)'!$A164,'Capacity Summary'!$H$138:$BG$138,0))="x",INDEX('Capacity Summary'!$C$139:$E$238,MATCH('Capacity Backing (Hide)'!BI$132,'Capacity Summary'!$B$139:$B$238,0),4),IF(INDEX('Capacity Summary'!$H$139:$BG$238,MATCH('Capacity Backing (Hide)'!BI$132,'Capacity Summary'!$B$139:$B$238,0),MATCH('Capacity Backing (Hide)'!$A164,'Capacity Summary'!$H$138:$BG$138,0))&lt;&gt;0,INDEX('Capacity Summary'!$H$139:$BG$238,MATCH('Capacity Backing (Hide)'!BI$132,'Capacity Summary'!$B$139:$B$238,0),MATCH('Capacity Backing (Hide)'!$A164,'Capacity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(Hide)'!$A164,'Capacity Summary'!$H$138:$BG$138,0))="x",INDEX('Capacity Summary'!$C$139:$E$238,MATCH('Capacity Backing (Hide)'!BJ$132,'Capacity Summary'!$B$139:$B$238,0),4),IF(INDEX('Capacity Summary'!$H$139:$BG$238,MATCH('Capacity Backing (Hide)'!BJ$132,'Capacity Summary'!$B$139:$B$238,0),MATCH('Capacity Backing (Hide)'!$A164,'Capacity Summary'!$H$138:$BG$138,0))&lt;&gt;0,INDEX('Capacity Summary'!$H$139:$BG$238,MATCH('Capacity Backing (Hide)'!BJ$132,'Capacity Summary'!$B$139:$B$238,0),MATCH('Capacity Backing (Hide)'!$A164,'Capacity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(Hide)'!$A164,'Capacity Summary'!$H$138:$BG$138,0))="x",INDEX('Capacity Summary'!$C$139:$E$238,MATCH('Capacity Backing (Hide)'!BK$132,'Capacity Summary'!$B$139:$B$238,0),4),IF(INDEX('Capacity Summary'!$H$139:$BG$238,MATCH('Capacity Backing (Hide)'!BK$132,'Capacity Summary'!$B$139:$B$238,0),MATCH('Capacity Backing (Hide)'!$A164,'Capacity Summary'!$H$138:$BG$138,0))&lt;&gt;0,INDEX('Capacity Summary'!$H$139:$BG$238,MATCH('Capacity Backing (Hide)'!BK$132,'Capacity Summary'!$B$139:$B$238,0),MATCH('Capacity Backing (Hide)'!$A164,'Capacity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(Hide)'!$A164,'Capacity Summary'!$H$138:$BG$138,0))="x",INDEX('Capacity Summary'!$C$139:$E$238,MATCH('Capacity Backing (Hide)'!BL$132,'Capacity Summary'!$B$139:$B$238,0),4),IF(INDEX('Capacity Summary'!$H$139:$BG$238,MATCH('Capacity Backing (Hide)'!BL$132,'Capacity Summary'!$B$139:$B$238,0),MATCH('Capacity Backing (Hide)'!$A164,'Capacity Summary'!$H$138:$BG$138,0))&lt;&gt;0,INDEX('Capacity Summary'!$H$139:$BG$238,MATCH('Capacity Backing (Hide)'!BL$132,'Capacity Summary'!$B$139:$B$238,0),MATCH('Capacity Backing (Hide)'!$A164,'Capacity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(Hide)'!$A164,'Capacity Summary'!$H$138:$BG$138,0))="x",INDEX('Capacity Summary'!$C$139:$E$238,MATCH('Capacity Backing (Hide)'!BM$132,'Capacity Summary'!$B$139:$B$238,0),4),IF(INDEX('Capacity Summary'!$H$139:$BG$238,MATCH('Capacity Backing (Hide)'!BM$132,'Capacity Summary'!$B$139:$B$238,0),MATCH('Capacity Backing (Hide)'!$A164,'Capacity Summary'!$H$138:$BG$138,0))&lt;&gt;0,INDEX('Capacity Summary'!$H$139:$BG$238,MATCH('Capacity Backing (Hide)'!BM$132,'Capacity Summary'!$B$139:$B$238,0),MATCH('Capacity Backing (Hide)'!$A164,'Capacity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(Hide)'!$A164,'Capacity Summary'!$H$138:$BG$138,0))="x",INDEX('Capacity Summary'!$C$139:$E$238,MATCH('Capacity Backing (Hide)'!BN$132,'Capacity Summary'!$B$139:$B$238,0),4),IF(INDEX('Capacity Summary'!$H$139:$BG$238,MATCH('Capacity Backing (Hide)'!BN$132,'Capacity Summary'!$B$139:$B$238,0),MATCH('Capacity Backing (Hide)'!$A164,'Capacity Summary'!$H$138:$BG$138,0))&lt;&gt;0,INDEX('Capacity Summary'!$H$139:$BG$238,MATCH('Capacity Backing (Hide)'!BN$132,'Capacity Summary'!$B$139:$B$238,0),MATCH('Capacity Backing (Hide)'!$A164,'Capacity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(Hide)'!$A164,'Capacity Summary'!$H$138:$BG$138,0))="x",INDEX('Capacity Summary'!$C$139:$E$238,MATCH('Capacity Backing (Hide)'!BO$132,'Capacity Summary'!$B$139:$B$238,0),4),IF(INDEX('Capacity Summary'!$H$139:$BG$238,MATCH('Capacity Backing (Hide)'!BO$132,'Capacity Summary'!$B$139:$B$238,0),MATCH('Capacity Backing (Hide)'!$A164,'Capacity Summary'!$H$138:$BG$138,0))&lt;&gt;0,INDEX('Capacity Summary'!$H$139:$BG$238,MATCH('Capacity Backing (Hide)'!BO$132,'Capacity Summary'!$B$139:$B$238,0),MATCH('Capacity Backing (Hide)'!$A164,'Capacity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(Hide)'!$A164,'Capacity Summary'!$H$138:$BG$138,0))="x",INDEX('Capacity Summary'!$C$139:$E$238,MATCH('Capacity Backing (Hide)'!BP$132,'Capacity Summary'!$B$139:$B$238,0),4),IF(INDEX('Capacity Summary'!$H$139:$BG$238,MATCH('Capacity Backing (Hide)'!BP$132,'Capacity Summary'!$B$139:$B$238,0),MATCH('Capacity Backing (Hide)'!$A164,'Capacity Summary'!$H$138:$BG$138,0))&lt;&gt;0,INDEX('Capacity Summary'!$H$139:$BG$238,MATCH('Capacity Backing (Hide)'!BP$132,'Capacity Summary'!$B$139:$B$238,0),MATCH('Capacity Backing (Hide)'!$A164,'Capacity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(Hide)'!$A164,'Capacity Summary'!$H$138:$BG$138,0))="x",INDEX('Capacity Summary'!$C$139:$E$238,MATCH('Capacity Backing (Hide)'!BQ$132,'Capacity Summary'!$B$139:$B$238,0),4),IF(INDEX('Capacity Summary'!$H$139:$BG$238,MATCH('Capacity Backing (Hide)'!BQ$132,'Capacity Summary'!$B$139:$B$238,0),MATCH('Capacity Backing (Hide)'!$A164,'Capacity Summary'!$H$138:$BG$138,0))&lt;&gt;0,INDEX('Capacity Summary'!$H$139:$BG$238,MATCH('Capacity Backing (Hide)'!BQ$132,'Capacity Summary'!$B$139:$B$238,0),MATCH('Capacity Backing (Hide)'!$A164,'Capacity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(Hide)'!$A164,'Capacity Summary'!$H$138:$BG$138,0))="x",INDEX('Capacity Summary'!$C$139:$E$238,MATCH('Capacity Backing (Hide)'!BR$132,'Capacity Summary'!$B$139:$B$238,0),4),IF(INDEX('Capacity Summary'!$H$139:$BG$238,MATCH('Capacity Backing (Hide)'!BR$132,'Capacity Summary'!$B$139:$B$238,0),MATCH('Capacity Backing (Hide)'!$A164,'Capacity Summary'!$H$138:$BG$138,0))&lt;&gt;0,INDEX('Capacity Summary'!$H$139:$BG$238,MATCH('Capacity Backing (Hide)'!BR$132,'Capacity Summary'!$B$139:$B$238,0),MATCH('Capacity Backing (Hide)'!$A164,'Capacity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(Hide)'!$A164,'Capacity Summary'!$H$138:$BG$138,0))="x",INDEX('Capacity Summary'!$C$139:$E$238,MATCH('Capacity Backing (Hide)'!BS$132,'Capacity Summary'!$B$139:$B$238,0),4),IF(INDEX('Capacity Summary'!$H$139:$BG$238,MATCH('Capacity Backing (Hide)'!BS$132,'Capacity Summary'!$B$139:$B$238,0),MATCH('Capacity Backing (Hide)'!$A164,'Capacity Summary'!$H$138:$BG$138,0))&lt;&gt;0,INDEX('Capacity Summary'!$H$139:$BG$238,MATCH('Capacity Backing (Hide)'!BS$132,'Capacity Summary'!$B$139:$B$238,0),MATCH('Capacity Backing (Hide)'!$A164,'Capacity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(Hide)'!$A164,'Capacity Summary'!$H$138:$BG$138,0))="x",INDEX('Capacity Summary'!$C$139:$E$238,MATCH('Capacity Backing (Hide)'!BT$132,'Capacity Summary'!$B$139:$B$238,0),4),IF(INDEX('Capacity Summary'!$H$139:$BG$238,MATCH('Capacity Backing (Hide)'!BT$132,'Capacity Summary'!$B$139:$B$238,0),MATCH('Capacity Backing (Hide)'!$A164,'Capacity Summary'!$H$138:$BG$138,0))&lt;&gt;0,INDEX('Capacity Summary'!$H$139:$BG$238,MATCH('Capacity Backing (Hide)'!BT$132,'Capacity Summary'!$B$139:$B$238,0),MATCH('Capacity Backing (Hide)'!$A164,'Capacity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(Hide)'!$A164,'Capacity Summary'!$H$138:$BG$138,0))="x",INDEX('Capacity Summary'!$C$139:$E$238,MATCH('Capacity Backing (Hide)'!BU$132,'Capacity Summary'!$B$139:$B$238,0),4),IF(INDEX('Capacity Summary'!$H$139:$BG$238,MATCH('Capacity Backing (Hide)'!BU$132,'Capacity Summary'!$B$139:$B$238,0),MATCH('Capacity Backing (Hide)'!$A164,'Capacity Summary'!$H$138:$BG$138,0))&lt;&gt;0,INDEX('Capacity Summary'!$H$139:$BG$238,MATCH('Capacity Backing (Hide)'!BU$132,'Capacity Summary'!$B$139:$B$238,0),MATCH('Capacity Backing (Hide)'!$A164,'Capacity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(Hide)'!$A164,'Capacity Summary'!$H$138:$BG$138,0))="x",INDEX('Capacity Summary'!$C$139:$E$238,MATCH('Capacity Backing (Hide)'!BV$132,'Capacity Summary'!$B$139:$B$238,0),4),IF(INDEX('Capacity Summary'!$H$139:$BG$238,MATCH('Capacity Backing (Hide)'!BV$132,'Capacity Summary'!$B$139:$B$238,0),MATCH('Capacity Backing (Hide)'!$A164,'Capacity Summary'!$H$138:$BG$138,0))&lt;&gt;0,INDEX('Capacity Summary'!$H$139:$BG$238,MATCH('Capacity Backing (Hide)'!BV$132,'Capacity Summary'!$B$139:$B$238,0),MATCH('Capacity Backing (Hide)'!$A164,'Capacity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(Hide)'!$A164,'Capacity Summary'!$H$138:$BG$138,0))="x",INDEX('Capacity Summary'!$C$139:$E$238,MATCH('Capacity Backing (Hide)'!BW$132,'Capacity Summary'!$B$139:$B$238,0),4),IF(INDEX('Capacity Summary'!$H$139:$BG$238,MATCH('Capacity Backing (Hide)'!BW$132,'Capacity Summary'!$B$139:$B$238,0),MATCH('Capacity Backing (Hide)'!$A164,'Capacity Summary'!$H$138:$BG$138,0))&lt;&gt;0,INDEX('Capacity Summary'!$H$139:$BG$238,MATCH('Capacity Backing (Hide)'!BW$132,'Capacity Summary'!$B$139:$B$238,0),MATCH('Capacity Backing (Hide)'!$A164,'Capacity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(Hide)'!$A164,'Capacity Summary'!$H$138:$BG$138,0))="x",INDEX('Capacity Summary'!$C$139:$E$238,MATCH('Capacity Backing (Hide)'!BX$132,'Capacity Summary'!$B$139:$B$238,0),4),IF(INDEX('Capacity Summary'!$H$139:$BG$238,MATCH('Capacity Backing (Hide)'!BX$132,'Capacity Summary'!$B$139:$B$238,0),MATCH('Capacity Backing (Hide)'!$A164,'Capacity Summary'!$H$138:$BG$138,0))&lt;&gt;0,INDEX('Capacity Summary'!$H$139:$BG$238,MATCH('Capacity Backing (Hide)'!BX$132,'Capacity Summary'!$B$139:$B$238,0),MATCH('Capacity Backing (Hide)'!$A164,'Capacity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(Hide)'!$A164,'Capacity Summary'!$H$138:$BG$138,0))="x",INDEX('Capacity Summary'!$C$139:$E$238,MATCH('Capacity Backing (Hide)'!BY$132,'Capacity Summary'!$B$139:$B$238,0),4),IF(INDEX('Capacity Summary'!$H$139:$BG$238,MATCH('Capacity Backing (Hide)'!BY$132,'Capacity Summary'!$B$139:$B$238,0),MATCH('Capacity Backing (Hide)'!$A164,'Capacity Summary'!$H$138:$BG$138,0))&lt;&gt;0,INDEX('Capacity Summary'!$H$139:$BG$238,MATCH('Capacity Backing (Hide)'!BY$132,'Capacity Summary'!$B$139:$B$238,0),MATCH('Capacity Backing (Hide)'!$A164,'Capacity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(Hide)'!$A164,'Capacity Summary'!$H$138:$BG$138,0))="x",INDEX('Capacity Summary'!$C$139:$E$238,MATCH('Capacity Backing (Hide)'!BZ$132,'Capacity Summary'!$B$139:$B$238,0),4),IF(INDEX('Capacity Summary'!$H$139:$BG$238,MATCH('Capacity Backing (Hide)'!BZ$132,'Capacity Summary'!$B$139:$B$238,0),MATCH('Capacity Backing (Hide)'!$A164,'Capacity Summary'!$H$138:$BG$138,0))&lt;&gt;0,INDEX('Capacity Summary'!$H$139:$BG$238,MATCH('Capacity Backing (Hide)'!BZ$132,'Capacity Summary'!$B$139:$B$238,0),MATCH('Capacity Backing (Hide)'!$A164,'Capacity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(Hide)'!$A164,'Capacity Summary'!$H$138:$BG$138,0))="x",INDEX('Capacity Summary'!$C$139:$E$238,MATCH('Capacity Backing (Hide)'!CA$132,'Capacity Summary'!$B$139:$B$238,0),4),IF(INDEX('Capacity Summary'!$H$139:$BG$238,MATCH('Capacity Backing (Hide)'!CA$132,'Capacity Summary'!$B$139:$B$238,0),MATCH('Capacity Backing (Hide)'!$A164,'Capacity Summary'!$H$138:$BG$138,0))&lt;&gt;0,INDEX('Capacity Summary'!$H$139:$BG$238,MATCH('Capacity Backing (Hide)'!CA$132,'Capacity Summary'!$B$139:$B$238,0),MATCH('Capacity Backing (Hide)'!$A164,'Capacity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(Hide)'!$A164,'Capacity Summary'!$H$138:$BG$138,0))="x",INDEX('Capacity Summary'!$C$139:$E$238,MATCH('Capacity Backing (Hide)'!CB$132,'Capacity Summary'!$B$139:$B$238,0),4),IF(INDEX('Capacity Summary'!$H$139:$BG$238,MATCH('Capacity Backing (Hide)'!CB$132,'Capacity Summary'!$B$139:$B$238,0),MATCH('Capacity Backing (Hide)'!$A164,'Capacity Summary'!$H$138:$BG$138,0))&lt;&gt;0,INDEX('Capacity Summary'!$H$139:$BG$238,MATCH('Capacity Backing (Hide)'!CB$132,'Capacity Summary'!$B$139:$B$238,0),MATCH('Capacity Backing (Hide)'!$A164,'Capacity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(Hide)'!$A164,'Capacity Summary'!$H$138:$BG$138,0))="x",INDEX('Capacity Summary'!$C$139:$E$238,MATCH('Capacity Backing (Hide)'!CC$132,'Capacity Summary'!$B$139:$B$238,0),4),IF(INDEX('Capacity Summary'!$H$139:$BG$238,MATCH('Capacity Backing (Hide)'!CC$132,'Capacity Summary'!$B$139:$B$238,0),MATCH('Capacity Backing (Hide)'!$A164,'Capacity Summary'!$H$138:$BG$138,0))&lt;&gt;0,INDEX('Capacity Summary'!$H$139:$BG$238,MATCH('Capacity Backing (Hide)'!CC$132,'Capacity Summary'!$B$139:$B$238,0),MATCH('Capacity Backing (Hide)'!$A164,'Capacity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(Hide)'!$A164,'Capacity Summary'!$H$138:$BG$138,0))="x",INDEX('Capacity Summary'!$C$139:$E$238,MATCH('Capacity Backing (Hide)'!CD$132,'Capacity Summary'!$B$139:$B$238,0),4),IF(INDEX('Capacity Summary'!$H$139:$BG$238,MATCH('Capacity Backing (Hide)'!CD$132,'Capacity Summary'!$B$139:$B$238,0),MATCH('Capacity Backing (Hide)'!$A164,'Capacity Summary'!$H$138:$BG$138,0))&lt;&gt;0,INDEX('Capacity Summary'!$H$139:$BG$238,MATCH('Capacity Backing (Hide)'!CD$132,'Capacity Summary'!$B$139:$B$238,0),MATCH('Capacity Backing (Hide)'!$A164,'Capacity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(Hide)'!$A164,'Capacity Summary'!$H$138:$BG$138,0))="x",INDEX('Capacity Summary'!$C$139:$E$238,MATCH('Capacity Backing (Hide)'!CE$132,'Capacity Summary'!$B$139:$B$238,0),4),IF(INDEX('Capacity Summary'!$H$139:$BG$238,MATCH('Capacity Backing (Hide)'!CE$132,'Capacity Summary'!$B$139:$B$238,0),MATCH('Capacity Backing (Hide)'!$A164,'Capacity Summary'!$H$138:$BG$138,0))&lt;&gt;0,INDEX('Capacity Summary'!$H$139:$BG$238,MATCH('Capacity Backing (Hide)'!CE$132,'Capacity Summary'!$B$139:$B$238,0),MATCH('Capacity Backing (Hide)'!$A164,'Capacity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(Hide)'!$A164,'Capacity Summary'!$H$138:$BG$138,0))="x",INDEX('Capacity Summary'!$C$139:$E$238,MATCH('Capacity Backing (Hide)'!CF$132,'Capacity Summary'!$B$139:$B$238,0),4),IF(INDEX('Capacity Summary'!$H$139:$BG$238,MATCH('Capacity Backing (Hide)'!CF$132,'Capacity Summary'!$B$139:$B$238,0),MATCH('Capacity Backing (Hide)'!$A164,'Capacity Summary'!$H$138:$BG$138,0))&lt;&gt;0,INDEX('Capacity Summary'!$H$139:$BG$238,MATCH('Capacity Backing (Hide)'!CF$132,'Capacity Summary'!$B$139:$B$238,0),MATCH('Capacity Backing (Hide)'!$A164,'Capacity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(Hide)'!$A164,'Capacity Summary'!$H$138:$BG$138,0))="x",INDEX('Capacity Summary'!$C$139:$E$238,MATCH('Capacity Backing (Hide)'!CG$132,'Capacity Summary'!$B$139:$B$238,0),4),IF(INDEX('Capacity Summary'!$H$139:$BG$238,MATCH('Capacity Backing (Hide)'!CG$132,'Capacity Summary'!$B$139:$B$238,0),MATCH('Capacity Backing (Hide)'!$A164,'Capacity Summary'!$H$138:$BG$138,0))&lt;&gt;0,INDEX('Capacity Summary'!$H$139:$BG$238,MATCH('Capacity Backing (Hide)'!CG$132,'Capacity Summary'!$B$139:$B$238,0),MATCH('Capacity Backing (Hide)'!$A164,'Capacity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(Hide)'!$A164,'Capacity Summary'!$H$138:$BG$138,0))="x",INDEX('Capacity Summary'!$C$139:$E$238,MATCH('Capacity Backing (Hide)'!CH$132,'Capacity Summary'!$B$139:$B$238,0),4),IF(INDEX('Capacity Summary'!$H$139:$BG$238,MATCH('Capacity Backing (Hide)'!CH$132,'Capacity Summary'!$B$139:$B$238,0),MATCH('Capacity Backing (Hide)'!$A164,'Capacity Summary'!$H$138:$BG$138,0))&lt;&gt;0,INDEX('Capacity Summary'!$H$139:$BG$238,MATCH('Capacity Backing (Hide)'!CH$132,'Capacity Summary'!$B$139:$B$238,0),MATCH('Capacity Backing (Hide)'!$A164,'Capacity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(Hide)'!$A164,'Capacity Summary'!$H$138:$BG$138,0))="x",INDEX('Capacity Summary'!$C$139:$E$238,MATCH('Capacity Backing (Hide)'!CI$132,'Capacity Summary'!$B$139:$B$238,0),4),IF(INDEX('Capacity Summary'!$H$139:$BG$238,MATCH('Capacity Backing (Hide)'!CI$132,'Capacity Summary'!$B$139:$B$238,0),MATCH('Capacity Backing (Hide)'!$A164,'Capacity Summary'!$H$138:$BG$138,0))&lt;&gt;0,INDEX('Capacity Summary'!$H$139:$BG$238,MATCH('Capacity Backing (Hide)'!CI$132,'Capacity Summary'!$B$139:$B$238,0),MATCH('Capacity Backing (Hide)'!$A164,'Capacity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(Hide)'!$A164,'Capacity Summary'!$H$138:$BG$138,0))="x",INDEX('Capacity Summary'!$C$139:$E$238,MATCH('Capacity Backing (Hide)'!CJ$132,'Capacity Summary'!$B$139:$B$238,0),4),IF(INDEX('Capacity Summary'!$H$139:$BG$238,MATCH('Capacity Backing (Hide)'!CJ$132,'Capacity Summary'!$B$139:$B$238,0),MATCH('Capacity Backing (Hide)'!$A164,'Capacity Summary'!$H$138:$BG$138,0))&lt;&gt;0,INDEX('Capacity Summary'!$H$139:$BG$238,MATCH('Capacity Backing (Hide)'!CJ$132,'Capacity Summary'!$B$139:$B$238,0),MATCH('Capacity Backing (Hide)'!$A164,'Capacity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(Hide)'!$A164,'Capacity Summary'!$H$138:$BG$138,0))="x",INDEX('Capacity Summary'!$C$139:$E$238,MATCH('Capacity Backing (Hide)'!CK$132,'Capacity Summary'!$B$139:$B$238,0),4),IF(INDEX('Capacity Summary'!$H$139:$BG$238,MATCH('Capacity Backing (Hide)'!CK$132,'Capacity Summary'!$B$139:$B$238,0),MATCH('Capacity Backing (Hide)'!$A164,'Capacity Summary'!$H$138:$BG$138,0))&lt;&gt;0,INDEX('Capacity Summary'!$H$139:$BG$238,MATCH('Capacity Backing (Hide)'!CK$132,'Capacity Summary'!$B$139:$B$238,0),MATCH('Capacity Backing (Hide)'!$A164,'Capacity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(Hide)'!$A164,'Capacity Summary'!$H$138:$BG$138,0))="x",INDEX('Capacity Summary'!$C$139:$E$238,MATCH('Capacity Backing (Hide)'!CL$132,'Capacity Summary'!$B$139:$B$238,0),4),IF(INDEX('Capacity Summary'!$H$139:$BG$238,MATCH('Capacity Backing (Hide)'!CL$132,'Capacity Summary'!$B$139:$B$238,0),MATCH('Capacity Backing (Hide)'!$A164,'Capacity Summary'!$H$138:$BG$138,0))&lt;&gt;0,INDEX('Capacity Summary'!$H$139:$BG$238,MATCH('Capacity Backing (Hide)'!CL$132,'Capacity Summary'!$B$139:$B$238,0),MATCH('Capacity Backing (Hide)'!$A164,'Capacity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(Hide)'!$A164,'Capacity Summary'!$H$138:$BG$138,0))="x",INDEX('Capacity Summary'!$C$139:$E$238,MATCH('Capacity Backing (Hide)'!CM$132,'Capacity Summary'!$B$139:$B$238,0),4),IF(INDEX('Capacity Summary'!$H$139:$BG$238,MATCH('Capacity Backing (Hide)'!CM$132,'Capacity Summary'!$B$139:$B$238,0),MATCH('Capacity Backing (Hide)'!$A164,'Capacity Summary'!$H$138:$BG$138,0))&lt;&gt;0,INDEX('Capacity Summary'!$H$139:$BG$238,MATCH('Capacity Backing (Hide)'!CM$132,'Capacity Summary'!$B$139:$B$238,0),MATCH('Capacity Backing (Hide)'!$A164,'Capacity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(Hide)'!$A164,'Capacity Summary'!$H$138:$BG$138,0))="x",INDEX('Capacity Summary'!$C$139:$E$238,MATCH('Capacity Backing (Hide)'!CN$132,'Capacity Summary'!$B$139:$B$238,0),4),IF(INDEX('Capacity Summary'!$H$139:$BG$238,MATCH('Capacity Backing (Hide)'!CN$132,'Capacity Summary'!$B$139:$B$238,0),MATCH('Capacity Backing (Hide)'!$A164,'Capacity Summary'!$H$138:$BG$138,0))&lt;&gt;0,INDEX('Capacity Summary'!$H$139:$BG$238,MATCH('Capacity Backing (Hide)'!CN$132,'Capacity Summary'!$B$139:$B$238,0),MATCH('Capacity Backing (Hide)'!$A164,'Capacity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(Hide)'!$A164,'Capacity Summary'!$H$138:$BG$138,0))="x",INDEX('Capacity Summary'!$C$139:$E$238,MATCH('Capacity Backing (Hide)'!CO$132,'Capacity Summary'!$B$139:$B$238,0),4),IF(INDEX('Capacity Summary'!$H$139:$BG$238,MATCH('Capacity Backing (Hide)'!CO$132,'Capacity Summary'!$B$139:$B$238,0),MATCH('Capacity Backing (Hide)'!$A164,'Capacity Summary'!$H$138:$BG$138,0))&lt;&gt;0,INDEX('Capacity Summary'!$H$139:$BG$238,MATCH('Capacity Backing (Hide)'!CO$132,'Capacity Summary'!$B$139:$B$238,0),MATCH('Capacity Backing (Hide)'!$A164,'Capacity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(Hide)'!$A164,'Capacity Summary'!$H$138:$BG$138,0))="x",INDEX('Capacity Summary'!$C$139:$E$238,MATCH('Capacity Backing (Hide)'!CP$132,'Capacity Summary'!$B$139:$B$238,0),4),IF(INDEX('Capacity Summary'!$H$139:$BG$238,MATCH('Capacity Backing (Hide)'!CP$132,'Capacity Summary'!$B$139:$B$238,0),MATCH('Capacity Backing (Hide)'!$A164,'Capacity Summary'!$H$138:$BG$138,0))&lt;&gt;0,INDEX('Capacity Summary'!$H$139:$BG$238,MATCH('Capacity Backing (Hide)'!CP$132,'Capacity Summary'!$B$139:$B$238,0),MATCH('Capacity Backing (Hide)'!$A164,'Capacity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(Hide)'!$A164,'Capacity Summary'!$H$138:$BG$138,0))="x",INDEX('Capacity Summary'!$C$139:$E$238,MATCH('Capacity Backing (Hide)'!CQ$132,'Capacity Summary'!$B$139:$B$238,0),4),IF(INDEX('Capacity Summary'!$H$139:$BG$238,MATCH('Capacity Backing (Hide)'!CQ$132,'Capacity Summary'!$B$139:$B$238,0),MATCH('Capacity Backing (Hide)'!$A164,'Capacity Summary'!$H$138:$BG$138,0))&lt;&gt;0,INDEX('Capacity Summary'!$H$139:$BG$238,MATCH('Capacity Backing (Hide)'!CQ$132,'Capacity Summary'!$B$139:$B$238,0),MATCH('Capacity Backing (Hide)'!$A164,'Capacity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(Hide)'!$A164,'Capacity Summary'!$H$138:$BG$138,0))="x",INDEX('Capacity Summary'!$C$139:$E$238,MATCH('Capacity Backing (Hide)'!CR$132,'Capacity Summary'!$B$139:$B$238,0),4),IF(INDEX('Capacity Summary'!$H$139:$BG$238,MATCH('Capacity Backing (Hide)'!CR$132,'Capacity Summary'!$B$139:$B$238,0),MATCH('Capacity Backing (Hide)'!$A164,'Capacity Summary'!$H$138:$BG$138,0))&lt;&gt;0,INDEX('Capacity Summary'!$H$139:$BG$238,MATCH('Capacity Backing (Hide)'!CR$132,'Capacity Summary'!$B$139:$B$238,0),MATCH('Capacity Backing (Hide)'!$A164,'Capacity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(Hide)'!$A164,'Capacity Summary'!$H$138:$BG$138,0))="x",INDEX('Capacity Summary'!$C$139:$E$238,MATCH('Capacity Backing (Hide)'!CS$132,'Capacity Summary'!$B$139:$B$238,0),4),IF(INDEX('Capacity Summary'!$H$139:$BG$238,MATCH('Capacity Backing (Hide)'!CS$132,'Capacity Summary'!$B$139:$B$238,0),MATCH('Capacity Backing (Hide)'!$A164,'Capacity Summary'!$H$138:$BG$138,0))&lt;&gt;0,INDEX('Capacity Summary'!$H$139:$BG$238,MATCH('Capacity Backing (Hide)'!CS$132,'Capacity Summary'!$B$139:$B$238,0),MATCH('Capacity Backing (Hide)'!$A164,'Capacity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(Hide)'!$A164,'Capacity Summary'!$H$138:$BG$138,0))="x",INDEX('Capacity Summary'!$C$139:$E$238,MATCH('Capacity Backing (Hide)'!CT$132,'Capacity Summary'!$B$139:$B$238,0),4),IF(INDEX('Capacity Summary'!$H$139:$BG$238,MATCH('Capacity Backing (Hide)'!CT$132,'Capacity Summary'!$B$139:$B$238,0),MATCH('Capacity Backing (Hide)'!$A164,'Capacity Summary'!$H$138:$BG$138,0))&lt;&gt;0,INDEX('Capacity Summary'!$H$139:$BG$238,MATCH('Capacity Backing (Hide)'!CT$132,'Capacity Summary'!$B$139:$B$238,0),MATCH('Capacity Backing (Hide)'!$A164,'Capacity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(Hide)'!$A164,'Capacity Summary'!$H$138:$BG$138,0))="x",INDEX('Capacity Summary'!$C$139:$E$238,MATCH('Capacity Backing (Hide)'!CU$132,'Capacity Summary'!$B$139:$B$238,0),4),IF(INDEX('Capacity Summary'!$H$139:$BG$238,MATCH('Capacity Backing (Hide)'!CU$132,'Capacity Summary'!$B$139:$B$238,0),MATCH('Capacity Backing (Hide)'!$A164,'Capacity Summary'!$H$138:$BG$138,0))&lt;&gt;0,INDEX('Capacity Summary'!$H$139:$BG$238,MATCH('Capacity Backing (Hide)'!CU$132,'Capacity Summary'!$B$139:$B$238,0),MATCH('Capacity Backing (Hide)'!$A164,'Capacity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(Hide)'!$A164,'Capacity Summary'!$H$138:$BG$138,0))="x",INDEX('Capacity Summary'!$C$139:$E$238,MATCH('Capacity Backing (Hide)'!CV$132,'Capacity Summary'!$B$139:$B$238,0),4),IF(INDEX('Capacity Summary'!$H$139:$BG$238,MATCH('Capacity Backing (Hide)'!CV$132,'Capacity Summary'!$B$139:$B$238,0),MATCH('Capacity Backing (Hide)'!$A164,'Capacity Summary'!$H$138:$BG$138,0))&lt;&gt;0,INDEX('Capacity Summary'!$H$139:$BG$238,MATCH('Capacity Backing (Hide)'!CV$132,'Capacity Summary'!$B$139:$B$238,0),MATCH('Capacity Backing (Hide)'!$A164,'Capacity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(Hide)'!$A164,'Capacity Summary'!$H$138:$BG$138,0))="x",INDEX('Capacity Summary'!$C$139:$E$238,MATCH('Capacity Backing (Hide)'!CW$132,'Capacity Summary'!$B$139:$B$238,0),4),IF(INDEX('Capacity Summary'!$H$139:$BG$238,MATCH('Capacity Backing (Hide)'!CW$132,'Capacity Summary'!$B$139:$B$238,0),MATCH('Capacity Backing (Hide)'!$A164,'Capacity Summary'!$H$138:$BG$138,0))&lt;&gt;0,INDEX('Capacity Summary'!$H$139:$BG$238,MATCH('Capacity Backing (Hide)'!CW$132,'Capacity Summary'!$B$139:$B$238,0),MATCH('Capacity Backing (Hide)'!$A164,'Capacity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5" spans="1:101" x14ac:dyDescent="0.35">
      <c r="A165" s="2">
        <f ca="1">'Required Capacity (Hide)'!E35</f>
        <v>44438</v>
      </c>
      <c r="B16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(Hide)'!$A165,'Capacity Summary'!$H$138:$BG$138,0))="x",INDEX('Capacity Summary'!$C$139:$E$238,MATCH('Capacity Backing (Hide)'!B$132,'Capacity Summary'!$B$139:$B$238,0),4),IF(INDEX('Capacity Summary'!$H$139:$BG$238,MATCH('Capacity Backing (Hide)'!B$132,'Capacity Summary'!$B$139:$B$238,0),MATCH('Capacity Backing (Hide)'!$A165,'Capacity Summary'!$H$138:$BG$138,0))&lt;&gt;0,INDEX('Capacity Summary'!$H$139:$BG$238,MATCH('Capacity Backing (Hide)'!B$132,'Capacity Summary'!$B$139:$B$238,0),MATCH('Capacity Backing (Hide)'!$A165,'Capacity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(Hide)'!$A165,'Capacity Summary'!$H$138:$BG$138,0))="x",INDEX('Capacity Summary'!$C$139:$E$238,MATCH('Capacity Backing (Hide)'!C$132,'Capacity Summary'!$B$139:$B$238,0),4),IF(INDEX('Capacity Summary'!$H$139:$BG$238,MATCH('Capacity Backing (Hide)'!C$132,'Capacity Summary'!$B$139:$B$238,0),MATCH('Capacity Backing (Hide)'!$A165,'Capacity Summary'!$H$138:$BG$138,0))&lt;&gt;0,INDEX('Capacity Summary'!$H$139:$BG$238,MATCH('Capacity Backing (Hide)'!C$132,'Capacity Summary'!$B$139:$B$238,0),MATCH('Capacity Backing (Hide)'!$A165,'Capacity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(Hide)'!$A165,'Capacity Summary'!$H$138:$BG$138,0))="x",INDEX('Capacity Summary'!$C$139:$E$238,MATCH('Capacity Backing (Hide)'!D$132,'Capacity Summary'!$B$139:$B$238,0),4),IF(INDEX('Capacity Summary'!$H$139:$BG$238,MATCH('Capacity Backing (Hide)'!D$132,'Capacity Summary'!$B$139:$B$238,0),MATCH('Capacity Backing (Hide)'!$A165,'Capacity Summary'!$H$138:$BG$138,0))&lt;&gt;0,INDEX('Capacity Summary'!$H$139:$BG$238,MATCH('Capacity Backing (Hide)'!D$132,'Capacity Summary'!$B$139:$B$238,0),MATCH('Capacity Backing (Hide)'!$A165,'Capacity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(Hide)'!$A165,'Capacity Summary'!$H$138:$BG$138,0))="x",INDEX('Capacity Summary'!$C$139:$E$238,MATCH('Capacity Backing (Hide)'!E$132,'Capacity Summary'!$B$139:$B$238,0),4),IF(INDEX('Capacity Summary'!$H$139:$BG$238,MATCH('Capacity Backing (Hide)'!E$132,'Capacity Summary'!$B$139:$B$238,0),MATCH('Capacity Backing (Hide)'!$A165,'Capacity Summary'!$H$138:$BG$138,0))&lt;&gt;0,INDEX('Capacity Summary'!$H$139:$BG$238,MATCH('Capacity Backing (Hide)'!E$132,'Capacity Summary'!$B$139:$B$238,0),MATCH('Capacity Backing (Hide)'!$A165,'Capacity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(Hide)'!$A165,'Capacity Summary'!$H$138:$BG$138,0))="x",INDEX('Capacity Summary'!$C$139:$E$238,MATCH('Capacity Backing (Hide)'!F$132,'Capacity Summary'!$B$139:$B$238,0),4),IF(INDEX('Capacity Summary'!$H$139:$BG$238,MATCH('Capacity Backing (Hide)'!F$132,'Capacity Summary'!$B$139:$B$238,0),MATCH('Capacity Backing (Hide)'!$A165,'Capacity Summary'!$H$138:$BG$138,0))&lt;&gt;0,INDEX('Capacity Summary'!$H$139:$BG$238,MATCH('Capacity Backing (Hide)'!F$132,'Capacity Summary'!$B$139:$B$238,0),MATCH('Capacity Backing (Hide)'!$A165,'Capacity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(Hide)'!$A165,'Capacity Summary'!$H$138:$BG$138,0))="x",INDEX('Capacity Summary'!$C$139:$E$238,MATCH('Capacity Backing (Hide)'!G$132,'Capacity Summary'!$B$139:$B$238,0),4),IF(INDEX('Capacity Summary'!$H$139:$BG$238,MATCH('Capacity Backing (Hide)'!G$132,'Capacity Summary'!$B$139:$B$238,0),MATCH('Capacity Backing (Hide)'!$A165,'Capacity Summary'!$H$138:$BG$138,0))&lt;&gt;0,INDEX('Capacity Summary'!$H$139:$BG$238,MATCH('Capacity Backing (Hide)'!G$132,'Capacity Summary'!$B$139:$B$238,0),MATCH('Capacity Backing (Hide)'!$A165,'Capacity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(Hide)'!$A165,'Capacity Summary'!$H$138:$BG$138,0))="x",INDEX('Capacity Summary'!$C$139:$E$238,MATCH('Capacity Backing (Hide)'!H$132,'Capacity Summary'!$B$139:$B$238,0),4),IF(INDEX('Capacity Summary'!$H$139:$BG$238,MATCH('Capacity Backing (Hide)'!H$132,'Capacity Summary'!$B$139:$B$238,0),MATCH('Capacity Backing (Hide)'!$A165,'Capacity Summary'!$H$138:$BG$138,0))&lt;&gt;0,INDEX('Capacity Summary'!$H$139:$BG$238,MATCH('Capacity Backing (Hide)'!H$132,'Capacity Summary'!$B$139:$B$238,0),MATCH('Capacity Backing (Hide)'!$A165,'Capacity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(Hide)'!$A165,'Capacity Summary'!$H$138:$BG$138,0))="x",INDEX('Capacity Summary'!$C$139:$E$238,MATCH('Capacity Backing (Hide)'!I$132,'Capacity Summary'!$B$139:$B$238,0),4),IF(INDEX('Capacity Summary'!$H$139:$BG$238,MATCH('Capacity Backing (Hide)'!I$132,'Capacity Summary'!$B$139:$B$238,0),MATCH('Capacity Backing (Hide)'!$A165,'Capacity Summary'!$H$138:$BG$138,0))&lt;&gt;0,INDEX('Capacity Summary'!$H$139:$BG$238,MATCH('Capacity Backing (Hide)'!I$132,'Capacity Summary'!$B$139:$B$238,0),MATCH('Capacity Backing (Hide)'!$A165,'Capacity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(Hide)'!$A165,'Capacity Summary'!$H$138:$BG$138,0))="x",INDEX('Capacity Summary'!$C$139:$E$238,MATCH('Capacity Backing (Hide)'!J$132,'Capacity Summary'!$B$139:$B$238,0),4),IF(INDEX('Capacity Summary'!$H$139:$BG$238,MATCH('Capacity Backing (Hide)'!J$132,'Capacity Summary'!$B$139:$B$238,0),MATCH('Capacity Backing (Hide)'!$A165,'Capacity Summary'!$H$138:$BG$138,0))&lt;&gt;0,INDEX('Capacity Summary'!$H$139:$BG$238,MATCH('Capacity Backing (Hide)'!J$132,'Capacity Summary'!$B$139:$B$238,0),MATCH('Capacity Backing (Hide)'!$A165,'Capacity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(Hide)'!$A165,'Capacity Summary'!$H$138:$BG$138,0))="x",INDEX('Capacity Summary'!$C$139:$E$238,MATCH('Capacity Backing (Hide)'!K$132,'Capacity Summary'!$B$139:$B$238,0),4),IF(INDEX('Capacity Summary'!$H$139:$BG$238,MATCH('Capacity Backing (Hide)'!K$132,'Capacity Summary'!$B$139:$B$238,0),MATCH('Capacity Backing (Hide)'!$A165,'Capacity Summary'!$H$138:$BG$138,0))&lt;&gt;0,INDEX('Capacity Summary'!$H$139:$BG$238,MATCH('Capacity Backing (Hide)'!K$132,'Capacity Summary'!$B$139:$B$238,0),MATCH('Capacity Backing (Hide)'!$A165,'Capacity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(Hide)'!$A165,'Capacity Summary'!$H$138:$BG$138,0))="x",INDEX('Capacity Summary'!$C$139:$E$238,MATCH('Capacity Backing (Hide)'!L$132,'Capacity Summary'!$B$139:$B$238,0),4),IF(INDEX('Capacity Summary'!$H$139:$BG$238,MATCH('Capacity Backing (Hide)'!L$132,'Capacity Summary'!$B$139:$B$238,0),MATCH('Capacity Backing (Hide)'!$A165,'Capacity Summary'!$H$138:$BG$138,0))&lt;&gt;0,INDEX('Capacity Summary'!$H$139:$BG$238,MATCH('Capacity Backing (Hide)'!L$132,'Capacity Summary'!$B$139:$B$238,0),MATCH('Capacity Backing (Hide)'!$A165,'Capacity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(Hide)'!$A165,'Capacity Summary'!$H$138:$BG$138,0))="x",INDEX('Capacity Summary'!$C$139:$E$238,MATCH('Capacity Backing (Hide)'!M$132,'Capacity Summary'!$B$139:$B$238,0),4),IF(INDEX('Capacity Summary'!$H$139:$BG$238,MATCH('Capacity Backing (Hide)'!M$132,'Capacity Summary'!$B$139:$B$238,0),MATCH('Capacity Backing (Hide)'!$A165,'Capacity Summary'!$H$138:$BG$138,0))&lt;&gt;0,INDEX('Capacity Summary'!$H$139:$BG$238,MATCH('Capacity Backing (Hide)'!M$132,'Capacity Summary'!$B$139:$B$238,0),MATCH('Capacity Backing (Hide)'!$A165,'Capacity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(Hide)'!$A165,'Capacity Summary'!$H$138:$BG$138,0))="x",INDEX('Capacity Summary'!$C$139:$E$238,MATCH('Capacity Backing (Hide)'!N$132,'Capacity Summary'!$B$139:$B$238,0),4),IF(INDEX('Capacity Summary'!$H$139:$BG$238,MATCH('Capacity Backing (Hide)'!N$132,'Capacity Summary'!$B$139:$B$238,0),MATCH('Capacity Backing (Hide)'!$A165,'Capacity Summary'!$H$138:$BG$138,0))&lt;&gt;0,INDEX('Capacity Summary'!$H$139:$BG$238,MATCH('Capacity Backing (Hide)'!N$132,'Capacity Summary'!$B$139:$B$238,0),MATCH('Capacity Backing (Hide)'!$A165,'Capacity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(Hide)'!$A165,'Capacity Summary'!$H$138:$BG$138,0))="x",INDEX('Capacity Summary'!$C$139:$E$238,MATCH('Capacity Backing (Hide)'!O$132,'Capacity Summary'!$B$139:$B$238,0),4),IF(INDEX('Capacity Summary'!$H$139:$BG$238,MATCH('Capacity Backing (Hide)'!O$132,'Capacity Summary'!$B$139:$B$238,0),MATCH('Capacity Backing (Hide)'!$A165,'Capacity Summary'!$H$138:$BG$138,0))&lt;&gt;0,INDEX('Capacity Summary'!$H$139:$BG$238,MATCH('Capacity Backing (Hide)'!O$132,'Capacity Summary'!$B$139:$B$238,0),MATCH('Capacity Backing (Hide)'!$A165,'Capacity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(Hide)'!$A165,'Capacity Summary'!$H$138:$BG$138,0))="x",INDEX('Capacity Summary'!$C$139:$E$238,MATCH('Capacity Backing (Hide)'!P$132,'Capacity Summary'!$B$139:$B$238,0),4),IF(INDEX('Capacity Summary'!$H$139:$BG$238,MATCH('Capacity Backing (Hide)'!P$132,'Capacity Summary'!$B$139:$B$238,0),MATCH('Capacity Backing (Hide)'!$A165,'Capacity Summary'!$H$138:$BG$138,0))&lt;&gt;0,INDEX('Capacity Summary'!$H$139:$BG$238,MATCH('Capacity Backing (Hide)'!P$132,'Capacity Summary'!$B$139:$B$238,0),MATCH('Capacity Backing (Hide)'!$A165,'Capacity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(Hide)'!$A165,'Capacity Summary'!$H$138:$BG$138,0))="x",INDEX('Capacity Summary'!$C$139:$E$238,MATCH('Capacity Backing (Hide)'!Q$132,'Capacity Summary'!$B$139:$B$238,0),4),IF(INDEX('Capacity Summary'!$H$139:$BG$238,MATCH('Capacity Backing (Hide)'!Q$132,'Capacity Summary'!$B$139:$B$238,0),MATCH('Capacity Backing (Hide)'!$A165,'Capacity Summary'!$H$138:$BG$138,0))&lt;&gt;0,INDEX('Capacity Summary'!$H$139:$BG$238,MATCH('Capacity Backing (Hide)'!Q$132,'Capacity Summary'!$B$139:$B$238,0),MATCH('Capacity Backing (Hide)'!$A165,'Capacity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(Hide)'!$A165,'Capacity Summary'!$H$138:$BG$138,0))="x",INDEX('Capacity Summary'!$C$139:$E$238,MATCH('Capacity Backing (Hide)'!R$132,'Capacity Summary'!$B$139:$B$238,0),4),IF(INDEX('Capacity Summary'!$H$139:$BG$238,MATCH('Capacity Backing (Hide)'!R$132,'Capacity Summary'!$B$139:$B$238,0),MATCH('Capacity Backing (Hide)'!$A165,'Capacity Summary'!$H$138:$BG$138,0))&lt;&gt;0,INDEX('Capacity Summary'!$H$139:$BG$238,MATCH('Capacity Backing (Hide)'!R$132,'Capacity Summary'!$B$139:$B$238,0),MATCH('Capacity Backing (Hide)'!$A165,'Capacity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(Hide)'!$A165,'Capacity Summary'!$H$138:$BG$138,0))="x",INDEX('Capacity Summary'!$C$139:$E$238,MATCH('Capacity Backing (Hide)'!S$132,'Capacity Summary'!$B$139:$B$238,0),4),IF(INDEX('Capacity Summary'!$H$139:$BG$238,MATCH('Capacity Backing (Hide)'!S$132,'Capacity Summary'!$B$139:$B$238,0),MATCH('Capacity Backing (Hide)'!$A165,'Capacity Summary'!$H$138:$BG$138,0))&lt;&gt;0,INDEX('Capacity Summary'!$H$139:$BG$238,MATCH('Capacity Backing (Hide)'!S$132,'Capacity Summary'!$B$139:$B$238,0),MATCH('Capacity Backing (Hide)'!$A165,'Capacity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(Hide)'!$A165,'Capacity Summary'!$H$138:$BG$138,0))="x",INDEX('Capacity Summary'!$C$139:$E$238,MATCH('Capacity Backing (Hide)'!T$132,'Capacity Summary'!$B$139:$B$238,0),4),IF(INDEX('Capacity Summary'!$H$139:$BG$238,MATCH('Capacity Backing (Hide)'!T$132,'Capacity Summary'!$B$139:$B$238,0),MATCH('Capacity Backing (Hide)'!$A165,'Capacity Summary'!$H$138:$BG$138,0))&lt;&gt;0,INDEX('Capacity Summary'!$H$139:$BG$238,MATCH('Capacity Backing (Hide)'!T$132,'Capacity Summary'!$B$139:$B$238,0),MATCH('Capacity Backing (Hide)'!$A165,'Capacity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(Hide)'!$A165,'Capacity Summary'!$H$138:$BG$138,0))="x",INDEX('Capacity Summary'!$C$139:$E$238,MATCH('Capacity Backing (Hide)'!U$132,'Capacity Summary'!$B$139:$B$238,0),4),IF(INDEX('Capacity Summary'!$H$139:$BG$238,MATCH('Capacity Backing (Hide)'!U$132,'Capacity Summary'!$B$139:$B$238,0),MATCH('Capacity Backing (Hide)'!$A165,'Capacity Summary'!$H$138:$BG$138,0))&lt;&gt;0,INDEX('Capacity Summary'!$H$139:$BG$238,MATCH('Capacity Backing (Hide)'!U$132,'Capacity Summary'!$B$139:$B$238,0),MATCH('Capacity Backing (Hide)'!$A165,'Capacity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(Hide)'!$A165,'Capacity Summary'!$H$138:$BG$138,0))="x",INDEX('Capacity Summary'!$C$139:$E$238,MATCH('Capacity Backing (Hide)'!V$132,'Capacity Summary'!$B$139:$B$238,0),4),IF(INDEX('Capacity Summary'!$H$139:$BG$238,MATCH('Capacity Backing (Hide)'!V$132,'Capacity Summary'!$B$139:$B$238,0),MATCH('Capacity Backing (Hide)'!$A165,'Capacity Summary'!$H$138:$BG$138,0))&lt;&gt;0,INDEX('Capacity Summary'!$H$139:$BG$238,MATCH('Capacity Backing (Hide)'!V$132,'Capacity Summary'!$B$139:$B$238,0),MATCH('Capacity Backing (Hide)'!$A165,'Capacity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(Hide)'!$A165,'Capacity Summary'!$H$138:$BG$138,0))="x",INDEX('Capacity Summary'!$C$139:$E$238,MATCH('Capacity Backing (Hide)'!W$132,'Capacity Summary'!$B$139:$B$238,0),4),IF(INDEX('Capacity Summary'!$H$139:$BG$238,MATCH('Capacity Backing (Hide)'!W$132,'Capacity Summary'!$B$139:$B$238,0),MATCH('Capacity Backing (Hide)'!$A165,'Capacity Summary'!$H$138:$BG$138,0))&lt;&gt;0,INDEX('Capacity Summary'!$H$139:$BG$238,MATCH('Capacity Backing (Hide)'!W$132,'Capacity Summary'!$B$139:$B$238,0),MATCH('Capacity Backing (Hide)'!$A165,'Capacity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(Hide)'!$A165,'Capacity Summary'!$H$138:$BG$138,0))="x",INDEX('Capacity Summary'!$C$139:$E$238,MATCH('Capacity Backing (Hide)'!X$132,'Capacity Summary'!$B$139:$B$238,0),4),IF(INDEX('Capacity Summary'!$H$139:$BG$238,MATCH('Capacity Backing (Hide)'!X$132,'Capacity Summary'!$B$139:$B$238,0),MATCH('Capacity Backing (Hide)'!$A165,'Capacity Summary'!$H$138:$BG$138,0))&lt;&gt;0,INDEX('Capacity Summary'!$H$139:$BG$238,MATCH('Capacity Backing (Hide)'!X$132,'Capacity Summary'!$B$139:$B$238,0),MATCH('Capacity Backing (Hide)'!$A165,'Capacity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(Hide)'!$A165,'Capacity Summary'!$H$138:$BG$138,0))="x",INDEX('Capacity Summary'!$C$139:$E$238,MATCH('Capacity Backing (Hide)'!Y$132,'Capacity Summary'!$B$139:$B$238,0),4),IF(INDEX('Capacity Summary'!$H$139:$BG$238,MATCH('Capacity Backing (Hide)'!Y$132,'Capacity Summary'!$B$139:$B$238,0),MATCH('Capacity Backing (Hide)'!$A165,'Capacity Summary'!$H$138:$BG$138,0))&lt;&gt;0,INDEX('Capacity Summary'!$H$139:$BG$238,MATCH('Capacity Backing (Hide)'!Y$132,'Capacity Summary'!$B$139:$B$238,0),MATCH('Capacity Backing (Hide)'!$A165,'Capacity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(Hide)'!$A165,'Capacity Summary'!$H$138:$BG$138,0))="x",INDEX('Capacity Summary'!$C$139:$E$238,MATCH('Capacity Backing (Hide)'!Z$132,'Capacity Summary'!$B$139:$B$238,0),4),IF(INDEX('Capacity Summary'!$H$139:$BG$238,MATCH('Capacity Backing (Hide)'!Z$132,'Capacity Summary'!$B$139:$B$238,0),MATCH('Capacity Backing (Hide)'!$A165,'Capacity Summary'!$H$138:$BG$138,0))&lt;&gt;0,INDEX('Capacity Summary'!$H$139:$BG$238,MATCH('Capacity Backing (Hide)'!Z$132,'Capacity Summary'!$B$139:$B$238,0),MATCH('Capacity Backing (Hide)'!$A165,'Capacity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(Hide)'!$A165,'Capacity Summary'!$H$138:$BG$138,0))="x",INDEX('Capacity Summary'!$C$139:$E$238,MATCH('Capacity Backing (Hide)'!AA$132,'Capacity Summary'!$B$139:$B$238,0),4),IF(INDEX('Capacity Summary'!$H$139:$BG$238,MATCH('Capacity Backing (Hide)'!AA$132,'Capacity Summary'!$B$139:$B$238,0),MATCH('Capacity Backing (Hide)'!$A165,'Capacity Summary'!$H$138:$BG$138,0))&lt;&gt;0,INDEX('Capacity Summary'!$H$139:$BG$238,MATCH('Capacity Backing (Hide)'!AA$132,'Capacity Summary'!$B$139:$B$238,0),MATCH('Capacity Backing (Hide)'!$A165,'Capacity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(Hide)'!$A165,'Capacity Summary'!$H$138:$BG$138,0))="x",INDEX('Capacity Summary'!$C$139:$E$238,MATCH('Capacity Backing (Hide)'!AB$132,'Capacity Summary'!$B$139:$B$238,0),4),IF(INDEX('Capacity Summary'!$H$139:$BG$238,MATCH('Capacity Backing (Hide)'!AB$132,'Capacity Summary'!$B$139:$B$238,0),MATCH('Capacity Backing (Hide)'!$A165,'Capacity Summary'!$H$138:$BG$138,0))&lt;&gt;0,INDEX('Capacity Summary'!$H$139:$BG$238,MATCH('Capacity Backing (Hide)'!AB$132,'Capacity Summary'!$B$139:$B$238,0),MATCH('Capacity Backing (Hide)'!$A165,'Capacity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(Hide)'!$A165,'Capacity Summary'!$H$138:$BG$138,0))="x",INDEX('Capacity Summary'!$C$139:$E$238,MATCH('Capacity Backing (Hide)'!AC$132,'Capacity Summary'!$B$139:$B$238,0),4),IF(INDEX('Capacity Summary'!$H$139:$BG$238,MATCH('Capacity Backing (Hide)'!AC$132,'Capacity Summary'!$B$139:$B$238,0),MATCH('Capacity Backing (Hide)'!$A165,'Capacity Summary'!$H$138:$BG$138,0))&lt;&gt;0,INDEX('Capacity Summary'!$H$139:$BG$238,MATCH('Capacity Backing (Hide)'!AC$132,'Capacity Summary'!$B$139:$B$238,0),MATCH('Capacity Backing (Hide)'!$A165,'Capacity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(Hide)'!$A165,'Capacity Summary'!$H$138:$BG$138,0))="x",INDEX('Capacity Summary'!$C$139:$E$238,MATCH('Capacity Backing (Hide)'!AD$132,'Capacity Summary'!$B$139:$B$238,0),4),IF(INDEX('Capacity Summary'!$H$139:$BG$238,MATCH('Capacity Backing (Hide)'!AD$132,'Capacity Summary'!$B$139:$B$238,0),MATCH('Capacity Backing (Hide)'!$A165,'Capacity Summary'!$H$138:$BG$138,0))&lt;&gt;0,INDEX('Capacity Summary'!$H$139:$BG$238,MATCH('Capacity Backing (Hide)'!AD$132,'Capacity Summary'!$B$139:$B$238,0),MATCH('Capacity Backing (Hide)'!$A165,'Capacity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(Hide)'!$A165,'Capacity Summary'!$H$138:$BG$138,0))="x",INDEX('Capacity Summary'!$C$139:$E$238,MATCH('Capacity Backing (Hide)'!AE$132,'Capacity Summary'!$B$139:$B$238,0),4),IF(INDEX('Capacity Summary'!$H$139:$BG$238,MATCH('Capacity Backing (Hide)'!AE$132,'Capacity Summary'!$B$139:$B$238,0),MATCH('Capacity Backing (Hide)'!$A165,'Capacity Summary'!$H$138:$BG$138,0))&lt;&gt;0,INDEX('Capacity Summary'!$H$139:$BG$238,MATCH('Capacity Backing (Hide)'!AE$132,'Capacity Summary'!$B$139:$B$238,0),MATCH('Capacity Backing (Hide)'!$A165,'Capacity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(Hide)'!$A165,'Capacity Summary'!$H$138:$BG$138,0))="x",INDEX('Capacity Summary'!$C$139:$E$238,MATCH('Capacity Backing (Hide)'!AF$132,'Capacity Summary'!$B$139:$B$238,0),4),IF(INDEX('Capacity Summary'!$H$139:$BG$238,MATCH('Capacity Backing (Hide)'!AF$132,'Capacity Summary'!$B$139:$B$238,0),MATCH('Capacity Backing (Hide)'!$A165,'Capacity Summary'!$H$138:$BG$138,0))&lt;&gt;0,INDEX('Capacity Summary'!$H$139:$BG$238,MATCH('Capacity Backing (Hide)'!AF$132,'Capacity Summary'!$B$139:$B$238,0),MATCH('Capacity Backing (Hide)'!$A165,'Capacity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(Hide)'!$A165,'Capacity Summary'!$H$138:$BG$138,0))="x",INDEX('Capacity Summary'!$C$139:$E$238,MATCH('Capacity Backing (Hide)'!AG$132,'Capacity Summary'!$B$139:$B$238,0),4),IF(INDEX('Capacity Summary'!$H$139:$BG$238,MATCH('Capacity Backing (Hide)'!AG$132,'Capacity Summary'!$B$139:$B$238,0),MATCH('Capacity Backing (Hide)'!$A165,'Capacity Summary'!$H$138:$BG$138,0))&lt;&gt;0,INDEX('Capacity Summary'!$H$139:$BG$238,MATCH('Capacity Backing (Hide)'!AG$132,'Capacity Summary'!$B$139:$B$238,0),MATCH('Capacity Backing (Hide)'!$A165,'Capacity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(Hide)'!$A165,'Capacity Summary'!$H$138:$BG$138,0))="x",INDEX('Capacity Summary'!$C$139:$E$238,MATCH('Capacity Backing (Hide)'!AH$132,'Capacity Summary'!$B$139:$B$238,0),4),IF(INDEX('Capacity Summary'!$H$139:$BG$238,MATCH('Capacity Backing (Hide)'!AH$132,'Capacity Summary'!$B$139:$B$238,0),MATCH('Capacity Backing (Hide)'!$A165,'Capacity Summary'!$H$138:$BG$138,0))&lt;&gt;0,INDEX('Capacity Summary'!$H$139:$BG$238,MATCH('Capacity Backing (Hide)'!AH$132,'Capacity Summary'!$B$139:$B$238,0),MATCH('Capacity Backing (Hide)'!$A165,'Capacity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(Hide)'!$A165,'Capacity Summary'!$H$138:$BG$138,0))="x",INDEX('Capacity Summary'!$C$139:$E$238,MATCH('Capacity Backing (Hide)'!AI$132,'Capacity Summary'!$B$139:$B$238,0),4),IF(INDEX('Capacity Summary'!$H$139:$BG$238,MATCH('Capacity Backing (Hide)'!AI$132,'Capacity Summary'!$B$139:$B$238,0),MATCH('Capacity Backing (Hide)'!$A165,'Capacity Summary'!$H$138:$BG$138,0))&lt;&gt;0,INDEX('Capacity Summary'!$H$139:$BG$238,MATCH('Capacity Backing (Hide)'!AI$132,'Capacity Summary'!$B$139:$B$238,0),MATCH('Capacity Backing (Hide)'!$A165,'Capacity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(Hide)'!$A165,'Capacity Summary'!$H$138:$BG$138,0))="x",INDEX('Capacity Summary'!$C$139:$E$238,MATCH('Capacity Backing (Hide)'!AJ$132,'Capacity Summary'!$B$139:$B$238,0),4),IF(INDEX('Capacity Summary'!$H$139:$BG$238,MATCH('Capacity Backing (Hide)'!AJ$132,'Capacity Summary'!$B$139:$B$238,0),MATCH('Capacity Backing (Hide)'!$A165,'Capacity Summary'!$H$138:$BG$138,0))&lt;&gt;0,INDEX('Capacity Summary'!$H$139:$BG$238,MATCH('Capacity Backing (Hide)'!AJ$132,'Capacity Summary'!$B$139:$B$238,0),MATCH('Capacity Backing (Hide)'!$A165,'Capacity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(Hide)'!$A165,'Capacity Summary'!$H$138:$BG$138,0))="x",INDEX('Capacity Summary'!$C$139:$E$238,MATCH('Capacity Backing (Hide)'!AK$132,'Capacity Summary'!$B$139:$B$238,0),4),IF(INDEX('Capacity Summary'!$H$139:$BG$238,MATCH('Capacity Backing (Hide)'!AK$132,'Capacity Summary'!$B$139:$B$238,0),MATCH('Capacity Backing (Hide)'!$A165,'Capacity Summary'!$H$138:$BG$138,0))&lt;&gt;0,INDEX('Capacity Summary'!$H$139:$BG$238,MATCH('Capacity Backing (Hide)'!AK$132,'Capacity Summary'!$B$139:$B$238,0),MATCH('Capacity Backing (Hide)'!$A165,'Capacity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(Hide)'!$A165,'Capacity Summary'!$H$138:$BG$138,0))="x",INDEX('Capacity Summary'!$C$139:$E$238,MATCH('Capacity Backing (Hide)'!AL$132,'Capacity Summary'!$B$139:$B$238,0),4),IF(INDEX('Capacity Summary'!$H$139:$BG$238,MATCH('Capacity Backing (Hide)'!AL$132,'Capacity Summary'!$B$139:$B$238,0),MATCH('Capacity Backing (Hide)'!$A165,'Capacity Summary'!$H$138:$BG$138,0))&lt;&gt;0,INDEX('Capacity Summary'!$H$139:$BG$238,MATCH('Capacity Backing (Hide)'!AL$132,'Capacity Summary'!$B$139:$B$238,0),MATCH('Capacity Backing (Hide)'!$A165,'Capacity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(Hide)'!$A165,'Capacity Summary'!$H$138:$BG$138,0))="x",INDEX('Capacity Summary'!$C$139:$E$238,MATCH('Capacity Backing (Hide)'!AM$132,'Capacity Summary'!$B$139:$B$238,0),4),IF(INDEX('Capacity Summary'!$H$139:$BG$238,MATCH('Capacity Backing (Hide)'!AM$132,'Capacity Summary'!$B$139:$B$238,0),MATCH('Capacity Backing (Hide)'!$A165,'Capacity Summary'!$H$138:$BG$138,0))&lt;&gt;0,INDEX('Capacity Summary'!$H$139:$BG$238,MATCH('Capacity Backing (Hide)'!AM$132,'Capacity Summary'!$B$139:$B$238,0),MATCH('Capacity Backing (Hide)'!$A165,'Capacity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(Hide)'!$A165,'Capacity Summary'!$H$138:$BG$138,0))="x",INDEX('Capacity Summary'!$C$139:$E$238,MATCH('Capacity Backing (Hide)'!AN$132,'Capacity Summary'!$B$139:$B$238,0),4),IF(INDEX('Capacity Summary'!$H$139:$BG$238,MATCH('Capacity Backing (Hide)'!AN$132,'Capacity Summary'!$B$139:$B$238,0),MATCH('Capacity Backing (Hide)'!$A165,'Capacity Summary'!$H$138:$BG$138,0))&lt;&gt;0,INDEX('Capacity Summary'!$H$139:$BG$238,MATCH('Capacity Backing (Hide)'!AN$132,'Capacity Summary'!$B$139:$B$238,0),MATCH('Capacity Backing (Hide)'!$A165,'Capacity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(Hide)'!$A165,'Capacity Summary'!$H$138:$BG$138,0))="x",INDEX('Capacity Summary'!$C$139:$E$238,MATCH('Capacity Backing (Hide)'!AO$132,'Capacity Summary'!$B$139:$B$238,0),4),IF(INDEX('Capacity Summary'!$H$139:$BG$238,MATCH('Capacity Backing (Hide)'!AO$132,'Capacity Summary'!$B$139:$B$238,0),MATCH('Capacity Backing (Hide)'!$A165,'Capacity Summary'!$H$138:$BG$138,0))&lt;&gt;0,INDEX('Capacity Summary'!$H$139:$BG$238,MATCH('Capacity Backing (Hide)'!AO$132,'Capacity Summary'!$B$139:$B$238,0),MATCH('Capacity Backing (Hide)'!$A165,'Capacity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(Hide)'!$A165,'Capacity Summary'!$H$138:$BG$138,0))="x",INDEX('Capacity Summary'!$C$139:$E$238,MATCH('Capacity Backing (Hide)'!AP$132,'Capacity Summary'!$B$139:$B$238,0),4),IF(INDEX('Capacity Summary'!$H$139:$BG$238,MATCH('Capacity Backing (Hide)'!AP$132,'Capacity Summary'!$B$139:$B$238,0),MATCH('Capacity Backing (Hide)'!$A165,'Capacity Summary'!$H$138:$BG$138,0))&lt;&gt;0,INDEX('Capacity Summary'!$H$139:$BG$238,MATCH('Capacity Backing (Hide)'!AP$132,'Capacity Summary'!$B$139:$B$238,0),MATCH('Capacity Backing (Hide)'!$A165,'Capacity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(Hide)'!$A165,'Capacity Summary'!$H$138:$BG$138,0))="x",INDEX('Capacity Summary'!$C$139:$E$238,MATCH('Capacity Backing (Hide)'!AQ$132,'Capacity Summary'!$B$139:$B$238,0),4),IF(INDEX('Capacity Summary'!$H$139:$BG$238,MATCH('Capacity Backing (Hide)'!AQ$132,'Capacity Summary'!$B$139:$B$238,0),MATCH('Capacity Backing (Hide)'!$A165,'Capacity Summary'!$H$138:$BG$138,0))&lt;&gt;0,INDEX('Capacity Summary'!$H$139:$BG$238,MATCH('Capacity Backing (Hide)'!AQ$132,'Capacity Summary'!$B$139:$B$238,0),MATCH('Capacity Backing (Hide)'!$A165,'Capacity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(Hide)'!$A165,'Capacity Summary'!$H$138:$BG$138,0))="x",INDEX('Capacity Summary'!$C$139:$E$238,MATCH('Capacity Backing (Hide)'!AR$132,'Capacity Summary'!$B$139:$B$238,0),4),IF(INDEX('Capacity Summary'!$H$139:$BG$238,MATCH('Capacity Backing (Hide)'!AR$132,'Capacity Summary'!$B$139:$B$238,0),MATCH('Capacity Backing (Hide)'!$A165,'Capacity Summary'!$H$138:$BG$138,0))&lt;&gt;0,INDEX('Capacity Summary'!$H$139:$BG$238,MATCH('Capacity Backing (Hide)'!AR$132,'Capacity Summary'!$B$139:$B$238,0),MATCH('Capacity Backing (Hide)'!$A165,'Capacity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(Hide)'!$A165,'Capacity Summary'!$H$138:$BG$138,0))="x",INDEX('Capacity Summary'!$C$139:$E$238,MATCH('Capacity Backing (Hide)'!AS$132,'Capacity Summary'!$B$139:$B$238,0),4),IF(INDEX('Capacity Summary'!$H$139:$BG$238,MATCH('Capacity Backing (Hide)'!AS$132,'Capacity Summary'!$B$139:$B$238,0),MATCH('Capacity Backing (Hide)'!$A165,'Capacity Summary'!$H$138:$BG$138,0))&lt;&gt;0,INDEX('Capacity Summary'!$H$139:$BG$238,MATCH('Capacity Backing (Hide)'!AS$132,'Capacity Summary'!$B$139:$B$238,0),MATCH('Capacity Backing (Hide)'!$A165,'Capacity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(Hide)'!$A165,'Capacity Summary'!$H$138:$BG$138,0))="x",INDEX('Capacity Summary'!$C$139:$E$238,MATCH('Capacity Backing (Hide)'!AT$132,'Capacity Summary'!$B$139:$B$238,0),4),IF(INDEX('Capacity Summary'!$H$139:$BG$238,MATCH('Capacity Backing (Hide)'!AT$132,'Capacity Summary'!$B$139:$B$238,0),MATCH('Capacity Backing (Hide)'!$A165,'Capacity Summary'!$H$138:$BG$138,0))&lt;&gt;0,INDEX('Capacity Summary'!$H$139:$BG$238,MATCH('Capacity Backing (Hide)'!AT$132,'Capacity Summary'!$B$139:$B$238,0),MATCH('Capacity Backing (Hide)'!$A165,'Capacity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(Hide)'!$A165,'Capacity Summary'!$H$138:$BG$138,0))="x",INDEX('Capacity Summary'!$C$139:$E$238,MATCH('Capacity Backing (Hide)'!AU$132,'Capacity Summary'!$B$139:$B$238,0),4),IF(INDEX('Capacity Summary'!$H$139:$BG$238,MATCH('Capacity Backing (Hide)'!AU$132,'Capacity Summary'!$B$139:$B$238,0),MATCH('Capacity Backing (Hide)'!$A165,'Capacity Summary'!$H$138:$BG$138,0))&lt;&gt;0,INDEX('Capacity Summary'!$H$139:$BG$238,MATCH('Capacity Backing (Hide)'!AU$132,'Capacity Summary'!$B$139:$B$238,0),MATCH('Capacity Backing (Hide)'!$A165,'Capacity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(Hide)'!$A165,'Capacity Summary'!$H$138:$BG$138,0))="x",INDEX('Capacity Summary'!$C$139:$E$238,MATCH('Capacity Backing (Hide)'!AV$132,'Capacity Summary'!$B$139:$B$238,0),4),IF(INDEX('Capacity Summary'!$H$139:$BG$238,MATCH('Capacity Backing (Hide)'!AV$132,'Capacity Summary'!$B$139:$B$238,0),MATCH('Capacity Backing (Hide)'!$A165,'Capacity Summary'!$H$138:$BG$138,0))&lt;&gt;0,INDEX('Capacity Summary'!$H$139:$BG$238,MATCH('Capacity Backing (Hide)'!AV$132,'Capacity Summary'!$B$139:$B$238,0),MATCH('Capacity Backing (Hide)'!$A165,'Capacity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(Hide)'!$A165,'Capacity Summary'!$H$138:$BG$138,0))="x",INDEX('Capacity Summary'!$C$139:$E$238,MATCH('Capacity Backing (Hide)'!AW$132,'Capacity Summary'!$B$139:$B$238,0),4),IF(INDEX('Capacity Summary'!$H$139:$BG$238,MATCH('Capacity Backing (Hide)'!AW$132,'Capacity Summary'!$B$139:$B$238,0),MATCH('Capacity Backing (Hide)'!$A165,'Capacity Summary'!$H$138:$BG$138,0))&lt;&gt;0,INDEX('Capacity Summary'!$H$139:$BG$238,MATCH('Capacity Backing (Hide)'!AW$132,'Capacity Summary'!$B$139:$B$238,0),MATCH('Capacity Backing (Hide)'!$A165,'Capacity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(Hide)'!$A165,'Capacity Summary'!$H$138:$BG$138,0))="x",INDEX('Capacity Summary'!$C$139:$E$238,MATCH('Capacity Backing (Hide)'!AX$132,'Capacity Summary'!$B$139:$B$238,0),4),IF(INDEX('Capacity Summary'!$H$139:$BG$238,MATCH('Capacity Backing (Hide)'!AX$132,'Capacity Summary'!$B$139:$B$238,0),MATCH('Capacity Backing (Hide)'!$A165,'Capacity Summary'!$H$138:$BG$138,0))&lt;&gt;0,INDEX('Capacity Summary'!$H$139:$BG$238,MATCH('Capacity Backing (Hide)'!AX$132,'Capacity Summary'!$B$139:$B$238,0),MATCH('Capacity Backing (Hide)'!$A165,'Capacity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(Hide)'!$A165,'Capacity Summary'!$H$138:$BG$138,0))="x",INDEX('Capacity Summary'!$C$139:$E$238,MATCH('Capacity Backing (Hide)'!AY$132,'Capacity Summary'!$B$139:$B$238,0),4),IF(INDEX('Capacity Summary'!$H$139:$BG$238,MATCH('Capacity Backing (Hide)'!AY$132,'Capacity Summary'!$B$139:$B$238,0),MATCH('Capacity Backing (Hide)'!$A165,'Capacity Summary'!$H$138:$BG$138,0))&lt;&gt;0,INDEX('Capacity Summary'!$H$139:$BG$238,MATCH('Capacity Backing (Hide)'!AY$132,'Capacity Summary'!$B$139:$B$238,0),MATCH('Capacity Backing (Hide)'!$A165,'Capacity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(Hide)'!$A165,'Capacity Summary'!$H$138:$BG$138,0))="x",INDEX('Capacity Summary'!$C$139:$E$238,MATCH('Capacity Backing (Hide)'!AZ$132,'Capacity Summary'!$B$139:$B$238,0),4),IF(INDEX('Capacity Summary'!$H$139:$BG$238,MATCH('Capacity Backing (Hide)'!AZ$132,'Capacity Summary'!$B$139:$B$238,0),MATCH('Capacity Backing (Hide)'!$A165,'Capacity Summary'!$H$138:$BG$138,0))&lt;&gt;0,INDEX('Capacity Summary'!$H$139:$BG$238,MATCH('Capacity Backing (Hide)'!AZ$132,'Capacity Summary'!$B$139:$B$238,0),MATCH('Capacity Backing (Hide)'!$A165,'Capacity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(Hide)'!$A165,'Capacity Summary'!$H$138:$BG$138,0))="x",INDEX('Capacity Summary'!$C$139:$E$238,MATCH('Capacity Backing (Hide)'!BA$132,'Capacity Summary'!$B$139:$B$238,0),4),IF(INDEX('Capacity Summary'!$H$139:$BG$238,MATCH('Capacity Backing (Hide)'!BA$132,'Capacity Summary'!$B$139:$B$238,0),MATCH('Capacity Backing (Hide)'!$A165,'Capacity Summary'!$H$138:$BG$138,0))&lt;&gt;0,INDEX('Capacity Summary'!$H$139:$BG$238,MATCH('Capacity Backing (Hide)'!BA$132,'Capacity Summary'!$B$139:$B$238,0),MATCH('Capacity Backing (Hide)'!$A165,'Capacity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(Hide)'!$A165,'Capacity Summary'!$H$138:$BG$138,0))="x",INDEX('Capacity Summary'!$C$139:$E$238,MATCH('Capacity Backing (Hide)'!BB$132,'Capacity Summary'!$B$139:$B$238,0),4),IF(INDEX('Capacity Summary'!$H$139:$BG$238,MATCH('Capacity Backing (Hide)'!BB$132,'Capacity Summary'!$B$139:$B$238,0),MATCH('Capacity Backing (Hide)'!$A165,'Capacity Summary'!$H$138:$BG$138,0))&lt;&gt;0,INDEX('Capacity Summary'!$H$139:$BG$238,MATCH('Capacity Backing (Hide)'!BB$132,'Capacity Summary'!$B$139:$B$238,0),MATCH('Capacity Backing (Hide)'!$A165,'Capacity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(Hide)'!$A165,'Capacity Summary'!$H$138:$BG$138,0))="x",INDEX('Capacity Summary'!$C$139:$E$238,MATCH('Capacity Backing (Hide)'!BC$132,'Capacity Summary'!$B$139:$B$238,0),4),IF(INDEX('Capacity Summary'!$H$139:$BG$238,MATCH('Capacity Backing (Hide)'!BC$132,'Capacity Summary'!$B$139:$B$238,0),MATCH('Capacity Backing (Hide)'!$A165,'Capacity Summary'!$H$138:$BG$138,0))&lt;&gt;0,INDEX('Capacity Summary'!$H$139:$BG$238,MATCH('Capacity Backing (Hide)'!BC$132,'Capacity Summary'!$B$139:$B$238,0),MATCH('Capacity Backing (Hide)'!$A165,'Capacity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(Hide)'!$A165,'Capacity Summary'!$H$138:$BG$138,0))="x",INDEX('Capacity Summary'!$C$139:$E$238,MATCH('Capacity Backing (Hide)'!BD$132,'Capacity Summary'!$B$139:$B$238,0),4),IF(INDEX('Capacity Summary'!$H$139:$BG$238,MATCH('Capacity Backing (Hide)'!BD$132,'Capacity Summary'!$B$139:$B$238,0),MATCH('Capacity Backing (Hide)'!$A165,'Capacity Summary'!$H$138:$BG$138,0))&lt;&gt;0,INDEX('Capacity Summary'!$H$139:$BG$238,MATCH('Capacity Backing (Hide)'!BD$132,'Capacity Summary'!$B$139:$B$238,0),MATCH('Capacity Backing (Hide)'!$A165,'Capacity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(Hide)'!$A165,'Capacity Summary'!$H$138:$BG$138,0))="x",INDEX('Capacity Summary'!$C$139:$E$238,MATCH('Capacity Backing (Hide)'!BE$132,'Capacity Summary'!$B$139:$B$238,0),4),IF(INDEX('Capacity Summary'!$H$139:$BG$238,MATCH('Capacity Backing (Hide)'!BE$132,'Capacity Summary'!$B$139:$B$238,0),MATCH('Capacity Backing (Hide)'!$A165,'Capacity Summary'!$H$138:$BG$138,0))&lt;&gt;0,INDEX('Capacity Summary'!$H$139:$BG$238,MATCH('Capacity Backing (Hide)'!BE$132,'Capacity Summary'!$B$139:$B$238,0),MATCH('Capacity Backing (Hide)'!$A165,'Capacity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(Hide)'!$A165,'Capacity Summary'!$H$138:$BG$138,0))="x",INDEX('Capacity Summary'!$C$139:$E$238,MATCH('Capacity Backing (Hide)'!BF$132,'Capacity Summary'!$B$139:$B$238,0),4),IF(INDEX('Capacity Summary'!$H$139:$BG$238,MATCH('Capacity Backing (Hide)'!BF$132,'Capacity Summary'!$B$139:$B$238,0),MATCH('Capacity Backing (Hide)'!$A165,'Capacity Summary'!$H$138:$BG$138,0))&lt;&gt;0,INDEX('Capacity Summary'!$H$139:$BG$238,MATCH('Capacity Backing (Hide)'!BF$132,'Capacity Summary'!$B$139:$B$238,0),MATCH('Capacity Backing (Hide)'!$A165,'Capacity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(Hide)'!$A165,'Capacity Summary'!$H$138:$BG$138,0))="x",INDEX('Capacity Summary'!$C$139:$E$238,MATCH('Capacity Backing (Hide)'!BG$132,'Capacity Summary'!$B$139:$B$238,0),4),IF(INDEX('Capacity Summary'!$H$139:$BG$238,MATCH('Capacity Backing (Hide)'!BG$132,'Capacity Summary'!$B$139:$B$238,0),MATCH('Capacity Backing (Hide)'!$A165,'Capacity Summary'!$H$138:$BG$138,0))&lt;&gt;0,INDEX('Capacity Summary'!$H$139:$BG$238,MATCH('Capacity Backing (Hide)'!BG$132,'Capacity Summary'!$B$139:$B$238,0),MATCH('Capacity Backing (Hide)'!$A165,'Capacity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(Hide)'!$A165,'Capacity Summary'!$H$138:$BG$138,0))="x",INDEX('Capacity Summary'!$C$139:$E$238,MATCH('Capacity Backing (Hide)'!BH$132,'Capacity Summary'!$B$139:$B$238,0),4),IF(INDEX('Capacity Summary'!$H$139:$BG$238,MATCH('Capacity Backing (Hide)'!BH$132,'Capacity Summary'!$B$139:$B$238,0),MATCH('Capacity Backing (Hide)'!$A165,'Capacity Summary'!$H$138:$BG$138,0))&lt;&gt;0,INDEX('Capacity Summary'!$H$139:$BG$238,MATCH('Capacity Backing (Hide)'!BH$132,'Capacity Summary'!$B$139:$B$238,0),MATCH('Capacity Backing (Hide)'!$A165,'Capacity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(Hide)'!$A165,'Capacity Summary'!$H$138:$BG$138,0))="x",INDEX('Capacity Summary'!$C$139:$E$238,MATCH('Capacity Backing (Hide)'!BI$132,'Capacity Summary'!$B$139:$B$238,0),4),IF(INDEX('Capacity Summary'!$H$139:$BG$238,MATCH('Capacity Backing (Hide)'!BI$132,'Capacity Summary'!$B$139:$B$238,0),MATCH('Capacity Backing (Hide)'!$A165,'Capacity Summary'!$H$138:$BG$138,0))&lt;&gt;0,INDEX('Capacity Summary'!$H$139:$BG$238,MATCH('Capacity Backing (Hide)'!BI$132,'Capacity Summary'!$B$139:$B$238,0),MATCH('Capacity Backing (Hide)'!$A165,'Capacity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(Hide)'!$A165,'Capacity Summary'!$H$138:$BG$138,0))="x",INDEX('Capacity Summary'!$C$139:$E$238,MATCH('Capacity Backing (Hide)'!BJ$132,'Capacity Summary'!$B$139:$B$238,0),4),IF(INDEX('Capacity Summary'!$H$139:$BG$238,MATCH('Capacity Backing (Hide)'!BJ$132,'Capacity Summary'!$B$139:$B$238,0),MATCH('Capacity Backing (Hide)'!$A165,'Capacity Summary'!$H$138:$BG$138,0))&lt;&gt;0,INDEX('Capacity Summary'!$H$139:$BG$238,MATCH('Capacity Backing (Hide)'!BJ$132,'Capacity Summary'!$B$139:$B$238,0),MATCH('Capacity Backing (Hide)'!$A165,'Capacity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(Hide)'!$A165,'Capacity Summary'!$H$138:$BG$138,0))="x",INDEX('Capacity Summary'!$C$139:$E$238,MATCH('Capacity Backing (Hide)'!BK$132,'Capacity Summary'!$B$139:$B$238,0),4),IF(INDEX('Capacity Summary'!$H$139:$BG$238,MATCH('Capacity Backing (Hide)'!BK$132,'Capacity Summary'!$B$139:$B$238,0),MATCH('Capacity Backing (Hide)'!$A165,'Capacity Summary'!$H$138:$BG$138,0))&lt;&gt;0,INDEX('Capacity Summary'!$H$139:$BG$238,MATCH('Capacity Backing (Hide)'!BK$132,'Capacity Summary'!$B$139:$B$238,0),MATCH('Capacity Backing (Hide)'!$A165,'Capacity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(Hide)'!$A165,'Capacity Summary'!$H$138:$BG$138,0))="x",INDEX('Capacity Summary'!$C$139:$E$238,MATCH('Capacity Backing (Hide)'!BL$132,'Capacity Summary'!$B$139:$B$238,0),4),IF(INDEX('Capacity Summary'!$H$139:$BG$238,MATCH('Capacity Backing (Hide)'!BL$132,'Capacity Summary'!$B$139:$B$238,0),MATCH('Capacity Backing (Hide)'!$A165,'Capacity Summary'!$H$138:$BG$138,0))&lt;&gt;0,INDEX('Capacity Summary'!$H$139:$BG$238,MATCH('Capacity Backing (Hide)'!BL$132,'Capacity Summary'!$B$139:$B$238,0),MATCH('Capacity Backing (Hide)'!$A165,'Capacity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(Hide)'!$A165,'Capacity Summary'!$H$138:$BG$138,0))="x",INDEX('Capacity Summary'!$C$139:$E$238,MATCH('Capacity Backing (Hide)'!BM$132,'Capacity Summary'!$B$139:$B$238,0),4),IF(INDEX('Capacity Summary'!$H$139:$BG$238,MATCH('Capacity Backing (Hide)'!BM$132,'Capacity Summary'!$B$139:$B$238,0),MATCH('Capacity Backing (Hide)'!$A165,'Capacity Summary'!$H$138:$BG$138,0))&lt;&gt;0,INDEX('Capacity Summary'!$H$139:$BG$238,MATCH('Capacity Backing (Hide)'!BM$132,'Capacity Summary'!$B$139:$B$238,0),MATCH('Capacity Backing (Hide)'!$A165,'Capacity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(Hide)'!$A165,'Capacity Summary'!$H$138:$BG$138,0))="x",INDEX('Capacity Summary'!$C$139:$E$238,MATCH('Capacity Backing (Hide)'!BN$132,'Capacity Summary'!$B$139:$B$238,0),4),IF(INDEX('Capacity Summary'!$H$139:$BG$238,MATCH('Capacity Backing (Hide)'!BN$132,'Capacity Summary'!$B$139:$B$238,0),MATCH('Capacity Backing (Hide)'!$A165,'Capacity Summary'!$H$138:$BG$138,0))&lt;&gt;0,INDEX('Capacity Summary'!$H$139:$BG$238,MATCH('Capacity Backing (Hide)'!BN$132,'Capacity Summary'!$B$139:$B$238,0),MATCH('Capacity Backing (Hide)'!$A165,'Capacity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(Hide)'!$A165,'Capacity Summary'!$H$138:$BG$138,0))="x",INDEX('Capacity Summary'!$C$139:$E$238,MATCH('Capacity Backing (Hide)'!BO$132,'Capacity Summary'!$B$139:$B$238,0),4),IF(INDEX('Capacity Summary'!$H$139:$BG$238,MATCH('Capacity Backing (Hide)'!BO$132,'Capacity Summary'!$B$139:$B$238,0),MATCH('Capacity Backing (Hide)'!$A165,'Capacity Summary'!$H$138:$BG$138,0))&lt;&gt;0,INDEX('Capacity Summary'!$H$139:$BG$238,MATCH('Capacity Backing (Hide)'!BO$132,'Capacity Summary'!$B$139:$B$238,0),MATCH('Capacity Backing (Hide)'!$A165,'Capacity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(Hide)'!$A165,'Capacity Summary'!$H$138:$BG$138,0))="x",INDEX('Capacity Summary'!$C$139:$E$238,MATCH('Capacity Backing (Hide)'!BP$132,'Capacity Summary'!$B$139:$B$238,0),4),IF(INDEX('Capacity Summary'!$H$139:$BG$238,MATCH('Capacity Backing (Hide)'!BP$132,'Capacity Summary'!$B$139:$B$238,0),MATCH('Capacity Backing (Hide)'!$A165,'Capacity Summary'!$H$138:$BG$138,0))&lt;&gt;0,INDEX('Capacity Summary'!$H$139:$BG$238,MATCH('Capacity Backing (Hide)'!BP$132,'Capacity Summary'!$B$139:$B$238,0),MATCH('Capacity Backing (Hide)'!$A165,'Capacity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(Hide)'!$A165,'Capacity Summary'!$H$138:$BG$138,0))="x",INDEX('Capacity Summary'!$C$139:$E$238,MATCH('Capacity Backing (Hide)'!BQ$132,'Capacity Summary'!$B$139:$B$238,0),4),IF(INDEX('Capacity Summary'!$H$139:$BG$238,MATCH('Capacity Backing (Hide)'!BQ$132,'Capacity Summary'!$B$139:$B$238,0),MATCH('Capacity Backing (Hide)'!$A165,'Capacity Summary'!$H$138:$BG$138,0))&lt;&gt;0,INDEX('Capacity Summary'!$H$139:$BG$238,MATCH('Capacity Backing (Hide)'!BQ$132,'Capacity Summary'!$B$139:$B$238,0),MATCH('Capacity Backing (Hide)'!$A165,'Capacity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(Hide)'!$A165,'Capacity Summary'!$H$138:$BG$138,0))="x",INDEX('Capacity Summary'!$C$139:$E$238,MATCH('Capacity Backing (Hide)'!BR$132,'Capacity Summary'!$B$139:$B$238,0),4),IF(INDEX('Capacity Summary'!$H$139:$BG$238,MATCH('Capacity Backing (Hide)'!BR$132,'Capacity Summary'!$B$139:$B$238,0),MATCH('Capacity Backing (Hide)'!$A165,'Capacity Summary'!$H$138:$BG$138,0))&lt;&gt;0,INDEX('Capacity Summary'!$H$139:$BG$238,MATCH('Capacity Backing (Hide)'!BR$132,'Capacity Summary'!$B$139:$B$238,0),MATCH('Capacity Backing (Hide)'!$A165,'Capacity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(Hide)'!$A165,'Capacity Summary'!$H$138:$BG$138,0))="x",INDEX('Capacity Summary'!$C$139:$E$238,MATCH('Capacity Backing (Hide)'!BS$132,'Capacity Summary'!$B$139:$B$238,0),4),IF(INDEX('Capacity Summary'!$H$139:$BG$238,MATCH('Capacity Backing (Hide)'!BS$132,'Capacity Summary'!$B$139:$B$238,0),MATCH('Capacity Backing (Hide)'!$A165,'Capacity Summary'!$H$138:$BG$138,0))&lt;&gt;0,INDEX('Capacity Summary'!$H$139:$BG$238,MATCH('Capacity Backing (Hide)'!BS$132,'Capacity Summary'!$B$139:$B$238,0),MATCH('Capacity Backing (Hide)'!$A165,'Capacity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(Hide)'!$A165,'Capacity Summary'!$H$138:$BG$138,0))="x",INDEX('Capacity Summary'!$C$139:$E$238,MATCH('Capacity Backing (Hide)'!BT$132,'Capacity Summary'!$B$139:$B$238,0),4),IF(INDEX('Capacity Summary'!$H$139:$BG$238,MATCH('Capacity Backing (Hide)'!BT$132,'Capacity Summary'!$B$139:$B$238,0),MATCH('Capacity Backing (Hide)'!$A165,'Capacity Summary'!$H$138:$BG$138,0))&lt;&gt;0,INDEX('Capacity Summary'!$H$139:$BG$238,MATCH('Capacity Backing (Hide)'!BT$132,'Capacity Summary'!$B$139:$B$238,0),MATCH('Capacity Backing (Hide)'!$A165,'Capacity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(Hide)'!$A165,'Capacity Summary'!$H$138:$BG$138,0))="x",INDEX('Capacity Summary'!$C$139:$E$238,MATCH('Capacity Backing (Hide)'!BU$132,'Capacity Summary'!$B$139:$B$238,0),4),IF(INDEX('Capacity Summary'!$H$139:$BG$238,MATCH('Capacity Backing (Hide)'!BU$132,'Capacity Summary'!$B$139:$B$238,0),MATCH('Capacity Backing (Hide)'!$A165,'Capacity Summary'!$H$138:$BG$138,0))&lt;&gt;0,INDEX('Capacity Summary'!$H$139:$BG$238,MATCH('Capacity Backing (Hide)'!BU$132,'Capacity Summary'!$B$139:$B$238,0),MATCH('Capacity Backing (Hide)'!$A165,'Capacity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(Hide)'!$A165,'Capacity Summary'!$H$138:$BG$138,0))="x",INDEX('Capacity Summary'!$C$139:$E$238,MATCH('Capacity Backing (Hide)'!BV$132,'Capacity Summary'!$B$139:$B$238,0),4),IF(INDEX('Capacity Summary'!$H$139:$BG$238,MATCH('Capacity Backing (Hide)'!BV$132,'Capacity Summary'!$B$139:$B$238,0),MATCH('Capacity Backing (Hide)'!$A165,'Capacity Summary'!$H$138:$BG$138,0))&lt;&gt;0,INDEX('Capacity Summary'!$H$139:$BG$238,MATCH('Capacity Backing (Hide)'!BV$132,'Capacity Summary'!$B$139:$B$238,0),MATCH('Capacity Backing (Hide)'!$A165,'Capacity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(Hide)'!$A165,'Capacity Summary'!$H$138:$BG$138,0))="x",INDEX('Capacity Summary'!$C$139:$E$238,MATCH('Capacity Backing (Hide)'!BW$132,'Capacity Summary'!$B$139:$B$238,0),4),IF(INDEX('Capacity Summary'!$H$139:$BG$238,MATCH('Capacity Backing (Hide)'!BW$132,'Capacity Summary'!$B$139:$B$238,0),MATCH('Capacity Backing (Hide)'!$A165,'Capacity Summary'!$H$138:$BG$138,0))&lt;&gt;0,INDEX('Capacity Summary'!$H$139:$BG$238,MATCH('Capacity Backing (Hide)'!BW$132,'Capacity Summary'!$B$139:$B$238,0),MATCH('Capacity Backing (Hide)'!$A165,'Capacity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(Hide)'!$A165,'Capacity Summary'!$H$138:$BG$138,0))="x",INDEX('Capacity Summary'!$C$139:$E$238,MATCH('Capacity Backing (Hide)'!BX$132,'Capacity Summary'!$B$139:$B$238,0),4),IF(INDEX('Capacity Summary'!$H$139:$BG$238,MATCH('Capacity Backing (Hide)'!BX$132,'Capacity Summary'!$B$139:$B$238,0),MATCH('Capacity Backing (Hide)'!$A165,'Capacity Summary'!$H$138:$BG$138,0))&lt;&gt;0,INDEX('Capacity Summary'!$H$139:$BG$238,MATCH('Capacity Backing (Hide)'!BX$132,'Capacity Summary'!$B$139:$B$238,0),MATCH('Capacity Backing (Hide)'!$A165,'Capacity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(Hide)'!$A165,'Capacity Summary'!$H$138:$BG$138,0))="x",INDEX('Capacity Summary'!$C$139:$E$238,MATCH('Capacity Backing (Hide)'!BY$132,'Capacity Summary'!$B$139:$B$238,0),4),IF(INDEX('Capacity Summary'!$H$139:$BG$238,MATCH('Capacity Backing (Hide)'!BY$132,'Capacity Summary'!$B$139:$B$238,0),MATCH('Capacity Backing (Hide)'!$A165,'Capacity Summary'!$H$138:$BG$138,0))&lt;&gt;0,INDEX('Capacity Summary'!$H$139:$BG$238,MATCH('Capacity Backing (Hide)'!BY$132,'Capacity Summary'!$B$139:$B$238,0),MATCH('Capacity Backing (Hide)'!$A165,'Capacity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(Hide)'!$A165,'Capacity Summary'!$H$138:$BG$138,0))="x",INDEX('Capacity Summary'!$C$139:$E$238,MATCH('Capacity Backing (Hide)'!BZ$132,'Capacity Summary'!$B$139:$B$238,0),4),IF(INDEX('Capacity Summary'!$H$139:$BG$238,MATCH('Capacity Backing (Hide)'!BZ$132,'Capacity Summary'!$B$139:$B$238,0),MATCH('Capacity Backing (Hide)'!$A165,'Capacity Summary'!$H$138:$BG$138,0))&lt;&gt;0,INDEX('Capacity Summary'!$H$139:$BG$238,MATCH('Capacity Backing (Hide)'!BZ$132,'Capacity Summary'!$B$139:$B$238,0),MATCH('Capacity Backing (Hide)'!$A165,'Capacity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(Hide)'!$A165,'Capacity Summary'!$H$138:$BG$138,0))="x",INDEX('Capacity Summary'!$C$139:$E$238,MATCH('Capacity Backing (Hide)'!CA$132,'Capacity Summary'!$B$139:$B$238,0),4),IF(INDEX('Capacity Summary'!$H$139:$BG$238,MATCH('Capacity Backing (Hide)'!CA$132,'Capacity Summary'!$B$139:$B$238,0),MATCH('Capacity Backing (Hide)'!$A165,'Capacity Summary'!$H$138:$BG$138,0))&lt;&gt;0,INDEX('Capacity Summary'!$H$139:$BG$238,MATCH('Capacity Backing (Hide)'!CA$132,'Capacity Summary'!$B$139:$B$238,0),MATCH('Capacity Backing (Hide)'!$A165,'Capacity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(Hide)'!$A165,'Capacity Summary'!$H$138:$BG$138,0))="x",INDEX('Capacity Summary'!$C$139:$E$238,MATCH('Capacity Backing (Hide)'!CB$132,'Capacity Summary'!$B$139:$B$238,0),4),IF(INDEX('Capacity Summary'!$H$139:$BG$238,MATCH('Capacity Backing (Hide)'!CB$132,'Capacity Summary'!$B$139:$B$238,0),MATCH('Capacity Backing (Hide)'!$A165,'Capacity Summary'!$H$138:$BG$138,0))&lt;&gt;0,INDEX('Capacity Summary'!$H$139:$BG$238,MATCH('Capacity Backing (Hide)'!CB$132,'Capacity Summary'!$B$139:$B$238,0),MATCH('Capacity Backing (Hide)'!$A165,'Capacity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(Hide)'!$A165,'Capacity Summary'!$H$138:$BG$138,0))="x",INDEX('Capacity Summary'!$C$139:$E$238,MATCH('Capacity Backing (Hide)'!CC$132,'Capacity Summary'!$B$139:$B$238,0),4),IF(INDEX('Capacity Summary'!$H$139:$BG$238,MATCH('Capacity Backing (Hide)'!CC$132,'Capacity Summary'!$B$139:$B$238,0),MATCH('Capacity Backing (Hide)'!$A165,'Capacity Summary'!$H$138:$BG$138,0))&lt;&gt;0,INDEX('Capacity Summary'!$H$139:$BG$238,MATCH('Capacity Backing (Hide)'!CC$132,'Capacity Summary'!$B$139:$B$238,0),MATCH('Capacity Backing (Hide)'!$A165,'Capacity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(Hide)'!$A165,'Capacity Summary'!$H$138:$BG$138,0))="x",INDEX('Capacity Summary'!$C$139:$E$238,MATCH('Capacity Backing (Hide)'!CD$132,'Capacity Summary'!$B$139:$B$238,0),4),IF(INDEX('Capacity Summary'!$H$139:$BG$238,MATCH('Capacity Backing (Hide)'!CD$132,'Capacity Summary'!$B$139:$B$238,0),MATCH('Capacity Backing (Hide)'!$A165,'Capacity Summary'!$H$138:$BG$138,0))&lt;&gt;0,INDEX('Capacity Summary'!$H$139:$BG$238,MATCH('Capacity Backing (Hide)'!CD$132,'Capacity Summary'!$B$139:$B$238,0),MATCH('Capacity Backing (Hide)'!$A165,'Capacity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(Hide)'!$A165,'Capacity Summary'!$H$138:$BG$138,0))="x",INDEX('Capacity Summary'!$C$139:$E$238,MATCH('Capacity Backing (Hide)'!CE$132,'Capacity Summary'!$B$139:$B$238,0),4),IF(INDEX('Capacity Summary'!$H$139:$BG$238,MATCH('Capacity Backing (Hide)'!CE$132,'Capacity Summary'!$B$139:$B$238,0),MATCH('Capacity Backing (Hide)'!$A165,'Capacity Summary'!$H$138:$BG$138,0))&lt;&gt;0,INDEX('Capacity Summary'!$H$139:$BG$238,MATCH('Capacity Backing (Hide)'!CE$132,'Capacity Summary'!$B$139:$B$238,0),MATCH('Capacity Backing (Hide)'!$A165,'Capacity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(Hide)'!$A165,'Capacity Summary'!$H$138:$BG$138,0))="x",INDEX('Capacity Summary'!$C$139:$E$238,MATCH('Capacity Backing (Hide)'!CF$132,'Capacity Summary'!$B$139:$B$238,0),4),IF(INDEX('Capacity Summary'!$H$139:$BG$238,MATCH('Capacity Backing (Hide)'!CF$132,'Capacity Summary'!$B$139:$B$238,0),MATCH('Capacity Backing (Hide)'!$A165,'Capacity Summary'!$H$138:$BG$138,0))&lt;&gt;0,INDEX('Capacity Summary'!$H$139:$BG$238,MATCH('Capacity Backing (Hide)'!CF$132,'Capacity Summary'!$B$139:$B$238,0),MATCH('Capacity Backing (Hide)'!$A165,'Capacity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(Hide)'!$A165,'Capacity Summary'!$H$138:$BG$138,0))="x",INDEX('Capacity Summary'!$C$139:$E$238,MATCH('Capacity Backing (Hide)'!CG$132,'Capacity Summary'!$B$139:$B$238,0),4),IF(INDEX('Capacity Summary'!$H$139:$BG$238,MATCH('Capacity Backing (Hide)'!CG$132,'Capacity Summary'!$B$139:$B$238,0),MATCH('Capacity Backing (Hide)'!$A165,'Capacity Summary'!$H$138:$BG$138,0))&lt;&gt;0,INDEX('Capacity Summary'!$H$139:$BG$238,MATCH('Capacity Backing (Hide)'!CG$132,'Capacity Summary'!$B$139:$B$238,0),MATCH('Capacity Backing (Hide)'!$A165,'Capacity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(Hide)'!$A165,'Capacity Summary'!$H$138:$BG$138,0))="x",INDEX('Capacity Summary'!$C$139:$E$238,MATCH('Capacity Backing (Hide)'!CH$132,'Capacity Summary'!$B$139:$B$238,0),4),IF(INDEX('Capacity Summary'!$H$139:$BG$238,MATCH('Capacity Backing (Hide)'!CH$132,'Capacity Summary'!$B$139:$B$238,0),MATCH('Capacity Backing (Hide)'!$A165,'Capacity Summary'!$H$138:$BG$138,0))&lt;&gt;0,INDEX('Capacity Summary'!$H$139:$BG$238,MATCH('Capacity Backing (Hide)'!CH$132,'Capacity Summary'!$B$139:$B$238,0),MATCH('Capacity Backing (Hide)'!$A165,'Capacity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(Hide)'!$A165,'Capacity Summary'!$H$138:$BG$138,0))="x",INDEX('Capacity Summary'!$C$139:$E$238,MATCH('Capacity Backing (Hide)'!CI$132,'Capacity Summary'!$B$139:$B$238,0),4),IF(INDEX('Capacity Summary'!$H$139:$BG$238,MATCH('Capacity Backing (Hide)'!CI$132,'Capacity Summary'!$B$139:$B$238,0),MATCH('Capacity Backing (Hide)'!$A165,'Capacity Summary'!$H$138:$BG$138,0))&lt;&gt;0,INDEX('Capacity Summary'!$H$139:$BG$238,MATCH('Capacity Backing (Hide)'!CI$132,'Capacity Summary'!$B$139:$B$238,0),MATCH('Capacity Backing (Hide)'!$A165,'Capacity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(Hide)'!$A165,'Capacity Summary'!$H$138:$BG$138,0))="x",INDEX('Capacity Summary'!$C$139:$E$238,MATCH('Capacity Backing (Hide)'!CJ$132,'Capacity Summary'!$B$139:$B$238,0),4),IF(INDEX('Capacity Summary'!$H$139:$BG$238,MATCH('Capacity Backing (Hide)'!CJ$132,'Capacity Summary'!$B$139:$B$238,0),MATCH('Capacity Backing (Hide)'!$A165,'Capacity Summary'!$H$138:$BG$138,0))&lt;&gt;0,INDEX('Capacity Summary'!$H$139:$BG$238,MATCH('Capacity Backing (Hide)'!CJ$132,'Capacity Summary'!$B$139:$B$238,0),MATCH('Capacity Backing (Hide)'!$A165,'Capacity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(Hide)'!$A165,'Capacity Summary'!$H$138:$BG$138,0))="x",INDEX('Capacity Summary'!$C$139:$E$238,MATCH('Capacity Backing (Hide)'!CK$132,'Capacity Summary'!$B$139:$B$238,0),4),IF(INDEX('Capacity Summary'!$H$139:$BG$238,MATCH('Capacity Backing (Hide)'!CK$132,'Capacity Summary'!$B$139:$B$238,0),MATCH('Capacity Backing (Hide)'!$A165,'Capacity Summary'!$H$138:$BG$138,0))&lt;&gt;0,INDEX('Capacity Summary'!$H$139:$BG$238,MATCH('Capacity Backing (Hide)'!CK$132,'Capacity Summary'!$B$139:$B$238,0),MATCH('Capacity Backing (Hide)'!$A165,'Capacity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(Hide)'!$A165,'Capacity Summary'!$H$138:$BG$138,0))="x",INDEX('Capacity Summary'!$C$139:$E$238,MATCH('Capacity Backing (Hide)'!CL$132,'Capacity Summary'!$B$139:$B$238,0),4),IF(INDEX('Capacity Summary'!$H$139:$BG$238,MATCH('Capacity Backing (Hide)'!CL$132,'Capacity Summary'!$B$139:$B$238,0),MATCH('Capacity Backing (Hide)'!$A165,'Capacity Summary'!$H$138:$BG$138,0))&lt;&gt;0,INDEX('Capacity Summary'!$H$139:$BG$238,MATCH('Capacity Backing (Hide)'!CL$132,'Capacity Summary'!$B$139:$B$238,0),MATCH('Capacity Backing (Hide)'!$A165,'Capacity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(Hide)'!$A165,'Capacity Summary'!$H$138:$BG$138,0))="x",INDEX('Capacity Summary'!$C$139:$E$238,MATCH('Capacity Backing (Hide)'!CM$132,'Capacity Summary'!$B$139:$B$238,0),4),IF(INDEX('Capacity Summary'!$H$139:$BG$238,MATCH('Capacity Backing (Hide)'!CM$132,'Capacity Summary'!$B$139:$B$238,0),MATCH('Capacity Backing (Hide)'!$A165,'Capacity Summary'!$H$138:$BG$138,0))&lt;&gt;0,INDEX('Capacity Summary'!$H$139:$BG$238,MATCH('Capacity Backing (Hide)'!CM$132,'Capacity Summary'!$B$139:$B$238,0),MATCH('Capacity Backing (Hide)'!$A165,'Capacity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(Hide)'!$A165,'Capacity Summary'!$H$138:$BG$138,0))="x",INDEX('Capacity Summary'!$C$139:$E$238,MATCH('Capacity Backing (Hide)'!CN$132,'Capacity Summary'!$B$139:$B$238,0),4),IF(INDEX('Capacity Summary'!$H$139:$BG$238,MATCH('Capacity Backing (Hide)'!CN$132,'Capacity Summary'!$B$139:$B$238,0),MATCH('Capacity Backing (Hide)'!$A165,'Capacity Summary'!$H$138:$BG$138,0))&lt;&gt;0,INDEX('Capacity Summary'!$H$139:$BG$238,MATCH('Capacity Backing (Hide)'!CN$132,'Capacity Summary'!$B$139:$B$238,0),MATCH('Capacity Backing (Hide)'!$A165,'Capacity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(Hide)'!$A165,'Capacity Summary'!$H$138:$BG$138,0))="x",INDEX('Capacity Summary'!$C$139:$E$238,MATCH('Capacity Backing (Hide)'!CO$132,'Capacity Summary'!$B$139:$B$238,0),4),IF(INDEX('Capacity Summary'!$H$139:$BG$238,MATCH('Capacity Backing (Hide)'!CO$132,'Capacity Summary'!$B$139:$B$238,0),MATCH('Capacity Backing (Hide)'!$A165,'Capacity Summary'!$H$138:$BG$138,0))&lt;&gt;0,INDEX('Capacity Summary'!$H$139:$BG$238,MATCH('Capacity Backing (Hide)'!CO$132,'Capacity Summary'!$B$139:$B$238,0),MATCH('Capacity Backing (Hide)'!$A165,'Capacity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(Hide)'!$A165,'Capacity Summary'!$H$138:$BG$138,0))="x",INDEX('Capacity Summary'!$C$139:$E$238,MATCH('Capacity Backing (Hide)'!CP$132,'Capacity Summary'!$B$139:$B$238,0),4),IF(INDEX('Capacity Summary'!$H$139:$BG$238,MATCH('Capacity Backing (Hide)'!CP$132,'Capacity Summary'!$B$139:$B$238,0),MATCH('Capacity Backing (Hide)'!$A165,'Capacity Summary'!$H$138:$BG$138,0))&lt;&gt;0,INDEX('Capacity Summary'!$H$139:$BG$238,MATCH('Capacity Backing (Hide)'!CP$132,'Capacity Summary'!$B$139:$B$238,0),MATCH('Capacity Backing (Hide)'!$A165,'Capacity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(Hide)'!$A165,'Capacity Summary'!$H$138:$BG$138,0))="x",INDEX('Capacity Summary'!$C$139:$E$238,MATCH('Capacity Backing (Hide)'!CQ$132,'Capacity Summary'!$B$139:$B$238,0),4),IF(INDEX('Capacity Summary'!$H$139:$BG$238,MATCH('Capacity Backing (Hide)'!CQ$132,'Capacity Summary'!$B$139:$B$238,0),MATCH('Capacity Backing (Hide)'!$A165,'Capacity Summary'!$H$138:$BG$138,0))&lt;&gt;0,INDEX('Capacity Summary'!$H$139:$BG$238,MATCH('Capacity Backing (Hide)'!CQ$132,'Capacity Summary'!$B$139:$B$238,0),MATCH('Capacity Backing (Hide)'!$A165,'Capacity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(Hide)'!$A165,'Capacity Summary'!$H$138:$BG$138,0))="x",INDEX('Capacity Summary'!$C$139:$E$238,MATCH('Capacity Backing (Hide)'!CR$132,'Capacity Summary'!$B$139:$B$238,0),4),IF(INDEX('Capacity Summary'!$H$139:$BG$238,MATCH('Capacity Backing (Hide)'!CR$132,'Capacity Summary'!$B$139:$B$238,0),MATCH('Capacity Backing (Hide)'!$A165,'Capacity Summary'!$H$138:$BG$138,0))&lt;&gt;0,INDEX('Capacity Summary'!$H$139:$BG$238,MATCH('Capacity Backing (Hide)'!CR$132,'Capacity Summary'!$B$139:$B$238,0),MATCH('Capacity Backing (Hide)'!$A165,'Capacity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(Hide)'!$A165,'Capacity Summary'!$H$138:$BG$138,0))="x",INDEX('Capacity Summary'!$C$139:$E$238,MATCH('Capacity Backing (Hide)'!CS$132,'Capacity Summary'!$B$139:$B$238,0),4),IF(INDEX('Capacity Summary'!$H$139:$BG$238,MATCH('Capacity Backing (Hide)'!CS$132,'Capacity Summary'!$B$139:$B$238,0),MATCH('Capacity Backing (Hide)'!$A165,'Capacity Summary'!$H$138:$BG$138,0))&lt;&gt;0,INDEX('Capacity Summary'!$H$139:$BG$238,MATCH('Capacity Backing (Hide)'!CS$132,'Capacity Summary'!$B$139:$B$238,0),MATCH('Capacity Backing (Hide)'!$A165,'Capacity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(Hide)'!$A165,'Capacity Summary'!$H$138:$BG$138,0))="x",INDEX('Capacity Summary'!$C$139:$E$238,MATCH('Capacity Backing (Hide)'!CT$132,'Capacity Summary'!$B$139:$B$238,0),4),IF(INDEX('Capacity Summary'!$H$139:$BG$238,MATCH('Capacity Backing (Hide)'!CT$132,'Capacity Summary'!$B$139:$B$238,0),MATCH('Capacity Backing (Hide)'!$A165,'Capacity Summary'!$H$138:$BG$138,0))&lt;&gt;0,INDEX('Capacity Summary'!$H$139:$BG$238,MATCH('Capacity Backing (Hide)'!CT$132,'Capacity Summary'!$B$139:$B$238,0),MATCH('Capacity Backing (Hide)'!$A165,'Capacity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(Hide)'!$A165,'Capacity Summary'!$H$138:$BG$138,0))="x",INDEX('Capacity Summary'!$C$139:$E$238,MATCH('Capacity Backing (Hide)'!CU$132,'Capacity Summary'!$B$139:$B$238,0),4),IF(INDEX('Capacity Summary'!$H$139:$BG$238,MATCH('Capacity Backing (Hide)'!CU$132,'Capacity Summary'!$B$139:$B$238,0),MATCH('Capacity Backing (Hide)'!$A165,'Capacity Summary'!$H$138:$BG$138,0))&lt;&gt;0,INDEX('Capacity Summary'!$H$139:$BG$238,MATCH('Capacity Backing (Hide)'!CU$132,'Capacity Summary'!$B$139:$B$238,0),MATCH('Capacity Backing (Hide)'!$A165,'Capacity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(Hide)'!$A165,'Capacity Summary'!$H$138:$BG$138,0))="x",INDEX('Capacity Summary'!$C$139:$E$238,MATCH('Capacity Backing (Hide)'!CV$132,'Capacity Summary'!$B$139:$B$238,0),4),IF(INDEX('Capacity Summary'!$H$139:$BG$238,MATCH('Capacity Backing (Hide)'!CV$132,'Capacity Summary'!$B$139:$B$238,0),MATCH('Capacity Backing (Hide)'!$A165,'Capacity Summary'!$H$138:$BG$138,0))&lt;&gt;0,INDEX('Capacity Summary'!$H$139:$BG$238,MATCH('Capacity Backing (Hide)'!CV$132,'Capacity Summary'!$B$139:$B$238,0),MATCH('Capacity Backing (Hide)'!$A165,'Capacity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(Hide)'!$A165,'Capacity Summary'!$H$138:$BG$138,0))="x",INDEX('Capacity Summary'!$C$139:$E$238,MATCH('Capacity Backing (Hide)'!CW$132,'Capacity Summary'!$B$139:$B$238,0),4),IF(INDEX('Capacity Summary'!$H$139:$BG$238,MATCH('Capacity Backing (Hide)'!CW$132,'Capacity Summary'!$B$139:$B$238,0),MATCH('Capacity Backing (Hide)'!$A165,'Capacity Summary'!$H$138:$BG$138,0))&lt;&gt;0,INDEX('Capacity Summary'!$H$139:$BG$238,MATCH('Capacity Backing (Hide)'!CW$132,'Capacity Summary'!$B$139:$B$238,0),MATCH('Capacity Backing (Hide)'!$A165,'Capacity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6" spans="1:101" x14ac:dyDescent="0.35">
      <c r="A166" s="2">
        <f ca="1">'Required Capacity (Hide)'!E36</f>
        <v>44445</v>
      </c>
      <c r="B16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(Hide)'!$A166,'Capacity Summary'!$H$138:$BG$138,0))="x",INDEX('Capacity Summary'!$C$139:$E$238,MATCH('Capacity Backing (Hide)'!B$132,'Capacity Summary'!$B$139:$B$238,0),4),IF(INDEX('Capacity Summary'!$H$139:$BG$238,MATCH('Capacity Backing (Hide)'!B$132,'Capacity Summary'!$B$139:$B$238,0),MATCH('Capacity Backing (Hide)'!$A166,'Capacity Summary'!$H$138:$BG$138,0))&lt;&gt;0,INDEX('Capacity Summary'!$H$139:$BG$238,MATCH('Capacity Backing (Hide)'!B$132,'Capacity Summary'!$B$139:$B$238,0),MATCH('Capacity Backing (Hide)'!$A166,'Capacity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(Hide)'!$A166,'Capacity Summary'!$H$138:$BG$138,0))="x",INDEX('Capacity Summary'!$C$139:$E$238,MATCH('Capacity Backing (Hide)'!C$132,'Capacity Summary'!$B$139:$B$238,0),4),IF(INDEX('Capacity Summary'!$H$139:$BG$238,MATCH('Capacity Backing (Hide)'!C$132,'Capacity Summary'!$B$139:$B$238,0),MATCH('Capacity Backing (Hide)'!$A166,'Capacity Summary'!$H$138:$BG$138,0))&lt;&gt;0,INDEX('Capacity Summary'!$H$139:$BG$238,MATCH('Capacity Backing (Hide)'!C$132,'Capacity Summary'!$B$139:$B$238,0),MATCH('Capacity Backing (Hide)'!$A166,'Capacity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(Hide)'!$A166,'Capacity Summary'!$H$138:$BG$138,0))="x",INDEX('Capacity Summary'!$C$139:$E$238,MATCH('Capacity Backing (Hide)'!D$132,'Capacity Summary'!$B$139:$B$238,0),4),IF(INDEX('Capacity Summary'!$H$139:$BG$238,MATCH('Capacity Backing (Hide)'!D$132,'Capacity Summary'!$B$139:$B$238,0),MATCH('Capacity Backing (Hide)'!$A166,'Capacity Summary'!$H$138:$BG$138,0))&lt;&gt;0,INDEX('Capacity Summary'!$H$139:$BG$238,MATCH('Capacity Backing (Hide)'!D$132,'Capacity Summary'!$B$139:$B$238,0),MATCH('Capacity Backing (Hide)'!$A166,'Capacity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(Hide)'!$A166,'Capacity Summary'!$H$138:$BG$138,0))="x",INDEX('Capacity Summary'!$C$139:$E$238,MATCH('Capacity Backing (Hide)'!E$132,'Capacity Summary'!$B$139:$B$238,0),4),IF(INDEX('Capacity Summary'!$H$139:$BG$238,MATCH('Capacity Backing (Hide)'!E$132,'Capacity Summary'!$B$139:$B$238,0),MATCH('Capacity Backing (Hide)'!$A166,'Capacity Summary'!$H$138:$BG$138,0))&lt;&gt;0,INDEX('Capacity Summary'!$H$139:$BG$238,MATCH('Capacity Backing (Hide)'!E$132,'Capacity Summary'!$B$139:$B$238,0),MATCH('Capacity Backing (Hide)'!$A166,'Capacity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(Hide)'!$A166,'Capacity Summary'!$H$138:$BG$138,0))="x",INDEX('Capacity Summary'!$C$139:$E$238,MATCH('Capacity Backing (Hide)'!F$132,'Capacity Summary'!$B$139:$B$238,0),4),IF(INDEX('Capacity Summary'!$H$139:$BG$238,MATCH('Capacity Backing (Hide)'!F$132,'Capacity Summary'!$B$139:$B$238,0),MATCH('Capacity Backing (Hide)'!$A166,'Capacity Summary'!$H$138:$BG$138,0))&lt;&gt;0,INDEX('Capacity Summary'!$H$139:$BG$238,MATCH('Capacity Backing (Hide)'!F$132,'Capacity Summary'!$B$139:$B$238,0),MATCH('Capacity Backing (Hide)'!$A166,'Capacity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(Hide)'!$A166,'Capacity Summary'!$H$138:$BG$138,0))="x",INDEX('Capacity Summary'!$C$139:$E$238,MATCH('Capacity Backing (Hide)'!G$132,'Capacity Summary'!$B$139:$B$238,0),4),IF(INDEX('Capacity Summary'!$H$139:$BG$238,MATCH('Capacity Backing (Hide)'!G$132,'Capacity Summary'!$B$139:$B$238,0),MATCH('Capacity Backing (Hide)'!$A166,'Capacity Summary'!$H$138:$BG$138,0))&lt;&gt;0,INDEX('Capacity Summary'!$H$139:$BG$238,MATCH('Capacity Backing (Hide)'!G$132,'Capacity Summary'!$B$139:$B$238,0),MATCH('Capacity Backing (Hide)'!$A166,'Capacity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(Hide)'!$A166,'Capacity Summary'!$H$138:$BG$138,0))="x",INDEX('Capacity Summary'!$C$139:$E$238,MATCH('Capacity Backing (Hide)'!H$132,'Capacity Summary'!$B$139:$B$238,0),4),IF(INDEX('Capacity Summary'!$H$139:$BG$238,MATCH('Capacity Backing (Hide)'!H$132,'Capacity Summary'!$B$139:$B$238,0),MATCH('Capacity Backing (Hide)'!$A166,'Capacity Summary'!$H$138:$BG$138,0))&lt;&gt;0,INDEX('Capacity Summary'!$H$139:$BG$238,MATCH('Capacity Backing (Hide)'!H$132,'Capacity Summary'!$B$139:$B$238,0),MATCH('Capacity Backing (Hide)'!$A166,'Capacity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(Hide)'!$A166,'Capacity Summary'!$H$138:$BG$138,0))="x",INDEX('Capacity Summary'!$C$139:$E$238,MATCH('Capacity Backing (Hide)'!I$132,'Capacity Summary'!$B$139:$B$238,0),4),IF(INDEX('Capacity Summary'!$H$139:$BG$238,MATCH('Capacity Backing (Hide)'!I$132,'Capacity Summary'!$B$139:$B$238,0),MATCH('Capacity Backing (Hide)'!$A166,'Capacity Summary'!$H$138:$BG$138,0))&lt;&gt;0,INDEX('Capacity Summary'!$H$139:$BG$238,MATCH('Capacity Backing (Hide)'!I$132,'Capacity Summary'!$B$139:$B$238,0),MATCH('Capacity Backing (Hide)'!$A166,'Capacity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(Hide)'!$A166,'Capacity Summary'!$H$138:$BG$138,0))="x",INDEX('Capacity Summary'!$C$139:$E$238,MATCH('Capacity Backing (Hide)'!J$132,'Capacity Summary'!$B$139:$B$238,0),4),IF(INDEX('Capacity Summary'!$H$139:$BG$238,MATCH('Capacity Backing (Hide)'!J$132,'Capacity Summary'!$B$139:$B$238,0),MATCH('Capacity Backing (Hide)'!$A166,'Capacity Summary'!$H$138:$BG$138,0))&lt;&gt;0,INDEX('Capacity Summary'!$H$139:$BG$238,MATCH('Capacity Backing (Hide)'!J$132,'Capacity Summary'!$B$139:$B$238,0),MATCH('Capacity Backing (Hide)'!$A166,'Capacity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(Hide)'!$A166,'Capacity Summary'!$H$138:$BG$138,0))="x",INDEX('Capacity Summary'!$C$139:$E$238,MATCH('Capacity Backing (Hide)'!K$132,'Capacity Summary'!$B$139:$B$238,0),4),IF(INDEX('Capacity Summary'!$H$139:$BG$238,MATCH('Capacity Backing (Hide)'!K$132,'Capacity Summary'!$B$139:$B$238,0),MATCH('Capacity Backing (Hide)'!$A166,'Capacity Summary'!$H$138:$BG$138,0))&lt;&gt;0,INDEX('Capacity Summary'!$H$139:$BG$238,MATCH('Capacity Backing (Hide)'!K$132,'Capacity Summary'!$B$139:$B$238,0),MATCH('Capacity Backing (Hide)'!$A166,'Capacity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(Hide)'!$A166,'Capacity Summary'!$H$138:$BG$138,0))="x",INDEX('Capacity Summary'!$C$139:$E$238,MATCH('Capacity Backing (Hide)'!L$132,'Capacity Summary'!$B$139:$B$238,0),4),IF(INDEX('Capacity Summary'!$H$139:$BG$238,MATCH('Capacity Backing (Hide)'!L$132,'Capacity Summary'!$B$139:$B$238,0),MATCH('Capacity Backing (Hide)'!$A166,'Capacity Summary'!$H$138:$BG$138,0))&lt;&gt;0,INDEX('Capacity Summary'!$H$139:$BG$238,MATCH('Capacity Backing (Hide)'!L$132,'Capacity Summary'!$B$139:$B$238,0),MATCH('Capacity Backing (Hide)'!$A166,'Capacity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(Hide)'!$A166,'Capacity Summary'!$H$138:$BG$138,0))="x",INDEX('Capacity Summary'!$C$139:$E$238,MATCH('Capacity Backing (Hide)'!M$132,'Capacity Summary'!$B$139:$B$238,0),4),IF(INDEX('Capacity Summary'!$H$139:$BG$238,MATCH('Capacity Backing (Hide)'!M$132,'Capacity Summary'!$B$139:$B$238,0),MATCH('Capacity Backing (Hide)'!$A166,'Capacity Summary'!$H$138:$BG$138,0))&lt;&gt;0,INDEX('Capacity Summary'!$H$139:$BG$238,MATCH('Capacity Backing (Hide)'!M$132,'Capacity Summary'!$B$139:$B$238,0),MATCH('Capacity Backing (Hide)'!$A166,'Capacity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(Hide)'!$A166,'Capacity Summary'!$H$138:$BG$138,0))="x",INDEX('Capacity Summary'!$C$139:$E$238,MATCH('Capacity Backing (Hide)'!N$132,'Capacity Summary'!$B$139:$B$238,0),4),IF(INDEX('Capacity Summary'!$H$139:$BG$238,MATCH('Capacity Backing (Hide)'!N$132,'Capacity Summary'!$B$139:$B$238,0),MATCH('Capacity Backing (Hide)'!$A166,'Capacity Summary'!$H$138:$BG$138,0))&lt;&gt;0,INDEX('Capacity Summary'!$H$139:$BG$238,MATCH('Capacity Backing (Hide)'!N$132,'Capacity Summary'!$B$139:$B$238,0),MATCH('Capacity Backing (Hide)'!$A166,'Capacity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(Hide)'!$A166,'Capacity Summary'!$H$138:$BG$138,0))="x",INDEX('Capacity Summary'!$C$139:$E$238,MATCH('Capacity Backing (Hide)'!O$132,'Capacity Summary'!$B$139:$B$238,0),4),IF(INDEX('Capacity Summary'!$H$139:$BG$238,MATCH('Capacity Backing (Hide)'!O$132,'Capacity Summary'!$B$139:$B$238,0),MATCH('Capacity Backing (Hide)'!$A166,'Capacity Summary'!$H$138:$BG$138,0))&lt;&gt;0,INDEX('Capacity Summary'!$H$139:$BG$238,MATCH('Capacity Backing (Hide)'!O$132,'Capacity Summary'!$B$139:$B$238,0),MATCH('Capacity Backing (Hide)'!$A166,'Capacity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(Hide)'!$A166,'Capacity Summary'!$H$138:$BG$138,0))="x",INDEX('Capacity Summary'!$C$139:$E$238,MATCH('Capacity Backing (Hide)'!P$132,'Capacity Summary'!$B$139:$B$238,0),4),IF(INDEX('Capacity Summary'!$H$139:$BG$238,MATCH('Capacity Backing (Hide)'!P$132,'Capacity Summary'!$B$139:$B$238,0),MATCH('Capacity Backing (Hide)'!$A166,'Capacity Summary'!$H$138:$BG$138,0))&lt;&gt;0,INDEX('Capacity Summary'!$H$139:$BG$238,MATCH('Capacity Backing (Hide)'!P$132,'Capacity Summary'!$B$139:$B$238,0),MATCH('Capacity Backing (Hide)'!$A166,'Capacity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(Hide)'!$A166,'Capacity Summary'!$H$138:$BG$138,0))="x",INDEX('Capacity Summary'!$C$139:$E$238,MATCH('Capacity Backing (Hide)'!Q$132,'Capacity Summary'!$B$139:$B$238,0),4),IF(INDEX('Capacity Summary'!$H$139:$BG$238,MATCH('Capacity Backing (Hide)'!Q$132,'Capacity Summary'!$B$139:$B$238,0),MATCH('Capacity Backing (Hide)'!$A166,'Capacity Summary'!$H$138:$BG$138,0))&lt;&gt;0,INDEX('Capacity Summary'!$H$139:$BG$238,MATCH('Capacity Backing (Hide)'!Q$132,'Capacity Summary'!$B$139:$B$238,0),MATCH('Capacity Backing (Hide)'!$A166,'Capacity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(Hide)'!$A166,'Capacity Summary'!$H$138:$BG$138,0))="x",INDEX('Capacity Summary'!$C$139:$E$238,MATCH('Capacity Backing (Hide)'!R$132,'Capacity Summary'!$B$139:$B$238,0),4),IF(INDEX('Capacity Summary'!$H$139:$BG$238,MATCH('Capacity Backing (Hide)'!R$132,'Capacity Summary'!$B$139:$B$238,0),MATCH('Capacity Backing (Hide)'!$A166,'Capacity Summary'!$H$138:$BG$138,0))&lt;&gt;0,INDEX('Capacity Summary'!$H$139:$BG$238,MATCH('Capacity Backing (Hide)'!R$132,'Capacity Summary'!$B$139:$B$238,0),MATCH('Capacity Backing (Hide)'!$A166,'Capacity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(Hide)'!$A166,'Capacity Summary'!$H$138:$BG$138,0))="x",INDEX('Capacity Summary'!$C$139:$E$238,MATCH('Capacity Backing (Hide)'!S$132,'Capacity Summary'!$B$139:$B$238,0),4),IF(INDEX('Capacity Summary'!$H$139:$BG$238,MATCH('Capacity Backing (Hide)'!S$132,'Capacity Summary'!$B$139:$B$238,0),MATCH('Capacity Backing (Hide)'!$A166,'Capacity Summary'!$H$138:$BG$138,0))&lt;&gt;0,INDEX('Capacity Summary'!$H$139:$BG$238,MATCH('Capacity Backing (Hide)'!S$132,'Capacity Summary'!$B$139:$B$238,0),MATCH('Capacity Backing (Hide)'!$A166,'Capacity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(Hide)'!$A166,'Capacity Summary'!$H$138:$BG$138,0))="x",INDEX('Capacity Summary'!$C$139:$E$238,MATCH('Capacity Backing (Hide)'!T$132,'Capacity Summary'!$B$139:$B$238,0),4),IF(INDEX('Capacity Summary'!$H$139:$BG$238,MATCH('Capacity Backing (Hide)'!T$132,'Capacity Summary'!$B$139:$B$238,0),MATCH('Capacity Backing (Hide)'!$A166,'Capacity Summary'!$H$138:$BG$138,0))&lt;&gt;0,INDEX('Capacity Summary'!$H$139:$BG$238,MATCH('Capacity Backing (Hide)'!T$132,'Capacity Summary'!$B$139:$B$238,0),MATCH('Capacity Backing (Hide)'!$A166,'Capacity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(Hide)'!$A166,'Capacity Summary'!$H$138:$BG$138,0))="x",INDEX('Capacity Summary'!$C$139:$E$238,MATCH('Capacity Backing (Hide)'!U$132,'Capacity Summary'!$B$139:$B$238,0),4),IF(INDEX('Capacity Summary'!$H$139:$BG$238,MATCH('Capacity Backing (Hide)'!U$132,'Capacity Summary'!$B$139:$B$238,0),MATCH('Capacity Backing (Hide)'!$A166,'Capacity Summary'!$H$138:$BG$138,0))&lt;&gt;0,INDEX('Capacity Summary'!$H$139:$BG$238,MATCH('Capacity Backing (Hide)'!U$132,'Capacity Summary'!$B$139:$B$238,0),MATCH('Capacity Backing (Hide)'!$A166,'Capacity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(Hide)'!$A166,'Capacity Summary'!$H$138:$BG$138,0))="x",INDEX('Capacity Summary'!$C$139:$E$238,MATCH('Capacity Backing (Hide)'!V$132,'Capacity Summary'!$B$139:$B$238,0),4),IF(INDEX('Capacity Summary'!$H$139:$BG$238,MATCH('Capacity Backing (Hide)'!V$132,'Capacity Summary'!$B$139:$B$238,0),MATCH('Capacity Backing (Hide)'!$A166,'Capacity Summary'!$H$138:$BG$138,0))&lt;&gt;0,INDEX('Capacity Summary'!$H$139:$BG$238,MATCH('Capacity Backing (Hide)'!V$132,'Capacity Summary'!$B$139:$B$238,0),MATCH('Capacity Backing (Hide)'!$A166,'Capacity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(Hide)'!$A166,'Capacity Summary'!$H$138:$BG$138,0))="x",INDEX('Capacity Summary'!$C$139:$E$238,MATCH('Capacity Backing (Hide)'!W$132,'Capacity Summary'!$B$139:$B$238,0),4),IF(INDEX('Capacity Summary'!$H$139:$BG$238,MATCH('Capacity Backing (Hide)'!W$132,'Capacity Summary'!$B$139:$B$238,0),MATCH('Capacity Backing (Hide)'!$A166,'Capacity Summary'!$H$138:$BG$138,0))&lt;&gt;0,INDEX('Capacity Summary'!$H$139:$BG$238,MATCH('Capacity Backing (Hide)'!W$132,'Capacity Summary'!$B$139:$B$238,0),MATCH('Capacity Backing (Hide)'!$A166,'Capacity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(Hide)'!$A166,'Capacity Summary'!$H$138:$BG$138,0))="x",INDEX('Capacity Summary'!$C$139:$E$238,MATCH('Capacity Backing (Hide)'!X$132,'Capacity Summary'!$B$139:$B$238,0),4),IF(INDEX('Capacity Summary'!$H$139:$BG$238,MATCH('Capacity Backing (Hide)'!X$132,'Capacity Summary'!$B$139:$B$238,0),MATCH('Capacity Backing (Hide)'!$A166,'Capacity Summary'!$H$138:$BG$138,0))&lt;&gt;0,INDEX('Capacity Summary'!$H$139:$BG$238,MATCH('Capacity Backing (Hide)'!X$132,'Capacity Summary'!$B$139:$B$238,0),MATCH('Capacity Backing (Hide)'!$A166,'Capacity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(Hide)'!$A166,'Capacity Summary'!$H$138:$BG$138,0))="x",INDEX('Capacity Summary'!$C$139:$E$238,MATCH('Capacity Backing (Hide)'!Y$132,'Capacity Summary'!$B$139:$B$238,0),4),IF(INDEX('Capacity Summary'!$H$139:$BG$238,MATCH('Capacity Backing (Hide)'!Y$132,'Capacity Summary'!$B$139:$B$238,0),MATCH('Capacity Backing (Hide)'!$A166,'Capacity Summary'!$H$138:$BG$138,0))&lt;&gt;0,INDEX('Capacity Summary'!$H$139:$BG$238,MATCH('Capacity Backing (Hide)'!Y$132,'Capacity Summary'!$B$139:$B$238,0),MATCH('Capacity Backing (Hide)'!$A166,'Capacity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(Hide)'!$A166,'Capacity Summary'!$H$138:$BG$138,0))="x",INDEX('Capacity Summary'!$C$139:$E$238,MATCH('Capacity Backing (Hide)'!Z$132,'Capacity Summary'!$B$139:$B$238,0),4),IF(INDEX('Capacity Summary'!$H$139:$BG$238,MATCH('Capacity Backing (Hide)'!Z$132,'Capacity Summary'!$B$139:$B$238,0),MATCH('Capacity Backing (Hide)'!$A166,'Capacity Summary'!$H$138:$BG$138,0))&lt;&gt;0,INDEX('Capacity Summary'!$H$139:$BG$238,MATCH('Capacity Backing (Hide)'!Z$132,'Capacity Summary'!$B$139:$B$238,0),MATCH('Capacity Backing (Hide)'!$A166,'Capacity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(Hide)'!$A166,'Capacity Summary'!$H$138:$BG$138,0))="x",INDEX('Capacity Summary'!$C$139:$E$238,MATCH('Capacity Backing (Hide)'!AA$132,'Capacity Summary'!$B$139:$B$238,0),4),IF(INDEX('Capacity Summary'!$H$139:$BG$238,MATCH('Capacity Backing (Hide)'!AA$132,'Capacity Summary'!$B$139:$B$238,0),MATCH('Capacity Backing (Hide)'!$A166,'Capacity Summary'!$H$138:$BG$138,0))&lt;&gt;0,INDEX('Capacity Summary'!$H$139:$BG$238,MATCH('Capacity Backing (Hide)'!AA$132,'Capacity Summary'!$B$139:$B$238,0),MATCH('Capacity Backing (Hide)'!$A166,'Capacity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(Hide)'!$A166,'Capacity Summary'!$H$138:$BG$138,0))="x",INDEX('Capacity Summary'!$C$139:$E$238,MATCH('Capacity Backing (Hide)'!AB$132,'Capacity Summary'!$B$139:$B$238,0),4),IF(INDEX('Capacity Summary'!$H$139:$BG$238,MATCH('Capacity Backing (Hide)'!AB$132,'Capacity Summary'!$B$139:$B$238,0),MATCH('Capacity Backing (Hide)'!$A166,'Capacity Summary'!$H$138:$BG$138,0))&lt;&gt;0,INDEX('Capacity Summary'!$H$139:$BG$238,MATCH('Capacity Backing (Hide)'!AB$132,'Capacity Summary'!$B$139:$B$238,0),MATCH('Capacity Backing (Hide)'!$A166,'Capacity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(Hide)'!$A166,'Capacity Summary'!$H$138:$BG$138,0))="x",INDEX('Capacity Summary'!$C$139:$E$238,MATCH('Capacity Backing (Hide)'!AC$132,'Capacity Summary'!$B$139:$B$238,0),4),IF(INDEX('Capacity Summary'!$H$139:$BG$238,MATCH('Capacity Backing (Hide)'!AC$132,'Capacity Summary'!$B$139:$B$238,0),MATCH('Capacity Backing (Hide)'!$A166,'Capacity Summary'!$H$138:$BG$138,0))&lt;&gt;0,INDEX('Capacity Summary'!$H$139:$BG$238,MATCH('Capacity Backing (Hide)'!AC$132,'Capacity Summary'!$B$139:$B$238,0),MATCH('Capacity Backing (Hide)'!$A166,'Capacity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(Hide)'!$A166,'Capacity Summary'!$H$138:$BG$138,0))="x",INDEX('Capacity Summary'!$C$139:$E$238,MATCH('Capacity Backing (Hide)'!AD$132,'Capacity Summary'!$B$139:$B$238,0),4),IF(INDEX('Capacity Summary'!$H$139:$BG$238,MATCH('Capacity Backing (Hide)'!AD$132,'Capacity Summary'!$B$139:$B$238,0),MATCH('Capacity Backing (Hide)'!$A166,'Capacity Summary'!$H$138:$BG$138,0))&lt;&gt;0,INDEX('Capacity Summary'!$H$139:$BG$238,MATCH('Capacity Backing (Hide)'!AD$132,'Capacity Summary'!$B$139:$B$238,0),MATCH('Capacity Backing (Hide)'!$A166,'Capacity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(Hide)'!$A166,'Capacity Summary'!$H$138:$BG$138,0))="x",INDEX('Capacity Summary'!$C$139:$E$238,MATCH('Capacity Backing (Hide)'!AE$132,'Capacity Summary'!$B$139:$B$238,0),4),IF(INDEX('Capacity Summary'!$H$139:$BG$238,MATCH('Capacity Backing (Hide)'!AE$132,'Capacity Summary'!$B$139:$B$238,0),MATCH('Capacity Backing (Hide)'!$A166,'Capacity Summary'!$H$138:$BG$138,0))&lt;&gt;0,INDEX('Capacity Summary'!$H$139:$BG$238,MATCH('Capacity Backing (Hide)'!AE$132,'Capacity Summary'!$B$139:$B$238,0),MATCH('Capacity Backing (Hide)'!$A166,'Capacity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(Hide)'!$A166,'Capacity Summary'!$H$138:$BG$138,0))="x",INDEX('Capacity Summary'!$C$139:$E$238,MATCH('Capacity Backing (Hide)'!AF$132,'Capacity Summary'!$B$139:$B$238,0),4),IF(INDEX('Capacity Summary'!$H$139:$BG$238,MATCH('Capacity Backing (Hide)'!AF$132,'Capacity Summary'!$B$139:$B$238,0),MATCH('Capacity Backing (Hide)'!$A166,'Capacity Summary'!$H$138:$BG$138,0))&lt;&gt;0,INDEX('Capacity Summary'!$H$139:$BG$238,MATCH('Capacity Backing (Hide)'!AF$132,'Capacity Summary'!$B$139:$B$238,0),MATCH('Capacity Backing (Hide)'!$A166,'Capacity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(Hide)'!$A166,'Capacity Summary'!$H$138:$BG$138,0))="x",INDEX('Capacity Summary'!$C$139:$E$238,MATCH('Capacity Backing (Hide)'!AG$132,'Capacity Summary'!$B$139:$B$238,0),4),IF(INDEX('Capacity Summary'!$H$139:$BG$238,MATCH('Capacity Backing (Hide)'!AG$132,'Capacity Summary'!$B$139:$B$238,0),MATCH('Capacity Backing (Hide)'!$A166,'Capacity Summary'!$H$138:$BG$138,0))&lt;&gt;0,INDEX('Capacity Summary'!$H$139:$BG$238,MATCH('Capacity Backing (Hide)'!AG$132,'Capacity Summary'!$B$139:$B$238,0),MATCH('Capacity Backing (Hide)'!$A166,'Capacity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(Hide)'!$A166,'Capacity Summary'!$H$138:$BG$138,0))="x",INDEX('Capacity Summary'!$C$139:$E$238,MATCH('Capacity Backing (Hide)'!AH$132,'Capacity Summary'!$B$139:$B$238,0),4),IF(INDEX('Capacity Summary'!$H$139:$BG$238,MATCH('Capacity Backing (Hide)'!AH$132,'Capacity Summary'!$B$139:$B$238,0),MATCH('Capacity Backing (Hide)'!$A166,'Capacity Summary'!$H$138:$BG$138,0))&lt;&gt;0,INDEX('Capacity Summary'!$H$139:$BG$238,MATCH('Capacity Backing (Hide)'!AH$132,'Capacity Summary'!$B$139:$B$238,0),MATCH('Capacity Backing (Hide)'!$A166,'Capacity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(Hide)'!$A166,'Capacity Summary'!$H$138:$BG$138,0))="x",INDEX('Capacity Summary'!$C$139:$E$238,MATCH('Capacity Backing (Hide)'!AI$132,'Capacity Summary'!$B$139:$B$238,0),4),IF(INDEX('Capacity Summary'!$H$139:$BG$238,MATCH('Capacity Backing (Hide)'!AI$132,'Capacity Summary'!$B$139:$B$238,0),MATCH('Capacity Backing (Hide)'!$A166,'Capacity Summary'!$H$138:$BG$138,0))&lt;&gt;0,INDEX('Capacity Summary'!$H$139:$BG$238,MATCH('Capacity Backing (Hide)'!AI$132,'Capacity Summary'!$B$139:$B$238,0),MATCH('Capacity Backing (Hide)'!$A166,'Capacity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(Hide)'!$A166,'Capacity Summary'!$H$138:$BG$138,0))="x",INDEX('Capacity Summary'!$C$139:$E$238,MATCH('Capacity Backing (Hide)'!AJ$132,'Capacity Summary'!$B$139:$B$238,0),4),IF(INDEX('Capacity Summary'!$H$139:$BG$238,MATCH('Capacity Backing (Hide)'!AJ$132,'Capacity Summary'!$B$139:$B$238,0),MATCH('Capacity Backing (Hide)'!$A166,'Capacity Summary'!$H$138:$BG$138,0))&lt;&gt;0,INDEX('Capacity Summary'!$H$139:$BG$238,MATCH('Capacity Backing (Hide)'!AJ$132,'Capacity Summary'!$B$139:$B$238,0),MATCH('Capacity Backing (Hide)'!$A166,'Capacity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(Hide)'!$A166,'Capacity Summary'!$H$138:$BG$138,0))="x",INDEX('Capacity Summary'!$C$139:$E$238,MATCH('Capacity Backing (Hide)'!AK$132,'Capacity Summary'!$B$139:$B$238,0),4),IF(INDEX('Capacity Summary'!$H$139:$BG$238,MATCH('Capacity Backing (Hide)'!AK$132,'Capacity Summary'!$B$139:$B$238,0),MATCH('Capacity Backing (Hide)'!$A166,'Capacity Summary'!$H$138:$BG$138,0))&lt;&gt;0,INDEX('Capacity Summary'!$H$139:$BG$238,MATCH('Capacity Backing (Hide)'!AK$132,'Capacity Summary'!$B$139:$B$238,0),MATCH('Capacity Backing (Hide)'!$A166,'Capacity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(Hide)'!$A166,'Capacity Summary'!$H$138:$BG$138,0))="x",INDEX('Capacity Summary'!$C$139:$E$238,MATCH('Capacity Backing (Hide)'!AL$132,'Capacity Summary'!$B$139:$B$238,0),4),IF(INDEX('Capacity Summary'!$H$139:$BG$238,MATCH('Capacity Backing (Hide)'!AL$132,'Capacity Summary'!$B$139:$B$238,0),MATCH('Capacity Backing (Hide)'!$A166,'Capacity Summary'!$H$138:$BG$138,0))&lt;&gt;0,INDEX('Capacity Summary'!$H$139:$BG$238,MATCH('Capacity Backing (Hide)'!AL$132,'Capacity Summary'!$B$139:$B$238,0),MATCH('Capacity Backing (Hide)'!$A166,'Capacity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(Hide)'!$A166,'Capacity Summary'!$H$138:$BG$138,0))="x",INDEX('Capacity Summary'!$C$139:$E$238,MATCH('Capacity Backing (Hide)'!AM$132,'Capacity Summary'!$B$139:$B$238,0),4),IF(INDEX('Capacity Summary'!$H$139:$BG$238,MATCH('Capacity Backing (Hide)'!AM$132,'Capacity Summary'!$B$139:$B$238,0),MATCH('Capacity Backing (Hide)'!$A166,'Capacity Summary'!$H$138:$BG$138,0))&lt;&gt;0,INDEX('Capacity Summary'!$H$139:$BG$238,MATCH('Capacity Backing (Hide)'!AM$132,'Capacity Summary'!$B$139:$B$238,0),MATCH('Capacity Backing (Hide)'!$A166,'Capacity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(Hide)'!$A166,'Capacity Summary'!$H$138:$BG$138,0))="x",INDEX('Capacity Summary'!$C$139:$E$238,MATCH('Capacity Backing (Hide)'!AN$132,'Capacity Summary'!$B$139:$B$238,0),4),IF(INDEX('Capacity Summary'!$H$139:$BG$238,MATCH('Capacity Backing (Hide)'!AN$132,'Capacity Summary'!$B$139:$B$238,0),MATCH('Capacity Backing (Hide)'!$A166,'Capacity Summary'!$H$138:$BG$138,0))&lt;&gt;0,INDEX('Capacity Summary'!$H$139:$BG$238,MATCH('Capacity Backing (Hide)'!AN$132,'Capacity Summary'!$B$139:$B$238,0),MATCH('Capacity Backing (Hide)'!$A166,'Capacity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(Hide)'!$A166,'Capacity Summary'!$H$138:$BG$138,0))="x",INDEX('Capacity Summary'!$C$139:$E$238,MATCH('Capacity Backing (Hide)'!AO$132,'Capacity Summary'!$B$139:$B$238,0),4),IF(INDEX('Capacity Summary'!$H$139:$BG$238,MATCH('Capacity Backing (Hide)'!AO$132,'Capacity Summary'!$B$139:$B$238,0),MATCH('Capacity Backing (Hide)'!$A166,'Capacity Summary'!$H$138:$BG$138,0))&lt;&gt;0,INDEX('Capacity Summary'!$H$139:$BG$238,MATCH('Capacity Backing (Hide)'!AO$132,'Capacity Summary'!$B$139:$B$238,0),MATCH('Capacity Backing (Hide)'!$A166,'Capacity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(Hide)'!$A166,'Capacity Summary'!$H$138:$BG$138,0))="x",INDEX('Capacity Summary'!$C$139:$E$238,MATCH('Capacity Backing (Hide)'!AP$132,'Capacity Summary'!$B$139:$B$238,0),4),IF(INDEX('Capacity Summary'!$H$139:$BG$238,MATCH('Capacity Backing (Hide)'!AP$132,'Capacity Summary'!$B$139:$B$238,0),MATCH('Capacity Backing (Hide)'!$A166,'Capacity Summary'!$H$138:$BG$138,0))&lt;&gt;0,INDEX('Capacity Summary'!$H$139:$BG$238,MATCH('Capacity Backing (Hide)'!AP$132,'Capacity Summary'!$B$139:$B$238,0),MATCH('Capacity Backing (Hide)'!$A166,'Capacity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(Hide)'!$A166,'Capacity Summary'!$H$138:$BG$138,0))="x",INDEX('Capacity Summary'!$C$139:$E$238,MATCH('Capacity Backing (Hide)'!AQ$132,'Capacity Summary'!$B$139:$B$238,0),4),IF(INDEX('Capacity Summary'!$H$139:$BG$238,MATCH('Capacity Backing (Hide)'!AQ$132,'Capacity Summary'!$B$139:$B$238,0),MATCH('Capacity Backing (Hide)'!$A166,'Capacity Summary'!$H$138:$BG$138,0))&lt;&gt;0,INDEX('Capacity Summary'!$H$139:$BG$238,MATCH('Capacity Backing (Hide)'!AQ$132,'Capacity Summary'!$B$139:$B$238,0),MATCH('Capacity Backing (Hide)'!$A166,'Capacity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(Hide)'!$A166,'Capacity Summary'!$H$138:$BG$138,0))="x",INDEX('Capacity Summary'!$C$139:$E$238,MATCH('Capacity Backing (Hide)'!AR$132,'Capacity Summary'!$B$139:$B$238,0),4),IF(INDEX('Capacity Summary'!$H$139:$BG$238,MATCH('Capacity Backing (Hide)'!AR$132,'Capacity Summary'!$B$139:$B$238,0),MATCH('Capacity Backing (Hide)'!$A166,'Capacity Summary'!$H$138:$BG$138,0))&lt;&gt;0,INDEX('Capacity Summary'!$H$139:$BG$238,MATCH('Capacity Backing (Hide)'!AR$132,'Capacity Summary'!$B$139:$B$238,0),MATCH('Capacity Backing (Hide)'!$A166,'Capacity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(Hide)'!$A166,'Capacity Summary'!$H$138:$BG$138,0))="x",INDEX('Capacity Summary'!$C$139:$E$238,MATCH('Capacity Backing (Hide)'!AS$132,'Capacity Summary'!$B$139:$B$238,0),4),IF(INDEX('Capacity Summary'!$H$139:$BG$238,MATCH('Capacity Backing (Hide)'!AS$132,'Capacity Summary'!$B$139:$B$238,0),MATCH('Capacity Backing (Hide)'!$A166,'Capacity Summary'!$H$138:$BG$138,0))&lt;&gt;0,INDEX('Capacity Summary'!$H$139:$BG$238,MATCH('Capacity Backing (Hide)'!AS$132,'Capacity Summary'!$B$139:$B$238,0),MATCH('Capacity Backing (Hide)'!$A166,'Capacity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(Hide)'!$A166,'Capacity Summary'!$H$138:$BG$138,0))="x",INDEX('Capacity Summary'!$C$139:$E$238,MATCH('Capacity Backing (Hide)'!AT$132,'Capacity Summary'!$B$139:$B$238,0),4),IF(INDEX('Capacity Summary'!$H$139:$BG$238,MATCH('Capacity Backing (Hide)'!AT$132,'Capacity Summary'!$B$139:$B$238,0),MATCH('Capacity Backing (Hide)'!$A166,'Capacity Summary'!$H$138:$BG$138,0))&lt;&gt;0,INDEX('Capacity Summary'!$H$139:$BG$238,MATCH('Capacity Backing (Hide)'!AT$132,'Capacity Summary'!$B$139:$B$238,0),MATCH('Capacity Backing (Hide)'!$A166,'Capacity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(Hide)'!$A166,'Capacity Summary'!$H$138:$BG$138,0))="x",INDEX('Capacity Summary'!$C$139:$E$238,MATCH('Capacity Backing (Hide)'!AU$132,'Capacity Summary'!$B$139:$B$238,0),4),IF(INDEX('Capacity Summary'!$H$139:$BG$238,MATCH('Capacity Backing (Hide)'!AU$132,'Capacity Summary'!$B$139:$B$238,0),MATCH('Capacity Backing (Hide)'!$A166,'Capacity Summary'!$H$138:$BG$138,0))&lt;&gt;0,INDEX('Capacity Summary'!$H$139:$BG$238,MATCH('Capacity Backing (Hide)'!AU$132,'Capacity Summary'!$B$139:$B$238,0),MATCH('Capacity Backing (Hide)'!$A166,'Capacity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(Hide)'!$A166,'Capacity Summary'!$H$138:$BG$138,0))="x",INDEX('Capacity Summary'!$C$139:$E$238,MATCH('Capacity Backing (Hide)'!AV$132,'Capacity Summary'!$B$139:$B$238,0),4),IF(INDEX('Capacity Summary'!$H$139:$BG$238,MATCH('Capacity Backing (Hide)'!AV$132,'Capacity Summary'!$B$139:$B$238,0),MATCH('Capacity Backing (Hide)'!$A166,'Capacity Summary'!$H$138:$BG$138,0))&lt;&gt;0,INDEX('Capacity Summary'!$H$139:$BG$238,MATCH('Capacity Backing (Hide)'!AV$132,'Capacity Summary'!$B$139:$B$238,0),MATCH('Capacity Backing (Hide)'!$A166,'Capacity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(Hide)'!$A166,'Capacity Summary'!$H$138:$BG$138,0))="x",INDEX('Capacity Summary'!$C$139:$E$238,MATCH('Capacity Backing (Hide)'!AW$132,'Capacity Summary'!$B$139:$B$238,0),4),IF(INDEX('Capacity Summary'!$H$139:$BG$238,MATCH('Capacity Backing (Hide)'!AW$132,'Capacity Summary'!$B$139:$B$238,0),MATCH('Capacity Backing (Hide)'!$A166,'Capacity Summary'!$H$138:$BG$138,0))&lt;&gt;0,INDEX('Capacity Summary'!$H$139:$BG$238,MATCH('Capacity Backing (Hide)'!AW$132,'Capacity Summary'!$B$139:$B$238,0),MATCH('Capacity Backing (Hide)'!$A166,'Capacity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(Hide)'!$A166,'Capacity Summary'!$H$138:$BG$138,0))="x",INDEX('Capacity Summary'!$C$139:$E$238,MATCH('Capacity Backing (Hide)'!AX$132,'Capacity Summary'!$B$139:$B$238,0),4),IF(INDEX('Capacity Summary'!$H$139:$BG$238,MATCH('Capacity Backing (Hide)'!AX$132,'Capacity Summary'!$B$139:$B$238,0),MATCH('Capacity Backing (Hide)'!$A166,'Capacity Summary'!$H$138:$BG$138,0))&lt;&gt;0,INDEX('Capacity Summary'!$H$139:$BG$238,MATCH('Capacity Backing (Hide)'!AX$132,'Capacity Summary'!$B$139:$B$238,0),MATCH('Capacity Backing (Hide)'!$A166,'Capacity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(Hide)'!$A166,'Capacity Summary'!$H$138:$BG$138,0))="x",INDEX('Capacity Summary'!$C$139:$E$238,MATCH('Capacity Backing (Hide)'!AY$132,'Capacity Summary'!$B$139:$B$238,0),4),IF(INDEX('Capacity Summary'!$H$139:$BG$238,MATCH('Capacity Backing (Hide)'!AY$132,'Capacity Summary'!$B$139:$B$238,0),MATCH('Capacity Backing (Hide)'!$A166,'Capacity Summary'!$H$138:$BG$138,0))&lt;&gt;0,INDEX('Capacity Summary'!$H$139:$BG$238,MATCH('Capacity Backing (Hide)'!AY$132,'Capacity Summary'!$B$139:$B$238,0),MATCH('Capacity Backing (Hide)'!$A166,'Capacity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(Hide)'!$A166,'Capacity Summary'!$H$138:$BG$138,0))="x",INDEX('Capacity Summary'!$C$139:$E$238,MATCH('Capacity Backing (Hide)'!AZ$132,'Capacity Summary'!$B$139:$B$238,0),4),IF(INDEX('Capacity Summary'!$H$139:$BG$238,MATCH('Capacity Backing (Hide)'!AZ$132,'Capacity Summary'!$B$139:$B$238,0),MATCH('Capacity Backing (Hide)'!$A166,'Capacity Summary'!$H$138:$BG$138,0))&lt;&gt;0,INDEX('Capacity Summary'!$H$139:$BG$238,MATCH('Capacity Backing (Hide)'!AZ$132,'Capacity Summary'!$B$139:$B$238,0),MATCH('Capacity Backing (Hide)'!$A166,'Capacity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(Hide)'!$A166,'Capacity Summary'!$H$138:$BG$138,0))="x",INDEX('Capacity Summary'!$C$139:$E$238,MATCH('Capacity Backing (Hide)'!BA$132,'Capacity Summary'!$B$139:$B$238,0),4),IF(INDEX('Capacity Summary'!$H$139:$BG$238,MATCH('Capacity Backing (Hide)'!BA$132,'Capacity Summary'!$B$139:$B$238,0),MATCH('Capacity Backing (Hide)'!$A166,'Capacity Summary'!$H$138:$BG$138,0))&lt;&gt;0,INDEX('Capacity Summary'!$H$139:$BG$238,MATCH('Capacity Backing (Hide)'!BA$132,'Capacity Summary'!$B$139:$B$238,0),MATCH('Capacity Backing (Hide)'!$A166,'Capacity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(Hide)'!$A166,'Capacity Summary'!$H$138:$BG$138,0))="x",INDEX('Capacity Summary'!$C$139:$E$238,MATCH('Capacity Backing (Hide)'!BB$132,'Capacity Summary'!$B$139:$B$238,0),4),IF(INDEX('Capacity Summary'!$H$139:$BG$238,MATCH('Capacity Backing (Hide)'!BB$132,'Capacity Summary'!$B$139:$B$238,0),MATCH('Capacity Backing (Hide)'!$A166,'Capacity Summary'!$H$138:$BG$138,0))&lt;&gt;0,INDEX('Capacity Summary'!$H$139:$BG$238,MATCH('Capacity Backing (Hide)'!BB$132,'Capacity Summary'!$B$139:$B$238,0),MATCH('Capacity Backing (Hide)'!$A166,'Capacity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(Hide)'!$A166,'Capacity Summary'!$H$138:$BG$138,0))="x",INDEX('Capacity Summary'!$C$139:$E$238,MATCH('Capacity Backing (Hide)'!BC$132,'Capacity Summary'!$B$139:$B$238,0),4),IF(INDEX('Capacity Summary'!$H$139:$BG$238,MATCH('Capacity Backing (Hide)'!BC$132,'Capacity Summary'!$B$139:$B$238,0),MATCH('Capacity Backing (Hide)'!$A166,'Capacity Summary'!$H$138:$BG$138,0))&lt;&gt;0,INDEX('Capacity Summary'!$H$139:$BG$238,MATCH('Capacity Backing (Hide)'!BC$132,'Capacity Summary'!$B$139:$B$238,0),MATCH('Capacity Backing (Hide)'!$A166,'Capacity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(Hide)'!$A166,'Capacity Summary'!$H$138:$BG$138,0))="x",INDEX('Capacity Summary'!$C$139:$E$238,MATCH('Capacity Backing (Hide)'!BD$132,'Capacity Summary'!$B$139:$B$238,0),4),IF(INDEX('Capacity Summary'!$H$139:$BG$238,MATCH('Capacity Backing (Hide)'!BD$132,'Capacity Summary'!$B$139:$B$238,0),MATCH('Capacity Backing (Hide)'!$A166,'Capacity Summary'!$H$138:$BG$138,0))&lt;&gt;0,INDEX('Capacity Summary'!$H$139:$BG$238,MATCH('Capacity Backing (Hide)'!BD$132,'Capacity Summary'!$B$139:$B$238,0),MATCH('Capacity Backing (Hide)'!$A166,'Capacity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(Hide)'!$A166,'Capacity Summary'!$H$138:$BG$138,0))="x",INDEX('Capacity Summary'!$C$139:$E$238,MATCH('Capacity Backing (Hide)'!BE$132,'Capacity Summary'!$B$139:$B$238,0),4),IF(INDEX('Capacity Summary'!$H$139:$BG$238,MATCH('Capacity Backing (Hide)'!BE$132,'Capacity Summary'!$B$139:$B$238,0),MATCH('Capacity Backing (Hide)'!$A166,'Capacity Summary'!$H$138:$BG$138,0))&lt;&gt;0,INDEX('Capacity Summary'!$H$139:$BG$238,MATCH('Capacity Backing (Hide)'!BE$132,'Capacity Summary'!$B$139:$B$238,0),MATCH('Capacity Backing (Hide)'!$A166,'Capacity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(Hide)'!$A166,'Capacity Summary'!$H$138:$BG$138,0))="x",INDEX('Capacity Summary'!$C$139:$E$238,MATCH('Capacity Backing (Hide)'!BF$132,'Capacity Summary'!$B$139:$B$238,0),4),IF(INDEX('Capacity Summary'!$H$139:$BG$238,MATCH('Capacity Backing (Hide)'!BF$132,'Capacity Summary'!$B$139:$B$238,0),MATCH('Capacity Backing (Hide)'!$A166,'Capacity Summary'!$H$138:$BG$138,0))&lt;&gt;0,INDEX('Capacity Summary'!$H$139:$BG$238,MATCH('Capacity Backing (Hide)'!BF$132,'Capacity Summary'!$B$139:$B$238,0),MATCH('Capacity Backing (Hide)'!$A166,'Capacity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(Hide)'!$A166,'Capacity Summary'!$H$138:$BG$138,0))="x",INDEX('Capacity Summary'!$C$139:$E$238,MATCH('Capacity Backing (Hide)'!BG$132,'Capacity Summary'!$B$139:$B$238,0),4),IF(INDEX('Capacity Summary'!$H$139:$BG$238,MATCH('Capacity Backing (Hide)'!BG$132,'Capacity Summary'!$B$139:$B$238,0),MATCH('Capacity Backing (Hide)'!$A166,'Capacity Summary'!$H$138:$BG$138,0))&lt;&gt;0,INDEX('Capacity Summary'!$H$139:$BG$238,MATCH('Capacity Backing (Hide)'!BG$132,'Capacity Summary'!$B$139:$B$238,0),MATCH('Capacity Backing (Hide)'!$A166,'Capacity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(Hide)'!$A166,'Capacity Summary'!$H$138:$BG$138,0))="x",INDEX('Capacity Summary'!$C$139:$E$238,MATCH('Capacity Backing (Hide)'!BH$132,'Capacity Summary'!$B$139:$B$238,0),4),IF(INDEX('Capacity Summary'!$H$139:$BG$238,MATCH('Capacity Backing (Hide)'!BH$132,'Capacity Summary'!$B$139:$B$238,0),MATCH('Capacity Backing (Hide)'!$A166,'Capacity Summary'!$H$138:$BG$138,0))&lt;&gt;0,INDEX('Capacity Summary'!$H$139:$BG$238,MATCH('Capacity Backing (Hide)'!BH$132,'Capacity Summary'!$B$139:$B$238,0),MATCH('Capacity Backing (Hide)'!$A166,'Capacity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(Hide)'!$A166,'Capacity Summary'!$H$138:$BG$138,0))="x",INDEX('Capacity Summary'!$C$139:$E$238,MATCH('Capacity Backing (Hide)'!BI$132,'Capacity Summary'!$B$139:$B$238,0),4),IF(INDEX('Capacity Summary'!$H$139:$BG$238,MATCH('Capacity Backing (Hide)'!BI$132,'Capacity Summary'!$B$139:$B$238,0),MATCH('Capacity Backing (Hide)'!$A166,'Capacity Summary'!$H$138:$BG$138,0))&lt;&gt;0,INDEX('Capacity Summary'!$H$139:$BG$238,MATCH('Capacity Backing (Hide)'!BI$132,'Capacity Summary'!$B$139:$B$238,0),MATCH('Capacity Backing (Hide)'!$A166,'Capacity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(Hide)'!$A166,'Capacity Summary'!$H$138:$BG$138,0))="x",INDEX('Capacity Summary'!$C$139:$E$238,MATCH('Capacity Backing (Hide)'!BJ$132,'Capacity Summary'!$B$139:$B$238,0),4),IF(INDEX('Capacity Summary'!$H$139:$BG$238,MATCH('Capacity Backing (Hide)'!BJ$132,'Capacity Summary'!$B$139:$B$238,0),MATCH('Capacity Backing (Hide)'!$A166,'Capacity Summary'!$H$138:$BG$138,0))&lt;&gt;0,INDEX('Capacity Summary'!$H$139:$BG$238,MATCH('Capacity Backing (Hide)'!BJ$132,'Capacity Summary'!$B$139:$B$238,0),MATCH('Capacity Backing (Hide)'!$A166,'Capacity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(Hide)'!$A166,'Capacity Summary'!$H$138:$BG$138,0))="x",INDEX('Capacity Summary'!$C$139:$E$238,MATCH('Capacity Backing (Hide)'!BK$132,'Capacity Summary'!$B$139:$B$238,0),4),IF(INDEX('Capacity Summary'!$H$139:$BG$238,MATCH('Capacity Backing (Hide)'!BK$132,'Capacity Summary'!$B$139:$B$238,0),MATCH('Capacity Backing (Hide)'!$A166,'Capacity Summary'!$H$138:$BG$138,0))&lt;&gt;0,INDEX('Capacity Summary'!$H$139:$BG$238,MATCH('Capacity Backing (Hide)'!BK$132,'Capacity Summary'!$B$139:$B$238,0),MATCH('Capacity Backing (Hide)'!$A166,'Capacity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(Hide)'!$A166,'Capacity Summary'!$H$138:$BG$138,0))="x",INDEX('Capacity Summary'!$C$139:$E$238,MATCH('Capacity Backing (Hide)'!BL$132,'Capacity Summary'!$B$139:$B$238,0),4),IF(INDEX('Capacity Summary'!$H$139:$BG$238,MATCH('Capacity Backing (Hide)'!BL$132,'Capacity Summary'!$B$139:$B$238,0),MATCH('Capacity Backing (Hide)'!$A166,'Capacity Summary'!$H$138:$BG$138,0))&lt;&gt;0,INDEX('Capacity Summary'!$H$139:$BG$238,MATCH('Capacity Backing (Hide)'!BL$132,'Capacity Summary'!$B$139:$B$238,0),MATCH('Capacity Backing (Hide)'!$A166,'Capacity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(Hide)'!$A166,'Capacity Summary'!$H$138:$BG$138,0))="x",INDEX('Capacity Summary'!$C$139:$E$238,MATCH('Capacity Backing (Hide)'!BM$132,'Capacity Summary'!$B$139:$B$238,0),4),IF(INDEX('Capacity Summary'!$H$139:$BG$238,MATCH('Capacity Backing (Hide)'!BM$132,'Capacity Summary'!$B$139:$B$238,0),MATCH('Capacity Backing (Hide)'!$A166,'Capacity Summary'!$H$138:$BG$138,0))&lt;&gt;0,INDEX('Capacity Summary'!$H$139:$BG$238,MATCH('Capacity Backing (Hide)'!BM$132,'Capacity Summary'!$B$139:$B$238,0),MATCH('Capacity Backing (Hide)'!$A166,'Capacity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(Hide)'!$A166,'Capacity Summary'!$H$138:$BG$138,0))="x",INDEX('Capacity Summary'!$C$139:$E$238,MATCH('Capacity Backing (Hide)'!BN$132,'Capacity Summary'!$B$139:$B$238,0),4),IF(INDEX('Capacity Summary'!$H$139:$BG$238,MATCH('Capacity Backing (Hide)'!BN$132,'Capacity Summary'!$B$139:$B$238,0),MATCH('Capacity Backing (Hide)'!$A166,'Capacity Summary'!$H$138:$BG$138,0))&lt;&gt;0,INDEX('Capacity Summary'!$H$139:$BG$238,MATCH('Capacity Backing (Hide)'!BN$132,'Capacity Summary'!$B$139:$B$238,0),MATCH('Capacity Backing (Hide)'!$A166,'Capacity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(Hide)'!$A166,'Capacity Summary'!$H$138:$BG$138,0))="x",INDEX('Capacity Summary'!$C$139:$E$238,MATCH('Capacity Backing (Hide)'!BO$132,'Capacity Summary'!$B$139:$B$238,0),4),IF(INDEX('Capacity Summary'!$H$139:$BG$238,MATCH('Capacity Backing (Hide)'!BO$132,'Capacity Summary'!$B$139:$B$238,0),MATCH('Capacity Backing (Hide)'!$A166,'Capacity Summary'!$H$138:$BG$138,0))&lt;&gt;0,INDEX('Capacity Summary'!$H$139:$BG$238,MATCH('Capacity Backing (Hide)'!BO$132,'Capacity Summary'!$B$139:$B$238,0),MATCH('Capacity Backing (Hide)'!$A166,'Capacity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(Hide)'!$A166,'Capacity Summary'!$H$138:$BG$138,0))="x",INDEX('Capacity Summary'!$C$139:$E$238,MATCH('Capacity Backing (Hide)'!BP$132,'Capacity Summary'!$B$139:$B$238,0),4),IF(INDEX('Capacity Summary'!$H$139:$BG$238,MATCH('Capacity Backing (Hide)'!BP$132,'Capacity Summary'!$B$139:$B$238,0),MATCH('Capacity Backing (Hide)'!$A166,'Capacity Summary'!$H$138:$BG$138,0))&lt;&gt;0,INDEX('Capacity Summary'!$H$139:$BG$238,MATCH('Capacity Backing (Hide)'!BP$132,'Capacity Summary'!$B$139:$B$238,0),MATCH('Capacity Backing (Hide)'!$A166,'Capacity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(Hide)'!$A166,'Capacity Summary'!$H$138:$BG$138,0))="x",INDEX('Capacity Summary'!$C$139:$E$238,MATCH('Capacity Backing (Hide)'!BQ$132,'Capacity Summary'!$B$139:$B$238,0),4),IF(INDEX('Capacity Summary'!$H$139:$BG$238,MATCH('Capacity Backing (Hide)'!BQ$132,'Capacity Summary'!$B$139:$B$238,0),MATCH('Capacity Backing (Hide)'!$A166,'Capacity Summary'!$H$138:$BG$138,0))&lt;&gt;0,INDEX('Capacity Summary'!$H$139:$BG$238,MATCH('Capacity Backing (Hide)'!BQ$132,'Capacity Summary'!$B$139:$B$238,0),MATCH('Capacity Backing (Hide)'!$A166,'Capacity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(Hide)'!$A166,'Capacity Summary'!$H$138:$BG$138,0))="x",INDEX('Capacity Summary'!$C$139:$E$238,MATCH('Capacity Backing (Hide)'!BR$132,'Capacity Summary'!$B$139:$B$238,0),4),IF(INDEX('Capacity Summary'!$H$139:$BG$238,MATCH('Capacity Backing (Hide)'!BR$132,'Capacity Summary'!$B$139:$B$238,0),MATCH('Capacity Backing (Hide)'!$A166,'Capacity Summary'!$H$138:$BG$138,0))&lt;&gt;0,INDEX('Capacity Summary'!$H$139:$BG$238,MATCH('Capacity Backing (Hide)'!BR$132,'Capacity Summary'!$B$139:$B$238,0),MATCH('Capacity Backing (Hide)'!$A166,'Capacity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(Hide)'!$A166,'Capacity Summary'!$H$138:$BG$138,0))="x",INDEX('Capacity Summary'!$C$139:$E$238,MATCH('Capacity Backing (Hide)'!BS$132,'Capacity Summary'!$B$139:$B$238,0),4),IF(INDEX('Capacity Summary'!$H$139:$BG$238,MATCH('Capacity Backing (Hide)'!BS$132,'Capacity Summary'!$B$139:$B$238,0),MATCH('Capacity Backing (Hide)'!$A166,'Capacity Summary'!$H$138:$BG$138,0))&lt;&gt;0,INDEX('Capacity Summary'!$H$139:$BG$238,MATCH('Capacity Backing (Hide)'!BS$132,'Capacity Summary'!$B$139:$B$238,0),MATCH('Capacity Backing (Hide)'!$A166,'Capacity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(Hide)'!$A166,'Capacity Summary'!$H$138:$BG$138,0))="x",INDEX('Capacity Summary'!$C$139:$E$238,MATCH('Capacity Backing (Hide)'!BT$132,'Capacity Summary'!$B$139:$B$238,0),4),IF(INDEX('Capacity Summary'!$H$139:$BG$238,MATCH('Capacity Backing (Hide)'!BT$132,'Capacity Summary'!$B$139:$B$238,0),MATCH('Capacity Backing (Hide)'!$A166,'Capacity Summary'!$H$138:$BG$138,0))&lt;&gt;0,INDEX('Capacity Summary'!$H$139:$BG$238,MATCH('Capacity Backing (Hide)'!BT$132,'Capacity Summary'!$B$139:$B$238,0),MATCH('Capacity Backing (Hide)'!$A166,'Capacity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(Hide)'!$A166,'Capacity Summary'!$H$138:$BG$138,0))="x",INDEX('Capacity Summary'!$C$139:$E$238,MATCH('Capacity Backing (Hide)'!BU$132,'Capacity Summary'!$B$139:$B$238,0),4),IF(INDEX('Capacity Summary'!$H$139:$BG$238,MATCH('Capacity Backing (Hide)'!BU$132,'Capacity Summary'!$B$139:$B$238,0),MATCH('Capacity Backing (Hide)'!$A166,'Capacity Summary'!$H$138:$BG$138,0))&lt;&gt;0,INDEX('Capacity Summary'!$H$139:$BG$238,MATCH('Capacity Backing (Hide)'!BU$132,'Capacity Summary'!$B$139:$B$238,0),MATCH('Capacity Backing (Hide)'!$A166,'Capacity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(Hide)'!$A166,'Capacity Summary'!$H$138:$BG$138,0))="x",INDEX('Capacity Summary'!$C$139:$E$238,MATCH('Capacity Backing (Hide)'!BV$132,'Capacity Summary'!$B$139:$B$238,0),4),IF(INDEX('Capacity Summary'!$H$139:$BG$238,MATCH('Capacity Backing (Hide)'!BV$132,'Capacity Summary'!$B$139:$B$238,0),MATCH('Capacity Backing (Hide)'!$A166,'Capacity Summary'!$H$138:$BG$138,0))&lt;&gt;0,INDEX('Capacity Summary'!$H$139:$BG$238,MATCH('Capacity Backing (Hide)'!BV$132,'Capacity Summary'!$B$139:$B$238,0),MATCH('Capacity Backing (Hide)'!$A166,'Capacity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(Hide)'!$A166,'Capacity Summary'!$H$138:$BG$138,0))="x",INDEX('Capacity Summary'!$C$139:$E$238,MATCH('Capacity Backing (Hide)'!BW$132,'Capacity Summary'!$B$139:$B$238,0),4),IF(INDEX('Capacity Summary'!$H$139:$BG$238,MATCH('Capacity Backing (Hide)'!BW$132,'Capacity Summary'!$B$139:$B$238,0),MATCH('Capacity Backing (Hide)'!$A166,'Capacity Summary'!$H$138:$BG$138,0))&lt;&gt;0,INDEX('Capacity Summary'!$H$139:$BG$238,MATCH('Capacity Backing (Hide)'!BW$132,'Capacity Summary'!$B$139:$B$238,0),MATCH('Capacity Backing (Hide)'!$A166,'Capacity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(Hide)'!$A166,'Capacity Summary'!$H$138:$BG$138,0))="x",INDEX('Capacity Summary'!$C$139:$E$238,MATCH('Capacity Backing (Hide)'!BX$132,'Capacity Summary'!$B$139:$B$238,0),4),IF(INDEX('Capacity Summary'!$H$139:$BG$238,MATCH('Capacity Backing (Hide)'!BX$132,'Capacity Summary'!$B$139:$B$238,0),MATCH('Capacity Backing (Hide)'!$A166,'Capacity Summary'!$H$138:$BG$138,0))&lt;&gt;0,INDEX('Capacity Summary'!$H$139:$BG$238,MATCH('Capacity Backing (Hide)'!BX$132,'Capacity Summary'!$B$139:$B$238,0),MATCH('Capacity Backing (Hide)'!$A166,'Capacity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(Hide)'!$A166,'Capacity Summary'!$H$138:$BG$138,0))="x",INDEX('Capacity Summary'!$C$139:$E$238,MATCH('Capacity Backing (Hide)'!BY$132,'Capacity Summary'!$B$139:$B$238,0),4),IF(INDEX('Capacity Summary'!$H$139:$BG$238,MATCH('Capacity Backing (Hide)'!BY$132,'Capacity Summary'!$B$139:$B$238,0),MATCH('Capacity Backing (Hide)'!$A166,'Capacity Summary'!$H$138:$BG$138,0))&lt;&gt;0,INDEX('Capacity Summary'!$H$139:$BG$238,MATCH('Capacity Backing (Hide)'!BY$132,'Capacity Summary'!$B$139:$B$238,0),MATCH('Capacity Backing (Hide)'!$A166,'Capacity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(Hide)'!$A166,'Capacity Summary'!$H$138:$BG$138,0))="x",INDEX('Capacity Summary'!$C$139:$E$238,MATCH('Capacity Backing (Hide)'!BZ$132,'Capacity Summary'!$B$139:$B$238,0),4),IF(INDEX('Capacity Summary'!$H$139:$BG$238,MATCH('Capacity Backing (Hide)'!BZ$132,'Capacity Summary'!$B$139:$B$238,0),MATCH('Capacity Backing (Hide)'!$A166,'Capacity Summary'!$H$138:$BG$138,0))&lt;&gt;0,INDEX('Capacity Summary'!$H$139:$BG$238,MATCH('Capacity Backing (Hide)'!BZ$132,'Capacity Summary'!$B$139:$B$238,0),MATCH('Capacity Backing (Hide)'!$A166,'Capacity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(Hide)'!$A166,'Capacity Summary'!$H$138:$BG$138,0))="x",INDEX('Capacity Summary'!$C$139:$E$238,MATCH('Capacity Backing (Hide)'!CA$132,'Capacity Summary'!$B$139:$B$238,0),4),IF(INDEX('Capacity Summary'!$H$139:$BG$238,MATCH('Capacity Backing (Hide)'!CA$132,'Capacity Summary'!$B$139:$B$238,0),MATCH('Capacity Backing (Hide)'!$A166,'Capacity Summary'!$H$138:$BG$138,0))&lt;&gt;0,INDEX('Capacity Summary'!$H$139:$BG$238,MATCH('Capacity Backing (Hide)'!CA$132,'Capacity Summary'!$B$139:$B$238,0),MATCH('Capacity Backing (Hide)'!$A166,'Capacity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(Hide)'!$A166,'Capacity Summary'!$H$138:$BG$138,0))="x",INDEX('Capacity Summary'!$C$139:$E$238,MATCH('Capacity Backing (Hide)'!CB$132,'Capacity Summary'!$B$139:$B$238,0),4),IF(INDEX('Capacity Summary'!$H$139:$BG$238,MATCH('Capacity Backing (Hide)'!CB$132,'Capacity Summary'!$B$139:$B$238,0),MATCH('Capacity Backing (Hide)'!$A166,'Capacity Summary'!$H$138:$BG$138,0))&lt;&gt;0,INDEX('Capacity Summary'!$H$139:$BG$238,MATCH('Capacity Backing (Hide)'!CB$132,'Capacity Summary'!$B$139:$B$238,0),MATCH('Capacity Backing (Hide)'!$A166,'Capacity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(Hide)'!$A166,'Capacity Summary'!$H$138:$BG$138,0))="x",INDEX('Capacity Summary'!$C$139:$E$238,MATCH('Capacity Backing (Hide)'!CC$132,'Capacity Summary'!$B$139:$B$238,0),4),IF(INDEX('Capacity Summary'!$H$139:$BG$238,MATCH('Capacity Backing (Hide)'!CC$132,'Capacity Summary'!$B$139:$B$238,0),MATCH('Capacity Backing (Hide)'!$A166,'Capacity Summary'!$H$138:$BG$138,0))&lt;&gt;0,INDEX('Capacity Summary'!$H$139:$BG$238,MATCH('Capacity Backing (Hide)'!CC$132,'Capacity Summary'!$B$139:$B$238,0),MATCH('Capacity Backing (Hide)'!$A166,'Capacity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(Hide)'!$A166,'Capacity Summary'!$H$138:$BG$138,0))="x",INDEX('Capacity Summary'!$C$139:$E$238,MATCH('Capacity Backing (Hide)'!CD$132,'Capacity Summary'!$B$139:$B$238,0),4),IF(INDEX('Capacity Summary'!$H$139:$BG$238,MATCH('Capacity Backing (Hide)'!CD$132,'Capacity Summary'!$B$139:$B$238,0),MATCH('Capacity Backing (Hide)'!$A166,'Capacity Summary'!$H$138:$BG$138,0))&lt;&gt;0,INDEX('Capacity Summary'!$H$139:$BG$238,MATCH('Capacity Backing (Hide)'!CD$132,'Capacity Summary'!$B$139:$B$238,0),MATCH('Capacity Backing (Hide)'!$A166,'Capacity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(Hide)'!$A166,'Capacity Summary'!$H$138:$BG$138,0))="x",INDEX('Capacity Summary'!$C$139:$E$238,MATCH('Capacity Backing (Hide)'!CE$132,'Capacity Summary'!$B$139:$B$238,0),4),IF(INDEX('Capacity Summary'!$H$139:$BG$238,MATCH('Capacity Backing (Hide)'!CE$132,'Capacity Summary'!$B$139:$B$238,0),MATCH('Capacity Backing (Hide)'!$A166,'Capacity Summary'!$H$138:$BG$138,0))&lt;&gt;0,INDEX('Capacity Summary'!$H$139:$BG$238,MATCH('Capacity Backing (Hide)'!CE$132,'Capacity Summary'!$B$139:$B$238,0),MATCH('Capacity Backing (Hide)'!$A166,'Capacity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(Hide)'!$A166,'Capacity Summary'!$H$138:$BG$138,0))="x",INDEX('Capacity Summary'!$C$139:$E$238,MATCH('Capacity Backing (Hide)'!CF$132,'Capacity Summary'!$B$139:$B$238,0),4),IF(INDEX('Capacity Summary'!$H$139:$BG$238,MATCH('Capacity Backing (Hide)'!CF$132,'Capacity Summary'!$B$139:$B$238,0),MATCH('Capacity Backing (Hide)'!$A166,'Capacity Summary'!$H$138:$BG$138,0))&lt;&gt;0,INDEX('Capacity Summary'!$H$139:$BG$238,MATCH('Capacity Backing (Hide)'!CF$132,'Capacity Summary'!$B$139:$B$238,0),MATCH('Capacity Backing (Hide)'!$A166,'Capacity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(Hide)'!$A166,'Capacity Summary'!$H$138:$BG$138,0))="x",INDEX('Capacity Summary'!$C$139:$E$238,MATCH('Capacity Backing (Hide)'!CG$132,'Capacity Summary'!$B$139:$B$238,0),4),IF(INDEX('Capacity Summary'!$H$139:$BG$238,MATCH('Capacity Backing (Hide)'!CG$132,'Capacity Summary'!$B$139:$B$238,0),MATCH('Capacity Backing (Hide)'!$A166,'Capacity Summary'!$H$138:$BG$138,0))&lt;&gt;0,INDEX('Capacity Summary'!$H$139:$BG$238,MATCH('Capacity Backing (Hide)'!CG$132,'Capacity Summary'!$B$139:$B$238,0),MATCH('Capacity Backing (Hide)'!$A166,'Capacity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(Hide)'!$A166,'Capacity Summary'!$H$138:$BG$138,0))="x",INDEX('Capacity Summary'!$C$139:$E$238,MATCH('Capacity Backing (Hide)'!CH$132,'Capacity Summary'!$B$139:$B$238,0),4),IF(INDEX('Capacity Summary'!$H$139:$BG$238,MATCH('Capacity Backing (Hide)'!CH$132,'Capacity Summary'!$B$139:$B$238,0),MATCH('Capacity Backing (Hide)'!$A166,'Capacity Summary'!$H$138:$BG$138,0))&lt;&gt;0,INDEX('Capacity Summary'!$H$139:$BG$238,MATCH('Capacity Backing (Hide)'!CH$132,'Capacity Summary'!$B$139:$B$238,0),MATCH('Capacity Backing (Hide)'!$A166,'Capacity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(Hide)'!$A166,'Capacity Summary'!$H$138:$BG$138,0))="x",INDEX('Capacity Summary'!$C$139:$E$238,MATCH('Capacity Backing (Hide)'!CI$132,'Capacity Summary'!$B$139:$B$238,0),4),IF(INDEX('Capacity Summary'!$H$139:$BG$238,MATCH('Capacity Backing (Hide)'!CI$132,'Capacity Summary'!$B$139:$B$238,0),MATCH('Capacity Backing (Hide)'!$A166,'Capacity Summary'!$H$138:$BG$138,0))&lt;&gt;0,INDEX('Capacity Summary'!$H$139:$BG$238,MATCH('Capacity Backing (Hide)'!CI$132,'Capacity Summary'!$B$139:$B$238,0),MATCH('Capacity Backing (Hide)'!$A166,'Capacity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(Hide)'!$A166,'Capacity Summary'!$H$138:$BG$138,0))="x",INDEX('Capacity Summary'!$C$139:$E$238,MATCH('Capacity Backing (Hide)'!CJ$132,'Capacity Summary'!$B$139:$B$238,0),4),IF(INDEX('Capacity Summary'!$H$139:$BG$238,MATCH('Capacity Backing (Hide)'!CJ$132,'Capacity Summary'!$B$139:$B$238,0),MATCH('Capacity Backing (Hide)'!$A166,'Capacity Summary'!$H$138:$BG$138,0))&lt;&gt;0,INDEX('Capacity Summary'!$H$139:$BG$238,MATCH('Capacity Backing (Hide)'!CJ$132,'Capacity Summary'!$B$139:$B$238,0),MATCH('Capacity Backing (Hide)'!$A166,'Capacity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(Hide)'!$A166,'Capacity Summary'!$H$138:$BG$138,0))="x",INDEX('Capacity Summary'!$C$139:$E$238,MATCH('Capacity Backing (Hide)'!CK$132,'Capacity Summary'!$B$139:$B$238,0),4),IF(INDEX('Capacity Summary'!$H$139:$BG$238,MATCH('Capacity Backing (Hide)'!CK$132,'Capacity Summary'!$B$139:$B$238,0),MATCH('Capacity Backing (Hide)'!$A166,'Capacity Summary'!$H$138:$BG$138,0))&lt;&gt;0,INDEX('Capacity Summary'!$H$139:$BG$238,MATCH('Capacity Backing (Hide)'!CK$132,'Capacity Summary'!$B$139:$B$238,0),MATCH('Capacity Backing (Hide)'!$A166,'Capacity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(Hide)'!$A166,'Capacity Summary'!$H$138:$BG$138,0))="x",INDEX('Capacity Summary'!$C$139:$E$238,MATCH('Capacity Backing (Hide)'!CL$132,'Capacity Summary'!$B$139:$B$238,0),4),IF(INDEX('Capacity Summary'!$H$139:$BG$238,MATCH('Capacity Backing (Hide)'!CL$132,'Capacity Summary'!$B$139:$B$238,0),MATCH('Capacity Backing (Hide)'!$A166,'Capacity Summary'!$H$138:$BG$138,0))&lt;&gt;0,INDEX('Capacity Summary'!$H$139:$BG$238,MATCH('Capacity Backing (Hide)'!CL$132,'Capacity Summary'!$B$139:$B$238,0),MATCH('Capacity Backing (Hide)'!$A166,'Capacity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(Hide)'!$A166,'Capacity Summary'!$H$138:$BG$138,0))="x",INDEX('Capacity Summary'!$C$139:$E$238,MATCH('Capacity Backing (Hide)'!CM$132,'Capacity Summary'!$B$139:$B$238,0),4),IF(INDEX('Capacity Summary'!$H$139:$BG$238,MATCH('Capacity Backing (Hide)'!CM$132,'Capacity Summary'!$B$139:$B$238,0),MATCH('Capacity Backing (Hide)'!$A166,'Capacity Summary'!$H$138:$BG$138,0))&lt;&gt;0,INDEX('Capacity Summary'!$H$139:$BG$238,MATCH('Capacity Backing (Hide)'!CM$132,'Capacity Summary'!$B$139:$B$238,0),MATCH('Capacity Backing (Hide)'!$A166,'Capacity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(Hide)'!$A166,'Capacity Summary'!$H$138:$BG$138,0))="x",INDEX('Capacity Summary'!$C$139:$E$238,MATCH('Capacity Backing (Hide)'!CN$132,'Capacity Summary'!$B$139:$B$238,0),4),IF(INDEX('Capacity Summary'!$H$139:$BG$238,MATCH('Capacity Backing (Hide)'!CN$132,'Capacity Summary'!$B$139:$B$238,0),MATCH('Capacity Backing (Hide)'!$A166,'Capacity Summary'!$H$138:$BG$138,0))&lt;&gt;0,INDEX('Capacity Summary'!$H$139:$BG$238,MATCH('Capacity Backing (Hide)'!CN$132,'Capacity Summary'!$B$139:$B$238,0),MATCH('Capacity Backing (Hide)'!$A166,'Capacity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(Hide)'!$A166,'Capacity Summary'!$H$138:$BG$138,0))="x",INDEX('Capacity Summary'!$C$139:$E$238,MATCH('Capacity Backing (Hide)'!CO$132,'Capacity Summary'!$B$139:$B$238,0),4),IF(INDEX('Capacity Summary'!$H$139:$BG$238,MATCH('Capacity Backing (Hide)'!CO$132,'Capacity Summary'!$B$139:$B$238,0),MATCH('Capacity Backing (Hide)'!$A166,'Capacity Summary'!$H$138:$BG$138,0))&lt;&gt;0,INDEX('Capacity Summary'!$H$139:$BG$238,MATCH('Capacity Backing (Hide)'!CO$132,'Capacity Summary'!$B$139:$B$238,0),MATCH('Capacity Backing (Hide)'!$A166,'Capacity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(Hide)'!$A166,'Capacity Summary'!$H$138:$BG$138,0))="x",INDEX('Capacity Summary'!$C$139:$E$238,MATCH('Capacity Backing (Hide)'!CP$132,'Capacity Summary'!$B$139:$B$238,0),4),IF(INDEX('Capacity Summary'!$H$139:$BG$238,MATCH('Capacity Backing (Hide)'!CP$132,'Capacity Summary'!$B$139:$B$238,0),MATCH('Capacity Backing (Hide)'!$A166,'Capacity Summary'!$H$138:$BG$138,0))&lt;&gt;0,INDEX('Capacity Summary'!$H$139:$BG$238,MATCH('Capacity Backing (Hide)'!CP$132,'Capacity Summary'!$B$139:$B$238,0),MATCH('Capacity Backing (Hide)'!$A166,'Capacity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(Hide)'!$A166,'Capacity Summary'!$H$138:$BG$138,0))="x",INDEX('Capacity Summary'!$C$139:$E$238,MATCH('Capacity Backing (Hide)'!CQ$132,'Capacity Summary'!$B$139:$B$238,0),4),IF(INDEX('Capacity Summary'!$H$139:$BG$238,MATCH('Capacity Backing (Hide)'!CQ$132,'Capacity Summary'!$B$139:$B$238,0),MATCH('Capacity Backing (Hide)'!$A166,'Capacity Summary'!$H$138:$BG$138,0))&lt;&gt;0,INDEX('Capacity Summary'!$H$139:$BG$238,MATCH('Capacity Backing (Hide)'!CQ$132,'Capacity Summary'!$B$139:$B$238,0),MATCH('Capacity Backing (Hide)'!$A166,'Capacity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(Hide)'!$A166,'Capacity Summary'!$H$138:$BG$138,0))="x",INDEX('Capacity Summary'!$C$139:$E$238,MATCH('Capacity Backing (Hide)'!CR$132,'Capacity Summary'!$B$139:$B$238,0),4),IF(INDEX('Capacity Summary'!$H$139:$BG$238,MATCH('Capacity Backing (Hide)'!CR$132,'Capacity Summary'!$B$139:$B$238,0),MATCH('Capacity Backing (Hide)'!$A166,'Capacity Summary'!$H$138:$BG$138,0))&lt;&gt;0,INDEX('Capacity Summary'!$H$139:$BG$238,MATCH('Capacity Backing (Hide)'!CR$132,'Capacity Summary'!$B$139:$B$238,0),MATCH('Capacity Backing (Hide)'!$A166,'Capacity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(Hide)'!$A166,'Capacity Summary'!$H$138:$BG$138,0))="x",INDEX('Capacity Summary'!$C$139:$E$238,MATCH('Capacity Backing (Hide)'!CS$132,'Capacity Summary'!$B$139:$B$238,0),4),IF(INDEX('Capacity Summary'!$H$139:$BG$238,MATCH('Capacity Backing (Hide)'!CS$132,'Capacity Summary'!$B$139:$B$238,0),MATCH('Capacity Backing (Hide)'!$A166,'Capacity Summary'!$H$138:$BG$138,0))&lt;&gt;0,INDEX('Capacity Summary'!$H$139:$BG$238,MATCH('Capacity Backing (Hide)'!CS$132,'Capacity Summary'!$B$139:$B$238,0),MATCH('Capacity Backing (Hide)'!$A166,'Capacity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(Hide)'!$A166,'Capacity Summary'!$H$138:$BG$138,0))="x",INDEX('Capacity Summary'!$C$139:$E$238,MATCH('Capacity Backing (Hide)'!CT$132,'Capacity Summary'!$B$139:$B$238,0),4),IF(INDEX('Capacity Summary'!$H$139:$BG$238,MATCH('Capacity Backing (Hide)'!CT$132,'Capacity Summary'!$B$139:$B$238,0),MATCH('Capacity Backing (Hide)'!$A166,'Capacity Summary'!$H$138:$BG$138,0))&lt;&gt;0,INDEX('Capacity Summary'!$H$139:$BG$238,MATCH('Capacity Backing (Hide)'!CT$132,'Capacity Summary'!$B$139:$B$238,0),MATCH('Capacity Backing (Hide)'!$A166,'Capacity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(Hide)'!$A166,'Capacity Summary'!$H$138:$BG$138,0))="x",INDEX('Capacity Summary'!$C$139:$E$238,MATCH('Capacity Backing (Hide)'!CU$132,'Capacity Summary'!$B$139:$B$238,0),4),IF(INDEX('Capacity Summary'!$H$139:$BG$238,MATCH('Capacity Backing (Hide)'!CU$132,'Capacity Summary'!$B$139:$B$238,0),MATCH('Capacity Backing (Hide)'!$A166,'Capacity Summary'!$H$138:$BG$138,0))&lt;&gt;0,INDEX('Capacity Summary'!$H$139:$BG$238,MATCH('Capacity Backing (Hide)'!CU$132,'Capacity Summary'!$B$139:$B$238,0),MATCH('Capacity Backing (Hide)'!$A166,'Capacity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(Hide)'!$A166,'Capacity Summary'!$H$138:$BG$138,0))="x",INDEX('Capacity Summary'!$C$139:$E$238,MATCH('Capacity Backing (Hide)'!CV$132,'Capacity Summary'!$B$139:$B$238,0),4),IF(INDEX('Capacity Summary'!$H$139:$BG$238,MATCH('Capacity Backing (Hide)'!CV$132,'Capacity Summary'!$B$139:$B$238,0),MATCH('Capacity Backing (Hide)'!$A166,'Capacity Summary'!$H$138:$BG$138,0))&lt;&gt;0,INDEX('Capacity Summary'!$H$139:$BG$238,MATCH('Capacity Backing (Hide)'!CV$132,'Capacity Summary'!$B$139:$B$238,0),MATCH('Capacity Backing (Hide)'!$A166,'Capacity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(Hide)'!$A166,'Capacity Summary'!$H$138:$BG$138,0))="x",INDEX('Capacity Summary'!$C$139:$E$238,MATCH('Capacity Backing (Hide)'!CW$132,'Capacity Summary'!$B$139:$B$238,0),4),IF(INDEX('Capacity Summary'!$H$139:$BG$238,MATCH('Capacity Backing (Hide)'!CW$132,'Capacity Summary'!$B$139:$B$238,0),MATCH('Capacity Backing (Hide)'!$A166,'Capacity Summary'!$H$138:$BG$138,0))&lt;&gt;0,INDEX('Capacity Summary'!$H$139:$BG$238,MATCH('Capacity Backing (Hide)'!CW$132,'Capacity Summary'!$B$139:$B$238,0),MATCH('Capacity Backing (Hide)'!$A166,'Capacity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7" spans="1:101" x14ac:dyDescent="0.35">
      <c r="A167" s="2">
        <f ca="1">'Required Capacity (Hide)'!E37</f>
        <v>44452</v>
      </c>
      <c r="B16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(Hide)'!$A167,'Capacity Summary'!$H$138:$BG$138,0))="x",INDEX('Capacity Summary'!$C$139:$E$238,MATCH('Capacity Backing (Hide)'!B$132,'Capacity Summary'!$B$139:$B$238,0),4),IF(INDEX('Capacity Summary'!$H$139:$BG$238,MATCH('Capacity Backing (Hide)'!B$132,'Capacity Summary'!$B$139:$B$238,0),MATCH('Capacity Backing (Hide)'!$A167,'Capacity Summary'!$H$138:$BG$138,0))&lt;&gt;0,INDEX('Capacity Summary'!$H$139:$BG$238,MATCH('Capacity Backing (Hide)'!B$132,'Capacity Summary'!$B$139:$B$238,0),MATCH('Capacity Backing (Hide)'!$A167,'Capacity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(Hide)'!$A167,'Capacity Summary'!$H$138:$BG$138,0))="x",INDEX('Capacity Summary'!$C$139:$E$238,MATCH('Capacity Backing (Hide)'!C$132,'Capacity Summary'!$B$139:$B$238,0),4),IF(INDEX('Capacity Summary'!$H$139:$BG$238,MATCH('Capacity Backing (Hide)'!C$132,'Capacity Summary'!$B$139:$B$238,0),MATCH('Capacity Backing (Hide)'!$A167,'Capacity Summary'!$H$138:$BG$138,0))&lt;&gt;0,INDEX('Capacity Summary'!$H$139:$BG$238,MATCH('Capacity Backing (Hide)'!C$132,'Capacity Summary'!$B$139:$B$238,0),MATCH('Capacity Backing (Hide)'!$A167,'Capacity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(Hide)'!$A167,'Capacity Summary'!$H$138:$BG$138,0))="x",INDEX('Capacity Summary'!$C$139:$E$238,MATCH('Capacity Backing (Hide)'!D$132,'Capacity Summary'!$B$139:$B$238,0),4),IF(INDEX('Capacity Summary'!$H$139:$BG$238,MATCH('Capacity Backing (Hide)'!D$132,'Capacity Summary'!$B$139:$B$238,0),MATCH('Capacity Backing (Hide)'!$A167,'Capacity Summary'!$H$138:$BG$138,0))&lt;&gt;0,INDEX('Capacity Summary'!$H$139:$BG$238,MATCH('Capacity Backing (Hide)'!D$132,'Capacity Summary'!$B$139:$B$238,0),MATCH('Capacity Backing (Hide)'!$A167,'Capacity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(Hide)'!$A167,'Capacity Summary'!$H$138:$BG$138,0))="x",INDEX('Capacity Summary'!$C$139:$E$238,MATCH('Capacity Backing (Hide)'!E$132,'Capacity Summary'!$B$139:$B$238,0),4),IF(INDEX('Capacity Summary'!$H$139:$BG$238,MATCH('Capacity Backing (Hide)'!E$132,'Capacity Summary'!$B$139:$B$238,0),MATCH('Capacity Backing (Hide)'!$A167,'Capacity Summary'!$H$138:$BG$138,0))&lt;&gt;0,INDEX('Capacity Summary'!$H$139:$BG$238,MATCH('Capacity Backing (Hide)'!E$132,'Capacity Summary'!$B$139:$B$238,0),MATCH('Capacity Backing (Hide)'!$A167,'Capacity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(Hide)'!$A167,'Capacity Summary'!$H$138:$BG$138,0))="x",INDEX('Capacity Summary'!$C$139:$E$238,MATCH('Capacity Backing (Hide)'!F$132,'Capacity Summary'!$B$139:$B$238,0),4),IF(INDEX('Capacity Summary'!$H$139:$BG$238,MATCH('Capacity Backing (Hide)'!F$132,'Capacity Summary'!$B$139:$B$238,0),MATCH('Capacity Backing (Hide)'!$A167,'Capacity Summary'!$H$138:$BG$138,0))&lt;&gt;0,INDEX('Capacity Summary'!$H$139:$BG$238,MATCH('Capacity Backing (Hide)'!F$132,'Capacity Summary'!$B$139:$B$238,0),MATCH('Capacity Backing (Hide)'!$A167,'Capacity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(Hide)'!$A167,'Capacity Summary'!$H$138:$BG$138,0))="x",INDEX('Capacity Summary'!$C$139:$E$238,MATCH('Capacity Backing (Hide)'!G$132,'Capacity Summary'!$B$139:$B$238,0),4),IF(INDEX('Capacity Summary'!$H$139:$BG$238,MATCH('Capacity Backing (Hide)'!G$132,'Capacity Summary'!$B$139:$B$238,0),MATCH('Capacity Backing (Hide)'!$A167,'Capacity Summary'!$H$138:$BG$138,0))&lt;&gt;0,INDEX('Capacity Summary'!$H$139:$BG$238,MATCH('Capacity Backing (Hide)'!G$132,'Capacity Summary'!$B$139:$B$238,0),MATCH('Capacity Backing (Hide)'!$A167,'Capacity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(Hide)'!$A167,'Capacity Summary'!$H$138:$BG$138,0))="x",INDEX('Capacity Summary'!$C$139:$E$238,MATCH('Capacity Backing (Hide)'!H$132,'Capacity Summary'!$B$139:$B$238,0),4),IF(INDEX('Capacity Summary'!$H$139:$BG$238,MATCH('Capacity Backing (Hide)'!H$132,'Capacity Summary'!$B$139:$B$238,0),MATCH('Capacity Backing (Hide)'!$A167,'Capacity Summary'!$H$138:$BG$138,0))&lt;&gt;0,INDEX('Capacity Summary'!$H$139:$BG$238,MATCH('Capacity Backing (Hide)'!H$132,'Capacity Summary'!$B$139:$B$238,0),MATCH('Capacity Backing (Hide)'!$A167,'Capacity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(Hide)'!$A167,'Capacity Summary'!$H$138:$BG$138,0))="x",INDEX('Capacity Summary'!$C$139:$E$238,MATCH('Capacity Backing (Hide)'!I$132,'Capacity Summary'!$B$139:$B$238,0),4),IF(INDEX('Capacity Summary'!$H$139:$BG$238,MATCH('Capacity Backing (Hide)'!I$132,'Capacity Summary'!$B$139:$B$238,0),MATCH('Capacity Backing (Hide)'!$A167,'Capacity Summary'!$H$138:$BG$138,0))&lt;&gt;0,INDEX('Capacity Summary'!$H$139:$BG$238,MATCH('Capacity Backing (Hide)'!I$132,'Capacity Summary'!$B$139:$B$238,0),MATCH('Capacity Backing (Hide)'!$A167,'Capacity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(Hide)'!$A167,'Capacity Summary'!$H$138:$BG$138,0))="x",INDEX('Capacity Summary'!$C$139:$E$238,MATCH('Capacity Backing (Hide)'!J$132,'Capacity Summary'!$B$139:$B$238,0),4),IF(INDEX('Capacity Summary'!$H$139:$BG$238,MATCH('Capacity Backing (Hide)'!J$132,'Capacity Summary'!$B$139:$B$238,0),MATCH('Capacity Backing (Hide)'!$A167,'Capacity Summary'!$H$138:$BG$138,0))&lt;&gt;0,INDEX('Capacity Summary'!$H$139:$BG$238,MATCH('Capacity Backing (Hide)'!J$132,'Capacity Summary'!$B$139:$B$238,0),MATCH('Capacity Backing (Hide)'!$A167,'Capacity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(Hide)'!$A167,'Capacity Summary'!$H$138:$BG$138,0))="x",INDEX('Capacity Summary'!$C$139:$E$238,MATCH('Capacity Backing (Hide)'!K$132,'Capacity Summary'!$B$139:$B$238,0),4),IF(INDEX('Capacity Summary'!$H$139:$BG$238,MATCH('Capacity Backing (Hide)'!K$132,'Capacity Summary'!$B$139:$B$238,0),MATCH('Capacity Backing (Hide)'!$A167,'Capacity Summary'!$H$138:$BG$138,0))&lt;&gt;0,INDEX('Capacity Summary'!$H$139:$BG$238,MATCH('Capacity Backing (Hide)'!K$132,'Capacity Summary'!$B$139:$B$238,0),MATCH('Capacity Backing (Hide)'!$A167,'Capacity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(Hide)'!$A167,'Capacity Summary'!$H$138:$BG$138,0))="x",INDEX('Capacity Summary'!$C$139:$E$238,MATCH('Capacity Backing (Hide)'!L$132,'Capacity Summary'!$B$139:$B$238,0),4),IF(INDEX('Capacity Summary'!$H$139:$BG$238,MATCH('Capacity Backing (Hide)'!L$132,'Capacity Summary'!$B$139:$B$238,0),MATCH('Capacity Backing (Hide)'!$A167,'Capacity Summary'!$H$138:$BG$138,0))&lt;&gt;0,INDEX('Capacity Summary'!$H$139:$BG$238,MATCH('Capacity Backing (Hide)'!L$132,'Capacity Summary'!$B$139:$B$238,0),MATCH('Capacity Backing (Hide)'!$A167,'Capacity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(Hide)'!$A167,'Capacity Summary'!$H$138:$BG$138,0))="x",INDEX('Capacity Summary'!$C$139:$E$238,MATCH('Capacity Backing (Hide)'!M$132,'Capacity Summary'!$B$139:$B$238,0),4),IF(INDEX('Capacity Summary'!$H$139:$BG$238,MATCH('Capacity Backing (Hide)'!M$132,'Capacity Summary'!$B$139:$B$238,0),MATCH('Capacity Backing (Hide)'!$A167,'Capacity Summary'!$H$138:$BG$138,0))&lt;&gt;0,INDEX('Capacity Summary'!$H$139:$BG$238,MATCH('Capacity Backing (Hide)'!M$132,'Capacity Summary'!$B$139:$B$238,0),MATCH('Capacity Backing (Hide)'!$A167,'Capacity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(Hide)'!$A167,'Capacity Summary'!$H$138:$BG$138,0))="x",INDEX('Capacity Summary'!$C$139:$E$238,MATCH('Capacity Backing (Hide)'!N$132,'Capacity Summary'!$B$139:$B$238,0),4),IF(INDEX('Capacity Summary'!$H$139:$BG$238,MATCH('Capacity Backing (Hide)'!N$132,'Capacity Summary'!$B$139:$B$238,0),MATCH('Capacity Backing (Hide)'!$A167,'Capacity Summary'!$H$138:$BG$138,0))&lt;&gt;0,INDEX('Capacity Summary'!$H$139:$BG$238,MATCH('Capacity Backing (Hide)'!N$132,'Capacity Summary'!$B$139:$B$238,0),MATCH('Capacity Backing (Hide)'!$A167,'Capacity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(Hide)'!$A167,'Capacity Summary'!$H$138:$BG$138,0))="x",INDEX('Capacity Summary'!$C$139:$E$238,MATCH('Capacity Backing (Hide)'!O$132,'Capacity Summary'!$B$139:$B$238,0),4),IF(INDEX('Capacity Summary'!$H$139:$BG$238,MATCH('Capacity Backing (Hide)'!O$132,'Capacity Summary'!$B$139:$B$238,0),MATCH('Capacity Backing (Hide)'!$A167,'Capacity Summary'!$H$138:$BG$138,0))&lt;&gt;0,INDEX('Capacity Summary'!$H$139:$BG$238,MATCH('Capacity Backing (Hide)'!O$132,'Capacity Summary'!$B$139:$B$238,0),MATCH('Capacity Backing (Hide)'!$A167,'Capacity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(Hide)'!$A167,'Capacity Summary'!$H$138:$BG$138,0))="x",INDEX('Capacity Summary'!$C$139:$E$238,MATCH('Capacity Backing (Hide)'!P$132,'Capacity Summary'!$B$139:$B$238,0),4),IF(INDEX('Capacity Summary'!$H$139:$BG$238,MATCH('Capacity Backing (Hide)'!P$132,'Capacity Summary'!$B$139:$B$238,0),MATCH('Capacity Backing (Hide)'!$A167,'Capacity Summary'!$H$138:$BG$138,0))&lt;&gt;0,INDEX('Capacity Summary'!$H$139:$BG$238,MATCH('Capacity Backing (Hide)'!P$132,'Capacity Summary'!$B$139:$B$238,0),MATCH('Capacity Backing (Hide)'!$A167,'Capacity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(Hide)'!$A167,'Capacity Summary'!$H$138:$BG$138,0))="x",INDEX('Capacity Summary'!$C$139:$E$238,MATCH('Capacity Backing (Hide)'!Q$132,'Capacity Summary'!$B$139:$B$238,0),4),IF(INDEX('Capacity Summary'!$H$139:$BG$238,MATCH('Capacity Backing (Hide)'!Q$132,'Capacity Summary'!$B$139:$B$238,0),MATCH('Capacity Backing (Hide)'!$A167,'Capacity Summary'!$H$138:$BG$138,0))&lt;&gt;0,INDEX('Capacity Summary'!$H$139:$BG$238,MATCH('Capacity Backing (Hide)'!Q$132,'Capacity Summary'!$B$139:$B$238,0),MATCH('Capacity Backing (Hide)'!$A167,'Capacity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(Hide)'!$A167,'Capacity Summary'!$H$138:$BG$138,0))="x",INDEX('Capacity Summary'!$C$139:$E$238,MATCH('Capacity Backing (Hide)'!R$132,'Capacity Summary'!$B$139:$B$238,0),4),IF(INDEX('Capacity Summary'!$H$139:$BG$238,MATCH('Capacity Backing (Hide)'!R$132,'Capacity Summary'!$B$139:$B$238,0),MATCH('Capacity Backing (Hide)'!$A167,'Capacity Summary'!$H$138:$BG$138,0))&lt;&gt;0,INDEX('Capacity Summary'!$H$139:$BG$238,MATCH('Capacity Backing (Hide)'!R$132,'Capacity Summary'!$B$139:$B$238,0),MATCH('Capacity Backing (Hide)'!$A167,'Capacity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(Hide)'!$A167,'Capacity Summary'!$H$138:$BG$138,0))="x",INDEX('Capacity Summary'!$C$139:$E$238,MATCH('Capacity Backing (Hide)'!S$132,'Capacity Summary'!$B$139:$B$238,0),4),IF(INDEX('Capacity Summary'!$H$139:$BG$238,MATCH('Capacity Backing (Hide)'!S$132,'Capacity Summary'!$B$139:$B$238,0),MATCH('Capacity Backing (Hide)'!$A167,'Capacity Summary'!$H$138:$BG$138,0))&lt;&gt;0,INDEX('Capacity Summary'!$H$139:$BG$238,MATCH('Capacity Backing (Hide)'!S$132,'Capacity Summary'!$B$139:$B$238,0),MATCH('Capacity Backing (Hide)'!$A167,'Capacity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(Hide)'!$A167,'Capacity Summary'!$H$138:$BG$138,0))="x",INDEX('Capacity Summary'!$C$139:$E$238,MATCH('Capacity Backing (Hide)'!T$132,'Capacity Summary'!$B$139:$B$238,0),4),IF(INDEX('Capacity Summary'!$H$139:$BG$238,MATCH('Capacity Backing (Hide)'!T$132,'Capacity Summary'!$B$139:$B$238,0),MATCH('Capacity Backing (Hide)'!$A167,'Capacity Summary'!$H$138:$BG$138,0))&lt;&gt;0,INDEX('Capacity Summary'!$H$139:$BG$238,MATCH('Capacity Backing (Hide)'!T$132,'Capacity Summary'!$B$139:$B$238,0),MATCH('Capacity Backing (Hide)'!$A167,'Capacity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(Hide)'!$A167,'Capacity Summary'!$H$138:$BG$138,0))="x",INDEX('Capacity Summary'!$C$139:$E$238,MATCH('Capacity Backing (Hide)'!U$132,'Capacity Summary'!$B$139:$B$238,0),4),IF(INDEX('Capacity Summary'!$H$139:$BG$238,MATCH('Capacity Backing (Hide)'!U$132,'Capacity Summary'!$B$139:$B$238,0),MATCH('Capacity Backing (Hide)'!$A167,'Capacity Summary'!$H$138:$BG$138,0))&lt;&gt;0,INDEX('Capacity Summary'!$H$139:$BG$238,MATCH('Capacity Backing (Hide)'!U$132,'Capacity Summary'!$B$139:$B$238,0),MATCH('Capacity Backing (Hide)'!$A167,'Capacity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(Hide)'!$A167,'Capacity Summary'!$H$138:$BG$138,0))="x",INDEX('Capacity Summary'!$C$139:$E$238,MATCH('Capacity Backing (Hide)'!V$132,'Capacity Summary'!$B$139:$B$238,0),4),IF(INDEX('Capacity Summary'!$H$139:$BG$238,MATCH('Capacity Backing (Hide)'!V$132,'Capacity Summary'!$B$139:$B$238,0),MATCH('Capacity Backing (Hide)'!$A167,'Capacity Summary'!$H$138:$BG$138,0))&lt;&gt;0,INDEX('Capacity Summary'!$H$139:$BG$238,MATCH('Capacity Backing (Hide)'!V$132,'Capacity Summary'!$B$139:$B$238,0),MATCH('Capacity Backing (Hide)'!$A167,'Capacity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(Hide)'!$A167,'Capacity Summary'!$H$138:$BG$138,0))="x",INDEX('Capacity Summary'!$C$139:$E$238,MATCH('Capacity Backing (Hide)'!W$132,'Capacity Summary'!$B$139:$B$238,0),4),IF(INDEX('Capacity Summary'!$H$139:$BG$238,MATCH('Capacity Backing (Hide)'!W$132,'Capacity Summary'!$B$139:$B$238,0),MATCH('Capacity Backing (Hide)'!$A167,'Capacity Summary'!$H$138:$BG$138,0))&lt;&gt;0,INDEX('Capacity Summary'!$H$139:$BG$238,MATCH('Capacity Backing (Hide)'!W$132,'Capacity Summary'!$B$139:$B$238,0),MATCH('Capacity Backing (Hide)'!$A167,'Capacity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(Hide)'!$A167,'Capacity Summary'!$H$138:$BG$138,0))="x",INDEX('Capacity Summary'!$C$139:$E$238,MATCH('Capacity Backing (Hide)'!X$132,'Capacity Summary'!$B$139:$B$238,0),4),IF(INDEX('Capacity Summary'!$H$139:$BG$238,MATCH('Capacity Backing (Hide)'!X$132,'Capacity Summary'!$B$139:$B$238,0),MATCH('Capacity Backing (Hide)'!$A167,'Capacity Summary'!$H$138:$BG$138,0))&lt;&gt;0,INDEX('Capacity Summary'!$H$139:$BG$238,MATCH('Capacity Backing (Hide)'!X$132,'Capacity Summary'!$B$139:$B$238,0),MATCH('Capacity Backing (Hide)'!$A167,'Capacity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(Hide)'!$A167,'Capacity Summary'!$H$138:$BG$138,0))="x",INDEX('Capacity Summary'!$C$139:$E$238,MATCH('Capacity Backing (Hide)'!Y$132,'Capacity Summary'!$B$139:$B$238,0),4),IF(INDEX('Capacity Summary'!$H$139:$BG$238,MATCH('Capacity Backing (Hide)'!Y$132,'Capacity Summary'!$B$139:$B$238,0),MATCH('Capacity Backing (Hide)'!$A167,'Capacity Summary'!$H$138:$BG$138,0))&lt;&gt;0,INDEX('Capacity Summary'!$H$139:$BG$238,MATCH('Capacity Backing (Hide)'!Y$132,'Capacity Summary'!$B$139:$B$238,0),MATCH('Capacity Backing (Hide)'!$A167,'Capacity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(Hide)'!$A167,'Capacity Summary'!$H$138:$BG$138,0))="x",INDEX('Capacity Summary'!$C$139:$E$238,MATCH('Capacity Backing (Hide)'!Z$132,'Capacity Summary'!$B$139:$B$238,0),4),IF(INDEX('Capacity Summary'!$H$139:$BG$238,MATCH('Capacity Backing (Hide)'!Z$132,'Capacity Summary'!$B$139:$B$238,0),MATCH('Capacity Backing (Hide)'!$A167,'Capacity Summary'!$H$138:$BG$138,0))&lt;&gt;0,INDEX('Capacity Summary'!$H$139:$BG$238,MATCH('Capacity Backing (Hide)'!Z$132,'Capacity Summary'!$B$139:$B$238,0),MATCH('Capacity Backing (Hide)'!$A167,'Capacity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(Hide)'!$A167,'Capacity Summary'!$H$138:$BG$138,0))="x",INDEX('Capacity Summary'!$C$139:$E$238,MATCH('Capacity Backing (Hide)'!AA$132,'Capacity Summary'!$B$139:$B$238,0),4),IF(INDEX('Capacity Summary'!$H$139:$BG$238,MATCH('Capacity Backing (Hide)'!AA$132,'Capacity Summary'!$B$139:$B$238,0),MATCH('Capacity Backing (Hide)'!$A167,'Capacity Summary'!$H$138:$BG$138,0))&lt;&gt;0,INDEX('Capacity Summary'!$H$139:$BG$238,MATCH('Capacity Backing (Hide)'!AA$132,'Capacity Summary'!$B$139:$B$238,0),MATCH('Capacity Backing (Hide)'!$A167,'Capacity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(Hide)'!$A167,'Capacity Summary'!$H$138:$BG$138,0))="x",INDEX('Capacity Summary'!$C$139:$E$238,MATCH('Capacity Backing (Hide)'!AB$132,'Capacity Summary'!$B$139:$B$238,0),4),IF(INDEX('Capacity Summary'!$H$139:$BG$238,MATCH('Capacity Backing (Hide)'!AB$132,'Capacity Summary'!$B$139:$B$238,0),MATCH('Capacity Backing (Hide)'!$A167,'Capacity Summary'!$H$138:$BG$138,0))&lt;&gt;0,INDEX('Capacity Summary'!$H$139:$BG$238,MATCH('Capacity Backing (Hide)'!AB$132,'Capacity Summary'!$B$139:$B$238,0),MATCH('Capacity Backing (Hide)'!$A167,'Capacity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(Hide)'!$A167,'Capacity Summary'!$H$138:$BG$138,0))="x",INDEX('Capacity Summary'!$C$139:$E$238,MATCH('Capacity Backing (Hide)'!AC$132,'Capacity Summary'!$B$139:$B$238,0),4),IF(INDEX('Capacity Summary'!$H$139:$BG$238,MATCH('Capacity Backing (Hide)'!AC$132,'Capacity Summary'!$B$139:$B$238,0),MATCH('Capacity Backing (Hide)'!$A167,'Capacity Summary'!$H$138:$BG$138,0))&lt;&gt;0,INDEX('Capacity Summary'!$H$139:$BG$238,MATCH('Capacity Backing (Hide)'!AC$132,'Capacity Summary'!$B$139:$B$238,0),MATCH('Capacity Backing (Hide)'!$A167,'Capacity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(Hide)'!$A167,'Capacity Summary'!$H$138:$BG$138,0))="x",INDEX('Capacity Summary'!$C$139:$E$238,MATCH('Capacity Backing (Hide)'!AD$132,'Capacity Summary'!$B$139:$B$238,0),4),IF(INDEX('Capacity Summary'!$H$139:$BG$238,MATCH('Capacity Backing (Hide)'!AD$132,'Capacity Summary'!$B$139:$B$238,0),MATCH('Capacity Backing (Hide)'!$A167,'Capacity Summary'!$H$138:$BG$138,0))&lt;&gt;0,INDEX('Capacity Summary'!$H$139:$BG$238,MATCH('Capacity Backing (Hide)'!AD$132,'Capacity Summary'!$B$139:$B$238,0),MATCH('Capacity Backing (Hide)'!$A167,'Capacity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(Hide)'!$A167,'Capacity Summary'!$H$138:$BG$138,0))="x",INDEX('Capacity Summary'!$C$139:$E$238,MATCH('Capacity Backing (Hide)'!AE$132,'Capacity Summary'!$B$139:$B$238,0),4),IF(INDEX('Capacity Summary'!$H$139:$BG$238,MATCH('Capacity Backing (Hide)'!AE$132,'Capacity Summary'!$B$139:$B$238,0),MATCH('Capacity Backing (Hide)'!$A167,'Capacity Summary'!$H$138:$BG$138,0))&lt;&gt;0,INDEX('Capacity Summary'!$H$139:$BG$238,MATCH('Capacity Backing (Hide)'!AE$132,'Capacity Summary'!$B$139:$B$238,0),MATCH('Capacity Backing (Hide)'!$A167,'Capacity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(Hide)'!$A167,'Capacity Summary'!$H$138:$BG$138,0))="x",INDEX('Capacity Summary'!$C$139:$E$238,MATCH('Capacity Backing (Hide)'!AF$132,'Capacity Summary'!$B$139:$B$238,0),4),IF(INDEX('Capacity Summary'!$H$139:$BG$238,MATCH('Capacity Backing (Hide)'!AF$132,'Capacity Summary'!$B$139:$B$238,0),MATCH('Capacity Backing (Hide)'!$A167,'Capacity Summary'!$H$138:$BG$138,0))&lt;&gt;0,INDEX('Capacity Summary'!$H$139:$BG$238,MATCH('Capacity Backing (Hide)'!AF$132,'Capacity Summary'!$B$139:$B$238,0),MATCH('Capacity Backing (Hide)'!$A167,'Capacity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(Hide)'!$A167,'Capacity Summary'!$H$138:$BG$138,0))="x",INDEX('Capacity Summary'!$C$139:$E$238,MATCH('Capacity Backing (Hide)'!AG$132,'Capacity Summary'!$B$139:$B$238,0),4),IF(INDEX('Capacity Summary'!$H$139:$BG$238,MATCH('Capacity Backing (Hide)'!AG$132,'Capacity Summary'!$B$139:$B$238,0),MATCH('Capacity Backing (Hide)'!$A167,'Capacity Summary'!$H$138:$BG$138,0))&lt;&gt;0,INDEX('Capacity Summary'!$H$139:$BG$238,MATCH('Capacity Backing (Hide)'!AG$132,'Capacity Summary'!$B$139:$B$238,0),MATCH('Capacity Backing (Hide)'!$A167,'Capacity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(Hide)'!$A167,'Capacity Summary'!$H$138:$BG$138,0))="x",INDEX('Capacity Summary'!$C$139:$E$238,MATCH('Capacity Backing (Hide)'!AH$132,'Capacity Summary'!$B$139:$B$238,0),4),IF(INDEX('Capacity Summary'!$H$139:$BG$238,MATCH('Capacity Backing (Hide)'!AH$132,'Capacity Summary'!$B$139:$B$238,0),MATCH('Capacity Backing (Hide)'!$A167,'Capacity Summary'!$H$138:$BG$138,0))&lt;&gt;0,INDEX('Capacity Summary'!$H$139:$BG$238,MATCH('Capacity Backing (Hide)'!AH$132,'Capacity Summary'!$B$139:$B$238,0),MATCH('Capacity Backing (Hide)'!$A167,'Capacity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(Hide)'!$A167,'Capacity Summary'!$H$138:$BG$138,0))="x",INDEX('Capacity Summary'!$C$139:$E$238,MATCH('Capacity Backing (Hide)'!AI$132,'Capacity Summary'!$B$139:$B$238,0),4),IF(INDEX('Capacity Summary'!$H$139:$BG$238,MATCH('Capacity Backing (Hide)'!AI$132,'Capacity Summary'!$B$139:$B$238,0),MATCH('Capacity Backing (Hide)'!$A167,'Capacity Summary'!$H$138:$BG$138,0))&lt;&gt;0,INDEX('Capacity Summary'!$H$139:$BG$238,MATCH('Capacity Backing (Hide)'!AI$132,'Capacity Summary'!$B$139:$B$238,0),MATCH('Capacity Backing (Hide)'!$A167,'Capacity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(Hide)'!$A167,'Capacity Summary'!$H$138:$BG$138,0))="x",INDEX('Capacity Summary'!$C$139:$E$238,MATCH('Capacity Backing (Hide)'!AJ$132,'Capacity Summary'!$B$139:$B$238,0),4),IF(INDEX('Capacity Summary'!$H$139:$BG$238,MATCH('Capacity Backing (Hide)'!AJ$132,'Capacity Summary'!$B$139:$B$238,0),MATCH('Capacity Backing (Hide)'!$A167,'Capacity Summary'!$H$138:$BG$138,0))&lt;&gt;0,INDEX('Capacity Summary'!$H$139:$BG$238,MATCH('Capacity Backing (Hide)'!AJ$132,'Capacity Summary'!$B$139:$B$238,0),MATCH('Capacity Backing (Hide)'!$A167,'Capacity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(Hide)'!$A167,'Capacity Summary'!$H$138:$BG$138,0))="x",INDEX('Capacity Summary'!$C$139:$E$238,MATCH('Capacity Backing (Hide)'!AK$132,'Capacity Summary'!$B$139:$B$238,0),4),IF(INDEX('Capacity Summary'!$H$139:$BG$238,MATCH('Capacity Backing (Hide)'!AK$132,'Capacity Summary'!$B$139:$B$238,0),MATCH('Capacity Backing (Hide)'!$A167,'Capacity Summary'!$H$138:$BG$138,0))&lt;&gt;0,INDEX('Capacity Summary'!$H$139:$BG$238,MATCH('Capacity Backing (Hide)'!AK$132,'Capacity Summary'!$B$139:$B$238,0),MATCH('Capacity Backing (Hide)'!$A167,'Capacity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(Hide)'!$A167,'Capacity Summary'!$H$138:$BG$138,0))="x",INDEX('Capacity Summary'!$C$139:$E$238,MATCH('Capacity Backing (Hide)'!AL$132,'Capacity Summary'!$B$139:$B$238,0),4),IF(INDEX('Capacity Summary'!$H$139:$BG$238,MATCH('Capacity Backing (Hide)'!AL$132,'Capacity Summary'!$B$139:$B$238,0),MATCH('Capacity Backing (Hide)'!$A167,'Capacity Summary'!$H$138:$BG$138,0))&lt;&gt;0,INDEX('Capacity Summary'!$H$139:$BG$238,MATCH('Capacity Backing (Hide)'!AL$132,'Capacity Summary'!$B$139:$B$238,0),MATCH('Capacity Backing (Hide)'!$A167,'Capacity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(Hide)'!$A167,'Capacity Summary'!$H$138:$BG$138,0))="x",INDEX('Capacity Summary'!$C$139:$E$238,MATCH('Capacity Backing (Hide)'!AM$132,'Capacity Summary'!$B$139:$B$238,0),4),IF(INDEX('Capacity Summary'!$H$139:$BG$238,MATCH('Capacity Backing (Hide)'!AM$132,'Capacity Summary'!$B$139:$B$238,0),MATCH('Capacity Backing (Hide)'!$A167,'Capacity Summary'!$H$138:$BG$138,0))&lt;&gt;0,INDEX('Capacity Summary'!$H$139:$BG$238,MATCH('Capacity Backing (Hide)'!AM$132,'Capacity Summary'!$B$139:$B$238,0),MATCH('Capacity Backing (Hide)'!$A167,'Capacity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(Hide)'!$A167,'Capacity Summary'!$H$138:$BG$138,0))="x",INDEX('Capacity Summary'!$C$139:$E$238,MATCH('Capacity Backing (Hide)'!AN$132,'Capacity Summary'!$B$139:$B$238,0),4),IF(INDEX('Capacity Summary'!$H$139:$BG$238,MATCH('Capacity Backing (Hide)'!AN$132,'Capacity Summary'!$B$139:$B$238,0),MATCH('Capacity Backing (Hide)'!$A167,'Capacity Summary'!$H$138:$BG$138,0))&lt;&gt;0,INDEX('Capacity Summary'!$H$139:$BG$238,MATCH('Capacity Backing (Hide)'!AN$132,'Capacity Summary'!$B$139:$B$238,0),MATCH('Capacity Backing (Hide)'!$A167,'Capacity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(Hide)'!$A167,'Capacity Summary'!$H$138:$BG$138,0))="x",INDEX('Capacity Summary'!$C$139:$E$238,MATCH('Capacity Backing (Hide)'!AO$132,'Capacity Summary'!$B$139:$B$238,0),4),IF(INDEX('Capacity Summary'!$H$139:$BG$238,MATCH('Capacity Backing (Hide)'!AO$132,'Capacity Summary'!$B$139:$B$238,0),MATCH('Capacity Backing (Hide)'!$A167,'Capacity Summary'!$H$138:$BG$138,0))&lt;&gt;0,INDEX('Capacity Summary'!$H$139:$BG$238,MATCH('Capacity Backing (Hide)'!AO$132,'Capacity Summary'!$B$139:$B$238,0),MATCH('Capacity Backing (Hide)'!$A167,'Capacity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(Hide)'!$A167,'Capacity Summary'!$H$138:$BG$138,0))="x",INDEX('Capacity Summary'!$C$139:$E$238,MATCH('Capacity Backing (Hide)'!AP$132,'Capacity Summary'!$B$139:$B$238,0),4),IF(INDEX('Capacity Summary'!$H$139:$BG$238,MATCH('Capacity Backing (Hide)'!AP$132,'Capacity Summary'!$B$139:$B$238,0),MATCH('Capacity Backing (Hide)'!$A167,'Capacity Summary'!$H$138:$BG$138,0))&lt;&gt;0,INDEX('Capacity Summary'!$H$139:$BG$238,MATCH('Capacity Backing (Hide)'!AP$132,'Capacity Summary'!$B$139:$B$238,0),MATCH('Capacity Backing (Hide)'!$A167,'Capacity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(Hide)'!$A167,'Capacity Summary'!$H$138:$BG$138,0))="x",INDEX('Capacity Summary'!$C$139:$E$238,MATCH('Capacity Backing (Hide)'!AQ$132,'Capacity Summary'!$B$139:$B$238,0),4),IF(INDEX('Capacity Summary'!$H$139:$BG$238,MATCH('Capacity Backing (Hide)'!AQ$132,'Capacity Summary'!$B$139:$B$238,0),MATCH('Capacity Backing (Hide)'!$A167,'Capacity Summary'!$H$138:$BG$138,0))&lt;&gt;0,INDEX('Capacity Summary'!$H$139:$BG$238,MATCH('Capacity Backing (Hide)'!AQ$132,'Capacity Summary'!$B$139:$B$238,0),MATCH('Capacity Backing (Hide)'!$A167,'Capacity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(Hide)'!$A167,'Capacity Summary'!$H$138:$BG$138,0))="x",INDEX('Capacity Summary'!$C$139:$E$238,MATCH('Capacity Backing (Hide)'!AR$132,'Capacity Summary'!$B$139:$B$238,0),4),IF(INDEX('Capacity Summary'!$H$139:$BG$238,MATCH('Capacity Backing (Hide)'!AR$132,'Capacity Summary'!$B$139:$B$238,0),MATCH('Capacity Backing (Hide)'!$A167,'Capacity Summary'!$H$138:$BG$138,0))&lt;&gt;0,INDEX('Capacity Summary'!$H$139:$BG$238,MATCH('Capacity Backing (Hide)'!AR$132,'Capacity Summary'!$B$139:$B$238,0),MATCH('Capacity Backing (Hide)'!$A167,'Capacity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(Hide)'!$A167,'Capacity Summary'!$H$138:$BG$138,0))="x",INDEX('Capacity Summary'!$C$139:$E$238,MATCH('Capacity Backing (Hide)'!AS$132,'Capacity Summary'!$B$139:$B$238,0),4),IF(INDEX('Capacity Summary'!$H$139:$BG$238,MATCH('Capacity Backing (Hide)'!AS$132,'Capacity Summary'!$B$139:$B$238,0),MATCH('Capacity Backing (Hide)'!$A167,'Capacity Summary'!$H$138:$BG$138,0))&lt;&gt;0,INDEX('Capacity Summary'!$H$139:$BG$238,MATCH('Capacity Backing (Hide)'!AS$132,'Capacity Summary'!$B$139:$B$238,0),MATCH('Capacity Backing (Hide)'!$A167,'Capacity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(Hide)'!$A167,'Capacity Summary'!$H$138:$BG$138,0))="x",INDEX('Capacity Summary'!$C$139:$E$238,MATCH('Capacity Backing (Hide)'!AT$132,'Capacity Summary'!$B$139:$B$238,0),4),IF(INDEX('Capacity Summary'!$H$139:$BG$238,MATCH('Capacity Backing (Hide)'!AT$132,'Capacity Summary'!$B$139:$B$238,0),MATCH('Capacity Backing (Hide)'!$A167,'Capacity Summary'!$H$138:$BG$138,0))&lt;&gt;0,INDEX('Capacity Summary'!$H$139:$BG$238,MATCH('Capacity Backing (Hide)'!AT$132,'Capacity Summary'!$B$139:$B$238,0),MATCH('Capacity Backing (Hide)'!$A167,'Capacity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(Hide)'!$A167,'Capacity Summary'!$H$138:$BG$138,0))="x",INDEX('Capacity Summary'!$C$139:$E$238,MATCH('Capacity Backing (Hide)'!AU$132,'Capacity Summary'!$B$139:$B$238,0),4),IF(INDEX('Capacity Summary'!$H$139:$BG$238,MATCH('Capacity Backing (Hide)'!AU$132,'Capacity Summary'!$B$139:$B$238,0),MATCH('Capacity Backing (Hide)'!$A167,'Capacity Summary'!$H$138:$BG$138,0))&lt;&gt;0,INDEX('Capacity Summary'!$H$139:$BG$238,MATCH('Capacity Backing (Hide)'!AU$132,'Capacity Summary'!$B$139:$B$238,0),MATCH('Capacity Backing (Hide)'!$A167,'Capacity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(Hide)'!$A167,'Capacity Summary'!$H$138:$BG$138,0))="x",INDEX('Capacity Summary'!$C$139:$E$238,MATCH('Capacity Backing (Hide)'!AV$132,'Capacity Summary'!$B$139:$B$238,0),4),IF(INDEX('Capacity Summary'!$H$139:$BG$238,MATCH('Capacity Backing (Hide)'!AV$132,'Capacity Summary'!$B$139:$B$238,0),MATCH('Capacity Backing (Hide)'!$A167,'Capacity Summary'!$H$138:$BG$138,0))&lt;&gt;0,INDEX('Capacity Summary'!$H$139:$BG$238,MATCH('Capacity Backing (Hide)'!AV$132,'Capacity Summary'!$B$139:$B$238,0),MATCH('Capacity Backing (Hide)'!$A167,'Capacity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(Hide)'!$A167,'Capacity Summary'!$H$138:$BG$138,0))="x",INDEX('Capacity Summary'!$C$139:$E$238,MATCH('Capacity Backing (Hide)'!AW$132,'Capacity Summary'!$B$139:$B$238,0),4),IF(INDEX('Capacity Summary'!$H$139:$BG$238,MATCH('Capacity Backing (Hide)'!AW$132,'Capacity Summary'!$B$139:$B$238,0),MATCH('Capacity Backing (Hide)'!$A167,'Capacity Summary'!$H$138:$BG$138,0))&lt;&gt;0,INDEX('Capacity Summary'!$H$139:$BG$238,MATCH('Capacity Backing (Hide)'!AW$132,'Capacity Summary'!$B$139:$B$238,0),MATCH('Capacity Backing (Hide)'!$A167,'Capacity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(Hide)'!$A167,'Capacity Summary'!$H$138:$BG$138,0))="x",INDEX('Capacity Summary'!$C$139:$E$238,MATCH('Capacity Backing (Hide)'!AX$132,'Capacity Summary'!$B$139:$B$238,0),4),IF(INDEX('Capacity Summary'!$H$139:$BG$238,MATCH('Capacity Backing (Hide)'!AX$132,'Capacity Summary'!$B$139:$B$238,0),MATCH('Capacity Backing (Hide)'!$A167,'Capacity Summary'!$H$138:$BG$138,0))&lt;&gt;0,INDEX('Capacity Summary'!$H$139:$BG$238,MATCH('Capacity Backing (Hide)'!AX$132,'Capacity Summary'!$B$139:$B$238,0),MATCH('Capacity Backing (Hide)'!$A167,'Capacity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(Hide)'!$A167,'Capacity Summary'!$H$138:$BG$138,0))="x",INDEX('Capacity Summary'!$C$139:$E$238,MATCH('Capacity Backing (Hide)'!AY$132,'Capacity Summary'!$B$139:$B$238,0),4),IF(INDEX('Capacity Summary'!$H$139:$BG$238,MATCH('Capacity Backing (Hide)'!AY$132,'Capacity Summary'!$B$139:$B$238,0),MATCH('Capacity Backing (Hide)'!$A167,'Capacity Summary'!$H$138:$BG$138,0))&lt;&gt;0,INDEX('Capacity Summary'!$H$139:$BG$238,MATCH('Capacity Backing (Hide)'!AY$132,'Capacity Summary'!$B$139:$B$238,0),MATCH('Capacity Backing (Hide)'!$A167,'Capacity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(Hide)'!$A167,'Capacity Summary'!$H$138:$BG$138,0))="x",INDEX('Capacity Summary'!$C$139:$E$238,MATCH('Capacity Backing (Hide)'!AZ$132,'Capacity Summary'!$B$139:$B$238,0),4),IF(INDEX('Capacity Summary'!$H$139:$BG$238,MATCH('Capacity Backing (Hide)'!AZ$132,'Capacity Summary'!$B$139:$B$238,0),MATCH('Capacity Backing (Hide)'!$A167,'Capacity Summary'!$H$138:$BG$138,0))&lt;&gt;0,INDEX('Capacity Summary'!$H$139:$BG$238,MATCH('Capacity Backing (Hide)'!AZ$132,'Capacity Summary'!$B$139:$B$238,0),MATCH('Capacity Backing (Hide)'!$A167,'Capacity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(Hide)'!$A167,'Capacity Summary'!$H$138:$BG$138,0))="x",INDEX('Capacity Summary'!$C$139:$E$238,MATCH('Capacity Backing (Hide)'!BA$132,'Capacity Summary'!$B$139:$B$238,0),4),IF(INDEX('Capacity Summary'!$H$139:$BG$238,MATCH('Capacity Backing (Hide)'!BA$132,'Capacity Summary'!$B$139:$B$238,0),MATCH('Capacity Backing (Hide)'!$A167,'Capacity Summary'!$H$138:$BG$138,0))&lt;&gt;0,INDEX('Capacity Summary'!$H$139:$BG$238,MATCH('Capacity Backing (Hide)'!BA$132,'Capacity Summary'!$B$139:$B$238,0),MATCH('Capacity Backing (Hide)'!$A167,'Capacity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(Hide)'!$A167,'Capacity Summary'!$H$138:$BG$138,0))="x",INDEX('Capacity Summary'!$C$139:$E$238,MATCH('Capacity Backing (Hide)'!BB$132,'Capacity Summary'!$B$139:$B$238,0),4),IF(INDEX('Capacity Summary'!$H$139:$BG$238,MATCH('Capacity Backing (Hide)'!BB$132,'Capacity Summary'!$B$139:$B$238,0),MATCH('Capacity Backing (Hide)'!$A167,'Capacity Summary'!$H$138:$BG$138,0))&lt;&gt;0,INDEX('Capacity Summary'!$H$139:$BG$238,MATCH('Capacity Backing (Hide)'!BB$132,'Capacity Summary'!$B$139:$B$238,0),MATCH('Capacity Backing (Hide)'!$A167,'Capacity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(Hide)'!$A167,'Capacity Summary'!$H$138:$BG$138,0))="x",INDEX('Capacity Summary'!$C$139:$E$238,MATCH('Capacity Backing (Hide)'!BC$132,'Capacity Summary'!$B$139:$B$238,0),4),IF(INDEX('Capacity Summary'!$H$139:$BG$238,MATCH('Capacity Backing (Hide)'!BC$132,'Capacity Summary'!$B$139:$B$238,0),MATCH('Capacity Backing (Hide)'!$A167,'Capacity Summary'!$H$138:$BG$138,0))&lt;&gt;0,INDEX('Capacity Summary'!$H$139:$BG$238,MATCH('Capacity Backing (Hide)'!BC$132,'Capacity Summary'!$B$139:$B$238,0),MATCH('Capacity Backing (Hide)'!$A167,'Capacity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(Hide)'!$A167,'Capacity Summary'!$H$138:$BG$138,0))="x",INDEX('Capacity Summary'!$C$139:$E$238,MATCH('Capacity Backing (Hide)'!BD$132,'Capacity Summary'!$B$139:$B$238,0),4),IF(INDEX('Capacity Summary'!$H$139:$BG$238,MATCH('Capacity Backing (Hide)'!BD$132,'Capacity Summary'!$B$139:$B$238,0),MATCH('Capacity Backing (Hide)'!$A167,'Capacity Summary'!$H$138:$BG$138,0))&lt;&gt;0,INDEX('Capacity Summary'!$H$139:$BG$238,MATCH('Capacity Backing (Hide)'!BD$132,'Capacity Summary'!$B$139:$B$238,0),MATCH('Capacity Backing (Hide)'!$A167,'Capacity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(Hide)'!$A167,'Capacity Summary'!$H$138:$BG$138,0))="x",INDEX('Capacity Summary'!$C$139:$E$238,MATCH('Capacity Backing (Hide)'!BE$132,'Capacity Summary'!$B$139:$B$238,0),4),IF(INDEX('Capacity Summary'!$H$139:$BG$238,MATCH('Capacity Backing (Hide)'!BE$132,'Capacity Summary'!$B$139:$B$238,0),MATCH('Capacity Backing (Hide)'!$A167,'Capacity Summary'!$H$138:$BG$138,0))&lt;&gt;0,INDEX('Capacity Summary'!$H$139:$BG$238,MATCH('Capacity Backing (Hide)'!BE$132,'Capacity Summary'!$B$139:$B$238,0),MATCH('Capacity Backing (Hide)'!$A167,'Capacity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(Hide)'!$A167,'Capacity Summary'!$H$138:$BG$138,0))="x",INDEX('Capacity Summary'!$C$139:$E$238,MATCH('Capacity Backing (Hide)'!BF$132,'Capacity Summary'!$B$139:$B$238,0),4),IF(INDEX('Capacity Summary'!$H$139:$BG$238,MATCH('Capacity Backing (Hide)'!BF$132,'Capacity Summary'!$B$139:$B$238,0),MATCH('Capacity Backing (Hide)'!$A167,'Capacity Summary'!$H$138:$BG$138,0))&lt;&gt;0,INDEX('Capacity Summary'!$H$139:$BG$238,MATCH('Capacity Backing (Hide)'!BF$132,'Capacity Summary'!$B$139:$B$238,0),MATCH('Capacity Backing (Hide)'!$A167,'Capacity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(Hide)'!$A167,'Capacity Summary'!$H$138:$BG$138,0))="x",INDEX('Capacity Summary'!$C$139:$E$238,MATCH('Capacity Backing (Hide)'!BG$132,'Capacity Summary'!$B$139:$B$238,0),4),IF(INDEX('Capacity Summary'!$H$139:$BG$238,MATCH('Capacity Backing (Hide)'!BG$132,'Capacity Summary'!$B$139:$B$238,0),MATCH('Capacity Backing (Hide)'!$A167,'Capacity Summary'!$H$138:$BG$138,0))&lt;&gt;0,INDEX('Capacity Summary'!$H$139:$BG$238,MATCH('Capacity Backing (Hide)'!BG$132,'Capacity Summary'!$B$139:$B$238,0),MATCH('Capacity Backing (Hide)'!$A167,'Capacity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(Hide)'!$A167,'Capacity Summary'!$H$138:$BG$138,0))="x",INDEX('Capacity Summary'!$C$139:$E$238,MATCH('Capacity Backing (Hide)'!BH$132,'Capacity Summary'!$B$139:$B$238,0),4),IF(INDEX('Capacity Summary'!$H$139:$BG$238,MATCH('Capacity Backing (Hide)'!BH$132,'Capacity Summary'!$B$139:$B$238,0),MATCH('Capacity Backing (Hide)'!$A167,'Capacity Summary'!$H$138:$BG$138,0))&lt;&gt;0,INDEX('Capacity Summary'!$H$139:$BG$238,MATCH('Capacity Backing (Hide)'!BH$132,'Capacity Summary'!$B$139:$B$238,0),MATCH('Capacity Backing (Hide)'!$A167,'Capacity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(Hide)'!$A167,'Capacity Summary'!$H$138:$BG$138,0))="x",INDEX('Capacity Summary'!$C$139:$E$238,MATCH('Capacity Backing (Hide)'!BI$132,'Capacity Summary'!$B$139:$B$238,0),4),IF(INDEX('Capacity Summary'!$H$139:$BG$238,MATCH('Capacity Backing (Hide)'!BI$132,'Capacity Summary'!$B$139:$B$238,0),MATCH('Capacity Backing (Hide)'!$A167,'Capacity Summary'!$H$138:$BG$138,0))&lt;&gt;0,INDEX('Capacity Summary'!$H$139:$BG$238,MATCH('Capacity Backing (Hide)'!BI$132,'Capacity Summary'!$B$139:$B$238,0),MATCH('Capacity Backing (Hide)'!$A167,'Capacity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(Hide)'!$A167,'Capacity Summary'!$H$138:$BG$138,0))="x",INDEX('Capacity Summary'!$C$139:$E$238,MATCH('Capacity Backing (Hide)'!BJ$132,'Capacity Summary'!$B$139:$B$238,0),4),IF(INDEX('Capacity Summary'!$H$139:$BG$238,MATCH('Capacity Backing (Hide)'!BJ$132,'Capacity Summary'!$B$139:$B$238,0),MATCH('Capacity Backing (Hide)'!$A167,'Capacity Summary'!$H$138:$BG$138,0))&lt;&gt;0,INDEX('Capacity Summary'!$H$139:$BG$238,MATCH('Capacity Backing (Hide)'!BJ$132,'Capacity Summary'!$B$139:$B$238,0),MATCH('Capacity Backing (Hide)'!$A167,'Capacity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(Hide)'!$A167,'Capacity Summary'!$H$138:$BG$138,0))="x",INDEX('Capacity Summary'!$C$139:$E$238,MATCH('Capacity Backing (Hide)'!BK$132,'Capacity Summary'!$B$139:$B$238,0),4),IF(INDEX('Capacity Summary'!$H$139:$BG$238,MATCH('Capacity Backing (Hide)'!BK$132,'Capacity Summary'!$B$139:$B$238,0),MATCH('Capacity Backing (Hide)'!$A167,'Capacity Summary'!$H$138:$BG$138,0))&lt;&gt;0,INDEX('Capacity Summary'!$H$139:$BG$238,MATCH('Capacity Backing (Hide)'!BK$132,'Capacity Summary'!$B$139:$B$238,0),MATCH('Capacity Backing (Hide)'!$A167,'Capacity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(Hide)'!$A167,'Capacity Summary'!$H$138:$BG$138,0))="x",INDEX('Capacity Summary'!$C$139:$E$238,MATCH('Capacity Backing (Hide)'!BL$132,'Capacity Summary'!$B$139:$B$238,0),4),IF(INDEX('Capacity Summary'!$H$139:$BG$238,MATCH('Capacity Backing (Hide)'!BL$132,'Capacity Summary'!$B$139:$B$238,0),MATCH('Capacity Backing (Hide)'!$A167,'Capacity Summary'!$H$138:$BG$138,0))&lt;&gt;0,INDEX('Capacity Summary'!$H$139:$BG$238,MATCH('Capacity Backing (Hide)'!BL$132,'Capacity Summary'!$B$139:$B$238,0),MATCH('Capacity Backing (Hide)'!$A167,'Capacity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(Hide)'!$A167,'Capacity Summary'!$H$138:$BG$138,0))="x",INDEX('Capacity Summary'!$C$139:$E$238,MATCH('Capacity Backing (Hide)'!BM$132,'Capacity Summary'!$B$139:$B$238,0),4),IF(INDEX('Capacity Summary'!$H$139:$BG$238,MATCH('Capacity Backing (Hide)'!BM$132,'Capacity Summary'!$B$139:$B$238,0),MATCH('Capacity Backing (Hide)'!$A167,'Capacity Summary'!$H$138:$BG$138,0))&lt;&gt;0,INDEX('Capacity Summary'!$H$139:$BG$238,MATCH('Capacity Backing (Hide)'!BM$132,'Capacity Summary'!$B$139:$B$238,0),MATCH('Capacity Backing (Hide)'!$A167,'Capacity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(Hide)'!$A167,'Capacity Summary'!$H$138:$BG$138,0))="x",INDEX('Capacity Summary'!$C$139:$E$238,MATCH('Capacity Backing (Hide)'!BN$132,'Capacity Summary'!$B$139:$B$238,0),4),IF(INDEX('Capacity Summary'!$H$139:$BG$238,MATCH('Capacity Backing (Hide)'!BN$132,'Capacity Summary'!$B$139:$B$238,0),MATCH('Capacity Backing (Hide)'!$A167,'Capacity Summary'!$H$138:$BG$138,0))&lt;&gt;0,INDEX('Capacity Summary'!$H$139:$BG$238,MATCH('Capacity Backing (Hide)'!BN$132,'Capacity Summary'!$B$139:$B$238,0),MATCH('Capacity Backing (Hide)'!$A167,'Capacity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(Hide)'!$A167,'Capacity Summary'!$H$138:$BG$138,0))="x",INDEX('Capacity Summary'!$C$139:$E$238,MATCH('Capacity Backing (Hide)'!BO$132,'Capacity Summary'!$B$139:$B$238,0),4),IF(INDEX('Capacity Summary'!$H$139:$BG$238,MATCH('Capacity Backing (Hide)'!BO$132,'Capacity Summary'!$B$139:$B$238,0),MATCH('Capacity Backing (Hide)'!$A167,'Capacity Summary'!$H$138:$BG$138,0))&lt;&gt;0,INDEX('Capacity Summary'!$H$139:$BG$238,MATCH('Capacity Backing (Hide)'!BO$132,'Capacity Summary'!$B$139:$B$238,0),MATCH('Capacity Backing (Hide)'!$A167,'Capacity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(Hide)'!$A167,'Capacity Summary'!$H$138:$BG$138,0))="x",INDEX('Capacity Summary'!$C$139:$E$238,MATCH('Capacity Backing (Hide)'!BP$132,'Capacity Summary'!$B$139:$B$238,0),4),IF(INDEX('Capacity Summary'!$H$139:$BG$238,MATCH('Capacity Backing (Hide)'!BP$132,'Capacity Summary'!$B$139:$B$238,0),MATCH('Capacity Backing (Hide)'!$A167,'Capacity Summary'!$H$138:$BG$138,0))&lt;&gt;0,INDEX('Capacity Summary'!$H$139:$BG$238,MATCH('Capacity Backing (Hide)'!BP$132,'Capacity Summary'!$B$139:$B$238,0),MATCH('Capacity Backing (Hide)'!$A167,'Capacity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(Hide)'!$A167,'Capacity Summary'!$H$138:$BG$138,0))="x",INDEX('Capacity Summary'!$C$139:$E$238,MATCH('Capacity Backing (Hide)'!BQ$132,'Capacity Summary'!$B$139:$B$238,0),4),IF(INDEX('Capacity Summary'!$H$139:$BG$238,MATCH('Capacity Backing (Hide)'!BQ$132,'Capacity Summary'!$B$139:$B$238,0),MATCH('Capacity Backing (Hide)'!$A167,'Capacity Summary'!$H$138:$BG$138,0))&lt;&gt;0,INDEX('Capacity Summary'!$H$139:$BG$238,MATCH('Capacity Backing (Hide)'!BQ$132,'Capacity Summary'!$B$139:$B$238,0),MATCH('Capacity Backing (Hide)'!$A167,'Capacity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(Hide)'!$A167,'Capacity Summary'!$H$138:$BG$138,0))="x",INDEX('Capacity Summary'!$C$139:$E$238,MATCH('Capacity Backing (Hide)'!BR$132,'Capacity Summary'!$B$139:$B$238,0),4),IF(INDEX('Capacity Summary'!$H$139:$BG$238,MATCH('Capacity Backing (Hide)'!BR$132,'Capacity Summary'!$B$139:$B$238,0),MATCH('Capacity Backing (Hide)'!$A167,'Capacity Summary'!$H$138:$BG$138,0))&lt;&gt;0,INDEX('Capacity Summary'!$H$139:$BG$238,MATCH('Capacity Backing (Hide)'!BR$132,'Capacity Summary'!$B$139:$B$238,0),MATCH('Capacity Backing (Hide)'!$A167,'Capacity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(Hide)'!$A167,'Capacity Summary'!$H$138:$BG$138,0))="x",INDEX('Capacity Summary'!$C$139:$E$238,MATCH('Capacity Backing (Hide)'!BS$132,'Capacity Summary'!$B$139:$B$238,0),4),IF(INDEX('Capacity Summary'!$H$139:$BG$238,MATCH('Capacity Backing (Hide)'!BS$132,'Capacity Summary'!$B$139:$B$238,0),MATCH('Capacity Backing (Hide)'!$A167,'Capacity Summary'!$H$138:$BG$138,0))&lt;&gt;0,INDEX('Capacity Summary'!$H$139:$BG$238,MATCH('Capacity Backing (Hide)'!BS$132,'Capacity Summary'!$B$139:$B$238,0),MATCH('Capacity Backing (Hide)'!$A167,'Capacity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(Hide)'!$A167,'Capacity Summary'!$H$138:$BG$138,0))="x",INDEX('Capacity Summary'!$C$139:$E$238,MATCH('Capacity Backing (Hide)'!BT$132,'Capacity Summary'!$B$139:$B$238,0),4),IF(INDEX('Capacity Summary'!$H$139:$BG$238,MATCH('Capacity Backing (Hide)'!BT$132,'Capacity Summary'!$B$139:$B$238,0),MATCH('Capacity Backing (Hide)'!$A167,'Capacity Summary'!$H$138:$BG$138,0))&lt;&gt;0,INDEX('Capacity Summary'!$H$139:$BG$238,MATCH('Capacity Backing (Hide)'!BT$132,'Capacity Summary'!$B$139:$B$238,0),MATCH('Capacity Backing (Hide)'!$A167,'Capacity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(Hide)'!$A167,'Capacity Summary'!$H$138:$BG$138,0))="x",INDEX('Capacity Summary'!$C$139:$E$238,MATCH('Capacity Backing (Hide)'!BU$132,'Capacity Summary'!$B$139:$B$238,0),4),IF(INDEX('Capacity Summary'!$H$139:$BG$238,MATCH('Capacity Backing (Hide)'!BU$132,'Capacity Summary'!$B$139:$B$238,0),MATCH('Capacity Backing (Hide)'!$A167,'Capacity Summary'!$H$138:$BG$138,0))&lt;&gt;0,INDEX('Capacity Summary'!$H$139:$BG$238,MATCH('Capacity Backing (Hide)'!BU$132,'Capacity Summary'!$B$139:$B$238,0),MATCH('Capacity Backing (Hide)'!$A167,'Capacity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(Hide)'!$A167,'Capacity Summary'!$H$138:$BG$138,0))="x",INDEX('Capacity Summary'!$C$139:$E$238,MATCH('Capacity Backing (Hide)'!BV$132,'Capacity Summary'!$B$139:$B$238,0),4),IF(INDEX('Capacity Summary'!$H$139:$BG$238,MATCH('Capacity Backing (Hide)'!BV$132,'Capacity Summary'!$B$139:$B$238,0),MATCH('Capacity Backing (Hide)'!$A167,'Capacity Summary'!$H$138:$BG$138,0))&lt;&gt;0,INDEX('Capacity Summary'!$H$139:$BG$238,MATCH('Capacity Backing (Hide)'!BV$132,'Capacity Summary'!$B$139:$B$238,0),MATCH('Capacity Backing (Hide)'!$A167,'Capacity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(Hide)'!$A167,'Capacity Summary'!$H$138:$BG$138,0))="x",INDEX('Capacity Summary'!$C$139:$E$238,MATCH('Capacity Backing (Hide)'!BW$132,'Capacity Summary'!$B$139:$B$238,0),4),IF(INDEX('Capacity Summary'!$H$139:$BG$238,MATCH('Capacity Backing (Hide)'!BW$132,'Capacity Summary'!$B$139:$B$238,0),MATCH('Capacity Backing (Hide)'!$A167,'Capacity Summary'!$H$138:$BG$138,0))&lt;&gt;0,INDEX('Capacity Summary'!$H$139:$BG$238,MATCH('Capacity Backing (Hide)'!BW$132,'Capacity Summary'!$B$139:$B$238,0),MATCH('Capacity Backing (Hide)'!$A167,'Capacity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(Hide)'!$A167,'Capacity Summary'!$H$138:$BG$138,0))="x",INDEX('Capacity Summary'!$C$139:$E$238,MATCH('Capacity Backing (Hide)'!BX$132,'Capacity Summary'!$B$139:$B$238,0),4),IF(INDEX('Capacity Summary'!$H$139:$BG$238,MATCH('Capacity Backing (Hide)'!BX$132,'Capacity Summary'!$B$139:$B$238,0),MATCH('Capacity Backing (Hide)'!$A167,'Capacity Summary'!$H$138:$BG$138,0))&lt;&gt;0,INDEX('Capacity Summary'!$H$139:$BG$238,MATCH('Capacity Backing (Hide)'!BX$132,'Capacity Summary'!$B$139:$B$238,0),MATCH('Capacity Backing (Hide)'!$A167,'Capacity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(Hide)'!$A167,'Capacity Summary'!$H$138:$BG$138,0))="x",INDEX('Capacity Summary'!$C$139:$E$238,MATCH('Capacity Backing (Hide)'!BY$132,'Capacity Summary'!$B$139:$B$238,0),4),IF(INDEX('Capacity Summary'!$H$139:$BG$238,MATCH('Capacity Backing (Hide)'!BY$132,'Capacity Summary'!$B$139:$B$238,0),MATCH('Capacity Backing (Hide)'!$A167,'Capacity Summary'!$H$138:$BG$138,0))&lt;&gt;0,INDEX('Capacity Summary'!$H$139:$BG$238,MATCH('Capacity Backing (Hide)'!BY$132,'Capacity Summary'!$B$139:$B$238,0),MATCH('Capacity Backing (Hide)'!$A167,'Capacity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(Hide)'!$A167,'Capacity Summary'!$H$138:$BG$138,0))="x",INDEX('Capacity Summary'!$C$139:$E$238,MATCH('Capacity Backing (Hide)'!BZ$132,'Capacity Summary'!$B$139:$B$238,0),4),IF(INDEX('Capacity Summary'!$H$139:$BG$238,MATCH('Capacity Backing (Hide)'!BZ$132,'Capacity Summary'!$B$139:$B$238,0),MATCH('Capacity Backing (Hide)'!$A167,'Capacity Summary'!$H$138:$BG$138,0))&lt;&gt;0,INDEX('Capacity Summary'!$H$139:$BG$238,MATCH('Capacity Backing (Hide)'!BZ$132,'Capacity Summary'!$B$139:$B$238,0),MATCH('Capacity Backing (Hide)'!$A167,'Capacity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(Hide)'!$A167,'Capacity Summary'!$H$138:$BG$138,0))="x",INDEX('Capacity Summary'!$C$139:$E$238,MATCH('Capacity Backing (Hide)'!CA$132,'Capacity Summary'!$B$139:$B$238,0),4),IF(INDEX('Capacity Summary'!$H$139:$BG$238,MATCH('Capacity Backing (Hide)'!CA$132,'Capacity Summary'!$B$139:$B$238,0),MATCH('Capacity Backing (Hide)'!$A167,'Capacity Summary'!$H$138:$BG$138,0))&lt;&gt;0,INDEX('Capacity Summary'!$H$139:$BG$238,MATCH('Capacity Backing (Hide)'!CA$132,'Capacity Summary'!$B$139:$B$238,0),MATCH('Capacity Backing (Hide)'!$A167,'Capacity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(Hide)'!$A167,'Capacity Summary'!$H$138:$BG$138,0))="x",INDEX('Capacity Summary'!$C$139:$E$238,MATCH('Capacity Backing (Hide)'!CB$132,'Capacity Summary'!$B$139:$B$238,0),4),IF(INDEX('Capacity Summary'!$H$139:$BG$238,MATCH('Capacity Backing (Hide)'!CB$132,'Capacity Summary'!$B$139:$B$238,0),MATCH('Capacity Backing (Hide)'!$A167,'Capacity Summary'!$H$138:$BG$138,0))&lt;&gt;0,INDEX('Capacity Summary'!$H$139:$BG$238,MATCH('Capacity Backing (Hide)'!CB$132,'Capacity Summary'!$B$139:$B$238,0),MATCH('Capacity Backing (Hide)'!$A167,'Capacity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(Hide)'!$A167,'Capacity Summary'!$H$138:$BG$138,0))="x",INDEX('Capacity Summary'!$C$139:$E$238,MATCH('Capacity Backing (Hide)'!CC$132,'Capacity Summary'!$B$139:$B$238,0),4),IF(INDEX('Capacity Summary'!$H$139:$BG$238,MATCH('Capacity Backing (Hide)'!CC$132,'Capacity Summary'!$B$139:$B$238,0),MATCH('Capacity Backing (Hide)'!$A167,'Capacity Summary'!$H$138:$BG$138,0))&lt;&gt;0,INDEX('Capacity Summary'!$H$139:$BG$238,MATCH('Capacity Backing (Hide)'!CC$132,'Capacity Summary'!$B$139:$B$238,0),MATCH('Capacity Backing (Hide)'!$A167,'Capacity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(Hide)'!$A167,'Capacity Summary'!$H$138:$BG$138,0))="x",INDEX('Capacity Summary'!$C$139:$E$238,MATCH('Capacity Backing (Hide)'!CD$132,'Capacity Summary'!$B$139:$B$238,0),4),IF(INDEX('Capacity Summary'!$H$139:$BG$238,MATCH('Capacity Backing (Hide)'!CD$132,'Capacity Summary'!$B$139:$B$238,0),MATCH('Capacity Backing (Hide)'!$A167,'Capacity Summary'!$H$138:$BG$138,0))&lt;&gt;0,INDEX('Capacity Summary'!$H$139:$BG$238,MATCH('Capacity Backing (Hide)'!CD$132,'Capacity Summary'!$B$139:$B$238,0),MATCH('Capacity Backing (Hide)'!$A167,'Capacity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(Hide)'!$A167,'Capacity Summary'!$H$138:$BG$138,0))="x",INDEX('Capacity Summary'!$C$139:$E$238,MATCH('Capacity Backing (Hide)'!CE$132,'Capacity Summary'!$B$139:$B$238,0),4),IF(INDEX('Capacity Summary'!$H$139:$BG$238,MATCH('Capacity Backing (Hide)'!CE$132,'Capacity Summary'!$B$139:$B$238,0),MATCH('Capacity Backing (Hide)'!$A167,'Capacity Summary'!$H$138:$BG$138,0))&lt;&gt;0,INDEX('Capacity Summary'!$H$139:$BG$238,MATCH('Capacity Backing (Hide)'!CE$132,'Capacity Summary'!$B$139:$B$238,0),MATCH('Capacity Backing (Hide)'!$A167,'Capacity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(Hide)'!$A167,'Capacity Summary'!$H$138:$BG$138,0))="x",INDEX('Capacity Summary'!$C$139:$E$238,MATCH('Capacity Backing (Hide)'!CF$132,'Capacity Summary'!$B$139:$B$238,0),4),IF(INDEX('Capacity Summary'!$H$139:$BG$238,MATCH('Capacity Backing (Hide)'!CF$132,'Capacity Summary'!$B$139:$B$238,0),MATCH('Capacity Backing (Hide)'!$A167,'Capacity Summary'!$H$138:$BG$138,0))&lt;&gt;0,INDEX('Capacity Summary'!$H$139:$BG$238,MATCH('Capacity Backing (Hide)'!CF$132,'Capacity Summary'!$B$139:$B$238,0),MATCH('Capacity Backing (Hide)'!$A167,'Capacity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(Hide)'!$A167,'Capacity Summary'!$H$138:$BG$138,0))="x",INDEX('Capacity Summary'!$C$139:$E$238,MATCH('Capacity Backing (Hide)'!CG$132,'Capacity Summary'!$B$139:$B$238,0),4),IF(INDEX('Capacity Summary'!$H$139:$BG$238,MATCH('Capacity Backing (Hide)'!CG$132,'Capacity Summary'!$B$139:$B$238,0),MATCH('Capacity Backing (Hide)'!$A167,'Capacity Summary'!$H$138:$BG$138,0))&lt;&gt;0,INDEX('Capacity Summary'!$H$139:$BG$238,MATCH('Capacity Backing (Hide)'!CG$132,'Capacity Summary'!$B$139:$B$238,0),MATCH('Capacity Backing (Hide)'!$A167,'Capacity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(Hide)'!$A167,'Capacity Summary'!$H$138:$BG$138,0))="x",INDEX('Capacity Summary'!$C$139:$E$238,MATCH('Capacity Backing (Hide)'!CH$132,'Capacity Summary'!$B$139:$B$238,0),4),IF(INDEX('Capacity Summary'!$H$139:$BG$238,MATCH('Capacity Backing (Hide)'!CH$132,'Capacity Summary'!$B$139:$B$238,0),MATCH('Capacity Backing (Hide)'!$A167,'Capacity Summary'!$H$138:$BG$138,0))&lt;&gt;0,INDEX('Capacity Summary'!$H$139:$BG$238,MATCH('Capacity Backing (Hide)'!CH$132,'Capacity Summary'!$B$139:$B$238,0),MATCH('Capacity Backing (Hide)'!$A167,'Capacity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(Hide)'!$A167,'Capacity Summary'!$H$138:$BG$138,0))="x",INDEX('Capacity Summary'!$C$139:$E$238,MATCH('Capacity Backing (Hide)'!CI$132,'Capacity Summary'!$B$139:$B$238,0),4),IF(INDEX('Capacity Summary'!$H$139:$BG$238,MATCH('Capacity Backing (Hide)'!CI$132,'Capacity Summary'!$B$139:$B$238,0),MATCH('Capacity Backing (Hide)'!$A167,'Capacity Summary'!$H$138:$BG$138,0))&lt;&gt;0,INDEX('Capacity Summary'!$H$139:$BG$238,MATCH('Capacity Backing (Hide)'!CI$132,'Capacity Summary'!$B$139:$B$238,0),MATCH('Capacity Backing (Hide)'!$A167,'Capacity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(Hide)'!$A167,'Capacity Summary'!$H$138:$BG$138,0))="x",INDEX('Capacity Summary'!$C$139:$E$238,MATCH('Capacity Backing (Hide)'!CJ$132,'Capacity Summary'!$B$139:$B$238,0),4),IF(INDEX('Capacity Summary'!$H$139:$BG$238,MATCH('Capacity Backing (Hide)'!CJ$132,'Capacity Summary'!$B$139:$B$238,0),MATCH('Capacity Backing (Hide)'!$A167,'Capacity Summary'!$H$138:$BG$138,0))&lt;&gt;0,INDEX('Capacity Summary'!$H$139:$BG$238,MATCH('Capacity Backing (Hide)'!CJ$132,'Capacity Summary'!$B$139:$B$238,0),MATCH('Capacity Backing (Hide)'!$A167,'Capacity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(Hide)'!$A167,'Capacity Summary'!$H$138:$BG$138,0))="x",INDEX('Capacity Summary'!$C$139:$E$238,MATCH('Capacity Backing (Hide)'!CK$132,'Capacity Summary'!$B$139:$B$238,0),4),IF(INDEX('Capacity Summary'!$H$139:$BG$238,MATCH('Capacity Backing (Hide)'!CK$132,'Capacity Summary'!$B$139:$B$238,0),MATCH('Capacity Backing (Hide)'!$A167,'Capacity Summary'!$H$138:$BG$138,0))&lt;&gt;0,INDEX('Capacity Summary'!$H$139:$BG$238,MATCH('Capacity Backing (Hide)'!CK$132,'Capacity Summary'!$B$139:$B$238,0),MATCH('Capacity Backing (Hide)'!$A167,'Capacity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(Hide)'!$A167,'Capacity Summary'!$H$138:$BG$138,0))="x",INDEX('Capacity Summary'!$C$139:$E$238,MATCH('Capacity Backing (Hide)'!CL$132,'Capacity Summary'!$B$139:$B$238,0),4),IF(INDEX('Capacity Summary'!$H$139:$BG$238,MATCH('Capacity Backing (Hide)'!CL$132,'Capacity Summary'!$B$139:$B$238,0),MATCH('Capacity Backing (Hide)'!$A167,'Capacity Summary'!$H$138:$BG$138,0))&lt;&gt;0,INDEX('Capacity Summary'!$H$139:$BG$238,MATCH('Capacity Backing (Hide)'!CL$132,'Capacity Summary'!$B$139:$B$238,0),MATCH('Capacity Backing (Hide)'!$A167,'Capacity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(Hide)'!$A167,'Capacity Summary'!$H$138:$BG$138,0))="x",INDEX('Capacity Summary'!$C$139:$E$238,MATCH('Capacity Backing (Hide)'!CM$132,'Capacity Summary'!$B$139:$B$238,0),4),IF(INDEX('Capacity Summary'!$H$139:$BG$238,MATCH('Capacity Backing (Hide)'!CM$132,'Capacity Summary'!$B$139:$B$238,0),MATCH('Capacity Backing (Hide)'!$A167,'Capacity Summary'!$H$138:$BG$138,0))&lt;&gt;0,INDEX('Capacity Summary'!$H$139:$BG$238,MATCH('Capacity Backing (Hide)'!CM$132,'Capacity Summary'!$B$139:$B$238,0),MATCH('Capacity Backing (Hide)'!$A167,'Capacity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(Hide)'!$A167,'Capacity Summary'!$H$138:$BG$138,0))="x",INDEX('Capacity Summary'!$C$139:$E$238,MATCH('Capacity Backing (Hide)'!CN$132,'Capacity Summary'!$B$139:$B$238,0),4),IF(INDEX('Capacity Summary'!$H$139:$BG$238,MATCH('Capacity Backing (Hide)'!CN$132,'Capacity Summary'!$B$139:$B$238,0),MATCH('Capacity Backing (Hide)'!$A167,'Capacity Summary'!$H$138:$BG$138,0))&lt;&gt;0,INDEX('Capacity Summary'!$H$139:$BG$238,MATCH('Capacity Backing (Hide)'!CN$132,'Capacity Summary'!$B$139:$B$238,0),MATCH('Capacity Backing (Hide)'!$A167,'Capacity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(Hide)'!$A167,'Capacity Summary'!$H$138:$BG$138,0))="x",INDEX('Capacity Summary'!$C$139:$E$238,MATCH('Capacity Backing (Hide)'!CO$132,'Capacity Summary'!$B$139:$B$238,0),4),IF(INDEX('Capacity Summary'!$H$139:$BG$238,MATCH('Capacity Backing (Hide)'!CO$132,'Capacity Summary'!$B$139:$B$238,0),MATCH('Capacity Backing (Hide)'!$A167,'Capacity Summary'!$H$138:$BG$138,0))&lt;&gt;0,INDEX('Capacity Summary'!$H$139:$BG$238,MATCH('Capacity Backing (Hide)'!CO$132,'Capacity Summary'!$B$139:$B$238,0),MATCH('Capacity Backing (Hide)'!$A167,'Capacity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(Hide)'!$A167,'Capacity Summary'!$H$138:$BG$138,0))="x",INDEX('Capacity Summary'!$C$139:$E$238,MATCH('Capacity Backing (Hide)'!CP$132,'Capacity Summary'!$B$139:$B$238,0),4),IF(INDEX('Capacity Summary'!$H$139:$BG$238,MATCH('Capacity Backing (Hide)'!CP$132,'Capacity Summary'!$B$139:$B$238,0),MATCH('Capacity Backing (Hide)'!$A167,'Capacity Summary'!$H$138:$BG$138,0))&lt;&gt;0,INDEX('Capacity Summary'!$H$139:$BG$238,MATCH('Capacity Backing (Hide)'!CP$132,'Capacity Summary'!$B$139:$B$238,0),MATCH('Capacity Backing (Hide)'!$A167,'Capacity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(Hide)'!$A167,'Capacity Summary'!$H$138:$BG$138,0))="x",INDEX('Capacity Summary'!$C$139:$E$238,MATCH('Capacity Backing (Hide)'!CQ$132,'Capacity Summary'!$B$139:$B$238,0),4),IF(INDEX('Capacity Summary'!$H$139:$BG$238,MATCH('Capacity Backing (Hide)'!CQ$132,'Capacity Summary'!$B$139:$B$238,0),MATCH('Capacity Backing (Hide)'!$A167,'Capacity Summary'!$H$138:$BG$138,0))&lt;&gt;0,INDEX('Capacity Summary'!$H$139:$BG$238,MATCH('Capacity Backing (Hide)'!CQ$132,'Capacity Summary'!$B$139:$B$238,0),MATCH('Capacity Backing (Hide)'!$A167,'Capacity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(Hide)'!$A167,'Capacity Summary'!$H$138:$BG$138,0))="x",INDEX('Capacity Summary'!$C$139:$E$238,MATCH('Capacity Backing (Hide)'!CR$132,'Capacity Summary'!$B$139:$B$238,0),4),IF(INDEX('Capacity Summary'!$H$139:$BG$238,MATCH('Capacity Backing (Hide)'!CR$132,'Capacity Summary'!$B$139:$B$238,0),MATCH('Capacity Backing (Hide)'!$A167,'Capacity Summary'!$H$138:$BG$138,0))&lt;&gt;0,INDEX('Capacity Summary'!$H$139:$BG$238,MATCH('Capacity Backing (Hide)'!CR$132,'Capacity Summary'!$B$139:$B$238,0),MATCH('Capacity Backing (Hide)'!$A167,'Capacity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(Hide)'!$A167,'Capacity Summary'!$H$138:$BG$138,0))="x",INDEX('Capacity Summary'!$C$139:$E$238,MATCH('Capacity Backing (Hide)'!CS$132,'Capacity Summary'!$B$139:$B$238,0),4),IF(INDEX('Capacity Summary'!$H$139:$BG$238,MATCH('Capacity Backing (Hide)'!CS$132,'Capacity Summary'!$B$139:$B$238,0),MATCH('Capacity Backing (Hide)'!$A167,'Capacity Summary'!$H$138:$BG$138,0))&lt;&gt;0,INDEX('Capacity Summary'!$H$139:$BG$238,MATCH('Capacity Backing (Hide)'!CS$132,'Capacity Summary'!$B$139:$B$238,0),MATCH('Capacity Backing (Hide)'!$A167,'Capacity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(Hide)'!$A167,'Capacity Summary'!$H$138:$BG$138,0))="x",INDEX('Capacity Summary'!$C$139:$E$238,MATCH('Capacity Backing (Hide)'!CT$132,'Capacity Summary'!$B$139:$B$238,0),4),IF(INDEX('Capacity Summary'!$H$139:$BG$238,MATCH('Capacity Backing (Hide)'!CT$132,'Capacity Summary'!$B$139:$B$238,0),MATCH('Capacity Backing (Hide)'!$A167,'Capacity Summary'!$H$138:$BG$138,0))&lt;&gt;0,INDEX('Capacity Summary'!$H$139:$BG$238,MATCH('Capacity Backing (Hide)'!CT$132,'Capacity Summary'!$B$139:$B$238,0),MATCH('Capacity Backing (Hide)'!$A167,'Capacity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(Hide)'!$A167,'Capacity Summary'!$H$138:$BG$138,0))="x",INDEX('Capacity Summary'!$C$139:$E$238,MATCH('Capacity Backing (Hide)'!CU$132,'Capacity Summary'!$B$139:$B$238,0),4),IF(INDEX('Capacity Summary'!$H$139:$BG$238,MATCH('Capacity Backing (Hide)'!CU$132,'Capacity Summary'!$B$139:$B$238,0),MATCH('Capacity Backing (Hide)'!$A167,'Capacity Summary'!$H$138:$BG$138,0))&lt;&gt;0,INDEX('Capacity Summary'!$H$139:$BG$238,MATCH('Capacity Backing (Hide)'!CU$132,'Capacity Summary'!$B$139:$B$238,0),MATCH('Capacity Backing (Hide)'!$A167,'Capacity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(Hide)'!$A167,'Capacity Summary'!$H$138:$BG$138,0))="x",INDEX('Capacity Summary'!$C$139:$E$238,MATCH('Capacity Backing (Hide)'!CV$132,'Capacity Summary'!$B$139:$B$238,0),4),IF(INDEX('Capacity Summary'!$H$139:$BG$238,MATCH('Capacity Backing (Hide)'!CV$132,'Capacity Summary'!$B$139:$B$238,0),MATCH('Capacity Backing (Hide)'!$A167,'Capacity Summary'!$H$138:$BG$138,0))&lt;&gt;0,INDEX('Capacity Summary'!$H$139:$BG$238,MATCH('Capacity Backing (Hide)'!CV$132,'Capacity Summary'!$B$139:$B$238,0),MATCH('Capacity Backing (Hide)'!$A167,'Capacity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(Hide)'!$A167,'Capacity Summary'!$H$138:$BG$138,0))="x",INDEX('Capacity Summary'!$C$139:$E$238,MATCH('Capacity Backing (Hide)'!CW$132,'Capacity Summary'!$B$139:$B$238,0),4),IF(INDEX('Capacity Summary'!$H$139:$BG$238,MATCH('Capacity Backing (Hide)'!CW$132,'Capacity Summary'!$B$139:$B$238,0),MATCH('Capacity Backing (Hide)'!$A167,'Capacity Summary'!$H$138:$BG$138,0))&lt;&gt;0,INDEX('Capacity Summary'!$H$139:$BG$238,MATCH('Capacity Backing (Hide)'!CW$132,'Capacity Summary'!$B$139:$B$238,0),MATCH('Capacity Backing (Hide)'!$A167,'Capacity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8" spans="1:101" x14ac:dyDescent="0.35">
      <c r="A168" s="2">
        <f ca="1">'Required Capacity (Hide)'!E38</f>
        <v>44459</v>
      </c>
      <c r="B16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(Hide)'!$A168,'Capacity Summary'!$H$138:$BG$138,0))="x",INDEX('Capacity Summary'!$C$139:$E$238,MATCH('Capacity Backing (Hide)'!B$132,'Capacity Summary'!$B$139:$B$238,0),4),IF(INDEX('Capacity Summary'!$H$139:$BG$238,MATCH('Capacity Backing (Hide)'!B$132,'Capacity Summary'!$B$139:$B$238,0),MATCH('Capacity Backing (Hide)'!$A168,'Capacity Summary'!$H$138:$BG$138,0))&lt;&gt;0,INDEX('Capacity Summary'!$H$139:$BG$238,MATCH('Capacity Backing (Hide)'!B$132,'Capacity Summary'!$B$139:$B$238,0),MATCH('Capacity Backing (Hide)'!$A168,'Capacity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(Hide)'!$A168,'Capacity Summary'!$H$138:$BG$138,0))="x",INDEX('Capacity Summary'!$C$139:$E$238,MATCH('Capacity Backing (Hide)'!C$132,'Capacity Summary'!$B$139:$B$238,0),4),IF(INDEX('Capacity Summary'!$H$139:$BG$238,MATCH('Capacity Backing (Hide)'!C$132,'Capacity Summary'!$B$139:$B$238,0),MATCH('Capacity Backing (Hide)'!$A168,'Capacity Summary'!$H$138:$BG$138,0))&lt;&gt;0,INDEX('Capacity Summary'!$H$139:$BG$238,MATCH('Capacity Backing (Hide)'!C$132,'Capacity Summary'!$B$139:$B$238,0),MATCH('Capacity Backing (Hide)'!$A168,'Capacity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(Hide)'!$A168,'Capacity Summary'!$H$138:$BG$138,0))="x",INDEX('Capacity Summary'!$C$139:$E$238,MATCH('Capacity Backing (Hide)'!D$132,'Capacity Summary'!$B$139:$B$238,0),4),IF(INDEX('Capacity Summary'!$H$139:$BG$238,MATCH('Capacity Backing (Hide)'!D$132,'Capacity Summary'!$B$139:$B$238,0),MATCH('Capacity Backing (Hide)'!$A168,'Capacity Summary'!$H$138:$BG$138,0))&lt;&gt;0,INDEX('Capacity Summary'!$H$139:$BG$238,MATCH('Capacity Backing (Hide)'!D$132,'Capacity Summary'!$B$139:$B$238,0),MATCH('Capacity Backing (Hide)'!$A168,'Capacity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(Hide)'!$A168,'Capacity Summary'!$H$138:$BG$138,0))="x",INDEX('Capacity Summary'!$C$139:$E$238,MATCH('Capacity Backing (Hide)'!E$132,'Capacity Summary'!$B$139:$B$238,0),4),IF(INDEX('Capacity Summary'!$H$139:$BG$238,MATCH('Capacity Backing (Hide)'!E$132,'Capacity Summary'!$B$139:$B$238,0),MATCH('Capacity Backing (Hide)'!$A168,'Capacity Summary'!$H$138:$BG$138,0))&lt;&gt;0,INDEX('Capacity Summary'!$H$139:$BG$238,MATCH('Capacity Backing (Hide)'!E$132,'Capacity Summary'!$B$139:$B$238,0),MATCH('Capacity Backing (Hide)'!$A168,'Capacity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(Hide)'!$A168,'Capacity Summary'!$H$138:$BG$138,0))="x",INDEX('Capacity Summary'!$C$139:$E$238,MATCH('Capacity Backing (Hide)'!F$132,'Capacity Summary'!$B$139:$B$238,0),4),IF(INDEX('Capacity Summary'!$H$139:$BG$238,MATCH('Capacity Backing (Hide)'!F$132,'Capacity Summary'!$B$139:$B$238,0),MATCH('Capacity Backing (Hide)'!$A168,'Capacity Summary'!$H$138:$BG$138,0))&lt;&gt;0,INDEX('Capacity Summary'!$H$139:$BG$238,MATCH('Capacity Backing (Hide)'!F$132,'Capacity Summary'!$B$139:$B$238,0),MATCH('Capacity Backing (Hide)'!$A168,'Capacity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(Hide)'!$A168,'Capacity Summary'!$H$138:$BG$138,0))="x",INDEX('Capacity Summary'!$C$139:$E$238,MATCH('Capacity Backing (Hide)'!G$132,'Capacity Summary'!$B$139:$B$238,0),4),IF(INDEX('Capacity Summary'!$H$139:$BG$238,MATCH('Capacity Backing (Hide)'!G$132,'Capacity Summary'!$B$139:$B$238,0),MATCH('Capacity Backing (Hide)'!$A168,'Capacity Summary'!$H$138:$BG$138,0))&lt;&gt;0,INDEX('Capacity Summary'!$H$139:$BG$238,MATCH('Capacity Backing (Hide)'!G$132,'Capacity Summary'!$B$139:$B$238,0),MATCH('Capacity Backing (Hide)'!$A168,'Capacity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(Hide)'!$A168,'Capacity Summary'!$H$138:$BG$138,0))="x",INDEX('Capacity Summary'!$C$139:$E$238,MATCH('Capacity Backing (Hide)'!H$132,'Capacity Summary'!$B$139:$B$238,0),4),IF(INDEX('Capacity Summary'!$H$139:$BG$238,MATCH('Capacity Backing (Hide)'!H$132,'Capacity Summary'!$B$139:$B$238,0),MATCH('Capacity Backing (Hide)'!$A168,'Capacity Summary'!$H$138:$BG$138,0))&lt;&gt;0,INDEX('Capacity Summary'!$H$139:$BG$238,MATCH('Capacity Backing (Hide)'!H$132,'Capacity Summary'!$B$139:$B$238,0),MATCH('Capacity Backing (Hide)'!$A168,'Capacity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(Hide)'!$A168,'Capacity Summary'!$H$138:$BG$138,0))="x",INDEX('Capacity Summary'!$C$139:$E$238,MATCH('Capacity Backing (Hide)'!I$132,'Capacity Summary'!$B$139:$B$238,0),4),IF(INDEX('Capacity Summary'!$H$139:$BG$238,MATCH('Capacity Backing (Hide)'!I$132,'Capacity Summary'!$B$139:$B$238,0),MATCH('Capacity Backing (Hide)'!$A168,'Capacity Summary'!$H$138:$BG$138,0))&lt;&gt;0,INDEX('Capacity Summary'!$H$139:$BG$238,MATCH('Capacity Backing (Hide)'!I$132,'Capacity Summary'!$B$139:$B$238,0),MATCH('Capacity Backing (Hide)'!$A168,'Capacity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(Hide)'!$A168,'Capacity Summary'!$H$138:$BG$138,0))="x",INDEX('Capacity Summary'!$C$139:$E$238,MATCH('Capacity Backing (Hide)'!J$132,'Capacity Summary'!$B$139:$B$238,0),4),IF(INDEX('Capacity Summary'!$H$139:$BG$238,MATCH('Capacity Backing (Hide)'!J$132,'Capacity Summary'!$B$139:$B$238,0),MATCH('Capacity Backing (Hide)'!$A168,'Capacity Summary'!$H$138:$BG$138,0))&lt;&gt;0,INDEX('Capacity Summary'!$H$139:$BG$238,MATCH('Capacity Backing (Hide)'!J$132,'Capacity Summary'!$B$139:$B$238,0),MATCH('Capacity Backing (Hide)'!$A168,'Capacity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(Hide)'!$A168,'Capacity Summary'!$H$138:$BG$138,0))="x",INDEX('Capacity Summary'!$C$139:$E$238,MATCH('Capacity Backing (Hide)'!K$132,'Capacity Summary'!$B$139:$B$238,0),4),IF(INDEX('Capacity Summary'!$H$139:$BG$238,MATCH('Capacity Backing (Hide)'!K$132,'Capacity Summary'!$B$139:$B$238,0),MATCH('Capacity Backing (Hide)'!$A168,'Capacity Summary'!$H$138:$BG$138,0))&lt;&gt;0,INDEX('Capacity Summary'!$H$139:$BG$238,MATCH('Capacity Backing (Hide)'!K$132,'Capacity Summary'!$B$139:$B$238,0),MATCH('Capacity Backing (Hide)'!$A168,'Capacity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(Hide)'!$A168,'Capacity Summary'!$H$138:$BG$138,0))="x",INDEX('Capacity Summary'!$C$139:$E$238,MATCH('Capacity Backing (Hide)'!L$132,'Capacity Summary'!$B$139:$B$238,0),4),IF(INDEX('Capacity Summary'!$H$139:$BG$238,MATCH('Capacity Backing (Hide)'!L$132,'Capacity Summary'!$B$139:$B$238,0),MATCH('Capacity Backing (Hide)'!$A168,'Capacity Summary'!$H$138:$BG$138,0))&lt;&gt;0,INDEX('Capacity Summary'!$H$139:$BG$238,MATCH('Capacity Backing (Hide)'!L$132,'Capacity Summary'!$B$139:$B$238,0),MATCH('Capacity Backing (Hide)'!$A168,'Capacity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(Hide)'!$A168,'Capacity Summary'!$H$138:$BG$138,0))="x",INDEX('Capacity Summary'!$C$139:$E$238,MATCH('Capacity Backing (Hide)'!M$132,'Capacity Summary'!$B$139:$B$238,0),4),IF(INDEX('Capacity Summary'!$H$139:$BG$238,MATCH('Capacity Backing (Hide)'!M$132,'Capacity Summary'!$B$139:$B$238,0),MATCH('Capacity Backing (Hide)'!$A168,'Capacity Summary'!$H$138:$BG$138,0))&lt;&gt;0,INDEX('Capacity Summary'!$H$139:$BG$238,MATCH('Capacity Backing (Hide)'!M$132,'Capacity Summary'!$B$139:$B$238,0),MATCH('Capacity Backing (Hide)'!$A168,'Capacity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(Hide)'!$A168,'Capacity Summary'!$H$138:$BG$138,0))="x",INDEX('Capacity Summary'!$C$139:$E$238,MATCH('Capacity Backing (Hide)'!N$132,'Capacity Summary'!$B$139:$B$238,0),4),IF(INDEX('Capacity Summary'!$H$139:$BG$238,MATCH('Capacity Backing (Hide)'!N$132,'Capacity Summary'!$B$139:$B$238,0),MATCH('Capacity Backing (Hide)'!$A168,'Capacity Summary'!$H$138:$BG$138,0))&lt;&gt;0,INDEX('Capacity Summary'!$H$139:$BG$238,MATCH('Capacity Backing (Hide)'!N$132,'Capacity Summary'!$B$139:$B$238,0),MATCH('Capacity Backing (Hide)'!$A168,'Capacity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(Hide)'!$A168,'Capacity Summary'!$H$138:$BG$138,0))="x",INDEX('Capacity Summary'!$C$139:$E$238,MATCH('Capacity Backing (Hide)'!O$132,'Capacity Summary'!$B$139:$B$238,0),4),IF(INDEX('Capacity Summary'!$H$139:$BG$238,MATCH('Capacity Backing (Hide)'!O$132,'Capacity Summary'!$B$139:$B$238,0),MATCH('Capacity Backing (Hide)'!$A168,'Capacity Summary'!$H$138:$BG$138,0))&lt;&gt;0,INDEX('Capacity Summary'!$H$139:$BG$238,MATCH('Capacity Backing (Hide)'!O$132,'Capacity Summary'!$B$139:$B$238,0),MATCH('Capacity Backing (Hide)'!$A168,'Capacity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(Hide)'!$A168,'Capacity Summary'!$H$138:$BG$138,0))="x",INDEX('Capacity Summary'!$C$139:$E$238,MATCH('Capacity Backing (Hide)'!P$132,'Capacity Summary'!$B$139:$B$238,0),4),IF(INDEX('Capacity Summary'!$H$139:$BG$238,MATCH('Capacity Backing (Hide)'!P$132,'Capacity Summary'!$B$139:$B$238,0),MATCH('Capacity Backing (Hide)'!$A168,'Capacity Summary'!$H$138:$BG$138,0))&lt;&gt;0,INDEX('Capacity Summary'!$H$139:$BG$238,MATCH('Capacity Backing (Hide)'!P$132,'Capacity Summary'!$B$139:$B$238,0),MATCH('Capacity Backing (Hide)'!$A168,'Capacity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(Hide)'!$A168,'Capacity Summary'!$H$138:$BG$138,0))="x",INDEX('Capacity Summary'!$C$139:$E$238,MATCH('Capacity Backing (Hide)'!Q$132,'Capacity Summary'!$B$139:$B$238,0),4),IF(INDEX('Capacity Summary'!$H$139:$BG$238,MATCH('Capacity Backing (Hide)'!Q$132,'Capacity Summary'!$B$139:$B$238,0),MATCH('Capacity Backing (Hide)'!$A168,'Capacity Summary'!$H$138:$BG$138,0))&lt;&gt;0,INDEX('Capacity Summary'!$H$139:$BG$238,MATCH('Capacity Backing (Hide)'!Q$132,'Capacity Summary'!$B$139:$B$238,0),MATCH('Capacity Backing (Hide)'!$A168,'Capacity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(Hide)'!$A168,'Capacity Summary'!$H$138:$BG$138,0))="x",INDEX('Capacity Summary'!$C$139:$E$238,MATCH('Capacity Backing (Hide)'!R$132,'Capacity Summary'!$B$139:$B$238,0),4),IF(INDEX('Capacity Summary'!$H$139:$BG$238,MATCH('Capacity Backing (Hide)'!R$132,'Capacity Summary'!$B$139:$B$238,0),MATCH('Capacity Backing (Hide)'!$A168,'Capacity Summary'!$H$138:$BG$138,0))&lt;&gt;0,INDEX('Capacity Summary'!$H$139:$BG$238,MATCH('Capacity Backing (Hide)'!R$132,'Capacity Summary'!$B$139:$B$238,0),MATCH('Capacity Backing (Hide)'!$A168,'Capacity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(Hide)'!$A168,'Capacity Summary'!$H$138:$BG$138,0))="x",INDEX('Capacity Summary'!$C$139:$E$238,MATCH('Capacity Backing (Hide)'!S$132,'Capacity Summary'!$B$139:$B$238,0),4),IF(INDEX('Capacity Summary'!$H$139:$BG$238,MATCH('Capacity Backing (Hide)'!S$132,'Capacity Summary'!$B$139:$B$238,0),MATCH('Capacity Backing (Hide)'!$A168,'Capacity Summary'!$H$138:$BG$138,0))&lt;&gt;0,INDEX('Capacity Summary'!$H$139:$BG$238,MATCH('Capacity Backing (Hide)'!S$132,'Capacity Summary'!$B$139:$B$238,0),MATCH('Capacity Backing (Hide)'!$A168,'Capacity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(Hide)'!$A168,'Capacity Summary'!$H$138:$BG$138,0))="x",INDEX('Capacity Summary'!$C$139:$E$238,MATCH('Capacity Backing (Hide)'!T$132,'Capacity Summary'!$B$139:$B$238,0),4),IF(INDEX('Capacity Summary'!$H$139:$BG$238,MATCH('Capacity Backing (Hide)'!T$132,'Capacity Summary'!$B$139:$B$238,0),MATCH('Capacity Backing (Hide)'!$A168,'Capacity Summary'!$H$138:$BG$138,0))&lt;&gt;0,INDEX('Capacity Summary'!$H$139:$BG$238,MATCH('Capacity Backing (Hide)'!T$132,'Capacity Summary'!$B$139:$B$238,0),MATCH('Capacity Backing (Hide)'!$A168,'Capacity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(Hide)'!$A168,'Capacity Summary'!$H$138:$BG$138,0))="x",INDEX('Capacity Summary'!$C$139:$E$238,MATCH('Capacity Backing (Hide)'!U$132,'Capacity Summary'!$B$139:$B$238,0),4),IF(INDEX('Capacity Summary'!$H$139:$BG$238,MATCH('Capacity Backing (Hide)'!U$132,'Capacity Summary'!$B$139:$B$238,0),MATCH('Capacity Backing (Hide)'!$A168,'Capacity Summary'!$H$138:$BG$138,0))&lt;&gt;0,INDEX('Capacity Summary'!$H$139:$BG$238,MATCH('Capacity Backing (Hide)'!U$132,'Capacity Summary'!$B$139:$B$238,0),MATCH('Capacity Backing (Hide)'!$A168,'Capacity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(Hide)'!$A168,'Capacity Summary'!$H$138:$BG$138,0))="x",INDEX('Capacity Summary'!$C$139:$E$238,MATCH('Capacity Backing (Hide)'!V$132,'Capacity Summary'!$B$139:$B$238,0),4),IF(INDEX('Capacity Summary'!$H$139:$BG$238,MATCH('Capacity Backing (Hide)'!V$132,'Capacity Summary'!$B$139:$B$238,0),MATCH('Capacity Backing (Hide)'!$A168,'Capacity Summary'!$H$138:$BG$138,0))&lt;&gt;0,INDEX('Capacity Summary'!$H$139:$BG$238,MATCH('Capacity Backing (Hide)'!V$132,'Capacity Summary'!$B$139:$B$238,0),MATCH('Capacity Backing (Hide)'!$A168,'Capacity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(Hide)'!$A168,'Capacity Summary'!$H$138:$BG$138,0))="x",INDEX('Capacity Summary'!$C$139:$E$238,MATCH('Capacity Backing (Hide)'!W$132,'Capacity Summary'!$B$139:$B$238,0),4),IF(INDEX('Capacity Summary'!$H$139:$BG$238,MATCH('Capacity Backing (Hide)'!W$132,'Capacity Summary'!$B$139:$B$238,0),MATCH('Capacity Backing (Hide)'!$A168,'Capacity Summary'!$H$138:$BG$138,0))&lt;&gt;0,INDEX('Capacity Summary'!$H$139:$BG$238,MATCH('Capacity Backing (Hide)'!W$132,'Capacity Summary'!$B$139:$B$238,0),MATCH('Capacity Backing (Hide)'!$A168,'Capacity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(Hide)'!$A168,'Capacity Summary'!$H$138:$BG$138,0))="x",INDEX('Capacity Summary'!$C$139:$E$238,MATCH('Capacity Backing (Hide)'!X$132,'Capacity Summary'!$B$139:$B$238,0),4),IF(INDEX('Capacity Summary'!$H$139:$BG$238,MATCH('Capacity Backing (Hide)'!X$132,'Capacity Summary'!$B$139:$B$238,0),MATCH('Capacity Backing (Hide)'!$A168,'Capacity Summary'!$H$138:$BG$138,0))&lt;&gt;0,INDEX('Capacity Summary'!$H$139:$BG$238,MATCH('Capacity Backing (Hide)'!X$132,'Capacity Summary'!$B$139:$B$238,0),MATCH('Capacity Backing (Hide)'!$A168,'Capacity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(Hide)'!$A168,'Capacity Summary'!$H$138:$BG$138,0))="x",INDEX('Capacity Summary'!$C$139:$E$238,MATCH('Capacity Backing (Hide)'!Y$132,'Capacity Summary'!$B$139:$B$238,0),4),IF(INDEX('Capacity Summary'!$H$139:$BG$238,MATCH('Capacity Backing (Hide)'!Y$132,'Capacity Summary'!$B$139:$B$238,0),MATCH('Capacity Backing (Hide)'!$A168,'Capacity Summary'!$H$138:$BG$138,0))&lt;&gt;0,INDEX('Capacity Summary'!$H$139:$BG$238,MATCH('Capacity Backing (Hide)'!Y$132,'Capacity Summary'!$B$139:$B$238,0),MATCH('Capacity Backing (Hide)'!$A168,'Capacity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(Hide)'!$A168,'Capacity Summary'!$H$138:$BG$138,0))="x",INDEX('Capacity Summary'!$C$139:$E$238,MATCH('Capacity Backing (Hide)'!Z$132,'Capacity Summary'!$B$139:$B$238,0),4),IF(INDEX('Capacity Summary'!$H$139:$BG$238,MATCH('Capacity Backing (Hide)'!Z$132,'Capacity Summary'!$B$139:$B$238,0),MATCH('Capacity Backing (Hide)'!$A168,'Capacity Summary'!$H$138:$BG$138,0))&lt;&gt;0,INDEX('Capacity Summary'!$H$139:$BG$238,MATCH('Capacity Backing (Hide)'!Z$132,'Capacity Summary'!$B$139:$B$238,0),MATCH('Capacity Backing (Hide)'!$A168,'Capacity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(Hide)'!$A168,'Capacity Summary'!$H$138:$BG$138,0))="x",INDEX('Capacity Summary'!$C$139:$E$238,MATCH('Capacity Backing (Hide)'!AA$132,'Capacity Summary'!$B$139:$B$238,0),4),IF(INDEX('Capacity Summary'!$H$139:$BG$238,MATCH('Capacity Backing (Hide)'!AA$132,'Capacity Summary'!$B$139:$B$238,0),MATCH('Capacity Backing (Hide)'!$A168,'Capacity Summary'!$H$138:$BG$138,0))&lt;&gt;0,INDEX('Capacity Summary'!$H$139:$BG$238,MATCH('Capacity Backing (Hide)'!AA$132,'Capacity Summary'!$B$139:$B$238,0),MATCH('Capacity Backing (Hide)'!$A168,'Capacity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(Hide)'!$A168,'Capacity Summary'!$H$138:$BG$138,0))="x",INDEX('Capacity Summary'!$C$139:$E$238,MATCH('Capacity Backing (Hide)'!AB$132,'Capacity Summary'!$B$139:$B$238,0),4),IF(INDEX('Capacity Summary'!$H$139:$BG$238,MATCH('Capacity Backing (Hide)'!AB$132,'Capacity Summary'!$B$139:$B$238,0),MATCH('Capacity Backing (Hide)'!$A168,'Capacity Summary'!$H$138:$BG$138,0))&lt;&gt;0,INDEX('Capacity Summary'!$H$139:$BG$238,MATCH('Capacity Backing (Hide)'!AB$132,'Capacity Summary'!$B$139:$B$238,0),MATCH('Capacity Backing (Hide)'!$A168,'Capacity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(Hide)'!$A168,'Capacity Summary'!$H$138:$BG$138,0))="x",INDEX('Capacity Summary'!$C$139:$E$238,MATCH('Capacity Backing (Hide)'!AC$132,'Capacity Summary'!$B$139:$B$238,0),4),IF(INDEX('Capacity Summary'!$H$139:$BG$238,MATCH('Capacity Backing (Hide)'!AC$132,'Capacity Summary'!$B$139:$B$238,0),MATCH('Capacity Backing (Hide)'!$A168,'Capacity Summary'!$H$138:$BG$138,0))&lt;&gt;0,INDEX('Capacity Summary'!$H$139:$BG$238,MATCH('Capacity Backing (Hide)'!AC$132,'Capacity Summary'!$B$139:$B$238,0),MATCH('Capacity Backing (Hide)'!$A168,'Capacity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(Hide)'!$A168,'Capacity Summary'!$H$138:$BG$138,0))="x",INDEX('Capacity Summary'!$C$139:$E$238,MATCH('Capacity Backing (Hide)'!AD$132,'Capacity Summary'!$B$139:$B$238,0),4),IF(INDEX('Capacity Summary'!$H$139:$BG$238,MATCH('Capacity Backing (Hide)'!AD$132,'Capacity Summary'!$B$139:$B$238,0),MATCH('Capacity Backing (Hide)'!$A168,'Capacity Summary'!$H$138:$BG$138,0))&lt;&gt;0,INDEX('Capacity Summary'!$H$139:$BG$238,MATCH('Capacity Backing (Hide)'!AD$132,'Capacity Summary'!$B$139:$B$238,0),MATCH('Capacity Backing (Hide)'!$A168,'Capacity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(Hide)'!$A168,'Capacity Summary'!$H$138:$BG$138,0))="x",INDEX('Capacity Summary'!$C$139:$E$238,MATCH('Capacity Backing (Hide)'!AE$132,'Capacity Summary'!$B$139:$B$238,0),4),IF(INDEX('Capacity Summary'!$H$139:$BG$238,MATCH('Capacity Backing (Hide)'!AE$132,'Capacity Summary'!$B$139:$B$238,0),MATCH('Capacity Backing (Hide)'!$A168,'Capacity Summary'!$H$138:$BG$138,0))&lt;&gt;0,INDEX('Capacity Summary'!$H$139:$BG$238,MATCH('Capacity Backing (Hide)'!AE$132,'Capacity Summary'!$B$139:$B$238,0),MATCH('Capacity Backing (Hide)'!$A168,'Capacity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(Hide)'!$A168,'Capacity Summary'!$H$138:$BG$138,0))="x",INDEX('Capacity Summary'!$C$139:$E$238,MATCH('Capacity Backing (Hide)'!AF$132,'Capacity Summary'!$B$139:$B$238,0),4),IF(INDEX('Capacity Summary'!$H$139:$BG$238,MATCH('Capacity Backing (Hide)'!AF$132,'Capacity Summary'!$B$139:$B$238,0),MATCH('Capacity Backing (Hide)'!$A168,'Capacity Summary'!$H$138:$BG$138,0))&lt;&gt;0,INDEX('Capacity Summary'!$H$139:$BG$238,MATCH('Capacity Backing (Hide)'!AF$132,'Capacity Summary'!$B$139:$B$238,0),MATCH('Capacity Backing (Hide)'!$A168,'Capacity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(Hide)'!$A168,'Capacity Summary'!$H$138:$BG$138,0))="x",INDEX('Capacity Summary'!$C$139:$E$238,MATCH('Capacity Backing (Hide)'!AG$132,'Capacity Summary'!$B$139:$B$238,0),4),IF(INDEX('Capacity Summary'!$H$139:$BG$238,MATCH('Capacity Backing (Hide)'!AG$132,'Capacity Summary'!$B$139:$B$238,0),MATCH('Capacity Backing (Hide)'!$A168,'Capacity Summary'!$H$138:$BG$138,0))&lt;&gt;0,INDEX('Capacity Summary'!$H$139:$BG$238,MATCH('Capacity Backing (Hide)'!AG$132,'Capacity Summary'!$B$139:$B$238,0),MATCH('Capacity Backing (Hide)'!$A168,'Capacity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(Hide)'!$A168,'Capacity Summary'!$H$138:$BG$138,0))="x",INDEX('Capacity Summary'!$C$139:$E$238,MATCH('Capacity Backing (Hide)'!AH$132,'Capacity Summary'!$B$139:$B$238,0),4),IF(INDEX('Capacity Summary'!$H$139:$BG$238,MATCH('Capacity Backing (Hide)'!AH$132,'Capacity Summary'!$B$139:$B$238,0),MATCH('Capacity Backing (Hide)'!$A168,'Capacity Summary'!$H$138:$BG$138,0))&lt;&gt;0,INDEX('Capacity Summary'!$H$139:$BG$238,MATCH('Capacity Backing (Hide)'!AH$132,'Capacity Summary'!$B$139:$B$238,0),MATCH('Capacity Backing (Hide)'!$A168,'Capacity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(Hide)'!$A168,'Capacity Summary'!$H$138:$BG$138,0))="x",INDEX('Capacity Summary'!$C$139:$E$238,MATCH('Capacity Backing (Hide)'!AI$132,'Capacity Summary'!$B$139:$B$238,0),4),IF(INDEX('Capacity Summary'!$H$139:$BG$238,MATCH('Capacity Backing (Hide)'!AI$132,'Capacity Summary'!$B$139:$B$238,0),MATCH('Capacity Backing (Hide)'!$A168,'Capacity Summary'!$H$138:$BG$138,0))&lt;&gt;0,INDEX('Capacity Summary'!$H$139:$BG$238,MATCH('Capacity Backing (Hide)'!AI$132,'Capacity Summary'!$B$139:$B$238,0),MATCH('Capacity Backing (Hide)'!$A168,'Capacity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(Hide)'!$A168,'Capacity Summary'!$H$138:$BG$138,0))="x",INDEX('Capacity Summary'!$C$139:$E$238,MATCH('Capacity Backing (Hide)'!AJ$132,'Capacity Summary'!$B$139:$B$238,0),4),IF(INDEX('Capacity Summary'!$H$139:$BG$238,MATCH('Capacity Backing (Hide)'!AJ$132,'Capacity Summary'!$B$139:$B$238,0),MATCH('Capacity Backing (Hide)'!$A168,'Capacity Summary'!$H$138:$BG$138,0))&lt;&gt;0,INDEX('Capacity Summary'!$H$139:$BG$238,MATCH('Capacity Backing (Hide)'!AJ$132,'Capacity Summary'!$B$139:$B$238,0),MATCH('Capacity Backing (Hide)'!$A168,'Capacity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(Hide)'!$A168,'Capacity Summary'!$H$138:$BG$138,0))="x",INDEX('Capacity Summary'!$C$139:$E$238,MATCH('Capacity Backing (Hide)'!AK$132,'Capacity Summary'!$B$139:$B$238,0),4),IF(INDEX('Capacity Summary'!$H$139:$BG$238,MATCH('Capacity Backing (Hide)'!AK$132,'Capacity Summary'!$B$139:$B$238,0),MATCH('Capacity Backing (Hide)'!$A168,'Capacity Summary'!$H$138:$BG$138,0))&lt;&gt;0,INDEX('Capacity Summary'!$H$139:$BG$238,MATCH('Capacity Backing (Hide)'!AK$132,'Capacity Summary'!$B$139:$B$238,0),MATCH('Capacity Backing (Hide)'!$A168,'Capacity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(Hide)'!$A168,'Capacity Summary'!$H$138:$BG$138,0))="x",INDEX('Capacity Summary'!$C$139:$E$238,MATCH('Capacity Backing (Hide)'!AL$132,'Capacity Summary'!$B$139:$B$238,0),4),IF(INDEX('Capacity Summary'!$H$139:$BG$238,MATCH('Capacity Backing (Hide)'!AL$132,'Capacity Summary'!$B$139:$B$238,0),MATCH('Capacity Backing (Hide)'!$A168,'Capacity Summary'!$H$138:$BG$138,0))&lt;&gt;0,INDEX('Capacity Summary'!$H$139:$BG$238,MATCH('Capacity Backing (Hide)'!AL$132,'Capacity Summary'!$B$139:$B$238,0),MATCH('Capacity Backing (Hide)'!$A168,'Capacity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(Hide)'!$A168,'Capacity Summary'!$H$138:$BG$138,0))="x",INDEX('Capacity Summary'!$C$139:$E$238,MATCH('Capacity Backing (Hide)'!AM$132,'Capacity Summary'!$B$139:$B$238,0),4),IF(INDEX('Capacity Summary'!$H$139:$BG$238,MATCH('Capacity Backing (Hide)'!AM$132,'Capacity Summary'!$B$139:$B$238,0),MATCH('Capacity Backing (Hide)'!$A168,'Capacity Summary'!$H$138:$BG$138,0))&lt;&gt;0,INDEX('Capacity Summary'!$H$139:$BG$238,MATCH('Capacity Backing (Hide)'!AM$132,'Capacity Summary'!$B$139:$B$238,0),MATCH('Capacity Backing (Hide)'!$A168,'Capacity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(Hide)'!$A168,'Capacity Summary'!$H$138:$BG$138,0))="x",INDEX('Capacity Summary'!$C$139:$E$238,MATCH('Capacity Backing (Hide)'!AN$132,'Capacity Summary'!$B$139:$B$238,0),4),IF(INDEX('Capacity Summary'!$H$139:$BG$238,MATCH('Capacity Backing (Hide)'!AN$132,'Capacity Summary'!$B$139:$B$238,0),MATCH('Capacity Backing (Hide)'!$A168,'Capacity Summary'!$H$138:$BG$138,0))&lt;&gt;0,INDEX('Capacity Summary'!$H$139:$BG$238,MATCH('Capacity Backing (Hide)'!AN$132,'Capacity Summary'!$B$139:$B$238,0),MATCH('Capacity Backing (Hide)'!$A168,'Capacity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(Hide)'!$A168,'Capacity Summary'!$H$138:$BG$138,0))="x",INDEX('Capacity Summary'!$C$139:$E$238,MATCH('Capacity Backing (Hide)'!AO$132,'Capacity Summary'!$B$139:$B$238,0),4),IF(INDEX('Capacity Summary'!$H$139:$BG$238,MATCH('Capacity Backing (Hide)'!AO$132,'Capacity Summary'!$B$139:$B$238,0),MATCH('Capacity Backing (Hide)'!$A168,'Capacity Summary'!$H$138:$BG$138,0))&lt;&gt;0,INDEX('Capacity Summary'!$H$139:$BG$238,MATCH('Capacity Backing (Hide)'!AO$132,'Capacity Summary'!$B$139:$B$238,0),MATCH('Capacity Backing (Hide)'!$A168,'Capacity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(Hide)'!$A168,'Capacity Summary'!$H$138:$BG$138,0))="x",INDEX('Capacity Summary'!$C$139:$E$238,MATCH('Capacity Backing (Hide)'!AP$132,'Capacity Summary'!$B$139:$B$238,0),4),IF(INDEX('Capacity Summary'!$H$139:$BG$238,MATCH('Capacity Backing (Hide)'!AP$132,'Capacity Summary'!$B$139:$B$238,0),MATCH('Capacity Backing (Hide)'!$A168,'Capacity Summary'!$H$138:$BG$138,0))&lt;&gt;0,INDEX('Capacity Summary'!$H$139:$BG$238,MATCH('Capacity Backing (Hide)'!AP$132,'Capacity Summary'!$B$139:$B$238,0),MATCH('Capacity Backing (Hide)'!$A168,'Capacity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(Hide)'!$A168,'Capacity Summary'!$H$138:$BG$138,0))="x",INDEX('Capacity Summary'!$C$139:$E$238,MATCH('Capacity Backing (Hide)'!AQ$132,'Capacity Summary'!$B$139:$B$238,0),4),IF(INDEX('Capacity Summary'!$H$139:$BG$238,MATCH('Capacity Backing (Hide)'!AQ$132,'Capacity Summary'!$B$139:$B$238,0),MATCH('Capacity Backing (Hide)'!$A168,'Capacity Summary'!$H$138:$BG$138,0))&lt;&gt;0,INDEX('Capacity Summary'!$H$139:$BG$238,MATCH('Capacity Backing (Hide)'!AQ$132,'Capacity Summary'!$B$139:$B$238,0),MATCH('Capacity Backing (Hide)'!$A168,'Capacity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(Hide)'!$A168,'Capacity Summary'!$H$138:$BG$138,0))="x",INDEX('Capacity Summary'!$C$139:$E$238,MATCH('Capacity Backing (Hide)'!AR$132,'Capacity Summary'!$B$139:$B$238,0),4),IF(INDEX('Capacity Summary'!$H$139:$BG$238,MATCH('Capacity Backing (Hide)'!AR$132,'Capacity Summary'!$B$139:$B$238,0),MATCH('Capacity Backing (Hide)'!$A168,'Capacity Summary'!$H$138:$BG$138,0))&lt;&gt;0,INDEX('Capacity Summary'!$H$139:$BG$238,MATCH('Capacity Backing (Hide)'!AR$132,'Capacity Summary'!$B$139:$B$238,0),MATCH('Capacity Backing (Hide)'!$A168,'Capacity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(Hide)'!$A168,'Capacity Summary'!$H$138:$BG$138,0))="x",INDEX('Capacity Summary'!$C$139:$E$238,MATCH('Capacity Backing (Hide)'!AS$132,'Capacity Summary'!$B$139:$B$238,0),4),IF(INDEX('Capacity Summary'!$H$139:$BG$238,MATCH('Capacity Backing (Hide)'!AS$132,'Capacity Summary'!$B$139:$B$238,0),MATCH('Capacity Backing (Hide)'!$A168,'Capacity Summary'!$H$138:$BG$138,0))&lt;&gt;0,INDEX('Capacity Summary'!$H$139:$BG$238,MATCH('Capacity Backing (Hide)'!AS$132,'Capacity Summary'!$B$139:$B$238,0),MATCH('Capacity Backing (Hide)'!$A168,'Capacity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(Hide)'!$A168,'Capacity Summary'!$H$138:$BG$138,0))="x",INDEX('Capacity Summary'!$C$139:$E$238,MATCH('Capacity Backing (Hide)'!AT$132,'Capacity Summary'!$B$139:$B$238,0),4),IF(INDEX('Capacity Summary'!$H$139:$BG$238,MATCH('Capacity Backing (Hide)'!AT$132,'Capacity Summary'!$B$139:$B$238,0),MATCH('Capacity Backing (Hide)'!$A168,'Capacity Summary'!$H$138:$BG$138,0))&lt;&gt;0,INDEX('Capacity Summary'!$H$139:$BG$238,MATCH('Capacity Backing (Hide)'!AT$132,'Capacity Summary'!$B$139:$B$238,0),MATCH('Capacity Backing (Hide)'!$A168,'Capacity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(Hide)'!$A168,'Capacity Summary'!$H$138:$BG$138,0))="x",INDEX('Capacity Summary'!$C$139:$E$238,MATCH('Capacity Backing (Hide)'!AU$132,'Capacity Summary'!$B$139:$B$238,0),4),IF(INDEX('Capacity Summary'!$H$139:$BG$238,MATCH('Capacity Backing (Hide)'!AU$132,'Capacity Summary'!$B$139:$B$238,0),MATCH('Capacity Backing (Hide)'!$A168,'Capacity Summary'!$H$138:$BG$138,0))&lt;&gt;0,INDEX('Capacity Summary'!$H$139:$BG$238,MATCH('Capacity Backing (Hide)'!AU$132,'Capacity Summary'!$B$139:$B$238,0),MATCH('Capacity Backing (Hide)'!$A168,'Capacity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(Hide)'!$A168,'Capacity Summary'!$H$138:$BG$138,0))="x",INDEX('Capacity Summary'!$C$139:$E$238,MATCH('Capacity Backing (Hide)'!AV$132,'Capacity Summary'!$B$139:$B$238,0),4),IF(INDEX('Capacity Summary'!$H$139:$BG$238,MATCH('Capacity Backing (Hide)'!AV$132,'Capacity Summary'!$B$139:$B$238,0),MATCH('Capacity Backing (Hide)'!$A168,'Capacity Summary'!$H$138:$BG$138,0))&lt;&gt;0,INDEX('Capacity Summary'!$H$139:$BG$238,MATCH('Capacity Backing (Hide)'!AV$132,'Capacity Summary'!$B$139:$B$238,0),MATCH('Capacity Backing (Hide)'!$A168,'Capacity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(Hide)'!$A168,'Capacity Summary'!$H$138:$BG$138,0))="x",INDEX('Capacity Summary'!$C$139:$E$238,MATCH('Capacity Backing (Hide)'!AW$132,'Capacity Summary'!$B$139:$B$238,0),4),IF(INDEX('Capacity Summary'!$H$139:$BG$238,MATCH('Capacity Backing (Hide)'!AW$132,'Capacity Summary'!$B$139:$B$238,0),MATCH('Capacity Backing (Hide)'!$A168,'Capacity Summary'!$H$138:$BG$138,0))&lt;&gt;0,INDEX('Capacity Summary'!$H$139:$BG$238,MATCH('Capacity Backing (Hide)'!AW$132,'Capacity Summary'!$B$139:$B$238,0),MATCH('Capacity Backing (Hide)'!$A168,'Capacity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(Hide)'!$A168,'Capacity Summary'!$H$138:$BG$138,0))="x",INDEX('Capacity Summary'!$C$139:$E$238,MATCH('Capacity Backing (Hide)'!AX$132,'Capacity Summary'!$B$139:$B$238,0),4),IF(INDEX('Capacity Summary'!$H$139:$BG$238,MATCH('Capacity Backing (Hide)'!AX$132,'Capacity Summary'!$B$139:$B$238,0),MATCH('Capacity Backing (Hide)'!$A168,'Capacity Summary'!$H$138:$BG$138,0))&lt;&gt;0,INDEX('Capacity Summary'!$H$139:$BG$238,MATCH('Capacity Backing (Hide)'!AX$132,'Capacity Summary'!$B$139:$B$238,0),MATCH('Capacity Backing (Hide)'!$A168,'Capacity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(Hide)'!$A168,'Capacity Summary'!$H$138:$BG$138,0))="x",INDEX('Capacity Summary'!$C$139:$E$238,MATCH('Capacity Backing (Hide)'!AY$132,'Capacity Summary'!$B$139:$B$238,0),4),IF(INDEX('Capacity Summary'!$H$139:$BG$238,MATCH('Capacity Backing (Hide)'!AY$132,'Capacity Summary'!$B$139:$B$238,0),MATCH('Capacity Backing (Hide)'!$A168,'Capacity Summary'!$H$138:$BG$138,0))&lt;&gt;0,INDEX('Capacity Summary'!$H$139:$BG$238,MATCH('Capacity Backing (Hide)'!AY$132,'Capacity Summary'!$B$139:$B$238,0),MATCH('Capacity Backing (Hide)'!$A168,'Capacity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(Hide)'!$A168,'Capacity Summary'!$H$138:$BG$138,0))="x",INDEX('Capacity Summary'!$C$139:$E$238,MATCH('Capacity Backing (Hide)'!AZ$132,'Capacity Summary'!$B$139:$B$238,0),4),IF(INDEX('Capacity Summary'!$H$139:$BG$238,MATCH('Capacity Backing (Hide)'!AZ$132,'Capacity Summary'!$B$139:$B$238,0),MATCH('Capacity Backing (Hide)'!$A168,'Capacity Summary'!$H$138:$BG$138,0))&lt;&gt;0,INDEX('Capacity Summary'!$H$139:$BG$238,MATCH('Capacity Backing (Hide)'!AZ$132,'Capacity Summary'!$B$139:$B$238,0),MATCH('Capacity Backing (Hide)'!$A168,'Capacity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(Hide)'!$A168,'Capacity Summary'!$H$138:$BG$138,0))="x",INDEX('Capacity Summary'!$C$139:$E$238,MATCH('Capacity Backing (Hide)'!BA$132,'Capacity Summary'!$B$139:$B$238,0),4),IF(INDEX('Capacity Summary'!$H$139:$BG$238,MATCH('Capacity Backing (Hide)'!BA$132,'Capacity Summary'!$B$139:$B$238,0),MATCH('Capacity Backing (Hide)'!$A168,'Capacity Summary'!$H$138:$BG$138,0))&lt;&gt;0,INDEX('Capacity Summary'!$H$139:$BG$238,MATCH('Capacity Backing (Hide)'!BA$132,'Capacity Summary'!$B$139:$B$238,0),MATCH('Capacity Backing (Hide)'!$A168,'Capacity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(Hide)'!$A168,'Capacity Summary'!$H$138:$BG$138,0))="x",INDEX('Capacity Summary'!$C$139:$E$238,MATCH('Capacity Backing (Hide)'!BB$132,'Capacity Summary'!$B$139:$B$238,0),4),IF(INDEX('Capacity Summary'!$H$139:$BG$238,MATCH('Capacity Backing (Hide)'!BB$132,'Capacity Summary'!$B$139:$B$238,0),MATCH('Capacity Backing (Hide)'!$A168,'Capacity Summary'!$H$138:$BG$138,0))&lt;&gt;0,INDEX('Capacity Summary'!$H$139:$BG$238,MATCH('Capacity Backing (Hide)'!BB$132,'Capacity Summary'!$B$139:$B$238,0),MATCH('Capacity Backing (Hide)'!$A168,'Capacity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(Hide)'!$A168,'Capacity Summary'!$H$138:$BG$138,0))="x",INDEX('Capacity Summary'!$C$139:$E$238,MATCH('Capacity Backing (Hide)'!BC$132,'Capacity Summary'!$B$139:$B$238,0),4),IF(INDEX('Capacity Summary'!$H$139:$BG$238,MATCH('Capacity Backing (Hide)'!BC$132,'Capacity Summary'!$B$139:$B$238,0),MATCH('Capacity Backing (Hide)'!$A168,'Capacity Summary'!$H$138:$BG$138,0))&lt;&gt;0,INDEX('Capacity Summary'!$H$139:$BG$238,MATCH('Capacity Backing (Hide)'!BC$132,'Capacity Summary'!$B$139:$B$238,0),MATCH('Capacity Backing (Hide)'!$A168,'Capacity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(Hide)'!$A168,'Capacity Summary'!$H$138:$BG$138,0))="x",INDEX('Capacity Summary'!$C$139:$E$238,MATCH('Capacity Backing (Hide)'!BD$132,'Capacity Summary'!$B$139:$B$238,0),4),IF(INDEX('Capacity Summary'!$H$139:$BG$238,MATCH('Capacity Backing (Hide)'!BD$132,'Capacity Summary'!$B$139:$B$238,0),MATCH('Capacity Backing (Hide)'!$A168,'Capacity Summary'!$H$138:$BG$138,0))&lt;&gt;0,INDEX('Capacity Summary'!$H$139:$BG$238,MATCH('Capacity Backing (Hide)'!BD$132,'Capacity Summary'!$B$139:$B$238,0),MATCH('Capacity Backing (Hide)'!$A168,'Capacity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(Hide)'!$A168,'Capacity Summary'!$H$138:$BG$138,0))="x",INDEX('Capacity Summary'!$C$139:$E$238,MATCH('Capacity Backing (Hide)'!BE$132,'Capacity Summary'!$B$139:$B$238,0),4),IF(INDEX('Capacity Summary'!$H$139:$BG$238,MATCH('Capacity Backing (Hide)'!BE$132,'Capacity Summary'!$B$139:$B$238,0),MATCH('Capacity Backing (Hide)'!$A168,'Capacity Summary'!$H$138:$BG$138,0))&lt;&gt;0,INDEX('Capacity Summary'!$H$139:$BG$238,MATCH('Capacity Backing (Hide)'!BE$132,'Capacity Summary'!$B$139:$B$238,0),MATCH('Capacity Backing (Hide)'!$A168,'Capacity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(Hide)'!$A168,'Capacity Summary'!$H$138:$BG$138,0))="x",INDEX('Capacity Summary'!$C$139:$E$238,MATCH('Capacity Backing (Hide)'!BF$132,'Capacity Summary'!$B$139:$B$238,0),4),IF(INDEX('Capacity Summary'!$H$139:$BG$238,MATCH('Capacity Backing (Hide)'!BF$132,'Capacity Summary'!$B$139:$B$238,0),MATCH('Capacity Backing (Hide)'!$A168,'Capacity Summary'!$H$138:$BG$138,0))&lt;&gt;0,INDEX('Capacity Summary'!$H$139:$BG$238,MATCH('Capacity Backing (Hide)'!BF$132,'Capacity Summary'!$B$139:$B$238,0),MATCH('Capacity Backing (Hide)'!$A168,'Capacity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(Hide)'!$A168,'Capacity Summary'!$H$138:$BG$138,0))="x",INDEX('Capacity Summary'!$C$139:$E$238,MATCH('Capacity Backing (Hide)'!BG$132,'Capacity Summary'!$B$139:$B$238,0),4),IF(INDEX('Capacity Summary'!$H$139:$BG$238,MATCH('Capacity Backing (Hide)'!BG$132,'Capacity Summary'!$B$139:$B$238,0),MATCH('Capacity Backing (Hide)'!$A168,'Capacity Summary'!$H$138:$BG$138,0))&lt;&gt;0,INDEX('Capacity Summary'!$H$139:$BG$238,MATCH('Capacity Backing (Hide)'!BG$132,'Capacity Summary'!$B$139:$B$238,0),MATCH('Capacity Backing (Hide)'!$A168,'Capacity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(Hide)'!$A168,'Capacity Summary'!$H$138:$BG$138,0))="x",INDEX('Capacity Summary'!$C$139:$E$238,MATCH('Capacity Backing (Hide)'!BH$132,'Capacity Summary'!$B$139:$B$238,0),4),IF(INDEX('Capacity Summary'!$H$139:$BG$238,MATCH('Capacity Backing (Hide)'!BH$132,'Capacity Summary'!$B$139:$B$238,0),MATCH('Capacity Backing (Hide)'!$A168,'Capacity Summary'!$H$138:$BG$138,0))&lt;&gt;0,INDEX('Capacity Summary'!$H$139:$BG$238,MATCH('Capacity Backing (Hide)'!BH$132,'Capacity Summary'!$B$139:$B$238,0),MATCH('Capacity Backing (Hide)'!$A168,'Capacity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(Hide)'!$A168,'Capacity Summary'!$H$138:$BG$138,0))="x",INDEX('Capacity Summary'!$C$139:$E$238,MATCH('Capacity Backing (Hide)'!BI$132,'Capacity Summary'!$B$139:$B$238,0),4),IF(INDEX('Capacity Summary'!$H$139:$BG$238,MATCH('Capacity Backing (Hide)'!BI$132,'Capacity Summary'!$B$139:$B$238,0),MATCH('Capacity Backing (Hide)'!$A168,'Capacity Summary'!$H$138:$BG$138,0))&lt;&gt;0,INDEX('Capacity Summary'!$H$139:$BG$238,MATCH('Capacity Backing (Hide)'!BI$132,'Capacity Summary'!$B$139:$B$238,0),MATCH('Capacity Backing (Hide)'!$A168,'Capacity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(Hide)'!$A168,'Capacity Summary'!$H$138:$BG$138,0))="x",INDEX('Capacity Summary'!$C$139:$E$238,MATCH('Capacity Backing (Hide)'!BJ$132,'Capacity Summary'!$B$139:$B$238,0),4),IF(INDEX('Capacity Summary'!$H$139:$BG$238,MATCH('Capacity Backing (Hide)'!BJ$132,'Capacity Summary'!$B$139:$B$238,0),MATCH('Capacity Backing (Hide)'!$A168,'Capacity Summary'!$H$138:$BG$138,0))&lt;&gt;0,INDEX('Capacity Summary'!$H$139:$BG$238,MATCH('Capacity Backing (Hide)'!BJ$132,'Capacity Summary'!$B$139:$B$238,0),MATCH('Capacity Backing (Hide)'!$A168,'Capacity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(Hide)'!$A168,'Capacity Summary'!$H$138:$BG$138,0))="x",INDEX('Capacity Summary'!$C$139:$E$238,MATCH('Capacity Backing (Hide)'!BK$132,'Capacity Summary'!$B$139:$B$238,0),4),IF(INDEX('Capacity Summary'!$H$139:$BG$238,MATCH('Capacity Backing (Hide)'!BK$132,'Capacity Summary'!$B$139:$B$238,0),MATCH('Capacity Backing (Hide)'!$A168,'Capacity Summary'!$H$138:$BG$138,0))&lt;&gt;0,INDEX('Capacity Summary'!$H$139:$BG$238,MATCH('Capacity Backing (Hide)'!BK$132,'Capacity Summary'!$B$139:$B$238,0),MATCH('Capacity Backing (Hide)'!$A168,'Capacity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(Hide)'!$A168,'Capacity Summary'!$H$138:$BG$138,0))="x",INDEX('Capacity Summary'!$C$139:$E$238,MATCH('Capacity Backing (Hide)'!BL$132,'Capacity Summary'!$B$139:$B$238,0),4),IF(INDEX('Capacity Summary'!$H$139:$BG$238,MATCH('Capacity Backing (Hide)'!BL$132,'Capacity Summary'!$B$139:$B$238,0),MATCH('Capacity Backing (Hide)'!$A168,'Capacity Summary'!$H$138:$BG$138,0))&lt;&gt;0,INDEX('Capacity Summary'!$H$139:$BG$238,MATCH('Capacity Backing (Hide)'!BL$132,'Capacity Summary'!$B$139:$B$238,0),MATCH('Capacity Backing (Hide)'!$A168,'Capacity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(Hide)'!$A168,'Capacity Summary'!$H$138:$BG$138,0))="x",INDEX('Capacity Summary'!$C$139:$E$238,MATCH('Capacity Backing (Hide)'!BM$132,'Capacity Summary'!$B$139:$B$238,0),4),IF(INDEX('Capacity Summary'!$H$139:$BG$238,MATCH('Capacity Backing (Hide)'!BM$132,'Capacity Summary'!$B$139:$B$238,0),MATCH('Capacity Backing (Hide)'!$A168,'Capacity Summary'!$H$138:$BG$138,0))&lt;&gt;0,INDEX('Capacity Summary'!$H$139:$BG$238,MATCH('Capacity Backing (Hide)'!BM$132,'Capacity Summary'!$B$139:$B$238,0),MATCH('Capacity Backing (Hide)'!$A168,'Capacity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(Hide)'!$A168,'Capacity Summary'!$H$138:$BG$138,0))="x",INDEX('Capacity Summary'!$C$139:$E$238,MATCH('Capacity Backing (Hide)'!BN$132,'Capacity Summary'!$B$139:$B$238,0),4),IF(INDEX('Capacity Summary'!$H$139:$BG$238,MATCH('Capacity Backing (Hide)'!BN$132,'Capacity Summary'!$B$139:$B$238,0),MATCH('Capacity Backing (Hide)'!$A168,'Capacity Summary'!$H$138:$BG$138,0))&lt;&gt;0,INDEX('Capacity Summary'!$H$139:$BG$238,MATCH('Capacity Backing (Hide)'!BN$132,'Capacity Summary'!$B$139:$B$238,0),MATCH('Capacity Backing (Hide)'!$A168,'Capacity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(Hide)'!$A168,'Capacity Summary'!$H$138:$BG$138,0))="x",INDEX('Capacity Summary'!$C$139:$E$238,MATCH('Capacity Backing (Hide)'!BO$132,'Capacity Summary'!$B$139:$B$238,0),4),IF(INDEX('Capacity Summary'!$H$139:$BG$238,MATCH('Capacity Backing (Hide)'!BO$132,'Capacity Summary'!$B$139:$B$238,0),MATCH('Capacity Backing (Hide)'!$A168,'Capacity Summary'!$H$138:$BG$138,0))&lt;&gt;0,INDEX('Capacity Summary'!$H$139:$BG$238,MATCH('Capacity Backing (Hide)'!BO$132,'Capacity Summary'!$B$139:$B$238,0),MATCH('Capacity Backing (Hide)'!$A168,'Capacity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(Hide)'!$A168,'Capacity Summary'!$H$138:$BG$138,0))="x",INDEX('Capacity Summary'!$C$139:$E$238,MATCH('Capacity Backing (Hide)'!BP$132,'Capacity Summary'!$B$139:$B$238,0),4),IF(INDEX('Capacity Summary'!$H$139:$BG$238,MATCH('Capacity Backing (Hide)'!BP$132,'Capacity Summary'!$B$139:$B$238,0),MATCH('Capacity Backing (Hide)'!$A168,'Capacity Summary'!$H$138:$BG$138,0))&lt;&gt;0,INDEX('Capacity Summary'!$H$139:$BG$238,MATCH('Capacity Backing (Hide)'!BP$132,'Capacity Summary'!$B$139:$B$238,0),MATCH('Capacity Backing (Hide)'!$A168,'Capacity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(Hide)'!$A168,'Capacity Summary'!$H$138:$BG$138,0))="x",INDEX('Capacity Summary'!$C$139:$E$238,MATCH('Capacity Backing (Hide)'!BQ$132,'Capacity Summary'!$B$139:$B$238,0),4),IF(INDEX('Capacity Summary'!$H$139:$BG$238,MATCH('Capacity Backing (Hide)'!BQ$132,'Capacity Summary'!$B$139:$B$238,0),MATCH('Capacity Backing (Hide)'!$A168,'Capacity Summary'!$H$138:$BG$138,0))&lt;&gt;0,INDEX('Capacity Summary'!$H$139:$BG$238,MATCH('Capacity Backing (Hide)'!BQ$132,'Capacity Summary'!$B$139:$B$238,0),MATCH('Capacity Backing (Hide)'!$A168,'Capacity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(Hide)'!$A168,'Capacity Summary'!$H$138:$BG$138,0))="x",INDEX('Capacity Summary'!$C$139:$E$238,MATCH('Capacity Backing (Hide)'!BR$132,'Capacity Summary'!$B$139:$B$238,0),4),IF(INDEX('Capacity Summary'!$H$139:$BG$238,MATCH('Capacity Backing (Hide)'!BR$132,'Capacity Summary'!$B$139:$B$238,0),MATCH('Capacity Backing (Hide)'!$A168,'Capacity Summary'!$H$138:$BG$138,0))&lt;&gt;0,INDEX('Capacity Summary'!$H$139:$BG$238,MATCH('Capacity Backing (Hide)'!BR$132,'Capacity Summary'!$B$139:$B$238,0),MATCH('Capacity Backing (Hide)'!$A168,'Capacity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(Hide)'!$A168,'Capacity Summary'!$H$138:$BG$138,0))="x",INDEX('Capacity Summary'!$C$139:$E$238,MATCH('Capacity Backing (Hide)'!BS$132,'Capacity Summary'!$B$139:$B$238,0),4),IF(INDEX('Capacity Summary'!$H$139:$BG$238,MATCH('Capacity Backing (Hide)'!BS$132,'Capacity Summary'!$B$139:$B$238,0),MATCH('Capacity Backing (Hide)'!$A168,'Capacity Summary'!$H$138:$BG$138,0))&lt;&gt;0,INDEX('Capacity Summary'!$H$139:$BG$238,MATCH('Capacity Backing (Hide)'!BS$132,'Capacity Summary'!$B$139:$B$238,0),MATCH('Capacity Backing (Hide)'!$A168,'Capacity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(Hide)'!$A168,'Capacity Summary'!$H$138:$BG$138,0))="x",INDEX('Capacity Summary'!$C$139:$E$238,MATCH('Capacity Backing (Hide)'!BT$132,'Capacity Summary'!$B$139:$B$238,0),4),IF(INDEX('Capacity Summary'!$H$139:$BG$238,MATCH('Capacity Backing (Hide)'!BT$132,'Capacity Summary'!$B$139:$B$238,0),MATCH('Capacity Backing (Hide)'!$A168,'Capacity Summary'!$H$138:$BG$138,0))&lt;&gt;0,INDEX('Capacity Summary'!$H$139:$BG$238,MATCH('Capacity Backing (Hide)'!BT$132,'Capacity Summary'!$B$139:$B$238,0),MATCH('Capacity Backing (Hide)'!$A168,'Capacity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(Hide)'!$A168,'Capacity Summary'!$H$138:$BG$138,0))="x",INDEX('Capacity Summary'!$C$139:$E$238,MATCH('Capacity Backing (Hide)'!BU$132,'Capacity Summary'!$B$139:$B$238,0),4),IF(INDEX('Capacity Summary'!$H$139:$BG$238,MATCH('Capacity Backing (Hide)'!BU$132,'Capacity Summary'!$B$139:$B$238,0),MATCH('Capacity Backing (Hide)'!$A168,'Capacity Summary'!$H$138:$BG$138,0))&lt;&gt;0,INDEX('Capacity Summary'!$H$139:$BG$238,MATCH('Capacity Backing (Hide)'!BU$132,'Capacity Summary'!$B$139:$B$238,0),MATCH('Capacity Backing (Hide)'!$A168,'Capacity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(Hide)'!$A168,'Capacity Summary'!$H$138:$BG$138,0))="x",INDEX('Capacity Summary'!$C$139:$E$238,MATCH('Capacity Backing (Hide)'!BV$132,'Capacity Summary'!$B$139:$B$238,0),4),IF(INDEX('Capacity Summary'!$H$139:$BG$238,MATCH('Capacity Backing (Hide)'!BV$132,'Capacity Summary'!$B$139:$B$238,0),MATCH('Capacity Backing (Hide)'!$A168,'Capacity Summary'!$H$138:$BG$138,0))&lt;&gt;0,INDEX('Capacity Summary'!$H$139:$BG$238,MATCH('Capacity Backing (Hide)'!BV$132,'Capacity Summary'!$B$139:$B$238,0),MATCH('Capacity Backing (Hide)'!$A168,'Capacity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(Hide)'!$A168,'Capacity Summary'!$H$138:$BG$138,0))="x",INDEX('Capacity Summary'!$C$139:$E$238,MATCH('Capacity Backing (Hide)'!BW$132,'Capacity Summary'!$B$139:$B$238,0),4),IF(INDEX('Capacity Summary'!$H$139:$BG$238,MATCH('Capacity Backing (Hide)'!BW$132,'Capacity Summary'!$B$139:$B$238,0),MATCH('Capacity Backing (Hide)'!$A168,'Capacity Summary'!$H$138:$BG$138,0))&lt;&gt;0,INDEX('Capacity Summary'!$H$139:$BG$238,MATCH('Capacity Backing (Hide)'!BW$132,'Capacity Summary'!$B$139:$B$238,0),MATCH('Capacity Backing (Hide)'!$A168,'Capacity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(Hide)'!$A168,'Capacity Summary'!$H$138:$BG$138,0))="x",INDEX('Capacity Summary'!$C$139:$E$238,MATCH('Capacity Backing (Hide)'!BX$132,'Capacity Summary'!$B$139:$B$238,0),4),IF(INDEX('Capacity Summary'!$H$139:$BG$238,MATCH('Capacity Backing (Hide)'!BX$132,'Capacity Summary'!$B$139:$B$238,0),MATCH('Capacity Backing (Hide)'!$A168,'Capacity Summary'!$H$138:$BG$138,0))&lt;&gt;0,INDEX('Capacity Summary'!$H$139:$BG$238,MATCH('Capacity Backing (Hide)'!BX$132,'Capacity Summary'!$B$139:$B$238,0),MATCH('Capacity Backing (Hide)'!$A168,'Capacity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(Hide)'!$A168,'Capacity Summary'!$H$138:$BG$138,0))="x",INDEX('Capacity Summary'!$C$139:$E$238,MATCH('Capacity Backing (Hide)'!BY$132,'Capacity Summary'!$B$139:$B$238,0),4),IF(INDEX('Capacity Summary'!$H$139:$BG$238,MATCH('Capacity Backing (Hide)'!BY$132,'Capacity Summary'!$B$139:$B$238,0),MATCH('Capacity Backing (Hide)'!$A168,'Capacity Summary'!$H$138:$BG$138,0))&lt;&gt;0,INDEX('Capacity Summary'!$H$139:$BG$238,MATCH('Capacity Backing (Hide)'!BY$132,'Capacity Summary'!$B$139:$B$238,0),MATCH('Capacity Backing (Hide)'!$A168,'Capacity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(Hide)'!$A168,'Capacity Summary'!$H$138:$BG$138,0))="x",INDEX('Capacity Summary'!$C$139:$E$238,MATCH('Capacity Backing (Hide)'!BZ$132,'Capacity Summary'!$B$139:$B$238,0),4),IF(INDEX('Capacity Summary'!$H$139:$BG$238,MATCH('Capacity Backing (Hide)'!BZ$132,'Capacity Summary'!$B$139:$B$238,0),MATCH('Capacity Backing (Hide)'!$A168,'Capacity Summary'!$H$138:$BG$138,0))&lt;&gt;0,INDEX('Capacity Summary'!$H$139:$BG$238,MATCH('Capacity Backing (Hide)'!BZ$132,'Capacity Summary'!$B$139:$B$238,0),MATCH('Capacity Backing (Hide)'!$A168,'Capacity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(Hide)'!$A168,'Capacity Summary'!$H$138:$BG$138,0))="x",INDEX('Capacity Summary'!$C$139:$E$238,MATCH('Capacity Backing (Hide)'!CA$132,'Capacity Summary'!$B$139:$B$238,0),4),IF(INDEX('Capacity Summary'!$H$139:$BG$238,MATCH('Capacity Backing (Hide)'!CA$132,'Capacity Summary'!$B$139:$B$238,0),MATCH('Capacity Backing (Hide)'!$A168,'Capacity Summary'!$H$138:$BG$138,0))&lt;&gt;0,INDEX('Capacity Summary'!$H$139:$BG$238,MATCH('Capacity Backing (Hide)'!CA$132,'Capacity Summary'!$B$139:$B$238,0),MATCH('Capacity Backing (Hide)'!$A168,'Capacity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(Hide)'!$A168,'Capacity Summary'!$H$138:$BG$138,0))="x",INDEX('Capacity Summary'!$C$139:$E$238,MATCH('Capacity Backing (Hide)'!CB$132,'Capacity Summary'!$B$139:$B$238,0),4),IF(INDEX('Capacity Summary'!$H$139:$BG$238,MATCH('Capacity Backing (Hide)'!CB$132,'Capacity Summary'!$B$139:$B$238,0),MATCH('Capacity Backing (Hide)'!$A168,'Capacity Summary'!$H$138:$BG$138,0))&lt;&gt;0,INDEX('Capacity Summary'!$H$139:$BG$238,MATCH('Capacity Backing (Hide)'!CB$132,'Capacity Summary'!$B$139:$B$238,0),MATCH('Capacity Backing (Hide)'!$A168,'Capacity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(Hide)'!$A168,'Capacity Summary'!$H$138:$BG$138,0))="x",INDEX('Capacity Summary'!$C$139:$E$238,MATCH('Capacity Backing (Hide)'!CC$132,'Capacity Summary'!$B$139:$B$238,0),4),IF(INDEX('Capacity Summary'!$H$139:$BG$238,MATCH('Capacity Backing (Hide)'!CC$132,'Capacity Summary'!$B$139:$B$238,0),MATCH('Capacity Backing (Hide)'!$A168,'Capacity Summary'!$H$138:$BG$138,0))&lt;&gt;0,INDEX('Capacity Summary'!$H$139:$BG$238,MATCH('Capacity Backing (Hide)'!CC$132,'Capacity Summary'!$B$139:$B$238,0),MATCH('Capacity Backing (Hide)'!$A168,'Capacity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(Hide)'!$A168,'Capacity Summary'!$H$138:$BG$138,0))="x",INDEX('Capacity Summary'!$C$139:$E$238,MATCH('Capacity Backing (Hide)'!CD$132,'Capacity Summary'!$B$139:$B$238,0),4),IF(INDEX('Capacity Summary'!$H$139:$BG$238,MATCH('Capacity Backing (Hide)'!CD$132,'Capacity Summary'!$B$139:$B$238,0),MATCH('Capacity Backing (Hide)'!$A168,'Capacity Summary'!$H$138:$BG$138,0))&lt;&gt;0,INDEX('Capacity Summary'!$H$139:$BG$238,MATCH('Capacity Backing (Hide)'!CD$132,'Capacity Summary'!$B$139:$B$238,0),MATCH('Capacity Backing (Hide)'!$A168,'Capacity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(Hide)'!$A168,'Capacity Summary'!$H$138:$BG$138,0))="x",INDEX('Capacity Summary'!$C$139:$E$238,MATCH('Capacity Backing (Hide)'!CE$132,'Capacity Summary'!$B$139:$B$238,0),4),IF(INDEX('Capacity Summary'!$H$139:$BG$238,MATCH('Capacity Backing (Hide)'!CE$132,'Capacity Summary'!$B$139:$B$238,0),MATCH('Capacity Backing (Hide)'!$A168,'Capacity Summary'!$H$138:$BG$138,0))&lt;&gt;0,INDEX('Capacity Summary'!$H$139:$BG$238,MATCH('Capacity Backing (Hide)'!CE$132,'Capacity Summary'!$B$139:$B$238,0),MATCH('Capacity Backing (Hide)'!$A168,'Capacity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(Hide)'!$A168,'Capacity Summary'!$H$138:$BG$138,0))="x",INDEX('Capacity Summary'!$C$139:$E$238,MATCH('Capacity Backing (Hide)'!CF$132,'Capacity Summary'!$B$139:$B$238,0),4),IF(INDEX('Capacity Summary'!$H$139:$BG$238,MATCH('Capacity Backing (Hide)'!CF$132,'Capacity Summary'!$B$139:$B$238,0),MATCH('Capacity Backing (Hide)'!$A168,'Capacity Summary'!$H$138:$BG$138,0))&lt;&gt;0,INDEX('Capacity Summary'!$H$139:$BG$238,MATCH('Capacity Backing (Hide)'!CF$132,'Capacity Summary'!$B$139:$B$238,0),MATCH('Capacity Backing (Hide)'!$A168,'Capacity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(Hide)'!$A168,'Capacity Summary'!$H$138:$BG$138,0))="x",INDEX('Capacity Summary'!$C$139:$E$238,MATCH('Capacity Backing (Hide)'!CG$132,'Capacity Summary'!$B$139:$B$238,0),4),IF(INDEX('Capacity Summary'!$H$139:$BG$238,MATCH('Capacity Backing (Hide)'!CG$132,'Capacity Summary'!$B$139:$B$238,0),MATCH('Capacity Backing (Hide)'!$A168,'Capacity Summary'!$H$138:$BG$138,0))&lt;&gt;0,INDEX('Capacity Summary'!$H$139:$BG$238,MATCH('Capacity Backing (Hide)'!CG$132,'Capacity Summary'!$B$139:$B$238,0),MATCH('Capacity Backing (Hide)'!$A168,'Capacity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(Hide)'!$A168,'Capacity Summary'!$H$138:$BG$138,0))="x",INDEX('Capacity Summary'!$C$139:$E$238,MATCH('Capacity Backing (Hide)'!CH$132,'Capacity Summary'!$B$139:$B$238,0),4),IF(INDEX('Capacity Summary'!$H$139:$BG$238,MATCH('Capacity Backing (Hide)'!CH$132,'Capacity Summary'!$B$139:$B$238,0),MATCH('Capacity Backing (Hide)'!$A168,'Capacity Summary'!$H$138:$BG$138,0))&lt;&gt;0,INDEX('Capacity Summary'!$H$139:$BG$238,MATCH('Capacity Backing (Hide)'!CH$132,'Capacity Summary'!$B$139:$B$238,0),MATCH('Capacity Backing (Hide)'!$A168,'Capacity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(Hide)'!$A168,'Capacity Summary'!$H$138:$BG$138,0))="x",INDEX('Capacity Summary'!$C$139:$E$238,MATCH('Capacity Backing (Hide)'!CI$132,'Capacity Summary'!$B$139:$B$238,0),4),IF(INDEX('Capacity Summary'!$H$139:$BG$238,MATCH('Capacity Backing (Hide)'!CI$132,'Capacity Summary'!$B$139:$B$238,0),MATCH('Capacity Backing (Hide)'!$A168,'Capacity Summary'!$H$138:$BG$138,0))&lt;&gt;0,INDEX('Capacity Summary'!$H$139:$BG$238,MATCH('Capacity Backing (Hide)'!CI$132,'Capacity Summary'!$B$139:$B$238,0),MATCH('Capacity Backing (Hide)'!$A168,'Capacity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(Hide)'!$A168,'Capacity Summary'!$H$138:$BG$138,0))="x",INDEX('Capacity Summary'!$C$139:$E$238,MATCH('Capacity Backing (Hide)'!CJ$132,'Capacity Summary'!$B$139:$B$238,0),4),IF(INDEX('Capacity Summary'!$H$139:$BG$238,MATCH('Capacity Backing (Hide)'!CJ$132,'Capacity Summary'!$B$139:$B$238,0),MATCH('Capacity Backing (Hide)'!$A168,'Capacity Summary'!$H$138:$BG$138,0))&lt;&gt;0,INDEX('Capacity Summary'!$H$139:$BG$238,MATCH('Capacity Backing (Hide)'!CJ$132,'Capacity Summary'!$B$139:$B$238,0),MATCH('Capacity Backing (Hide)'!$A168,'Capacity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(Hide)'!$A168,'Capacity Summary'!$H$138:$BG$138,0))="x",INDEX('Capacity Summary'!$C$139:$E$238,MATCH('Capacity Backing (Hide)'!CK$132,'Capacity Summary'!$B$139:$B$238,0),4),IF(INDEX('Capacity Summary'!$H$139:$BG$238,MATCH('Capacity Backing (Hide)'!CK$132,'Capacity Summary'!$B$139:$B$238,0),MATCH('Capacity Backing (Hide)'!$A168,'Capacity Summary'!$H$138:$BG$138,0))&lt;&gt;0,INDEX('Capacity Summary'!$H$139:$BG$238,MATCH('Capacity Backing (Hide)'!CK$132,'Capacity Summary'!$B$139:$B$238,0),MATCH('Capacity Backing (Hide)'!$A168,'Capacity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(Hide)'!$A168,'Capacity Summary'!$H$138:$BG$138,0))="x",INDEX('Capacity Summary'!$C$139:$E$238,MATCH('Capacity Backing (Hide)'!CL$132,'Capacity Summary'!$B$139:$B$238,0),4),IF(INDEX('Capacity Summary'!$H$139:$BG$238,MATCH('Capacity Backing (Hide)'!CL$132,'Capacity Summary'!$B$139:$B$238,0),MATCH('Capacity Backing (Hide)'!$A168,'Capacity Summary'!$H$138:$BG$138,0))&lt;&gt;0,INDEX('Capacity Summary'!$H$139:$BG$238,MATCH('Capacity Backing (Hide)'!CL$132,'Capacity Summary'!$B$139:$B$238,0),MATCH('Capacity Backing (Hide)'!$A168,'Capacity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(Hide)'!$A168,'Capacity Summary'!$H$138:$BG$138,0))="x",INDEX('Capacity Summary'!$C$139:$E$238,MATCH('Capacity Backing (Hide)'!CM$132,'Capacity Summary'!$B$139:$B$238,0),4),IF(INDEX('Capacity Summary'!$H$139:$BG$238,MATCH('Capacity Backing (Hide)'!CM$132,'Capacity Summary'!$B$139:$B$238,0),MATCH('Capacity Backing (Hide)'!$A168,'Capacity Summary'!$H$138:$BG$138,0))&lt;&gt;0,INDEX('Capacity Summary'!$H$139:$BG$238,MATCH('Capacity Backing (Hide)'!CM$132,'Capacity Summary'!$B$139:$B$238,0),MATCH('Capacity Backing (Hide)'!$A168,'Capacity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(Hide)'!$A168,'Capacity Summary'!$H$138:$BG$138,0))="x",INDEX('Capacity Summary'!$C$139:$E$238,MATCH('Capacity Backing (Hide)'!CN$132,'Capacity Summary'!$B$139:$B$238,0),4),IF(INDEX('Capacity Summary'!$H$139:$BG$238,MATCH('Capacity Backing (Hide)'!CN$132,'Capacity Summary'!$B$139:$B$238,0),MATCH('Capacity Backing (Hide)'!$A168,'Capacity Summary'!$H$138:$BG$138,0))&lt;&gt;0,INDEX('Capacity Summary'!$H$139:$BG$238,MATCH('Capacity Backing (Hide)'!CN$132,'Capacity Summary'!$B$139:$B$238,0),MATCH('Capacity Backing (Hide)'!$A168,'Capacity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(Hide)'!$A168,'Capacity Summary'!$H$138:$BG$138,0))="x",INDEX('Capacity Summary'!$C$139:$E$238,MATCH('Capacity Backing (Hide)'!CO$132,'Capacity Summary'!$B$139:$B$238,0),4),IF(INDEX('Capacity Summary'!$H$139:$BG$238,MATCH('Capacity Backing (Hide)'!CO$132,'Capacity Summary'!$B$139:$B$238,0),MATCH('Capacity Backing (Hide)'!$A168,'Capacity Summary'!$H$138:$BG$138,0))&lt;&gt;0,INDEX('Capacity Summary'!$H$139:$BG$238,MATCH('Capacity Backing (Hide)'!CO$132,'Capacity Summary'!$B$139:$B$238,0),MATCH('Capacity Backing (Hide)'!$A168,'Capacity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(Hide)'!$A168,'Capacity Summary'!$H$138:$BG$138,0))="x",INDEX('Capacity Summary'!$C$139:$E$238,MATCH('Capacity Backing (Hide)'!CP$132,'Capacity Summary'!$B$139:$B$238,0),4),IF(INDEX('Capacity Summary'!$H$139:$BG$238,MATCH('Capacity Backing (Hide)'!CP$132,'Capacity Summary'!$B$139:$B$238,0),MATCH('Capacity Backing (Hide)'!$A168,'Capacity Summary'!$H$138:$BG$138,0))&lt;&gt;0,INDEX('Capacity Summary'!$H$139:$BG$238,MATCH('Capacity Backing (Hide)'!CP$132,'Capacity Summary'!$B$139:$B$238,0),MATCH('Capacity Backing (Hide)'!$A168,'Capacity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(Hide)'!$A168,'Capacity Summary'!$H$138:$BG$138,0))="x",INDEX('Capacity Summary'!$C$139:$E$238,MATCH('Capacity Backing (Hide)'!CQ$132,'Capacity Summary'!$B$139:$B$238,0),4),IF(INDEX('Capacity Summary'!$H$139:$BG$238,MATCH('Capacity Backing (Hide)'!CQ$132,'Capacity Summary'!$B$139:$B$238,0),MATCH('Capacity Backing (Hide)'!$A168,'Capacity Summary'!$H$138:$BG$138,0))&lt;&gt;0,INDEX('Capacity Summary'!$H$139:$BG$238,MATCH('Capacity Backing (Hide)'!CQ$132,'Capacity Summary'!$B$139:$B$238,0),MATCH('Capacity Backing (Hide)'!$A168,'Capacity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(Hide)'!$A168,'Capacity Summary'!$H$138:$BG$138,0))="x",INDEX('Capacity Summary'!$C$139:$E$238,MATCH('Capacity Backing (Hide)'!CR$132,'Capacity Summary'!$B$139:$B$238,0),4),IF(INDEX('Capacity Summary'!$H$139:$BG$238,MATCH('Capacity Backing (Hide)'!CR$132,'Capacity Summary'!$B$139:$B$238,0),MATCH('Capacity Backing (Hide)'!$A168,'Capacity Summary'!$H$138:$BG$138,0))&lt;&gt;0,INDEX('Capacity Summary'!$H$139:$BG$238,MATCH('Capacity Backing (Hide)'!CR$132,'Capacity Summary'!$B$139:$B$238,0),MATCH('Capacity Backing (Hide)'!$A168,'Capacity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(Hide)'!$A168,'Capacity Summary'!$H$138:$BG$138,0))="x",INDEX('Capacity Summary'!$C$139:$E$238,MATCH('Capacity Backing (Hide)'!CS$132,'Capacity Summary'!$B$139:$B$238,0),4),IF(INDEX('Capacity Summary'!$H$139:$BG$238,MATCH('Capacity Backing (Hide)'!CS$132,'Capacity Summary'!$B$139:$B$238,0),MATCH('Capacity Backing (Hide)'!$A168,'Capacity Summary'!$H$138:$BG$138,0))&lt;&gt;0,INDEX('Capacity Summary'!$H$139:$BG$238,MATCH('Capacity Backing (Hide)'!CS$132,'Capacity Summary'!$B$139:$B$238,0),MATCH('Capacity Backing (Hide)'!$A168,'Capacity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(Hide)'!$A168,'Capacity Summary'!$H$138:$BG$138,0))="x",INDEX('Capacity Summary'!$C$139:$E$238,MATCH('Capacity Backing (Hide)'!CT$132,'Capacity Summary'!$B$139:$B$238,0),4),IF(INDEX('Capacity Summary'!$H$139:$BG$238,MATCH('Capacity Backing (Hide)'!CT$132,'Capacity Summary'!$B$139:$B$238,0),MATCH('Capacity Backing (Hide)'!$A168,'Capacity Summary'!$H$138:$BG$138,0))&lt;&gt;0,INDEX('Capacity Summary'!$H$139:$BG$238,MATCH('Capacity Backing (Hide)'!CT$132,'Capacity Summary'!$B$139:$B$238,0),MATCH('Capacity Backing (Hide)'!$A168,'Capacity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(Hide)'!$A168,'Capacity Summary'!$H$138:$BG$138,0))="x",INDEX('Capacity Summary'!$C$139:$E$238,MATCH('Capacity Backing (Hide)'!CU$132,'Capacity Summary'!$B$139:$B$238,0),4),IF(INDEX('Capacity Summary'!$H$139:$BG$238,MATCH('Capacity Backing (Hide)'!CU$132,'Capacity Summary'!$B$139:$B$238,0),MATCH('Capacity Backing (Hide)'!$A168,'Capacity Summary'!$H$138:$BG$138,0))&lt;&gt;0,INDEX('Capacity Summary'!$H$139:$BG$238,MATCH('Capacity Backing (Hide)'!CU$132,'Capacity Summary'!$B$139:$B$238,0),MATCH('Capacity Backing (Hide)'!$A168,'Capacity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(Hide)'!$A168,'Capacity Summary'!$H$138:$BG$138,0))="x",INDEX('Capacity Summary'!$C$139:$E$238,MATCH('Capacity Backing (Hide)'!CV$132,'Capacity Summary'!$B$139:$B$238,0),4),IF(INDEX('Capacity Summary'!$H$139:$BG$238,MATCH('Capacity Backing (Hide)'!CV$132,'Capacity Summary'!$B$139:$B$238,0),MATCH('Capacity Backing (Hide)'!$A168,'Capacity Summary'!$H$138:$BG$138,0))&lt;&gt;0,INDEX('Capacity Summary'!$H$139:$BG$238,MATCH('Capacity Backing (Hide)'!CV$132,'Capacity Summary'!$B$139:$B$238,0),MATCH('Capacity Backing (Hide)'!$A168,'Capacity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(Hide)'!$A168,'Capacity Summary'!$H$138:$BG$138,0))="x",INDEX('Capacity Summary'!$C$139:$E$238,MATCH('Capacity Backing (Hide)'!CW$132,'Capacity Summary'!$B$139:$B$238,0),4),IF(INDEX('Capacity Summary'!$H$139:$BG$238,MATCH('Capacity Backing (Hide)'!CW$132,'Capacity Summary'!$B$139:$B$238,0),MATCH('Capacity Backing (Hide)'!$A168,'Capacity Summary'!$H$138:$BG$138,0))&lt;&gt;0,INDEX('Capacity Summary'!$H$139:$BG$238,MATCH('Capacity Backing (Hide)'!CW$132,'Capacity Summary'!$B$139:$B$238,0),MATCH('Capacity Backing (Hide)'!$A168,'Capacity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69" spans="1:101" x14ac:dyDescent="0.35">
      <c r="A169" s="2">
        <f ca="1">'Required Capacity (Hide)'!E39</f>
        <v>44466</v>
      </c>
      <c r="B16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(Hide)'!$A169,'Capacity Summary'!$H$138:$BG$138,0))="x",INDEX('Capacity Summary'!$C$139:$E$238,MATCH('Capacity Backing (Hide)'!B$132,'Capacity Summary'!$B$139:$B$238,0),4),IF(INDEX('Capacity Summary'!$H$139:$BG$238,MATCH('Capacity Backing (Hide)'!B$132,'Capacity Summary'!$B$139:$B$238,0),MATCH('Capacity Backing (Hide)'!$A169,'Capacity Summary'!$H$138:$BG$138,0))&lt;&gt;0,INDEX('Capacity Summary'!$H$139:$BG$238,MATCH('Capacity Backing (Hide)'!B$132,'Capacity Summary'!$B$139:$B$238,0),MATCH('Capacity Backing (Hide)'!$A169,'Capacity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6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(Hide)'!$A169,'Capacity Summary'!$H$138:$BG$138,0))="x",INDEX('Capacity Summary'!$C$139:$E$238,MATCH('Capacity Backing (Hide)'!C$132,'Capacity Summary'!$B$139:$B$238,0),4),IF(INDEX('Capacity Summary'!$H$139:$BG$238,MATCH('Capacity Backing (Hide)'!C$132,'Capacity Summary'!$B$139:$B$238,0),MATCH('Capacity Backing (Hide)'!$A169,'Capacity Summary'!$H$138:$BG$138,0))&lt;&gt;0,INDEX('Capacity Summary'!$H$139:$BG$238,MATCH('Capacity Backing (Hide)'!C$132,'Capacity Summary'!$B$139:$B$238,0),MATCH('Capacity Backing (Hide)'!$A169,'Capacity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6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(Hide)'!$A169,'Capacity Summary'!$H$138:$BG$138,0))="x",INDEX('Capacity Summary'!$C$139:$E$238,MATCH('Capacity Backing (Hide)'!D$132,'Capacity Summary'!$B$139:$B$238,0),4),IF(INDEX('Capacity Summary'!$H$139:$BG$238,MATCH('Capacity Backing (Hide)'!D$132,'Capacity Summary'!$B$139:$B$238,0),MATCH('Capacity Backing (Hide)'!$A169,'Capacity Summary'!$H$138:$BG$138,0))&lt;&gt;0,INDEX('Capacity Summary'!$H$139:$BG$238,MATCH('Capacity Backing (Hide)'!D$132,'Capacity Summary'!$B$139:$B$238,0),MATCH('Capacity Backing (Hide)'!$A169,'Capacity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6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(Hide)'!$A169,'Capacity Summary'!$H$138:$BG$138,0))="x",INDEX('Capacity Summary'!$C$139:$E$238,MATCH('Capacity Backing (Hide)'!E$132,'Capacity Summary'!$B$139:$B$238,0),4),IF(INDEX('Capacity Summary'!$H$139:$BG$238,MATCH('Capacity Backing (Hide)'!E$132,'Capacity Summary'!$B$139:$B$238,0),MATCH('Capacity Backing (Hide)'!$A169,'Capacity Summary'!$H$138:$BG$138,0))&lt;&gt;0,INDEX('Capacity Summary'!$H$139:$BG$238,MATCH('Capacity Backing (Hide)'!E$132,'Capacity Summary'!$B$139:$B$238,0),MATCH('Capacity Backing (Hide)'!$A169,'Capacity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6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(Hide)'!$A169,'Capacity Summary'!$H$138:$BG$138,0))="x",INDEX('Capacity Summary'!$C$139:$E$238,MATCH('Capacity Backing (Hide)'!F$132,'Capacity Summary'!$B$139:$B$238,0),4),IF(INDEX('Capacity Summary'!$H$139:$BG$238,MATCH('Capacity Backing (Hide)'!F$132,'Capacity Summary'!$B$139:$B$238,0),MATCH('Capacity Backing (Hide)'!$A169,'Capacity Summary'!$H$138:$BG$138,0))&lt;&gt;0,INDEX('Capacity Summary'!$H$139:$BG$238,MATCH('Capacity Backing (Hide)'!F$132,'Capacity Summary'!$B$139:$B$238,0),MATCH('Capacity Backing (Hide)'!$A169,'Capacity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6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(Hide)'!$A169,'Capacity Summary'!$H$138:$BG$138,0))="x",INDEX('Capacity Summary'!$C$139:$E$238,MATCH('Capacity Backing (Hide)'!G$132,'Capacity Summary'!$B$139:$B$238,0),4),IF(INDEX('Capacity Summary'!$H$139:$BG$238,MATCH('Capacity Backing (Hide)'!G$132,'Capacity Summary'!$B$139:$B$238,0),MATCH('Capacity Backing (Hide)'!$A169,'Capacity Summary'!$H$138:$BG$138,0))&lt;&gt;0,INDEX('Capacity Summary'!$H$139:$BG$238,MATCH('Capacity Backing (Hide)'!G$132,'Capacity Summary'!$B$139:$B$238,0),MATCH('Capacity Backing (Hide)'!$A169,'Capacity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6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(Hide)'!$A169,'Capacity Summary'!$H$138:$BG$138,0))="x",INDEX('Capacity Summary'!$C$139:$E$238,MATCH('Capacity Backing (Hide)'!H$132,'Capacity Summary'!$B$139:$B$238,0),4),IF(INDEX('Capacity Summary'!$H$139:$BG$238,MATCH('Capacity Backing (Hide)'!H$132,'Capacity Summary'!$B$139:$B$238,0),MATCH('Capacity Backing (Hide)'!$A169,'Capacity Summary'!$H$138:$BG$138,0))&lt;&gt;0,INDEX('Capacity Summary'!$H$139:$BG$238,MATCH('Capacity Backing (Hide)'!H$132,'Capacity Summary'!$B$139:$B$238,0),MATCH('Capacity Backing (Hide)'!$A169,'Capacity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6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(Hide)'!$A169,'Capacity Summary'!$H$138:$BG$138,0))="x",INDEX('Capacity Summary'!$C$139:$E$238,MATCH('Capacity Backing (Hide)'!I$132,'Capacity Summary'!$B$139:$B$238,0),4),IF(INDEX('Capacity Summary'!$H$139:$BG$238,MATCH('Capacity Backing (Hide)'!I$132,'Capacity Summary'!$B$139:$B$238,0),MATCH('Capacity Backing (Hide)'!$A169,'Capacity Summary'!$H$138:$BG$138,0))&lt;&gt;0,INDEX('Capacity Summary'!$H$139:$BG$238,MATCH('Capacity Backing (Hide)'!I$132,'Capacity Summary'!$B$139:$B$238,0),MATCH('Capacity Backing (Hide)'!$A169,'Capacity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6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(Hide)'!$A169,'Capacity Summary'!$H$138:$BG$138,0))="x",INDEX('Capacity Summary'!$C$139:$E$238,MATCH('Capacity Backing (Hide)'!J$132,'Capacity Summary'!$B$139:$B$238,0),4),IF(INDEX('Capacity Summary'!$H$139:$BG$238,MATCH('Capacity Backing (Hide)'!J$132,'Capacity Summary'!$B$139:$B$238,0),MATCH('Capacity Backing (Hide)'!$A169,'Capacity Summary'!$H$138:$BG$138,0))&lt;&gt;0,INDEX('Capacity Summary'!$H$139:$BG$238,MATCH('Capacity Backing (Hide)'!J$132,'Capacity Summary'!$B$139:$B$238,0),MATCH('Capacity Backing (Hide)'!$A169,'Capacity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6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(Hide)'!$A169,'Capacity Summary'!$H$138:$BG$138,0))="x",INDEX('Capacity Summary'!$C$139:$E$238,MATCH('Capacity Backing (Hide)'!K$132,'Capacity Summary'!$B$139:$B$238,0),4),IF(INDEX('Capacity Summary'!$H$139:$BG$238,MATCH('Capacity Backing (Hide)'!K$132,'Capacity Summary'!$B$139:$B$238,0),MATCH('Capacity Backing (Hide)'!$A169,'Capacity Summary'!$H$138:$BG$138,0))&lt;&gt;0,INDEX('Capacity Summary'!$H$139:$BG$238,MATCH('Capacity Backing (Hide)'!K$132,'Capacity Summary'!$B$139:$B$238,0),MATCH('Capacity Backing (Hide)'!$A169,'Capacity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6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(Hide)'!$A169,'Capacity Summary'!$H$138:$BG$138,0))="x",INDEX('Capacity Summary'!$C$139:$E$238,MATCH('Capacity Backing (Hide)'!L$132,'Capacity Summary'!$B$139:$B$238,0),4),IF(INDEX('Capacity Summary'!$H$139:$BG$238,MATCH('Capacity Backing (Hide)'!L$132,'Capacity Summary'!$B$139:$B$238,0),MATCH('Capacity Backing (Hide)'!$A169,'Capacity Summary'!$H$138:$BG$138,0))&lt;&gt;0,INDEX('Capacity Summary'!$H$139:$BG$238,MATCH('Capacity Backing (Hide)'!L$132,'Capacity Summary'!$B$139:$B$238,0),MATCH('Capacity Backing (Hide)'!$A169,'Capacity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6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(Hide)'!$A169,'Capacity Summary'!$H$138:$BG$138,0))="x",INDEX('Capacity Summary'!$C$139:$E$238,MATCH('Capacity Backing (Hide)'!M$132,'Capacity Summary'!$B$139:$B$238,0),4),IF(INDEX('Capacity Summary'!$H$139:$BG$238,MATCH('Capacity Backing (Hide)'!M$132,'Capacity Summary'!$B$139:$B$238,0),MATCH('Capacity Backing (Hide)'!$A169,'Capacity Summary'!$H$138:$BG$138,0))&lt;&gt;0,INDEX('Capacity Summary'!$H$139:$BG$238,MATCH('Capacity Backing (Hide)'!M$132,'Capacity Summary'!$B$139:$B$238,0),MATCH('Capacity Backing (Hide)'!$A169,'Capacity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6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(Hide)'!$A169,'Capacity Summary'!$H$138:$BG$138,0))="x",INDEX('Capacity Summary'!$C$139:$E$238,MATCH('Capacity Backing (Hide)'!N$132,'Capacity Summary'!$B$139:$B$238,0),4),IF(INDEX('Capacity Summary'!$H$139:$BG$238,MATCH('Capacity Backing (Hide)'!N$132,'Capacity Summary'!$B$139:$B$238,0),MATCH('Capacity Backing (Hide)'!$A169,'Capacity Summary'!$H$138:$BG$138,0))&lt;&gt;0,INDEX('Capacity Summary'!$H$139:$BG$238,MATCH('Capacity Backing (Hide)'!N$132,'Capacity Summary'!$B$139:$B$238,0),MATCH('Capacity Backing (Hide)'!$A169,'Capacity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6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(Hide)'!$A169,'Capacity Summary'!$H$138:$BG$138,0))="x",INDEX('Capacity Summary'!$C$139:$E$238,MATCH('Capacity Backing (Hide)'!O$132,'Capacity Summary'!$B$139:$B$238,0),4),IF(INDEX('Capacity Summary'!$H$139:$BG$238,MATCH('Capacity Backing (Hide)'!O$132,'Capacity Summary'!$B$139:$B$238,0),MATCH('Capacity Backing (Hide)'!$A169,'Capacity Summary'!$H$138:$BG$138,0))&lt;&gt;0,INDEX('Capacity Summary'!$H$139:$BG$238,MATCH('Capacity Backing (Hide)'!O$132,'Capacity Summary'!$B$139:$B$238,0),MATCH('Capacity Backing (Hide)'!$A169,'Capacity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6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(Hide)'!$A169,'Capacity Summary'!$H$138:$BG$138,0))="x",INDEX('Capacity Summary'!$C$139:$E$238,MATCH('Capacity Backing (Hide)'!P$132,'Capacity Summary'!$B$139:$B$238,0),4),IF(INDEX('Capacity Summary'!$H$139:$BG$238,MATCH('Capacity Backing (Hide)'!P$132,'Capacity Summary'!$B$139:$B$238,0),MATCH('Capacity Backing (Hide)'!$A169,'Capacity Summary'!$H$138:$BG$138,0))&lt;&gt;0,INDEX('Capacity Summary'!$H$139:$BG$238,MATCH('Capacity Backing (Hide)'!P$132,'Capacity Summary'!$B$139:$B$238,0),MATCH('Capacity Backing (Hide)'!$A169,'Capacity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6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(Hide)'!$A169,'Capacity Summary'!$H$138:$BG$138,0))="x",INDEX('Capacity Summary'!$C$139:$E$238,MATCH('Capacity Backing (Hide)'!Q$132,'Capacity Summary'!$B$139:$B$238,0),4),IF(INDEX('Capacity Summary'!$H$139:$BG$238,MATCH('Capacity Backing (Hide)'!Q$132,'Capacity Summary'!$B$139:$B$238,0),MATCH('Capacity Backing (Hide)'!$A169,'Capacity Summary'!$H$138:$BG$138,0))&lt;&gt;0,INDEX('Capacity Summary'!$H$139:$BG$238,MATCH('Capacity Backing (Hide)'!Q$132,'Capacity Summary'!$B$139:$B$238,0),MATCH('Capacity Backing (Hide)'!$A169,'Capacity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6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(Hide)'!$A169,'Capacity Summary'!$H$138:$BG$138,0))="x",INDEX('Capacity Summary'!$C$139:$E$238,MATCH('Capacity Backing (Hide)'!R$132,'Capacity Summary'!$B$139:$B$238,0),4),IF(INDEX('Capacity Summary'!$H$139:$BG$238,MATCH('Capacity Backing (Hide)'!R$132,'Capacity Summary'!$B$139:$B$238,0),MATCH('Capacity Backing (Hide)'!$A169,'Capacity Summary'!$H$138:$BG$138,0))&lt;&gt;0,INDEX('Capacity Summary'!$H$139:$BG$238,MATCH('Capacity Backing (Hide)'!R$132,'Capacity Summary'!$B$139:$B$238,0),MATCH('Capacity Backing (Hide)'!$A169,'Capacity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6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(Hide)'!$A169,'Capacity Summary'!$H$138:$BG$138,0))="x",INDEX('Capacity Summary'!$C$139:$E$238,MATCH('Capacity Backing (Hide)'!S$132,'Capacity Summary'!$B$139:$B$238,0),4),IF(INDEX('Capacity Summary'!$H$139:$BG$238,MATCH('Capacity Backing (Hide)'!S$132,'Capacity Summary'!$B$139:$B$238,0),MATCH('Capacity Backing (Hide)'!$A169,'Capacity Summary'!$H$138:$BG$138,0))&lt;&gt;0,INDEX('Capacity Summary'!$H$139:$BG$238,MATCH('Capacity Backing (Hide)'!S$132,'Capacity Summary'!$B$139:$B$238,0),MATCH('Capacity Backing (Hide)'!$A169,'Capacity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6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(Hide)'!$A169,'Capacity Summary'!$H$138:$BG$138,0))="x",INDEX('Capacity Summary'!$C$139:$E$238,MATCH('Capacity Backing (Hide)'!T$132,'Capacity Summary'!$B$139:$B$238,0),4),IF(INDEX('Capacity Summary'!$H$139:$BG$238,MATCH('Capacity Backing (Hide)'!T$132,'Capacity Summary'!$B$139:$B$238,0),MATCH('Capacity Backing (Hide)'!$A169,'Capacity Summary'!$H$138:$BG$138,0))&lt;&gt;0,INDEX('Capacity Summary'!$H$139:$BG$238,MATCH('Capacity Backing (Hide)'!T$132,'Capacity Summary'!$B$139:$B$238,0),MATCH('Capacity Backing (Hide)'!$A169,'Capacity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6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(Hide)'!$A169,'Capacity Summary'!$H$138:$BG$138,0))="x",INDEX('Capacity Summary'!$C$139:$E$238,MATCH('Capacity Backing (Hide)'!U$132,'Capacity Summary'!$B$139:$B$238,0),4),IF(INDEX('Capacity Summary'!$H$139:$BG$238,MATCH('Capacity Backing (Hide)'!U$132,'Capacity Summary'!$B$139:$B$238,0),MATCH('Capacity Backing (Hide)'!$A169,'Capacity Summary'!$H$138:$BG$138,0))&lt;&gt;0,INDEX('Capacity Summary'!$H$139:$BG$238,MATCH('Capacity Backing (Hide)'!U$132,'Capacity Summary'!$B$139:$B$238,0),MATCH('Capacity Backing (Hide)'!$A169,'Capacity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6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(Hide)'!$A169,'Capacity Summary'!$H$138:$BG$138,0))="x",INDEX('Capacity Summary'!$C$139:$E$238,MATCH('Capacity Backing (Hide)'!V$132,'Capacity Summary'!$B$139:$B$238,0),4),IF(INDEX('Capacity Summary'!$H$139:$BG$238,MATCH('Capacity Backing (Hide)'!V$132,'Capacity Summary'!$B$139:$B$238,0),MATCH('Capacity Backing (Hide)'!$A169,'Capacity Summary'!$H$138:$BG$138,0))&lt;&gt;0,INDEX('Capacity Summary'!$H$139:$BG$238,MATCH('Capacity Backing (Hide)'!V$132,'Capacity Summary'!$B$139:$B$238,0),MATCH('Capacity Backing (Hide)'!$A169,'Capacity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6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(Hide)'!$A169,'Capacity Summary'!$H$138:$BG$138,0))="x",INDEX('Capacity Summary'!$C$139:$E$238,MATCH('Capacity Backing (Hide)'!W$132,'Capacity Summary'!$B$139:$B$238,0),4),IF(INDEX('Capacity Summary'!$H$139:$BG$238,MATCH('Capacity Backing (Hide)'!W$132,'Capacity Summary'!$B$139:$B$238,0),MATCH('Capacity Backing (Hide)'!$A169,'Capacity Summary'!$H$138:$BG$138,0))&lt;&gt;0,INDEX('Capacity Summary'!$H$139:$BG$238,MATCH('Capacity Backing (Hide)'!W$132,'Capacity Summary'!$B$139:$B$238,0),MATCH('Capacity Backing (Hide)'!$A169,'Capacity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6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(Hide)'!$A169,'Capacity Summary'!$H$138:$BG$138,0))="x",INDEX('Capacity Summary'!$C$139:$E$238,MATCH('Capacity Backing (Hide)'!X$132,'Capacity Summary'!$B$139:$B$238,0),4),IF(INDEX('Capacity Summary'!$H$139:$BG$238,MATCH('Capacity Backing (Hide)'!X$132,'Capacity Summary'!$B$139:$B$238,0),MATCH('Capacity Backing (Hide)'!$A169,'Capacity Summary'!$H$138:$BG$138,0))&lt;&gt;0,INDEX('Capacity Summary'!$H$139:$BG$238,MATCH('Capacity Backing (Hide)'!X$132,'Capacity Summary'!$B$139:$B$238,0),MATCH('Capacity Backing (Hide)'!$A169,'Capacity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6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(Hide)'!$A169,'Capacity Summary'!$H$138:$BG$138,0))="x",INDEX('Capacity Summary'!$C$139:$E$238,MATCH('Capacity Backing (Hide)'!Y$132,'Capacity Summary'!$B$139:$B$238,0),4),IF(INDEX('Capacity Summary'!$H$139:$BG$238,MATCH('Capacity Backing (Hide)'!Y$132,'Capacity Summary'!$B$139:$B$238,0),MATCH('Capacity Backing (Hide)'!$A169,'Capacity Summary'!$H$138:$BG$138,0))&lt;&gt;0,INDEX('Capacity Summary'!$H$139:$BG$238,MATCH('Capacity Backing (Hide)'!Y$132,'Capacity Summary'!$B$139:$B$238,0),MATCH('Capacity Backing (Hide)'!$A169,'Capacity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6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(Hide)'!$A169,'Capacity Summary'!$H$138:$BG$138,0))="x",INDEX('Capacity Summary'!$C$139:$E$238,MATCH('Capacity Backing (Hide)'!Z$132,'Capacity Summary'!$B$139:$B$238,0),4),IF(INDEX('Capacity Summary'!$H$139:$BG$238,MATCH('Capacity Backing (Hide)'!Z$132,'Capacity Summary'!$B$139:$B$238,0),MATCH('Capacity Backing (Hide)'!$A169,'Capacity Summary'!$H$138:$BG$138,0))&lt;&gt;0,INDEX('Capacity Summary'!$H$139:$BG$238,MATCH('Capacity Backing (Hide)'!Z$132,'Capacity Summary'!$B$139:$B$238,0),MATCH('Capacity Backing (Hide)'!$A169,'Capacity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6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(Hide)'!$A169,'Capacity Summary'!$H$138:$BG$138,0))="x",INDEX('Capacity Summary'!$C$139:$E$238,MATCH('Capacity Backing (Hide)'!AA$132,'Capacity Summary'!$B$139:$B$238,0),4),IF(INDEX('Capacity Summary'!$H$139:$BG$238,MATCH('Capacity Backing (Hide)'!AA$132,'Capacity Summary'!$B$139:$B$238,0),MATCH('Capacity Backing (Hide)'!$A169,'Capacity Summary'!$H$138:$BG$138,0))&lt;&gt;0,INDEX('Capacity Summary'!$H$139:$BG$238,MATCH('Capacity Backing (Hide)'!AA$132,'Capacity Summary'!$B$139:$B$238,0),MATCH('Capacity Backing (Hide)'!$A169,'Capacity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6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(Hide)'!$A169,'Capacity Summary'!$H$138:$BG$138,0))="x",INDEX('Capacity Summary'!$C$139:$E$238,MATCH('Capacity Backing (Hide)'!AB$132,'Capacity Summary'!$B$139:$B$238,0),4),IF(INDEX('Capacity Summary'!$H$139:$BG$238,MATCH('Capacity Backing (Hide)'!AB$132,'Capacity Summary'!$B$139:$B$238,0),MATCH('Capacity Backing (Hide)'!$A169,'Capacity Summary'!$H$138:$BG$138,0))&lt;&gt;0,INDEX('Capacity Summary'!$H$139:$BG$238,MATCH('Capacity Backing (Hide)'!AB$132,'Capacity Summary'!$B$139:$B$238,0),MATCH('Capacity Backing (Hide)'!$A169,'Capacity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6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(Hide)'!$A169,'Capacity Summary'!$H$138:$BG$138,0))="x",INDEX('Capacity Summary'!$C$139:$E$238,MATCH('Capacity Backing (Hide)'!AC$132,'Capacity Summary'!$B$139:$B$238,0),4),IF(INDEX('Capacity Summary'!$H$139:$BG$238,MATCH('Capacity Backing (Hide)'!AC$132,'Capacity Summary'!$B$139:$B$238,0),MATCH('Capacity Backing (Hide)'!$A169,'Capacity Summary'!$H$138:$BG$138,0))&lt;&gt;0,INDEX('Capacity Summary'!$H$139:$BG$238,MATCH('Capacity Backing (Hide)'!AC$132,'Capacity Summary'!$B$139:$B$238,0),MATCH('Capacity Backing (Hide)'!$A169,'Capacity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6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(Hide)'!$A169,'Capacity Summary'!$H$138:$BG$138,0))="x",INDEX('Capacity Summary'!$C$139:$E$238,MATCH('Capacity Backing (Hide)'!AD$132,'Capacity Summary'!$B$139:$B$238,0),4),IF(INDEX('Capacity Summary'!$H$139:$BG$238,MATCH('Capacity Backing (Hide)'!AD$132,'Capacity Summary'!$B$139:$B$238,0),MATCH('Capacity Backing (Hide)'!$A169,'Capacity Summary'!$H$138:$BG$138,0))&lt;&gt;0,INDEX('Capacity Summary'!$H$139:$BG$238,MATCH('Capacity Backing (Hide)'!AD$132,'Capacity Summary'!$B$139:$B$238,0),MATCH('Capacity Backing (Hide)'!$A169,'Capacity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6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(Hide)'!$A169,'Capacity Summary'!$H$138:$BG$138,0))="x",INDEX('Capacity Summary'!$C$139:$E$238,MATCH('Capacity Backing (Hide)'!AE$132,'Capacity Summary'!$B$139:$B$238,0),4),IF(INDEX('Capacity Summary'!$H$139:$BG$238,MATCH('Capacity Backing (Hide)'!AE$132,'Capacity Summary'!$B$139:$B$238,0),MATCH('Capacity Backing (Hide)'!$A169,'Capacity Summary'!$H$138:$BG$138,0))&lt;&gt;0,INDEX('Capacity Summary'!$H$139:$BG$238,MATCH('Capacity Backing (Hide)'!AE$132,'Capacity Summary'!$B$139:$B$238,0),MATCH('Capacity Backing (Hide)'!$A169,'Capacity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6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(Hide)'!$A169,'Capacity Summary'!$H$138:$BG$138,0))="x",INDEX('Capacity Summary'!$C$139:$E$238,MATCH('Capacity Backing (Hide)'!AF$132,'Capacity Summary'!$B$139:$B$238,0),4),IF(INDEX('Capacity Summary'!$H$139:$BG$238,MATCH('Capacity Backing (Hide)'!AF$132,'Capacity Summary'!$B$139:$B$238,0),MATCH('Capacity Backing (Hide)'!$A169,'Capacity Summary'!$H$138:$BG$138,0))&lt;&gt;0,INDEX('Capacity Summary'!$H$139:$BG$238,MATCH('Capacity Backing (Hide)'!AF$132,'Capacity Summary'!$B$139:$B$238,0),MATCH('Capacity Backing (Hide)'!$A169,'Capacity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6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(Hide)'!$A169,'Capacity Summary'!$H$138:$BG$138,0))="x",INDEX('Capacity Summary'!$C$139:$E$238,MATCH('Capacity Backing (Hide)'!AG$132,'Capacity Summary'!$B$139:$B$238,0),4),IF(INDEX('Capacity Summary'!$H$139:$BG$238,MATCH('Capacity Backing (Hide)'!AG$132,'Capacity Summary'!$B$139:$B$238,0),MATCH('Capacity Backing (Hide)'!$A169,'Capacity Summary'!$H$138:$BG$138,0))&lt;&gt;0,INDEX('Capacity Summary'!$H$139:$BG$238,MATCH('Capacity Backing (Hide)'!AG$132,'Capacity Summary'!$B$139:$B$238,0),MATCH('Capacity Backing (Hide)'!$A169,'Capacity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6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(Hide)'!$A169,'Capacity Summary'!$H$138:$BG$138,0))="x",INDEX('Capacity Summary'!$C$139:$E$238,MATCH('Capacity Backing (Hide)'!AH$132,'Capacity Summary'!$B$139:$B$238,0),4),IF(INDEX('Capacity Summary'!$H$139:$BG$238,MATCH('Capacity Backing (Hide)'!AH$132,'Capacity Summary'!$B$139:$B$238,0),MATCH('Capacity Backing (Hide)'!$A169,'Capacity Summary'!$H$138:$BG$138,0))&lt;&gt;0,INDEX('Capacity Summary'!$H$139:$BG$238,MATCH('Capacity Backing (Hide)'!AH$132,'Capacity Summary'!$B$139:$B$238,0),MATCH('Capacity Backing (Hide)'!$A169,'Capacity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6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(Hide)'!$A169,'Capacity Summary'!$H$138:$BG$138,0))="x",INDEX('Capacity Summary'!$C$139:$E$238,MATCH('Capacity Backing (Hide)'!AI$132,'Capacity Summary'!$B$139:$B$238,0),4),IF(INDEX('Capacity Summary'!$H$139:$BG$238,MATCH('Capacity Backing (Hide)'!AI$132,'Capacity Summary'!$B$139:$B$238,0),MATCH('Capacity Backing (Hide)'!$A169,'Capacity Summary'!$H$138:$BG$138,0))&lt;&gt;0,INDEX('Capacity Summary'!$H$139:$BG$238,MATCH('Capacity Backing (Hide)'!AI$132,'Capacity Summary'!$B$139:$B$238,0),MATCH('Capacity Backing (Hide)'!$A169,'Capacity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6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(Hide)'!$A169,'Capacity Summary'!$H$138:$BG$138,0))="x",INDEX('Capacity Summary'!$C$139:$E$238,MATCH('Capacity Backing (Hide)'!AJ$132,'Capacity Summary'!$B$139:$B$238,0),4),IF(INDEX('Capacity Summary'!$H$139:$BG$238,MATCH('Capacity Backing (Hide)'!AJ$132,'Capacity Summary'!$B$139:$B$238,0),MATCH('Capacity Backing (Hide)'!$A169,'Capacity Summary'!$H$138:$BG$138,0))&lt;&gt;0,INDEX('Capacity Summary'!$H$139:$BG$238,MATCH('Capacity Backing (Hide)'!AJ$132,'Capacity Summary'!$B$139:$B$238,0),MATCH('Capacity Backing (Hide)'!$A169,'Capacity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6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(Hide)'!$A169,'Capacity Summary'!$H$138:$BG$138,0))="x",INDEX('Capacity Summary'!$C$139:$E$238,MATCH('Capacity Backing (Hide)'!AK$132,'Capacity Summary'!$B$139:$B$238,0),4),IF(INDEX('Capacity Summary'!$H$139:$BG$238,MATCH('Capacity Backing (Hide)'!AK$132,'Capacity Summary'!$B$139:$B$238,0),MATCH('Capacity Backing (Hide)'!$A169,'Capacity Summary'!$H$138:$BG$138,0))&lt;&gt;0,INDEX('Capacity Summary'!$H$139:$BG$238,MATCH('Capacity Backing (Hide)'!AK$132,'Capacity Summary'!$B$139:$B$238,0),MATCH('Capacity Backing (Hide)'!$A169,'Capacity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6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(Hide)'!$A169,'Capacity Summary'!$H$138:$BG$138,0))="x",INDEX('Capacity Summary'!$C$139:$E$238,MATCH('Capacity Backing (Hide)'!AL$132,'Capacity Summary'!$B$139:$B$238,0),4),IF(INDEX('Capacity Summary'!$H$139:$BG$238,MATCH('Capacity Backing (Hide)'!AL$132,'Capacity Summary'!$B$139:$B$238,0),MATCH('Capacity Backing (Hide)'!$A169,'Capacity Summary'!$H$138:$BG$138,0))&lt;&gt;0,INDEX('Capacity Summary'!$H$139:$BG$238,MATCH('Capacity Backing (Hide)'!AL$132,'Capacity Summary'!$B$139:$B$238,0),MATCH('Capacity Backing (Hide)'!$A169,'Capacity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6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(Hide)'!$A169,'Capacity Summary'!$H$138:$BG$138,0))="x",INDEX('Capacity Summary'!$C$139:$E$238,MATCH('Capacity Backing (Hide)'!AM$132,'Capacity Summary'!$B$139:$B$238,0),4),IF(INDEX('Capacity Summary'!$H$139:$BG$238,MATCH('Capacity Backing (Hide)'!AM$132,'Capacity Summary'!$B$139:$B$238,0),MATCH('Capacity Backing (Hide)'!$A169,'Capacity Summary'!$H$138:$BG$138,0))&lt;&gt;0,INDEX('Capacity Summary'!$H$139:$BG$238,MATCH('Capacity Backing (Hide)'!AM$132,'Capacity Summary'!$B$139:$B$238,0),MATCH('Capacity Backing (Hide)'!$A169,'Capacity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6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(Hide)'!$A169,'Capacity Summary'!$H$138:$BG$138,0))="x",INDEX('Capacity Summary'!$C$139:$E$238,MATCH('Capacity Backing (Hide)'!AN$132,'Capacity Summary'!$B$139:$B$238,0),4),IF(INDEX('Capacity Summary'!$H$139:$BG$238,MATCH('Capacity Backing (Hide)'!AN$132,'Capacity Summary'!$B$139:$B$238,0),MATCH('Capacity Backing (Hide)'!$A169,'Capacity Summary'!$H$138:$BG$138,0))&lt;&gt;0,INDEX('Capacity Summary'!$H$139:$BG$238,MATCH('Capacity Backing (Hide)'!AN$132,'Capacity Summary'!$B$139:$B$238,0),MATCH('Capacity Backing (Hide)'!$A169,'Capacity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6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(Hide)'!$A169,'Capacity Summary'!$H$138:$BG$138,0))="x",INDEX('Capacity Summary'!$C$139:$E$238,MATCH('Capacity Backing (Hide)'!AO$132,'Capacity Summary'!$B$139:$B$238,0),4),IF(INDEX('Capacity Summary'!$H$139:$BG$238,MATCH('Capacity Backing (Hide)'!AO$132,'Capacity Summary'!$B$139:$B$238,0),MATCH('Capacity Backing (Hide)'!$A169,'Capacity Summary'!$H$138:$BG$138,0))&lt;&gt;0,INDEX('Capacity Summary'!$H$139:$BG$238,MATCH('Capacity Backing (Hide)'!AO$132,'Capacity Summary'!$B$139:$B$238,0),MATCH('Capacity Backing (Hide)'!$A169,'Capacity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6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(Hide)'!$A169,'Capacity Summary'!$H$138:$BG$138,0))="x",INDEX('Capacity Summary'!$C$139:$E$238,MATCH('Capacity Backing (Hide)'!AP$132,'Capacity Summary'!$B$139:$B$238,0),4),IF(INDEX('Capacity Summary'!$H$139:$BG$238,MATCH('Capacity Backing (Hide)'!AP$132,'Capacity Summary'!$B$139:$B$238,0),MATCH('Capacity Backing (Hide)'!$A169,'Capacity Summary'!$H$138:$BG$138,0))&lt;&gt;0,INDEX('Capacity Summary'!$H$139:$BG$238,MATCH('Capacity Backing (Hide)'!AP$132,'Capacity Summary'!$B$139:$B$238,0),MATCH('Capacity Backing (Hide)'!$A169,'Capacity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6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(Hide)'!$A169,'Capacity Summary'!$H$138:$BG$138,0))="x",INDEX('Capacity Summary'!$C$139:$E$238,MATCH('Capacity Backing (Hide)'!AQ$132,'Capacity Summary'!$B$139:$B$238,0),4),IF(INDEX('Capacity Summary'!$H$139:$BG$238,MATCH('Capacity Backing (Hide)'!AQ$132,'Capacity Summary'!$B$139:$B$238,0),MATCH('Capacity Backing (Hide)'!$A169,'Capacity Summary'!$H$138:$BG$138,0))&lt;&gt;0,INDEX('Capacity Summary'!$H$139:$BG$238,MATCH('Capacity Backing (Hide)'!AQ$132,'Capacity Summary'!$B$139:$B$238,0),MATCH('Capacity Backing (Hide)'!$A169,'Capacity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6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(Hide)'!$A169,'Capacity Summary'!$H$138:$BG$138,0))="x",INDEX('Capacity Summary'!$C$139:$E$238,MATCH('Capacity Backing (Hide)'!AR$132,'Capacity Summary'!$B$139:$B$238,0),4),IF(INDEX('Capacity Summary'!$H$139:$BG$238,MATCH('Capacity Backing (Hide)'!AR$132,'Capacity Summary'!$B$139:$B$238,0),MATCH('Capacity Backing (Hide)'!$A169,'Capacity Summary'!$H$138:$BG$138,0))&lt;&gt;0,INDEX('Capacity Summary'!$H$139:$BG$238,MATCH('Capacity Backing (Hide)'!AR$132,'Capacity Summary'!$B$139:$B$238,0),MATCH('Capacity Backing (Hide)'!$A169,'Capacity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6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(Hide)'!$A169,'Capacity Summary'!$H$138:$BG$138,0))="x",INDEX('Capacity Summary'!$C$139:$E$238,MATCH('Capacity Backing (Hide)'!AS$132,'Capacity Summary'!$B$139:$B$238,0),4),IF(INDEX('Capacity Summary'!$H$139:$BG$238,MATCH('Capacity Backing (Hide)'!AS$132,'Capacity Summary'!$B$139:$B$238,0),MATCH('Capacity Backing (Hide)'!$A169,'Capacity Summary'!$H$138:$BG$138,0))&lt;&gt;0,INDEX('Capacity Summary'!$H$139:$BG$238,MATCH('Capacity Backing (Hide)'!AS$132,'Capacity Summary'!$B$139:$B$238,0),MATCH('Capacity Backing (Hide)'!$A169,'Capacity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6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(Hide)'!$A169,'Capacity Summary'!$H$138:$BG$138,0))="x",INDEX('Capacity Summary'!$C$139:$E$238,MATCH('Capacity Backing (Hide)'!AT$132,'Capacity Summary'!$B$139:$B$238,0),4),IF(INDEX('Capacity Summary'!$H$139:$BG$238,MATCH('Capacity Backing (Hide)'!AT$132,'Capacity Summary'!$B$139:$B$238,0),MATCH('Capacity Backing (Hide)'!$A169,'Capacity Summary'!$H$138:$BG$138,0))&lt;&gt;0,INDEX('Capacity Summary'!$H$139:$BG$238,MATCH('Capacity Backing (Hide)'!AT$132,'Capacity Summary'!$B$139:$B$238,0),MATCH('Capacity Backing (Hide)'!$A169,'Capacity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6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(Hide)'!$A169,'Capacity Summary'!$H$138:$BG$138,0))="x",INDEX('Capacity Summary'!$C$139:$E$238,MATCH('Capacity Backing (Hide)'!AU$132,'Capacity Summary'!$B$139:$B$238,0),4),IF(INDEX('Capacity Summary'!$H$139:$BG$238,MATCH('Capacity Backing (Hide)'!AU$132,'Capacity Summary'!$B$139:$B$238,0),MATCH('Capacity Backing (Hide)'!$A169,'Capacity Summary'!$H$138:$BG$138,0))&lt;&gt;0,INDEX('Capacity Summary'!$H$139:$BG$238,MATCH('Capacity Backing (Hide)'!AU$132,'Capacity Summary'!$B$139:$B$238,0),MATCH('Capacity Backing (Hide)'!$A169,'Capacity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6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(Hide)'!$A169,'Capacity Summary'!$H$138:$BG$138,0))="x",INDEX('Capacity Summary'!$C$139:$E$238,MATCH('Capacity Backing (Hide)'!AV$132,'Capacity Summary'!$B$139:$B$238,0),4),IF(INDEX('Capacity Summary'!$H$139:$BG$238,MATCH('Capacity Backing (Hide)'!AV$132,'Capacity Summary'!$B$139:$B$238,0),MATCH('Capacity Backing (Hide)'!$A169,'Capacity Summary'!$H$138:$BG$138,0))&lt;&gt;0,INDEX('Capacity Summary'!$H$139:$BG$238,MATCH('Capacity Backing (Hide)'!AV$132,'Capacity Summary'!$B$139:$B$238,0),MATCH('Capacity Backing (Hide)'!$A169,'Capacity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6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(Hide)'!$A169,'Capacity Summary'!$H$138:$BG$138,0))="x",INDEX('Capacity Summary'!$C$139:$E$238,MATCH('Capacity Backing (Hide)'!AW$132,'Capacity Summary'!$B$139:$B$238,0),4),IF(INDEX('Capacity Summary'!$H$139:$BG$238,MATCH('Capacity Backing (Hide)'!AW$132,'Capacity Summary'!$B$139:$B$238,0),MATCH('Capacity Backing (Hide)'!$A169,'Capacity Summary'!$H$138:$BG$138,0))&lt;&gt;0,INDEX('Capacity Summary'!$H$139:$BG$238,MATCH('Capacity Backing (Hide)'!AW$132,'Capacity Summary'!$B$139:$B$238,0),MATCH('Capacity Backing (Hide)'!$A169,'Capacity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6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(Hide)'!$A169,'Capacity Summary'!$H$138:$BG$138,0))="x",INDEX('Capacity Summary'!$C$139:$E$238,MATCH('Capacity Backing (Hide)'!AX$132,'Capacity Summary'!$B$139:$B$238,0),4),IF(INDEX('Capacity Summary'!$H$139:$BG$238,MATCH('Capacity Backing (Hide)'!AX$132,'Capacity Summary'!$B$139:$B$238,0),MATCH('Capacity Backing (Hide)'!$A169,'Capacity Summary'!$H$138:$BG$138,0))&lt;&gt;0,INDEX('Capacity Summary'!$H$139:$BG$238,MATCH('Capacity Backing (Hide)'!AX$132,'Capacity Summary'!$B$139:$B$238,0),MATCH('Capacity Backing (Hide)'!$A169,'Capacity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6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(Hide)'!$A169,'Capacity Summary'!$H$138:$BG$138,0))="x",INDEX('Capacity Summary'!$C$139:$E$238,MATCH('Capacity Backing (Hide)'!AY$132,'Capacity Summary'!$B$139:$B$238,0),4),IF(INDEX('Capacity Summary'!$H$139:$BG$238,MATCH('Capacity Backing (Hide)'!AY$132,'Capacity Summary'!$B$139:$B$238,0),MATCH('Capacity Backing (Hide)'!$A169,'Capacity Summary'!$H$138:$BG$138,0))&lt;&gt;0,INDEX('Capacity Summary'!$H$139:$BG$238,MATCH('Capacity Backing (Hide)'!AY$132,'Capacity Summary'!$B$139:$B$238,0),MATCH('Capacity Backing (Hide)'!$A169,'Capacity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6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(Hide)'!$A169,'Capacity Summary'!$H$138:$BG$138,0))="x",INDEX('Capacity Summary'!$C$139:$E$238,MATCH('Capacity Backing (Hide)'!AZ$132,'Capacity Summary'!$B$139:$B$238,0),4),IF(INDEX('Capacity Summary'!$H$139:$BG$238,MATCH('Capacity Backing (Hide)'!AZ$132,'Capacity Summary'!$B$139:$B$238,0),MATCH('Capacity Backing (Hide)'!$A169,'Capacity Summary'!$H$138:$BG$138,0))&lt;&gt;0,INDEX('Capacity Summary'!$H$139:$BG$238,MATCH('Capacity Backing (Hide)'!AZ$132,'Capacity Summary'!$B$139:$B$238,0),MATCH('Capacity Backing (Hide)'!$A169,'Capacity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6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(Hide)'!$A169,'Capacity Summary'!$H$138:$BG$138,0))="x",INDEX('Capacity Summary'!$C$139:$E$238,MATCH('Capacity Backing (Hide)'!BA$132,'Capacity Summary'!$B$139:$B$238,0),4),IF(INDEX('Capacity Summary'!$H$139:$BG$238,MATCH('Capacity Backing (Hide)'!BA$132,'Capacity Summary'!$B$139:$B$238,0),MATCH('Capacity Backing (Hide)'!$A169,'Capacity Summary'!$H$138:$BG$138,0))&lt;&gt;0,INDEX('Capacity Summary'!$H$139:$BG$238,MATCH('Capacity Backing (Hide)'!BA$132,'Capacity Summary'!$B$139:$B$238,0),MATCH('Capacity Backing (Hide)'!$A169,'Capacity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6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(Hide)'!$A169,'Capacity Summary'!$H$138:$BG$138,0))="x",INDEX('Capacity Summary'!$C$139:$E$238,MATCH('Capacity Backing (Hide)'!BB$132,'Capacity Summary'!$B$139:$B$238,0),4),IF(INDEX('Capacity Summary'!$H$139:$BG$238,MATCH('Capacity Backing (Hide)'!BB$132,'Capacity Summary'!$B$139:$B$238,0),MATCH('Capacity Backing (Hide)'!$A169,'Capacity Summary'!$H$138:$BG$138,0))&lt;&gt;0,INDEX('Capacity Summary'!$H$139:$BG$238,MATCH('Capacity Backing (Hide)'!BB$132,'Capacity Summary'!$B$139:$B$238,0),MATCH('Capacity Backing (Hide)'!$A169,'Capacity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6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(Hide)'!$A169,'Capacity Summary'!$H$138:$BG$138,0))="x",INDEX('Capacity Summary'!$C$139:$E$238,MATCH('Capacity Backing (Hide)'!BC$132,'Capacity Summary'!$B$139:$B$238,0),4),IF(INDEX('Capacity Summary'!$H$139:$BG$238,MATCH('Capacity Backing (Hide)'!BC$132,'Capacity Summary'!$B$139:$B$238,0),MATCH('Capacity Backing (Hide)'!$A169,'Capacity Summary'!$H$138:$BG$138,0))&lt;&gt;0,INDEX('Capacity Summary'!$H$139:$BG$238,MATCH('Capacity Backing (Hide)'!BC$132,'Capacity Summary'!$B$139:$B$238,0),MATCH('Capacity Backing (Hide)'!$A169,'Capacity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6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(Hide)'!$A169,'Capacity Summary'!$H$138:$BG$138,0))="x",INDEX('Capacity Summary'!$C$139:$E$238,MATCH('Capacity Backing (Hide)'!BD$132,'Capacity Summary'!$B$139:$B$238,0),4),IF(INDEX('Capacity Summary'!$H$139:$BG$238,MATCH('Capacity Backing (Hide)'!BD$132,'Capacity Summary'!$B$139:$B$238,0),MATCH('Capacity Backing (Hide)'!$A169,'Capacity Summary'!$H$138:$BG$138,0))&lt;&gt;0,INDEX('Capacity Summary'!$H$139:$BG$238,MATCH('Capacity Backing (Hide)'!BD$132,'Capacity Summary'!$B$139:$B$238,0),MATCH('Capacity Backing (Hide)'!$A169,'Capacity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6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(Hide)'!$A169,'Capacity Summary'!$H$138:$BG$138,0))="x",INDEX('Capacity Summary'!$C$139:$E$238,MATCH('Capacity Backing (Hide)'!BE$132,'Capacity Summary'!$B$139:$B$238,0),4),IF(INDEX('Capacity Summary'!$H$139:$BG$238,MATCH('Capacity Backing (Hide)'!BE$132,'Capacity Summary'!$B$139:$B$238,0),MATCH('Capacity Backing (Hide)'!$A169,'Capacity Summary'!$H$138:$BG$138,0))&lt;&gt;0,INDEX('Capacity Summary'!$H$139:$BG$238,MATCH('Capacity Backing (Hide)'!BE$132,'Capacity Summary'!$B$139:$B$238,0),MATCH('Capacity Backing (Hide)'!$A169,'Capacity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6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(Hide)'!$A169,'Capacity Summary'!$H$138:$BG$138,0))="x",INDEX('Capacity Summary'!$C$139:$E$238,MATCH('Capacity Backing (Hide)'!BF$132,'Capacity Summary'!$B$139:$B$238,0),4),IF(INDEX('Capacity Summary'!$H$139:$BG$238,MATCH('Capacity Backing (Hide)'!BF$132,'Capacity Summary'!$B$139:$B$238,0),MATCH('Capacity Backing (Hide)'!$A169,'Capacity Summary'!$H$138:$BG$138,0))&lt;&gt;0,INDEX('Capacity Summary'!$H$139:$BG$238,MATCH('Capacity Backing (Hide)'!BF$132,'Capacity Summary'!$B$139:$B$238,0),MATCH('Capacity Backing (Hide)'!$A169,'Capacity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6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(Hide)'!$A169,'Capacity Summary'!$H$138:$BG$138,0))="x",INDEX('Capacity Summary'!$C$139:$E$238,MATCH('Capacity Backing (Hide)'!BG$132,'Capacity Summary'!$B$139:$B$238,0),4),IF(INDEX('Capacity Summary'!$H$139:$BG$238,MATCH('Capacity Backing (Hide)'!BG$132,'Capacity Summary'!$B$139:$B$238,0),MATCH('Capacity Backing (Hide)'!$A169,'Capacity Summary'!$H$138:$BG$138,0))&lt;&gt;0,INDEX('Capacity Summary'!$H$139:$BG$238,MATCH('Capacity Backing (Hide)'!BG$132,'Capacity Summary'!$B$139:$B$238,0),MATCH('Capacity Backing (Hide)'!$A169,'Capacity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6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(Hide)'!$A169,'Capacity Summary'!$H$138:$BG$138,0))="x",INDEX('Capacity Summary'!$C$139:$E$238,MATCH('Capacity Backing (Hide)'!BH$132,'Capacity Summary'!$B$139:$B$238,0),4),IF(INDEX('Capacity Summary'!$H$139:$BG$238,MATCH('Capacity Backing (Hide)'!BH$132,'Capacity Summary'!$B$139:$B$238,0),MATCH('Capacity Backing (Hide)'!$A169,'Capacity Summary'!$H$138:$BG$138,0))&lt;&gt;0,INDEX('Capacity Summary'!$H$139:$BG$238,MATCH('Capacity Backing (Hide)'!BH$132,'Capacity Summary'!$B$139:$B$238,0),MATCH('Capacity Backing (Hide)'!$A169,'Capacity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6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(Hide)'!$A169,'Capacity Summary'!$H$138:$BG$138,0))="x",INDEX('Capacity Summary'!$C$139:$E$238,MATCH('Capacity Backing (Hide)'!BI$132,'Capacity Summary'!$B$139:$B$238,0),4),IF(INDEX('Capacity Summary'!$H$139:$BG$238,MATCH('Capacity Backing (Hide)'!BI$132,'Capacity Summary'!$B$139:$B$238,0),MATCH('Capacity Backing (Hide)'!$A169,'Capacity Summary'!$H$138:$BG$138,0))&lt;&gt;0,INDEX('Capacity Summary'!$H$139:$BG$238,MATCH('Capacity Backing (Hide)'!BI$132,'Capacity Summary'!$B$139:$B$238,0),MATCH('Capacity Backing (Hide)'!$A169,'Capacity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6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(Hide)'!$A169,'Capacity Summary'!$H$138:$BG$138,0))="x",INDEX('Capacity Summary'!$C$139:$E$238,MATCH('Capacity Backing (Hide)'!BJ$132,'Capacity Summary'!$B$139:$B$238,0),4),IF(INDEX('Capacity Summary'!$H$139:$BG$238,MATCH('Capacity Backing (Hide)'!BJ$132,'Capacity Summary'!$B$139:$B$238,0),MATCH('Capacity Backing (Hide)'!$A169,'Capacity Summary'!$H$138:$BG$138,0))&lt;&gt;0,INDEX('Capacity Summary'!$H$139:$BG$238,MATCH('Capacity Backing (Hide)'!BJ$132,'Capacity Summary'!$B$139:$B$238,0),MATCH('Capacity Backing (Hide)'!$A169,'Capacity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6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(Hide)'!$A169,'Capacity Summary'!$H$138:$BG$138,0))="x",INDEX('Capacity Summary'!$C$139:$E$238,MATCH('Capacity Backing (Hide)'!BK$132,'Capacity Summary'!$B$139:$B$238,0),4),IF(INDEX('Capacity Summary'!$H$139:$BG$238,MATCH('Capacity Backing (Hide)'!BK$132,'Capacity Summary'!$B$139:$B$238,0),MATCH('Capacity Backing (Hide)'!$A169,'Capacity Summary'!$H$138:$BG$138,0))&lt;&gt;0,INDEX('Capacity Summary'!$H$139:$BG$238,MATCH('Capacity Backing (Hide)'!BK$132,'Capacity Summary'!$B$139:$B$238,0),MATCH('Capacity Backing (Hide)'!$A169,'Capacity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6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(Hide)'!$A169,'Capacity Summary'!$H$138:$BG$138,0))="x",INDEX('Capacity Summary'!$C$139:$E$238,MATCH('Capacity Backing (Hide)'!BL$132,'Capacity Summary'!$B$139:$B$238,0),4),IF(INDEX('Capacity Summary'!$H$139:$BG$238,MATCH('Capacity Backing (Hide)'!BL$132,'Capacity Summary'!$B$139:$B$238,0),MATCH('Capacity Backing (Hide)'!$A169,'Capacity Summary'!$H$138:$BG$138,0))&lt;&gt;0,INDEX('Capacity Summary'!$H$139:$BG$238,MATCH('Capacity Backing (Hide)'!BL$132,'Capacity Summary'!$B$139:$B$238,0),MATCH('Capacity Backing (Hide)'!$A169,'Capacity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6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(Hide)'!$A169,'Capacity Summary'!$H$138:$BG$138,0))="x",INDEX('Capacity Summary'!$C$139:$E$238,MATCH('Capacity Backing (Hide)'!BM$132,'Capacity Summary'!$B$139:$B$238,0),4),IF(INDEX('Capacity Summary'!$H$139:$BG$238,MATCH('Capacity Backing (Hide)'!BM$132,'Capacity Summary'!$B$139:$B$238,0),MATCH('Capacity Backing (Hide)'!$A169,'Capacity Summary'!$H$138:$BG$138,0))&lt;&gt;0,INDEX('Capacity Summary'!$H$139:$BG$238,MATCH('Capacity Backing (Hide)'!BM$132,'Capacity Summary'!$B$139:$B$238,0),MATCH('Capacity Backing (Hide)'!$A169,'Capacity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6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(Hide)'!$A169,'Capacity Summary'!$H$138:$BG$138,0))="x",INDEX('Capacity Summary'!$C$139:$E$238,MATCH('Capacity Backing (Hide)'!BN$132,'Capacity Summary'!$B$139:$B$238,0),4),IF(INDEX('Capacity Summary'!$H$139:$BG$238,MATCH('Capacity Backing (Hide)'!BN$132,'Capacity Summary'!$B$139:$B$238,0),MATCH('Capacity Backing (Hide)'!$A169,'Capacity Summary'!$H$138:$BG$138,0))&lt;&gt;0,INDEX('Capacity Summary'!$H$139:$BG$238,MATCH('Capacity Backing (Hide)'!BN$132,'Capacity Summary'!$B$139:$B$238,0),MATCH('Capacity Backing (Hide)'!$A169,'Capacity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6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(Hide)'!$A169,'Capacity Summary'!$H$138:$BG$138,0))="x",INDEX('Capacity Summary'!$C$139:$E$238,MATCH('Capacity Backing (Hide)'!BO$132,'Capacity Summary'!$B$139:$B$238,0),4),IF(INDEX('Capacity Summary'!$H$139:$BG$238,MATCH('Capacity Backing (Hide)'!BO$132,'Capacity Summary'!$B$139:$B$238,0),MATCH('Capacity Backing (Hide)'!$A169,'Capacity Summary'!$H$138:$BG$138,0))&lt;&gt;0,INDEX('Capacity Summary'!$H$139:$BG$238,MATCH('Capacity Backing (Hide)'!BO$132,'Capacity Summary'!$B$139:$B$238,0),MATCH('Capacity Backing (Hide)'!$A169,'Capacity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6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(Hide)'!$A169,'Capacity Summary'!$H$138:$BG$138,0))="x",INDEX('Capacity Summary'!$C$139:$E$238,MATCH('Capacity Backing (Hide)'!BP$132,'Capacity Summary'!$B$139:$B$238,0),4),IF(INDEX('Capacity Summary'!$H$139:$BG$238,MATCH('Capacity Backing (Hide)'!BP$132,'Capacity Summary'!$B$139:$B$238,0),MATCH('Capacity Backing (Hide)'!$A169,'Capacity Summary'!$H$138:$BG$138,0))&lt;&gt;0,INDEX('Capacity Summary'!$H$139:$BG$238,MATCH('Capacity Backing (Hide)'!BP$132,'Capacity Summary'!$B$139:$B$238,0),MATCH('Capacity Backing (Hide)'!$A169,'Capacity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6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(Hide)'!$A169,'Capacity Summary'!$H$138:$BG$138,0))="x",INDEX('Capacity Summary'!$C$139:$E$238,MATCH('Capacity Backing (Hide)'!BQ$132,'Capacity Summary'!$B$139:$B$238,0),4),IF(INDEX('Capacity Summary'!$H$139:$BG$238,MATCH('Capacity Backing (Hide)'!BQ$132,'Capacity Summary'!$B$139:$B$238,0),MATCH('Capacity Backing (Hide)'!$A169,'Capacity Summary'!$H$138:$BG$138,0))&lt;&gt;0,INDEX('Capacity Summary'!$H$139:$BG$238,MATCH('Capacity Backing (Hide)'!BQ$132,'Capacity Summary'!$B$139:$B$238,0),MATCH('Capacity Backing (Hide)'!$A169,'Capacity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6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(Hide)'!$A169,'Capacity Summary'!$H$138:$BG$138,0))="x",INDEX('Capacity Summary'!$C$139:$E$238,MATCH('Capacity Backing (Hide)'!BR$132,'Capacity Summary'!$B$139:$B$238,0),4),IF(INDEX('Capacity Summary'!$H$139:$BG$238,MATCH('Capacity Backing (Hide)'!BR$132,'Capacity Summary'!$B$139:$B$238,0),MATCH('Capacity Backing (Hide)'!$A169,'Capacity Summary'!$H$138:$BG$138,0))&lt;&gt;0,INDEX('Capacity Summary'!$H$139:$BG$238,MATCH('Capacity Backing (Hide)'!BR$132,'Capacity Summary'!$B$139:$B$238,0),MATCH('Capacity Backing (Hide)'!$A169,'Capacity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6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(Hide)'!$A169,'Capacity Summary'!$H$138:$BG$138,0))="x",INDEX('Capacity Summary'!$C$139:$E$238,MATCH('Capacity Backing (Hide)'!BS$132,'Capacity Summary'!$B$139:$B$238,0),4),IF(INDEX('Capacity Summary'!$H$139:$BG$238,MATCH('Capacity Backing (Hide)'!BS$132,'Capacity Summary'!$B$139:$B$238,0),MATCH('Capacity Backing (Hide)'!$A169,'Capacity Summary'!$H$138:$BG$138,0))&lt;&gt;0,INDEX('Capacity Summary'!$H$139:$BG$238,MATCH('Capacity Backing (Hide)'!BS$132,'Capacity Summary'!$B$139:$B$238,0),MATCH('Capacity Backing (Hide)'!$A169,'Capacity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6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(Hide)'!$A169,'Capacity Summary'!$H$138:$BG$138,0))="x",INDEX('Capacity Summary'!$C$139:$E$238,MATCH('Capacity Backing (Hide)'!BT$132,'Capacity Summary'!$B$139:$B$238,0),4),IF(INDEX('Capacity Summary'!$H$139:$BG$238,MATCH('Capacity Backing (Hide)'!BT$132,'Capacity Summary'!$B$139:$B$238,0),MATCH('Capacity Backing (Hide)'!$A169,'Capacity Summary'!$H$138:$BG$138,0))&lt;&gt;0,INDEX('Capacity Summary'!$H$139:$BG$238,MATCH('Capacity Backing (Hide)'!BT$132,'Capacity Summary'!$B$139:$B$238,0),MATCH('Capacity Backing (Hide)'!$A169,'Capacity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6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(Hide)'!$A169,'Capacity Summary'!$H$138:$BG$138,0))="x",INDEX('Capacity Summary'!$C$139:$E$238,MATCH('Capacity Backing (Hide)'!BU$132,'Capacity Summary'!$B$139:$B$238,0),4),IF(INDEX('Capacity Summary'!$H$139:$BG$238,MATCH('Capacity Backing (Hide)'!BU$132,'Capacity Summary'!$B$139:$B$238,0),MATCH('Capacity Backing (Hide)'!$A169,'Capacity Summary'!$H$138:$BG$138,0))&lt;&gt;0,INDEX('Capacity Summary'!$H$139:$BG$238,MATCH('Capacity Backing (Hide)'!BU$132,'Capacity Summary'!$B$139:$B$238,0),MATCH('Capacity Backing (Hide)'!$A169,'Capacity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6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(Hide)'!$A169,'Capacity Summary'!$H$138:$BG$138,0))="x",INDEX('Capacity Summary'!$C$139:$E$238,MATCH('Capacity Backing (Hide)'!BV$132,'Capacity Summary'!$B$139:$B$238,0),4),IF(INDEX('Capacity Summary'!$H$139:$BG$238,MATCH('Capacity Backing (Hide)'!BV$132,'Capacity Summary'!$B$139:$B$238,0),MATCH('Capacity Backing (Hide)'!$A169,'Capacity Summary'!$H$138:$BG$138,0))&lt;&gt;0,INDEX('Capacity Summary'!$H$139:$BG$238,MATCH('Capacity Backing (Hide)'!BV$132,'Capacity Summary'!$B$139:$B$238,0),MATCH('Capacity Backing (Hide)'!$A169,'Capacity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6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(Hide)'!$A169,'Capacity Summary'!$H$138:$BG$138,0))="x",INDEX('Capacity Summary'!$C$139:$E$238,MATCH('Capacity Backing (Hide)'!BW$132,'Capacity Summary'!$B$139:$B$238,0),4),IF(INDEX('Capacity Summary'!$H$139:$BG$238,MATCH('Capacity Backing (Hide)'!BW$132,'Capacity Summary'!$B$139:$B$238,0),MATCH('Capacity Backing (Hide)'!$A169,'Capacity Summary'!$H$138:$BG$138,0))&lt;&gt;0,INDEX('Capacity Summary'!$H$139:$BG$238,MATCH('Capacity Backing (Hide)'!BW$132,'Capacity Summary'!$B$139:$B$238,0),MATCH('Capacity Backing (Hide)'!$A169,'Capacity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6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(Hide)'!$A169,'Capacity Summary'!$H$138:$BG$138,0))="x",INDEX('Capacity Summary'!$C$139:$E$238,MATCH('Capacity Backing (Hide)'!BX$132,'Capacity Summary'!$B$139:$B$238,0),4),IF(INDEX('Capacity Summary'!$H$139:$BG$238,MATCH('Capacity Backing (Hide)'!BX$132,'Capacity Summary'!$B$139:$B$238,0),MATCH('Capacity Backing (Hide)'!$A169,'Capacity Summary'!$H$138:$BG$138,0))&lt;&gt;0,INDEX('Capacity Summary'!$H$139:$BG$238,MATCH('Capacity Backing (Hide)'!BX$132,'Capacity Summary'!$B$139:$B$238,0),MATCH('Capacity Backing (Hide)'!$A169,'Capacity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6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(Hide)'!$A169,'Capacity Summary'!$H$138:$BG$138,0))="x",INDEX('Capacity Summary'!$C$139:$E$238,MATCH('Capacity Backing (Hide)'!BY$132,'Capacity Summary'!$B$139:$B$238,0),4),IF(INDEX('Capacity Summary'!$H$139:$BG$238,MATCH('Capacity Backing (Hide)'!BY$132,'Capacity Summary'!$B$139:$B$238,0),MATCH('Capacity Backing (Hide)'!$A169,'Capacity Summary'!$H$138:$BG$138,0))&lt;&gt;0,INDEX('Capacity Summary'!$H$139:$BG$238,MATCH('Capacity Backing (Hide)'!BY$132,'Capacity Summary'!$B$139:$B$238,0),MATCH('Capacity Backing (Hide)'!$A169,'Capacity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6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(Hide)'!$A169,'Capacity Summary'!$H$138:$BG$138,0))="x",INDEX('Capacity Summary'!$C$139:$E$238,MATCH('Capacity Backing (Hide)'!BZ$132,'Capacity Summary'!$B$139:$B$238,0),4),IF(INDEX('Capacity Summary'!$H$139:$BG$238,MATCH('Capacity Backing (Hide)'!BZ$132,'Capacity Summary'!$B$139:$B$238,0),MATCH('Capacity Backing (Hide)'!$A169,'Capacity Summary'!$H$138:$BG$138,0))&lt;&gt;0,INDEX('Capacity Summary'!$H$139:$BG$238,MATCH('Capacity Backing (Hide)'!BZ$132,'Capacity Summary'!$B$139:$B$238,0),MATCH('Capacity Backing (Hide)'!$A169,'Capacity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6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(Hide)'!$A169,'Capacity Summary'!$H$138:$BG$138,0))="x",INDEX('Capacity Summary'!$C$139:$E$238,MATCH('Capacity Backing (Hide)'!CA$132,'Capacity Summary'!$B$139:$B$238,0),4),IF(INDEX('Capacity Summary'!$H$139:$BG$238,MATCH('Capacity Backing (Hide)'!CA$132,'Capacity Summary'!$B$139:$B$238,0),MATCH('Capacity Backing (Hide)'!$A169,'Capacity Summary'!$H$138:$BG$138,0))&lt;&gt;0,INDEX('Capacity Summary'!$H$139:$BG$238,MATCH('Capacity Backing (Hide)'!CA$132,'Capacity Summary'!$B$139:$B$238,0),MATCH('Capacity Backing (Hide)'!$A169,'Capacity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6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(Hide)'!$A169,'Capacity Summary'!$H$138:$BG$138,0))="x",INDEX('Capacity Summary'!$C$139:$E$238,MATCH('Capacity Backing (Hide)'!CB$132,'Capacity Summary'!$B$139:$B$238,0),4),IF(INDEX('Capacity Summary'!$H$139:$BG$238,MATCH('Capacity Backing (Hide)'!CB$132,'Capacity Summary'!$B$139:$B$238,0),MATCH('Capacity Backing (Hide)'!$A169,'Capacity Summary'!$H$138:$BG$138,0))&lt;&gt;0,INDEX('Capacity Summary'!$H$139:$BG$238,MATCH('Capacity Backing (Hide)'!CB$132,'Capacity Summary'!$B$139:$B$238,0),MATCH('Capacity Backing (Hide)'!$A169,'Capacity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6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(Hide)'!$A169,'Capacity Summary'!$H$138:$BG$138,0))="x",INDEX('Capacity Summary'!$C$139:$E$238,MATCH('Capacity Backing (Hide)'!CC$132,'Capacity Summary'!$B$139:$B$238,0),4),IF(INDEX('Capacity Summary'!$H$139:$BG$238,MATCH('Capacity Backing (Hide)'!CC$132,'Capacity Summary'!$B$139:$B$238,0),MATCH('Capacity Backing (Hide)'!$A169,'Capacity Summary'!$H$138:$BG$138,0))&lt;&gt;0,INDEX('Capacity Summary'!$H$139:$BG$238,MATCH('Capacity Backing (Hide)'!CC$132,'Capacity Summary'!$B$139:$B$238,0),MATCH('Capacity Backing (Hide)'!$A169,'Capacity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6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(Hide)'!$A169,'Capacity Summary'!$H$138:$BG$138,0))="x",INDEX('Capacity Summary'!$C$139:$E$238,MATCH('Capacity Backing (Hide)'!CD$132,'Capacity Summary'!$B$139:$B$238,0),4),IF(INDEX('Capacity Summary'!$H$139:$BG$238,MATCH('Capacity Backing (Hide)'!CD$132,'Capacity Summary'!$B$139:$B$238,0),MATCH('Capacity Backing (Hide)'!$A169,'Capacity Summary'!$H$138:$BG$138,0))&lt;&gt;0,INDEX('Capacity Summary'!$H$139:$BG$238,MATCH('Capacity Backing (Hide)'!CD$132,'Capacity Summary'!$B$139:$B$238,0),MATCH('Capacity Backing (Hide)'!$A169,'Capacity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6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(Hide)'!$A169,'Capacity Summary'!$H$138:$BG$138,0))="x",INDEX('Capacity Summary'!$C$139:$E$238,MATCH('Capacity Backing (Hide)'!CE$132,'Capacity Summary'!$B$139:$B$238,0),4),IF(INDEX('Capacity Summary'!$H$139:$BG$238,MATCH('Capacity Backing (Hide)'!CE$132,'Capacity Summary'!$B$139:$B$238,0),MATCH('Capacity Backing (Hide)'!$A169,'Capacity Summary'!$H$138:$BG$138,0))&lt;&gt;0,INDEX('Capacity Summary'!$H$139:$BG$238,MATCH('Capacity Backing (Hide)'!CE$132,'Capacity Summary'!$B$139:$B$238,0),MATCH('Capacity Backing (Hide)'!$A169,'Capacity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6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(Hide)'!$A169,'Capacity Summary'!$H$138:$BG$138,0))="x",INDEX('Capacity Summary'!$C$139:$E$238,MATCH('Capacity Backing (Hide)'!CF$132,'Capacity Summary'!$B$139:$B$238,0),4),IF(INDEX('Capacity Summary'!$H$139:$BG$238,MATCH('Capacity Backing (Hide)'!CF$132,'Capacity Summary'!$B$139:$B$238,0),MATCH('Capacity Backing (Hide)'!$A169,'Capacity Summary'!$H$138:$BG$138,0))&lt;&gt;0,INDEX('Capacity Summary'!$H$139:$BG$238,MATCH('Capacity Backing (Hide)'!CF$132,'Capacity Summary'!$B$139:$B$238,0),MATCH('Capacity Backing (Hide)'!$A169,'Capacity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6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(Hide)'!$A169,'Capacity Summary'!$H$138:$BG$138,0))="x",INDEX('Capacity Summary'!$C$139:$E$238,MATCH('Capacity Backing (Hide)'!CG$132,'Capacity Summary'!$B$139:$B$238,0),4),IF(INDEX('Capacity Summary'!$H$139:$BG$238,MATCH('Capacity Backing (Hide)'!CG$132,'Capacity Summary'!$B$139:$B$238,0),MATCH('Capacity Backing (Hide)'!$A169,'Capacity Summary'!$H$138:$BG$138,0))&lt;&gt;0,INDEX('Capacity Summary'!$H$139:$BG$238,MATCH('Capacity Backing (Hide)'!CG$132,'Capacity Summary'!$B$139:$B$238,0),MATCH('Capacity Backing (Hide)'!$A169,'Capacity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6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(Hide)'!$A169,'Capacity Summary'!$H$138:$BG$138,0))="x",INDEX('Capacity Summary'!$C$139:$E$238,MATCH('Capacity Backing (Hide)'!CH$132,'Capacity Summary'!$B$139:$B$238,0),4),IF(INDEX('Capacity Summary'!$H$139:$BG$238,MATCH('Capacity Backing (Hide)'!CH$132,'Capacity Summary'!$B$139:$B$238,0),MATCH('Capacity Backing (Hide)'!$A169,'Capacity Summary'!$H$138:$BG$138,0))&lt;&gt;0,INDEX('Capacity Summary'!$H$139:$BG$238,MATCH('Capacity Backing (Hide)'!CH$132,'Capacity Summary'!$B$139:$B$238,0),MATCH('Capacity Backing (Hide)'!$A169,'Capacity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6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(Hide)'!$A169,'Capacity Summary'!$H$138:$BG$138,0))="x",INDEX('Capacity Summary'!$C$139:$E$238,MATCH('Capacity Backing (Hide)'!CI$132,'Capacity Summary'!$B$139:$B$238,0),4),IF(INDEX('Capacity Summary'!$H$139:$BG$238,MATCH('Capacity Backing (Hide)'!CI$132,'Capacity Summary'!$B$139:$B$238,0),MATCH('Capacity Backing (Hide)'!$A169,'Capacity Summary'!$H$138:$BG$138,0))&lt;&gt;0,INDEX('Capacity Summary'!$H$139:$BG$238,MATCH('Capacity Backing (Hide)'!CI$132,'Capacity Summary'!$B$139:$B$238,0),MATCH('Capacity Backing (Hide)'!$A169,'Capacity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6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(Hide)'!$A169,'Capacity Summary'!$H$138:$BG$138,0))="x",INDEX('Capacity Summary'!$C$139:$E$238,MATCH('Capacity Backing (Hide)'!CJ$132,'Capacity Summary'!$B$139:$B$238,0),4),IF(INDEX('Capacity Summary'!$H$139:$BG$238,MATCH('Capacity Backing (Hide)'!CJ$132,'Capacity Summary'!$B$139:$B$238,0),MATCH('Capacity Backing (Hide)'!$A169,'Capacity Summary'!$H$138:$BG$138,0))&lt;&gt;0,INDEX('Capacity Summary'!$H$139:$BG$238,MATCH('Capacity Backing (Hide)'!CJ$132,'Capacity Summary'!$B$139:$B$238,0),MATCH('Capacity Backing (Hide)'!$A169,'Capacity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6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(Hide)'!$A169,'Capacity Summary'!$H$138:$BG$138,0))="x",INDEX('Capacity Summary'!$C$139:$E$238,MATCH('Capacity Backing (Hide)'!CK$132,'Capacity Summary'!$B$139:$B$238,0),4),IF(INDEX('Capacity Summary'!$H$139:$BG$238,MATCH('Capacity Backing (Hide)'!CK$132,'Capacity Summary'!$B$139:$B$238,0),MATCH('Capacity Backing (Hide)'!$A169,'Capacity Summary'!$H$138:$BG$138,0))&lt;&gt;0,INDEX('Capacity Summary'!$H$139:$BG$238,MATCH('Capacity Backing (Hide)'!CK$132,'Capacity Summary'!$B$139:$B$238,0),MATCH('Capacity Backing (Hide)'!$A169,'Capacity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6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(Hide)'!$A169,'Capacity Summary'!$H$138:$BG$138,0))="x",INDEX('Capacity Summary'!$C$139:$E$238,MATCH('Capacity Backing (Hide)'!CL$132,'Capacity Summary'!$B$139:$B$238,0),4),IF(INDEX('Capacity Summary'!$H$139:$BG$238,MATCH('Capacity Backing (Hide)'!CL$132,'Capacity Summary'!$B$139:$B$238,0),MATCH('Capacity Backing (Hide)'!$A169,'Capacity Summary'!$H$138:$BG$138,0))&lt;&gt;0,INDEX('Capacity Summary'!$H$139:$BG$238,MATCH('Capacity Backing (Hide)'!CL$132,'Capacity Summary'!$B$139:$B$238,0),MATCH('Capacity Backing (Hide)'!$A169,'Capacity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6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(Hide)'!$A169,'Capacity Summary'!$H$138:$BG$138,0))="x",INDEX('Capacity Summary'!$C$139:$E$238,MATCH('Capacity Backing (Hide)'!CM$132,'Capacity Summary'!$B$139:$B$238,0),4),IF(INDEX('Capacity Summary'!$H$139:$BG$238,MATCH('Capacity Backing (Hide)'!CM$132,'Capacity Summary'!$B$139:$B$238,0),MATCH('Capacity Backing (Hide)'!$A169,'Capacity Summary'!$H$138:$BG$138,0))&lt;&gt;0,INDEX('Capacity Summary'!$H$139:$BG$238,MATCH('Capacity Backing (Hide)'!CM$132,'Capacity Summary'!$B$139:$B$238,0),MATCH('Capacity Backing (Hide)'!$A169,'Capacity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6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(Hide)'!$A169,'Capacity Summary'!$H$138:$BG$138,0))="x",INDEX('Capacity Summary'!$C$139:$E$238,MATCH('Capacity Backing (Hide)'!CN$132,'Capacity Summary'!$B$139:$B$238,0),4),IF(INDEX('Capacity Summary'!$H$139:$BG$238,MATCH('Capacity Backing (Hide)'!CN$132,'Capacity Summary'!$B$139:$B$238,0),MATCH('Capacity Backing (Hide)'!$A169,'Capacity Summary'!$H$138:$BG$138,0))&lt;&gt;0,INDEX('Capacity Summary'!$H$139:$BG$238,MATCH('Capacity Backing (Hide)'!CN$132,'Capacity Summary'!$B$139:$B$238,0),MATCH('Capacity Backing (Hide)'!$A169,'Capacity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6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(Hide)'!$A169,'Capacity Summary'!$H$138:$BG$138,0))="x",INDEX('Capacity Summary'!$C$139:$E$238,MATCH('Capacity Backing (Hide)'!CO$132,'Capacity Summary'!$B$139:$B$238,0),4),IF(INDEX('Capacity Summary'!$H$139:$BG$238,MATCH('Capacity Backing (Hide)'!CO$132,'Capacity Summary'!$B$139:$B$238,0),MATCH('Capacity Backing (Hide)'!$A169,'Capacity Summary'!$H$138:$BG$138,0))&lt;&gt;0,INDEX('Capacity Summary'!$H$139:$BG$238,MATCH('Capacity Backing (Hide)'!CO$132,'Capacity Summary'!$B$139:$B$238,0),MATCH('Capacity Backing (Hide)'!$A169,'Capacity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6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(Hide)'!$A169,'Capacity Summary'!$H$138:$BG$138,0))="x",INDEX('Capacity Summary'!$C$139:$E$238,MATCH('Capacity Backing (Hide)'!CP$132,'Capacity Summary'!$B$139:$B$238,0),4),IF(INDEX('Capacity Summary'!$H$139:$BG$238,MATCH('Capacity Backing (Hide)'!CP$132,'Capacity Summary'!$B$139:$B$238,0),MATCH('Capacity Backing (Hide)'!$A169,'Capacity Summary'!$H$138:$BG$138,0))&lt;&gt;0,INDEX('Capacity Summary'!$H$139:$BG$238,MATCH('Capacity Backing (Hide)'!CP$132,'Capacity Summary'!$B$139:$B$238,0),MATCH('Capacity Backing (Hide)'!$A169,'Capacity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6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(Hide)'!$A169,'Capacity Summary'!$H$138:$BG$138,0))="x",INDEX('Capacity Summary'!$C$139:$E$238,MATCH('Capacity Backing (Hide)'!CQ$132,'Capacity Summary'!$B$139:$B$238,0),4),IF(INDEX('Capacity Summary'!$H$139:$BG$238,MATCH('Capacity Backing (Hide)'!CQ$132,'Capacity Summary'!$B$139:$B$238,0),MATCH('Capacity Backing (Hide)'!$A169,'Capacity Summary'!$H$138:$BG$138,0))&lt;&gt;0,INDEX('Capacity Summary'!$H$139:$BG$238,MATCH('Capacity Backing (Hide)'!CQ$132,'Capacity Summary'!$B$139:$B$238,0),MATCH('Capacity Backing (Hide)'!$A169,'Capacity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6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(Hide)'!$A169,'Capacity Summary'!$H$138:$BG$138,0))="x",INDEX('Capacity Summary'!$C$139:$E$238,MATCH('Capacity Backing (Hide)'!CR$132,'Capacity Summary'!$B$139:$B$238,0),4),IF(INDEX('Capacity Summary'!$H$139:$BG$238,MATCH('Capacity Backing (Hide)'!CR$132,'Capacity Summary'!$B$139:$B$238,0),MATCH('Capacity Backing (Hide)'!$A169,'Capacity Summary'!$H$138:$BG$138,0))&lt;&gt;0,INDEX('Capacity Summary'!$H$139:$BG$238,MATCH('Capacity Backing (Hide)'!CR$132,'Capacity Summary'!$B$139:$B$238,0),MATCH('Capacity Backing (Hide)'!$A169,'Capacity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6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(Hide)'!$A169,'Capacity Summary'!$H$138:$BG$138,0))="x",INDEX('Capacity Summary'!$C$139:$E$238,MATCH('Capacity Backing (Hide)'!CS$132,'Capacity Summary'!$B$139:$B$238,0),4),IF(INDEX('Capacity Summary'!$H$139:$BG$238,MATCH('Capacity Backing (Hide)'!CS$132,'Capacity Summary'!$B$139:$B$238,0),MATCH('Capacity Backing (Hide)'!$A169,'Capacity Summary'!$H$138:$BG$138,0))&lt;&gt;0,INDEX('Capacity Summary'!$H$139:$BG$238,MATCH('Capacity Backing (Hide)'!CS$132,'Capacity Summary'!$B$139:$B$238,0),MATCH('Capacity Backing (Hide)'!$A169,'Capacity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6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(Hide)'!$A169,'Capacity Summary'!$H$138:$BG$138,0))="x",INDEX('Capacity Summary'!$C$139:$E$238,MATCH('Capacity Backing (Hide)'!CT$132,'Capacity Summary'!$B$139:$B$238,0),4),IF(INDEX('Capacity Summary'!$H$139:$BG$238,MATCH('Capacity Backing (Hide)'!CT$132,'Capacity Summary'!$B$139:$B$238,0),MATCH('Capacity Backing (Hide)'!$A169,'Capacity Summary'!$H$138:$BG$138,0))&lt;&gt;0,INDEX('Capacity Summary'!$H$139:$BG$238,MATCH('Capacity Backing (Hide)'!CT$132,'Capacity Summary'!$B$139:$B$238,0),MATCH('Capacity Backing (Hide)'!$A169,'Capacity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6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(Hide)'!$A169,'Capacity Summary'!$H$138:$BG$138,0))="x",INDEX('Capacity Summary'!$C$139:$E$238,MATCH('Capacity Backing (Hide)'!CU$132,'Capacity Summary'!$B$139:$B$238,0),4),IF(INDEX('Capacity Summary'!$H$139:$BG$238,MATCH('Capacity Backing (Hide)'!CU$132,'Capacity Summary'!$B$139:$B$238,0),MATCH('Capacity Backing (Hide)'!$A169,'Capacity Summary'!$H$138:$BG$138,0))&lt;&gt;0,INDEX('Capacity Summary'!$H$139:$BG$238,MATCH('Capacity Backing (Hide)'!CU$132,'Capacity Summary'!$B$139:$B$238,0),MATCH('Capacity Backing (Hide)'!$A169,'Capacity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6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(Hide)'!$A169,'Capacity Summary'!$H$138:$BG$138,0))="x",INDEX('Capacity Summary'!$C$139:$E$238,MATCH('Capacity Backing (Hide)'!CV$132,'Capacity Summary'!$B$139:$B$238,0),4),IF(INDEX('Capacity Summary'!$H$139:$BG$238,MATCH('Capacity Backing (Hide)'!CV$132,'Capacity Summary'!$B$139:$B$238,0),MATCH('Capacity Backing (Hide)'!$A169,'Capacity Summary'!$H$138:$BG$138,0))&lt;&gt;0,INDEX('Capacity Summary'!$H$139:$BG$238,MATCH('Capacity Backing (Hide)'!CV$132,'Capacity Summary'!$B$139:$B$238,0),MATCH('Capacity Backing (Hide)'!$A169,'Capacity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6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(Hide)'!$A169,'Capacity Summary'!$H$138:$BG$138,0))="x",INDEX('Capacity Summary'!$C$139:$E$238,MATCH('Capacity Backing (Hide)'!CW$132,'Capacity Summary'!$B$139:$B$238,0),4),IF(INDEX('Capacity Summary'!$H$139:$BG$238,MATCH('Capacity Backing (Hide)'!CW$132,'Capacity Summary'!$B$139:$B$238,0),MATCH('Capacity Backing (Hide)'!$A169,'Capacity Summary'!$H$138:$BG$138,0))&lt;&gt;0,INDEX('Capacity Summary'!$H$139:$BG$238,MATCH('Capacity Backing (Hide)'!CW$132,'Capacity Summary'!$B$139:$B$238,0),MATCH('Capacity Backing (Hide)'!$A169,'Capacity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0" spans="1:101" x14ac:dyDescent="0.35">
      <c r="A170" s="2">
        <f ca="1">'Required Capacity (Hide)'!E40</f>
        <v>44473</v>
      </c>
      <c r="B17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(Hide)'!$A170,'Capacity Summary'!$H$138:$BG$138,0))="x",INDEX('Capacity Summary'!$C$139:$E$238,MATCH('Capacity Backing (Hide)'!B$132,'Capacity Summary'!$B$139:$B$238,0),4),IF(INDEX('Capacity Summary'!$H$139:$BG$238,MATCH('Capacity Backing (Hide)'!B$132,'Capacity Summary'!$B$139:$B$238,0),MATCH('Capacity Backing (Hide)'!$A170,'Capacity Summary'!$H$138:$BG$138,0))&lt;&gt;0,INDEX('Capacity Summary'!$H$139:$BG$238,MATCH('Capacity Backing (Hide)'!B$132,'Capacity Summary'!$B$139:$B$238,0),MATCH('Capacity Backing (Hide)'!$A170,'Capacity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(Hide)'!$A170,'Capacity Summary'!$H$138:$BG$138,0))="x",INDEX('Capacity Summary'!$C$139:$E$238,MATCH('Capacity Backing (Hide)'!C$132,'Capacity Summary'!$B$139:$B$238,0),4),IF(INDEX('Capacity Summary'!$H$139:$BG$238,MATCH('Capacity Backing (Hide)'!C$132,'Capacity Summary'!$B$139:$B$238,0),MATCH('Capacity Backing (Hide)'!$A170,'Capacity Summary'!$H$138:$BG$138,0))&lt;&gt;0,INDEX('Capacity Summary'!$H$139:$BG$238,MATCH('Capacity Backing (Hide)'!C$132,'Capacity Summary'!$B$139:$B$238,0),MATCH('Capacity Backing (Hide)'!$A170,'Capacity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(Hide)'!$A170,'Capacity Summary'!$H$138:$BG$138,0))="x",INDEX('Capacity Summary'!$C$139:$E$238,MATCH('Capacity Backing (Hide)'!D$132,'Capacity Summary'!$B$139:$B$238,0),4),IF(INDEX('Capacity Summary'!$H$139:$BG$238,MATCH('Capacity Backing (Hide)'!D$132,'Capacity Summary'!$B$139:$B$238,0),MATCH('Capacity Backing (Hide)'!$A170,'Capacity Summary'!$H$138:$BG$138,0))&lt;&gt;0,INDEX('Capacity Summary'!$H$139:$BG$238,MATCH('Capacity Backing (Hide)'!D$132,'Capacity Summary'!$B$139:$B$238,0),MATCH('Capacity Backing (Hide)'!$A170,'Capacity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(Hide)'!$A170,'Capacity Summary'!$H$138:$BG$138,0))="x",INDEX('Capacity Summary'!$C$139:$E$238,MATCH('Capacity Backing (Hide)'!E$132,'Capacity Summary'!$B$139:$B$238,0),4),IF(INDEX('Capacity Summary'!$H$139:$BG$238,MATCH('Capacity Backing (Hide)'!E$132,'Capacity Summary'!$B$139:$B$238,0),MATCH('Capacity Backing (Hide)'!$A170,'Capacity Summary'!$H$138:$BG$138,0))&lt;&gt;0,INDEX('Capacity Summary'!$H$139:$BG$238,MATCH('Capacity Backing (Hide)'!E$132,'Capacity Summary'!$B$139:$B$238,0),MATCH('Capacity Backing (Hide)'!$A170,'Capacity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(Hide)'!$A170,'Capacity Summary'!$H$138:$BG$138,0))="x",INDEX('Capacity Summary'!$C$139:$E$238,MATCH('Capacity Backing (Hide)'!F$132,'Capacity Summary'!$B$139:$B$238,0),4),IF(INDEX('Capacity Summary'!$H$139:$BG$238,MATCH('Capacity Backing (Hide)'!F$132,'Capacity Summary'!$B$139:$B$238,0),MATCH('Capacity Backing (Hide)'!$A170,'Capacity Summary'!$H$138:$BG$138,0))&lt;&gt;0,INDEX('Capacity Summary'!$H$139:$BG$238,MATCH('Capacity Backing (Hide)'!F$132,'Capacity Summary'!$B$139:$B$238,0),MATCH('Capacity Backing (Hide)'!$A170,'Capacity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(Hide)'!$A170,'Capacity Summary'!$H$138:$BG$138,0))="x",INDEX('Capacity Summary'!$C$139:$E$238,MATCH('Capacity Backing (Hide)'!G$132,'Capacity Summary'!$B$139:$B$238,0),4),IF(INDEX('Capacity Summary'!$H$139:$BG$238,MATCH('Capacity Backing (Hide)'!G$132,'Capacity Summary'!$B$139:$B$238,0),MATCH('Capacity Backing (Hide)'!$A170,'Capacity Summary'!$H$138:$BG$138,0))&lt;&gt;0,INDEX('Capacity Summary'!$H$139:$BG$238,MATCH('Capacity Backing (Hide)'!G$132,'Capacity Summary'!$B$139:$B$238,0),MATCH('Capacity Backing (Hide)'!$A170,'Capacity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(Hide)'!$A170,'Capacity Summary'!$H$138:$BG$138,0))="x",INDEX('Capacity Summary'!$C$139:$E$238,MATCH('Capacity Backing (Hide)'!H$132,'Capacity Summary'!$B$139:$B$238,0),4),IF(INDEX('Capacity Summary'!$H$139:$BG$238,MATCH('Capacity Backing (Hide)'!H$132,'Capacity Summary'!$B$139:$B$238,0),MATCH('Capacity Backing (Hide)'!$A170,'Capacity Summary'!$H$138:$BG$138,0))&lt;&gt;0,INDEX('Capacity Summary'!$H$139:$BG$238,MATCH('Capacity Backing (Hide)'!H$132,'Capacity Summary'!$B$139:$B$238,0),MATCH('Capacity Backing (Hide)'!$A170,'Capacity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(Hide)'!$A170,'Capacity Summary'!$H$138:$BG$138,0))="x",INDEX('Capacity Summary'!$C$139:$E$238,MATCH('Capacity Backing (Hide)'!I$132,'Capacity Summary'!$B$139:$B$238,0),4),IF(INDEX('Capacity Summary'!$H$139:$BG$238,MATCH('Capacity Backing (Hide)'!I$132,'Capacity Summary'!$B$139:$B$238,0),MATCH('Capacity Backing (Hide)'!$A170,'Capacity Summary'!$H$138:$BG$138,0))&lt;&gt;0,INDEX('Capacity Summary'!$H$139:$BG$238,MATCH('Capacity Backing (Hide)'!I$132,'Capacity Summary'!$B$139:$B$238,0),MATCH('Capacity Backing (Hide)'!$A170,'Capacity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(Hide)'!$A170,'Capacity Summary'!$H$138:$BG$138,0))="x",INDEX('Capacity Summary'!$C$139:$E$238,MATCH('Capacity Backing (Hide)'!J$132,'Capacity Summary'!$B$139:$B$238,0),4),IF(INDEX('Capacity Summary'!$H$139:$BG$238,MATCH('Capacity Backing (Hide)'!J$132,'Capacity Summary'!$B$139:$B$238,0),MATCH('Capacity Backing (Hide)'!$A170,'Capacity Summary'!$H$138:$BG$138,0))&lt;&gt;0,INDEX('Capacity Summary'!$H$139:$BG$238,MATCH('Capacity Backing (Hide)'!J$132,'Capacity Summary'!$B$139:$B$238,0),MATCH('Capacity Backing (Hide)'!$A170,'Capacity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(Hide)'!$A170,'Capacity Summary'!$H$138:$BG$138,0))="x",INDEX('Capacity Summary'!$C$139:$E$238,MATCH('Capacity Backing (Hide)'!K$132,'Capacity Summary'!$B$139:$B$238,0),4),IF(INDEX('Capacity Summary'!$H$139:$BG$238,MATCH('Capacity Backing (Hide)'!K$132,'Capacity Summary'!$B$139:$B$238,0),MATCH('Capacity Backing (Hide)'!$A170,'Capacity Summary'!$H$138:$BG$138,0))&lt;&gt;0,INDEX('Capacity Summary'!$H$139:$BG$238,MATCH('Capacity Backing (Hide)'!K$132,'Capacity Summary'!$B$139:$B$238,0),MATCH('Capacity Backing (Hide)'!$A170,'Capacity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(Hide)'!$A170,'Capacity Summary'!$H$138:$BG$138,0))="x",INDEX('Capacity Summary'!$C$139:$E$238,MATCH('Capacity Backing (Hide)'!L$132,'Capacity Summary'!$B$139:$B$238,0),4),IF(INDEX('Capacity Summary'!$H$139:$BG$238,MATCH('Capacity Backing (Hide)'!L$132,'Capacity Summary'!$B$139:$B$238,0),MATCH('Capacity Backing (Hide)'!$A170,'Capacity Summary'!$H$138:$BG$138,0))&lt;&gt;0,INDEX('Capacity Summary'!$H$139:$BG$238,MATCH('Capacity Backing (Hide)'!L$132,'Capacity Summary'!$B$139:$B$238,0),MATCH('Capacity Backing (Hide)'!$A170,'Capacity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(Hide)'!$A170,'Capacity Summary'!$H$138:$BG$138,0))="x",INDEX('Capacity Summary'!$C$139:$E$238,MATCH('Capacity Backing (Hide)'!M$132,'Capacity Summary'!$B$139:$B$238,0),4),IF(INDEX('Capacity Summary'!$H$139:$BG$238,MATCH('Capacity Backing (Hide)'!M$132,'Capacity Summary'!$B$139:$B$238,0),MATCH('Capacity Backing (Hide)'!$A170,'Capacity Summary'!$H$138:$BG$138,0))&lt;&gt;0,INDEX('Capacity Summary'!$H$139:$BG$238,MATCH('Capacity Backing (Hide)'!M$132,'Capacity Summary'!$B$139:$B$238,0),MATCH('Capacity Backing (Hide)'!$A170,'Capacity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(Hide)'!$A170,'Capacity Summary'!$H$138:$BG$138,0))="x",INDEX('Capacity Summary'!$C$139:$E$238,MATCH('Capacity Backing (Hide)'!N$132,'Capacity Summary'!$B$139:$B$238,0),4),IF(INDEX('Capacity Summary'!$H$139:$BG$238,MATCH('Capacity Backing (Hide)'!N$132,'Capacity Summary'!$B$139:$B$238,0),MATCH('Capacity Backing (Hide)'!$A170,'Capacity Summary'!$H$138:$BG$138,0))&lt;&gt;0,INDEX('Capacity Summary'!$H$139:$BG$238,MATCH('Capacity Backing (Hide)'!N$132,'Capacity Summary'!$B$139:$B$238,0),MATCH('Capacity Backing (Hide)'!$A170,'Capacity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(Hide)'!$A170,'Capacity Summary'!$H$138:$BG$138,0))="x",INDEX('Capacity Summary'!$C$139:$E$238,MATCH('Capacity Backing (Hide)'!O$132,'Capacity Summary'!$B$139:$B$238,0),4),IF(INDEX('Capacity Summary'!$H$139:$BG$238,MATCH('Capacity Backing (Hide)'!O$132,'Capacity Summary'!$B$139:$B$238,0),MATCH('Capacity Backing (Hide)'!$A170,'Capacity Summary'!$H$138:$BG$138,0))&lt;&gt;0,INDEX('Capacity Summary'!$H$139:$BG$238,MATCH('Capacity Backing (Hide)'!O$132,'Capacity Summary'!$B$139:$B$238,0),MATCH('Capacity Backing (Hide)'!$A170,'Capacity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(Hide)'!$A170,'Capacity Summary'!$H$138:$BG$138,0))="x",INDEX('Capacity Summary'!$C$139:$E$238,MATCH('Capacity Backing (Hide)'!P$132,'Capacity Summary'!$B$139:$B$238,0),4),IF(INDEX('Capacity Summary'!$H$139:$BG$238,MATCH('Capacity Backing (Hide)'!P$132,'Capacity Summary'!$B$139:$B$238,0),MATCH('Capacity Backing (Hide)'!$A170,'Capacity Summary'!$H$138:$BG$138,0))&lt;&gt;0,INDEX('Capacity Summary'!$H$139:$BG$238,MATCH('Capacity Backing (Hide)'!P$132,'Capacity Summary'!$B$139:$B$238,0),MATCH('Capacity Backing (Hide)'!$A170,'Capacity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(Hide)'!$A170,'Capacity Summary'!$H$138:$BG$138,0))="x",INDEX('Capacity Summary'!$C$139:$E$238,MATCH('Capacity Backing (Hide)'!Q$132,'Capacity Summary'!$B$139:$B$238,0),4),IF(INDEX('Capacity Summary'!$H$139:$BG$238,MATCH('Capacity Backing (Hide)'!Q$132,'Capacity Summary'!$B$139:$B$238,0),MATCH('Capacity Backing (Hide)'!$A170,'Capacity Summary'!$H$138:$BG$138,0))&lt;&gt;0,INDEX('Capacity Summary'!$H$139:$BG$238,MATCH('Capacity Backing (Hide)'!Q$132,'Capacity Summary'!$B$139:$B$238,0),MATCH('Capacity Backing (Hide)'!$A170,'Capacity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(Hide)'!$A170,'Capacity Summary'!$H$138:$BG$138,0))="x",INDEX('Capacity Summary'!$C$139:$E$238,MATCH('Capacity Backing (Hide)'!R$132,'Capacity Summary'!$B$139:$B$238,0),4),IF(INDEX('Capacity Summary'!$H$139:$BG$238,MATCH('Capacity Backing (Hide)'!R$132,'Capacity Summary'!$B$139:$B$238,0),MATCH('Capacity Backing (Hide)'!$A170,'Capacity Summary'!$H$138:$BG$138,0))&lt;&gt;0,INDEX('Capacity Summary'!$H$139:$BG$238,MATCH('Capacity Backing (Hide)'!R$132,'Capacity Summary'!$B$139:$B$238,0),MATCH('Capacity Backing (Hide)'!$A170,'Capacity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(Hide)'!$A170,'Capacity Summary'!$H$138:$BG$138,0))="x",INDEX('Capacity Summary'!$C$139:$E$238,MATCH('Capacity Backing (Hide)'!S$132,'Capacity Summary'!$B$139:$B$238,0),4),IF(INDEX('Capacity Summary'!$H$139:$BG$238,MATCH('Capacity Backing (Hide)'!S$132,'Capacity Summary'!$B$139:$B$238,0),MATCH('Capacity Backing (Hide)'!$A170,'Capacity Summary'!$H$138:$BG$138,0))&lt;&gt;0,INDEX('Capacity Summary'!$H$139:$BG$238,MATCH('Capacity Backing (Hide)'!S$132,'Capacity Summary'!$B$139:$B$238,0),MATCH('Capacity Backing (Hide)'!$A170,'Capacity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(Hide)'!$A170,'Capacity Summary'!$H$138:$BG$138,0))="x",INDEX('Capacity Summary'!$C$139:$E$238,MATCH('Capacity Backing (Hide)'!T$132,'Capacity Summary'!$B$139:$B$238,0),4),IF(INDEX('Capacity Summary'!$H$139:$BG$238,MATCH('Capacity Backing (Hide)'!T$132,'Capacity Summary'!$B$139:$B$238,0),MATCH('Capacity Backing (Hide)'!$A170,'Capacity Summary'!$H$138:$BG$138,0))&lt;&gt;0,INDEX('Capacity Summary'!$H$139:$BG$238,MATCH('Capacity Backing (Hide)'!T$132,'Capacity Summary'!$B$139:$B$238,0),MATCH('Capacity Backing (Hide)'!$A170,'Capacity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(Hide)'!$A170,'Capacity Summary'!$H$138:$BG$138,0))="x",INDEX('Capacity Summary'!$C$139:$E$238,MATCH('Capacity Backing (Hide)'!U$132,'Capacity Summary'!$B$139:$B$238,0),4),IF(INDEX('Capacity Summary'!$H$139:$BG$238,MATCH('Capacity Backing (Hide)'!U$132,'Capacity Summary'!$B$139:$B$238,0),MATCH('Capacity Backing (Hide)'!$A170,'Capacity Summary'!$H$138:$BG$138,0))&lt;&gt;0,INDEX('Capacity Summary'!$H$139:$BG$238,MATCH('Capacity Backing (Hide)'!U$132,'Capacity Summary'!$B$139:$B$238,0),MATCH('Capacity Backing (Hide)'!$A170,'Capacity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(Hide)'!$A170,'Capacity Summary'!$H$138:$BG$138,0))="x",INDEX('Capacity Summary'!$C$139:$E$238,MATCH('Capacity Backing (Hide)'!V$132,'Capacity Summary'!$B$139:$B$238,0),4),IF(INDEX('Capacity Summary'!$H$139:$BG$238,MATCH('Capacity Backing (Hide)'!V$132,'Capacity Summary'!$B$139:$B$238,0),MATCH('Capacity Backing (Hide)'!$A170,'Capacity Summary'!$H$138:$BG$138,0))&lt;&gt;0,INDEX('Capacity Summary'!$H$139:$BG$238,MATCH('Capacity Backing (Hide)'!V$132,'Capacity Summary'!$B$139:$B$238,0),MATCH('Capacity Backing (Hide)'!$A170,'Capacity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(Hide)'!$A170,'Capacity Summary'!$H$138:$BG$138,0))="x",INDEX('Capacity Summary'!$C$139:$E$238,MATCH('Capacity Backing (Hide)'!W$132,'Capacity Summary'!$B$139:$B$238,0),4),IF(INDEX('Capacity Summary'!$H$139:$BG$238,MATCH('Capacity Backing (Hide)'!W$132,'Capacity Summary'!$B$139:$B$238,0),MATCH('Capacity Backing (Hide)'!$A170,'Capacity Summary'!$H$138:$BG$138,0))&lt;&gt;0,INDEX('Capacity Summary'!$H$139:$BG$238,MATCH('Capacity Backing (Hide)'!W$132,'Capacity Summary'!$B$139:$B$238,0),MATCH('Capacity Backing (Hide)'!$A170,'Capacity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(Hide)'!$A170,'Capacity Summary'!$H$138:$BG$138,0))="x",INDEX('Capacity Summary'!$C$139:$E$238,MATCH('Capacity Backing (Hide)'!X$132,'Capacity Summary'!$B$139:$B$238,0),4),IF(INDEX('Capacity Summary'!$H$139:$BG$238,MATCH('Capacity Backing (Hide)'!X$132,'Capacity Summary'!$B$139:$B$238,0),MATCH('Capacity Backing (Hide)'!$A170,'Capacity Summary'!$H$138:$BG$138,0))&lt;&gt;0,INDEX('Capacity Summary'!$H$139:$BG$238,MATCH('Capacity Backing (Hide)'!X$132,'Capacity Summary'!$B$139:$B$238,0),MATCH('Capacity Backing (Hide)'!$A170,'Capacity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(Hide)'!$A170,'Capacity Summary'!$H$138:$BG$138,0))="x",INDEX('Capacity Summary'!$C$139:$E$238,MATCH('Capacity Backing (Hide)'!Y$132,'Capacity Summary'!$B$139:$B$238,0),4),IF(INDEX('Capacity Summary'!$H$139:$BG$238,MATCH('Capacity Backing (Hide)'!Y$132,'Capacity Summary'!$B$139:$B$238,0),MATCH('Capacity Backing (Hide)'!$A170,'Capacity Summary'!$H$138:$BG$138,0))&lt;&gt;0,INDEX('Capacity Summary'!$H$139:$BG$238,MATCH('Capacity Backing (Hide)'!Y$132,'Capacity Summary'!$B$139:$B$238,0),MATCH('Capacity Backing (Hide)'!$A170,'Capacity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(Hide)'!$A170,'Capacity Summary'!$H$138:$BG$138,0))="x",INDEX('Capacity Summary'!$C$139:$E$238,MATCH('Capacity Backing (Hide)'!Z$132,'Capacity Summary'!$B$139:$B$238,0),4),IF(INDEX('Capacity Summary'!$H$139:$BG$238,MATCH('Capacity Backing (Hide)'!Z$132,'Capacity Summary'!$B$139:$B$238,0),MATCH('Capacity Backing (Hide)'!$A170,'Capacity Summary'!$H$138:$BG$138,0))&lt;&gt;0,INDEX('Capacity Summary'!$H$139:$BG$238,MATCH('Capacity Backing (Hide)'!Z$132,'Capacity Summary'!$B$139:$B$238,0),MATCH('Capacity Backing (Hide)'!$A170,'Capacity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(Hide)'!$A170,'Capacity Summary'!$H$138:$BG$138,0))="x",INDEX('Capacity Summary'!$C$139:$E$238,MATCH('Capacity Backing (Hide)'!AA$132,'Capacity Summary'!$B$139:$B$238,0),4),IF(INDEX('Capacity Summary'!$H$139:$BG$238,MATCH('Capacity Backing (Hide)'!AA$132,'Capacity Summary'!$B$139:$B$238,0),MATCH('Capacity Backing (Hide)'!$A170,'Capacity Summary'!$H$138:$BG$138,0))&lt;&gt;0,INDEX('Capacity Summary'!$H$139:$BG$238,MATCH('Capacity Backing (Hide)'!AA$132,'Capacity Summary'!$B$139:$B$238,0),MATCH('Capacity Backing (Hide)'!$A170,'Capacity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(Hide)'!$A170,'Capacity Summary'!$H$138:$BG$138,0))="x",INDEX('Capacity Summary'!$C$139:$E$238,MATCH('Capacity Backing (Hide)'!AB$132,'Capacity Summary'!$B$139:$B$238,0),4),IF(INDEX('Capacity Summary'!$H$139:$BG$238,MATCH('Capacity Backing (Hide)'!AB$132,'Capacity Summary'!$B$139:$B$238,0),MATCH('Capacity Backing (Hide)'!$A170,'Capacity Summary'!$H$138:$BG$138,0))&lt;&gt;0,INDEX('Capacity Summary'!$H$139:$BG$238,MATCH('Capacity Backing (Hide)'!AB$132,'Capacity Summary'!$B$139:$B$238,0),MATCH('Capacity Backing (Hide)'!$A170,'Capacity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(Hide)'!$A170,'Capacity Summary'!$H$138:$BG$138,0))="x",INDEX('Capacity Summary'!$C$139:$E$238,MATCH('Capacity Backing (Hide)'!AC$132,'Capacity Summary'!$B$139:$B$238,0),4),IF(INDEX('Capacity Summary'!$H$139:$BG$238,MATCH('Capacity Backing (Hide)'!AC$132,'Capacity Summary'!$B$139:$B$238,0),MATCH('Capacity Backing (Hide)'!$A170,'Capacity Summary'!$H$138:$BG$138,0))&lt;&gt;0,INDEX('Capacity Summary'!$H$139:$BG$238,MATCH('Capacity Backing (Hide)'!AC$132,'Capacity Summary'!$B$139:$B$238,0),MATCH('Capacity Backing (Hide)'!$A170,'Capacity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(Hide)'!$A170,'Capacity Summary'!$H$138:$BG$138,0))="x",INDEX('Capacity Summary'!$C$139:$E$238,MATCH('Capacity Backing (Hide)'!AD$132,'Capacity Summary'!$B$139:$B$238,0),4),IF(INDEX('Capacity Summary'!$H$139:$BG$238,MATCH('Capacity Backing (Hide)'!AD$132,'Capacity Summary'!$B$139:$B$238,0),MATCH('Capacity Backing (Hide)'!$A170,'Capacity Summary'!$H$138:$BG$138,0))&lt;&gt;0,INDEX('Capacity Summary'!$H$139:$BG$238,MATCH('Capacity Backing (Hide)'!AD$132,'Capacity Summary'!$B$139:$B$238,0),MATCH('Capacity Backing (Hide)'!$A170,'Capacity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(Hide)'!$A170,'Capacity Summary'!$H$138:$BG$138,0))="x",INDEX('Capacity Summary'!$C$139:$E$238,MATCH('Capacity Backing (Hide)'!AE$132,'Capacity Summary'!$B$139:$B$238,0),4),IF(INDEX('Capacity Summary'!$H$139:$BG$238,MATCH('Capacity Backing (Hide)'!AE$132,'Capacity Summary'!$B$139:$B$238,0),MATCH('Capacity Backing (Hide)'!$A170,'Capacity Summary'!$H$138:$BG$138,0))&lt;&gt;0,INDEX('Capacity Summary'!$H$139:$BG$238,MATCH('Capacity Backing (Hide)'!AE$132,'Capacity Summary'!$B$139:$B$238,0),MATCH('Capacity Backing (Hide)'!$A170,'Capacity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(Hide)'!$A170,'Capacity Summary'!$H$138:$BG$138,0))="x",INDEX('Capacity Summary'!$C$139:$E$238,MATCH('Capacity Backing (Hide)'!AF$132,'Capacity Summary'!$B$139:$B$238,0),4),IF(INDEX('Capacity Summary'!$H$139:$BG$238,MATCH('Capacity Backing (Hide)'!AF$132,'Capacity Summary'!$B$139:$B$238,0),MATCH('Capacity Backing (Hide)'!$A170,'Capacity Summary'!$H$138:$BG$138,0))&lt;&gt;0,INDEX('Capacity Summary'!$H$139:$BG$238,MATCH('Capacity Backing (Hide)'!AF$132,'Capacity Summary'!$B$139:$B$238,0),MATCH('Capacity Backing (Hide)'!$A170,'Capacity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(Hide)'!$A170,'Capacity Summary'!$H$138:$BG$138,0))="x",INDEX('Capacity Summary'!$C$139:$E$238,MATCH('Capacity Backing (Hide)'!AG$132,'Capacity Summary'!$B$139:$B$238,0),4),IF(INDEX('Capacity Summary'!$H$139:$BG$238,MATCH('Capacity Backing (Hide)'!AG$132,'Capacity Summary'!$B$139:$B$238,0),MATCH('Capacity Backing (Hide)'!$A170,'Capacity Summary'!$H$138:$BG$138,0))&lt;&gt;0,INDEX('Capacity Summary'!$H$139:$BG$238,MATCH('Capacity Backing (Hide)'!AG$132,'Capacity Summary'!$B$139:$B$238,0),MATCH('Capacity Backing (Hide)'!$A170,'Capacity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(Hide)'!$A170,'Capacity Summary'!$H$138:$BG$138,0))="x",INDEX('Capacity Summary'!$C$139:$E$238,MATCH('Capacity Backing (Hide)'!AH$132,'Capacity Summary'!$B$139:$B$238,0),4),IF(INDEX('Capacity Summary'!$H$139:$BG$238,MATCH('Capacity Backing (Hide)'!AH$132,'Capacity Summary'!$B$139:$B$238,0),MATCH('Capacity Backing (Hide)'!$A170,'Capacity Summary'!$H$138:$BG$138,0))&lt;&gt;0,INDEX('Capacity Summary'!$H$139:$BG$238,MATCH('Capacity Backing (Hide)'!AH$132,'Capacity Summary'!$B$139:$B$238,0),MATCH('Capacity Backing (Hide)'!$A170,'Capacity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(Hide)'!$A170,'Capacity Summary'!$H$138:$BG$138,0))="x",INDEX('Capacity Summary'!$C$139:$E$238,MATCH('Capacity Backing (Hide)'!AI$132,'Capacity Summary'!$B$139:$B$238,0),4),IF(INDEX('Capacity Summary'!$H$139:$BG$238,MATCH('Capacity Backing (Hide)'!AI$132,'Capacity Summary'!$B$139:$B$238,0),MATCH('Capacity Backing (Hide)'!$A170,'Capacity Summary'!$H$138:$BG$138,0))&lt;&gt;0,INDEX('Capacity Summary'!$H$139:$BG$238,MATCH('Capacity Backing (Hide)'!AI$132,'Capacity Summary'!$B$139:$B$238,0),MATCH('Capacity Backing (Hide)'!$A170,'Capacity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(Hide)'!$A170,'Capacity Summary'!$H$138:$BG$138,0))="x",INDEX('Capacity Summary'!$C$139:$E$238,MATCH('Capacity Backing (Hide)'!AJ$132,'Capacity Summary'!$B$139:$B$238,0),4),IF(INDEX('Capacity Summary'!$H$139:$BG$238,MATCH('Capacity Backing (Hide)'!AJ$132,'Capacity Summary'!$B$139:$B$238,0),MATCH('Capacity Backing (Hide)'!$A170,'Capacity Summary'!$H$138:$BG$138,0))&lt;&gt;0,INDEX('Capacity Summary'!$H$139:$BG$238,MATCH('Capacity Backing (Hide)'!AJ$132,'Capacity Summary'!$B$139:$B$238,0),MATCH('Capacity Backing (Hide)'!$A170,'Capacity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(Hide)'!$A170,'Capacity Summary'!$H$138:$BG$138,0))="x",INDEX('Capacity Summary'!$C$139:$E$238,MATCH('Capacity Backing (Hide)'!AK$132,'Capacity Summary'!$B$139:$B$238,0),4),IF(INDEX('Capacity Summary'!$H$139:$BG$238,MATCH('Capacity Backing (Hide)'!AK$132,'Capacity Summary'!$B$139:$B$238,0),MATCH('Capacity Backing (Hide)'!$A170,'Capacity Summary'!$H$138:$BG$138,0))&lt;&gt;0,INDEX('Capacity Summary'!$H$139:$BG$238,MATCH('Capacity Backing (Hide)'!AK$132,'Capacity Summary'!$B$139:$B$238,0),MATCH('Capacity Backing (Hide)'!$A170,'Capacity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(Hide)'!$A170,'Capacity Summary'!$H$138:$BG$138,0))="x",INDEX('Capacity Summary'!$C$139:$E$238,MATCH('Capacity Backing (Hide)'!AL$132,'Capacity Summary'!$B$139:$B$238,0),4),IF(INDEX('Capacity Summary'!$H$139:$BG$238,MATCH('Capacity Backing (Hide)'!AL$132,'Capacity Summary'!$B$139:$B$238,0),MATCH('Capacity Backing (Hide)'!$A170,'Capacity Summary'!$H$138:$BG$138,0))&lt;&gt;0,INDEX('Capacity Summary'!$H$139:$BG$238,MATCH('Capacity Backing (Hide)'!AL$132,'Capacity Summary'!$B$139:$B$238,0),MATCH('Capacity Backing (Hide)'!$A170,'Capacity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(Hide)'!$A170,'Capacity Summary'!$H$138:$BG$138,0))="x",INDEX('Capacity Summary'!$C$139:$E$238,MATCH('Capacity Backing (Hide)'!AM$132,'Capacity Summary'!$B$139:$B$238,0),4),IF(INDEX('Capacity Summary'!$H$139:$BG$238,MATCH('Capacity Backing (Hide)'!AM$132,'Capacity Summary'!$B$139:$B$238,0),MATCH('Capacity Backing (Hide)'!$A170,'Capacity Summary'!$H$138:$BG$138,0))&lt;&gt;0,INDEX('Capacity Summary'!$H$139:$BG$238,MATCH('Capacity Backing (Hide)'!AM$132,'Capacity Summary'!$B$139:$B$238,0),MATCH('Capacity Backing (Hide)'!$A170,'Capacity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(Hide)'!$A170,'Capacity Summary'!$H$138:$BG$138,0))="x",INDEX('Capacity Summary'!$C$139:$E$238,MATCH('Capacity Backing (Hide)'!AN$132,'Capacity Summary'!$B$139:$B$238,0),4),IF(INDEX('Capacity Summary'!$H$139:$BG$238,MATCH('Capacity Backing (Hide)'!AN$132,'Capacity Summary'!$B$139:$B$238,0),MATCH('Capacity Backing (Hide)'!$A170,'Capacity Summary'!$H$138:$BG$138,0))&lt;&gt;0,INDEX('Capacity Summary'!$H$139:$BG$238,MATCH('Capacity Backing (Hide)'!AN$132,'Capacity Summary'!$B$139:$B$238,0),MATCH('Capacity Backing (Hide)'!$A170,'Capacity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(Hide)'!$A170,'Capacity Summary'!$H$138:$BG$138,0))="x",INDEX('Capacity Summary'!$C$139:$E$238,MATCH('Capacity Backing (Hide)'!AO$132,'Capacity Summary'!$B$139:$B$238,0),4),IF(INDEX('Capacity Summary'!$H$139:$BG$238,MATCH('Capacity Backing (Hide)'!AO$132,'Capacity Summary'!$B$139:$B$238,0),MATCH('Capacity Backing (Hide)'!$A170,'Capacity Summary'!$H$138:$BG$138,0))&lt;&gt;0,INDEX('Capacity Summary'!$H$139:$BG$238,MATCH('Capacity Backing (Hide)'!AO$132,'Capacity Summary'!$B$139:$B$238,0),MATCH('Capacity Backing (Hide)'!$A170,'Capacity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(Hide)'!$A170,'Capacity Summary'!$H$138:$BG$138,0))="x",INDEX('Capacity Summary'!$C$139:$E$238,MATCH('Capacity Backing (Hide)'!AP$132,'Capacity Summary'!$B$139:$B$238,0),4),IF(INDEX('Capacity Summary'!$H$139:$BG$238,MATCH('Capacity Backing (Hide)'!AP$132,'Capacity Summary'!$B$139:$B$238,0),MATCH('Capacity Backing (Hide)'!$A170,'Capacity Summary'!$H$138:$BG$138,0))&lt;&gt;0,INDEX('Capacity Summary'!$H$139:$BG$238,MATCH('Capacity Backing (Hide)'!AP$132,'Capacity Summary'!$B$139:$B$238,0),MATCH('Capacity Backing (Hide)'!$A170,'Capacity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(Hide)'!$A170,'Capacity Summary'!$H$138:$BG$138,0))="x",INDEX('Capacity Summary'!$C$139:$E$238,MATCH('Capacity Backing (Hide)'!AQ$132,'Capacity Summary'!$B$139:$B$238,0),4),IF(INDEX('Capacity Summary'!$H$139:$BG$238,MATCH('Capacity Backing (Hide)'!AQ$132,'Capacity Summary'!$B$139:$B$238,0),MATCH('Capacity Backing (Hide)'!$A170,'Capacity Summary'!$H$138:$BG$138,0))&lt;&gt;0,INDEX('Capacity Summary'!$H$139:$BG$238,MATCH('Capacity Backing (Hide)'!AQ$132,'Capacity Summary'!$B$139:$B$238,0),MATCH('Capacity Backing (Hide)'!$A170,'Capacity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(Hide)'!$A170,'Capacity Summary'!$H$138:$BG$138,0))="x",INDEX('Capacity Summary'!$C$139:$E$238,MATCH('Capacity Backing (Hide)'!AR$132,'Capacity Summary'!$B$139:$B$238,0),4),IF(INDEX('Capacity Summary'!$H$139:$BG$238,MATCH('Capacity Backing (Hide)'!AR$132,'Capacity Summary'!$B$139:$B$238,0),MATCH('Capacity Backing (Hide)'!$A170,'Capacity Summary'!$H$138:$BG$138,0))&lt;&gt;0,INDEX('Capacity Summary'!$H$139:$BG$238,MATCH('Capacity Backing (Hide)'!AR$132,'Capacity Summary'!$B$139:$B$238,0),MATCH('Capacity Backing (Hide)'!$A170,'Capacity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(Hide)'!$A170,'Capacity Summary'!$H$138:$BG$138,0))="x",INDEX('Capacity Summary'!$C$139:$E$238,MATCH('Capacity Backing (Hide)'!AS$132,'Capacity Summary'!$B$139:$B$238,0),4),IF(INDEX('Capacity Summary'!$H$139:$BG$238,MATCH('Capacity Backing (Hide)'!AS$132,'Capacity Summary'!$B$139:$B$238,0),MATCH('Capacity Backing (Hide)'!$A170,'Capacity Summary'!$H$138:$BG$138,0))&lt;&gt;0,INDEX('Capacity Summary'!$H$139:$BG$238,MATCH('Capacity Backing (Hide)'!AS$132,'Capacity Summary'!$B$139:$B$238,0),MATCH('Capacity Backing (Hide)'!$A170,'Capacity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(Hide)'!$A170,'Capacity Summary'!$H$138:$BG$138,0))="x",INDEX('Capacity Summary'!$C$139:$E$238,MATCH('Capacity Backing (Hide)'!AT$132,'Capacity Summary'!$B$139:$B$238,0),4),IF(INDEX('Capacity Summary'!$H$139:$BG$238,MATCH('Capacity Backing (Hide)'!AT$132,'Capacity Summary'!$B$139:$B$238,0),MATCH('Capacity Backing (Hide)'!$A170,'Capacity Summary'!$H$138:$BG$138,0))&lt;&gt;0,INDEX('Capacity Summary'!$H$139:$BG$238,MATCH('Capacity Backing (Hide)'!AT$132,'Capacity Summary'!$B$139:$B$238,0),MATCH('Capacity Backing (Hide)'!$A170,'Capacity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(Hide)'!$A170,'Capacity Summary'!$H$138:$BG$138,0))="x",INDEX('Capacity Summary'!$C$139:$E$238,MATCH('Capacity Backing (Hide)'!AU$132,'Capacity Summary'!$B$139:$B$238,0),4),IF(INDEX('Capacity Summary'!$H$139:$BG$238,MATCH('Capacity Backing (Hide)'!AU$132,'Capacity Summary'!$B$139:$B$238,0),MATCH('Capacity Backing (Hide)'!$A170,'Capacity Summary'!$H$138:$BG$138,0))&lt;&gt;0,INDEX('Capacity Summary'!$H$139:$BG$238,MATCH('Capacity Backing (Hide)'!AU$132,'Capacity Summary'!$B$139:$B$238,0),MATCH('Capacity Backing (Hide)'!$A170,'Capacity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(Hide)'!$A170,'Capacity Summary'!$H$138:$BG$138,0))="x",INDEX('Capacity Summary'!$C$139:$E$238,MATCH('Capacity Backing (Hide)'!AV$132,'Capacity Summary'!$B$139:$B$238,0),4),IF(INDEX('Capacity Summary'!$H$139:$BG$238,MATCH('Capacity Backing (Hide)'!AV$132,'Capacity Summary'!$B$139:$B$238,0),MATCH('Capacity Backing (Hide)'!$A170,'Capacity Summary'!$H$138:$BG$138,0))&lt;&gt;0,INDEX('Capacity Summary'!$H$139:$BG$238,MATCH('Capacity Backing (Hide)'!AV$132,'Capacity Summary'!$B$139:$B$238,0),MATCH('Capacity Backing (Hide)'!$A170,'Capacity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(Hide)'!$A170,'Capacity Summary'!$H$138:$BG$138,0))="x",INDEX('Capacity Summary'!$C$139:$E$238,MATCH('Capacity Backing (Hide)'!AW$132,'Capacity Summary'!$B$139:$B$238,0),4),IF(INDEX('Capacity Summary'!$H$139:$BG$238,MATCH('Capacity Backing (Hide)'!AW$132,'Capacity Summary'!$B$139:$B$238,0),MATCH('Capacity Backing (Hide)'!$A170,'Capacity Summary'!$H$138:$BG$138,0))&lt;&gt;0,INDEX('Capacity Summary'!$H$139:$BG$238,MATCH('Capacity Backing (Hide)'!AW$132,'Capacity Summary'!$B$139:$B$238,0),MATCH('Capacity Backing (Hide)'!$A170,'Capacity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(Hide)'!$A170,'Capacity Summary'!$H$138:$BG$138,0))="x",INDEX('Capacity Summary'!$C$139:$E$238,MATCH('Capacity Backing (Hide)'!AX$132,'Capacity Summary'!$B$139:$B$238,0),4),IF(INDEX('Capacity Summary'!$H$139:$BG$238,MATCH('Capacity Backing (Hide)'!AX$132,'Capacity Summary'!$B$139:$B$238,0),MATCH('Capacity Backing (Hide)'!$A170,'Capacity Summary'!$H$138:$BG$138,0))&lt;&gt;0,INDEX('Capacity Summary'!$H$139:$BG$238,MATCH('Capacity Backing (Hide)'!AX$132,'Capacity Summary'!$B$139:$B$238,0),MATCH('Capacity Backing (Hide)'!$A170,'Capacity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(Hide)'!$A170,'Capacity Summary'!$H$138:$BG$138,0))="x",INDEX('Capacity Summary'!$C$139:$E$238,MATCH('Capacity Backing (Hide)'!AY$132,'Capacity Summary'!$B$139:$B$238,0),4),IF(INDEX('Capacity Summary'!$H$139:$BG$238,MATCH('Capacity Backing (Hide)'!AY$132,'Capacity Summary'!$B$139:$B$238,0),MATCH('Capacity Backing (Hide)'!$A170,'Capacity Summary'!$H$138:$BG$138,0))&lt;&gt;0,INDEX('Capacity Summary'!$H$139:$BG$238,MATCH('Capacity Backing (Hide)'!AY$132,'Capacity Summary'!$B$139:$B$238,0),MATCH('Capacity Backing (Hide)'!$A170,'Capacity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(Hide)'!$A170,'Capacity Summary'!$H$138:$BG$138,0))="x",INDEX('Capacity Summary'!$C$139:$E$238,MATCH('Capacity Backing (Hide)'!AZ$132,'Capacity Summary'!$B$139:$B$238,0),4),IF(INDEX('Capacity Summary'!$H$139:$BG$238,MATCH('Capacity Backing (Hide)'!AZ$132,'Capacity Summary'!$B$139:$B$238,0),MATCH('Capacity Backing (Hide)'!$A170,'Capacity Summary'!$H$138:$BG$138,0))&lt;&gt;0,INDEX('Capacity Summary'!$H$139:$BG$238,MATCH('Capacity Backing (Hide)'!AZ$132,'Capacity Summary'!$B$139:$B$238,0),MATCH('Capacity Backing (Hide)'!$A170,'Capacity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(Hide)'!$A170,'Capacity Summary'!$H$138:$BG$138,0))="x",INDEX('Capacity Summary'!$C$139:$E$238,MATCH('Capacity Backing (Hide)'!BA$132,'Capacity Summary'!$B$139:$B$238,0),4),IF(INDEX('Capacity Summary'!$H$139:$BG$238,MATCH('Capacity Backing (Hide)'!BA$132,'Capacity Summary'!$B$139:$B$238,0),MATCH('Capacity Backing (Hide)'!$A170,'Capacity Summary'!$H$138:$BG$138,0))&lt;&gt;0,INDEX('Capacity Summary'!$H$139:$BG$238,MATCH('Capacity Backing (Hide)'!BA$132,'Capacity Summary'!$B$139:$B$238,0),MATCH('Capacity Backing (Hide)'!$A170,'Capacity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(Hide)'!$A170,'Capacity Summary'!$H$138:$BG$138,0))="x",INDEX('Capacity Summary'!$C$139:$E$238,MATCH('Capacity Backing (Hide)'!BB$132,'Capacity Summary'!$B$139:$B$238,0),4),IF(INDEX('Capacity Summary'!$H$139:$BG$238,MATCH('Capacity Backing (Hide)'!BB$132,'Capacity Summary'!$B$139:$B$238,0),MATCH('Capacity Backing (Hide)'!$A170,'Capacity Summary'!$H$138:$BG$138,0))&lt;&gt;0,INDEX('Capacity Summary'!$H$139:$BG$238,MATCH('Capacity Backing (Hide)'!BB$132,'Capacity Summary'!$B$139:$B$238,0),MATCH('Capacity Backing (Hide)'!$A170,'Capacity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(Hide)'!$A170,'Capacity Summary'!$H$138:$BG$138,0))="x",INDEX('Capacity Summary'!$C$139:$E$238,MATCH('Capacity Backing (Hide)'!BC$132,'Capacity Summary'!$B$139:$B$238,0),4),IF(INDEX('Capacity Summary'!$H$139:$BG$238,MATCH('Capacity Backing (Hide)'!BC$132,'Capacity Summary'!$B$139:$B$238,0),MATCH('Capacity Backing (Hide)'!$A170,'Capacity Summary'!$H$138:$BG$138,0))&lt;&gt;0,INDEX('Capacity Summary'!$H$139:$BG$238,MATCH('Capacity Backing (Hide)'!BC$132,'Capacity Summary'!$B$139:$B$238,0),MATCH('Capacity Backing (Hide)'!$A170,'Capacity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(Hide)'!$A170,'Capacity Summary'!$H$138:$BG$138,0))="x",INDEX('Capacity Summary'!$C$139:$E$238,MATCH('Capacity Backing (Hide)'!BD$132,'Capacity Summary'!$B$139:$B$238,0),4),IF(INDEX('Capacity Summary'!$H$139:$BG$238,MATCH('Capacity Backing (Hide)'!BD$132,'Capacity Summary'!$B$139:$B$238,0),MATCH('Capacity Backing (Hide)'!$A170,'Capacity Summary'!$H$138:$BG$138,0))&lt;&gt;0,INDEX('Capacity Summary'!$H$139:$BG$238,MATCH('Capacity Backing (Hide)'!BD$132,'Capacity Summary'!$B$139:$B$238,0),MATCH('Capacity Backing (Hide)'!$A170,'Capacity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(Hide)'!$A170,'Capacity Summary'!$H$138:$BG$138,0))="x",INDEX('Capacity Summary'!$C$139:$E$238,MATCH('Capacity Backing (Hide)'!BE$132,'Capacity Summary'!$B$139:$B$238,0),4),IF(INDEX('Capacity Summary'!$H$139:$BG$238,MATCH('Capacity Backing (Hide)'!BE$132,'Capacity Summary'!$B$139:$B$238,0),MATCH('Capacity Backing (Hide)'!$A170,'Capacity Summary'!$H$138:$BG$138,0))&lt;&gt;0,INDEX('Capacity Summary'!$H$139:$BG$238,MATCH('Capacity Backing (Hide)'!BE$132,'Capacity Summary'!$B$139:$B$238,0),MATCH('Capacity Backing (Hide)'!$A170,'Capacity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(Hide)'!$A170,'Capacity Summary'!$H$138:$BG$138,0))="x",INDEX('Capacity Summary'!$C$139:$E$238,MATCH('Capacity Backing (Hide)'!BF$132,'Capacity Summary'!$B$139:$B$238,0),4),IF(INDEX('Capacity Summary'!$H$139:$BG$238,MATCH('Capacity Backing (Hide)'!BF$132,'Capacity Summary'!$B$139:$B$238,0),MATCH('Capacity Backing (Hide)'!$A170,'Capacity Summary'!$H$138:$BG$138,0))&lt;&gt;0,INDEX('Capacity Summary'!$H$139:$BG$238,MATCH('Capacity Backing (Hide)'!BF$132,'Capacity Summary'!$B$139:$B$238,0),MATCH('Capacity Backing (Hide)'!$A170,'Capacity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(Hide)'!$A170,'Capacity Summary'!$H$138:$BG$138,0))="x",INDEX('Capacity Summary'!$C$139:$E$238,MATCH('Capacity Backing (Hide)'!BG$132,'Capacity Summary'!$B$139:$B$238,0),4),IF(INDEX('Capacity Summary'!$H$139:$BG$238,MATCH('Capacity Backing (Hide)'!BG$132,'Capacity Summary'!$B$139:$B$238,0),MATCH('Capacity Backing (Hide)'!$A170,'Capacity Summary'!$H$138:$BG$138,0))&lt;&gt;0,INDEX('Capacity Summary'!$H$139:$BG$238,MATCH('Capacity Backing (Hide)'!BG$132,'Capacity Summary'!$B$139:$B$238,0),MATCH('Capacity Backing (Hide)'!$A170,'Capacity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(Hide)'!$A170,'Capacity Summary'!$H$138:$BG$138,0))="x",INDEX('Capacity Summary'!$C$139:$E$238,MATCH('Capacity Backing (Hide)'!BH$132,'Capacity Summary'!$B$139:$B$238,0),4),IF(INDEX('Capacity Summary'!$H$139:$BG$238,MATCH('Capacity Backing (Hide)'!BH$132,'Capacity Summary'!$B$139:$B$238,0),MATCH('Capacity Backing (Hide)'!$A170,'Capacity Summary'!$H$138:$BG$138,0))&lt;&gt;0,INDEX('Capacity Summary'!$H$139:$BG$238,MATCH('Capacity Backing (Hide)'!BH$132,'Capacity Summary'!$B$139:$B$238,0),MATCH('Capacity Backing (Hide)'!$A170,'Capacity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(Hide)'!$A170,'Capacity Summary'!$H$138:$BG$138,0))="x",INDEX('Capacity Summary'!$C$139:$E$238,MATCH('Capacity Backing (Hide)'!BI$132,'Capacity Summary'!$B$139:$B$238,0),4),IF(INDEX('Capacity Summary'!$H$139:$BG$238,MATCH('Capacity Backing (Hide)'!BI$132,'Capacity Summary'!$B$139:$B$238,0),MATCH('Capacity Backing (Hide)'!$A170,'Capacity Summary'!$H$138:$BG$138,0))&lt;&gt;0,INDEX('Capacity Summary'!$H$139:$BG$238,MATCH('Capacity Backing (Hide)'!BI$132,'Capacity Summary'!$B$139:$B$238,0),MATCH('Capacity Backing (Hide)'!$A170,'Capacity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(Hide)'!$A170,'Capacity Summary'!$H$138:$BG$138,0))="x",INDEX('Capacity Summary'!$C$139:$E$238,MATCH('Capacity Backing (Hide)'!BJ$132,'Capacity Summary'!$B$139:$B$238,0),4),IF(INDEX('Capacity Summary'!$H$139:$BG$238,MATCH('Capacity Backing (Hide)'!BJ$132,'Capacity Summary'!$B$139:$B$238,0),MATCH('Capacity Backing (Hide)'!$A170,'Capacity Summary'!$H$138:$BG$138,0))&lt;&gt;0,INDEX('Capacity Summary'!$H$139:$BG$238,MATCH('Capacity Backing (Hide)'!BJ$132,'Capacity Summary'!$B$139:$B$238,0),MATCH('Capacity Backing (Hide)'!$A170,'Capacity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(Hide)'!$A170,'Capacity Summary'!$H$138:$BG$138,0))="x",INDEX('Capacity Summary'!$C$139:$E$238,MATCH('Capacity Backing (Hide)'!BK$132,'Capacity Summary'!$B$139:$B$238,0),4),IF(INDEX('Capacity Summary'!$H$139:$BG$238,MATCH('Capacity Backing (Hide)'!BK$132,'Capacity Summary'!$B$139:$B$238,0),MATCH('Capacity Backing (Hide)'!$A170,'Capacity Summary'!$H$138:$BG$138,0))&lt;&gt;0,INDEX('Capacity Summary'!$H$139:$BG$238,MATCH('Capacity Backing (Hide)'!BK$132,'Capacity Summary'!$B$139:$B$238,0),MATCH('Capacity Backing (Hide)'!$A170,'Capacity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(Hide)'!$A170,'Capacity Summary'!$H$138:$BG$138,0))="x",INDEX('Capacity Summary'!$C$139:$E$238,MATCH('Capacity Backing (Hide)'!BL$132,'Capacity Summary'!$B$139:$B$238,0),4),IF(INDEX('Capacity Summary'!$H$139:$BG$238,MATCH('Capacity Backing (Hide)'!BL$132,'Capacity Summary'!$B$139:$B$238,0),MATCH('Capacity Backing (Hide)'!$A170,'Capacity Summary'!$H$138:$BG$138,0))&lt;&gt;0,INDEX('Capacity Summary'!$H$139:$BG$238,MATCH('Capacity Backing (Hide)'!BL$132,'Capacity Summary'!$B$139:$B$238,0),MATCH('Capacity Backing (Hide)'!$A170,'Capacity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(Hide)'!$A170,'Capacity Summary'!$H$138:$BG$138,0))="x",INDEX('Capacity Summary'!$C$139:$E$238,MATCH('Capacity Backing (Hide)'!BM$132,'Capacity Summary'!$B$139:$B$238,0),4),IF(INDEX('Capacity Summary'!$H$139:$BG$238,MATCH('Capacity Backing (Hide)'!BM$132,'Capacity Summary'!$B$139:$B$238,0),MATCH('Capacity Backing (Hide)'!$A170,'Capacity Summary'!$H$138:$BG$138,0))&lt;&gt;0,INDEX('Capacity Summary'!$H$139:$BG$238,MATCH('Capacity Backing (Hide)'!BM$132,'Capacity Summary'!$B$139:$B$238,0),MATCH('Capacity Backing (Hide)'!$A170,'Capacity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(Hide)'!$A170,'Capacity Summary'!$H$138:$BG$138,0))="x",INDEX('Capacity Summary'!$C$139:$E$238,MATCH('Capacity Backing (Hide)'!BN$132,'Capacity Summary'!$B$139:$B$238,0),4),IF(INDEX('Capacity Summary'!$H$139:$BG$238,MATCH('Capacity Backing (Hide)'!BN$132,'Capacity Summary'!$B$139:$B$238,0),MATCH('Capacity Backing (Hide)'!$A170,'Capacity Summary'!$H$138:$BG$138,0))&lt;&gt;0,INDEX('Capacity Summary'!$H$139:$BG$238,MATCH('Capacity Backing (Hide)'!BN$132,'Capacity Summary'!$B$139:$B$238,0),MATCH('Capacity Backing (Hide)'!$A170,'Capacity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(Hide)'!$A170,'Capacity Summary'!$H$138:$BG$138,0))="x",INDEX('Capacity Summary'!$C$139:$E$238,MATCH('Capacity Backing (Hide)'!BO$132,'Capacity Summary'!$B$139:$B$238,0),4),IF(INDEX('Capacity Summary'!$H$139:$BG$238,MATCH('Capacity Backing (Hide)'!BO$132,'Capacity Summary'!$B$139:$B$238,0),MATCH('Capacity Backing (Hide)'!$A170,'Capacity Summary'!$H$138:$BG$138,0))&lt;&gt;0,INDEX('Capacity Summary'!$H$139:$BG$238,MATCH('Capacity Backing (Hide)'!BO$132,'Capacity Summary'!$B$139:$B$238,0),MATCH('Capacity Backing (Hide)'!$A170,'Capacity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(Hide)'!$A170,'Capacity Summary'!$H$138:$BG$138,0))="x",INDEX('Capacity Summary'!$C$139:$E$238,MATCH('Capacity Backing (Hide)'!BP$132,'Capacity Summary'!$B$139:$B$238,0),4),IF(INDEX('Capacity Summary'!$H$139:$BG$238,MATCH('Capacity Backing (Hide)'!BP$132,'Capacity Summary'!$B$139:$B$238,0),MATCH('Capacity Backing (Hide)'!$A170,'Capacity Summary'!$H$138:$BG$138,0))&lt;&gt;0,INDEX('Capacity Summary'!$H$139:$BG$238,MATCH('Capacity Backing (Hide)'!BP$132,'Capacity Summary'!$B$139:$B$238,0),MATCH('Capacity Backing (Hide)'!$A170,'Capacity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(Hide)'!$A170,'Capacity Summary'!$H$138:$BG$138,0))="x",INDEX('Capacity Summary'!$C$139:$E$238,MATCH('Capacity Backing (Hide)'!BQ$132,'Capacity Summary'!$B$139:$B$238,0),4),IF(INDEX('Capacity Summary'!$H$139:$BG$238,MATCH('Capacity Backing (Hide)'!BQ$132,'Capacity Summary'!$B$139:$B$238,0),MATCH('Capacity Backing (Hide)'!$A170,'Capacity Summary'!$H$138:$BG$138,0))&lt;&gt;0,INDEX('Capacity Summary'!$H$139:$BG$238,MATCH('Capacity Backing (Hide)'!BQ$132,'Capacity Summary'!$B$139:$B$238,0),MATCH('Capacity Backing (Hide)'!$A170,'Capacity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(Hide)'!$A170,'Capacity Summary'!$H$138:$BG$138,0))="x",INDEX('Capacity Summary'!$C$139:$E$238,MATCH('Capacity Backing (Hide)'!BR$132,'Capacity Summary'!$B$139:$B$238,0),4),IF(INDEX('Capacity Summary'!$H$139:$BG$238,MATCH('Capacity Backing (Hide)'!BR$132,'Capacity Summary'!$B$139:$B$238,0),MATCH('Capacity Backing (Hide)'!$A170,'Capacity Summary'!$H$138:$BG$138,0))&lt;&gt;0,INDEX('Capacity Summary'!$H$139:$BG$238,MATCH('Capacity Backing (Hide)'!BR$132,'Capacity Summary'!$B$139:$B$238,0),MATCH('Capacity Backing (Hide)'!$A170,'Capacity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(Hide)'!$A170,'Capacity Summary'!$H$138:$BG$138,0))="x",INDEX('Capacity Summary'!$C$139:$E$238,MATCH('Capacity Backing (Hide)'!BS$132,'Capacity Summary'!$B$139:$B$238,0),4),IF(INDEX('Capacity Summary'!$H$139:$BG$238,MATCH('Capacity Backing (Hide)'!BS$132,'Capacity Summary'!$B$139:$B$238,0),MATCH('Capacity Backing (Hide)'!$A170,'Capacity Summary'!$H$138:$BG$138,0))&lt;&gt;0,INDEX('Capacity Summary'!$H$139:$BG$238,MATCH('Capacity Backing (Hide)'!BS$132,'Capacity Summary'!$B$139:$B$238,0),MATCH('Capacity Backing (Hide)'!$A170,'Capacity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(Hide)'!$A170,'Capacity Summary'!$H$138:$BG$138,0))="x",INDEX('Capacity Summary'!$C$139:$E$238,MATCH('Capacity Backing (Hide)'!BT$132,'Capacity Summary'!$B$139:$B$238,0),4),IF(INDEX('Capacity Summary'!$H$139:$BG$238,MATCH('Capacity Backing (Hide)'!BT$132,'Capacity Summary'!$B$139:$B$238,0),MATCH('Capacity Backing (Hide)'!$A170,'Capacity Summary'!$H$138:$BG$138,0))&lt;&gt;0,INDEX('Capacity Summary'!$H$139:$BG$238,MATCH('Capacity Backing (Hide)'!BT$132,'Capacity Summary'!$B$139:$B$238,0),MATCH('Capacity Backing (Hide)'!$A170,'Capacity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(Hide)'!$A170,'Capacity Summary'!$H$138:$BG$138,0))="x",INDEX('Capacity Summary'!$C$139:$E$238,MATCH('Capacity Backing (Hide)'!BU$132,'Capacity Summary'!$B$139:$B$238,0),4),IF(INDEX('Capacity Summary'!$H$139:$BG$238,MATCH('Capacity Backing (Hide)'!BU$132,'Capacity Summary'!$B$139:$B$238,0),MATCH('Capacity Backing (Hide)'!$A170,'Capacity Summary'!$H$138:$BG$138,0))&lt;&gt;0,INDEX('Capacity Summary'!$H$139:$BG$238,MATCH('Capacity Backing (Hide)'!BU$132,'Capacity Summary'!$B$139:$B$238,0),MATCH('Capacity Backing (Hide)'!$A170,'Capacity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(Hide)'!$A170,'Capacity Summary'!$H$138:$BG$138,0))="x",INDEX('Capacity Summary'!$C$139:$E$238,MATCH('Capacity Backing (Hide)'!BV$132,'Capacity Summary'!$B$139:$B$238,0),4),IF(INDEX('Capacity Summary'!$H$139:$BG$238,MATCH('Capacity Backing (Hide)'!BV$132,'Capacity Summary'!$B$139:$B$238,0),MATCH('Capacity Backing (Hide)'!$A170,'Capacity Summary'!$H$138:$BG$138,0))&lt;&gt;0,INDEX('Capacity Summary'!$H$139:$BG$238,MATCH('Capacity Backing (Hide)'!BV$132,'Capacity Summary'!$B$139:$B$238,0),MATCH('Capacity Backing (Hide)'!$A170,'Capacity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(Hide)'!$A170,'Capacity Summary'!$H$138:$BG$138,0))="x",INDEX('Capacity Summary'!$C$139:$E$238,MATCH('Capacity Backing (Hide)'!BW$132,'Capacity Summary'!$B$139:$B$238,0),4),IF(INDEX('Capacity Summary'!$H$139:$BG$238,MATCH('Capacity Backing (Hide)'!BW$132,'Capacity Summary'!$B$139:$B$238,0),MATCH('Capacity Backing (Hide)'!$A170,'Capacity Summary'!$H$138:$BG$138,0))&lt;&gt;0,INDEX('Capacity Summary'!$H$139:$BG$238,MATCH('Capacity Backing (Hide)'!BW$132,'Capacity Summary'!$B$139:$B$238,0),MATCH('Capacity Backing (Hide)'!$A170,'Capacity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(Hide)'!$A170,'Capacity Summary'!$H$138:$BG$138,0))="x",INDEX('Capacity Summary'!$C$139:$E$238,MATCH('Capacity Backing (Hide)'!BX$132,'Capacity Summary'!$B$139:$B$238,0),4),IF(INDEX('Capacity Summary'!$H$139:$BG$238,MATCH('Capacity Backing (Hide)'!BX$132,'Capacity Summary'!$B$139:$B$238,0),MATCH('Capacity Backing (Hide)'!$A170,'Capacity Summary'!$H$138:$BG$138,0))&lt;&gt;0,INDEX('Capacity Summary'!$H$139:$BG$238,MATCH('Capacity Backing (Hide)'!BX$132,'Capacity Summary'!$B$139:$B$238,0),MATCH('Capacity Backing (Hide)'!$A170,'Capacity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(Hide)'!$A170,'Capacity Summary'!$H$138:$BG$138,0))="x",INDEX('Capacity Summary'!$C$139:$E$238,MATCH('Capacity Backing (Hide)'!BY$132,'Capacity Summary'!$B$139:$B$238,0),4),IF(INDEX('Capacity Summary'!$H$139:$BG$238,MATCH('Capacity Backing (Hide)'!BY$132,'Capacity Summary'!$B$139:$B$238,0),MATCH('Capacity Backing (Hide)'!$A170,'Capacity Summary'!$H$138:$BG$138,0))&lt;&gt;0,INDEX('Capacity Summary'!$H$139:$BG$238,MATCH('Capacity Backing (Hide)'!BY$132,'Capacity Summary'!$B$139:$B$238,0),MATCH('Capacity Backing (Hide)'!$A170,'Capacity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(Hide)'!$A170,'Capacity Summary'!$H$138:$BG$138,0))="x",INDEX('Capacity Summary'!$C$139:$E$238,MATCH('Capacity Backing (Hide)'!BZ$132,'Capacity Summary'!$B$139:$B$238,0),4),IF(INDEX('Capacity Summary'!$H$139:$BG$238,MATCH('Capacity Backing (Hide)'!BZ$132,'Capacity Summary'!$B$139:$B$238,0),MATCH('Capacity Backing (Hide)'!$A170,'Capacity Summary'!$H$138:$BG$138,0))&lt;&gt;0,INDEX('Capacity Summary'!$H$139:$BG$238,MATCH('Capacity Backing (Hide)'!BZ$132,'Capacity Summary'!$B$139:$B$238,0),MATCH('Capacity Backing (Hide)'!$A170,'Capacity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(Hide)'!$A170,'Capacity Summary'!$H$138:$BG$138,0))="x",INDEX('Capacity Summary'!$C$139:$E$238,MATCH('Capacity Backing (Hide)'!CA$132,'Capacity Summary'!$B$139:$B$238,0),4),IF(INDEX('Capacity Summary'!$H$139:$BG$238,MATCH('Capacity Backing (Hide)'!CA$132,'Capacity Summary'!$B$139:$B$238,0),MATCH('Capacity Backing (Hide)'!$A170,'Capacity Summary'!$H$138:$BG$138,0))&lt;&gt;0,INDEX('Capacity Summary'!$H$139:$BG$238,MATCH('Capacity Backing (Hide)'!CA$132,'Capacity Summary'!$B$139:$B$238,0),MATCH('Capacity Backing (Hide)'!$A170,'Capacity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(Hide)'!$A170,'Capacity Summary'!$H$138:$BG$138,0))="x",INDEX('Capacity Summary'!$C$139:$E$238,MATCH('Capacity Backing (Hide)'!CB$132,'Capacity Summary'!$B$139:$B$238,0),4),IF(INDEX('Capacity Summary'!$H$139:$BG$238,MATCH('Capacity Backing (Hide)'!CB$132,'Capacity Summary'!$B$139:$B$238,0),MATCH('Capacity Backing (Hide)'!$A170,'Capacity Summary'!$H$138:$BG$138,0))&lt;&gt;0,INDEX('Capacity Summary'!$H$139:$BG$238,MATCH('Capacity Backing (Hide)'!CB$132,'Capacity Summary'!$B$139:$B$238,0),MATCH('Capacity Backing (Hide)'!$A170,'Capacity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(Hide)'!$A170,'Capacity Summary'!$H$138:$BG$138,0))="x",INDEX('Capacity Summary'!$C$139:$E$238,MATCH('Capacity Backing (Hide)'!CC$132,'Capacity Summary'!$B$139:$B$238,0),4),IF(INDEX('Capacity Summary'!$H$139:$BG$238,MATCH('Capacity Backing (Hide)'!CC$132,'Capacity Summary'!$B$139:$B$238,0),MATCH('Capacity Backing (Hide)'!$A170,'Capacity Summary'!$H$138:$BG$138,0))&lt;&gt;0,INDEX('Capacity Summary'!$H$139:$BG$238,MATCH('Capacity Backing (Hide)'!CC$132,'Capacity Summary'!$B$139:$B$238,0),MATCH('Capacity Backing (Hide)'!$A170,'Capacity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(Hide)'!$A170,'Capacity Summary'!$H$138:$BG$138,0))="x",INDEX('Capacity Summary'!$C$139:$E$238,MATCH('Capacity Backing (Hide)'!CD$132,'Capacity Summary'!$B$139:$B$238,0),4),IF(INDEX('Capacity Summary'!$H$139:$BG$238,MATCH('Capacity Backing (Hide)'!CD$132,'Capacity Summary'!$B$139:$B$238,0),MATCH('Capacity Backing (Hide)'!$A170,'Capacity Summary'!$H$138:$BG$138,0))&lt;&gt;0,INDEX('Capacity Summary'!$H$139:$BG$238,MATCH('Capacity Backing (Hide)'!CD$132,'Capacity Summary'!$B$139:$B$238,0),MATCH('Capacity Backing (Hide)'!$A170,'Capacity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(Hide)'!$A170,'Capacity Summary'!$H$138:$BG$138,0))="x",INDEX('Capacity Summary'!$C$139:$E$238,MATCH('Capacity Backing (Hide)'!CE$132,'Capacity Summary'!$B$139:$B$238,0),4),IF(INDEX('Capacity Summary'!$H$139:$BG$238,MATCH('Capacity Backing (Hide)'!CE$132,'Capacity Summary'!$B$139:$B$238,0),MATCH('Capacity Backing (Hide)'!$A170,'Capacity Summary'!$H$138:$BG$138,0))&lt;&gt;0,INDEX('Capacity Summary'!$H$139:$BG$238,MATCH('Capacity Backing (Hide)'!CE$132,'Capacity Summary'!$B$139:$B$238,0),MATCH('Capacity Backing (Hide)'!$A170,'Capacity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(Hide)'!$A170,'Capacity Summary'!$H$138:$BG$138,0))="x",INDEX('Capacity Summary'!$C$139:$E$238,MATCH('Capacity Backing (Hide)'!CF$132,'Capacity Summary'!$B$139:$B$238,0),4),IF(INDEX('Capacity Summary'!$H$139:$BG$238,MATCH('Capacity Backing (Hide)'!CF$132,'Capacity Summary'!$B$139:$B$238,0),MATCH('Capacity Backing (Hide)'!$A170,'Capacity Summary'!$H$138:$BG$138,0))&lt;&gt;0,INDEX('Capacity Summary'!$H$139:$BG$238,MATCH('Capacity Backing (Hide)'!CF$132,'Capacity Summary'!$B$139:$B$238,0),MATCH('Capacity Backing (Hide)'!$A170,'Capacity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(Hide)'!$A170,'Capacity Summary'!$H$138:$BG$138,0))="x",INDEX('Capacity Summary'!$C$139:$E$238,MATCH('Capacity Backing (Hide)'!CG$132,'Capacity Summary'!$B$139:$B$238,0),4),IF(INDEX('Capacity Summary'!$H$139:$BG$238,MATCH('Capacity Backing (Hide)'!CG$132,'Capacity Summary'!$B$139:$B$238,0),MATCH('Capacity Backing (Hide)'!$A170,'Capacity Summary'!$H$138:$BG$138,0))&lt;&gt;0,INDEX('Capacity Summary'!$H$139:$BG$238,MATCH('Capacity Backing (Hide)'!CG$132,'Capacity Summary'!$B$139:$B$238,0),MATCH('Capacity Backing (Hide)'!$A170,'Capacity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(Hide)'!$A170,'Capacity Summary'!$H$138:$BG$138,0))="x",INDEX('Capacity Summary'!$C$139:$E$238,MATCH('Capacity Backing (Hide)'!CH$132,'Capacity Summary'!$B$139:$B$238,0),4),IF(INDEX('Capacity Summary'!$H$139:$BG$238,MATCH('Capacity Backing (Hide)'!CH$132,'Capacity Summary'!$B$139:$B$238,0),MATCH('Capacity Backing (Hide)'!$A170,'Capacity Summary'!$H$138:$BG$138,0))&lt;&gt;0,INDEX('Capacity Summary'!$H$139:$BG$238,MATCH('Capacity Backing (Hide)'!CH$132,'Capacity Summary'!$B$139:$B$238,0),MATCH('Capacity Backing (Hide)'!$A170,'Capacity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(Hide)'!$A170,'Capacity Summary'!$H$138:$BG$138,0))="x",INDEX('Capacity Summary'!$C$139:$E$238,MATCH('Capacity Backing (Hide)'!CI$132,'Capacity Summary'!$B$139:$B$238,0),4),IF(INDEX('Capacity Summary'!$H$139:$BG$238,MATCH('Capacity Backing (Hide)'!CI$132,'Capacity Summary'!$B$139:$B$238,0),MATCH('Capacity Backing (Hide)'!$A170,'Capacity Summary'!$H$138:$BG$138,0))&lt;&gt;0,INDEX('Capacity Summary'!$H$139:$BG$238,MATCH('Capacity Backing (Hide)'!CI$132,'Capacity Summary'!$B$139:$B$238,0),MATCH('Capacity Backing (Hide)'!$A170,'Capacity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(Hide)'!$A170,'Capacity Summary'!$H$138:$BG$138,0))="x",INDEX('Capacity Summary'!$C$139:$E$238,MATCH('Capacity Backing (Hide)'!CJ$132,'Capacity Summary'!$B$139:$B$238,0),4),IF(INDEX('Capacity Summary'!$H$139:$BG$238,MATCH('Capacity Backing (Hide)'!CJ$132,'Capacity Summary'!$B$139:$B$238,0),MATCH('Capacity Backing (Hide)'!$A170,'Capacity Summary'!$H$138:$BG$138,0))&lt;&gt;0,INDEX('Capacity Summary'!$H$139:$BG$238,MATCH('Capacity Backing (Hide)'!CJ$132,'Capacity Summary'!$B$139:$B$238,0),MATCH('Capacity Backing (Hide)'!$A170,'Capacity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(Hide)'!$A170,'Capacity Summary'!$H$138:$BG$138,0))="x",INDEX('Capacity Summary'!$C$139:$E$238,MATCH('Capacity Backing (Hide)'!CK$132,'Capacity Summary'!$B$139:$B$238,0),4),IF(INDEX('Capacity Summary'!$H$139:$BG$238,MATCH('Capacity Backing (Hide)'!CK$132,'Capacity Summary'!$B$139:$B$238,0),MATCH('Capacity Backing (Hide)'!$A170,'Capacity Summary'!$H$138:$BG$138,0))&lt;&gt;0,INDEX('Capacity Summary'!$H$139:$BG$238,MATCH('Capacity Backing (Hide)'!CK$132,'Capacity Summary'!$B$139:$B$238,0),MATCH('Capacity Backing (Hide)'!$A170,'Capacity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(Hide)'!$A170,'Capacity Summary'!$H$138:$BG$138,0))="x",INDEX('Capacity Summary'!$C$139:$E$238,MATCH('Capacity Backing (Hide)'!CL$132,'Capacity Summary'!$B$139:$B$238,0),4),IF(INDEX('Capacity Summary'!$H$139:$BG$238,MATCH('Capacity Backing (Hide)'!CL$132,'Capacity Summary'!$B$139:$B$238,0),MATCH('Capacity Backing (Hide)'!$A170,'Capacity Summary'!$H$138:$BG$138,0))&lt;&gt;0,INDEX('Capacity Summary'!$H$139:$BG$238,MATCH('Capacity Backing (Hide)'!CL$132,'Capacity Summary'!$B$139:$B$238,0),MATCH('Capacity Backing (Hide)'!$A170,'Capacity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(Hide)'!$A170,'Capacity Summary'!$H$138:$BG$138,0))="x",INDEX('Capacity Summary'!$C$139:$E$238,MATCH('Capacity Backing (Hide)'!CM$132,'Capacity Summary'!$B$139:$B$238,0),4),IF(INDEX('Capacity Summary'!$H$139:$BG$238,MATCH('Capacity Backing (Hide)'!CM$132,'Capacity Summary'!$B$139:$B$238,0),MATCH('Capacity Backing (Hide)'!$A170,'Capacity Summary'!$H$138:$BG$138,0))&lt;&gt;0,INDEX('Capacity Summary'!$H$139:$BG$238,MATCH('Capacity Backing (Hide)'!CM$132,'Capacity Summary'!$B$139:$B$238,0),MATCH('Capacity Backing (Hide)'!$A170,'Capacity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(Hide)'!$A170,'Capacity Summary'!$H$138:$BG$138,0))="x",INDEX('Capacity Summary'!$C$139:$E$238,MATCH('Capacity Backing (Hide)'!CN$132,'Capacity Summary'!$B$139:$B$238,0),4),IF(INDEX('Capacity Summary'!$H$139:$BG$238,MATCH('Capacity Backing (Hide)'!CN$132,'Capacity Summary'!$B$139:$B$238,0),MATCH('Capacity Backing (Hide)'!$A170,'Capacity Summary'!$H$138:$BG$138,0))&lt;&gt;0,INDEX('Capacity Summary'!$H$139:$BG$238,MATCH('Capacity Backing (Hide)'!CN$132,'Capacity Summary'!$B$139:$B$238,0),MATCH('Capacity Backing (Hide)'!$A170,'Capacity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(Hide)'!$A170,'Capacity Summary'!$H$138:$BG$138,0))="x",INDEX('Capacity Summary'!$C$139:$E$238,MATCH('Capacity Backing (Hide)'!CO$132,'Capacity Summary'!$B$139:$B$238,0),4),IF(INDEX('Capacity Summary'!$H$139:$BG$238,MATCH('Capacity Backing (Hide)'!CO$132,'Capacity Summary'!$B$139:$B$238,0),MATCH('Capacity Backing (Hide)'!$A170,'Capacity Summary'!$H$138:$BG$138,0))&lt;&gt;0,INDEX('Capacity Summary'!$H$139:$BG$238,MATCH('Capacity Backing (Hide)'!CO$132,'Capacity Summary'!$B$139:$B$238,0),MATCH('Capacity Backing (Hide)'!$A170,'Capacity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(Hide)'!$A170,'Capacity Summary'!$H$138:$BG$138,0))="x",INDEX('Capacity Summary'!$C$139:$E$238,MATCH('Capacity Backing (Hide)'!CP$132,'Capacity Summary'!$B$139:$B$238,0),4),IF(INDEX('Capacity Summary'!$H$139:$BG$238,MATCH('Capacity Backing (Hide)'!CP$132,'Capacity Summary'!$B$139:$B$238,0),MATCH('Capacity Backing (Hide)'!$A170,'Capacity Summary'!$H$138:$BG$138,0))&lt;&gt;0,INDEX('Capacity Summary'!$H$139:$BG$238,MATCH('Capacity Backing (Hide)'!CP$132,'Capacity Summary'!$B$139:$B$238,0),MATCH('Capacity Backing (Hide)'!$A170,'Capacity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(Hide)'!$A170,'Capacity Summary'!$H$138:$BG$138,0))="x",INDEX('Capacity Summary'!$C$139:$E$238,MATCH('Capacity Backing (Hide)'!CQ$132,'Capacity Summary'!$B$139:$B$238,0),4),IF(INDEX('Capacity Summary'!$H$139:$BG$238,MATCH('Capacity Backing (Hide)'!CQ$132,'Capacity Summary'!$B$139:$B$238,0),MATCH('Capacity Backing (Hide)'!$A170,'Capacity Summary'!$H$138:$BG$138,0))&lt;&gt;0,INDEX('Capacity Summary'!$H$139:$BG$238,MATCH('Capacity Backing (Hide)'!CQ$132,'Capacity Summary'!$B$139:$B$238,0),MATCH('Capacity Backing (Hide)'!$A170,'Capacity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(Hide)'!$A170,'Capacity Summary'!$H$138:$BG$138,0))="x",INDEX('Capacity Summary'!$C$139:$E$238,MATCH('Capacity Backing (Hide)'!CR$132,'Capacity Summary'!$B$139:$B$238,0),4),IF(INDEX('Capacity Summary'!$H$139:$BG$238,MATCH('Capacity Backing (Hide)'!CR$132,'Capacity Summary'!$B$139:$B$238,0),MATCH('Capacity Backing (Hide)'!$A170,'Capacity Summary'!$H$138:$BG$138,0))&lt;&gt;0,INDEX('Capacity Summary'!$H$139:$BG$238,MATCH('Capacity Backing (Hide)'!CR$132,'Capacity Summary'!$B$139:$B$238,0),MATCH('Capacity Backing (Hide)'!$A170,'Capacity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(Hide)'!$A170,'Capacity Summary'!$H$138:$BG$138,0))="x",INDEX('Capacity Summary'!$C$139:$E$238,MATCH('Capacity Backing (Hide)'!CS$132,'Capacity Summary'!$B$139:$B$238,0),4),IF(INDEX('Capacity Summary'!$H$139:$BG$238,MATCH('Capacity Backing (Hide)'!CS$132,'Capacity Summary'!$B$139:$B$238,0),MATCH('Capacity Backing (Hide)'!$A170,'Capacity Summary'!$H$138:$BG$138,0))&lt;&gt;0,INDEX('Capacity Summary'!$H$139:$BG$238,MATCH('Capacity Backing (Hide)'!CS$132,'Capacity Summary'!$B$139:$B$238,0),MATCH('Capacity Backing (Hide)'!$A170,'Capacity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(Hide)'!$A170,'Capacity Summary'!$H$138:$BG$138,0))="x",INDEX('Capacity Summary'!$C$139:$E$238,MATCH('Capacity Backing (Hide)'!CT$132,'Capacity Summary'!$B$139:$B$238,0),4),IF(INDEX('Capacity Summary'!$H$139:$BG$238,MATCH('Capacity Backing (Hide)'!CT$132,'Capacity Summary'!$B$139:$B$238,0),MATCH('Capacity Backing (Hide)'!$A170,'Capacity Summary'!$H$138:$BG$138,0))&lt;&gt;0,INDEX('Capacity Summary'!$H$139:$BG$238,MATCH('Capacity Backing (Hide)'!CT$132,'Capacity Summary'!$B$139:$B$238,0),MATCH('Capacity Backing (Hide)'!$A170,'Capacity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(Hide)'!$A170,'Capacity Summary'!$H$138:$BG$138,0))="x",INDEX('Capacity Summary'!$C$139:$E$238,MATCH('Capacity Backing (Hide)'!CU$132,'Capacity Summary'!$B$139:$B$238,0),4),IF(INDEX('Capacity Summary'!$H$139:$BG$238,MATCH('Capacity Backing (Hide)'!CU$132,'Capacity Summary'!$B$139:$B$238,0),MATCH('Capacity Backing (Hide)'!$A170,'Capacity Summary'!$H$138:$BG$138,0))&lt;&gt;0,INDEX('Capacity Summary'!$H$139:$BG$238,MATCH('Capacity Backing (Hide)'!CU$132,'Capacity Summary'!$B$139:$B$238,0),MATCH('Capacity Backing (Hide)'!$A170,'Capacity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(Hide)'!$A170,'Capacity Summary'!$H$138:$BG$138,0))="x",INDEX('Capacity Summary'!$C$139:$E$238,MATCH('Capacity Backing (Hide)'!CV$132,'Capacity Summary'!$B$139:$B$238,0),4),IF(INDEX('Capacity Summary'!$H$139:$BG$238,MATCH('Capacity Backing (Hide)'!CV$132,'Capacity Summary'!$B$139:$B$238,0),MATCH('Capacity Backing (Hide)'!$A170,'Capacity Summary'!$H$138:$BG$138,0))&lt;&gt;0,INDEX('Capacity Summary'!$H$139:$BG$238,MATCH('Capacity Backing (Hide)'!CV$132,'Capacity Summary'!$B$139:$B$238,0),MATCH('Capacity Backing (Hide)'!$A170,'Capacity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(Hide)'!$A170,'Capacity Summary'!$H$138:$BG$138,0))="x",INDEX('Capacity Summary'!$C$139:$E$238,MATCH('Capacity Backing (Hide)'!CW$132,'Capacity Summary'!$B$139:$B$238,0),4),IF(INDEX('Capacity Summary'!$H$139:$BG$238,MATCH('Capacity Backing (Hide)'!CW$132,'Capacity Summary'!$B$139:$B$238,0),MATCH('Capacity Backing (Hide)'!$A170,'Capacity Summary'!$H$138:$BG$138,0))&lt;&gt;0,INDEX('Capacity Summary'!$H$139:$BG$238,MATCH('Capacity Backing (Hide)'!CW$132,'Capacity Summary'!$B$139:$B$238,0),MATCH('Capacity Backing (Hide)'!$A170,'Capacity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1" spans="1:101" x14ac:dyDescent="0.35">
      <c r="A171" s="2">
        <f ca="1">'Required Capacity (Hide)'!E41</f>
        <v>44480</v>
      </c>
      <c r="B17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(Hide)'!$A171,'Capacity Summary'!$H$138:$BG$138,0))="x",INDEX('Capacity Summary'!$C$139:$E$238,MATCH('Capacity Backing (Hide)'!B$132,'Capacity Summary'!$B$139:$B$238,0),4),IF(INDEX('Capacity Summary'!$H$139:$BG$238,MATCH('Capacity Backing (Hide)'!B$132,'Capacity Summary'!$B$139:$B$238,0),MATCH('Capacity Backing (Hide)'!$A171,'Capacity Summary'!$H$138:$BG$138,0))&lt;&gt;0,INDEX('Capacity Summary'!$H$139:$BG$238,MATCH('Capacity Backing (Hide)'!B$132,'Capacity Summary'!$B$139:$B$238,0),MATCH('Capacity Backing (Hide)'!$A171,'Capacity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(Hide)'!$A171,'Capacity Summary'!$H$138:$BG$138,0))="x",INDEX('Capacity Summary'!$C$139:$E$238,MATCH('Capacity Backing (Hide)'!C$132,'Capacity Summary'!$B$139:$B$238,0),4),IF(INDEX('Capacity Summary'!$H$139:$BG$238,MATCH('Capacity Backing (Hide)'!C$132,'Capacity Summary'!$B$139:$B$238,0),MATCH('Capacity Backing (Hide)'!$A171,'Capacity Summary'!$H$138:$BG$138,0))&lt;&gt;0,INDEX('Capacity Summary'!$H$139:$BG$238,MATCH('Capacity Backing (Hide)'!C$132,'Capacity Summary'!$B$139:$B$238,0),MATCH('Capacity Backing (Hide)'!$A171,'Capacity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(Hide)'!$A171,'Capacity Summary'!$H$138:$BG$138,0))="x",INDEX('Capacity Summary'!$C$139:$E$238,MATCH('Capacity Backing (Hide)'!D$132,'Capacity Summary'!$B$139:$B$238,0),4),IF(INDEX('Capacity Summary'!$H$139:$BG$238,MATCH('Capacity Backing (Hide)'!D$132,'Capacity Summary'!$B$139:$B$238,0),MATCH('Capacity Backing (Hide)'!$A171,'Capacity Summary'!$H$138:$BG$138,0))&lt;&gt;0,INDEX('Capacity Summary'!$H$139:$BG$238,MATCH('Capacity Backing (Hide)'!D$132,'Capacity Summary'!$B$139:$B$238,0),MATCH('Capacity Backing (Hide)'!$A171,'Capacity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(Hide)'!$A171,'Capacity Summary'!$H$138:$BG$138,0))="x",INDEX('Capacity Summary'!$C$139:$E$238,MATCH('Capacity Backing (Hide)'!E$132,'Capacity Summary'!$B$139:$B$238,0),4),IF(INDEX('Capacity Summary'!$H$139:$BG$238,MATCH('Capacity Backing (Hide)'!E$132,'Capacity Summary'!$B$139:$B$238,0),MATCH('Capacity Backing (Hide)'!$A171,'Capacity Summary'!$H$138:$BG$138,0))&lt;&gt;0,INDEX('Capacity Summary'!$H$139:$BG$238,MATCH('Capacity Backing (Hide)'!E$132,'Capacity Summary'!$B$139:$B$238,0),MATCH('Capacity Backing (Hide)'!$A171,'Capacity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(Hide)'!$A171,'Capacity Summary'!$H$138:$BG$138,0))="x",INDEX('Capacity Summary'!$C$139:$E$238,MATCH('Capacity Backing (Hide)'!F$132,'Capacity Summary'!$B$139:$B$238,0),4),IF(INDEX('Capacity Summary'!$H$139:$BG$238,MATCH('Capacity Backing (Hide)'!F$132,'Capacity Summary'!$B$139:$B$238,0),MATCH('Capacity Backing (Hide)'!$A171,'Capacity Summary'!$H$138:$BG$138,0))&lt;&gt;0,INDEX('Capacity Summary'!$H$139:$BG$238,MATCH('Capacity Backing (Hide)'!F$132,'Capacity Summary'!$B$139:$B$238,0),MATCH('Capacity Backing (Hide)'!$A171,'Capacity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(Hide)'!$A171,'Capacity Summary'!$H$138:$BG$138,0))="x",INDEX('Capacity Summary'!$C$139:$E$238,MATCH('Capacity Backing (Hide)'!G$132,'Capacity Summary'!$B$139:$B$238,0),4),IF(INDEX('Capacity Summary'!$H$139:$BG$238,MATCH('Capacity Backing (Hide)'!G$132,'Capacity Summary'!$B$139:$B$238,0),MATCH('Capacity Backing (Hide)'!$A171,'Capacity Summary'!$H$138:$BG$138,0))&lt;&gt;0,INDEX('Capacity Summary'!$H$139:$BG$238,MATCH('Capacity Backing (Hide)'!G$132,'Capacity Summary'!$B$139:$B$238,0),MATCH('Capacity Backing (Hide)'!$A171,'Capacity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(Hide)'!$A171,'Capacity Summary'!$H$138:$BG$138,0))="x",INDEX('Capacity Summary'!$C$139:$E$238,MATCH('Capacity Backing (Hide)'!H$132,'Capacity Summary'!$B$139:$B$238,0),4),IF(INDEX('Capacity Summary'!$H$139:$BG$238,MATCH('Capacity Backing (Hide)'!H$132,'Capacity Summary'!$B$139:$B$238,0),MATCH('Capacity Backing (Hide)'!$A171,'Capacity Summary'!$H$138:$BG$138,0))&lt;&gt;0,INDEX('Capacity Summary'!$H$139:$BG$238,MATCH('Capacity Backing (Hide)'!H$132,'Capacity Summary'!$B$139:$B$238,0),MATCH('Capacity Backing (Hide)'!$A171,'Capacity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(Hide)'!$A171,'Capacity Summary'!$H$138:$BG$138,0))="x",INDEX('Capacity Summary'!$C$139:$E$238,MATCH('Capacity Backing (Hide)'!I$132,'Capacity Summary'!$B$139:$B$238,0),4),IF(INDEX('Capacity Summary'!$H$139:$BG$238,MATCH('Capacity Backing (Hide)'!I$132,'Capacity Summary'!$B$139:$B$238,0),MATCH('Capacity Backing (Hide)'!$A171,'Capacity Summary'!$H$138:$BG$138,0))&lt;&gt;0,INDEX('Capacity Summary'!$H$139:$BG$238,MATCH('Capacity Backing (Hide)'!I$132,'Capacity Summary'!$B$139:$B$238,0),MATCH('Capacity Backing (Hide)'!$A171,'Capacity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(Hide)'!$A171,'Capacity Summary'!$H$138:$BG$138,0))="x",INDEX('Capacity Summary'!$C$139:$E$238,MATCH('Capacity Backing (Hide)'!J$132,'Capacity Summary'!$B$139:$B$238,0),4),IF(INDEX('Capacity Summary'!$H$139:$BG$238,MATCH('Capacity Backing (Hide)'!J$132,'Capacity Summary'!$B$139:$B$238,0),MATCH('Capacity Backing (Hide)'!$A171,'Capacity Summary'!$H$138:$BG$138,0))&lt;&gt;0,INDEX('Capacity Summary'!$H$139:$BG$238,MATCH('Capacity Backing (Hide)'!J$132,'Capacity Summary'!$B$139:$B$238,0),MATCH('Capacity Backing (Hide)'!$A171,'Capacity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(Hide)'!$A171,'Capacity Summary'!$H$138:$BG$138,0))="x",INDEX('Capacity Summary'!$C$139:$E$238,MATCH('Capacity Backing (Hide)'!K$132,'Capacity Summary'!$B$139:$B$238,0),4),IF(INDEX('Capacity Summary'!$H$139:$BG$238,MATCH('Capacity Backing (Hide)'!K$132,'Capacity Summary'!$B$139:$B$238,0),MATCH('Capacity Backing (Hide)'!$A171,'Capacity Summary'!$H$138:$BG$138,0))&lt;&gt;0,INDEX('Capacity Summary'!$H$139:$BG$238,MATCH('Capacity Backing (Hide)'!K$132,'Capacity Summary'!$B$139:$B$238,0),MATCH('Capacity Backing (Hide)'!$A171,'Capacity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(Hide)'!$A171,'Capacity Summary'!$H$138:$BG$138,0))="x",INDEX('Capacity Summary'!$C$139:$E$238,MATCH('Capacity Backing (Hide)'!L$132,'Capacity Summary'!$B$139:$B$238,0),4),IF(INDEX('Capacity Summary'!$H$139:$BG$238,MATCH('Capacity Backing (Hide)'!L$132,'Capacity Summary'!$B$139:$B$238,0),MATCH('Capacity Backing (Hide)'!$A171,'Capacity Summary'!$H$138:$BG$138,0))&lt;&gt;0,INDEX('Capacity Summary'!$H$139:$BG$238,MATCH('Capacity Backing (Hide)'!L$132,'Capacity Summary'!$B$139:$B$238,0),MATCH('Capacity Backing (Hide)'!$A171,'Capacity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(Hide)'!$A171,'Capacity Summary'!$H$138:$BG$138,0))="x",INDEX('Capacity Summary'!$C$139:$E$238,MATCH('Capacity Backing (Hide)'!M$132,'Capacity Summary'!$B$139:$B$238,0),4),IF(INDEX('Capacity Summary'!$H$139:$BG$238,MATCH('Capacity Backing (Hide)'!M$132,'Capacity Summary'!$B$139:$B$238,0),MATCH('Capacity Backing (Hide)'!$A171,'Capacity Summary'!$H$138:$BG$138,0))&lt;&gt;0,INDEX('Capacity Summary'!$H$139:$BG$238,MATCH('Capacity Backing (Hide)'!M$132,'Capacity Summary'!$B$139:$B$238,0),MATCH('Capacity Backing (Hide)'!$A171,'Capacity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(Hide)'!$A171,'Capacity Summary'!$H$138:$BG$138,0))="x",INDEX('Capacity Summary'!$C$139:$E$238,MATCH('Capacity Backing (Hide)'!N$132,'Capacity Summary'!$B$139:$B$238,0),4),IF(INDEX('Capacity Summary'!$H$139:$BG$238,MATCH('Capacity Backing (Hide)'!N$132,'Capacity Summary'!$B$139:$B$238,0),MATCH('Capacity Backing (Hide)'!$A171,'Capacity Summary'!$H$138:$BG$138,0))&lt;&gt;0,INDEX('Capacity Summary'!$H$139:$BG$238,MATCH('Capacity Backing (Hide)'!N$132,'Capacity Summary'!$B$139:$B$238,0),MATCH('Capacity Backing (Hide)'!$A171,'Capacity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(Hide)'!$A171,'Capacity Summary'!$H$138:$BG$138,0))="x",INDEX('Capacity Summary'!$C$139:$E$238,MATCH('Capacity Backing (Hide)'!O$132,'Capacity Summary'!$B$139:$B$238,0),4),IF(INDEX('Capacity Summary'!$H$139:$BG$238,MATCH('Capacity Backing (Hide)'!O$132,'Capacity Summary'!$B$139:$B$238,0),MATCH('Capacity Backing (Hide)'!$A171,'Capacity Summary'!$H$138:$BG$138,0))&lt;&gt;0,INDEX('Capacity Summary'!$H$139:$BG$238,MATCH('Capacity Backing (Hide)'!O$132,'Capacity Summary'!$B$139:$B$238,0),MATCH('Capacity Backing (Hide)'!$A171,'Capacity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(Hide)'!$A171,'Capacity Summary'!$H$138:$BG$138,0))="x",INDEX('Capacity Summary'!$C$139:$E$238,MATCH('Capacity Backing (Hide)'!P$132,'Capacity Summary'!$B$139:$B$238,0),4),IF(INDEX('Capacity Summary'!$H$139:$BG$238,MATCH('Capacity Backing (Hide)'!P$132,'Capacity Summary'!$B$139:$B$238,0),MATCH('Capacity Backing (Hide)'!$A171,'Capacity Summary'!$H$138:$BG$138,0))&lt;&gt;0,INDEX('Capacity Summary'!$H$139:$BG$238,MATCH('Capacity Backing (Hide)'!P$132,'Capacity Summary'!$B$139:$B$238,0),MATCH('Capacity Backing (Hide)'!$A171,'Capacity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(Hide)'!$A171,'Capacity Summary'!$H$138:$BG$138,0))="x",INDEX('Capacity Summary'!$C$139:$E$238,MATCH('Capacity Backing (Hide)'!Q$132,'Capacity Summary'!$B$139:$B$238,0),4),IF(INDEX('Capacity Summary'!$H$139:$BG$238,MATCH('Capacity Backing (Hide)'!Q$132,'Capacity Summary'!$B$139:$B$238,0),MATCH('Capacity Backing (Hide)'!$A171,'Capacity Summary'!$H$138:$BG$138,0))&lt;&gt;0,INDEX('Capacity Summary'!$H$139:$BG$238,MATCH('Capacity Backing (Hide)'!Q$132,'Capacity Summary'!$B$139:$B$238,0),MATCH('Capacity Backing (Hide)'!$A171,'Capacity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(Hide)'!$A171,'Capacity Summary'!$H$138:$BG$138,0))="x",INDEX('Capacity Summary'!$C$139:$E$238,MATCH('Capacity Backing (Hide)'!R$132,'Capacity Summary'!$B$139:$B$238,0),4),IF(INDEX('Capacity Summary'!$H$139:$BG$238,MATCH('Capacity Backing (Hide)'!R$132,'Capacity Summary'!$B$139:$B$238,0),MATCH('Capacity Backing (Hide)'!$A171,'Capacity Summary'!$H$138:$BG$138,0))&lt;&gt;0,INDEX('Capacity Summary'!$H$139:$BG$238,MATCH('Capacity Backing (Hide)'!R$132,'Capacity Summary'!$B$139:$B$238,0),MATCH('Capacity Backing (Hide)'!$A171,'Capacity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(Hide)'!$A171,'Capacity Summary'!$H$138:$BG$138,0))="x",INDEX('Capacity Summary'!$C$139:$E$238,MATCH('Capacity Backing (Hide)'!S$132,'Capacity Summary'!$B$139:$B$238,0),4),IF(INDEX('Capacity Summary'!$H$139:$BG$238,MATCH('Capacity Backing (Hide)'!S$132,'Capacity Summary'!$B$139:$B$238,0),MATCH('Capacity Backing (Hide)'!$A171,'Capacity Summary'!$H$138:$BG$138,0))&lt;&gt;0,INDEX('Capacity Summary'!$H$139:$BG$238,MATCH('Capacity Backing (Hide)'!S$132,'Capacity Summary'!$B$139:$B$238,0),MATCH('Capacity Backing (Hide)'!$A171,'Capacity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(Hide)'!$A171,'Capacity Summary'!$H$138:$BG$138,0))="x",INDEX('Capacity Summary'!$C$139:$E$238,MATCH('Capacity Backing (Hide)'!T$132,'Capacity Summary'!$B$139:$B$238,0),4),IF(INDEX('Capacity Summary'!$H$139:$BG$238,MATCH('Capacity Backing (Hide)'!T$132,'Capacity Summary'!$B$139:$B$238,0),MATCH('Capacity Backing (Hide)'!$A171,'Capacity Summary'!$H$138:$BG$138,0))&lt;&gt;0,INDEX('Capacity Summary'!$H$139:$BG$238,MATCH('Capacity Backing (Hide)'!T$132,'Capacity Summary'!$B$139:$B$238,0),MATCH('Capacity Backing (Hide)'!$A171,'Capacity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(Hide)'!$A171,'Capacity Summary'!$H$138:$BG$138,0))="x",INDEX('Capacity Summary'!$C$139:$E$238,MATCH('Capacity Backing (Hide)'!U$132,'Capacity Summary'!$B$139:$B$238,0),4),IF(INDEX('Capacity Summary'!$H$139:$BG$238,MATCH('Capacity Backing (Hide)'!U$132,'Capacity Summary'!$B$139:$B$238,0),MATCH('Capacity Backing (Hide)'!$A171,'Capacity Summary'!$H$138:$BG$138,0))&lt;&gt;0,INDEX('Capacity Summary'!$H$139:$BG$238,MATCH('Capacity Backing (Hide)'!U$132,'Capacity Summary'!$B$139:$B$238,0),MATCH('Capacity Backing (Hide)'!$A171,'Capacity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(Hide)'!$A171,'Capacity Summary'!$H$138:$BG$138,0))="x",INDEX('Capacity Summary'!$C$139:$E$238,MATCH('Capacity Backing (Hide)'!V$132,'Capacity Summary'!$B$139:$B$238,0),4),IF(INDEX('Capacity Summary'!$H$139:$BG$238,MATCH('Capacity Backing (Hide)'!V$132,'Capacity Summary'!$B$139:$B$238,0),MATCH('Capacity Backing (Hide)'!$A171,'Capacity Summary'!$H$138:$BG$138,0))&lt;&gt;0,INDEX('Capacity Summary'!$H$139:$BG$238,MATCH('Capacity Backing (Hide)'!V$132,'Capacity Summary'!$B$139:$B$238,0),MATCH('Capacity Backing (Hide)'!$A171,'Capacity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(Hide)'!$A171,'Capacity Summary'!$H$138:$BG$138,0))="x",INDEX('Capacity Summary'!$C$139:$E$238,MATCH('Capacity Backing (Hide)'!W$132,'Capacity Summary'!$B$139:$B$238,0),4),IF(INDEX('Capacity Summary'!$H$139:$BG$238,MATCH('Capacity Backing (Hide)'!W$132,'Capacity Summary'!$B$139:$B$238,0),MATCH('Capacity Backing (Hide)'!$A171,'Capacity Summary'!$H$138:$BG$138,0))&lt;&gt;0,INDEX('Capacity Summary'!$H$139:$BG$238,MATCH('Capacity Backing (Hide)'!W$132,'Capacity Summary'!$B$139:$B$238,0),MATCH('Capacity Backing (Hide)'!$A171,'Capacity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(Hide)'!$A171,'Capacity Summary'!$H$138:$BG$138,0))="x",INDEX('Capacity Summary'!$C$139:$E$238,MATCH('Capacity Backing (Hide)'!X$132,'Capacity Summary'!$B$139:$B$238,0),4),IF(INDEX('Capacity Summary'!$H$139:$BG$238,MATCH('Capacity Backing (Hide)'!X$132,'Capacity Summary'!$B$139:$B$238,0),MATCH('Capacity Backing (Hide)'!$A171,'Capacity Summary'!$H$138:$BG$138,0))&lt;&gt;0,INDEX('Capacity Summary'!$H$139:$BG$238,MATCH('Capacity Backing (Hide)'!X$132,'Capacity Summary'!$B$139:$B$238,0),MATCH('Capacity Backing (Hide)'!$A171,'Capacity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(Hide)'!$A171,'Capacity Summary'!$H$138:$BG$138,0))="x",INDEX('Capacity Summary'!$C$139:$E$238,MATCH('Capacity Backing (Hide)'!Y$132,'Capacity Summary'!$B$139:$B$238,0),4),IF(INDEX('Capacity Summary'!$H$139:$BG$238,MATCH('Capacity Backing (Hide)'!Y$132,'Capacity Summary'!$B$139:$B$238,0),MATCH('Capacity Backing (Hide)'!$A171,'Capacity Summary'!$H$138:$BG$138,0))&lt;&gt;0,INDEX('Capacity Summary'!$H$139:$BG$238,MATCH('Capacity Backing (Hide)'!Y$132,'Capacity Summary'!$B$139:$B$238,0),MATCH('Capacity Backing (Hide)'!$A171,'Capacity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(Hide)'!$A171,'Capacity Summary'!$H$138:$BG$138,0))="x",INDEX('Capacity Summary'!$C$139:$E$238,MATCH('Capacity Backing (Hide)'!Z$132,'Capacity Summary'!$B$139:$B$238,0),4),IF(INDEX('Capacity Summary'!$H$139:$BG$238,MATCH('Capacity Backing (Hide)'!Z$132,'Capacity Summary'!$B$139:$B$238,0),MATCH('Capacity Backing (Hide)'!$A171,'Capacity Summary'!$H$138:$BG$138,0))&lt;&gt;0,INDEX('Capacity Summary'!$H$139:$BG$238,MATCH('Capacity Backing (Hide)'!Z$132,'Capacity Summary'!$B$139:$B$238,0),MATCH('Capacity Backing (Hide)'!$A171,'Capacity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(Hide)'!$A171,'Capacity Summary'!$H$138:$BG$138,0))="x",INDEX('Capacity Summary'!$C$139:$E$238,MATCH('Capacity Backing (Hide)'!AA$132,'Capacity Summary'!$B$139:$B$238,0),4),IF(INDEX('Capacity Summary'!$H$139:$BG$238,MATCH('Capacity Backing (Hide)'!AA$132,'Capacity Summary'!$B$139:$B$238,0),MATCH('Capacity Backing (Hide)'!$A171,'Capacity Summary'!$H$138:$BG$138,0))&lt;&gt;0,INDEX('Capacity Summary'!$H$139:$BG$238,MATCH('Capacity Backing (Hide)'!AA$132,'Capacity Summary'!$B$139:$B$238,0),MATCH('Capacity Backing (Hide)'!$A171,'Capacity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(Hide)'!$A171,'Capacity Summary'!$H$138:$BG$138,0))="x",INDEX('Capacity Summary'!$C$139:$E$238,MATCH('Capacity Backing (Hide)'!AB$132,'Capacity Summary'!$B$139:$B$238,0),4),IF(INDEX('Capacity Summary'!$H$139:$BG$238,MATCH('Capacity Backing (Hide)'!AB$132,'Capacity Summary'!$B$139:$B$238,0),MATCH('Capacity Backing (Hide)'!$A171,'Capacity Summary'!$H$138:$BG$138,0))&lt;&gt;0,INDEX('Capacity Summary'!$H$139:$BG$238,MATCH('Capacity Backing (Hide)'!AB$132,'Capacity Summary'!$B$139:$B$238,0),MATCH('Capacity Backing (Hide)'!$A171,'Capacity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(Hide)'!$A171,'Capacity Summary'!$H$138:$BG$138,0))="x",INDEX('Capacity Summary'!$C$139:$E$238,MATCH('Capacity Backing (Hide)'!AC$132,'Capacity Summary'!$B$139:$B$238,0),4),IF(INDEX('Capacity Summary'!$H$139:$BG$238,MATCH('Capacity Backing (Hide)'!AC$132,'Capacity Summary'!$B$139:$B$238,0),MATCH('Capacity Backing (Hide)'!$A171,'Capacity Summary'!$H$138:$BG$138,0))&lt;&gt;0,INDEX('Capacity Summary'!$H$139:$BG$238,MATCH('Capacity Backing (Hide)'!AC$132,'Capacity Summary'!$B$139:$B$238,0),MATCH('Capacity Backing (Hide)'!$A171,'Capacity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(Hide)'!$A171,'Capacity Summary'!$H$138:$BG$138,0))="x",INDEX('Capacity Summary'!$C$139:$E$238,MATCH('Capacity Backing (Hide)'!AD$132,'Capacity Summary'!$B$139:$B$238,0),4),IF(INDEX('Capacity Summary'!$H$139:$BG$238,MATCH('Capacity Backing (Hide)'!AD$132,'Capacity Summary'!$B$139:$B$238,0),MATCH('Capacity Backing (Hide)'!$A171,'Capacity Summary'!$H$138:$BG$138,0))&lt;&gt;0,INDEX('Capacity Summary'!$H$139:$BG$238,MATCH('Capacity Backing (Hide)'!AD$132,'Capacity Summary'!$B$139:$B$238,0),MATCH('Capacity Backing (Hide)'!$A171,'Capacity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(Hide)'!$A171,'Capacity Summary'!$H$138:$BG$138,0))="x",INDEX('Capacity Summary'!$C$139:$E$238,MATCH('Capacity Backing (Hide)'!AE$132,'Capacity Summary'!$B$139:$B$238,0),4),IF(INDEX('Capacity Summary'!$H$139:$BG$238,MATCH('Capacity Backing (Hide)'!AE$132,'Capacity Summary'!$B$139:$B$238,0),MATCH('Capacity Backing (Hide)'!$A171,'Capacity Summary'!$H$138:$BG$138,0))&lt;&gt;0,INDEX('Capacity Summary'!$H$139:$BG$238,MATCH('Capacity Backing (Hide)'!AE$132,'Capacity Summary'!$B$139:$B$238,0),MATCH('Capacity Backing (Hide)'!$A171,'Capacity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(Hide)'!$A171,'Capacity Summary'!$H$138:$BG$138,0))="x",INDEX('Capacity Summary'!$C$139:$E$238,MATCH('Capacity Backing (Hide)'!AF$132,'Capacity Summary'!$B$139:$B$238,0),4),IF(INDEX('Capacity Summary'!$H$139:$BG$238,MATCH('Capacity Backing (Hide)'!AF$132,'Capacity Summary'!$B$139:$B$238,0),MATCH('Capacity Backing (Hide)'!$A171,'Capacity Summary'!$H$138:$BG$138,0))&lt;&gt;0,INDEX('Capacity Summary'!$H$139:$BG$238,MATCH('Capacity Backing (Hide)'!AF$132,'Capacity Summary'!$B$139:$B$238,0),MATCH('Capacity Backing (Hide)'!$A171,'Capacity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(Hide)'!$A171,'Capacity Summary'!$H$138:$BG$138,0))="x",INDEX('Capacity Summary'!$C$139:$E$238,MATCH('Capacity Backing (Hide)'!AG$132,'Capacity Summary'!$B$139:$B$238,0),4),IF(INDEX('Capacity Summary'!$H$139:$BG$238,MATCH('Capacity Backing (Hide)'!AG$132,'Capacity Summary'!$B$139:$B$238,0),MATCH('Capacity Backing (Hide)'!$A171,'Capacity Summary'!$H$138:$BG$138,0))&lt;&gt;0,INDEX('Capacity Summary'!$H$139:$BG$238,MATCH('Capacity Backing (Hide)'!AG$132,'Capacity Summary'!$B$139:$B$238,0),MATCH('Capacity Backing (Hide)'!$A171,'Capacity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(Hide)'!$A171,'Capacity Summary'!$H$138:$BG$138,0))="x",INDEX('Capacity Summary'!$C$139:$E$238,MATCH('Capacity Backing (Hide)'!AH$132,'Capacity Summary'!$B$139:$B$238,0),4),IF(INDEX('Capacity Summary'!$H$139:$BG$238,MATCH('Capacity Backing (Hide)'!AH$132,'Capacity Summary'!$B$139:$B$238,0),MATCH('Capacity Backing (Hide)'!$A171,'Capacity Summary'!$H$138:$BG$138,0))&lt;&gt;0,INDEX('Capacity Summary'!$H$139:$BG$238,MATCH('Capacity Backing (Hide)'!AH$132,'Capacity Summary'!$B$139:$B$238,0),MATCH('Capacity Backing (Hide)'!$A171,'Capacity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(Hide)'!$A171,'Capacity Summary'!$H$138:$BG$138,0))="x",INDEX('Capacity Summary'!$C$139:$E$238,MATCH('Capacity Backing (Hide)'!AI$132,'Capacity Summary'!$B$139:$B$238,0),4),IF(INDEX('Capacity Summary'!$H$139:$BG$238,MATCH('Capacity Backing (Hide)'!AI$132,'Capacity Summary'!$B$139:$B$238,0),MATCH('Capacity Backing (Hide)'!$A171,'Capacity Summary'!$H$138:$BG$138,0))&lt;&gt;0,INDEX('Capacity Summary'!$H$139:$BG$238,MATCH('Capacity Backing (Hide)'!AI$132,'Capacity Summary'!$B$139:$B$238,0),MATCH('Capacity Backing (Hide)'!$A171,'Capacity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(Hide)'!$A171,'Capacity Summary'!$H$138:$BG$138,0))="x",INDEX('Capacity Summary'!$C$139:$E$238,MATCH('Capacity Backing (Hide)'!AJ$132,'Capacity Summary'!$B$139:$B$238,0),4),IF(INDEX('Capacity Summary'!$H$139:$BG$238,MATCH('Capacity Backing (Hide)'!AJ$132,'Capacity Summary'!$B$139:$B$238,0),MATCH('Capacity Backing (Hide)'!$A171,'Capacity Summary'!$H$138:$BG$138,0))&lt;&gt;0,INDEX('Capacity Summary'!$H$139:$BG$238,MATCH('Capacity Backing (Hide)'!AJ$132,'Capacity Summary'!$B$139:$B$238,0),MATCH('Capacity Backing (Hide)'!$A171,'Capacity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(Hide)'!$A171,'Capacity Summary'!$H$138:$BG$138,0))="x",INDEX('Capacity Summary'!$C$139:$E$238,MATCH('Capacity Backing (Hide)'!AK$132,'Capacity Summary'!$B$139:$B$238,0),4),IF(INDEX('Capacity Summary'!$H$139:$BG$238,MATCH('Capacity Backing (Hide)'!AK$132,'Capacity Summary'!$B$139:$B$238,0),MATCH('Capacity Backing (Hide)'!$A171,'Capacity Summary'!$H$138:$BG$138,0))&lt;&gt;0,INDEX('Capacity Summary'!$H$139:$BG$238,MATCH('Capacity Backing (Hide)'!AK$132,'Capacity Summary'!$B$139:$B$238,0),MATCH('Capacity Backing (Hide)'!$A171,'Capacity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(Hide)'!$A171,'Capacity Summary'!$H$138:$BG$138,0))="x",INDEX('Capacity Summary'!$C$139:$E$238,MATCH('Capacity Backing (Hide)'!AL$132,'Capacity Summary'!$B$139:$B$238,0),4),IF(INDEX('Capacity Summary'!$H$139:$BG$238,MATCH('Capacity Backing (Hide)'!AL$132,'Capacity Summary'!$B$139:$B$238,0),MATCH('Capacity Backing (Hide)'!$A171,'Capacity Summary'!$H$138:$BG$138,0))&lt;&gt;0,INDEX('Capacity Summary'!$H$139:$BG$238,MATCH('Capacity Backing (Hide)'!AL$132,'Capacity Summary'!$B$139:$B$238,0),MATCH('Capacity Backing (Hide)'!$A171,'Capacity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(Hide)'!$A171,'Capacity Summary'!$H$138:$BG$138,0))="x",INDEX('Capacity Summary'!$C$139:$E$238,MATCH('Capacity Backing (Hide)'!AM$132,'Capacity Summary'!$B$139:$B$238,0),4),IF(INDEX('Capacity Summary'!$H$139:$BG$238,MATCH('Capacity Backing (Hide)'!AM$132,'Capacity Summary'!$B$139:$B$238,0),MATCH('Capacity Backing (Hide)'!$A171,'Capacity Summary'!$H$138:$BG$138,0))&lt;&gt;0,INDEX('Capacity Summary'!$H$139:$BG$238,MATCH('Capacity Backing (Hide)'!AM$132,'Capacity Summary'!$B$139:$B$238,0),MATCH('Capacity Backing (Hide)'!$A171,'Capacity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(Hide)'!$A171,'Capacity Summary'!$H$138:$BG$138,0))="x",INDEX('Capacity Summary'!$C$139:$E$238,MATCH('Capacity Backing (Hide)'!AN$132,'Capacity Summary'!$B$139:$B$238,0),4),IF(INDEX('Capacity Summary'!$H$139:$BG$238,MATCH('Capacity Backing (Hide)'!AN$132,'Capacity Summary'!$B$139:$B$238,0),MATCH('Capacity Backing (Hide)'!$A171,'Capacity Summary'!$H$138:$BG$138,0))&lt;&gt;0,INDEX('Capacity Summary'!$H$139:$BG$238,MATCH('Capacity Backing (Hide)'!AN$132,'Capacity Summary'!$B$139:$B$238,0),MATCH('Capacity Backing (Hide)'!$A171,'Capacity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(Hide)'!$A171,'Capacity Summary'!$H$138:$BG$138,0))="x",INDEX('Capacity Summary'!$C$139:$E$238,MATCH('Capacity Backing (Hide)'!AO$132,'Capacity Summary'!$B$139:$B$238,0),4),IF(INDEX('Capacity Summary'!$H$139:$BG$238,MATCH('Capacity Backing (Hide)'!AO$132,'Capacity Summary'!$B$139:$B$238,0),MATCH('Capacity Backing (Hide)'!$A171,'Capacity Summary'!$H$138:$BG$138,0))&lt;&gt;0,INDEX('Capacity Summary'!$H$139:$BG$238,MATCH('Capacity Backing (Hide)'!AO$132,'Capacity Summary'!$B$139:$B$238,0),MATCH('Capacity Backing (Hide)'!$A171,'Capacity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(Hide)'!$A171,'Capacity Summary'!$H$138:$BG$138,0))="x",INDEX('Capacity Summary'!$C$139:$E$238,MATCH('Capacity Backing (Hide)'!AP$132,'Capacity Summary'!$B$139:$B$238,0),4),IF(INDEX('Capacity Summary'!$H$139:$BG$238,MATCH('Capacity Backing (Hide)'!AP$132,'Capacity Summary'!$B$139:$B$238,0),MATCH('Capacity Backing (Hide)'!$A171,'Capacity Summary'!$H$138:$BG$138,0))&lt;&gt;0,INDEX('Capacity Summary'!$H$139:$BG$238,MATCH('Capacity Backing (Hide)'!AP$132,'Capacity Summary'!$B$139:$B$238,0),MATCH('Capacity Backing (Hide)'!$A171,'Capacity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(Hide)'!$A171,'Capacity Summary'!$H$138:$BG$138,0))="x",INDEX('Capacity Summary'!$C$139:$E$238,MATCH('Capacity Backing (Hide)'!AQ$132,'Capacity Summary'!$B$139:$B$238,0),4),IF(INDEX('Capacity Summary'!$H$139:$BG$238,MATCH('Capacity Backing (Hide)'!AQ$132,'Capacity Summary'!$B$139:$B$238,0),MATCH('Capacity Backing (Hide)'!$A171,'Capacity Summary'!$H$138:$BG$138,0))&lt;&gt;0,INDEX('Capacity Summary'!$H$139:$BG$238,MATCH('Capacity Backing (Hide)'!AQ$132,'Capacity Summary'!$B$139:$B$238,0),MATCH('Capacity Backing (Hide)'!$A171,'Capacity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(Hide)'!$A171,'Capacity Summary'!$H$138:$BG$138,0))="x",INDEX('Capacity Summary'!$C$139:$E$238,MATCH('Capacity Backing (Hide)'!AR$132,'Capacity Summary'!$B$139:$B$238,0),4),IF(INDEX('Capacity Summary'!$H$139:$BG$238,MATCH('Capacity Backing (Hide)'!AR$132,'Capacity Summary'!$B$139:$B$238,0),MATCH('Capacity Backing (Hide)'!$A171,'Capacity Summary'!$H$138:$BG$138,0))&lt;&gt;0,INDEX('Capacity Summary'!$H$139:$BG$238,MATCH('Capacity Backing (Hide)'!AR$132,'Capacity Summary'!$B$139:$B$238,0),MATCH('Capacity Backing (Hide)'!$A171,'Capacity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(Hide)'!$A171,'Capacity Summary'!$H$138:$BG$138,0))="x",INDEX('Capacity Summary'!$C$139:$E$238,MATCH('Capacity Backing (Hide)'!AS$132,'Capacity Summary'!$B$139:$B$238,0),4),IF(INDEX('Capacity Summary'!$H$139:$BG$238,MATCH('Capacity Backing (Hide)'!AS$132,'Capacity Summary'!$B$139:$B$238,0),MATCH('Capacity Backing (Hide)'!$A171,'Capacity Summary'!$H$138:$BG$138,0))&lt;&gt;0,INDEX('Capacity Summary'!$H$139:$BG$238,MATCH('Capacity Backing (Hide)'!AS$132,'Capacity Summary'!$B$139:$B$238,0),MATCH('Capacity Backing (Hide)'!$A171,'Capacity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(Hide)'!$A171,'Capacity Summary'!$H$138:$BG$138,0))="x",INDEX('Capacity Summary'!$C$139:$E$238,MATCH('Capacity Backing (Hide)'!AT$132,'Capacity Summary'!$B$139:$B$238,0),4),IF(INDEX('Capacity Summary'!$H$139:$BG$238,MATCH('Capacity Backing (Hide)'!AT$132,'Capacity Summary'!$B$139:$B$238,0),MATCH('Capacity Backing (Hide)'!$A171,'Capacity Summary'!$H$138:$BG$138,0))&lt;&gt;0,INDEX('Capacity Summary'!$H$139:$BG$238,MATCH('Capacity Backing (Hide)'!AT$132,'Capacity Summary'!$B$139:$B$238,0),MATCH('Capacity Backing (Hide)'!$A171,'Capacity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(Hide)'!$A171,'Capacity Summary'!$H$138:$BG$138,0))="x",INDEX('Capacity Summary'!$C$139:$E$238,MATCH('Capacity Backing (Hide)'!AU$132,'Capacity Summary'!$B$139:$B$238,0),4),IF(INDEX('Capacity Summary'!$H$139:$BG$238,MATCH('Capacity Backing (Hide)'!AU$132,'Capacity Summary'!$B$139:$B$238,0),MATCH('Capacity Backing (Hide)'!$A171,'Capacity Summary'!$H$138:$BG$138,0))&lt;&gt;0,INDEX('Capacity Summary'!$H$139:$BG$238,MATCH('Capacity Backing (Hide)'!AU$132,'Capacity Summary'!$B$139:$B$238,0),MATCH('Capacity Backing (Hide)'!$A171,'Capacity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(Hide)'!$A171,'Capacity Summary'!$H$138:$BG$138,0))="x",INDEX('Capacity Summary'!$C$139:$E$238,MATCH('Capacity Backing (Hide)'!AV$132,'Capacity Summary'!$B$139:$B$238,0),4),IF(INDEX('Capacity Summary'!$H$139:$BG$238,MATCH('Capacity Backing (Hide)'!AV$132,'Capacity Summary'!$B$139:$B$238,0),MATCH('Capacity Backing (Hide)'!$A171,'Capacity Summary'!$H$138:$BG$138,0))&lt;&gt;0,INDEX('Capacity Summary'!$H$139:$BG$238,MATCH('Capacity Backing (Hide)'!AV$132,'Capacity Summary'!$B$139:$B$238,0),MATCH('Capacity Backing (Hide)'!$A171,'Capacity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(Hide)'!$A171,'Capacity Summary'!$H$138:$BG$138,0))="x",INDEX('Capacity Summary'!$C$139:$E$238,MATCH('Capacity Backing (Hide)'!AW$132,'Capacity Summary'!$B$139:$B$238,0),4),IF(INDEX('Capacity Summary'!$H$139:$BG$238,MATCH('Capacity Backing (Hide)'!AW$132,'Capacity Summary'!$B$139:$B$238,0),MATCH('Capacity Backing (Hide)'!$A171,'Capacity Summary'!$H$138:$BG$138,0))&lt;&gt;0,INDEX('Capacity Summary'!$H$139:$BG$238,MATCH('Capacity Backing (Hide)'!AW$132,'Capacity Summary'!$B$139:$B$238,0),MATCH('Capacity Backing (Hide)'!$A171,'Capacity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(Hide)'!$A171,'Capacity Summary'!$H$138:$BG$138,0))="x",INDEX('Capacity Summary'!$C$139:$E$238,MATCH('Capacity Backing (Hide)'!AX$132,'Capacity Summary'!$B$139:$B$238,0),4),IF(INDEX('Capacity Summary'!$H$139:$BG$238,MATCH('Capacity Backing (Hide)'!AX$132,'Capacity Summary'!$B$139:$B$238,0),MATCH('Capacity Backing (Hide)'!$A171,'Capacity Summary'!$H$138:$BG$138,0))&lt;&gt;0,INDEX('Capacity Summary'!$H$139:$BG$238,MATCH('Capacity Backing (Hide)'!AX$132,'Capacity Summary'!$B$139:$B$238,0),MATCH('Capacity Backing (Hide)'!$A171,'Capacity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(Hide)'!$A171,'Capacity Summary'!$H$138:$BG$138,0))="x",INDEX('Capacity Summary'!$C$139:$E$238,MATCH('Capacity Backing (Hide)'!AY$132,'Capacity Summary'!$B$139:$B$238,0),4),IF(INDEX('Capacity Summary'!$H$139:$BG$238,MATCH('Capacity Backing (Hide)'!AY$132,'Capacity Summary'!$B$139:$B$238,0),MATCH('Capacity Backing (Hide)'!$A171,'Capacity Summary'!$H$138:$BG$138,0))&lt;&gt;0,INDEX('Capacity Summary'!$H$139:$BG$238,MATCH('Capacity Backing (Hide)'!AY$132,'Capacity Summary'!$B$139:$B$238,0),MATCH('Capacity Backing (Hide)'!$A171,'Capacity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(Hide)'!$A171,'Capacity Summary'!$H$138:$BG$138,0))="x",INDEX('Capacity Summary'!$C$139:$E$238,MATCH('Capacity Backing (Hide)'!AZ$132,'Capacity Summary'!$B$139:$B$238,0),4),IF(INDEX('Capacity Summary'!$H$139:$BG$238,MATCH('Capacity Backing (Hide)'!AZ$132,'Capacity Summary'!$B$139:$B$238,0),MATCH('Capacity Backing (Hide)'!$A171,'Capacity Summary'!$H$138:$BG$138,0))&lt;&gt;0,INDEX('Capacity Summary'!$H$139:$BG$238,MATCH('Capacity Backing (Hide)'!AZ$132,'Capacity Summary'!$B$139:$B$238,0),MATCH('Capacity Backing (Hide)'!$A171,'Capacity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(Hide)'!$A171,'Capacity Summary'!$H$138:$BG$138,0))="x",INDEX('Capacity Summary'!$C$139:$E$238,MATCH('Capacity Backing (Hide)'!BA$132,'Capacity Summary'!$B$139:$B$238,0),4),IF(INDEX('Capacity Summary'!$H$139:$BG$238,MATCH('Capacity Backing (Hide)'!BA$132,'Capacity Summary'!$B$139:$B$238,0),MATCH('Capacity Backing (Hide)'!$A171,'Capacity Summary'!$H$138:$BG$138,0))&lt;&gt;0,INDEX('Capacity Summary'!$H$139:$BG$238,MATCH('Capacity Backing (Hide)'!BA$132,'Capacity Summary'!$B$139:$B$238,0),MATCH('Capacity Backing (Hide)'!$A171,'Capacity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(Hide)'!$A171,'Capacity Summary'!$H$138:$BG$138,0))="x",INDEX('Capacity Summary'!$C$139:$E$238,MATCH('Capacity Backing (Hide)'!BB$132,'Capacity Summary'!$B$139:$B$238,0),4),IF(INDEX('Capacity Summary'!$H$139:$BG$238,MATCH('Capacity Backing (Hide)'!BB$132,'Capacity Summary'!$B$139:$B$238,0),MATCH('Capacity Backing (Hide)'!$A171,'Capacity Summary'!$H$138:$BG$138,0))&lt;&gt;0,INDEX('Capacity Summary'!$H$139:$BG$238,MATCH('Capacity Backing (Hide)'!BB$132,'Capacity Summary'!$B$139:$B$238,0),MATCH('Capacity Backing (Hide)'!$A171,'Capacity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(Hide)'!$A171,'Capacity Summary'!$H$138:$BG$138,0))="x",INDEX('Capacity Summary'!$C$139:$E$238,MATCH('Capacity Backing (Hide)'!BC$132,'Capacity Summary'!$B$139:$B$238,0),4),IF(INDEX('Capacity Summary'!$H$139:$BG$238,MATCH('Capacity Backing (Hide)'!BC$132,'Capacity Summary'!$B$139:$B$238,0),MATCH('Capacity Backing (Hide)'!$A171,'Capacity Summary'!$H$138:$BG$138,0))&lt;&gt;0,INDEX('Capacity Summary'!$H$139:$BG$238,MATCH('Capacity Backing (Hide)'!BC$132,'Capacity Summary'!$B$139:$B$238,0),MATCH('Capacity Backing (Hide)'!$A171,'Capacity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(Hide)'!$A171,'Capacity Summary'!$H$138:$BG$138,0))="x",INDEX('Capacity Summary'!$C$139:$E$238,MATCH('Capacity Backing (Hide)'!BD$132,'Capacity Summary'!$B$139:$B$238,0),4),IF(INDEX('Capacity Summary'!$H$139:$BG$238,MATCH('Capacity Backing (Hide)'!BD$132,'Capacity Summary'!$B$139:$B$238,0),MATCH('Capacity Backing (Hide)'!$A171,'Capacity Summary'!$H$138:$BG$138,0))&lt;&gt;0,INDEX('Capacity Summary'!$H$139:$BG$238,MATCH('Capacity Backing (Hide)'!BD$132,'Capacity Summary'!$B$139:$B$238,0),MATCH('Capacity Backing (Hide)'!$A171,'Capacity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(Hide)'!$A171,'Capacity Summary'!$H$138:$BG$138,0))="x",INDEX('Capacity Summary'!$C$139:$E$238,MATCH('Capacity Backing (Hide)'!BE$132,'Capacity Summary'!$B$139:$B$238,0),4),IF(INDEX('Capacity Summary'!$H$139:$BG$238,MATCH('Capacity Backing (Hide)'!BE$132,'Capacity Summary'!$B$139:$B$238,0),MATCH('Capacity Backing (Hide)'!$A171,'Capacity Summary'!$H$138:$BG$138,0))&lt;&gt;0,INDEX('Capacity Summary'!$H$139:$BG$238,MATCH('Capacity Backing (Hide)'!BE$132,'Capacity Summary'!$B$139:$B$238,0),MATCH('Capacity Backing (Hide)'!$A171,'Capacity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(Hide)'!$A171,'Capacity Summary'!$H$138:$BG$138,0))="x",INDEX('Capacity Summary'!$C$139:$E$238,MATCH('Capacity Backing (Hide)'!BF$132,'Capacity Summary'!$B$139:$B$238,0),4),IF(INDEX('Capacity Summary'!$H$139:$BG$238,MATCH('Capacity Backing (Hide)'!BF$132,'Capacity Summary'!$B$139:$B$238,0),MATCH('Capacity Backing (Hide)'!$A171,'Capacity Summary'!$H$138:$BG$138,0))&lt;&gt;0,INDEX('Capacity Summary'!$H$139:$BG$238,MATCH('Capacity Backing (Hide)'!BF$132,'Capacity Summary'!$B$139:$B$238,0),MATCH('Capacity Backing (Hide)'!$A171,'Capacity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(Hide)'!$A171,'Capacity Summary'!$H$138:$BG$138,0))="x",INDEX('Capacity Summary'!$C$139:$E$238,MATCH('Capacity Backing (Hide)'!BG$132,'Capacity Summary'!$B$139:$B$238,0),4),IF(INDEX('Capacity Summary'!$H$139:$BG$238,MATCH('Capacity Backing (Hide)'!BG$132,'Capacity Summary'!$B$139:$B$238,0),MATCH('Capacity Backing (Hide)'!$A171,'Capacity Summary'!$H$138:$BG$138,0))&lt;&gt;0,INDEX('Capacity Summary'!$H$139:$BG$238,MATCH('Capacity Backing (Hide)'!BG$132,'Capacity Summary'!$B$139:$B$238,0),MATCH('Capacity Backing (Hide)'!$A171,'Capacity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(Hide)'!$A171,'Capacity Summary'!$H$138:$BG$138,0))="x",INDEX('Capacity Summary'!$C$139:$E$238,MATCH('Capacity Backing (Hide)'!BH$132,'Capacity Summary'!$B$139:$B$238,0),4),IF(INDEX('Capacity Summary'!$H$139:$BG$238,MATCH('Capacity Backing (Hide)'!BH$132,'Capacity Summary'!$B$139:$B$238,0),MATCH('Capacity Backing (Hide)'!$A171,'Capacity Summary'!$H$138:$BG$138,0))&lt;&gt;0,INDEX('Capacity Summary'!$H$139:$BG$238,MATCH('Capacity Backing (Hide)'!BH$132,'Capacity Summary'!$B$139:$B$238,0),MATCH('Capacity Backing (Hide)'!$A171,'Capacity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(Hide)'!$A171,'Capacity Summary'!$H$138:$BG$138,0))="x",INDEX('Capacity Summary'!$C$139:$E$238,MATCH('Capacity Backing (Hide)'!BI$132,'Capacity Summary'!$B$139:$B$238,0),4),IF(INDEX('Capacity Summary'!$H$139:$BG$238,MATCH('Capacity Backing (Hide)'!BI$132,'Capacity Summary'!$B$139:$B$238,0),MATCH('Capacity Backing (Hide)'!$A171,'Capacity Summary'!$H$138:$BG$138,0))&lt;&gt;0,INDEX('Capacity Summary'!$H$139:$BG$238,MATCH('Capacity Backing (Hide)'!BI$132,'Capacity Summary'!$B$139:$B$238,0),MATCH('Capacity Backing (Hide)'!$A171,'Capacity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(Hide)'!$A171,'Capacity Summary'!$H$138:$BG$138,0))="x",INDEX('Capacity Summary'!$C$139:$E$238,MATCH('Capacity Backing (Hide)'!BJ$132,'Capacity Summary'!$B$139:$B$238,0),4),IF(INDEX('Capacity Summary'!$H$139:$BG$238,MATCH('Capacity Backing (Hide)'!BJ$132,'Capacity Summary'!$B$139:$B$238,0),MATCH('Capacity Backing (Hide)'!$A171,'Capacity Summary'!$H$138:$BG$138,0))&lt;&gt;0,INDEX('Capacity Summary'!$H$139:$BG$238,MATCH('Capacity Backing (Hide)'!BJ$132,'Capacity Summary'!$B$139:$B$238,0),MATCH('Capacity Backing (Hide)'!$A171,'Capacity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(Hide)'!$A171,'Capacity Summary'!$H$138:$BG$138,0))="x",INDEX('Capacity Summary'!$C$139:$E$238,MATCH('Capacity Backing (Hide)'!BK$132,'Capacity Summary'!$B$139:$B$238,0),4),IF(INDEX('Capacity Summary'!$H$139:$BG$238,MATCH('Capacity Backing (Hide)'!BK$132,'Capacity Summary'!$B$139:$B$238,0),MATCH('Capacity Backing (Hide)'!$A171,'Capacity Summary'!$H$138:$BG$138,0))&lt;&gt;0,INDEX('Capacity Summary'!$H$139:$BG$238,MATCH('Capacity Backing (Hide)'!BK$132,'Capacity Summary'!$B$139:$B$238,0),MATCH('Capacity Backing (Hide)'!$A171,'Capacity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(Hide)'!$A171,'Capacity Summary'!$H$138:$BG$138,0))="x",INDEX('Capacity Summary'!$C$139:$E$238,MATCH('Capacity Backing (Hide)'!BL$132,'Capacity Summary'!$B$139:$B$238,0),4),IF(INDEX('Capacity Summary'!$H$139:$BG$238,MATCH('Capacity Backing (Hide)'!BL$132,'Capacity Summary'!$B$139:$B$238,0),MATCH('Capacity Backing (Hide)'!$A171,'Capacity Summary'!$H$138:$BG$138,0))&lt;&gt;0,INDEX('Capacity Summary'!$H$139:$BG$238,MATCH('Capacity Backing (Hide)'!BL$132,'Capacity Summary'!$B$139:$B$238,0),MATCH('Capacity Backing (Hide)'!$A171,'Capacity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(Hide)'!$A171,'Capacity Summary'!$H$138:$BG$138,0))="x",INDEX('Capacity Summary'!$C$139:$E$238,MATCH('Capacity Backing (Hide)'!BM$132,'Capacity Summary'!$B$139:$B$238,0),4),IF(INDEX('Capacity Summary'!$H$139:$BG$238,MATCH('Capacity Backing (Hide)'!BM$132,'Capacity Summary'!$B$139:$B$238,0),MATCH('Capacity Backing (Hide)'!$A171,'Capacity Summary'!$H$138:$BG$138,0))&lt;&gt;0,INDEX('Capacity Summary'!$H$139:$BG$238,MATCH('Capacity Backing (Hide)'!BM$132,'Capacity Summary'!$B$139:$B$238,0),MATCH('Capacity Backing (Hide)'!$A171,'Capacity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(Hide)'!$A171,'Capacity Summary'!$H$138:$BG$138,0))="x",INDEX('Capacity Summary'!$C$139:$E$238,MATCH('Capacity Backing (Hide)'!BN$132,'Capacity Summary'!$B$139:$B$238,0),4),IF(INDEX('Capacity Summary'!$H$139:$BG$238,MATCH('Capacity Backing (Hide)'!BN$132,'Capacity Summary'!$B$139:$B$238,0),MATCH('Capacity Backing (Hide)'!$A171,'Capacity Summary'!$H$138:$BG$138,0))&lt;&gt;0,INDEX('Capacity Summary'!$H$139:$BG$238,MATCH('Capacity Backing (Hide)'!BN$132,'Capacity Summary'!$B$139:$B$238,0),MATCH('Capacity Backing (Hide)'!$A171,'Capacity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(Hide)'!$A171,'Capacity Summary'!$H$138:$BG$138,0))="x",INDEX('Capacity Summary'!$C$139:$E$238,MATCH('Capacity Backing (Hide)'!BO$132,'Capacity Summary'!$B$139:$B$238,0),4),IF(INDEX('Capacity Summary'!$H$139:$BG$238,MATCH('Capacity Backing (Hide)'!BO$132,'Capacity Summary'!$B$139:$B$238,0),MATCH('Capacity Backing (Hide)'!$A171,'Capacity Summary'!$H$138:$BG$138,0))&lt;&gt;0,INDEX('Capacity Summary'!$H$139:$BG$238,MATCH('Capacity Backing (Hide)'!BO$132,'Capacity Summary'!$B$139:$B$238,0),MATCH('Capacity Backing (Hide)'!$A171,'Capacity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(Hide)'!$A171,'Capacity Summary'!$H$138:$BG$138,0))="x",INDEX('Capacity Summary'!$C$139:$E$238,MATCH('Capacity Backing (Hide)'!BP$132,'Capacity Summary'!$B$139:$B$238,0),4),IF(INDEX('Capacity Summary'!$H$139:$BG$238,MATCH('Capacity Backing (Hide)'!BP$132,'Capacity Summary'!$B$139:$B$238,0),MATCH('Capacity Backing (Hide)'!$A171,'Capacity Summary'!$H$138:$BG$138,0))&lt;&gt;0,INDEX('Capacity Summary'!$H$139:$BG$238,MATCH('Capacity Backing (Hide)'!BP$132,'Capacity Summary'!$B$139:$B$238,0),MATCH('Capacity Backing (Hide)'!$A171,'Capacity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(Hide)'!$A171,'Capacity Summary'!$H$138:$BG$138,0))="x",INDEX('Capacity Summary'!$C$139:$E$238,MATCH('Capacity Backing (Hide)'!BQ$132,'Capacity Summary'!$B$139:$B$238,0),4),IF(INDEX('Capacity Summary'!$H$139:$BG$238,MATCH('Capacity Backing (Hide)'!BQ$132,'Capacity Summary'!$B$139:$B$238,0),MATCH('Capacity Backing (Hide)'!$A171,'Capacity Summary'!$H$138:$BG$138,0))&lt;&gt;0,INDEX('Capacity Summary'!$H$139:$BG$238,MATCH('Capacity Backing (Hide)'!BQ$132,'Capacity Summary'!$B$139:$B$238,0),MATCH('Capacity Backing (Hide)'!$A171,'Capacity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(Hide)'!$A171,'Capacity Summary'!$H$138:$BG$138,0))="x",INDEX('Capacity Summary'!$C$139:$E$238,MATCH('Capacity Backing (Hide)'!BR$132,'Capacity Summary'!$B$139:$B$238,0),4),IF(INDEX('Capacity Summary'!$H$139:$BG$238,MATCH('Capacity Backing (Hide)'!BR$132,'Capacity Summary'!$B$139:$B$238,0),MATCH('Capacity Backing (Hide)'!$A171,'Capacity Summary'!$H$138:$BG$138,0))&lt;&gt;0,INDEX('Capacity Summary'!$H$139:$BG$238,MATCH('Capacity Backing (Hide)'!BR$132,'Capacity Summary'!$B$139:$B$238,0),MATCH('Capacity Backing (Hide)'!$A171,'Capacity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(Hide)'!$A171,'Capacity Summary'!$H$138:$BG$138,0))="x",INDEX('Capacity Summary'!$C$139:$E$238,MATCH('Capacity Backing (Hide)'!BS$132,'Capacity Summary'!$B$139:$B$238,0),4),IF(INDEX('Capacity Summary'!$H$139:$BG$238,MATCH('Capacity Backing (Hide)'!BS$132,'Capacity Summary'!$B$139:$B$238,0),MATCH('Capacity Backing (Hide)'!$A171,'Capacity Summary'!$H$138:$BG$138,0))&lt;&gt;0,INDEX('Capacity Summary'!$H$139:$BG$238,MATCH('Capacity Backing (Hide)'!BS$132,'Capacity Summary'!$B$139:$B$238,0),MATCH('Capacity Backing (Hide)'!$A171,'Capacity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(Hide)'!$A171,'Capacity Summary'!$H$138:$BG$138,0))="x",INDEX('Capacity Summary'!$C$139:$E$238,MATCH('Capacity Backing (Hide)'!BT$132,'Capacity Summary'!$B$139:$B$238,0),4),IF(INDEX('Capacity Summary'!$H$139:$BG$238,MATCH('Capacity Backing (Hide)'!BT$132,'Capacity Summary'!$B$139:$B$238,0),MATCH('Capacity Backing (Hide)'!$A171,'Capacity Summary'!$H$138:$BG$138,0))&lt;&gt;0,INDEX('Capacity Summary'!$H$139:$BG$238,MATCH('Capacity Backing (Hide)'!BT$132,'Capacity Summary'!$B$139:$B$238,0),MATCH('Capacity Backing (Hide)'!$A171,'Capacity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(Hide)'!$A171,'Capacity Summary'!$H$138:$BG$138,0))="x",INDEX('Capacity Summary'!$C$139:$E$238,MATCH('Capacity Backing (Hide)'!BU$132,'Capacity Summary'!$B$139:$B$238,0),4),IF(INDEX('Capacity Summary'!$H$139:$BG$238,MATCH('Capacity Backing (Hide)'!BU$132,'Capacity Summary'!$B$139:$B$238,0),MATCH('Capacity Backing (Hide)'!$A171,'Capacity Summary'!$H$138:$BG$138,0))&lt;&gt;0,INDEX('Capacity Summary'!$H$139:$BG$238,MATCH('Capacity Backing (Hide)'!BU$132,'Capacity Summary'!$B$139:$B$238,0),MATCH('Capacity Backing (Hide)'!$A171,'Capacity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(Hide)'!$A171,'Capacity Summary'!$H$138:$BG$138,0))="x",INDEX('Capacity Summary'!$C$139:$E$238,MATCH('Capacity Backing (Hide)'!BV$132,'Capacity Summary'!$B$139:$B$238,0),4),IF(INDEX('Capacity Summary'!$H$139:$BG$238,MATCH('Capacity Backing (Hide)'!BV$132,'Capacity Summary'!$B$139:$B$238,0),MATCH('Capacity Backing (Hide)'!$A171,'Capacity Summary'!$H$138:$BG$138,0))&lt;&gt;0,INDEX('Capacity Summary'!$H$139:$BG$238,MATCH('Capacity Backing (Hide)'!BV$132,'Capacity Summary'!$B$139:$B$238,0),MATCH('Capacity Backing (Hide)'!$A171,'Capacity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(Hide)'!$A171,'Capacity Summary'!$H$138:$BG$138,0))="x",INDEX('Capacity Summary'!$C$139:$E$238,MATCH('Capacity Backing (Hide)'!BW$132,'Capacity Summary'!$B$139:$B$238,0),4),IF(INDEX('Capacity Summary'!$H$139:$BG$238,MATCH('Capacity Backing (Hide)'!BW$132,'Capacity Summary'!$B$139:$B$238,0),MATCH('Capacity Backing (Hide)'!$A171,'Capacity Summary'!$H$138:$BG$138,0))&lt;&gt;0,INDEX('Capacity Summary'!$H$139:$BG$238,MATCH('Capacity Backing (Hide)'!BW$132,'Capacity Summary'!$B$139:$B$238,0),MATCH('Capacity Backing (Hide)'!$A171,'Capacity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(Hide)'!$A171,'Capacity Summary'!$H$138:$BG$138,0))="x",INDEX('Capacity Summary'!$C$139:$E$238,MATCH('Capacity Backing (Hide)'!BX$132,'Capacity Summary'!$B$139:$B$238,0),4),IF(INDEX('Capacity Summary'!$H$139:$BG$238,MATCH('Capacity Backing (Hide)'!BX$132,'Capacity Summary'!$B$139:$B$238,0),MATCH('Capacity Backing (Hide)'!$A171,'Capacity Summary'!$H$138:$BG$138,0))&lt;&gt;0,INDEX('Capacity Summary'!$H$139:$BG$238,MATCH('Capacity Backing (Hide)'!BX$132,'Capacity Summary'!$B$139:$B$238,0),MATCH('Capacity Backing (Hide)'!$A171,'Capacity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(Hide)'!$A171,'Capacity Summary'!$H$138:$BG$138,0))="x",INDEX('Capacity Summary'!$C$139:$E$238,MATCH('Capacity Backing (Hide)'!BY$132,'Capacity Summary'!$B$139:$B$238,0),4),IF(INDEX('Capacity Summary'!$H$139:$BG$238,MATCH('Capacity Backing (Hide)'!BY$132,'Capacity Summary'!$B$139:$B$238,0),MATCH('Capacity Backing (Hide)'!$A171,'Capacity Summary'!$H$138:$BG$138,0))&lt;&gt;0,INDEX('Capacity Summary'!$H$139:$BG$238,MATCH('Capacity Backing (Hide)'!BY$132,'Capacity Summary'!$B$139:$B$238,0),MATCH('Capacity Backing (Hide)'!$A171,'Capacity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(Hide)'!$A171,'Capacity Summary'!$H$138:$BG$138,0))="x",INDEX('Capacity Summary'!$C$139:$E$238,MATCH('Capacity Backing (Hide)'!BZ$132,'Capacity Summary'!$B$139:$B$238,0),4),IF(INDEX('Capacity Summary'!$H$139:$BG$238,MATCH('Capacity Backing (Hide)'!BZ$132,'Capacity Summary'!$B$139:$B$238,0),MATCH('Capacity Backing (Hide)'!$A171,'Capacity Summary'!$H$138:$BG$138,0))&lt;&gt;0,INDEX('Capacity Summary'!$H$139:$BG$238,MATCH('Capacity Backing (Hide)'!BZ$132,'Capacity Summary'!$B$139:$B$238,0),MATCH('Capacity Backing (Hide)'!$A171,'Capacity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(Hide)'!$A171,'Capacity Summary'!$H$138:$BG$138,0))="x",INDEX('Capacity Summary'!$C$139:$E$238,MATCH('Capacity Backing (Hide)'!CA$132,'Capacity Summary'!$B$139:$B$238,0),4),IF(INDEX('Capacity Summary'!$H$139:$BG$238,MATCH('Capacity Backing (Hide)'!CA$132,'Capacity Summary'!$B$139:$B$238,0),MATCH('Capacity Backing (Hide)'!$A171,'Capacity Summary'!$H$138:$BG$138,0))&lt;&gt;0,INDEX('Capacity Summary'!$H$139:$BG$238,MATCH('Capacity Backing (Hide)'!CA$132,'Capacity Summary'!$B$139:$B$238,0),MATCH('Capacity Backing (Hide)'!$A171,'Capacity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(Hide)'!$A171,'Capacity Summary'!$H$138:$BG$138,0))="x",INDEX('Capacity Summary'!$C$139:$E$238,MATCH('Capacity Backing (Hide)'!CB$132,'Capacity Summary'!$B$139:$B$238,0),4),IF(INDEX('Capacity Summary'!$H$139:$BG$238,MATCH('Capacity Backing (Hide)'!CB$132,'Capacity Summary'!$B$139:$B$238,0),MATCH('Capacity Backing (Hide)'!$A171,'Capacity Summary'!$H$138:$BG$138,0))&lt;&gt;0,INDEX('Capacity Summary'!$H$139:$BG$238,MATCH('Capacity Backing (Hide)'!CB$132,'Capacity Summary'!$B$139:$B$238,0),MATCH('Capacity Backing (Hide)'!$A171,'Capacity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(Hide)'!$A171,'Capacity Summary'!$H$138:$BG$138,0))="x",INDEX('Capacity Summary'!$C$139:$E$238,MATCH('Capacity Backing (Hide)'!CC$132,'Capacity Summary'!$B$139:$B$238,0),4),IF(INDEX('Capacity Summary'!$H$139:$BG$238,MATCH('Capacity Backing (Hide)'!CC$132,'Capacity Summary'!$B$139:$B$238,0),MATCH('Capacity Backing (Hide)'!$A171,'Capacity Summary'!$H$138:$BG$138,0))&lt;&gt;0,INDEX('Capacity Summary'!$H$139:$BG$238,MATCH('Capacity Backing (Hide)'!CC$132,'Capacity Summary'!$B$139:$B$238,0),MATCH('Capacity Backing (Hide)'!$A171,'Capacity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(Hide)'!$A171,'Capacity Summary'!$H$138:$BG$138,0))="x",INDEX('Capacity Summary'!$C$139:$E$238,MATCH('Capacity Backing (Hide)'!CD$132,'Capacity Summary'!$B$139:$B$238,0),4),IF(INDEX('Capacity Summary'!$H$139:$BG$238,MATCH('Capacity Backing (Hide)'!CD$132,'Capacity Summary'!$B$139:$B$238,0),MATCH('Capacity Backing (Hide)'!$A171,'Capacity Summary'!$H$138:$BG$138,0))&lt;&gt;0,INDEX('Capacity Summary'!$H$139:$BG$238,MATCH('Capacity Backing (Hide)'!CD$132,'Capacity Summary'!$B$139:$B$238,0),MATCH('Capacity Backing (Hide)'!$A171,'Capacity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(Hide)'!$A171,'Capacity Summary'!$H$138:$BG$138,0))="x",INDEX('Capacity Summary'!$C$139:$E$238,MATCH('Capacity Backing (Hide)'!CE$132,'Capacity Summary'!$B$139:$B$238,0),4),IF(INDEX('Capacity Summary'!$H$139:$BG$238,MATCH('Capacity Backing (Hide)'!CE$132,'Capacity Summary'!$B$139:$B$238,0),MATCH('Capacity Backing (Hide)'!$A171,'Capacity Summary'!$H$138:$BG$138,0))&lt;&gt;0,INDEX('Capacity Summary'!$H$139:$BG$238,MATCH('Capacity Backing (Hide)'!CE$132,'Capacity Summary'!$B$139:$B$238,0),MATCH('Capacity Backing (Hide)'!$A171,'Capacity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(Hide)'!$A171,'Capacity Summary'!$H$138:$BG$138,0))="x",INDEX('Capacity Summary'!$C$139:$E$238,MATCH('Capacity Backing (Hide)'!CF$132,'Capacity Summary'!$B$139:$B$238,0),4),IF(INDEX('Capacity Summary'!$H$139:$BG$238,MATCH('Capacity Backing (Hide)'!CF$132,'Capacity Summary'!$B$139:$B$238,0),MATCH('Capacity Backing (Hide)'!$A171,'Capacity Summary'!$H$138:$BG$138,0))&lt;&gt;0,INDEX('Capacity Summary'!$H$139:$BG$238,MATCH('Capacity Backing (Hide)'!CF$132,'Capacity Summary'!$B$139:$B$238,0),MATCH('Capacity Backing (Hide)'!$A171,'Capacity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(Hide)'!$A171,'Capacity Summary'!$H$138:$BG$138,0))="x",INDEX('Capacity Summary'!$C$139:$E$238,MATCH('Capacity Backing (Hide)'!CG$132,'Capacity Summary'!$B$139:$B$238,0),4),IF(INDEX('Capacity Summary'!$H$139:$BG$238,MATCH('Capacity Backing (Hide)'!CG$132,'Capacity Summary'!$B$139:$B$238,0),MATCH('Capacity Backing (Hide)'!$A171,'Capacity Summary'!$H$138:$BG$138,0))&lt;&gt;0,INDEX('Capacity Summary'!$H$139:$BG$238,MATCH('Capacity Backing (Hide)'!CG$132,'Capacity Summary'!$B$139:$B$238,0),MATCH('Capacity Backing (Hide)'!$A171,'Capacity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(Hide)'!$A171,'Capacity Summary'!$H$138:$BG$138,0))="x",INDEX('Capacity Summary'!$C$139:$E$238,MATCH('Capacity Backing (Hide)'!CH$132,'Capacity Summary'!$B$139:$B$238,0),4),IF(INDEX('Capacity Summary'!$H$139:$BG$238,MATCH('Capacity Backing (Hide)'!CH$132,'Capacity Summary'!$B$139:$B$238,0),MATCH('Capacity Backing (Hide)'!$A171,'Capacity Summary'!$H$138:$BG$138,0))&lt;&gt;0,INDEX('Capacity Summary'!$H$139:$BG$238,MATCH('Capacity Backing (Hide)'!CH$132,'Capacity Summary'!$B$139:$B$238,0),MATCH('Capacity Backing (Hide)'!$A171,'Capacity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(Hide)'!$A171,'Capacity Summary'!$H$138:$BG$138,0))="x",INDEX('Capacity Summary'!$C$139:$E$238,MATCH('Capacity Backing (Hide)'!CI$132,'Capacity Summary'!$B$139:$B$238,0),4),IF(INDEX('Capacity Summary'!$H$139:$BG$238,MATCH('Capacity Backing (Hide)'!CI$132,'Capacity Summary'!$B$139:$B$238,0),MATCH('Capacity Backing (Hide)'!$A171,'Capacity Summary'!$H$138:$BG$138,0))&lt;&gt;0,INDEX('Capacity Summary'!$H$139:$BG$238,MATCH('Capacity Backing (Hide)'!CI$132,'Capacity Summary'!$B$139:$B$238,0),MATCH('Capacity Backing (Hide)'!$A171,'Capacity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(Hide)'!$A171,'Capacity Summary'!$H$138:$BG$138,0))="x",INDEX('Capacity Summary'!$C$139:$E$238,MATCH('Capacity Backing (Hide)'!CJ$132,'Capacity Summary'!$B$139:$B$238,0),4),IF(INDEX('Capacity Summary'!$H$139:$BG$238,MATCH('Capacity Backing (Hide)'!CJ$132,'Capacity Summary'!$B$139:$B$238,0),MATCH('Capacity Backing (Hide)'!$A171,'Capacity Summary'!$H$138:$BG$138,0))&lt;&gt;0,INDEX('Capacity Summary'!$H$139:$BG$238,MATCH('Capacity Backing (Hide)'!CJ$132,'Capacity Summary'!$B$139:$B$238,0),MATCH('Capacity Backing (Hide)'!$A171,'Capacity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(Hide)'!$A171,'Capacity Summary'!$H$138:$BG$138,0))="x",INDEX('Capacity Summary'!$C$139:$E$238,MATCH('Capacity Backing (Hide)'!CK$132,'Capacity Summary'!$B$139:$B$238,0),4),IF(INDEX('Capacity Summary'!$H$139:$BG$238,MATCH('Capacity Backing (Hide)'!CK$132,'Capacity Summary'!$B$139:$B$238,0),MATCH('Capacity Backing (Hide)'!$A171,'Capacity Summary'!$H$138:$BG$138,0))&lt;&gt;0,INDEX('Capacity Summary'!$H$139:$BG$238,MATCH('Capacity Backing (Hide)'!CK$132,'Capacity Summary'!$B$139:$B$238,0),MATCH('Capacity Backing (Hide)'!$A171,'Capacity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(Hide)'!$A171,'Capacity Summary'!$H$138:$BG$138,0))="x",INDEX('Capacity Summary'!$C$139:$E$238,MATCH('Capacity Backing (Hide)'!CL$132,'Capacity Summary'!$B$139:$B$238,0),4),IF(INDEX('Capacity Summary'!$H$139:$BG$238,MATCH('Capacity Backing (Hide)'!CL$132,'Capacity Summary'!$B$139:$B$238,0),MATCH('Capacity Backing (Hide)'!$A171,'Capacity Summary'!$H$138:$BG$138,0))&lt;&gt;0,INDEX('Capacity Summary'!$H$139:$BG$238,MATCH('Capacity Backing (Hide)'!CL$132,'Capacity Summary'!$B$139:$B$238,0),MATCH('Capacity Backing (Hide)'!$A171,'Capacity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(Hide)'!$A171,'Capacity Summary'!$H$138:$BG$138,0))="x",INDEX('Capacity Summary'!$C$139:$E$238,MATCH('Capacity Backing (Hide)'!CM$132,'Capacity Summary'!$B$139:$B$238,0),4),IF(INDEX('Capacity Summary'!$H$139:$BG$238,MATCH('Capacity Backing (Hide)'!CM$132,'Capacity Summary'!$B$139:$B$238,0),MATCH('Capacity Backing (Hide)'!$A171,'Capacity Summary'!$H$138:$BG$138,0))&lt;&gt;0,INDEX('Capacity Summary'!$H$139:$BG$238,MATCH('Capacity Backing (Hide)'!CM$132,'Capacity Summary'!$B$139:$B$238,0),MATCH('Capacity Backing (Hide)'!$A171,'Capacity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(Hide)'!$A171,'Capacity Summary'!$H$138:$BG$138,0))="x",INDEX('Capacity Summary'!$C$139:$E$238,MATCH('Capacity Backing (Hide)'!CN$132,'Capacity Summary'!$B$139:$B$238,0),4),IF(INDEX('Capacity Summary'!$H$139:$BG$238,MATCH('Capacity Backing (Hide)'!CN$132,'Capacity Summary'!$B$139:$B$238,0),MATCH('Capacity Backing (Hide)'!$A171,'Capacity Summary'!$H$138:$BG$138,0))&lt;&gt;0,INDEX('Capacity Summary'!$H$139:$BG$238,MATCH('Capacity Backing (Hide)'!CN$132,'Capacity Summary'!$B$139:$B$238,0),MATCH('Capacity Backing (Hide)'!$A171,'Capacity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(Hide)'!$A171,'Capacity Summary'!$H$138:$BG$138,0))="x",INDEX('Capacity Summary'!$C$139:$E$238,MATCH('Capacity Backing (Hide)'!CO$132,'Capacity Summary'!$B$139:$B$238,0),4),IF(INDEX('Capacity Summary'!$H$139:$BG$238,MATCH('Capacity Backing (Hide)'!CO$132,'Capacity Summary'!$B$139:$B$238,0),MATCH('Capacity Backing (Hide)'!$A171,'Capacity Summary'!$H$138:$BG$138,0))&lt;&gt;0,INDEX('Capacity Summary'!$H$139:$BG$238,MATCH('Capacity Backing (Hide)'!CO$132,'Capacity Summary'!$B$139:$B$238,0),MATCH('Capacity Backing (Hide)'!$A171,'Capacity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(Hide)'!$A171,'Capacity Summary'!$H$138:$BG$138,0))="x",INDEX('Capacity Summary'!$C$139:$E$238,MATCH('Capacity Backing (Hide)'!CP$132,'Capacity Summary'!$B$139:$B$238,0),4),IF(INDEX('Capacity Summary'!$H$139:$BG$238,MATCH('Capacity Backing (Hide)'!CP$132,'Capacity Summary'!$B$139:$B$238,0),MATCH('Capacity Backing (Hide)'!$A171,'Capacity Summary'!$H$138:$BG$138,0))&lt;&gt;0,INDEX('Capacity Summary'!$H$139:$BG$238,MATCH('Capacity Backing (Hide)'!CP$132,'Capacity Summary'!$B$139:$B$238,0),MATCH('Capacity Backing (Hide)'!$A171,'Capacity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(Hide)'!$A171,'Capacity Summary'!$H$138:$BG$138,0))="x",INDEX('Capacity Summary'!$C$139:$E$238,MATCH('Capacity Backing (Hide)'!CQ$132,'Capacity Summary'!$B$139:$B$238,0),4),IF(INDEX('Capacity Summary'!$H$139:$BG$238,MATCH('Capacity Backing (Hide)'!CQ$132,'Capacity Summary'!$B$139:$B$238,0),MATCH('Capacity Backing (Hide)'!$A171,'Capacity Summary'!$H$138:$BG$138,0))&lt;&gt;0,INDEX('Capacity Summary'!$H$139:$BG$238,MATCH('Capacity Backing (Hide)'!CQ$132,'Capacity Summary'!$B$139:$B$238,0),MATCH('Capacity Backing (Hide)'!$A171,'Capacity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(Hide)'!$A171,'Capacity Summary'!$H$138:$BG$138,0))="x",INDEX('Capacity Summary'!$C$139:$E$238,MATCH('Capacity Backing (Hide)'!CR$132,'Capacity Summary'!$B$139:$B$238,0),4),IF(INDEX('Capacity Summary'!$H$139:$BG$238,MATCH('Capacity Backing (Hide)'!CR$132,'Capacity Summary'!$B$139:$B$238,0),MATCH('Capacity Backing (Hide)'!$A171,'Capacity Summary'!$H$138:$BG$138,0))&lt;&gt;0,INDEX('Capacity Summary'!$H$139:$BG$238,MATCH('Capacity Backing (Hide)'!CR$132,'Capacity Summary'!$B$139:$B$238,0),MATCH('Capacity Backing (Hide)'!$A171,'Capacity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(Hide)'!$A171,'Capacity Summary'!$H$138:$BG$138,0))="x",INDEX('Capacity Summary'!$C$139:$E$238,MATCH('Capacity Backing (Hide)'!CS$132,'Capacity Summary'!$B$139:$B$238,0),4),IF(INDEX('Capacity Summary'!$H$139:$BG$238,MATCH('Capacity Backing (Hide)'!CS$132,'Capacity Summary'!$B$139:$B$238,0),MATCH('Capacity Backing (Hide)'!$A171,'Capacity Summary'!$H$138:$BG$138,0))&lt;&gt;0,INDEX('Capacity Summary'!$H$139:$BG$238,MATCH('Capacity Backing (Hide)'!CS$132,'Capacity Summary'!$B$139:$B$238,0),MATCH('Capacity Backing (Hide)'!$A171,'Capacity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(Hide)'!$A171,'Capacity Summary'!$H$138:$BG$138,0))="x",INDEX('Capacity Summary'!$C$139:$E$238,MATCH('Capacity Backing (Hide)'!CT$132,'Capacity Summary'!$B$139:$B$238,0),4),IF(INDEX('Capacity Summary'!$H$139:$BG$238,MATCH('Capacity Backing (Hide)'!CT$132,'Capacity Summary'!$B$139:$B$238,0),MATCH('Capacity Backing (Hide)'!$A171,'Capacity Summary'!$H$138:$BG$138,0))&lt;&gt;0,INDEX('Capacity Summary'!$H$139:$BG$238,MATCH('Capacity Backing (Hide)'!CT$132,'Capacity Summary'!$B$139:$B$238,0),MATCH('Capacity Backing (Hide)'!$A171,'Capacity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(Hide)'!$A171,'Capacity Summary'!$H$138:$BG$138,0))="x",INDEX('Capacity Summary'!$C$139:$E$238,MATCH('Capacity Backing (Hide)'!CU$132,'Capacity Summary'!$B$139:$B$238,0),4),IF(INDEX('Capacity Summary'!$H$139:$BG$238,MATCH('Capacity Backing (Hide)'!CU$132,'Capacity Summary'!$B$139:$B$238,0),MATCH('Capacity Backing (Hide)'!$A171,'Capacity Summary'!$H$138:$BG$138,0))&lt;&gt;0,INDEX('Capacity Summary'!$H$139:$BG$238,MATCH('Capacity Backing (Hide)'!CU$132,'Capacity Summary'!$B$139:$B$238,0),MATCH('Capacity Backing (Hide)'!$A171,'Capacity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(Hide)'!$A171,'Capacity Summary'!$H$138:$BG$138,0))="x",INDEX('Capacity Summary'!$C$139:$E$238,MATCH('Capacity Backing (Hide)'!CV$132,'Capacity Summary'!$B$139:$B$238,0),4),IF(INDEX('Capacity Summary'!$H$139:$BG$238,MATCH('Capacity Backing (Hide)'!CV$132,'Capacity Summary'!$B$139:$B$238,0),MATCH('Capacity Backing (Hide)'!$A171,'Capacity Summary'!$H$138:$BG$138,0))&lt;&gt;0,INDEX('Capacity Summary'!$H$139:$BG$238,MATCH('Capacity Backing (Hide)'!CV$132,'Capacity Summary'!$B$139:$B$238,0),MATCH('Capacity Backing (Hide)'!$A171,'Capacity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(Hide)'!$A171,'Capacity Summary'!$H$138:$BG$138,0))="x",INDEX('Capacity Summary'!$C$139:$E$238,MATCH('Capacity Backing (Hide)'!CW$132,'Capacity Summary'!$B$139:$B$238,0),4),IF(INDEX('Capacity Summary'!$H$139:$BG$238,MATCH('Capacity Backing (Hide)'!CW$132,'Capacity Summary'!$B$139:$B$238,0),MATCH('Capacity Backing (Hide)'!$A171,'Capacity Summary'!$H$138:$BG$138,0))&lt;&gt;0,INDEX('Capacity Summary'!$H$139:$BG$238,MATCH('Capacity Backing (Hide)'!CW$132,'Capacity Summary'!$B$139:$B$238,0),MATCH('Capacity Backing (Hide)'!$A171,'Capacity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2" spans="1:101" x14ac:dyDescent="0.35">
      <c r="A172" s="2">
        <f ca="1">'Required Capacity (Hide)'!E42</f>
        <v>44487</v>
      </c>
      <c r="B17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(Hide)'!$A172,'Capacity Summary'!$H$138:$BG$138,0))="x",INDEX('Capacity Summary'!$C$139:$E$238,MATCH('Capacity Backing (Hide)'!B$132,'Capacity Summary'!$B$139:$B$238,0),4),IF(INDEX('Capacity Summary'!$H$139:$BG$238,MATCH('Capacity Backing (Hide)'!B$132,'Capacity Summary'!$B$139:$B$238,0),MATCH('Capacity Backing (Hide)'!$A172,'Capacity Summary'!$H$138:$BG$138,0))&lt;&gt;0,INDEX('Capacity Summary'!$H$139:$BG$238,MATCH('Capacity Backing (Hide)'!B$132,'Capacity Summary'!$B$139:$B$238,0),MATCH('Capacity Backing (Hide)'!$A172,'Capacity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(Hide)'!$A172,'Capacity Summary'!$H$138:$BG$138,0))="x",INDEX('Capacity Summary'!$C$139:$E$238,MATCH('Capacity Backing (Hide)'!C$132,'Capacity Summary'!$B$139:$B$238,0),4),IF(INDEX('Capacity Summary'!$H$139:$BG$238,MATCH('Capacity Backing (Hide)'!C$132,'Capacity Summary'!$B$139:$B$238,0),MATCH('Capacity Backing (Hide)'!$A172,'Capacity Summary'!$H$138:$BG$138,0))&lt;&gt;0,INDEX('Capacity Summary'!$H$139:$BG$238,MATCH('Capacity Backing (Hide)'!C$132,'Capacity Summary'!$B$139:$B$238,0),MATCH('Capacity Backing (Hide)'!$A172,'Capacity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(Hide)'!$A172,'Capacity Summary'!$H$138:$BG$138,0))="x",INDEX('Capacity Summary'!$C$139:$E$238,MATCH('Capacity Backing (Hide)'!D$132,'Capacity Summary'!$B$139:$B$238,0),4),IF(INDEX('Capacity Summary'!$H$139:$BG$238,MATCH('Capacity Backing (Hide)'!D$132,'Capacity Summary'!$B$139:$B$238,0),MATCH('Capacity Backing (Hide)'!$A172,'Capacity Summary'!$H$138:$BG$138,0))&lt;&gt;0,INDEX('Capacity Summary'!$H$139:$BG$238,MATCH('Capacity Backing (Hide)'!D$132,'Capacity Summary'!$B$139:$B$238,0),MATCH('Capacity Backing (Hide)'!$A172,'Capacity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(Hide)'!$A172,'Capacity Summary'!$H$138:$BG$138,0))="x",INDEX('Capacity Summary'!$C$139:$E$238,MATCH('Capacity Backing (Hide)'!E$132,'Capacity Summary'!$B$139:$B$238,0),4),IF(INDEX('Capacity Summary'!$H$139:$BG$238,MATCH('Capacity Backing (Hide)'!E$132,'Capacity Summary'!$B$139:$B$238,0),MATCH('Capacity Backing (Hide)'!$A172,'Capacity Summary'!$H$138:$BG$138,0))&lt;&gt;0,INDEX('Capacity Summary'!$H$139:$BG$238,MATCH('Capacity Backing (Hide)'!E$132,'Capacity Summary'!$B$139:$B$238,0),MATCH('Capacity Backing (Hide)'!$A172,'Capacity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(Hide)'!$A172,'Capacity Summary'!$H$138:$BG$138,0))="x",INDEX('Capacity Summary'!$C$139:$E$238,MATCH('Capacity Backing (Hide)'!F$132,'Capacity Summary'!$B$139:$B$238,0),4),IF(INDEX('Capacity Summary'!$H$139:$BG$238,MATCH('Capacity Backing (Hide)'!F$132,'Capacity Summary'!$B$139:$B$238,0),MATCH('Capacity Backing (Hide)'!$A172,'Capacity Summary'!$H$138:$BG$138,0))&lt;&gt;0,INDEX('Capacity Summary'!$H$139:$BG$238,MATCH('Capacity Backing (Hide)'!F$132,'Capacity Summary'!$B$139:$B$238,0),MATCH('Capacity Backing (Hide)'!$A172,'Capacity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(Hide)'!$A172,'Capacity Summary'!$H$138:$BG$138,0))="x",INDEX('Capacity Summary'!$C$139:$E$238,MATCH('Capacity Backing (Hide)'!G$132,'Capacity Summary'!$B$139:$B$238,0),4),IF(INDEX('Capacity Summary'!$H$139:$BG$238,MATCH('Capacity Backing (Hide)'!G$132,'Capacity Summary'!$B$139:$B$238,0),MATCH('Capacity Backing (Hide)'!$A172,'Capacity Summary'!$H$138:$BG$138,0))&lt;&gt;0,INDEX('Capacity Summary'!$H$139:$BG$238,MATCH('Capacity Backing (Hide)'!G$132,'Capacity Summary'!$B$139:$B$238,0),MATCH('Capacity Backing (Hide)'!$A172,'Capacity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(Hide)'!$A172,'Capacity Summary'!$H$138:$BG$138,0))="x",INDEX('Capacity Summary'!$C$139:$E$238,MATCH('Capacity Backing (Hide)'!H$132,'Capacity Summary'!$B$139:$B$238,0),4),IF(INDEX('Capacity Summary'!$H$139:$BG$238,MATCH('Capacity Backing (Hide)'!H$132,'Capacity Summary'!$B$139:$B$238,0),MATCH('Capacity Backing (Hide)'!$A172,'Capacity Summary'!$H$138:$BG$138,0))&lt;&gt;0,INDEX('Capacity Summary'!$H$139:$BG$238,MATCH('Capacity Backing (Hide)'!H$132,'Capacity Summary'!$B$139:$B$238,0),MATCH('Capacity Backing (Hide)'!$A172,'Capacity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(Hide)'!$A172,'Capacity Summary'!$H$138:$BG$138,0))="x",INDEX('Capacity Summary'!$C$139:$E$238,MATCH('Capacity Backing (Hide)'!I$132,'Capacity Summary'!$B$139:$B$238,0),4),IF(INDEX('Capacity Summary'!$H$139:$BG$238,MATCH('Capacity Backing (Hide)'!I$132,'Capacity Summary'!$B$139:$B$238,0),MATCH('Capacity Backing (Hide)'!$A172,'Capacity Summary'!$H$138:$BG$138,0))&lt;&gt;0,INDEX('Capacity Summary'!$H$139:$BG$238,MATCH('Capacity Backing (Hide)'!I$132,'Capacity Summary'!$B$139:$B$238,0),MATCH('Capacity Backing (Hide)'!$A172,'Capacity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(Hide)'!$A172,'Capacity Summary'!$H$138:$BG$138,0))="x",INDEX('Capacity Summary'!$C$139:$E$238,MATCH('Capacity Backing (Hide)'!J$132,'Capacity Summary'!$B$139:$B$238,0),4),IF(INDEX('Capacity Summary'!$H$139:$BG$238,MATCH('Capacity Backing (Hide)'!J$132,'Capacity Summary'!$B$139:$B$238,0),MATCH('Capacity Backing (Hide)'!$A172,'Capacity Summary'!$H$138:$BG$138,0))&lt;&gt;0,INDEX('Capacity Summary'!$H$139:$BG$238,MATCH('Capacity Backing (Hide)'!J$132,'Capacity Summary'!$B$139:$B$238,0),MATCH('Capacity Backing (Hide)'!$A172,'Capacity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(Hide)'!$A172,'Capacity Summary'!$H$138:$BG$138,0))="x",INDEX('Capacity Summary'!$C$139:$E$238,MATCH('Capacity Backing (Hide)'!K$132,'Capacity Summary'!$B$139:$B$238,0),4),IF(INDEX('Capacity Summary'!$H$139:$BG$238,MATCH('Capacity Backing (Hide)'!K$132,'Capacity Summary'!$B$139:$B$238,0),MATCH('Capacity Backing (Hide)'!$A172,'Capacity Summary'!$H$138:$BG$138,0))&lt;&gt;0,INDEX('Capacity Summary'!$H$139:$BG$238,MATCH('Capacity Backing (Hide)'!K$132,'Capacity Summary'!$B$139:$B$238,0),MATCH('Capacity Backing (Hide)'!$A172,'Capacity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(Hide)'!$A172,'Capacity Summary'!$H$138:$BG$138,0))="x",INDEX('Capacity Summary'!$C$139:$E$238,MATCH('Capacity Backing (Hide)'!L$132,'Capacity Summary'!$B$139:$B$238,0),4),IF(INDEX('Capacity Summary'!$H$139:$BG$238,MATCH('Capacity Backing (Hide)'!L$132,'Capacity Summary'!$B$139:$B$238,0),MATCH('Capacity Backing (Hide)'!$A172,'Capacity Summary'!$H$138:$BG$138,0))&lt;&gt;0,INDEX('Capacity Summary'!$H$139:$BG$238,MATCH('Capacity Backing (Hide)'!L$132,'Capacity Summary'!$B$139:$B$238,0),MATCH('Capacity Backing (Hide)'!$A172,'Capacity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(Hide)'!$A172,'Capacity Summary'!$H$138:$BG$138,0))="x",INDEX('Capacity Summary'!$C$139:$E$238,MATCH('Capacity Backing (Hide)'!M$132,'Capacity Summary'!$B$139:$B$238,0),4),IF(INDEX('Capacity Summary'!$H$139:$BG$238,MATCH('Capacity Backing (Hide)'!M$132,'Capacity Summary'!$B$139:$B$238,0),MATCH('Capacity Backing (Hide)'!$A172,'Capacity Summary'!$H$138:$BG$138,0))&lt;&gt;0,INDEX('Capacity Summary'!$H$139:$BG$238,MATCH('Capacity Backing (Hide)'!M$132,'Capacity Summary'!$B$139:$B$238,0),MATCH('Capacity Backing (Hide)'!$A172,'Capacity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(Hide)'!$A172,'Capacity Summary'!$H$138:$BG$138,0))="x",INDEX('Capacity Summary'!$C$139:$E$238,MATCH('Capacity Backing (Hide)'!N$132,'Capacity Summary'!$B$139:$B$238,0),4),IF(INDEX('Capacity Summary'!$H$139:$BG$238,MATCH('Capacity Backing (Hide)'!N$132,'Capacity Summary'!$B$139:$B$238,0),MATCH('Capacity Backing (Hide)'!$A172,'Capacity Summary'!$H$138:$BG$138,0))&lt;&gt;0,INDEX('Capacity Summary'!$H$139:$BG$238,MATCH('Capacity Backing (Hide)'!N$132,'Capacity Summary'!$B$139:$B$238,0),MATCH('Capacity Backing (Hide)'!$A172,'Capacity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(Hide)'!$A172,'Capacity Summary'!$H$138:$BG$138,0))="x",INDEX('Capacity Summary'!$C$139:$E$238,MATCH('Capacity Backing (Hide)'!O$132,'Capacity Summary'!$B$139:$B$238,0),4),IF(INDEX('Capacity Summary'!$H$139:$BG$238,MATCH('Capacity Backing (Hide)'!O$132,'Capacity Summary'!$B$139:$B$238,0),MATCH('Capacity Backing (Hide)'!$A172,'Capacity Summary'!$H$138:$BG$138,0))&lt;&gt;0,INDEX('Capacity Summary'!$H$139:$BG$238,MATCH('Capacity Backing (Hide)'!O$132,'Capacity Summary'!$B$139:$B$238,0),MATCH('Capacity Backing (Hide)'!$A172,'Capacity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(Hide)'!$A172,'Capacity Summary'!$H$138:$BG$138,0))="x",INDEX('Capacity Summary'!$C$139:$E$238,MATCH('Capacity Backing (Hide)'!P$132,'Capacity Summary'!$B$139:$B$238,0),4),IF(INDEX('Capacity Summary'!$H$139:$BG$238,MATCH('Capacity Backing (Hide)'!P$132,'Capacity Summary'!$B$139:$B$238,0),MATCH('Capacity Backing (Hide)'!$A172,'Capacity Summary'!$H$138:$BG$138,0))&lt;&gt;0,INDEX('Capacity Summary'!$H$139:$BG$238,MATCH('Capacity Backing (Hide)'!P$132,'Capacity Summary'!$B$139:$B$238,0),MATCH('Capacity Backing (Hide)'!$A172,'Capacity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(Hide)'!$A172,'Capacity Summary'!$H$138:$BG$138,0))="x",INDEX('Capacity Summary'!$C$139:$E$238,MATCH('Capacity Backing (Hide)'!Q$132,'Capacity Summary'!$B$139:$B$238,0),4),IF(INDEX('Capacity Summary'!$H$139:$BG$238,MATCH('Capacity Backing (Hide)'!Q$132,'Capacity Summary'!$B$139:$B$238,0),MATCH('Capacity Backing (Hide)'!$A172,'Capacity Summary'!$H$138:$BG$138,0))&lt;&gt;0,INDEX('Capacity Summary'!$H$139:$BG$238,MATCH('Capacity Backing (Hide)'!Q$132,'Capacity Summary'!$B$139:$B$238,0),MATCH('Capacity Backing (Hide)'!$A172,'Capacity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(Hide)'!$A172,'Capacity Summary'!$H$138:$BG$138,0))="x",INDEX('Capacity Summary'!$C$139:$E$238,MATCH('Capacity Backing (Hide)'!R$132,'Capacity Summary'!$B$139:$B$238,0),4),IF(INDEX('Capacity Summary'!$H$139:$BG$238,MATCH('Capacity Backing (Hide)'!R$132,'Capacity Summary'!$B$139:$B$238,0),MATCH('Capacity Backing (Hide)'!$A172,'Capacity Summary'!$H$138:$BG$138,0))&lt;&gt;0,INDEX('Capacity Summary'!$H$139:$BG$238,MATCH('Capacity Backing (Hide)'!R$132,'Capacity Summary'!$B$139:$B$238,0),MATCH('Capacity Backing (Hide)'!$A172,'Capacity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(Hide)'!$A172,'Capacity Summary'!$H$138:$BG$138,0))="x",INDEX('Capacity Summary'!$C$139:$E$238,MATCH('Capacity Backing (Hide)'!S$132,'Capacity Summary'!$B$139:$B$238,0),4),IF(INDEX('Capacity Summary'!$H$139:$BG$238,MATCH('Capacity Backing (Hide)'!S$132,'Capacity Summary'!$B$139:$B$238,0),MATCH('Capacity Backing (Hide)'!$A172,'Capacity Summary'!$H$138:$BG$138,0))&lt;&gt;0,INDEX('Capacity Summary'!$H$139:$BG$238,MATCH('Capacity Backing (Hide)'!S$132,'Capacity Summary'!$B$139:$B$238,0),MATCH('Capacity Backing (Hide)'!$A172,'Capacity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(Hide)'!$A172,'Capacity Summary'!$H$138:$BG$138,0))="x",INDEX('Capacity Summary'!$C$139:$E$238,MATCH('Capacity Backing (Hide)'!T$132,'Capacity Summary'!$B$139:$B$238,0),4),IF(INDEX('Capacity Summary'!$H$139:$BG$238,MATCH('Capacity Backing (Hide)'!T$132,'Capacity Summary'!$B$139:$B$238,0),MATCH('Capacity Backing (Hide)'!$A172,'Capacity Summary'!$H$138:$BG$138,0))&lt;&gt;0,INDEX('Capacity Summary'!$H$139:$BG$238,MATCH('Capacity Backing (Hide)'!T$132,'Capacity Summary'!$B$139:$B$238,0),MATCH('Capacity Backing (Hide)'!$A172,'Capacity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(Hide)'!$A172,'Capacity Summary'!$H$138:$BG$138,0))="x",INDEX('Capacity Summary'!$C$139:$E$238,MATCH('Capacity Backing (Hide)'!U$132,'Capacity Summary'!$B$139:$B$238,0),4),IF(INDEX('Capacity Summary'!$H$139:$BG$238,MATCH('Capacity Backing (Hide)'!U$132,'Capacity Summary'!$B$139:$B$238,0),MATCH('Capacity Backing (Hide)'!$A172,'Capacity Summary'!$H$138:$BG$138,0))&lt;&gt;0,INDEX('Capacity Summary'!$H$139:$BG$238,MATCH('Capacity Backing (Hide)'!U$132,'Capacity Summary'!$B$139:$B$238,0),MATCH('Capacity Backing (Hide)'!$A172,'Capacity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(Hide)'!$A172,'Capacity Summary'!$H$138:$BG$138,0))="x",INDEX('Capacity Summary'!$C$139:$E$238,MATCH('Capacity Backing (Hide)'!V$132,'Capacity Summary'!$B$139:$B$238,0),4),IF(INDEX('Capacity Summary'!$H$139:$BG$238,MATCH('Capacity Backing (Hide)'!V$132,'Capacity Summary'!$B$139:$B$238,0),MATCH('Capacity Backing (Hide)'!$A172,'Capacity Summary'!$H$138:$BG$138,0))&lt;&gt;0,INDEX('Capacity Summary'!$H$139:$BG$238,MATCH('Capacity Backing (Hide)'!V$132,'Capacity Summary'!$B$139:$B$238,0),MATCH('Capacity Backing (Hide)'!$A172,'Capacity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(Hide)'!$A172,'Capacity Summary'!$H$138:$BG$138,0))="x",INDEX('Capacity Summary'!$C$139:$E$238,MATCH('Capacity Backing (Hide)'!W$132,'Capacity Summary'!$B$139:$B$238,0),4),IF(INDEX('Capacity Summary'!$H$139:$BG$238,MATCH('Capacity Backing (Hide)'!W$132,'Capacity Summary'!$B$139:$B$238,0),MATCH('Capacity Backing (Hide)'!$A172,'Capacity Summary'!$H$138:$BG$138,0))&lt;&gt;0,INDEX('Capacity Summary'!$H$139:$BG$238,MATCH('Capacity Backing (Hide)'!W$132,'Capacity Summary'!$B$139:$B$238,0),MATCH('Capacity Backing (Hide)'!$A172,'Capacity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(Hide)'!$A172,'Capacity Summary'!$H$138:$BG$138,0))="x",INDEX('Capacity Summary'!$C$139:$E$238,MATCH('Capacity Backing (Hide)'!X$132,'Capacity Summary'!$B$139:$B$238,0),4),IF(INDEX('Capacity Summary'!$H$139:$BG$238,MATCH('Capacity Backing (Hide)'!X$132,'Capacity Summary'!$B$139:$B$238,0),MATCH('Capacity Backing (Hide)'!$A172,'Capacity Summary'!$H$138:$BG$138,0))&lt;&gt;0,INDEX('Capacity Summary'!$H$139:$BG$238,MATCH('Capacity Backing (Hide)'!X$132,'Capacity Summary'!$B$139:$B$238,0),MATCH('Capacity Backing (Hide)'!$A172,'Capacity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(Hide)'!$A172,'Capacity Summary'!$H$138:$BG$138,0))="x",INDEX('Capacity Summary'!$C$139:$E$238,MATCH('Capacity Backing (Hide)'!Y$132,'Capacity Summary'!$B$139:$B$238,0),4),IF(INDEX('Capacity Summary'!$H$139:$BG$238,MATCH('Capacity Backing (Hide)'!Y$132,'Capacity Summary'!$B$139:$B$238,0),MATCH('Capacity Backing (Hide)'!$A172,'Capacity Summary'!$H$138:$BG$138,0))&lt;&gt;0,INDEX('Capacity Summary'!$H$139:$BG$238,MATCH('Capacity Backing (Hide)'!Y$132,'Capacity Summary'!$B$139:$B$238,0),MATCH('Capacity Backing (Hide)'!$A172,'Capacity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(Hide)'!$A172,'Capacity Summary'!$H$138:$BG$138,0))="x",INDEX('Capacity Summary'!$C$139:$E$238,MATCH('Capacity Backing (Hide)'!Z$132,'Capacity Summary'!$B$139:$B$238,0),4),IF(INDEX('Capacity Summary'!$H$139:$BG$238,MATCH('Capacity Backing (Hide)'!Z$132,'Capacity Summary'!$B$139:$B$238,0),MATCH('Capacity Backing (Hide)'!$A172,'Capacity Summary'!$H$138:$BG$138,0))&lt;&gt;0,INDEX('Capacity Summary'!$H$139:$BG$238,MATCH('Capacity Backing (Hide)'!Z$132,'Capacity Summary'!$B$139:$B$238,0),MATCH('Capacity Backing (Hide)'!$A172,'Capacity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(Hide)'!$A172,'Capacity Summary'!$H$138:$BG$138,0))="x",INDEX('Capacity Summary'!$C$139:$E$238,MATCH('Capacity Backing (Hide)'!AA$132,'Capacity Summary'!$B$139:$B$238,0),4),IF(INDEX('Capacity Summary'!$H$139:$BG$238,MATCH('Capacity Backing (Hide)'!AA$132,'Capacity Summary'!$B$139:$B$238,0),MATCH('Capacity Backing (Hide)'!$A172,'Capacity Summary'!$H$138:$BG$138,0))&lt;&gt;0,INDEX('Capacity Summary'!$H$139:$BG$238,MATCH('Capacity Backing (Hide)'!AA$132,'Capacity Summary'!$B$139:$B$238,0),MATCH('Capacity Backing (Hide)'!$A172,'Capacity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(Hide)'!$A172,'Capacity Summary'!$H$138:$BG$138,0))="x",INDEX('Capacity Summary'!$C$139:$E$238,MATCH('Capacity Backing (Hide)'!AB$132,'Capacity Summary'!$B$139:$B$238,0),4),IF(INDEX('Capacity Summary'!$H$139:$BG$238,MATCH('Capacity Backing (Hide)'!AB$132,'Capacity Summary'!$B$139:$B$238,0),MATCH('Capacity Backing (Hide)'!$A172,'Capacity Summary'!$H$138:$BG$138,0))&lt;&gt;0,INDEX('Capacity Summary'!$H$139:$BG$238,MATCH('Capacity Backing (Hide)'!AB$132,'Capacity Summary'!$B$139:$B$238,0),MATCH('Capacity Backing (Hide)'!$A172,'Capacity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(Hide)'!$A172,'Capacity Summary'!$H$138:$BG$138,0))="x",INDEX('Capacity Summary'!$C$139:$E$238,MATCH('Capacity Backing (Hide)'!AC$132,'Capacity Summary'!$B$139:$B$238,0),4),IF(INDEX('Capacity Summary'!$H$139:$BG$238,MATCH('Capacity Backing (Hide)'!AC$132,'Capacity Summary'!$B$139:$B$238,0),MATCH('Capacity Backing (Hide)'!$A172,'Capacity Summary'!$H$138:$BG$138,0))&lt;&gt;0,INDEX('Capacity Summary'!$H$139:$BG$238,MATCH('Capacity Backing (Hide)'!AC$132,'Capacity Summary'!$B$139:$B$238,0),MATCH('Capacity Backing (Hide)'!$A172,'Capacity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(Hide)'!$A172,'Capacity Summary'!$H$138:$BG$138,0))="x",INDEX('Capacity Summary'!$C$139:$E$238,MATCH('Capacity Backing (Hide)'!AD$132,'Capacity Summary'!$B$139:$B$238,0),4),IF(INDEX('Capacity Summary'!$H$139:$BG$238,MATCH('Capacity Backing (Hide)'!AD$132,'Capacity Summary'!$B$139:$B$238,0),MATCH('Capacity Backing (Hide)'!$A172,'Capacity Summary'!$H$138:$BG$138,0))&lt;&gt;0,INDEX('Capacity Summary'!$H$139:$BG$238,MATCH('Capacity Backing (Hide)'!AD$132,'Capacity Summary'!$B$139:$B$238,0),MATCH('Capacity Backing (Hide)'!$A172,'Capacity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(Hide)'!$A172,'Capacity Summary'!$H$138:$BG$138,0))="x",INDEX('Capacity Summary'!$C$139:$E$238,MATCH('Capacity Backing (Hide)'!AE$132,'Capacity Summary'!$B$139:$B$238,0),4),IF(INDEX('Capacity Summary'!$H$139:$BG$238,MATCH('Capacity Backing (Hide)'!AE$132,'Capacity Summary'!$B$139:$B$238,0),MATCH('Capacity Backing (Hide)'!$A172,'Capacity Summary'!$H$138:$BG$138,0))&lt;&gt;0,INDEX('Capacity Summary'!$H$139:$BG$238,MATCH('Capacity Backing (Hide)'!AE$132,'Capacity Summary'!$B$139:$B$238,0),MATCH('Capacity Backing (Hide)'!$A172,'Capacity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(Hide)'!$A172,'Capacity Summary'!$H$138:$BG$138,0))="x",INDEX('Capacity Summary'!$C$139:$E$238,MATCH('Capacity Backing (Hide)'!AF$132,'Capacity Summary'!$B$139:$B$238,0),4),IF(INDEX('Capacity Summary'!$H$139:$BG$238,MATCH('Capacity Backing (Hide)'!AF$132,'Capacity Summary'!$B$139:$B$238,0),MATCH('Capacity Backing (Hide)'!$A172,'Capacity Summary'!$H$138:$BG$138,0))&lt;&gt;0,INDEX('Capacity Summary'!$H$139:$BG$238,MATCH('Capacity Backing (Hide)'!AF$132,'Capacity Summary'!$B$139:$B$238,0),MATCH('Capacity Backing (Hide)'!$A172,'Capacity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(Hide)'!$A172,'Capacity Summary'!$H$138:$BG$138,0))="x",INDEX('Capacity Summary'!$C$139:$E$238,MATCH('Capacity Backing (Hide)'!AG$132,'Capacity Summary'!$B$139:$B$238,0),4),IF(INDEX('Capacity Summary'!$H$139:$BG$238,MATCH('Capacity Backing (Hide)'!AG$132,'Capacity Summary'!$B$139:$B$238,0),MATCH('Capacity Backing (Hide)'!$A172,'Capacity Summary'!$H$138:$BG$138,0))&lt;&gt;0,INDEX('Capacity Summary'!$H$139:$BG$238,MATCH('Capacity Backing (Hide)'!AG$132,'Capacity Summary'!$B$139:$B$238,0),MATCH('Capacity Backing (Hide)'!$A172,'Capacity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(Hide)'!$A172,'Capacity Summary'!$H$138:$BG$138,0))="x",INDEX('Capacity Summary'!$C$139:$E$238,MATCH('Capacity Backing (Hide)'!AH$132,'Capacity Summary'!$B$139:$B$238,0),4),IF(INDEX('Capacity Summary'!$H$139:$BG$238,MATCH('Capacity Backing (Hide)'!AH$132,'Capacity Summary'!$B$139:$B$238,0),MATCH('Capacity Backing (Hide)'!$A172,'Capacity Summary'!$H$138:$BG$138,0))&lt;&gt;0,INDEX('Capacity Summary'!$H$139:$BG$238,MATCH('Capacity Backing (Hide)'!AH$132,'Capacity Summary'!$B$139:$B$238,0),MATCH('Capacity Backing (Hide)'!$A172,'Capacity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(Hide)'!$A172,'Capacity Summary'!$H$138:$BG$138,0))="x",INDEX('Capacity Summary'!$C$139:$E$238,MATCH('Capacity Backing (Hide)'!AI$132,'Capacity Summary'!$B$139:$B$238,0),4),IF(INDEX('Capacity Summary'!$H$139:$BG$238,MATCH('Capacity Backing (Hide)'!AI$132,'Capacity Summary'!$B$139:$B$238,0),MATCH('Capacity Backing (Hide)'!$A172,'Capacity Summary'!$H$138:$BG$138,0))&lt;&gt;0,INDEX('Capacity Summary'!$H$139:$BG$238,MATCH('Capacity Backing (Hide)'!AI$132,'Capacity Summary'!$B$139:$B$238,0),MATCH('Capacity Backing (Hide)'!$A172,'Capacity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(Hide)'!$A172,'Capacity Summary'!$H$138:$BG$138,0))="x",INDEX('Capacity Summary'!$C$139:$E$238,MATCH('Capacity Backing (Hide)'!AJ$132,'Capacity Summary'!$B$139:$B$238,0),4),IF(INDEX('Capacity Summary'!$H$139:$BG$238,MATCH('Capacity Backing (Hide)'!AJ$132,'Capacity Summary'!$B$139:$B$238,0),MATCH('Capacity Backing (Hide)'!$A172,'Capacity Summary'!$H$138:$BG$138,0))&lt;&gt;0,INDEX('Capacity Summary'!$H$139:$BG$238,MATCH('Capacity Backing (Hide)'!AJ$132,'Capacity Summary'!$B$139:$B$238,0),MATCH('Capacity Backing (Hide)'!$A172,'Capacity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(Hide)'!$A172,'Capacity Summary'!$H$138:$BG$138,0))="x",INDEX('Capacity Summary'!$C$139:$E$238,MATCH('Capacity Backing (Hide)'!AK$132,'Capacity Summary'!$B$139:$B$238,0),4),IF(INDEX('Capacity Summary'!$H$139:$BG$238,MATCH('Capacity Backing (Hide)'!AK$132,'Capacity Summary'!$B$139:$B$238,0),MATCH('Capacity Backing (Hide)'!$A172,'Capacity Summary'!$H$138:$BG$138,0))&lt;&gt;0,INDEX('Capacity Summary'!$H$139:$BG$238,MATCH('Capacity Backing (Hide)'!AK$132,'Capacity Summary'!$B$139:$B$238,0),MATCH('Capacity Backing (Hide)'!$A172,'Capacity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(Hide)'!$A172,'Capacity Summary'!$H$138:$BG$138,0))="x",INDEX('Capacity Summary'!$C$139:$E$238,MATCH('Capacity Backing (Hide)'!AL$132,'Capacity Summary'!$B$139:$B$238,0),4),IF(INDEX('Capacity Summary'!$H$139:$BG$238,MATCH('Capacity Backing (Hide)'!AL$132,'Capacity Summary'!$B$139:$B$238,0),MATCH('Capacity Backing (Hide)'!$A172,'Capacity Summary'!$H$138:$BG$138,0))&lt;&gt;0,INDEX('Capacity Summary'!$H$139:$BG$238,MATCH('Capacity Backing (Hide)'!AL$132,'Capacity Summary'!$B$139:$B$238,0),MATCH('Capacity Backing (Hide)'!$A172,'Capacity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(Hide)'!$A172,'Capacity Summary'!$H$138:$BG$138,0))="x",INDEX('Capacity Summary'!$C$139:$E$238,MATCH('Capacity Backing (Hide)'!AM$132,'Capacity Summary'!$B$139:$B$238,0),4),IF(INDEX('Capacity Summary'!$H$139:$BG$238,MATCH('Capacity Backing (Hide)'!AM$132,'Capacity Summary'!$B$139:$B$238,0),MATCH('Capacity Backing (Hide)'!$A172,'Capacity Summary'!$H$138:$BG$138,0))&lt;&gt;0,INDEX('Capacity Summary'!$H$139:$BG$238,MATCH('Capacity Backing (Hide)'!AM$132,'Capacity Summary'!$B$139:$B$238,0),MATCH('Capacity Backing (Hide)'!$A172,'Capacity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(Hide)'!$A172,'Capacity Summary'!$H$138:$BG$138,0))="x",INDEX('Capacity Summary'!$C$139:$E$238,MATCH('Capacity Backing (Hide)'!AN$132,'Capacity Summary'!$B$139:$B$238,0),4),IF(INDEX('Capacity Summary'!$H$139:$BG$238,MATCH('Capacity Backing (Hide)'!AN$132,'Capacity Summary'!$B$139:$B$238,0),MATCH('Capacity Backing (Hide)'!$A172,'Capacity Summary'!$H$138:$BG$138,0))&lt;&gt;0,INDEX('Capacity Summary'!$H$139:$BG$238,MATCH('Capacity Backing (Hide)'!AN$132,'Capacity Summary'!$B$139:$B$238,0),MATCH('Capacity Backing (Hide)'!$A172,'Capacity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(Hide)'!$A172,'Capacity Summary'!$H$138:$BG$138,0))="x",INDEX('Capacity Summary'!$C$139:$E$238,MATCH('Capacity Backing (Hide)'!AO$132,'Capacity Summary'!$B$139:$B$238,0),4),IF(INDEX('Capacity Summary'!$H$139:$BG$238,MATCH('Capacity Backing (Hide)'!AO$132,'Capacity Summary'!$B$139:$B$238,0),MATCH('Capacity Backing (Hide)'!$A172,'Capacity Summary'!$H$138:$BG$138,0))&lt;&gt;0,INDEX('Capacity Summary'!$H$139:$BG$238,MATCH('Capacity Backing (Hide)'!AO$132,'Capacity Summary'!$B$139:$B$238,0),MATCH('Capacity Backing (Hide)'!$A172,'Capacity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(Hide)'!$A172,'Capacity Summary'!$H$138:$BG$138,0))="x",INDEX('Capacity Summary'!$C$139:$E$238,MATCH('Capacity Backing (Hide)'!AP$132,'Capacity Summary'!$B$139:$B$238,0),4),IF(INDEX('Capacity Summary'!$H$139:$BG$238,MATCH('Capacity Backing (Hide)'!AP$132,'Capacity Summary'!$B$139:$B$238,0),MATCH('Capacity Backing (Hide)'!$A172,'Capacity Summary'!$H$138:$BG$138,0))&lt;&gt;0,INDEX('Capacity Summary'!$H$139:$BG$238,MATCH('Capacity Backing (Hide)'!AP$132,'Capacity Summary'!$B$139:$B$238,0),MATCH('Capacity Backing (Hide)'!$A172,'Capacity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(Hide)'!$A172,'Capacity Summary'!$H$138:$BG$138,0))="x",INDEX('Capacity Summary'!$C$139:$E$238,MATCH('Capacity Backing (Hide)'!AQ$132,'Capacity Summary'!$B$139:$B$238,0),4),IF(INDEX('Capacity Summary'!$H$139:$BG$238,MATCH('Capacity Backing (Hide)'!AQ$132,'Capacity Summary'!$B$139:$B$238,0),MATCH('Capacity Backing (Hide)'!$A172,'Capacity Summary'!$H$138:$BG$138,0))&lt;&gt;0,INDEX('Capacity Summary'!$H$139:$BG$238,MATCH('Capacity Backing (Hide)'!AQ$132,'Capacity Summary'!$B$139:$B$238,0),MATCH('Capacity Backing (Hide)'!$A172,'Capacity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(Hide)'!$A172,'Capacity Summary'!$H$138:$BG$138,0))="x",INDEX('Capacity Summary'!$C$139:$E$238,MATCH('Capacity Backing (Hide)'!AR$132,'Capacity Summary'!$B$139:$B$238,0),4),IF(INDEX('Capacity Summary'!$H$139:$BG$238,MATCH('Capacity Backing (Hide)'!AR$132,'Capacity Summary'!$B$139:$B$238,0),MATCH('Capacity Backing (Hide)'!$A172,'Capacity Summary'!$H$138:$BG$138,0))&lt;&gt;0,INDEX('Capacity Summary'!$H$139:$BG$238,MATCH('Capacity Backing (Hide)'!AR$132,'Capacity Summary'!$B$139:$B$238,0),MATCH('Capacity Backing (Hide)'!$A172,'Capacity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(Hide)'!$A172,'Capacity Summary'!$H$138:$BG$138,0))="x",INDEX('Capacity Summary'!$C$139:$E$238,MATCH('Capacity Backing (Hide)'!AS$132,'Capacity Summary'!$B$139:$B$238,0),4),IF(INDEX('Capacity Summary'!$H$139:$BG$238,MATCH('Capacity Backing (Hide)'!AS$132,'Capacity Summary'!$B$139:$B$238,0),MATCH('Capacity Backing (Hide)'!$A172,'Capacity Summary'!$H$138:$BG$138,0))&lt;&gt;0,INDEX('Capacity Summary'!$H$139:$BG$238,MATCH('Capacity Backing (Hide)'!AS$132,'Capacity Summary'!$B$139:$B$238,0),MATCH('Capacity Backing (Hide)'!$A172,'Capacity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(Hide)'!$A172,'Capacity Summary'!$H$138:$BG$138,0))="x",INDEX('Capacity Summary'!$C$139:$E$238,MATCH('Capacity Backing (Hide)'!AT$132,'Capacity Summary'!$B$139:$B$238,0),4),IF(INDEX('Capacity Summary'!$H$139:$BG$238,MATCH('Capacity Backing (Hide)'!AT$132,'Capacity Summary'!$B$139:$B$238,0),MATCH('Capacity Backing (Hide)'!$A172,'Capacity Summary'!$H$138:$BG$138,0))&lt;&gt;0,INDEX('Capacity Summary'!$H$139:$BG$238,MATCH('Capacity Backing (Hide)'!AT$132,'Capacity Summary'!$B$139:$B$238,0),MATCH('Capacity Backing (Hide)'!$A172,'Capacity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(Hide)'!$A172,'Capacity Summary'!$H$138:$BG$138,0))="x",INDEX('Capacity Summary'!$C$139:$E$238,MATCH('Capacity Backing (Hide)'!AU$132,'Capacity Summary'!$B$139:$B$238,0),4),IF(INDEX('Capacity Summary'!$H$139:$BG$238,MATCH('Capacity Backing (Hide)'!AU$132,'Capacity Summary'!$B$139:$B$238,0),MATCH('Capacity Backing (Hide)'!$A172,'Capacity Summary'!$H$138:$BG$138,0))&lt;&gt;0,INDEX('Capacity Summary'!$H$139:$BG$238,MATCH('Capacity Backing (Hide)'!AU$132,'Capacity Summary'!$B$139:$B$238,0),MATCH('Capacity Backing (Hide)'!$A172,'Capacity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(Hide)'!$A172,'Capacity Summary'!$H$138:$BG$138,0))="x",INDEX('Capacity Summary'!$C$139:$E$238,MATCH('Capacity Backing (Hide)'!AV$132,'Capacity Summary'!$B$139:$B$238,0),4),IF(INDEX('Capacity Summary'!$H$139:$BG$238,MATCH('Capacity Backing (Hide)'!AV$132,'Capacity Summary'!$B$139:$B$238,0),MATCH('Capacity Backing (Hide)'!$A172,'Capacity Summary'!$H$138:$BG$138,0))&lt;&gt;0,INDEX('Capacity Summary'!$H$139:$BG$238,MATCH('Capacity Backing (Hide)'!AV$132,'Capacity Summary'!$B$139:$B$238,0),MATCH('Capacity Backing (Hide)'!$A172,'Capacity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(Hide)'!$A172,'Capacity Summary'!$H$138:$BG$138,0))="x",INDEX('Capacity Summary'!$C$139:$E$238,MATCH('Capacity Backing (Hide)'!AW$132,'Capacity Summary'!$B$139:$B$238,0),4),IF(INDEX('Capacity Summary'!$H$139:$BG$238,MATCH('Capacity Backing (Hide)'!AW$132,'Capacity Summary'!$B$139:$B$238,0),MATCH('Capacity Backing (Hide)'!$A172,'Capacity Summary'!$H$138:$BG$138,0))&lt;&gt;0,INDEX('Capacity Summary'!$H$139:$BG$238,MATCH('Capacity Backing (Hide)'!AW$132,'Capacity Summary'!$B$139:$B$238,0),MATCH('Capacity Backing (Hide)'!$A172,'Capacity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(Hide)'!$A172,'Capacity Summary'!$H$138:$BG$138,0))="x",INDEX('Capacity Summary'!$C$139:$E$238,MATCH('Capacity Backing (Hide)'!AX$132,'Capacity Summary'!$B$139:$B$238,0),4),IF(INDEX('Capacity Summary'!$H$139:$BG$238,MATCH('Capacity Backing (Hide)'!AX$132,'Capacity Summary'!$B$139:$B$238,0),MATCH('Capacity Backing (Hide)'!$A172,'Capacity Summary'!$H$138:$BG$138,0))&lt;&gt;0,INDEX('Capacity Summary'!$H$139:$BG$238,MATCH('Capacity Backing (Hide)'!AX$132,'Capacity Summary'!$B$139:$B$238,0),MATCH('Capacity Backing (Hide)'!$A172,'Capacity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(Hide)'!$A172,'Capacity Summary'!$H$138:$BG$138,0))="x",INDEX('Capacity Summary'!$C$139:$E$238,MATCH('Capacity Backing (Hide)'!AY$132,'Capacity Summary'!$B$139:$B$238,0),4),IF(INDEX('Capacity Summary'!$H$139:$BG$238,MATCH('Capacity Backing (Hide)'!AY$132,'Capacity Summary'!$B$139:$B$238,0),MATCH('Capacity Backing (Hide)'!$A172,'Capacity Summary'!$H$138:$BG$138,0))&lt;&gt;0,INDEX('Capacity Summary'!$H$139:$BG$238,MATCH('Capacity Backing (Hide)'!AY$132,'Capacity Summary'!$B$139:$B$238,0),MATCH('Capacity Backing (Hide)'!$A172,'Capacity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(Hide)'!$A172,'Capacity Summary'!$H$138:$BG$138,0))="x",INDEX('Capacity Summary'!$C$139:$E$238,MATCH('Capacity Backing (Hide)'!AZ$132,'Capacity Summary'!$B$139:$B$238,0),4),IF(INDEX('Capacity Summary'!$H$139:$BG$238,MATCH('Capacity Backing (Hide)'!AZ$132,'Capacity Summary'!$B$139:$B$238,0),MATCH('Capacity Backing (Hide)'!$A172,'Capacity Summary'!$H$138:$BG$138,0))&lt;&gt;0,INDEX('Capacity Summary'!$H$139:$BG$238,MATCH('Capacity Backing (Hide)'!AZ$132,'Capacity Summary'!$B$139:$B$238,0),MATCH('Capacity Backing (Hide)'!$A172,'Capacity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(Hide)'!$A172,'Capacity Summary'!$H$138:$BG$138,0))="x",INDEX('Capacity Summary'!$C$139:$E$238,MATCH('Capacity Backing (Hide)'!BA$132,'Capacity Summary'!$B$139:$B$238,0),4),IF(INDEX('Capacity Summary'!$H$139:$BG$238,MATCH('Capacity Backing (Hide)'!BA$132,'Capacity Summary'!$B$139:$B$238,0),MATCH('Capacity Backing (Hide)'!$A172,'Capacity Summary'!$H$138:$BG$138,0))&lt;&gt;0,INDEX('Capacity Summary'!$H$139:$BG$238,MATCH('Capacity Backing (Hide)'!BA$132,'Capacity Summary'!$B$139:$B$238,0),MATCH('Capacity Backing (Hide)'!$A172,'Capacity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(Hide)'!$A172,'Capacity Summary'!$H$138:$BG$138,0))="x",INDEX('Capacity Summary'!$C$139:$E$238,MATCH('Capacity Backing (Hide)'!BB$132,'Capacity Summary'!$B$139:$B$238,0),4),IF(INDEX('Capacity Summary'!$H$139:$BG$238,MATCH('Capacity Backing (Hide)'!BB$132,'Capacity Summary'!$B$139:$B$238,0),MATCH('Capacity Backing (Hide)'!$A172,'Capacity Summary'!$H$138:$BG$138,0))&lt;&gt;0,INDEX('Capacity Summary'!$H$139:$BG$238,MATCH('Capacity Backing (Hide)'!BB$132,'Capacity Summary'!$B$139:$B$238,0),MATCH('Capacity Backing (Hide)'!$A172,'Capacity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(Hide)'!$A172,'Capacity Summary'!$H$138:$BG$138,0))="x",INDEX('Capacity Summary'!$C$139:$E$238,MATCH('Capacity Backing (Hide)'!BC$132,'Capacity Summary'!$B$139:$B$238,0),4),IF(INDEX('Capacity Summary'!$H$139:$BG$238,MATCH('Capacity Backing (Hide)'!BC$132,'Capacity Summary'!$B$139:$B$238,0),MATCH('Capacity Backing (Hide)'!$A172,'Capacity Summary'!$H$138:$BG$138,0))&lt;&gt;0,INDEX('Capacity Summary'!$H$139:$BG$238,MATCH('Capacity Backing (Hide)'!BC$132,'Capacity Summary'!$B$139:$B$238,0),MATCH('Capacity Backing (Hide)'!$A172,'Capacity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(Hide)'!$A172,'Capacity Summary'!$H$138:$BG$138,0))="x",INDEX('Capacity Summary'!$C$139:$E$238,MATCH('Capacity Backing (Hide)'!BD$132,'Capacity Summary'!$B$139:$B$238,0),4),IF(INDEX('Capacity Summary'!$H$139:$BG$238,MATCH('Capacity Backing (Hide)'!BD$132,'Capacity Summary'!$B$139:$B$238,0),MATCH('Capacity Backing (Hide)'!$A172,'Capacity Summary'!$H$138:$BG$138,0))&lt;&gt;0,INDEX('Capacity Summary'!$H$139:$BG$238,MATCH('Capacity Backing (Hide)'!BD$132,'Capacity Summary'!$B$139:$B$238,0),MATCH('Capacity Backing (Hide)'!$A172,'Capacity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(Hide)'!$A172,'Capacity Summary'!$H$138:$BG$138,0))="x",INDEX('Capacity Summary'!$C$139:$E$238,MATCH('Capacity Backing (Hide)'!BE$132,'Capacity Summary'!$B$139:$B$238,0),4),IF(INDEX('Capacity Summary'!$H$139:$BG$238,MATCH('Capacity Backing (Hide)'!BE$132,'Capacity Summary'!$B$139:$B$238,0),MATCH('Capacity Backing (Hide)'!$A172,'Capacity Summary'!$H$138:$BG$138,0))&lt;&gt;0,INDEX('Capacity Summary'!$H$139:$BG$238,MATCH('Capacity Backing (Hide)'!BE$132,'Capacity Summary'!$B$139:$B$238,0),MATCH('Capacity Backing (Hide)'!$A172,'Capacity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(Hide)'!$A172,'Capacity Summary'!$H$138:$BG$138,0))="x",INDEX('Capacity Summary'!$C$139:$E$238,MATCH('Capacity Backing (Hide)'!BF$132,'Capacity Summary'!$B$139:$B$238,0),4),IF(INDEX('Capacity Summary'!$H$139:$BG$238,MATCH('Capacity Backing (Hide)'!BF$132,'Capacity Summary'!$B$139:$B$238,0),MATCH('Capacity Backing (Hide)'!$A172,'Capacity Summary'!$H$138:$BG$138,0))&lt;&gt;0,INDEX('Capacity Summary'!$H$139:$BG$238,MATCH('Capacity Backing (Hide)'!BF$132,'Capacity Summary'!$B$139:$B$238,0),MATCH('Capacity Backing (Hide)'!$A172,'Capacity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(Hide)'!$A172,'Capacity Summary'!$H$138:$BG$138,0))="x",INDEX('Capacity Summary'!$C$139:$E$238,MATCH('Capacity Backing (Hide)'!BG$132,'Capacity Summary'!$B$139:$B$238,0),4),IF(INDEX('Capacity Summary'!$H$139:$BG$238,MATCH('Capacity Backing (Hide)'!BG$132,'Capacity Summary'!$B$139:$B$238,0),MATCH('Capacity Backing (Hide)'!$A172,'Capacity Summary'!$H$138:$BG$138,0))&lt;&gt;0,INDEX('Capacity Summary'!$H$139:$BG$238,MATCH('Capacity Backing (Hide)'!BG$132,'Capacity Summary'!$B$139:$B$238,0),MATCH('Capacity Backing (Hide)'!$A172,'Capacity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(Hide)'!$A172,'Capacity Summary'!$H$138:$BG$138,0))="x",INDEX('Capacity Summary'!$C$139:$E$238,MATCH('Capacity Backing (Hide)'!BH$132,'Capacity Summary'!$B$139:$B$238,0),4),IF(INDEX('Capacity Summary'!$H$139:$BG$238,MATCH('Capacity Backing (Hide)'!BH$132,'Capacity Summary'!$B$139:$B$238,0),MATCH('Capacity Backing (Hide)'!$A172,'Capacity Summary'!$H$138:$BG$138,0))&lt;&gt;0,INDEX('Capacity Summary'!$H$139:$BG$238,MATCH('Capacity Backing (Hide)'!BH$132,'Capacity Summary'!$B$139:$B$238,0),MATCH('Capacity Backing (Hide)'!$A172,'Capacity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(Hide)'!$A172,'Capacity Summary'!$H$138:$BG$138,0))="x",INDEX('Capacity Summary'!$C$139:$E$238,MATCH('Capacity Backing (Hide)'!BI$132,'Capacity Summary'!$B$139:$B$238,0),4),IF(INDEX('Capacity Summary'!$H$139:$BG$238,MATCH('Capacity Backing (Hide)'!BI$132,'Capacity Summary'!$B$139:$B$238,0),MATCH('Capacity Backing (Hide)'!$A172,'Capacity Summary'!$H$138:$BG$138,0))&lt;&gt;0,INDEX('Capacity Summary'!$H$139:$BG$238,MATCH('Capacity Backing (Hide)'!BI$132,'Capacity Summary'!$B$139:$B$238,0),MATCH('Capacity Backing (Hide)'!$A172,'Capacity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(Hide)'!$A172,'Capacity Summary'!$H$138:$BG$138,0))="x",INDEX('Capacity Summary'!$C$139:$E$238,MATCH('Capacity Backing (Hide)'!BJ$132,'Capacity Summary'!$B$139:$B$238,0),4),IF(INDEX('Capacity Summary'!$H$139:$BG$238,MATCH('Capacity Backing (Hide)'!BJ$132,'Capacity Summary'!$B$139:$B$238,0),MATCH('Capacity Backing (Hide)'!$A172,'Capacity Summary'!$H$138:$BG$138,0))&lt;&gt;0,INDEX('Capacity Summary'!$H$139:$BG$238,MATCH('Capacity Backing (Hide)'!BJ$132,'Capacity Summary'!$B$139:$B$238,0),MATCH('Capacity Backing (Hide)'!$A172,'Capacity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(Hide)'!$A172,'Capacity Summary'!$H$138:$BG$138,0))="x",INDEX('Capacity Summary'!$C$139:$E$238,MATCH('Capacity Backing (Hide)'!BK$132,'Capacity Summary'!$B$139:$B$238,0),4),IF(INDEX('Capacity Summary'!$H$139:$BG$238,MATCH('Capacity Backing (Hide)'!BK$132,'Capacity Summary'!$B$139:$B$238,0),MATCH('Capacity Backing (Hide)'!$A172,'Capacity Summary'!$H$138:$BG$138,0))&lt;&gt;0,INDEX('Capacity Summary'!$H$139:$BG$238,MATCH('Capacity Backing (Hide)'!BK$132,'Capacity Summary'!$B$139:$B$238,0),MATCH('Capacity Backing (Hide)'!$A172,'Capacity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(Hide)'!$A172,'Capacity Summary'!$H$138:$BG$138,0))="x",INDEX('Capacity Summary'!$C$139:$E$238,MATCH('Capacity Backing (Hide)'!BL$132,'Capacity Summary'!$B$139:$B$238,0),4),IF(INDEX('Capacity Summary'!$H$139:$BG$238,MATCH('Capacity Backing (Hide)'!BL$132,'Capacity Summary'!$B$139:$B$238,0),MATCH('Capacity Backing (Hide)'!$A172,'Capacity Summary'!$H$138:$BG$138,0))&lt;&gt;0,INDEX('Capacity Summary'!$H$139:$BG$238,MATCH('Capacity Backing (Hide)'!BL$132,'Capacity Summary'!$B$139:$B$238,0),MATCH('Capacity Backing (Hide)'!$A172,'Capacity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(Hide)'!$A172,'Capacity Summary'!$H$138:$BG$138,0))="x",INDEX('Capacity Summary'!$C$139:$E$238,MATCH('Capacity Backing (Hide)'!BM$132,'Capacity Summary'!$B$139:$B$238,0),4),IF(INDEX('Capacity Summary'!$H$139:$BG$238,MATCH('Capacity Backing (Hide)'!BM$132,'Capacity Summary'!$B$139:$B$238,0),MATCH('Capacity Backing (Hide)'!$A172,'Capacity Summary'!$H$138:$BG$138,0))&lt;&gt;0,INDEX('Capacity Summary'!$H$139:$BG$238,MATCH('Capacity Backing (Hide)'!BM$132,'Capacity Summary'!$B$139:$B$238,0),MATCH('Capacity Backing (Hide)'!$A172,'Capacity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(Hide)'!$A172,'Capacity Summary'!$H$138:$BG$138,0))="x",INDEX('Capacity Summary'!$C$139:$E$238,MATCH('Capacity Backing (Hide)'!BN$132,'Capacity Summary'!$B$139:$B$238,0),4),IF(INDEX('Capacity Summary'!$H$139:$BG$238,MATCH('Capacity Backing (Hide)'!BN$132,'Capacity Summary'!$B$139:$B$238,0),MATCH('Capacity Backing (Hide)'!$A172,'Capacity Summary'!$H$138:$BG$138,0))&lt;&gt;0,INDEX('Capacity Summary'!$H$139:$BG$238,MATCH('Capacity Backing (Hide)'!BN$132,'Capacity Summary'!$B$139:$B$238,0),MATCH('Capacity Backing (Hide)'!$A172,'Capacity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(Hide)'!$A172,'Capacity Summary'!$H$138:$BG$138,0))="x",INDEX('Capacity Summary'!$C$139:$E$238,MATCH('Capacity Backing (Hide)'!BO$132,'Capacity Summary'!$B$139:$B$238,0),4),IF(INDEX('Capacity Summary'!$H$139:$BG$238,MATCH('Capacity Backing (Hide)'!BO$132,'Capacity Summary'!$B$139:$B$238,0),MATCH('Capacity Backing (Hide)'!$A172,'Capacity Summary'!$H$138:$BG$138,0))&lt;&gt;0,INDEX('Capacity Summary'!$H$139:$BG$238,MATCH('Capacity Backing (Hide)'!BO$132,'Capacity Summary'!$B$139:$B$238,0),MATCH('Capacity Backing (Hide)'!$A172,'Capacity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(Hide)'!$A172,'Capacity Summary'!$H$138:$BG$138,0))="x",INDEX('Capacity Summary'!$C$139:$E$238,MATCH('Capacity Backing (Hide)'!BP$132,'Capacity Summary'!$B$139:$B$238,0),4),IF(INDEX('Capacity Summary'!$H$139:$BG$238,MATCH('Capacity Backing (Hide)'!BP$132,'Capacity Summary'!$B$139:$B$238,0),MATCH('Capacity Backing (Hide)'!$A172,'Capacity Summary'!$H$138:$BG$138,0))&lt;&gt;0,INDEX('Capacity Summary'!$H$139:$BG$238,MATCH('Capacity Backing (Hide)'!BP$132,'Capacity Summary'!$B$139:$B$238,0),MATCH('Capacity Backing (Hide)'!$A172,'Capacity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(Hide)'!$A172,'Capacity Summary'!$H$138:$BG$138,0))="x",INDEX('Capacity Summary'!$C$139:$E$238,MATCH('Capacity Backing (Hide)'!BQ$132,'Capacity Summary'!$B$139:$B$238,0),4),IF(INDEX('Capacity Summary'!$H$139:$BG$238,MATCH('Capacity Backing (Hide)'!BQ$132,'Capacity Summary'!$B$139:$B$238,0),MATCH('Capacity Backing (Hide)'!$A172,'Capacity Summary'!$H$138:$BG$138,0))&lt;&gt;0,INDEX('Capacity Summary'!$H$139:$BG$238,MATCH('Capacity Backing (Hide)'!BQ$132,'Capacity Summary'!$B$139:$B$238,0),MATCH('Capacity Backing (Hide)'!$A172,'Capacity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(Hide)'!$A172,'Capacity Summary'!$H$138:$BG$138,0))="x",INDEX('Capacity Summary'!$C$139:$E$238,MATCH('Capacity Backing (Hide)'!BR$132,'Capacity Summary'!$B$139:$B$238,0),4),IF(INDEX('Capacity Summary'!$H$139:$BG$238,MATCH('Capacity Backing (Hide)'!BR$132,'Capacity Summary'!$B$139:$B$238,0),MATCH('Capacity Backing (Hide)'!$A172,'Capacity Summary'!$H$138:$BG$138,0))&lt;&gt;0,INDEX('Capacity Summary'!$H$139:$BG$238,MATCH('Capacity Backing (Hide)'!BR$132,'Capacity Summary'!$B$139:$B$238,0),MATCH('Capacity Backing (Hide)'!$A172,'Capacity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(Hide)'!$A172,'Capacity Summary'!$H$138:$BG$138,0))="x",INDEX('Capacity Summary'!$C$139:$E$238,MATCH('Capacity Backing (Hide)'!BS$132,'Capacity Summary'!$B$139:$B$238,0),4),IF(INDEX('Capacity Summary'!$H$139:$BG$238,MATCH('Capacity Backing (Hide)'!BS$132,'Capacity Summary'!$B$139:$B$238,0),MATCH('Capacity Backing (Hide)'!$A172,'Capacity Summary'!$H$138:$BG$138,0))&lt;&gt;0,INDEX('Capacity Summary'!$H$139:$BG$238,MATCH('Capacity Backing (Hide)'!BS$132,'Capacity Summary'!$B$139:$B$238,0),MATCH('Capacity Backing (Hide)'!$A172,'Capacity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(Hide)'!$A172,'Capacity Summary'!$H$138:$BG$138,0))="x",INDEX('Capacity Summary'!$C$139:$E$238,MATCH('Capacity Backing (Hide)'!BT$132,'Capacity Summary'!$B$139:$B$238,0),4),IF(INDEX('Capacity Summary'!$H$139:$BG$238,MATCH('Capacity Backing (Hide)'!BT$132,'Capacity Summary'!$B$139:$B$238,0),MATCH('Capacity Backing (Hide)'!$A172,'Capacity Summary'!$H$138:$BG$138,0))&lt;&gt;0,INDEX('Capacity Summary'!$H$139:$BG$238,MATCH('Capacity Backing (Hide)'!BT$132,'Capacity Summary'!$B$139:$B$238,0),MATCH('Capacity Backing (Hide)'!$A172,'Capacity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(Hide)'!$A172,'Capacity Summary'!$H$138:$BG$138,0))="x",INDEX('Capacity Summary'!$C$139:$E$238,MATCH('Capacity Backing (Hide)'!BU$132,'Capacity Summary'!$B$139:$B$238,0),4),IF(INDEX('Capacity Summary'!$H$139:$BG$238,MATCH('Capacity Backing (Hide)'!BU$132,'Capacity Summary'!$B$139:$B$238,0),MATCH('Capacity Backing (Hide)'!$A172,'Capacity Summary'!$H$138:$BG$138,0))&lt;&gt;0,INDEX('Capacity Summary'!$H$139:$BG$238,MATCH('Capacity Backing (Hide)'!BU$132,'Capacity Summary'!$B$139:$B$238,0),MATCH('Capacity Backing (Hide)'!$A172,'Capacity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(Hide)'!$A172,'Capacity Summary'!$H$138:$BG$138,0))="x",INDEX('Capacity Summary'!$C$139:$E$238,MATCH('Capacity Backing (Hide)'!BV$132,'Capacity Summary'!$B$139:$B$238,0),4),IF(INDEX('Capacity Summary'!$H$139:$BG$238,MATCH('Capacity Backing (Hide)'!BV$132,'Capacity Summary'!$B$139:$B$238,0),MATCH('Capacity Backing (Hide)'!$A172,'Capacity Summary'!$H$138:$BG$138,0))&lt;&gt;0,INDEX('Capacity Summary'!$H$139:$BG$238,MATCH('Capacity Backing (Hide)'!BV$132,'Capacity Summary'!$B$139:$B$238,0),MATCH('Capacity Backing (Hide)'!$A172,'Capacity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(Hide)'!$A172,'Capacity Summary'!$H$138:$BG$138,0))="x",INDEX('Capacity Summary'!$C$139:$E$238,MATCH('Capacity Backing (Hide)'!BW$132,'Capacity Summary'!$B$139:$B$238,0),4),IF(INDEX('Capacity Summary'!$H$139:$BG$238,MATCH('Capacity Backing (Hide)'!BW$132,'Capacity Summary'!$B$139:$B$238,0),MATCH('Capacity Backing (Hide)'!$A172,'Capacity Summary'!$H$138:$BG$138,0))&lt;&gt;0,INDEX('Capacity Summary'!$H$139:$BG$238,MATCH('Capacity Backing (Hide)'!BW$132,'Capacity Summary'!$B$139:$B$238,0),MATCH('Capacity Backing (Hide)'!$A172,'Capacity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(Hide)'!$A172,'Capacity Summary'!$H$138:$BG$138,0))="x",INDEX('Capacity Summary'!$C$139:$E$238,MATCH('Capacity Backing (Hide)'!BX$132,'Capacity Summary'!$B$139:$B$238,0),4),IF(INDEX('Capacity Summary'!$H$139:$BG$238,MATCH('Capacity Backing (Hide)'!BX$132,'Capacity Summary'!$B$139:$B$238,0),MATCH('Capacity Backing (Hide)'!$A172,'Capacity Summary'!$H$138:$BG$138,0))&lt;&gt;0,INDEX('Capacity Summary'!$H$139:$BG$238,MATCH('Capacity Backing (Hide)'!BX$132,'Capacity Summary'!$B$139:$B$238,0),MATCH('Capacity Backing (Hide)'!$A172,'Capacity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(Hide)'!$A172,'Capacity Summary'!$H$138:$BG$138,0))="x",INDEX('Capacity Summary'!$C$139:$E$238,MATCH('Capacity Backing (Hide)'!BY$132,'Capacity Summary'!$B$139:$B$238,0),4),IF(INDEX('Capacity Summary'!$H$139:$BG$238,MATCH('Capacity Backing (Hide)'!BY$132,'Capacity Summary'!$B$139:$B$238,0),MATCH('Capacity Backing (Hide)'!$A172,'Capacity Summary'!$H$138:$BG$138,0))&lt;&gt;0,INDEX('Capacity Summary'!$H$139:$BG$238,MATCH('Capacity Backing (Hide)'!BY$132,'Capacity Summary'!$B$139:$B$238,0),MATCH('Capacity Backing (Hide)'!$A172,'Capacity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(Hide)'!$A172,'Capacity Summary'!$H$138:$BG$138,0))="x",INDEX('Capacity Summary'!$C$139:$E$238,MATCH('Capacity Backing (Hide)'!BZ$132,'Capacity Summary'!$B$139:$B$238,0),4),IF(INDEX('Capacity Summary'!$H$139:$BG$238,MATCH('Capacity Backing (Hide)'!BZ$132,'Capacity Summary'!$B$139:$B$238,0),MATCH('Capacity Backing (Hide)'!$A172,'Capacity Summary'!$H$138:$BG$138,0))&lt;&gt;0,INDEX('Capacity Summary'!$H$139:$BG$238,MATCH('Capacity Backing (Hide)'!BZ$132,'Capacity Summary'!$B$139:$B$238,0),MATCH('Capacity Backing (Hide)'!$A172,'Capacity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(Hide)'!$A172,'Capacity Summary'!$H$138:$BG$138,0))="x",INDEX('Capacity Summary'!$C$139:$E$238,MATCH('Capacity Backing (Hide)'!CA$132,'Capacity Summary'!$B$139:$B$238,0),4),IF(INDEX('Capacity Summary'!$H$139:$BG$238,MATCH('Capacity Backing (Hide)'!CA$132,'Capacity Summary'!$B$139:$B$238,0),MATCH('Capacity Backing (Hide)'!$A172,'Capacity Summary'!$H$138:$BG$138,0))&lt;&gt;0,INDEX('Capacity Summary'!$H$139:$BG$238,MATCH('Capacity Backing (Hide)'!CA$132,'Capacity Summary'!$B$139:$B$238,0),MATCH('Capacity Backing (Hide)'!$A172,'Capacity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(Hide)'!$A172,'Capacity Summary'!$H$138:$BG$138,0))="x",INDEX('Capacity Summary'!$C$139:$E$238,MATCH('Capacity Backing (Hide)'!CB$132,'Capacity Summary'!$B$139:$B$238,0),4),IF(INDEX('Capacity Summary'!$H$139:$BG$238,MATCH('Capacity Backing (Hide)'!CB$132,'Capacity Summary'!$B$139:$B$238,0),MATCH('Capacity Backing (Hide)'!$A172,'Capacity Summary'!$H$138:$BG$138,0))&lt;&gt;0,INDEX('Capacity Summary'!$H$139:$BG$238,MATCH('Capacity Backing (Hide)'!CB$132,'Capacity Summary'!$B$139:$B$238,0),MATCH('Capacity Backing (Hide)'!$A172,'Capacity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(Hide)'!$A172,'Capacity Summary'!$H$138:$BG$138,0))="x",INDEX('Capacity Summary'!$C$139:$E$238,MATCH('Capacity Backing (Hide)'!CC$132,'Capacity Summary'!$B$139:$B$238,0),4),IF(INDEX('Capacity Summary'!$H$139:$BG$238,MATCH('Capacity Backing (Hide)'!CC$132,'Capacity Summary'!$B$139:$B$238,0),MATCH('Capacity Backing (Hide)'!$A172,'Capacity Summary'!$H$138:$BG$138,0))&lt;&gt;0,INDEX('Capacity Summary'!$H$139:$BG$238,MATCH('Capacity Backing (Hide)'!CC$132,'Capacity Summary'!$B$139:$B$238,0),MATCH('Capacity Backing (Hide)'!$A172,'Capacity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(Hide)'!$A172,'Capacity Summary'!$H$138:$BG$138,0))="x",INDEX('Capacity Summary'!$C$139:$E$238,MATCH('Capacity Backing (Hide)'!CD$132,'Capacity Summary'!$B$139:$B$238,0),4),IF(INDEX('Capacity Summary'!$H$139:$BG$238,MATCH('Capacity Backing (Hide)'!CD$132,'Capacity Summary'!$B$139:$B$238,0),MATCH('Capacity Backing (Hide)'!$A172,'Capacity Summary'!$H$138:$BG$138,0))&lt;&gt;0,INDEX('Capacity Summary'!$H$139:$BG$238,MATCH('Capacity Backing (Hide)'!CD$132,'Capacity Summary'!$B$139:$B$238,0),MATCH('Capacity Backing (Hide)'!$A172,'Capacity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(Hide)'!$A172,'Capacity Summary'!$H$138:$BG$138,0))="x",INDEX('Capacity Summary'!$C$139:$E$238,MATCH('Capacity Backing (Hide)'!CE$132,'Capacity Summary'!$B$139:$B$238,0),4),IF(INDEX('Capacity Summary'!$H$139:$BG$238,MATCH('Capacity Backing (Hide)'!CE$132,'Capacity Summary'!$B$139:$B$238,0),MATCH('Capacity Backing (Hide)'!$A172,'Capacity Summary'!$H$138:$BG$138,0))&lt;&gt;0,INDEX('Capacity Summary'!$H$139:$BG$238,MATCH('Capacity Backing (Hide)'!CE$132,'Capacity Summary'!$B$139:$B$238,0),MATCH('Capacity Backing (Hide)'!$A172,'Capacity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(Hide)'!$A172,'Capacity Summary'!$H$138:$BG$138,0))="x",INDEX('Capacity Summary'!$C$139:$E$238,MATCH('Capacity Backing (Hide)'!CF$132,'Capacity Summary'!$B$139:$B$238,0),4),IF(INDEX('Capacity Summary'!$H$139:$BG$238,MATCH('Capacity Backing (Hide)'!CF$132,'Capacity Summary'!$B$139:$B$238,0),MATCH('Capacity Backing (Hide)'!$A172,'Capacity Summary'!$H$138:$BG$138,0))&lt;&gt;0,INDEX('Capacity Summary'!$H$139:$BG$238,MATCH('Capacity Backing (Hide)'!CF$132,'Capacity Summary'!$B$139:$B$238,0),MATCH('Capacity Backing (Hide)'!$A172,'Capacity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(Hide)'!$A172,'Capacity Summary'!$H$138:$BG$138,0))="x",INDEX('Capacity Summary'!$C$139:$E$238,MATCH('Capacity Backing (Hide)'!CG$132,'Capacity Summary'!$B$139:$B$238,0),4),IF(INDEX('Capacity Summary'!$H$139:$BG$238,MATCH('Capacity Backing (Hide)'!CG$132,'Capacity Summary'!$B$139:$B$238,0),MATCH('Capacity Backing (Hide)'!$A172,'Capacity Summary'!$H$138:$BG$138,0))&lt;&gt;0,INDEX('Capacity Summary'!$H$139:$BG$238,MATCH('Capacity Backing (Hide)'!CG$132,'Capacity Summary'!$B$139:$B$238,0),MATCH('Capacity Backing (Hide)'!$A172,'Capacity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(Hide)'!$A172,'Capacity Summary'!$H$138:$BG$138,0))="x",INDEX('Capacity Summary'!$C$139:$E$238,MATCH('Capacity Backing (Hide)'!CH$132,'Capacity Summary'!$B$139:$B$238,0),4),IF(INDEX('Capacity Summary'!$H$139:$BG$238,MATCH('Capacity Backing (Hide)'!CH$132,'Capacity Summary'!$B$139:$B$238,0),MATCH('Capacity Backing (Hide)'!$A172,'Capacity Summary'!$H$138:$BG$138,0))&lt;&gt;0,INDEX('Capacity Summary'!$H$139:$BG$238,MATCH('Capacity Backing (Hide)'!CH$132,'Capacity Summary'!$B$139:$B$238,0),MATCH('Capacity Backing (Hide)'!$A172,'Capacity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(Hide)'!$A172,'Capacity Summary'!$H$138:$BG$138,0))="x",INDEX('Capacity Summary'!$C$139:$E$238,MATCH('Capacity Backing (Hide)'!CI$132,'Capacity Summary'!$B$139:$B$238,0),4),IF(INDEX('Capacity Summary'!$H$139:$BG$238,MATCH('Capacity Backing (Hide)'!CI$132,'Capacity Summary'!$B$139:$B$238,0),MATCH('Capacity Backing (Hide)'!$A172,'Capacity Summary'!$H$138:$BG$138,0))&lt;&gt;0,INDEX('Capacity Summary'!$H$139:$BG$238,MATCH('Capacity Backing (Hide)'!CI$132,'Capacity Summary'!$B$139:$B$238,0),MATCH('Capacity Backing (Hide)'!$A172,'Capacity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(Hide)'!$A172,'Capacity Summary'!$H$138:$BG$138,0))="x",INDEX('Capacity Summary'!$C$139:$E$238,MATCH('Capacity Backing (Hide)'!CJ$132,'Capacity Summary'!$B$139:$B$238,0),4),IF(INDEX('Capacity Summary'!$H$139:$BG$238,MATCH('Capacity Backing (Hide)'!CJ$132,'Capacity Summary'!$B$139:$B$238,0),MATCH('Capacity Backing (Hide)'!$A172,'Capacity Summary'!$H$138:$BG$138,0))&lt;&gt;0,INDEX('Capacity Summary'!$H$139:$BG$238,MATCH('Capacity Backing (Hide)'!CJ$132,'Capacity Summary'!$B$139:$B$238,0),MATCH('Capacity Backing (Hide)'!$A172,'Capacity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(Hide)'!$A172,'Capacity Summary'!$H$138:$BG$138,0))="x",INDEX('Capacity Summary'!$C$139:$E$238,MATCH('Capacity Backing (Hide)'!CK$132,'Capacity Summary'!$B$139:$B$238,0),4),IF(INDEX('Capacity Summary'!$H$139:$BG$238,MATCH('Capacity Backing (Hide)'!CK$132,'Capacity Summary'!$B$139:$B$238,0),MATCH('Capacity Backing (Hide)'!$A172,'Capacity Summary'!$H$138:$BG$138,0))&lt;&gt;0,INDEX('Capacity Summary'!$H$139:$BG$238,MATCH('Capacity Backing (Hide)'!CK$132,'Capacity Summary'!$B$139:$B$238,0),MATCH('Capacity Backing (Hide)'!$A172,'Capacity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(Hide)'!$A172,'Capacity Summary'!$H$138:$BG$138,0))="x",INDEX('Capacity Summary'!$C$139:$E$238,MATCH('Capacity Backing (Hide)'!CL$132,'Capacity Summary'!$B$139:$B$238,0),4),IF(INDEX('Capacity Summary'!$H$139:$BG$238,MATCH('Capacity Backing (Hide)'!CL$132,'Capacity Summary'!$B$139:$B$238,0),MATCH('Capacity Backing (Hide)'!$A172,'Capacity Summary'!$H$138:$BG$138,0))&lt;&gt;0,INDEX('Capacity Summary'!$H$139:$BG$238,MATCH('Capacity Backing (Hide)'!CL$132,'Capacity Summary'!$B$139:$B$238,0),MATCH('Capacity Backing (Hide)'!$A172,'Capacity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(Hide)'!$A172,'Capacity Summary'!$H$138:$BG$138,0))="x",INDEX('Capacity Summary'!$C$139:$E$238,MATCH('Capacity Backing (Hide)'!CM$132,'Capacity Summary'!$B$139:$B$238,0),4),IF(INDEX('Capacity Summary'!$H$139:$BG$238,MATCH('Capacity Backing (Hide)'!CM$132,'Capacity Summary'!$B$139:$B$238,0),MATCH('Capacity Backing (Hide)'!$A172,'Capacity Summary'!$H$138:$BG$138,0))&lt;&gt;0,INDEX('Capacity Summary'!$H$139:$BG$238,MATCH('Capacity Backing (Hide)'!CM$132,'Capacity Summary'!$B$139:$B$238,0),MATCH('Capacity Backing (Hide)'!$A172,'Capacity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(Hide)'!$A172,'Capacity Summary'!$H$138:$BG$138,0))="x",INDEX('Capacity Summary'!$C$139:$E$238,MATCH('Capacity Backing (Hide)'!CN$132,'Capacity Summary'!$B$139:$B$238,0),4),IF(INDEX('Capacity Summary'!$H$139:$BG$238,MATCH('Capacity Backing (Hide)'!CN$132,'Capacity Summary'!$B$139:$B$238,0),MATCH('Capacity Backing (Hide)'!$A172,'Capacity Summary'!$H$138:$BG$138,0))&lt;&gt;0,INDEX('Capacity Summary'!$H$139:$BG$238,MATCH('Capacity Backing (Hide)'!CN$132,'Capacity Summary'!$B$139:$B$238,0),MATCH('Capacity Backing (Hide)'!$A172,'Capacity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(Hide)'!$A172,'Capacity Summary'!$H$138:$BG$138,0))="x",INDEX('Capacity Summary'!$C$139:$E$238,MATCH('Capacity Backing (Hide)'!CO$132,'Capacity Summary'!$B$139:$B$238,0),4),IF(INDEX('Capacity Summary'!$H$139:$BG$238,MATCH('Capacity Backing (Hide)'!CO$132,'Capacity Summary'!$B$139:$B$238,0),MATCH('Capacity Backing (Hide)'!$A172,'Capacity Summary'!$H$138:$BG$138,0))&lt;&gt;0,INDEX('Capacity Summary'!$H$139:$BG$238,MATCH('Capacity Backing (Hide)'!CO$132,'Capacity Summary'!$B$139:$B$238,0),MATCH('Capacity Backing (Hide)'!$A172,'Capacity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(Hide)'!$A172,'Capacity Summary'!$H$138:$BG$138,0))="x",INDEX('Capacity Summary'!$C$139:$E$238,MATCH('Capacity Backing (Hide)'!CP$132,'Capacity Summary'!$B$139:$B$238,0),4),IF(INDEX('Capacity Summary'!$H$139:$BG$238,MATCH('Capacity Backing (Hide)'!CP$132,'Capacity Summary'!$B$139:$B$238,0),MATCH('Capacity Backing (Hide)'!$A172,'Capacity Summary'!$H$138:$BG$138,0))&lt;&gt;0,INDEX('Capacity Summary'!$H$139:$BG$238,MATCH('Capacity Backing (Hide)'!CP$132,'Capacity Summary'!$B$139:$B$238,0),MATCH('Capacity Backing (Hide)'!$A172,'Capacity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(Hide)'!$A172,'Capacity Summary'!$H$138:$BG$138,0))="x",INDEX('Capacity Summary'!$C$139:$E$238,MATCH('Capacity Backing (Hide)'!CQ$132,'Capacity Summary'!$B$139:$B$238,0),4),IF(INDEX('Capacity Summary'!$H$139:$BG$238,MATCH('Capacity Backing (Hide)'!CQ$132,'Capacity Summary'!$B$139:$B$238,0),MATCH('Capacity Backing (Hide)'!$A172,'Capacity Summary'!$H$138:$BG$138,0))&lt;&gt;0,INDEX('Capacity Summary'!$H$139:$BG$238,MATCH('Capacity Backing (Hide)'!CQ$132,'Capacity Summary'!$B$139:$B$238,0),MATCH('Capacity Backing (Hide)'!$A172,'Capacity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(Hide)'!$A172,'Capacity Summary'!$H$138:$BG$138,0))="x",INDEX('Capacity Summary'!$C$139:$E$238,MATCH('Capacity Backing (Hide)'!CR$132,'Capacity Summary'!$B$139:$B$238,0),4),IF(INDEX('Capacity Summary'!$H$139:$BG$238,MATCH('Capacity Backing (Hide)'!CR$132,'Capacity Summary'!$B$139:$B$238,0),MATCH('Capacity Backing (Hide)'!$A172,'Capacity Summary'!$H$138:$BG$138,0))&lt;&gt;0,INDEX('Capacity Summary'!$H$139:$BG$238,MATCH('Capacity Backing (Hide)'!CR$132,'Capacity Summary'!$B$139:$B$238,0),MATCH('Capacity Backing (Hide)'!$A172,'Capacity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(Hide)'!$A172,'Capacity Summary'!$H$138:$BG$138,0))="x",INDEX('Capacity Summary'!$C$139:$E$238,MATCH('Capacity Backing (Hide)'!CS$132,'Capacity Summary'!$B$139:$B$238,0),4),IF(INDEX('Capacity Summary'!$H$139:$BG$238,MATCH('Capacity Backing (Hide)'!CS$132,'Capacity Summary'!$B$139:$B$238,0),MATCH('Capacity Backing (Hide)'!$A172,'Capacity Summary'!$H$138:$BG$138,0))&lt;&gt;0,INDEX('Capacity Summary'!$H$139:$BG$238,MATCH('Capacity Backing (Hide)'!CS$132,'Capacity Summary'!$B$139:$B$238,0),MATCH('Capacity Backing (Hide)'!$A172,'Capacity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(Hide)'!$A172,'Capacity Summary'!$H$138:$BG$138,0))="x",INDEX('Capacity Summary'!$C$139:$E$238,MATCH('Capacity Backing (Hide)'!CT$132,'Capacity Summary'!$B$139:$B$238,0),4),IF(INDEX('Capacity Summary'!$H$139:$BG$238,MATCH('Capacity Backing (Hide)'!CT$132,'Capacity Summary'!$B$139:$B$238,0),MATCH('Capacity Backing (Hide)'!$A172,'Capacity Summary'!$H$138:$BG$138,0))&lt;&gt;0,INDEX('Capacity Summary'!$H$139:$BG$238,MATCH('Capacity Backing (Hide)'!CT$132,'Capacity Summary'!$B$139:$B$238,0),MATCH('Capacity Backing (Hide)'!$A172,'Capacity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(Hide)'!$A172,'Capacity Summary'!$H$138:$BG$138,0))="x",INDEX('Capacity Summary'!$C$139:$E$238,MATCH('Capacity Backing (Hide)'!CU$132,'Capacity Summary'!$B$139:$B$238,0),4),IF(INDEX('Capacity Summary'!$H$139:$BG$238,MATCH('Capacity Backing (Hide)'!CU$132,'Capacity Summary'!$B$139:$B$238,0),MATCH('Capacity Backing (Hide)'!$A172,'Capacity Summary'!$H$138:$BG$138,0))&lt;&gt;0,INDEX('Capacity Summary'!$H$139:$BG$238,MATCH('Capacity Backing (Hide)'!CU$132,'Capacity Summary'!$B$139:$B$238,0),MATCH('Capacity Backing (Hide)'!$A172,'Capacity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(Hide)'!$A172,'Capacity Summary'!$H$138:$BG$138,0))="x",INDEX('Capacity Summary'!$C$139:$E$238,MATCH('Capacity Backing (Hide)'!CV$132,'Capacity Summary'!$B$139:$B$238,0),4),IF(INDEX('Capacity Summary'!$H$139:$BG$238,MATCH('Capacity Backing (Hide)'!CV$132,'Capacity Summary'!$B$139:$B$238,0),MATCH('Capacity Backing (Hide)'!$A172,'Capacity Summary'!$H$138:$BG$138,0))&lt;&gt;0,INDEX('Capacity Summary'!$H$139:$BG$238,MATCH('Capacity Backing (Hide)'!CV$132,'Capacity Summary'!$B$139:$B$238,0),MATCH('Capacity Backing (Hide)'!$A172,'Capacity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(Hide)'!$A172,'Capacity Summary'!$H$138:$BG$138,0))="x",INDEX('Capacity Summary'!$C$139:$E$238,MATCH('Capacity Backing (Hide)'!CW$132,'Capacity Summary'!$B$139:$B$238,0),4),IF(INDEX('Capacity Summary'!$H$139:$BG$238,MATCH('Capacity Backing (Hide)'!CW$132,'Capacity Summary'!$B$139:$B$238,0),MATCH('Capacity Backing (Hide)'!$A172,'Capacity Summary'!$H$138:$BG$138,0))&lt;&gt;0,INDEX('Capacity Summary'!$H$139:$BG$238,MATCH('Capacity Backing (Hide)'!CW$132,'Capacity Summary'!$B$139:$B$238,0),MATCH('Capacity Backing (Hide)'!$A172,'Capacity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3" spans="1:101" x14ac:dyDescent="0.35">
      <c r="A173" s="2">
        <f ca="1">'Required Capacity (Hide)'!E43</f>
        <v>44494</v>
      </c>
      <c r="B17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(Hide)'!$A173,'Capacity Summary'!$H$138:$BG$138,0))="x",INDEX('Capacity Summary'!$C$139:$E$238,MATCH('Capacity Backing (Hide)'!B$132,'Capacity Summary'!$B$139:$B$238,0),4),IF(INDEX('Capacity Summary'!$H$139:$BG$238,MATCH('Capacity Backing (Hide)'!B$132,'Capacity Summary'!$B$139:$B$238,0),MATCH('Capacity Backing (Hide)'!$A173,'Capacity Summary'!$H$138:$BG$138,0))&lt;&gt;0,INDEX('Capacity Summary'!$H$139:$BG$238,MATCH('Capacity Backing (Hide)'!B$132,'Capacity Summary'!$B$139:$B$238,0),MATCH('Capacity Backing (Hide)'!$A173,'Capacity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(Hide)'!$A173,'Capacity Summary'!$H$138:$BG$138,0))="x",INDEX('Capacity Summary'!$C$139:$E$238,MATCH('Capacity Backing (Hide)'!C$132,'Capacity Summary'!$B$139:$B$238,0),4),IF(INDEX('Capacity Summary'!$H$139:$BG$238,MATCH('Capacity Backing (Hide)'!C$132,'Capacity Summary'!$B$139:$B$238,0),MATCH('Capacity Backing (Hide)'!$A173,'Capacity Summary'!$H$138:$BG$138,0))&lt;&gt;0,INDEX('Capacity Summary'!$H$139:$BG$238,MATCH('Capacity Backing (Hide)'!C$132,'Capacity Summary'!$B$139:$B$238,0),MATCH('Capacity Backing (Hide)'!$A173,'Capacity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(Hide)'!$A173,'Capacity Summary'!$H$138:$BG$138,0))="x",INDEX('Capacity Summary'!$C$139:$E$238,MATCH('Capacity Backing (Hide)'!D$132,'Capacity Summary'!$B$139:$B$238,0),4),IF(INDEX('Capacity Summary'!$H$139:$BG$238,MATCH('Capacity Backing (Hide)'!D$132,'Capacity Summary'!$B$139:$B$238,0),MATCH('Capacity Backing (Hide)'!$A173,'Capacity Summary'!$H$138:$BG$138,0))&lt;&gt;0,INDEX('Capacity Summary'!$H$139:$BG$238,MATCH('Capacity Backing (Hide)'!D$132,'Capacity Summary'!$B$139:$B$238,0),MATCH('Capacity Backing (Hide)'!$A173,'Capacity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(Hide)'!$A173,'Capacity Summary'!$H$138:$BG$138,0))="x",INDEX('Capacity Summary'!$C$139:$E$238,MATCH('Capacity Backing (Hide)'!E$132,'Capacity Summary'!$B$139:$B$238,0),4),IF(INDEX('Capacity Summary'!$H$139:$BG$238,MATCH('Capacity Backing (Hide)'!E$132,'Capacity Summary'!$B$139:$B$238,0),MATCH('Capacity Backing (Hide)'!$A173,'Capacity Summary'!$H$138:$BG$138,0))&lt;&gt;0,INDEX('Capacity Summary'!$H$139:$BG$238,MATCH('Capacity Backing (Hide)'!E$132,'Capacity Summary'!$B$139:$B$238,0),MATCH('Capacity Backing (Hide)'!$A173,'Capacity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(Hide)'!$A173,'Capacity Summary'!$H$138:$BG$138,0))="x",INDEX('Capacity Summary'!$C$139:$E$238,MATCH('Capacity Backing (Hide)'!F$132,'Capacity Summary'!$B$139:$B$238,0),4),IF(INDEX('Capacity Summary'!$H$139:$BG$238,MATCH('Capacity Backing (Hide)'!F$132,'Capacity Summary'!$B$139:$B$238,0),MATCH('Capacity Backing (Hide)'!$A173,'Capacity Summary'!$H$138:$BG$138,0))&lt;&gt;0,INDEX('Capacity Summary'!$H$139:$BG$238,MATCH('Capacity Backing (Hide)'!F$132,'Capacity Summary'!$B$139:$B$238,0),MATCH('Capacity Backing (Hide)'!$A173,'Capacity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(Hide)'!$A173,'Capacity Summary'!$H$138:$BG$138,0))="x",INDEX('Capacity Summary'!$C$139:$E$238,MATCH('Capacity Backing (Hide)'!G$132,'Capacity Summary'!$B$139:$B$238,0),4),IF(INDEX('Capacity Summary'!$H$139:$BG$238,MATCH('Capacity Backing (Hide)'!G$132,'Capacity Summary'!$B$139:$B$238,0),MATCH('Capacity Backing (Hide)'!$A173,'Capacity Summary'!$H$138:$BG$138,0))&lt;&gt;0,INDEX('Capacity Summary'!$H$139:$BG$238,MATCH('Capacity Backing (Hide)'!G$132,'Capacity Summary'!$B$139:$B$238,0),MATCH('Capacity Backing (Hide)'!$A173,'Capacity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(Hide)'!$A173,'Capacity Summary'!$H$138:$BG$138,0))="x",INDEX('Capacity Summary'!$C$139:$E$238,MATCH('Capacity Backing (Hide)'!H$132,'Capacity Summary'!$B$139:$B$238,0),4),IF(INDEX('Capacity Summary'!$H$139:$BG$238,MATCH('Capacity Backing (Hide)'!H$132,'Capacity Summary'!$B$139:$B$238,0),MATCH('Capacity Backing (Hide)'!$A173,'Capacity Summary'!$H$138:$BG$138,0))&lt;&gt;0,INDEX('Capacity Summary'!$H$139:$BG$238,MATCH('Capacity Backing (Hide)'!H$132,'Capacity Summary'!$B$139:$B$238,0),MATCH('Capacity Backing (Hide)'!$A173,'Capacity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(Hide)'!$A173,'Capacity Summary'!$H$138:$BG$138,0))="x",INDEX('Capacity Summary'!$C$139:$E$238,MATCH('Capacity Backing (Hide)'!I$132,'Capacity Summary'!$B$139:$B$238,0),4),IF(INDEX('Capacity Summary'!$H$139:$BG$238,MATCH('Capacity Backing (Hide)'!I$132,'Capacity Summary'!$B$139:$B$238,0),MATCH('Capacity Backing (Hide)'!$A173,'Capacity Summary'!$H$138:$BG$138,0))&lt;&gt;0,INDEX('Capacity Summary'!$H$139:$BG$238,MATCH('Capacity Backing (Hide)'!I$132,'Capacity Summary'!$B$139:$B$238,0),MATCH('Capacity Backing (Hide)'!$A173,'Capacity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(Hide)'!$A173,'Capacity Summary'!$H$138:$BG$138,0))="x",INDEX('Capacity Summary'!$C$139:$E$238,MATCH('Capacity Backing (Hide)'!J$132,'Capacity Summary'!$B$139:$B$238,0),4),IF(INDEX('Capacity Summary'!$H$139:$BG$238,MATCH('Capacity Backing (Hide)'!J$132,'Capacity Summary'!$B$139:$B$238,0),MATCH('Capacity Backing (Hide)'!$A173,'Capacity Summary'!$H$138:$BG$138,0))&lt;&gt;0,INDEX('Capacity Summary'!$H$139:$BG$238,MATCH('Capacity Backing (Hide)'!J$132,'Capacity Summary'!$B$139:$B$238,0),MATCH('Capacity Backing (Hide)'!$A173,'Capacity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(Hide)'!$A173,'Capacity Summary'!$H$138:$BG$138,0))="x",INDEX('Capacity Summary'!$C$139:$E$238,MATCH('Capacity Backing (Hide)'!K$132,'Capacity Summary'!$B$139:$B$238,0),4),IF(INDEX('Capacity Summary'!$H$139:$BG$238,MATCH('Capacity Backing (Hide)'!K$132,'Capacity Summary'!$B$139:$B$238,0),MATCH('Capacity Backing (Hide)'!$A173,'Capacity Summary'!$H$138:$BG$138,0))&lt;&gt;0,INDEX('Capacity Summary'!$H$139:$BG$238,MATCH('Capacity Backing (Hide)'!K$132,'Capacity Summary'!$B$139:$B$238,0),MATCH('Capacity Backing (Hide)'!$A173,'Capacity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(Hide)'!$A173,'Capacity Summary'!$H$138:$BG$138,0))="x",INDEX('Capacity Summary'!$C$139:$E$238,MATCH('Capacity Backing (Hide)'!L$132,'Capacity Summary'!$B$139:$B$238,0),4),IF(INDEX('Capacity Summary'!$H$139:$BG$238,MATCH('Capacity Backing (Hide)'!L$132,'Capacity Summary'!$B$139:$B$238,0),MATCH('Capacity Backing (Hide)'!$A173,'Capacity Summary'!$H$138:$BG$138,0))&lt;&gt;0,INDEX('Capacity Summary'!$H$139:$BG$238,MATCH('Capacity Backing (Hide)'!L$132,'Capacity Summary'!$B$139:$B$238,0),MATCH('Capacity Backing (Hide)'!$A173,'Capacity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(Hide)'!$A173,'Capacity Summary'!$H$138:$BG$138,0))="x",INDEX('Capacity Summary'!$C$139:$E$238,MATCH('Capacity Backing (Hide)'!M$132,'Capacity Summary'!$B$139:$B$238,0),4),IF(INDEX('Capacity Summary'!$H$139:$BG$238,MATCH('Capacity Backing (Hide)'!M$132,'Capacity Summary'!$B$139:$B$238,0),MATCH('Capacity Backing (Hide)'!$A173,'Capacity Summary'!$H$138:$BG$138,0))&lt;&gt;0,INDEX('Capacity Summary'!$H$139:$BG$238,MATCH('Capacity Backing (Hide)'!M$132,'Capacity Summary'!$B$139:$B$238,0),MATCH('Capacity Backing (Hide)'!$A173,'Capacity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(Hide)'!$A173,'Capacity Summary'!$H$138:$BG$138,0))="x",INDEX('Capacity Summary'!$C$139:$E$238,MATCH('Capacity Backing (Hide)'!N$132,'Capacity Summary'!$B$139:$B$238,0),4),IF(INDEX('Capacity Summary'!$H$139:$BG$238,MATCH('Capacity Backing (Hide)'!N$132,'Capacity Summary'!$B$139:$B$238,0),MATCH('Capacity Backing (Hide)'!$A173,'Capacity Summary'!$H$138:$BG$138,0))&lt;&gt;0,INDEX('Capacity Summary'!$H$139:$BG$238,MATCH('Capacity Backing (Hide)'!N$132,'Capacity Summary'!$B$139:$B$238,0),MATCH('Capacity Backing (Hide)'!$A173,'Capacity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(Hide)'!$A173,'Capacity Summary'!$H$138:$BG$138,0))="x",INDEX('Capacity Summary'!$C$139:$E$238,MATCH('Capacity Backing (Hide)'!O$132,'Capacity Summary'!$B$139:$B$238,0),4),IF(INDEX('Capacity Summary'!$H$139:$BG$238,MATCH('Capacity Backing (Hide)'!O$132,'Capacity Summary'!$B$139:$B$238,0),MATCH('Capacity Backing (Hide)'!$A173,'Capacity Summary'!$H$138:$BG$138,0))&lt;&gt;0,INDEX('Capacity Summary'!$H$139:$BG$238,MATCH('Capacity Backing (Hide)'!O$132,'Capacity Summary'!$B$139:$B$238,0),MATCH('Capacity Backing (Hide)'!$A173,'Capacity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(Hide)'!$A173,'Capacity Summary'!$H$138:$BG$138,0))="x",INDEX('Capacity Summary'!$C$139:$E$238,MATCH('Capacity Backing (Hide)'!P$132,'Capacity Summary'!$B$139:$B$238,0),4),IF(INDEX('Capacity Summary'!$H$139:$BG$238,MATCH('Capacity Backing (Hide)'!P$132,'Capacity Summary'!$B$139:$B$238,0),MATCH('Capacity Backing (Hide)'!$A173,'Capacity Summary'!$H$138:$BG$138,0))&lt;&gt;0,INDEX('Capacity Summary'!$H$139:$BG$238,MATCH('Capacity Backing (Hide)'!P$132,'Capacity Summary'!$B$139:$B$238,0),MATCH('Capacity Backing (Hide)'!$A173,'Capacity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(Hide)'!$A173,'Capacity Summary'!$H$138:$BG$138,0))="x",INDEX('Capacity Summary'!$C$139:$E$238,MATCH('Capacity Backing (Hide)'!Q$132,'Capacity Summary'!$B$139:$B$238,0),4),IF(INDEX('Capacity Summary'!$H$139:$BG$238,MATCH('Capacity Backing (Hide)'!Q$132,'Capacity Summary'!$B$139:$B$238,0),MATCH('Capacity Backing (Hide)'!$A173,'Capacity Summary'!$H$138:$BG$138,0))&lt;&gt;0,INDEX('Capacity Summary'!$H$139:$BG$238,MATCH('Capacity Backing (Hide)'!Q$132,'Capacity Summary'!$B$139:$B$238,0),MATCH('Capacity Backing (Hide)'!$A173,'Capacity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(Hide)'!$A173,'Capacity Summary'!$H$138:$BG$138,0))="x",INDEX('Capacity Summary'!$C$139:$E$238,MATCH('Capacity Backing (Hide)'!R$132,'Capacity Summary'!$B$139:$B$238,0),4),IF(INDEX('Capacity Summary'!$H$139:$BG$238,MATCH('Capacity Backing (Hide)'!R$132,'Capacity Summary'!$B$139:$B$238,0),MATCH('Capacity Backing (Hide)'!$A173,'Capacity Summary'!$H$138:$BG$138,0))&lt;&gt;0,INDEX('Capacity Summary'!$H$139:$BG$238,MATCH('Capacity Backing (Hide)'!R$132,'Capacity Summary'!$B$139:$B$238,0),MATCH('Capacity Backing (Hide)'!$A173,'Capacity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(Hide)'!$A173,'Capacity Summary'!$H$138:$BG$138,0))="x",INDEX('Capacity Summary'!$C$139:$E$238,MATCH('Capacity Backing (Hide)'!S$132,'Capacity Summary'!$B$139:$B$238,0),4),IF(INDEX('Capacity Summary'!$H$139:$BG$238,MATCH('Capacity Backing (Hide)'!S$132,'Capacity Summary'!$B$139:$B$238,0),MATCH('Capacity Backing (Hide)'!$A173,'Capacity Summary'!$H$138:$BG$138,0))&lt;&gt;0,INDEX('Capacity Summary'!$H$139:$BG$238,MATCH('Capacity Backing (Hide)'!S$132,'Capacity Summary'!$B$139:$B$238,0),MATCH('Capacity Backing (Hide)'!$A173,'Capacity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(Hide)'!$A173,'Capacity Summary'!$H$138:$BG$138,0))="x",INDEX('Capacity Summary'!$C$139:$E$238,MATCH('Capacity Backing (Hide)'!T$132,'Capacity Summary'!$B$139:$B$238,0),4),IF(INDEX('Capacity Summary'!$H$139:$BG$238,MATCH('Capacity Backing (Hide)'!T$132,'Capacity Summary'!$B$139:$B$238,0),MATCH('Capacity Backing (Hide)'!$A173,'Capacity Summary'!$H$138:$BG$138,0))&lt;&gt;0,INDEX('Capacity Summary'!$H$139:$BG$238,MATCH('Capacity Backing (Hide)'!T$132,'Capacity Summary'!$B$139:$B$238,0),MATCH('Capacity Backing (Hide)'!$A173,'Capacity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(Hide)'!$A173,'Capacity Summary'!$H$138:$BG$138,0))="x",INDEX('Capacity Summary'!$C$139:$E$238,MATCH('Capacity Backing (Hide)'!U$132,'Capacity Summary'!$B$139:$B$238,0),4),IF(INDEX('Capacity Summary'!$H$139:$BG$238,MATCH('Capacity Backing (Hide)'!U$132,'Capacity Summary'!$B$139:$B$238,0),MATCH('Capacity Backing (Hide)'!$A173,'Capacity Summary'!$H$138:$BG$138,0))&lt;&gt;0,INDEX('Capacity Summary'!$H$139:$BG$238,MATCH('Capacity Backing (Hide)'!U$132,'Capacity Summary'!$B$139:$B$238,0),MATCH('Capacity Backing (Hide)'!$A173,'Capacity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(Hide)'!$A173,'Capacity Summary'!$H$138:$BG$138,0))="x",INDEX('Capacity Summary'!$C$139:$E$238,MATCH('Capacity Backing (Hide)'!V$132,'Capacity Summary'!$B$139:$B$238,0),4),IF(INDEX('Capacity Summary'!$H$139:$BG$238,MATCH('Capacity Backing (Hide)'!V$132,'Capacity Summary'!$B$139:$B$238,0),MATCH('Capacity Backing (Hide)'!$A173,'Capacity Summary'!$H$138:$BG$138,0))&lt;&gt;0,INDEX('Capacity Summary'!$H$139:$BG$238,MATCH('Capacity Backing (Hide)'!V$132,'Capacity Summary'!$B$139:$B$238,0),MATCH('Capacity Backing (Hide)'!$A173,'Capacity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(Hide)'!$A173,'Capacity Summary'!$H$138:$BG$138,0))="x",INDEX('Capacity Summary'!$C$139:$E$238,MATCH('Capacity Backing (Hide)'!W$132,'Capacity Summary'!$B$139:$B$238,0),4),IF(INDEX('Capacity Summary'!$H$139:$BG$238,MATCH('Capacity Backing (Hide)'!W$132,'Capacity Summary'!$B$139:$B$238,0),MATCH('Capacity Backing (Hide)'!$A173,'Capacity Summary'!$H$138:$BG$138,0))&lt;&gt;0,INDEX('Capacity Summary'!$H$139:$BG$238,MATCH('Capacity Backing (Hide)'!W$132,'Capacity Summary'!$B$139:$B$238,0),MATCH('Capacity Backing (Hide)'!$A173,'Capacity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(Hide)'!$A173,'Capacity Summary'!$H$138:$BG$138,0))="x",INDEX('Capacity Summary'!$C$139:$E$238,MATCH('Capacity Backing (Hide)'!X$132,'Capacity Summary'!$B$139:$B$238,0),4),IF(INDEX('Capacity Summary'!$H$139:$BG$238,MATCH('Capacity Backing (Hide)'!X$132,'Capacity Summary'!$B$139:$B$238,0),MATCH('Capacity Backing (Hide)'!$A173,'Capacity Summary'!$H$138:$BG$138,0))&lt;&gt;0,INDEX('Capacity Summary'!$H$139:$BG$238,MATCH('Capacity Backing (Hide)'!X$132,'Capacity Summary'!$B$139:$B$238,0),MATCH('Capacity Backing (Hide)'!$A173,'Capacity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(Hide)'!$A173,'Capacity Summary'!$H$138:$BG$138,0))="x",INDEX('Capacity Summary'!$C$139:$E$238,MATCH('Capacity Backing (Hide)'!Y$132,'Capacity Summary'!$B$139:$B$238,0),4),IF(INDEX('Capacity Summary'!$H$139:$BG$238,MATCH('Capacity Backing (Hide)'!Y$132,'Capacity Summary'!$B$139:$B$238,0),MATCH('Capacity Backing (Hide)'!$A173,'Capacity Summary'!$H$138:$BG$138,0))&lt;&gt;0,INDEX('Capacity Summary'!$H$139:$BG$238,MATCH('Capacity Backing (Hide)'!Y$132,'Capacity Summary'!$B$139:$B$238,0),MATCH('Capacity Backing (Hide)'!$A173,'Capacity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(Hide)'!$A173,'Capacity Summary'!$H$138:$BG$138,0))="x",INDEX('Capacity Summary'!$C$139:$E$238,MATCH('Capacity Backing (Hide)'!Z$132,'Capacity Summary'!$B$139:$B$238,0),4),IF(INDEX('Capacity Summary'!$H$139:$BG$238,MATCH('Capacity Backing (Hide)'!Z$132,'Capacity Summary'!$B$139:$B$238,0),MATCH('Capacity Backing (Hide)'!$A173,'Capacity Summary'!$H$138:$BG$138,0))&lt;&gt;0,INDEX('Capacity Summary'!$H$139:$BG$238,MATCH('Capacity Backing (Hide)'!Z$132,'Capacity Summary'!$B$139:$B$238,0),MATCH('Capacity Backing (Hide)'!$A173,'Capacity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(Hide)'!$A173,'Capacity Summary'!$H$138:$BG$138,0))="x",INDEX('Capacity Summary'!$C$139:$E$238,MATCH('Capacity Backing (Hide)'!AA$132,'Capacity Summary'!$B$139:$B$238,0),4),IF(INDEX('Capacity Summary'!$H$139:$BG$238,MATCH('Capacity Backing (Hide)'!AA$132,'Capacity Summary'!$B$139:$B$238,0),MATCH('Capacity Backing (Hide)'!$A173,'Capacity Summary'!$H$138:$BG$138,0))&lt;&gt;0,INDEX('Capacity Summary'!$H$139:$BG$238,MATCH('Capacity Backing (Hide)'!AA$132,'Capacity Summary'!$B$139:$B$238,0),MATCH('Capacity Backing (Hide)'!$A173,'Capacity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(Hide)'!$A173,'Capacity Summary'!$H$138:$BG$138,0))="x",INDEX('Capacity Summary'!$C$139:$E$238,MATCH('Capacity Backing (Hide)'!AB$132,'Capacity Summary'!$B$139:$B$238,0),4),IF(INDEX('Capacity Summary'!$H$139:$BG$238,MATCH('Capacity Backing (Hide)'!AB$132,'Capacity Summary'!$B$139:$B$238,0),MATCH('Capacity Backing (Hide)'!$A173,'Capacity Summary'!$H$138:$BG$138,0))&lt;&gt;0,INDEX('Capacity Summary'!$H$139:$BG$238,MATCH('Capacity Backing (Hide)'!AB$132,'Capacity Summary'!$B$139:$B$238,0),MATCH('Capacity Backing (Hide)'!$A173,'Capacity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(Hide)'!$A173,'Capacity Summary'!$H$138:$BG$138,0))="x",INDEX('Capacity Summary'!$C$139:$E$238,MATCH('Capacity Backing (Hide)'!AC$132,'Capacity Summary'!$B$139:$B$238,0),4),IF(INDEX('Capacity Summary'!$H$139:$BG$238,MATCH('Capacity Backing (Hide)'!AC$132,'Capacity Summary'!$B$139:$B$238,0),MATCH('Capacity Backing (Hide)'!$A173,'Capacity Summary'!$H$138:$BG$138,0))&lt;&gt;0,INDEX('Capacity Summary'!$H$139:$BG$238,MATCH('Capacity Backing (Hide)'!AC$132,'Capacity Summary'!$B$139:$B$238,0),MATCH('Capacity Backing (Hide)'!$A173,'Capacity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(Hide)'!$A173,'Capacity Summary'!$H$138:$BG$138,0))="x",INDEX('Capacity Summary'!$C$139:$E$238,MATCH('Capacity Backing (Hide)'!AD$132,'Capacity Summary'!$B$139:$B$238,0),4),IF(INDEX('Capacity Summary'!$H$139:$BG$238,MATCH('Capacity Backing (Hide)'!AD$132,'Capacity Summary'!$B$139:$B$238,0),MATCH('Capacity Backing (Hide)'!$A173,'Capacity Summary'!$H$138:$BG$138,0))&lt;&gt;0,INDEX('Capacity Summary'!$H$139:$BG$238,MATCH('Capacity Backing (Hide)'!AD$132,'Capacity Summary'!$B$139:$B$238,0),MATCH('Capacity Backing (Hide)'!$A173,'Capacity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(Hide)'!$A173,'Capacity Summary'!$H$138:$BG$138,0))="x",INDEX('Capacity Summary'!$C$139:$E$238,MATCH('Capacity Backing (Hide)'!AE$132,'Capacity Summary'!$B$139:$B$238,0),4),IF(INDEX('Capacity Summary'!$H$139:$BG$238,MATCH('Capacity Backing (Hide)'!AE$132,'Capacity Summary'!$B$139:$B$238,0),MATCH('Capacity Backing (Hide)'!$A173,'Capacity Summary'!$H$138:$BG$138,0))&lt;&gt;0,INDEX('Capacity Summary'!$H$139:$BG$238,MATCH('Capacity Backing (Hide)'!AE$132,'Capacity Summary'!$B$139:$B$238,0),MATCH('Capacity Backing (Hide)'!$A173,'Capacity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(Hide)'!$A173,'Capacity Summary'!$H$138:$BG$138,0))="x",INDEX('Capacity Summary'!$C$139:$E$238,MATCH('Capacity Backing (Hide)'!AF$132,'Capacity Summary'!$B$139:$B$238,0),4),IF(INDEX('Capacity Summary'!$H$139:$BG$238,MATCH('Capacity Backing (Hide)'!AF$132,'Capacity Summary'!$B$139:$B$238,0),MATCH('Capacity Backing (Hide)'!$A173,'Capacity Summary'!$H$138:$BG$138,0))&lt;&gt;0,INDEX('Capacity Summary'!$H$139:$BG$238,MATCH('Capacity Backing (Hide)'!AF$132,'Capacity Summary'!$B$139:$B$238,0),MATCH('Capacity Backing (Hide)'!$A173,'Capacity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(Hide)'!$A173,'Capacity Summary'!$H$138:$BG$138,0))="x",INDEX('Capacity Summary'!$C$139:$E$238,MATCH('Capacity Backing (Hide)'!AG$132,'Capacity Summary'!$B$139:$B$238,0),4),IF(INDEX('Capacity Summary'!$H$139:$BG$238,MATCH('Capacity Backing (Hide)'!AG$132,'Capacity Summary'!$B$139:$B$238,0),MATCH('Capacity Backing (Hide)'!$A173,'Capacity Summary'!$H$138:$BG$138,0))&lt;&gt;0,INDEX('Capacity Summary'!$H$139:$BG$238,MATCH('Capacity Backing (Hide)'!AG$132,'Capacity Summary'!$B$139:$B$238,0),MATCH('Capacity Backing (Hide)'!$A173,'Capacity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(Hide)'!$A173,'Capacity Summary'!$H$138:$BG$138,0))="x",INDEX('Capacity Summary'!$C$139:$E$238,MATCH('Capacity Backing (Hide)'!AH$132,'Capacity Summary'!$B$139:$B$238,0),4),IF(INDEX('Capacity Summary'!$H$139:$BG$238,MATCH('Capacity Backing (Hide)'!AH$132,'Capacity Summary'!$B$139:$B$238,0),MATCH('Capacity Backing (Hide)'!$A173,'Capacity Summary'!$H$138:$BG$138,0))&lt;&gt;0,INDEX('Capacity Summary'!$H$139:$BG$238,MATCH('Capacity Backing (Hide)'!AH$132,'Capacity Summary'!$B$139:$B$238,0),MATCH('Capacity Backing (Hide)'!$A173,'Capacity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(Hide)'!$A173,'Capacity Summary'!$H$138:$BG$138,0))="x",INDEX('Capacity Summary'!$C$139:$E$238,MATCH('Capacity Backing (Hide)'!AI$132,'Capacity Summary'!$B$139:$B$238,0),4),IF(INDEX('Capacity Summary'!$H$139:$BG$238,MATCH('Capacity Backing (Hide)'!AI$132,'Capacity Summary'!$B$139:$B$238,0),MATCH('Capacity Backing (Hide)'!$A173,'Capacity Summary'!$H$138:$BG$138,0))&lt;&gt;0,INDEX('Capacity Summary'!$H$139:$BG$238,MATCH('Capacity Backing (Hide)'!AI$132,'Capacity Summary'!$B$139:$B$238,0),MATCH('Capacity Backing (Hide)'!$A173,'Capacity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(Hide)'!$A173,'Capacity Summary'!$H$138:$BG$138,0))="x",INDEX('Capacity Summary'!$C$139:$E$238,MATCH('Capacity Backing (Hide)'!AJ$132,'Capacity Summary'!$B$139:$B$238,0),4),IF(INDEX('Capacity Summary'!$H$139:$BG$238,MATCH('Capacity Backing (Hide)'!AJ$132,'Capacity Summary'!$B$139:$B$238,0),MATCH('Capacity Backing (Hide)'!$A173,'Capacity Summary'!$H$138:$BG$138,0))&lt;&gt;0,INDEX('Capacity Summary'!$H$139:$BG$238,MATCH('Capacity Backing (Hide)'!AJ$132,'Capacity Summary'!$B$139:$B$238,0),MATCH('Capacity Backing (Hide)'!$A173,'Capacity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(Hide)'!$A173,'Capacity Summary'!$H$138:$BG$138,0))="x",INDEX('Capacity Summary'!$C$139:$E$238,MATCH('Capacity Backing (Hide)'!AK$132,'Capacity Summary'!$B$139:$B$238,0),4),IF(INDEX('Capacity Summary'!$H$139:$BG$238,MATCH('Capacity Backing (Hide)'!AK$132,'Capacity Summary'!$B$139:$B$238,0),MATCH('Capacity Backing (Hide)'!$A173,'Capacity Summary'!$H$138:$BG$138,0))&lt;&gt;0,INDEX('Capacity Summary'!$H$139:$BG$238,MATCH('Capacity Backing (Hide)'!AK$132,'Capacity Summary'!$B$139:$B$238,0),MATCH('Capacity Backing (Hide)'!$A173,'Capacity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(Hide)'!$A173,'Capacity Summary'!$H$138:$BG$138,0))="x",INDEX('Capacity Summary'!$C$139:$E$238,MATCH('Capacity Backing (Hide)'!AL$132,'Capacity Summary'!$B$139:$B$238,0),4),IF(INDEX('Capacity Summary'!$H$139:$BG$238,MATCH('Capacity Backing (Hide)'!AL$132,'Capacity Summary'!$B$139:$B$238,0),MATCH('Capacity Backing (Hide)'!$A173,'Capacity Summary'!$H$138:$BG$138,0))&lt;&gt;0,INDEX('Capacity Summary'!$H$139:$BG$238,MATCH('Capacity Backing (Hide)'!AL$132,'Capacity Summary'!$B$139:$B$238,0),MATCH('Capacity Backing (Hide)'!$A173,'Capacity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(Hide)'!$A173,'Capacity Summary'!$H$138:$BG$138,0))="x",INDEX('Capacity Summary'!$C$139:$E$238,MATCH('Capacity Backing (Hide)'!AM$132,'Capacity Summary'!$B$139:$B$238,0),4),IF(INDEX('Capacity Summary'!$H$139:$BG$238,MATCH('Capacity Backing (Hide)'!AM$132,'Capacity Summary'!$B$139:$B$238,0),MATCH('Capacity Backing (Hide)'!$A173,'Capacity Summary'!$H$138:$BG$138,0))&lt;&gt;0,INDEX('Capacity Summary'!$H$139:$BG$238,MATCH('Capacity Backing (Hide)'!AM$132,'Capacity Summary'!$B$139:$B$238,0),MATCH('Capacity Backing (Hide)'!$A173,'Capacity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(Hide)'!$A173,'Capacity Summary'!$H$138:$BG$138,0))="x",INDEX('Capacity Summary'!$C$139:$E$238,MATCH('Capacity Backing (Hide)'!AN$132,'Capacity Summary'!$B$139:$B$238,0),4),IF(INDEX('Capacity Summary'!$H$139:$BG$238,MATCH('Capacity Backing (Hide)'!AN$132,'Capacity Summary'!$B$139:$B$238,0),MATCH('Capacity Backing (Hide)'!$A173,'Capacity Summary'!$H$138:$BG$138,0))&lt;&gt;0,INDEX('Capacity Summary'!$H$139:$BG$238,MATCH('Capacity Backing (Hide)'!AN$132,'Capacity Summary'!$B$139:$B$238,0),MATCH('Capacity Backing (Hide)'!$A173,'Capacity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(Hide)'!$A173,'Capacity Summary'!$H$138:$BG$138,0))="x",INDEX('Capacity Summary'!$C$139:$E$238,MATCH('Capacity Backing (Hide)'!AO$132,'Capacity Summary'!$B$139:$B$238,0),4),IF(INDEX('Capacity Summary'!$H$139:$BG$238,MATCH('Capacity Backing (Hide)'!AO$132,'Capacity Summary'!$B$139:$B$238,0),MATCH('Capacity Backing (Hide)'!$A173,'Capacity Summary'!$H$138:$BG$138,0))&lt;&gt;0,INDEX('Capacity Summary'!$H$139:$BG$238,MATCH('Capacity Backing (Hide)'!AO$132,'Capacity Summary'!$B$139:$B$238,0),MATCH('Capacity Backing (Hide)'!$A173,'Capacity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(Hide)'!$A173,'Capacity Summary'!$H$138:$BG$138,0))="x",INDEX('Capacity Summary'!$C$139:$E$238,MATCH('Capacity Backing (Hide)'!AP$132,'Capacity Summary'!$B$139:$B$238,0),4),IF(INDEX('Capacity Summary'!$H$139:$BG$238,MATCH('Capacity Backing (Hide)'!AP$132,'Capacity Summary'!$B$139:$B$238,0),MATCH('Capacity Backing (Hide)'!$A173,'Capacity Summary'!$H$138:$BG$138,0))&lt;&gt;0,INDEX('Capacity Summary'!$H$139:$BG$238,MATCH('Capacity Backing (Hide)'!AP$132,'Capacity Summary'!$B$139:$B$238,0),MATCH('Capacity Backing (Hide)'!$A173,'Capacity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(Hide)'!$A173,'Capacity Summary'!$H$138:$BG$138,0))="x",INDEX('Capacity Summary'!$C$139:$E$238,MATCH('Capacity Backing (Hide)'!AQ$132,'Capacity Summary'!$B$139:$B$238,0),4),IF(INDEX('Capacity Summary'!$H$139:$BG$238,MATCH('Capacity Backing (Hide)'!AQ$132,'Capacity Summary'!$B$139:$B$238,0),MATCH('Capacity Backing (Hide)'!$A173,'Capacity Summary'!$H$138:$BG$138,0))&lt;&gt;0,INDEX('Capacity Summary'!$H$139:$BG$238,MATCH('Capacity Backing (Hide)'!AQ$132,'Capacity Summary'!$B$139:$B$238,0),MATCH('Capacity Backing (Hide)'!$A173,'Capacity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(Hide)'!$A173,'Capacity Summary'!$H$138:$BG$138,0))="x",INDEX('Capacity Summary'!$C$139:$E$238,MATCH('Capacity Backing (Hide)'!AR$132,'Capacity Summary'!$B$139:$B$238,0),4),IF(INDEX('Capacity Summary'!$H$139:$BG$238,MATCH('Capacity Backing (Hide)'!AR$132,'Capacity Summary'!$B$139:$B$238,0),MATCH('Capacity Backing (Hide)'!$A173,'Capacity Summary'!$H$138:$BG$138,0))&lt;&gt;0,INDEX('Capacity Summary'!$H$139:$BG$238,MATCH('Capacity Backing (Hide)'!AR$132,'Capacity Summary'!$B$139:$B$238,0),MATCH('Capacity Backing (Hide)'!$A173,'Capacity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(Hide)'!$A173,'Capacity Summary'!$H$138:$BG$138,0))="x",INDEX('Capacity Summary'!$C$139:$E$238,MATCH('Capacity Backing (Hide)'!AS$132,'Capacity Summary'!$B$139:$B$238,0),4),IF(INDEX('Capacity Summary'!$H$139:$BG$238,MATCH('Capacity Backing (Hide)'!AS$132,'Capacity Summary'!$B$139:$B$238,0),MATCH('Capacity Backing (Hide)'!$A173,'Capacity Summary'!$H$138:$BG$138,0))&lt;&gt;0,INDEX('Capacity Summary'!$H$139:$BG$238,MATCH('Capacity Backing (Hide)'!AS$132,'Capacity Summary'!$B$139:$B$238,0),MATCH('Capacity Backing (Hide)'!$A173,'Capacity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(Hide)'!$A173,'Capacity Summary'!$H$138:$BG$138,0))="x",INDEX('Capacity Summary'!$C$139:$E$238,MATCH('Capacity Backing (Hide)'!AT$132,'Capacity Summary'!$B$139:$B$238,0),4),IF(INDEX('Capacity Summary'!$H$139:$BG$238,MATCH('Capacity Backing (Hide)'!AT$132,'Capacity Summary'!$B$139:$B$238,0),MATCH('Capacity Backing (Hide)'!$A173,'Capacity Summary'!$H$138:$BG$138,0))&lt;&gt;0,INDEX('Capacity Summary'!$H$139:$BG$238,MATCH('Capacity Backing (Hide)'!AT$132,'Capacity Summary'!$B$139:$B$238,0),MATCH('Capacity Backing (Hide)'!$A173,'Capacity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(Hide)'!$A173,'Capacity Summary'!$H$138:$BG$138,0))="x",INDEX('Capacity Summary'!$C$139:$E$238,MATCH('Capacity Backing (Hide)'!AU$132,'Capacity Summary'!$B$139:$B$238,0),4),IF(INDEX('Capacity Summary'!$H$139:$BG$238,MATCH('Capacity Backing (Hide)'!AU$132,'Capacity Summary'!$B$139:$B$238,0),MATCH('Capacity Backing (Hide)'!$A173,'Capacity Summary'!$H$138:$BG$138,0))&lt;&gt;0,INDEX('Capacity Summary'!$H$139:$BG$238,MATCH('Capacity Backing (Hide)'!AU$132,'Capacity Summary'!$B$139:$B$238,0),MATCH('Capacity Backing (Hide)'!$A173,'Capacity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(Hide)'!$A173,'Capacity Summary'!$H$138:$BG$138,0))="x",INDEX('Capacity Summary'!$C$139:$E$238,MATCH('Capacity Backing (Hide)'!AV$132,'Capacity Summary'!$B$139:$B$238,0),4),IF(INDEX('Capacity Summary'!$H$139:$BG$238,MATCH('Capacity Backing (Hide)'!AV$132,'Capacity Summary'!$B$139:$B$238,0),MATCH('Capacity Backing (Hide)'!$A173,'Capacity Summary'!$H$138:$BG$138,0))&lt;&gt;0,INDEX('Capacity Summary'!$H$139:$BG$238,MATCH('Capacity Backing (Hide)'!AV$132,'Capacity Summary'!$B$139:$B$238,0),MATCH('Capacity Backing (Hide)'!$A173,'Capacity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(Hide)'!$A173,'Capacity Summary'!$H$138:$BG$138,0))="x",INDEX('Capacity Summary'!$C$139:$E$238,MATCH('Capacity Backing (Hide)'!AW$132,'Capacity Summary'!$B$139:$B$238,0),4),IF(INDEX('Capacity Summary'!$H$139:$BG$238,MATCH('Capacity Backing (Hide)'!AW$132,'Capacity Summary'!$B$139:$B$238,0),MATCH('Capacity Backing (Hide)'!$A173,'Capacity Summary'!$H$138:$BG$138,0))&lt;&gt;0,INDEX('Capacity Summary'!$H$139:$BG$238,MATCH('Capacity Backing (Hide)'!AW$132,'Capacity Summary'!$B$139:$B$238,0),MATCH('Capacity Backing (Hide)'!$A173,'Capacity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(Hide)'!$A173,'Capacity Summary'!$H$138:$BG$138,0))="x",INDEX('Capacity Summary'!$C$139:$E$238,MATCH('Capacity Backing (Hide)'!AX$132,'Capacity Summary'!$B$139:$B$238,0),4),IF(INDEX('Capacity Summary'!$H$139:$BG$238,MATCH('Capacity Backing (Hide)'!AX$132,'Capacity Summary'!$B$139:$B$238,0),MATCH('Capacity Backing (Hide)'!$A173,'Capacity Summary'!$H$138:$BG$138,0))&lt;&gt;0,INDEX('Capacity Summary'!$H$139:$BG$238,MATCH('Capacity Backing (Hide)'!AX$132,'Capacity Summary'!$B$139:$B$238,0),MATCH('Capacity Backing (Hide)'!$A173,'Capacity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(Hide)'!$A173,'Capacity Summary'!$H$138:$BG$138,0))="x",INDEX('Capacity Summary'!$C$139:$E$238,MATCH('Capacity Backing (Hide)'!AY$132,'Capacity Summary'!$B$139:$B$238,0),4),IF(INDEX('Capacity Summary'!$H$139:$BG$238,MATCH('Capacity Backing (Hide)'!AY$132,'Capacity Summary'!$B$139:$B$238,0),MATCH('Capacity Backing (Hide)'!$A173,'Capacity Summary'!$H$138:$BG$138,0))&lt;&gt;0,INDEX('Capacity Summary'!$H$139:$BG$238,MATCH('Capacity Backing (Hide)'!AY$132,'Capacity Summary'!$B$139:$B$238,0),MATCH('Capacity Backing (Hide)'!$A173,'Capacity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(Hide)'!$A173,'Capacity Summary'!$H$138:$BG$138,0))="x",INDEX('Capacity Summary'!$C$139:$E$238,MATCH('Capacity Backing (Hide)'!AZ$132,'Capacity Summary'!$B$139:$B$238,0),4),IF(INDEX('Capacity Summary'!$H$139:$BG$238,MATCH('Capacity Backing (Hide)'!AZ$132,'Capacity Summary'!$B$139:$B$238,0),MATCH('Capacity Backing (Hide)'!$A173,'Capacity Summary'!$H$138:$BG$138,0))&lt;&gt;0,INDEX('Capacity Summary'!$H$139:$BG$238,MATCH('Capacity Backing (Hide)'!AZ$132,'Capacity Summary'!$B$139:$B$238,0),MATCH('Capacity Backing (Hide)'!$A173,'Capacity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(Hide)'!$A173,'Capacity Summary'!$H$138:$BG$138,0))="x",INDEX('Capacity Summary'!$C$139:$E$238,MATCH('Capacity Backing (Hide)'!BA$132,'Capacity Summary'!$B$139:$B$238,0),4),IF(INDEX('Capacity Summary'!$H$139:$BG$238,MATCH('Capacity Backing (Hide)'!BA$132,'Capacity Summary'!$B$139:$B$238,0),MATCH('Capacity Backing (Hide)'!$A173,'Capacity Summary'!$H$138:$BG$138,0))&lt;&gt;0,INDEX('Capacity Summary'!$H$139:$BG$238,MATCH('Capacity Backing (Hide)'!BA$132,'Capacity Summary'!$B$139:$B$238,0),MATCH('Capacity Backing (Hide)'!$A173,'Capacity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(Hide)'!$A173,'Capacity Summary'!$H$138:$BG$138,0))="x",INDEX('Capacity Summary'!$C$139:$E$238,MATCH('Capacity Backing (Hide)'!BB$132,'Capacity Summary'!$B$139:$B$238,0),4),IF(INDEX('Capacity Summary'!$H$139:$BG$238,MATCH('Capacity Backing (Hide)'!BB$132,'Capacity Summary'!$B$139:$B$238,0),MATCH('Capacity Backing (Hide)'!$A173,'Capacity Summary'!$H$138:$BG$138,0))&lt;&gt;0,INDEX('Capacity Summary'!$H$139:$BG$238,MATCH('Capacity Backing (Hide)'!BB$132,'Capacity Summary'!$B$139:$B$238,0),MATCH('Capacity Backing (Hide)'!$A173,'Capacity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(Hide)'!$A173,'Capacity Summary'!$H$138:$BG$138,0))="x",INDEX('Capacity Summary'!$C$139:$E$238,MATCH('Capacity Backing (Hide)'!BC$132,'Capacity Summary'!$B$139:$B$238,0),4),IF(INDEX('Capacity Summary'!$H$139:$BG$238,MATCH('Capacity Backing (Hide)'!BC$132,'Capacity Summary'!$B$139:$B$238,0),MATCH('Capacity Backing (Hide)'!$A173,'Capacity Summary'!$H$138:$BG$138,0))&lt;&gt;0,INDEX('Capacity Summary'!$H$139:$BG$238,MATCH('Capacity Backing (Hide)'!BC$132,'Capacity Summary'!$B$139:$B$238,0),MATCH('Capacity Backing (Hide)'!$A173,'Capacity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(Hide)'!$A173,'Capacity Summary'!$H$138:$BG$138,0))="x",INDEX('Capacity Summary'!$C$139:$E$238,MATCH('Capacity Backing (Hide)'!BD$132,'Capacity Summary'!$B$139:$B$238,0),4),IF(INDEX('Capacity Summary'!$H$139:$BG$238,MATCH('Capacity Backing (Hide)'!BD$132,'Capacity Summary'!$B$139:$B$238,0),MATCH('Capacity Backing (Hide)'!$A173,'Capacity Summary'!$H$138:$BG$138,0))&lt;&gt;0,INDEX('Capacity Summary'!$H$139:$BG$238,MATCH('Capacity Backing (Hide)'!BD$132,'Capacity Summary'!$B$139:$B$238,0),MATCH('Capacity Backing (Hide)'!$A173,'Capacity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(Hide)'!$A173,'Capacity Summary'!$H$138:$BG$138,0))="x",INDEX('Capacity Summary'!$C$139:$E$238,MATCH('Capacity Backing (Hide)'!BE$132,'Capacity Summary'!$B$139:$B$238,0),4),IF(INDEX('Capacity Summary'!$H$139:$BG$238,MATCH('Capacity Backing (Hide)'!BE$132,'Capacity Summary'!$B$139:$B$238,0),MATCH('Capacity Backing (Hide)'!$A173,'Capacity Summary'!$H$138:$BG$138,0))&lt;&gt;0,INDEX('Capacity Summary'!$H$139:$BG$238,MATCH('Capacity Backing (Hide)'!BE$132,'Capacity Summary'!$B$139:$B$238,0),MATCH('Capacity Backing (Hide)'!$A173,'Capacity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(Hide)'!$A173,'Capacity Summary'!$H$138:$BG$138,0))="x",INDEX('Capacity Summary'!$C$139:$E$238,MATCH('Capacity Backing (Hide)'!BF$132,'Capacity Summary'!$B$139:$B$238,0),4),IF(INDEX('Capacity Summary'!$H$139:$BG$238,MATCH('Capacity Backing (Hide)'!BF$132,'Capacity Summary'!$B$139:$B$238,0),MATCH('Capacity Backing (Hide)'!$A173,'Capacity Summary'!$H$138:$BG$138,0))&lt;&gt;0,INDEX('Capacity Summary'!$H$139:$BG$238,MATCH('Capacity Backing (Hide)'!BF$132,'Capacity Summary'!$B$139:$B$238,0),MATCH('Capacity Backing (Hide)'!$A173,'Capacity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(Hide)'!$A173,'Capacity Summary'!$H$138:$BG$138,0))="x",INDEX('Capacity Summary'!$C$139:$E$238,MATCH('Capacity Backing (Hide)'!BG$132,'Capacity Summary'!$B$139:$B$238,0),4),IF(INDEX('Capacity Summary'!$H$139:$BG$238,MATCH('Capacity Backing (Hide)'!BG$132,'Capacity Summary'!$B$139:$B$238,0),MATCH('Capacity Backing (Hide)'!$A173,'Capacity Summary'!$H$138:$BG$138,0))&lt;&gt;0,INDEX('Capacity Summary'!$H$139:$BG$238,MATCH('Capacity Backing (Hide)'!BG$132,'Capacity Summary'!$B$139:$B$238,0),MATCH('Capacity Backing (Hide)'!$A173,'Capacity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(Hide)'!$A173,'Capacity Summary'!$H$138:$BG$138,0))="x",INDEX('Capacity Summary'!$C$139:$E$238,MATCH('Capacity Backing (Hide)'!BH$132,'Capacity Summary'!$B$139:$B$238,0),4),IF(INDEX('Capacity Summary'!$H$139:$BG$238,MATCH('Capacity Backing (Hide)'!BH$132,'Capacity Summary'!$B$139:$B$238,0),MATCH('Capacity Backing (Hide)'!$A173,'Capacity Summary'!$H$138:$BG$138,0))&lt;&gt;0,INDEX('Capacity Summary'!$H$139:$BG$238,MATCH('Capacity Backing (Hide)'!BH$132,'Capacity Summary'!$B$139:$B$238,0),MATCH('Capacity Backing (Hide)'!$A173,'Capacity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(Hide)'!$A173,'Capacity Summary'!$H$138:$BG$138,0))="x",INDEX('Capacity Summary'!$C$139:$E$238,MATCH('Capacity Backing (Hide)'!BI$132,'Capacity Summary'!$B$139:$B$238,0),4),IF(INDEX('Capacity Summary'!$H$139:$BG$238,MATCH('Capacity Backing (Hide)'!BI$132,'Capacity Summary'!$B$139:$B$238,0),MATCH('Capacity Backing (Hide)'!$A173,'Capacity Summary'!$H$138:$BG$138,0))&lt;&gt;0,INDEX('Capacity Summary'!$H$139:$BG$238,MATCH('Capacity Backing (Hide)'!BI$132,'Capacity Summary'!$B$139:$B$238,0),MATCH('Capacity Backing (Hide)'!$A173,'Capacity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(Hide)'!$A173,'Capacity Summary'!$H$138:$BG$138,0))="x",INDEX('Capacity Summary'!$C$139:$E$238,MATCH('Capacity Backing (Hide)'!BJ$132,'Capacity Summary'!$B$139:$B$238,0),4),IF(INDEX('Capacity Summary'!$H$139:$BG$238,MATCH('Capacity Backing (Hide)'!BJ$132,'Capacity Summary'!$B$139:$B$238,0),MATCH('Capacity Backing (Hide)'!$A173,'Capacity Summary'!$H$138:$BG$138,0))&lt;&gt;0,INDEX('Capacity Summary'!$H$139:$BG$238,MATCH('Capacity Backing (Hide)'!BJ$132,'Capacity Summary'!$B$139:$B$238,0),MATCH('Capacity Backing (Hide)'!$A173,'Capacity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(Hide)'!$A173,'Capacity Summary'!$H$138:$BG$138,0))="x",INDEX('Capacity Summary'!$C$139:$E$238,MATCH('Capacity Backing (Hide)'!BK$132,'Capacity Summary'!$B$139:$B$238,0),4),IF(INDEX('Capacity Summary'!$H$139:$BG$238,MATCH('Capacity Backing (Hide)'!BK$132,'Capacity Summary'!$B$139:$B$238,0),MATCH('Capacity Backing (Hide)'!$A173,'Capacity Summary'!$H$138:$BG$138,0))&lt;&gt;0,INDEX('Capacity Summary'!$H$139:$BG$238,MATCH('Capacity Backing (Hide)'!BK$132,'Capacity Summary'!$B$139:$B$238,0),MATCH('Capacity Backing (Hide)'!$A173,'Capacity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(Hide)'!$A173,'Capacity Summary'!$H$138:$BG$138,0))="x",INDEX('Capacity Summary'!$C$139:$E$238,MATCH('Capacity Backing (Hide)'!BL$132,'Capacity Summary'!$B$139:$B$238,0),4),IF(INDEX('Capacity Summary'!$H$139:$BG$238,MATCH('Capacity Backing (Hide)'!BL$132,'Capacity Summary'!$B$139:$B$238,0),MATCH('Capacity Backing (Hide)'!$A173,'Capacity Summary'!$H$138:$BG$138,0))&lt;&gt;0,INDEX('Capacity Summary'!$H$139:$BG$238,MATCH('Capacity Backing (Hide)'!BL$132,'Capacity Summary'!$B$139:$B$238,0),MATCH('Capacity Backing (Hide)'!$A173,'Capacity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(Hide)'!$A173,'Capacity Summary'!$H$138:$BG$138,0))="x",INDEX('Capacity Summary'!$C$139:$E$238,MATCH('Capacity Backing (Hide)'!BM$132,'Capacity Summary'!$B$139:$B$238,0),4),IF(INDEX('Capacity Summary'!$H$139:$BG$238,MATCH('Capacity Backing (Hide)'!BM$132,'Capacity Summary'!$B$139:$B$238,0),MATCH('Capacity Backing (Hide)'!$A173,'Capacity Summary'!$H$138:$BG$138,0))&lt;&gt;0,INDEX('Capacity Summary'!$H$139:$BG$238,MATCH('Capacity Backing (Hide)'!BM$132,'Capacity Summary'!$B$139:$B$238,0),MATCH('Capacity Backing (Hide)'!$A173,'Capacity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(Hide)'!$A173,'Capacity Summary'!$H$138:$BG$138,0))="x",INDEX('Capacity Summary'!$C$139:$E$238,MATCH('Capacity Backing (Hide)'!BN$132,'Capacity Summary'!$B$139:$B$238,0),4),IF(INDEX('Capacity Summary'!$H$139:$BG$238,MATCH('Capacity Backing (Hide)'!BN$132,'Capacity Summary'!$B$139:$B$238,0),MATCH('Capacity Backing (Hide)'!$A173,'Capacity Summary'!$H$138:$BG$138,0))&lt;&gt;0,INDEX('Capacity Summary'!$H$139:$BG$238,MATCH('Capacity Backing (Hide)'!BN$132,'Capacity Summary'!$B$139:$B$238,0),MATCH('Capacity Backing (Hide)'!$A173,'Capacity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(Hide)'!$A173,'Capacity Summary'!$H$138:$BG$138,0))="x",INDEX('Capacity Summary'!$C$139:$E$238,MATCH('Capacity Backing (Hide)'!BO$132,'Capacity Summary'!$B$139:$B$238,0),4),IF(INDEX('Capacity Summary'!$H$139:$BG$238,MATCH('Capacity Backing (Hide)'!BO$132,'Capacity Summary'!$B$139:$B$238,0),MATCH('Capacity Backing (Hide)'!$A173,'Capacity Summary'!$H$138:$BG$138,0))&lt;&gt;0,INDEX('Capacity Summary'!$H$139:$BG$238,MATCH('Capacity Backing (Hide)'!BO$132,'Capacity Summary'!$B$139:$B$238,0),MATCH('Capacity Backing (Hide)'!$A173,'Capacity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(Hide)'!$A173,'Capacity Summary'!$H$138:$BG$138,0))="x",INDEX('Capacity Summary'!$C$139:$E$238,MATCH('Capacity Backing (Hide)'!BP$132,'Capacity Summary'!$B$139:$B$238,0),4),IF(INDEX('Capacity Summary'!$H$139:$BG$238,MATCH('Capacity Backing (Hide)'!BP$132,'Capacity Summary'!$B$139:$B$238,0),MATCH('Capacity Backing (Hide)'!$A173,'Capacity Summary'!$H$138:$BG$138,0))&lt;&gt;0,INDEX('Capacity Summary'!$H$139:$BG$238,MATCH('Capacity Backing (Hide)'!BP$132,'Capacity Summary'!$B$139:$B$238,0),MATCH('Capacity Backing (Hide)'!$A173,'Capacity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(Hide)'!$A173,'Capacity Summary'!$H$138:$BG$138,0))="x",INDEX('Capacity Summary'!$C$139:$E$238,MATCH('Capacity Backing (Hide)'!BQ$132,'Capacity Summary'!$B$139:$B$238,0),4),IF(INDEX('Capacity Summary'!$H$139:$BG$238,MATCH('Capacity Backing (Hide)'!BQ$132,'Capacity Summary'!$B$139:$B$238,0),MATCH('Capacity Backing (Hide)'!$A173,'Capacity Summary'!$H$138:$BG$138,0))&lt;&gt;0,INDEX('Capacity Summary'!$H$139:$BG$238,MATCH('Capacity Backing (Hide)'!BQ$132,'Capacity Summary'!$B$139:$B$238,0),MATCH('Capacity Backing (Hide)'!$A173,'Capacity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(Hide)'!$A173,'Capacity Summary'!$H$138:$BG$138,0))="x",INDEX('Capacity Summary'!$C$139:$E$238,MATCH('Capacity Backing (Hide)'!BR$132,'Capacity Summary'!$B$139:$B$238,0),4),IF(INDEX('Capacity Summary'!$H$139:$BG$238,MATCH('Capacity Backing (Hide)'!BR$132,'Capacity Summary'!$B$139:$B$238,0),MATCH('Capacity Backing (Hide)'!$A173,'Capacity Summary'!$H$138:$BG$138,0))&lt;&gt;0,INDEX('Capacity Summary'!$H$139:$BG$238,MATCH('Capacity Backing (Hide)'!BR$132,'Capacity Summary'!$B$139:$B$238,0),MATCH('Capacity Backing (Hide)'!$A173,'Capacity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(Hide)'!$A173,'Capacity Summary'!$H$138:$BG$138,0))="x",INDEX('Capacity Summary'!$C$139:$E$238,MATCH('Capacity Backing (Hide)'!BS$132,'Capacity Summary'!$B$139:$B$238,0),4),IF(INDEX('Capacity Summary'!$H$139:$BG$238,MATCH('Capacity Backing (Hide)'!BS$132,'Capacity Summary'!$B$139:$B$238,0),MATCH('Capacity Backing (Hide)'!$A173,'Capacity Summary'!$H$138:$BG$138,0))&lt;&gt;0,INDEX('Capacity Summary'!$H$139:$BG$238,MATCH('Capacity Backing (Hide)'!BS$132,'Capacity Summary'!$B$139:$B$238,0),MATCH('Capacity Backing (Hide)'!$A173,'Capacity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(Hide)'!$A173,'Capacity Summary'!$H$138:$BG$138,0))="x",INDEX('Capacity Summary'!$C$139:$E$238,MATCH('Capacity Backing (Hide)'!BT$132,'Capacity Summary'!$B$139:$B$238,0),4),IF(INDEX('Capacity Summary'!$H$139:$BG$238,MATCH('Capacity Backing (Hide)'!BT$132,'Capacity Summary'!$B$139:$B$238,0),MATCH('Capacity Backing (Hide)'!$A173,'Capacity Summary'!$H$138:$BG$138,0))&lt;&gt;0,INDEX('Capacity Summary'!$H$139:$BG$238,MATCH('Capacity Backing (Hide)'!BT$132,'Capacity Summary'!$B$139:$B$238,0),MATCH('Capacity Backing (Hide)'!$A173,'Capacity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(Hide)'!$A173,'Capacity Summary'!$H$138:$BG$138,0))="x",INDEX('Capacity Summary'!$C$139:$E$238,MATCH('Capacity Backing (Hide)'!BU$132,'Capacity Summary'!$B$139:$B$238,0),4),IF(INDEX('Capacity Summary'!$H$139:$BG$238,MATCH('Capacity Backing (Hide)'!BU$132,'Capacity Summary'!$B$139:$B$238,0),MATCH('Capacity Backing (Hide)'!$A173,'Capacity Summary'!$H$138:$BG$138,0))&lt;&gt;0,INDEX('Capacity Summary'!$H$139:$BG$238,MATCH('Capacity Backing (Hide)'!BU$132,'Capacity Summary'!$B$139:$B$238,0),MATCH('Capacity Backing (Hide)'!$A173,'Capacity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(Hide)'!$A173,'Capacity Summary'!$H$138:$BG$138,0))="x",INDEX('Capacity Summary'!$C$139:$E$238,MATCH('Capacity Backing (Hide)'!BV$132,'Capacity Summary'!$B$139:$B$238,0),4),IF(INDEX('Capacity Summary'!$H$139:$BG$238,MATCH('Capacity Backing (Hide)'!BV$132,'Capacity Summary'!$B$139:$B$238,0),MATCH('Capacity Backing (Hide)'!$A173,'Capacity Summary'!$H$138:$BG$138,0))&lt;&gt;0,INDEX('Capacity Summary'!$H$139:$BG$238,MATCH('Capacity Backing (Hide)'!BV$132,'Capacity Summary'!$B$139:$B$238,0),MATCH('Capacity Backing (Hide)'!$A173,'Capacity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(Hide)'!$A173,'Capacity Summary'!$H$138:$BG$138,0))="x",INDEX('Capacity Summary'!$C$139:$E$238,MATCH('Capacity Backing (Hide)'!BW$132,'Capacity Summary'!$B$139:$B$238,0),4),IF(INDEX('Capacity Summary'!$H$139:$BG$238,MATCH('Capacity Backing (Hide)'!BW$132,'Capacity Summary'!$B$139:$B$238,0),MATCH('Capacity Backing (Hide)'!$A173,'Capacity Summary'!$H$138:$BG$138,0))&lt;&gt;0,INDEX('Capacity Summary'!$H$139:$BG$238,MATCH('Capacity Backing (Hide)'!BW$132,'Capacity Summary'!$B$139:$B$238,0),MATCH('Capacity Backing (Hide)'!$A173,'Capacity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(Hide)'!$A173,'Capacity Summary'!$H$138:$BG$138,0))="x",INDEX('Capacity Summary'!$C$139:$E$238,MATCH('Capacity Backing (Hide)'!BX$132,'Capacity Summary'!$B$139:$B$238,0),4),IF(INDEX('Capacity Summary'!$H$139:$BG$238,MATCH('Capacity Backing (Hide)'!BX$132,'Capacity Summary'!$B$139:$B$238,0),MATCH('Capacity Backing (Hide)'!$A173,'Capacity Summary'!$H$138:$BG$138,0))&lt;&gt;0,INDEX('Capacity Summary'!$H$139:$BG$238,MATCH('Capacity Backing (Hide)'!BX$132,'Capacity Summary'!$B$139:$B$238,0),MATCH('Capacity Backing (Hide)'!$A173,'Capacity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(Hide)'!$A173,'Capacity Summary'!$H$138:$BG$138,0))="x",INDEX('Capacity Summary'!$C$139:$E$238,MATCH('Capacity Backing (Hide)'!BY$132,'Capacity Summary'!$B$139:$B$238,0),4),IF(INDEX('Capacity Summary'!$H$139:$BG$238,MATCH('Capacity Backing (Hide)'!BY$132,'Capacity Summary'!$B$139:$B$238,0),MATCH('Capacity Backing (Hide)'!$A173,'Capacity Summary'!$H$138:$BG$138,0))&lt;&gt;0,INDEX('Capacity Summary'!$H$139:$BG$238,MATCH('Capacity Backing (Hide)'!BY$132,'Capacity Summary'!$B$139:$B$238,0),MATCH('Capacity Backing (Hide)'!$A173,'Capacity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(Hide)'!$A173,'Capacity Summary'!$H$138:$BG$138,0))="x",INDEX('Capacity Summary'!$C$139:$E$238,MATCH('Capacity Backing (Hide)'!BZ$132,'Capacity Summary'!$B$139:$B$238,0),4),IF(INDEX('Capacity Summary'!$H$139:$BG$238,MATCH('Capacity Backing (Hide)'!BZ$132,'Capacity Summary'!$B$139:$B$238,0),MATCH('Capacity Backing (Hide)'!$A173,'Capacity Summary'!$H$138:$BG$138,0))&lt;&gt;0,INDEX('Capacity Summary'!$H$139:$BG$238,MATCH('Capacity Backing (Hide)'!BZ$132,'Capacity Summary'!$B$139:$B$238,0),MATCH('Capacity Backing (Hide)'!$A173,'Capacity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(Hide)'!$A173,'Capacity Summary'!$H$138:$BG$138,0))="x",INDEX('Capacity Summary'!$C$139:$E$238,MATCH('Capacity Backing (Hide)'!CA$132,'Capacity Summary'!$B$139:$B$238,0),4),IF(INDEX('Capacity Summary'!$H$139:$BG$238,MATCH('Capacity Backing (Hide)'!CA$132,'Capacity Summary'!$B$139:$B$238,0),MATCH('Capacity Backing (Hide)'!$A173,'Capacity Summary'!$H$138:$BG$138,0))&lt;&gt;0,INDEX('Capacity Summary'!$H$139:$BG$238,MATCH('Capacity Backing (Hide)'!CA$132,'Capacity Summary'!$B$139:$B$238,0),MATCH('Capacity Backing (Hide)'!$A173,'Capacity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(Hide)'!$A173,'Capacity Summary'!$H$138:$BG$138,0))="x",INDEX('Capacity Summary'!$C$139:$E$238,MATCH('Capacity Backing (Hide)'!CB$132,'Capacity Summary'!$B$139:$B$238,0),4),IF(INDEX('Capacity Summary'!$H$139:$BG$238,MATCH('Capacity Backing (Hide)'!CB$132,'Capacity Summary'!$B$139:$B$238,0),MATCH('Capacity Backing (Hide)'!$A173,'Capacity Summary'!$H$138:$BG$138,0))&lt;&gt;0,INDEX('Capacity Summary'!$H$139:$BG$238,MATCH('Capacity Backing (Hide)'!CB$132,'Capacity Summary'!$B$139:$B$238,0),MATCH('Capacity Backing (Hide)'!$A173,'Capacity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(Hide)'!$A173,'Capacity Summary'!$H$138:$BG$138,0))="x",INDEX('Capacity Summary'!$C$139:$E$238,MATCH('Capacity Backing (Hide)'!CC$132,'Capacity Summary'!$B$139:$B$238,0),4),IF(INDEX('Capacity Summary'!$H$139:$BG$238,MATCH('Capacity Backing (Hide)'!CC$132,'Capacity Summary'!$B$139:$B$238,0),MATCH('Capacity Backing (Hide)'!$A173,'Capacity Summary'!$H$138:$BG$138,0))&lt;&gt;0,INDEX('Capacity Summary'!$H$139:$BG$238,MATCH('Capacity Backing (Hide)'!CC$132,'Capacity Summary'!$B$139:$B$238,0),MATCH('Capacity Backing (Hide)'!$A173,'Capacity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(Hide)'!$A173,'Capacity Summary'!$H$138:$BG$138,0))="x",INDEX('Capacity Summary'!$C$139:$E$238,MATCH('Capacity Backing (Hide)'!CD$132,'Capacity Summary'!$B$139:$B$238,0),4),IF(INDEX('Capacity Summary'!$H$139:$BG$238,MATCH('Capacity Backing (Hide)'!CD$132,'Capacity Summary'!$B$139:$B$238,0),MATCH('Capacity Backing (Hide)'!$A173,'Capacity Summary'!$H$138:$BG$138,0))&lt;&gt;0,INDEX('Capacity Summary'!$H$139:$BG$238,MATCH('Capacity Backing (Hide)'!CD$132,'Capacity Summary'!$B$139:$B$238,0),MATCH('Capacity Backing (Hide)'!$A173,'Capacity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(Hide)'!$A173,'Capacity Summary'!$H$138:$BG$138,0))="x",INDEX('Capacity Summary'!$C$139:$E$238,MATCH('Capacity Backing (Hide)'!CE$132,'Capacity Summary'!$B$139:$B$238,0),4),IF(INDEX('Capacity Summary'!$H$139:$BG$238,MATCH('Capacity Backing (Hide)'!CE$132,'Capacity Summary'!$B$139:$B$238,0),MATCH('Capacity Backing (Hide)'!$A173,'Capacity Summary'!$H$138:$BG$138,0))&lt;&gt;0,INDEX('Capacity Summary'!$H$139:$BG$238,MATCH('Capacity Backing (Hide)'!CE$132,'Capacity Summary'!$B$139:$B$238,0),MATCH('Capacity Backing (Hide)'!$A173,'Capacity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(Hide)'!$A173,'Capacity Summary'!$H$138:$BG$138,0))="x",INDEX('Capacity Summary'!$C$139:$E$238,MATCH('Capacity Backing (Hide)'!CF$132,'Capacity Summary'!$B$139:$B$238,0),4),IF(INDEX('Capacity Summary'!$H$139:$BG$238,MATCH('Capacity Backing (Hide)'!CF$132,'Capacity Summary'!$B$139:$B$238,0),MATCH('Capacity Backing (Hide)'!$A173,'Capacity Summary'!$H$138:$BG$138,0))&lt;&gt;0,INDEX('Capacity Summary'!$H$139:$BG$238,MATCH('Capacity Backing (Hide)'!CF$132,'Capacity Summary'!$B$139:$B$238,0),MATCH('Capacity Backing (Hide)'!$A173,'Capacity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(Hide)'!$A173,'Capacity Summary'!$H$138:$BG$138,0))="x",INDEX('Capacity Summary'!$C$139:$E$238,MATCH('Capacity Backing (Hide)'!CG$132,'Capacity Summary'!$B$139:$B$238,0),4),IF(INDEX('Capacity Summary'!$H$139:$BG$238,MATCH('Capacity Backing (Hide)'!CG$132,'Capacity Summary'!$B$139:$B$238,0),MATCH('Capacity Backing (Hide)'!$A173,'Capacity Summary'!$H$138:$BG$138,0))&lt;&gt;0,INDEX('Capacity Summary'!$H$139:$BG$238,MATCH('Capacity Backing (Hide)'!CG$132,'Capacity Summary'!$B$139:$B$238,0),MATCH('Capacity Backing (Hide)'!$A173,'Capacity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(Hide)'!$A173,'Capacity Summary'!$H$138:$BG$138,0))="x",INDEX('Capacity Summary'!$C$139:$E$238,MATCH('Capacity Backing (Hide)'!CH$132,'Capacity Summary'!$B$139:$B$238,0),4),IF(INDEX('Capacity Summary'!$H$139:$BG$238,MATCH('Capacity Backing (Hide)'!CH$132,'Capacity Summary'!$B$139:$B$238,0),MATCH('Capacity Backing (Hide)'!$A173,'Capacity Summary'!$H$138:$BG$138,0))&lt;&gt;0,INDEX('Capacity Summary'!$H$139:$BG$238,MATCH('Capacity Backing (Hide)'!CH$132,'Capacity Summary'!$B$139:$B$238,0),MATCH('Capacity Backing (Hide)'!$A173,'Capacity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(Hide)'!$A173,'Capacity Summary'!$H$138:$BG$138,0))="x",INDEX('Capacity Summary'!$C$139:$E$238,MATCH('Capacity Backing (Hide)'!CI$132,'Capacity Summary'!$B$139:$B$238,0),4),IF(INDEX('Capacity Summary'!$H$139:$BG$238,MATCH('Capacity Backing (Hide)'!CI$132,'Capacity Summary'!$B$139:$B$238,0),MATCH('Capacity Backing (Hide)'!$A173,'Capacity Summary'!$H$138:$BG$138,0))&lt;&gt;0,INDEX('Capacity Summary'!$H$139:$BG$238,MATCH('Capacity Backing (Hide)'!CI$132,'Capacity Summary'!$B$139:$B$238,0),MATCH('Capacity Backing (Hide)'!$A173,'Capacity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(Hide)'!$A173,'Capacity Summary'!$H$138:$BG$138,0))="x",INDEX('Capacity Summary'!$C$139:$E$238,MATCH('Capacity Backing (Hide)'!CJ$132,'Capacity Summary'!$B$139:$B$238,0),4),IF(INDEX('Capacity Summary'!$H$139:$BG$238,MATCH('Capacity Backing (Hide)'!CJ$132,'Capacity Summary'!$B$139:$B$238,0),MATCH('Capacity Backing (Hide)'!$A173,'Capacity Summary'!$H$138:$BG$138,0))&lt;&gt;0,INDEX('Capacity Summary'!$H$139:$BG$238,MATCH('Capacity Backing (Hide)'!CJ$132,'Capacity Summary'!$B$139:$B$238,0),MATCH('Capacity Backing (Hide)'!$A173,'Capacity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(Hide)'!$A173,'Capacity Summary'!$H$138:$BG$138,0))="x",INDEX('Capacity Summary'!$C$139:$E$238,MATCH('Capacity Backing (Hide)'!CK$132,'Capacity Summary'!$B$139:$B$238,0),4),IF(INDEX('Capacity Summary'!$H$139:$BG$238,MATCH('Capacity Backing (Hide)'!CK$132,'Capacity Summary'!$B$139:$B$238,0),MATCH('Capacity Backing (Hide)'!$A173,'Capacity Summary'!$H$138:$BG$138,0))&lt;&gt;0,INDEX('Capacity Summary'!$H$139:$BG$238,MATCH('Capacity Backing (Hide)'!CK$132,'Capacity Summary'!$B$139:$B$238,0),MATCH('Capacity Backing (Hide)'!$A173,'Capacity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(Hide)'!$A173,'Capacity Summary'!$H$138:$BG$138,0))="x",INDEX('Capacity Summary'!$C$139:$E$238,MATCH('Capacity Backing (Hide)'!CL$132,'Capacity Summary'!$B$139:$B$238,0),4),IF(INDEX('Capacity Summary'!$H$139:$BG$238,MATCH('Capacity Backing (Hide)'!CL$132,'Capacity Summary'!$B$139:$B$238,0),MATCH('Capacity Backing (Hide)'!$A173,'Capacity Summary'!$H$138:$BG$138,0))&lt;&gt;0,INDEX('Capacity Summary'!$H$139:$BG$238,MATCH('Capacity Backing (Hide)'!CL$132,'Capacity Summary'!$B$139:$B$238,0),MATCH('Capacity Backing (Hide)'!$A173,'Capacity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(Hide)'!$A173,'Capacity Summary'!$H$138:$BG$138,0))="x",INDEX('Capacity Summary'!$C$139:$E$238,MATCH('Capacity Backing (Hide)'!CM$132,'Capacity Summary'!$B$139:$B$238,0),4),IF(INDEX('Capacity Summary'!$H$139:$BG$238,MATCH('Capacity Backing (Hide)'!CM$132,'Capacity Summary'!$B$139:$B$238,0),MATCH('Capacity Backing (Hide)'!$A173,'Capacity Summary'!$H$138:$BG$138,0))&lt;&gt;0,INDEX('Capacity Summary'!$H$139:$BG$238,MATCH('Capacity Backing (Hide)'!CM$132,'Capacity Summary'!$B$139:$B$238,0),MATCH('Capacity Backing (Hide)'!$A173,'Capacity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(Hide)'!$A173,'Capacity Summary'!$H$138:$BG$138,0))="x",INDEX('Capacity Summary'!$C$139:$E$238,MATCH('Capacity Backing (Hide)'!CN$132,'Capacity Summary'!$B$139:$B$238,0),4),IF(INDEX('Capacity Summary'!$H$139:$BG$238,MATCH('Capacity Backing (Hide)'!CN$132,'Capacity Summary'!$B$139:$B$238,0),MATCH('Capacity Backing (Hide)'!$A173,'Capacity Summary'!$H$138:$BG$138,0))&lt;&gt;0,INDEX('Capacity Summary'!$H$139:$BG$238,MATCH('Capacity Backing (Hide)'!CN$132,'Capacity Summary'!$B$139:$B$238,0),MATCH('Capacity Backing (Hide)'!$A173,'Capacity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(Hide)'!$A173,'Capacity Summary'!$H$138:$BG$138,0))="x",INDEX('Capacity Summary'!$C$139:$E$238,MATCH('Capacity Backing (Hide)'!CO$132,'Capacity Summary'!$B$139:$B$238,0),4),IF(INDEX('Capacity Summary'!$H$139:$BG$238,MATCH('Capacity Backing (Hide)'!CO$132,'Capacity Summary'!$B$139:$B$238,0),MATCH('Capacity Backing (Hide)'!$A173,'Capacity Summary'!$H$138:$BG$138,0))&lt;&gt;0,INDEX('Capacity Summary'!$H$139:$BG$238,MATCH('Capacity Backing (Hide)'!CO$132,'Capacity Summary'!$B$139:$B$238,0),MATCH('Capacity Backing (Hide)'!$A173,'Capacity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(Hide)'!$A173,'Capacity Summary'!$H$138:$BG$138,0))="x",INDEX('Capacity Summary'!$C$139:$E$238,MATCH('Capacity Backing (Hide)'!CP$132,'Capacity Summary'!$B$139:$B$238,0),4),IF(INDEX('Capacity Summary'!$H$139:$BG$238,MATCH('Capacity Backing (Hide)'!CP$132,'Capacity Summary'!$B$139:$B$238,0),MATCH('Capacity Backing (Hide)'!$A173,'Capacity Summary'!$H$138:$BG$138,0))&lt;&gt;0,INDEX('Capacity Summary'!$H$139:$BG$238,MATCH('Capacity Backing (Hide)'!CP$132,'Capacity Summary'!$B$139:$B$238,0),MATCH('Capacity Backing (Hide)'!$A173,'Capacity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(Hide)'!$A173,'Capacity Summary'!$H$138:$BG$138,0))="x",INDEX('Capacity Summary'!$C$139:$E$238,MATCH('Capacity Backing (Hide)'!CQ$132,'Capacity Summary'!$B$139:$B$238,0),4),IF(INDEX('Capacity Summary'!$H$139:$BG$238,MATCH('Capacity Backing (Hide)'!CQ$132,'Capacity Summary'!$B$139:$B$238,0),MATCH('Capacity Backing (Hide)'!$A173,'Capacity Summary'!$H$138:$BG$138,0))&lt;&gt;0,INDEX('Capacity Summary'!$H$139:$BG$238,MATCH('Capacity Backing (Hide)'!CQ$132,'Capacity Summary'!$B$139:$B$238,0),MATCH('Capacity Backing (Hide)'!$A173,'Capacity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(Hide)'!$A173,'Capacity Summary'!$H$138:$BG$138,0))="x",INDEX('Capacity Summary'!$C$139:$E$238,MATCH('Capacity Backing (Hide)'!CR$132,'Capacity Summary'!$B$139:$B$238,0),4),IF(INDEX('Capacity Summary'!$H$139:$BG$238,MATCH('Capacity Backing (Hide)'!CR$132,'Capacity Summary'!$B$139:$B$238,0),MATCH('Capacity Backing (Hide)'!$A173,'Capacity Summary'!$H$138:$BG$138,0))&lt;&gt;0,INDEX('Capacity Summary'!$H$139:$BG$238,MATCH('Capacity Backing (Hide)'!CR$132,'Capacity Summary'!$B$139:$B$238,0),MATCH('Capacity Backing (Hide)'!$A173,'Capacity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(Hide)'!$A173,'Capacity Summary'!$H$138:$BG$138,0))="x",INDEX('Capacity Summary'!$C$139:$E$238,MATCH('Capacity Backing (Hide)'!CS$132,'Capacity Summary'!$B$139:$B$238,0),4),IF(INDEX('Capacity Summary'!$H$139:$BG$238,MATCH('Capacity Backing (Hide)'!CS$132,'Capacity Summary'!$B$139:$B$238,0),MATCH('Capacity Backing (Hide)'!$A173,'Capacity Summary'!$H$138:$BG$138,0))&lt;&gt;0,INDEX('Capacity Summary'!$H$139:$BG$238,MATCH('Capacity Backing (Hide)'!CS$132,'Capacity Summary'!$B$139:$B$238,0),MATCH('Capacity Backing (Hide)'!$A173,'Capacity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(Hide)'!$A173,'Capacity Summary'!$H$138:$BG$138,0))="x",INDEX('Capacity Summary'!$C$139:$E$238,MATCH('Capacity Backing (Hide)'!CT$132,'Capacity Summary'!$B$139:$B$238,0),4),IF(INDEX('Capacity Summary'!$H$139:$BG$238,MATCH('Capacity Backing (Hide)'!CT$132,'Capacity Summary'!$B$139:$B$238,0),MATCH('Capacity Backing (Hide)'!$A173,'Capacity Summary'!$H$138:$BG$138,0))&lt;&gt;0,INDEX('Capacity Summary'!$H$139:$BG$238,MATCH('Capacity Backing (Hide)'!CT$132,'Capacity Summary'!$B$139:$B$238,0),MATCH('Capacity Backing (Hide)'!$A173,'Capacity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(Hide)'!$A173,'Capacity Summary'!$H$138:$BG$138,0))="x",INDEX('Capacity Summary'!$C$139:$E$238,MATCH('Capacity Backing (Hide)'!CU$132,'Capacity Summary'!$B$139:$B$238,0),4),IF(INDEX('Capacity Summary'!$H$139:$BG$238,MATCH('Capacity Backing (Hide)'!CU$132,'Capacity Summary'!$B$139:$B$238,0),MATCH('Capacity Backing (Hide)'!$A173,'Capacity Summary'!$H$138:$BG$138,0))&lt;&gt;0,INDEX('Capacity Summary'!$H$139:$BG$238,MATCH('Capacity Backing (Hide)'!CU$132,'Capacity Summary'!$B$139:$B$238,0),MATCH('Capacity Backing (Hide)'!$A173,'Capacity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(Hide)'!$A173,'Capacity Summary'!$H$138:$BG$138,0))="x",INDEX('Capacity Summary'!$C$139:$E$238,MATCH('Capacity Backing (Hide)'!CV$132,'Capacity Summary'!$B$139:$B$238,0),4),IF(INDEX('Capacity Summary'!$H$139:$BG$238,MATCH('Capacity Backing (Hide)'!CV$132,'Capacity Summary'!$B$139:$B$238,0),MATCH('Capacity Backing (Hide)'!$A173,'Capacity Summary'!$H$138:$BG$138,0))&lt;&gt;0,INDEX('Capacity Summary'!$H$139:$BG$238,MATCH('Capacity Backing (Hide)'!CV$132,'Capacity Summary'!$B$139:$B$238,0),MATCH('Capacity Backing (Hide)'!$A173,'Capacity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(Hide)'!$A173,'Capacity Summary'!$H$138:$BG$138,0))="x",INDEX('Capacity Summary'!$C$139:$E$238,MATCH('Capacity Backing (Hide)'!CW$132,'Capacity Summary'!$B$139:$B$238,0),4),IF(INDEX('Capacity Summary'!$H$139:$BG$238,MATCH('Capacity Backing (Hide)'!CW$132,'Capacity Summary'!$B$139:$B$238,0),MATCH('Capacity Backing (Hide)'!$A173,'Capacity Summary'!$H$138:$BG$138,0))&lt;&gt;0,INDEX('Capacity Summary'!$H$139:$BG$238,MATCH('Capacity Backing (Hide)'!CW$132,'Capacity Summary'!$B$139:$B$238,0),MATCH('Capacity Backing (Hide)'!$A173,'Capacity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4" spans="1:101" x14ac:dyDescent="0.35">
      <c r="A174" s="2">
        <f ca="1">'Required Capacity (Hide)'!E44</f>
        <v>44501</v>
      </c>
      <c r="B17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(Hide)'!$A174,'Capacity Summary'!$H$138:$BG$138,0))="x",INDEX('Capacity Summary'!$C$139:$E$238,MATCH('Capacity Backing (Hide)'!B$132,'Capacity Summary'!$B$139:$B$238,0),4),IF(INDEX('Capacity Summary'!$H$139:$BG$238,MATCH('Capacity Backing (Hide)'!B$132,'Capacity Summary'!$B$139:$B$238,0),MATCH('Capacity Backing (Hide)'!$A174,'Capacity Summary'!$H$138:$BG$138,0))&lt;&gt;0,INDEX('Capacity Summary'!$H$139:$BG$238,MATCH('Capacity Backing (Hide)'!B$132,'Capacity Summary'!$B$139:$B$238,0),MATCH('Capacity Backing (Hide)'!$A174,'Capacity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(Hide)'!$A174,'Capacity Summary'!$H$138:$BG$138,0))="x",INDEX('Capacity Summary'!$C$139:$E$238,MATCH('Capacity Backing (Hide)'!C$132,'Capacity Summary'!$B$139:$B$238,0),4),IF(INDEX('Capacity Summary'!$H$139:$BG$238,MATCH('Capacity Backing (Hide)'!C$132,'Capacity Summary'!$B$139:$B$238,0),MATCH('Capacity Backing (Hide)'!$A174,'Capacity Summary'!$H$138:$BG$138,0))&lt;&gt;0,INDEX('Capacity Summary'!$H$139:$BG$238,MATCH('Capacity Backing (Hide)'!C$132,'Capacity Summary'!$B$139:$B$238,0),MATCH('Capacity Backing (Hide)'!$A174,'Capacity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(Hide)'!$A174,'Capacity Summary'!$H$138:$BG$138,0))="x",INDEX('Capacity Summary'!$C$139:$E$238,MATCH('Capacity Backing (Hide)'!D$132,'Capacity Summary'!$B$139:$B$238,0),4),IF(INDEX('Capacity Summary'!$H$139:$BG$238,MATCH('Capacity Backing (Hide)'!D$132,'Capacity Summary'!$B$139:$B$238,0),MATCH('Capacity Backing (Hide)'!$A174,'Capacity Summary'!$H$138:$BG$138,0))&lt;&gt;0,INDEX('Capacity Summary'!$H$139:$BG$238,MATCH('Capacity Backing (Hide)'!D$132,'Capacity Summary'!$B$139:$B$238,0),MATCH('Capacity Backing (Hide)'!$A174,'Capacity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(Hide)'!$A174,'Capacity Summary'!$H$138:$BG$138,0))="x",INDEX('Capacity Summary'!$C$139:$E$238,MATCH('Capacity Backing (Hide)'!E$132,'Capacity Summary'!$B$139:$B$238,0),4),IF(INDEX('Capacity Summary'!$H$139:$BG$238,MATCH('Capacity Backing (Hide)'!E$132,'Capacity Summary'!$B$139:$B$238,0),MATCH('Capacity Backing (Hide)'!$A174,'Capacity Summary'!$H$138:$BG$138,0))&lt;&gt;0,INDEX('Capacity Summary'!$H$139:$BG$238,MATCH('Capacity Backing (Hide)'!E$132,'Capacity Summary'!$B$139:$B$238,0),MATCH('Capacity Backing (Hide)'!$A174,'Capacity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(Hide)'!$A174,'Capacity Summary'!$H$138:$BG$138,0))="x",INDEX('Capacity Summary'!$C$139:$E$238,MATCH('Capacity Backing (Hide)'!F$132,'Capacity Summary'!$B$139:$B$238,0),4),IF(INDEX('Capacity Summary'!$H$139:$BG$238,MATCH('Capacity Backing (Hide)'!F$132,'Capacity Summary'!$B$139:$B$238,0),MATCH('Capacity Backing (Hide)'!$A174,'Capacity Summary'!$H$138:$BG$138,0))&lt;&gt;0,INDEX('Capacity Summary'!$H$139:$BG$238,MATCH('Capacity Backing (Hide)'!F$132,'Capacity Summary'!$B$139:$B$238,0),MATCH('Capacity Backing (Hide)'!$A174,'Capacity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(Hide)'!$A174,'Capacity Summary'!$H$138:$BG$138,0))="x",INDEX('Capacity Summary'!$C$139:$E$238,MATCH('Capacity Backing (Hide)'!G$132,'Capacity Summary'!$B$139:$B$238,0),4),IF(INDEX('Capacity Summary'!$H$139:$BG$238,MATCH('Capacity Backing (Hide)'!G$132,'Capacity Summary'!$B$139:$B$238,0),MATCH('Capacity Backing (Hide)'!$A174,'Capacity Summary'!$H$138:$BG$138,0))&lt;&gt;0,INDEX('Capacity Summary'!$H$139:$BG$238,MATCH('Capacity Backing (Hide)'!G$132,'Capacity Summary'!$B$139:$B$238,0),MATCH('Capacity Backing (Hide)'!$A174,'Capacity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(Hide)'!$A174,'Capacity Summary'!$H$138:$BG$138,0))="x",INDEX('Capacity Summary'!$C$139:$E$238,MATCH('Capacity Backing (Hide)'!H$132,'Capacity Summary'!$B$139:$B$238,0),4),IF(INDEX('Capacity Summary'!$H$139:$BG$238,MATCH('Capacity Backing (Hide)'!H$132,'Capacity Summary'!$B$139:$B$238,0),MATCH('Capacity Backing (Hide)'!$A174,'Capacity Summary'!$H$138:$BG$138,0))&lt;&gt;0,INDEX('Capacity Summary'!$H$139:$BG$238,MATCH('Capacity Backing (Hide)'!H$132,'Capacity Summary'!$B$139:$B$238,0),MATCH('Capacity Backing (Hide)'!$A174,'Capacity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(Hide)'!$A174,'Capacity Summary'!$H$138:$BG$138,0))="x",INDEX('Capacity Summary'!$C$139:$E$238,MATCH('Capacity Backing (Hide)'!I$132,'Capacity Summary'!$B$139:$B$238,0),4),IF(INDEX('Capacity Summary'!$H$139:$BG$238,MATCH('Capacity Backing (Hide)'!I$132,'Capacity Summary'!$B$139:$B$238,0),MATCH('Capacity Backing (Hide)'!$A174,'Capacity Summary'!$H$138:$BG$138,0))&lt;&gt;0,INDEX('Capacity Summary'!$H$139:$BG$238,MATCH('Capacity Backing (Hide)'!I$132,'Capacity Summary'!$B$139:$B$238,0),MATCH('Capacity Backing (Hide)'!$A174,'Capacity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(Hide)'!$A174,'Capacity Summary'!$H$138:$BG$138,0))="x",INDEX('Capacity Summary'!$C$139:$E$238,MATCH('Capacity Backing (Hide)'!J$132,'Capacity Summary'!$B$139:$B$238,0),4),IF(INDEX('Capacity Summary'!$H$139:$BG$238,MATCH('Capacity Backing (Hide)'!J$132,'Capacity Summary'!$B$139:$B$238,0),MATCH('Capacity Backing (Hide)'!$A174,'Capacity Summary'!$H$138:$BG$138,0))&lt;&gt;0,INDEX('Capacity Summary'!$H$139:$BG$238,MATCH('Capacity Backing (Hide)'!J$132,'Capacity Summary'!$B$139:$B$238,0),MATCH('Capacity Backing (Hide)'!$A174,'Capacity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(Hide)'!$A174,'Capacity Summary'!$H$138:$BG$138,0))="x",INDEX('Capacity Summary'!$C$139:$E$238,MATCH('Capacity Backing (Hide)'!K$132,'Capacity Summary'!$B$139:$B$238,0),4),IF(INDEX('Capacity Summary'!$H$139:$BG$238,MATCH('Capacity Backing (Hide)'!K$132,'Capacity Summary'!$B$139:$B$238,0),MATCH('Capacity Backing (Hide)'!$A174,'Capacity Summary'!$H$138:$BG$138,0))&lt;&gt;0,INDEX('Capacity Summary'!$H$139:$BG$238,MATCH('Capacity Backing (Hide)'!K$132,'Capacity Summary'!$B$139:$B$238,0),MATCH('Capacity Backing (Hide)'!$A174,'Capacity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(Hide)'!$A174,'Capacity Summary'!$H$138:$BG$138,0))="x",INDEX('Capacity Summary'!$C$139:$E$238,MATCH('Capacity Backing (Hide)'!L$132,'Capacity Summary'!$B$139:$B$238,0),4),IF(INDEX('Capacity Summary'!$H$139:$BG$238,MATCH('Capacity Backing (Hide)'!L$132,'Capacity Summary'!$B$139:$B$238,0),MATCH('Capacity Backing (Hide)'!$A174,'Capacity Summary'!$H$138:$BG$138,0))&lt;&gt;0,INDEX('Capacity Summary'!$H$139:$BG$238,MATCH('Capacity Backing (Hide)'!L$132,'Capacity Summary'!$B$139:$B$238,0),MATCH('Capacity Backing (Hide)'!$A174,'Capacity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(Hide)'!$A174,'Capacity Summary'!$H$138:$BG$138,0))="x",INDEX('Capacity Summary'!$C$139:$E$238,MATCH('Capacity Backing (Hide)'!M$132,'Capacity Summary'!$B$139:$B$238,0),4),IF(INDEX('Capacity Summary'!$H$139:$BG$238,MATCH('Capacity Backing (Hide)'!M$132,'Capacity Summary'!$B$139:$B$238,0),MATCH('Capacity Backing (Hide)'!$A174,'Capacity Summary'!$H$138:$BG$138,0))&lt;&gt;0,INDEX('Capacity Summary'!$H$139:$BG$238,MATCH('Capacity Backing (Hide)'!M$132,'Capacity Summary'!$B$139:$B$238,0),MATCH('Capacity Backing (Hide)'!$A174,'Capacity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(Hide)'!$A174,'Capacity Summary'!$H$138:$BG$138,0))="x",INDEX('Capacity Summary'!$C$139:$E$238,MATCH('Capacity Backing (Hide)'!N$132,'Capacity Summary'!$B$139:$B$238,0),4),IF(INDEX('Capacity Summary'!$H$139:$BG$238,MATCH('Capacity Backing (Hide)'!N$132,'Capacity Summary'!$B$139:$B$238,0),MATCH('Capacity Backing (Hide)'!$A174,'Capacity Summary'!$H$138:$BG$138,0))&lt;&gt;0,INDEX('Capacity Summary'!$H$139:$BG$238,MATCH('Capacity Backing (Hide)'!N$132,'Capacity Summary'!$B$139:$B$238,0),MATCH('Capacity Backing (Hide)'!$A174,'Capacity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(Hide)'!$A174,'Capacity Summary'!$H$138:$BG$138,0))="x",INDEX('Capacity Summary'!$C$139:$E$238,MATCH('Capacity Backing (Hide)'!O$132,'Capacity Summary'!$B$139:$B$238,0),4),IF(INDEX('Capacity Summary'!$H$139:$BG$238,MATCH('Capacity Backing (Hide)'!O$132,'Capacity Summary'!$B$139:$B$238,0),MATCH('Capacity Backing (Hide)'!$A174,'Capacity Summary'!$H$138:$BG$138,0))&lt;&gt;0,INDEX('Capacity Summary'!$H$139:$BG$238,MATCH('Capacity Backing (Hide)'!O$132,'Capacity Summary'!$B$139:$B$238,0),MATCH('Capacity Backing (Hide)'!$A174,'Capacity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(Hide)'!$A174,'Capacity Summary'!$H$138:$BG$138,0))="x",INDEX('Capacity Summary'!$C$139:$E$238,MATCH('Capacity Backing (Hide)'!P$132,'Capacity Summary'!$B$139:$B$238,0),4),IF(INDEX('Capacity Summary'!$H$139:$BG$238,MATCH('Capacity Backing (Hide)'!P$132,'Capacity Summary'!$B$139:$B$238,0),MATCH('Capacity Backing (Hide)'!$A174,'Capacity Summary'!$H$138:$BG$138,0))&lt;&gt;0,INDEX('Capacity Summary'!$H$139:$BG$238,MATCH('Capacity Backing (Hide)'!P$132,'Capacity Summary'!$B$139:$B$238,0),MATCH('Capacity Backing (Hide)'!$A174,'Capacity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(Hide)'!$A174,'Capacity Summary'!$H$138:$BG$138,0))="x",INDEX('Capacity Summary'!$C$139:$E$238,MATCH('Capacity Backing (Hide)'!Q$132,'Capacity Summary'!$B$139:$B$238,0),4),IF(INDEX('Capacity Summary'!$H$139:$BG$238,MATCH('Capacity Backing (Hide)'!Q$132,'Capacity Summary'!$B$139:$B$238,0),MATCH('Capacity Backing (Hide)'!$A174,'Capacity Summary'!$H$138:$BG$138,0))&lt;&gt;0,INDEX('Capacity Summary'!$H$139:$BG$238,MATCH('Capacity Backing (Hide)'!Q$132,'Capacity Summary'!$B$139:$B$238,0),MATCH('Capacity Backing (Hide)'!$A174,'Capacity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(Hide)'!$A174,'Capacity Summary'!$H$138:$BG$138,0))="x",INDEX('Capacity Summary'!$C$139:$E$238,MATCH('Capacity Backing (Hide)'!R$132,'Capacity Summary'!$B$139:$B$238,0),4),IF(INDEX('Capacity Summary'!$H$139:$BG$238,MATCH('Capacity Backing (Hide)'!R$132,'Capacity Summary'!$B$139:$B$238,0),MATCH('Capacity Backing (Hide)'!$A174,'Capacity Summary'!$H$138:$BG$138,0))&lt;&gt;0,INDEX('Capacity Summary'!$H$139:$BG$238,MATCH('Capacity Backing (Hide)'!R$132,'Capacity Summary'!$B$139:$B$238,0),MATCH('Capacity Backing (Hide)'!$A174,'Capacity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(Hide)'!$A174,'Capacity Summary'!$H$138:$BG$138,0))="x",INDEX('Capacity Summary'!$C$139:$E$238,MATCH('Capacity Backing (Hide)'!S$132,'Capacity Summary'!$B$139:$B$238,0),4),IF(INDEX('Capacity Summary'!$H$139:$BG$238,MATCH('Capacity Backing (Hide)'!S$132,'Capacity Summary'!$B$139:$B$238,0),MATCH('Capacity Backing (Hide)'!$A174,'Capacity Summary'!$H$138:$BG$138,0))&lt;&gt;0,INDEX('Capacity Summary'!$H$139:$BG$238,MATCH('Capacity Backing (Hide)'!S$132,'Capacity Summary'!$B$139:$B$238,0),MATCH('Capacity Backing (Hide)'!$A174,'Capacity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(Hide)'!$A174,'Capacity Summary'!$H$138:$BG$138,0))="x",INDEX('Capacity Summary'!$C$139:$E$238,MATCH('Capacity Backing (Hide)'!T$132,'Capacity Summary'!$B$139:$B$238,0),4),IF(INDEX('Capacity Summary'!$H$139:$BG$238,MATCH('Capacity Backing (Hide)'!T$132,'Capacity Summary'!$B$139:$B$238,0),MATCH('Capacity Backing (Hide)'!$A174,'Capacity Summary'!$H$138:$BG$138,0))&lt;&gt;0,INDEX('Capacity Summary'!$H$139:$BG$238,MATCH('Capacity Backing (Hide)'!T$132,'Capacity Summary'!$B$139:$B$238,0),MATCH('Capacity Backing (Hide)'!$A174,'Capacity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(Hide)'!$A174,'Capacity Summary'!$H$138:$BG$138,0))="x",INDEX('Capacity Summary'!$C$139:$E$238,MATCH('Capacity Backing (Hide)'!U$132,'Capacity Summary'!$B$139:$B$238,0),4),IF(INDEX('Capacity Summary'!$H$139:$BG$238,MATCH('Capacity Backing (Hide)'!U$132,'Capacity Summary'!$B$139:$B$238,0),MATCH('Capacity Backing (Hide)'!$A174,'Capacity Summary'!$H$138:$BG$138,0))&lt;&gt;0,INDEX('Capacity Summary'!$H$139:$BG$238,MATCH('Capacity Backing (Hide)'!U$132,'Capacity Summary'!$B$139:$B$238,0),MATCH('Capacity Backing (Hide)'!$A174,'Capacity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(Hide)'!$A174,'Capacity Summary'!$H$138:$BG$138,0))="x",INDEX('Capacity Summary'!$C$139:$E$238,MATCH('Capacity Backing (Hide)'!V$132,'Capacity Summary'!$B$139:$B$238,0),4),IF(INDEX('Capacity Summary'!$H$139:$BG$238,MATCH('Capacity Backing (Hide)'!V$132,'Capacity Summary'!$B$139:$B$238,0),MATCH('Capacity Backing (Hide)'!$A174,'Capacity Summary'!$H$138:$BG$138,0))&lt;&gt;0,INDEX('Capacity Summary'!$H$139:$BG$238,MATCH('Capacity Backing (Hide)'!V$132,'Capacity Summary'!$B$139:$B$238,0),MATCH('Capacity Backing (Hide)'!$A174,'Capacity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(Hide)'!$A174,'Capacity Summary'!$H$138:$BG$138,0))="x",INDEX('Capacity Summary'!$C$139:$E$238,MATCH('Capacity Backing (Hide)'!W$132,'Capacity Summary'!$B$139:$B$238,0),4),IF(INDEX('Capacity Summary'!$H$139:$BG$238,MATCH('Capacity Backing (Hide)'!W$132,'Capacity Summary'!$B$139:$B$238,0),MATCH('Capacity Backing (Hide)'!$A174,'Capacity Summary'!$H$138:$BG$138,0))&lt;&gt;0,INDEX('Capacity Summary'!$H$139:$BG$238,MATCH('Capacity Backing (Hide)'!W$132,'Capacity Summary'!$B$139:$B$238,0),MATCH('Capacity Backing (Hide)'!$A174,'Capacity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(Hide)'!$A174,'Capacity Summary'!$H$138:$BG$138,0))="x",INDEX('Capacity Summary'!$C$139:$E$238,MATCH('Capacity Backing (Hide)'!X$132,'Capacity Summary'!$B$139:$B$238,0),4),IF(INDEX('Capacity Summary'!$H$139:$BG$238,MATCH('Capacity Backing (Hide)'!X$132,'Capacity Summary'!$B$139:$B$238,0),MATCH('Capacity Backing (Hide)'!$A174,'Capacity Summary'!$H$138:$BG$138,0))&lt;&gt;0,INDEX('Capacity Summary'!$H$139:$BG$238,MATCH('Capacity Backing (Hide)'!X$132,'Capacity Summary'!$B$139:$B$238,0),MATCH('Capacity Backing (Hide)'!$A174,'Capacity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(Hide)'!$A174,'Capacity Summary'!$H$138:$BG$138,0))="x",INDEX('Capacity Summary'!$C$139:$E$238,MATCH('Capacity Backing (Hide)'!Y$132,'Capacity Summary'!$B$139:$B$238,0),4),IF(INDEX('Capacity Summary'!$H$139:$BG$238,MATCH('Capacity Backing (Hide)'!Y$132,'Capacity Summary'!$B$139:$B$238,0),MATCH('Capacity Backing (Hide)'!$A174,'Capacity Summary'!$H$138:$BG$138,0))&lt;&gt;0,INDEX('Capacity Summary'!$H$139:$BG$238,MATCH('Capacity Backing (Hide)'!Y$132,'Capacity Summary'!$B$139:$B$238,0),MATCH('Capacity Backing (Hide)'!$A174,'Capacity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(Hide)'!$A174,'Capacity Summary'!$H$138:$BG$138,0))="x",INDEX('Capacity Summary'!$C$139:$E$238,MATCH('Capacity Backing (Hide)'!Z$132,'Capacity Summary'!$B$139:$B$238,0),4),IF(INDEX('Capacity Summary'!$H$139:$BG$238,MATCH('Capacity Backing (Hide)'!Z$132,'Capacity Summary'!$B$139:$B$238,0),MATCH('Capacity Backing (Hide)'!$A174,'Capacity Summary'!$H$138:$BG$138,0))&lt;&gt;0,INDEX('Capacity Summary'!$H$139:$BG$238,MATCH('Capacity Backing (Hide)'!Z$132,'Capacity Summary'!$B$139:$B$238,0),MATCH('Capacity Backing (Hide)'!$A174,'Capacity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(Hide)'!$A174,'Capacity Summary'!$H$138:$BG$138,0))="x",INDEX('Capacity Summary'!$C$139:$E$238,MATCH('Capacity Backing (Hide)'!AA$132,'Capacity Summary'!$B$139:$B$238,0),4),IF(INDEX('Capacity Summary'!$H$139:$BG$238,MATCH('Capacity Backing (Hide)'!AA$132,'Capacity Summary'!$B$139:$B$238,0),MATCH('Capacity Backing (Hide)'!$A174,'Capacity Summary'!$H$138:$BG$138,0))&lt;&gt;0,INDEX('Capacity Summary'!$H$139:$BG$238,MATCH('Capacity Backing (Hide)'!AA$132,'Capacity Summary'!$B$139:$B$238,0),MATCH('Capacity Backing (Hide)'!$A174,'Capacity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(Hide)'!$A174,'Capacity Summary'!$H$138:$BG$138,0))="x",INDEX('Capacity Summary'!$C$139:$E$238,MATCH('Capacity Backing (Hide)'!AB$132,'Capacity Summary'!$B$139:$B$238,0),4),IF(INDEX('Capacity Summary'!$H$139:$BG$238,MATCH('Capacity Backing (Hide)'!AB$132,'Capacity Summary'!$B$139:$B$238,0),MATCH('Capacity Backing (Hide)'!$A174,'Capacity Summary'!$H$138:$BG$138,0))&lt;&gt;0,INDEX('Capacity Summary'!$H$139:$BG$238,MATCH('Capacity Backing (Hide)'!AB$132,'Capacity Summary'!$B$139:$B$238,0),MATCH('Capacity Backing (Hide)'!$A174,'Capacity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(Hide)'!$A174,'Capacity Summary'!$H$138:$BG$138,0))="x",INDEX('Capacity Summary'!$C$139:$E$238,MATCH('Capacity Backing (Hide)'!AC$132,'Capacity Summary'!$B$139:$B$238,0),4),IF(INDEX('Capacity Summary'!$H$139:$BG$238,MATCH('Capacity Backing (Hide)'!AC$132,'Capacity Summary'!$B$139:$B$238,0),MATCH('Capacity Backing (Hide)'!$A174,'Capacity Summary'!$H$138:$BG$138,0))&lt;&gt;0,INDEX('Capacity Summary'!$H$139:$BG$238,MATCH('Capacity Backing (Hide)'!AC$132,'Capacity Summary'!$B$139:$B$238,0),MATCH('Capacity Backing (Hide)'!$A174,'Capacity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(Hide)'!$A174,'Capacity Summary'!$H$138:$BG$138,0))="x",INDEX('Capacity Summary'!$C$139:$E$238,MATCH('Capacity Backing (Hide)'!AD$132,'Capacity Summary'!$B$139:$B$238,0),4),IF(INDEX('Capacity Summary'!$H$139:$BG$238,MATCH('Capacity Backing (Hide)'!AD$132,'Capacity Summary'!$B$139:$B$238,0),MATCH('Capacity Backing (Hide)'!$A174,'Capacity Summary'!$H$138:$BG$138,0))&lt;&gt;0,INDEX('Capacity Summary'!$H$139:$BG$238,MATCH('Capacity Backing (Hide)'!AD$132,'Capacity Summary'!$B$139:$B$238,0),MATCH('Capacity Backing (Hide)'!$A174,'Capacity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(Hide)'!$A174,'Capacity Summary'!$H$138:$BG$138,0))="x",INDEX('Capacity Summary'!$C$139:$E$238,MATCH('Capacity Backing (Hide)'!AE$132,'Capacity Summary'!$B$139:$B$238,0),4),IF(INDEX('Capacity Summary'!$H$139:$BG$238,MATCH('Capacity Backing (Hide)'!AE$132,'Capacity Summary'!$B$139:$B$238,0),MATCH('Capacity Backing (Hide)'!$A174,'Capacity Summary'!$H$138:$BG$138,0))&lt;&gt;0,INDEX('Capacity Summary'!$H$139:$BG$238,MATCH('Capacity Backing (Hide)'!AE$132,'Capacity Summary'!$B$139:$B$238,0),MATCH('Capacity Backing (Hide)'!$A174,'Capacity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(Hide)'!$A174,'Capacity Summary'!$H$138:$BG$138,0))="x",INDEX('Capacity Summary'!$C$139:$E$238,MATCH('Capacity Backing (Hide)'!AF$132,'Capacity Summary'!$B$139:$B$238,0),4),IF(INDEX('Capacity Summary'!$H$139:$BG$238,MATCH('Capacity Backing (Hide)'!AF$132,'Capacity Summary'!$B$139:$B$238,0),MATCH('Capacity Backing (Hide)'!$A174,'Capacity Summary'!$H$138:$BG$138,0))&lt;&gt;0,INDEX('Capacity Summary'!$H$139:$BG$238,MATCH('Capacity Backing (Hide)'!AF$132,'Capacity Summary'!$B$139:$B$238,0),MATCH('Capacity Backing (Hide)'!$A174,'Capacity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(Hide)'!$A174,'Capacity Summary'!$H$138:$BG$138,0))="x",INDEX('Capacity Summary'!$C$139:$E$238,MATCH('Capacity Backing (Hide)'!AG$132,'Capacity Summary'!$B$139:$B$238,0),4),IF(INDEX('Capacity Summary'!$H$139:$BG$238,MATCH('Capacity Backing (Hide)'!AG$132,'Capacity Summary'!$B$139:$B$238,0),MATCH('Capacity Backing (Hide)'!$A174,'Capacity Summary'!$H$138:$BG$138,0))&lt;&gt;0,INDEX('Capacity Summary'!$H$139:$BG$238,MATCH('Capacity Backing (Hide)'!AG$132,'Capacity Summary'!$B$139:$B$238,0),MATCH('Capacity Backing (Hide)'!$A174,'Capacity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(Hide)'!$A174,'Capacity Summary'!$H$138:$BG$138,0))="x",INDEX('Capacity Summary'!$C$139:$E$238,MATCH('Capacity Backing (Hide)'!AH$132,'Capacity Summary'!$B$139:$B$238,0),4),IF(INDEX('Capacity Summary'!$H$139:$BG$238,MATCH('Capacity Backing (Hide)'!AH$132,'Capacity Summary'!$B$139:$B$238,0),MATCH('Capacity Backing (Hide)'!$A174,'Capacity Summary'!$H$138:$BG$138,0))&lt;&gt;0,INDEX('Capacity Summary'!$H$139:$BG$238,MATCH('Capacity Backing (Hide)'!AH$132,'Capacity Summary'!$B$139:$B$238,0),MATCH('Capacity Backing (Hide)'!$A174,'Capacity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(Hide)'!$A174,'Capacity Summary'!$H$138:$BG$138,0))="x",INDEX('Capacity Summary'!$C$139:$E$238,MATCH('Capacity Backing (Hide)'!AI$132,'Capacity Summary'!$B$139:$B$238,0),4),IF(INDEX('Capacity Summary'!$H$139:$BG$238,MATCH('Capacity Backing (Hide)'!AI$132,'Capacity Summary'!$B$139:$B$238,0),MATCH('Capacity Backing (Hide)'!$A174,'Capacity Summary'!$H$138:$BG$138,0))&lt;&gt;0,INDEX('Capacity Summary'!$H$139:$BG$238,MATCH('Capacity Backing (Hide)'!AI$132,'Capacity Summary'!$B$139:$B$238,0),MATCH('Capacity Backing (Hide)'!$A174,'Capacity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(Hide)'!$A174,'Capacity Summary'!$H$138:$BG$138,0))="x",INDEX('Capacity Summary'!$C$139:$E$238,MATCH('Capacity Backing (Hide)'!AJ$132,'Capacity Summary'!$B$139:$B$238,0),4),IF(INDEX('Capacity Summary'!$H$139:$BG$238,MATCH('Capacity Backing (Hide)'!AJ$132,'Capacity Summary'!$B$139:$B$238,0),MATCH('Capacity Backing (Hide)'!$A174,'Capacity Summary'!$H$138:$BG$138,0))&lt;&gt;0,INDEX('Capacity Summary'!$H$139:$BG$238,MATCH('Capacity Backing (Hide)'!AJ$132,'Capacity Summary'!$B$139:$B$238,0),MATCH('Capacity Backing (Hide)'!$A174,'Capacity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(Hide)'!$A174,'Capacity Summary'!$H$138:$BG$138,0))="x",INDEX('Capacity Summary'!$C$139:$E$238,MATCH('Capacity Backing (Hide)'!AK$132,'Capacity Summary'!$B$139:$B$238,0),4),IF(INDEX('Capacity Summary'!$H$139:$BG$238,MATCH('Capacity Backing (Hide)'!AK$132,'Capacity Summary'!$B$139:$B$238,0),MATCH('Capacity Backing (Hide)'!$A174,'Capacity Summary'!$H$138:$BG$138,0))&lt;&gt;0,INDEX('Capacity Summary'!$H$139:$BG$238,MATCH('Capacity Backing (Hide)'!AK$132,'Capacity Summary'!$B$139:$B$238,0),MATCH('Capacity Backing (Hide)'!$A174,'Capacity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(Hide)'!$A174,'Capacity Summary'!$H$138:$BG$138,0))="x",INDEX('Capacity Summary'!$C$139:$E$238,MATCH('Capacity Backing (Hide)'!AL$132,'Capacity Summary'!$B$139:$B$238,0),4),IF(INDEX('Capacity Summary'!$H$139:$BG$238,MATCH('Capacity Backing (Hide)'!AL$132,'Capacity Summary'!$B$139:$B$238,0),MATCH('Capacity Backing (Hide)'!$A174,'Capacity Summary'!$H$138:$BG$138,0))&lt;&gt;0,INDEX('Capacity Summary'!$H$139:$BG$238,MATCH('Capacity Backing (Hide)'!AL$132,'Capacity Summary'!$B$139:$B$238,0),MATCH('Capacity Backing (Hide)'!$A174,'Capacity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(Hide)'!$A174,'Capacity Summary'!$H$138:$BG$138,0))="x",INDEX('Capacity Summary'!$C$139:$E$238,MATCH('Capacity Backing (Hide)'!AM$132,'Capacity Summary'!$B$139:$B$238,0),4),IF(INDEX('Capacity Summary'!$H$139:$BG$238,MATCH('Capacity Backing (Hide)'!AM$132,'Capacity Summary'!$B$139:$B$238,0),MATCH('Capacity Backing (Hide)'!$A174,'Capacity Summary'!$H$138:$BG$138,0))&lt;&gt;0,INDEX('Capacity Summary'!$H$139:$BG$238,MATCH('Capacity Backing (Hide)'!AM$132,'Capacity Summary'!$B$139:$B$238,0),MATCH('Capacity Backing (Hide)'!$A174,'Capacity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(Hide)'!$A174,'Capacity Summary'!$H$138:$BG$138,0))="x",INDEX('Capacity Summary'!$C$139:$E$238,MATCH('Capacity Backing (Hide)'!AN$132,'Capacity Summary'!$B$139:$B$238,0),4),IF(INDEX('Capacity Summary'!$H$139:$BG$238,MATCH('Capacity Backing (Hide)'!AN$132,'Capacity Summary'!$B$139:$B$238,0),MATCH('Capacity Backing (Hide)'!$A174,'Capacity Summary'!$H$138:$BG$138,0))&lt;&gt;0,INDEX('Capacity Summary'!$H$139:$BG$238,MATCH('Capacity Backing (Hide)'!AN$132,'Capacity Summary'!$B$139:$B$238,0),MATCH('Capacity Backing (Hide)'!$A174,'Capacity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(Hide)'!$A174,'Capacity Summary'!$H$138:$BG$138,0))="x",INDEX('Capacity Summary'!$C$139:$E$238,MATCH('Capacity Backing (Hide)'!AO$132,'Capacity Summary'!$B$139:$B$238,0),4),IF(INDEX('Capacity Summary'!$H$139:$BG$238,MATCH('Capacity Backing (Hide)'!AO$132,'Capacity Summary'!$B$139:$B$238,0),MATCH('Capacity Backing (Hide)'!$A174,'Capacity Summary'!$H$138:$BG$138,0))&lt;&gt;0,INDEX('Capacity Summary'!$H$139:$BG$238,MATCH('Capacity Backing (Hide)'!AO$132,'Capacity Summary'!$B$139:$B$238,0),MATCH('Capacity Backing (Hide)'!$A174,'Capacity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(Hide)'!$A174,'Capacity Summary'!$H$138:$BG$138,0))="x",INDEX('Capacity Summary'!$C$139:$E$238,MATCH('Capacity Backing (Hide)'!AP$132,'Capacity Summary'!$B$139:$B$238,0),4),IF(INDEX('Capacity Summary'!$H$139:$BG$238,MATCH('Capacity Backing (Hide)'!AP$132,'Capacity Summary'!$B$139:$B$238,0),MATCH('Capacity Backing (Hide)'!$A174,'Capacity Summary'!$H$138:$BG$138,0))&lt;&gt;0,INDEX('Capacity Summary'!$H$139:$BG$238,MATCH('Capacity Backing (Hide)'!AP$132,'Capacity Summary'!$B$139:$B$238,0),MATCH('Capacity Backing (Hide)'!$A174,'Capacity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(Hide)'!$A174,'Capacity Summary'!$H$138:$BG$138,0))="x",INDEX('Capacity Summary'!$C$139:$E$238,MATCH('Capacity Backing (Hide)'!AQ$132,'Capacity Summary'!$B$139:$B$238,0),4),IF(INDEX('Capacity Summary'!$H$139:$BG$238,MATCH('Capacity Backing (Hide)'!AQ$132,'Capacity Summary'!$B$139:$B$238,0),MATCH('Capacity Backing (Hide)'!$A174,'Capacity Summary'!$H$138:$BG$138,0))&lt;&gt;0,INDEX('Capacity Summary'!$H$139:$BG$238,MATCH('Capacity Backing (Hide)'!AQ$132,'Capacity Summary'!$B$139:$B$238,0),MATCH('Capacity Backing (Hide)'!$A174,'Capacity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(Hide)'!$A174,'Capacity Summary'!$H$138:$BG$138,0))="x",INDEX('Capacity Summary'!$C$139:$E$238,MATCH('Capacity Backing (Hide)'!AR$132,'Capacity Summary'!$B$139:$B$238,0),4),IF(INDEX('Capacity Summary'!$H$139:$BG$238,MATCH('Capacity Backing (Hide)'!AR$132,'Capacity Summary'!$B$139:$B$238,0),MATCH('Capacity Backing (Hide)'!$A174,'Capacity Summary'!$H$138:$BG$138,0))&lt;&gt;0,INDEX('Capacity Summary'!$H$139:$BG$238,MATCH('Capacity Backing (Hide)'!AR$132,'Capacity Summary'!$B$139:$B$238,0),MATCH('Capacity Backing (Hide)'!$A174,'Capacity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(Hide)'!$A174,'Capacity Summary'!$H$138:$BG$138,0))="x",INDEX('Capacity Summary'!$C$139:$E$238,MATCH('Capacity Backing (Hide)'!AS$132,'Capacity Summary'!$B$139:$B$238,0),4),IF(INDEX('Capacity Summary'!$H$139:$BG$238,MATCH('Capacity Backing (Hide)'!AS$132,'Capacity Summary'!$B$139:$B$238,0),MATCH('Capacity Backing (Hide)'!$A174,'Capacity Summary'!$H$138:$BG$138,0))&lt;&gt;0,INDEX('Capacity Summary'!$H$139:$BG$238,MATCH('Capacity Backing (Hide)'!AS$132,'Capacity Summary'!$B$139:$B$238,0),MATCH('Capacity Backing (Hide)'!$A174,'Capacity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(Hide)'!$A174,'Capacity Summary'!$H$138:$BG$138,0))="x",INDEX('Capacity Summary'!$C$139:$E$238,MATCH('Capacity Backing (Hide)'!AT$132,'Capacity Summary'!$B$139:$B$238,0),4),IF(INDEX('Capacity Summary'!$H$139:$BG$238,MATCH('Capacity Backing (Hide)'!AT$132,'Capacity Summary'!$B$139:$B$238,0),MATCH('Capacity Backing (Hide)'!$A174,'Capacity Summary'!$H$138:$BG$138,0))&lt;&gt;0,INDEX('Capacity Summary'!$H$139:$BG$238,MATCH('Capacity Backing (Hide)'!AT$132,'Capacity Summary'!$B$139:$B$238,0),MATCH('Capacity Backing (Hide)'!$A174,'Capacity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(Hide)'!$A174,'Capacity Summary'!$H$138:$BG$138,0))="x",INDEX('Capacity Summary'!$C$139:$E$238,MATCH('Capacity Backing (Hide)'!AU$132,'Capacity Summary'!$B$139:$B$238,0),4),IF(INDEX('Capacity Summary'!$H$139:$BG$238,MATCH('Capacity Backing (Hide)'!AU$132,'Capacity Summary'!$B$139:$B$238,0),MATCH('Capacity Backing (Hide)'!$A174,'Capacity Summary'!$H$138:$BG$138,0))&lt;&gt;0,INDEX('Capacity Summary'!$H$139:$BG$238,MATCH('Capacity Backing (Hide)'!AU$132,'Capacity Summary'!$B$139:$B$238,0),MATCH('Capacity Backing (Hide)'!$A174,'Capacity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(Hide)'!$A174,'Capacity Summary'!$H$138:$BG$138,0))="x",INDEX('Capacity Summary'!$C$139:$E$238,MATCH('Capacity Backing (Hide)'!AV$132,'Capacity Summary'!$B$139:$B$238,0),4),IF(INDEX('Capacity Summary'!$H$139:$BG$238,MATCH('Capacity Backing (Hide)'!AV$132,'Capacity Summary'!$B$139:$B$238,0),MATCH('Capacity Backing (Hide)'!$A174,'Capacity Summary'!$H$138:$BG$138,0))&lt;&gt;0,INDEX('Capacity Summary'!$H$139:$BG$238,MATCH('Capacity Backing (Hide)'!AV$132,'Capacity Summary'!$B$139:$B$238,0),MATCH('Capacity Backing (Hide)'!$A174,'Capacity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(Hide)'!$A174,'Capacity Summary'!$H$138:$BG$138,0))="x",INDEX('Capacity Summary'!$C$139:$E$238,MATCH('Capacity Backing (Hide)'!AW$132,'Capacity Summary'!$B$139:$B$238,0),4),IF(INDEX('Capacity Summary'!$H$139:$BG$238,MATCH('Capacity Backing (Hide)'!AW$132,'Capacity Summary'!$B$139:$B$238,0),MATCH('Capacity Backing (Hide)'!$A174,'Capacity Summary'!$H$138:$BG$138,0))&lt;&gt;0,INDEX('Capacity Summary'!$H$139:$BG$238,MATCH('Capacity Backing (Hide)'!AW$132,'Capacity Summary'!$B$139:$B$238,0),MATCH('Capacity Backing (Hide)'!$A174,'Capacity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(Hide)'!$A174,'Capacity Summary'!$H$138:$BG$138,0))="x",INDEX('Capacity Summary'!$C$139:$E$238,MATCH('Capacity Backing (Hide)'!AX$132,'Capacity Summary'!$B$139:$B$238,0),4),IF(INDEX('Capacity Summary'!$H$139:$BG$238,MATCH('Capacity Backing (Hide)'!AX$132,'Capacity Summary'!$B$139:$B$238,0),MATCH('Capacity Backing (Hide)'!$A174,'Capacity Summary'!$H$138:$BG$138,0))&lt;&gt;0,INDEX('Capacity Summary'!$H$139:$BG$238,MATCH('Capacity Backing (Hide)'!AX$132,'Capacity Summary'!$B$139:$B$238,0),MATCH('Capacity Backing (Hide)'!$A174,'Capacity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(Hide)'!$A174,'Capacity Summary'!$H$138:$BG$138,0))="x",INDEX('Capacity Summary'!$C$139:$E$238,MATCH('Capacity Backing (Hide)'!AY$132,'Capacity Summary'!$B$139:$B$238,0),4),IF(INDEX('Capacity Summary'!$H$139:$BG$238,MATCH('Capacity Backing (Hide)'!AY$132,'Capacity Summary'!$B$139:$B$238,0),MATCH('Capacity Backing (Hide)'!$A174,'Capacity Summary'!$H$138:$BG$138,0))&lt;&gt;0,INDEX('Capacity Summary'!$H$139:$BG$238,MATCH('Capacity Backing (Hide)'!AY$132,'Capacity Summary'!$B$139:$B$238,0),MATCH('Capacity Backing (Hide)'!$A174,'Capacity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(Hide)'!$A174,'Capacity Summary'!$H$138:$BG$138,0))="x",INDEX('Capacity Summary'!$C$139:$E$238,MATCH('Capacity Backing (Hide)'!AZ$132,'Capacity Summary'!$B$139:$B$238,0),4),IF(INDEX('Capacity Summary'!$H$139:$BG$238,MATCH('Capacity Backing (Hide)'!AZ$132,'Capacity Summary'!$B$139:$B$238,0),MATCH('Capacity Backing (Hide)'!$A174,'Capacity Summary'!$H$138:$BG$138,0))&lt;&gt;0,INDEX('Capacity Summary'!$H$139:$BG$238,MATCH('Capacity Backing (Hide)'!AZ$132,'Capacity Summary'!$B$139:$B$238,0),MATCH('Capacity Backing (Hide)'!$A174,'Capacity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(Hide)'!$A174,'Capacity Summary'!$H$138:$BG$138,0))="x",INDEX('Capacity Summary'!$C$139:$E$238,MATCH('Capacity Backing (Hide)'!BA$132,'Capacity Summary'!$B$139:$B$238,0),4),IF(INDEX('Capacity Summary'!$H$139:$BG$238,MATCH('Capacity Backing (Hide)'!BA$132,'Capacity Summary'!$B$139:$B$238,0),MATCH('Capacity Backing (Hide)'!$A174,'Capacity Summary'!$H$138:$BG$138,0))&lt;&gt;0,INDEX('Capacity Summary'!$H$139:$BG$238,MATCH('Capacity Backing (Hide)'!BA$132,'Capacity Summary'!$B$139:$B$238,0),MATCH('Capacity Backing (Hide)'!$A174,'Capacity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(Hide)'!$A174,'Capacity Summary'!$H$138:$BG$138,0))="x",INDEX('Capacity Summary'!$C$139:$E$238,MATCH('Capacity Backing (Hide)'!BB$132,'Capacity Summary'!$B$139:$B$238,0),4),IF(INDEX('Capacity Summary'!$H$139:$BG$238,MATCH('Capacity Backing (Hide)'!BB$132,'Capacity Summary'!$B$139:$B$238,0),MATCH('Capacity Backing (Hide)'!$A174,'Capacity Summary'!$H$138:$BG$138,0))&lt;&gt;0,INDEX('Capacity Summary'!$H$139:$BG$238,MATCH('Capacity Backing (Hide)'!BB$132,'Capacity Summary'!$B$139:$B$238,0),MATCH('Capacity Backing (Hide)'!$A174,'Capacity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(Hide)'!$A174,'Capacity Summary'!$H$138:$BG$138,0))="x",INDEX('Capacity Summary'!$C$139:$E$238,MATCH('Capacity Backing (Hide)'!BC$132,'Capacity Summary'!$B$139:$B$238,0),4),IF(INDEX('Capacity Summary'!$H$139:$BG$238,MATCH('Capacity Backing (Hide)'!BC$132,'Capacity Summary'!$B$139:$B$238,0),MATCH('Capacity Backing (Hide)'!$A174,'Capacity Summary'!$H$138:$BG$138,0))&lt;&gt;0,INDEX('Capacity Summary'!$H$139:$BG$238,MATCH('Capacity Backing (Hide)'!BC$132,'Capacity Summary'!$B$139:$B$238,0),MATCH('Capacity Backing (Hide)'!$A174,'Capacity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(Hide)'!$A174,'Capacity Summary'!$H$138:$BG$138,0))="x",INDEX('Capacity Summary'!$C$139:$E$238,MATCH('Capacity Backing (Hide)'!BD$132,'Capacity Summary'!$B$139:$B$238,0),4),IF(INDEX('Capacity Summary'!$H$139:$BG$238,MATCH('Capacity Backing (Hide)'!BD$132,'Capacity Summary'!$B$139:$B$238,0),MATCH('Capacity Backing (Hide)'!$A174,'Capacity Summary'!$H$138:$BG$138,0))&lt;&gt;0,INDEX('Capacity Summary'!$H$139:$BG$238,MATCH('Capacity Backing (Hide)'!BD$132,'Capacity Summary'!$B$139:$B$238,0),MATCH('Capacity Backing (Hide)'!$A174,'Capacity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(Hide)'!$A174,'Capacity Summary'!$H$138:$BG$138,0))="x",INDEX('Capacity Summary'!$C$139:$E$238,MATCH('Capacity Backing (Hide)'!BE$132,'Capacity Summary'!$B$139:$B$238,0),4),IF(INDEX('Capacity Summary'!$H$139:$BG$238,MATCH('Capacity Backing (Hide)'!BE$132,'Capacity Summary'!$B$139:$B$238,0),MATCH('Capacity Backing (Hide)'!$A174,'Capacity Summary'!$H$138:$BG$138,0))&lt;&gt;0,INDEX('Capacity Summary'!$H$139:$BG$238,MATCH('Capacity Backing (Hide)'!BE$132,'Capacity Summary'!$B$139:$B$238,0),MATCH('Capacity Backing (Hide)'!$A174,'Capacity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(Hide)'!$A174,'Capacity Summary'!$H$138:$BG$138,0))="x",INDEX('Capacity Summary'!$C$139:$E$238,MATCH('Capacity Backing (Hide)'!BF$132,'Capacity Summary'!$B$139:$B$238,0),4),IF(INDEX('Capacity Summary'!$H$139:$BG$238,MATCH('Capacity Backing (Hide)'!BF$132,'Capacity Summary'!$B$139:$B$238,0),MATCH('Capacity Backing (Hide)'!$A174,'Capacity Summary'!$H$138:$BG$138,0))&lt;&gt;0,INDEX('Capacity Summary'!$H$139:$BG$238,MATCH('Capacity Backing (Hide)'!BF$132,'Capacity Summary'!$B$139:$B$238,0),MATCH('Capacity Backing (Hide)'!$A174,'Capacity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(Hide)'!$A174,'Capacity Summary'!$H$138:$BG$138,0))="x",INDEX('Capacity Summary'!$C$139:$E$238,MATCH('Capacity Backing (Hide)'!BG$132,'Capacity Summary'!$B$139:$B$238,0),4),IF(INDEX('Capacity Summary'!$H$139:$BG$238,MATCH('Capacity Backing (Hide)'!BG$132,'Capacity Summary'!$B$139:$B$238,0),MATCH('Capacity Backing (Hide)'!$A174,'Capacity Summary'!$H$138:$BG$138,0))&lt;&gt;0,INDEX('Capacity Summary'!$H$139:$BG$238,MATCH('Capacity Backing (Hide)'!BG$132,'Capacity Summary'!$B$139:$B$238,0),MATCH('Capacity Backing (Hide)'!$A174,'Capacity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(Hide)'!$A174,'Capacity Summary'!$H$138:$BG$138,0))="x",INDEX('Capacity Summary'!$C$139:$E$238,MATCH('Capacity Backing (Hide)'!BH$132,'Capacity Summary'!$B$139:$B$238,0),4),IF(INDEX('Capacity Summary'!$H$139:$BG$238,MATCH('Capacity Backing (Hide)'!BH$132,'Capacity Summary'!$B$139:$B$238,0),MATCH('Capacity Backing (Hide)'!$A174,'Capacity Summary'!$H$138:$BG$138,0))&lt;&gt;0,INDEX('Capacity Summary'!$H$139:$BG$238,MATCH('Capacity Backing (Hide)'!BH$132,'Capacity Summary'!$B$139:$B$238,0),MATCH('Capacity Backing (Hide)'!$A174,'Capacity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(Hide)'!$A174,'Capacity Summary'!$H$138:$BG$138,0))="x",INDEX('Capacity Summary'!$C$139:$E$238,MATCH('Capacity Backing (Hide)'!BI$132,'Capacity Summary'!$B$139:$B$238,0),4),IF(INDEX('Capacity Summary'!$H$139:$BG$238,MATCH('Capacity Backing (Hide)'!BI$132,'Capacity Summary'!$B$139:$B$238,0),MATCH('Capacity Backing (Hide)'!$A174,'Capacity Summary'!$H$138:$BG$138,0))&lt;&gt;0,INDEX('Capacity Summary'!$H$139:$BG$238,MATCH('Capacity Backing (Hide)'!BI$132,'Capacity Summary'!$B$139:$B$238,0),MATCH('Capacity Backing (Hide)'!$A174,'Capacity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(Hide)'!$A174,'Capacity Summary'!$H$138:$BG$138,0))="x",INDEX('Capacity Summary'!$C$139:$E$238,MATCH('Capacity Backing (Hide)'!BJ$132,'Capacity Summary'!$B$139:$B$238,0),4),IF(INDEX('Capacity Summary'!$H$139:$BG$238,MATCH('Capacity Backing (Hide)'!BJ$132,'Capacity Summary'!$B$139:$B$238,0),MATCH('Capacity Backing (Hide)'!$A174,'Capacity Summary'!$H$138:$BG$138,0))&lt;&gt;0,INDEX('Capacity Summary'!$H$139:$BG$238,MATCH('Capacity Backing (Hide)'!BJ$132,'Capacity Summary'!$B$139:$B$238,0),MATCH('Capacity Backing (Hide)'!$A174,'Capacity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(Hide)'!$A174,'Capacity Summary'!$H$138:$BG$138,0))="x",INDEX('Capacity Summary'!$C$139:$E$238,MATCH('Capacity Backing (Hide)'!BK$132,'Capacity Summary'!$B$139:$B$238,0),4),IF(INDEX('Capacity Summary'!$H$139:$BG$238,MATCH('Capacity Backing (Hide)'!BK$132,'Capacity Summary'!$B$139:$B$238,0),MATCH('Capacity Backing (Hide)'!$A174,'Capacity Summary'!$H$138:$BG$138,0))&lt;&gt;0,INDEX('Capacity Summary'!$H$139:$BG$238,MATCH('Capacity Backing (Hide)'!BK$132,'Capacity Summary'!$B$139:$B$238,0),MATCH('Capacity Backing (Hide)'!$A174,'Capacity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(Hide)'!$A174,'Capacity Summary'!$H$138:$BG$138,0))="x",INDEX('Capacity Summary'!$C$139:$E$238,MATCH('Capacity Backing (Hide)'!BL$132,'Capacity Summary'!$B$139:$B$238,0),4),IF(INDEX('Capacity Summary'!$H$139:$BG$238,MATCH('Capacity Backing (Hide)'!BL$132,'Capacity Summary'!$B$139:$B$238,0),MATCH('Capacity Backing (Hide)'!$A174,'Capacity Summary'!$H$138:$BG$138,0))&lt;&gt;0,INDEX('Capacity Summary'!$H$139:$BG$238,MATCH('Capacity Backing (Hide)'!BL$132,'Capacity Summary'!$B$139:$B$238,0),MATCH('Capacity Backing (Hide)'!$A174,'Capacity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(Hide)'!$A174,'Capacity Summary'!$H$138:$BG$138,0))="x",INDEX('Capacity Summary'!$C$139:$E$238,MATCH('Capacity Backing (Hide)'!BM$132,'Capacity Summary'!$B$139:$B$238,0),4),IF(INDEX('Capacity Summary'!$H$139:$BG$238,MATCH('Capacity Backing (Hide)'!BM$132,'Capacity Summary'!$B$139:$B$238,0),MATCH('Capacity Backing (Hide)'!$A174,'Capacity Summary'!$H$138:$BG$138,0))&lt;&gt;0,INDEX('Capacity Summary'!$H$139:$BG$238,MATCH('Capacity Backing (Hide)'!BM$132,'Capacity Summary'!$B$139:$B$238,0),MATCH('Capacity Backing (Hide)'!$A174,'Capacity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(Hide)'!$A174,'Capacity Summary'!$H$138:$BG$138,0))="x",INDEX('Capacity Summary'!$C$139:$E$238,MATCH('Capacity Backing (Hide)'!BN$132,'Capacity Summary'!$B$139:$B$238,0),4),IF(INDEX('Capacity Summary'!$H$139:$BG$238,MATCH('Capacity Backing (Hide)'!BN$132,'Capacity Summary'!$B$139:$B$238,0),MATCH('Capacity Backing (Hide)'!$A174,'Capacity Summary'!$H$138:$BG$138,0))&lt;&gt;0,INDEX('Capacity Summary'!$H$139:$BG$238,MATCH('Capacity Backing (Hide)'!BN$132,'Capacity Summary'!$B$139:$B$238,0),MATCH('Capacity Backing (Hide)'!$A174,'Capacity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(Hide)'!$A174,'Capacity Summary'!$H$138:$BG$138,0))="x",INDEX('Capacity Summary'!$C$139:$E$238,MATCH('Capacity Backing (Hide)'!BO$132,'Capacity Summary'!$B$139:$B$238,0),4),IF(INDEX('Capacity Summary'!$H$139:$BG$238,MATCH('Capacity Backing (Hide)'!BO$132,'Capacity Summary'!$B$139:$B$238,0),MATCH('Capacity Backing (Hide)'!$A174,'Capacity Summary'!$H$138:$BG$138,0))&lt;&gt;0,INDEX('Capacity Summary'!$H$139:$BG$238,MATCH('Capacity Backing (Hide)'!BO$132,'Capacity Summary'!$B$139:$B$238,0),MATCH('Capacity Backing (Hide)'!$A174,'Capacity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(Hide)'!$A174,'Capacity Summary'!$H$138:$BG$138,0))="x",INDEX('Capacity Summary'!$C$139:$E$238,MATCH('Capacity Backing (Hide)'!BP$132,'Capacity Summary'!$B$139:$B$238,0),4),IF(INDEX('Capacity Summary'!$H$139:$BG$238,MATCH('Capacity Backing (Hide)'!BP$132,'Capacity Summary'!$B$139:$B$238,0),MATCH('Capacity Backing (Hide)'!$A174,'Capacity Summary'!$H$138:$BG$138,0))&lt;&gt;0,INDEX('Capacity Summary'!$H$139:$BG$238,MATCH('Capacity Backing (Hide)'!BP$132,'Capacity Summary'!$B$139:$B$238,0),MATCH('Capacity Backing (Hide)'!$A174,'Capacity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(Hide)'!$A174,'Capacity Summary'!$H$138:$BG$138,0))="x",INDEX('Capacity Summary'!$C$139:$E$238,MATCH('Capacity Backing (Hide)'!BQ$132,'Capacity Summary'!$B$139:$B$238,0),4),IF(INDEX('Capacity Summary'!$H$139:$BG$238,MATCH('Capacity Backing (Hide)'!BQ$132,'Capacity Summary'!$B$139:$B$238,0),MATCH('Capacity Backing (Hide)'!$A174,'Capacity Summary'!$H$138:$BG$138,0))&lt;&gt;0,INDEX('Capacity Summary'!$H$139:$BG$238,MATCH('Capacity Backing (Hide)'!BQ$132,'Capacity Summary'!$B$139:$B$238,0),MATCH('Capacity Backing (Hide)'!$A174,'Capacity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(Hide)'!$A174,'Capacity Summary'!$H$138:$BG$138,0))="x",INDEX('Capacity Summary'!$C$139:$E$238,MATCH('Capacity Backing (Hide)'!BR$132,'Capacity Summary'!$B$139:$B$238,0),4),IF(INDEX('Capacity Summary'!$H$139:$BG$238,MATCH('Capacity Backing (Hide)'!BR$132,'Capacity Summary'!$B$139:$B$238,0),MATCH('Capacity Backing (Hide)'!$A174,'Capacity Summary'!$H$138:$BG$138,0))&lt;&gt;0,INDEX('Capacity Summary'!$H$139:$BG$238,MATCH('Capacity Backing (Hide)'!BR$132,'Capacity Summary'!$B$139:$B$238,0),MATCH('Capacity Backing (Hide)'!$A174,'Capacity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(Hide)'!$A174,'Capacity Summary'!$H$138:$BG$138,0))="x",INDEX('Capacity Summary'!$C$139:$E$238,MATCH('Capacity Backing (Hide)'!BS$132,'Capacity Summary'!$B$139:$B$238,0),4),IF(INDEX('Capacity Summary'!$H$139:$BG$238,MATCH('Capacity Backing (Hide)'!BS$132,'Capacity Summary'!$B$139:$B$238,0),MATCH('Capacity Backing (Hide)'!$A174,'Capacity Summary'!$H$138:$BG$138,0))&lt;&gt;0,INDEX('Capacity Summary'!$H$139:$BG$238,MATCH('Capacity Backing (Hide)'!BS$132,'Capacity Summary'!$B$139:$B$238,0),MATCH('Capacity Backing (Hide)'!$A174,'Capacity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(Hide)'!$A174,'Capacity Summary'!$H$138:$BG$138,0))="x",INDEX('Capacity Summary'!$C$139:$E$238,MATCH('Capacity Backing (Hide)'!BT$132,'Capacity Summary'!$B$139:$B$238,0),4),IF(INDEX('Capacity Summary'!$H$139:$BG$238,MATCH('Capacity Backing (Hide)'!BT$132,'Capacity Summary'!$B$139:$B$238,0),MATCH('Capacity Backing (Hide)'!$A174,'Capacity Summary'!$H$138:$BG$138,0))&lt;&gt;0,INDEX('Capacity Summary'!$H$139:$BG$238,MATCH('Capacity Backing (Hide)'!BT$132,'Capacity Summary'!$B$139:$B$238,0),MATCH('Capacity Backing (Hide)'!$A174,'Capacity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(Hide)'!$A174,'Capacity Summary'!$H$138:$BG$138,0))="x",INDEX('Capacity Summary'!$C$139:$E$238,MATCH('Capacity Backing (Hide)'!BU$132,'Capacity Summary'!$B$139:$B$238,0),4),IF(INDEX('Capacity Summary'!$H$139:$BG$238,MATCH('Capacity Backing (Hide)'!BU$132,'Capacity Summary'!$B$139:$B$238,0),MATCH('Capacity Backing (Hide)'!$A174,'Capacity Summary'!$H$138:$BG$138,0))&lt;&gt;0,INDEX('Capacity Summary'!$H$139:$BG$238,MATCH('Capacity Backing (Hide)'!BU$132,'Capacity Summary'!$B$139:$B$238,0),MATCH('Capacity Backing (Hide)'!$A174,'Capacity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(Hide)'!$A174,'Capacity Summary'!$H$138:$BG$138,0))="x",INDEX('Capacity Summary'!$C$139:$E$238,MATCH('Capacity Backing (Hide)'!BV$132,'Capacity Summary'!$B$139:$B$238,0),4),IF(INDEX('Capacity Summary'!$H$139:$BG$238,MATCH('Capacity Backing (Hide)'!BV$132,'Capacity Summary'!$B$139:$B$238,0),MATCH('Capacity Backing (Hide)'!$A174,'Capacity Summary'!$H$138:$BG$138,0))&lt;&gt;0,INDEX('Capacity Summary'!$H$139:$BG$238,MATCH('Capacity Backing (Hide)'!BV$132,'Capacity Summary'!$B$139:$B$238,0),MATCH('Capacity Backing (Hide)'!$A174,'Capacity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(Hide)'!$A174,'Capacity Summary'!$H$138:$BG$138,0))="x",INDEX('Capacity Summary'!$C$139:$E$238,MATCH('Capacity Backing (Hide)'!BW$132,'Capacity Summary'!$B$139:$B$238,0),4),IF(INDEX('Capacity Summary'!$H$139:$BG$238,MATCH('Capacity Backing (Hide)'!BW$132,'Capacity Summary'!$B$139:$B$238,0),MATCH('Capacity Backing (Hide)'!$A174,'Capacity Summary'!$H$138:$BG$138,0))&lt;&gt;0,INDEX('Capacity Summary'!$H$139:$BG$238,MATCH('Capacity Backing (Hide)'!BW$132,'Capacity Summary'!$B$139:$B$238,0),MATCH('Capacity Backing (Hide)'!$A174,'Capacity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(Hide)'!$A174,'Capacity Summary'!$H$138:$BG$138,0))="x",INDEX('Capacity Summary'!$C$139:$E$238,MATCH('Capacity Backing (Hide)'!BX$132,'Capacity Summary'!$B$139:$B$238,0),4),IF(INDEX('Capacity Summary'!$H$139:$BG$238,MATCH('Capacity Backing (Hide)'!BX$132,'Capacity Summary'!$B$139:$B$238,0),MATCH('Capacity Backing (Hide)'!$A174,'Capacity Summary'!$H$138:$BG$138,0))&lt;&gt;0,INDEX('Capacity Summary'!$H$139:$BG$238,MATCH('Capacity Backing (Hide)'!BX$132,'Capacity Summary'!$B$139:$B$238,0),MATCH('Capacity Backing (Hide)'!$A174,'Capacity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(Hide)'!$A174,'Capacity Summary'!$H$138:$BG$138,0))="x",INDEX('Capacity Summary'!$C$139:$E$238,MATCH('Capacity Backing (Hide)'!BY$132,'Capacity Summary'!$B$139:$B$238,0),4),IF(INDEX('Capacity Summary'!$H$139:$BG$238,MATCH('Capacity Backing (Hide)'!BY$132,'Capacity Summary'!$B$139:$B$238,0),MATCH('Capacity Backing (Hide)'!$A174,'Capacity Summary'!$H$138:$BG$138,0))&lt;&gt;0,INDEX('Capacity Summary'!$H$139:$BG$238,MATCH('Capacity Backing (Hide)'!BY$132,'Capacity Summary'!$B$139:$B$238,0),MATCH('Capacity Backing (Hide)'!$A174,'Capacity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(Hide)'!$A174,'Capacity Summary'!$H$138:$BG$138,0))="x",INDEX('Capacity Summary'!$C$139:$E$238,MATCH('Capacity Backing (Hide)'!BZ$132,'Capacity Summary'!$B$139:$B$238,0),4),IF(INDEX('Capacity Summary'!$H$139:$BG$238,MATCH('Capacity Backing (Hide)'!BZ$132,'Capacity Summary'!$B$139:$B$238,0),MATCH('Capacity Backing (Hide)'!$A174,'Capacity Summary'!$H$138:$BG$138,0))&lt;&gt;0,INDEX('Capacity Summary'!$H$139:$BG$238,MATCH('Capacity Backing (Hide)'!BZ$132,'Capacity Summary'!$B$139:$B$238,0),MATCH('Capacity Backing (Hide)'!$A174,'Capacity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(Hide)'!$A174,'Capacity Summary'!$H$138:$BG$138,0))="x",INDEX('Capacity Summary'!$C$139:$E$238,MATCH('Capacity Backing (Hide)'!CA$132,'Capacity Summary'!$B$139:$B$238,0),4),IF(INDEX('Capacity Summary'!$H$139:$BG$238,MATCH('Capacity Backing (Hide)'!CA$132,'Capacity Summary'!$B$139:$B$238,0),MATCH('Capacity Backing (Hide)'!$A174,'Capacity Summary'!$H$138:$BG$138,0))&lt;&gt;0,INDEX('Capacity Summary'!$H$139:$BG$238,MATCH('Capacity Backing (Hide)'!CA$132,'Capacity Summary'!$B$139:$B$238,0),MATCH('Capacity Backing (Hide)'!$A174,'Capacity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(Hide)'!$A174,'Capacity Summary'!$H$138:$BG$138,0))="x",INDEX('Capacity Summary'!$C$139:$E$238,MATCH('Capacity Backing (Hide)'!CB$132,'Capacity Summary'!$B$139:$B$238,0),4),IF(INDEX('Capacity Summary'!$H$139:$BG$238,MATCH('Capacity Backing (Hide)'!CB$132,'Capacity Summary'!$B$139:$B$238,0),MATCH('Capacity Backing (Hide)'!$A174,'Capacity Summary'!$H$138:$BG$138,0))&lt;&gt;0,INDEX('Capacity Summary'!$H$139:$BG$238,MATCH('Capacity Backing (Hide)'!CB$132,'Capacity Summary'!$B$139:$B$238,0),MATCH('Capacity Backing (Hide)'!$A174,'Capacity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(Hide)'!$A174,'Capacity Summary'!$H$138:$BG$138,0))="x",INDEX('Capacity Summary'!$C$139:$E$238,MATCH('Capacity Backing (Hide)'!CC$132,'Capacity Summary'!$B$139:$B$238,0),4),IF(INDEX('Capacity Summary'!$H$139:$BG$238,MATCH('Capacity Backing (Hide)'!CC$132,'Capacity Summary'!$B$139:$B$238,0),MATCH('Capacity Backing (Hide)'!$A174,'Capacity Summary'!$H$138:$BG$138,0))&lt;&gt;0,INDEX('Capacity Summary'!$H$139:$BG$238,MATCH('Capacity Backing (Hide)'!CC$132,'Capacity Summary'!$B$139:$B$238,0),MATCH('Capacity Backing (Hide)'!$A174,'Capacity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(Hide)'!$A174,'Capacity Summary'!$H$138:$BG$138,0))="x",INDEX('Capacity Summary'!$C$139:$E$238,MATCH('Capacity Backing (Hide)'!CD$132,'Capacity Summary'!$B$139:$B$238,0),4),IF(INDEX('Capacity Summary'!$H$139:$BG$238,MATCH('Capacity Backing (Hide)'!CD$132,'Capacity Summary'!$B$139:$B$238,0),MATCH('Capacity Backing (Hide)'!$A174,'Capacity Summary'!$H$138:$BG$138,0))&lt;&gt;0,INDEX('Capacity Summary'!$H$139:$BG$238,MATCH('Capacity Backing (Hide)'!CD$132,'Capacity Summary'!$B$139:$B$238,0),MATCH('Capacity Backing (Hide)'!$A174,'Capacity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(Hide)'!$A174,'Capacity Summary'!$H$138:$BG$138,0))="x",INDEX('Capacity Summary'!$C$139:$E$238,MATCH('Capacity Backing (Hide)'!CE$132,'Capacity Summary'!$B$139:$B$238,0),4),IF(INDEX('Capacity Summary'!$H$139:$BG$238,MATCH('Capacity Backing (Hide)'!CE$132,'Capacity Summary'!$B$139:$B$238,0),MATCH('Capacity Backing (Hide)'!$A174,'Capacity Summary'!$H$138:$BG$138,0))&lt;&gt;0,INDEX('Capacity Summary'!$H$139:$BG$238,MATCH('Capacity Backing (Hide)'!CE$132,'Capacity Summary'!$B$139:$B$238,0),MATCH('Capacity Backing (Hide)'!$A174,'Capacity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(Hide)'!$A174,'Capacity Summary'!$H$138:$BG$138,0))="x",INDEX('Capacity Summary'!$C$139:$E$238,MATCH('Capacity Backing (Hide)'!CF$132,'Capacity Summary'!$B$139:$B$238,0),4),IF(INDEX('Capacity Summary'!$H$139:$BG$238,MATCH('Capacity Backing (Hide)'!CF$132,'Capacity Summary'!$B$139:$B$238,0),MATCH('Capacity Backing (Hide)'!$A174,'Capacity Summary'!$H$138:$BG$138,0))&lt;&gt;0,INDEX('Capacity Summary'!$H$139:$BG$238,MATCH('Capacity Backing (Hide)'!CF$132,'Capacity Summary'!$B$139:$B$238,0),MATCH('Capacity Backing (Hide)'!$A174,'Capacity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(Hide)'!$A174,'Capacity Summary'!$H$138:$BG$138,0))="x",INDEX('Capacity Summary'!$C$139:$E$238,MATCH('Capacity Backing (Hide)'!CG$132,'Capacity Summary'!$B$139:$B$238,0),4),IF(INDEX('Capacity Summary'!$H$139:$BG$238,MATCH('Capacity Backing (Hide)'!CG$132,'Capacity Summary'!$B$139:$B$238,0),MATCH('Capacity Backing (Hide)'!$A174,'Capacity Summary'!$H$138:$BG$138,0))&lt;&gt;0,INDEX('Capacity Summary'!$H$139:$BG$238,MATCH('Capacity Backing (Hide)'!CG$132,'Capacity Summary'!$B$139:$B$238,0),MATCH('Capacity Backing (Hide)'!$A174,'Capacity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(Hide)'!$A174,'Capacity Summary'!$H$138:$BG$138,0))="x",INDEX('Capacity Summary'!$C$139:$E$238,MATCH('Capacity Backing (Hide)'!CH$132,'Capacity Summary'!$B$139:$B$238,0),4),IF(INDEX('Capacity Summary'!$H$139:$BG$238,MATCH('Capacity Backing (Hide)'!CH$132,'Capacity Summary'!$B$139:$B$238,0),MATCH('Capacity Backing (Hide)'!$A174,'Capacity Summary'!$H$138:$BG$138,0))&lt;&gt;0,INDEX('Capacity Summary'!$H$139:$BG$238,MATCH('Capacity Backing (Hide)'!CH$132,'Capacity Summary'!$B$139:$B$238,0),MATCH('Capacity Backing (Hide)'!$A174,'Capacity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(Hide)'!$A174,'Capacity Summary'!$H$138:$BG$138,0))="x",INDEX('Capacity Summary'!$C$139:$E$238,MATCH('Capacity Backing (Hide)'!CI$132,'Capacity Summary'!$B$139:$B$238,0),4),IF(INDEX('Capacity Summary'!$H$139:$BG$238,MATCH('Capacity Backing (Hide)'!CI$132,'Capacity Summary'!$B$139:$B$238,0),MATCH('Capacity Backing (Hide)'!$A174,'Capacity Summary'!$H$138:$BG$138,0))&lt;&gt;0,INDEX('Capacity Summary'!$H$139:$BG$238,MATCH('Capacity Backing (Hide)'!CI$132,'Capacity Summary'!$B$139:$B$238,0),MATCH('Capacity Backing (Hide)'!$A174,'Capacity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(Hide)'!$A174,'Capacity Summary'!$H$138:$BG$138,0))="x",INDEX('Capacity Summary'!$C$139:$E$238,MATCH('Capacity Backing (Hide)'!CJ$132,'Capacity Summary'!$B$139:$B$238,0),4),IF(INDEX('Capacity Summary'!$H$139:$BG$238,MATCH('Capacity Backing (Hide)'!CJ$132,'Capacity Summary'!$B$139:$B$238,0),MATCH('Capacity Backing (Hide)'!$A174,'Capacity Summary'!$H$138:$BG$138,0))&lt;&gt;0,INDEX('Capacity Summary'!$H$139:$BG$238,MATCH('Capacity Backing (Hide)'!CJ$132,'Capacity Summary'!$B$139:$B$238,0),MATCH('Capacity Backing (Hide)'!$A174,'Capacity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(Hide)'!$A174,'Capacity Summary'!$H$138:$BG$138,0))="x",INDEX('Capacity Summary'!$C$139:$E$238,MATCH('Capacity Backing (Hide)'!CK$132,'Capacity Summary'!$B$139:$B$238,0),4),IF(INDEX('Capacity Summary'!$H$139:$BG$238,MATCH('Capacity Backing (Hide)'!CK$132,'Capacity Summary'!$B$139:$B$238,0),MATCH('Capacity Backing (Hide)'!$A174,'Capacity Summary'!$H$138:$BG$138,0))&lt;&gt;0,INDEX('Capacity Summary'!$H$139:$BG$238,MATCH('Capacity Backing (Hide)'!CK$132,'Capacity Summary'!$B$139:$B$238,0),MATCH('Capacity Backing (Hide)'!$A174,'Capacity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(Hide)'!$A174,'Capacity Summary'!$H$138:$BG$138,0))="x",INDEX('Capacity Summary'!$C$139:$E$238,MATCH('Capacity Backing (Hide)'!CL$132,'Capacity Summary'!$B$139:$B$238,0),4),IF(INDEX('Capacity Summary'!$H$139:$BG$238,MATCH('Capacity Backing (Hide)'!CL$132,'Capacity Summary'!$B$139:$B$238,0),MATCH('Capacity Backing (Hide)'!$A174,'Capacity Summary'!$H$138:$BG$138,0))&lt;&gt;0,INDEX('Capacity Summary'!$H$139:$BG$238,MATCH('Capacity Backing (Hide)'!CL$132,'Capacity Summary'!$B$139:$B$238,0),MATCH('Capacity Backing (Hide)'!$A174,'Capacity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(Hide)'!$A174,'Capacity Summary'!$H$138:$BG$138,0))="x",INDEX('Capacity Summary'!$C$139:$E$238,MATCH('Capacity Backing (Hide)'!CM$132,'Capacity Summary'!$B$139:$B$238,0),4),IF(INDEX('Capacity Summary'!$H$139:$BG$238,MATCH('Capacity Backing (Hide)'!CM$132,'Capacity Summary'!$B$139:$B$238,0),MATCH('Capacity Backing (Hide)'!$A174,'Capacity Summary'!$H$138:$BG$138,0))&lt;&gt;0,INDEX('Capacity Summary'!$H$139:$BG$238,MATCH('Capacity Backing (Hide)'!CM$132,'Capacity Summary'!$B$139:$B$238,0),MATCH('Capacity Backing (Hide)'!$A174,'Capacity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(Hide)'!$A174,'Capacity Summary'!$H$138:$BG$138,0))="x",INDEX('Capacity Summary'!$C$139:$E$238,MATCH('Capacity Backing (Hide)'!CN$132,'Capacity Summary'!$B$139:$B$238,0),4),IF(INDEX('Capacity Summary'!$H$139:$BG$238,MATCH('Capacity Backing (Hide)'!CN$132,'Capacity Summary'!$B$139:$B$238,0),MATCH('Capacity Backing (Hide)'!$A174,'Capacity Summary'!$H$138:$BG$138,0))&lt;&gt;0,INDEX('Capacity Summary'!$H$139:$BG$238,MATCH('Capacity Backing (Hide)'!CN$132,'Capacity Summary'!$B$139:$B$238,0),MATCH('Capacity Backing (Hide)'!$A174,'Capacity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(Hide)'!$A174,'Capacity Summary'!$H$138:$BG$138,0))="x",INDEX('Capacity Summary'!$C$139:$E$238,MATCH('Capacity Backing (Hide)'!CO$132,'Capacity Summary'!$B$139:$B$238,0),4),IF(INDEX('Capacity Summary'!$H$139:$BG$238,MATCH('Capacity Backing (Hide)'!CO$132,'Capacity Summary'!$B$139:$B$238,0),MATCH('Capacity Backing (Hide)'!$A174,'Capacity Summary'!$H$138:$BG$138,0))&lt;&gt;0,INDEX('Capacity Summary'!$H$139:$BG$238,MATCH('Capacity Backing (Hide)'!CO$132,'Capacity Summary'!$B$139:$B$238,0),MATCH('Capacity Backing (Hide)'!$A174,'Capacity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(Hide)'!$A174,'Capacity Summary'!$H$138:$BG$138,0))="x",INDEX('Capacity Summary'!$C$139:$E$238,MATCH('Capacity Backing (Hide)'!CP$132,'Capacity Summary'!$B$139:$B$238,0),4),IF(INDEX('Capacity Summary'!$H$139:$BG$238,MATCH('Capacity Backing (Hide)'!CP$132,'Capacity Summary'!$B$139:$B$238,0),MATCH('Capacity Backing (Hide)'!$A174,'Capacity Summary'!$H$138:$BG$138,0))&lt;&gt;0,INDEX('Capacity Summary'!$H$139:$BG$238,MATCH('Capacity Backing (Hide)'!CP$132,'Capacity Summary'!$B$139:$B$238,0),MATCH('Capacity Backing (Hide)'!$A174,'Capacity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(Hide)'!$A174,'Capacity Summary'!$H$138:$BG$138,0))="x",INDEX('Capacity Summary'!$C$139:$E$238,MATCH('Capacity Backing (Hide)'!CQ$132,'Capacity Summary'!$B$139:$B$238,0),4),IF(INDEX('Capacity Summary'!$H$139:$BG$238,MATCH('Capacity Backing (Hide)'!CQ$132,'Capacity Summary'!$B$139:$B$238,0),MATCH('Capacity Backing (Hide)'!$A174,'Capacity Summary'!$H$138:$BG$138,0))&lt;&gt;0,INDEX('Capacity Summary'!$H$139:$BG$238,MATCH('Capacity Backing (Hide)'!CQ$132,'Capacity Summary'!$B$139:$B$238,0),MATCH('Capacity Backing (Hide)'!$A174,'Capacity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(Hide)'!$A174,'Capacity Summary'!$H$138:$BG$138,0))="x",INDEX('Capacity Summary'!$C$139:$E$238,MATCH('Capacity Backing (Hide)'!CR$132,'Capacity Summary'!$B$139:$B$238,0),4),IF(INDEX('Capacity Summary'!$H$139:$BG$238,MATCH('Capacity Backing (Hide)'!CR$132,'Capacity Summary'!$B$139:$B$238,0),MATCH('Capacity Backing (Hide)'!$A174,'Capacity Summary'!$H$138:$BG$138,0))&lt;&gt;0,INDEX('Capacity Summary'!$H$139:$BG$238,MATCH('Capacity Backing (Hide)'!CR$132,'Capacity Summary'!$B$139:$B$238,0),MATCH('Capacity Backing (Hide)'!$A174,'Capacity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(Hide)'!$A174,'Capacity Summary'!$H$138:$BG$138,0))="x",INDEX('Capacity Summary'!$C$139:$E$238,MATCH('Capacity Backing (Hide)'!CS$132,'Capacity Summary'!$B$139:$B$238,0),4),IF(INDEX('Capacity Summary'!$H$139:$BG$238,MATCH('Capacity Backing (Hide)'!CS$132,'Capacity Summary'!$B$139:$B$238,0),MATCH('Capacity Backing (Hide)'!$A174,'Capacity Summary'!$H$138:$BG$138,0))&lt;&gt;0,INDEX('Capacity Summary'!$H$139:$BG$238,MATCH('Capacity Backing (Hide)'!CS$132,'Capacity Summary'!$B$139:$B$238,0),MATCH('Capacity Backing (Hide)'!$A174,'Capacity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(Hide)'!$A174,'Capacity Summary'!$H$138:$BG$138,0))="x",INDEX('Capacity Summary'!$C$139:$E$238,MATCH('Capacity Backing (Hide)'!CT$132,'Capacity Summary'!$B$139:$B$238,0),4),IF(INDEX('Capacity Summary'!$H$139:$BG$238,MATCH('Capacity Backing (Hide)'!CT$132,'Capacity Summary'!$B$139:$B$238,0),MATCH('Capacity Backing (Hide)'!$A174,'Capacity Summary'!$H$138:$BG$138,0))&lt;&gt;0,INDEX('Capacity Summary'!$H$139:$BG$238,MATCH('Capacity Backing (Hide)'!CT$132,'Capacity Summary'!$B$139:$B$238,0),MATCH('Capacity Backing (Hide)'!$A174,'Capacity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(Hide)'!$A174,'Capacity Summary'!$H$138:$BG$138,0))="x",INDEX('Capacity Summary'!$C$139:$E$238,MATCH('Capacity Backing (Hide)'!CU$132,'Capacity Summary'!$B$139:$B$238,0),4),IF(INDEX('Capacity Summary'!$H$139:$BG$238,MATCH('Capacity Backing (Hide)'!CU$132,'Capacity Summary'!$B$139:$B$238,0),MATCH('Capacity Backing (Hide)'!$A174,'Capacity Summary'!$H$138:$BG$138,0))&lt;&gt;0,INDEX('Capacity Summary'!$H$139:$BG$238,MATCH('Capacity Backing (Hide)'!CU$132,'Capacity Summary'!$B$139:$B$238,0),MATCH('Capacity Backing (Hide)'!$A174,'Capacity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(Hide)'!$A174,'Capacity Summary'!$H$138:$BG$138,0))="x",INDEX('Capacity Summary'!$C$139:$E$238,MATCH('Capacity Backing (Hide)'!CV$132,'Capacity Summary'!$B$139:$B$238,0),4),IF(INDEX('Capacity Summary'!$H$139:$BG$238,MATCH('Capacity Backing (Hide)'!CV$132,'Capacity Summary'!$B$139:$B$238,0),MATCH('Capacity Backing (Hide)'!$A174,'Capacity Summary'!$H$138:$BG$138,0))&lt;&gt;0,INDEX('Capacity Summary'!$H$139:$BG$238,MATCH('Capacity Backing (Hide)'!CV$132,'Capacity Summary'!$B$139:$B$238,0),MATCH('Capacity Backing (Hide)'!$A174,'Capacity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(Hide)'!$A174,'Capacity Summary'!$H$138:$BG$138,0))="x",INDEX('Capacity Summary'!$C$139:$E$238,MATCH('Capacity Backing (Hide)'!CW$132,'Capacity Summary'!$B$139:$B$238,0),4),IF(INDEX('Capacity Summary'!$H$139:$BG$238,MATCH('Capacity Backing (Hide)'!CW$132,'Capacity Summary'!$B$139:$B$238,0),MATCH('Capacity Backing (Hide)'!$A174,'Capacity Summary'!$H$138:$BG$138,0))&lt;&gt;0,INDEX('Capacity Summary'!$H$139:$BG$238,MATCH('Capacity Backing (Hide)'!CW$132,'Capacity Summary'!$B$139:$B$238,0),MATCH('Capacity Backing (Hide)'!$A174,'Capacity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5" spans="1:101" x14ac:dyDescent="0.35">
      <c r="A175" s="2">
        <f ca="1">'Required Capacity (Hide)'!E45</f>
        <v>44508</v>
      </c>
      <c r="B17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(Hide)'!$A175,'Capacity Summary'!$H$138:$BG$138,0))="x",INDEX('Capacity Summary'!$C$139:$E$238,MATCH('Capacity Backing (Hide)'!B$132,'Capacity Summary'!$B$139:$B$238,0),4),IF(INDEX('Capacity Summary'!$H$139:$BG$238,MATCH('Capacity Backing (Hide)'!B$132,'Capacity Summary'!$B$139:$B$238,0),MATCH('Capacity Backing (Hide)'!$A175,'Capacity Summary'!$H$138:$BG$138,0))&lt;&gt;0,INDEX('Capacity Summary'!$H$139:$BG$238,MATCH('Capacity Backing (Hide)'!B$132,'Capacity Summary'!$B$139:$B$238,0),MATCH('Capacity Backing (Hide)'!$A175,'Capacity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(Hide)'!$A175,'Capacity Summary'!$H$138:$BG$138,0))="x",INDEX('Capacity Summary'!$C$139:$E$238,MATCH('Capacity Backing (Hide)'!C$132,'Capacity Summary'!$B$139:$B$238,0),4),IF(INDEX('Capacity Summary'!$H$139:$BG$238,MATCH('Capacity Backing (Hide)'!C$132,'Capacity Summary'!$B$139:$B$238,0),MATCH('Capacity Backing (Hide)'!$A175,'Capacity Summary'!$H$138:$BG$138,0))&lt;&gt;0,INDEX('Capacity Summary'!$H$139:$BG$238,MATCH('Capacity Backing (Hide)'!C$132,'Capacity Summary'!$B$139:$B$238,0),MATCH('Capacity Backing (Hide)'!$A175,'Capacity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(Hide)'!$A175,'Capacity Summary'!$H$138:$BG$138,0))="x",INDEX('Capacity Summary'!$C$139:$E$238,MATCH('Capacity Backing (Hide)'!D$132,'Capacity Summary'!$B$139:$B$238,0),4),IF(INDEX('Capacity Summary'!$H$139:$BG$238,MATCH('Capacity Backing (Hide)'!D$132,'Capacity Summary'!$B$139:$B$238,0),MATCH('Capacity Backing (Hide)'!$A175,'Capacity Summary'!$H$138:$BG$138,0))&lt;&gt;0,INDEX('Capacity Summary'!$H$139:$BG$238,MATCH('Capacity Backing (Hide)'!D$132,'Capacity Summary'!$B$139:$B$238,0),MATCH('Capacity Backing (Hide)'!$A175,'Capacity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(Hide)'!$A175,'Capacity Summary'!$H$138:$BG$138,0))="x",INDEX('Capacity Summary'!$C$139:$E$238,MATCH('Capacity Backing (Hide)'!E$132,'Capacity Summary'!$B$139:$B$238,0),4),IF(INDEX('Capacity Summary'!$H$139:$BG$238,MATCH('Capacity Backing (Hide)'!E$132,'Capacity Summary'!$B$139:$B$238,0),MATCH('Capacity Backing (Hide)'!$A175,'Capacity Summary'!$H$138:$BG$138,0))&lt;&gt;0,INDEX('Capacity Summary'!$H$139:$BG$238,MATCH('Capacity Backing (Hide)'!E$132,'Capacity Summary'!$B$139:$B$238,0),MATCH('Capacity Backing (Hide)'!$A175,'Capacity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(Hide)'!$A175,'Capacity Summary'!$H$138:$BG$138,0))="x",INDEX('Capacity Summary'!$C$139:$E$238,MATCH('Capacity Backing (Hide)'!F$132,'Capacity Summary'!$B$139:$B$238,0),4),IF(INDEX('Capacity Summary'!$H$139:$BG$238,MATCH('Capacity Backing (Hide)'!F$132,'Capacity Summary'!$B$139:$B$238,0),MATCH('Capacity Backing (Hide)'!$A175,'Capacity Summary'!$H$138:$BG$138,0))&lt;&gt;0,INDEX('Capacity Summary'!$H$139:$BG$238,MATCH('Capacity Backing (Hide)'!F$132,'Capacity Summary'!$B$139:$B$238,0),MATCH('Capacity Backing (Hide)'!$A175,'Capacity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(Hide)'!$A175,'Capacity Summary'!$H$138:$BG$138,0))="x",INDEX('Capacity Summary'!$C$139:$E$238,MATCH('Capacity Backing (Hide)'!G$132,'Capacity Summary'!$B$139:$B$238,0),4),IF(INDEX('Capacity Summary'!$H$139:$BG$238,MATCH('Capacity Backing (Hide)'!G$132,'Capacity Summary'!$B$139:$B$238,0),MATCH('Capacity Backing (Hide)'!$A175,'Capacity Summary'!$H$138:$BG$138,0))&lt;&gt;0,INDEX('Capacity Summary'!$H$139:$BG$238,MATCH('Capacity Backing (Hide)'!G$132,'Capacity Summary'!$B$139:$B$238,0),MATCH('Capacity Backing (Hide)'!$A175,'Capacity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(Hide)'!$A175,'Capacity Summary'!$H$138:$BG$138,0))="x",INDEX('Capacity Summary'!$C$139:$E$238,MATCH('Capacity Backing (Hide)'!H$132,'Capacity Summary'!$B$139:$B$238,0),4),IF(INDEX('Capacity Summary'!$H$139:$BG$238,MATCH('Capacity Backing (Hide)'!H$132,'Capacity Summary'!$B$139:$B$238,0),MATCH('Capacity Backing (Hide)'!$A175,'Capacity Summary'!$H$138:$BG$138,0))&lt;&gt;0,INDEX('Capacity Summary'!$H$139:$BG$238,MATCH('Capacity Backing (Hide)'!H$132,'Capacity Summary'!$B$139:$B$238,0),MATCH('Capacity Backing (Hide)'!$A175,'Capacity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(Hide)'!$A175,'Capacity Summary'!$H$138:$BG$138,0))="x",INDEX('Capacity Summary'!$C$139:$E$238,MATCH('Capacity Backing (Hide)'!I$132,'Capacity Summary'!$B$139:$B$238,0),4),IF(INDEX('Capacity Summary'!$H$139:$BG$238,MATCH('Capacity Backing (Hide)'!I$132,'Capacity Summary'!$B$139:$B$238,0),MATCH('Capacity Backing (Hide)'!$A175,'Capacity Summary'!$H$138:$BG$138,0))&lt;&gt;0,INDEX('Capacity Summary'!$H$139:$BG$238,MATCH('Capacity Backing (Hide)'!I$132,'Capacity Summary'!$B$139:$B$238,0),MATCH('Capacity Backing (Hide)'!$A175,'Capacity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(Hide)'!$A175,'Capacity Summary'!$H$138:$BG$138,0))="x",INDEX('Capacity Summary'!$C$139:$E$238,MATCH('Capacity Backing (Hide)'!J$132,'Capacity Summary'!$B$139:$B$238,0),4),IF(INDEX('Capacity Summary'!$H$139:$BG$238,MATCH('Capacity Backing (Hide)'!J$132,'Capacity Summary'!$B$139:$B$238,0),MATCH('Capacity Backing (Hide)'!$A175,'Capacity Summary'!$H$138:$BG$138,0))&lt;&gt;0,INDEX('Capacity Summary'!$H$139:$BG$238,MATCH('Capacity Backing (Hide)'!J$132,'Capacity Summary'!$B$139:$B$238,0),MATCH('Capacity Backing (Hide)'!$A175,'Capacity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(Hide)'!$A175,'Capacity Summary'!$H$138:$BG$138,0))="x",INDEX('Capacity Summary'!$C$139:$E$238,MATCH('Capacity Backing (Hide)'!K$132,'Capacity Summary'!$B$139:$B$238,0),4),IF(INDEX('Capacity Summary'!$H$139:$BG$238,MATCH('Capacity Backing (Hide)'!K$132,'Capacity Summary'!$B$139:$B$238,0),MATCH('Capacity Backing (Hide)'!$A175,'Capacity Summary'!$H$138:$BG$138,0))&lt;&gt;0,INDEX('Capacity Summary'!$H$139:$BG$238,MATCH('Capacity Backing (Hide)'!K$132,'Capacity Summary'!$B$139:$B$238,0),MATCH('Capacity Backing (Hide)'!$A175,'Capacity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(Hide)'!$A175,'Capacity Summary'!$H$138:$BG$138,0))="x",INDEX('Capacity Summary'!$C$139:$E$238,MATCH('Capacity Backing (Hide)'!L$132,'Capacity Summary'!$B$139:$B$238,0),4),IF(INDEX('Capacity Summary'!$H$139:$BG$238,MATCH('Capacity Backing (Hide)'!L$132,'Capacity Summary'!$B$139:$B$238,0),MATCH('Capacity Backing (Hide)'!$A175,'Capacity Summary'!$H$138:$BG$138,0))&lt;&gt;0,INDEX('Capacity Summary'!$H$139:$BG$238,MATCH('Capacity Backing (Hide)'!L$132,'Capacity Summary'!$B$139:$B$238,0),MATCH('Capacity Backing (Hide)'!$A175,'Capacity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(Hide)'!$A175,'Capacity Summary'!$H$138:$BG$138,0))="x",INDEX('Capacity Summary'!$C$139:$E$238,MATCH('Capacity Backing (Hide)'!M$132,'Capacity Summary'!$B$139:$B$238,0),4),IF(INDEX('Capacity Summary'!$H$139:$BG$238,MATCH('Capacity Backing (Hide)'!M$132,'Capacity Summary'!$B$139:$B$238,0),MATCH('Capacity Backing (Hide)'!$A175,'Capacity Summary'!$H$138:$BG$138,0))&lt;&gt;0,INDEX('Capacity Summary'!$H$139:$BG$238,MATCH('Capacity Backing (Hide)'!M$132,'Capacity Summary'!$B$139:$B$238,0),MATCH('Capacity Backing (Hide)'!$A175,'Capacity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(Hide)'!$A175,'Capacity Summary'!$H$138:$BG$138,0))="x",INDEX('Capacity Summary'!$C$139:$E$238,MATCH('Capacity Backing (Hide)'!N$132,'Capacity Summary'!$B$139:$B$238,0),4),IF(INDEX('Capacity Summary'!$H$139:$BG$238,MATCH('Capacity Backing (Hide)'!N$132,'Capacity Summary'!$B$139:$B$238,0),MATCH('Capacity Backing (Hide)'!$A175,'Capacity Summary'!$H$138:$BG$138,0))&lt;&gt;0,INDEX('Capacity Summary'!$H$139:$BG$238,MATCH('Capacity Backing (Hide)'!N$132,'Capacity Summary'!$B$139:$B$238,0),MATCH('Capacity Backing (Hide)'!$A175,'Capacity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(Hide)'!$A175,'Capacity Summary'!$H$138:$BG$138,0))="x",INDEX('Capacity Summary'!$C$139:$E$238,MATCH('Capacity Backing (Hide)'!O$132,'Capacity Summary'!$B$139:$B$238,0),4),IF(INDEX('Capacity Summary'!$H$139:$BG$238,MATCH('Capacity Backing (Hide)'!O$132,'Capacity Summary'!$B$139:$B$238,0),MATCH('Capacity Backing (Hide)'!$A175,'Capacity Summary'!$H$138:$BG$138,0))&lt;&gt;0,INDEX('Capacity Summary'!$H$139:$BG$238,MATCH('Capacity Backing (Hide)'!O$132,'Capacity Summary'!$B$139:$B$238,0),MATCH('Capacity Backing (Hide)'!$A175,'Capacity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(Hide)'!$A175,'Capacity Summary'!$H$138:$BG$138,0))="x",INDEX('Capacity Summary'!$C$139:$E$238,MATCH('Capacity Backing (Hide)'!P$132,'Capacity Summary'!$B$139:$B$238,0),4),IF(INDEX('Capacity Summary'!$H$139:$BG$238,MATCH('Capacity Backing (Hide)'!P$132,'Capacity Summary'!$B$139:$B$238,0),MATCH('Capacity Backing (Hide)'!$A175,'Capacity Summary'!$H$138:$BG$138,0))&lt;&gt;0,INDEX('Capacity Summary'!$H$139:$BG$238,MATCH('Capacity Backing (Hide)'!P$132,'Capacity Summary'!$B$139:$B$238,0),MATCH('Capacity Backing (Hide)'!$A175,'Capacity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(Hide)'!$A175,'Capacity Summary'!$H$138:$BG$138,0))="x",INDEX('Capacity Summary'!$C$139:$E$238,MATCH('Capacity Backing (Hide)'!Q$132,'Capacity Summary'!$B$139:$B$238,0),4),IF(INDEX('Capacity Summary'!$H$139:$BG$238,MATCH('Capacity Backing (Hide)'!Q$132,'Capacity Summary'!$B$139:$B$238,0),MATCH('Capacity Backing (Hide)'!$A175,'Capacity Summary'!$H$138:$BG$138,0))&lt;&gt;0,INDEX('Capacity Summary'!$H$139:$BG$238,MATCH('Capacity Backing (Hide)'!Q$132,'Capacity Summary'!$B$139:$B$238,0),MATCH('Capacity Backing (Hide)'!$A175,'Capacity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(Hide)'!$A175,'Capacity Summary'!$H$138:$BG$138,0))="x",INDEX('Capacity Summary'!$C$139:$E$238,MATCH('Capacity Backing (Hide)'!R$132,'Capacity Summary'!$B$139:$B$238,0),4),IF(INDEX('Capacity Summary'!$H$139:$BG$238,MATCH('Capacity Backing (Hide)'!R$132,'Capacity Summary'!$B$139:$B$238,0),MATCH('Capacity Backing (Hide)'!$A175,'Capacity Summary'!$H$138:$BG$138,0))&lt;&gt;0,INDEX('Capacity Summary'!$H$139:$BG$238,MATCH('Capacity Backing (Hide)'!R$132,'Capacity Summary'!$B$139:$B$238,0),MATCH('Capacity Backing (Hide)'!$A175,'Capacity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(Hide)'!$A175,'Capacity Summary'!$H$138:$BG$138,0))="x",INDEX('Capacity Summary'!$C$139:$E$238,MATCH('Capacity Backing (Hide)'!S$132,'Capacity Summary'!$B$139:$B$238,0),4),IF(INDEX('Capacity Summary'!$H$139:$BG$238,MATCH('Capacity Backing (Hide)'!S$132,'Capacity Summary'!$B$139:$B$238,0),MATCH('Capacity Backing (Hide)'!$A175,'Capacity Summary'!$H$138:$BG$138,0))&lt;&gt;0,INDEX('Capacity Summary'!$H$139:$BG$238,MATCH('Capacity Backing (Hide)'!S$132,'Capacity Summary'!$B$139:$B$238,0),MATCH('Capacity Backing (Hide)'!$A175,'Capacity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(Hide)'!$A175,'Capacity Summary'!$H$138:$BG$138,0))="x",INDEX('Capacity Summary'!$C$139:$E$238,MATCH('Capacity Backing (Hide)'!T$132,'Capacity Summary'!$B$139:$B$238,0),4),IF(INDEX('Capacity Summary'!$H$139:$BG$238,MATCH('Capacity Backing (Hide)'!T$132,'Capacity Summary'!$B$139:$B$238,0),MATCH('Capacity Backing (Hide)'!$A175,'Capacity Summary'!$H$138:$BG$138,0))&lt;&gt;0,INDEX('Capacity Summary'!$H$139:$BG$238,MATCH('Capacity Backing (Hide)'!T$132,'Capacity Summary'!$B$139:$B$238,0),MATCH('Capacity Backing (Hide)'!$A175,'Capacity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(Hide)'!$A175,'Capacity Summary'!$H$138:$BG$138,0))="x",INDEX('Capacity Summary'!$C$139:$E$238,MATCH('Capacity Backing (Hide)'!U$132,'Capacity Summary'!$B$139:$B$238,0),4),IF(INDEX('Capacity Summary'!$H$139:$BG$238,MATCH('Capacity Backing (Hide)'!U$132,'Capacity Summary'!$B$139:$B$238,0),MATCH('Capacity Backing (Hide)'!$A175,'Capacity Summary'!$H$138:$BG$138,0))&lt;&gt;0,INDEX('Capacity Summary'!$H$139:$BG$238,MATCH('Capacity Backing (Hide)'!U$132,'Capacity Summary'!$B$139:$B$238,0),MATCH('Capacity Backing (Hide)'!$A175,'Capacity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(Hide)'!$A175,'Capacity Summary'!$H$138:$BG$138,0))="x",INDEX('Capacity Summary'!$C$139:$E$238,MATCH('Capacity Backing (Hide)'!V$132,'Capacity Summary'!$B$139:$B$238,0),4),IF(INDEX('Capacity Summary'!$H$139:$BG$238,MATCH('Capacity Backing (Hide)'!V$132,'Capacity Summary'!$B$139:$B$238,0),MATCH('Capacity Backing (Hide)'!$A175,'Capacity Summary'!$H$138:$BG$138,0))&lt;&gt;0,INDEX('Capacity Summary'!$H$139:$BG$238,MATCH('Capacity Backing (Hide)'!V$132,'Capacity Summary'!$B$139:$B$238,0),MATCH('Capacity Backing (Hide)'!$A175,'Capacity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(Hide)'!$A175,'Capacity Summary'!$H$138:$BG$138,0))="x",INDEX('Capacity Summary'!$C$139:$E$238,MATCH('Capacity Backing (Hide)'!W$132,'Capacity Summary'!$B$139:$B$238,0),4),IF(INDEX('Capacity Summary'!$H$139:$BG$238,MATCH('Capacity Backing (Hide)'!W$132,'Capacity Summary'!$B$139:$B$238,0),MATCH('Capacity Backing (Hide)'!$A175,'Capacity Summary'!$H$138:$BG$138,0))&lt;&gt;0,INDEX('Capacity Summary'!$H$139:$BG$238,MATCH('Capacity Backing (Hide)'!W$132,'Capacity Summary'!$B$139:$B$238,0),MATCH('Capacity Backing (Hide)'!$A175,'Capacity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(Hide)'!$A175,'Capacity Summary'!$H$138:$BG$138,0))="x",INDEX('Capacity Summary'!$C$139:$E$238,MATCH('Capacity Backing (Hide)'!X$132,'Capacity Summary'!$B$139:$B$238,0),4),IF(INDEX('Capacity Summary'!$H$139:$BG$238,MATCH('Capacity Backing (Hide)'!X$132,'Capacity Summary'!$B$139:$B$238,0),MATCH('Capacity Backing (Hide)'!$A175,'Capacity Summary'!$H$138:$BG$138,0))&lt;&gt;0,INDEX('Capacity Summary'!$H$139:$BG$238,MATCH('Capacity Backing (Hide)'!X$132,'Capacity Summary'!$B$139:$B$238,0),MATCH('Capacity Backing (Hide)'!$A175,'Capacity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(Hide)'!$A175,'Capacity Summary'!$H$138:$BG$138,0))="x",INDEX('Capacity Summary'!$C$139:$E$238,MATCH('Capacity Backing (Hide)'!Y$132,'Capacity Summary'!$B$139:$B$238,0),4),IF(INDEX('Capacity Summary'!$H$139:$BG$238,MATCH('Capacity Backing (Hide)'!Y$132,'Capacity Summary'!$B$139:$B$238,0),MATCH('Capacity Backing (Hide)'!$A175,'Capacity Summary'!$H$138:$BG$138,0))&lt;&gt;0,INDEX('Capacity Summary'!$H$139:$BG$238,MATCH('Capacity Backing (Hide)'!Y$132,'Capacity Summary'!$B$139:$B$238,0),MATCH('Capacity Backing (Hide)'!$A175,'Capacity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(Hide)'!$A175,'Capacity Summary'!$H$138:$BG$138,0))="x",INDEX('Capacity Summary'!$C$139:$E$238,MATCH('Capacity Backing (Hide)'!Z$132,'Capacity Summary'!$B$139:$B$238,0),4),IF(INDEX('Capacity Summary'!$H$139:$BG$238,MATCH('Capacity Backing (Hide)'!Z$132,'Capacity Summary'!$B$139:$B$238,0),MATCH('Capacity Backing (Hide)'!$A175,'Capacity Summary'!$H$138:$BG$138,0))&lt;&gt;0,INDEX('Capacity Summary'!$H$139:$BG$238,MATCH('Capacity Backing (Hide)'!Z$132,'Capacity Summary'!$B$139:$B$238,0),MATCH('Capacity Backing (Hide)'!$A175,'Capacity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(Hide)'!$A175,'Capacity Summary'!$H$138:$BG$138,0))="x",INDEX('Capacity Summary'!$C$139:$E$238,MATCH('Capacity Backing (Hide)'!AA$132,'Capacity Summary'!$B$139:$B$238,0),4),IF(INDEX('Capacity Summary'!$H$139:$BG$238,MATCH('Capacity Backing (Hide)'!AA$132,'Capacity Summary'!$B$139:$B$238,0),MATCH('Capacity Backing (Hide)'!$A175,'Capacity Summary'!$H$138:$BG$138,0))&lt;&gt;0,INDEX('Capacity Summary'!$H$139:$BG$238,MATCH('Capacity Backing (Hide)'!AA$132,'Capacity Summary'!$B$139:$B$238,0),MATCH('Capacity Backing (Hide)'!$A175,'Capacity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(Hide)'!$A175,'Capacity Summary'!$H$138:$BG$138,0))="x",INDEX('Capacity Summary'!$C$139:$E$238,MATCH('Capacity Backing (Hide)'!AB$132,'Capacity Summary'!$B$139:$B$238,0),4),IF(INDEX('Capacity Summary'!$H$139:$BG$238,MATCH('Capacity Backing (Hide)'!AB$132,'Capacity Summary'!$B$139:$B$238,0),MATCH('Capacity Backing (Hide)'!$A175,'Capacity Summary'!$H$138:$BG$138,0))&lt;&gt;0,INDEX('Capacity Summary'!$H$139:$BG$238,MATCH('Capacity Backing (Hide)'!AB$132,'Capacity Summary'!$B$139:$B$238,0),MATCH('Capacity Backing (Hide)'!$A175,'Capacity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(Hide)'!$A175,'Capacity Summary'!$H$138:$BG$138,0))="x",INDEX('Capacity Summary'!$C$139:$E$238,MATCH('Capacity Backing (Hide)'!AC$132,'Capacity Summary'!$B$139:$B$238,0),4),IF(INDEX('Capacity Summary'!$H$139:$BG$238,MATCH('Capacity Backing (Hide)'!AC$132,'Capacity Summary'!$B$139:$B$238,0),MATCH('Capacity Backing (Hide)'!$A175,'Capacity Summary'!$H$138:$BG$138,0))&lt;&gt;0,INDEX('Capacity Summary'!$H$139:$BG$238,MATCH('Capacity Backing (Hide)'!AC$132,'Capacity Summary'!$B$139:$B$238,0),MATCH('Capacity Backing (Hide)'!$A175,'Capacity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(Hide)'!$A175,'Capacity Summary'!$H$138:$BG$138,0))="x",INDEX('Capacity Summary'!$C$139:$E$238,MATCH('Capacity Backing (Hide)'!AD$132,'Capacity Summary'!$B$139:$B$238,0),4),IF(INDEX('Capacity Summary'!$H$139:$BG$238,MATCH('Capacity Backing (Hide)'!AD$132,'Capacity Summary'!$B$139:$B$238,0),MATCH('Capacity Backing (Hide)'!$A175,'Capacity Summary'!$H$138:$BG$138,0))&lt;&gt;0,INDEX('Capacity Summary'!$H$139:$BG$238,MATCH('Capacity Backing (Hide)'!AD$132,'Capacity Summary'!$B$139:$B$238,0),MATCH('Capacity Backing (Hide)'!$A175,'Capacity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(Hide)'!$A175,'Capacity Summary'!$H$138:$BG$138,0))="x",INDEX('Capacity Summary'!$C$139:$E$238,MATCH('Capacity Backing (Hide)'!AE$132,'Capacity Summary'!$B$139:$B$238,0),4),IF(INDEX('Capacity Summary'!$H$139:$BG$238,MATCH('Capacity Backing (Hide)'!AE$132,'Capacity Summary'!$B$139:$B$238,0),MATCH('Capacity Backing (Hide)'!$A175,'Capacity Summary'!$H$138:$BG$138,0))&lt;&gt;0,INDEX('Capacity Summary'!$H$139:$BG$238,MATCH('Capacity Backing (Hide)'!AE$132,'Capacity Summary'!$B$139:$B$238,0),MATCH('Capacity Backing (Hide)'!$A175,'Capacity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(Hide)'!$A175,'Capacity Summary'!$H$138:$BG$138,0))="x",INDEX('Capacity Summary'!$C$139:$E$238,MATCH('Capacity Backing (Hide)'!AF$132,'Capacity Summary'!$B$139:$B$238,0),4),IF(INDEX('Capacity Summary'!$H$139:$BG$238,MATCH('Capacity Backing (Hide)'!AF$132,'Capacity Summary'!$B$139:$B$238,0),MATCH('Capacity Backing (Hide)'!$A175,'Capacity Summary'!$H$138:$BG$138,0))&lt;&gt;0,INDEX('Capacity Summary'!$H$139:$BG$238,MATCH('Capacity Backing (Hide)'!AF$132,'Capacity Summary'!$B$139:$B$238,0),MATCH('Capacity Backing (Hide)'!$A175,'Capacity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(Hide)'!$A175,'Capacity Summary'!$H$138:$BG$138,0))="x",INDEX('Capacity Summary'!$C$139:$E$238,MATCH('Capacity Backing (Hide)'!AG$132,'Capacity Summary'!$B$139:$B$238,0),4),IF(INDEX('Capacity Summary'!$H$139:$BG$238,MATCH('Capacity Backing (Hide)'!AG$132,'Capacity Summary'!$B$139:$B$238,0),MATCH('Capacity Backing (Hide)'!$A175,'Capacity Summary'!$H$138:$BG$138,0))&lt;&gt;0,INDEX('Capacity Summary'!$H$139:$BG$238,MATCH('Capacity Backing (Hide)'!AG$132,'Capacity Summary'!$B$139:$B$238,0),MATCH('Capacity Backing (Hide)'!$A175,'Capacity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(Hide)'!$A175,'Capacity Summary'!$H$138:$BG$138,0))="x",INDEX('Capacity Summary'!$C$139:$E$238,MATCH('Capacity Backing (Hide)'!AH$132,'Capacity Summary'!$B$139:$B$238,0),4),IF(INDEX('Capacity Summary'!$H$139:$BG$238,MATCH('Capacity Backing (Hide)'!AH$132,'Capacity Summary'!$B$139:$B$238,0),MATCH('Capacity Backing (Hide)'!$A175,'Capacity Summary'!$H$138:$BG$138,0))&lt;&gt;0,INDEX('Capacity Summary'!$H$139:$BG$238,MATCH('Capacity Backing (Hide)'!AH$132,'Capacity Summary'!$B$139:$B$238,0),MATCH('Capacity Backing (Hide)'!$A175,'Capacity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(Hide)'!$A175,'Capacity Summary'!$H$138:$BG$138,0))="x",INDEX('Capacity Summary'!$C$139:$E$238,MATCH('Capacity Backing (Hide)'!AI$132,'Capacity Summary'!$B$139:$B$238,0),4),IF(INDEX('Capacity Summary'!$H$139:$BG$238,MATCH('Capacity Backing (Hide)'!AI$132,'Capacity Summary'!$B$139:$B$238,0),MATCH('Capacity Backing (Hide)'!$A175,'Capacity Summary'!$H$138:$BG$138,0))&lt;&gt;0,INDEX('Capacity Summary'!$H$139:$BG$238,MATCH('Capacity Backing (Hide)'!AI$132,'Capacity Summary'!$B$139:$B$238,0),MATCH('Capacity Backing (Hide)'!$A175,'Capacity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(Hide)'!$A175,'Capacity Summary'!$H$138:$BG$138,0))="x",INDEX('Capacity Summary'!$C$139:$E$238,MATCH('Capacity Backing (Hide)'!AJ$132,'Capacity Summary'!$B$139:$B$238,0),4),IF(INDEX('Capacity Summary'!$H$139:$BG$238,MATCH('Capacity Backing (Hide)'!AJ$132,'Capacity Summary'!$B$139:$B$238,0),MATCH('Capacity Backing (Hide)'!$A175,'Capacity Summary'!$H$138:$BG$138,0))&lt;&gt;0,INDEX('Capacity Summary'!$H$139:$BG$238,MATCH('Capacity Backing (Hide)'!AJ$132,'Capacity Summary'!$B$139:$B$238,0),MATCH('Capacity Backing (Hide)'!$A175,'Capacity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(Hide)'!$A175,'Capacity Summary'!$H$138:$BG$138,0))="x",INDEX('Capacity Summary'!$C$139:$E$238,MATCH('Capacity Backing (Hide)'!AK$132,'Capacity Summary'!$B$139:$B$238,0),4),IF(INDEX('Capacity Summary'!$H$139:$BG$238,MATCH('Capacity Backing (Hide)'!AK$132,'Capacity Summary'!$B$139:$B$238,0),MATCH('Capacity Backing (Hide)'!$A175,'Capacity Summary'!$H$138:$BG$138,0))&lt;&gt;0,INDEX('Capacity Summary'!$H$139:$BG$238,MATCH('Capacity Backing (Hide)'!AK$132,'Capacity Summary'!$B$139:$B$238,0),MATCH('Capacity Backing (Hide)'!$A175,'Capacity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(Hide)'!$A175,'Capacity Summary'!$H$138:$BG$138,0))="x",INDEX('Capacity Summary'!$C$139:$E$238,MATCH('Capacity Backing (Hide)'!AL$132,'Capacity Summary'!$B$139:$B$238,0),4),IF(INDEX('Capacity Summary'!$H$139:$BG$238,MATCH('Capacity Backing (Hide)'!AL$132,'Capacity Summary'!$B$139:$B$238,0),MATCH('Capacity Backing (Hide)'!$A175,'Capacity Summary'!$H$138:$BG$138,0))&lt;&gt;0,INDEX('Capacity Summary'!$H$139:$BG$238,MATCH('Capacity Backing (Hide)'!AL$132,'Capacity Summary'!$B$139:$B$238,0),MATCH('Capacity Backing (Hide)'!$A175,'Capacity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(Hide)'!$A175,'Capacity Summary'!$H$138:$BG$138,0))="x",INDEX('Capacity Summary'!$C$139:$E$238,MATCH('Capacity Backing (Hide)'!AM$132,'Capacity Summary'!$B$139:$B$238,0),4),IF(INDEX('Capacity Summary'!$H$139:$BG$238,MATCH('Capacity Backing (Hide)'!AM$132,'Capacity Summary'!$B$139:$B$238,0),MATCH('Capacity Backing (Hide)'!$A175,'Capacity Summary'!$H$138:$BG$138,0))&lt;&gt;0,INDEX('Capacity Summary'!$H$139:$BG$238,MATCH('Capacity Backing (Hide)'!AM$132,'Capacity Summary'!$B$139:$B$238,0),MATCH('Capacity Backing (Hide)'!$A175,'Capacity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(Hide)'!$A175,'Capacity Summary'!$H$138:$BG$138,0))="x",INDEX('Capacity Summary'!$C$139:$E$238,MATCH('Capacity Backing (Hide)'!AN$132,'Capacity Summary'!$B$139:$B$238,0),4),IF(INDEX('Capacity Summary'!$H$139:$BG$238,MATCH('Capacity Backing (Hide)'!AN$132,'Capacity Summary'!$B$139:$B$238,0),MATCH('Capacity Backing (Hide)'!$A175,'Capacity Summary'!$H$138:$BG$138,0))&lt;&gt;0,INDEX('Capacity Summary'!$H$139:$BG$238,MATCH('Capacity Backing (Hide)'!AN$132,'Capacity Summary'!$B$139:$B$238,0),MATCH('Capacity Backing (Hide)'!$A175,'Capacity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(Hide)'!$A175,'Capacity Summary'!$H$138:$BG$138,0))="x",INDEX('Capacity Summary'!$C$139:$E$238,MATCH('Capacity Backing (Hide)'!AO$132,'Capacity Summary'!$B$139:$B$238,0),4),IF(INDEX('Capacity Summary'!$H$139:$BG$238,MATCH('Capacity Backing (Hide)'!AO$132,'Capacity Summary'!$B$139:$B$238,0),MATCH('Capacity Backing (Hide)'!$A175,'Capacity Summary'!$H$138:$BG$138,0))&lt;&gt;0,INDEX('Capacity Summary'!$H$139:$BG$238,MATCH('Capacity Backing (Hide)'!AO$132,'Capacity Summary'!$B$139:$B$238,0),MATCH('Capacity Backing (Hide)'!$A175,'Capacity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(Hide)'!$A175,'Capacity Summary'!$H$138:$BG$138,0))="x",INDEX('Capacity Summary'!$C$139:$E$238,MATCH('Capacity Backing (Hide)'!AP$132,'Capacity Summary'!$B$139:$B$238,0),4),IF(INDEX('Capacity Summary'!$H$139:$BG$238,MATCH('Capacity Backing (Hide)'!AP$132,'Capacity Summary'!$B$139:$B$238,0),MATCH('Capacity Backing (Hide)'!$A175,'Capacity Summary'!$H$138:$BG$138,0))&lt;&gt;0,INDEX('Capacity Summary'!$H$139:$BG$238,MATCH('Capacity Backing (Hide)'!AP$132,'Capacity Summary'!$B$139:$B$238,0),MATCH('Capacity Backing (Hide)'!$A175,'Capacity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(Hide)'!$A175,'Capacity Summary'!$H$138:$BG$138,0))="x",INDEX('Capacity Summary'!$C$139:$E$238,MATCH('Capacity Backing (Hide)'!AQ$132,'Capacity Summary'!$B$139:$B$238,0),4),IF(INDEX('Capacity Summary'!$H$139:$BG$238,MATCH('Capacity Backing (Hide)'!AQ$132,'Capacity Summary'!$B$139:$B$238,0),MATCH('Capacity Backing (Hide)'!$A175,'Capacity Summary'!$H$138:$BG$138,0))&lt;&gt;0,INDEX('Capacity Summary'!$H$139:$BG$238,MATCH('Capacity Backing (Hide)'!AQ$132,'Capacity Summary'!$B$139:$B$238,0),MATCH('Capacity Backing (Hide)'!$A175,'Capacity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(Hide)'!$A175,'Capacity Summary'!$H$138:$BG$138,0))="x",INDEX('Capacity Summary'!$C$139:$E$238,MATCH('Capacity Backing (Hide)'!AR$132,'Capacity Summary'!$B$139:$B$238,0),4),IF(INDEX('Capacity Summary'!$H$139:$BG$238,MATCH('Capacity Backing (Hide)'!AR$132,'Capacity Summary'!$B$139:$B$238,0),MATCH('Capacity Backing (Hide)'!$A175,'Capacity Summary'!$H$138:$BG$138,0))&lt;&gt;0,INDEX('Capacity Summary'!$H$139:$BG$238,MATCH('Capacity Backing (Hide)'!AR$132,'Capacity Summary'!$B$139:$B$238,0),MATCH('Capacity Backing (Hide)'!$A175,'Capacity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(Hide)'!$A175,'Capacity Summary'!$H$138:$BG$138,0))="x",INDEX('Capacity Summary'!$C$139:$E$238,MATCH('Capacity Backing (Hide)'!AS$132,'Capacity Summary'!$B$139:$B$238,0),4),IF(INDEX('Capacity Summary'!$H$139:$BG$238,MATCH('Capacity Backing (Hide)'!AS$132,'Capacity Summary'!$B$139:$B$238,0),MATCH('Capacity Backing (Hide)'!$A175,'Capacity Summary'!$H$138:$BG$138,0))&lt;&gt;0,INDEX('Capacity Summary'!$H$139:$BG$238,MATCH('Capacity Backing (Hide)'!AS$132,'Capacity Summary'!$B$139:$B$238,0),MATCH('Capacity Backing (Hide)'!$A175,'Capacity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(Hide)'!$A175,'Capacity Summary'!$H$138:$BG$138,0))="x",INDEX('Capacity Summary'!$C$139:$E$238,MATCH('Capacity Backing (Hide)'!AT$132,'Capacity Summary'!$B$139:$B$238,0),4),IF(INDEX('Capacity Summary'!$H$139:$BG$238,MATCH('Capacity Backing (Hide)'!AT$132,'Capacity Summary'!$B$139:$B$238,0),MATCH('Capacity Backing (Hide)'!$A175,'Capacity Summary'!$H$138:$BG$138,0))&lt;&gt;0,INDEX('Capacity Summary'!$H$139:$BG$238,MATCH('Capacity Backing (Hide)'!AT$132,'Capacity Summary'!$B$139:$B$238,0),MATCH('Capacity Backing (Hide)'!$A175,'Capacity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(Hide)'!$A175,'Capacity Summary'!$H$138:$BG$138,0))="x",INDEX('Capacity Summary'!$C$139:$E$238,MATCH('Capacity Backing (Hide)'!AU$132,'Capacity Summary'!$B$139:$B$238,0),4),IF(INDEX('Capacity Summary'!$H$139:$BG$238,MATCH('Capacity Backing (Hide)'!AU$132,'Capacity Summary'!$B$139:$B$238,0),MATCH('Capacity Backing (Hide)'!$A175,'Capacity Summary'!$H$138:$BG$138,0))&lt;&gt;0,INDEX('Capacity Summary'!$H$139:$BG$238,MATCH('Capacity Backing (Hide)'!AU$132,'Capacity Summary'!$B$139:$B$238,0),MATCH('Capacity Backing (Hide)'!$A175,'Capacity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(Hide)'!$A175,'Capacity Summary'!$H$138:$BG$138,0))="x",INDEX('Capacity Summary'!$C$139:$E$238,MATCH('Capacity Backing (Hide)'!AV$132,'Capacity Summary'!$B$139:$B$238,0),4),IF(INDEX('Capacity Summary'!$H$139:$BG$238,MATCH('Capacity Backing (Hide)'!AV$132,'Capacity Summary'!$B$139:$B$238,0),MATCH('Capacity Backing (Hide)'!$A175,'Capacity Summary'!$H$138:$BG$138,0))&lt;&gt;0,INDEX('Capacity Summary'!$H$139:$BG$238,MATCH('Capacity Backing (Hide)'!AV$132,'Capacity Summary'!$B$139:$B$238,0),MATCH('Capacity Backing (Hide)'!$A175,'Capacity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(Hide)'!$A175,'Capacity Summary'!$H$138:$BG$138,0))="x",INDEX('Capacity Summary'!$C$139:$E$238,MATCH('Capacity Backing (Hide)'!AW$132,'Capacity Summary'!$B$139:$B$238,0),4),IF(INDEX('Capacity Summary'!$H$139:$BG$238,MATCH('Capacity Backing (Hide)'!AW$132,'Capacity Summary'!$B$139:$B$238,0),MATCH('Capacity Backing (Hide)'!$A175,'Capacity Summary'!$H$138:$BG$138,0))&lt;&gt;0,INDEX('Capacity Summary'!$H$139:$BG$238,MATCH('Capacity Backing (Hide)'!AW$132,'Capacity Summary'!$B$139:$B$238,0),MATCH('Capacity Backing (Hide)'!$A175,'Capacity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(Hide)'!$A175,'Capacity Summary'!$H$138:$BG$138,0))="x",INDEX('Capacity Summary'!$C$139:$E$238,MATCH('Capacity Backing (Hide)'!AX$132,'Capacity Summary'!$B$139:$B$238,0),4),IF(INDEX('Capacity Summary'!$H$139:$BG$238,MATCH('Capacity Backing (Hide)'!AX$132,'Capacity Summary'!$B$139:$B$238,0),MATCH('Capacity Backing (Hide)'!$A175,'Capacity Summary'!$H$138:$BG$138,0))&lt;&gt;0,INDEX('Capacity Summary'!$H$139:$BG$238,MATCH('Capacity Backing (Hide)'!AX$132,'Capacity Summary'!$B$139:$B$238,0),MATCH('Capacity Backing (Hide)'!$A175,'Capacity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(Hide)'!$A175,'Capacity Summary'!$H$138:$BG$138,0))="x",INDEX('Capacity Summary'!$C$139:$E$238,MATCH('Capacity Backing (Hide)'!AY$132,'Capacity Summary'!$B$139:$B$238,0),4),IF(INDEX('Capacity Summary'!$H$139:$BG$238,MATCH('Capacity Backing (Hide)'!AY$132,'Capacity Summary'!$B$139:$B$238,0),MATCH('Capacity Backing (Hide)'!$A175,'Capacity Summary'!$H$138:$BG$138,0))&lt;&gt;0,INDEX('Capacity Summary'!$H$139:$BG$238,MATCH('Capacity Backing (Hide)'!AY$132,'Capacity Summary'!$B$139:$B$238,0),MATCH('Capacity Backing (Hide)'!$A175,'Capacity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(Hide)'!$A175,'Capacity Summary'!$H$138:$BG$138,0))="x",INDEX('Capacity Summary'!$C$139:$E$238,MATCH('Capacity Backing (Hide)'!AZ$132,'Capacity Summary'!$B$139:$B$238,0),4),IF(INDEX('Capacity Summary'!$H$139:$BG$238,MATCH('Capacity Backing (Hide)'!AZ$132,'Capacity Summary'!$B$139:$B$238,0),MATCH('Capacity Backing (Hide)'!$A175,'Capacity Summary'!$H$138:$BG$138,0))&lt;&gt;0,INDEX('Capacity Summary'!$H$139:$BG$238,MATCH('Capacity Backing (Hide)'!AZ$132,'Capacity Summary'!$B$139:$B$238,0),MATCH('Capacity Backing (Hide)'!$A175,'Capacity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(Hide)'!$A175,'Capacity Summary'!$H$138:$BG$138,0))="x",INDEX('Capacity Summary'!$C$139:$E$238,MATCH('Capacity Backing (Hide)'!BA$132,'Capacity Summary'!$B$139:$B$238,0),4),IF(INDEX('Capacity Summary'!$H$139:$BG$238,MATCH('Capacity Backing (Hide)'!BA$132,'Capacity Summary'!$B$139:$B$238,0),MATCH('Capacity Backing (Hide)'!$A175,'Capacity Summary'!$H$138:$BG$138,0))&lt;&gt;0,INDEX('Capacity Summary'!$H$139:$BG$238,MATCH('Capacity Backing (Hide)'!BA$132,'Capacity Summary'!$B$139:$B$238,0),MATCH('Capacity Backing (Hide)'!$A175,'Capacity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(Hide)'!$A175,'Capacity Summary'!$H$138:$BG$138,0))="x",INDEX('Capacity Summary'!$C$139:$E$238,MATCH('Capacity Backing (Hide)'!BB$132,'Capacity Summary'!$B$139:$B$238,0),4),IF(INDEX('Capacity Summary'!$H$139:$BG$238,MATCH('Capacity Backing (Hide)'!BB$132,'Capacity Summary'!$B$139:$B$238,0),MATCH('Capacity Backing (Hide)'!$A175,'Capacity Summary'!$H$138:$BG$138,0))&lt;&gt;0,INDEX('Capacity Summary'!$H$139:$BG$238,MATCH('Capacity Backing (Hide)'!BB$132,'Capacity Summary'!$B$139:$B$238,0),MATCH('Capacity Backing (Hide)'!$A175,'Capacity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(Hide)'!$A175,'Capacity Summary'!$H$138:$BG$138,0))="x",INDEX('Capacity Summary'!$C$139:$E$238,MATCH('Capacity Backing (Hide)'!BC$132,'Capacity Summary'!$B$139:$B$238,0),4),IF(INDEX('Capacity Summary'!$H$139:$BG$238,MATCH('Capacity Backing (Hide)'!BC$132,'Capacity Summary'!$B$139:$B$238,0),MATCH('Capacity Backing (Hide)'!$A175,'Capacity Summary'!$H$138:$BG$138,0))&lt;&gt;0,INDEX('Capacity Summary'!$H$139:$BG$238,MATCH('Capacity Backing (Hide)'!BC$132,'Capacity Summary'!$B$139:$B$238,0),MATCH('Capacity Backing (Hide)'!$A175,'Capacity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(Hide)'!$A175,'Capacity Summary'!$H$138:$BG$138,0))="x",INDEX('Capacity Summary'!$C$139:$E$238,MATCH('Capacity Backing (Hide)'!BD$132,'Capacity Summary'!$B$139:$B$238,0),4),IF(INDEX('Capacity Summary'!$H$139:$BG$238,MATCH('Capacity Backing (Hide)'!BD$132,'Capacity Summary'!$B$139:$B$238,0),MATCH('Capacity Backing (Hide)'!$A175,'Capacity Summary'!$H$138:$BG$138,0))&lt;&gt;0,INDEX('Capacity Summary'!$H$139:$BG$238,MATCH('Capacity Backing (Hide)'!BD$132,'Capacity Summary'!$B$139:$B$238,0),MATCH('Capacity Backing (Hide)'!$A175,'Capacity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(Hide)'!$A175,'Capacity Summary'!$H$138:$BG$138,0))="x",INDEX('Capacity Summary'!$C$139:$E$238,MATCH('Capacity Backing (Hide)'!BE$132,'Capacity Summary'!$B$139:$B$238,0),4),IF(INDEX('Capacity Summary'!$H$139:$BG$238,MATCH('Capacity Backing (Hide)'!BE$132,'Capacity Summary'!$B$139:$B$238,0),MATCH('Capacity Backing (Hide)'!$A175,'Capacity Summary'!$H$138:$BG$138,0))&lt;&gt;0,INDEX('Capacity Summary'!$H$139:$BG$238,MATCH('Capacity Backing (Hide)'!BE$132,'Capacity Summary'!$B$139:$B$238,0),MATCH('Capacity Backing (Hide)'!$A175,'Capacity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(Hide)'!$A175,'Capacity Summary'!$H$138:$BG$138,0))="x",INDEX('Capacity Summary'!$C$139:$E$238,MATCH('Capacity Backing (Hide)'!BF$132,'Capacity Summary'!$B$139:$B$238,0),4),IF(INDEX('Capacity Summary'!$H$139:$BG$238,MATCH('Capacity Backing (Hide)'!BF$132,'Capacity Summary'!$B$139:$B$238,0),MATCH('Capacity Backing (Hide)'!$A175,'Capacity Summary'!$H$138:$BG$138,0))&lt;&gt;0,INDEX('Capacity Summary'!$H$139:$BG$238,MATCH('Capacity Backing (Hide)'!BF$132,'Capacity Summary'!$B$139:$B$238,0),MATCH('Capacity Backing (Hide)'!$A175,'Capacity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(Hide)'!$A175,'Capacity Summary'!$H$138:$BG$138,0))="x",INDEX('Capacity Summary'!$C$139:$E$238,MATCH('Capacity Backing (Hide)'!BG$132,'Capacity Summary'!$B$139:$B$238,0),4),IF(INDEX('Capacity Summary'!$H$139:$BG$238,MATCH('Capacity Backing (Hide)'!BG$132,'Capacity Summary'!$B$139:$B$238,0),MATCH('Capacity Backing (Hide)'!$A175,'Capacity Summary'!$H$138:$BG$138,0))&lt;&gt;0,INDEX('Capacity Summary'!$H$139:$BG$238,MATCH('Capacity Backing (Hide)'!BG$132,'Capacity Summary'!$B$139:$B$238,0),MATCH('Capacity Backing (Hide)'!$A175,'Capacity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(Hide)'!$A175,'Capacity Summary'!$H$138:$BG$138,0))="x",INDEX('Capacity Summary'!$C$139:$E$238,MATCH('Capacity Backing (Hide)'!BH$132,'Capacity Summary'!$B$139:$B$238,0),4),IF(INDEX('Capacity Summary'!$H$139:$BG$238,MATCH('Capacity Backing (Hide)'!BH$132,'Capacity Summary'!$B$139:$B$238,0),MATCH('Capacity Backing (Hide)'!$A175,'Capacity Summary'!$H$138:$BG$138,0))&lt;&gt;0,INDEX('Capacity Summary'!$H$139:$BG$238,MATCH('Capacity Backing (Hide)'!BH$132,'Capacity Summary'!$B$139:$B$238,0),MATCH('Capacity Backing (Hide)'!$A175,'Capacity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(Hide)'!$A175,'Capacity Summary'!$H$138:$BG$138,0))="x",INDEX('Capacity Summary'!$C$139:$E$238,MATCH('Capacity Backing (Hide)'!BI$132,'Capacity Summary'!$B$139:$B$238,0),4),IF(INDEX('Capacity Summary'!$H$139:$BG$238,MATCH('Capacity Backing (Hide)'!BI$132,'Capacity Summary'!$B$139:$B$238,0),MATCH('Capacity Backing (Hide)'!$A175,'Capacity Summary'!$H$138:$BG$138,0))&lt;&gt;0,INDEX('Capacity Summary'!$H$139:$BG$238,MATCH('Capacity Backing (Hide)'!BI$132,'Capacity Summary'!$B$139:$B$238,0),MATCH('Capacity Backing (Hide)'!$A175,'Capacity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(Hide)'!$A175,'Capacity Summary'!$H$138:$BG$138,0))="x",INDEX('Capacity Summary'!$C$139:$E$238,MATCH('Capacity Backing (Hide)'!BJ$132,'Capacity Summary'!$B$139:$B$238,0),4),IF(INDEX('Capacity Summary'!$H$139:$BG$238,MATCH('Capacity Backing (Hide)'!BJ$132,'Capacity Summary'!$B$139:$B$238,0),MATCH('Capacity Backing (Hide)'!$A175,'Capacity Summary'!$H$138:$BG$138,0))&lt;&gt;0,INDEX('Capacity Summary'!$H$139:$BG$238,MATCH('Capacity Backing (Hide)'!BJ$132,'Capacity Summary'!$B$139:$B$238,0),MATCH('Capacity Backing (Hide)'!$A175,'Capacity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(Hide)'!$A175,'Capacity Summary'!$H$138:$BG$138,0))="x",INDEX('Capacity Summary'!$C$139:$E$238,MATCH('Capacity Backing (Hide)'!BK$132,'Capacity Summary'!$B$139:$B$238,0),4),IF(INDEX('Capacity Summary'!$H$139:$BG$238,MATCH('Capacity Backing (Hide)'!BK$132,'Capacity Summary'!$B$139:$B$238,0),MATCH('Capacity Backing (Hide)'!$A175,'Capacity Summary'!$H$138:$BG$138,0))&lt;&gt;0,INDEX('Capacity Summary'!$H$139:$BG$238,MATCH('Capacity Backing (Hide)'!BK$132,'Capacity Summary'!$B$139:$B$238,0),MATCH('Capacity Backing (Hide)'!$A175,'Capacity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(Hide)'!$A175,'Capacity Summary'!$H$138:$BG$138,0))="x",INDEX('Capacity Summary'!$C$139:$E$238,MATCH('Capacity Backing (Hide)'!BL$132,'Capacity Summary'!$B$139:$B$238,0),4),IF(INDEX('Capacity Summary'!$H$139:$BG$238,MATCH('Capacity Backing (Hide)'!BL$132,'Capacity Summary'!$B$139:$B$238,0),MATCH('Capacity Backing (Hide)'!$A175,'Capacity Summary'!$H$138:$BG$138,0))&lt;&gt;0,INDEX('Capacity Summary'!$H$139:$BG$238,MATCH('Capacity Backing (Hide)'!BL$132,'Capacity Summary'!$B$139:$B$238,0),MATCH('Capacity Backing (Hide)'!$A175,'Capacity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(Hide)'!$A175,'Capacity Summary'!$H$138:$BG$138,0))="x",INDEX('Capacity Summary'!$C$139:$E$238,MATCH('Capacity Backing (Hide)'!BM$132,'Capacity Summary'!$B$139:$B$238,0),4),IF(INDEX('Capacity Summary'!$H$139:$BG$238,MATCH('Capacity Backing (Hide)'!BM$132,'Capacity Summary'!$B$139:$B$238,0),MATCH('Capacity Backing (Hide)'!$A175,'Capacity Summary'!$H$138:$BG$138,0))&lt;&gt;0,INDEX('Capacity Summary'!$H$139:$BG$238,MATCH('Capacity Backing (Hide)'!BM$132,'Capacity Summary'!$B$139:$B$238,0),MATCH('Capacity Backing (Hide)'!$A175,'Capacity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(Hide)'!$A175,'Capacity Summary'!$H$138:$BG$138,0))="x",INDEX('Capacity Summary'!$C$139:$E$238,MATCH('Capacity Backing (Hide)'!BN$132,'Capacity Summary'!$B$139:$B$238,0),4),IF(INDEX('Capacity Summary'!$H$139:$BG$238,MATCH('Capacity Backing (Hide)'!BN$132,'Capacity Summary'!$B$139:$B$238,0),MATCH('Capacity Backing (Hide)'!$A175,'Capacity Summary'!$H$138:$BG$138,0))&lt;&gt;0,INDEX('Capacity Summary'!$H$139:$BG$238,MATCH('Capacity Backing (Hide)'!BN$132,'Capacity Summary'!$B$139:$B$238,0),MATCH('Capacity Backing (Hide)'!$A175,'Capacity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(Hide)'!$A175,'Capacity Summary'!$H$138:$BG$138,0))="x",INDEX('Capacity Summary'!$C$139:$E$238,MATCH('Capacity Backing (Hide)'!BO$132,'Capacity Summary'!$B$139:$B$238,0),4),IF(INDEX('Capacity Summary'!$H$139:$BG$238,MATCH('Capacity Backing (Hide)'!BO$132,'Capacity Summary'!$B$139:$B$238,0),MATCH('Capacity Backing (Hide)'!$A175,'Capacity Summary'!$H$138:$BG$138,0))&lt;&gt;0,INDEX('Capacity Summary'!$H$139:$BG$238,MATCH('Capacity Backing (Hide)'!BO$132,'Capacity Summary'!$B$139:$B$238,0),MATCH('Capacity Backing (Hide)'!$A175,'Capacity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(Hide)'!$A175,'Capacity Summary'!$H$138:$BG$138,0))="x",INDEX('Capacity Summary'!$C$139:$E$238,MATCH('Capacity Backing (Hide)'!BP$132,'Capacity Summary'!$B$139:$B$238,0),4),IF(INDEX('Capacity Summary'!$H$139:$BG$238,MATCH('Capacity Backing (Hide)'!BP$132,'Capacity Summary'!$B$139:$B$238,0),MATCH('Capacity Backing (Hide)'!$A175,'Capacity Summary'!$H$138:$BG$138,0))&lt;&gt;0,INDEX('Capacity Summary'!$H$139:$BG$238,MATCH('Capacity Backing (Hide)'!BP$132,'Capacity Summary'!$B$139:$B$238,0),MATCH('Capacity Backing (Hide)'!$A175,'Capacity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(Hide)'!$A175,'Capacity Summary'!$H$138:$BG$138,0))="x",INDEX('Capacity Summary'!$C$139:$E$238,MATCH('Capacity Backing (Hide)'!BQ$132,'Capacity Summary'!$B$139:$B$238,0),4),IF(INDEX('Capacity Summary'!$H$139:$BG$238,MATCH('Capacity Backing (Hide)'!BQ$132,'Capacity Summary'!$B$139:$B$238,0),MATCH('Capacity Backing (Hide)'!$A175,'Capacity Summary'!$H$138:$BG$138,0))&lt;&gt;0,INDEX('Capacity Summary'!$H$139:$BG$238,MATCH('Capacity Backing (Hide)'!BQ$132,'Capacity Summary'!$B$139:$B$238,0),MATCH('Capacity Backing (Hide)'!$A175,'Capacity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(Hide)'!$A175,'Capacity Summary'!$H$138:$BG$138,0))="x",INDEX('Capacity Summary'!$C$139:$E$238,MATCH('Capacity Backing (Hide)'!BR$132,'Capacity Summary'!$B$139:$B$238,0),4),IF(INDEX('Capacity Summary'!$H$139:$BG$238,MATCH('Capacity Backing (Hide)'!BR$132,'Capacity Summary'!$B$139:$B$238,0),MATCH('Capacity Backing (Hide)'!$A175,'Capacity Summary'!$H$138:$BG$138,0))&lt;&gt;0,INDEX('Capacity Summary'!$H$139:$BG$238,MATCH('Capacity Backing (Hide)'!BR$132,'Capacity Summary'!$B$139:$B$238,0),MATCH('Capacity Backing (Hide)'!$A175,'Capacity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(Hide)'!$A175,'Capacity Summary'!$H$138:$BG$138,0))="x",INDEX('Capacity Summary'!$C$139:$E$238,MATCH('Capacity Backing (Hide)'!BS$132,'Capacity Summary'!$B$139:$B$238,0),4),IF(INDEX('Capacity Summary'!$H$139:$BG$238,MATCH('Capacity Backing (Hide)'!BS$132,'Capacity Summary'!$B$139:$B$238,0),MATCH('Capacity Backing (Hide)'!$A175,'Capacity Summary'!$H$138:$BG$138,0))&lt;&gt;0,INDEX('Capacity Summary'!$H$139:$BG$238,MATCH('Capacity Backing (Hide)'!BS$132,'Capacity Summary'!$B$139:$B$238,0),MATCH('Capacity Backing (Hide)'!$A175,'Capacity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(Hide)'!$A175,'Capacity Summary'!$H$138:$BG$138,0))="x",INDEX('Capacity Summary'!$C$139:$E$238,MATCH('Capacity Backing (Hide)'!BT$132,'Capacity Summary'!$B$139:$B$238,0),4),IF(INDEX('Capacity Summary'!$H$139:$BG$238,MATCH('Capacity Backing (Hide)'!BT$132,'Capacity Summary'!$B$139:$B$238,0),MATCH('Capacity Backing (Hide)'!$A175,'Capacity Summary'!$H$138:$BG$138,0))&lt;&gt;0,INDEX('Capacity Summary'!$H$139:$BG$238,MATCH('Capacity Backing (Hide)'!BT$132,'Capacity Summary'!$B$139:$B$238,0),MATCH('Capacity Backing (Hide)'!$A175,'Capacity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(Hide)'!$A175,'Capacity Summary'!$H$138:$BG$138,0))="x",INDEX('Capacity Summary'!$C$139:$E$238,MATCH('Capacity Backing (Hide)'!BU$132,'Capacity Summary'!$B$139:$B$238,0),4),IF(INDEX('Capacity Summary'!$H$139:$BG$238,MATCH('Capacity Backing (Hide)'!BU$132,'Capacity Summary'!$B$139:$B$238,0),MATCH('Capacity Backing (Hide)'!$A175,'Capacity Summary'!$H$138:$BG$138,0))&lt;&gt;0,INDEX('Capacity Summary'!$H$139:$BG$238,MATCH('Capacity Backing (Hide)'!BU$132,'Capacity Summary'!$B$139:$B$238,0),MATCH('Capacity Backing (Hide)'!$A175,'Capacity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(Hide)'!$A175,'Capacity Summary'!$H$138:$BG$138,0))="x",INDEX('Capacity Summary'!$C$139:$E$238,MATCH('Capacity Backing (Hide)'!BV$132,'Capacity Summary'!$B$139:$B$238,0),4),IF(INDEX('Capacity Summary'!$H$139:$BG$238,MATCH('Capacity Backing (Hide)'!BV$132,'Capacity Summary'!$B$139:$B$238,0),MATCH('Capacity Backing (Hide)'!$A175,'Capacity Summary'!$H$138:$BG$138,0))&lt;&gt;0,INDEX('Capacity Summary'!$H$139:$BG$238,MATCH('Capacity Backing (Hide)'!BV$132,'Capacity Summary'!$B$139:$B$238,0),MATCH('Capacity Backing (Hide)'!$A175,'Capacity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(Hide)'!$A175,'Capacity Summary'!$H$138:$BG$138,0))="x",INDEX('Capacity Summary'!$C$139:$E$238,MATCH('Capacity Backing (Hide)'!BW$132,'Capacity Summary'!$B$139:$B$238,0),4),IF(INDEX('Capacity Summary'!$H$139:$BG$238,MATCH('Capacity Backing (Hide)'!BW$132,'Capacity Summary'!$B$139:$B$238,0),MATCH('Capacity Backing (Hide)'!$A175,'Capacity Summary'!$H$138:$BG$138,0))&lt;&gt;0,INDEX('Capacity Summary'!$H$139:$BG$238,MATCH('Capacity Backing (Hide)'!BW$132,'Capacity Summary'!$B$139:$B$238,0),MATCH('Capacity Backing (Hide)'!$A175,'Capacity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(Hide)'!$A175,'Capacity Summary'!$H$138:$BG$138,0))="x",INDEX('Capacity Summary'!$C$139:$E$238,MATCH('Capacity Backing (Hide)'!BX$132,'Capacity Summary'!$B$139:$B$238,0),4),IF(INDEX('Capacity Summary'!$H$139:$BG$238,MATCH('Capacity Backing (Hide)'!BX$132,'Capacity Summary'!$B$139:$B$238,0),MATCH('Capacity Backing (Hide)'!$A175,'Capacity Summary'!$H$138:$BG$138,0))&lt;&gt;0,INDEX('Capacity Summary'!$H$139:$BG$238,MATCH('Capacity Backing (Hide)'!BX$132,'Capacity Summary'!$B$139:$B$238,0),MATCH('Capacity Backing (Hide)'!$A175,'Capacity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(Hide)'!$A175,'Capacity Summary'!$H$138:$BG$138,0))="x",INDEX('Capacity Summary'!$C$139:$E$238,MATCH('Capacity Backing (Hide)'!BY$132,'Capacity Summary'!$B$139:$B$238,0),4),IF(INDEX('Capacity Summary'!$H$139:$BG$238,MATCH('Capacity Backing (Hide)'!BY$132,'Capacity Summary'!$B$139:$B$238,0),MATCH('Capacity Backing (Hide)'!$A175,'Capacity Summary'!$H$138:$BG$138,0))&lt;&gt;0,INDEX('Capacity Summary'!$H$139:$BG$238,MATCH('Capacity Backing (Hide)'!BY$132,'Capacity Summary'!$B$139:$B$238,0),MATCH('Capacity Backing (Hide)'!$A175,'Capacity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(Hide)'!$A175,'Capacity Summary'!$H$138:$BG$138,0))="x",INDEX('Capacity Summary'!$C$139:$E$238,MATCH('Capacity Backing (Hide)'!BZ$132,'Capacity Summary'!$B$139:$B$238,0),4),IF(INDEX('Capacity Summary'!$H$139:$BG$238,MATCH('Capacity Backing (Hide)'!BZ$132,'Capacity Summary'!$B$139:$B$238,0),MATCH('Capacity Backing (Hide)'!$A175,'Capacity Summary'!$H$138:$BG$138,0))&lt;&gt;0,INDEX('Capacity Summary'!$H$139:$BG$238,MATCH('Capacity Backing (Hide)'!BZ$132,'Capacity Summary'!$B$139:$B$238,0),MATCH('Capacity Backing (Hide)'!$A175,'Capacity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(Hide)'!$A175,'Capacity Summary'!$H$138:$BG$138,0))="x",INDEX('Capacity Summary'!$C$139:$E$238,MATCH('Capacity Backing (Hide)'!CA$132,'Capacity Summary'!$B$139:$B$238,0),4),IF(INDEX('Capacity Summary'!$H$139:$BG$238,MATCH('Capacity Backing (Hide)'!CA$132,'Capacity Summary'!$B$139:$B$238,0),MATCH('Capacity Backing (Hide)'!$A175,'Capacity Summary'!$H$138:$BG$138,0))&lt;&gt;0,INDEX('Capacity Summary'!$H$139:$BG$238,MATCH('Capacity Backing (Hide)'!CA$132,'Capacity Summary'!$B$139:$B$238,0),MATCH('Capacity Backing (Hide)'!$A175,'Capacity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(Hide)'!$A175,'Capacity Summary'!$H$138:$BG$138,0))="x",INDEX('Capacity Summary'!$C$139:$E$238,MATCH('Capacity Backing (Hide)'!CB$132,'Capacity Summary'!$B$139:$B$238,0),4),IF(INDEX('Capacity Summary'!$H$139:$BG$238,MATCH('Capacity Backing (Hide)'!CB$132,'Capacity Summary'!$B$139:$B$238,0),MATCH('Capacity Backing (Hide)'!$A175,'Capacity Summary'!$H$138:$BG$138,0))&lt;&gt;0,INDEX('Capacity Summary'!$H$139:$BG$238,MATCH('Capacity Backing (Hide)'!CB$132,'Capacity Summary'!$B$139:$B$238,0),MATCH('Capacity Backing (Hide)'!$A175,'Capacity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(Hide)'!$A175,'Capacity Summary'!$H$138:$BG$138,0))="x",INDEX('Capacity Summary'!$C$139:$E$238,MATCH('Capacity Backing (Hide)'!CC$132,'Capacity Summary'!$B$139:$B$238,0),4),IF(INDEX('Capacity Summary'!$H$139:$BG$238,MATCH('Capacity Backing (Hide)'!CC$132,'Capacity Summary'!$B$139:$B$238,0),MATCH('Capacity Backing (Hide)'!$A175,'Capacity Summary'!$H$138:$BG$138,0))&lt;&gt;0,INDEX('Capacity Summary'!$H$139:$BG$238,MATCH('Capacity Backing (Hide)'!CC$132,'Capacity Summary'!$B$139:$B$238,0),MATCH('Capacity Backing (Hide)'!$A175,'Capacity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(Hide)'!$A175,'Capacity Summary'!$H$138:$BG$138,0))="x",INDEX('Capacity Summary'!$C$139:$E$238,MATCH('Capacity Backing (Hide)'!CD$132,'Capacity Summary'!$B$139:$B$238,0),4),IF(INDEX('Capacity Summary'!$H$139:$BG$238,MATCH('Capacity Backing (Hide)'!CD$132,'Capacity Summary'!$B$139:$B$238,0),MATCH('Capacity Backing (Hide)'!$A175,'Capacity Summary'!$H$138:$BG$138,0))&lt;&gt;0,INDEX('Capacity Summary'!$H$139:$BG$238,MATCH('Capacity Backing (Hide)'!CD$132,'Capacity Summary'!$B$139:$B$238,0),MATCH('Capacity Backing (Hide)'!$A175,'Capacity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(Hide)'!$A175,'Capacity Summary'!$H$138:$BG$138,0))="x",INDEX('Capacity Summary'!$C$139:$E$238,MATCH('Capacity Backing (Hide)'!CE$132,'Capacity Summary'!$B$139:$B$238,0),4),IF(INDEX('Capacity Summary'!$H$139:$BG$238,MATCH('Capacity Backing (Hide)'!CE$132,'Capacity Summary'!$B$139:$B$238,0),MATCH('Capacity Backing (Hide)'!$A175,'Capacity Summary'!$H$138:$BG$138,0))&lt;&gt;0,INDEX('Capacity Summary'!$H$139:$BG$238,MATCH('Capacity Backing (Hide)'!CE$132,'Capacity Summary'!$B$139:$B$238,0),MATCH('Capacity Backing (Hide)'!$A175,'Capacity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(Hide)'!$A175,'Capacity Summary'!$H$138:$BG$138,0))="x",INDEX('Capacity Summary'!$C$139:$E$238,MATCH('Capacity Backing (Hide)'!CF$132,'Capacity Summary'!$B$139:$B$238,0),4),IF(INDEX('Capacity Summary'!$H$139:$BG$238,MATCH('Capacity Backing (Hide)'!CF$132,'Capacity Summary'!$B$139:$B$238,0),MATCH('Capacity Backing (Hide)'!$A175,'Capacity Summary'!$H$138:$BG$138,0))&lt;&gt;0,INDEX('Capacity Summary'!$H$139:$BG$238,MATCH('Capacity Backing (Hide)'!CF$132,'Capacity Summary'!$B$139:$B$238,0),MATCH('Capacity Backing (Hide)'!$A175,'Capacity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(Hide)'!$A175,'Capacity Summary'!$H$138:$BG$138,0))="x",INDEX('Capacity Summary'!$C$139:$E$238,MATCH('Capacity Backing (Hide)'!CG$132,'Capacity Summary'!$B$139:$B$238,0),4),IF(INDEX('Capacity Summary'!$H$139:$BG$238,MATCH('Capacity Backing (Hide)'!CG$132,'Capacity Summary'!$B$139:$B$238,0),MATCH('Capacity Backing (Hide)'!$A175,'Capacity Summary'!$H$138:$BG$138,0))&lt;&gt;0,INDEX('Capacity Summary'!$H$139:$BG$238,MATCH('Capacity Backing (Hide)'!CG$132,'Capacity Summary'!$B$139:$B$238,0),MATCH('Capacity Backing (Hide)'!$A175,'Capacity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(Hide)'!$A175,'Capacity Summary'!$H$138:$BG$138,0))="x",INDEX('Capacity Summary'!$C$139:$E$238,MATCH('Capacity Backing (Hide)'!CH$132,'Capacity Summary'!$B$139:$B$238,0),4),IF(INDEX('Capacity Summary'!$H$139:$BG$238,MATCH('Capacity Backing (Hide)'!CH$132,'Capacity Summary'!$B$139:$B$238,0),MATCH('Capacity Backing (Hide)'!$A175,'Capacity Summary'!$H$138:$BG$138,0))&lt;&gt;0,INDEX('Capacity Summary'!$H$139:$BG$238,MATCH('Capacity Backing (Hide)'!CH$132,'Capacity Summary'!$B$139:$B$238,0),MATCH('Capacity Backing (Hide)'!$A175,'Capacity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(Hide)'!$A175,'Capacity Summary'!$H$138:$BG$138,0))="x",INDEX('Capacity Summary'!$C$139:$E$238,MATCH('Capacity Backing (Hide)'!CI$132,'Capacity Summary'!$B$139:$B$238,0),4),IF(INDEX('Capacity Summary'!$H$139:$BG$238,MATCH('Capacity Backing (Hide)'!CI$132,'Capacity Summary'!$B$139:$B$238,0),MATCH('Capacity Backing (Hide)'!$A175,'Capacity Summary'!$H$138:$BG$138,0))&lt;&gt;0,INDEX('Capacity Summary'!$H$139:$BG$238,MATCH('Capacity Backing (Hide)'!CI$132,'Capacity Summary'!$B$139:$B$238,0),MATCH('Capacity Backing (Hide)'!$A175,'Capacity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(Hide)'!$A175,'Capacity Summary'!$H$138:$BG$138,0))="x",INDEX('Capacity Summary'!$C$139:$E$238,MATCH('Capacity Backing (Hide)'!CJ$132,'Capacity Summary'!$B$139:$B$238,0),4),IF(INDEX('Capacity Summary'!$H$139:$BG$238,MATCH('Capacity Backing (Hide)'!CJ$132,'Capacity Summary'!$B$139:$B$238,0),MATCH('Capacity Backing (Hide)'!$A175,'Capacity Summary'!$H$138:$BG$138,0))&lt;&gt;0,INDEX('Capacity Summary'!$H$139:$BG$238,MATCH('Capacity Backing (Hide)'!CJ$132,'Capacity Summary'!$B$139:$B$238,0),MATCH('Capacity Backing (Hide)'!$A175,'Capacity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(Hide)'!$A175,'Capacity Summary'!$H$138:$BG$138,0))="x",INDEX('Capacity Summary'!$C$139:$E$238,MATCH('Capacity Backing (Hide)'!CK$132,'Capacity Summary'!$B$139:$B$238,0),4),IF(INDEX('Capacity Summary'!$H$139:$BG$238,MATCH('Capacity Backing (Hide)'!CK$132,'Capacity Summary'!$B$139:$B$238,0),MATCH('Capacity Backing (Hide)'!$A175,'Capacity Summary'!$H$138:$BG$138,0))&lt;&gt;0,INDEX('Capacity Summary'!$H$139:$BG$238,MATCH('Capacity Backing (Hide)'!CK$132,'Capacity Summary'!$B$139:$B$238,0),MATCH('Capacity Backing (Hide)'!$A175,'Capacity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(Hide)'!$A175,'Capacity Summary'!$H$138:$BG$138,0))="x",INDEX('Capacity Summary'!$C$139:$E$238,MATCH('Capacity Backing (Hide)'!CL$132,'Capacity Summary'!$B$139:$B$238,0),4),IF(INDEX('Capacity Summary'!$H$139:$BG$238,MATCH('Capacity Backing (Hide)'!CL$132,'Capacity Summary'!$B$139:$B$238,0),MATCH('Capacity Backing (Hide)'!$A175,'Capacity Summary'!$H$138:$BG$138,0))&lt;&gt;0,INDEX('Capacity Summary'!$H$139:$BG$238,MATCH('Capacity Backing (Hide)'!CL$132,'Capacity Summary'!$B$139:$B$238,0),MATCH('Capacity Backing (Hide)'!$A175,'Capacity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(Hide)'!$A175,'Capacity Summary'!$H$138:$BG$138,0))="x",INDEX('Capacity Summary'!$C$139:$E$238,MATCH('Capacity Backing (Hide)'!CM$132,'Capacity Summary'!$B$139:$B$238,0),4),IF(INDEX('Capacity Summary'!$H$139:$BG$238,MATCH('Capacity Backing (Hide)'!CM$132,'Capacity Summary'!$B$139:$B$238,0),MATCH('Capacity Backing (Hide)'!$A175,'Capacity Summary'!$H$138:$BG$138,0))&lt;&gt;0,INDEX('Capacity Summary'!$H$139:$BG$238,MATCH('Capacity Backing (Hide)'!CM$132,'Capacity Summary'!$B$139:$B$238,0),MATCH('Capacity Backing (Hide)'!$A175,'Capacity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(Hide)'!$A175,'Capacity Summary'!$H$138:$BG$138,0))="x",INDEX('Capacity Summary'!$C$139:$E$238,MATCH('Capacity Backing (Hide)'!CN$132,'Capacity Summary'!$B$139:$B$238,0),4),IF(INDEX('Capacity Summary'!$H$139:$BG$238,MATCH('Capacity Backing (Hide)'!CN$132,'Capacity Summary'!$B$139:$B$238,0),MATCH('Capacity Backing (Hide)'!$A175,'Capacity Summary'!$H$138:$BG$138,0))&lt;&gt;0,INDEX('Capacity Summary'!$H$139:$BG$238,MATCH('Capacity Backing (Hide)'!CN$132,'Capacity Summary'!$B$139:$B$238,0),MATCH('Capacity Backing (Hide)'!$A175,'Capacity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(Hide)'!$A175,'Capacity Summary'!$H$138:$BG$138,0))="x",INDEX('Capacity Summary'!$C$139:$E$238,MATCH('Capacity Backing (Hide)'!CO$132,'Capacity Summary'!$B$139:$B$238,0),4),IF(INDEX('Capacity Summary'!$H$139:$BG$238,MATCH('Capacity Backing (Hide)'!CO$132,'Capacity Summary'!$B$139:$B$238,0),MATCH('Capacity Backing (Hide)'!$A175,'Capacity Summary'!$H$138:$BG$138,0))&lt;&gt;0,INDEX('Capacity Summary'!$H$139:$BG$238,MATCH('Capacity Backing (Hide)'!CO$132,'Capacity Summary'!$B$139:$B$238,0),MATCH('Capacity Backing (Hide)'!$A175,'Capacity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(Hide)'!$A175,'Capacity Summary'!$H$138:$BG$138,0))="x",INDEX('Capacity Summary'!$C$139:$E$238,MATCH('Capacity Backing (Hide)'!CP$132,'Capacity Summary'!$B$139:$B$238,0),4),IF(INDEX('Capacity Summary'!$H$139:$BG$238,MATCH('Capacity Backing (Hide)'!CP$132,'Capacity Summary'!$B$139:$B$238,0),MATCH('Capacity Backing (Hide)'!$A175,'Capacity Summary'!$H$138:$BG$138,0))&lt;&gt;0,INDEX('Capacity Summary'!$H$139:$BG$238,MATCH('Capacity Backing (Hide)'!CP$132,'Capacity Summary'!$B$139:$B$238,0),MATCH('Capacity Backing (Hide)'!$A175,'Capacity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(Hide)'!$A175,'Capacity Summary'!$H$138:$BG$138,0))="x",INDEX('Capacity Summary'!$C$139:$E$238,MATCH('Capacity Backing (Hide)'!CQ$132,'Capacity Summary'!$B$139:$B$238,0),4),IF(INDEX('Capacity Summary'!$H$139:$BG$238,MATCH('Capacity Backing (Hide)'!CQ$132,'Capacity Summary'!$B$139:$B$238,0),MATCH('Capacity Backing (Hide)'!$A175,'Capacity Summary'!$H$138:$BG$138,0))&lt;&gt;0,INDEX('Capacity Summary'!$H$139:$BG$238,MATCH('Capacity Backing (Hide)'!CQ$132,'Capacity Summary'!$B$139:$B$238,0),MATCH('Capacity Backing (Hide)'!$A175,'Capacity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(Hide)'!$A175,'Capacity Summary'!$H$138:$BG$138,0))="x",INDEX('Capacity Summary'!$C$139:$E$238,MATCH('Capacity Backing (Hide)'!CR$132,'Capacity Summary'!$B$139:$B$238,0),4),IF(INDEX('Capacity Summary'!$H$139:$BG$238,MATCH('Capacity Backing (Hide)'!CR$132,'Capacity Summary'!$B$139:$B$238,0),MATCH('Capacity Backing (Hide)'!$A175,'Capacity Summary'!$H$138:$BG$138,0))&lt;&gt;0,INDEX('Capacity Summary'!$H$139:$BG$238,MATCH('Capacity Backing (Hide)'!CR$132,'Capacity Summary'!$B$139:$B$238,0),MATCH('Capacity Backing (Hide)'!$A175,'Capacity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(Hide)'!$A175,'Capacity Summary'!$H$138:$BG$138,0))="x",INDEX('Capacity Summary'!$C$139:$E$238,MATCH('Capacity Backing (Hide)'!CS$132,'Capacity Summary'!$B$139:$B$238,0),4),IF(INDEX('Capacity Summary'!$H$139:$BG$238,MATCH('Capacity Backing (Hide)'!CS$132,'Capacity Summary'!$B$139:$B$238,0),MATCH('Capacity Backing (Hide)'!$A175,'Capacity Summary'!$H$138:$BG$138,0))&lt;&gt;0,INDEX('Capacity Summary'!$H$139:$BG$238,MATCH('Capacity Backing (Hide)'!CS$132,'Capacity Summary'!$B$139:$B$238,0),MATCH('Capacity Backing (Hide)'!$A175,'Capacity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(Hide)'!$A175,'Capacity Summary'!$H$138:$BG$138,0))="x",INDEX('Capacity Summary'!$C$139:$E$238,MATCH('Capacity Backing (Hide)'!CT$132,'Capacity Summary'!$B$139:$B$238,0),4),IF(INDEX('Capacity Summary'!$H$139:$BG$238,MATCH('Capacity Backing (Hide)'!CT$132,'Capacity Summary'!$B$139:$B$238,0),MATCH('Capacity Backing (Hide)'!$A175,'Capacity Summary'!$H$138:$BG$138,0))&lt;&gt;0,INDEX('Capacity Summary'!$H$139:$BG$238,MATCH('Capacity Backing (Hide)'!CT$132,'Capacity Summary'!$B$139:$B$238,0),MATCH('Capacity Backing (Hide)'!$A175,'Capacity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(Hide)'!$A175,'Capacity Summary'!$H$138:$BG$138,0))="x",INDEX('Capacity Summary'!$C$139:$E$238,MATCH('Capacity Backing (Hide)'!CU$132,'Capacity Summary'!$B$139:$B$238,0),4),IF(INDEX('Capacity Summary'!$H$139:$BG$238,MATCH('Capacity Backing (Hide)'!CU$132,'Capacity Summary'!$B$139:$B$238,0),MATCH('Capacity Backing (Hide)'!$A175,'Capacity Summary'!$H$138:$BG$138,0))&lt;&gt;0,INDEX('Capacity Summary'!$H$139:$BG$238,MATCH('Capacity Backing (Hide)'!CU$132,'Capacity Summary'!$B$139:$B$238,0),MATCH('Capacity Backing (Hide)'!$A175,'Capacity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(Hide)'!$A175,'Capacity Summary'!$H$138:$BG$138,0))="x",INDEX('Capacity Summary'!$C$139:$E$238,MATCH('Capacity Backing (Hide)'!CV$132,'Capacity Summary'!$B$139:$B$238,0),4),IF(INDEX('Capacity Summary'!$H$139:$BG$238,MATCH('Capacity Backing (Hide)'!CV$132,'Capacity Summary'!$B$139:$B$238,0),MATCH('Capacity Backing (Hide)'!$A175,'Capacity Summary'!$H$138:$BG$138,0))&lt;&gt;0,INDEX('Capacity Summary'!$H$139:$BG$238,MATCH('Capacity Backing (Hide)'!CV$132,'Capacity Summary'!$B$139:$B$238,0),MATCH('Capacity Backing (Hide)'!$A175,'Capacity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(Hide)'!$A175,'Capacity Summary'!$H$138:$BG$138,0))="x",INDEX('Capacity Summary'!$C$139:$E$238,MATCH('Capacity Backing (Hide)'!CW$132,'Capacity Summary'!$B$139:$B$238,0),4),IF(INDEX('Capacity Summary'!$H$139:$BG$238,MATCH('Capacity Backing (Hide)'!CW$132,'Capacity Summary'!$B$139:$B$238,0),MATCH('Capacity Backing (Hide)'!$A175,'Capacity Summary'!$H$138:$BG$138,0))&lt;&gt;0,INDEX('Capacity Summary'!$H$139:$BG$238,MATCH('Capacity Backing (Hide)'!CW$132,'Capacity Summary'!$B$139:$B$238,0),MATCH('Capacity Backing (Hide)'!$A175,'Capacity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6" spans="1:101" x14ac:dyDescent="0.35">
      <c r="A176" s="2">
        <f ca="1">'Required Capacity (Hide)'!E46</f>
        <v>44515</v>
      </c>
      <c r="B17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(Hide)'!$A176,'Capacity Summary'!$H$138:$BG$138,0))="x",INDEX('Capacity Summary'!$C$139:$E$238,MATCH('Capacity Backing (Hide)'!B$132,'Capacity Summary'!$B$139:$B$238,0),4),IF(INDEX('Capacity Summary'!$H$139:$BG$238,MATCH('Capacity Backing (Hide)'!B$132,'Capacity Summary'!$B$139:$B$238,0),MATCH('Capacity Backing (Hide)'!$A176,'Capacity Summary'!$H$138:$BG$138,0))&lt;&gt;0,INDEX('Capacity Summary'!$H$139:$BG$238,MATCH('Capacity Backing (Hide)'!B$132,'Capacity Summary'!$B$139:$B$238,0),MATCH('Capacity Backing (Hide)'!$A176,'Capacity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(Hide)'!$A176,'Capacity Summary'!$H$138:$BG$138,0))="x",INDEX('Capacity Summary'!$C$139:$E$238,MATCH('Capacity Backing (Hide)'!C$132,'Capacity Summary'!$B$139:$B$238,0),4),IF(INDEX('Capacity Summary'!$H$139:$BG$238,MATCH('Capacity Backing (Hide)'!C$132,'Capacity Summary'!$B$139:$B$238,0),MATCH('Capacity Backing (Hide)'!$A176,'Capacity Summary'!$H$138:$BG$138,0))&lt;&gt;0,INDEX('Capacity Summary'!$H$139:$BG$238,MATCH('Capacity Backing (Hide)'!C$132,'Capacity Summary'!$B$139:$B$238,0),MATCH('Capacity Backing (Hide)'!$A176,'Capacity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(Hide)'!$A176,'Capacity Summary'!$H$138:$BG$138,0))="x",INDEX('Capacity Summary'!$C$139:$E$238,MATCH('Capacity Backing (Hide)'!D$132,'Capacity Summary'!$B$139:$B$238,0),4),IF(INDEX('Capacity Summary'!$H$139:$BG$238,MATCH('Capacity Backing (Hide)'!D$132,'Capacity Summary'!$B$139:$B$238,0),MATCH('Capacity Backing (Hide)'!$A176,'Capacity Summary'!$H$138:$BG$138,0))&lt;&gt;0,INDEX('Capacity Summary'!$H$139:$BG$238,MATCH('Capacity Backing (Hide)'!D$132,'Capacity Summary'!$B$139:$B$238,0),MATCH('Capacity Backing (Hide)'!$A176,'Capacity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(Hide)'!$A176,'Capacity Summary'!$H$138:$BG$138,0))="x",INDEX('Capacity Summary'!$C$139:$E$238,MATCH('Capacity Backing (Hide)'!E$132,'Capacity Summary'!$B$139:$B$238,0),4),IF(INDEX('Capacity Summary'!$H$139:$BG$238,MATCH('Capacity Backing (Hide)'!E$132,'Capacity Summary'!$B$139:$B$238,0),MATCH('Capacity Backing (Hide)'!$A176,'Capacity Summary'!$H$138:$BG$138,0))&lt;&gt;0,INDEX('Capacity Summary'!$H$139:$BG$238,MATCH('Capacity Backing (Hide)'!E$132,'Capacity Summary'!$B$139:$B$238,0),MATCH('Capacity Backing (Hide)'!$A176,'Capacity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(Hide)'!$A176,'Capacity Summary'!$H$138:$BG$138,0))="x",INDEX('Capacity Summary'!$C$139:$E$238,MATCH('Capacity Backing (Hide)'!F$132,'Capacity Summary'!$B$139:$B$238,0),4),IF(INDEX('Capacity Summary'!$H$139:$BG$238,MATCH('Capacity Backing (Hide)'!F$132,'Capacity Summary'!$B$139:$B$238,0),MATCH('Capacity Backing (Hide)'!$A176,'Capacity Summary'!$H$138:$BG$138,0))&lt;&gt;0,INDEX('Capacity Summary'!$H$139:$BG$238,MATCH('Capacity Backing (Hide)'!F$132,'Capacity Summary'!$B$139:$B$238,0),MATCH('Capacity Backing (Hide)'!$A176,'Capacity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(Hide)'!$A176,'Capacity Summary'!$H$138:$BG$138,0))="x",INDEX('Capacity Summary'!$C$139:$E$238,MATCH('Capacity Backing (Hide)'!G$132,'Capacity Summary'!$B$139:$B$238,0),4),IF(INDEX('Capacity Summary'!$H$139:$BG$238,MATCH('Capacity Backing (Hide)'!G$132,'Capacity Summary'!$B$139:$B$238,0),MATCH('Capacity Backing (Hide)'!$A176,'Capacity Summary'!$H$138:$BG$138,0))&lt;&gt;0,INDEX('Capacity Summary'!$H$139:$BG$238,MATCH('Capacity Backing (Hide)'!G$132,'Capacity Summary'!$B$139:$B$238,0),MATCH('Capacity Backing (Hide)'!$A176,'Capacity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(Hide)'!$A176,'Capacity Summary'!$H$138:$BG$138,0))="x",INDEX('Capacity Summary'!$C$139:$E$238,MATCH('Capacity Backing (Hide)'!H$132,'Capacity Summary'!$B$139:$B$238,0),4),IF(INDEX('Capacity Summary'!$H$139:$BG$238,MATCH('Capacity Backing (Hide)'!H$132,'Capacity Summary'!$B$139:$B$238,0),MATCH('Capacity Backing (Hide)'!$A176,'Capacity Summary'!$H$138:$BG$138,0))&lt;&gt;0,INDEX('Capacity Summary'!$H$139:$BG$238,MATCH('Capacity Backing (Hide)'!H$132,'Capacity Summary'!$B$139:$B$238,0),MATCH('Capacity Backing (Hide)'!$A176,'Capacity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(Hide)'!$A176,'Capacity Summary'!$H$138:$BG$138,0))="x",INDEX('Capacity Summary'!$C$139:$E$238,MATCH('Capacity Backing (Hide)'!I$132,'Capacity Summary'!$B$139:$B$238,0),4),IF(INDEX('Capacity Summary'!$H$139:$BG$238,MATCH('Capacity Backing (Hide)'!I$132,'Capacity Summary'!$B$139:$B$238,0),MATCH('Capacity Backing (Hide)'!$A176,'Capacity Summary'!$H$138:$BG$138,0))&lt;&gt;0,INDEX('Capacity Summary'!$H$139:$BG$238,MATCH('Capacity Backing (Hide)'!I$132,'Capacity Summary'!$B$139:$B$238,0),MATCH('Capacity Backing (Hide)'!$A176,'Capacity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(Hide)'!$A176,'Capacity Summary'!$H$138:$BG$138,0))="x",INDEX('Capacity Summary'!$C$139:$E$238,MATCH('Capacity Backing (Hide)'!J$132,'Capacity Summary'!$B$139:$B$238,0),4),IF(INDEX('Capacity Summary'!$H$139:$BG$238,MATCH('Capacity Backing (Hide)'!J$132,'Capacity Summary'!$B$139:$B$238,0),MATCH('Capacity Backing (Hide)'!$A176,'Capacity Summary'!$H$138:$BG$138,0))&lt;&gt;0,INDEX('Capacity Summary'!$H$139:$BG$238,MATCH('Capacity Backing (Hide)'!J$132,'Capacity Summary'!$B$139:$B$238,0),MATCH('Capacity Backing (Hide)'!$A176,'Capacity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(Hide)'!$A176,'Capacity Summary'!$H$138:$BG$138,0))="x",INDEX('Capacity Summary'!$C$139:$E$238,MATCH('Capacity Backing (Hide)'!K$132,'Capacity Summary'!$B$139:$B$238,0),4),IF(INDEX('Capacity Summary'!$H$139:$BG$238,MATCH('Capacity Backing (Hide)'!K$132,'Capacity Summary'!$B$139:$B$238,0),MATCH('Capacity Backing (Hide)'!$A176,'Capacity Summary'!$H$138:$BG$138,0))&lt;&gt;0,INDEX('Capacity Summary'!$H$139:$BG$238,MATCH('Capacity Backing (Hide)'!K$132,'Capacity Summary'!$B$139:$B$238,0),MATCH('Capacity Backing (Hide)'!$A176,'Capacity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(Hide)'!$A176,'Capacity Summary'!$H$138:$BG$138,0))="x",INDEX('Capacity Summary'!$C$139:$E$238,MATCH('Capacity Backing (Hide)'!L$132,'Capacity Summary'!$B$139:$B$238,0),4),IF(INDEX('Capacity Summary'!$H$139:$BG$238,MATCH('Capacity Backing (Hide)'!L$132,'Capacity Summary'!$B$139:$B$238,0),MATCH('Capacity Backing (Hide)'!$A176,'Capacity Summary'!$H$138:$BG$138,0))&lt;&gt;0,INDEX('Capacity Summary'!$H$139:$BG$238,MATCH('Capacity Backing (Hide)'!L$132,'Capacity Summary'!$B$139:$B$238,0),MATCH('Capacity Backing (Hide)'!$A176,'Capacity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(Hide)'!$A176,'Capacity Summary'!$H$138:$BG$138,0))="x",INDEX('Capacity Summary'!$C$139:$E$238,MATCH('Capacity Backing (Hide)'!M$132,'Capacity Summary'!$B$139:$B$238,0),4),IF(INDEX('Capacity Summary'!$H$139:$BG$238,MATCH('Capacity Backing (Hide)'!M$132,'Capacity Summary'!$B$139:$B$238,0),MATCH('Capacity Backing (Hide)'!$A176,'Capacity Summary'!$H$138:$BG$138,0))&lt;&gt;0,INDEX('Capacity Summary'!$H$139:$BG$238,MATCH('Capacity Backing (Hide)'!M$132,'Capacity Summary'!$B$139:$B$238,0),MATCH('Capacity Backing (Hide)'!$A176,'Capacity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(Hide)'!$A176,'Capacity Summary'!$H$138:$BG$138,0))="x",INDEX('Capacity Summary'!$C$139:$E$238,MATCH('Capacity Backing (Hide)'!N$132,'Capacity Summary'!$B$139:$B$238,0),4),IF(INDEX('Capacity Summary'!$H$139:$BG$238,MATCH('Capacity Backing (Hide)'!N$132,'Capacity Summary'!$B$139:$B$238,0),MATCH('Capacity Backing (Hide)'!$A176,'Capacity Summary'!$H$138:$BG$138,0))&lt;&gt;0,INDEX('Capacity Summary'!$H$139:$BG$238,MATCH('Capacity Backing (Hide)'!N$132,'Capacity Summary'!$B$139:$B$238,0),MATCH('Capacity Backing (Hide)'!$A176,'Capacity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(Hide)'!$A176,'Capacity Summary'!$H$138:$BG$138,0))="x",INDEX('Capacity Summary'!$C$139:$E$238,MATCH('Capacity Backing (Hide)'!O$132,'Capacity Summary'!$B$139:$B$238,0),4),IF(INDEX('Capacity Summary'!$H$139:$BG$238,MATCH('Capacity Backing (Hide)'!O$132,'Capacity Summary'!$B$139:$B$238,0),MATCH('Capacity Backing (Hide)'!$A176,'Capacity Summary'!$H$138:$BG$138,0))&lt;&gt;0,INDEX('Capacity Summary'!$H$139:$BG$238,MATCH('Capacity Backing (Hide)'!O$132,'Capacity Summary'!$B$139:$B$238,0),MATCH('Capacity Backing (Hide)'!$A176,'Capacity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(Hide)'!$A176,'Capacity Summary'!$H$138:$BG$138,0))="x",INDEX('Capacity Summary'!$C$139:$E$238,MATCH('Capacity Backing (Hide)'!P$132,'Capacity Summary'!$B$139:$B$238,0),4),IF(INDEX('Capacity Summary'!$H$139:$BG$238,MATCH('Capacity Backing (Hide)'!P$132,'Capacity Summary'!$B$139:$B$238,0),MATCH('Capacity Backing (Hide)'!$A176,'Capacity Summary'!$H$138:$BG$138,0))&lt;&gt;0,INDEX('Capacity Summary'!$H$139:$BG$238,MATCH('Capacity Backing (Hide)'!P$132,'Capacity Summary'!$B$139:$B$238,0),MATCH('Capacity Backing (Hide)'!$A176,'Capacity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(Hide)'!$A176,'Capacity Summary'!$H$138:$BG$138,0))="x",INDEX('Capacity Summary'!$C$139:$E$238,MATCH('Capacity Backing (Hide)'!Q$132,'Capacity Summary'!$B$139:$B$238,0),4),IF(INDEX('Capacity Summary'!$H$139:$BG$238,MATCH('Capacity Backing (Hide)'!Q$132,'Capacity Summary'!$B$139:$B$238,0),MATCH('Capacity Backing (Hide)'!$A176,'Capacity Summary'!$H$138:$BG$138,0))&lt;&gt;0,INDEX('Capacity Summary'!$H$139:$BG$238,MATCH('Capacity Backing (Hide)'!Q$132,'Capacity Summary'!$B$139:$B$238,0),MATCH('Capacity Backing (Hide)'!$A176,'Capacity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(Hide)'!$A176,'Capacity Summary'!$H$138:$BG$138,0))="x",INDEX('Capacity Summary'!$C$139:$E$238,MATCH('Capacity Backing (Hide)'!R$132,'Capacity Summary'!$B$139:$B$238,0),4),IF(INDEX('Capacity Summary'!$H$139:$BG$238,MATCH('Capacity Backing (Hide)'!R$132,'Capacity Summary'!$B$139:$B$238,0),MATCH('Capacity Backing (Hide)'!$A176,'Capacity Summary'!$H$138:$BG$138,0))&lt;&gt;0,INDEX('Capacity Summary'!$H$139:$BG$238,MATCH('Capacity Backing (Hide)'!R$132,'Capacity Summary'!$B$139:$B$238,0),MATCH('Capacity Backing (Hide)'!$A176,'Capacity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(Hide)'!$A176,'Capacity Summary'!$H$138:$BG$138,0))="x",INDEX('Capacity Summary'!$C$139:$E$238,MATCH('Capacity Backing (Hide)'!S$132,'Capacity Summary'!$B$139:$B$238,0),4),IF(INDEX('Capacity Summary'!$H$139:$BG$238,MATCH('Capacity Backing (Hide)'!S$132,'Capacity Summary'!$B$139:$B$238,0),MATCH('Capacity Backing (Hide)'!$A176,'Capacity Summary'!$H$138:$BG$138,0))&lt;&gt;0,INDEX('Capacity Summary'!$H$139:$BG$238,MATCH('Capacity Backing (Hide)'!S$132,'Capacity Summary'!$B$139:$B$238,0),MATCH('Capacity Backing (Hide)'!$A176,'Capacity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(Hide)'!$A176,'Capacity Summary'!$H$138:$BG$138,0))="x",INDEX('Capacity Summary'!$C$139:$E$238,MATCH('Capacity Backing (Hide)'!T$132,'Capacity Summary'!$B$139:$B$238,0),4),IF(INDEX('Capacity Summary'!$H$139:$BG$238,MATCH('Capacity Backing (Hide)'!T$132,'Capacity Summary'!$B$139:$B$238,0),MATCH('Capacity Backing (Hide)'!$A176,'Capacity Summary'!$H$138:$BG$138,0))&lt;&gt;0,INDEX('Capacity Summary'!$H$139:$BG$238,MATCH('Capacity Backing (Hide)'!T$132,'Capacity Summary'!$B$139:$B$238,0),MATCH('Capacity Backing (Hide)'!$A176,'Capacity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(Hide)'!$A176,'Capacity Summary'!$H$138:$BG$138,0))="x",INDEX('Capacity Summary'!$C$139:$E$238,MATCH('Capacity Backing (Hide)'!U$132,'Capacity Summary'!$B$139:$B$238,0),4),IF(INDEX('Capacity Summary'!$H$139:$BG$238,MATCH('Capacity Backing (Hide)'!U$132,'Capacity Summary'!$B$139:$B$238,0),MATCH('Capacity Backing (Hide)'!$A176,'Capacity Summary'!$H$138:$BG$138,0))&lt;&gt;0,INDEX('Capacity Summary'!$H$139:$BG$238,MATCH('Capacity Backing (Hide)'!U$132,'Capacity Summary'!$B$139:$B$238,0),MATCH('Capacity Backing (Hide)'!$A176,'Capacity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(Hide)'!$A176,'Capacity Summary'!$H$138:$BG$138,0))="x",INDEX('Capacity Summary'!$C$139:$E$238,MATCH('Capacity Backing (Hide)'!V$132,'Capacity Summary'!$B$139:$B$238,0),4),IF(INDEX('Capacity Summary'!$H$139:$BG$238,MATCH('Capacity Backing (Hide)'!V$132,'Capacity Summary'!$B$139:$B$238,0),MATCH('Capacity Backing (Hide)'!$A176,'Capacity Summary'!$H$138:$BG$138,0))&lt;&gt;0,INDEX('Capacity Summary'!$H$139:$BG$238,MATCH('Capacity Backing (Hide)'!V$132,'Capacity Summary'!$B$139:$B$238,0),MATCH('Capacity Backing (Hide)'!$A176,'Capacity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(Hide)'!$A176,'Capacity Summary'!$H$138:$BG$138,0))="x",INDEX('Capacity Summary'!$C$139:$E$238,MATCH('Capacity Backing (Hide)'!W$132,'Capacity Summary'!$B$139:$B$238,0),4),IF(INDEX('Capacity Summary'!$H$139:$BG$238,MATCH('Capacity Backing (Hide)'!W$132,'Capacity Summary'!$B$139:$B$238,0),MATCH('Capacity Backing (Hide)'!$A176,'Capacity Summary'!$H$138:$BG$138,0))&lt;&gt;0,INDEX('Capacity Summary'!$H$139:$BG$238,MATCH('Capacity Backing (Hide)'!W$132,'Capacity Summary'!$B$139:$B$238,0),MATCH('Capacity Backing (Hide)'!$A176,'Capacity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(Hide)'!$A176,'Capacity Summary'!$H$138:$BG$138,0))="x",INDEX('Capacity Summary'!$C$139:$E$238,MATCH('Capacity Backing (Hide)'!X$132,'Capacity Summary'!$B$139:$B$238,0),4),IF(INDEX('Capacity Summary'!$H$139:$BG$238,MATCH('Capacity Backing (Hide)'!X$132,'Capacity Summary'!$B$139:$B$238,0),MATCH('Capacity Backing (Hide)'!$A176,'Capacity Summary'!$H$138:$BG$138,0))&lt;&gt;0,INDEX('Capacity Summary'!$H$139:$BG$238,MATCH('Capacity Backing (Hide)'!X$132,'Capacity Summary'!$B$139:$B$238,0),MATCH('Capacity Backing (Hide)'!$A176,'Capacity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(Hide)'!$A176,'Capacity Summary'!$H$138:$BG$138,0))="x",INDEX('Capacity Summary'!$C$139:$E$238,MATCH('Capacity Backing (Hide)'!Y$132,'Capacity Summary'!$B$139:$B$238,0),4),IF(INDEX('Capacity Summary'!$H$139:$BG$238,MATCH('Capacity Backing (Hide)'!Y$132,'Capacity Summary'!$B$139:$B$238,0),MATCH('Capacity Backing (Hide)'!$A176,'Capacity Summary'!$H$138:$BG$138,0))&lt;&gt;0,INDEX('Capacity Summary'!$H$139:$BG$238,MATCH('Capacity Backing (Hide)'!Y$132,'Capacity Summary'!$B$139:$B$238,0),MATCH('Capacity Backing (Hide)'!$A176,'Capacity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(Hide)'!$A176,'Capacity Summary'!$H$138:$BG$138,0))="x",INDEX('Capacity Summary'!$C$139:$E$238,MATCH('Capacity Backing (Hide)'!Z$132,'Capacity Summary'!$B$139:$B$238,0),4),IF(INDEX('Capacity Summary'!$H$139:$BG$238,MATCH('Capacity Backing (Hide)'!Z$132,'Capacity Summary'!$B$139:$B$238,0),MATCH('Capacity Backing (Hide)'!$A176,'Capacity Summary'!$H$138:$BG$138,0))&lt;&gt;0,INDEX('Capacity Summary'!$H$139:$BG$238,MATCH('Capacity Backing (Hide)'!Z$132,'Capacity Summary'!$B$139:$B$238,0),MATCH('Capacity Backing (Hide)'!$A176,'Capacity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(Hide)'!$A176,'Capacity Summary'!$H$138:$BG$138,0))="x",INDEX('Capacity Summary'!$C$139:$E$238,MATCH('Capacity Backing (Hide)'!AA$132,'Capacity Summary'!$B$139:$B$238,0),4),IF(INDEX('Capacity Summary'!$H$139:$BG$238,MATCH('Capacity Backing (Hide)'!AA$132,'Capacity Summary'!$B$139:$B$238,0),MATCH('Capacity Backing (Hide)'!$A176,'Capacity Summary'!$H$138:$BG$138,0))&lt;&gt;0,INDEX('Capacity Summary'!$H$139:$BG$238,MATCH('Capacity Backing (Hide)'!AA$132,'Capacity Summary'!$B$139:$B$238,0),MATCH('Capacity Backing (Hide)'!$A176,'Capacity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(Hide)'!$A176,'Capacity Summary'!$H$138:$BG$138,0))="x",INDEX('Capacity Summary'!$C$139:$E$238,MATCH('Capacity Backing (Hide)'!AB$132,'Capacity Summary'!$B$139:$B$238,0),4),IF(INDEX('Capacity Summary'!$H$139:$BG$238,MATCH('Capacity Backing (Hide)'!AB$132,'Capacity Summary'!$B$139:$B$238,0),MATCH('Capacity Backing (Hide)'!$A176,'Capacity Summary'!$H$138:$BG$138,0))&lt;&gt;0,INDEX('Capacity Summary'!$H$139:$BG$238,MATCH('Capacity Backing (Hide)'!AB$132,'Capacity Summary'!$B$139:$B$238,0),MATCH('Capacity Backing (Hide)'!$A176,'Capacity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(Hide)'!$A176,'Capacity Summary'!$H$138:$BG$138,0))="x",INDEX('Capacity Summary'!$C$139:$E$238,MATCH('Capacity Backing (Hide)'!AC$132,'Capacity Summary'!$B$139:$B$238,0),4),IF(INDEX('Capacity Summary'!$H$139:$BG$238,MATCH('Capacity Backing (Hide)'!AC$132,'Capacity Summary'!$B$139:$B$238,0),MATCH('Capacity Backing (Hide)'!$A176,'Capacity Summary'!$H$138:$BG$138,0))&lt;&gt;0,INDEX('Capacity Summary'!$H$139:$BG$238,MATCH('Capacity Backing (Hide)'!AC$132,'Capacity Summary'!$B$139:$B$238,0),MATCH('Capacity Backing (Hide)'!$A176,'Capacity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(Hide)'!$A176,'Capacity Summary'!$H$138:$BG$138,0))="x",INDEX('Capacity Summary'!$C$139:$E$238,MATCH('Capacity Backing (Hide)'!AD$132,'Capacity Summary'!$B$139:$B$238,0),4),IF(INDEX('Capacity Summary'!$H$139:$BG$238,MATCH('Capacity Backing (Hide)'!AD$132,'Capacity Summary'!$B$139:$B$238,0),MATCH('Capacity Backing (Hide)'!$A176,'Capacity Summary'!$H$138:$BG$138,0))&lt;&gt;0,INDEX('Capacity Summary'!$H$139:$BG$238,MATCH('Capacity Backing (Hide)'!AD$132,'Capacity Summary'!$B$139:$B$238,0),MATCH('Capacity Backing (Hide)'!$A176,'Capacity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(Hide)'!$A176,'Capacity Summary'!$H$138:$BG$138,0))="x",INDEX('Capacity Summary'!$C$139:$E$238,MATCH('Capacity Backing (Hide)'!AE$132,'Capacity Summary'!$B$139:$B$238,0),4),IF(INDEX('Capacity Summary'!$H$139:$BG$238,MATCH('Capacity Backing (Hide)'!AE$132,'Capacity Summary'!$B$139:$B$238,0),MATCH('Capacity Backing (Hide)'!$A176,'Capacity Summary'!$H$138:$BG$138,0))&lt;&gt;0,INDEX('Capacity Summary'!$H$139:$BG$238,MATCH('Capacity Backing (Hide)'!AE$132,'Capacity Summary'!$B$139:$B$238,0),MATCH('Capacity Backing (Hide)'!$A176,'Capacity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(Hide)'!$A176,'Capacity Summary'!$H$138:$BG$138,0))="x",INDEX('Capacity Summary'!$C$139:$E$238,MATCH('Capacity Backing (Hide)'!AF$132,'Capacity Summary'!$B$139:$B$238,0),4),IF(INDEX('Capacity Summary'!$H$139:$BG$238,MATCH('Capacity Backing (Hide)'!AF$132,'Capacity Summary'!$B$139:$B$238,0),MATCH('Capacity Backing (Hide)'!$A176,'Capacity Summary'!$H$138:$BG$138,0))&lt;&gt;0,INDEX('Capacity Summary'!$H$139:$BG$238,MATCH('Capacity Backing (Hide)'!AF$132,'Capacity Summary'!$B$139:$B$238,0),MATCH('Capacity Backing (Hide)'!$A176,'Capacity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(Hide)'!$A176,'Capacity Summary'!$H$138:$BG$138,0))="x",INDEX('Capacity Summary'!$C$139:$E$238,MATCH('Capacity Backing (Hide)'!AG$132,'Capacity Summary'!$B$139:$B$238,0),4),IF(INDEX('Capacity Summary'!$H$139:$BG$238,MATCH('Capacity Backing (Hide)'!AG$132,'Capacity Summary'!$B$139:$B$238,0),MATCH('Capacity Backing (Hide)'!$A176,'Capacity Summary'!$H$138:$BG$138,0))&lt;&gt;0,INDEX('Capacity Summary'!$H$139:$BG$238,MATCH('Capacity Backing (Hide)'!AG$132,'Capacity Summary'!$B$139:$B$238,0),MATCH('Capacity Backing (Hide)'!$A176,'Capacity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(Hide)'!$A176,'Capacity Summary'!$H$138:$BG$138,0))="x",INDEX('Capacity Summary'!$C$139:$E$238,MATCH('Capacity Backing (Hide)'!AH$132,'Capacity Summary'!$B$139:$B$238,0),4),IF(INDEX('Capacity Summary'!$H$139:$BG$238,MATCH('Capacity Backing (Hide)'!AH$132,'Capacity Summary'!$B$139:$B$238,0),MATCH('Capacity Backing (Hide)'!$A176,'Capacity Summary'!$H$138:$BG$138,0))&lt;&gt;0,INDEX('Capacity Summary'!$H$139:$BG$238,MATCH('Capacity Backing (Hide)'!AH$132,'Capacity Summary'!$B$139:$B$238,0),MATCH('Capacity Backing (Hide)'!$A176,'Capacity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(Hide)'!$A176,'Capacity Summary'!$H$138:$BG$138,0))="x",INDEX('Capacity Summary'!$C$139:$E$238,MATCH('Capacity Backing (Hide)'!AI$132,'Capacity Summary'!$B$139:$B$238,0),4),IF(INDEX('Capacity Summary'!$H$139:$BG$238,MATCH('Capacity Backing (Hide)'!AI$132,'Capacity Summary'!$B$139:$B$238,0),MATCH('Capacity Backing (Hide)'!$A176,'Capacity Summary'!$H$138:$BG$138,0))&lt;&gt;0,INDEX('Capacity Summary'!$H$139:$BG$238,MATCH('Capacity Backing (Hide)'!AI$132,'Capacity Summary'!$B$139:$B$238,0),MATCH('Capacity Backing (Hide)'!$A176,'Capacity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(Hide)'!$A176,'Capacity Summary'!$H$138:$BG$138,0))="x",INDEX('Capacity Summary'!$C$139:$E$238,MATCH('Capacity Backing (Hide)'!AJ$132,'Capacity Summary'!$B$139:$B$238,0),4),IF(INDEX('Capacity Summary'!$H$139:$BG$238,MATCH('Capacity Backing (Hide)'!AJ$132,'Capacity Summary'!$B$139:$B$238,0),MATCH('Capacity Backing (Hide)'!$A176,'Capacity Summary'!$H$138:$BG$138,0))&lt;&gt;0,INDEX('Capacity Summary'!$H$139:$BG$238,MATCH('Capacity Backing (Hide)'!AJ$132,'Capacity Summary'!$B$139:$B$238,0),MATCH('Capacity Backing (Hide)'!$A176,'Capacity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(Hide)'!$A176,'Capacity Summary'!$H$138:$BG$138,0))="x",INDEX('Capacity Summary'!$C$139:$E$238,MATCH('Capacity Backing (Hide)'!AK$132,'Capacity Summary'!$B$139:$B$238,0),4),IF(INDEX('Capacity Summary'!$H$139:$BG$238,MATCH('Capacity Backing (Hide)'!AK$132,'Capacity Summary'!$B$139:$B$238,0),MATCH('Capacity Backing (Hide)'!$A176,'Capacity Summary'!$H$138:$BG$138,0))&lt;&gt;0,INDEX('Capacity Summary'!$H$139:$BG$238,MATCH('Capacity Backing (Hide)'!AK$132,'Capacity Summary'!$B$139:$B$238,0),MATCH('Capacity Backing (Hide)'!$A176,'Capacity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(Hide)'!$A176,'Capacity Summary'!$H$138:$BG$138,0))="x",INDEX('Capacity Summary'!$C$139:$E$238,MATCH('Capacity Backing (Hide)'!AL$132,'Capacity Summary'!$B$139:$B$238,0),4),IF(INDEX('Capacity Summary'!$H$139:$BG$238,MATCH('Capacity Backing (Hide)'!AL$132,'Capacity Summary'!$B$139:$B$238,0),MATCH('Capacity Backing (Hide)'!$A176,'Capacity Summary'!$H$138:$BG$138,0))&lt;&gt;0,INDEX('Capacity Summary'!$H$139:$BG$238,MATCH('Capacity Backing (Hide)'!AL$132,'Capacity Summary'!$B$139:$B$238,0),MATCH('Capacity Backing (Hide)'!$A176,'Capacity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(Hide)'!$A176,'Capacity Summary'!$H$138:$BG$138,0))="x",INDEX('Capacity Summary'!$C$139:$E$238,MATCH('Capacity Backing (Hide)'!AM$132,'Capacity Summary'!$B$139:$B$238,0),4),IF(INDEX('Capacity Summary'!$H$139:$BG$238,MATCH('Capacity Backing (Hide)'!AM$132,'Capacity Summary'!$B$139:$B$238,0),MATCH('Capacity Backing (Hide)'!$A176,'Capacity Summary'!$H$138:$BG$138,0))&lt;&gt;0,INDEX('Capacity Summary'!$H$139:$BG$238,MATCH('Capacity Backing (Hide)'!AM$132,'Capacity Summary'!$B$139:$B$238,0),MATCH('Capacity Backing (Hide)'!$A176,'Capacity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(Hide)'!$A176,'Capacity Summary'!$H$138:$BG$138,0))="x",INDEX('Capacity Summary'!$C$139:$E$238,MATCH('Capacity Backing (Hide)'!AN$132,'Capacity Summary'!$B$139:$B$238,0),4),IF(INDEX('Capacity Summary'!$H$139:$BG$238,MATCH('Capacity Backing (Hide)'!AN$132,'Capacity Summary'!$B$139:$B$238,0),MATCH('Capacity Backing (Hide)'!$A176,'Capacity Summary'!$H$138:$BG$138,0))&lt;&gt;0,INDEX('Capacity Summary'!$H$139:$BG$238,MATCH('Capacity Backing (Hide)'!AN$132,'Capacity Summary'!$B$139:$B$238,0),MATCH('Capacity Backing (Hide)'!$A176,'Capacity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(Hide)'!$A176,'Capacity Summary'!$H$138:$BG$138,0))="x",INDEX('Capacity Summary'!$C$139:$E$238,MATCH('Capacity Backing (Hide)'!AO$132,'Capacity Summary'!$B$139:$B$238,0),4),IF(INDEX('Capacity Summary'!$H$139:$BG$238,MATCH('Capacity Backing (Hide)'!AO$132,'Capacity Summary'!$B$139:$B$238,0),MATCH('Capacity Backing (Hide)'!$A176,'Capacity Summary'!$H$138:$BG$138,0))&lt;&gt;0,INDEX('Capacity Summary'!$H$139:$BG$238,MATCH('Capacity Backing (Hide)'!AO$132,'Capacity Summary'!$B$139:$B$238,0),MATCH('Capacity Backing (Hide)'!$A176,'Capacity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(Hide)'!$A176,'Capacity Summary'!$H$138:$BG$138,0))="x",INDEX('Capacity Summary'!$C$139:$E$238,MATCH('Capacity Backing (Hide)'!AP$132,'Capacity Summary'!$B$139:$B$238,0),4),IF(INDEX('Capacity Summary'!$H$139:$BG$238,MATCH('Capacity Backing (Hide)'!AP$132,'Capacity Summary'!$B$139:$B$238,0),MATCH('Capacity Backing (Hide)'!$A176,'Capacity Summary'!$H$138:$BG$138,0))&lt;&gt;0,INDEX('Capacity Summary'!$H$139:$BG$238,MATCH('Capacity Backing (Hide)'!AP$132,'Capacity Summary'!$B$139:$B$238,0),MATCH('Capacity Backing (Hide)'!$A176,'Capacity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(Hide)'!$A176,'Capacity Summary'!$H$138:$BG$138,0))="x",INDEX('Capacity Summary'!$C$139:$E$238,MATCH('Capacity Backing (Hide)'!AQ$132,'Capacity Summary'!$B$139:$B$238,0),4),IF(INDEX('Capacity Summary'!$H$139:$BG$238,MATCH('Capacity Backing (Hide)'!AQ$132,'Capacity Summary'!$B$139:$B$238,0),MATCH('Capacity Backing (Hide)'!$A176,'Capacity Summary'!$H$138:$BG$138,0))&lt;&gt;0,INDEX('Capacity Summary'!$H$139:$BG$238,MATCH('Capacity Backing (Hide)'!AQ$132,'Capacity Summary'!$B$139:$B$238,0),MATCH('Capacity Backing (Hide)'!$A176,'Capacity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(Hide)'!$A176,'Capacity Summary'!$H$138:$BG$138,0))="x",INDEX('Capacity Summary'!$C$139:$E$238,MATCH('Capacity Backing (Hide)'!AR$132,'Capacity Summary'!$B$139:$B$238,0),4),IF(INDEX('Capacity Summary'!$H$139:$BG$238,MATCH('Capacity Backing (Hide)'!AR$132,'Capacity Summary'!$B$139:$B$238,0),MATCH('Capacity Backing (Hide)'!$A176,'Capacity Summary'!$H$138:$BG$138,0))&lt;&gt;0,INDEX('Capacity Summary'!$H$139:$BG$238,MATCH('Capacity Backing (Hide)'!AR$132,'Capacity Summary'!$B$139:$B$238,0),MATCH('Capacity Backing (Hide)'!$A176,'Capacity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(Hide)'!$A176,'Capacity Summary'!$H$138:$BG$138,0))="x",INDEX('Capacity Summary'!$C$139:$E$238,MATCH('Capacity Backing (Hide)'!AS$132,'Capacity Summary'!$B$139:$B$238,0),4),IF(INDEX('Capacity Summary'!$H$139:$BG$238,MATCH('Capacity Backing (Hide)'!AS$132,'Capacity Summary'!$B$139:$B$238,0),MATCH('Capacity Backing (Hide)'!$A176,'Capacity Summary'!$H$138:$BG$138,0))&lt;&gt;0,INDEX('Capacity Summary'!$H$139:$BG$238,MATCH('Capacity Backing (Hide)'!AS$132,'Capacity Summary'!$B$139:$B$238,0),MATCH('Capacity Backing (Hide)'!$A176,'Capacity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(Hide)'!$A176,'Capacity Summary'!$H$138:$BG$138,0))="x",INDEX('Capacity Summary'!$C$139:$E$238,MATCH('Capacity Backing (Hide)'!AT$132,'Capacity Summary'!$B$139:$B$238,0),4),IF(INDEX('Capacity Summary'!$H$139:$BG$238,MATCH('Capacity Backing (Hide)'!AT$132,'Capacity Summary'!$B$139:$B$238,0),MATCH('Capacity Backing (Hide)'!$A176,'Capacity Summary'!$H$138:$BG$138,0))&lt;&gt;0,INDEX('Capacity Summary'!$H$139:$BG$238,MATCH('Capacity Backing (Hide)'!AT$132,'Capacity Summary'!$B$139:$B$238,0),MATCH('Capacity Backing (Hide)'!$A176,'Capacity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(Hide)'!$A176,'Capacity Summary'!$H$138:$BG$138,0))="x",INDEX('Capacity Summary'!$C$139:$E$238,MATCH('Capacity Backing (Hide)'!AU$132,'Capacity Summary'!$B$139:$B$238,0),4),IF(INDEX('Capacity Summary'!$H$139:$BG$238,MATCH('Capacity Backing (Hide)'!AU$132,'Capacity Summary'!$B$139:$B$238,0),MATCH('Capacity Backing (Hide)'!$A176,'Capacity Summary'!$H$138:$BG$138,0))&lt;&gt;0,INDEX('Capacity Summary'!$H$139:$BG$238,MATCH('Capacity Backing (Hide)'!AU$132,'Capacity Summary'!$B$139:$B$238,0),MATCH('Capacity Backing (Hide)'!$A176,'Capacity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(Hide)'!$A176,'Capacity Summary'!$H$138:$BG$138,0))="x",INDEX('Capacity Summary'!$C$139:$E$238,MATCH('Capacity Backing (Hide)'!AV$132,'Capacity Summary'!$B$139:$B$238,0),4),IF(INDEX('Capacity Summary'!$H$139:$BG$238,MATCH('Capacity Backing (Hide)'!AV$132,'Capacity Summary'!$B$139:$B$238,0),MATCH('Capacity Backing (Hide)'!$A176,'Capacity Summary'!$H$138:$BG$138,0))&lt;&gt;0,INDEX('Capacity Summary'!$H$139:$BG$238,MATCH('Capacity Backing (Hide)'!AV$132,'Capacity Summary'!$B$139:$B$238,0),MATCH('Capacity Backing (Hide)'!$A176,'Capacity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(Hide)'!$A176,'Capacity Summary'!$H$138:$BG$138,0))="x",INDEX('Capacity Summary'!$C$139:$E$238,MATCH('Capacity Backing (Hide)'!AW$132,'Capacity Summary'!$B$139:$B$238,0),4),IF(INDEX('Capacity Summary'!$H$139:$BG$238,MATCH('Capacity Backing (Hide)'!AW$132,'Capacity Summary'!$B$139:$B$238,0),MATCH('Capacity Backing (Hide)'!$A176,'Capacity Summary'!$H$138:$BG$138,0))&lt;&gt;0,INDEX('Capacity Summary'!$H$139:$BG$238,MATCH('Capacity Backing (Hide)'!AW$132,'Capacity Summary'!$B$139:$B$238,0),MATCH('Capacity Backing (Hide)'!$A176,'Capacity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(Hide)'!$A176,'Capacity Summary'!$H$138:$BG$138,0))="x",INDEX('Capacity Summary'!$C$139:$E$238,MATCH('Capacity Backing (Hide)'!AX$132,'Capacity Summary'!$B$139:$B$238,0),4),IF(INDEX('Capacity Summary'!$H$139:$BG$238,MATCH('Capacity Backing (Hide)'!AX$132,'Capacity Summary'!$B$139:$B$238,0),MATCH('Capacity Backing (Hide)'!$A176,'Capacity Summary'!$H$138:$BG$138,0))&lt;&gt;0,INDEX('Capacity Summary'!$H$139:$BG$238,MATCH('Capacity Backing (Hide)'!AX$132,'Capacity Summary'!$B$139:$B$238,0),MATCH('Capacity Backing (Hide)'!$A176,'Capacity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(Hide)'!$A176,'Capacity Summary'!$H$138:$BG$138,0))="x",INDEX('Capacity Summary'!$C$139:$E$238,MATCH('Capacity Backing (Hide)'!AY$132,'Capacity Summary'!$B$139:$B$238,0),4),IF(INDEX('Capacity Summary'!$H$139:$BG$238,MATCH('Capacity Backing (Hide)'!AY$132,'Capacity Summary'!$B$139:$B$238,0),MATCH('Capacity Backing (Hide)'!$A176,'Capacity Summary'!$H$138:$BG$138,0))&lt;&gt;0,INDEX('Capacity Summary'!$H$139:$BG$238,MATCH('Capacity Backing (Hide)'!AY$132,'Capacity Summary'!$B$139:$B$238,0),MATCH('Capacity Backing (Hide)'!$A176,'Capacity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(Hide)'!$A176,'Capacity Summary'!$H$138:$BG$138,0))="x",INDEX('Capacity Summary'!$C$139:$E$238,MATCH('Capacity Backing (Hide)'!AZ$132,'Capacity Summary'!$B$139:$B$238,0),4),IF(INDEX('Capacity Summary'!$H$139:$BG$238,MATCH('Capacity Backing (Hide)'!AZ$132,'Capacity Summary'!$B$139:$B$238,0),MATCH('Capacity Backing (Hide)'!$A176,'Capacity Summary'!$H$138:$BG$138,0))&lt;&gt;0,INDEX('Capacity Summary'!$H$139:$BG$238,MATCH('Capacity Backing (Hide)'!AZ$132,'Capacity Summary'!$B$139:$B$238,0),MATCH('Capacity Backing (Hide)'!$A176,'Capacity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(Hide)'!$A176,'Capacity Summary'!$H$138:$BG$138,0))="x",INDEX('Capacity Summary'!$C$139:$E$238,MATCH('Capacity Backing (Hide)'!BA$132,'Capacity Summary'!$B$139:$B$238,0),4),IF(INDEX('Capacity Summary'!$H$139:$BG$238,MATCH('Capacity Backing (Hide)'!BA$132,'Capacity Summary'!$B$139:$B$238,0),MATCH('Capacity Backing (Hide)'!$A176,'Capacity Summary'!$H$138:$BG$138,0))&lt;&gt;0,INDEX('Capacity Summary'!$H$139:$BG$238,MATCH('Capacity Backing (Hide)'!BA$132,'Capacity Summary'!$B$139:$B$238,0),MATCH('Capacity Backing (Hide)'!$A176,'Capacity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(Hide)'!$A176,'Capacity Summary'!$H$138:$BG$138,0))="x",INDEX('Capacity Summary'!$C$139:$E$238,MATCH('Capacity Backing (Hide)'!BB$132,'Capacity Summary'!$B$139:$B$238,0),4),IF(INDEX('Capacity Summary'!$H$139:$BG$238,MATCH('Capacity Backing (Hide)'!BB$132,'Capacity Summary'!$B$139:$B$238,0),MATCH('Capacity Backing (Hide)'!$A176,'Capacity Summary'!$H$138:$BG$138,0))&lt;&gt;0,INDEX('Capacity Summary'!$H$139:$BG$238,MATCH('Capacity Backing (Hide)'!BB$132,'Capacity Summary'!$B$139:$B$238,0),MATCH('Capacity Backing (Hide)'!$A176,'Capacity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(Hide)'!$A176,'Capacity Summary'!$H$138:$BG$138,0))="x",INDEX('Capacity Summary'!$C$139:$E$238,MATCH('Capacity Backing (Hide)'!BC$132,'Capacity Summary'!$B$139:$B$238,0),4),IF(INDEX('Capacity Summary'!$H$139:$BG$238,MATCH('Capacity Backing (Hide)'!BC$132,'Capacity Summary'!$B$139:$B$238,0),MATCH('Capacity Backing (Hide)'!$A176,'Capacity Summary'!$H$138:$BG$138,0))&lt;&gt;0,INDEX('Capacity Summary'!$H$139:$BG$238,MATCH('Capacity Backing (Hide)'!BC$132,'Capacity Summary'!$B$139:$B$238,0),MATCH('Capacity Backing (Hide)'!$A176,'Capacity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(Hide)'!$A176,'Capacity Summary'!$H$138:$BG$138,0))="x",INDEX('Capacity Summary'!$C$139:$E$238,MATCH('Capacity Backing (Hide)'!BD$132,'Capacity Summary'!$B$139:$B$238,0),4),IF(INDEX('Capacity Summary'!$H$139:$BG$238,MATCH('Capacity Backing (Hide)'!BD$132,'Capacity Summary'!$B$139:$B$238,0),MATCH('Capacity Backing (Hide)'!$A176,'Capacity Summary'!$H$138:$BG$138,0))&lt;&gt;0,INDEX('Capacity Summary'!$H$139:$BG$238,MATCH('Capacity Backing (Hide)'!BD$132,'Capacity Summary'!$B$139:$B$238,0),MATCH('Capacity Backing (Hide)'!$A176,'Capacity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(Hide)'!$A176,'Capacity Summary'!$H$138:$BG$138,0))="x",INDEX('Capacity Summary'!$C$139:$E$238,MATCH('Capacity Backing (Hide)'!BE$132,'Capacity Summary'!$B$139:$B$238,0),4),IF(INDEX('Capacity Summary'!$H$139:$BG$238,MATCH('Capacity Backing (Hide)'!BE$132,'Capacity Summary'!$B$139:$B$238,0),MATCH('Capacity Backing (Hide)'!$A176,'Capacity Summary'!$H$138:$BG$138,0))&lt;&gt;0,INDEX('Capacity Summary'!$H$139:$BG$238,MATCH('Capacity Backing (Hide)'!BE$132,'Capacity Summary'!$B$139:$B$238,0),MATCH('Capacity Backing (Hide)'!$A176,'Capacity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(Hide)'!$A176,'Capacity Summary'!$H$138:$BG$138,0))="x",INDEX('Capacity Summary'!$C$139:$E$238,MATCH('Capacity Backing (Hide)'!BF$132,'Capacity Summary'!$B$139:$B$238,0),4),IF(INDEX('Capacity Summary'!$H$139:$BG$238,MATCH('Capacity Backing (Hide)'!BF$132,'Capacity Summary'!$B$139:$B$238,0),MATCH('Capacity Backing (Hide)'!$A176,'Capacity Summary'!$H$138:$BG$138,0))&lt;&gt;0,INDEX('Capacity Summary'!$H$139:$BG$238,MATCH('Capacity Backing (Hide)'!BF$132,'Capacity Summary'!$B$139:$B$238,0),MATCH('Capacity Backing (Hide)'!$A176,'Capacity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(Hide)'!$A176,'Capacity Summary'!$H$138:$BG$138,0))="x",INDEX('Capacity Summary'!$C$139:$E$238,MATCH('Capacity Backing (Hide)'!BG$132,'Capacity Summary'!$B$139:$B$238,0),4),IF(INDEX('Capacity Summary'!$H$139:$BG$238,MATCH('Capacity Backing (Hide)'!BG$132,'Capacity Summary'!$B$139:$B$238,0),MATCH('Capacity Backing (Hide)'!$A176,'Capacity Summary'!$H$138:$BG$138,0))&lt;&gt;0,INDEX('Capacity Summary'!$H$139:$BG$238,MATCH('Capacity Backing (Hide)'!BG$132,'Capacity Summary'!$B$139:$B$238,0),MATCH('Capacity Backing (Hide)'!$A176,'Capacity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(Hide)'!$A176,'Capacity Summary'!$H$138:$BG$138,0))="x",INDEX('Capacity Summary'!$C$139:$E$238,MATCH('Capacity Backing (Hide)'!BH$132,'Capacity Summary'!$B$139:$B$238,0),4),IF(INDEX('Capacity Summary'!$H$139:$BG$238,MATCH('Capacity Backing (Hide)'!BH$132,'Capacity Summary'!$B$139:$B$238,0),MATCH('Capacity Backing (Hide)'!$A176,'Capacity Summary'!$H$138:$BG$138,0))&lt;&gt;0,INDEX('Capacity Summary'!$H$139:$BG$238,MATCH('Capacity Backing (Hide)'!BH$132,'Capacity Summary'!$B$139:$B$238,0),MATCH('Capacity Backing (Hide)'!$A176,'Capacity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(Hide)'!$A176,'Capacity Summary'!$H$138:$BG$138,0))="x",INDEX('Capacity Summary'!$C$139:$E$238,MATCH('Capacity Backing (Hide)'!BI$132,'Capacity Summary'!$B$139:$B$238,0),4),IF(INDEX('Capacity Summary'!$H$139:$BG$238,MATCH('Capacity Backing (Hide)'!BI$132,'Capacity Summary'!$B$139:$B$238,0),MATCH('Capacity Backing (Hide)'!$A176,'Capacity Summary'!$H$138:$BG$138,0))&lt;&gt;0,INDEX('Capacity Summary'!$H$139:$BG$238,MATCH('Capacity Backing (Hide)'!BI$132,'Capacity Summary'!$B$139:$B$238,0),MATCH('Capacity Backing (Hide)'!$A176,'Capacity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(Hide)'!$A176,'Capacity Summary'!$H$138:$BG$138,0))="x",INDEX('Capacity Summary'!$C$139:$E$238,MATCH('Capacity Backing (Hide)'!BJ$132,'Capacity Summary'!$B$139:$B$238,0),4),IF(INDEX('Capacity Summary'!$H$139:$BG$238,MATCH('Capacity Backing (Hide)'!BJ$132,'Capacity Summary'!$B$139:$B$238,0),MATCH('Capacity Backing (Hide)'!$A176,'Capacity Summary'!$H$138:$BG$138,0))&lt;&gt;0,INDEX('Capacity Summary'!$H$139:$BG$238,MATCH('Capacity Backing (Hide)'!BJ$132,'Capacity Summary'!$B$139:$B$238,0),MATCH('Capacity Backing (Hide)'!$A176,'Capacity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(Hide)'!$A176,'Capacity Summary'!$H$138:$BG$138,0))="x",INDEX('Capacity Summary'!$C$139:$E$238,MATCH('Capacity Backing (Hide)'!BK$132,'Capacity Summary'!$B$139:$B$238,0),4),IF(INDEX('Capacity Summary'!$H$139:$BG$238,MATCH('Capacity Backing (Hide)'!BK$132,'Capacity Summary'!$B$139:$B$238,0),MATCH('Capacity Backing (Hide)'!$A176,'Capacity Summary'!$H$138:$BG$138,0))&lt;&gt;0,INDEX('Capacity Summary'!$H$139:$BG$238,MATCH('Capacity Backing (Hide)'!BK$132,'Capacity Summary'!$B$139:$B$238,0),MATCH('Capacity Backing (Hide)'!$A176,'Capacity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(Hide)'!$A176,'Capacity Summary'!$H$138:$BG$138,0))="x",INDEX('Capacity Summary'!$C$139:$E$238,MATCH('Capacity Backing (Hide)'!BL$132,'Capacity Summary'!$B$139:$B$238,0),4),IF(INDEX('Capacity Summary'!$H$139:$BG$238,MATCH('Capacity Backing (Hide)'!BL$132,'Capacity Summary'!$B$139:$B$238,0),MATCH('Capacity Backing (Hide)'!$A176,'Capacity Summary'!$H$138:$BG$138,0))&lt;&gt;0,INDEX('Capacity Summary'!$H$139:$BG$238,MATCH('Capacity Backing (Hide)'!BL$132,'Capacity Summary'!$B$139:$B$238,0),MATCH('Capacity Backing (Hide)'!$A176,'Capacity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(Hide)'!$A176,'Capacity Summary'!$H$138:$BG$138,0))="x",INDEX('Capacity Summary'!$C$139:$E$238,MATCH('Capacity Backing (Hide)'!BM$132,'Capacity Summary'!$B$139:$B$238,0),4),IF(INDEX('Capacity Summary'!$H$139:$BG$238,MATCH('Capacity Backing (Hide)'!BM$132,'Capacity Summary'!$B$139:$B$238,0),MATCH('Capacity Backing (Hide)'!$A176,'Capacity Summary'!$H$138:$BG$138,0))&lt;&gt;0,INDEX('Capacity Summary'!$H$139:$BG$238,MATCH('Capacity Backing (Hide)'!BM$132,'Capacity Summary'!$B$139:$B$238,0),MATCH('Capacity Backing (Hide)'!$A176,'Capacity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(Hide)'!$A176,'Capacity Summary'!$H$138:$BG$138,0))="x",INDEX('Capacity Summary'!$C$139:$E$238,MATCH('Capacity Backing (Hide)'!BN$132,'Capacity Summary'!$B$139:$B$238,0),4),IF(INDEX('Capacity Summary'!$H$139:$BG$238,MATCH('Capacity Backing (Hide)'!BN$132,'Capacity Summary'!$B$139:$B$238,0),MATCH('Capacity Backing (Hide)'!$A176,'Capacity Summary'!$H$138:$BG$138,0))&lt;&gt;0,INDEX('Capacity Summary'!$H$139:$BG$238,MATCH('Capacity Backing (Hide)'!BN$132,'Capacity Summary'!$B$139:$B$238,0),MATCH('Capacity Backing (Hide)'!$A176,'Capacity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(Hide)'!$A176,'Capacity Summary'!$H$138:$BG$138,0))="x",INDEX('Capacity Summary'!$C$139:$E$238,MATCH('Capacity Backing (Hide)'!BO$132,'Capacity Summary'!$B$139:$B$238,0),4),IF(INDEX('Capacity Summary'!$H$139:$BG$238,MATCH('Capacity Backing (Hide)'!BO$132,'Capacity Summary'!$B$139:$B$238,0),MATCH('Capacity Backing (Hide)'!$A176,'Capacity Summary'!$H$138:$BG$138,0))&lt;&gt;0,INDEX('Capacity Summary'!$H$139:$BG$238,MATCH('Capacity Backing (Hide)'!BO$132,'Capacity Summary'!$B$139:$B$238,0),MATCH('Capacity Backing (Hide)'!$A176,'Capacity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(Hide)'!$A176,'Capacity Summary'!$H$138:$BG$138,0))="x",INDEX('Capacity Summary'!$C$139:$E$238,MATCH('Capacity Backing (Hide)'!BP$132,'Capacity Summary'!$B$139:$B$238,0),4),IF(INDEX('Capacity Summary'!$H$139:$BG$238,MATCH('Capacity Backing (Hide)'!BP$132,'Capacity Summary'!$B$139:$B$238,0),MATCH('Capacity Backing (Hide)'!$A176,'Capacity Summary'!$H$138:$BG$138,0))&lt;&gt;0,INDEX('Capacity Summary'!$H$139:$BG$238,MATCH('Capacity Backing (Hide)'!BP$132,'Capacity Summary'!$B$139:$B$238,0),MATCH('Capacity Backing (Hide)'!$A176,'Capacity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(Hide)'!$A176,'Capacity Summary'!$H$138:$BG$138,0))="x",INDEX('Capacity Summary'!$C$139:$E$238,MATCH('Capacity Backing (Hide)'!BQ$132,'Capacity Summary'!$B$139:$B$238,0),4),IF(INDEX('Capacity Summary'!$H$139:$BG$238,MATCH('Capacity Backing (Hide)'!BQ$132,'Capacity Summary'!$B$139:$B$238,0),MATCH('Capacity Backing (Hide)'!$A176,'Capacity Summary'!$H$138:$BG$138,0))&lt;&gt;0,INDEX('Capacity Summary'!$H$139:$BG$238,MATCH('Capacity Backing (Hide)'!BQ$132,'Capacity Summary'!$B$139:$B$238,0),MATCH('Capacity Backing (Hide)'!$A176,'Capacity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(Hide)'!$A176,'Capacity Summary'!$H$138:$BG$138,0))="x",INDEX('Capacity Summary'!$C$139:$E$238,MATCH('Capacity Backing (Hide)'!BR$132,'Capacity Summary'!$B$139:$B$238,0),4),IF(INDEX('Capacity Summary'!$H$139:$BG$238,MATCH('Capacity Backing (Hide)'!BR$132,'Capacity Summary'!$B$139:$B$238,0),MATCH('Capacity Backing (Hide)'!$A176,'Capacity Summary'!$H$138:$BG$138,0))&lt;&gt;0,INDEX('Capacity Summary'!$H$139:$BG$238,MATCH('Capacity Backing (Hide)'!BR$132,'Capacity Summary'!$B$139:$B$238,0),MATCH('Capacity Backing (Hide)'!$A176,'Capacity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(Hide)'!$A176,'Capacity Summary'!$H$138:$BG$138,0))="x",INDEX('Capacity Summary'!$C$139:$E$238,MATCH('Capacity Backing (Hide)'!BS$132,'Capacity Summary'!$B$139:$B$238,0),4),IF(INDEX('Capacity Summary'!$H$139:$BG$238,MATCH('Capacity Backing (Hide)'!BS$132,'Capacity Summary'!$B$139:$B$238,0),MATCH('Capacity Backing (Hide)'!$A176,'Capacity Summary'!$H$138:$BG$138,0))&lt;&gt;0,INDEX('Capacity Summary'!$H$139:$BG$238,MATCH('Capacity Backing (Hide)'!BS$132,'Capacity Summary'!$B$139:$B$238,0),MATCH('Capacity Backing (Hide)'!$A176,'Capacity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(Hide)'!$A176,'Capacity Summary'!$H$138:$BG$138,0))="x",INDEX('Capacity Summary'!$C$139:$E$238,MATCH('Capacity Backing (Hide)'!BT$132,'Capacity Summary'!$B$139:$B$238,0),4),IF(INDEX('Capacity Summary'!$H$139:$BG$238,MATCH('Capacity Backing (Hide)'!BT$132,'Capacity Summary'!$B$139:$B$238,0),MATCH('Capacity Backing (Hide)'!$A176,'Capacity Summary'!$H$138:$BG$138,0))&lt;&gt;0,INDEX('Capacity Summary'!$H$139:$BG$238,MATCH('Capacity Backing (Hide)'!BT$132,'Capacity Summary'!$B$139:$B$238,0),MATCH('Capacity Backing (Hide)'!$A176,'Capacity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(Hide)'!$A176,'Capacity Summary'!$H$138:$BG$138,0))="x",INDEX('Capacity Summary'!$C$139:$E$238,MATCH('Capacity Backing (Hide)'!BU$132,'Capacity Summary'!$B$139:$B$238,0),4),IF(INDEX('Capacity Summary'!$H$139:$BG$238,MATCH('Capacity Backing (Hide)'!BU$132,'Capacity Summary'!$B$139:$B$238,0),MATCH('Capacity Backing (Hide)'!$A176,'Capacity Summary'!$H$138:$BG$138,0))&lt;&gt;0,INDEX('Capacity Summary'!$H$139:$BG$238,MATCH('Capacity Backing (Hide)'!BU$132,'Capacity Summary'!$B$139:$B$238,0),MATCH('Capacity Backing (Hide)'!$A176,'Capacity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(Hide)'!$A176,'Capacity Summary'!$H$138:$BG$138,0))="x",INDEX('Capacity Summary'!$C$139:$E$238,MATCH('Capacity Backing (Hide)'!BV$132,'Capacity Summary'!$B$139:$B$238,0),4),IF(INDEX('Capacity Summary'!$H$139:$BG$238,MATCH('Capacity Backing (Hide)'!BV$132,'Capacity Summary'!$B$139:$B$238,0),MATCH('Capacity Backing (Hide)'!$A176,'Capacity Summary'!$H$138:$BG$138,0))&lt;&gt;0,INDEX('Capacity Summary'!$H$139:$BG$238,MATCH('Capacity Backing (Hide)'!BV$132,'Capacity Summary'!$B$139:$B$238,0),MATCH('Capacity Backing (Hide)'!$A176,'Capacity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(Hide)'!$A176,'Capacity Summary'!$H$138:$BG$138,0))="x",INDEX('Capacity Summary'!$C$139:$E$238,MATCH('Capacity Backing (Hide)'!BW$132,'Capacity Summary'!$B$139:$B$238,0),4),IF(INDEX('Capacity Summary'!$H$139:$BG$238,MATCH('Capacity Backing (Hide)'!BW$132,'Capacity Summary'!$B$139:$B$238,0),MATCH('Capacity Backing (Hide)'!$A176,'Capacity Summary'!$H$138:$BG$138,0))&lt;&gt;0,INDEX('Capacity Summary'!$H$139:$BG$238,MATCH('Capacity Backing (Hide)'!BW$132,'Capacity Summary'!$B$139:$B$238,0),MATCH('Capacity Backing (Hide)'!$A176,'Capacity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(Hide)'!$A176,'Capacity Summary'!$H$138:$BG$138,0))="x",INDEX('Capacity Summary'!$C$139:$E$238,MATCH('Capacity Backing (Hide)'!BX$132,'Capacity Summary'!$B$139:$B$238,0),4),IF(INDEX('Capacity Summary'!$H$139:$BG$238,MATCH('Capacity Backing (Hide)'!BX$132,'Capacity Summary'!$B$139:$B$238,0),MATCH('Capacity Backing (Hide)'!$A176,'Capacity Summary'!$H$138:$BG$138,0))&lt;&gt;0,INDEX('Capacity Summary'!$H$139:$BG$238,MATCH('Capacity Backing (Hide)'!BX$132,'Capacity Summary'!$B$139:$B$238,0),MATCH('Capacity Backing (Hide)'!$A176,'Capacity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(Hide)'!$A176,'Capacity Summary'!$H$138:$BG$138,0))="x",INDEX('Capacity Summary'!$C$139:$E$238,MATCH('Capacity Backing (Hide)'!BY$132,'Capacity Summary'!$B$139:$B$238,0),4),IF(INDEX('Capacity Summary'!$H$139:$BG$238,MATCH('Capacity Backing (Hide)'!BY$132,'Capacity Summary'!$B$139:$B$238,0),MATCH('Capacity Backing (Hide)'!$A176,'Capacity Summary'!$H$138:$BG$138,0))&lt;&gt;0,INDEX('Capacity Summary'!$H$139:$BG$238,MATCH('Capacity Backing (Hide)'!BY$132,'Capacity Summary'!$B$139:$B$238,0),MATCH('Capacity Backing (Hide)'!$A176,'Capacity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(Hide)'!$A176,'Capacity Summary'!$H$138:$BG$138,0))="x",INDEX('Capacity Summary'!$C$139:$E$238,MATCH('Capacity Backing (Hide)'!BZ$132,'Capacity Summary'!$B$139:$B$238,0),4),IF(INDEX('Capacity Summary'!$H$139:$BG$238,MATCH('Capacity Backing (Hide)'!BZ$132,'Capacity Summary'!$B$139:$B$238,0),MATCH('Capacity Backing (Hide)'!$A176,'Capacity Summary'!$H$138:$BG$138,0))&lt;&gt;0,INDEX('Capacity Summary'!$H$139:$BG$238,MATCH('Capacity Backing (Hide)'!BZ$132,'Capacity Summary'!$B$139:$B$238,0),MATCH('Capacity Backing (Hide)'!$A176,'Capacity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(Hide)'!$A176,'Capacity Summary'!$H$138:$BG$138,0))="x",INDEX('Capacity Summary'!$C$139:$E$238,MATCH('Capacity Backing (Hide)'!CA$132,'Capacity Summary'!$B$139:$B$238,0),4),IF(INDEX('Capacity Summary'!$H$139:$BG$238,MATCH('Capacity Backing (Hide)'!CA$132,'Capacity Summary'!$B$139:$B$238,0),MATCH('Capacity Backing (Hide)'!$A176,'Capacity Summary'!$H$138:$BG$138,0))&lt;&gt;0,INDEX('Capacity Summary'!$H$139:$BG$238,MATCH('Capacity Backing (Hide)'!CA$132,'Capacity Summary'!$B$139:$B$238,0),MATCH('Capacity Backing (Hide)'!$A176,'Capacity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(Hide)'!$A176,'Capacity Summary'!$H$138:$BG$138,0))="x",INDEX('Capacity Summary'!$C$139:$E$238,MATCH('Capacity Backing (Hide)'!CB$132,'Capacity Summary'!$B$139:$B$238,0),4),IF(INDEX('Capacity Summary'!$H$139:$BG$238,MATCH('Capacity Backing (Hide)'!CB$132,'Capacity Summary'!$B$139:$B$238,0),MATCH('Capacity Backing (Hide)'!$A176,'Capacity Summary'!$H$138:$BG$138,0))&lt;&gt;0,INDEX('Capacity Summary'!$H$139:$BG$238,MATCH('Capacity Backing (Hide)'!CB$132,'Capacity Summary'!$B$139:$B$238,0),MATCH('Capacity Backing (Hide)'!$A176,'Capacity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(Hide)'!$A176,'Capacity Summary'!$H$138:$BG$138,0))="x",INDEX('Capacity Summary'!$C$139:$E$238,MATCH('Capacity Backing (Hide)'!CC$132,'Capacity Summary'!$B$139:$B$238,0),4),IF(INDEX('Capacity Summary'!$H$139:$BG$238,MATCH('Capacity Backing (Hide)'!CC$132,'Capacity Summary'!$B$139:$B$238,0),MATCH('Capacity Backing (Hide)'!$A176,'Capacity Summary'!$H$138:$BG$138,0))&lt;&gt;0,INDEX('Capacity Summary'!$H$139:$BG$238,MATCH('Capacity Backing (Hide)'!CC$132,'Capacity Summary'!$B$139:$B$238,0),MATCH('Capacity Backing (Hide)'!$A176,'Capacity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(Hide)'!$A176,'Capacity Summary'!$H$138:$BG$138,0))="x",INDEX('Capacity Summary'!$C$139:$E$238,MATCH('Capacity Backing (Hide)'!CD$132,'Capacity Summary'!$B$139:$B$238,0),4),IF(INDEX('Capacity Summary'!$H$139:$BG$238,MATCH('Capacity Backing (Hide)'!CD$132,'Capacity Summary'!$B$139:$B$238,0),MATCH('Capacity Backing (Hide)'!$A176,'Capacity Summary'!$H$138:$BG$138,0))&lt;&gt;0,INDEX('Capacity Summary'!$H$139:$BG$238,MATCH('Capacity Backing (Hide)'!CD$132,'Capacity Summary'!$B$139:$B$238,0),MATCH('Capacity Backing (Hide)'!$A176,'Capacity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(Hide)'!$A176,'Capacity Summary'!$H$138:$BG$138,0))="x",INDEX('Capacity Summary'!$C$139:$E$238,MATCH('Capacity Backing (Hide)'!CE$132,'Capacity Summary'!$B$139:$B$238,0),4),IF(INDEX('Capacity Summary'!$H$139:$BG$238,MATCH('Capacity Backing (Hide)'!CE$132,'Capacity Summary'!$B$139:$B$238,0),MATCH('Capacity Backing (Hide)'!$A176,'Capacity Summary'!$H$138:$BG$138,0))&lt;&gt;0,INDEX('Capacity Summary'!$H$139:$BG$238,MATCH('Capacity Backing (Hide)'!CE$132,'Capacity Summary'!$B$139:$B$238,0),MATCH('Capacity Backing (Hide)'!$A176,'Capacity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(Hide)'!$A176,'Capacity Summary'!$H$138:$BG$138,0))="x",INDEX('Capacity Summary'!$C$139:$E$238,MATCH('Capacity Backing (Hide)'!CF$132,'Capacity Summary'!$B$139:$B$238,0),4),IF(INDEX('Capacity Summary'!$H$139:$BG$238,MATCH('Capacity Backing (Hide)'!CF$132,'Capacity Summary'!$B$139:$B$238,0),MATCH('Capacity Backing (Hide)'!$A176,'Capacity Summary'!$H$138:$BG$138,0))&lt;&gt;0,INDEX('Capacity Summary'!$H$139:$BG$238,MATCH('Capacity Backing (Hide)'!CF$132,'Capacity Summary'!$B$139:$B$238,0),MATCH('Capacity Backing (Hide)'!$A176,'Capacity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(Hide)'!$A176,'Capacity Summary'!$H$138:$BG$138,0))="x",INDEX('Capacity Summary'!$C$139:$E$238,MATCH('Capacity Backing (Hide)'!CG$132,'Capacity Summary'!$B$139:$B$238,0),4),IF(INDEX('Capacity Summary'!$H$139:$BG$238,MATCH('Capacity Backing (Hide)'!CG$132,'Capacity Summary'!$B$139:$B$238,0),MATCH('Capacity Backing (Hide)'!$A176,'Capacity Summary'!$H$138:$BG$138,0))&lt;&gt;0,INDEX('Capacity Summary'!$H$139:$BG$238,MATCH('Capacity Backing (Hide)'!CG$132,'Capacity Summary'!$B$139:$B$238,0),MATCH('Capacity Backing (Hide)'!$A176,'Capacity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(Hide)'!$A176,'Capacity Summary'!$H$138:$BG$138,0))="x",INDEX('Capacity Summary'!$C$139:$E$238,MATCH('Capacity Backing (Hide)'!CH$132,'Capacity Summary'!$B$139:$B$238,0),4),IF(INDEX('Capacity Summary'!$H$139:$BG$238,MATCH('Capacity Backing (Hide)'!CH$132,'Capacity Summary'!$B$139:$B$238,0),MATCH('Capacity Backing (Hide)'!$A176,'Capacity Summary'!$H$138:$BG$138,0))&lt;&gt;0,INDEX('Capacity Summary'!$H$139:$BG$238,MATCH('Capacity Backing (Hide)'!CH$132,'Capacity Summary'!$B$139:$B$238,0),MATCH('Capacity Backing (Hide)'!$A176,'Capacity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(Hide)'!$A176,'Capacity Summary'!$H$138:$BG$138,0))="x",INDEX('Capacity Summary'!$C$139:$E$238,MATCH('Capacity Backing (Hide)'!CI$132,'Capacity Summary'!$B$139:$B$238,0),4),IF(INDEX('Capacity Summary'!$H$139:$BG$238,MATCH('Capacity Backing (Hide)'!CI$132,'Capacity Summary'!$B$139:$B$238,0),MATCH('Capacity Backing (Hide)'!$A176,'Capacity Summary'!$H$138:$BG$138,0))&lt;&gt;0,INDEX('Capacity Summary'!$H$139:$BG$238,MATCH('Capacity Backing (Hide)'!CI$132,'Capacity Summary'!$B$139:$B$238,0),MATCH('Capacity Backing (Hide)'!$A176,'Capacity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(Hide)'!$A176,'Capacity Summary'!$H$138:$BG$138,0))="x",INDEX('Capacity Summary'!$C$139:$E$238,MATCH('Capacity Backing (Hide)'!CJ$132,'Capacity Summary'!$B$139:$B$238,0),4),IF(INDEX('Capacity Summary'!$H$139:$BG$238,MATCH('Capacity Backing (Hide)'!CJ$132,'Capacity Summary'!$B$139:$B$238,0),MATCH('Capacity Backing (Hide)'!$A176,'Capacity Summary'!$H$138:$BG$138,0))&lt;&gt;0,INDEX('Capacity Summary'!$H$139:$BG$238,MATCH('Capacity Backing (Hide)'!CJ$132,'Capacity Summary'!$B$139:$B$238,0),MATCH('Capacity Backing (Hide)'!$A176,'Capacity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(Hide)'!$A176,'Capacity Summary'!$H$138:$BG$138,0))="x",INDEX('Capacity Summary'!$C$139:$E$238,MATCH('Capacity Backing (Hide)'!CK$132,'Capacity Summary'!$B$139:$B$238,0),4),IF(INDEX('Capacity Summary'!$H$139:$BG$238,MATCH('Capacity Backing (Hide)'!CK$132,'Capacity Summary'!$B$139:$B$238,0),MATCH('Capacity Backing (Hide)'!$A176,'Capacity Summary'!$H$138:$BG$138,0))&lt;&gt;0,INDEX('Capacity Summary'!$H$139:$BG$238,MATCH('Capacity Backing (Hide)'!CK$132,'Capacity Summary'!$B$139:$B$238,0),MATCH('Capacity Backing (Hide)'!$A176,'Capacity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(Hide)'!$A176,'Capacity Summary'!$H$138:$BG$138,0))="x",INDEX('Capacity Summary'!$C$139:$E$238,MATCH('Capacity Backing (Hide)'!CL$132,'Capacity Summary'!$B$139:$B$238,0),4),IF(INDEX('Capacity Summary'!$H$139:$BG$238,MATCH('Capacity Backing (Hide)'!CL$132,'Capacity Summary'!$B$139:$B$238,0),MATCH('Capacity Backing (Hide)'!$A176,'Capacity Summary'!$H$138:$BG$138,0))&lt;&gt;0,INDEX('Capacity Summary'!$H$139:$BG$238,MATCH('Capacity Backing (Hide)'!CL$132,'Capacity Summary'!$B$139:$B$238,0),MATCH('Capacity Backing (Hide)'!$A176,'Capacity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(Hide)'!$A176,'Capacity Summary'!$H$138:$BG$138,0))="x",INDEX('Capacity Summary'!$C$139:$E$238,MATCH('Capacity Backing (Hide)'!CM$132,'Capacity Summary'!$B$139:$B$238,0),4),IF(INDEX('Capacity Summary'!$H$139:$BG$238,MATCH('Capacity Backing (Hide)'!CM$132,'Capacity Summary'!$B$139:$B$238,0),MATCH('Capacity Backing (Hide)'!$A176,'Capacity Summary'!$H$138:$BG$138,0))&lt;&gt;0,INDEX('Capacity Summary'!$H$139:$BG$238,MATCH('Capacity Backing (Hide)'!CM$132,'Capacity Summary'!$B$139:$B$238,0),MATCH('Capacity Backing (Hide)'!$A176,'Capacity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(Hide)'!$A176,'Capacity Summary'!$H$138:$BG$138,0))="x",INDEX('Capacity Summary'!$C$139:$E$238,MATCH('Capacity Backing (Hide)'!CN$132,'Capacity Summary'!$B$139:$B$238,0),4),IF(INDEX('Capacity Summary'!$H$139:$BG$238,MATCH('Capacity Backing (Hide)'!CN$132,'Capacity Summary'!$B$139:$B$238,0),MATCH('Capacity Backing (Hide)'!$A176,'Capacity Summary'!$H$138:$BG$138,0))&lt;&gt;0,INDEX('Capacity Summary'!$H$139:$BG$238,MATCH('Capacity Backing (Hide)'!CN$132,'Capacity Summary'!$B$139:$B$238,0),MATCH('Capacity Backing (Hide)'!$A176,'Capacity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(Hide)'!$A176,'Capacity Summary'!$H$138:$BG$138,0))="x",INDEX('Capacity Summary'!$C$139:$E$238,MATCH('Capacity Backing (Hide)'!CO$132,'Capacity Summary'!$B$139:$B$238,0),4),IF(INDEX('Capacity Summary'!$H$139:$BG$238,MATCH('Capacity Backing (Hide)'!CO$132,'Capacity Summary'!$B$139:$B$238,0),MATCH('Capacity Backing (Hide)'!$A176,'Capacity Summary'!$H$138:$BG$138,0))&lt;&gt;0,INDEX('Capacity Summary'!$H$139:$BG$238,MATCH('Capacity Backing (Hide)'!CO$132,'Capacity Summary'!$B$139:$B$238,0),MATCH('Capacity Backing (Hide)'!$A176,'Capacity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(Hide)'!$A176,'Capacity Summary'!$H$138:$BG$138,0))="x",INDEX('Capacity Summary'!$C$139:$E$238,MATCH('Capacity Backing (Hide)'!CP$132,'Capacity Summary'!$B$139:$B$238,0),4),IF(INDEX('Capacity Summary'!$H$139:$BG$238,MATCH('Capacity Backing (Hide)'!CP$132,'Capacity Summary'!$B$139:$B$238,0),MATCH('Capacity Backing (Hide)'!$A176,'Capacity Summary'!$H$138:$BG$138,0))&lt;&gt;0,INDEX('Capacity Summary'!$H$139:$BG$238,MATCH('Capacity Backing (Hide)'!CP$132,'Capacity Summary'!$B$139:$B$238,0),MATCH('Capacity Backing (Hide)'!$A176,'Capacity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(Hide)'!$A176,'Capacity Summary'!$H$138:$BG$138,0))="x",INDEX('Capacity Summary'!$C$139:$E$238,MATCH('Capacity Backing (Hide)'!CQ$132,'Capacity Summary'!$B$139:$B$238,0),4),IF(INDEX('Capacity Summary'!$H$139:$BG$238,MATCH('Capacity Backing (Hide)'!CQ$132,'Capacity Summary'!$B$139:$B$238,0),MATCH('Capacity Backing (Hide)'!$A176,'Capacity Summary'!$H$138:$BG$138,0))&lt;&gt;0,INDEX('Capacity Summary'!$H$139:$BG$238,MATCH('Capacity Backing (Hide)'!CQ$132,'Capacity Summary'!$B$139:$B$238,0),MATCH('Capacity Backing (Hide)'!$A176,'Capacity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(Hide)'!$A176,'Capacity Summary'!$H$138:$BG$138,0))="x",INDEX('Capacity Summary'!$C$139:$E$238,MATCH('Capacity Backing (Hide)'!CR$132,'Capacity Summary'!$B$139:$B$238,0),4),IF(INDEX('Capacity Summary'!$H$139:$BG$238,MATCH('Capacity Backing (Hide)'!CR$132,'Capacity Summary'!$B$139:$B$238,0),MATCH('Capacity Backing (Hide)'!$A176,'Capacity Summary'!$H$138:$BG$138,0))&lt;&gt;0,INDEX('Capacity Summary'!$H$139:$BG$238,MATCH('Capacity Backing (Hide)'!CR$132,'Capacity Summary'!$B$139:$B$238,0),MATCH('Capacity Backing (Hide)'!$A176,'Capacity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(Hide)'!$A176,'Capacity Summary'!$H$138:$BG$138,0))="x",INDEX('Capacity Summary'!$C$139:$E$238,MATCH('Capacity Backing (Hide)'!CS$132,'Capacity Summary'!$B$139:$B$238,0),4),IF(INDEX('Capacity Summary'!$H$139:$BG$238,MATCH('Capacity Backing (Hide)'!CS$132,'Capacity Summary'!$B$139:$B$238,0),MATCH('Capacity Backing (Hide)'!$A176,'Capacity Summary'!$H$138:$BG$138,0))&lt;&gt;0,INDEX('Capacity Summary'!$H$139:$BG$238,MATCH('Capacity Backing (Hide)'!CS$132,'Capacity Summary'!$B$139:$B$238,0),MATCH('Capacity Backing (Hide)'!$A176,'Capacity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(Hide)'!$A176,'Capacity Summary'!$H$138:$BG$138,0))="x",INDEX('Capacity Summary'!$C$139:$E$238,MATCH('Capacity Backing (Hide)'!CT$132,'Capacity Summary'!$B$139:$B$238,0),4),IF(INDEX('Capacity Summary'!$H$139:$BG$238,MATCH('Capacity Backing (Hide)'!CT$132,'Capacity Summary'!$B$139:$B$238,0),MATCH('Capacity Backing (Hide)'!$A176,'Capacity Summary'!$H$138:$BG$138,0))&lt;&gt;0,INDEX('Capacity Summary'!$H$139:$BG$238,MATCH('Capacity Backing (Hide)'!CT$132,'Capacity Summary'!$B$139:$B$238,0),MATCH('Capacity Backing (Hide)'!$A176,'Capacity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(Hide)'!$A176,'Capacity Summary'!$H$138:$BG$138,0))="x",INDEX('Capacity Summary'!$C$139:$E$238,MATCH('Capacity Backing (Hide)'!CU$132,'Capacity Summary'!$B$139:$B$238,0),4),IF(INDEX('Capacity Summary'!$H$139:$BG$238,MATCH('Capacity Backing (Hide)'!CU$132,'Capacity Summary'!$B$139:$B$238,0),MATCH('Capacity Backing (Hide)'!$A176,'Capacity Summary'!$H$138:$BG$138,0))&lt;&gt;0,INDEX('Capacity Summary'!$H$139:$BG$238,MATCH('Capacity Backing (Hide)'!CU$132,'Capacity Summary'!$B$139:$B$238,0),MATCH('Capacity Backing (Hide)'!$A176,'Capacity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(Hide)'!$A176,'Capacity Summary'!$H$138:$BG$138,0))="x",INDEX('Capacity Summary'!$C$139:$E$238,MATCH('Capacity Backing (Hide)'!CV$132,'Capacity Summary'!$B$139:$B$238,0),4),IF(INDEX('Capacity Summary'!$H$139:$BG$238,MATCH('Capacity Backing (Hide)'!CV$132,'Capacity Summary'!$B$139:$B$238,0),MATCH('Capacity Backing (Hide)'!$A176,'Capacity Summary'!$H$138:$BG$138,0))&lt;&gt;0,INDEX('Capacity Summary'!$H$139:$BG$238,MATCH('Capacity Backing (Hide)'!CV$132,'Capacity Summary'!$B$139:$B$238,0),MATCH('Capacity Backing (Hide)'!$A176,'Capacity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(Hide)'!$A176,'Capacity Summary'!$H$138:$BG$138,0))="x",INDEX('Capacity Summary'!$C$139:$E$238,MATCH('Capacity Backing (Hide)'!CW$132,'Capacity Summary'!$B$139:$B$238,0),4),IF(INDEX('Capacity Summary'!$H$139:$BG$238,MATCH('Capacity Backing (Hide)'!CW$132,'Capacity Summary'!$B$139:$B$238,0),MATCH('Capacity Backing (Hide)'!$A176,'Capacity Summary'!$H$138:$BG$138,0))&lt;&gt;0,INDEX('Capacity Summary'!$H$139:$BG$238,MATCH('Capacity Backing (Hide)'!CW$132,'Capacity Summary'!$B$139:$B$238,0),MATCH('Capacity Backing (Hide)'!$A176,'Capacity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7" spans="1:101" x14ac:dyDescent="0.35">
      <c r="A177" s="2">
        <f ca="1">'Required Capacity (Hide)'!E47</f>
        <v>44522</v>
      </c>
      <c r="B177"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(Hide)'!$A177,'Capacity Summary'!$H$138:$BG$138,0))="x",INDEX('Capacity Summary'!$C$139:$E$238,MATCH('Capacity Backing (Hide)'!B$132,'Capacity Summary'!$B$139:$B$238,0),4),IF(INDEX('Capacity Summary'!$H$139:$BG$238,MATCH('Capacity Backing (Hide)'!B$132,'Capacity Summary'!$B$139:$B$238,0),MATCH('Capacity Backing (Hide)'!$A177,'Capacity Summary'!$H$138:$BG$138,0))&lt;&gt;0,INDEX('Capacity Summary'!$H$139:$BG$238,MATCH('Capacity Backing (Hide)'!B$132,'Capacity Summary'!$B$139:$B$238,0),MATCH('Capacity Backing (Hide)'!$A177,'Capacity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7"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(Hide)'!$A177,'Capacity Summary'!$H$138:$BG$138,0))="x",INDEX('Capacity Summary'!$C$139:$E$238,MATCH('Capacity Backing (Hide)'!C$132,'Capacity Summary'!$B$139:$B$238,0),4),IF(INDEX('Capacity Summary'!$H$139:$BG$238,MATCH('Capacity Backing (Hide)'!C$132,'Capacity Summary'!$B$139:$B$238,0),MATCH('Capacity Backing (Hide)'!$A177,'Capacity Summary'!$H$138:$BG$138,0))&lt;&gt;0,INDEX('Capacity Summary'!$H$139:$BG$238,MATCH('Capacity Backing (Hide)'!C$132,'Capacity Summary'!$B$139:$B$238,0),MATCH('Capacity Backing (Hide)'!$A177,'Capacity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7"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(Hide)'!$A177,'Capacity Summary'!$H$138:$BG$138,0))="x",INDEX('Capacity Summary'!$C$139:$E$238,MATCH('Capacity Backing (Hide)'!D$132,'Capacity Summary'!$B$139:$B$238,0),4),IF(INDEX('Capacity Summary'!$H$139:$BG$238,MATCH('Capacity Backing (Hide)'!D$132,'Capacity Summary'!$B$139:$B$238,0),MATCH('Capacity Backing (Hide)'!$A177,'Capacity Summary'!$H$138:$BG$138,0))&lt;&gt;0,INDEX('Capacity Summary'!$H$139:$BG$238,MATCH('Capacity Backing (Hide)'!D$132,'Capacity Summary'!$B$139:$B$238,0),MATCH('Capacity Backing (Hide)'!$A177,'Capacity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7"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(Hide)'!$A177,'Capacity Summary'!$H$138:$BG$138,0))="x",INDEX('Capacity Summary'!$C$139:$E$238,MATCH('Capacity Backing (Hide)'!E$132,'Capacity Summary'!$B$139:$B$238,0),4),IF(INDEX('Capacity Summary'!$H$139:$BG$238,MATCH('Capacity Backing (Hide)'!E$132,'Capacity Summary'!$B$139:$B$238,0),MATCH('Capacity Backing (Hide)'!$A177,'Capacity Summary'!$H$138:$BG$138,0))&lt;&gt;0,INDEX('Capacity Summary'!$H$139:$BG$238,MATCH('Capacity Backing (Hide)'!E$132,'Capacity Summary'!$B$139:$B$238,0),MATCH('Capacity Backing (Hide)'!$A177,'Capacity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7"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(Hide)'!$A177,'Capacity Summary'!$H$138:$BG$138,0))="x",INDEX('Capacity Summary'!$C$139:$E$238,MATCH('Capacity Backing (Hide)'!F$132,'Capacity Summary'!$B$139:$B$238,0),4),IF(INDEX('Capacity Summary'!$H$139:$BG$238,MATCH('Capacity Backing (Hide)'!F$132,'Capacity Summary'!$B$139:$B$238,0),MATCH('Capacity Backing (Hide)'!$A177,'Capacity Summary'!$H$138:$BG$138,0))&lt;&gt;0,INDEX('Capacity Summary'!$H$139:$BG$238,MATCH('Capacity Backing (Hide)'!F$132,'Capacity Summary'!$B$139:$B$238,0),MATCH('Capacity Backing (Hide)'!$A177,'Capacity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7"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(Hide)'!$A177,'Capacity Summary'!$H$138:$BG$138,0))="x",INDEX('Capacity Summary'!$C$139:$E$238,MATCH('Capacity Backing (Hide)'!G$132,'Capacity Summary'!$B$139:$B$238,0),4),IF(INDEX('Capacity Summary'!$H$139:$BG$238,MATCH('Capacity Backing (Hide)'!G$132,'Capacity Summary'!$B$139:$B$238,0),MATCH('Capacity Backing (Hide)'!$A177,'Capacity Summary'!$H$138:$BG$138,0))&lt;&gt;0,INDEX('Capacity Summary'!$H$139:$BG$238,MATCH('Capacity Backing (Hide)'!G$132,'Capacity Summary'!$B$139:$B$238,0),MATCH('Capacity Backing (Hide)'!$A177,'Capacity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7"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(Hide)'!$A177,'Capacity Summary'!$H$138:$BG$138,0))="x",INDEX('Capacity Summary'!$C$139:$E$238,MATCH('Capacity Backing (Hide)'!H$132,'Capacity Summary'!$B$139:$B$238,0),4),IF(INDEX('Capacity Summary'!$H$139:$BG$238,MATCH('Capacity Backing (Hide)'!H$132,'Capacity Summary'!$B$139:$B$238,0),MATCH('Capacity Backing (Hide)'!$A177,'Capacity Summary'!$H$138:$BG$138,0))&lt;&gt;0,INDEX('Capacity Summary'!$H$139:$BG$238,MATCH('Capacity Backing (Hide)'!H$132,'Capacity Summary'!$B$139:$B$238,0),MATCH('Capacity Backing (Hide)'!$A177,'Capacity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7"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(Hide)'!$A177,'Capacity Summary'!$H$138:$BG$138,0))="x",INDEX('Capacity Summary'!$C$139:$E$238,MATCH('Capacity Backing (Hide)'!I$132,'Capacity Summary'!$B$139:$B$238,0),4),IF(INDEX('Capacity Summary'!$H$139:$BG$238,MATCH('Capacity Backing (Hide)'!I$132,'Capacity Summary'!$B$139:$B$238,0),MATCH('Capacity Backing (Hide)'!$A177,'Capacity Summary'!$H$138:$BG$138,0))&lt;&gt;0,INDEX('Capacity Summary'!$H$139:$BG$238,MATCH('Capacity Backing (Hide)'!I$132,'Capacity Summary'!$B$139:$B$238,0),MATCH('Capacity Backing (Hide)'!$A177,'Capacity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7"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(Hide)'!$A177,'Capacity Summary'!$H$138:$BG$138,0))="x",INDEX('Capacity Summary'!$C$139:$E$238,MATCH('Capacity Backing (Hide)'!J$132,'Capacity Summary'!$B$139:$B$238,0),4),IF(INDEX('Capacity Summary'!$H$139:$BG$238,MATCH('Capacity Backing (Hide)'!J$132,'Capacity Summary'!$B$139:$B$238,0),MATCH('Capacity Backing (Hide)'!$A177,'Capacity Summary'!$H$138:$BG$138,0))&lt;&gt;0,INDEX('Capacity Summary'!$H$139:$BG$238,MATCH('Capacity Backing (Hide)'!J$132,'Capacity Summary'!$B$139:$B$238,0),MATCH('Capacity Backing (Hide)'!$A177,'Capacity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7"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(Hide)'!$A177,'Capacity Summary'!$H$138:$BG$138,0))="x",INDEX('Capacity Summary'!$C$139:$E$238,MATCH('Capacity Backing (Hide)'!K$132,'Capacity Summary'!$B$139:$B$238,0),4),IF(INDEX('Capacity Summary'!$H$139:$BG$238,MATCH('Capacity Backing (Hide)'!K$132,'Capacity Summary'!$B$139:$B$238,0),MATCH('Capacity Backing (Hide)'!$A177,'Capacity Summary'!$H$138:$BG$138,0))&lt;&gt;0,INDEX('Capacity Summary'!$H$139:$BG$238,MATCH('Capacity Backing (Hide)'!K$132,'Capacity Summary'!$B$139:$B$238,0),MATCH('Capacity Backing (Hide)'!$A177,'Capacity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7"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(Hide)'!$A177,'Capacity Summary'!$H$138:$BG$138,0))="x",INDEX('Capacity Summary'!$C$139:$E$238,MATCH('Capacity Backing (Hide)'!L$132,'Capacity Summary'!$B$139:$B$238,0),4),IF(INDEX('Capacity Summary'!$H$139:$BG$238,MATCH('Capacity Backing (Hide)'!L$132,'Capacity Summary'!$B$139:$B$238,0),MATCH('Capacity Backing (Hide)'!$A177,'Capacity Summary'!$H$138:$BG$138,0))&lt;&gt;0,INDEX('Capacity Summary'!$H$139:$BG$238,MATCH('Capacity Backing (Hide)'!L$132,'Capacity Summary'!$B$139:$B$238,0),MATCH('Capacity Backing (Hide)'!$A177,'Capacity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7"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(Hide)'!$A177,'Capacity Summary'!$H$138:$BG$138,0))="x",INDEX('Capacity Summary'!$C$139:$E$238,MATCH('Capacity Backing (Hide)'!M$132,'Capacity Summary'!$B$139:$B$238,0),4),IF(INDEX('Capacity Summary'!$H$139:$BG$238,MATCH('Capacity Backing (Hide)'!M$132,'Capacity Summary'!$B$139:$B$238,0),MATCH('Capacity Backing (Hide)'!$A177,'Capacity Summary'!$H$138:$BG$138,0))&lt;&gt;0,INDEX('Capacity Summary'!$H$139:$BG$238,MATCH('Capacity Backing (Hide)'!M$132,'Capacity Summary'!$B$139:$B$238,0),MATCH('Capacity Backing (Hide)'!$A177,'Capacity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7"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(Hide)'!$A177,'Capacity Summary'!$H$138:$BG$138,0))="x",INDEX('Capacity Summary'!$C$139:$E$238,MATCH('Capacity Backing (Hide)'!N$132,'Capacity Summary'!$B$139:$B$238,0),4),IF(INDEX('Capacity Summary'!$H$139:$BG$238,MATCH('Capacity Backing (Hide)'!N$132,'Capacity Summary'!$B$139:$B$238,0),MATCH('Capacity Backing (Hide)'!$A177,'Capacity Summary'!$H$138:$BG$138,0))&lt;&gt;0,INDEX('Capacity Summary'!$H$139:$BG$238,MATCH('Capacity Backing (Hide)'!N$132,'Capacity Summary'!$B$139:$B$238,0),MATCH('Capacity Backing (Hide)'!$A177,'Capacity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7"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(Hide)'!$A177,'Capacity Summary'!$H$138:$BG$138,0))="x",INDEX('Capacity Summary'!$C$139:$E$238,MATCH('Capacity Backing (Hide)'!O$132,'Capacity Summary'!$B$139:$B$238,0),4),IF(INDEX('Capacity Summary'!$H$139:$BG$238,MATCH('Capacity Backing (Hide)'!O$132,'Capacity Summary'!$B$139:$B$238,0),MATCH('Capacity Backing (Hide)'!$A177,'Capacity Summary'!$H$138:$BG$138,0))&lt;&gt;0,INDEX('Capacity Summary'!$H$139:$BG$238,MATCH('Capacity Backing (Hide)'!O$132,'Capacity Summary'!$B$139:$B$238,0),MATCH('Capacity Backing (Hide)'!$A177,'Capacity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7"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(Hide)'!$A177,'Capacity Summary'!$H$138:$BG$138,0))="x",INDEX('Capacity Summary'!$C$139:$E$238,MATCH('Capacity Backing (Hide)'!P$132,'Capacity Summary'!$B$139:$B$238,0),4),IF(INDEX('Capacity Summary'!$H$139:$BG$238,MATCH('Capacity Backing (Hide)'!P$132,'Capacity Summary'!$B$139:$B$238,0),MATCH('Capacity Backing (Hide)'!$A177,'Capacity Summary'!$H$138:$BG$138,0))&lt;&gt;0,INDEX('Capacity Summary'!$H$139:$BG$238,MATCH('Capacity Backing (Hide)'!P$132,'Capacity Summary'!$B$139:$B$238,0),MATCH('Capacity Backing (Hide)'!$A177,'Capacity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7"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(Hide)'!$A177,'Capacity Summary'!$H$138:$BG$138,0))="x",INDEX('Capacity Summary'!$C$139:$E$238,MATCH('Capacity Backing (Hide)'!Q$132,'Capacity Summary'!$B$139:$B$238,0),4),IF(INDEX('Capacity Summary'!$H$139:$BG$238,MATCH('Capacity Backing (Hide)'!Q$132,'Capacity Summary'!$B$139:$B$238,0),MATCH('Capacity Backing (Hide)'!$A177,'Capacity Summary'!$H$138:$BG$138,0))&lt;&gt;0,INDEX('Capacity Summary'!$H$139:$BG$238,MATCH('Capacity Backing (Hide)'!Q$132,'Capacity Summary'!$B$139:$B$238,0),MATCH('Capacity Backing (Hide)'!$A177,'Capacity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7"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(Hide)'!$A177,'Capacity Summary'!$H$138:$BG$138,0))="x",INDEX('Capacity Summary'!$C$139:$E$238,MATCH('Capacity Backing (Hide)'!R$132,'Capacity Summary'!$B$139:$B$238,0),4),IF(INDEX('Capacity Summary'!$H$139:$BG$238,MATCH('Capacity Backing (Hide)'!R$132,'Capacity Summary'!$B$139:$B$238,0),MATCH('Capacity Backing (Hide)'!$A177,'Capacity Summary'!$H$138:$BG$138,0))&lt;&gt;0,INDEX('Capacity Summary'!$H$139:$BG$238,MATCH('Capacity Backing (Hide)'!R$132,'Capacity Summary'!$B$139:$B$238,0),MATCH('Capacity Backing (Hide)'!$A177,'Capacity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7"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(Hide)'!$A177,'Capacity Summary'!$H$138:$BG$138,0))="x",INDEX('Capacity Summary'!$C$139:$E$238,MATCH('Capacity Backing (Hide)'!S$132,'Capacity Summary'!$B$139:$B$238,0),4),IF(INDEX('Capacity Summary'!$H$139:$BG$238,MATCH('Capacity Backing (Hide)'!S$132,'Capacity Summary'!$B$139:$B$238,0),MATCH('Capacity Backing (Hide)'!$A177,'Capacity Summary'!$H$138:$BG$138,0))&lt;&gt;0,INDEX('Capacity Summary'!$H$139:$BG$238,MATCH('Capacity Backing (Hide)'!S$132,'Capacity Summary'!$B$139:$B$238,0),MATCH('Capacity Backing (Hide)'!$A177,'Capacity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7"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(Hide)'!$A177,'Capacity Summary'!$H$138:$BG$138,0))="x",INDEX('Capacity Summary'!$C$139:$E$238,MATCH('Capacity Backing (Hide)'!T$132,'Capacity Summary'!$B$139:$B$238,0),4),IF(INDEX('Capacity Summary'!$H$139:$BG$238,MATCH('Capacity Backing (Hide)'!T$132,'Capacity Summary'!$B$139:$B$238,0),MATCH('Capacity Backing (Hide)'!$A177,'Capacity Summary'!$H$138:$BG$138,0))&lt;&gt;0,INDEX('Capacity Summary'!$H$139:$BG$238,MATCH('Capacity Backing (Hide)'!T$132,'Capacity Summary'!$B$139:$B$238,0),MATCH('Capacity Backing (Hide)'!$A177,'Capacity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7"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(Hide)'!$A177,'Capacity Summary'!$H$138:$BG$138,0))="x",INDEX('Capacity Summary'!$C$139:$E$238,MATCH('Capacity Backing (Hide)'!U$132,'Capacity Summary'!$B$139:$B$238,0),4),IF(INDEX('Capacity Summary'!$H$139:$BG$238,MATCH('Capacity Backing (Hide)'!U$132,'Capacity Summary'!$B$139:$B$238,0),MATCH('Capacity Backing (Hide)'!$A177,'Capacity Summary'!$H$138:$BG$138,0))&lt;&gt;0,INDEX('Capacity Summary'!$H$139:$BG$238,MATCH('Capacity Backing (Hide)'!U$132,'Capacity Summary'!$B$139:$B$238,0),MATCH('Capacity Backing (Hide)'!$A177,'Capacity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7"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(Hide)'!$A177,'Capacity Summary'!$H$138:$BG$138,0))="x",INDEX('Capacity Summary'!$C$139:$E$238,MATCH('Capacity Backing (Hide)'!V$132,'Capacity Summary'!$B$139:$B$238,0),4),IF(INDEX('Capacity Summary'!$H$139:$BG$238,MATCH('Capacity Backing (Hide)'!V$132,'Capacity Summary'!$B$139:$B$238,0),MATCH('Capacity Backing (Hide)'!$A177,'Capacity Summary'!$H$138:$BG$138,0))&lt;&gt;0,INDEX('Capacity Summary'!$H$139:$BG$238,MATCH('Capacity Backing (Hide)'!V$132,'Capacity Summary'!$B$139:$B$238,0),MATCH('Capacity Backing (Hide)'!$A177,'Capacity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7"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(Hide)'!$A177,'Capacity Summary'!$H$138:$BG$138,0))="x",INDEX('Capacity Summary'!$C$139:$E$238,MATCH('Capacity Backing (Hide)'!W$132,'Capacity Summary'!$B$139:$B$238,0),4),IF(INDEX('Capacity Summary'!$H$139:$BG$238,MATCH('Capacity Backing (Hide)'!W$132,'Capacity Summary'!$B$139:$B$238,0),MATCH('Capacity Backing (Hide)'!$A177,'Capacity Summary'!$H$138:$BG$138,0))&lt;&gt;0,INDEX('Capacity Summary'!$H$139:$BG$238,MATCH('Capacity Backing (Hide)'!W$132,'Capacity Summary'!$B$139:$B$238,0),MATCH('Capacity Backing (Hide)'!$A177,'Capacity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7"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(Hide)'!$A177,'Capacity Summary'!$H$138:$BG$138,0))="x",INDEX('Capacity Summary'!$C$139:$E$238,MATCH('Capacity Backing (Hide)'!X$132,'Capacity Summary'!$B$139:$B$238,0),4),IF(INDEX('Capacity Summary'!$H$139:$BG$238,MATCH('Capacity Backing (Hide)'!X$132,'Capacity Summary'!$B$139:$B$238,0),MATCH('Capacity Backing (Hide)'!$A177,'Capacity Summary'!$H$138:$BG$138,0))&lt;&gt;0,INDEX('Capacity Summary'!$H$139:$BG$238,MATCH('Capacity Backing (Hide)'!X$132,'Capacity Summary'!$B$139:$B$238,0),MATCH('Capacity Backing (Hide)'!$A177,'Capacity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7"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(Hide)'!$A177,'Capacity Summary'!$H$138:$BG$138,0))="x",INDEX('Capacity Summary'!$C$139:$E$238,MATCH('Capacity Backing (Hide)'!Y$132,'Capacity Summary'!$B$139:$B$238,0),4),IF(INDEX('Capacity Summary'!$H$139:$BG$238,MATCH('Capacity Backing (Hide)'!Y$132,'Capacity Summary'!$B$139:$B$238,0),MATCH('Capacity Backing (Hide)'!$A177,'Capacity Summary'!$H$138:$BG$138,0))&lt;&gt;0,INDEX('Capacity Summary'!$H$139:$BG$238,MATCH('Capacity Backing (Hide)'!Y$132,'Capacity Summary'!$B$139:$B$238,0),MATCH('Capacity Backing (Hide)'!$A177,'Capacity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7"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(Hide)'!$A177,'Capacity Summary'!$H$138:$BG$138,0))="x",INDEX('Capacity Summary'!$C$139:$E$238,MATCH('Capacity Backing (Hide)'!Z$132,'Capacity Summary'!$B$139:$B$238,0),4),IF(INDEX('Capacity Summary'!$H$139:$BG$238,MATCH('Capacity Backing (Hide)'!Z$132,'Capacity Summary'!$B$139:$B$238,0),MATCH('Capacity Backing (Hide)'!$A177,'Capacity Summary'!$H$138:$BG$138,0))&lt;&gt;0,INDEX('Capacity Summary'!$H$139:$BG$238,MATCH('Capacity Backing (Hide)'!Z$132,'Capacity Summary'!$B$139:$B$238,0),MATCH('Capacity Backing (Hide)'!$A177,'Capacity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7"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(Hide)'!$A177,'Capacity Summary'!$H$138:$BG$138,0))="x",INDEX('Capacity Summary'!$C$139:$E$238,MATCH('Capacity Backing (Hide)'!AA$132,'Capacity Summary'!$B$139:$B$238,0),4),IF(INDEX('Capacity Summary'!$H$139:$BG$238,MATCH('Capacity Backing (Hide)'!AA$132,'Capacity Summary'!$B$139:$B$238,0),MATCH('Capacity Backing (Hide)'!$A177,'Capacity Summary'!$H$138:$BG$138,0))&lt;&gt;0,INDEX('Capacity Summary'!$H$139:$BG$238,MATCH('Capacity Backing (Hide)'!AA$132,'Capacity Summary'!$B$139:$B$238,0),MATCH('Capacity Backing (Hide)'!$A177,'Capacity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7"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(Hide)'!$A177,'Capacity Summary'!$H$138:$BG$138,0))="x",INDEX('Capacity Summary'!$C$139:$E$238,MATCH('Capacity Backing (Hide)'!AB$132,'Capacity Summary'!$B$139:$B$238,0),4),IF(INDEX('Capacity Summary'!$H$139:$BG$238,MATCH('Capacity Backing (Hide)'!AB$132,'Capacity Summary'!$B$139:$B$238,0),MATCH('Capacity Backing (Hide)'!$A177,'Capacity Summary'!$H$138:$BG$138,0))&lt;&gt;0,INDEX('Capacity Summary'!$H$139:$BG$238,MATCH('Capacity Backing (Hide)'!AB$132,'Capacity Summary'!$B$139:$B$238,0),MATCH('Capacity Backing (Hide)'!$A177,'Capacity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7"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(Hide)'!$A177,'Capacity Summary'!$H$138:$BG$138,0))="x",INDEX('Capacity Summary'!$C$139:$E$238,MATCH('Capacity Backing (Hide)'!AC$132,'Capacity Summary'!$B$139:$B$238,0),4),IF(INDEX('Capacity Summary'!$H$139:$BG$238,MATCH('Capacity Backing (Hide)'!AC$132,'Capacity Summary'!$B$139:$B$238,0),MATCH('Capacity Backing (Hide)'!$A177,'Capacity Summary'!$H$138:$BG$138,0))&lt;&gt;0,INDEX('Capacity Summary'!$H$139:$BG$238,MATCH('Capacity Backing (Hide)'!AC$132,'Capacity Summary'!$B$139:$B$238,0),MATCH('Capacity Backing (Hide)'!$A177,'Capacity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7"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(Hide)'!$A177,'Capacity Summary'!$H$138:$BG$138,0))="x",INDEX('Capacity Summary'!$C$139:$E$238,MATCH('Capacity Backing (Hide)'!AD$132,'Capacity Summary'!$B$139:$B$238,0),4),IF(INDEX('Capacity Summary'!$H$139:$BG$238,MATCH('Capacity Backing (Hide)'!AD$132,'Capacity Summary'!$B$139:$B$238,0),MATCH('Capacity Backing (Hide)'!$A177,'Capacity Summary'!$H$138:$BG$138,0))&lt;&gt;0,INDEX('Capacity Summary'!$H$139:$BG$238,MATCH('Capacity Backing (Hide)'!AD$132,'Capacity Summary'!$B$139:$B$238,0),MATCH('Capacity Backing (Hide)'!$A177,'Capacity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7"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(Hide)'!$A177,'Capacity Summary'!$H$138:$BG$138,0))="x",INDEX('Capacity Summary'!$C$139:$E$238,MATCH('Capacity Backing (Hide)'!AE$132,'Capacity Summary'!$B$139:$B$238,0),4),IF(INDEX('Capacity Summary'!$H$139:$BG$238,MATCH('Capacity Backing (Hide)'!AE$132,'Capacity Summary'!$B$139:$B$238,0),MATCH('Capacity Backing (Hide)'!$A177,'Capacity Summary'!$H$138:$BG$138,0))&lt;&gt;0,INDEX('Capacity Summary'!$H$139:$BG$238,MATCH('Capacity Backing (Hide)'!AE$132,'Capacity Summary'!$B$139:$B$238,0),MATCH('Capacity Backing (Hide)'!$A177,'Capacity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7"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(Hide)'!$A177,'Capacity Summary'!$H$138:$BG$138,0))="x",INDEX('Capacity Summary'!$C$139:$E$238,MATCH('Capacity Backing (Hide)'!AF$132,'Capacity Summary'!$B$139:$B$238,0),4),IF(INDEX('Capacity Summary'!$H$139:$BG$238,MATCH('Capacity Backing (Hide)'!AF$132,'Capacity Summary'!$B$139:$B$238,0),MATCH('Capacity Backing (Hide)'!$A177,'Capacity Summary'!$H$138:$BG$138,0))&lt;&gt;0,INDEX('Capacity Summary'!$H$139:$BG$238,MATCH('Capacity Backing (Hide)'!AF$132,'Capacity Summary'!$B$139:$B$238,0),MATCH('Capacity Backing (Hide)'!$A177,'Capacity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7"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(Hide)'!$A177,'Capacity Summary'!$H$138:$BG$138,0))="x",INDEX('Capacity Summary'!$C$139:$E$238,MATCH('Capacity Backing (Hide)'!AG$132,'Capacity Summary'!$B$139:$B$238,0),4),IF(INDEX('Capacity Summary'!$H$139:$BG$238,MATCH('Capacity Backing (Hide)'!AG$132,'Capacity Summary'!$B$139:$B$238,0),MATCH('Capacity Backing (Hide)'!$A177,'Capacity Summary'!$H$138:$BG$138,0))&lt;&gt;0,INDEX('Capacity Summary'!$H$139:$BG$238,MATCH('Capacity Backing (Hide)'!AG$132,'Capacity Summary'!$B$139:$B$238,0),MATCH('Capacity Backing (Hide)'!$A177,'Capacity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7"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(Hide)'!$A177,'Capacity Summary'!$H$138:$BG$138,0))="x",INDEX('Capacity Summary'!$C$139:$E$238,MATCH('Capacity Backing (Hide)'!AH$132,'Capacity Summary'!$B$139:$B$238,0),4),IF(INDEX('Capacity Summary'!$H$139:$BG$238,MATCH('Capacity Backing (Hide)'!AH$132,'Capacity Summary'!$B$139:$B$238,0),MATCH('Capacity Backing (Hide)'!$A177,'Capacity Summary'!$H$138:$BG$138,0))&lt;&gt;0,INDEX('Capacity Summary'!$H$139:$BG$238,MATCH('Capacity Backing (Hide)'!AH$132,'Capacity Summary'!$B$139:$B$238,0),MATCH('Capacity Backing (Hide)'!$A177,'Capacity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7"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(Hide)'!$A177,'Capacity Summary'!$H$138:$BG$138,0))="x",INDEX('Capacity Summary'!$C$139:$E$238,MATCH('Capacity Backing (Hide)'!AI$132,'Capacity Summary'!$B$139:$B$238,0),4),IF(INDEX('Capacity Summary'!$H$139:$BG$238,MATCH('Capacity Backing (Hide)'!AI$132,'Capacity Summary'!$B$139:$B$238,0),MATCH('Capacity Backing (Hide)'!$A177,'Capacity Summary'!$H$138:$BG$138,0))&lt;&gt;0,INDEX('Capacity Summary'!$H$139:$BG$238,MATCH('Capacity Backing (Hide)'!AI$132,'Capacity Summary'!$B$139:$B$238,0),MATCH('Capacity Backing (Hide)'!$A177,'Capacity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7"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(Hide)'!$A177,'Capacity Summary'!$H$138:$BG$138,0))="x",INDEX('Capacity Summary'!$C$139:$E$238,MATCH('Capacity Backing (Hide)'!AJ$132,'Capacity Summary'!$B$139:$B$238,0),4),IF(INDEX('Capacity Summary'!$H$139:$BG$238,MATCH('Capacity Backing (Hide)'!AJ$132,'Capacity Summary'!$B$139:$B$238,0),MATCH('Capacity Backing (Hide)'!$A177,'Capacity Summary'!$H$138:$BG$138,0))&lt;&gt;0,INDEX('Capacity Summary'!$H$139:$BG$238,MATCH('Capacity Backing (Hide)'!AJ$132,'Capacity Summary'!$B$139:$B$238,0),MATCH('Capacity Backing (Hide)'!$A177,'Capacity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7"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(Hide)'!$A177,'Capacity Summary'!$H$138:$BG$138,0))="x",INDEX('Capacity Summary'!$C$139:$E$238,MATCH('Capacity Backing (Hide)'!AK$132,'Capacity Summary'!$B$139:$B$238,0),4),IF(INDEX('Capacity Summary'!$H$139:$BG$238,MATCH('Capacity Backing (Hide)'!AK$132,'Capacity Summary'!$B$139:$B$238,0),MATCH('Capacity Backing (Hide)'!$A177,'Capacity Summary'!$H$138:$BG$138,0))&lt;&gt;0,INDEX('Capacity Summary'!$H$139:$BG$238,MATCH('Capacity Backing (Hide)'!AK$132,'Capacity Summary'!$B$139:$B$238,0),MATCH('Capacity Backing (Hide)'!$A177,'Capacity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7"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(Hide)'!$A177,'Capacity Summary'!$H$138:$BG$138,0))="x",INDEX('Capacity Summary'!$C$139:$E$238,MATCH('Capacity Backing (Hide)'!AL$132,'Capacity Summary'!$B$139:$B$238,0),4),IF(INDEX('Capacity Summary'!$H$139:$BG$238,MATCH('Capacity Backing (Hide)'!AL$132,'Capacity Summary'!$B$139:$B$238,0),MATCH('Capacity Backing (Hide)'!$A177,'Capacity Summary'!$H$138:$BG$138,0))&lt;&gt;0,INDEX('Capacity Summary'!$H$139:$BG$238,MATCH('Capacity Backing (Hide)'!AL$132,'Capacity Summary'!$B$139:$B$238,0),MATCH('Capacity Backing (Hide)'!$A177,'Capacity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7"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(Hide)'!$A177,'Capacity Summary'!$H$138:$BG$138,0))="x",INDEX('Capacity Summary'!$C$139:$E$238,MATCH('Capacity Backing (Hide)'!AM$132,'Capacity Summary'!$B$139:$B$238,0),4),IF(INDEX('Capacity Summary'!$H$139:$BG$238,MATCH('Capacity Backing (Hide)'!AM$132,'Capacity Summary'!$B$139:$B$238,0),MATCH('Capacity Backing (Hide)'!$A177,'Capacity Summary'!$H$138:$BG$138,0))&lt;&gt;0,INDEX('Capacity Summary'!$H$139:$BG$238,MATCH('Capacity Backing (Hide)'!AM$132,'Capacity Summary'!$B$139:$B$238,0),MATCH('Capacity Backing (Hide)'!$A177,'Capacity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7"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(Hide)'!$A177,'Capacity Summary'!$H$138:$BG$138,0))="x",INDEX('Capacity Summary'!$C$139:$E$238,MATCH('Capacity Backing (Hide)'!AN$132,'Capacity Summary'!$B$139:$B$238,0),4),IF(INDEX('Capacity Summary'!$H$139:$BG$238,MATCH('Capacity Backing (Hide)'!AN$132,'Capacity Summary'!$B$139:$B$238,0),MATCH('Capacity Backing (Hide)'!$A177,'Capacity Summary'!$H$138:$BG$138,0))&lt;&gt;0,INDEX('Capacity Summary'!$H$139:$BG$238,MATCH('Capacity Backing (Hide)'!AN$132,'Capacity Summary'!$B$139:$B$238,0),MATCH('Capacity Backing (Hide)'!$A177,'Capacity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7"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(Hide)'!$A177,'Capacity Summary'!$H$138:$BG$138,0))="x",INDEX('Capacity Summary'!$C$139:$E$238,MATCH('Capacity Backing (Hide)'!AO$132,'Capacity Summary'!$B$139:$B$238,0),4),IF(INDEX('Capacity Summary'!$H$139:$BG$238,MATCH('Capacity Backing (Hide)'!AO$132,'Capacity Summary'!$B$139:$B$238,0),MATCH('Capacity Backing (Hide)'!$A177,'Capacity Summary'!$H$138:$BG$138,0))&lt;&gt;0,INDEX('Capacity Summary'!$H$139:$BG$238,MATCH('Capacity Backing (Hide)'!AO$132,'Capacity Summary'!$B$139:$B$238,0),MATCH('Capacity Backing (Hide)'!$A177,'Capacity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7"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(Hide)'!$A177,'Capacity Summary'!$H$138:$BG$138,0))="x",INDEX('Capacity Summary'!$C$139:$E$238,MATCH('Capacity Backing (Hide)'!AP$132,'Capacity Summary'!$B$139:$B$238,0),4),IF(INDEX('Capacity Summary'!$H$139:$BG$238,MATCH('Capacity Backing (Hide)'!AP$132,'Capacity Summary'!$B$139:$B$238,0),MATCH('Capacity Backing (Hide)'!$A177,'Capacity Summary'!$H$138:$BG$138,0))&lt;&gt;0,INDEX('Capacity Summary'!$H$139:$BG$238,MATCH('Capacity Backing (Hide)'!AP$132,'Capacity Summary'!$B$139:$B$238,0),MATCH('Capacity Backing (Hide)'!$A177,'Capacity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7"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(Hide)'!$A177,'Capacity Summary'!$H$138:$BG$138,0))="x",INDEX('Capacity Summary'!$C$139:$E$238,MATCH('Capacity Backing (Hide)'!AQ$132,'Capacity Summary'!$B$139:$B$238,0),4),IF(INDEX('Capacity Summary'!$H$139:$BG$238,MATCH('Capacity Backing (Hide)'!AQ$132,'Capacity Summary'!$B$139:$B$238,0),MATCH('Capacity Backing (Hide)'!$A177,'Capacity Summary'!$H$138:$BG$138,0))&lt;&gt;0,INDEX('Capacity Summary'!$H$139:$BG$238,MATCH('Capacity Backing (Hide)'!AQ$132,'Capacity Summary'!$B$139:$B$238,0),MATCH('Capacity Backing (Hide)'!$A177,'Capacity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7"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(Hide)'!$A177,'Capacity Summary'!$H$138:$BG$138,0))="x",INDEX('Capacity Summary'!$C$139:$E$238,MATCH('Capacity Backing (Hide)'!AR$132,'Capacity Summary'!$B$139:$B$238,0),4),IF(INDEX('Capacity Summary'!$H$139:$BG$238,MATCH('Capacity Backing (Hide)'!AR$132,'Capacity Summary'!$B$139:$B$238,0),MATCH('Capacity Backing (Hide)'!$A177,'Capacity Summary'!$H$138:$BG$138,0))&lt;&gt;0,INDEX('Capacity Summary'!$H$139:$BG$238,MATCH('Capacity Backing (Hide)'!AR$132,'Capacity Summary'!$B$139:$B$238,0),MATCH('Capacity Backing (Hide)'!$A177,'Capacity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7"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(Hide)'!$A177,'Capacity Summary'!$H$138:$BG$138,0))="x",INDEX('Capacity Summary'!$C$139:$E$238,MATCH('Capacity Backing (Hide)'!AS$132,'Capacity Summary'!$B$139:$B$238,0),4),IF(INDEX('Capacity Summary'!$H$139:$BG$238,MATCH('Capacity Backing (Hide)'!AS$132,'Capacity Summary'!$B$139:$B$238,0),MATCH('Capacity Backing (Hide)'!$A177,'Capacity Summary'!$H$138:$BG$138,0))&lt;&gt;0,INDEX('Capacity Summary'!$H$139:$BG$238,MATCH('Capacity Backing (Hide)'!AS$132,'Capacity Summary'!$B$139:$B$238,0),MATCH('Capacity Backing (Hide)'!$A177,'Capacity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7"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(Hide)'!$A177,'Capacity Summary'!$H$138:$BG$138,0))="x",INDEX('Capacity Summary'!$C$139:$E$238,MATCH('Capacity Backing (Hide)'!AT$132,'Capacity Summary'!$B$139:$B$238,0),4),IF(INDEX('Capacity Summary'!$H$139:$BG$238,MATCH('Capacity Backing (Hide)'!AT$132,'Capacity Summary'!$B$139:$B$238,0),MATCH('Capacity Backing (Hide)'!$A177,'Capacity Summary'!$H$138:$BG$138,0))&lt;&gt;0,INDEX('Capacity Summary'!$H$139:$BG$238,MATCH('Capacity Backing (Hide)'!AT$132,'Capacity Summary'!$B$139:$B$238,0),MATCH('Capacity Backing (Hide)'!$A177,'Capacity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7"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(Hide)'!$A177,'Capacity Summary'!$H$138:$BG$138,0))="x",INDEX('Capacity Summary'!$C$139:$E$238,MATCH('Capacity Backing (Hide)'!AU$132,'Capacity Summary'!$B$139:$B$238,0),4),IF(INDEX('Capacity Summary'!$H$139:$BG$238,MATCH('Capacity Backing (Hide)'!AU$132,'Capacity Summary'!$B$139:$B$238,0),MATCH('Capacity Backing (Hide)'!$A177,'Capacity Summary'!$H$138:$BG$138,0))&lt;&gt;0,INDEX('Capacity Summary'!$H$139:$BG$238,MATCH('Capacity Backing (Hide)'!AU$132,'Capacity Summary'!$B$139:$B$238,0),MATCH('Capacity Backing (Hide)'!$A177,'Capacity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7"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(Hide)'!$A177,'Capacity Summary'!$H$138:$BG$138,0))="x",INDEX('Capacity Summary'!$C$139:$E$238,MATCH('Capacity Backing (Hide)'!AV$132,'Capacity Summary'!$B$139:$B$238,0),4),IF(INDEX('Capacity Summary'!$H$139:$BG$238,MATCH('Capacity Backing (Hide)'!AV$132,'Capacity Summary'!$B$139:$B$238,0),MATCH('Capacity Backing (Hide)'!$A177,'Capacity Summary'!$H$138:$BG$138,0))&lt;&gt;0,INDEX('Capacity Summary'!$H$139:$BG$238,MATCH('Capacity Backing (Hide)'!AV$132,'Capacity Summary'!$B$139:$B$238,0),MATCH('Capacity Backing (Hide)'!$A177,'Capacity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7"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(Hide)'!$A177,'Capacity Summary'!$H$138:$BG$138,0))="x",INDEX('Capacity Summary'!$C$139:$E$238,MATCH('Capacity Backing (Hide)'!AW$132,'Capacity Summary'!$B$139:$B$238,0),4),IF(INDEX('Capacity Summary'!$H$139:$BG$238,MATCH('Capacity Backing (Hide)'!AW$132,'Capacity Summary'!$B$139:$B$238,0),MATCH('Capacity Backing (Hide)'!$A177,'Capacity Summary'!$H$138:$BG$138,0))&lt;&gt;0,INDEX('Capacity Summary'!$H$139:$BG$238,MATCH('Capacity Backing (Hide)'!AW$132,'Capacity Summary'!$B$139:$B$238,0),MATCH('Capacity Backing (Hide)'!$A177,'Capacity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7"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(Hide)'!$A177,'Capacity Summary'!$H$138:$BG$138,0))="x",INDEX('Capacity Summary'!$C$139:$E$238,MATCH('Capacity Backing (Hide)'!AX$132,'Capacity Summary'!$B$139:$B$238,0),4),IF(INDEX('Capacity Summary'!$H$139:$BG$238,MATCH('Capacity Backing (Hide)'!AX$132,'Capacity Summary'!$B$139:$B$238,0),MATCH('Capacity Backing (Hide)'!$A177,'Capacity Summary'!$H$138:$BG$138,0))&lt;&gt;0,INDEX('Capacity Summary'!$H$139:$BG$238,MATCH('Capacity Backing (Hide)'!AX$132,'Capacity Summary'!$B$139:$B$238,0),MATCH('Capacity Backing (Hide)'!$A177,'Capacity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7"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(Hide)'!$A177,'Capacity Summary'!$H$138:$BG$138,0))="x",INDEX('Capacity Summary'!$C$139:$E$238,MATCH('Capacity Backing (Hide)'!AY$132,'Capacity Summary'!$B$139:$B$238,0),4),IF(INDEX('Capacity Summary'!$H$139:$BG$238,MATCH('Capacity Backing (Hide)'!AY$132,'Capacity Summary'!$B$139:$B$238,0),MATCH('Capacity Backing (Hide)'!$A177,'Capacity Summary'!$H$138:$BG$138,0))&lt;&gt;0,INDEX('Capacity Summary'!$H$139:$BG$238,MATCH('Capacity Backing (Hide)'!AY$132,'Capacity Summary'!$B$139:$B$238,0),MATCH('Capacity Backing (Hide)'!$A177,'Capacity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7"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(Hide)'!$A177,'Capacity Summary'!$H$138:$BG$138,0))="x",INDEX('Capacity Summary'!$C$139:$E$238,MATCH('Capacity Backing (Hide)'!AZ$132,'Capacity Summary'!$B$139:$B$238,0),4),IF(INDEX('Capacity Summary'!$H$139:$BG$238,MATCH('Capacity Backing (Hide)'!AZ$132,'Capacity Summary'!$B$139:$B$238,0),MATCH('Capacity Backing (Hide)'!$A177,'Capacity Summary'!$H$138:$BG$138,0))&lt;&gt;0,INDEX('Capacity Summary'!$H$139:$BG$238,MATCH('Capacity Backing (Hide)'!AZ$132,'Capacity Summary'!$B$139:$B$238,0),MATCH('Capacity Backing (Hide)'!$A177,'Capacity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7"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(Hide)'!$A177,'Capacity Summary'!$H$138:$BG$138,0))="x",INDEX('Capacity Summary'!$C$139:$E$238,MATCH('Capacity Backing (Hide)'!BA$132,'Capacity Summary'!$B$139:$B$238,0),4),IF(INDEX('Capacity Summary'!$H$139:$BG$238,MATCH('Capacity Backing (Hide)'!BA$132,'Capacity Summary'!$B$139:$B$238,0),MATCH('Capacity Backing (Hide)'!$A177,'Capacity Summary'!$H$138:$BG$138,0))&lt;&gt;0,INDEX('Capacity Summary'!$H$139:$BG$238,MATCH('Capacity Backing (Hide)'!BA$132,'Capacity Summary'!$B$139:$B$238,0),MATCH('Capacity Backing (Hide)'!$A177,'Capacity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7"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(Hide)'!$A177,'Capacity Summary'!$H$138:$BG$138,0))="x",INDEX('Capacity Summary'!$C$139:$E$238,MATCH('Capacity Backing (Hide)'!BB$132,'Capacity Summary'!$B$139:$B$238,0),4),IF(INDEX('Capacity Summary'!$H$139:$BG$238,MATCH('Capacity Backing (Hide)'!BB$132,'Capacity Summary'!$B$139:$B$238,0),MATCH('Capacity Backing (Hide)'!$A177,'Capacity Summary'!$H$138:$BG$138,0))&lt;&gt;0,INDEX('Capacity Summary'!$H$139:$BG$238,MATCH('Capacity Backing (Hide)'!BB$132,'Capacity Summary'!$B$139:$B$238,0),MATCH('Capacity Backing (Hide)'!$A177,'Capacity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7"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(Hide)'!$A177,'Capacity Summary'!$H$138:$BG$138,0))="x",INDEX('Capacity Summary'!$C$139:$E$238,MATCH('Capacity Backing (Hide)'!BC$132,'Capacity Summary'!$B$139:$B$238,0),4),IF(INDEX('Capacity Summary'!$H$139:$BG$238,MATCH('Capacity Backing (Hide)'!BC$132,'Capacity Summary'!$B$139:$B$238,0),MATCH('Capacity Backing (Hide)'!$A177,'Capacity Summary'!$H$138:$BG$138,0))&lt;&gt;0,INDEX('Capacity Summary'!$H$139:$BG$238,MATCH('Capacity Backing (Hide)'!BC$132,'Capacity Summary'!$B$139:$B$238,0),MATCH('Capacity Backing (Hide)'!$A177,'Capacity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7"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(Hide)'!$A177,'Capacity Summary'!$H$138:$BG$138,0))="x",INDEX('Capacity Summary'!$C$139:$E$238,MATCH('Capacity Backing (Hide)'!BD$132,'Capacity Summary'!$B$139:$B$238,0),4),IF(INDEX('Capacity Summary'!$H$139:$BG$238,MATCH('Capacity Backing (Hide)'!BD$132,'Capacity Summary'!$B$139:$B$238,0),MATCH('Capacity Backing (Hide)'!$A177,'Capacity Summary'!$H$138:$BG$138,0))&lt;&gt;0,INDEX('Capacity Summary'!$H$139:$BG$238,MATCH('Capacity Backing (Hide)'!BD$132,'Capacity Summary'!$B$139:$B$238,0),MATCH('Capacity Backing (Hide)'!$A177,'Capacity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7"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(Hide)'!$A177,'Capacity Summary'!$H$138:$BG$138,0))="x",INDEX('Capacity Summary'!$C$139:$E$238,MATCH('Capacity Backing (Hide)'!BE$132,'Capacity Summary'!$B$139:$B$238,0),4),IF(INDEX('Capacity Summary'!$H$139:$BG$238,MATCH('Capacity Backing (Hide)'!BE$132,'Capacity Summary'!$B$139:$B$238,0),MATCH('Capacity Backing (Hide)'!$A177,'Capacity Summary'!$H$138:$BG$138,0))&lt;&gt;0,INDEX('Capacity Summary'!$H$139:$BG$238,MATCH('Capacity Backing (Hide)'!BE$132,'Capacity Summary'!$B$139:$B$238,0),MATCH('Capacity Backing (Hide)'!$A177,'Capacity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7"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(Hide)'!$A177,'Capacity Summary'!$H$138:$BG$138,0))="x",INDEX('Capacity Summary'!$C$139:$E$238,MATCH('Capacity Backing (Hide)'!BF$132,'Capacity Summary'!$B$139:$B$238,0),4),IF(INDEX('Capacity Summary'!$H$139:$BG$238,MATCH('Capacity Backing (Hide)'!BF$132,'Capacity Summary'!$B$139:$B$238,0),MATCH('Capacity Backing (Hide)'!$A177,'Capacity Summary'!$H$138:$BG$138,0))&lt;&gt;0,INDEX('Capacity Summary'!$H$139:$BG$238,MATCH('Capacity Backing (Hide)'!BF$132,'Capacity Summary'!$B$139:$B$238,0),MATCH('Capacity Backing (Hide)'!$A177,'Capacity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7"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(Hide)'!$A177,'Capacity Summary'!$H$138:$BG$138,0))="x",INDEX('Capacity Summary'!$C$139:$E$238,MATCH('Capacity Backing (Hide)'!BG$132,'Capacity Summary'!$B$139:$B$238,0),4),IF(INDEX('Capacity Summary'!$H$139:$BG$238,MATCH('Capacity Backing (Hide)'!BG$132,'Capacity Summary'!$B$139:$B$238,0),MATCH('Capacity Backing (Hide)'!$A177,'Capacity Summary'!$H$138:$BG$138,0))&lt;&gt;0,INDEX('Capacity Summary'!$H$139:$BG$238,MATCH('Capacity Backing (Hide)'!BG$132,'Capacity Summary'!$B$139:$B$238,0),MATCH('Capacity Backing (Hide)'!$A177,'Capacity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7"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(Hide)'!$A177,'Capacity Summary'!$H$138:$BG$138,0))="x",INDEX('Capacity Summary'!$C$139:$E$238,MATCH('Capacity Backing (Hide)'!BH$132,'Capacity Summary'!$B$139:$B$238,0),4),IF(INDEX('Capacity Summary'!$H$139:$BG$238,MATCH('Capacity Backing (Hide)'!BH$132,'Capacity Summary'!$B$139:$B$238,0),MATCH('Capacity Backing (Hide)'!$A177,'Capacity Summary'!$H$138:$BG$138,0))&lt;&gt;0,INDEX('Capacity Summary'!$H$139:$BG$238,MATCH('Capacity Backing (Hide)'!BH$132,'Capacity Summary'!$B$139:$B$238,0),MATCH('Capacity Backing (Hide)'!$A177,'Capacity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7"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(Hide)'!$A177,'Capacity Summary'!$H$138:$BG$138,0))="x",INDEX('Capacity Summary'!$C$139:$E$238,MATCH('Capacity Backing (Hide)'!BI$132,'Capacity Summary'!$B$139:$B$238,0),4),IF(INDEX('Capacity Summary'!$H$139:$BG$238,MATCH('Capacity Backing (Hide)'!BI$132,'Capacity Summary'!$B$139:$B$238,0),MATCH('Capacity Backing (Hide)'!$A177,'Capacity Summary'!$H$138:$BG$138,0))&lt;&gt;0,INDEX('Capacity Summary'!$H$139:$BG$238,MATCH('Capacity Backing (Hide)'!BI$132,'Capacity Summary'!$B$139:$B$238,0),MATCH('Capacity Backing (Hide)'!$A177,'Capacity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7"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(Hide)'!$A177,'Capacity Summary'!$H$138:$BG$138,0))="x",INDEX('Capacity Summary'!$C$139:$E$238,MATCH('Capacity Backing (Hide)'!BJ$132,'Capacity Summary'!$B$139:$B$238,0),4),IF(INDEX('Capacity Summary'!$H$139:$BG$238,MATCH('Capacity Backing (Hide)'!BJ$132,'Capacity Summary'!$B$139:$B$238,0),MATCH('Capacity Backing (Hide)'!$A177,'Capacity Summary'!$H$138:$BG$138,0))&lt;&gt;0,INDEX('Capacity Summary'!$H$139:$BG$238,MATCH('Capacity Backing (Hide)'!BJ$132,'Capacity Summary'!$B$139:$B$238,0),MATCH('Capacity Backing (Hide)'!$A177,'Capacity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7"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(Hide)'!$A177,'Capacity Summary'!$H$138:$BG$138,0))="x",INDEX('Capacity Summary'!$C$139:$E$238,MATCH('Capacity Backing (Hide)'!BK$132,'Capacity Summary'!$B$139:$B$238,0),4),IF(INDEX('Capacity Summary'!$H$139:$BG$238,MATCH('Capacity Backing (Hide)'!BK$132,'Capacity Summary'!$B$139:$B$238,0),MATCH('Capacity Backing (Hide)'!$A177,'Capacity Summary'!$H$138:$BG$138,0))&lt;&gt;0,INDEX('Capacity Summary'!$H$139:$BG$238,MATCH('Capacity Backing (Hide)'!BK$132,'Capacity Summary'!$B$139:$B$238,0),MATCH('Capacity Backing (Hide)'!$A177,'Capacity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7"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(Hide)'!$A177,'Capacity Summary'!$H$138:$BG$138,0))="x",INDEX('Capacity Summary'!$C$139:$E$238,MATCH('Capacity Backing (Hide)'!BL$132,'Capacity Summary'!$B$139:$B$238,0),4),IF(INDEX('Capacity Summary'!$H$139:$BG$238,MATCH('Capacity Backing (Hide)'!BL$132,'Capacity Summary'!$B$139:$B$238,0),MATCH('Capacity Backing (Hide)'!$A177,'Capacity Summary'!$H$138:$BG$138,0))&lt;&gt;0,INDEX('Capacity Summary'!$H$139:$BG$238,MATCH('Capacity Backing (Hide)'!BL$132,'Capacity Summary'!$B$139:$B$238,0),MATCH('Capacity Backing (Hide)'!$A177,'Capacity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7"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(Hide)'!$A177,'Capacity Summary'!$H$138:$BG$138,0))="x",INDEX('Capacity Summary'!$C$139:$E$238,MATCH('Capacity Backing (Hide)'!BM$132,'Capacity Summary'!$B$139:$B$238,0),4),IF(INDEX('Capacity Summary'!$H$139:$BG$238,MATCH('Capacity Backing (Hide)'!BM$132,'Capacity Summary'!$B$139:$B$238,0),MATCH('Capacity Backing (Hide)'!$A177,'Capacity Summary'!$H$138:$BG$138,0))&lt;&gt;0,INDEX('Capacity Summary'!$H$139:$BG$238,MATCH('Capacity Backing (Hide)'!BM$132,'Capacity Summary'!$B$139:$B$238,0),MATCH('Capacity Backing (Hide)'!$A177,'Capacity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7"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(Hide)'!$A177,'Capacity Summary'!$H$138:$BG$138,0))="x",INDEX('Capacity Summary'!$C$139:$E$238,MATCH('Capacity Backing (Hide)'!BN$132,'Capacity Summary'!$B$139:$B$238,0),4),IF(INDEX('Capacity Summary'!$H$139:$BG$238,MATCH('Capacity Backing (Hide)'!BN$132,'Capacity Summary'!$B$139:$B$238,0),MATCH('Capacity Backing (Hide)'!$A177,'Capacity Summary'!$H$138:$BG$138,0))&lt;&gt;0,INDEX('Capacity Summary'!$H$139:$BG$238,MATCH('Capacity Backing (Hide)'!BN$132,'Capacity Summary'!$B$139:$B$238,0),MATCH('Capacity Backing (Hide)'!$A177,'Capacity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7"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(Hide)'!$A177,'Capacity Summary'!$H$138:$BG$138,0))="x",INDEX('Capacity Summary'!$C$139:$E$238,MATCH('Capacity Backing (Hide)'!BO$132,'Capacity Summary'!$B$139:$B$238,0),4),IF(INDEX('Capacity Summary'!$H$139:$BG$238,MATCH('Capacity Backing (Hide)'!BO$132,'Capacity Summary'!$B$139:$B$238,0),MATCH('Capacity Backing (Hide)'!$A177,'Capacity Summary'!$H$138:$BG$138,0))&lt;&gt;0,INDEX('Capacity Summary'!$H$139:$BG$238,MATCH('Capacity Backing (Hide)'!BO$132,'Capacity Summary'!$B$139:$B$238,0),MATCH('Capacity Backing (Hide)'!$A177,'Capacity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7"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(Hide)'!$A177,'Capacity Summary'!$H$138:$BG$138,0))="x",INDEX('Capacity Summary'!$C$139:$E$238,MATCH('Capacity Backing (Hide)'!BP$132,'Capacity Summary'!$B$139:$B$238,0),4),IF(INDEX('Capacity Summary'!$H$139:$BG$238,MATCH('Capacity Backing (Hide)'!BP$132,'Capacity Summary'!$B$139:$B$238,0),MATCH('Capacity Backing (Hide)'!$A177,'Capacity Summary'!$H$138:$BG$138,0))&lt;&gt;0,INDEX('Capacity Summary'!$H$139:$BG$238,MATCH('Capacity Backing (Hide)'!BP$132,'Capacity Summary'!$B$139:$B$238,0),MATCH('Capacity Backing (Hide)'!$A177,'Capacity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7"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(Hide)'!$A177,'Capacity Summary'!$H$138:$BG$138,0))="x",INDEX('Capacity Summary'!$C$139:$E$238,MATCH('Capacity Backing (Hide)'!BQ$132,'Capacity Summary'!$B$139:$B$238,0),4),IF(INDEX('Capacity Summary'!$H$139:$BG$238,MATCH('Capacity Backing (Hide)'!BQ$132,'Capacity Summary'!$B$139:$B$238,0),MATCH('Capacity Backing (Hide)'!$A177,'Capacity Summary'!$H$138:$BG$138,0))&lt;&gt;0,INDEX('Capacity Summary'!$H$139:$BG$238,MATCH('Capacity Backing (Hide)'!BQ$132,'Capacity Summary'!$B$139:$B$238,0),MATCH('Capacity Backing (Hide)'!$A177,'Capacity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7"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(Hide)'!$A177,'Capacity Summary'!$H$138:$BG$138,0))="x",INDEX('Capacity Summary'!$C$139:$E$238,MATCH('Capacity Backing (Hide)'!BR$132,'Capacity Summary'!$B$139:$B$238,0),4),IF(INDEX('Capacity Summary'!$H$139:$BG$238,MATCH('Capacity Backing (Hide)'!BR$132,'Capacity Summary'!$B$139:$B$238,0),MATCH('Capacity Backing (Hide)'!$A177,'Capacity Summary'!$H$138:$BG$138,0))&lt;&gt;0,INDEX('Capacity Summary'!$H$139:$BG$238,MATCH('Capacity Backing (Hide)'!BR$132,'Capacity Summary'!$B$139:$B$238,0),MATCH('Capacity Backing (Hide)'!$A177,'Capacity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7"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(Hide)'!$A177,'Capacity Summary'!$H$138:$BG$138,0))="x",INDEX('Capacity Summary'!$C$139:$E$238,MATCH('Capacity Backing (Hide)'!BS$132,'Capacity Summary'!$B$139:$B$238,0),4),IF(INDEX('Capacity Summary'!$H$139:$BG$238,MATCH('Capacity Backing (Hide)'!BS$132,'Capacity Summary'!$B$139:$B$238,0),MATCH('Capacity Backing (Hide)'!$A177,'Capacity Summary'!$H$138:$BG$138,0))&lt;&gt;0,INDEX('Capacity Summary'!$H$139:$BG$238,MATCH('Capacity Backing (Hide)'!BS$132,'Capacity Summary'!$B$139:$B$238,0),MATCH('Capacity Backing (Hide)'!$A177,'Capacity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7"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(Hide)'!$A177,'Capacity Summary'!$H$138:$BG$138,0))="x",INDEX('Capacity Summary'!$C$139:$E$238,MATCH('Capacity Backing (Hide)'!BT$132,'Capacity Summary'!$B$139:$B$238,0),4),IF(INDEX('Capacity Summary'!$H$139:$BG$238,MATCH('Capacity Backing (Hide)'!BT$132,'Capacity Summary'!$B$139:$B$238,0),MATCH('Capacity Backing (Hide)'!$A177,'Capacity Summary'!$H$138:$BG$138,0))&lt;&gt;0,INDEX('Capacity Summary'!$H$139:$BG$238,MATCH('Capacity Backing (Hide)'!BT$132,'Capacity Summary'!$B$139:$B$238,0),MATCH('Capacity Backing (Hide)'!$A177,'Capacity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7"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(Hide)'!$A177,'Capacity Summary'!$H$138:$BG$138,0))="x",INDEX('Capacity Summary'!$C$139:$E$238,MATCH('Capacity Backing (Hide)'!BU$132,'Capacity Summary'!$B$139:$B$238,0),4),IF(INDEX('Capacity Summary'!$H$139:$BG$238,MATCH('Capacity Backing (Hide)'!BU$132,'Capacity Summary'!$B$139:$B$238,0),MATCH('Capacity Backing (Hide)'!$A177,'Capacity Summary'!$H$138:$BG$138,0))&lt;&gt;0,INDEX('Capacity Summary'!$H$139:$BG$238,MATCH('Capacity Backing (Hide)'!BU$132,'Capacity Summary'!$B$139:$B$238,0),MATCH('Capacity Backing (Hide)'!$A177,'Capacity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7"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(Hide)'!$A177,'Capacity Summary'!$H$138:$BG$138,0))="x",INDEX('Capacity Summary'!$C$139:$E$238,MATCH('Capacity Backing (Hide)'!BV$132,'Capacity Summary'!$B$139:$B$238,0),4),IF(INDEX('Capacity Summary'!$H$139:$BG$238,MATCH('Capacity Backing (Hide)'!BV$132,'Capacity Summary'!$B$139:$B$238,0),MATCH('Capacity Backing (Hide)'!$A177,'Capacity Summary'!$H$138:$BG$138,0))&lt;&gt;0,INDEX('Capacity Summary'!$H$139:$BG$238,MATCH('Capacity Backing (Hide)'!BV$132,'Capacity Summary'!$B$139:$B$238,0),MATCH('Capacity Backing (Hide)'!$A177,'Capacity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7"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(Hide)'!$A177,'Capacity Summary'!$H$138:$BG$138,0))="x",INDEX('Capacity Summary'!$C$139:$E$238,MATCH('Capacity Backing (Hide)'!BW$132,'Capacity Summary'!$B$139:$B$238,0),4),IF(INDEX('Capacity Summary'!$H$139:$BG$238,MATCH('Capacity Backing (Hide)'!BW$132,'Capacity Summary'!$B$139:$B$238,0),MATCH('Capacity Backing (Hide)'!$A177,'Capacity Summary'!$H$138:$BG$138,0))&lt;&gt;0,INDEX('Capacity Summary'!$H$139:$BG$238,MATCH('Capacity Backing (Hide)'!BW$132,'Capacity Summary'!$B$139:$B$238,0),MATCH('Capacity Backing (Hide)'!$A177,'Capacity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7"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(Hide)'!$A177,'Capacity Summary'!$H$138:$BG$138,0))="x",INDEX('Capacity Summary'!$C$139:$E$238,MATCH('Capacity Backing (Hide)'!BX$132,'Capacity Summary'!$B$139:$B$238,0),4),IF(INDEX('Capacity Summary'!$H$139:$BG$238,MATCH('Capacity Backing (Hide)'!BX$132,'Capacity Summary'!$B$139:$B$238,0),MATCH('Capacity Backing (Hide)'!$A177,'Capacity Summary'!$H$138:$BG$138,0))&lt;&gt;0,INDEX('Capacity Summary'!$H$139:$BG$238,MATCH('Capacity Backing (Hide)'!BX$132,'Capacity Summary'!$B$139:$B$238,0),MATCH('Capacity Backing (Hide)'!$A177,'Capacity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7"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(Hide)'!$A177,'Capacity Summary'!$H$138:$BG$138,0))="x",INDEX('Capacity Summary'!$C$139:$E$238,MATCH('Capacity Backing (Hide)'!BY$132,'Capacity Summary'!$B$139:$B$238,0),4),IF(INDEX('Capacity Summary'!$H$139:$BG$238,MATCH('Capacity Backing (Hide)'!BY$132,'Capacity Summary'!$B$139:$B$238,0),MATCH('Capacity Backing (Hide)'!$A177,'Capacity Summary'!$H$138:$BG$138,0))&lt;&gt;0,INDEX('Capacity Summary'!$H$139:$BG$238,MATCH('Capacity Backing (Hide)'!BY$132,'Capacity Summary'!$B$139:$B$238,0),MATCH('Capacity Backing (Hide)'!$A177,'Capacity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7"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(Hide)'!$A177,'Capacity Summary'!$H$138:$BG$138,0))="x",INDEX('Capacity Summary'!$C$139:$E$238,MATCH('Capacity Backing (Hide)'!BZ$132,'Capacity Summary'!$B$139:$B$238,0),4),IF(INDEX('Capacity Summary'!$H$139:$BG$238,MATCH('Capacity Backing (Hide)'!BZ$132,'Capacity Summary'!$B$139:$B$238,0),MATCH('Capacity Backing (Hide)'!$A177,'Capacity Summary'!$H$138:$BG$138,0))&lt;&gt;0,INDEX('Capacity Summary'!$H$139:$BG$238,MATCH('Capacity Backing (Hide)'!BZ$132,'Capacity Summary'!$B$139:$B$238,0),MATCH('Capacity Backing (Hide)'!$A177,'Capacity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7"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(Hide)'!$A177,'Capacity Summary'!$H$138:$BG$138,0))="x",INDEX('Capacity Summary'!$C$139:$E$238,MATCH('Capacity Backing (Hide)'!CA$132,'Capacity Summary'!$B$139:$B$238,0),4),IF(INDEX('Capacity Summary'!$H$139:$BG$238,MATCH('Capacity Backing (Hide)'!CA$132,'Capacity Summary'!$B$139:$B$238,0),MATCH('Capacity Backing (Hide)'!$A177,'Capacity Summary'!$H$138:$BG$138,0))&lt;&gt;0,INDEX('Capacity Summary'!$H$139:$BG$238,MATCH('Capacity Backing (Hide)'!CA$132,'Capacity Summary'!$B$139:$B$238,0),MATCH('Capacity Backing (Hide)'!$A177,'Capacity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7"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(Hide)'!$A177,'Capacity Summary'!$H$138:$BG$138,0))="x",INDEX('Capacity Summary'!$C$139:$E$238,MATCH('Capacity Backing (Hide)'!CB$132,'Capacity Summary'!$B$139:$B$238,0),4),IF(INDEX('Capacity Summary'!$H$139:$BG$238,MATCH('Capacity Backing (Hide)'!CB$132,'Capacity Summary'!$B$139:$B$238,0),MATCH('Capacity Backing (Hide)'!$A177,'Capacity Summary'!$H$138:$BG$138,0))&lt;&gt;0,INDEX('Capacity Summary'!$H$139:$BG$238,MATCH('Capacity Backing (Hide)'!CB$132,'Capacity Summary'!$B$139:$B$238,0),MATCH('Capacity Backing (Hide)'!$A177,'Capacity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7"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(Hide)'!$A177,'Capacity Summary'!$H$138:$BG$138,0))="x",INDEX('Capacity Summary'!$C$139:$E$238,MATCH('Capacity Backing (Hide)'!CC$132,'Capacity Summary'!$B$139:$B$238,0),4),IF(INDEX('Capacity Summary'!$H$139:$BG$238,MATCH('Capacity Backing (Hide)'!CC$132,'Capacity Summary'!$B$139:$B$238,0),MATCH('Capacity Backing (Hide)'!$A177,'Capacity Summary'!$H$138:$BG$138,0))&lt;&gt;0,INDEX('Capacity Summary'!$H$139:$BG$238,MATCH('Capacity Backing (Hide)'!CC$132,'Capacity Summary'!$B$139:$B$238,0),MATCH('Capacity Backing (Hide)'!$A177,'Capacity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7"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(Hide)'!$A177,'Capacity Summary'!$H$138:$BG$138,0))="x",INDEX('Capacity Summary'!$C$139:$E$238,MATCH('Capacity Backing (Hide)'!CD$132,'Capacity Summary'!$B$139:$B$238,0),4),IF(INDEX('Capacity Summary'!$H$139:$BG$238,MATCH('Capacity Backing (Hide)'!CD$132,'Capacity Summary'!$B$139:$B$238,0),MATCH('Capacity Backing (Hide)'!$A177,'Capacity Summary'!$H$138:$BG$138,0))&lt;&gt;0,INDEX('Capacity Summary'!$H$139:$BG$238,MATCH('Capacity Backing (Hide)'!CD$132,'Capacity Summary'!$B$139:$B$238,0),MATCH('Capacity Backing (Hide)'!$A177,'Capacity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7"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(Hide)'!$A177,'Capacity Summary'!$H$138:$BG$138,0))="x",INDEX('Capacity Summary'!$C$139:$E$238,MATCH('Capacity Backing (Hide)'!CE$132,'Capacity Summary'!$B$139:$B$238,0),4),IF(INDEX('Capacity Summary'!$H$139:$BG$238,MATCH('Capacity Backing (Hide)'!CE$132,'Capacity Summary'!$B$139:$B$238,0),MATCH('Capacity Backing (Hide)'!$A177,'Capacity Summary'!$H$138:$BG$138,0))&lt;&gt;0,INDEX('Capacity Summary'!$H$139:$BG$238,MATCH('Capacity Backing (Hide)'!CE$132,'Capacity Summary'!$B$139:$B$238,0),MATCH('Capacity Backing (Hide)'!$A177,'Capacity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7"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(Hide)'!$A177,'Capacity Summary'!$H$138:$BG$138,0))="x",INDEX('Capacity Summary'!$C$139:$E$238,MATCH('Capacity Backing (Hide)'!CF$132,'Capacity Summary'!$B$139:$B$238,0),4),IF(INDEX('Capacity Summary'!$H$139:$BG$238,MATCH('Capacity Backing (Hide)'!CF$132,'Capacity Summary'!$B$139:$B$238,0),MATCH('Capacity Backing (Hide)'!$A177,'Capacity Summary'!$H$138:$BG$138,0))&lt;&gt;0,INDEX('Capacity Summary'!$H$139:$BG$238,MATCH('Capacity Backing (Hide)'!CF$132,'Capacity Summary'!$B$139:$B$238,0),MATCH('Capacity Backing (Hide)'!$A177,'Capacity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7"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(Hide)'!$A177,'Capacity Summary'!$H$138:$BG$138,0))="x",INDEX('Capacity Summary'!$C$139:$E$238,MATCH('Capacity Backing (Hide)'!CG$132,'Capacity Summary'!$B$139:$B$238,0),4),IF(INDEX('Capacity Summary'!$H$139:$BG$238,MATCH('Capacity Backing (Hide)'!CG$132,'Capacity Summary'!$B$139:$B$238,0),MATCH('Capacity Backing (Hide)'!$A177,'Capacity Summary'!$H$138:$BG$138,0))&lt;&gt;0,INDEX('Capacity Summary'!$H$139:$BG$238,MATCH('Capacity Backing (Hide)'!CG$132,'Capacity Summary'!$B$139:$B$238,0),MATCH('Capacity Backing (Hide)'!$A177,'Capacity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7"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(Hide)'!$A177,'Capacity Summary'!$H$138:$BG$138,0))="x",INDEX('Capacity Summary'!$C$139:$E$238,MATCH('Capacity Backing (Hide)'!CH$132,'Capacity Summary'!$B$139:$B$238,0),4),IF(INDEX('Capacity Summary'!$H$139:$BG$238,MATCH('Capacity Backing (Hide)'!CH$132,'Capacity Summary'!$B$139:$B$238,0),MATCH('Capacity Backing (Hide)'!$A177,'Capacity Summary'!$H$138:$BG$138,0))&lt;&gt;0,INDEX('Capacity Summary'!$H$139:$BG$238,MATCH('Capacity Backing (Hide)'!CH$132,'Capacity Summary'!$B$139:$B$238,0),MATCH('Capacity Backing (Hide)'!$A177,'Capacity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7"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(Hide)'!$A177,'Capacity Summary'!$H$138:$BG$138,0))="x",INDEX('Capacity Summary'!$C$139:$E$238,MATCH('Capacity Backing (Hide)'!CI$132,'Capacity Summary'!$B$139:$B$238,0),4),IF(INDEX('Capacity Summary'!$H$139:$BG$238,MATCH('Capacity Backing (Hide)'!CI$132,'Capacity Summary'!$B$139:$B$238,0),MATCH('Capacity Backing (Hide)'!$A177,'Capacity Summary'!$H$138:$BG$138,0))&lt;&gt;0,INDEX('Capacity Summary'!$H$139:$BG$238,MATCH('Capacity Backing (Hide)'!CI$132,'Capacity Summary'!$B$139:$B$238,0),MATCH('Capacity Backing (Hide)'!$A177,'Capacity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7"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(Hide)'!$A177,'Capacity Summary'!$H$138:$BG$138,0))="x",INDEX('Capacity Summary'!$C$139:$E$238,MATCH('Capacity Backing (Hide)'!CJ$132,'Capacity Summary'!$B$139:$B$238,0),4),IF(INDEX('Capacity Summary'!$H$139:$BG$238,MATCH('Capacity Backing (Hide)'!CJ$132,'Capacity Summary'!$B$139:$B$238,0),MATCH('Capacity Backing (Hide)'!$A177,'Capacity Summary'!$H$138:$BG$138,0))&lt;&gt;0,INDEX('Capacity Summary'!$H$139:$BG$238,MATCH('Capacity Backing (Hide)'!CJ$132,'Capacity Summary'!$B$139:$B$238,0),MATCH('Capacity Backing (Hide)'!$A177,'Capacity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7"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(Hide)'!$A177,'Capacity Summary'!$H$138:$BG$138,0))="x",INDEX('Capacity Summary'!$C$139:$E$238,MATCH('Capacity Backing (Hide)'!CK$132,'Capacity Summary'!$B$139:$B$238,0),4),IF(INDEX('Capacity Summary'!$H$139:$BG$238,MATCH('Capacity Backing (Hide)'!CK$132,'Capacity Summary'!$B$139:$B$238,0),MATCH('Capacity Backing (Hide)'!$A177,'Capacity Summary'!$H$138:$BG$138,0))&lt;&gt;0,INDEX('Capacity Summary'!$H$139:$BG$238,MATCH('Capacity Backing (Hide)'!CK$132,'Capacity Summary'!$B$139:$B$238,0),MATCH('Capacity Backing (Hide)'!$A177,'Capacity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7"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(Hide)'!$A177,'Capacity Summary'!$H$138:$BG$138,0))="x",INDEX('Capacity Summary'!$C$139:$E$238,MATCH('Capacity Backing (Hide)'!CL$132,'Capacity Summary'!$B$139:$B$238,0),4),IF(INDEX('Capacity Summary'!$H$139:$BG$238,MATCH('Capacity Backing (Hide)'!CL$132,'Capacity Summary'!$B$139:$B$238,0),MATCH('Capacity Backing (Hide)'!$A177,'Capacity Summary'!$H$138:$BG$138,0))&lt;&gt;0,INDEX('Capacity Summary'!$H$139:$BG$238,MATCH('Capacity Backing (Hide)'!CL$132,'Capacity Summary'!$B$139:$B$238,0),MATCH('Capacity Backing (Hide)'!$A177,'Capacity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7"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(Hide)'!$A177,'Capacity Summary'!$H$138:$BG$138,0))="x",INDEX('Capacity Summary'!$C$139:$E$238,MATCH('Capacity Backing (Hide)'!CM$132,'Capacity Summary'!$B$139:$B$238,0),4),IF(INDEX('Capacity Summary'!$H$139:$BG$238,MATCH('Capacity Backing (Hide)'!CM$132,'Capacity Summary'!$B$139:$B$238,0),MATCH('Capacity Backing (Hide)'!$A177,'Capacity Summary'!$H$138:$BG$138,0))&lt;&gt;0,INDEX('Capacity Summary'!$H$139:$BG$238,MATCH('Capacity Backing (Hide)'!CM$132,'Capacity Summary'!$B$139:$B$238,0),MATCH('Capacity Backing (Hide)'!$A177,'Capacity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7"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(Hide)'!$A177,'Capacity Summary'!$H$138:$BG$138,0))="x",INDEX('Capacity Summary'!$C$139:$E$238,MATCH('Capacity Backing (Hide)'!CN$132,'Capacity Summary'!$B$139:$B$238,0),4),IF(INDEX('Capacity Summary'!$H$139:$BG$238,MATCH('Capacity Backing (Hide)'!CN$132,'Capacity Summary'!$B$139:$B$238,0),MATCH('Capacity Backing (Hide)'!$A177,'Capacity Summary'!$H$138:$BG$138,0))&lt;&gt;0,INDEX('Capacity Summary'!$H$139:$BG$238,MATCH('Capacity Backing (Hide)'!CN$132,'Capacity Summary'!$B$139:$B$238,0),MATCH('Capacity Backing (Hide)'!$A177,'Capacity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7"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(Hide)'!$A177,'Capacity Summary'!$H$138:$BG$138,0))="x",INDEX('Capacity Summary'!$C$139:$E$238,MATCH('Capacity Backing (Hide)'!CO$132,'Capacity Summary'!$B$139:$B$238,0),4),IF(INDEX('Capacity Summary'!$H$139:$BG$238,MATCH('Capacity Backing (Hide)'!CO$132,'Capacity Summary'!$B$139:$B$238,0),MATCH('Capacity Backing (Hide)'!$A177,'Capacity Summary'!$H$138:$BG$138,0))&lt;&gt;0,INDEX('Capacity Summary'!$H$139:$BG$238,MATCH('Capacity Backing (Hide)'!CO$132,'Capacity Summary'!$B$139:$B$238,0),MATCH('Capacity Backing (Hide)'!$A177,'Capacity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7"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(Hide)'!$A177,'Capacity Summary'!$H$138:$BG$138,0))="x",INDEX('Capacity Summary'!$C$139:$E$238,MATCH('Capacity Backing (Hide)'!CP$132,'Capacity Summary'!$B$139:$B$238,0),4),IF(INDEX('Capacity Summary'!$H$139:$BG$238,MATCH('Capacity Backing (Hide)'!CP$132,'Capacity Summary'!$B$139:$B$238,0),MATCH('Capacity Backing (Hide)'!$A177,'Capacity Summary'!$H$138:$BG$138,0))&lt;&gt;0,INDEX('Capacity Summary'!$H$139:$BG$238,MATCH('Capacity Backing (Hide)'!CP$132,'Capacity Summary'!$B$139:$B$238,0),MATCH('Capacity Backing (Hide)'!$A177,'Capacity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7"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(Hide)'!$A177,'Capacity Summary'!$H$138:$BG$138,0))="x",INDEX('Capacity Summary'!$C$139:$E$238,MATCH('Capacity Backing (Hide)'!CQ$132,'Capacity Summary'!$B$139:$B$238,0),4),IF(INDEX('Capacity Summary'!$H$139:$BG$238,MATCH('Capacity Backing (Hide)'!CQ$132,'Capacity Summary'!$B$139:$B$238,0),MATCH('Capacity Backing (Hide)'!$A177,'Capacity Summary'!$H$138:$BG$138,0))&lt;&gt;0,INDEX('Capacity Summary'!$H$139:$BG$238,MATCH('Capacity Backing (Hide)'!CQ$132,'Capacity Summary'!$B$139:$B$238,0),MATCH('Capacity Backing (Hide)'!$A177,'Capacity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7"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(Hide)'!$A177,'Capacity Summary'!$H$138:$BG$138,0))="x",INDEX('Capacity Summary'!$C$139:$E$238,MATCH('Capacity Backing (Hide)'!CR$132,'Capacity Summary'!$B$139:$B$238,0),4),IF(INDEX('Capacity Summary'!$H$139:$BG$238,MATCH('Capacity Backing (Hide)'!CR$132,'Capacity Summary'!$B$139:$B$238,0),MATCH('Capacity Backing (Hide)'!$A177,'Capacity Summary'!$H$138:$BG$138,0))&lt;&gt;0,INDEX('Capacity Summary'!$H$139:$BG$238,MATCH('Capacity Backing (Hide)'!CR$132,'Capacity Summary'!$B$139:$B$238,0),MATCH('Capacity Backing (Hide)'!$A177,'Capacity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7"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(Hide)'!$A177,'Capacity Summary'!$H$138:$BG$138,0))="x",INDEX('Capacity Summary'!$C$139:$E$238,MATCH('Capacity Backing (Hide)'!CS$132,'Capacity Summary'!$B$139:$B$238,0),4),IF(INDEX('Capacity Summary'!$H$139:$BG$238,MATCH('Capacity Backing (Hide)'!CS$132,'Capacity Summary'!$B$139:$B$238,0),MATCH('Capacity Backing (Hide)'!$A177,'Capacity Summary'!$H$138:$BG$138,0))&lt;&gt;0,INDEX('Capacity Summary'!$H$139:$BG$238,MATCH('Capacity Backing (Hide)'!CS$132,'Capacity Summary'!$B$139:$B$238,0),MATCH('Capacity Backing (Hide)'!$A177,'Capacity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7"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(Hide)'!$A177,'Capacity Summary'!$H$138:$BG$138,0))="x",INDEX('Capacity Summary'!$C$139:$E$238,MATCH('Capacity Backing (Hide)'!CT$132,'Capacity Summary'!$B$139:$B$238,0),4),IF(INDEX('Capacity Summary'!$H$139:$BG$238,MATCH('Capacity Backing (Hide)'!CT$132,'Capacity Summary'!$B$139:$B$238,0),MATCH('Capacity Backing (Hide)'!$A177,'Capacity Summary'!$H$138:$BG$138,0))&lt;&gt;0,INDEX('Capacity Summary'!$H$139:$BG$238,MATCH('Capacity Backing (Hide)'!CT$132,'Capacity Summary'!$B$139:$B$238,0),MATCH('Capacity Backing (Hide)'!$A177,'Capacity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7"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(Hide)'!$A177,'Capacity Summary'!$H$138:$BG$138,0))="x",INDEX('Capacity Summary'!$C$139:$E$238,MATCH('Capacity Backing (Hide)'!CU$132,'Capacity Summary'!$B$139:$B$238,0),4),IF(INDEX('Capacity Summary'!$H$139:$BG$238,MATCH('Capacity Backing (Hide)'!CU$132,'Capacity Summary'!$B$139:$B$238,0),MATCH('Capacity Backing (Hide)'!$A177,'Capacity Summary'!$H$138:$BG$138,0))&lt;&gt;0,INDEX('Capacity Summary'!$H$139:$BG$238,MATCH('Capacity Backing (Hide)'!CU$132,'Capacity Summary'!$B$139:$B$238,0),MATCH('Capacity Backing (Hide)'!$A177,'Capacity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7"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(Hide)'!$A177,'Capacity Summary'!$H$138:$BG$138,0))="x",INDEX('Capacity Summary'!$C$139:$E$238,MATCH('Capacity Backing (Hide)'!CV$132,'Capacity Summary'!$B$139:$B$238,0),4),IF(INDEX('Capacity Summary'!$H$139:$BG$238,MATCH('Capacity Backing (Hide)'!CV$132,'Capacity Summary'!$B$139:$B$238,0),MATCH('Capacity Backing (Hide)'!$A177,'Capacity Summary'!$H$138:$BG$138,0))&lt;&gt;0,INDEX('Capacity Summary'!$H$139:$BG$238,MATCH('Capacity Backing (Hide)'!CV$132,'Capacity Summary'!$B$139:$B$238,0),MATCH('Capacity Backing (Hide)'!$A177,'Capacity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7"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(Hide)'!$A177,'Capacity Summary'!$H$138:$BG$138,0))="x",INDEX('Capacity Summary'!$C$139:$E$238,MATCH('Capacity Backing (Hide)'!CW$132,'Capacity Summary'!$B$139:$B$238,0),4),IF(INDEX('Capacity Summary'!$H$139:$BG$238,MATCH('Capacity Backing (Hide)'!CW$132,'Capacity Summary'!$B$139:$B$238,0),MATCH('Capacity Backing (Hide)'!$A177,'Capacity Summary'!$H$138:$BG$138,0))&lt;&gt;0,INDEX('Capacity Summary'!$H$139:$BG$238,MATCH('Capacity Backing (Hide)'!CW$132,'Capacity Summary'!$B$139:$B$238,0),MATCH('Capacity Backing (Hide)'!$A177,'Capacity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8" spans="1:101" x14ac:dyDescent="0.35">
      <c r="A178" s="2">
        <f ca="1">'Required Capacity (Hide)'!E48</f>
        <v>44529</v>
      </c>
      <c r="B178"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(Hide)'!$A178,'Capacity Summary'!$H$138:$BG$138,0))="x",INDEX('Capacity Summary'!$C$139:$E$238,MATCH('Capacity Backing (Hide)'!B$132,'Capacity Summary'!$B$139:$B$238,0),4),IF(INDEX('Capacity Summary'!$H$139:$BG$238,MATCH('Capacity Backing (Hide)'!B$132,'Capacity Summary'!$B$139:$B$238,0),MATCH('Capacity Backing (Hide)'!$A178,'Capacity Summary'!$H$138:$BG$138,0))&lt;&gt;0,INDEX('Capacity Summary'!$H$139:$BG$238,MATCH('Capacity Backing (Hide)'!B$132,'Capacity Summary'!$B$139:$B$238,0),MATCH('Capacity Backing (Hide)'!$A178,'Capacity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8"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(Hide)'!$A178,'Capacity Summary'!$H$138:$BG$138,0))="x",INDEX('Capacity Summary'!$C$139:$E$238,MATCH('Capacity Backing (Hide)'!C$132,'Capacity Summary'!$B$139:$B$238,0),4),IF(INDEX('Capacity Summary'!$H$139:$BG$238,MATCH('Capacity Backing (Hide)'!C$132,'Capacity Summary'!$B$139:$B$238,0),MATCH('Capacity Backing (Hide)'!$A178,'Capacity Summary'!$H$138:$BG$138,0))&lt;&gt;0,INDEX('Capacity Summary'!$H$139:$BG$238,MATCH('Capacity Backing (Hide)'!C$132,'Capacity Summary'!$B$139:$B$238,0),MATCH('Capacity Backing (Hide)'!$A178,'Capacity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8"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(Hide)'!$A178,'Capacity Summary'!$H$138:$BG$138,0))="x",INDEX('Capacity Summary'!$C$139:$E$238,MATCH('Capacity Backing (Hide)'!D$132,'Capacity Summary'!$B$139:$B$238,0),4),IF(INDEX('Capacity Summary'!$H$139:$BG$238,MATCH('Capacity Backing (Hide)'!D$132,'Capacity Summary'!$B$139:$B$238,0),MATCH('Capacity Backing (Hide)'!$A178,'Capacity Summary'!$H$138:$BG$138,0))&lt;&gt;0,INDEX('Capacity Summary'!$H$139:$BG$238,MATCH('Capacity Backing (Hide)'!D$132,'Capacity Summary'!$B$139:$B$238,0),MATCH('Capacity Backing (Hide)'!$A178,'Capacity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8"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(Hide)'!$A178,'Capacity Summary'!$H$138:$BG$138,0))="x",INDEX('Capacity Summary'!$C$139:$E$238,MATCH('Capacity Backing (Hide)'!E$132,'Capacity Summary'!$B$139:$B$238,0),4),IF(INDEX('Capacity Summary'!$H$139:$BG$238,MATCH('Capacity Backing (Hide)'!E$132,'Capacity Summary'!$B$139:$B$238,0),MATCH('Capacity Backing (Hide)'!$A178,'Capacity Summary'!$H$138:$BG$138,0))&lt;&gt;0,INDEX('Capacity Summary'!$H$139:$BG$238,MATCH('Capacity Backing (Hide)'!E$132,'Capacity Summary'!$B$139:$B$238,0),MATCH('Capacity Backing (Hide)'!$A178,'Capacity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8"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(Hide)'!$A178,'Capacity Summary'!$H$138:$BG$138,0))="x",INDEX('Capacity Summary'!$C$139:$E$238,MATCH('Capacity Backing (Hide)'!F$132,'Capacity Summary'!$B$139:$B$238,0),4),IF(INDEX('Capacity Summary'!$H$139:$BG$238,MATCH('Capacity Backing (Hide)'!F$132,'Capacity Summary'!$B$139:$B$238,0),MATCH('Capacity Backing (Hide)'!$A178,'Capacity Summary'!$H$138:$BG$138,0))&lt;&gt;0,INDEX('Capacity Summary'!$H$139:$BG$238,MATCH('Capacity Backing (Hide)'!F$132,'Capacity Summary'!$B$139:$B$238,0),MATCH('Capacity Backing (Hide)'!$A178,'Capacity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8"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(Hide)'!$A178,'Capacity Summary'!$H$138:$BG$138,0))="x",INDEX('Capacity Summary'!$C$139:$E$238,MATCH('Capacity Backing (Hide)'!G$132,'Capacity Summary'!$B$139:$B$238,0),4),IF(INDEX('Capacity Summary'!$H$139:$BG$238,MATCH('Capacity Backing (Hide)'!G$132,'Capacity Summary'!$B$139:$B$238,0),MATCH('Capacity Backing (Hide)'!$A178,'Capacity Summary'!$H$138:$BG$138,0))&lt;&gt;0,INDEX('Capacity Summary'!$H$139:$BG$238,MATCH('Capacity Backing (Hide)'!G$132,'Capacity Summary'!$B$139:$B$238,0),MATCH('Capacity Backing (Hide)'!$A178,'Capacity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8"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(Hide)'!$A178,'Capacity Summary'!$H$138:$BG$138,0))="x",INDEX('Capacity Summary'!$C$139:$E$238,MATCH('Capacity Backing (Hide)'!H$132,'Capacity Summary'!$B$139:$B$238,0),4),IF(INDEX('Capacity Summary'!$H$139:$BG$238,MATCH('Capacity Backing (Hide)'!H$132,'Capacity Summary'!$B$139:$B$238,0),MATCH('Capacity Backing (Hide)'!$A178,'Capacity Summary'!$H$138:$BG$138,0))&lt;&gt;0,INDEX('Capacity Summary'!$H$139:$BG$238,MATCH('Capacity Backing (Hide)'!H$132,'Capacity Summary'!$B$139:$B$238,0),MATCH('Capacity Backing (Hide)'!$A178,'Capacity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8"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(Hide)'!$A178,'Capacity Summary'!$H$138:$BG$138,0))="x",INDEX('Capacity Summary'!$C$139:$E$238,MATCH('Capacity Backing (Hide)'!I$132,'Capacity Summary'!$B$139:$B$238,0),4),IF(INDEX('Capacity Summary'!$H$139:$BG$238,MATCH('Capacity Backing (Hide)'!I$132,'Capacity Summary'!$B$139:$B$238,0),MATCH('Capacity Backing (Hide)'!$A178,'Capacity Summary'!$H$138:$BG$138,0))&lt;&gt;0,INDEX('Capacity Summary'!$H$139:$BG$238,MATCH('Capacity Backing (Hide)'!I$132,'Capacity Summary'!$B$139:$B$238,0),MATCH('Capacity Backing (Hide)'!$A178,'Capacity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8"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(Hide)'!$A178,'Capacity Summary'!$H$138:$BG$138,0))="x",INDEX('Capacity Summary'!$C$139:$E$238,MATCH('Capacity Backing (Hide)'!J$132,'Capacity Summary'!$B$139:$B$238,0),4),IF(INDEX('Capacity Summary'!$H$139:$BG$238,MATCH('Capacity Backing (Hide)'!J$132,'Capacity Summary'!$B$139:$B$238,0),MATCH('Capacity Backing (Hide)'!$A178,'Capacity Summary'!$H$138:$BG$138,0))&lt;&gt;0,INDEX('Capacity Summary'!$H$139:$BG$238,MATCH('Capacity Backing (Hide)'!J$132,'Capacity Summary'!$B$139:$B$238,0),MATCH('Capacity Backing (Hide)'!$A178,'Capacity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8"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(Hide)'!$A178,'Capacity Summary'!$H$138:$BG$138,0))="x",INDEX('Capacity Summary'!$C$139:$E$238,MATCH('Capacity Backing (Hide)'!K$132,'Capacity Summary'!$B$139:$B$238,0),4),IF(INDEX('Capacity Summary'!$H$139:$BG$238,MATCH('Capacity Backing (Hide)'!K$132,'Capacity Summary'!$B$139:$B$238,0),MATCH('Capacity Backing (Hide)'!$A178,'Capacity Summary'!$H$138:$BG$138,0))&lt;&gt;0,INDEX('Capacity Summary'!$H$139:$BG$238,MATCH('Capacity Backing (Hide)'!K$132,'Capacity Summary'!$B$139:$B$238,0),MATCH('Capacity Backing (Hide)'!$A178,'Capacity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8"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(Hide)'!$A178,'Capacity Summary'!$H$138:$BG$138,0))="x",INDEX('Capacity Summary'!$C$139:$E$238,MATCH('Capacity Backing (Hide)'!L$132,'Capacity Summary'!$B$139:$B$238,0),4),IF(INDEX('Capacity Summary'!$H$139:$BG$238,MATCH('Capacity Backing (Hide)'!L$132,'Capacity Summary'!$B$139:$B$238,0),MATCH('Capacity Backing (Hide)'!$A178,'Capacity Summary'!$H$138:$BG$138,0))&lt;&gt;0,INDEX('Capacity Summary'!$H$139:$BG$238,MATCH('Capacity Backing (Hide)'!L$132,'Capacity Summary'!$B$139:$B$238,0),MATCH('Capacity Backing (Hide)'!$A178,'Capacity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8"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(Hide)'!$A178,'Capacity Summary'!$H$138:$BG$138,0))="x",INDEX('Capacity Summary'!$C$139:$E$238,MATCH('Capacity Backing (Hide)'!M$132,'Capacity Summary'!$B$139:$B$238,0),4),IF(INDEX('Capacity Summary'!$H$139:$BG$238,MATCH('Capacity Backing (Hide)'!M$132,'Capacity Summary'!$B$139:$B$238,0),MATCH('Capacity Backing (Hide)'!$A178,'Capacity Summary'!$H$138:$BG$138,0))&lt;&gt;0,INDEX('Capacity Summary'!$H$139:$BG$238,MATCH('Capacity Backing (Hide)'!M$132,'Capacity Summary'!$B$139:$B$238,0),MATCH('Capacity Backing (Hide)'!$A178,'Capacity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8"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(Hide)'!$A178,'Capacity Summary'!$H$138:$BG$138,0))="x",INDEX('Capacity Summary'!$C$139:$E$238,MATCH('Capacity Backing (Hide)'!N$132,'Capacity Summary'!$B$139:$B$238,0),4),IF(INDEX('Capacity Summary'!$H$139:$BG$238,MATCH('Capacity Backing (Hide)'!N$132,'Capacity Summary'!$B$139:$B$238,0),MATCH('Capacity Backing (Hide)'!$A178,'Capacity Summary'!$H$138:$BG$138,0))&lt;&gt;0,INDEX('Capacity Summary'!$H$139:$BG$238,MATCH('Capacity Backing (Hide)'!N$132,'Capacity Summary'!$B$139:$B$238,0),MATCH('Capacity Backing (Hide)'!$A178,'Capacity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8"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(Hide)'!$A178,'Capacity Summary'!$H$138:$BG$138,0))="x",INDEX('Capacity Summary'!$C$139:$E$238,MATCH('Capacity Backing (Hide)'!O$132,'Capacity Summary'!$B$139:$B$238,0),4),IF(INDEX('Capacity Summary'!$H$139:$BG$238,MATCH('Capacity Backing (Hide)'!O$132,'Capacity Summary'!$B$139:$B$238,0),MATCH('Capacity Backing (Hide)'!$A178,'Capacity Summary'!$H$138:$BG$138,0))&lt;&gt;0,INDEX('Capacity Summary'!$H$139:$BG$238,MATCH('Capacity Backing (Hide)'!O$132,'Capacity Summary'!$B$139:$B$238,0),MATCH('Capacity Backing (Hide)'!$A178,'Capacity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8"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(Hide)'!$A178,'Capacity Summary'!$H$138:$BG$138,0))="x",INDEX('Capacity Summary'!$C$139:$E$238,MATCH('Capacity Backing (Hide)'!P$132,'Capacity Summary'!$B$139:$B$238,0),4),IF(INDEX('Capacity Summary'!$H$139:$BG$238,MATCH('Capacity Backing (Hide)'!P$132,'Capacity Summary'!$B$139:$B$238,0),MATCH('Capacity Backing (Hide)'!$A178,'Capacity Summary'!$H$138:$BG$138,0))&lt;&gt;0,INDEX('Capacity Summary'!$H$139:$BG$238,MATCH('Capacity Backing (Hide)'!P$132,'Capacity Summary'!$B$139:$B$238,0),MATCH('Capacity Backing (Hide)'!$A178,'Capacity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8"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(Hide)'!$A178,'Capacity Summary'!$H$138:$BG$138,0))="x",INDEX('Capacity Summary'!$C$139:$E$238,MATCH('Capacity Backing (Hide)'!Q$132,'Capacity Summary'!$B$139:$B$238,0),4),IF(INDEX('Capacity Summary'!$H$139:$BG$238,MATCH('Capacity Backing (Hide)'!Q$132,'Capacity Summary'!$B$139:$B$238,0),MATCH('Capacity Backing (Hide)'!$A178,'Capacity Summary'!$H$138:$BG$138,0))&lt;&gt;0,INDEX('Capacity Summary'!$H$139:$BG$238,MATCH('Capacity Backing (Hide)'!Q$132,'Capacity Summary'!$B$139:$B$238,0),MATCH('Capacity Backing (Hide)'!$A178,'Capacity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8"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(Hide)'!$A178,'Capacity Summary'!$H$138:$BG$138,0))="x",INDEX('Capacity Summary'!$C$139:$E$238,MATCH('Capacity Backing (Hide)'!R$132,'Capacity Summary'!$B$139:$B$238,0),4),IF(INDEX('Capacity Summary'!$H$139:$BG$238,MATCH('Capacity Backing (Hide)'!R$132,'Capacity Summary'!$B$139:$B$238,0),MATCH('Capacity Backing (Hide)'!$A178,'Capacity Summary'!$H$138:$BG$138,0))&lt;&gt;0,INDEX('Capacity Summary'!$H$139:$BG$238,MATCH('Capacity Backing (Hide)'!R$132,'Capacity Summary'!$B$139:$B$238,0),MATCH('Capacity Backing (Hide)'!$A178,'Capacity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8"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(Hide)'!$A178,'Capacity Summary'!$H$138:$BG$138,0))="x",INDEX('Capacity Summary'!$C$139:$E$238,MATCH('Capacity Backing (Hide)'!S$132,'Capacity Summary'!$B$139:$B$238,0),4),IF(INDEX('Capacity Summary'!$H$139:$BG$238,MATCH('Capacity Backing (Hide)'!S$132,'Capacity Summary'!$B$139:$B$238,0),MATCH('Capacity Backing (Hide)'!$A178,'Capacity Summary'!$H$138:$BG$138,0))&lt;&gt;0,INDEX('Capacity Summary'!$H$139:$BG$238,MATCH('Capacity Backing (Hide)'!S$132,'Capacity Summary'!$B$139:$B$238,0),MATCH('Capacity Backing (Hide)'!$A178,'Capacity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8"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(Hide)'!$A178,'Capacity Summary'!$H$138:$BG$138,0))="x",INDEX('Capacity Summary'!$C$139:$E$238,MATCH('Capacity Backing (Hide)'!T$132,'Capacity Summary'!$B$139:$B$238,0),4),IF(INDEX('Capacity Summary'!$H$139:$BG$238,MATCH('Capacity Backing (Hide)'!T$132,'Capacity Summary'!$B$139:$B$238,0),MATCH('Capacity Backing (Hide)'!$A178,'Capacity Summary'!$H$138:$BG$138,0))&lt;&gt;0,INDEX('Capacity Summary'!$H$139:$BG$238,MATCH('Capacity Backing (Hide)'!T$132,'Capacity Summary'!$B$139:$B$238,0),MATCH('Capacity Backing (Hide)'!$A178,'Capacity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8"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(Hide)'!$A178,'Capacity Summary'!$H$138:$BG$138,0))="x",INDEX('Capacity Summary'!$C$139:$E$238,MATCH('Capacity Backing (Hide)'!U$132,'Capacity Summary'!$B$139:$B$238,0),4),IF(INDEX('Capacity Summary'!$H$139:$BG$238,MATCH('Capacity Backing (Hide)'!U$132,'Capacity Summary'!$B$139:$B$238,0),MATCH('Capacity Backing (Hide)'!$A178,'Capacity Summary'!$H$138:$BG$138,0))&lt;&gt;0,INDEX('Capacity Summary'!$H$139:$BG$238,MATCH('Capacity Backing (Hide)'!U$132,'Capacity Summary'!$B$139:$B$238,0),MATCH('Capacity Backing (Hide)'!$A178,'Capacity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8"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(Hide)'!$A178,'Capacity Summary'!$H$138:$BG$138,0))="x",INDEX('Capacity Summary'!$C$139:$E$238,MATCH('Capacity Backing (Hide)'!V$132,'Capacity Summary'!$B$139:$B$238,0),4),IF(INDEX('Capacity Summary'!$H$139:$BG$238,MATCH('Capacity Backing (Hide)'!V$132,'Capacity Summary'!$B$139:$B$238,0),MATCH('Capacity Backing (Hide)'!$A178,'Capacity Summary'!$H$138:$BG$138,0))&lt;&gt;0,INDEX('Capacity Summary'!$H$139:$BG$238,MATCH('Capacity Backing (Hide)'!V$132,'Capacity Summary'!$B$139:$B$238,0),MATCH('Capacity Backing (Hide)'!$A178,'Capacity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8"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(Hide)'!$A178,'Capacity Summary'!$H$138:$BG$138,0))="x",INDEX('Capacity Summary'!$C$139:$E$238,MATCH('Capacity Backing (Hide)'!W$132,'Capacity Summary'!$B$139:$B$238,0),4),IF(INDEX('Capacity Summary'!$H$139:$BG$238,MATCH('Capacity Backing (Hide)'!W$132,'Capacity Summary'!$B$139:$B$238,0),MATCH('Capacity Backing (Hide)'!$A178,'Capacity Summary'!$H$138:$BG$138,0))&lt;&gt;0,INDEX('Capacity Summary'!$H$139:$BG$238,MATCH('Capacity Backing (Hide)'!W$132,'Capacity Summary'!$B$139:$B$238,0),MATCH('Capacity Backing (Hide)'!$A178,'Capacity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8"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(Hide)'!$A178,'Capacity Summary'!$H$138:$BG$138,0))="x",INDEX('Capacity Summary'!$C$139:$E$238,MATCH('Capacity Backing (Hide)'!X$132,'Capacity Summary'!$B$139:$B$238,0),4),IF(INDEX('Capacity Summary'!$H$139:$BG$238,MATCH('Capacity Backing (Hide)'!X$132,'Capacity Summary'!$B$139:$B$238,0),MATCH('Capacity Backing (Hide)'!$A178,'Capacity Summary'!$H$138:$BG$138,0))&lt;&gt;0,INDEX('Capacity Summary'!$H$139:$BG$238,MATCH('Capacity Backing (Hide)'!X$132,'Capacity Summary'!$B$139:$B$238,0),MATCH('Capacity Backing (Hide)'!$A178,'Capacity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8"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(Hide)'!$A178,'Capacity Summary'!$H$138:$BG$138,0))="x",INDEX('Capacity Summary'!$C$139:$E$238,MATCH('Capacity Backing (Hide)'!Y$132,'Capacity Summary'!$B$139:$B$238,0),4),IF(INDEX('Capacity Summary'!$H$139:$BG$238,MATCH('Capacity Backing (Hide)'!Y$132,'Capacity Summary'!$B$139:$B$238,0),MATCH('Capacity Backing (Hide)'!$A178,'Capacity Summary'!$H$138:$BG$138,0))&lt;&gt;0,INDEX('Capacity Summary'!$H$139:$BG$238,MATCH('Capacity Backing (Hide)'!Y$132,'Capacity Summary'!$B$139:$B$238,0),MATCH('Capacity Backing (Hide)'!$A178,'Capacity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8"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(Hide)'!$A178,'Capacity Summary'!$H$138:$BG$138,0))="x",INDEX('Capacity Summary'!$C$139:$E$238,MATCH('Capacity Backing (Hide)'!Z$132,'Capacity Summary'!$B$139:$B$238,0),4),IF(INDEX('Capacity Summary'!$H$139:$BG$238,MATCH('Capacity Backing (Hide)'!Z$132,'Capacity Summary'!$B$139:$B$238,0),MATCH('Capacity Backing (Hide)'!$A178,'Capacity Summary'!$H$138:$BG$138,0))&lt;&gt;0,INDEX('Capacity Summary'!$H$139:$BG$238,MATCH('Capacity Backing (Hide)'!Z$132,'Capacity Summary'!$B$139:$B$238,0),MATCH('Capacity Backing (Hide)'!$A178,'Capacity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8"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(Hide)'!$A178,'Capacity Summary'!$H$138:$BG$138,0))="x",INDEX('Capacity Summary'!$C$139:$E$238,MATCH('Capacity Backing (Hide)'!AA$132,'Capacity Summary'!$B$139:$B$238,0),4),IF(INDEX('Capacity Summary'!$H$139:$BG$238,MATCH('Capacity Backing (Hide)'!AA$132,'Capacity Summary'!$B$139:$B$238,0),MATCH('Capacity Backing (Hide)'!$A178,'Capacity Summary'!$H$138:$BG$138,0))&lt;&gt;0,INDEX('Capacity Summary'!$H$139:$BG$238,MATCH('Capacity Backing (Hide)'!AA$132,'Capacity Summary'!$B$139:$B$238,0),MATCH('Capacity Backing (Hide)'!$A178,'Capacity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8"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(Hide)'!$A178,'Capacity Summary'!$H$138:$BG$138,0))="x",INDEX('Capacity Summary'!$C$139:$E$238,MATCH('Capacity Backing (Hide)'!AB$132,'Capacity Summary'!$B$139:$B$238,0),4),IF(INDEX('Capacity Summary'!$H$139:$BG$238,MATCH('Capacity Backing (Hide)'!AB$132,'Capacity Summary'!$B$139:$B$238,0),MATCH('Capacity Backing (Hide)'!$A178,'Capacity Summary'!$H$138:$BG$138,0))&lt;&gt;0,INDEX('Capacity Summary'!$H$139:$BG$238,MATCH('Capacity Backing (Hide)'!AB$132,'Capacity Summary'!$B$139:$B$238,0),MATCH('Capacity Backing (Hide)'!$A178,'Capacity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8"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(Hide)'!$A178,'Capacity Summary'!$H$138:$BG$138,0))="x",INDEX('Capacity Summary'!$C$139:$E$238,MATCH('Capacity Backing (Hide)'!AC$132,'Capacity Summary'!$B$139:$B$238,0),4),IF(INDEX('Capacity Summary'!$H$139:$BG$238,MATCH('Capacity Backing (Hide)'!AC$132,'Capacity Summary'!$B$139:$B$238,0),MATCH('Capacity Backing (Hide)'!$A178,'Capacity Summary'!$H$138:$BG$138,0))&lt;&gt;0,INDEX('Capacity Summary'!$H$139:$BG$238,MATCH('Capacity Backing (Hide)'!AC$132,'Capacity Summary'!$B$139:$B$238,0),MATCH('Capacity Backing (Hide)'!$A178,'Capacity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8"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(Hide)'!$A178,'Capacity Summary'!$H$138:$BG$138,0))="x",INDEX('Capacity Summary'!$C$139:$E$238,MATCH('Capacity Backing (Hide)'!AD$132,'Capacity Summary'!$B$139:$B$238,0),4),IF(INDEX('Capacity Summary'!$H$139:$BG$238,MATCH('Capacity Backing (Hide)'!AD$132,'Capacity Summary'!$B$139:$B$238,0),MATCH('Capacity Backing (Hide)'!$A178,'Capacity Summary'!$H$138:$BG$138,0))&lt;&gt;0,INDEX('Capacity Summary'!$H$139:$BG$238,MATCH('Capacity Backing (Hide)'!AD$132,'Capacity Summary'!$B$139:$B$238,0),MATCH('Capacity Backing (Hide)'!$A178,'Capacity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8"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(Hide)'!$A178,'Capacity Summary'!$H$138:$BG$138,0))="x",INDEX('Capacity Summary'!$C$139:$E$238,MATCH('Capacity Backing (Hide)'!AE$132,'Capacity Summary'!$B$139:$B$238,0),4),IF(INDEX('Capacity Summary'!$H$139:$BG$238,MATCH('Capacity Backing (Hide)'!AE$132,'Capacity Summary'!$B$139:$B$238,0),MATCH('Capacity Backing (Hide)'!$A178,'Capacity Summary'!$H$138:$BG$138,0))&lt;&gt;0,INDEX('Capacity Summary'!$H$139:$BG$238,MATCH('Capacity Backing (Hide)'!AE$132,'Capacity Summary'!$B$139:$B$238,0),MATCH('Capacity Backing (Hide)'!$A178,'Capacity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8"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(Hide)'!$A178,'Capacity Summary'!$H$138:$BG$138,0))="x",INDEX('Capacity Summary'!$C$139:$E$238,MATCH('Capacity Backing (Hide)'!AF$132,'Capacity Summary'!$B$139:$B$238,0),4),IF(INDEX('Capacity Summary'!$H$139:$BG$238,MATCH('Capacity Backing (Hide)'!AF$132,'Capacity Summary'!$B$139:$B$238,0),MATCH('Capacity Backing (Hide)'!$A178,'Capacity Summary'!$H$138:$BG$138,0))&lt;&gt;0,INDEX('Capacity Summary'!$H$139:$BG$238,MATCH('Capacity Backing (Hide)'!AF$132,'Capacity Summary'!$B$139:$B$238,0),MATCH('Capacity Backing (Hide)'!$A178,'Capacity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8"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(Hide)'!$A178,'Capacity Summary'!$H$138:$BG$138,0))="x",INDEX('Capacity Summary'!$C$139:$E$238,MATCH('Capacity Backing (Hide)'!AG$132,'Capacity Summary'!$B$139:$B$238,0),4),IF(INDEX('Capacity Summary'!$H$139:$BG$238,MATCH('Capacity Backing (Hide)'!AG$132,'Capacity Summary'!$B$139:$B$238,0),MATCH('Capacity Backing (Hide)'!$A178,'Capacity Summary'!$H$138:$BG$138,0))&lt;&gt;0,INDEX('Capacity Summary'!$H$139:$BG$238,MATCH('Capacity Backing (Hide)'!AG$132,'Capacity Summary'!$B$139:$B$238,0),MATCH('Capacity Backing (Hide)'!$A178,'Capacity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8"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(Hide)'!$A178,'Capacity Summary'!$H$138:$BG$138,0))="x",INDEX('Capacity Summary'!$C$139:$E$238,MATCH('Capacity Backing (Hide)'!AH$132,'Capacity Summary'!$B$139:$B$238,0),4),IF(INDEX('Capacity Summary'!$H$139:$BG$238,MATCH('Capacity Backing (Hide)'!AH$132,'Capacity Summary'!$B$139:$B$238,0),MATCH('Capacity Backing (Hide)'!$A178,'Capacity Summary'!$H$138:$BG$138,0))&lt;&gt;0,INDEX('Capacity Summary'!$H$139:$BG$238,MATCH('Capacity Backing (Hide)'!AH$132,'Capacity Summary'!$B$139:$B$238,0),MATCH('Capacity Backing (Hide)'!$A178,'Capacity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8"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(Hide)'!$A178,'Capacity Summary'!$H$138:$BG$138,0))="x",INDEX('Capacity Summary'!$C$139:$E$238,MATCH('Capacity Backing (Hide)'!AI$132,'Capacity Summary'!$B$139:$B$238,0),4),IF(INDEX('Capacity Summary'!$H$139:$BG$238,MATCH('Capacity Backing (Hide)'!AI$132,'Capacity Summary'!$B$139:$B$238,0),MATCH('Capacity Backing (Hide)'!$A178,'Capacity Summary'!$H$138:$BG$138,0))&lt;&gt;0,INDEX('Capacity Summary'!$H$139:$BG$238,MATCH('Capacity Backing (Hide)'!AI$132,'Capacity Summary'!$B$139:$B$238,0),MATCH('Capacity Backing (Hide)'!$A178,'Capacity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8"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(Hide)'!$A178,'Capacity Summary'!$H$138:$BG$138,0))="x",INDEX('Capacity Summary'!$C$139:$E$238,MATCH('Capacity Backing (Hide)'!AJ$132,'Capacity Summary'!$B$139:$B$238,0),4),IF(INDEX('Capacity Summary'!$H$139:$BG$238,MATCH('Capacity Backing (Hide)'!AJ$132,'Capacity Summary'!$B$139:$B$238,0),MATCH('Capacity Backing (Hide)'!$A178,'Capacity Summary'!$H$138:$BG$138,0))&lt;&gt;0,INDEX('Capacity Summary'!$H$139:$BG$238,MATCH('Capacity Backing (Hide)'!AJ$132,'Capacity Summary'!$B$139:$B$238,0),MATCH('Capacity Backing (Hide)'!$A178,'Capacity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8"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(Hide)'!$A178,'Capacity Summary'!$H$138:$BG$138,0))="x",INDEX('Capacity Summary'!$C$139:$E$238,MATCH('Capacity Backing (Hide)'!AK$132,'Capacity Summary'!$B$139:$B$238,0),4),IF(INDEX('Capacity Summary'!$H$139:$BG$238,MATCH('Capacity Backing (Hide)'!AK$132,'Capacity Summary'!$B$139:$B$238,0),MATCH('Capacity Backing (Hide)'!$A178,'Capacity Summary'!$H$138:$BG$138,0))&lt;&gt;0,INDEX('Capacity Summary'!$H$139:$BG$238,MATCH('Capacity Backing (Hide)'!AK$132,'Capacity Summary'!$B$139:$B$238,0),MATCH('Capacity Backing (Hide)'!$A178,'Capacity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8"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(Hide)'!$A178,'Capacity Summary'!$H$138:$BG$138,0))="x",INDEX('Capacity Summary'!$C$139:$E$238,MATCH('Capacity Backing (Hide)'!AL$132,'Capacity Summary'!$B$139:$B$238,0),4),IF(INDEX('Capacity Summary'!$H$139:$BG$238,MATCH('Capacity Backing (Hide)'!AL$132,'Capacity Summary'!$B$139:$B$238,0),MATCH('Capacity Backing (Hide)'!$A178,'Capacity Summary'!$H$138:$BG$138,0))&lt;&gt;0,INDEX('Capacity Summary'!$H$139:$BG$238,MATCH('Capacity Backing (Hide)'!AL$132,'Capacity Summary'!$B$139:$B$238,0),MATCH('Capacity Backing (Hide)'!$A178,'Capacity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8"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(Hide)'!$A178,'Capacity Summary'!$H$138:$BG$138,0))="x",INDEX('Capacity Summary'!$C$139:$E$238,MATCH('Capacity Backing (Hide)'!AM$132,'Capacity Summary'!$B$139:$B$238,0),4),IF(INDEX('Capacity Summary'!$H$139:$BG$238,MATCH('Capacity Backing (Hide)'!AM$132,'Capacity Summary'!$B$139:$B$238,0),MATCH('Capacity Backing (Hide)'!$A178,'Capacity Summary'!$H$138:$BG$138,0))&lt;&gt;0,INDEX('Capacity Summary'!$H$139:$BG$238,MATCH('Capacity Backing (Hide)'!AM$132,'Capacity Summary'!$B$139:$B$238,0),MATCH('Capacity Backing (Hide)'!$A178,'Capacity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8"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(Hide)'!$A178,'Capacity Summary'!$H$138:$BG$138,0))="x",INDEX('Capacity Summary'!$C$139:$E$238,MATCH('Capacity Backing (Hide)'!AN$132,'Capacity Summary'!$B$139:$B$238,0),4),IF(INDEX('Capacity Summary'!$H$139:$BG$238,MATCH('Capacity Backing (Hide)'!AN$132,'Capacity Summary'!$B$139:$B$238,0),MATCH('Capacity Backing (Hide)'!$A178,'Capacity Summary'!$H$138:$BG$138,0))&lt;&gt;0,INDEX('Capacity Summary'!$H$139:$BG$238,MATCH('Capacity Backing (Hide)'!AN$132,'Capacity Summary'!$B$139:$B$238,0),MATCH('Capacity Backing (Hide)'!$A178,'Capacity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8"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(Hide)'!$A178,'Capacity Summary'!$H$138:$BG$138,0))="x",INDEX('Capacity Summary'!$C$139:$E$238,MATCH('Capacity Backing (Hide)'!AO$132,'Capacity Summary'!$B$139:$B$238,0),4),IF(INDEX('Capacity Summary'!$H$139:$BG$238,MATCH('Capacity Backing (Hide)'!AO$132,'Capacity Summary'!$B$139:$B$238,0),MATCH('Capacity Backing (Hide)'!$A178,'Capacity Summary'!$H$138:$BG$138,0))&lt;&gt;0,INDEX('Capacity Summary'!$H$139:$BG$238,MATCH('Capacity Backing (Hide)'!AO$132,'Capacity Summary'!$B$139:$B$238,0),MATCH('Capacity Backing (Hide)'!$A178,'Capacity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8"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(Hide)'!$A178,'Capacity Summary'!$H$138:$BG$138,0))="x",INDEX('Capacity Summary'!$C$139:$E$238,MATCH('Capacity Backing (Hide)'!AP$132,'Capacity Summary'!$B$139:$B$238,0),4),IF(INDEX('Capacity Summary'!$H$139:$BG$238,MATCH('Capacity Backing (Hide)'!AP$132,'Capacity Summary'!$B$139:$B$238,0),MATCH('Capacity Backing (Hide)'!$A178,'Capacity Summary'!$H$138:$BG$138,0))&lt;&gt;0,INDEX('Capacity Summary'!$H$139:$BG$238,MATCH('Capacity Backing (Hide)'!AP$132,'Capacity Summary'!$B$139:$B$238,0),MATCH('Capacity Backing (Hide)'!$A178,'Capacity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8"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(Hide)'!$A178,'Capacity Summary'!$H$138:$BG$138,0))="x",INDEX('Capacity Summary'!$C$139:$E$238,MATCH('Capacity Backing (Hide)'!AQ$132,'Capacity Summary'!$B$139:$B$238,0),4),IF(INDEX('Capacity Summary'!$H$139:$BG$238,MATCH('Capacity Backing (Hide)'!AQ$132,'Capacity Summary'!$B$139:$B$238,0),MATCH('Capacity Backing (Hide)'!$A178,'Capacity Summary'!$H$138:$BG$138,0))&lt;&gt;0,INDEX('Capacity Summary'!$H$139:$BG$238,MATCH('Capacity Backing (Hide)'!AQ$132,'Capacity Summary'!$B$139:$B$238,0),MATCH('Capacity Backing (Hide)'!$A178,'Capacity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8"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(Hide)'!$A178,'Capacity Summary'!$H$138:$BG$138,0))="x",INDEX('Capacity Summary'!$C$139:$E$238,MATCH('Capacity Backing (Hide)'!AR$132,'Capacity Summary'!$B$139:$B$238,0),4),IF(INDEX('Capacity Summary'!$H$139:$BG$238,MATCH('Capacity Backing (Hide)'!AR$132,'Capacity Summary'!$B$139:$B$238,0),MATCH('Capacity Backing (Hide)'!$A178,'Capacity Summary'!$H$138:$BG$138,0))&lt;&gt;0,INDEX('Capacity Summary'!$H$139:$BG$238,MATCH('Capacity Backing (Hide)'!AR$132,'Capacity Summary'!$B$139:$B$238,0),MATCH('Capacity Backing (Hide)'!$A178,'Capacity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8"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(Hide)'!$A178,'Capacity Summary'!$H$138:$BG$138,0))="x",INDEX('Capacity Summary'!$C$139:$E$238,MATCH('Capacity Backing (Hide)'!AS$132,'Capacity Summary'!$B$139:$B$238,0),4),IF(INDEX('Capacity Summary'!$H$139:$BG$238,MATCH('Capacity Backing (Hide)'!AS$132,'Capacity Summary'!$B$139:$B$238,0),MATCH('Capacity Backing (Hide)'!$A178,'Capacity Summary'!$H$138:$BG$138,0))&lt;&gt;0,INDEX('Capacity Summary'!$H$139:$BG$238,MATCH('Capacity Backing (Hide)'!AS$132,'Capacity Summary'!$B$139:$B$238,0),MATCH('Capacity Backing (Hide)'!$A178,'Capacity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8"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(Hide)'!$A178,'Capacity Summary'!$H$138:$BG$138,0))="x",INDEX('Capacity Summary'!$C$139:$E$238,MATCH('Capacity Backing (Hide)'!AT$132,'Capacity Summary'!$B$139:$B$238,0),4),IF(INDEX('Capacity Summary'!$H$139:$BG$238,MATCH('Capacity Backing (Hide)'!AT$132,'Capacity Summary'!$B$139:$B$238,0),MATCH('Capacity Backing (Hide)'!$A178,'Capacity Summary'!$H$138:$BG$138,0))&lt;&gt;0,INDEX('Capacity Summary'!$H$139:$BG$238,MATCH('Capacity Backing (Hide)'!AT$132,'Capacity Summary'!$B$139:$B$238,0),MATCH('Capacity Backing (Hide)'!$A178,'Capacity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8"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(Hide)'!$A178,'Capacity Summary'!$H$138:$BG$138,0))="x",INDEX('Capacity Summary'!$C$139:$E$238,MATCH('Capacity Backing (Hide)'!AU$132,'Capacity Summary'!$B$139:$B$238,0),4),IF(INDEX('Capacity Summary'!$H$139:$BG$238,MATCH('Capacity Backing (Hide)'!AU$132,'Capacity Summary'!$B$139:$B$238,0),MATCH('Capacity Backing (Hide)'!$A178,'Capacity Summary'!$H$138:$BG$138,0))&lt;&gt;0,INDEX('Capacity Summary'!$H$139:$BG$238,MATCH('Capacity Backing (Hide)'!AU$132,'Capacity Summary'!$B$139:$B$238,0),MATCH('Capacity Backing (Hide)'!$A178,'Capacity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8"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(Hide)'!$A178,'Capacity Summary'!$H$138:$BG$138,0))="x",INDEX('Capacity Summary'!$C$139:$E$238,MATCH('Capacity Backing (Hide)'!AV$132,'Capacity Summary'!$B$139:$B$238,0),4),IF(INDEX('Capacity Summary'!$H$139:$BG$238,MATCH('Capacity Backing (Hide)'!AV$132,'Capacity Summary'!$B$139:$B$238,0),MATCH('Capacity Backing (Hide)'!$A178,'Capacity Summary'!$H$138:$BG$138,0))&lt;&gt;0,INDEX('Capacity Summary'!$H$139:$BG$238,MATCH('Capacity Backing (Hide)'!AV$132,'Capacity Summary'!$B$139:$B$238,0),MATCH('Capacity Backing (Hide)'!$A178,'Capacity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8"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(Hide)'!$A178,'Capacity Summary'!$H$138:$BG$138,0))="x",INDEX('Capacity Summary'!$C$139:$E$238,MATCH('Capacity Backing (Hide)'!AW$132,'Capacity Summary'!$B$139:$B$238,0),4),IF(INDEX('Capacity Summary'!$H$139:$BG$238,MATCH('Capacity Backing (Hide)'!AW$132,'Capacity Summary'!$B$139:$B$238,0),MATCH('Capacity Backing (Hide)'!$A178,'Capacity Summary'!$H$138:$BG$138,0))&lt;&gt;0,INDEX('Capacity Summary'!$H$139:$BG$238,MATCH('Capacity Backing (Hide)'!AW$132,'Capacity Summary'!$B$139:$B$238,0),MATCH('Capacity Backing (Hide)'!$A178,'Capacity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8"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(Hide)'!$A178,'Capacity Summary'!$H$138:$BG$138,0))="x",INDEX('Capacity Summary'!$C$139:$E$238,MATCH('Capacity Backing (Hide)'!AX$132,'Capacity Summary'!$B$139:$B$238,0),4),IF(INDEX('Capacity Summary'!$H$139:$BG$238,MATCH('Capacity Backing (Hide)'!AX$132,'Capacity Summary'!$B$139:$B$238,0),MATCH('Capacity Backing (Hide)'!$A178,'Capacity Summary'!$H$138:$BG$138,0))&lt;&gt;0,INDEX('Capacity Summary'!$H$139:$BG$238,MATCH('Capacity Backing (Hide)'!AX$132,'Capacity Summary'!$B$139:$B$238,0),MATCH('Capacity Backing (Hide)'!$A178,'Capacity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8"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(Hide)'!$A178,'Capacity Summary'!$H$138:$BG$138,0))="x",INDEX('Capacity Summary'!$C$139:$E$238,MATCH('Capacity Backing (Hide)'!AY$132,'Capacity Summary'!$B$139:$B$238,0),4),IF(INDEX('Capacity Summary'!$H$139:$BG$238,MATCH('Capacity Backing (Hide)'!AY$132,'Capacity Summary'!$B$139:$B$238,0),MATCH('Capacity Backing (Hide)'!$A178,'Capacity Summary'!$H$138:$BG$138,0))&lt;&gt;0,INDEX('Capacity Summary'!$H$139:$BG$238,MATCH('Capacity Backing (Hide)'!AY$132,'Capacity Summary'!$B$139:$B$238,0),MATCH('Capacity Backing (Hide)'!$A178,'Capacity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8"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(Hide)'!$A178,'Capacity Summary'!$H$138:$BG$138,0))="x",INDEX('Capacity Summary'!$C$139:$E$238,MATCH('Capacity Backing (Hide)'!AZ$132,'Capacity Summary'!$B$139:$B$238,0),4),IF(INDEX('Capacity Summary'!$H$139:$BG$238,MATCH('Capacity Backing (Hide)'!AZ$132,'Capacity Summary'!$B$139:$B$238,0),MATCH('Capacity Backing (Hide)'!$A178,'Capacity Summary'!$H$138:$BG$138,0))&lt;&gt;0,INDEX('Capacity Summary'!$H$139:$BG$238,MATCH('Capacity Backing (Hide)'!AZ$132,'Capacity Summary'!$B$139:$B$238,0),MATCH('Capacity Backing (Hide)'!$A178,'Capacity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8"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(Hide)'!$A178,'Capacity Summary'!$H$138:$BG$138,0))="x",INDEX('Capacity Summary'!$C$139:$E$238,MATCH('Capacity Backing (Hide)'!BA$132,'Capacity Summary'!$B$139:$B$238,0),4),IF(INDEX('Capacity Summary'!$H$139:$BG$238,MATCH('Capacity Backing (Hide)'!BA$132,'Capacity Summary'!$B$139:$B$238,0),MATCH('Capacity Backing (Hide)'!$A178,'Capacity Summary'!$H$138:$BG$138,0))&lt;&gt;0,INDEX('Capacity Summary'!$H$139:$BG$238,MATCH('Capacity Backing (Hide)'!BA$132,'Capacity Summary'!$B$139:$B$238,0),MATCH('Capacity Backing (Hide)'!$A178,'Capacity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8"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(Hide)'!$A178,'Capacity Summary'!$H$138:$BG$138,0))="x",INDEX('Capacity Summary'!$C$139:$E$238,MATCH('Capacity Backing (Hide)'!BB$132,'Capacity Summary'!$B$139:$B$238,0),4),IF(INDEX('Capacity Summary'!$H$139:$BG$238,MATCH('Capacity Backing (Hide)'!BB$132,'Capacity Summary'!$B$139:$B$238,0),MATCH('Capacity Backing (Hide)'!$A178,'Capacity Summary'!$H$138:$BG$138,0))&lt;&gt;0,INDEX('Capacity Summary'!$H$139:$BG$238,MATCH('Capacity Backing (Hide)'!BB$132,'Capacity Summary'!$B$139:$B$238,0),MATCH('Capacity Backing (Hide)'!$A178,'Capacity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8"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(Hide)'!$A178,'Capacity Summary'!$H$138:$BG$138,0))="x",INDEX('Capacity Summary'!$C$139:$E$238,MATCH('Capacity Backing (Hide)'!BC$132,'Capacity Summary'!$B$139:$B$238,0),4),IF(INDEX('Capacity Summary'!$H$139:$BG$238,MATCH('Capacity Backing (Hide)'!BC$132,'Capacity Summary'!$B$139:$B$238,0),MATCH('Capacity Backing (Hide)'!$A178,'Capacity Summary'!$H$138:$BG$138,0))&lt;&gt;0,INDEX('Capacity Summary'!$H$139:$BG$238,MATCH('Capacity Backing (Hide)'!BC$132,'Capacity Summary'!$B$139:$B$238,0),MATCH('Capacity Backing (Hide)'!$A178,'Capacity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8"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(Hide)'!$A178,'Capacity Summary'!$H$138:$BG$138,0))="x",INDEX('Capacity Summary'!$C$139:$E$238,MATCH('Capacity Backing (Hide)'!BD$132,'Capacity Summary'!$B$139:$B$238,0),4),IF(INDEX('Capacity Summary'!$H$139:$BG$238,MATCH('Capacity Backing (Hide)'!BD$132,'Capacity Summary'!$B$139:$B$238,0),MATCH('Capacity Backing (Hide)'!$A178,'Capacity Summary'!$H$138:$BG$138,0))&lt;&gt;0,INDEX('Capacity Summary'!$H$139:$BG$238,MATCH('Capacity Backing (Hide)'!BD$132,'Capacity Summary'!$B$139:$B$238,0),MATCH('Capacity Backing (Hide)'!$A178,'Capacity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8"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(Hide)'!$A178,'Capacity Summary'!$H$138:$BG$138,0))="x",INDEX('Capacity Summary'!$C$139:$E$238,MATCH('Capacity Backing (Hide)'!BE$132,'Capacity Summary'!$B$139:$B$238,0),4),IF(INDEX('Capacity Summary'!$H$139:$BG$238,MATCH('Capacity Backing (Hide)'!BE$132,'Capacity Summary'!$B$139:$B$238,0),MATCH('Capacity Backing (Hide)'!$A178,'Capacity Summary'!$H$138:$BG$138,0))&lt;&gt;0,INDEX('Capacity Summary'!$H$139:$BG$238,MATCH('Capacity Backing (Hide)'!BE$132,'Capacity Summary'!$B$139:$B$238,0),MATCH('Capacity Backing (Hide)'!$A178,'Capacity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8"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(Hide)'!$A178,'Capacity Summary'!$H$138:$BG$138,0))="x",INDEX('Capacity Summary'!$C$139:$E$238,MATCH('Capacity Backing (Hide)'!BF$132,'Capacity Summary'!$B$139:$B$238,0),4),IF(INDEX('Capacity Summary'!$H$139:$BG$238,MATCH('Capacity Backing (Hide)'!BF$132,'Capacity Summary'!$B$139:$B$238,0),MATCH('Capacity Backing (Hide)'!$A178,'Capacity Summary'!$H$138:$BG$138,0))&lt;&gt;0,INDEX('Capacity Summary'!$H$139:$BG$238,MATCH('Capacity Backing (Hide)'!BF$132,'Capacity Summary'!$B$139:$B$238,0),MATCH('Capacity Backing (Hide)'!$A178,'Capacity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8"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(Hide)'!$A178,'Capacity Summary'!$H$138:$BG$138,0))="x",INDEX('Capacity Summary'!$C$139:$E$238,MATCH('Capacity Backing (Hide)'!BG$132,'Capacity Summary'!$B$139:$B$238,0),4),IF(INDEX('Capacity Summary'!$H$139:$BG$238,MATCH('Capacity Backing (Hide)'!BG$132,'Capacity Summary'!$B$139:$B$238,0),MATCH('Capacity Backing (Hide)'!$A178,'Capacity Summary'!$H$138:$BG$138,0))&lt;&gt;0,INDEX('Capacity Summary'!$H$139:$BG$238,MATCH('Capacity Backing (Hide)'!BG$132,'Capacity Summary'!$B$139:$B$238,0),MATCH('Capacity Backing (Hide)'!$A178,'Capacity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8"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(Hide)'!$A178,'Capacity Summary'!$H$138:$BG$138,0))="x",INDEX('Capacity Summary'!$C$139:$E$238,MATCH('Capacity Backing (Hide)'!BH$132,'Capacity Summary'!$B$139:$B$238,0),4),IF(INDEX('Capacity Summary'!$H$139:$BG$238,MATCH('Capacity Backing (Hide)'!BH$132,'Capacity Summary'!$B$139:$B$238,0),MATCH('Capacity Backing (Hide)'!$A178,'Capacity Summary'!$H$138:$BG$138,0))&lt;&gt;0,INDEX('Capacity Summary'!$H$139:$BG$238,MATCH('Capacity Backing (Hide)'!BH$132,'Capacity Summary'!$B$139:$B$238,0),MATCH('Capacity Backing (Hide)'!$A178,'Capacity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8"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(Hide)'!$A178,'Capacity Summary'!$H$138:$BG$138,0))="x",INDEX('Capacity Summary'!$C$139:$E$238,MATCH('Capacity Backing (Hide)'!BI$132,'Capacity Summary'!$B$139:$B$238,0),4),IF(INDEX('Capacity Summary'!$H$139:$BG$238,MATCH('Capacity Backing (Hide)'!BI$132,'Capacity Summary'!$B$139:$B$238,0),MATCH('Capacity Backing (Hide)'!$A178,'Capacity Summary'!$H$138:$BG$138,0))&lt;&gt;0,INDEX('Capacity Summary'!$H$139:$BG$238,MATCH('Capacity Backing (Hide)'!BI$132,'Capacity Summary'!$B$139:$B$238,0),MATCH('Capacity Backing (Hide)'!$A178,'Capacity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8"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(Hide)'!$A178,'Capacity Summary'!$H$138:$BG$138,0))="x",INDEX('Capacity Summary'!$C$139:$E$238,MATCH('Capacity Backing (Hide)'!BJ$132,'Capacity Summary'!$B$139:$B$238,0),4),IF(INDEX('Capacity Summary'!$H$139:$BG$238,MATCH('Capacity Backing (Hide)'!BJ$132,'Capacity Summary'!$B$139:$B$238,0),MATCH('Capacity Backing (Hide)'!$A178,'Capacity Summary'!$H$138:$BG$138,0))&lt;&gt;0,INDEX('Capacity Summary'!$H$139:$BG$238,MATCH('Capacity Backing (Hide)'!BJ$132,'Capacity Summary'!$B$139:$B$238,0),MATCH('Capacity Backing (Hide)'!$A178,'Capacity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8"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(Hide)'!$A178,'Capacity Summary'!$H$138:$BG$138,0))="x",INDEX('Capacity Summary'!$C$139:$E$238,MATCH('Capacity Backing (Hide)'!BK$132,'Capacity Summary'!$B$139:$B$238,0),4),IF(INDEX('Capacity Summary'!$H$139:$BG$238,MATCH('Capacity Backing (Hide)'!BK$132,'Capacity Summary'!$B$139:$B$238,0),MATCH('Capacity Backing (Hide)'!$A178,'Capacity Summary'!$H$138:$BG$138,0))&lt;&gt;0,INDEX('Capacity Summary'!$H$139:$BG$238,MATCH('Capacity Backing (Hide)'!BK$132,'Capacity Summary'!$B$139:$B$238,0),MATCH('Capacity Backing (Hide)'!$A178,'Capacity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8"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(Hide)'!$A178,'Capacity Summary'!$H$138:$BG$138,0))="x",INDEX('Capacity Summary'!$C$139:$E$238,MATCH('Capacity Backing (Hide)'!BL$132,'Capacity Summary'!$B$139:$B$238,0),4),IF(INDEX('Capacity Summary'!$H$139:$BG$238,MATCH('Capacity Backing (Hide)'!BL$132,'Capacity Summary'!$B$139:$B$238,0),MATCH('Capacity Backing (Hide)'!$A178,'Capacity Summary'!$H$138:$BG$138,0))&lt;&gt;0,INDEX('Capacity Summary'!$H$139:$BG$238,MATCH('Capacity Backing (Hide)'!BL$132,'Capacity Summary'!$B$139:$B$238,0),MATCH('Capacity Backing (Hide)'!$A178,'Capacity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8"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(Hide)'!$A178,'Capacity Summary'!$H$138:$BG$138,0))="x",INDEX('Capacity Summary'!$C$139:$E$238,MATCH('Capacity Backing (Hide)'!BM$132,'Capacity Summary'!$B$139:$B$238,0),4),IF(INDEX('Capacity Summary'!$H$139:$BG$238,MATCH('Capacity Backing (Hide)'!BM$132,'Capacity Summary'!$B$139:$B$238,0),MATCH('Capacity Backing (Hide)'!$A178,'Capacity Summary'!$H$138:$BG$138,0))&lt;&gt;0,INDEX('Capacity Summary'!$H$139:$BG$238,MATCH('Capacity Backing (Hide)'!BM$132,'Capacity Summary'!$B$139:$B$238,0),MATCH('Capacity Backing (Hide)'!$A178,'Capacity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8"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(Hide)'!$A178,'Capacity Summary'!$H$138:$BG$138,0))="x",INDEX('Capacity Summary'!$C$139:$E$238,MATCH('Capacity Backing (Hide)'!BN$132,'Capacity Summary'!$B$139:$B$238,0),4),IF(INDEX('Capacity Summary'!$H$139:$BG$238,MATCH('Capacity Backing (Hide)'!BN$132,'Capacity Summary'!$B$139:$B$238,0),MATCH('Capacity Backing (Hide)'!$A178,'Capacity Summary'!$H$138:$BG$138,0))&lt;&gt;0,INDEX('Capacity Summary'!$H$139:$BG$238,MATCH('Capacity Backing (Hide)'!BN$132,'Capacity Summary'!$B$139:$B$238,0),MATCH('Capacity Backing (Hide)'!$A178,'Capacity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8"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(Hide)'!$A178,'Capacity Summary'!$H$138:$BG$138,0))="x",INDEX('Capacity Summary'!$C$139:$E$238,MATCH('Capacity Backing (Hide)'!BO$132,'Capacity Summary'!$B$139:$B$238,0),4),IF(INDEX('Capacity Summary'!$H$139:$BG$238,MATCH('Capacity Backing (Hide)'!BO$132,'Capacity Summary'!$B$139:$B$238,0),MATCH('Capacity Backing (Hide)'!$A178,'Capacity Summary'!$H$138:$BG$138,0))&lt;&gt;0,INDEX('Capacity Summary'!$H$139:$BG$238,MATCH('Capacity Backing (Hide)'!BO$132,'Capacity Summary'!$B$139:$B$238,0),MATCH('Capacity Backing (Hide)'!$A178,'Capacity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8"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(Hide)'!$A178,'Capacity Summary'!$H$138:$BG$138,0))="x",INDEX('Capacity Summary'!$C$139:$E$238,MATCH('Capacity Backing (Hide)'!BP$132,'Capacity Summary'!$B$139:$B$238,0),4),IF(INDEX('Capacity Summary'!$H$139:$BG$238,MATCH('Capacity Backing (Hide)'!BP$132,'Capacity Summary'!$B$139:$B$238,0),MATCH('Capacity Backing (Hide)'!$A178,'Capacity Summary'!$H$138:$BG$138,0))&lt;&gt;0,INDEX('Capacity Summary'!$H$139:$BG$238,MATCH('Capacity Backing (Hide)'!BP$132,'Capacity Summary'!$B$139:$B$238,0),MATCH('Capacity Backing (Hide)'!$A178,'Capacity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8"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(Hide)'!$A178,'Capacity Summary'!$H$138:$BG$138,0))="x",INDEX('Capacity Summary'!$C$139:$E$238,MATCH('Capacity Backing (Hide)'!BQ$132,'Capacity Summary'!$B$139:$B$238,0),4),IF(INDEX('Capacity Summary'!$H$139:$BG$238,MATCH('Capacity Backing (Hide)'!BQ$132,'Capacity Summary'!$B$139:$B$238,0),MATCH('Capacity Backing (Hide)'!$A178,'Capacity Summary'!$H$138:$BG$138,0))&lt;&gt;0,INDEX('Capacity Summary'!$H$139:$BG$238,MATCH('Capacity Backing (Hide)'!BQ$132,'Capacity Summary'!$B$139:$B$238,0),MATCH('Capacity Backing (Hide)'!$A178,'Capacity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8"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(Hide)'!$A178,'Capacity Summary'!$H$138:$BG$138,0))="x",INDEX('Capacity Summary'!$C$139:$E$238,MATCH('Capacity Backing (Hide)'!BR$132,'Capacity Summary'!$B$139:$B$238,0),4),IF(INDEX('Capacity Summary'!$H$139:$BG$238,MATCH('Capacity Backing (Hide)'!BR$132,'Capacity Summary'!$B$139:$B$238,0),MATCH('Capacity Backing (Hide)'!$A178,'Capacity Summary'!$H$138:$BG$138,0))&lt;&gt;0,INDEX('Capacity Summary'!$H$139:$BG$238,MATCH('Capacity Backing (Hide)'!BR$132,'Capacity Summary'!$B$139:$B$238,0),MATCH('Capacity Backing (Hide)'!$A178,'Capacity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8"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(Hide)'!$A178,'Capacity Summary'!$H$138:$BG$138,0))="x",INDEX('Capacity Summary'!$C$139:$E$238,MATCH('Capacity Backing (Hide)'!BS$132,'Capacity Summary'!$B$139:$B$238,0),4),IF(INDEX('Capacity Summary'!$H$139:$BG$238,MATCH('Capacity Backing (Hide)'!BS$132,'Capacity Summary'!$B$139:$B$238,0),MATCH('Capacity Backing (Hide)'!$A178,'Capacity Summary'!$H$138:$BG$138,0))&lt;&gt;0,INDEX('Capacity Summary'!$H$139:$BG$238,MATCH('Capacity Backing (Hide)'!BS$132,'Capacity Summary'!$B$139:$B$238,0),MATCH('Capacity Backing (Hide)'!$A178,'Capacity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8"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(Hide)'!$A178,'Capacity Summary'!$H$138:$BG$138,0))="x",INDEX('Capacity Summary'!$C$139:$E$238,MATCH('Capacity Backing (Hide)'!BT$132,'Capacity Summary'!$B$139:$B$238,0),4),IF(INDEX('Capacity Summary'!$H$139:$BG$238,MATCH('Capacity Backing (Hide)'!BT$132,'Capacity Summary'!$B$139:$B$238,0),MATCH('Capacity Backing (Hide)'!$A178,'Capacity Summary'!$H$138:$BG$138,0))&lt;&gt;0,INDEX('Capacity Summary'!$H$139:$BG$238,MATCH('Capacity Backing (Hide)'!BT$132,'Capacity Summary'!$B$139:$B$238,0),MATCH('Capacity Backing (Hide)'!$A178,'Capacity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8"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(Hide)'!$A178,'Capacity Summary'!$H$138:$BG$138,0))="x",INDEX('Capacity Summary'!$C$139:$E$238,MATCH('Capacity Backing (Hide)'!BU$132,'Capacity Summary'!$B$139:$B$238,0),4),IF(INDEX('Capacity Summary'!$H$139:$BG$238,MATCH('Capacity Backing (Hide)'!BU$132,'Capacity Summary'!$B$139:$B$238,0),MATCH('Capacity Backing (Hide)'!$A178,'Capacity Summary'!$H$138:$BG$138,0))&lt;&gt;0,INDEX('Capacity Summary'!$H$139:$BG$238,MATCH('Capacity Backing (Hide)'!BU$132,'Capacity Summary'!$B$139:$B$238,0),MATCH('Capacity Backing (Hide)'!$A178,'Capacity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8"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(Hide)'!$A178,'Capacity Summary'!$H$138:$BG$138,0))="x",INDEX('Capacity Summary'!$C$139:$E$238,MATCH('Capacity Backing (Hide)'!BV$132,'Capacity Summary'!$B$139:$B$238,0),4),IF(INDEX('Capacity Summary'!$H$139:$BG$238,MATCH('Capacity Backing (Hide)'!BV$132,'Capacity Summary'!$B$139:$B$238,0),MATCH('Capacity Backing (Hide)'!$A178,'Capacity Summary'!$H$138:$BG$138,0))&lt;&gt;0,INDEX('Capacity Summary'!$H$139:$BG$238,MATCH('Capacity Backing (Hide)'!BV$132,'Capacity Summary'!$B$139:$B$238,0),MATCH('Capacity Backing (Hide)'!$A178,'Capacity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8"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(Hide)'!$A178,'Capacity Summary'!$H$138:$BG$138,0))="x",INDEX('Capacity Summary'!$C$139:$E$238,MATCH('Capacity Backing (Hide)'!BW$132,'Capacity Summary'!$B$139:$B$238,0),4),IF(INDEX('Capacity Summary'!$H$139:$BG$238,MATCH('Capacity Backing (Hide)'!BW$132,'Capacity Summary'!$B$139:$B$238,0),MATCH('Capacity Backing (Hide)'!$A178,'Capacity Summary'!$H$138:$BG$138,0))&lt;&gt;0,INDEX('Capacity Summary'!$H$139:$BG$238,MATCH('Capacity Backing (Hide)'!BW$132,'Capacity Summary'!$B$139:$B$238,0),MATCH('Capacity Backing (Hide)'!$A178,'Capacity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8"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(Hide)'!$A178,'Capacity Summary'!$H$138:$BG$138,0))="x",INDEX('Capacity Summary'!$C$139:$E$238,MATCH('Capacity Backing (Hide)'!BX$132,'Capacity Summary'!$B$139:$B$238,0),4),IF(INDEX('Capacity Summary'!$H$139:$BG$238,MATCH('Capacity Backing (Hide)'!BX$132,'Capacity Summary'!$B$139:$B$238,0),MATCH('Capacity Backing (Hide)'!$A178,'Capacity Summary'!$H$138:$BG$138,0))&lt;&gt;0,INDEX('Capacity Summary'!$H$139:$BG$238,MATCH('Capacity Backing (Hide)'!BX$132,'Capacity Summary'!$B$139:$B$238,0),MATCH('Capacity Backing (Hide)'!$A178,'Capacity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8"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(Hide)'!$A178,'Capacity Summary'!$H$138:$BG$138,0))="x",INDEX('Capacity Summary'!$C$139:$E$238,MATCH('Capacity Backing (Hide)'!BY$132,'Capacity Summary'!$B$139:$B$238,0),4),IF(INDEX('Capacity Summary'!$H$139:$BG$238,MATCH('Capacity Backing (Hide)'!BY$132,'Capacity Summary'!$B$139:$B$238,0),MATCH('Capacity Backing (Hide)'!$A178,'Capacity Summary'!$H$138:$BG$138,0))&lt;&gt;0,INDEX('Capacity Summary'!$H$139:$BG$238,MATCH('Capacity Backing (Hide)'!BY$132,'Capacity Summary'!$B$139:$B$238,0),MATCH('Capacity Backing (Hide)'!$A178,'Capacity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8"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(Hide)'!$A178,'Capacity Summary'!$H$138:$BG$138,0))="x",INDEX('Capacity Summary'!$C$139:$E$238,MATCH('Capacity Backing (Hide)'!BZ$132,'Capacity Summary'!$B$139:$B$238,0),4),IF(INDEX('Capacity Summary'!$H$139:$BG$238,MATCH('Capacity Backing (Hide)'!BZ$132,'Capacity Summary'!$B$139:$B$238,0),MATCH('Capacity Backing (Hide)'!$A178,'Capacity Summary'!$H$138:$BG$138,0))&lt;&gt;0,INDEX('Capacity Summary'!$H$139:$BG$238,MATCH('Capacity Backing (Hide)'!BZ$132,'Capacity Summary'!$B$139:$B$238,0),MATCH('Capacity Backing (Hide)'!$A178,'Capacity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8"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(Hide)'!$A178,'Capacity Summary'!$H$138:$BG$138,0))="x",INDEX('Capacity Summary'!$C$139:$E$238,MATCH('Capacity Backing (Hide)'!CA$132,'Capacity Summary'!$B$139:$B$238,0),4),IF(INDEX('Capacity Summary'!$H$139:$BG$238,MATCH('Capacity Backing (Hide)'!CA$132,'Capacity Summary'!$B$139:$B$238,0),MATCH('Capacity Backing (Hide)'!$A178,'Capacity Summary'!$H$138:$BG$138,0))&lt;&gt;0,INDEX('Capacity Summary'!$H$139:$BG$238,MATCH('Capacity Backing (Hide)'!CA$132,'Capacity Summary'!$B$139:$B$238,0),MATCH('Capacity Backing (Hide)'!$A178,'Capacity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8"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(Hide)'!$A178,'Capacity Summary'!$H$138:$BG$138,0))="x",INDEX('Capacity Summary'!$C$139:$E$238,MATCH('Capacity Backing (Hide)'!CB$132,'Capacity Summary'!$B$139:$B$238,0),4),IF(INDEX('Capacity Summary'!$H$139:$BG$238,MATCH('Capacity Backing (Hide)'!CB$132,'Capacity Summary'!$B$139:$B$238,0),MATCH('Capacity Backing (Hide)'!$A178,'Capacity Summary'!$H$138:$BG$138,0))&lt;&gt;0,INDEX('Capacity Summary'!$H$139:$BG$238,MATCH('Capacity Backing (Hide)'!CB$132,'Capacity Summary'!$B$139:$B$238,0),MATCH('Capacity Backing (Hide)'!$A178,'Capacity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8"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(Hide)'!$A178,'Capacity Summary'!$H$138:$BG$138,0))="x",INDEX('Capacity Summary'!$C$139:$E$238,MATCH('Capacity Backing (Hide)'!CC$132,'Capacity Summary'!$B$139:$B$238,0),4),IF(INDEX('Capacity Summary'!$H$139:$BG$238,MATCH('Capacity Backing (Hide)'!CC$132,'Capacity Summary'!$B$139:$B$238,0),MATCH('Capacity Backing (Hide)'!$A178,'Capacity Summary'!$H$138:$BG$138,0))&lt;&gt;0,INDEX('Capacity Summary'!$H$139:$BG$238,MATCH('Capacity Backing (Hide)'!CC$132,'Capacity Summary'!$B$139:$B$238,0),MATCH('Capacity Backing (Hide)'!$A178,'Capacity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8"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(Hide)'!$A178,'Capacity Summary'!$H$138:$BG$138,0))="x",INDEX('Capacity Summary'!$C$139:$E$238,MATCH('Capacity Backing (Hide)'!CD$132,'Capacity Summary'!$B$139:$B$238,0),4),IF(INDEX('Capacity Summary'!$H$139:$BG$238,MATCH('Capacity Backing (Hide)'!CD$132,'Capacity Summary'!$B$139:$B$238,0),MATCH('Capacity Backing (Hide)'!$A178,'Capacity Summary'!$H$138:$BG$138,0))&lt;&gt;0,INDEX('Capacity Summary'!$H$139:$BG$238,MATCH('Capacity Backing (Hide)'!CD$132,'Capacity Summary'!$B$139:$B$238,0),MATCH('Capacity Backing (Hide)'!$A178,'Capacity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8"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(Hide)'!$A178,'Capacity Summary'!$H$138:$BG$138,0))="x",INDEX('Capacity Summary'!$C$139:$E$238,MATCH('Capacity Backing (Hide)'!CE$132,'Capacity Summary'!$B$139:$B$238,0),4),IF(INDEX('Capacity Summary'!$H$139:$BG$238,MATCH('Capacity Backing (Hide)'!CE$132,'Capacity Summary'!$B$139:$B$238,0),MATCH('Capacity Backing (Hide)'!$A178,'Capacity Summary'!$H$138:$BG$138,0))&lt;&gt;0,INDEX('Capacity Summary'!$H$139:$BG$238,MATCH('Capacity Backing (Hide)'!CE$132,'Capacity Summary'!$B$139:$B$238,0),MATCH('Capacity Backing (Hide)'!$A178,'Capacity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8"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(Hide)'!$A178,'Capacity Summary'!$H$138:$BG$138,0))="x",INDEX('Capacity Summary'!$C$139:$E$238,MATCH('Capacity Backing (Hide)'!CF$132,'Capacity Summary'!$B$139:$B$238,0),4),IF(INDEX('Capacity Summary'!$H$139:$BG$238,MATCH('Capacity Backing (Hide)'!CF$132,'Capacity Summary'!$B$139:$B$238,0),MATCH('Capacity Backing (Hide)'!$A178,'Capacity Summary'!$H$138:$BG$138,0))&lt;&gt;0,INDEX('Capacity Summary'!$H$139:$BG$238,MATCH('Capacity Backing (Hide)'!CF$132,'Capacity Summary'!$B$139:$B$238,0),MATCH('Capacity Backing (Hide)'!$A178,'Capacity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8"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(Hide)'!$A178,'Capacity Summary'!$H$138:$BG$138,0))="x",INDEX('Capacity Summary'!$C$139:$E$238,MATCH('Capacity Backing (Hide)'!CG$132,'Capacity Summary'!$B$139:$B$238,0),4),IF(INDEX('Capacity Summary'!$H$139:$BG$238,MATCH('Capacity Backing (Hide)'!CG$132,'Capacity Summary'!$B$139:$B$238,0),MATCH('Capacity Backing (Hide)'!$A178,'Capacity Summary'!$H$138:$BG$138,0))&lt;&gt;0,INDEX('Capacity Summary'!$H$139:$BG$238,MATCH('Capacity Backing (Hide)'!CG$132,'Capacity Summary'!$B$139:$B$238,0),MATCH('Capacity Backing (Hide)'!$A178,'Capacity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8"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(Hide)'!$A178,'Capacity Summary'!$H$138:$BG$138,0))="x",INDEX('Capacity Summary'!$C$139:$E$238,MATCH('Capacity Backing (Hide)'!CH$132,'Capacity Summary'!$B$139:$B$238,0),4),IF(INDEX('Capacity Summary'!$H$139:$BG$238,MATCH('Capacity Backing (Hide)'!CH$132,'Capacity Summary'!$B$139:$B$238,0),MATCH('Capacity Backing (Hide)'!$A178,'Capacity Summary'!$H$138:$BG$138,0))&lt;&gt;0,INDEX('Capacity Summary'!$H$139:$BG$238,MATCH('Capacity Backing (Hide)'!CH$132,'Capacity Summary'!$B$139:$B$238,0),MATCH('Capacity Backing (Hide)'!$A178,'Capacity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8"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(Hide)'!$A178,'Capacity Summary'!$H$138:$BG$138,0))="x",INDEX('Capacity Summary'!$C$139:$E$238,MATCH('Capacity Backing (Hide)'!CI$132,'Capacity Summary'!$B$139:$B$238,0),4),IF(INDEX('Capacity Summary'!$H$139:$BG$238,MATCH('Capacity Backing (Hide)'!CI$132,'Capacity Summary'!$B$139:$B$238,0),MATCH('Capacity Backing (Hide)'!$A178,'Capacity Summary'!$H$138:$BG$138,0))&lt;&gt;0,INDEX('Capacity Summary'!$H$139:$BG$238,MATCH('Capacity Backing (Hide)'!CI$132,'Capacity Summary'!$B$139:$B$238,0),MATCH('Capacity Backing (Hide)'!$A178,'Capacity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8"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(Hide)'!$A178,'Capacity Summary'!$H$138:$BG$138,0))="x",INDEX('Capacity Summary'!$C$139:$E$238,MATCH('Capacity Backing (Hide)'!CJ$132,'Capacity Summary'!$B$139:$B$238,0),4),IF(INDEX('Capacity Summary'!$H$139:$BG$238,MATCH('Capacity Backing (Hide)'!CJ$132,'Capacity Summary'!$B$139:$B$238,0),MATCH('Capacity Backing (Hide)'!$A178,'Capacity Summary'!$H$138:$BG$138,0))&lt;&gt;0,INDEX('Capacity Summary'!$H$139:$BG$238,MATCH('Capacity Backing (Hide)'!CJ$132,'Capacity Summary'!$B$139:$B$238,0),MATCH('Capacity Backing (Hide)'!$A178,'Capacity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8"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(Hide)'!$A178,'Capacity Summary'!$H$138:$BG$138,0))="x",INDEX('Capacity Summary'!$C$139:$E$238,MATCH('Capacity Backing (Hide)'!CK$132,'Capacity Summary'!$B$139:$B$238,0),4),IF(INDEX('Capacity Summary'!$H$139:$BG$238,MATCH('Capacity Backing (Hide)'!CK$132,'Capacity Summary'!$B$139:$B$238,0),MATCH('Capacity Backing (Hide)'!$A178,'Capacity Summary'!$H$138:$BG$138,0))&lt;&gt;0,INDEX('Capacity Summary'!$H$139:$BG$238,MATCH('Capacity Backing (Hide)'!CK$132,'Capacity Summary'!$B$139:$B$238,0),MATCH('Capacity Backing (Hide)'!$A178,'Capacity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8"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(Hide)'!$A178,'Capacity Summary'!$H$138:$BG$138,0))="x",INDEX('Capacity Summary'!$C$139:$E$238,MATCH('Capacity Backing (Hide)'!CL$132,'Capacity Summary'!$B$139:$B$238,0),4),IF(INDEX('Capacity Summary'!$H$139:$BG$238,MATCH('Capacity Backing (Hide)'!CL$132,'Capacity Summary'!$B$139:$B$238,0),MATCH('Capacity Backing (Hide)'!$A178,'Capacity Summary'!$H$138:$BG$138,0))&lt;&gt;0,INDEX('Capacity Summary'!$H$139:$BG$238,MATCH('Capacity Backing (Hide)'!CL$132,'Capacity Summary'!$B$139:$B$238,0),MATCH('Capacity Backing (Hide)'!$A178,'Capacity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8"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(Hide)'!$A178,'Capacity Summary'!$H$138:$BG$138,0))="x",INDEX('Capacity Summary'!$C$139:$E$238,MATCH('Capacity Backing (Hide)'!CM$132,'Capacity Summary'!$B$139:$B$238,0),4),IF(INDEX('Capacity Summary'!$H$139:$BG$238,MATCH('Capacity Backing (Hide)'!CM$132,'Capacity Summary'!$B$139:$B$238,0),MATCH('Capacity Backing (Hide)'!$A178,'Capacity Summary'!$H$138:$BG$138,0))&lt;&gt;0,INDEX('Capacity Summary'!$H$139:$BG$238,MATCH('Capacity Backing (Hide)'!CM$132,'Capacity Summary'!$B$139:$B$238,0),MATCH('Capacity Backing (Hide)'!$A178,'Capacity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8"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(Hide)'!$A178,'Capacity Summary'!$H$138:$BG$138,0))="x",INDEX('Capacity Summary'!$C$139:$E$238,MATCH('Capacity Backing (Hide)'!CN$132,'Capacity Summary'!$B$139:$B$238,0),4),IF(INDEX('Capacity Summary'!$H$139:$BG$238,MATCH('Capacity Backing (Hide)'!CN$132,'Capacity Summary'!$B$139:$B$238,0),MATCH('Capacity Backing (Hide)'!$A178,'Capacity Summary'!$H$138:$BG$138,0))&lt;&gt;0,INDEX('Capacity Summary'!$H$139:$BG$238,MATCH('Capacity Backing (Hide)'!CN$132,'Capacity Summary'!$B$139:$B$238,0),MATCH('Capacity Backing (Hide)'!$A178,'Capacity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8"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(Hide)'!$A178,'Capacity Summary'!$H$138:$BG$138,0))="x",INDEX('Capacity Summary'!$C$139:$E$238,MATCH('Capacity Backing (Hide)'!CO$132,'Capacity Summary'!$B$139:$B$238,0),4),IF(INDEX('Capacity Summary'!$H$139:$BG$238,MATCH('Capacity Backing (Hide)'!CO$132,'Capacity Summary'!$B$139:$B$238,0),MATCH('Capacity Backing (Hide)'!$A178,'Capacity Summary'!$H$138:$BG$138,0))&lt;&gt;0,INDEX('Capacity Summary'!$H$139:$BG$238,MATCH('Capacity Backing (Hide)'!CO$132,'Capacity Summary'!$B$139:$B$238,0),MATCH('Capacity Backing (Hide)'!$A178,'Capacity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8"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(Hide)'!$A178,'Capacity Summary'!$H$138:$BG$138,0))="x",INDEX('Capacity Summary'!$C$139:$E$238,MATCH('Capacity Backing (Hide)'!CP$132,'Capacity Summary'!$B$139:$B$238,0),4),IF(INDEX('Capacity Summary'!$H$139:$BG$238,MATCH('Capacity Backing (Hide)'!CP$132,'Capacity Summary'!$B$139:$B$238,0),MATCH('Capacity Backing (Hide)'!$A178,'Capacity Summary'!$H$138:$BG$138,0))&lt;&gt;0,INDEX('Capacity Summary'!$H$139:$BG$238,MATCH('Capacity Backing (Hide)'!CP$132,'Capacity Summary'!$B$139:$B$238,0),MATCH('Capacity Backing (Hide)'!$A178,'Capacity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8"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(Hide)'!$A178,'Capacity Summary'!$H$138:$BG$138,0))="x",INDEX('Capacity Summary'!$C$139:$E$238,MATCH('Capacity Backing (Hide)'!CQ$132,'Capacity Summary'!$B$139:$B$238,0),4),IF(INDEX('Capacity Summary'!$H$139:$BG$238,MATCH('Capacity Backing (Hide)'!CQ$132,'Capacity Summary'!$B$139:$B$238,0),MATCH('Capacity Backing (Hide)'!$A178,'Capacity Summary'!$H$138:$BG$138,0))&lt;&gt;0,INDEX('Capacity Summary'!$H$139:$BG$238,MATCH('Capacity Backing (Hide)'!CQ$132,'Capacity Summary'!$B$139:$B$238,0),MATCH('Capacity Backing (Hide)'!$A178,'Capacity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8"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(Hide)'!$A178,'Capacity Summary'!$H$138:$BG$138,0))="x",INDEX('Capacity Summary'!$C$139:$E$238,MATCH('Capacity Backing (Hide)'!CR$132,'Capacity Summary'!$B$139:$B$238,0),4),IF(INDEX('Capacity Summary'!$H$139:$BG$238,MATCH('Capacity Backing (Hide)'!CR$132,'Capacity Summary'!$B$139:$B$238,0),MATCH('Capacity Backing (Hide)'!$A178,'Capacity Summary'!$H$138:$BG$138,0))&lt;&gt;0,INDEX('Capacity Summary'!$H$139:$BG$238,MATCH('Capacity Backing (Hide)'!CR$132,'Capacity Summary'!$B$139:$B$238,0),MATCH('Capacity Backing (Hide)'!$A178,'Capacity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8"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(Hide)'!$A178,'Capacity Summary'!$H$138:$BG$138,0))="x",INDEX('Capacity Summary'!$C$139:$E$238,MATCH('Capacity Backing (Hide)'!CS$132,'Capacity Summary'!$B$139:$B$238,0),4),IF(INDEX('Capacity Summary'!$H$139:$BG$238,MATCH('Capacity Backing (Hide)'!CS$132,'Capacity Summary'!$B$139:$B$238,0),MATCH('Capacity Backing (Hide)'!$A178,'Capacity Summary'!$H$138:$BG$138,0))&lt;&gt;0,INDEX('Capacity Summary'!$H$139:$BG$238,MATCH('Capacity Backing (Hide)'!CS$132,'Capacity Summary'!$B$139:$B$238,0),MATCH('Capacity Backing (Hide)'!$A178,'Capacity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8"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(Hide)'!$A178,'Capacity Summary'!$H$138:$BG$138,0))="x",INDEX('Capacity Summary'!$C$139:$E$238,MATCH('Capacity Backing (Hide)'!CT$132,'Capacity Summary'!$B$139:$B$238,0),4),IF(INDEX('Capacity Summary'!$H$139:$BG$238,MATCH('Capacity Backing (Hide)'!CT$132,'Capacity Summary'!$B$139:$B$238,0),MATCH('Capacity Backing (Hide)'!$A178,'Capacity Summary'!$H$138:$BG$138,0))&lt;&gt;0,INDEX('Capacity Summary'!$H$139:$BG$238,MATCH('Capacity Backing (Hide)'!CT$132,'Capacity Summary'!$B$139:$B$238,0),MATCH('Capacity Backing (Hide)'!$A178,'Capacity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8"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(Hide)'!$A178,'Capacity Summary'!$H$138:$BG$138,0))="x",INDEX('Capacity Summary'!$C$139:$E$238,MATCH('Capacity Backing (Hide)'!CU$132,'Capacity Summary'!$B$139:$B$238,0),4),IF(INDEX('Capacity Summary'!$H$139:$BG$238,MATCH('Capacity Backing (Hide)'!CU$132,'Capacity Summary'!$B$139:$B$238,0),MATCH('Capacity Backing (Hide)'!$A178,'Capacity Summary'!$H$138:$BG$138,0))&lt;&gt;0,INDEX('Capacity Summary'!$H$139:$BG$238,MATCH('Capacity Backing (Hide)'!CU$132,'Capacity Summary'!$B$139:$B$238,0),MATCH('Capacity Backing (Hide)'!$A178,'Capacity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8"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(Hide)'!$A178,'Capacity Summary'!$H$138:$BG$138,0))="x",INDEX('Capacity Summary'!$C$139:$E$238,MATCH('Capacity Backing (Hide)'!CV$132,'Capacity Summary'!$B$139:$B$238,0),4),IF(INDEX('Capacity Summary'!$H$139:$BG$238,MATCH('Capacity Backing (Hide)'!CV$132,'Capacity Summary'!$B$139:$B$238,0),MATCH('Capacity Backing (Hide)'!$A178,'Capacity Summary'!$H$138:$BG$138,0))&lt;&gt;0,INDEX('Capacity Summary'!$H$139:$BG$238,MATCH('Capacity Backing (Hide)'!CV$132,'Capacity Summary'!$B$139:$B$238,0),MATCH('Capacity Backing (Hide)'!$A178,'Capacity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8"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(Hide)'!$A178,'Capacity Summary'!$H$138:$BG$138,0))="x",INDEX('Capacity Summary'!$C$139:$E$238,MATCH('Capacity Backing (Hide)'!CW$132,'Capacity Summary'!$B$139:$B$238,0),4),IF(INDEX('Capacity Summary'!$H$139:$BG$238,MATCH('Capacity Backing (Hide)'!CW$132,'Capacity Summary'!$B$139:$B$238,0),MATCH('Capacity Backing (Hide)'!$A178,'Capacity Summary'!$H$138:$BG$138,0))&lt;&gt;0,INDEX('Capacity Summary'!$H$139:$BG$238,MATCH('Capacity Backing (Hide)'!CW$132,'Capacity Summary'!$B$139:$B$238,0),MATCH('Capacity Backing (Hide)'!$A178,'Capacity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79" spans="1:101" x14ac:dyDescent="0.35">
      <c r="A179" s="2">
        <f ca="1">'Required Capacity (Hide)'!E49</f>
        <v>44536</v>
      </c>
      <c r="B179"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(Hide)'!$A179,'Capacity Summary'!$H$138:$BG$138,0))="x",INDEX('Capacity Summary'!$C$139:$E$238,MATCH('Capacity Backing (Hide)'!B$132,'Capacity Summary'!$B$139:$B$238,0),4),IF(INDEX('Capacity Summary'!$H$139:$BG$238,MATCH('Capacity Backing (Hide)'!B$132,'Capacity Summary'!$B$139:$B$238,0),MATCH('Capacity Backing (Hide)'!$A179,'Capacity Summary'!$H$138:$BG$138,0))&lt;&gt;0,INDEX('Capacity Summary'!$H$139:$BG$238,MATCH('Capacity Backing (Hide)'!B$132,'Capacity Summary'!$B$139:$B$238,0),MATCH('Capacity Backing (Hide)'!$A179,'Capacity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79"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(Hide)'!$A179,'Capacity Summary'!$H$138:$BG$138,0))="x",INDEX('Capacity Summary'!$C$139:$E$238,MATCH('Capacity Backing (Hide)'!C$132,'Capacity Summary'!$B$139:$B$238,0),4),IF(INDEX('Capacity Summary'!$H$139:$BG$238,MATCH('Capacity Backing (Hide)'!C$132,'Capacity Summary'!$B$139:$B$238,0),MATCH('Capacity Backing (Hide)'!$A179,'Capacity Summary'!$H$138:$BG$138,0))&lt;&gt;0,INDEX('Capacity Summary'!$H$139:$BG$238,MATCH('Capacity Backing (Hide)'!C$132,'Capacity Summary'!$B$139:$B$238,0),MATCH('Capacity Backing (Hide)'!$A179,'Capacity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79"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(Hide)'!$A179,'Capacity Summary'!$H$138:$BG$138,0))="x",INDEX('Capacity Summary'!$C$139:$E$238,MATCH('Capacity Backing (Hide)'!D$132,'Capacity Summary'!$B$139:$B$238,0),4),IF(INDEX('Capacity Summary'!$H$139:$BG$238,MATCH('Capacity Backing (Hide)'!D$132,'Capacity Summary'!$B$139:$B$238,0),MATCH('Capacity Backing (Hide)'!$A179,'Capacity Summary'!$H$138:$BG$138,0))&lt;&gt;0,INDEX('Capacity Summary'!$H$139:$BG$238,MATCH('Capacity Backing (Hide)'!D$132,'Capacity Summary'!$B$139:$B$238,0),MATCH('Capacity Backing (Hide)'!$A179,'Capacity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79"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(Hide)'!$A179,'Capacity Summary'!$H$138:$BG$138,0))="x",INDEX('Capacity Summary'!$C$139:$E$238,MATCH('Capacity Backing (Hide)'!E$132,'Capacity Summary'!$B$139:$B$238,0),4),IF(INDEX('Capacity Summary'!$H$139:$BG$238,MATCH('Capacity Backing (Hide)'!E$132,'Capacity Summary'!$B$139:$B$238,0),MATCH('Capacity Backing (Hide)'!$A179,'Capacity Summary'!$H$138:$BG$138,0))&lt;&gt;0,INDEX('Capacity Summary'!$H$139:$BG$238,MATCH('Capacity Backing (Hide)'!E$132,'Capacity Summary'!$B$139:$B$238,0),MATCH('Capacity Backing (Hide)'!$A179,'Capacity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79"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(Hide)'!$A179,'Capacity Summary'!$H$138:$BG$138,0))="x",INDEX('Capacity Summary'!$C$139:$E$238,MATCH('Capacity Backing (Hide)'!F$132,'Capacity Summary'!$B$139:$B$238,0),4),IF(INDEX('Capacity Summary'!$H$139:$BG$238,MATCH('Capacity Backing (Hide)'!F$132,'Capacity Summary'!$B$139:$B$238,0),MATCH('Capacity Backing (Hide)'!$A179,'Capacity Summary'!$H$138:$BG$138,0))&lt;&gt;0,INDEX('Capacity Summary'!$H$139:$BG$238,MATCH('Capacity Backing (Hide)'!F$132,'Capacity Summary'!$B$139:$B$238,0),MATCH('Capacity Backing (Hide)'!$A179,'Capacity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79"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(Hide)'!$A179,'Capacity Summary'!$H$138:$BG$138,0))="x",INDEX('Capacity Summary'!$C$139:$E$238,MATCH('Capacity Backing (Hide)'!G$132,'Capacity Summary'!$B$139:$B$238,0),4),IF(INDEX('Capacity Summary'!$H$139:$BG$238,MATCH('Capacity Backing (Hide)'!G$132,'Capacity Summary'!$B$139:$B$238,0),MATCH('Capacity Backing (Hide)'!$A179,'Capacity Summary'!$H$138:$BG$138,0))&lt;&gt;0,INDEX('Capacity Summary'!$H$139:$BG$238,MATCH('Capacity Backing (Hide)'!G$132,'Capacity Summary'!$B$139:$B$238,0),MATCH('Capacity Backing (Hide)'!$A179,'Capacity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79"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(Hide)'!$A179,'Capacity Summary'!$H$138:$BG$138,0))="x",INDEX('Capacity Summary'!$C$139:$E$238,MATCH('Capacity Backing (Hide)'!H$132,'Capacity Summary'!$B$139:$B$238,0),4),IF(INDEX('Capacity Summary'!$H$139:$BG$238,MATCH('Capacity Backing (Hide)'!H$132,'Capacity Summary'!$B$139:$B$238,0),MATCH('Capacity Backing (Hide)'!$A179,'Capacity Summary'!$H$138:$BG$138,0))&lt;&gt;0,INDEX('Capacity Summary'!$H$139:$BG$238,MATCH('Capacity Backing (Hide)'!H$132,'Capacity Summary'!$B$139:$B$238,0),MATCH('Capacity Backing (Hide)'!$A179,'Capacity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79"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(Hide)'!$A179,'Capacity Summary'!$H$138:$BG$138,0))="x",INDEX('Capacity Summary'!$C$139:$E$238,MATCH('Capacity Backing (Hide)'!I$132,'Capacity Summary'!$B$139:$B$238,0),4),IF(INDEX('Capacity Summary'!$H$139:$BG$238,MATCH('Capacity Backing (Hide)'!I$132,'Capacity Summary'!$B$139:$B$238,0),MATCH('Capacity Backing (Hide)'!$A179,'Capacity Summary'!$H$138:$BG$138,0))&lt;&gt;0,INDEX('Capacity Summary'!$H$139:$BG$238,MATCH('Capacity Backing (Hide)'!I$132,'Capacity Summary'!$B$139:$B$238,0),MATCH('Capacity Backing (Hide)'!$A179,'Capacity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79"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(Hide)'!$A179,'Capacity Summary'!$H$138:$BG$138,0))="x",INDEX('Capacity Summary'!$C$139:$E$238,MATCH('Capacity Backing (Hide)'!J$132,'Capacity Summary'!$B$139:$B$238,0),4),IF(INDEX('Capacity Summary'!$H$139:$BG$238,MATCH('Capacity Backing (Hide)'!J$132,'Capacity Summary'!$B$139:$B$238,0),MATCH('Capacity Backing (Hide)'!$A179,'Capacity Summary'!$H$138:$BG$138,0))&lt;&gt;0,INDEX('Capacity Summary'!$H$139:$BG$238,MATCH('Capacity Backing (Hide)'!J$132,'Capacity Summary'!$B$139:$B$238,0),MATCH('Capacity Backing (Hide)'!$A179,'Capacity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79"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(Hide)'!$A179,'Capacity Summary'!$H$138:$BG$138,0))="x",INDEX('Capacity Summary'!$C$139:$E$238,MATCH('Capacity Backing (Hide)'!K$132,'Capacity Summary'!$B$139:$B$238,0),4),IF(INDEX('Capacity Summary'!$H$139:$BG$238,MATCH('Capacity Backing (Hide)'!K$132,'Capacity Summary'!$B$139:$B$238,0),MATCH('Capacity Backing (Hide)'!$A179,'Capacity Summary'!$H$138:$BG$138,0))&lt;&gt;0,INDEX('Capacity Summary'!$H$139:$BG$238,MATCH('Capacity Backing (Hide)'!K$132,'Capacity Summary'!$B$139:$B$238,0),MATCH('Capacity Backing (Hide)'!$A179,'Capacity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79"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(Hide)'!$A179,'Capacity Summary'!$H$138:$BG$138,0))="x",INDEX('Capacity Summary'!$C$139:$E$238,MATCH('Capacity Backing (Hide)'!L$132,'Capacity Summary'!$B$139:$B$238,0),4),IF(INDEX('Capacity Summary'!$H$139:$BG$238,MATCH('Capacity Backing (Hide)'!L$132,'Capacity Summary'!$B$139:$B$238,0),MATCH('Capacity Backing (Hide)'!$A179,'Capacity Summary'!$H$138:$BG$138,0))&lt;&gt;0,INDEX('Capacity Summary'!$H$139:$BG$238,MATCH('Capacity Backing (Hide)'!L$132,'Capacity Summary'!$B$139:$B$238,0),MATCH('Capacity Backing (Hide)'!$A179,'Capacity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79"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(Hide)'!$A179,'Capacity Summary'!$H$138:$BG$138,0))="x",INDEX('Capacity Summary'!$C$139:$E$238,MATCH('Capacity Backing (Hide)'!M$132,'Capacity Summary'!$B$139:$B$238,0),4),IF(INDEX('Capacity Summary'!$H$139:$BG$238,MATCH('Capacity Backing (Hide)'!M$132,'Capacity Summary'!$B$139:$B$238,0),MATCH('Capacity Backing (Hide)'!$A179,'Capacity Summary'!$H$138:$BG$138,0))&lt;&gt;0,INDEX('Capacity Summary'!$H$139:$BG$238,MATCH('Capacity Backing (Hide)'!M$132,'Capacity Summary'!$B$139:$B$238,0),MATCH('Capacity Backing (Hide)'!$A179,'Capacity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79"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(Hide)'!$A179,'Capacity Summary'!$H$138:$BG$138,0))="x",INDEX('Capacity Summary'!$C$139:$E$238,MATCH('Capacity Backing (Hide)'!N$132,'Capacity Summary'!$B$139:$B$238,0),4),IF(INDEX('Capacity Summary'!$H$139:$BG$238,MATCH('Capacity Backing (Hide)'!N$132,'Capacity Summary'!$B$139:$B$238,0),MATCH('Capacity Backing (Hide)'!$A179,'Capacity Summary'!$H$138:$BG$138,0))&lt;&gt;0,INDEX('Capacity Summary'!$H$139:$BG$238,MATCH('Capacity Backing (Hide)'!N$132,'Capacity Summary'!$B$139:$B$238,0),MATCH('Capacity Backing (Hide)'!$A179,'Capacity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79"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(Hide)'!$A179,'Capacity Summary'!$H$138:$BG$138,0))="x",INDEX('Capacity Summary'!$C$139:$E$238,MATCH('Capacity Backing (Hide)'!O$132,'Capacity Summary'!$B$139:$B$238,0),4),IF(INDEX('Capacity Summary'!$H$139:$BG$238,MATCH('Capacity Backing (Hide)'!O$132,'Capacity Summary'!$B$139:$B$238,0),MATCH('Capacity Backing (Hide)'!$A179,'Capacity Summary'!$H$138:$BG$138,0))&lt;&gt;0,INDEX('Capacity Summary'!$H$139:$BG$238,MATCH('Capacity Backing (Hide)'!O$132,'Capacity Summary'!$B$139:$B$238,0),MATCH('Capacity Backing (Hide)'!$A179,'Capacity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79"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(Hide)'!$A179,'Capacity Summary'!$H$138:$BG$138,0))="x",INDEX('Capacity Summary'!$C$139:$E$238,MATCH('Capacity Backing (Hide)'!P$132,'Capacity Summary'!$B$139:$B$238,0),4),IF(INDEX('Capacity Summary'!$H$139:$BG$238,MATCH('Capacity Backing (Hide)'!P$132,'Capacity Summary'!$B$139:$B$238,0),MATCH('Capacity Backing (Hide)'!$A179,'Capacity Summary'!$H$138:$BG$138,0))&lt;&gt;0,INDEX('Capacity Summary'!$H$139:$BG$238,MATCH('Capacity Backing (Hide)'!P$132,'Capacity Summary'!$B$139:$B$238,0),MATCH('Capacity Backing (Hide)'!$A179,'Capacity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79"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(Hide)'!$A179,'Capacity Summary'!$H$138:$BG$138,0))="x",INDEX('Capacity Summary'!$C$139:$E$238,MATCH('Capacity Backing (Hide)'!Q$132,'Capacity Summary'!$B$139:$B$238,0),4),IF(INDEX('Capacity Summary'!$H$139:$BG$238,MATCH('Capacity Backing (Hide)'!Q$132,'Capacity Summary'!$B$139:$B$238,0),MATCH('Capacity Backing (Hide)'!$A179,'Capacity Summary'!$H$138:$BG$138,0))&lt;&gt;0,INDEX('Capacity Summary'!$H$139:$BG$238,MATCH('Capacity Backing (Hide)'!Q$132,'Capacity Summary'!$B$139:$B$238,0),MATCH('Capacity Backing (Hide)'!$A179,'Capacity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79"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(Hide)'!$A179,'Capacity Summary'!$H$138:$BG$138,0))="x",INDEX('Capacity Summary'!$C$139:$E$238,MATCH('Capacity Backing (Hide)'!R$132,'Capacity Summary'!$B$139:$B$238,0),4),IF(INDEX('Capacity Summary'!$H$139:$BG$238,MATCH('Capacity Backing (Hide)'!R$132,'Capacity Summary'!$B$139:$B$238,0),MATCH('Capacity Backing (Hide)'!$A179,'Capacity Summary'!$H$138:$BG$138,0))&lt;&gt;0,INDEX('Capacity Summary'!$H$139:$BG$238,MATCH('Capacity Backing (Hide)'!R$132,'Capacity Summary'!$B$139:$B$238,0),MATCH('Capacity Backing (Hide)'!$A179,'Capacity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79"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(Hide)'!$A179,'Capacity Summary'!$H$138:$BG$138,0))="x",INDEX('Capacity Summary'!$C$139:$E$238,MATCH('Capacity Backing (Hide)'!S$132,'Capacity Summary'!$B$139:$B$238,0),4),IF(INDEX('Capacity Summary'!$H$139:$BG$238,MATCH('Capacity Backing (Hide)'!S$132,'Capacity Summary'!$B$139:$B$238,0),MATCH('Capacity Backing (Hide)'!$A179,'Capacity Summary'!$H$138:$BG$138,0))&lt;&gt;0,INDEX('Capacity Summary'!$H$139:$BG$238,MATCH('Capacity Backing (Hide)'!S$132,'Capacity Summary'!$B$139:$B$238,0),MATCH('Capacity Backing (Hide)'!$A179,'Capacity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79"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(Hide)'!$A179,'Capacity Summary'!$H$138:$BG$138,0))="x",INDEX('Capacity Summary'!$C$139:$E$238,MATCH('Capacity Backing (Hide)'!T$132,'Capacity Summary'!$B$139:$B$238,0),4),IF(INDEX('Capacity Summary'!$H$139:$BG$238,MATCH('Capacity Backing (Hide)'!T$132,'Capacity Summary'!$B$139:$B$238,0),MATCH('Capacity Backing (Hide)'!$A179,'Capacity Summary'!$H$138:$BG$138,0))&lt;&gt;0,INDEX('Capacity Summary'!$H$139:$BG$238,MATCH('Capacity Backing (Hide)'!T$132,'Capacity Summary'!$B$139:$B$238,0),MATCH('Capacity Backing (Hide)'!$A179,'Capacity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79"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(Hide)'!$A179,'Capacity Summary'!$H$138:$BG$138,0))="x",INDEX('Capacity Summary'!$C$139:$E$238,MATCH('Capacity Backing (Hide)'!U$132,'Capacity Summary'!$B$139:$B$238,0),4),IF(INDEX('Capacity Summary'!$H$139:$BG$238,MATCH('Capacity Backing (Hide)'!U$132,'Capacity Summary'!$B$139:$B$238,0),MATCH('Capacity Backing (Hide)'!$A179,'Capacity Summary'!$H$138:$BG$138,0))&lt;&gt;0,INDEX('Capacity Summary'!$H$139:$BG$238,MATCH('Capacity Backing (Hide)'!U$132,'Capacity Summary'!$B$139:$B$238,0),MATCH('Capacity Backing (Hide)'!$A179,'Capacity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79"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(Hide)'!$A179,'Capacity Summary'!$H$138:$BG$138,0))="x",INDEX('Capacity Summary'!$C$139:$E$238,MATCH('Capacity Backing (Hide)'!V$132,'Capacity Summary'!$B$139:$B$238,0),4),IF(INDEX('Capacity Summary'!$H$139:$BG$238,MATCH('Capacity Backing (Hide)'!V$132,'Capacity Summary'!$B$139:$B$238,0),MATCH('Capacity Backing (Hide)'!$A179,'Capacity Summary'!$H$138:$BG$138,0))&lt;&gt;0,INDEX('Capacity Summary'!$H$139:$BG$238,MATCH('Capacity Backing (Hide)'!V$132,'Capacity Summary'!$B$139:$B$238,0),MATCH('Capacity Backing (Hide)'!$A179,'Capacity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79"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(Hide)'!$A179,'Capacity Summary'!$H$138:$BG$138,0))="x",INDEX('Capacity Summary'!$C$139:$E$238,MATCH('Capacity Backing (Hide)'!W$132,'Capacity Summary'!$B$139:$B$238,0),4),IF(INDEX('Capacity Summary'!$H$139:$BG$238,MATCH('Capacity Backing (Hide)'!W$132,'Capacity Summary'!$B$139:$B$238,0),MATCH('Capacity Backing (Hide)'!$A179,'Capacity Summary'!$H$138:$BG$138,0))&lt;&gt;0,INDEX('Capacity Summary'!$H$139:$BG$238,MATCH('Capacity Backing (Hide)'!W$132,'Capacity Summary'!$B$139:$B$238,0),MATCH('Capacity Backing (Hide)'!$A179,'Capacity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79"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(Hide)'!$A179,'Capacity Summary'!$H$138:$BG$138,0))="x",INDEX('Capacity Summary'!$C$139:$E$238,MATCH('Capacity Backing (Hide)'!X$132,'Capacity Summary'!$B$139:$B$238,0),4),IF(INDEX('Capacity Summary'!$H$139:$BG$238,MATCH('Capacity Backing (Hide)'!X$132,'Capacity Summary'!$B$139:$B$238,0),MATCH('Capacity Backing (Hide)'!$A179,'Capacity Summary'!$H$138:$BG$138,0))&lt;&gt;0,INDEX('Capacity Summary'!$H$139:$BG$238,MATCH('Capacity Backing (Hide)'!X$132,'Capacity Summary'!$B$139:$B$238,0),MATCH('Capacity Backing (Hide)'!$A179,'Capacity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79"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(Hide)'!$A179,'Capacity Summary'!$H$138:$BG$138,0))="x",INDEX('Capacity Summary'!$C$139:$E$238,MATCH('Capacity Backing (Hide)'!Y$132,'Capacity Summary'!$B$139:$B$238,0),4),IF(INDEX('Capacity Summary'!$H$139:$BG$238,MATCH('Capacity Backing (Hide)'!Y$132,'Capacity Summary'!$B$139:$B$238,0),MATCH('Capacity Backing (Hide)'!$A179,'Capacity Summary'!$H$138:$BG$138,0))&lt;&gt;0,INDEX('Capacity Summary'!$H$139:$BG$238,MATCH('Capacity Backing (Hide)'!Y$132,'Capacity Summary'!$B$139:$B$238,0),MATCH('Capacity Backing (Hide)'!$A179,'Capacity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79"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(Hide)'!$A179,'Capacity Summary'!$H$138:$BG$138,0))="x",INDEX('Capacity Summary'!$C$139:$E$238,MATCH('Capacity Backing (Hide)'!Z$132,'Capacity Summary'!$B$139:$B$238,0),4),IF(INDEX('Capacity Summary'!$H$139:$BG$238,MATCH('Capacity Backing (Hide)'!Z$132,'Capacity Summary'!$B$139:$B$238,0),MATCH('Capacity Backing (Hide)'!$A179,'Capacity Summary'!$H$138:$BG$138,0))&lt;&gt;0,INDEX('Capacity Summary'!$H$139:$BG$238,MATCH('Capacity Backing (Hide)'!Z$132,'Capacity Summary'!$B$139:$B$238,0),MATCH('Capacity Backing (Hide)'!$A179,'Capacity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79"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(Hide)'!$A179,'Capacity Summary'!$H$138:$BG$138,0))="x",INDEX('Capacity Summary'!$C$139:$E$238,MATCH('Capacity Backing (Hide)'!AA$132,'Capacity Summary'!$B$139:$B$238,0),4),IF(INDEX('Capacity Summary'!$H$139:$BG$238,MATCH('Capacity Backing (Hide)'!AA$132,'Capacity Summary'!$B$139:$B$238,0),MATCH('Capacity Backing (Hide)'!$A179,'Capacity Summary'!$H$138:$BG$138,0))&lt;&gt;0,INDEX('Capacity Summary'!$H$139:$BG$238,MATCH('Capacity Backing (Hide)'!AA$132,'Capacity Summary'!$B$139:$B$238,0),MATCH('Capacity Backing (Hide)'!$A179,'Capacity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79"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(Hide)'!$A179,'Capacity Summary'!$H$138:$BG$138,0))="x",INDEX('Capacity Summary'!$C$139:$E$238,MATCH('Capacity Backing (Hide)'!AB$132,'Capacity Summary'!$B$139:$B$238,0),4),IF(INDEX('Capacity Summary'!$H$139:$BG$238,MATCH('Capacity Backing (Hide)'!AB$132,'Capacity Summary'!$B$139:$B$238,0),MATCH('Capacity Backing (Hide)'!$A179,'Capacity Summary'!$H$138:$BG$138,0))&lt;&gt;0,INDEX('Capacity Summary'!$H$139:$BG$238,MATCH('Capacity Backing (Hide)'!AB$132,'Capacity Summary'!$B$139:$B$238,0),MATCH('Capacity Backing (Hide)'!$A179,'Capacity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79"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(Hide)'!$A179,'Capacity Summary'!$H$138:$BG$138,0))="x",INDEX('Capacity Summary'!$C$139:$E$238,MATCH('Capacity Backing (Hide)'!AC$132,'Capacity Summary'!$B$139:$B$238,0),4),IF(INDEX('Capacity Summary'!$H$139:$BG$238,MATCH('Capacity Backing (Hide)'!AC$132,'Capacity Summary'!$B$139:$B$238,0),MATCH('Capacity Backing (Hide)'!$A179,'Capacity Summary'!$H$138:$BG$138,0))&lt;&gt;0,INDEX('Capacity Summary'!$H$139:$BG$238,MATCH('Capacity Backing (Hide)'!AC$132,'Capacity Summary'!$B$139:$B$238,0),MATCH('Capacity Backing (Hide)'!$A179,'Capacity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79"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(Hide)'!$A179,'Capacity Summary'!$H$138:$BG$138,0))="x",INDEX('Capacity Summary'!$C$139:$E$238,MATCH('Capacity Backing (Hide)'!AD$132,'Capacity Summary'!$B$139:$B$238,0),4),IF(INDEX('Capacity Summary'!$H$139:$BG$238,MATCH('Capacity Backing (Hide)'!AD$132,'Capacity Summary'!$B$139:$B$238,0),MATCH('Capacity Backing (Hide)'!$A179,'Capacity Summary'!$H$138:$BG$138,0))&lt;&gt;0,INDEX('Capacity Summary'!$H$139:$BG$238,MATCH('Capacity Backing (Hide)'!AD$132,'Capacity Summary'!$B$139:$B$238,0),MATCH('Capacity Backing (Hide)'!$A179,'Capacity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79"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(Hide)'!$A179,'Capacity Summary'!$H$138:$BG$138,0))="x",INDEX('Capacity Summary'!$C$139:$E$238,MATCH('Capacity Backing (Hide)'!AE$132,'Capacity Summary'!$B$139:$B$238,0),4),IF(INDEX('Capacity Summary'!$H$139:$BG$238,MATCH('Capacity Backing (Hide)'!AE$132,'Capacity Summary'!$B$139:$B$238,0),MATCH('Capacity Backing (Hide)'!$A179,'Capacity Summary'!$H$138:$BG$138,0))&lt;&gt;0,INDEX('Capacity Summary'!$H$139:$BG$238,MATCH('Capacity Backing (Hide)'!AE$132,'Capacity Summary'!$B$139:$B$238,0),MATCH('Capacity Backing (Hide)'!$A179,'Capacity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79"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(Hide)'!$A179,'Capacity Summary'!$H$138:$BG$138,0))="x",INDEX('Capacity Summary'!$C$139:$E$238,MATCH('Capacity Backing (Hide)'!AF$132,'Capacity Summary'!$B$139:$B$238,0),4),IF(INDEX('Capacity Summary'!$H$139:$BG$238,MATCH('Capacity Backing (Hide)'!AF$132,'Capacity Summary'!$B$139:$B$238,0),MATCH('Capacity Backing (Hide)'!$A179,'Capacity Summary'!$H$138:$BG$138,0))&lt;&gt;0,INDEX('Capacity Summary'!$H$139:$BG$238,MATCH('Capacity Backing (Hide)'!AF$132,'Capacity Summary'!$B$139:$B$238,0),MATCH('Capacity Backing (Hide)'!$A179,'Capacity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79"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(Hide)'!$A179,'Capacity Summary'!$H$138:$BG$138,0))="x",INDEX('Capacity Summary'!$C$139:$E$238,MATCH('Capacity Backing (Hide)'!AG$132,'Capacity Summary'!$B$139:$B$238,0),4),IF(INDEX('Capacity Summary'!$H$139:$BG$238,MATCH('Capacity Backing (Hide)'!AG$132,'Capacity Summary'!$B$139:$B$238,0),MATCH('Capacity Backing (Hide)'!$A179,'Capacity Summary'!$H$138:$BG$138,0))&lt;&gt;0,INDEX('Capacity Summary'!$H$139:$BG$238,MATCH('Capacity Backing (Hide)'!AG$132,'Capacity Summary'!$B$139:$B$238,0),MATCH('Capacity Backing (Hide)'!$A179,'Capacity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79"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(Hide)'!$A179,'Capacity Summary'!$H$138:$BG$138,0))="x",INDEX('Capacity Summary'!$C$139:$E$238,MATCH('Capacity Backing (Hide)'!AH$132,'Capacity Summary'!$B$139:$B$238,0),4),IF(INDEX('Capacity Summary'!$H$139:$BG$238,MATCH('Capacity Backing (Hide)'!AH$132,'Capacity Summary'!$B$139:$B$238,0),MATCH('Capacity Backing (Hide)'!$A179,'Capacity Summary'!$H$138:$BG$138,0))&lt;&gt;0,INDEX('Capacity Summary'!$H$139:$BG$238,MATCH('Capacity Backing (Hide)'!AH$132,'Capacity Summary'!$B$139:$B$238,0),MATCH('Capacity Backing (Hide)'!$A179,'Capacity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79"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(Hide)'!$A179,'Capacity Summary'!$H$138:$BG$138,0))="x",INDEX('Capacity Summary'!$C$139:$E$238,MATCH('Capacity Backing (Hide)'!AI$132,'Capacity Summary'!$B$139:$B$238,0),4),IF(INDEX('Capacity Summary'!$H$139:$BG$238,MATCH('Capacity Backing (Hide)'!AI$132,'Capacity Summary'!$B$139:$B$238,0),MATCH('Capacity Backing (Hide)'!$A179,'Capacity Summary'!$H$138:$BG$138,0))&lt;&gt;0,INDEX('Capacity Summary'!$H$139:$BG$238,MATCH('Capacity Backing (Hide)'!AI$132,'Capacity Summary'!$B$139:$B$238,0),MATCH('Capacity Backing (Hide)'!$A179,'Capacity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79"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(Hide)'!$A179,'Capacity Summary'!$H$138:$BG$138,0))="x",INDEX('Capacity Summary'!$C$139:$E$238,MATCH('Capacity Backing (Hide)'!AJ$132,'Capacity Summary'!$B$139:$B$238,0),4),IF(INDEX('Capacity Summary'!$H$139:$BG$238,MATCH('Capacity Backing (Hide)'!AJ$132,'Capacity Summary'!$B$139:$B$238,0),MATCH('Capacity Backing (Hide)'!$A179,'Capacity Summary'!$H$138:$BG$138,0))&lt;&gt;0,INDEX('Capacity Summary'!$H$139:$BG$238,MATCH('Capacity Backing (Hide)'!AJ$132,'Capacity Summary'!$B$139:$B$238,0),MATCH('Capacity Backing (Hide)'!$A179,'Capacity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79"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(Hide)'!$A179,'Capacity Summary'!$H$138:$BG$138,0))="x",INDEX('Capacity Summary'!$C$139:$E$238,MATCH('Capacity Backing (Hide)'!AK$132,'Capacity Summary'!$B$139:$B$238,0),4),IF(INDEX('Capacity Summary'!$H$139:$BG$238,MATCH('Capacity Backing (Hide)'!AK$132,'Capacity Summary'!$B$139:$B$238,0),MATCH('Capacity Backing (Hide)'!$A179,'Capacity Summary'!$H$138:$BG$138,0))&lt;&gt;0,INDEX('Capacity Summary'!$H$139:$BG$238,MATCH('Capacity Backing (Hide)'!AK$132,'Capacity Summary'!$B$139:$B$238,0),MATCH('Capacity Backing (Hide)'!$A179,'Capacity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79"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(Hide)'!$A179,'Capacity Summary'!$H$138:$BG$138,0))="x",INDEX('Capacity Summary'!$C$139:$E$238,MATCH('Capacity Backing (Hide)'!AL$132,'Capacity Summary'!$B$139:$B$238,0),4),IF(INDEX('Capacity Summary'!$H$139:$BG$238,MATCH('Capacity Backing (Hide)'!AL$132,'Capacity Summary'!$B$139:$B$238,0),MATCH('Capacity Backing (Hide)'!$A179,'Capacity Summary'!$H$138:$BG$138,0))&lt;&gt;0,INDEX('Capacity Summary'!$H$139:$BG$238,MATCH('Capacity Backing (Hide)'!AL$132,'Capacity Summary'!$B$139:$B$238,0),MATCH('Capacity Backing (Hide)'!$A179,'Capacity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79"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(Hide)'!$A179,'Capacity Summary'!$H$138:$BG$138,0))="x",INDEX('Capacity Summary'!$C$139:$E$238,MATCH('Capacity Backing (Hide)'!AM$132,'Capacity Summary'!$B$139:$B$238,0),4),IF(INDEX('Capacity Summary'!$H$139:$BG$238,MATCH('Capacity Backing (Hide)'!AM$132,'Capacity Summary'!$B$139:$B$238,0),MATCH('Capacity Backing (Hide)'!$A179,'Capacity Summary'!$H$138:$BG$138,0))&lt;&gt;0,INDEX('Capacity Summary'!$H$139:$BG$238,MATCH('Capacity Backing (Hide)'!AM$132,'Capacity Summary'!$B$139:$B$238,0),MATCH('Capacity Backing (Hide)'!$A179,'Capacity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79"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(Hide)'!$A179,'Capacity Summary'!$H$138:$BG$138,0))="x",INDEX('Capacity Summary'!$C$139:$E$238,MATCH('Capacity Backing (Hide)'!AN$132,'Capacity Summary'!$B$139:$B$238,0),4),IF(INDEX('Capacity Summary'!$H$139:$BG$238,MATCH('Capacity Backing (Hide)'!AN$132,'Capacity Summary'!$B$139:$B$238,0),MATCH('Capacity Backing (Hide)'!$A179,'Capacity Summary'!$H$138:$BG$138,0))&lt;&gt;0,INDEX('Capacity Summary'!$H$139:$BG$238,MATCH('Capacity Backing (Hide)'!AN$132,'Capacity Summary'!$B$139:$B$238,0),MATCH('Capacity Backing (Hide)'!$A179,'Capacity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79"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(Hide)'!$A179,'Capacity Summary'!$H$138:$BG$138,0))="x",INDEX('Capacity Summary'!$C$139:$E$238,MATCH('Capacity Backing (Hide)'!AO$132,'Capacity Summary'!$B$139:$B$238,0),4),IF(INDEX('Capacity Summary'!$H$139:$BG$238,MATCH('Capacity Backing (Hide)'!AO$132,'Capacity Summary'!$B$139:$B$238,0),MATCH('Capacity Backing (Hide)'!$A179,'Capacity Summary'!$H$138:$BG$138,0))&lt;&gt;0,INDEX('Capacity Summary'!$H$139:$BG$238,MATCH('Capacity Backing (Hide)'!AO$132,'Capacity Summary'!$B$139:$B$238,0),MATCH('Capacity Backing (Hide)'!$A179,'Capacity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79"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(Hide)'!$A179,'Capacity Summary'!$H$138:$BG$138,0))="x",INDEX('Capacity Summary'!$C$139:$E$238,MATCH('Capacity Backing (Hide)'!AP$132,'Capacity Summary'!$B$139:$B$238,0),4),IF(INDEX('Capacity Summary'!$H$139:$BG$238,MATCH('Capacity Backing (Hide)'!AP$132,'Capacity Summary'!$B$139:$B$238,0),MATCH('Capacity Backing (Hide)'!$A179,'Capacity Summary'!$H$138:$BG$138,0))&lt;&gt;0,INDEX('Capacity Summary'!$H$139:$BG$238,MATCH('Capacity Backing (Hide)'!AP$132,'Capacity Summary'!$B$139:$B$238,0),MATCH('Capacity Backing (Hide)'!$A179,'Capacity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79"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(Hide)'!$A179,'Capacity Summary'!$H$138:$BG$138,0))="x",INDEX('Capacity Summary'!$C$139:$E$238,MATCH('Capacity Backing (Hide)'!AQ$132,'Capacity Summary'!$B$139:$B$238,0),4),IF(INDEX('Capacity Summary'!$H$139:$BG$238,MATCH('Capacity Backing (Hide)'!AQ$132,'Capacity Summary'!$B$139:$B$238,0),MATCH('Capacity Backing (Hide)'!$A179,'Capacity Summary'!$H$138:$BG$138,0))&lt;&gt;0,INDEX('Capacity Summary'!$H$139:$BG$238,MATCH('Capacity Backing (Hide)'!AQ$132,'Capacity Summary'!$B$139:$B$238,0),MATCH('Capacity Backing (Hide)'!$A179,'Capacity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79"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(Hide)'!$A179,'Capacity Summary'!$H$138:$BG$138,0))="x",INDEX('Capacity Summary'!$C$139:$E$238,MATCH('Capacity Backing (Hide)'!AR$132,'Capacity Summary'!$B$139:$B$238,0),4),IF(INDEX('Capacity Summary'!$H$139:$BG$238,MATCH('Capacity Backing (Hide)'!AR$132,'Capacity Summary'!$B$139:$B$238,0),MATCH('Capacity Backing (Hide)'!$A179,'Capacity Summary'!$H$138:$BG$138,0))&lt;&gt;0,INDEX('Capacity Summary'!$H$139:$BG$238,MATCH('Capacity Backing (Hide)'!AR$132,'Capacity Summary'!$B$139:$B$238,0),MATCH('Capacity Backing (Hide)'!$A179,'Capacity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79"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(Hide)'!$A179,'Capacity Summary'!$H$138:$BG$138,0))="x",INDEX('Capacity Summary'!$C$139:$E$238,MATCH('Capacity Backing (Hide)'!AS$132,'Capacity Summary'!$B$139:$B$238,0),4),IF(INDEX('Capacity Summary'!$H$139:$BG$238,MATCH('Capacity Backing (Hide)'!AS$132,'Capacity Summary'!$B$139:$B$238,0),MATCH('Capacity Backing (Hide)'!$A179,'Capacity Summary'!$H$138:$BG$138,0))&lt;&gt;0,INDEX('Capacity Summary'!$H$139:$BG$238,MATCH('Capacity Backing (Hide)'!AS$132,'Capacity Summary'!$B$139:$B$238,0),MATCH('Capacity Backing (Hide)'!$A179,'Capacity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79"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(Hide)'!$A179,'Capacity Summary'!$H$138:$BG$138,0))="x",INDEX('Capacity Summary'!$C$139:$E$238,MATCH('Capacity Backing (Hide)'!AT$132,'Capacity Summary'!$B$139:$B$238,0),4),IF(INDEX('Capacity Summary'!$H$139:$BG$238,MATCH('Capacity Backing (Hide)'!AT$132,'Capacity Summary'!$B$139:$B$238,0),MATCH('Capacity Backing (Hide)'!$A179,'Capacity Summary'!$H$138:$BG$138,0))&lt;&gt;0,INDEX('Capacity Summary'!$H$139:$BG$238,MATCH('Capacity Backing (Hide)'!AT$132,'Capacity Summary'!$B$139:$B$238,0),MATCH('Capacity Backing (Hide)'!$A179,'Capacity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79"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(Hide)'!$A179,'Capacity Summary'!$H$138:$BG$138,0))="x",INDEX('Capacity Summary'!$C$139:$E$238,MATCH('Capacity Backing (Hide)'!AU$132,'Capacity Summary'!$B$139:$B$238,0),4),IF(INDEX('Capacity Summary'!$H$139:$BG$238,MATCH('Capacity Backing (Hide)'!AU$132,'Capacity Summary'!$B$139:$B$238,0),MATCH('Capacity Backing (Hide)'!$A179,'Capacity Summary'!$H$138:$BG$138,0))&lt;&gt;0,INDEX('Capacity Summary'!$H$139:$BG$238,MATCH('Capacity Backing (Hide)'!AU$132,'Capacity Summary'!$B$139:$B$238,0),MATCH('Capacity Backing (Hide)'!$A179,'Capacity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79"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(Hide)'!$A179,'Capacity Summary'!$H$138:$BG$138,0))="x",INDEX('Capacity Summary'!$C$139:$E$238,MATCH('Capacity Backing (Hide)'!AV$132,'Capacity Summary'!$B$139:$B$238,0),4),IF(INDEX('Capacity Summary'!$H$139:$BG$238,MATCH('Capacity Backing (Hide)'!AV$132,'Capacity Summary'!$B$139:$B$238,0),MATCH('Capacity Backing (Hide)'!$A179,'Capacity Summary'!$H$138:$BG$138,0))&lt;&gt;0,INDEX('Capacity Summary'!$H$139:$BG$238,MATCH('Capacity Backing (Hide)'!AV$132,'Capacity Summary'!$B$139:$B$238,0),MATCH('Capacity Backing (Hide)'!$A179,'Capacity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79"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(Hide)'!$A179,'Capacity Summary'!$H$138:$BG$138,0))="x",INDEX('Capacity Summary'!$C$139:$E$238,MATCH('Capacity Backing (Hide)'!AW$132,'Capacity Summary'!$B$139:$B$238,0),4),IF(INDEX('Capacity Summary'!$H$139:$BG$238,MATCH('Capacity Backing (Hide)'!AW$132,'Capacity Summary'!$B$139:$B$238,0),MATCH('Capacity Backing (Hide)'!$A179,'Capacity Summary'!$H$138:$BG$138,0))&lt;&gt;0,INDEX('Capacity Summary'!$H$139:$BG$238,MATCH('Capacity Backing (Hide)'!AW$132,'Capacity Summary'!$B$139:$B$238,0),MATCH('Capacity Backing (Hide)'!$A179,'Capacity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79"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(Hide)'!$A179,'Capacity Summary'!$H$138:$BG$138,0))="x",INDEX('Capacity Summary'!$C$139:$E$238,MATCH('Capacity Backing (Hide)'!AX$132,'Capacity Summary'!$B$139:$B$238,0),4),IF(INDEX('Capacity Summary'!$H$139:$BG$238,MATCH('Capacity Backing (Hide)'!AX$132,'Capacity Summary'!$B$139:$B$238,0),MATCH('Capacity Backing (Hide)'!$A179,'Capacity Summary'!$H$138:$BG$138,0))&lt;&gt;0,INDEX('Capacity Summary'!$H$139:$BG$238,MATCH('Capacity Backing (Hide)'!AX$132,'Capacity Summary'!$B$139:$B$238,0),MATCH('Capacity Backing (Hide)'!$A179,'Capacity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79"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(Hide)'!$A179,'Capacity Summary'!$H$138:$BG$138,0))="x",INDEX('Capacity Summary'!$C$139:$E$238,MATCH('Capacity Backing (Hide)'!AY$132,'Capacity Summary'!$B$139:$B$238,0),4),IF(INDEX('Capacity Summary'!$H$139:$BG$238,MATCH('Capacity Backing (Hide)'!AY$132,'Capacity Summary'!$B$139:$B$238,0),MATCH('Capacity Backing (Hide)'!$A179,'Capacity Summary'!$H$138:$BG$138,0))&lt;&gt;0,INDEX('Capacity Summary'!$H$139:$BG$238,MATCH('Capacity Backing (Hide)'!AY$132,'Capacity Summary'!$B$139:$B$238,0),MATCH('Capacity Backing (Hide)'!$A179,'Capacity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79"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(Hide)'!$A179,'Capacity Summary'!$H$138:$BG$138,0))="x",INDEX('Capacity Summary'!$C$139:$E$238,MATCH('Capacity Backing (Hide)'!AZ$132,'Capacity Summary'!$B$139:$B$238,0),4),IF(INDEX('Capacity Summary'!$H$139:$BG$238,MATCH('Capacity Backing (Hide)'!AZ$132,'Capacity Summary'!$B$139:$B$238,0),MATCH('Capacity Backing (Hide)'!$A179,'Capacity Summary'!$H$138:$BG$138,0))&lt;&gt;0,INDEX('Capacity Summary'!$H$139:$BG$238,MATCH('Capacity Backing (Hide)'!AZ$132,'Capacity Summary'!$B$139:$B$238,0),MATCH('Capacity Backing (Hide)'!$A179,'Capacity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79"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(Hide)'!$A179,'Capacity Summary'!$H$138:$BG$138,0))="x",INDEX('Capacity Summary'!$C$139:$E$238,MATCH('Capacity Backing (Hide)'!BA$132,'Capacity Summary'!$B$139:$B$238,0),4),IF(INDEX('Capacity Summary'!$H$139:$BG$238,MATCH('Capacity Backing (Hide)'!BA$132,'Capacity Summary'!$B$139:$B$238,0),MATCH('Capacity Backing (Hide)'!$A179,'Capacity Summary'!$H$138:$BG$138,0))&lt;&gt;0,INDEX('Capacity Summary'!$H$139:$BG$238,MATCH('Capacity Backing (Hide)'!BA$132,'Capacity Summary'!$B$139:$B$238,0),MATCH('Capacity Backing (Hide)'!$A179,'Capacity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79"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(Hide)'!$A179,'Capacity Summary'!$H$138:$BG$138,0))="x",INDEX('Capacity Summary'!$C$139:$E$238,MATCH('Capacity Backing (Hide)'!BB$132,'Capacity Summary'!$B$139:$B$238,0),4),IF(INDEX('Capacity Summary'!$H$139:$BG$238,MATCH('Capacity Backing (Hide)'!BB$132,'Capacity Summary'!$B$139:$B$238,0),MATCH('Capacity Backing (Hide)'!$A179,'Capacity Summary'!$H$138:$BG$138,0))&lt;&gt;0,INDEX('Capacity Summary'!$H$139:$BG$238,MATCH('Capacity Backing (Hide)'!BB$132,'Capacity Summary'!$B$139:$B$238,0),MATCH('Capacity Backing (Hide)'!$A179,'Capacity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79"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(Hide)'!$A179,'Capacity Summary'!$H$138:$BG$138,0))="x",INDEX('Capacity Summary'!$C$139:$E$238,MATCH('Capacity Backing (Hide)'!BC$132,'Capacity Summary'!$B$139:$B$238,0),4),IF(INDEX('Capacity Summary'!$H$139:$BG$238,MATCH('Capacity Backing (Hide)'!BC$132,'Capacity Summary'!$B$139:$B$238,0),MATCH('Capacity Backing (Hide)'!$A179,'Capacity Summary'!$H$138:$BG$138,0))&lt;&gt;0,INDEX('Capacity Summary'!$H$139:$BG$238,MATCH('Capacity Backing (Hide)'!BC$132,'Capacity Summary'!$B$139:$B$238,0),MATCH('Capacity Backing (Hide)'!$A179,'Capacity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79"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(Hide)'!$A179,'Capacity Summary'!$H$138:$BG$138,0))="x",INDEX('Capacity Summary'!$C$139:$E$238,MATCH('Capacity Backing (Hide)'!BD$132,'Capacity Summary'!$B$139:$B$238,0),4),IF(INDEX('Capacity Summary'!$H$139:$BG$238,MATCH('Capacity Backing (Hide)'!BD$132,'Capacity Summary'!$B$139:$B$238,0),MATCH('Capacity Backing (Hide)'!$A179,'Capacity Summary'!$H$138:$BG$138,0))&lt;&gt;0,INDEX('Capacity Summary'!$H$139:$BG$238,MATCH('Capacity Backing (Hide)'!BD$132,'Capacity Summary'!$B$139:$B$238,0),MATCH('Capacity Backing (Hide)'!$A179,'Capacity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79"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(Hide)'!$A179,'Capacity Summary'!$H$138:$BG$138,0))="x",INDEX('Capacity Summary'!$C$139:$E$238,MATCH('Capacity Backing (Hide)'!BE$132,'Capacity Summary'!$B$139:$B$238,0),4),IF(INDEX('Capacity Summary'!$H$139:$BG$238,MATCH('Capacity Backing (Hide)'!BE$132,'Capacity Summary'!$B$139:$B$238,0),MATCH('Capacity Backing (Hide)'!$A179,'Capacity Summary'!$H$138:$BG$138,0))&lt;&gt;0,INDEX('Capacity Summary'!$H$139:$BG$238,MATCH('Capacity Backing (Hide)'!BE$132,'Capacity Summary'!$B$139:$B$238,0),MATCH('Capacity Backing (Hide)'!$A179,'Capacity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79"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(Hide)'!$A179,'Capacity Summary'!$H$138:$BG$138,0))="x",INDEX('Capacity Summary'!$C$139:$E$238,MATCH('Capacity Backing (Hide)'!BF$132,'Capacity Summary'!$B$139:$B$238,0),4),IF(INDEX('Capacity Summary'!$H$139:$BG$238,MATCH('Capacity Backing (Hide)'!BF$132,'Capacity Summary'!$B$139:$B$238,0),MATCH('Capacity Backing (Hide)'!$A179,'Capacity Summary'!$H$138:$BG$138,0))&lt;&gt;0,INDEX('Capacity Summary'!$H$139:$BG$238,MATCH('Capacity Backing (Hide)'!BF$132,'Capacity Summary'!$B$139:$B$238,0),MATCH('Capacity Backing (Hide)'!$A179,'Capacity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79"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(Hide)'!$A179,'Capacity Summary'!$H$138:$BG$138,0))="x",INDEX('Capacity Summary'!$C$139:$E$238,MATCH('Capacity Backing (Hide)'!BG$132,'Capacity Summary'!$B$139:$B$238,0),4),IF(INDEX('Capacity Summary'!$H$139:$BG$238,MATCH('Capacity Backing (Hide)'!BG$132,'Capacity Summary'!$B$139:$B$238,0),MATCH('Capacity Backing (Hide)'!$A179,'Capacity Summary'!$H$138:$BG$138,0))&lt;&gt;0,INDEX('Capacity Summary'!$H$139:$BG$238,MATCH('Capacity Backing (Hide)'!BG$132,'Capacity Summary'!$B$139:$B$238,0),MATCH('Capacity Backing (Hide)'!$A179,'Capacity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79"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(Hide)'!$A179,'Capacity Summary'!$H$138:$BG$138,0))="x",INDEX('Capacity Summary'!$C$139:$E$238,MATCH('Capacity Backing (Hide)'!BH$132,'Capacity Summary'!$B$139:$B$238,0),4),IF(INDEX('Capacity Summary'!$H$139:$BG$238,MATCH('Capacity Backing (Hide)'!BH$132,'Capacity Summary'!$B$139:$B$238,0),MATCH('Capacity Backing (Hide)'!$A179,'Capacity Summary'!$H$138:$BG$138,0))&lt;&gt;0,INDEX('Capacity Summary'!$H$139:$BG$238,MATCH('Capacity Backing (Hide)'!BH$132,'Capacity Summary'!$B$139:$B$238,0),MATCH('Capacity Backing (Hide)'!$A179,'Capacity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79"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(Hide)'!$A179,'Capacity Summary'!$H$138:$BG$138,0))="x",INDEX('Capacity Summary'!$C$139:$E$238,MATCH('Capacity Backing (Hide)'!BI$132,'Capacity Summary'!$B$139:$B$238,0),4),IF(INDEX('Capacity Summary'!$H$139:$BG$238,MATCH('Capacity Backing (Hide)'!BI$132,'Capacity Summary'!$B$139:$B$238,0),MATCH('Capacity Backing (Hide)'!$A179,'Capacity Summary'!$H$138:$BG$138,0))&lt;&gt;0,INDEX('Capacity Summary'!$H$139:$BG$238,MATCH('Capacity Backing (Hide)'!BI$132,'Capacity Summary'!$B$139:$B$238,0),MATCH('Capacity Backing (Hide)'!$A179,'Capacity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79"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(Hide)'!$A179,'Capacity Summary'!$H$138:$BG$138,0))="x",INDEX('Capacity Summary'!$C$139:$E$238,MATCH('Capacity Backing (Hide)'!BJ$132,'Capacity Summary'!$B$139:$B$238,0),4),IF(INDEX('Capacity Summary'!$H$139:$BG$238,MATCH('Capacity Backing (Hide)'!BJ$132,'Capacity Summary'!$B$139:$B$238,0),MATCH('Capacity Backing (Hide)'!$A179,'Capacity Summary'!$H$138:$BG$138,0))&lt;&gt;0,INDEX('Capacity Summary'!$H$139:$BG$238,MATCH('Capacity Backing (Hide)'!BJ$132,'Capacity Summary'!$B$139:$B$238,0),MATCH('Capacity Backing (Hide)'!$A179,'Capacity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79"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(Hide)'!$A179,'Capacity Summary'!$H$138:$BG$138,0))="x",INDEX('Capacity Summary'!$C$139:$E$238,MATCH('Capacity Backing (Hide)'!BK$132,'Capacity Summary'!$B$139:$B$238,0),4),IF(INDEX('Capacity Summary'!$H$139:$BG$238,MATCH('Capacity Backing (Hide)'!BK$132,'Capacity Summary'!$B$139:$B$238,0),MATCH('Capacity Backing (Hide)'!$A179,'Capacity Summary'!$H$138:$BG$138,0))&lt;&gt;0,INDEX('Capacity Summary'!$H$139:$BG$238,MATCH('Capacity Backing (Hide)'!BK$132,'Capacity Summary'!$B$139:$B$238,0),MATCH('Capacity Backing (Hide)'!$A179,'Capacity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79"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(Hide)'!$A179,'Capacity Summary'!$H$138:$BG$138,0))="x",INDEX('Capacity Summary'!$C$139:$E$238,MATCH('Capacity Backing (Hide)'!BL$132,'Capacity Summary'!$B$139:$B$238,0),4),IF(INDEX('Capacity Summary'!$H$139:$BG$238,MATCH('Capacity Backing (Hide)'!BL$132,'Capacity Summary'!$B$139:$B$238,0),MATCH('Capacity Backing (Hide)'!$A179,'Capacity Summary'!$H$138:$BG$138,0))&lt;&gt;0,INDEX('Capacity Summary'!$H$139:$BG$238,MATCH('Capacity Backing (Hide)'!BL$132,'Capacity Summary'!$B$139:$B$238,0),MATCH('Capacity Backing (Hide)'!$A179,'Capacity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79"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(Hide)'!$A179,'Capacity Summary'!$H$138:$BG$138,0))="x",INDEX('Capacity Summary'!$C$139:$E$238,MATCH('Capacity Backing (Hide)'!BM$132,'Capacity Summary'!$B$139:$B$238,0),4),IF(INDEX('Capacity Summary'!$H$139:$BG$238,MATCH('Capacity Backing (Hide)'!BM$132,'Capacity Summary'!$B$139:$B$238,0),MATCH('Capacity Backing (Hide)'!$A179,'Capacity Summary'!$H$138:$BG$138,0))&lt;&gt;0,INDEX('Capacity Summary'!$H$139:$BG$238,MATCH('Capacity Backing (Hide)'!BM$132,'Capacity Summary'!$B$139:$B$238,0),MATCH('Capacity Backing (Hide)'!$A179,'Capacity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79"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(Hide)'!$A179,'Capacity Summary'!$H$138:$BG$138,0))="x",INDEX('Capacity Summary'!$C$139:$E$238,MATCH('Capacity Backing (Hide)'!BN$132,'Capacity Summary'!$B$139:$B$238,0),4),IF(INDEX('Capacity Summary'!$H$139:$BG$238,MATCH('Capacity Backing (Hide)'!BN$132,'Capacity Summary'!$B$139:$B$238,0),MATCH('Capacity Backing (Hide)'!$A179,'Capacity Summary'!$H$138:$BG$138,0))&lt;&gt;0,INDEX('Capacity Summary'!$H$139:$BG$238,MATCH('Capacity Backing (Hide)'!BN$132,'Capacity Summary'!$B$139:$B$238,0),MATCH('Capacity Backing (Hide)'!$A179,'Capacity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79"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(Hide)'!$A179,'Capacity Summary'!$H$138:$BG$138,0))="x",INDEX('Capacity Summary'!$C$139:$E$238,MATCH('Capacity Backing (Hide)'!BO$132,'Capacity Summary'!$B$139:$B$238,0),4),IF(INDEX('Capacity Summary'!$H$139:$BG$238,MATCH('Capacity Backing (Hide)'!BO$132,'Capacity Summary'!$B$139:$B$238,0),MATCH('Capacity Backing (Hide)'!$A179,'Capacity Summary'!$H$138:$BG$138,0))&lt;&gt;0,INDEX('Capacity Summary'!$H$139:$BG$238,MATCH('Capacity Backing (Hide)'!BO$132,'Capacity Summary'!$B$139:$B$238,0),MATCH('Capacity Backing (Hide)'!$A179,'Capacity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79"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(Hide)'!$A179,'Capacity Summary'!$H$138:$BG$138,0))="x",INDEX('Capacity Summary'!$C$139:$E$238,MATCH('Capacity Backing (Hide)'!BP$132,'Capacity Summary'!$B$139:$B$238,0),4),IF(INDEX('Capacity Summary'!$H$139:$BG$238,MATCH('Capacity Backing (Hide)'!BP$132,'Capacity Summary'!$B$139:$B$238,0),MATCH('Capacity Backing (Hide)'!$A179,'Capacity Summary'!$H$138:$BG$138,0))&lt;&gt;0,INDEX('Capacity Summary'!$H$139:$BG$238,MATCH('Capacity Backing (Hide)'!BP$132,'Capacity Summary'!$B$139:$B$238,0),MATCH('Capacity Backing (Hide)'!$A179,'Capacity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79"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(Hide)'!$A179,'Capacity Summary'!$H$138:$BG$138,0))="x",INDEX('Capacity Summary'!$C$139:$E$238,MATCH('Capacity Backing (Hide)'!BQ$132,'Capacity Summary'!$B$139:$B$238,0),4),IF(INDEX('Capacity Summary'!$H$139:$BG$238,MATCH('Capacity Backing (Hide)'!BQ$132,'Capacity Summary'!$B$139:$B$238,0),MATCH('Capacity Backing (Hide)'!$A179,'Capacity Summary'!$H$138:$BG$138,0))&lt;&gt;0,INDEX('Capacity Summary'!$H$139:$BG$238,MATCH('Capacity Backing (Hide)'!BQ$132,'Capacity Summary'!$B$139:$B$238,0),MATCH('Capacity Backing (Hide)'!$A179,'Capacity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79"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(Hide)'!$A179,'Capacity Summary'!$H$138:$BG$138,0))="x",INDEX('Capacity Summary'!$C$139:$E$238,MATCH('Capacity Backing (Hide)'!BR$132,'Capacity Summary'!$B$139:$B$238,0),4),IF(INDEX('Capacity Summary'!$H$139:$BG$238,MATCH('Capacity Backing (Hide)'!BR$132,'Capacity Summary'!$B$139:$B$238,0),MATCH('Capacity Backing (Hide)'!$A179,'Capacity Summary'!$H$138:$BG$138,0))&lt;&gt;0,INDEX('Capacity Summary'!$H$139:$BG$238,MATCH('Capacity Backing (Hide)'!BR$132,'Capacity Summary'!$B$139:$B$238,0),MATCH('Capacity Backing (Hide)'!$A179,'Capacity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79"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(Hide)'!$A179,'Capacity Summary'!$H$138:$BG$138,0))="x",INDEX('Capacity Summary'!$C$139:$E$238,MATCH('Capacity Backing (Hide)'!BS$132,'Capacity Summary'!$B$139:$B$238,0),4),IF(INDEX('Capacity Summary'!$H$139:$BG$238,MATCH('Capacity Backing (Hide)'!BS$132,'Capacity Summary'!$B$139:$B$238,0),MATCH('Capacity Backing (Hide)'!$A179,'Capacity Summary'!$H$138:$BG$138,0))&lt;&gt;0,INDEX('Capacity Summary'!$H$139:$BG$238,MATCH('Capacity Backing (Hide)'!BS$132,'Capacity Summary'!$B$139:$B$238,0),MATCH('Capacity Backing (Hide)'!$A179,'Capacity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79"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(Hide)'!$A179,'Capacity Summary'!$H$138:$BG$138,0))="x",INDEX('Capacity Summary'!$C$139:$E$238,MATCH('Capacity Backing (Hide)'!BT$132,'Capacity Summary'!$B$139:$B$238,0),4),IF(INDEX('Capacity Summary'!$H$139:$BG$238,MATCH('Capacity Backing (Hide)'!BT$132,'Capacity Summary'!$B$139:$B$238,0),MATCH('Capacity Backing (Hide)'!$A179,'Capacity Summary'!$H$138:$BG$138,0))&lt;&gt;0,INDEX('Capacity Summary'!$H$139:$BG$238,MATCH('Capacity Backing (Hide)'!BT$132,'Capacity Summary'!$B$139:$B$238,0),MATCH('Capacity Backing (Hide)'!$A179,'Capacity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79"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(Hide)'!$A179,'Capacity Summary'!$H$138:$BG$138,0))="x",INDEX('Capacity Summary'!$C$139:$E$238,MATCH('Capacity Backing (Hide)'!BU$132,'Capacity Summary'!$B$139:$B$238,0),4),IF(INDEX('Capacity Summary'!$H$139:$BG$238,MATCH('Capacity Backing (Hide)'!BU$132,'Capacity Summary'!$B$139:$B$238,0),MATCH('Capacity Backing (Hide)'!$A179,'Capacity Summary'!$H$138:$BG$138,0))&lt;&gt;0,INDEX('Capacity Summary'!$H$139:$BG$238,MATCH('Capacity Backing (Hide)'!BU$132,'Capacity Summary'!$B$139:$B$238,0),MATCH('Capacity Backing (Hide)'!$A179,'Capacity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79"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(Hide)'!$A179,'Capacity Summary'!$H$138:$BG$138,0))="x",INDEX('Capacity Summary'!$C$139:$E$238,MATCH('Capacity Backing (Hide)'!BV$132,'Capacity Summary'!$B$139:$B$238,0),4),IF(INDEX('Capacity Summary'!$H$139:$BG$238,MATCH('Capacity Backing (Hide)'!BV$132,'Capacity Summary'!$B$139:$B$238,0),MATCH('Capacity Backing (Hide)'!$A179,'Capacity Summary'!$H$138:$BG$138,0))&lt;&gt;0,INDEX('Capacity Summary'!$H$139:$BG$238,MATCH('Capacity Backing (Hide)'!BV$132,'Capacity Summary'!$B$139:$B$238,0),MATCH('Capacity Backing (Hide)'!$A179,'Capacity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79"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(Hide)'!$A179,'Capacity Summary'!$H$138:$BG$138,0))="x",INDEX('Capacity Summary'!$C$139:$E$238,MATCH('Capacity Backing (Hide)'!BW$132,'Capacity Summary'!$B$139:$B$238,0),4),IF(INDEX('Capacity Summary'!$H$139:$BG$238,MATCH('Capacity Backing (Hide)'!BW$132,'Capacity Summary'!$B$139:$B$238,0),MATCH('Capacity Backing (Hide)'!$A179,'Capacity Summary'!$H$138:$BG$138,0))&lt;&gt;0,INDEX('Capacity Summary'!$H$139:$BG$238,MATCH('Capacity Backing (Hide)'!BW$132,'Capacity Summary'!$B$139:$B$238,0),MATCH('Capacity Backing (Hide)'!$A179,'Capacity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79"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(Hide)'!$A179,'Capacity Summary'!$H$138:$BG$138,0))="x",INDEX('Capacity Summary'!$C$139:$E$238,MATCH('Capacity Backing (Hide)'!BX$132,'Capacity Summary'!$B$139:$B$238,0),4),IF(INDEX('Capacity Summary'!$H$139:$BG$238,MATCH('Capacity Backing (Hide)'!BX$132,'Capacity Summary'!$B$139:$B$238,0),MATCH('Capacity Backing (Hide)'!$A179,'Capacity Summary'!$H$138:$BG$138,0))&lt;&gt;0,INDEX('Capacity Summary'!$H$139:$BG$238,MATCH('Capacity Backing (Hide)'!BX$132,'Capacity Summary'!$B$139:$B$238,0),MATCH('Capacity Backing (Hide)'!$A179,'Capacity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79"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(Hide)'!$A179,'Capacity Summary'!$H$138:$BG$138,0))="x",INDEX('Capacity Summary'!$C$139:$E$238,MATCH('Capacity Backing (Hide)'!BY$132,'Capacity Summary'!$B$139:$B$238,0),4),IF(INDEX('Capacity Summary'!$H$139:$BG$238,MATCH('Capacity Backing (Hide)'!BY$132,'Capacity Summary'!$B$139:$B$238,0),MATCH('Capacity Backing (Hide)'!$A179,'Capacity Summary'!$H$138:$BG$138,0))&lt;&gt;0,INDEX('Capacity Summary'!$H$139:$BG$238,MATCH('Capacity Backing (Hide)'!BY$132,'Capacity Summary'!$B$139:$B$238,0),MATCH('Capacity Backing (Hide)'!$A179,'Capacity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79"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(Hide)'!$A179,'Capacity Summary'!$H$138:$BG$138,0))="x",INDEX('Capacity Summary'!$C$139:$E$238,MATCH('Capacity Backing (Hide)'!BZ$132,'Capacity Summary'!$B$139:$B$238,0),4),IF(INDEX('Capacity Summary'!$H$139:$BG$238,MATCH('Capacity Backing (Hide)'!BZ$132,'Capacity Summary'!$B$139:$B$238,0),MATCH('Capacity Backing (Hide)'!$A179,'Capacity Summary'!$H$138:$BG$138,0))&lt;&gt;0,INDEX('Capacity Summary'!$H$139:$BG$238,MATCH('Capacity Backing (Hide)'!BZ$132,'Capacity Summary'!$B$139:$B$238,0),MATCH('Capacity Backing (Hide)'!$A179,'Capacity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79"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(Hide)'!$A179,'Capacity Summary'!$H$138:$BG$138,0))="x",INDEX('Capacity Summary'!$C$139:$E$238,MATCH('Capacity Backing (Hide)'!CA$132,'Capacity Summary'!$B$139:$B$238,0),4),IF(INDEX('Capacity Summary'!$H$139:$BG$238,MATCH('Capacity Backing (Hide)'!CA$132,'Capacity Summary'!$B$139:$B$238,0),MATCH('Capacity Backing (Hide)'!$A179,'Capacity Summary'!$H$138:$BG$138,0))&lt;&gt;0,INDEX('Capacity Summary'!$H$139:$BG$238,MATCH('Capacity Backing (Hide)'!CA$132,'Capacity Summary'!$B$139:$B$238,0),MATCH('Capacity Backing (Hide)'!$A179,'Capacity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79"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(Hide)'!$A179,'Capacity Summary'!$H$138:$BG$138,0))="x",INDEX('Capacity Summary'!$C$139:$E$238,MATCH('Capacity Backing (Hide)'!CB$132,'Capacity Summary'!$B$139:$B$238,0),4),IF(INDEX('Capacity Summary'!$H$139:$BG$238,MATCH('Capacity Backing (Hide)'!CB$132,'Capacity Summary'!$B$139:$B$238,0),MATCH('Capacity Backing (Hide)'!$A179,'Capacity Summary'!$H$138:$BG$138,0))&lt;&gt;0,INDEX('Capacity Summary'!$H$139:$BG$238,MATCH('Capacity Backing (Hide)'!CB$132,'Capacity Summary'!$B$139:$B$238,0),MATCH('Capacity Backing (Hide)'!$A179,'Capacity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79"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(Hide)'!$A179,'Capacity Summary'!$H$138:$BG$138,0))="x",INDEX('Capacity Summary'!$C$139:$E$238,MATCH('Capacity Backing (Hide)'!CC$132,'Capacity Summary'!$B$139:$B$238,0),4),IF(INDEX('Capacity Summary'!$H$139:$BG$238,MATCH('Capacity Backing (Hide)'!CC$132,'Capacity Summary'!$B$139:$B$238,0),MATCH('Capacity Backing (Hide)'!$A179,'Capacity Summary'!$H$138:$BG$138,0))&lt;&gt;0,INDEX('Capacity Summary'!$H$139:$BG$238,MATCH('Capacity Backing (Hide)'!CC$132,'Capacity Summary'!$B$139:$B$238,0),MATCH('Capacity Backing (Hide)'!$A179,'Capacity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79"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(Hide)'!$A179,'Capacity Summary'!$H$138:$BG$138,0))="x",INDEX('Capacity Summary'!$C$139:$E$238,MATCH('Capacity Backing (Hide)'!CD$132,'Capacity Summary'!$B$139:$B$238,0),4),IF(INDEX('Capacity Summary'!$H$139:$BG$238,MATCH('Capacity Backing (Hide)'!CD$132,'Capacity Summary'!$B$139:$B$238,0),MATCH('Capacity Backing (Hide)'!$A179,'Capacity Summary'!$H$138:$BG$138,0))&lt;&gt;0,INDEX('Capacity Summary'!$H$139:$BG$238,MATCH('Capacity Backing (Hide)'!CD$132,'Capacity Summary'!$B$139:$B$238,0),MATCH('Capacity Backing (Hide)'!$A179,'Capacity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79"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(Hide)'!$A179,'Capacity Summary'!$H$138:$BG$138,0))="x",INDEX('Capacity Summary'!$C$139:$E$238,MATCH('Capacity Backing (Hide)'!CE$132,'Capacity Summary'!$B$139:$B$238,0),4),IF(INDEX('Capacity Summary'!$H$139:$BG$238,MATCH('Capacity Backing (Hide)'!CE$132,'Capacity Summary'!$B$139:$B$238,0),MATCH('Capacity Backing (Hide)'!$A179,'Capacity Summary'!$H$138:$BG$138,0))&lt;&gt;0,INDEX('Capacity Summary'!$H$139:$BG$238,MATCH('Capacity Backing (Hide)'!CE$132,'Capacity Summary'!$B$139:$B$238,0),MATCH('Capacity Backing (Hide)'!$A179,'Capacity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79"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(Hide)'!$A179,'Capacity Summary'!$H$138:$BG$138,0))="x",INDEX('Capacity Summary'!$C$139:$E$238,MATCH('Capacity Backing (Hide)'!CF$132,'Capacity Summary'!$B$139:$B$238,0),4),IF(INDEX('Capacity Summary'!$H$139:$BG$238,MATCH('Capacity Backing (Hide)'!CF$132,'Capacity Summary'!$B$139:$B$238,0),MATCH('Capacity Backing (Hide)'!$A179,'Capacity Summary'!$H$138:$BG$138,0))&lt;&gt;0,INDEX('Capacity Summary'!$H$139:$BG$238,MATCH('Capacity Backing (Hide)'!CF$132,'Capacity Summary'!$B$139:$B$238,0),MATCH('Capacity Backing (Hide)'!$A179,'Capacity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79"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(Hide)'!$A179,'Capacity Summary'!$H$138:$BG$138,0))="x",INDEX('Capacity Summary'!$C$139:$E$238,MATCH('Capacity Backing (Hide)'!CG$132,'Capacity Summary'!$B$139:$B$238,0),4),IF(INDEX('Capacity Summary'!$H$139:$BG$238,MATCH('Capacity Backing (Hide)'!CG$132,'Capacity Summary'!$B$139:$B$238,0),MATCH('Capacity Backing (Hide)'!$A179,'Capacity Summary'!$H$138:$BG$138,0))&lt;&gt;0,INDEX('Capacity Summary'!$H$139:$BG$238,MATCH('Capacity Backing (Hide)'!CG$132,'Capacity Summary'!$B$139:$B$238,0),MATCH('Capacity Backing (Hide)'!$A179,'Capacity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79"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(Hide)'!$A179,'Capacity Summary'!$H$138:$BG$138,0))="x",INDEX('Capacity Summary'!$C$139:$E$238,MATCH('Capacity Backing (Hide)'!CH$132,'Capacity Summary'!$B$139:$B$238,0),4),IF(INDEX('Capacity Summary'!$H$139:$BG$238,MATCH('Capacity Backing (Hide)'!CH$132,'Capacity Summary'!$B$139:$B$238,0),MATCH('Capacity Backing (Hide)'!$A179,'Capacity Summary'!$H$138:$BG$138,0))&lt;&gt;0,INDEX('Capacity Summary'!$H$139:$BG$238,MATCH('Capacity Backing (Hide)'!CH$132,'Capacity Summary'!$B$139:$B$238,0),MATCH('Capacity Backing (Hide)'!$A179,'Capacity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79"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(Hide)'!$A179,'Capacity Summary'!$H$138:$BG$138,0))="x",INDEX('Capacity Summary'!$C$139:$E$238,MATCH('Capacity Backing (Hide)'!CI$132,'Capacity Summary'!$B$139:$B$238,0),4),IF(INDEX('Capacity Summary'!$H$139:$BG$238,MATCH('Capacity Backing (Hide)'!CI$132,'Capacity Summary'!$B$139:$B$238,0),MATCH('Capacity Backing (Hide)'!$A179,'Capacity Summary'!$H$138:$BG$138,0))&lt;&gt;0,INDEX('Capacity Summary'!$H$139:$BG$238,MATCH('Capacity Backing (Hide)'!CI$132,'Capacity Summary'!$B$139:$B$238,0),MATCH('Capacity Backing (Hide)'!$A179,'Capacity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79"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(Hide)'!$A179,'Capacity Summary'!$H$138:$BG$138,0))="x",INDEX('Capacity Summary'!$C$139:$E$238,MATCH('Capacity Backing (Hide)'!CJ$132,'Capacity Summary'!$B$139:$B$238,0),4),IF(INDEX('Capacity Summary'!$H$139:$BG$238,MATCH('Capacity Backing (Hide)'!CJ$132,'Capacity Summary'!$B$139:$B$238,0),MATCH('Capacity Backing (Hide)'!$A179,'Capacity Summary'!$H$138:$BG$138,0))&lt;&gt;0,INDEX('Capacity Summary'!$H$139:$BG$238,MATCH('Capacity Backing (Hide)'!CJ$132,'Capacity Summary'!$B$139:$B$238,0),MATCH('Capacity Backing (Hide)'!$A179,'Capacity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79"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(Hide)'!$A179,'Capacity Summary'!$H$138:$BG$138,0))="x",INDEX('Capacity Summary'!$C$139:$E$238,MATCH('Capacity Backing (Hide)'!CK$132,'Capacity Summary'!$B$139:$B$238,0),4),IF(INDEX('Capacity Summary'!$H$139:$BG$238,MATCH('Capacity Backing (Hide)'!CK$132,'Capacity Summary'!$B$139:$B$238,0),MATCH('Capacity Backing (Hide)'!$A179,'Capacity Summary'!$H$138:$BG$138,0))&lt;&gt;0,INDEX('Capacity Summary'!$H$139:$BG$238,MATCH('Capacity Backing (Hide)'!CK$132,'Capacity Summary'!$B$139:$B$238,0),MATCH('Capacity Backing (Hide)'!$A179,'Capacity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79"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(Hide)'!$A179,'Capacity Summary'!$H$138:$BG$138,0))="x",INDEX('Capacity Summary'!$C$139:$E$238,MATCH('Capacity Backing (Hide)'!CL$132,'Capacity Summary'!$B$139:$B$238,0),4),IF(INDEX('Capacity Summary'!$H$139:$BG$238,MATCH('Capacity Backing (Hide)'!CL$132,'Capacity Summary'!$B$139:$B$238,0),MATCH('Capacity Backing (Hide)'!$A179,'Capacity Summary'!$H$138:$BG$138,0))&lt;&gt;0,INDEX('Capacity Summary'!$H$139:$BG$238,MATCH('Capacity Backing (Hide)'!CL$132,'Capacity Summary'!$B$139:$B$238,0),MATCH('Capacity Backing (Hide)'!$A179,'Capacity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79"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(Hide)'!$A179,'Capacity Summary'!$H$138:$BG$138,0))="x",INDEX('Capacity Summary'!$C$139:$E$238,MATCH('Capacity Backing (Hide)'!CM$132,'Capacity Summary'!$B$139:$B$238,0),4),IF(INDEX('Capacity Summary'!$H$139:$BG$238,MATCH('Capacity Backing (Hide)'!CM$132,'Capacity Summary'!$B$139:$B$238,0),MATCH('Capacity Backing (Hide)'!$A179,'Capacity Summary'!$H$138:$BG$138,0))&lt;&gt;0,INDEX('Capacity Summary'!$H$139:$BG$238,MATCH('Capacity Backing (Hide)'!CM$132,'Capacity Summary'!$B$139:$B$238,0),MATCH('Capacity Backing (Hide)'!$A179,'Capacity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79"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(Hide)'!$A179,'Capacity Summary'!$H$138:$BG$138,0))="x",INDEX('Capacity Summary'!$C$139:$E$238,MATCH('Capacity Backing (Hide)'!CN$132,'Capacity Summary'!$B$139:$B$238,0),4),IF(INDEX('Capacity Summary'!$H$139:$BG$238,MATCH('Capacity Backing (Hide)'!CN$132,'Capacity Summary'!$B$139:$B$238,0),MATCH('Capacity Backing (Hide)'!$A179,'Capacity Summary'!$H$138:$BG$138,0))&lt;&gt;0,INDEX('Capacity Summary'!$H$139:$BG$238,MATCH('Capacity Backing (Hide)'!CN$132,'Capacity Summary'!$B$139:$B$238,0),MATCH('Capacity Backing (Hide)'!$A179,'Capacity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79"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(Hide)'!$A179,'Capacity Summary'!$H$138:$BG$138,0))="x",INDEX('Capacity Summary'!$C$139:$E$238,MATCH('Capacity Backing (Hide)'!CO$132,'Capacity Summary'!$B$139:$B$238,0),4),IF(INDEX('Capacity Summary'!$H$139:$BG$238,MATCH('Capacity Backing (Hide)'!CO$132,'Capacity Summary'!$B$139:$B$238,0),MATCH('Capacity Backing (Hide)'!$A179,'Capacity Summary'!$H$138:$BG$138,0))&lt;&gt;0,INDEX('Capacity Summary'!$H$139:$BG$238,MATCH('Capacity Backing (Hide)'!CO$132,'Capacity Summary'!$B$139:$B$238,0),MATCH('Capacity Backing (Hide)'!$A179,'Capacity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79"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(Hide)'!$A179,'Capacity Summary'!$H$138:$BG$138,0))="x",INDEX('Capacity Summary'!$C$139:$E$238,MATCH('Capacity Backing (Hide)'!CP$132,'Capacity Summary'!$B$139:$B$238,0),4),IF(INDEX('Capacity Summary'!$H$139:$BG$238,MATCH('Capacity Backing (Hide)'!CP$132,'Capacity Summary'!$B$139:$B$238,0),MATCH('Capacity Backing (Hide)'!$A179,'Capacity Summary'!$H$138:$BG$138,0))&lt;&gt;0,INDEX('Capacity Summary'!$H$139:$BG$238,MATCH('Capacity Backing (Hide)'!CP$132,'Capacity Summary'!$B$139:$B$238,0),MATCH('Capacity Backing (Hide)'!$A179,'Capacity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79"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(Hide)'!$A179,'Capacity Summary'!$H$138:$BG$138,0))="x",INDEX('Capacity Summary'!$C$139:$E$238,MATCH('Capacity Backing (Hide)'!CQ$132,'Capacity Summary'!$B$139:$B$238,0),4),IF(INDEX('Capacity Summary'!$H$139:$BG$238,MATCH('Capacity Backing (Hide)'!CQ$132,'Capacity Summary'!$B$139:$B$238,0),MATCH('Capacity Backing (Hide)'!$A179,'Capacity Summary'!$H$138:$BG$138,0))&lt;&gt;0,INDEX('Capacity Summary'!$H$139:$BG$238,MATCH('Capacity Backing (Hide)'!CQ$132,'Capacity Summary'!$B$139:$B$238,0),MATCH('Capacity Backing (Hide)'!$A179,'Capacity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79"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(Hide)'!$A179,'Capacity Summary'!$H$138:$BG$138,0))="x",INDEX('Capacity Summary'!$C$139:$E$238,MATCH('Capacity Backing (Hide)'!CR$132,'Capacity Summary'!$B$139:$B$238,0),4),IF(INDEX('Capacity Summary'!$H$139:$BG$238,MATCH('Capacity Backing (Hide)'!CR$132,'Capacity Summary'!$B$139:$B$238,0),MATCH('Capacity Backing (Hide)'!$A179,'Capacity Summary'!$H$138:$BG$138,0))&lt;&gt;0,INDEX('Capacity Summary'!$H$139:$BG$238,MATCH('Capacity Backing (Hide)'!CR$132,'Capacity Summary'!$B$139:$B$238,0),MATCH('Capacity Backing (Hide)'!$A179,'Capacity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79"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(Hide)'!$A179,'Capacity Summary'!$H$138:$BG$138,0))="x",INDEX('Capacity Summary'!$C$139:$E$238,MATCH('Capacity Backing (Hide)'!CS$132,'Capacity Summary'!$B$139:$B$238,0),4),IF(INDEX('Capacity Summary'!$H$139:$BG$238,MATCH('Capacity Backing (Hide)'!CS$132,'Capacity Summary'!$B$139:$B$238,0),MATCH('Capacity Backing (Hide)'!$A179,'Capacity Summary'!$H$138:$BG$138,0))&lt;&gt;0,INDEX('Capacity Summary'!$H$139:$BG$238,MATCH('Capacity Backing (Hide)'!CS$132,'Capacity Summary'!$B$139:$B$238,0),MATCH('Capacity Backing (Hide)'!$A179,'Capacity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79"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(Hide)'!$A179,'Capacity Summary'!$H$138:$BG$138,0))="x",INDEX('Capacity Summary'!$C$139:$E$238,MATCH('Capacity Backing (Hide)'!CT$132,'Capacity Summary'!$B$139:$B$238,0),4),IF(INDEX('Capacity Summary'!$H$139:$BG$238,MATCH('Capacity Backing (Hide)'!CT$132,'Capacity Summary'!$B$139:$B$238,0),MATCH('Capacity Backing (Hide)'!$A179,'Capacity Summary'!$H$138:$BG$138,0))&lt;&gt;0,INDEX('Capacity Summary'!$H$139:$BG$238,MATCH('Capacity Backing (Hide)'!CT$132,'Capacity Summary'!$B$139:$B$238,0),MATCH('Capacity Backing (Hide)'!$A179,'Capacity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79"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(Hide)'!$A179,'Capacity Summary'!$H$138:$BG$138,0))="x",INDEX('Capacity Summary'!$C$139:$E$238,MATCH('Capacity Backing (Hide)'!CU$132,'Capacity Summary'!$B$139:$B$238,0),4),IF(INDEX('Capacity Summary'!$H$139:$BG$238,MATCH('Capacity Backing (Hide)'!CU$132,'Capacity Summary'!$B$139:$B$238,0),MATCH('Capacity Backing (Hide)'!$A179,'Capacity Summary'!$H$138:$BG$138,0))&lt;&gt;0,INDEX('Capacity Summary'!$H$139:$BG$238,MATCH('Capacity Backing (Hide)'!CU$132,'Capacity Summary'!$B$139:$B$238,0),MATCH('Capacity Backing (Hide)'!$A179,'Capacity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79"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(Hide)'!$A179,'Capacity Summary'!$H$138:$BG$138,0))="x",INDEX('Capacity Summary'!$C$139:$E$238,MATCH('Capacity Backing (Hide)'!CV$132,'Capacity Summary'!$B$139:$B$238,0),4),IF(INDEX('Capacity Summary'!$H$139:$BG$238,MATCH('Capacity Backing (Hide)'!CV$132,'Capacity Summary'!$B$139:$B$238,0),MATCH('Capacity Backing (Hide)'!$A179,'Capacity Summary'!$H$138:$BG$138,0))&lt;&gt;0,INDEX('Capacity Summary'!$H$139:$BG$238,MATCH('Capacity Backing (Hide)'!CV$132,'Capacity Summary'!$B$139:$B$238,0),MATCH('Capacity Backing (Hide)'!$A179,'Capacity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79"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(Hide)'!$A179,'Capacity Summary'!$H$138:$BG$138,0))="x",INDEX('Capacity Summary'!$C$139:$E$238,MATCH('Capacity Backing (Hide)'!CW$132,'Capacity Summary'!$B$139:$B$238,0),4),IF(INDEX('Capacity Summary'!$H$139:$BG$238,MATCH('Capacity Backing (Hide)'!CW$132,'Capacity Summary'!$B$139:$B$238,0),MATCH('Capacity Backing (Hide)'!$A179,'Capacity Summary'!$H$138:$BG$138,0))&lt;&gt;0,INDEX('Capacity Summary'!$H$139:$BG$238,MATCH('Capacity Backing (Hide)'!CW$132,'Capacity Summary'!$B$139:$B$238,0),MATCH('Capacity Backing (Hide)'!$A179,'Capacity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0" spans="1:101" x14ac:dyDescent="0.35">
      <c r="A180" s="2">
        <f ca="1">'Required Capacity (Hide)'!E50</f>
        <v>44543</v>
      </c>
      <c r="B180"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(Hide)'!$A180,'Capacity Summary'!$H$138:$BG$138,0))="x",INDEX('Capacity Summary'!$C$139:$E$238,MATCH('Capacity Backing (Hide)'!B$132,'Capacity Summary'!$B$139:$B$238,0),4),IF(INDEX('Capacity Summary'!$H$139:$BG$238,MATCH('Capacity Backing (Hide)'!B$132,'Capacity Summary'!$B$139:$B$238,0),MATCH('Capacity Backing (Hide)'!$A180,'Capacity Summary'!$H$138:$BG$138,0))&lt;&gt;0,INDEX('Capacity Summary'!$H$139:$BG$238,MATCH('Capacity Backing (Hide)'!B$132,'Capacity Summary'!$B$139:$B$238,0),MATCH('Capacity Backing (Hide)'!$A180,'Capacity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0"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(Hide)'!$A180,'Capacity Summary'!$H$138:$BG$138,0))="x",INDEX('Capacity Summary'!$C$139:$E$238,MATCH('Capacity Backing (Hide)'!C$132,'Capacity Summary'!$B$139:$B$238,0),4),IF(INDEX('Capacity Summary'!$H$139:$BG$238,MATCH('Capacity Backing (Hide)'!C$132,'Capacity Summary'!$B$139:$B$238,0),MATCH('Capacity Backing (Hide)'!$A180,'Capacity Summary'!$H$138:$BG$138,0))&lt;&gt;0,INDEX('Capacity Summary'!$H$139:$BG$238,MATCH('Capacity Backing (Hide)'!C$132,'Capacity Summary'!$B$139:$B$238,0),MATCH('Capacity Backing (Hide)'!$A180,'Capacity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0"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(Hide)'!$A180,'Capacity Summary'!$H$138:$BG$138,0))="x",INDEX('Capacity Summary'!$C$139:$E$238,MATCH('Capacity Backing (Hide)'!D$132,'Capacity Summary'!$B$139:$B$238,0),4),IF(INDEX('Capacity Summary'!$H$139:$BG$238,MATCH('Capacity Backing (Hide)'!D$132,'Capacity Summary'!$B$139:$B$238,0),MATCH('Capacity Backing (Hide)'!$A180,'Capacity Summary'!$H$138:$BG$138,0))&lt;&gt;0,INDEX('Capacity Summary'!$H$139:$BG$238,MATCH('Capacity Backing (Hide)'!D$132,'Capacity Summary'!$B$139:$B$238,0),MATCH('Capacity Backing (Hide)'!$A180,'Capacity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0"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(Hide)'!$A180,'Capacity Summary'!$H$138:$BG$138,0))="x",INDEX('Capacity Summary'!$C$139:$E$238,MATCH('Capacity Backing (Hide)'!E$132,'Capacity Summary'!$B$139:$B$238,0),4),IF(INDEX('Capacity Summary'!$H$139:$BG$238,MATCH('Capacity Backing (Hide)'!E$132,'Capacity Summary'!$B$139:$B$238,0),MATCH('Capacity Backing (Hide)'!$A180,'Capacity Summary'!$H$138:$BG$138,0))&lt;&gt;0,INDEX('Capacity Summary'!$H$139:$BG$238,MATCH('Capacity Backing (Hide)'!E$132,'Capacity Summary'!$B$139:$B$238,0),MATCH('Capacity Backing (Hide)'!$A180,'Capacity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0"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(Hide)'!$A180,'Capacity Summary'!$H$138:$BG$138,0))="x",INDEX('Capacity Summary'!$C$139:$E$238,MATCH('Capacity Backing (Hide)'!F$132,'Capacity Summary'!$B$139:$B$238,0),4),IF(INDEX('Capacity Summary'!$H$139:$BG$238,MATCH('Capacity Backing (Hide)'!F$132,'Capacity Summary'!$B$139:$B$238,0),MATCH('Capacity Backing (Hide)'!$A180,'Capacity Summary'!$H$138:$BG$138,0))&lt;&gt;0,INDEX('Capacity Summary'!$H$139:$BG$238,MATCH('Capacity Backing (Hide)'!F$132,'Capacity Summary'!$B$139:$B$238,0),MATCH('Capacity Backing (Hide)'!$A180,'Capacity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0"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(Hide)'!$A180,'Capacity Summary'!$H$138:$BG$138,0))="x",INDEX('Capacity Summary'!$C$139:$E$238,MATCH('Capacity Backing (Hide)'!G$132,'Capacity Summary'!$B$139:$B$238,0),4),IF(INDEX('Capacity Summary'!$H$139:$BG$238,MATCH('Capacity Backing (Hide)'!G$132,'Capacity Summary'!$B$139:$B$238,0),MATCH('Capacity Backing (Hide)'!$A180,'Capacity Summary'!$H$138:$BG$138,0))&lt;&gt;0,INDEX('Capacity Summary'!$H$139:$BG$238,MATCH('Capacity Backing (Hide)'!G$132,'Capacity Summary'!$B$139:$B$238,0),MATCH('Capacity Backing (Hide)'!$A180,'Capacity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0"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(Hide)'!$A180,'Capacity Summary'!$H$138:$BG$138,0))="x",INDEX('Capacity Summary'!$C$139:$E$238,MATCH('Capacity Backing (Hide)'!H$132,'Capacity Summary'!$B$139:$B$238,0),4),IF(INDEX('Capacity Summary'!$H$139:$BG$238,MATCH('Capacity Backing (Hide)'!H$132,'Capacity Summary'!$B$139:$B$238,0),MATCH('Capacity Backing (Hide)'!$A180,'Capacity Summary'!$H$138:$BG$138,0))&lt;&gt;0,INDEX('Capacity Summary'!$H$139:$BG$238,MATCH('Capacity Backing (Hide)'!H$132,'Capacity Summary'!$B$139:$B$238,0),MATCH('Capacity Backing (Hide)'!$A180,'Capacity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0"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(Hide)'!$A180,'Capacity Summary'!$H$138:$BG$138,0))="x",INDEX('Capacity Summary'!$C$139:$E$238,MATCH('Capacity Backing (Hide)'!I$132,'Capacity Summary'!$B$139:$B$238,0),4),IF(INDEX('Capacity Summary'!$H$139:$BG$238,MATCH('Capacity Backing (Hide)'!I$132,'Capacity Summary'!$B$139:$B$238,0),MATCH('Capacity Backing (Hide)'!$A180,'Capacity Summary'!$H$138:$BG$138,0))&lt;&gt;0,INDEX('Capacity Summary'!$H$139:$BG$238,MATCH('Capacity Backing (Hide)'!I$132,'Capacity Summary'!$B$139:$B$238,0),MATCH('Capacity Backing (Hide)'!$A180,'Capacity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0"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(Hide)'!$A180,'Capacity Summary'!$H$138:$BG$138,0))="x",INDEX('Capacity Summary'!$C$139:$E$238,MATCH('Capacity Backing (Hide)'!J$132,'Capacity Summary'!$B$139:$B$238,0),4),IF(INDEX('Capacity Summary'!$H$139:$BG$238,MATCH('Capacity Backing (Hide)'!J$132,'Capacity Summary'!$B$139:$B$238,0),MATCH('Capacity Backing (Hide)'!$A180,'Capacity Summary'!$H$138:$BG$138,0))&lt;&gt;0,INDEX('Capacity Summary'!$H$139:$BG$238,MATCH('Capacity Backing (Hide)'!J$132,'Capacity Summary'!$B$139:$B$238,0),MATCH('Capacity Backing (Hide)'!$A180,'Capacity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0"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(Hide)'!$A180,'Capacity Summary'!$H$138:$BG$138,0))="x",INDEX('Capacity Summary'!$C$139:$E$238,MATCH('Capacity Backing (Hide)'!K$132,'Capacity Summary'!$B$139:$B$238,0),4),IF(INDEX('Capacity Summary'!$H$139:$BG$238,MATCH('Capacity Backing (Hide)'!K$132,'Capacity Summary'!$B$139:$B$238,0),MATCH('Capacity Backing (Hide)'!$A180,'Capacity Summary'!$H$138:$BG$138,0))&lt;&gt;0,INDEX('Capacity Summary'!$H$139:$BG$238,MATCH('Capacity Backing (Hide)'!K$132,'Capacity Summary'!$B$139:$B$238,0),MATCH('Capacity Backing (Hide)'!$A180,'Capacity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0"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(Hide)'!$A180,'Capacity Summary'!$H$138:$BG$138,0))="x",INDEX('Capacity Summary'!$C$139:$E$238,MATCH('Capacity Backing (Hide)'!L$132,'Capacity Summary'!$B$139:$B$238,0),4),IF(INDEX('Capacity Summary'!$H$139:$BG$238,MATCH('Capacity Backing (Hide)'!L$132,'Capacity Summary'!$B$139:$B$238,0),MATCH('Capacity Backing (Hide)'!$A180,'Capacity Summary'!$H$138:$BG$138,0))&lt;&gt;0,INDEX('Capacity Summary'!$H$139:$BG$238,MATCH('Capacity Backing (Hide)'!L$132,'Capacity Summary'!$B$139:$B$238,0),MATCH('Capacity Backing (Hide)'!$A180,'Capacity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0"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(Hide)'!$A180,'Capacity Summary'!$H$138:$BG$138,0))="x",INDEX('Capacity Summary'!$C$139:$E$238,MATCH('Capacity Backing (Hide)'!M$132,'Capacity Summary'!$B$139:$B$238,0),4),IF(INDEX('Capacity Summary'!$H$139:$BG$238,MATCH('Capacity Backing (Hide)'!M$132,'Capacity Summary'!$B$139:$B$238,0),MATCH('Capacity Backing (Hide)'!$A180,'Capacity Summary'!$H$138:$BG$138,0))&lt;&gt;0,INDEX('Capacity Summary'!$H$139:$BG$238,MATCH('Capacity Backing (Hide)'!M$132,'Capacity Summary'!$B$139:$B$238,0),MATCH('Capacity Backing (Hide)'!$A180,'Capacity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0"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(Hide)'!$A180,'Capacity Summary'!$H$138:$BG$138,0))="x",INDEX('Capacity Summary'!$C$139:$E$238,MATCH('Capacity Backing (Hide)'!N$132,'Capacity Summary'!$B$139:$B$238,0),4),IF(INDEX('Capacity Summary'!$H$139:$BG$238,MATCH('Capacity Backing (Hide)'!N$132,'Capacity Summary'!$B$139:$B$238,0),MATCH('Capacity Backing (Hide)'!$A180,'Capacity Summary'!$H$138:$BG$138,0))&lt;&gt;0,INDEX('Capacity Summary'!$H$139:$BG$238,MATCH('Capacity Backing (Hide)'!N$132,'Capacity Summary'!$B$139:$B$238,0),MATCH('Capacity Backing (Hide)'!$A180,'Capacity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0"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(Hide)'!$A180,'Capacity Summary'!$H$138:$BG$138,0))="x",INDEX('Capacity Summary'!$C$139:$E$238,MATCH('Capacity Backing (Hide)'!O$132,'Capacity Summary'!$B$139:$B$238,0),4),IF(INDEX('Capacity Summary'!$H$139:$BG$238,MATCH('Capacity Backing (Hide)'!O$132,'Capacity Summary'!$B$139:$B$238,0),MATCH('Capacity Backing (Hide)'!$A180,'Capacity Summary'!$H$138:$BG$138,0))&lt;&gt;0,INDEX('Capacity Summary'!$H$139:$BG$238,MATCH('Capacity Backing (Hide)'!O$132,'Capacity Summary'!$B$139:$B$238,0),MATCH('Capacity Backing (Hide)'!$A180,'Capacity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0"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(Hide)'!$A180,'Capacity Summary'!$H$138:$BG$138,0))="x",INDEX('Capacity Summary'!$C$139:$E$238,MATCH('Capacity Backing (Hide)'!P$132,'Capacity Summary'!$B$139:$B$238,0),4),IF(INDEX('Capacity Summary'!$H$139:$BG$238,MATCH('Capacity Backing (Hide)'!P$132,'Capacity Summary'!$B$139:$B$238,0),MATCH('Capacity Backing (Hide)'!$A180,'Capacity Summary'!$H$138:$BG$138,0))&lt;&gt;0,INDEX('Capacity Summary'!$H$139:$BG$238,MATCH('Capacity Backing (Hide)'!P$132,'Capacity Summary'!$B$139:$B$238,0),MATCH('Capacity Backing (Hide)'!$A180,'Capacity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0"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(Hide)'!$A180,'Capacity Summary'!$H$138:$BG$138,0))="x",INDEX('Capacity Summary'!$C$139:$E$238,MATCH('Capacity Backing (Hide)'!Q$132,'Capacity Summary'!$B$139:$B$238,0),4),IF(INDEX('Capacity Summary'!$H$139:$BG$238,MATCH('Capacity Backing (Hide)'!Q$132,'Capacity Summary'!$B$139:$B$238,0),MATCH('Capacity Backing (Hide)'!$A180,'Capacity Summary'!$H$138:$BG$138,0))&lt;&gt;0,INDEX('Capacity Summary'!$H$139:$BG$238,MATCH('Capacity Backing (Hide)'!Q$132,'Capacity Summary'!$B$139:$B$238,0),MATCH('Capacity Backing (Hide)'!$A180,'Capacity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0"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(Hide)'!$A180,'Capacity Summary'!$H$138:$BG$138,0))="x",INDEX('Capacity Summary'!$C$139:$E$238,MATCH('Capacity Backing (Hide)'!R$132,'Capacity Summary'!$B$139:$B$238,0),4),IF(INDEX('Capacity Summary'!$H$139:$BG$238,MATCH('Capacity Backing (Hide)'!R$132,'Capacity Summary'!$B$139:$B$238,0),MATCH('Capacity Backing (Hide)'!$A180,'Capacity Summary'!$H$138:$BG$138,0))&lt;&gt;0,INDEX('Capacity Summary'!$H$139:$BG$238,MATCH('Capacity Backing (Hide)'!R$132,'Capacity Summary'!$B$139:$B$238,0),MATCH('Capacity Backing (Hide)'!$A180,'Capacity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0"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(Hide)'!$A180,'Capacity Summary'!$H$138:$BG$138,0))="x",INDEX('Capacity Summary'!$C$139:$E$238,MATCH('Capacity Backing (Hide)'!S$132,'Capacity Summary'!$B$139:$B$238,0),4),IF(INDEX('Capacity Summary'!$H$139:$BG$238,MATCH('Capacity Backing (Hide)'!S$132,'Capacity Summary'!$B$139:$B$238,0),MATCH('Capacity Backing (Hide)'!$A180,'Capacity Summary'!$H$138:$BG$138,0))&lt;&gt;0,INDEX('Capacity Summary'!$H$139:$BG$238,MATCH('Capacity Backing (Hide)'!S$132,'Capacity Summary'!$B$139:$B$238,0),MATCH('Capacity Backing (Hide)'!$A180,'Capacity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0"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(Hide)'!$A180,'Capacity Summary'!$H$138:$BG$138,0))="x",INDEX('Capacity Summary'!$C$139:$E$238,MATCH('Capacity Backing (Hide)'!T$132,'Capacity Summary'!$B$139:$B$238,0),4),IF(INDEX('Capacity Summary'!$H$139:$BG$238,MATCH('Capacity Backing (Hide)'!T$132,'Capacity Summary'!$B$139:$B$238,0),MATCH('Capacity Backing (Hide)'!$A180,'Capacity Summary'!$H$138:$BG$138,0))&lt;&gt;0,INDEX('Capacity Summary'!$H$139:$BG$238,MATCH('Capacity Backing (Hide)'!T$132,'Capacity Summary'!$B$139:$B$238,0),MATCH('Capacity Backing (Hide)'!$A180,'Capacity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0"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(Hide)'!$A180,'Capacity Summary'!$H$138:$BG$138,0))="x",INDEX('Capacity Summary'!$C$139:$E$238,MATCH('Capacity Backing (Hide)'!U$132,'Capacity Summary'!$B$139:$B$238,0),4),IF(INDEX('Capacity Summary'!$H$139:$BG$238,MATCH('Capacity Backing (Hide)'!U$132,'Capacity Summary'!$B$139:$B$238,0),MATCH('Capacity Backing (Hide)'!$A180,'Capacity Summary'!$H$138:$BG$138,0))&lt;&gt;0,INDEX('Capacity Summary'!$H$139:$BG$238,MATCH('Capacity Backing (Hide)'!U$132,'Capacity Summary'!$B$139:$B$238,0),MATCH('Capacity Backing (Hide)'!$A180,'Capacity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0"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(Hide)'!$A180,'Capacity Summary'!$H$138:$BG$138,0))="x",INDEX('Capacity Summary'!$C$139:$E$238,MATCH('Capacity Backing (Hide)'!V$132,'Capacity Summary'!$B$139:$B$238,0),4),IF(INDEX('Capacity Summary'!$H$139:$BG$238,MATCH('Capacity Backing (Hide)'!V$132,'Capacity Summary'!$B$139:$B$238,0),MATCH('Capacity Backing (Hide)'!$A180,'Capacity Summary'!$H$138:$BG$138,0))&lt;&gt;0,INDEX('Capacity Summary'!$H$139:$BG$238,MATCH('Capacity Backing (Hide)'!V$132,'Capacity Summary'!$B$139:$B$238,0),MATCH('Capacity Backing (Hide)'!$A180,'Capacity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0"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(Hide)'!$A180,'Capacity Summary'!$H$138:$BG$138,0))="x",INDEX('Capacity Summary'!$C$139:$E$238,MATCH('Capacity Backing (Hide)'!W$132,'Capacity Summary'!$B$139:$B$238,0),4),IF(INDEX('Capacity Summary'!$H$139:$BG$238,MATCH('Capacity Backing (Hide)'!W$132,'Capacity Summary'!$B$139:$B$238,0),MATCH('Capacity Backing (Hide)'!$A180,'Capacity Summary'!$H$138:$BG$138,0))&lt;&gt;0,INDEX('Capacity Summary'!$H$139:$BG$238,MATCH('Capacity Backing (Hide)'!W$132,'Capacity Summary'!$B$139:$B$238,0),MATCH('Capacity Backing (Hide)'!$A180,'Capacity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0"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(Hide)'!$A180,'Capacity Summary'!$H$138:$BG$138,0))="x",INDEX('Capacity Summary'!$C$139:$E$238,MATCH('Capacity Backing (Hide)'!X$132,'Capacity Summary'!$B$139:$B$238,0),4),IF(INDEX('Capacity Summary'!$H$139:$BG$238,MATCH('Capacity Backing (Hide)'!X$132,'Capacity Summary'!$B$139:$B$238,0),MATCH('Capacity Backing (Hide)'!$A180,'Capacity Summary'!$H$138:$BG$138,0))&lt;&gt;0,INDEX('Capacity Summary'!$H$139:$BG$238,MATCH('Capacity Backing (Hide)'!X$132,'Capacity Summary'!$B$139:$B$238,0),MATCH('Capacity Backing (Hide)'!$A180,'Capacity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0"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(Hide)'!$A180,'Capacity Summary'!$H$138:$BG$138,0))="x",INDEX('Capacity Summary'!$C$139:$E$238,MATCH('Capacity Backing (Hide)'!Y$132,'Capacity Summary'!$B$139:$B$238,0),4),IF(INDEX('Capacity Summary'!$H$139:$BG$238,MATCH('Capacity Backing (Hide)'!Y$132,'Capacity Summary'!$B$139:$B$238,0),MATCH('Capacity Backing (Hide)'!$A180,'Capacity Summary'!$H$138:$BG$138,0))&lt;&gt;0,INDEX('Capacity Summary'!$H$139:$BG$238,MATCH('Capacity Backing (Hide)'!Y$132,'Capacity Summary'!$B$139:$B$238,0),MATCH('Capacity Backing (Hide)'!$A180,'Capacity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0"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(Hide)'!$A180,'Capacity Summary'!$H$138:$BG$138,0))="x",INDEX('Capacity Summary'!$C$139:$E$238,MATCH('Capacity Backing (Hide)'!Z$132,'Capacity Summary'!$B$139:$B$238,0),4),IF(INDEX('Capacity Summary'!$H$139:$BG$238,MATCH('Capacity Backing (Hide)'!Z$132,'Capacity Summary'!$B$139:$B$238,0),MATCH('Capacity Backing (Hide)'!$A180,'Capacity Summary'!$H$138:$BG$138,0))&lt;&gt;0,INDEX('Capacity Summary'!$H$139:$BG$238,MATCH('Capacity Backing (Hide)'!Z$132,'Capacity Summary'!$B$139:$B$238,0),MATCH('Capacity Backing (Hide)'!$A180,'Capacity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0"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(Hide)'!$A180,'Capacity Summary'!$H$138:$BG$138,0))="x",INDEX('Capacity Summary'!$C$139:$E$238,MATCH('Capacity Backing (Hide)'!AA$132,'Capacity Summary'!$B$139:$B$238,0),4),IF(INDEX('Capacity Summary'!$H$139:$BG$238,MATCH('Capacity Backing (Hide)'!AA$132,'Capacity Summary'!$B$139:$B$238,0),MATCH('Capacity Backing (Hide)'!$A180,'Capacity Summary'!$H$138:$BG$138,0))&lt;&gt;0,INDEX('Capacity Summary'!$H$139:$BG$238,MATCH('Capacity Backing (Hide)'!AA$132,'Capacity Summary'!$B$139:$B$238,0),MATCH('Capacity Backing (Hide)'!$A180,'Capacity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0"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(Hide)'!$A180,'Capacity Summary'!$H$138:$BG$138,0))="x",INDEX('Capacity Summary'!$C$139:$E$238,MATCH('Capacity Backing (Hide)'!AB$132,'Capacity Summary'!$B$139:$B$238,0),4),IF(INDEX('Capacity Summary'!$H$139:$BG$238,MATCH('Capacity Backing (Hide)'!AB$132,'Capacity Summary'!$B$139:$B$238,0),MATCH('Capacity Backing (Hide)'!$A180,'Capacity Summary'!$H$138:$BG$138,0))&lt;&gt;0,INDEX('Capacity Summary'!$H$139:$BG$238,MATCH('Capacity Backing (Hide)'!AB$132,'Capacity Summary'!$B$139:$B$238,0),MATCH('Capacity Backing (Hide)'!$A180,'Capacity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0"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(Hide)'!$A180,'Capacity Summary'!$H$138:$BG$138,0))="x",INDEX('Capacity Summary'!$C$139:$E$238,MATCH('Capacity Backing (Hide)'!AC$132,'Capacity Summary'!$B$139:$B$238,0),4),IF(INDEX('Capacity Summary'!$H$139:$BG$238,MATCH('Capacity Backing (Hide)'!AC$132,'Capacity Summary'!$B$139:$B$238,0),MATCH('Capacity Backing (Hide)'!$A180,'Capacity Summary'!$H$138:$BG$138,0))&lt;&gt;0,INDEX('Capacity Summary'!$H$139:$BG$238,MATCH('Capacity Backing (Hide)'!AC$132,'Capacity Summary'!$B$139:$B$238,0),MATCH('Capacity Backing (Hide)'!$A180,'Capacity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0"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(Hide)'!$A180,'Capacity Summary'!$H$138:$BG$138,0))="x",INDEX('Capacity Summary'!$C$139:$E$238,MATCH('Capacity Backing (Hide)'!AD$132,'Capacity Summary'!$B$139:$B$238,0),4),IF(INDEX('Capacity Summary'!$H$139:$BG$238,MATCH('Capacity Backing (Hide)'!AD$132,'Capacity Summary'!$B$139:$B$238,0),MATCH('Capacity Backing (Hide)'!$A180,'Capacity Summary'!$H$138:$BG$138,0))&lt;&gt;0,INDEX('Capacity Summary'!$H$139:$BG$238,MATCH('Capacity Backing (Hide)'!AD$132,'Capacity Summary'!$B$139:$B$238,0),MATCH('Capacity Backing (Hide)'!$A180,'Capacity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0"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(Hide)'!$A180,'Capacity Summary'!$H$138:$BG$138,0))="x",INDEX('Capacity Summary'!$C$139:$E$238,MATCH('Capacity Backing (Hide)'!AE$132,'Capacity Summary'!$B$139:$B$238,0),4),IF(INDEX('Capacity Summary'!$H$139:$BG$238,MATCH('Capacity Backing (Hide)'!AE$132,'Capacity Summary'!$B$139:$B$238,0),MATCH('Capacity Backing (Hide)'!$A180,'Capacity Summary'!$H$138:$BG$138,0))&lt;&gt;0,INDEX('Capacity Summary'!$H$139:$BG$238,MATCH('Capacity Backing (Hide)'!AE$132,'Capacity Summary'!$B$139:$B$238,0),MATCH('Capacity Backing (Hide)'!$A180,'Capacity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0"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(Hide)'!$A180,'Capacity Summary'!$H$138:$BG$138,0))="x",INDEX('Capacity Summary'!$C$139:$E$238,MATCH('Capacity Backing (Hide)'!AF$132,'Capacity Summary'!$B$139:$B$238,0),4),IF(INDEX('Capacity Summary'!$H$139:$BG$238,MATCH('Capacity Backing (Hide)'!AF$132,'Capacity Summary'!$B$139:$B$238,0),MATCH('Capacity Backing (Hide)'!$A180,'Capacity Summary'!$H$138:$BG$138,0))&lt;&gt;0,INDEX('Capacity Summary'!$H$139:$BG$238,MATCH('Capacity Backing (Hide)'!AF$132,'Capacity Summary'!$B$139:$B$238,0),MATCH('Capacity Backing (Hide)'!$A180,'Capacity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0"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(Hide)'!$A180,'Capacity Summary'!$H$138:$BG$138,0))="x",INDEX('Capacity Summary'!$C$139:$E$238,MATCH('Capacity Backing (Hide)'!AG$132,'Capacity Summary'!$B$139:$B$238,0),4),IF(INDEX('Capacity Summary'!$H$139:$BG$238,MATCH('Capacity Backing (Hide)'!AG$132,'Capacity Summary'!$B$139:$B$238,0),MATCH('Capacity Backing (Hide)'!$A180,'Capacity Summary'!$H$138:$BG$138,0))&lt;&gt;0,INDEX('Capacity Summary'!$H$139:$BG$238,MATCH('Capacity Backing (Hide)'!AG$132,'Capacity Summary'!$B$139:$B$238,0),MATCH('Capacity Backing (Hide)'!$A180,'Capacity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0"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(Hide)'!$A180,'Capacity Summary'!$H$138:$BG$138,0))="x",INDEX('Capacity Summary'!$C$139:$E$238,MATCH('Capacity Backing (Hide)'!AH$132,'Capacity Summary'!$B$139:$B$238,0),4),IF(INDEX('Capacity Summary'!$H$139:$BG$238,MATCH('Capacity Backing (Hide)'!AH$132,'Capacity Summary'!$B$139:$B$238,0),MATCH('Capacity Backing (Hide)'!$A180,'Capacity Summary'!$H$138:$BG$138,0))&lt;&gt;0,INDEX('Capacity Summary'!$H$139:$BG$238,MATCH('Capacity Backing (Hide)'!AH$132,'Capacity Summary'!$B$139:$B$238,0),MATCH('Capacity Backing (Hide)'!$A180,'Capacity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0"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(Hide)'!$A180,'Capacity Summary'!$H$138:$BG$138,0))="x",INDEX('Capacity Summary'!$C$139:$E$238,MATCH('Capacity Backing (Hide)'!AI$132,'Capacity Summary'!$B$139:$B$238,0),4),IF(INDEX('Capacity Summary'!$H$139:$BG$238,MATCH('Capacity Backing (Hide)'!AI$132,'Capacity Summary'!$B$139:$B$238,0),MATCH('Capacity Backing (Hide)'!$A180,'Capacity Summary'!$H$138:$BG$138,0))&lt;&gt;0,INDEX('Capacity Summary'!$H$139:$BG$238,MATCH('Capacity Backing (Hide)'!AI$132,'Capacity Summary'!$B$139:$B$238,0),MATCH('Capacity Backing (Hide)'!$A180,'Capacity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0"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(Hide)'!$A180,'Capacity Summary'!$H$138:$BG$138,0))="x",INDEX('Capacity Summary'!$C$139:$E$238,MATCH('Capacity Backing (Hide)'!AJ$132,'Capacity Summary'!$B$139:$B$238,0),4),IF(INDEX('Capacity Summary'!$H$139:$BG$238,MATCH('Capacity Backing (Hide)'!AJ$132,'Capacity Summary'!$B$139:$B$238,0),MATCH('Capacity Backing (Hide)'!$A180,'Capacity Summary'!$H$138:$BG$138,0))&lt;&gt;0,INDEX('Capacity Summary'!$H$139:$BG$238,MATCH('Capacity Backing (Hide)'!AJ$132,'Capacity Summary'!$B$139:$B$238,0),MATCH('Capacity Backing (Hide)'!$A180,'Capacity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0"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(Hide)'!$A180,'Capacity Summary'!$H$138:$BG$138,0))="x",INDEX('Capacity Summary'!$C$139:$E$238,MATCH('Capacity Backing (Hide)'!AK$132,'Capacity Summary'!$B$139:$B$238,0),4),IF(INDEX('Capacity Summary'!$H$139:$BG$238,MATCH('Capacity Backing (Hide)'!AK$132,'Capacity Summary'!$B$139:$B$238,0),MATCH('Capacity Backing (Hide)'!$A180,'Capacity Summary'!$H$138:$BG$138,0))&lt;&gt;0,INDEX('Capacity Summary'!$H$139:$BG$238,MATCH('Capacity Backing (Hide)'!AK$132,'Capacity Summary'!$B$139:$B$238,0),MATCH('Capacity Backing (Hide)'!$A180,'Capacity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0"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(Hide)'!$A180,'Capacity Summary'!$H$138:$BG$138,0))="x",INDEX('Capacity Summary'!$C$139:$E$238,MATCH('Capacity Backing (Hide)'!AL$132,'Capacity Summary'!$B$139:$B$238,0),4),IF(INDEX('Capacity Summary'!$H$139:$BG$238,MATCH('Capacity Backing (Hide)'!AL$132,'Capacity Summary'!$B$139:$B$238,0),MATCH('Capacity Backing (Hide)'!$A180,'Capacity Summary'!$H$138:$BG$138,0))&lt;&gt;0,INDEX('Capacity Summary'!$H$139:$BG$238,MATCH('Capacity Backing (Hide)'!AL$132,'Capacity Summary'!$B$139:$B$238,0),MATCH('Capacity Backing (Hide)'!$A180,'Capacity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0"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(Hide)'!$A180,'Capacity Summary'!$H$138:$BG$138,0))="x",INDEX('Capacity Summary'!$C$139:$E$238,MATCH('Capacity Backing (Hide)'!AM$132,'Capacity Summary'!$B$139:$B$238,0),4),IF(INDEX('Capacity Summary'!$H$139:$BG$238,MATCH('Capacity Backing (Hide)'!AM$132,'Capacity Summary'!$B$139:$B$238,0),MATCH('Capacity Backing (Hide)'!$A180,'Capacity Summary'!$H$138:$BG$138,0))&lt;&gt;0,INDEX('Capacity Summary'!$H$139:$BG$238,MATCH('Capacity Backing (Hide)'!AM$132,'Capacity Summary'!$B$139:$B$238,0),MATCH('Capacity Backing (Hide)'!$A180,'Capacity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0"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(Hide)'!$A180,'Capacity Summary'!$H$138:$BG$138,0))="x",INDEX('Capacity Summary'!$C$139:$E$238,MATCH('Capacity Backing (Hide)'!AN$132,'Capacity Summary'!$B$139:$B$238,0),4),IF(INDEX('Capacity Summary'!$H$139:$BG$238,MATCH('Capacity Backing (Hide)'!AN$132,'Capacity Summary'!$B$139:$B$238,0),MATCH('Capacity Backing (Hide)'!$A180,'Capacity Summary'!$H$138:$BG$138,0))&lt;&gt;0,INDEX('Capacity Summary'!$H$139:$BG$238,MATCH('Capacity Backing (Hide)'!AN$132,'Capacity Summary'!$B$139:$B$238,0),MATCH('Capacity Backing (Hide)'!$A180,'Capacity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0"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(Hide)'!$A180,'Capacity Summary'!$H$138:$BG$138,0))="x",INDEX('Capacity Summary'!$C$139:$E$238,MATCH('Capacity Backing (Hide)'!AO$132,'Capacity Summary'!$B$139:$B$238,0),4),IF(INDEX('Capacity Summary'!$H$139:$BG$238,MATCH('Capacity Backing (Hide)'!AO$132,'Capacity Summary'!$B$139:$B$238,0),MATCH('Capacity Backing (Hide)'!$A180,'Capacity Summary'!$H$138:$BG$138,0))&lt;&gt;0,INDEX('Capacity Summary'!$H$139:$BG$238,MATCH('Capacity Backing (Hide)'!AO$132,'Capacity Summary'!$B$139:$B$238,0),MATCH('Capacity Backing (Hide)'!$A180,'Capacity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0"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(Hide)'!$A180,'Capacity Summary'!$H$138:$BG$138,0))="x",INDEX('Capacity Summary'!$C$139:$E$238,MATCH('Capacity Backing (Hide)'!AP$132,'Capacity Summary'!$B$139:$B$238,0),4),IF(INDEX('Capacity Summary'!$H$139:$BG$238,MATCH('Capacity Backing (Hide)'!AP$132,'Capacity Summary'!$B$139:$B$238,0),MATCH('Capacity Backing (Hide)'!$A180,'Capacity Summary'!$H$138:$BG$138,0))&lt;&gt;0,INDEX('Capacity Summary'!$H$139:$BG$238,MATCH('Capacity Backing (Hide)'!AP$132,'Capacity Summary'!$B$139:$B$238,0),MATCH('Capacity Backing (Hide)'!$A180,'Capacity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0"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(Hide)'!$A180,'Capacity Summary'!$H$138:$BG$138,0))="x",INDEX('Capacity Summary'!$C$139:$E$238,MATCH('Capacity Backing (Hide)'!AQ$132,'Capacity Summary'!$B$139:$B$238,0),4),IF(INDEX('Capacity Summary'!$H$139:$BG$238,MATCH('Capacity Backing (Hide)'!AQ$132,'Capacity Summary'!$B$139:$B$238,0),MATCH('Capacity Backing (Hide)'!$A180,'Capacity Summary'!$H$138:$BG$138,0))&lt;&gt;0,INDEX('Capacity Summary'!$H$139:$BG$238,MATCH('Capacity Backing (Hide)'!AQ$132,'Capacity Summary'!$B$139:$B$238,0),MATCH('Capacity Backing (Hide)'!$A180,'Capacity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0"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(Hide)'!$A180,'Capacity Summary'!$H$138:$BG$138,0))="x",INDEX('Capacity Summary'!$C$139:$E$238,MATCH('Capacity Backing (Hide)'!AR$132,'Capacity Summary'!$B$139:$B$238,0),4),IF(INDEX('Capacity Summary'!$H$139:$BG$238,MATCH('Capacity Backing (Hide)'!AR$132,'Capacity Summary'!$B$139:$B$238,0),MATCH('Capacity Backing (Hide)'!$A180,'Capacity Summary'!$H$138:$BG$138,0))&lt;&gt;0,INDEX('Capacity Summary'!$H$139:$BG$238,MATCH('Capacity Backing (Hide)'!AR$132,'Capacity Summary'!$B$139:$B$238,0),MATCH('Capacity Backing (Hide)'!$A180,'Capacity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0"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(Hide)'!$A180,'Capacity Summary'!$H$138:$BG$138,0))="x",INDEX('Capacity Summary'!$C$139:$E$238,MATCH('Capacity Backing (Hide)'!AS$132,'Capacity Summary'!$B$139:$B$238,0),4),IF(INDEX('Capacity Summary'!$H$139:$BG$238,MATCH('Capacity Backing (Hide)'!AS$132,'Capacity Summary'!$B$139:$B$238,0),MATCH('Capacity Backing (Hide)'!$A180,'Capacity Summary'!$H$138:$BG$138,0))&lt;&gt;0,INDEX('Capacity Summary'!$H$139:$BG$238,MATCH('Capacity Backing (Hide)'!AS$132,'Capacity Summary'!$B$139:$B$238,0),MATCH('Capacity Backing (Hide)'!$A180,'Capacity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0"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(Hide)'!$A180,'Capacity Summary'!$H$138:$BG$138,0))="x",INDEX('Capacity Summary'!$C$139:$E$238,MATCH('Capacity Backing (Hide)'!AT$132,'Capacity Summary'!$B$139:$B$238,0),4),IF(INDEX('Capacity Summary'!$H$139:$BG$238,MATCH('Capacity Backing (Hide)'!AT$132,'Capacity Summary'!$B$139:$B$238,0),MATCH('Capacity Backing (Hide)'!$A180,'Capacity Summary'!$H$138:$BG$138,0))&lt;&gt;0,INDEX('Capacity Summary'!$H$139:$BG$238,MATCH('Capacity Backing (Hide)'!AT$132,'Capacity Summary'!$B$139:$B$238,0),MATCH('Capacity Backing (Hide)'!$A180,'Capacity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0"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(Hide)'!$A180,'Capacity Summary'!$H$138:$BG$138,0))="x",INDEX('Capacity Summary'!$C$139:$E$238,MATCH('Capacity Backing (Hide)'!AU$132,'Capacity Summary'!$B$139:$B$238,0),4),IF(INDEX('Capacity Summary'!$H$139:$BG$238,MATCH('Capacity Backing (Hide)'!AU$132,'Capacity Summary'!$B$139:$B$238,0),MATCH('Capacity Backing (Hide)'!$A180,'Capacity Summary'!$H$138:$BG$138,0))&lt;&gt;0,INDEX('Capacity Summary'!$H$139:$BG$238,MATCH('Capacity Backing (Hide)'!AU$132,'Capacity Summary'!$B$139:$B$238,0),MATCH('Capacity Backing (Hide)'!$A180,'Capacity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0"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(Hide)'!$A180,'Capacity Summary'!$H$138:$BG$138,0))="x",INDEX('Capacity Summary'!$C$139:$E$238,MATCH('Capacity Backing (Hide)'!AV$132,'Capacity Summary'!$B$139:$B$238,0),4),IF(INDEX('Capacity Summary'!$H$139:$BG$238,MATCH('Capacity Backing (Hide)'!AV$132,'Capacity Summary'!$B$139:$B$238,0),MATCH('Capacity Backing (Hide)'!$A180,'Capacity Summary'!$H$138:$BG$138,0))&lt;&gt;0,INDEX('Capacity Summary'!$H$139:$BG$238,MATCH('Capacity Backing (Hide)'!AV$132,'Capacity Summary'!$B$139:$B$238,0),MATCH('Capacity Backing (Hide)'!$A180,'Capacity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0"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(Hide)'!$A180,'Capacity Summary'!$H$138:$BG$138,0))="x",INDEX('Capacity Summary'!$C$139:$E$238,MATCH('Capacity Backing (Hide)'!AW$132,'Capacity Summary'!$B$139:$B$238,0),4),IF(INDEX('Capacity Summary'!$H$139:$BG$238,MATCH('Capacity Backing (Hide)'!AW$132,'Capacity Summary'!$B$139:$B$238,0),MATCH('Capacity Backing (Hide)'!$A180,'Capacity Summary'!$H$138:$BG$138,0))&lt;&gt;0,INDEX('Capacity Summary'!$H$139:$BG$238,MATCH('Capacity Backing (Hide)'!AW$132,'Capacity Summary'!$B$139:$B$238,0),MATCH('Capacity Backing (Hide)'!$A180,'Capacity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0"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(Hide)'!$A180,'Capacity Summary'!$H$138:$BG$138,0))="x",INDEX('Capacity Summary'!$C$139:$E$238,MATCH('Capacity Backing (Hide)'!AX$132,'Capacity Summary'!$B$139:$B$238,0),4),IF(INDEX('Capacity Summary'!$H$139:$BG$238,MATCH('Capacity Backing (Hide)'!AX$132,'Capacity Summary'!$B$139:$B$238,0),MATCH('Capacity Backing (Hide)'!$A180,'Capacity Summary'!$H$138:$BG$138,0))&lt;&gt;0,INDEX('Capacity Summary'!$H$139:$BG$238,MATCH('Capacity Backing (Hide)'!AX$132,'Capacity Summary'!$B$139:$B$238,0),MATCH('Capacity Backing (Hide)'!$A180,'Capacity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0"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(Hide)'!$A180,'Capacity Summary'!$H$138:$BG$138,0))="x",INDEX('Capacity Summary'!$C$139:$E$238,MATCH('Capacity Backing (Hide)'!AY$132,'Capacity Summary'!$B$139:$B$238,0),4),IF(INDEX('Capacity Summary'!$H$139:$BG$238,MATCH('Capacity Backing (Hide)'!AY$132,'Capacity Summary'!$B$139:$B$238,0),MATCH('Capacity Backing (Hide)'!$A180,'Capacity Summary'!$H$138:$BG$138,0))&lt;&gt;0,INDEX('Capacity Summary'!$H$139:$BG$238,MATCH('Capacity Backing (Hide)'!AY$132,'Capacity Summary'!$B$139:$B$238,0),MATCH('Capacity Backing (Hide)'!$A180,'Capacity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0"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(Hide)'!$A180,'Capacity Summary'!$H$138:$BG$138,0))="x",INDEX('Capacity Summary'!$C$139:$E$238,MATCH('Capacity Backing (Hide)'!AZ$132,'Capacity Summary'!$B$139:$B$238,0),4),IF(INDEX('Capacity Summary'!$H$139:$BG$238,MATCH('Capacity Backing (Hide)'!AZ$132,'Capacity Summary'!$B$139:$B$238,0),MATCH('Capacity Backing (Hide)'!$A180,'Capacity Summary'!$H$138:$BG$138,0))&lt;&gt;0,INDEX('Capacity Summary'!$H$139:$BG$238,MATCH('Capacity Backing (Hide)'!AZ$132,'Capacity Summary'!$B$139:$B$238,0),MATCH('Capacity Backing (Hide)'!$A180,'Capacity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0"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(Hide)'!$A180,'Capacity Summary'!$H$138:$BG$138,0))="x",INDEX('Capacity Summary'!$C$139:$E$238,MATCH('Capacity Backing (Hide)'!BA$132,'Capacity Summary'!$B$139:$B$238,0),4),IF(INDEX('Capacity Summary'!$H$139:$BG$238,MATCH('Capacity Backing (Hide)'!BA$132,'Capacity Summary'!$B$139:$B$238,0),MATCH('Capacity Backing (Hide)'!$A180,'Capacity Summary'!$H$138:$BG$138,0))&lt;&gt;0,INDEX('Capacity Summary'!$H$139:$BG$238,MATCH('Capacity Backing (Hide)'!BA$132,'Capacity Summary'!$B$139:$B$238,0),MATCH('Capacity Backing (Hide)'!$A180,'Capacity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0"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(Hide)'!$A180,'Capacity Summary'!$H$138:$BG$138,0))="x",INDEX('Capacity Summary'!$C$139:$E$238,MATCH('Capacity Backing (Hide)'!BB$132,'Capacity Summary'!$B$139:$B$238,0),4),IF(INDEX('Capacity Summary'!$H$139:$BG$238,MATCH('Capacity Backing (Hide)'!BB$132,'Capacity Summary'!$B$139:$B$238,0),MATCH('Capacity Backing (Hide)'!$A180,'Capacity Summary'!$H$138:$BG$138,0))&lt;&gt;0,INDEX('Capacity Summary'!$H$139:$BG$238,MATCH('Capacity Backing (Hide)'!BB$132,'Capacity Summary'!$B$139:$B$238,0),MATCH('Capacity Backing (Hide)'!$A180,'Capacity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0"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(Hide)'!$A180,'Capacity Summary'!$H$138:$BG$138,0))="x",INDEX('Capacity Summary'!$C$139:$E$238,MATCH('Capacity Backing (Hide)'!BC$132,'Capacity Summary'!$B$139:$B$238,0),4),IF(INDEX('Capacity Summary'!$H$139:$BG$238,MATCH('Capacity Backing (Hide)'!BC$132,'Capacity Summary'!$B$139:$B$238,0),MATCH('Capacity Backing (Hide)'!$A180,'Capacity Summary'!$H$138:$BG$138,0))&lt;&gt;0,INDEX('Capacity Summary'!$H$139:$BG$238,MATCH('Capacity Backing (Hide)'!BC$132,'Capacity Summary'!$B$139:$B$238,0),MATCH('Capacity Backing (Hide)'!$A180,'Capacity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0"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(Hide)'!$A180,'Capacity Summary'!$H$138:$BG$138,0))="x",INDEX('Capacity Summary'!$C$139:$E$238,MATCH('Capacity Backing (Hide)'!BD$132,'Capacity Summary'!$B$139:$B$238,0),4),IF(INDEX('Capacity Summary'!$H$139:$BG$238,MATCH('Capacity Backing (Hide)'!BD$132,'Capacity Summary'!$B$139:$B$238,0),MATCH('Capacity Backing (Hide)'!$A180,'Capacity Summary'!$H$138:$BG$138,0))&lt;&gt;0,INDEX('Capacity Summary'!$H$139:$BG$238,MATCH('Capacity Backing (Hide)'!BD$132,'Capacity Summary'!$B$139:$B$238,0),MATCH('Capacity Backing (Hide)'!$A180,'Capacity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0"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(Hide)'!$A180,'Capacity Summary'!$H$138:$BG$138,0))="x",INDEX('Capacity Summary'!$C$139:$E$238,MATCH('Capacity Backing (Hide)'!BE$132,'Capacity Summary'!$B$139:$B$238,0),4),IF(INDEX('Capacity Summary'!$H$139:$BG$238,MATCH('Capacity Backing (Hide)'!BE$132,'Capacity Summary'!$B$139:$B$238,0),MATCH('Capacity Backing (Hide)'!$A180,'Capacity Summary'!$H$138:$BG$138,0))&lt;&gt;0,INDEX('Capacity Summary'!$H$139:$BG$238,MATCH('Capacity Backing (Hide)'!BE$132,'Capacity Summary'!$B$139:$B$238,0),MATCH('Capacity Backing (Hide)'!$A180,'Capacity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0"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(Hide)'!$A180,'Capacity Summary'!$H$138:$BG$138,0))="x",INDEX('Capacity Summary'!$C$139:$E$238,MATCH('Capacity Backing (Hide)'!BF$132,'Capacity Summary'!$B$139:$B$238,0),4),IF(INDEX('Capacity Summary'!$H$139:$BG$238,MATCH('Capacity Backing (Hide)'!BF$132,'Capacity Summary'!$B$139:$B$238,0),MATCH('Capacity Backing (Hide)'!$A180,'Capacity Summary'!$H$138:$BG$138,0))&lt;&gt;0,INDEX('Capacity Summary'!$H$139:$BG$238,MATCH('Capacity Backing (Hide)'!BF$132,'Capacity Summary'!$B$139:$B$238,0),MATCH('Capacity Backing (Hide)'!$A180,'Capacity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0"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(Hide)'!$A180,'Capacity Summary'!$H$138:$BG$138,0))="x",INDEX('Capacity Summary'!$C$139:$E$238,MATCH('Capacity Backing (Hide)'!BG$132,'Capacity Summary'!$B$139:$B$238,0),4),IF(INDEX('Capacity Summary'!$H$139:$BG$238,MATCH('Capacity Backing (Hide)'!BG$132,'Capacity Summary'!$B$139:$B$238,0),MATCH('Capacity Backing (Hide)'!$A180,'Capacity Summary'!$H$138:$BG$138,0))&lt;&gt;0,INDEX('Capacity Summary'!$H$139:$BG$238,MATCH('Capacity Backing (Hide)'!BG$132,'Capacity Summary'!$B$139:$B$238,0),MATCH('Capacity Backing (Hide)'!$A180,'Capacity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0"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(Hide)'!$A180,'Capacity Summary'!$H$138:$BG$138,0))="x",INDEX('Capacity Summary'!$C$139:$E$238,MATCH('Capacity Backing (Hide)'!BH$132,'Capacity Summary'!$B$139:$B$238,0),4),IF(INDEX('Capacity Summary'!$H$139:$BG$238,MATCH('Capacity Backing (Hide)'!BH$132,'Capacity Summary'!$B$139:$B$238,0),MATCH('Capacity Backing (Hide)'!$A180,'Capacity Summary'!$H$138:$BG$138,0))&lt;&gt;0,INDEX('Capacity Summary'!$H$139:$BG$238,MATCH('Capacity Backing (Hide)'!BH$132,'Capacity Summary'!$B$139:$B$238,0),MATCH('Capacity Backing (Hide)'!$A180,'Capacity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0"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(Hide)'!$A180,'Capacity Summary'!$H$138:$BG$138,0))="x",INDEX('Capacity Summary'!$C$139:$E$238,MATCH('Capacity Backing (Hide)'!BI$132,'Capacity Summary'!$B$139:$B$238,0),4),IF(INDEX('Capacity Summary'!$H$139:$BG$238,MATCH('Capacity Backing (Hide)'!BI$132,'Capacity Summary'!$B$139:$B$238,0),MATCH('Capacity Backing (Hide)'!$A180,'Capacity Summary'!$H$138:$BG$138,0))&lt;&gt;0,INDEX('Capacity Summary'!$H$139:$BG$238,MATCH('Capacity Backing (Hide)'!BI$132,'Capacity Summary'!$B$139:$B$238,0),MATCH('Capacity Backing (Hide)'!$A180,'Capacity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0"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(Hide)'!$A180,'Capacity Summary'!$H$138:$BG$138,0))="x",INDEX('Capacity Summary'!$C$139:$E$238,MATCH('Capacity Backing (Hide)'!BJ$132,'Capacity Summary'!$B$139:$B$238,0),4),IF(INDEX('Capacity Summary'!$H$139:$BG$238,MATCH('Capacity Backing (Hide)'!BJ$132,'Capacity Summary'!$B$139:$B$238,0),MATCH('Capacity Backing (Hide)'!$A180,'Capacity Summary'!$H$138:$BG$138,0))&lt;&gt;0,INDEX('Capacity Summary'!$H$139:$BG$238,MATCH('Capacity Backing (Hide)'!BJ$132,'Capacity Summary'!$B$139:$B$238,0),MATCH('Capacity Backing (Hide)'!$A180,'Capacity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0"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(Hide)'!$A180,'Capacity Summary'!$H$138:$BG$138,0))="x",INDEX('Capacity Summary'!$C$139:$E$238,MATCH('Capacity Backing (Hide)'!BK$132,'Capacity Summary'!$B$139:$B$238,0),4),IF(INDEX('Capacity Summary'!$H$139:$BG$238,MATCH('Capacity Backing (Hide)'!BK$132,'Capacity Summary'!$B$139:$B$238,0),MATCH('Capacity Backing (Hide)'!$A180,'Capacity Summary'!$H$138:$BG$138,0))&lt;&gt;0,INDEX('Capacity Summary'!$H$139:$BG$238,MATCH('Capacity Backing (Hide)'!BK$132,'Capacity Summary'!$B$139:$B$238,0),MATCH('Capacity Backing (Hide)'!$A180,'Capacity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0"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(Hide)'!$A180,'Capacity Summary'!$H$138:$BG$138,0))="x",INDEX('Capacity Summary'!$C$139:$E$238,MATCH('Capacity Backing (Hide)'!BL$132,'Capacity Summary'!$B$139:$B$238,0),4),IF(INDEX('Capacity Summary'!$H$139:$BG$238,MATCH('Capacity Backing (Hide)'!BL$132,'Capacity Summary'!$B$139:$B$238,0),MATCH('Capacity Backing (Hide)'!$A180,'Capacity Summary'!$H$138:$BG$138,0))&lt;&gt;0,INDEX('Capacity Summary'!$H$139:$BG$238,MATCH('Capacity Backing (Hide)'!BL$132,'Capacity Summary'!$B$139:$B$238,0),MATCH('Capacity Backing (Hide)'!$A180,'Capacity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0"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(Hide)'!$A180,'Capacity Summary'!$H$138:$BG$138,0))="x",INDEX('Capacity Summary'!$C$139:$E$238,MATCH('Capacity Backing (Hide)'!BM$132,'Capacity Summary'!$B$139:$B$238,0),4),IF(INDEX('Capacity Summary'!$H$139:$BG$238,MATCH('Capacity Backing (Hide)'!BM$132,'Capacity Summary'!$B$139:$B$238,0),MATCH('Capacity Backing (Hide)'!$A180,'Capacity Summary'!$H$138:$BG$138,0))&lt;&gt;0,INDEX('Capacity Summary'!$H$139:$BG$238,MATCH('Capacity Backing (Hide)'!BM$132,'Capacity Summary'!$B$139:$B$238,0),MATCH('Capacity Backing (Hide)'!$A180,'Capacity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0"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(Hide)'!$A180,'Capacity Summary'!$H$138:$BG$138,0))="x",INDEX('Capacity Summary'!$C$139:$E$238,MATCH('Capacity Backing (Hide)'!BN$132,'Capacity Summary'!$B$139:$B$238,0),4),IF(INDEX('Capacity Summary'!$H$139:$BG$238,MATCH('Capacity Backing (Hide)'!BN$132,'Capacity Summary'!$B$139:$B$238,0),MATCH('Capacity Backing (Hide)'!$A180,'Capacity Summary'!$H$138:$BG$138,0))&lt;&gt;0,INDEX('Capacity Summary'!$H$139:$BG$238,MATCH('Capacity Backing (Hide)'!BN$132,'Capacity Summary'!$B$139:$B$238,0),MATCH('Capacity Backing (Hide)'!$A180,'Capacity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0"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(Hide)'!$A180,'Capacity Summary'!$H$138:$BG$138,0))="x",INDEX('Capacity Summary'!$C$139:$E$238,MATCH('Capacity Backing (Hide)'!BO$132,'Capacity Summary'!$B$139:$B$238,0),4),IF(INDEX('Capacity Summary'!$H$139:$BG$238,MATCH('Capacity Backing (Hide)'!BO$132,'Capacity Summary'!$B$139:$B$238,0),MATCH('Capacity Backing (Hide)'!$A180,'Capacity Summary'!$H$138:$BG$138,0))&lt;&gt;0,INDEX('Capacity Summary'!$H$139:$BG$238,MATCH('Capacity Backing (Hide)'!BO$132,'Capacity Summary'!$B$139:$B$238,0),MATCH('Capacity Backing (Hide)'!$A180,'Capacity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0"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(Hide)'!$A180,'Capacity Summary'!$H$138:$BG$138,0))="x",INDEX('Capacity Summary'!$C$139:$E$238,MATCH('Capacity Backing (Hide)'!BP$132,'Capacity Summary'!$B$139:$B$238,0),4),IF(INDEX('Capacity Summary'!$H$139:$BG$238,MATCH('Capacity Backing (Hide)'!BP$132,'Capacity Summary'!$B$139:$B$238,0),MATCH('Capacity Backing (Hide)'!$A180,'Capacity Summary'!$H$138:$BG$138,0))&lt;&gt;0,INDEX('Capacity Summary'!$H$139:$BG$238,MATCH('Capacity Backing (Hide)'!BP$132,'Capacity Summary'!$B$139:$B$238,0),MATCH('Capacity Backing (Hide)'!$A180,'Capacity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0"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(Hide)'!$A180,'Capacity Summary'!$H$138:$BG$138,0))="x",INDEX('Capacity Summary'!$C$139:$E$238,MATCH('Capacity Backing (Hide)'!BQ$132,'Capacity Summary'!$B$139:$B$238,0),4),IF(INDEX('Capacity Summary'!$H$139:$BG$238,MATCH('Capacity Backing (Hide)'!BQ$132,'Capacity Summary'!$B$139:$B$238,0),MATCH('Capacity Backing (Hide)'!$A180,'Capacity Summary'!$H$138:$BG$138,0))&lt;&gt;0,INDEX('Capacity Summary'!$H$139:$BG$238,MATCH('Capacity Backing (Hide)'!BQ$132,'Capacity Summary'!$B$139:$B$238,0),MATCH('Capacity Backing (Hide)'!$A180,'Capacity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0"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(Hide)'!$A180,'Capacity Summary'!$H$138:$BG$138,0))="x",INDEX('Capacity Summary'!$C$139:$E$238,MATCH('Capacity Backing (Hide)'!BR$132,'Capacity Summary'!$B$139:$B$238,0),4),IF(INDEX('Capacity Summary'!$H$139:$BG$238,MATCH('Capacity Backing (Hide)'!BR$132,'Capacity Summary'!$B$139:$B$238,0),MATCH('Capacity Backing (Hide)'!$A180,'Capacity Summary'!$H$138:$BG$138,0))&lt;&gt;0,INDEX('Capacity Summary'!$H$139:$BG$238,MATCH('Capacity Backing (Hide)'!BR$132,'Capacity Summary'!$B$139:$B$238,0),MATCH('Capacity Backing (Hide)'!$A180,'Capacity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0"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(Hide)'!$A180,'Capacity Summary'!$H$138:$BG$138,0))="x",INDEX('Capacity Summary'!$C$139:$E$238,MATCH('Capacity Backing (Hide)'!BS$132,'Capacity Summary'!$B$139:$B$238,0),4),IF(INDEX('Capacity Summary'!$H$139:$BG$238,MATCH('Capacity Backing (Hide)'!BS$132,'Capacity Summary'!$B$139:$B$238,0),MATCH('Capacity Backing (Hide)'!$A180,'Capacity Summary'!$H$138:$BG$138,0))&lt;&gt;0,INDEX('Capacity Summary'!$H$139:$BG$238,MATCH('Capacity Backing (Hide)'!BS$132,'Capacity Summary'!$B$139:$B$238,0),MATCH('Capacity Backing (Hide)'!$A180,'Capacity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0"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(Hide)'!$A180,'Capacity Summary'!$H$138:$BG$138,0))="x",INDEX('Capacity Summary'!$C$139:$E$238,MATCH('Capacity Backing (Hide)'!BT$132,'Capacity Summary'!$B$139:$B$238,0),4),IF(INDEX('Capacity Summary'!$H$139:$BG$238,MATCH('Capacity Backing (Hide)'!BT$132,'Capacity Summary'!$B$139:$B$238,0),MATCH('Capacity Backing (Hide)'!$A180,'Capacity Summary'!$H$138:$BG$138,0))&lt;&gt;0,INDEX('Capacity Summary'!$H$139:$BG$238,MATCH('Capacity Backing (Hide)'!BT$132,'Capacity Summary'!$B$139:$B$238,0),MATCH('Capacity Backing (Hide)'!$A180,'Capacity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0"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(Hide)'!$A180,'Capacity Summary'!$H$138:$BG$138,0))="x",INDEX('Capacity Summary'!$C$139:$E$238,MATCH('Capacity Backing (Hide)'!BU$132,'Capacity Summary'!$B$139:$B$238,0),4),IF(INDEX('Capacity Summary'!$H$139:$BG$238,MATCH('Capacity Backing (Hide)'!BU$132,'Capacity Summary'!$B$139:$B$238,0),MATCH('Capacity Backing (Hide)'!$A180,'Capacity Summary'!$H$138:$BG$138,0))&lt;&gt;0,INDEX('Capacity Summary'!$H$139:$BG$238,MATCH('Capacity Backing (Hide)'!BU$132,'Capacity Summary'!$B$139:$B$238,0),MATCH('Capacity Backing (Hide)'!$A180,'Capacity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0"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(Hide)'!$A180,'Capacity Summary'!$H$138:$BG$138,0))="x",INDEX('Capacity Summary'!$C$139:$E$238,MATCH('Capacity Backing (Hide)'!BV$132,'Capacity Summary'!$B$139:$B$238,0),4),IF(INDEX('Capacity Summary'!$H$139:$BG$238,MATCH('Capacity Backing (Hide)'!BV$132,'Capacity Summary'!$B$139:$B$238,0),MATCH('Capacity Backing (Hide)'!$A180,'Capacity Summary'!$H$138:$BG$138,0))&lt;&gt;0,INDEX('Capacity Summary'!$H$139:$BG$238,MATCH('Capacity Backing (Hide)'!BV$132,'Capacity Summary'!$B$139:$B$238,0),MATCH('Capacity Backing (Hide)'!$A180,'Capacity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0"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(Hide)'!$A180,'Capacity Summary'!$H$138:$BG$138,0))="x",INDEX('Capacity Summary'!$C$139:$E$238,MATCH('Capacity Backing (Hide)'!BW$132,'Capacity Summary'!$B$139:$B$238,0),4),IF(INDEX('Capacity Summary'!$H$139:$BG$238,MATCH('Capacity Backing (Hide)'!BW$132,'Capacity Summary'!$B$139:$B$238,0),MATCH('Capacity Backing (Hide)'!$A180,'Capacity Summary'!$H$138:$BG$138,0))&lt;&gt;0,INDEX('Capacity Summary'!$H$139:$BG$238,MATCH('Capacity Backing (Hide)'!BW$132,'Capacity Summary'!$B$139:$B$238,0),MATCH('Capacity Backing (Hide)'!$A180,'Capacity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0"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(Hide)'!$A180,'Capacity Summary'!$H$138:$BG$138,0))="x",INDEX('Capacity Summary'!$C$139:$E$238,MATCH('Capacity Backing (Hide)'!BX$132,'Capacity Summary'!$B$139:$B$238,0),4),IF(INDEX('Capacity Summary'!$H$139:$BG$238,MATCH('Capacity Backing (Hide)'!BX$132,'Capacity Summary'!$B$139:$B$238,0),MATCH('Capacity Backing (Hide)'!$A180,'Capacity Summary'!$H$138:$BG$138,0))&lt;&gt;0,INDEX('Capacity Summary'!$H$139:$BG$238,MATCH('Capacity Backing (Hide)'!BX$132,'Capacity Summary'!$B$139:$B$238,0),MATCH('Capacity Backing (Hide)'!$A180,'Capacity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0"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(Hide)'!$A180,'Capacity Summary'!$H$138:$BG$138,0))="x",INDEX('Capacity Summary'!$C$139:$E$238,MATCH('Capacity Backing (Hide)'!BY$132,'Capacity Summary'!$B$139:$B$238,0),4),IF(INDEX('Capacity Summary'!$H$139:$BG$238,MATCH('Capacity Backing (Hide)'!BY$132,'Capacity Summary'!$B$139:$B$238,0),MATCH('Capacity Backing (Hide)'!$A180,'Capacity Summary'!$H$138:$BG$138,0))&lt;&gt;0,INDEX('Capacity Summary'!$H$139:$BG$238,MATCH('Capacity Backing (Hide)'!BY$132,'Capacity Summary'!$B$139:$B$238,0),MATCH('Capacity Backing (Hide)'!$A180,'Capacity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0"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(Hide)'!$A180,'Capacity Summary'!$H$138:$BG$138,0))="x",INDEX('Capacity Summary'!$C$139:$E$238,MATCH('Capacity Backing (Hide)'!BZ$132,'Capacity Summary'!$B$139:$B$238,0),4),IF(INDEX('Capacity Summary'!$H$139:$BG$238,MATCH('Capacity Backing (Hide)'!BZ$132,'Capacity Summary'!$B$139:$B$238,0),MATCH('Capacity Backing (Hide)'!$A180,'Capacity Summary'!$H$138:$BG$138,0))&lt;&gt;0,INDEX('Capacity Summary'!$H$139:$BG$238,MATCH('Capacity Backing (Hide)'!BZ$132,'Capacity Summary'!$B$139:$B$238,0),MATCH('Capacity Backing (Hide)'!$A180,'Capacity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0"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(Hide)'!$A180,'Capacity Summary'!$H$138:$BG$138,0))="x",INDEX('Capacity Summary'!$C$139:$E$238,MATCH('Capacity Backing (Hide)'!CA$132,'Capacity Summary'!$B$139:$B$238,0),4),IF(INDEX('Capacity Summary'!$H$139:$BG$238,MATCH('Capacity Backing (Hide)'!CA$132,'Capacity Summary'!$B$139:$B$238,0),MATCH('Capacity Backing (Hide)'!$A180,'Capacity Summary'!$H$138:$BG$138,0))&lt;&gt;0,INDEX('Capacity Summary'!$H$139:$BG$238,MATCH('Capacity Backing (Hide)'!CA$132,'Capacity Summary'!$B$139:$B$238,0),MATCH('Capacity Backing (Hide)'!$A180,'Capacity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0"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(Hide)'!$A180,'Capacity Summary'!$H$138:$BG$138,0))="x",INDEX('Capacity Summary'!$C$139:$E$238,MATCH('Capacity Backing (Hide)'!CB$132,'Capacity Summary'!$B$139:$B$238,0),4),IF(INDEX('Capacity Summary'!$H$139:$BG$238,MATCH('Capacity Backing (Hide)'!CB$132,'Capacity Summary'!$B$139:$B$238,0),MATCH('Capacity Backing (Hide)'!$A180,'Capacity Summary'!$H$138:$BG$138,0))&lt;&gt;0,INDEX('Capacity Summary'!$H$139:$BG$238,MATCH('Capacity Backing (Hide)'!CB$132,'Capacity Summary'!$B$139:$B$238,0),MATCH('Capacity Backing (Hide)'!$A180,'Capacity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0"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(Hide)'!$A180,'Capacity Summary'!$H$138:$BG$138,0))="x",INDEX('Capacity Summary'!$C$139:$E$238,MATCH('Capacity Backing (Hide)'!CC$132,'Capacity Summary'!$B$139:$B$238,0),4),IF(INDEX('Capacity Summary'!$H$139:$BG$238,MATCH('Capacity Backing (Hide)'!CC$132,'Capacity Summary'!$B$139:$B$238,0),MATCH('Capacity Backing (Hide)'!$A180,'Capacity Summary'!$H$138:$BG$138,0))&lt;&gt;0,INDEX('Capacity Summary'!$H$139:$BG$238,MATCH('Capacity Backing (Hide)'!CC$132,'Capacity Summary'!$B$139:$B$238,0),MATCH('Capacity Backing (Hide)'!$A180,'Capacity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0"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(Hide)'!$A180,'Capacity Summary'!$H$138:$BG$138,0))="x",INDEX('Capacity Summary'!$C$139:$E$238,MATCH('Capacity Backing (Hide)'!CD$132,'Capacity Summary'!$B$139:$B$238,0),4),IF(INDEX('Capacity Summary'!$H$139:$BG$238,MATCH('Capacity Backing (Hide)'!CD$132,'Capacity Summary'!$B$139:$B$238,0),MATCH('Capacity Backing (Hide)'!$A180,'Capacity Summary'!$H$138:$BG$138,0))&lt;&gt;0,INDEX('Capacity Summary'!$H$139:$BG$238,MATCH('Capacity Backing (Hide)'!CD$132,'Capacity Summary'!$B$139:$B$238,0),MATCH('Capacity Backing (Hide)'!$A180,'Capacity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0"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(Hide)'!$A180,'Capacity Summary'!$H$138:$BG$138,0))="x",INDEX('Capacity Summary'!$C$139:$E$238,MATCH('Capacity Backing (Hide)'!CE$132,'Capacity Summary'!$B$139:$B$238,0),4),IF(INDEX('Capacity Summary'!$H$139:$BG$238,MATCH('Capacity Backing (Hide)'!CE$132,'Capacity Summary'!$B$139:$B$238,0),MATCH('Capacity Backing (Hide)'!$A180,'Capacity Summary'!$H$138:$BG$138,0))&lt;&gt;0,INDEX('Capacity Summary'!$H$139:$BG$238,MATCH('Capacity Backing (Hide)'!CE$132,'Capacity Summary'!$B$139:$B$238,0),MATCH('Capacity Backing (Hide)'!$A180,'Capacity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0"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(Hide)'!$A180,'Capacity Summary'!$H$138:$BG$138,0))="x",INDEX('Capacity Summary'!$C$139:$E$238,MATCH('Capacity Backing (Hide)'!CF$132,'Capacity Summary'!$B$139:$B$238,0),4),IF(INDEX('Capacity Summary'!$H$139:$BG$238,MATCH('Capacity Backing (Hide)'!CF$132,'Capacity Summary'!$B$139:$B$238,0),MATCH('Capacity Backing (Hide)'!$A180,'Capacity Summary'!$H$138:$BG$138,0))&lt;&gt;0,INDEX('Capacity Summary'!$H$139:$BG$238,MATCH('Capacity Backing (Hide)'!CF$132,'Capacity Summary'!$B$139:$B$238,0),MATCH('Capacity Backing (Hide)'!$A180,'Capacity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0"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(Hide)'!$A180,'Capacity Summary'!$H$138:$BG$138,0))="x",INDEX('Capacity Summary'!$C$139:$E$238,MATCH('Capacity Backing (Hide)'!CG$132,'Capacity Summary'!$B$139:$B$238,0),4),IF(INDEX('Capacity Summary'!$H$139:$BG$238,MATCH('Capacity Backing (Hide)'!CG$132,'Capacity Summary'!$B$139:$B$238,0),MATCH('Capacity Backing (Hide)'!$A180,'Capacity Summary'!$H$138:$BG$138,0))&lt;&gt;0,INDEX('Capacity Summary'!$H$139:$BG$238,MATCH('Capacity Backing (Hide)'!CG$132,'Capacity Summary'!$B$139:$B$238,0),MATCH('Capacity Backing (Hide)'!$A180,'Capacity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0"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(Hide)'!$A180,'Capacity Summary'!$H$138:$BG$138,0))="x",INDEX('Capacity Summary'!$C$139:$E$238,MATCH('Capacity Backing (Hide)'!CH$132,'Capacity Summary'!$B$139:$B$238,0),4),IF(INDEX('Capacity Summary'!$H$139:$BG$238,MATCH('Capacity Backing (Hide)'!CH$132,'Capacity Summary'!$B$139:$B$238,0),MATCH('Capacity Backing (Hide)'!$A180,'Capacity Summary'!$H$138:$BG$138,0))&lt;&gt;0,INDEX('Capacity Summary'!$H$139:$BG$238,MATCH('Capacity Backing (Hide)'!CH$132,'Capacity Summary'!$B$139:$B$238,0),MATCH('Capacity Backing (Hide)'!$A180,'Capacity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0"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(Hide)'!$A180,'Capacity Summary'!$H$138:$BG$138,0))="x",INDEX('Capacity Summary'!$C$139:$E$238,MATCH('Capacity Backing (Hide)'!CI$132,'Capacity Summary'!$B$139:$B$238,0),4),IF(INDEX('Capacity Summary'!$H$139:$BG$238,MATCH('Capacity Backing (Hide)'!CI$132,'Capacity Summary'!$B$139:$B$238,0),MATCH('Capacity Backing (Hide)'!$A180,'Capacity Summary'!$H$138:$BG$138,0))&lt;&gt;0,INDEX('Capacity Summary'!$H$139:$BG$238,MATCH('Capacity Backing (Hide)'!CI$132,'Capacity Summary'!$B$139:$B$238,0),MATCH('Capacity Backing (Hide)'!$A180,'Capacity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0"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(Hide)'!$A180,'Capacity Summary'!$H$138:$BG$138,0))="x",INDEX('Capacity Summary'!$C$139:$E$238,MATCH('Capacity Backing (Hide)'!CJ$132,'Capacity Summary'!$B$139:$B$238,0),4),IF(INDEX('Capacity Summary'!$H$139:$BG$238,MATCH('Capacity Backing (Hide)'!CJ$132,'Capacity Summary'!$B$139:$B$238,0),MATCH('Capacity Backing (Hide)'!$A180,'Capacity Summary'!$H$138:$BG$138,0))&lt;&gt;0,INDEX('Capacity Summary'!$H$139:$BG$238,MATCH('Capacity Backing (Hide)'!CJ$132,'Capacity Summary'!$B$139:$B$238,0),MATCH('Capacity Backing (Hide)'!$A180,'Capacity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0"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(Hide)'!$A180,'Capacity Summary'!$H$138:$BG$138,0))="x",INDEX('Capacity Summary'!$C$139:$E$238,MATCH('Capacity Backing (Hide)'!CK$132,'Capacity Summary'!$B$139:$B$238,0),4),IF(INDEX('Capacity Summary'!$H$139:$BG$238,MATCH('Capacity Backing (Hide)'!CK$132,'Capacity Summary'!$B$139:$B$238,0),MATCH('Capacity Backing (Hide)'!$A180,'Capacity Summary'!$H$138:$BG$138,0))&lt;&gt;0,INDEX('Capacity Summary'!$H$139:$BG$238,MATCH('Capacity Backing (Hide)'!CK$132,'Capacity Summary'!$B$139:$B$238,0),MATCH('Capacity Backing (Hide)'!$A180,'Capacity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0"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(Hide)'!$A180,'Capacity Summary'!$H$138:$BG$138,0))="x",INDEX('Capacity Summary'!$C$139:$E$238,MATCH('Capacity Backing (Hide)'!CL$132,'Capacity Summary'!$B$139:$B$238,0),4),IF(INDEX('Capacity Summary'!$H$139:$BG$238,MATCH('Capacity Backing (Hide)'!CL$132,'Capacity Summary'!$B$139:$B$238,0),MATCH('Capacity Backing (Hide)'!$A180,'Capacity Summary'!$H$138:$BG$138,0))&lt;&gt;0,INDEX('Capacity Summary'!$H$139:$BG$238,MATCH('Capacity Backing (Hide)'!CL$132,'Capacity Summary'!$B$139:$B$238,0),MATCH('Capacity Backing (Hide)'!$A180,'Capacity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0"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(Hide)'!$A180,'Capacity Summary'!$H$138:$BG$138,0))="x",INDEX('Capacity Summary'!$C$139:$E$238,MATCH('Capacity Backing (Hide)'!CM$132,'Capacity Summary'!$B$139:$B$238,0),4),IF(INDEX('Capacity Summary'!$H$139:$BG$238,MATCH('Capacity Backing (Hide)'!CM$132,'Capacity Summary'!$B$139:$B$238,0),MATCH('Capacity Backing (Hide)'!$A180,'Capacity Summary'!$H$138:$BG$138,0))&lt;&gt;0,INDEX('Capacity Summary'!$H$139:$BG$238,MATCH('Capacity Backing (Hide)'!CM$132,'Capacity Summary'!$B$139:$B$238,0),MATCH('Capacity Backing (Hide)'!$A180,'Capacity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0"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(Hide)'!$A180,'Capacity Summary'!$H$138:$BG$138,0))="x",INDEX('Capacity Summary'!$C$139:$E$238,MATCH('Capacity Backing (Hide)'!CN$132,'Capacity Summary'!$B$139:$B$238,0),4),IF(INDEX('Capacity Summary'!$H$139:$BG$238,MATCH('Capacity Backing (Hide)'!CN$132,'Capacity Summary'!$B$139:$B$238,0),MATCH('Capacity Backing (Hide)'!$A180,'Capacity Summary'!$H$138:$BG$138,0))&lt;&gt;0,INDEX('Capacity Summary'!$H$139:$BG$238,MATCH('Capacity Backing (Hide)'!CN$132,'Capacity Summary'!$B$139:$B$238,0),MATCH('Capacity Backing (Hide)'!$A180,'Capacity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0"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(Hide)'!$A180,'Capacity Summary'!$H$138:$BG$138,0))="x",INDEX('Capacity Summary'!$C$139:$E$238,MATCH('Capacity Backing (Hide)'!CO$132,'Capacity Summary'!$B$139:$B$238,0),4),IF(INDEX('Capacity Summary'!$H$139:$BG$238,MATCH('Capacity Backing (Hide)'!CO$132,'Capacity Summary'!$B$139:$B$238,0),MATCH('Capacity Backing (Hide)'!$A180,'Capacity Summary'!$H$138:$BG$138,0))&lt;&gt;0,INDEX('Capacity Summary'!$H$139:$BG$238,MATCH('Capacity Backing (Hide)'!CO$132,'Capacity Summary'!$B$139:$B$238,0),MATCH('Capacity Backing (Hide)'!$A180,'Capacity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0"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(Hide)'!$A180,'Capacity Summary'!$H$138:$BG$138,0))="x",INDEX('Capacity Summary'!$C$139:$E$238,MATCH('Capacity Backing (Hide)'!CP$132,'Capacity Summary'!$B$139:$B$238,0),4),IF(INDEX('Capacity Summary'!$H$139:$BG$238,MATCH('Capacity Backing (Hide)'!CP$132,'Capacity Summary'!$B$139:$B$238,0),MATCH('Capacity Backing (Hide)'!$A180,'Capacity Summary'!$H$138:$BG$138,0))&lt;&gt;0,INDEX('Capacity Summary'!$H$139:$BG$238,MATCH('Capacity Backing (Hide)'!CP$132,'Capacity Summary'!$B$139:$B$238,0),MATCH('Capacity Backing (Hide)'!$A180,'Capacity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0"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(Hide)'!$A180,'Capacity Summary'!$H$138:$BG$138,0))="x",INDEX('Capacity Summary'!$C$139:$E$238,MATCH('Capacity Backing (Hide)'!CQ$132,'Capacity Summary'!$B$139:$B$238,0),4),IF(INDEX('Capacity Summary'!$H$139:$BG$238,MATCH('Capacity Backing (Hide)'!CQ$132,'Capacity Summary'!$B$139:$B$238,0),MATCH('Capacity Backing (Hide)'!$A180,'Capacity Summary'!$H$138:$BG$138,0))&lt;&gt;0,INDEX('Capacity Summary'!$H$139:$BG$238,MATCH('Capacity Backing (Hide)'!CQ$132,'Capacity Summary'!$B$139:$B$238,0),MATCH('Capacity Backing (Hide)'!$A180,'Capacity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0"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(Hide)'!$A180,'Capacity Summary'!$H$138:$BG$138,0))="x",INDEX('Capacity Summary'!$C$139:$E$238,MATCH('Capacity Backing (Hide)'!CR$132,'Capacity Summary'!$B$139:$B$238,0),4),IF(INDEX('Capacity Summary'!$H$139:$BG$238,MATCH('Capacity Backing (Hide)'!CR$132,'Capacity Summary'!$B$139:$B$238,0),MATCH('Capacity Backing (Hide)'!$A180,'Capacity Summary'!$H$138:$BG$138,0))&lt;&gt;0,INDEX('Capacity Summary'!$H$139:$BG$238,MATCH('Capacity Backing (Hide)'!CR$132,'Capacity Summary'!$B$139:$B$238,0),MATCH('Capacity Backing (Hide)'!$A180,'Capacity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0"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(Hide)'!$A180,'Capacity Summary'!$H$138:$BG$138,0))="x",INDEX('Capacity Summary'!$C$139:$E$238,MATCH('Capacity Backing (Hide)'!CS$132,'Capacity Summary'!$B$139:$B$238,0),4),IF(INDEX('Capacity Summary'!$H$139:$BG$238,MATCH('Capacity Backing (Hide)'!CS$132,'Capacity Summary'!$B$139:$B$238,0),MATCH('Capacity Backing (Hide)'!$A180,'Capacity Summary'!$H$138:$BG$138,0))&lt;&gt;0,INDEX('Capacity Summary'!$H$139:$BG$238,MATCH('Capacity Backing (Hide)'!CS$132,'Capacity Summary'!$B$139:$B$238,0),MATCH('Capacity Backing (Hide)'!$A180,'Capacity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0"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(Hide)'!$A180,'Capacity Summary'!$H$138:$BG$138,0))="x",INDEX('Capacity Summary'!$C$139:$E$238,MATCH('Capacity Backing (Hide)'!CT$132,'Capacity Summary'!$B$139:$B$238,0),4),IF(INDEX('Capacity Summary'!$H$139:$BG$238,MATCH('Capacity Backing (Hide)'!CT$132,'Capacity Summary'!$B$139:$B$238,0),MATCH('Capacity Backing (Hide)'!$A180,'Capacity Summary'!$H$138:$BG$138,0))&lt;&gt;0,INDEX('Capacity Summary'!$H$139:$BG$238,MATCH('Capacity Backing (Hide)'!CT$132,'Capacity Summary'!$B$139:$B$238,0),MATCH('Capacity Backing (Hide)'!$A180,'Capacity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0"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(Hide)'!$A180,'Capacity Summary'!$H$138:$BG$138,0))="x",INDEX('Capacity Summary'!$C$139:$E$238,MATCH('Capacity Backing (Hide)'!CU$132,'Capacity Summary'!$B$139:$B$238,0),4),IF(INDEX('Capacity Summary'!$H$139:$BG$238,MATCH('Capacity Backing (Hide)'!CU$132,'Capacity Summary'!$B$139:$B$238,0),MATCH('Capacity Backing (Hide)'!$A180,'Capacity Summary'!$H$138:$BG$138,0))&lt;&gt;0,INDEX('Capacity Summary'!$H$139:$BG$238,MATCH('Capacity Backing (Hide)'!CU$132,'Capacity Summary'!$B$139:$B$238,0),MATCH('Capacity Backing (Hide)'!$A180,'Capacity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0"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(Hide)'!$A180,'Capacity Summary'!$H$138:$BG$138,0))="x",INDEX('Capacity Summary'!$C$139:$E$238,MATCH('Capacity Backing (Hide)'!CV$132,'Capacity Summary'!$B$139:$B$238,0),4),IF(INDEX('Capacity Summary'!$H$139:$BG$238,MATCH('Capacity Backing (Hide)'!CV$132,'Capacity Summary'!$B$139:$B$238,0),MATCH('Capacity Backing (Hide)'!$A180,'Capacity Summary'!$H$138:$BG$138,0))&lt;&gt;0,INDEX('Capacity Summary'!$H$139:$BG$238,MATCH('Capacity Backing (Hide)'!CV$132,'Capacity Summary'!$B$139:$B$238,0),MATCH('Capacity Backing (Hide)'!$A180,'Capacity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0"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(Hide)'!$A180,'Capacity Summary'!$H$138:$BG$138,0))="x",INDEX('Capacity Summary'!$C$139:$E$238,MATCH('Capacity Backing (Hide)'!CW$132,'Capacity Summary'!$B$139:$B$238,0),4),IF(INDEX('Capacity Summary'!$H$139:$BG$238,MATCH('Capacity Backing (Hide)'!CW$132,'Capacity Summary'!$B$139:$B$238,0),MATCH('Capacity Backing (Hide)'!$A180,'Capacity Summary'!$H$138:$BG$138,0))&lt;&gt;0,INDEX('Capacity Summary'!$H$139:$BG$238,MATCH('Capacity Backing (Hide)'!CW$132,'Capacity Summary'!$B$139:$B$238,0),MATCH('Capacity Backing (Hide)'!$A180,'Capacity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1" spans="1:101" x14ac:dyDescent="0.35">
      <c r="A181" s="2">
        <f ca="1">'Required Capacity (Hide)'!E51</f>
        <v>44550</v>
      </c>
      <c r="B181"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(Hide)'!$A181,'Capacity Summary'!$H$138:$BG$138,0))="x",INDEX('Capacity Summary'!$C$139:$E$238,MATCH('Capacity Backing (Hide)'!B$132,'Capacity Summary'!$B$139:$B$238,0),4),IF(INDEX('Capacity Summary'!$H$139:$BG$238,MATCH('Capacity Backing (Hide)'!B$132,'Capacity Summary'!$B$139:$B$238,0),MATCH('Capacity Backing (Hide)'!$A181,'Capacity Summary'!$H$138:$BG$138,0))&lt;&gt;0,INDEX('Capacity Summary'!$H$139:$BG$238,MATCH('Capacity Backing (Hide)'!B$132,'Capacity Summary'!$B$139:$B$238,0),MATCH('Capacity Backing (Hide)'!$A181,'Capacity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1"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(Hide)'!$A181,'Capacity Summary'!$H$138:$BG$138,0))="x",INDEX('Capacity Summary'!$C$139:$E$238,MATCH('Capacity Backing (Hide)'!C$132,'Capacity Summary'!$B$139:$B$238,0),4),IF(INDEX('Capacity Summary'!$H$139:$BG$238,MATCH('Capacity Backing (Hide)'!C$132,'Capacity Summary'!$B$139:$B$238,0),MATCH('Capacity Backing (Hide)'!$A181,'Capacity Summary'!$H$138:$BG$138,0))&lt;&gt;0,INDEX('Capacity Summary'!$H$139:$BG$238,MATCH('Capacity Backing (Hide)'!C$132,'Capacity Summary'!$B$139:$B$238,0),MATCH('Capacity Backing (Hide)'!$A181,'Capacity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1"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(Hide)'!$A181,'Capacity Summary'!$H$138:$BG$138,0))="x",INDEX('Capacity Summary'!$C$139:$E$238,MATCH('Capacity Backing (Hide)'!D$132,'Capacity Summary'!$B$139:$B$238,0),4),IF(INDEX('Capacity Summary'!$H$139:$BG$238,MATCH('Capacity Backing (Hide)'!D$132,'Capacity Summary'!$B$139:$B$238,0),MATCH('Capacity Backing (Hide)'!$A181,'Capacity Summary'!$H$138:$BG$138,0))&lt;&gt;0,INDEX('Capacity Summary'!$H$139:$BG$238,MATCH('Capacity Backing (Hide)'!D$132,'Capacity Summary'!$B$139:$B$238,0),MATCH('Capacity Backing (Hide)'!$A181,'Capacity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1"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(Hide)'!$A181,'Capacity Summary'!$H$138:$BG$138,0))="x",INDEX('Capacity Summary'!$C$139:$E$238,MATCH('Capacity Backing (Hide)'!E$132,'Capacity Summary'!$B$139:$B$238,0),4),IF(INDEX('Capacity Summary'!$H$139:$BG$238,MATCH('Capacity Backing (Hide)'!E$132,'Capacity Summary'!$B$139:$B$238,0),MATCH('Capacity Backing (Hide)'!$A181,'Capacity Summary'!$H$138:$BG$138,0))&lt;&gt;0,INDEX('Capacity Summary'!$H$139:$BG$238,MATCH('Capacity Backing (Hide)'!E$132,'Capacity Summary'!$B$139:$B$238,0),MATCH('Capacity Backing (Hide)'!$A181,'Capacity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1"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(Hide)'!$A181,'Capacity Summary'!$H$138:$BG$138,0))="x",INDEX('Capacity Summary'!$C$139:$E$238,MATCH('Capacity Backing (Hide)'!F$132,'Capacity Summary'!$B$139:$B$238,0),4),IF(INDEX('Capacity Summary'!$H$139:$BG$238,MATCH('Capacity Backing (Hide)'!F$132,'Capacity Summary'!$B$139:$B$238,0),MATCH('Capacity Backing (Hide)'!$A181,'Capacity Summary'!$H$138:$BG$138,0))&lt;&gt;0,INDEX('Capacity Summary'!$H$139:$BG$238,MATCH('Capacity Backing (Hide)'!F$132,'Capacity Summary'!$B$139:$B$238,0),MATCH('Capacity Backing (Hide)'!$A181,'Capacity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1"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(Hide)'!$A181,'Capacity Summary'!$H$138:$BG$138,0))="x",INDEX('Capacity Summary'!$C$139:$E$238,MATCH('Capacity Backing (Hide)'!G$132,'Capacity Summary'!$B$139:$B$238,0),4),IF(INDEX('Capacity Summary'!$H$139:$BG$238,MATCH('Capacity Backing (Hide)'!G$132,'Capacity Summary'!$B$139:$B$238,0),MATCH('Capacity Backing (Hide)'!$A181,'Capacity Summary'!$H$138:$BG$138,0))&lt;&gt;0,INDEX('Capacity Summary'!$H$139:$BG$238,MATCH('Capacity Backing (Hide)'!G$132,'Capacity Summary'!$B$139:$B$238,0),MATCH('Capacity Backing (Hide)'!$A181,'Capacity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1"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(Hide)'!$A181,'Capacity Summary'!$H$138:$BG$138,0))="x",INDEX('Capacity Summary'!$C$139:$E$238,MATCH('Capacity Backing (Hide)'!H$132,'Capacity Summary'!$B$139:$B$238,0),4),IF(INDEX('Capacity Summary'!$H$139:$BG$238,MATCH('Capacity Backing (Hide)'!H$132,'Capacity Summary'!$B$139:$B$238,0),MATCH('Capacity Backing (Hide)'!$A181,'Capacity Summary'!$H$138:$BG$138,0))&lt;&gt;0,INDEX('Capacity Summary'!$H$139:$BG$238,MATCH('Capacity Backing (Hide)'!H$132,'Capacity Summary'!$B$139:$B$238,0),MATCH('Capacity Backing (Hide)'!$A181,'Capacity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1"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(Hide)'!$A181,'Capacity Summary'!$H$138:$BG$138,0))="x",INDEX('Capacity Summary'!$C$139:$E$238,MATCH('Capacity Backing (Hide)'!I$132,'Capacity Summary'!$B$139:$B$238,0),4),IF(INDEX('Capacity Summary'!$H$139:$BG$238,MATCH('Capacity Backing (Hide)'!I$132,'Capacity Summary'!$B$139:$B$238,0),MATCH('Capacity Backing (Hide)'!$A181,'Capacity Summary'!$H$138:$BG$138,0))&lt;&gt;0,INDEX('Capacity Summary'!$H$139:$BG$238,MATCH('Capacity Backing (Hide)'!I$132,'Capacity Summary'!$B$139:$B$238,0),MATCH('Capacity Backing (Hide)'!$A181,'Capacity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1"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(Hide)'!$A181,'Capacity Summary'!$H$138:$BG$138,0))="x",INDEX('Capacity Summary'!$C$139:$E$238,MATCH('Capacity Backing (Hide)'!J$132,'Capacity Summary'!$B$139:$B$238,0),4),IF(INDEX('Capacity Summary'!$H$139:$BG$238,MATCH('Capacity Backing (Hide)'!J$132,'Capacity Summary'!$B$139:$B$238,0),MATCH('Capacity Backing (Hide)'!$A181,'Capacity Summary'!$H$138:$BG$138,0))&lt;&gt;0,INDEX('Capacity Summary'!$H$139:$BG$238,MATCH('Capacity Backing (Hide)'!J$132,'Capacity Summary'!$B$139:$B$238,0),MATCH('Capacity Backing (Hide)'!$A181,'Capacity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1"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(Hide)'!$A181,'Capacity Summary'!$H$138:$BG$138,0))="x",INDEX('Capacity Summary'!$C$139:$E$238,MATCH('Capacity Backing (Hide)'!K$132,'Capacity Summary'!$B$139:$B$238,0),4),IF(INDEX('Capacity Summary'!$H$139:$BG$238,MATCH('Capacity Backing (Hide)'!K$132,'Capacity Summary'!$B$139:$B$238,0),MATCH('Capacity Backing (Hide)'!$A181,'Capacity Summary'!$H$138:$BG$138,0))&lt;&gt;0,INDEX('Capacity Summary'!$H$139:$BG$238,MATCH('Capacity Backing (Hide)'!K$132,'Capacity Summary'!$B$139:$B$238,0),MATCH('Capacity Backing (Hide)'!$A181,'Capacity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1"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(Hide)'!$A181,'Capacity Summary'!$H$138:$BG$138,0))="x",INDEX('Capacity Summary'!$C$139:$E$238,MATCH('Capacity Backing (Hide)'!L$132,'Capacity Summary'!$B$139:$B$238,0),4),IF(INDEX('Capacity Summary'!$H$139:$BG$238,MATCH('Capacity Backing (Hide)'!L$132,'Capacity Summary'!$B$139:$B$238,0),MATCH('Capacity Backing (Hide)'!$A181,'Capacity Summary'!$H$138:$BG$138,0))&lt;&gt;0,INDEX('Capacity Summary'!$H$139:$BG$238,MATCH('Capacity Backing (Hide)'!L$132,'Capacity Summary'!$B$139:$B$238,0),MATCH('Capacity Backing (Hide)'!$A181,'Capacity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1"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(Hide)'!$A181,'Capacity Summary'!$H$138:$BG$138,0))="x",INDEX('Capacity Summary'!$C$139:$E$238,MATCH('Capacity Backing (Hide)'!M$132,'Capacity Summary'!$B$139:$B$238,0),4),IF(INDEX('Capacity Summary'!$H$139:$BG$238,MATCH('Capacity Backing (Hide)'!M$132,'Capacity Summary'!$B$139:$B$238,0),MATCH('Capacity Backing (Hide)'!$A181,'Capacity Summary'!$H$138:$BG$138,0))&lt;&gt;0,INDEX('Capacity Summary'!$H$139:$BG$238,MATCH('Capacity Backing (Hide)'!M$132,'Capacity Summary'!$B$139:$B$238,0),MATCH('Capacity Backing (Hide)'!$A181,'Capacity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1"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(Hide)'!$A181,'Capacity Summary'!$H$138:$BG$138,0))="x",INDEX('Capacity Summary'!$C$139:$E$238,MATCH('Capacity Backing (Hide)'!N$132,'Capacity Summary'!$B$139:$B$238,0),4),IF(INDEX('Capacity Summary'!$H$139:$BG$238,MATCH('Capacity Backing (Hide)'!N$132,'Capacity Summary'!$B$139:$B$238,0),MATCH('Capacity Backing (Hide)'!$A181,'Capacity Summary'!$H$138:$BG$138,0))&lt;&gt;0,INDEX('Capacity Summary'!$H$139:$BG$238,MATCH('Capacity Backing (Hide)'!N$132,'Capacity Summary'!$B$139:$B$238,0),MATCH('Capacity Backing (Hide)'!$A181,'Capacity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1"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(Hide)'!$A181,'Capacity Summary'!$H$138:$BG$138,0))="x",INDEX('Capacity Summary'!$C$139:$E$238,MATCH('Capacity Backing (Hide)'!O$132,'Capacity Summary'!$B$139:$B$238,0),4),IF(INDEX('Capacity Summary'!$H$139:$BG$238,MATCH('Capacity Backing (Hide)'!O$132,'Capacity Summary'!$B$139:$B$238,0),MATCH('Capacity Backing (Hide)'!$A181,'Capacity Summary'!$H$138:$BG$138,0))&lt;&gt;0,INDEX('Capacity Summary'!$H$139:$BG$238,MATCH('Capacity Backing (Hide)'!O$132,'Capacity Summary'!$B$139:$B$238,0),MATCH('Capacity Backing (Hide)'!$A181,'Capacity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1"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(Hide)'!$A181,'Capacity Summary'!$H$138:$BG$138,0))="x",INDEX('Capacity Summary'!$C$139:$E$238,MATCH('Capacity Backing (Hide)'!P$132,'Capacity Summary'!$B$139:$B$238,0),4),IF(INDEX('Capacity Summary'!$H$139:$BG$238,MATCH('Capacity Backing (Hide)'!P$132,'Capacity Summary'!$B$139:$B$238,0),MATCH('Capacity Backing (Hide)'!$A181,'Capacity Summary'!$H$138:$BG$138,0))&lt;&gt;0,INDEX('Capacity Summary'!$H$139:$BG$238,MATCH('Capacity Backing (Hide)'!P$132,'Capacity Summary'!$B$139:$B$238,0),MATCH('Capacity Backing (Hide)'!$A181,'Capacity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1"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(Hide)'!$A181,'Capacity Summary'!$H$138:$BG$138,0))="x",INDEX('Capacity Summary'!$C$139:$E$238,MATCH('Capacity Backing (Hide)'!Q$132,'Capacity Summary'!$B$139:$B$238,0),4),IF(INDEX('Capacity Summary'!$H$139:$BG$238,MATCH('Capacity Backing (Hide)'!Q$132,'Capacity Summary'!$B$139:$B$238,0),MATCH('Capacity Backing (Hide)'!$A181,'Capacity Summary'!$H$138:$BG$138,0))&lt;&gt;0,INDEX('Capacity Summary'!$H$139:$BG$238,MATCH('Capacity Backing (Hide)'!Q$132,'Capacity Summary'!$B$139:$B$238,0),MATCH('Capacity Backing (Hide)'!$A181,'Capacity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1"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(Hide)'!$A181,'Capacity Summary'!$H$138:$BG$138,0))="x",INDEX('Capacity Summary'!$C$139:$E$238,MATCH('Capacity Backing (Hide)'!R$132,'Capacity Summary'!$B$139:$B$238,0),4),IF(INDEX('Capacity Summary'!$H$139:$BG$238,MATCH('Capacity Backing (Hide)'!R$132,'Capacity Summary'!$B$139:$B$238,0),MATCH('Capacity Backing (Hide)'!$A181,'Capacity Summary'!$H$138:$BG$138,0))&lt;&gt;0,INDEX('Capacity Summary'!$H$139:$BG$238,MATCH('Capacity Backing (Hide)'!R$132,'Capacity Summary'!$B$139:$B$238,0),MATCH('Capacity Backing (Hide)'!$A181,'Capacity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1"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(Hide)'!$A181,'Capacity Summary'!$H$138:$BG$138,0))="x",INDEX('Capacity Summary'!$C$139:$E$238,MATCH('Capacity Backing (Hide)'!S$132,'Capacity Summary'!$B$139:$B$238,0),4),IF(INDEX('Capacity Summary'!$H$139:$BG$238,MATCH('Capacity Backing (Hide)'!S$132,'Capacity Summary'!$B$139:$B$238,0),MATCH('Capacity Backing (Hide)'!$A181,'Capacity Summary'!$H$138:$BG$138,0))&lt;&gt;0,INDEX('Capacity Summary'!$H$139:$BG$238,MATCH('Capacity Backing (Hide)'!S$132,'Capacity Summary'!$B$139:$B$238,0),MATCH('Capacity Backing (Hide)'!$A181,'Capacity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1"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(Hide)'!$A181,'Capacity Summary'!$H$138:$BG$138,0))="x",INDEX('Capacity Summary'!$C$139:$E$238,MATCH('Capacity Backing (Hide)'!T$132,'Capacity Summary'!$B$139:$B$238,0),4),IF(INDEX('Capacity Summary'!$H$139:$BG$238,MATCH('Capacity Backing (Hide)'!T$132,'Capacity Summary'!$B$139:$B$238,0),MATCH('Capacity Backing (Hide)'!$A181,'Capacity Summary'!$H$138:$BG$138,0))&lt;&gt;0,INDEX('Capacity Summary'!$H$139:$BG$238,MATCH('Capacity Backing (Hide)'!T$132,'Capacity Summary'!$B$139:$B$238,0),MATCH('Capacity Backing (Hide)'!$A181,'Capacity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1"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(Hide)'!$A181,'Capacity Summary'!$H$138:$BG$138,0))="x",INDEX('Capacity Summary'!$C$139:$E$238,MATCH('Capacity Backing (Hide)'!U$132,'Capacity Summary'!$B$139:$B$238,0),4),IF(INDEX('Capacity Summary'!$H$139:$BG$238,MATCH('Capacity Backing (Hide)'!U$132,'Capacity Summary'!$B$139:$B$238,0),MATCH('Capacity Backing (Hide)'!$A181,'Capacity Summary'!$H$138:$BG$138,0))&lt;&gt;0,INDEX('Capacity Summary'!$H$139:$BG$238,MATCH('Capacity Backing (Hide)'!U$132,'Capacity Summary'!$B$139:$B$238,0),MATCH('Capacity Backing (Hide)'!$A181,'Capacity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1"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(Hide)'!$A181,'Capacity Summary'!$H$138:$BG$138,0))="x",INDEX('Capacity Summary'!$C$139:$E$238,MATCH('Capacity Backing (Hide)'!V$132,'Capacity Summary'!$B$139:$B$238,0),4),IF(INDEX('Capacity Summary'!$H$139:$BG$238,MATCH('Capacity Backing (Hide)'!V$132,'Capacity Summary'!$B$139:$B$238,0),MATCH('Capacity Backing (Hide)'!$A181,'Capacity Summary'!$H$138:$BG$138,0))&lt;&gt;0,INDEX('Capacity Summary'!$H$139:$BG$238,MATCH('Capacity Backing (Hide)'!V$132,'Capacity Summary'!$B$139:$B$238,0),MATCH('Capacity Backing (Hide)'!$A181,'Capacity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1"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(Hide)'!$A181,'Capacity Summary'!$H$138:$BG$138,0))="x",INDEX('Capacity Summary'!$C$139:$E$238,MATCH('Capacity Backing (Hide)'!W$132,'Capacity Summary'!$B$139:$B$238,0),4),IF(INDEX('Capacity Summary'!$H$139:$BG$238,MATCH('Capacity Backing (Hide)'!W$132,'Capacity Summary'!$B$139:$B$238,0),MATCH('Capacity Backing (Hide)'!$A181,'Capacity Summary'!$H$138:$BG$138,0))&lt;&gt;0,INDEX('Capacity Summary'!$H$139:$BG$238,MATCH('Capacity Backing (Hide)'!W$132,'Capacity Summary'!$B$139:$B$238,0),MATCH('Capacity Backing (Hide)'!$A181,'Capacity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1"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(Hide)'!$A181,'Capacity Summary'!$H$138:$BG$138,0))="x",INDEX('Capacity Summary'!$C$139:$E$238,MATCH('Capacity Backing (Hide)'!X$132,'Capacity Summary'!$B$139:$B$238,0),4),IF(INDEX('Capacity Summary'!$H$139:$BG$238,MATCH('Capacity Backing (Hide)'!X$132,'Capacity Summary'!$B$139:$B$238,0),MATCH('Capacity Backing (Hide)'!$A181,'Capacity Summary'!$H$138:$BG$138,0))&lt;&gt;0,INDEX('Capacity Summary'!$H$139:$BG$238,MATCH('Capacity Backing (Hide)'!X$132,'Capacity Summary'!$B$139:$B$238,0),MATCH('Capacity Backing (Hide)'!$A181,'Capacity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1"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(Hide)'!$A181,'Capacity Summary'!$H$138:$BG$138,0))="x",INDEX('Capacity Summary'!$C$139:$E$238,MATCH('Capacity Backing (Hide)'!Y$132,'Capacity Summary'!$B$139:$B$238,0),4),IF(INDEX('Capacity Summary'!$H$139:$BG$238,MATCH('Capacity Backing (Hide)'!Y$132,'Capacity Summary'!$B$139:$B$238,0),MATCH('Capacity Backing (Hide)'!$A181,'Capacity Summary'!$H$138:$BG$138,0))&lt;&gt;0,INDEX('Capacity Summary'!$H$139:$BG$238,MATCH('Capacity Backing (Hide)'!Y$132,'Capacity Summary'!$B$139:$B$238,0),MATCH('Capacity Backing (Hide)'!$A181,'Capacity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1"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(Hide)'!$A181,'Capacity Summary'!$H$138:$BG$138,0))="x",INDEX('Capacity Summary'!$C$139:$E$238,MATCH('Capacity Backing (Hide)'!Z$132,'Capacity Summary'!$B$139:$B$238,0),4),IF(INDEX('Capacity Summary'!$H$139:$BG$238,MATCH('Capacity Backing (Hide)'!Z$132,'Capacity Summary'!$B$139:$B$238,0),MATCH('Capacity Backing (Hide)'!$A181,'Capacity Summary'!$H$138:$BG$138,0))&lt;&gt;0,INDEX('Capacity Summary'!$H$139:$BG$238,MATCH('Capacity Backing (Hide)'!Z$132,'Capacity Summary'!$B$139:$B$238,0),MATCH('Capacity Backing (Hide)'!$A181,'Capacity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1"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(Hide)'!$A181,'Capacity Summary'!$H$138:$BG$138,0))="x",INDEX('Capacity Summary'!$C$139:$E$238,MATCH('Capacity Backing (Hide)'!AA$132,'Capacity Summary'!$B$139:$B$238,0),4),IF(INDEX('Capacity Summary'!$H$139:$BG$238,MATCH('Capacity Backing (Hide)'!AA$132,'Capacity Summary'!$B$139:$B$238,0),MATCH('Capacity Backing (Hide)'!$A181,'Capacity Summary'!$H$138:$BG$138,0))&lt;&gt;0,INDEX('Capacity Summary'!$H$139:$BG$238,MATCH('Capacity Backing (Hide)'!AA$132,'Capacity Summary'!$B$139:$B$238,0),MATCH('Capacity Backing (Hide)'!$A181,'Capacity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1"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(Hide)'!$A181,'Capacity Summary'!$H$138:$BG$138,0))="x",INDEX('Capacity Summary'!$C$139:$E$238,MATCH('Capacity Backing (Hide)'!AB$132,'Capacity Summary'!$B$139:$B$238,0),4),IF(INDEX('Capacity Summary'!$H$139:$BG$238,MATCH('Capacity Backing (Hide)'!AB$132,'Capacity Summary'!$B$139:$B$238,0),MATCH('Capacity Backing (Hide)'!$A181,'Capacity Summary'!$H$138:$BG$138,0))&lt;&gt;0,INDEX('Capacity Summary'!$H$139:$BG$238,MATCH('Capacity Backing (Hide)'!AB$132,'Capacity Summary'!$B$139:$B$238,0),MATCH('Capacity Backing (Hide)'!$A181,'Capacity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1"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(Hide)'!$A181,'Capacity Summary'!$H$138:$BG$138,0))="x",INDEX('Capacity Summary'!$C$139:$E$238,MATCH('Capacity Backing (Hide)'!AC$132,'Capacity Summary'!$B$139:$B$238,0),4),IF(INDEX('Capacity Summary'!$H$139:$BG$238,MATCH('Capacity Backing (Hide)'!AC$132,'Capacity Summary'!$B$139:$B$238,0),MATCH('Capacity Backing (Hide)'!$A181,'Capacity Summary'!$H$138:$BG$138,0))&lt;&gt;0,INDEX('Capacity Summary'!$H$139:$BG$238,MATCH('Capacity Backing (Hide)'!AC$132,'Capacity Summary'!$B$139:$B$238,0),MATCH('Capacity Backing (Hide)'!$A181,'Capacity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1"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(Hide)'!$A181,'Capacity Summary'!$H$138:$BG$138,0))="x",INDEX('Capacity Summary'!$C$139:$E$238,MATCH('Capacity Backing (Hide)'!AD$132,'Capacity Summary'!$B$139:$B$238,0),4),IF(INDEX('Capacity Summary'!$H$139:$BG$238,MATCH('Capacity Backing (Hide)'!AD$132,'Capacity Summary'!$B$139:$B$238,0),MATCH('Capacity Backing (Hide)'!$A181,'Capacity Summary'!$H$138:$BG$138,0))&lt;&gt;0,INDEX('Capacity Summary'!$H$139:$BG$238,MATCH('Capacity Backing (Hide)'!AD$132,'Capacity Summary'!$B$139:$B$238,0),MATCH('Capacity Backing (Hide)'!$A181,'Capacity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1"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(Hide)'!$A181,'Capacity Summary'!$H$138:$BG$138,0))="x",INDEX('Capacity Summary'!$C$139:$E$238,MATCH('Capacity Backing (Hide)'!AE$132,'Capacity Summary'!$B$139:$B$238,0),4),IF(INDEX('Capacity Summary'!$H$139:$BG$238,MATCH('Capacity Backing (Hide)'!AE$132,'Capacity Summary'!$B$139:$B$238,0),MATCH('Capacity Backing (Hide)'!$A181,'Capacity Summary'!$H$138:$BG$138,0))&lt;&gt;0,INDEX('Capacity Summary'!$H$139:$BG$238,MATCH('Capacity Backing (Hide)'!AE$132,'Capacity Summary'!$B$139:$B$238,0),MATCH('Capacity Backing (Hide)'!$A181,'Capacity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1"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(Hide)'!$A181,'Capacity Summary'!$H$138:$BG$138,0))="x",INDEX('Capacity Summary'!$C$139:$E$238,MATCH('Capacity Backing (Hide)'!AF$132,'Capacity Summary'!$B$139:$B$238,0),4),IF(INDEX('Capacity Summary'!$H$139:$BG$238,MATCH('Capacity Backing (Hide)'!AF$132,'Capacity Summary'!$B$139:$B$238,0),MATCH('Capacity Backing (Hide)'!$A181,'Capacity Summary'!$H$138:$BG$138,0))&lt;&gt;0,INDEX('Capacity Summary'!$H$139:$BG$238,MATCH('Capacity Backing (Hide)'!AF$132,'Capacity Summary'!$B$139:$B$238,0),MATCH('Capacity Backing (Hide)'!$A181,'Capacity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1"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(Hide)'!$A181,'Capacity Summary'!$H$138:$BG$138,0))="x",INDEX('Capacity Summary'!$C$139:$E$238,MATCH('Capacity Backing (Hide)'!AG$132,'Capacity Summary'!$B$139:$B$238,0),4),IF(INDEX('Capacity Summary'!$H$139:$BG$238,MATCH('Capacity Backing (Hide)'!AG$132,'Capacity Summary'!$B$139:$B$238,0),MATCH('Capacity Backing (Hide)'!$A181,'Capacity Summary'!$H$138:$BG$138,0))&lt;&gt;0,INDEX('Capacity Summary'!$H$139:$BG$238,MATCH('Capacity Backing (Hide)'!AG$132,'Capacity Summary'!$B$139:$B$238,0),MATCH('Capacity Backing (Hide)'!$A181,'Capacity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1"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(Hide)'!$A181,'Capacity Summary'!$H$138:$BG$138,0))="x",INDEX('Capacity Summary'!$C$139:$E$238,MATCH('Capacity Backing (Hide)'!AH$132,'Capacity Summary'!$B$139:$B$238,0),4),IF(INDEX('Capacity Summary'!$H$139:$BG$238,MATCH('Capacity Backing (Hide)'!AH$132,'Capacity Summary'!$B$139:$B$238,0),MATCH('Capacity Backing (Hide)'!$A181,'Capacity Summary'!$H$138:$BG$138,0))&lt;&gt;0,INDEX('Capacity Summary'!$H$139:$BG$238,MATCH('Capacity Backing (Hide)'!AH$132,'Capacity Summary'!$B$139:$B$238,0),MATCH('Capacity Backing (Hide)'!$A181,'Capacity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1"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(Hide)'!$A181,'Capacity Summary'!$H$138:$BG$138,0))="x",INDEX('Capacity Summary'!$C$139:$E$238,MATCH('Capacity Backing (Hide)'!AI$132,'Capacity Summary'!$B$139:$B$238,0),4),IF(INDEX('Capacity Summary'!$H$139:$BG$238,MATCH('Capacity Backing (Hide)'!AI$132,'Capacity Summary'!$B$139:$B$238,0),MATCH('Capacity Backing (Hide)'!$A181,'Capacity Summary'!$H$138:$BG$138,0))&lt;&gt;0,INDEX('Capacity Summary'!$H$139:$BG$238,MATCH('Capacity Backing (Hide)'!AI$132,'Capacity Summary'!$B$139:$B$238,0),MATCH('Capacity Backing (Hide)'!$A181,'Capacity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1"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(Hide)'!$A181,'Capacity Summary'!$H$138:$BG$138,0))="x",INDEX('Capacity Summary'!$C$139:$E$238,MATCH('Capacity Backing (Hide)'!AJ$132,'Capacity Summary'!$B$139:$B$238,0),4),IF(INDEX('Capacity Summary'!$H$139:$BG$238,MATCH('Capacity Backing (Hide)'!AJ$132,'Capacity Summary'!$B$139:$B$238,0),MATCH('Capacity Backing (Hide)'!$A181,'Capacity Summary'!$H$138:$BG$138,0))&lt;&gt;0,INDEX('Capacity Summary'!$H$139:$BG$238,MATCH('Capacity Backing (Hide)'!AJ$132,'Capacity Summary'!$B$139:$B$238,0),MATCH('Capacity Backing (Hide)'!$A181,'Capacity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1"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(Hide)'!$A181,'Capacity Summary'!$H$138:$BG$138,0))="x",INDEX('Capacity Summary'!$C$139:$E$238,MATCH('Capacity Backing (Hide)'!AK$132,'Capacity Summary'!$B$139:$B$238,0),4),IF(INDEX('Capacity Summary'!$H$139:$BG$238,MATCH('Capacity Backing (Hide)'!AK$132,'Capacity Summary'!$B$139:$B$238,0),MATCH('Capacity Backing (Hide)'!$A181,'Capacity Summary'!$H$138:$BG$138,0))&lt;&gt;0,INDEX('Capacity Summary'!$H$139:$BG$238,MATCH('Capacity Backing (Hide)'!AK$132,'Capacity Summary'!$B$139:$B$238,0),MATCH('Capacity Backing (Hide)'!$A181,'Capacity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1"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(Hide)'!$A181,'Capacity Summary'!$H$138:$BG$138,0))="x",INDEX('Capacity Summary'!$C$139:$E$238,MATCH('Capacity Backing (Hide)'!AL$132,'Capacity Summary'!$B$139:$B$238,0),4),IF(INDEX('Capacity Summary'!$H$139:$BG$238,MATCH('Capacity Backing (Hide)'!AL$132,'Capacity Summary'!$B$139:$B$238,0),MATCH('Capacity Backing (Hide)'!$A181,'Capacity Summary'!$H$138:$BG$138,0))&lt;&gt;0,INDEX('Capacity Summary'!$H$139:$BG$238,MATCH('Capacity Backing (Hide)'!AL$132,'Capacity Summary'!$B$139:$B$238,0),MATCH('Capacity Backing (Hide)'!$A181,'Capacity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1"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(Hide)'!$A181,'Capacity Summary'!$H$138:$BG$138,0))="x",INDEX('Capacity Summary'!$C$139:$E$238,MATCH('Capacity Backing (Hide)'!AM$132,'Capacity Summary'!$B$139:$B$238,0),4),IF(INDEX('Capacity Summary'!$H$139:$BG$238,MATCH('Capacity Backing (Hide)'!AM$132,'Capacity Summary'!$B$139:$B$238,0),MATCH('Capacity Backing (Hide)'!$A181,'Capacity Summary'!$H$138:$BG$138,0))&lt;&gt;0,INDEX('Capacity Summary'!$H$139:$BG$238,MATCH('Capacity Backing (Hide)'!AM$132,'Capacity Summary'!$B$139:$B$238,0),MATCH('Capacity Backing (Hide)'!$A181,'Capacity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1"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(Hide)'!$A181,'Capacity Summary'!$H$138:$BG$138,0))="x",INDEX('Capacity Summary'!$C$139:$E$238,MATCH('Capacity Backing (Hide)'!AN$132,'Capacity Summary'!$B$139:$B$238,0),4),IF(INDEX('Capacity Summary'!$H$139:$BG$238,MATCH('Capacity Backing (Hide)'!AN$132,'Capacity Summary'!$B$139:$B$238,0),MATCH('Capacity Backing (Hide)'!$A181,'Capacity Summary'!$H$138:$BG$138,0))&lt;&gt;0,INDEX('Capacity Summary'!$H$139:$BG$238,MATCH('Capacity Backing (Hide)'!AN$132,'Capacity Summary'!$B$139:$B$238,0),MATCH('Capacity Backing (Hide)'!$A181,'Capacity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1"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(Hide)'!$A181,'Capacity Summary'!$H$138:$BG$138,0))="x",INDEX('Capacity Summary'!$C$139:$E$238,MATCH('Capacity Backing (Hide)'!AO$132,'Capacity Summary'!$B$139:$B$238,0),4),IF(INDEX('Capacity Summary'!$H$139:$BG$238,MATCH('Capacity Backing (Hide)'!AO$132,'Capacity Summary'!$B$139:$B$238,0),MATCH('Capacity Backing (Hide)'!$A181,'Capacity Summary'!$H$138:$BG$138,0))&lt;&gt;0,INDEX('Capacity Summary'!$H$139:$BG$238,MATCH('Capacity Backing (Hide)'!AO$132,'Capacity Summary'!$B$139:$B$238,0),MATCH('Capacity Backing (Hide)'!$A181,'Capacity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1"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(Hide)'!$A181,'Capacity Summary'!$H$138:$BG$138,0))="x",INDEX('Capacity Summary'!$C$139:$E$238,MATCH('Capacity Backing (Hide)'!AP$132,'Capacity Summary'!$B$139:$B$238,0),4),IF(INDEX('Capacity Summary'!$H$139:$BG$238,MATCH('Capacity Backing (Hide)'!AP$132,'Capacity Summary'!$B$139:$B$238,0),MATCH('Capacity Backing (Hide)'!$A181,'Capacity Summary'!$H$138:$BG$138,0))&lt;&gt;0,INDEX('Capacity Summary'!$H$139:$BG$238,MATCH('Capacity Backing (Hide)'!AP$132,'Capacity Summary'!$B$139:$B$238,0),MATCH('Capacity Backing (Hide)'!$A181,'Capacity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1"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(Hide)'!$A181,'Capacity Summary'!$H$138:$BG$138,0))="x",INDEX('Capacity Summary'!$C$139:$E$238,MATCH('Capacity Backing (Hide)'!AQ$132,'Capacity Summary'!$B$139:$B$238,0),4),IF(INDEX('Capacity Summary'!$H$139:$BG$238,MATCH('Capacity Backing (Hide)'!AQ$132,'Capacity Summary'!$B$139:$B$238,0),MATCH('Capacity Backing (Hide)'!$A181,'Capacity Summary'!$H$138:$BG$138,0))&lt;&gt;0,INDEX('Capacity Summary'!$H$139:$BG$238,MATCH('Capacity Backing (Hide)'!AQ$132,'Capacity Summary'!$B$139:$B$238,0),MATCH('Capacity Backing (Hide)'!$A181,'Capacity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1"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(Hide)'!$A181,'Capacity Summary'!$H$138:$BG$138,0))="x",INDEX('Capacity Summary'!$C$139:$E$238,MATCH('Capacity Backing (Hide)'!AR$132,'Capacity Summary'!$B$139:$B$238,0),4),IF(INDEX('Capacity Summary'!$H$139:$BG$238,MATCH('Capacity Backing (Hide)'!AR$132,'Capacity Summary'!$B$139:$B$238,0),MATCH('Capacity Backing (Hide)'!$A181,'Capacity Summary'!$H$138:$BG$138,0))&lt;&gt;0,INDEX('Capacity Summary'!$H$139:$BG$238,MATCH('Capacity Backing (Hide)'!AR$132,'Capacity Summary'!$B$139:$B$238,0),MATCH('Capacity Backing (Hide)'!$A181,'Capacity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1"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(Hide)'!$A181,'Capacity Summary'!$H$138:$BG$138,0))="x",INDEX('Capacity Summary'!$C$139:$E$238,MATCH('Capacity Backing (Hide)'!AS$132,'Capacity Summary'!$B$139:$B$238,0),4),IF(INDEX('Capacity Summary'!$H$139:$BG$238,MATCH('Capacity Backing (Hide)'!AS$132,'Capacity Summary'!$B$139:$B$238,0),MATCH('Capacity Backing (Hide)'!$A181,'Capacity Summary'!$H$138:$BG$138,0))&lt;&gt;0,INDEX('Capacity Summary'!$H$139:$BG$238,MATCH('Capacity Backing (Hide)'!AS$132,'Capacity Summary'!$B$139:$B$238,0),MATCH('Capacity Backing (Hide)'!$A181,'Capacity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1"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(Hide)'!$A181,'Capacity Summary'!$H$138:$BG$138,0))="x",INDEX('Capacity Summary'!$C$139:$E$238,MATCH('Capacity Backing (Hide)'!AT$132,'Capacity Summary'!$B$139:$B$238,0),4),IF(INDEX('Capacity Summary'!$H$139:$BG$238,MATCH('Capacity Backing (Hide)'!AT$132,'Capacity Summary'!$B$139:$B$238,0),MATCH('Capacity Backing (Hide)'!$A181,'Capacity Summary'!$H$138:$BG$138,0))&lt;&gt;0,INDEX('Capacity Summary'!$H$139:$BG$238,MATCH('Capacity Backing (Hide)'!AT$132,'Capacity Summary'!$B$139:$B$238,0),MATCH('Capacity Backing (Hide)'!$A181,'Capacity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1"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(Hide)'!$A181,'Capacity Summary'!$H$138:$BG$138,0))="x",INDEX('Capacity Summary'!$C$139:$E$238,MATCH('Capacity Backing (Hide)'!AU$132,'Capacity Summary'!$B$139:$B$238,0),4),IF(INDEX('Capacity Summary'!$H$139:$BG$238,MATCH('Capacity Backing (Hide)'!AU$132,'Capacity Summary'!$B$139:$B$238,0),MATCH('Capacity Backing (Hide)'!$A181,'Capacity Summary'!$H$138:$BG$138,0))&lt;&gt;0,INDEX('Capacity Summary'!$H$139:$BG$238,MATCH('Capacity Backing (Hide)'!AU$132,'Capacity Summary'!$B$139:$B$238,0),MATCH('Capacity Backing (Hide)'!$A181,'Capacity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1"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(Hide)'!$A181,'Capacity Summary'!$H$138:$BG$138,0))="x",INDEX('Capacity Summary'!$C$139:$E$238,MATCH('Capacity Backing (Hide)'!AV$132,'Capacity Summary'!$B$139:$B$238,0),4),IF(INDEX('Capacity Summary'!$H$139:$BG$238,MATCH('Capacity Backing (Hide)'!AV$132,'Capacity Summary'!$B$139:$B$238,0),MATCH('Capacity Backing (Hide)'!$A181,'Capacity Summary'!$H$138:$BG$138,0))&lt;&gt;0,INDEX('Capacity Summary'!$H$139:$BG$238,MATCH('Capacity Backing (Hide)'!AV$132,'Capacity Summary'!$B$139:$B$238,0),MATCH('Capacity Backing (Hide)'!$A181,'Capacity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1"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(Hide)'!$A181,'Capacity Summary'!$H$138:$BG$138,0))="x",INDEX('Capacity Summary'!$C$139:$E$238,MATCH('Capacity Backing (Hide)'!AW$132,'Capacity Summary'!$B$139:$B$238,0),4),IF(INDEX('Capacity Summary'!$H$139:$BG$238,MATCH('Capacity Backing (Hide)'!AW$132,'Capacity Summary'!$B$139:$B$238,0),MATCH('Capacity Backing (Hide)'!$A181,'Capacity Summary'!$H$138:$BG$138,0))&lt;&gt;0,INDEX('Capacity Summary'!$H$139:$BG$238,MATCH('Capacity Backing (Hide)'!AW$132,'Capacity Summary'!$B$139:$B$238,0),MATCH('Capacity Backing (Hide)'!$A181,'Capacity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1"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(Hide)'!$A181,'Capacity Summary'!$H$138:$BG$138,0))="x",INDEX('Capacity Summary'!$C$139:$E$238,MATCH('Capacity Backing (Hide)'!AX$132,'Capacity Summary'!$B$139:$B$238,0),4),IF(INDEX('Capacity Summary'!$H$139:$BG$238,MATCH('Capacity Backing (Hide)'!AX$132,'Capacity Summary'!$B$139:$B$238,0),MATCH('Capacity Backing (Hide)'!$A181,'Capacity Summary'!$H$138:$BG$138,0))&lt;&gt;0,INDEX('Capacity Summary'!$H$139:$BG$238,MATCH('Capacity Backing (Hide)'!AX$132,'Capacity Summary'!$B$139:$B$238,0),MATCH('Capacity Backing (Hide)'!$A181,'Capacity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1"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(Hide)'!$A181,'Capacity Summary'!$H$138:$BG$138,0))="x",INDEX('Capacity Summary'!$C$139:$E$238,MATCH('Capacity Backing (Hide)'!AY$132,'Capacity Summary'!$B$139:$B$238,0),4),IF(INDEX('Capacity Summary'!$H$139:$BG$238,MATCH('Capacity Backing (Hide)'!AY$132,'Capacity Summary'!$B$139:$B$238,0),MATCH('Capacity Backing (Hide)'!$A181,'Capacity Summary'!$H$138:$BG$138,0))&lt;&gt;0,INDEX('Capacity Summary'!$H$139:$BG$238,MATCH('Capacity Backing (Hide)'!AY$132,'Capacity Summary'!$B$139:$B$238,0),MATCH('Capacity Backing (Hide)'!$A181,'Capacity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1"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(Hide)'!$A181,'Capacity Summary'!$H$138:$BG$138,0))="x",INDEX('Capacity Summary'!$C$139:$E$238,MATCH('Capacity Backing (Hide)'!AZ$132,'Capacity Summary'!$B$139:$B$238,0),4),IF(INDEX('Capacity Summary'!$H$139:$BG$238,MATCH('Capacity Backing (Hide)'!AZ$132,'Capacity Summary'!$B$139:$B$238,0),MATCH('Capacity Backing (Hide)'!$A181,'Capacity Summary'!$H$138:$BG$138,0))&lt;&gt;0,INDEX('Capacity Summary'!$H$139:$BG$238,MATCH('Capacity Backing (Hide)'!AZ$132,'Capacity Summary'!$B$139:$B$238,0),MATCH('Capacity Backing (Hide)'!$A181,'Capacity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1"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(Hide)'!$A181,'Capacity Summary'!$H$138:$BG$138,0))="x",INDEX('Capacity Summary'!$C$139:$E$238,MATCH('Capacity Backing (Hide)'!BA$132,'Capacity Summary'!$B$139:$B$238,0),4),IF(INDEX('Capacity Summary'!$H$139:$BG$238,MATCH('Capacity Backing (Hide)'!BA$132,'Capacity Summary'!$B$139:$B$238,0),MATCH('Capacity Backing (Hide)'!$A181,'Capacity Summary'!$H$138:$BG$138,0))&lt;&gt;0,INDEX('Capacity Summary'!$H$139:$BG$238,MATCH('Capacity Backing (Hide)'!BA$132,'Capacity Summary'!$B$139:$B$238,0),MATCH('Capacity Backing (Hide)'!$A181,'Capacity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1"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(Hide)'!$A181,'Capacity Summary'!$H$138:$BG$138,0))="x",INDEX('Capacity Summary'!$C$139:$E$238,MATCH('Capacity Backing (Hide)'!BB$132,'Capacity Summary'!$B$139:$B$238,0),4),IF(INDEX('Capacity Summary'!$H$139:$BG$238,MATCH('Capacity Backing (Hide)'!BB$132,'Capacity Summary'!$B$139:$B$238,0),MATCH('Capacity Backing (Hide)'!$A181,'Capacity Summary'!$H$138:$BG$138,0))&lt;&gt;0,INDEX('Capacity Summary'!$H$139:$BG$238,MATCH('Capacity Backing (Hide)'!BB$132,'Capacity Summary'!$B$139:$B$238,0),MATCH('Capacity Backing (Hide)'!$A181,'Capacity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1"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(Hide)'!$A181,'Capacity Summary'!$H$138:$BG$138,0))="x",INDEX('Capacity Summary'!$C$139:$E$238,MATCH('Capacity Backing (Hide)'!BC$132,'Capacity Summary'!$B$139:$B$238,0),4),IF(INDEX('Capacity Summary'!$H$139:$BG$238,MATCH('Capacity Backing (Hide)'!BC$132,'Capacity Summary'!$B$139:$B$238,0),MATCH('Capacity Backing (Hide)'!$A181,'Capacity Summary'!$H$138:$BG$138,0))&lt;&gt;0,INDEX('Capacity Summary'!$H$139:$BG$238,MATCH('Capacity Backing (Hide)'!BC$132,'Capacity Summary'!$B$139:$B$238,0),MATCH('Capacity Backing (Hide)'!$A181,'Capacity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1"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(Hide)'!$A181,'Capacity Summary'!$H$138:$BG$138,0))="x",INDEX('Capacity Summary'!$C$139:$E$238,MATCH('Capacity Backing (Hide)'!BD$132,'Capacity Summary'!$B$139:$B$238,0),4),IF(INDEX('Capacity Summary'!$H$139:$BG$238,MATCH('Capacity Backing (Hide)'!BD$132,'Capacity Summary'!$B$139:$B$238,0),MATCH('Capacity Backing (Hide)'!$A181,'Capacity Summary'!$H$138:$BG$138,0))&lt;&gt;0,INDEX('Capacity Summary'!$H$139:$BG$238,MATCH('Capacity Backing (Hide)'!BD$132,'Capacity Summary'!$B$139:$B$238,0),MATCH('Capacity Backing (Hide)'!$A181,'Capacity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1"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(Hide)'!$A181,'Capacity Summary'!$H$138:$BG$138,0))="x",INDEX('Capacity Summary'!$C$139:$E$238,MATCH('Capacity Backing (Hide)'!BE$132,'Capacity Summary'!$B$139:$B$238,0),4),IF(INDEX('Capacity Summary'!$H$139:$BG$238,MATCH('Capacity Backing (Hide)'!BE$132,'Capacity Summary'!$B$139:$B$238,0),MATCH('Capacity Backing (Hide)'!$A181,'Capacity Summary'!$H$138:$BG$138,0))&lt;&gt;0,INDEX('Capacity Summary'!$H$139:$BG$238,MATCH('Capacity Backing (Hide)'!BE$132,'Capacity Summary'!$B$139:$B$238,0),MATCH('Capacity Backing (Hide)'!$A181,'Capacity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1"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(Hide)'!$A181,'Capacity Summary'!$H$138:$BG$138,0))="x",INDEX('Capacity Summary'!$C$139:$E$238,MATCH('Capacity Backing (Hide)'!BF$132,'Capacity Summary'!$B$139:$B$238,0),4),IF(INDEX('Capacity Summary'!$H$139:$BG$238,MATCH('Capacity Backing (Hide)'!BF$132,'Capacity Summary'!$B$139:$B$238,0),MATCH('Capacity Backing (Hide)'!$A181,'Capacity Summary'!$H$138:$BG$138,0))&lt;&gt;0,INDEX('Capacity Summary'!$H$139:$BG$238,MATCH('Capacity Backing (Hide)'!BF$132,'Capacity Summary'!$B$139:$B$238,0),MATCH('Capacity Backing (Hide)'!$A181,'Capacity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1"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(Hide)'!$A181,'Capacity Summary'!$H$138:$BG$138,0))="x",INDEX('Capacity Summary'!$C$139:$E$238,MATCH('Capacity Backing (Hide)'!BG$132,'Capacity Summary'!$B$139:$B$238,0),4),IF(INDEX('Capacity Summary'!$H$139:$BG$238,MATCH('Capacity Backing (Hide)'!BG$132,'Capacity Summary'!$B$139:$B$238,0),MATCH('Capacity Backing (Hide)'!$A181,'Capacity Summary'!$H$138:$BG$138,0))&lt;&gt;0,INDEX('Capacity Summary'!$H$139:$BG$238,MATCH('Capacity Backing (Hide)'!BG$132,'Capacity Summary'!$B$139:$B$238,0),MATCH('Capacity Backing (Hide)'!$A181,'Capacity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1"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(Hide)'!$A181,'Capacity Summary'!$H$138:$BG$138,0))="x",INDEX('Capacity Summary'!$C$139:$E$238,MATCH('Capacity Backing (Hide)'!BH$132,'Capacity Summary'!$B$139:$B$238,0),4),IF(INDEX('Capacity Summary'!$H$139:$BG$238,MATCH('Capacity Backing (Hide)'!BH$132,'Capacity Summary'!$B$139:$B$238,0),MATCH('Capacity Backing (Hide)'!$A181,'Capacity Summary'!$H$138:$BG$138,0))&lt;&gt;0,INDEX('Capacity Summary'!$H$139:$BG$238,MATCH('Capacity Backing (Hide)'!BH$132,'Capacity Summary'!$B$139:$B$238,0),MATCH('Capacity Backing (Hide)'!$A181,'Capacity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1"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(Hide)'!$A181,'Capacity Summary'!$H$138:$BG$138,0))="x",INDEX('Capacity Summary'!$C$139:$E$238,MATCH('Capacity Backing (Hide)'!BI$132,'Capacity Summary'!$B$139:$B$238,0),4),IF(INDEX('Capacity Summary'!$H$139:$BG$238,MATCH('Capacity Backing (Hide)'!BI$132,'Capacity Summary'!$B$139:$B$238,0),MATCH('Capacity Backing (Hide)'!$A181,'Capacity Summary'!$H$138:$BG$138,0))&lt;&gt;0,INDEX('Capacity Summary'!$H$139:$BG$238,MATCH('Capacity Backing (Hide)'!BI$132,'Capacity Summary'!$B$139:$B$238,0),MATCH('Capacity Backing (Hide)'!$A181,'Capacity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1"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(Hide)'!$A181,'Capacity Summary'!$H$138:$BG$138,0))="x",INDEX('Capacity Summary'!$C$139:$E$238,MATCH('Capacity Backing (Hide)'!BJ$132,'Capacity Summary'!$B$139:$B$238,0),4),IF(INDEX('Capacity Summary'!$H$139:$BG$238,MATCH('Capacity Backing (Hide)'!BJ$132,'Capacity Summary'!$B$139:$B$238,0),MATCH('Capacity Backing (Hide)'!$A181,'Capacity Summary'!$H$138:$BG$138,0))&lt;&gt;0,INDEX('Capacity Summary'!$H$139:$BG$238,MATCH('Capacity Backing (Hide)'!BJ$132,'Capacity Summary'!$B$139:$B$238,0),MATCH('Capacity Backing (Hide)'!$A181,'Capacity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1"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(Hide)'!$A181,'Capacity Summary'!$H$138:$BG$138,0))="x",INDEX('Capacity Summary'!$C$139:$E$238,MATCH('Capacity Backing (Hide)'!BK$132,'Capacity Summary'!$B$139:$B$238,0),4),IF(INDEX('Capacity Summary'!$H$139:$BG$238,MATCH('Capacity Backing (Hide)'!BK$132,'Capacity Summary'!$B$139:$B$238,0),MATCH('Capacity Backing (Hide)'!$A181,'Capacity Summary'!$H$138:$BG$138,0))&lt;&gt;0,INDEX('Capacity Summary'!$H$139:$BG$238,MATCH('Capacity Backing (Hide)'!BK$132,'Capacity Summary'!$B$139:$B$238,0),MATCH('Capacity Backing (Hide)'!$A181,'Capacity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1"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(Hide)'!$A181,'Capacity Summary'!$H$138:$BG$138,0))="x",INDEX('Capacity Summary'!$C$139:$E$238,MATCH('Capacity Backing (Hide)'!BL$132,'Capacity Summary'!$B$139:$B$238,0),4),IF(INDEX('Capacity Summary'!$H$139:$BG$238,MATCH('Capacity Backing (Hide)'!BL$132,'Capacity Summary'!$B$139:$B$238,0),MATCH('Capacity Backing (Hide)'!$A181,'Capacity Summary'!$H$138:$BG$138,0))&lt;&gt;0,INDEX('Capacity Summary'!$H$139:$BG$238,MATCH('Capacity Backing (Hide)'!BL$132,'Capacity Summary'!$B$139:$B$238,0),MATCH('Capacity Backing (Hide)'!$A181,'Capacity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1"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(Hide)'!$A181,'Capacity Summary'!$H$138:$BG$138,0))="x",INDEX('Capacity Summary'!$C$139:$E$238,MATCH('Capacity Backing (Hide)'!BM$132,'Capacity Summary'!$B$139:$B$238,0),4),IF(INDEX('Capacity Summary'!$H$139:$BG$238,MATCH('Capacity Backing (Hide)'!BM$132,'Capacity Summary'!$B$139:$B$238,0),MATCH('Capacity Backing (Hide)'!$A181,'Capacity Summary'!$H$138:$BG$138,0))&lt;&gt;0,INDEX('Capacity Summary'!$H$139:$BG$238,MATCH('Capacity Backing (Hide)'!BM$132,'Capacity Summary'!$B$139:$B$238,0),MATCH('Capacity Backing (Hide)'!$A181,'Capacity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1"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(Hide)'!$A181,'Capacity Summary'!$H$138:$BG$138,0))="x",INDEX('Capacity Summary'!$C$139:$E$238,MATCH('Capacity Backing (Hide)'!BN$132,'Capacity Summary'!$B$139:$B$238,0),4),IF(INDEX('Capacity Summary'!$H$139:$BG$238,MATCH('Capacity Backing (Hide)'!BN$132,'Capacity Summary'!$B$139:$B$238,0),MATCH('Capacity Backing (Hide)'!$A181,'Capacity Summary'!$H$138:$BG$138,0))&lt;&gt;0,INDEX('Capacity Summary'!$H$139:$BG$238,MATCH('Capacity Backing (Hide)'!BN$132,'Capacity Summary'!$B$139:$B$238,0),MATCH('Capacity Backing (Hide)'!$A181,'Capacity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1"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(Hide)'!$A181,'Capacity Summary'!$H$138:$BG$138,0))="x",INDEX('Capacity Summary'!$C$139:$E$238,MATCH('Capacity Backing (Hide)'!BO$132,'Capacity Summary'!$B$139:$B$238,0),4),IF(INDEX('Capacity Summary'!$H$139:$BG$238,MATCH('Capacity Backing (Hide)'!BO$132,'Capacity Summary'!$B$139:$B$238,0),MATCH('Capacity Backing (Hide)'!$A181,'Capacity Summary'!$H$138:$BG$138,0))&lt;&gt;0,INDEX('Capacity Summary'!$H$139:$BG$238,MATCH('Capacity Backing (Hide)'!BO$132,'Capacity Summary'!$B$139:$B$238,0),MATCH('Capacity Backing (Hide)'!$A181,'Capacity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1"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(Hide)'!$A181,'Capacity Summary'!$H$138:$BG$138,0))="x",INDEX('Capacity Summary'!$C$139:$E$238,MATCH('Capacity Backing (Hide)'!BP$132,'Capacity Summary'!$B$139:$B$238,0),4),IF(INDEX('Capacity Summary'!$H$139:$BG$238,MATCH('Capacity Backing (Hide)'!BP$132,'Capacity Summary'!$B$139:$B$238,0),MATCH('Capacity Backing (Hide)'!$A181,'Capacity Summary'!$H$138:$BG$138,0))&lt;&gt;0,INDEX('Capacity Summary'!$H$139:$BG$238,MATCH('Capacity Backing (Hide)'!BP$132,'Capacity Summary'!$B$139:$B$238,0),MATCH('Capacity Backing (Hide)'!$A181,'Capacity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1"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(Hide)'!$A181,'Capacity Summary'!$H$138:$BG$138,0))="x",INDEX('Capacity Summary'!$C$139:$E$238,MATCH('Capacity Backing (Hide)'!BQ$132,'Capacity Summary'!$B$139:$B$238,0),4),IF(INDEX('Capacity Summary'!$H$139:$BG$238,MATCH('Capacity Backing (Hide)'!BQ$132,'Capacity Summary'!$B$139:$B$238,0),MATCH('Capacity Backing (Hide)'!$A181,'Capacity Summary'!$H$138:$BG$138,0))&lt;&gt;0,INDEX('Capacity Summary'!$H$139:$BG$238,MATCH('Capacity Backing (Hide)'!BQ$132,'Capacity Summary'!$B$139:$B$238,0),MATCH('Capacity Backing (Hide)'!$A181,'Capacity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1"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(Hide)'!$A181,'Capacity Summary'!$H$138:$BG$138,0))="x",INDEX('Capacity Summary'!$C$139:$E$238,MATCH('Capacity Backing (Hide)'!BR$132,'Capacity Summary'!$B$139:$B$238,0),4),IF(INDEX('Capacity Summary'!$H$139:$BG$238,MATCH('Capacity Backing (Hide)'!BR$132,'Capacity Summary'!$B$139:$B$238,0),MATCH('Capacity Backing (Hide)'!$A181,'Capacity Summary'!$H$138:$BG$138,0))&lt;&gt;0,INDEX('Capacity Summary'!$H$139:$BG$238,MATCH('Capacity Backing (Hide)'!BR$132,'Capacity Summary'!$B$139:$B$238,0),MATCH('Capacity Backing (Hide)'!$A181,'Capacity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1"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(Hide)'!$A181,'Capacity Summary'!$H$138:$BG$138,0))="x",INDEX('Capacity Summary'!$C$139:$E$238,MATCH('Capacity Backing (Hide)'!BS$132,'Capacity Summary'!$B$139:$B$238,0),4),IF(INDEX('Capacity Summary'!$H$139:$BG$238,MATCH('Capacity Backing (Hide)'!BS$132,'Capacity Summary'!$B$139:$B$238,0),MATCH('Capacity Backing (Hide)'!$A181,'Capacity Summary'!$H$138:$BG$138,0))&lt;&gt;0,INDEX('Capacity Summary'!$H$139:$BG$238,MATCH('Capacity Backing (Hide)'!BS$132,'Capacity Summary'!$B$139:$B$238,0),MATCH('Capacity Backing (Hide)'!$A181,'Capacity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1"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(Hide)'!$A181,'Capacity Summary'!$H$138:$BG$138,0))="x",INDEX('Capacity Summary'!$C$139:$E$238,MATCH('Capacity Backing (Hide)'!BT$132,'Capacity Summary'!$B$139:$B$238,0),4),IF(INDEX('Capacity Summary'!$H$139:$BG$238,MATCH('Capacity Backing (Hide)'!BT$132,'Capacity Summary'!$B$139:$B$238,0),MATCH('Capacity Backing (Hide)'!$A181,'Capacity Summary'!$H$138:$BG$138,0))&lt;&gt;0,INDEX('Capacity Summary'!$H$139:$BG$238,MATCH('Capacity Backing (Hide)'!BT$132,'Capacity Summary'!$B$139:$B$238,0),MATCH('Capacity Backing (Hide)'!$A181,'Capacity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1"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(Hide)'!$A181,'Capacity Summary'!$H$138:$BG$138,0))="x",INDEX('Capacity Summary'!$C$139:$E$238,MATCH('Capacity Backing (Hide)'!BU$132,'Capacity Summary'!$B$139:$B$238,0),4),IF(INDEX('Capacity Summary'!$H$139:$BG$238,MATCH('Capacity Backing (Hide)'!BU$132,'Capacity Summary'!$B$139:$B$238,0),MATCH('Capacity Backing (Hide)'!$A181,'Capacity Summary'!$H$138:$BG$138,0))&lt;&gt;0,INDEX('Capacity Summary'!$H$139:$BG$238,MATCH('Capacity Backing (Hide)'!BU$132,'Capacity Summary'!$B$139:$B$238,0),MATCH('Capacity Backing (Hide)'!$A181,'Capacity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1"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(Hide)'!$A181,'Capacity Summary'!$H$138:$BG$138,0))="x",INDEX('Capacity Summary'!$C$139:$E$238,MATCH('Capacity Backing (Hide)'!BV$132,'Capacity Summary'!$B$139:$B$238,0),4),IF(INDEX('Capacity Summary'!$H$139:$BG$238,MATCH('Capacity Backing (Hide)'!BV$132,'Capacity Summary'!$B$139:$B$238,0),MATCH('Capacity Backing (Hide)'!$A181,'Capacity Summary'!$H$138:$BG$138,0))&lt;&gt;0,INDEX('Capacity Summary'!$H$139:$BG$238,MATCH('Capacity Backing (Hide)'!BV$132,'Capacity Summary'!$B$139:$B$238,0),MATCH('Capacity Backing (Hide)'!$A181,'Capacity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1"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(Hide)'!$A181,'Capacity Summary'!$H$138:$BG$138,0))="x",INDEX('Capacity Summary'!$C$139:$E$238,MATCH('Capacity Backing (Hide)'!BW$132,'Capacity Summary'!$B$139:$B$238,0),4),IF(INDEX('Capacity Summary'!$H$139:$BG$238,MATCH('Capacity Backing (Hide)'!BW$132,'Capacity Summary'!$B$139:$B$238,0),MATCH('Capacity Backing (Hide)'!$A181,'Capacity Summary'!$H$138:$BG$138,0))&lt;&gt;0,INDEX('Capacity Summary'!$H$139:$BG$238,MATCH('Capacity Backing (Hide)'!BW$132,'Capacity Summary'!$B$139:$B$238,0),MATCH('Capacity Backing (Hide)'!$A181,'Capacity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1"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(Hide)'!$A181,'Capacity Summary'!$H$138:$BG$138,0))="x",INDEX('Capacity Summary'!$C$139:$E$238,MATCH('Capacity Backing (Hide)'!BX$132,'Capacity Summary'!$B$139:$B$238,0),4),IF(INDEX('Capacity Summary'!$H$139:$BG$238,MATCH('Capacity Backing (Hide)'!BX$132,'Capacity Summary'!$B$139:$B$238,0),MATCH('Capacity Backing (Hide)'!$A181,'Capacity Summary'!$H$138:$BG$138,0))&lt;&gt;0,INDEX('Capacity Summary'!$H$139:$BG$238,MATCH('Capacity Backing (Hide)'!BX$132,'Capacity Summary'!$B$139:$B$238,0),MATCH('Capacity Backing (Hide)'!$A181,'Capacity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1"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(Hide)'!$A181,'Capacity Summary'!$H$138:$BG$138,0))="x",INDEX('Capacity Summary'!$C$139:$E$238,MATCH('Capacity Backing (Hide)'!BY$132,'Capacity Summary'!$B$139:$B$238,0),4),IF(INDEX('Capacity Summary'!$H$139:$BG$238,MATCH('Capacity Backing (Hide)'!BY$132,'Capacity Summary'!$B$139:$B$238,0),MATCH('Capacity Backing (Hide)'!$A181,'Capacity Summary'!$H$138:$BG$138,0))&lt;&gt;0,INDEX('Capacity Summary'!$H$139:$BG$238,MATCH('Capacity Backing (Hide)'!BY$132,'Capacity Summary'!$B$139:$B$238,0),MATCH('Capacity Backing (Hide)'!$A181,'Capacity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1"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(Hide)'!$A181,'Capacity Summary'!$H$138:$BG$138,0))="x",INDEX('Capacity Summary'!$C$139:$E$238,MATCH('Capacity Backing (Hide)'!BZ$132,'Capacity Summary'!$B$139:$B$238,0),4),IF(INDEX('Capacity Summary'!$H$139:$BG$238,MATCH('Capacity Backing (Hide)'!BZ$132,'Capacity Summary'!$B$139:$B$238,0),MATCH('Capacity Backing (Hide)'!$A181,'Capacity Summary'!$H$138:$BG$138,0))&lt;&gt;0,INDEX('Capacity Summary'!$H$139:$BG$238,MATCH('Capacity Backing (Hide)'!BZ$132,'Capacity Summary'!$B$139:$B$238,0),MATCH('Capacity Backing (Hide)'!$A181,'Capacity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1"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(Hide)'!$A181,'Capacity Summary'!$H$138:$BG$138,0))="x",INDEX('Capacity Summary'!$C$139:$E$238,MATCH('Capacity Backing (Hide)'!CA$132,'Capacity Summary'!$B$139:$B$238,0),4),IF(INDEX('Capacity Summary'!$H$139:$BG$238,MATCH('Capacity Backing (Hide)'!CA$132,'Capacity Summary'!$B$139:$B$238,0),MATCH('Capacity Backing (Hide)'!$A181,'Capacity Summary'!$H$138:$BG$138,0))&lt;&gt;0,INDEX('Capacity Summary'!$H$139:$BG$238,MATCH('Capacity Backing (Hide)'!CA$132,'Capacity Summary'!$B$139:$B$238,0),MATCH('Capacity Backing (Hide)'!$A181,'Capacity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1"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(Hide)'!$A181,'Capacity Summary'!$H$138:$BG$138,0))="x",INDEX('Capacity Summary'!$C$139:$E$238,MATCH('Capacity Backing (Hide)'!CB$132,'Capacity Summary'!$B$139:$B$238,0),4),IF(INDEX('Capacity Summary'!$H$139:$BG$238,MATCH('Capacity Backing (Hide)'!CB$132,'Capacity Summary'!$B$139:$B$238,0),MATCH('Capacity Backing (Hide)'!$A181,'Capacity Summary'!$H$138:$BG$138,0))&lt;&gt;0,INDEX('Capacity Summary'!$H$139:$BG$238,MATCH('Capacity Backing (Hide)'!CB$132,'Capacity Summary'!$B$139:$B$238,0),MATCH('Capacity Backing (Hide)'!$A181,'Capacity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1"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(Hide)'!$A181,'Capacity Summary'!$H$138:$BG$138,0))="x",INDEX('Capacity Summary'!$C$139:$E$238,MATCH('Capacity Backing (Hide)'!CC$132,'Capacity Summary'!$B$139:$B$238,0),4),IF(INDEX('Capacity Summary'!$H$139:$BG$238,MATCH('Capacity Backing (Hide)'!CC$132,'Capacity Summary'!$B$139:$B$238,0),MATCH('Capacity Backing (Hide)'!$A181,'Capacity Summary'!$H$138:$BG$138,0))&lt;&gt;0,INDEX('Capacity Summary'!$H$139:$BG$238,MATCH('Capacity Backing (Hide)'!CC$132,'Capacity Summary'!$B$139:$B$238,0),MATCH('Capacity Backing (Hide)'!$A181,'Capacity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1"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(Hide)'!$A181,'Capacity Summary'!$H$138:$BG$138,0))="x",INDEX('Capacity Summary'!$C$139:$E$238,MATCH('Capacity Backing (Hide)'!CD$132,'Capacity Summary'!$B$139:$B$238,0),4),IF(INDEX('Capacity Summary'!$H$139:$BG$238,MATCH('Capacity Backing (Hide)'!CD$132,'Capacity Summary'!$B$139:$B$238,0),MATCH('Capacity Backing (Hide)'!$A181,'Capacity Summary'!$H$138:$BG$138,0))&lt;&gt;0,INDEX('Capacity Summary'!$H$139:$BG$238,MATCH('Capacity Backing (Hide)'!CD$132,'Capacity Summary'!$B$139:$B$238,0),MATCH('Capacity Backing (Hide)'!$A181,'Capacity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1"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(Hide)'!$A181,'Capacity Summary'!$H$138:$BG$138,0))="x",INDEX('Capacity Summary'!$C$139:$E$238,MATCH('Capacity Backing (Hide)'!CE$132,'Capacity Summary'!$B$139:$B$238,0),4),IF(INDEX('Capacity Summary'!$H$139:$BG$238,MATCH('Capacity Backing (Hide)'!CE$132,'Capacity Summary'!$B$139:$B$238,0),MATCH('Capacity Backing (Hide)'!$A181,'Capacity Summary'!$H$138:$BG$138,0))&lt;&gt;0,INDEX('Capacity Summary'!$H$139:$BG$238,MATCH('Capacity Backing (Hide)'!CE$132,'Capacity Summary'!$B$139:$B$238,0),MATCH('Capacity Backing (Hide)'!$A181,'Capacity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1"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(Hide)'!$A181,'Capacity Summary'!$H$138:$BG$138,0))="x",INDEX('Capacity Summary'!$C$139:$E$238,MATCH('Capacity Backing (Hide)'!CF$132,'Capacity Summary'!$B$139:$B$238,0),4),IF(INDEX('Capacity Summary'!$H$139:$BG$238,MATCH('Capacity Backing (Hide)'!CF$132,'Capacity Summary'!$B$139:$B$238,0),MATCH('Capacity Backing (Hide)'!$A181,'Capacity Summary'!$H$138:$BG$138,0))&lt;&gt;0,INDEX('Capacity Summary'!$H$139:$BG$238,MATCH('Capacity Backing (Hide)'!CF$132,'Capacity Summary'!$B$139:$B$238,0),MATCH('Capacity Backing (Hide)'!$A181,'Capacity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1"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(Hide)'!$A181,'Capacity Summary'!$H$138:$BG$138,0))="x",INDEX('Capacity Summary'!$C$139:$E$238,MATCH('Capacity Backing (Hide)'!CG$132,'Capacity Summary'!$B$139:$B$238,0),4),IF(INDEX('Capacity Summary'!$H$139:$BG$238,MATCH('Capacity Backing (Hide)'!CG$132,'Capacity Summary'!$B$139:$B$238,0),MATCH('Capacity Backing (Hide)'!$A181,'Capacity Summary'!$H$138:$BG$138,0))&lt;&gt;0,INDEX('Capacity Summary'!$H$139:$BG$238,MATCH('Capacity Backing (Hide)'!CG$132,'Capacity Summary'!$B$139:$B$238,0),MATCH('Capacity Backing (Hide)'!$A181,'Capacity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1"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(Hide)'!$A181,'Capacity Summary'!$H$138:$BG$138,0))="x",INDEX('Capacity Summary'!$C$139:$E$238,MATCH('Capacity Backing (Hide)'!CH$132,'Capacity Summary'!$B$139:$B$238,0),4),IF(INDEX('Capacity Summary'!$H$139:$BG$238,MATCH('Capacity Backing (Hide)'!CH$132,'Capacity Summary'!$B$139:$B$238,0),MATCH('Capacity Backing (Hide)'!$A181,'Capacity Summary'!$H$138:$BG$138,0))&lt;&gt;0,INDEX('Capacity Summary'!$H$139:$BG$238,MATCH('Capacity Backing (Hide)'!CH$132,'Capacity Summary'!$B$139:$B$238,0),MATCH('Capacity Backing (Hide)'!$A181,'Capacity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1"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(Hide)'!$A181,'Capacity Summary'!$H$138:$BG$138,0))="x",INDEX('Capacity Summary'!$C$139:$E$238,MATCH('Capacity Backing (Hide)'!CI$132,'Capacity Summary'!$B$139:$B$238,0),4),IF(INDEX('Capacity Summary'!$H$139:$BG$238,MATCH('Capacity Backing (Hide)'!CI$132,'Capacity Summary'!$B$139:$B$238,0),MATCH('Capacity Backing (Hide)'!$A181,'Capacity Summary'!$H$138:$BG$138,0))&lt;&gt;0,INDEX('Capacity Summary'!$H$139:$BG$238,MATCH('Capacity Backing (Hide)'!CI$132,'Capacity Summary'!$B$139:$B$238,0),MATCH('Capacity Backing (Hide)'!$A181,'Capacity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1"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(Hide)'!$A181,'Capacity Summary'!$H$138:$BG$138,0))="x",INDEX('Capacity Summary'!$C$139:$E$238,MATCH('Capacity Backing (Hide)'!CJ$132,'Capacity Summary'!$B$139:$B$238,0),4),IF(INDEX('Capacity Summary'!$H$139:$BG$238,MATCH('Capacity Backing (Hide)'!CJ$132,'Capacity Summary'!$B$139:$B$238,0),MATCH('Capacity Backing (Hide)'!$A181,'Capacity Summary'!$H$138:$BG$138,0))&lt;&gt;0,INDEX('Capacity Summary'!$H$139:$BG$238,MATCH('Capacity Backing (Hide)'!CJ$132,'Capacity Summary'!$B$139:$B$238,0),MATCH('Capacity Backing (Hide)'!$A181,'Capacity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1"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(Hide)'!$A181,'Capacity Summary'!$H$138:$BG$138,0))="x",INDEX('Capacity Summary'!$C$139:$E$238,MATCH('Capacity Backing (Hide)'!CK$132,'Capacity Summary'!$B$139:$B$238,0),4),IF(INDEX('Capacity Summary'!$H$139:$BG$238,MATCH('Capacity Backing (Hide)'!CK$132,'Capacity Summary'!$B$139:$B$238,0),MATCH('Capacity Backing (Hide)'!$A181,'Capacity Summary'!$H$138:$BG$138,0))&lt;&gt;0,INDEX('Capacity Summary'!$H$139:$BG$238,MATCH('Capacity Backing (Hide)'!CK$132,'Capacity Summary'!$B$139:$B$238,0),MATCH('Capacity Backing (Hide)'!$A181,'Capacity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1"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(Hide)'!$A181,'Capacity Summary'!$H$138:$BG$138,0))="x",INDEX('Capacity Summary'!$C$139:$E$238,MATCH('Capacity Backing (Hide)'!CL$132,'Capacity Summary'!$B$139:$B$238,0),4),IF(INDEX('Capacity Summary'!$H$139:$BG$238,MATCH('Capacity Backing (Hide)'!CL$132,'Capacity Summary'!$B$139:$B$238,0),MATCH('Capacity Backing (Hide)'!$A181,'Capacity Summary'!$H$138:$BG$138,0))&lt;&gt;0,INDEX('Capacity Summary'!$H$139:$BG$238,MATCH('Capacity Backing (Hide)'!CL$132,'Capacity Summary'!$B$139:$B$238,0),MATCH('Capacity Backing (Hide)'!$A181,'Capacity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1"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(Hide)'!$A181,'Capacity Summary'!$H$138:$BG$138,0))="x",INDEX('Capacity Summary'!$C$139:$E$238,MATCH('Capacity Backing (Hide)'!CM$132,'Capacity Summary'!$B$139:$B$238,0),4),IF(INDEX('Capacity Summary'!$H$139:$BG$238,MATCH('Capacity Backing (Hide)'!CM$132,'Capacity Summary'!$B$139:$B$238,0),MATCH('Capacity Backing (Hide)'!$A181,'Capacity Summary'!$H$138:$BG$138,0))&lt;&gt;0,INDEX('Capacity Summary'!$H$139:$BG$238,MATCH('Capacity Backing (Hide)'!CM$132,'Capacity Summary'!$B$139:$B$238,0),MATCH('Capacity Backing (Hide)'!$A181,'Capacity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1"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(Hide)'!$A181,'Capacity Summary'!$H$138:$BG$138,0))="x",INDEX('Capacity Summary'!$C$139:$E$238,MATCH('Capacity Backing (Hide)'!CN$132,'Capacity Summary'!$B$139:$B$238,0),4),IF(INDEX('Capacity Summary'!$H$139:$BG$238,MATCH('Capacity Backing (Hide)'!CN$132,'Capacity Summary'!$B$139:$B$238,0),MATCH('Capacity Backing (Hide)'!$A181,'Capacity Summary'!$H$138:$BG$138,0))&lt;&gt;0,INDEX('Capacity Summary'!$H$139:$BG$238,MATCH('Capacity Backing (Hide)'!CN$132,'Capacity Summary'!$B$139:$B$238,0),MATCH('Capacity Backing (Hide)'!$A181,'Capacity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1"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(Hide)'!$A181,'Capacity Summary'!$H$138:$BG$138,0))="x",INDEX('Capacity Summary'!$C$139:$E$238,MATCH('Capacity Backing (Hide)'!CO$132,'Capacity Summary'!$B$139:$B$238,0),4),IF(INDEX('Capacity Summary'!$H$139:$BG$238,MATCH('Capacity Backing (Hide)'!CO$132,'Capacity Summary'!$B$139:$B$238,0),MATCH('Capacity Backing (Hide)'!$A181,'Capacity Summary'!$H$138:$BG$138,0))&lt;&gt;0,INDEX('Capacity Summary'!$H$139:$BG$238,MATCH('Capacity Backing (Hide)'!CO$132,'Capacity Summary'!$B$139:$B$238,0),MATCH('Capacity Backing (Hide)'!$A181,'Capacity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1"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(Hide)'!$A181,'Capacity Summary'!$H$138:$BG$138,0))="x",INDEX('Capacity Summary'!$C$139:$E$238,MATCH('Capacity Backing (Hide)'!CP$132,'Capacity Summary'!$B$139:$B$238,0),4),IF(INDEX('Capacity Summary'!$H$139:$BG$238,MATCH('Capacity Backing (Hide)'!CP$132,'Capacity Summary'!$B$139:$B$238,0),MATCH('Capacity Backing (Hide)'!$A181,'Capacity Summary'!$H$138:$BG$138,0))&lt;&gt;0,INDEX('Capacity Summary'!$H$139:$BG$238,MATCH('Capacity Backing (Hide)'!CP$132,'Capacity Summary'!$B$139:$B$238,0),MATCH('Capacity Backing (Hide)'!$A181,'Capacity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1"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(Hide)'!$A181,'Capacity Summary'!$H$138:$BG$138,0))="x",INDEX('Capacity Summary'!$C$139:$E$238,MATCH('Capacity Backing (Hide)'!CQ$132,'Capacity Summary'!$B$139:$B$238,0),4),IF(INDEX('Capacity Summary'!$H$139:$BG$238,MATCH('Capacity Backing (Hide)'!CQ$132,'Capacity Summary'!$B$139:$B$238,0),MATCH('Capacity Backing (Hide)'!$A181,'Capacity Summary'!$H$138:$BG$138,0))&lt;&gt;0,INDEX('Capacity Summary'!$H$139:$BG$238,MATCH('Capacity Backing (Hide)'!CQ$132,'Capacity Summary'!$B$139:$B$238,0),MATCH('Capacity Backing (Hide)'!$A181,'Capacity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1"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(Hide)'!$A181,'Capacity Summary'!$H$138:$BG$138,0))="x",INDEX('Capacity Summary'!$C$139:$E$238,MATCH('Capacity Backing (Hide)'!CR$132,'Capacity Summary'!$B$139:$B$238,0),4),IF(INDEX('Capacity Summary'!$H$139:$BG$238,MATCH('Capacity Backing (Hide)'!CR$132,'Capacity Summary'!$B$139:$B$238,0),MATCH('Capacity Backing (Hide)'!$A181,'Capacity Summary'!$H$138:$BG$138,0))&lt;&gt;0,INDEX('Capacity Summary'!$H$139:$BG$238,MATCH('Capacity Backing (Hide)'!CR$132,'Capacity Summary'!$B$139:$B$238,0),MATCH('Capacity Backing (Hide)'!$A181,'Capacity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1"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(Hide)'!$A181,'Capacity Summary'!$H$138:$BG$138,0))="x",INDEX('Capacity Summary'!$C$139:$E$238,MATCH('Capacity Backing (Hide)'!CS$132,'Capacity Summary'!$B$139:$B$238,0),4),IF(INDEX('Capacity Summary'!$H$139:$BG$238,MATCH('Capacity Backing (Hide)'!CS$132,'Capacity Summary'!$B$139:$B$238,0),MATCH('Capacity Backing (Hide)'!$A181,'Capacity Summary'!$H$138:$BG$138,0))&lt;&gt;0,INDEX('Capacity Summary'!$H$139:$BG$238,MATCH('Capacity Backing (Hide)'!CS$132,'Capacity Summary'!$B$139:$B$238,0),MATCH('Capacity Backing (Hide)'!$A181,'Capacity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1"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(Hide)'!$A181,'Capacity Summary'!$H$138:$BG$138,0))="x",INDEX('Capacity Summary'!$C$139:$E$238,MATCH('Capacity Backing (Hide)'!CT$132,'Capacity Summary'!$B$139:$B$238,0),4),IF(INDEX('Capacity Summary'!$H$139:$BG$238,MATCH('Capacity Backing (Hide)'!CT$132,'Capacity Summary'!$B$139:$B$238,0),MATCH('Capacity Backing (Hide)'!$A181,'Capacity Summary'!$H$138:$BG$138,0))&lt;&gt;0,INDEX('Capacity Summary'!$H$139:$BG$238,MATCH('Capacity Backing (Hide)'!CT$132,'Capacity Summary'!$B$139:$B$238,0),MATCH('Capacity Backing (Hide)'!$A181,'Capacity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1"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(Hide)'!$A181,'Capacity Summary'!$H$138:$BG$138,0))="x",INDEX('Capacity Summary'!$C$139:$E$238,MATCH('Capacity Backing (Hide)'!CU$132,'Capacity Summary'!$B$139:$B$238,0),4),IF(INDEX('Capacity Summary'!$H$139:$BG$238,MATCH('Capacity Backing (Hide)'!CU$132,'Capacity Summary'!$B$139:$B$238,0),MATCH('Capacity Backing (Hide)'!$A181,'Capacity Summary'!$H$138:$BG$138,0))&lt;&gt;0,INDEX('Capacity Summary'!$H$139:$BG$238,MATCH('Capacity Backing (Hide)'!CU$132,'Capacity Summary'!$B$139:$B$238,0),MATCH('Capacity Backing (Hide)'!$A181,'Capacity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1"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(Hide)'!$A181,'Capacity Summary'!$H$138:$BG$138,0))="x",INDEX('Capacity Summary'!$C$139:$E$238,MATCH('Capacity Backing (Hide)'!CV$132,'Capacity Summary'!$B$139:$B$238,0),4),IF(INDEX('Capacity Summary'!$H$139:$BG$238,MATCH('Capacity Backing (Hide)'!CV$132,'Capacity Summary'!$B$139:$B$238,0),MATCH('Capacity Backing (Hide)'!$A181,'Capacity Summary'!$H$138:$BG$138,0))&lt;&gt;0,INDEX('Capacity Summary'!$H$139:$BG$238,MATCH('Capacity Backing (Hide)'!CV$132,'Capacity Summary'!$B$139:$B$238,0),MATCH('Capacity Backing (Hide)'!$A181,'Capacity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1"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(Hide)'!$A181,'Capacity Summary'!$H$138:$BG$138,0))="x",INDEX('Capacity Summary'!$C$139:$E$238,MATCH('Capacity Backing (Hide)'!CW$132,'Capacity Summary'!$B$139:$B$238,0),4),IF(INDEX('Capacity Summary'!$H$139:$BG$238,MATCH('Capacity Backing (Hide)'!CW$132,'Capacity Summary'!$B$139:$B$238,0),MATCH('Capacity Backing (Hide)'!$A181,'Capacity Summary'!$H$138:$BG$138,0))&lt;&gt;0,INDEX('Capacity Summary'!$H$139:$BG$238,MATCH('Capacity Backing (Hide)'!CW$132,'Capacity Summary'!$B$139:$B$238,0),MATCH('Capacity Backing (Hide)'!$A181,'Capacity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2" spans="1:101" x14ac:dyDescent="0.35">
      <c r="A182" s="2">
        <f ca="1">'Required Capacity (Hide)'!E52</f>
        <v>44557</v>
      </c>
      <c r="B182"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(Hide)'!$A182,'Capacity Summary'!$H$138:$BG$138,0))="x",INDEX('Capacity Summary'!$C$139:$E$238,MATCH('Capacity Backing (Hide)'!B$132,'Capacity Summary'!$B$139:$B$238,0),4),IF(INDEX('Capacity Summary'!$H$139:$BG$238,MATCH('Capacity Backing (Hide)'!B$132,'Capacity Summary'!$B$139:$B$238,0),MATCH('Capacity Backing (Hide)'!$A182,'Capacity Summary'!$H$138:$BG$138,0))&lt;&gt;0,INDEX('Capacity Summary'!$H$139:$BG$238,MATCH('Capacity Backing (Hide)'!B$132,'Capacity Summary'!$B$139:$B$238,0),MATCH('Capacity Backing (Hide)'!$A182,'Capacity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2"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(Hide)'!$A182,'Capacity Summary'!$H$138:$BG$138,0))="x",INDEX('Capacity Summary'!$C$139:$E$238,MATCH('Capacity Backing (Hide)'!C$132,'Capacity Summary'!$B$139:$B$238,0),4),IF(INDEX('Capacity Summary'!$H$139:$BG$238,MATCH('Capacity Backing (Hide)'!C$132,'Capacity Summary'!$B$139:$B$238,0),MATCH('Capacity Backing (Hide)'!$A182,'Capacity Summary'!$H$138:$BG$138,0))&lt;&gt;0,INDEX('Capacity Summary'!$H$139:$BG$238,MATCH('Capacity Backing (Hide)'!C$132,'Capacity Summary'!$B$139:$B$238,0),MATCH('Capacity Backing (Hide)'!$A182,'Capacity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2"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(Hide)'!$A182,'Capacity Summary'!$H$138:$BG$138,0))="x",INDEX('Capacity Summary'!$C$139:$E$238,MATCH('Capacity Backing (Hide)'!D$132,'Capacity Summary'!$B$139:$B$238,0),4),IF(INDEX('Capacity Summary'!$H$139:$BG$238,MATCH('Capacity Backing (Hide)'!D$132,'Capacity Summary'!$B$139:$B$238,0),MATCH('Capacity Backing (Hide)'!$A182,'Capacity Summary'!$H$138:$BG$138,0))&lt;&gt;0,INDEX('Capacity Summary'!$H$139:$BG$238,MATCH('Capacity Backing (Hide)'!D$132,'Capacity Summary'!$B$139:$B$238,0),MATCH('Capacity Backing (Hide)'!$A182,'Capacity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2"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(Hide)'!$A182,'Capacity Summary'!$H$138:$BG$138,0))="x",INDEX('Capacity Summary'!$C$139:$E$238,MATCH('Capacity Backing (Hide)'!E$132,'Capacity Summary'!$B$139:$B$238,0),4),IF(INDEX('Capacity Summary'!$H$139:$BG$238,MATCH('Capacity Backing (Hide)'!E$132,'Capacity Summary'!$B$139:$B$238,0),MATCH('Capacity Backing (Hide)'!$A182,'Capacity Summary'!$H$138:$BG$138,0))&lt;&gt;0,INDEX('Capacity Summary'!$H$139:$BG$238,MATCH('Capacity Backing (Hide)'!E$132,'Capacity Summary'!$B$139:$B$238,0),MATCH('Capacity Backing (Hide)'!$A182,'Capacity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2"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(Hide)'!$A182,'Capacity Summary'!$H$138:$BG$138,0))="x",INDEX('Capacity Summary'!$C$139:$E$238,MATCH('Capacity Backing (Hide)'!F$132,'Capacity Summary'!$B$139:$B$238,0),4),IF(INDEX('Capacity Summary'!$H$139:$BG$238,MATCH('Capacity Backing (Hide)'!F$132,'Capacity Summary'!$B$139:$B$238,0),MATCH('Capacity Backing (Hide)'!$A182,'Capacity Summary'!$H$138:$BG$138,0))&lt;&gt;0,INDEX('Capacity Summary'!$H$139:$BG$238,MATCH('Capacity Backing (Hide)'!F$132,'Capacity Summary'!$B$139:$B$238,0),MATCH('Capacity Backing (Hide)'!$A182,'Capacity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2"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(Hide)'!$A182,'Capacity Summary'!$H$138:$BG$138,0))="x",INDEX('Capacity Summary'!$C$139:$E$238,MATCH('Capacity Backing (Hide)'!G$132,'Capacity Summary'!$B$139:$B$238,0),4),IF(INDEX('Capacity Summary'!$H$139:$BG$238,MATCH('Capacity Backing (Hide)'!G$132,'Capacity Summary'!$B$139:$B$238,0),MATCH('Capacity Backing (Hide)'!$A182,'Capacity Summary'!$H$138:$BG$138,0))&lt;&gt;0,INDEX('Capacity Summary'!$H$139:$BG$238,MATCH('Capacity Backing (Hide)'!G$132,'Capacity Summary'!$B$139:$B$238,0),MATCH('Capacity Backing (Hide)'!$A182,'Capacity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2"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(Hide)'!$A182,'Capacity Summary'!$H$138:$BG$138,0))="x",INDEX('Capacity Summary'!$C$139:$E$238,MATCH('Capacity Backing (Hide)'!H$132,'Capacity Summary'!$B$139:$B$238,0),4),IF(INDEX('Capacity Summary'!$H$139:$BG$238,MATCH('Capacity Backing (Hide)'!H$132,'Capacity Summary'!$B$139:$B$238,0),MATCH('Capacity Backing (Hide)'!$A182,'Capacity Summary'!$H$138:$BG$138,0))&lt;&gt;0,INDEX('Capacity Summary'!$H$139:$BG$238,MATCH('Capacity Backing (Hide)'!H$132,'Capacity Summary'!$B$139:$B$238,0),MATCH('Capacity Backing (Hide)'!$A182,'Capacity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2"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(Hide)'!$A182,'Capacity Summary'!$H$138:$BG$138,0))="x",INDEX('Capacity Summary'!$C$139:$E$238,MATCH('Capacity Backing (Hide)'!I$132,'Capacity Summary'!$B$139:$B$238,0),4),IF(INDEX('Capacity Summary'!$H$139:$BG$238,MATCH('Capacity Backing (Hide)'!I$132,'Capacity Summary'!$B$139:$B$238,0),MATCH('Capacity Backing (Hide)'!$A182,'Capacity Summary'!$H$138:$BG$138,0))&lt;&gt;0,INDEX('Capacity Summary'!$H$139:$BG$238,MATCH('Capacity Backing (Hide)'!I$132,'Capacity Summary'!$B$139:$B$238,0),MATCH('Capacity Backing (Hide)'!$A182,'Capacity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2"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(Hide)'!$A182,'Capacity Summary'!$H$138:$BG$138,0))="x",INDEX('Capacity Summary'!$C$139:$E$238,MATCH('Capacity Backing (Hide)'!J$132,'Capacity Summary'!$B$139:$B$238,0),4),IF(INDEX('Capacity Summary'!$H$139:$BG$238,MATCH('Capacity Backing (Hide)'!J$132,'Capacity Summary'!$B$139:$B$238,0),MATCH('Capacity Backing (Hide)'!$A182,'Capacity Summary'!$H$138:$BG$138,0))&lt;&gt;0,INDEX('Capacity Summary'!$H$139:$BG$238,MATCH('Capacity Backing (Hide)'!J$132,'Capacity Summary'!$B$139:$B$238,0),MATCH('Capacity Backing (Hide)'!$A182,'Capacity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2"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(Hide)'!$A182,'Capacity Summary'!$H$138:$BG$138,0))="x",INDEX('Capacity Summary'!$C$139:$E$238,MATCH('Capacity Backing (Hide)'!K$132,'Capacity Summary'!$B$139:$B$238,0),4),IF(INDEX('Capacity Summary'!$H$139:$BG$238,MATCH('Capacity Backing (Hide)'!K$132,'Capacity Summary'!$B$139:$B$238,0),MATCH('Capacity Backing (Hide)'!$A182,'Capacity Summary'!$H$138:$BG$138,0))&lt;&gt;0,INDEX('Capacity Summary'!$H$139:$BG$238,MATCH('Capacity Backing (Hide)'!K$132,'Capacity Summary'!$B$139:$B$238,0),MATCH('Capacity Backing (Hide)'!$A182,'Capacity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2"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(Hide)'!$A182,'Capacity Summary'!$H$138:$BG$138,0))="x",INDEX('Capacity Summary'!$C$139:$E$238,MATCH('Capacity Backing (Hide)'!L$132,'Capacity Summary'!$B$139:$B$238,0),4),IF(INDEX('Capacity Summary'!$H$139:$BG$238,MATCH('Capacity Backing (Hide)'!L$132,'Capacity Summary'!$B$139:$B$238,0),MATCH('Capacity Backing (Hide)'!$A182,'Capacity Summary'!$H$138:$BG$138,0))&lt;&gt;0,INDEX('Capacity Summary'!$H$139:$BG$238,MATCH('Capacity Backing (Hide)'!L$132,'Capacity Summary'!$B$139:$B$238,0),MATCH('Capacity Backing (Hide)'!$A182,'Capacity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2"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(Hide)'!$A182,'Capacity Summary'!$H$138:$BG$138,0))="x",INDEX('Capacity Summary'!$C$139:$E$238,MATCH('Capacity Backing (Hide)'!M$132,'Capacity Summary'!$B$139:$B$238,0),4),IF(INDEX('Capacity Summary'!$H$139:$BG$238,MATCH('Capacity Backing (Hide)'!M$132,'Capacity Summary'!$B$139:$B$238,0),MATCH('Capacity Backing (Hide)'!$A182,'Capacity Summary'!$H$138:$BG$138,0))&lt;&gt;0,INDEX('Capacity Summary'!$H$139:$BG$238,MATCH('Capacity Backing (Hide)'!M$132,'Capacity Summary'!$B$139:$B$238,0),MATCH('Capacity Backing (Hide)'!$A182,'Capacity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2"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(Hide)'!$A182,'Capacity Summary'!$H$138:$BG$138,0))="x",INDEX('Capacity Summary'!$C$139:$E$238,MATCH('Capacity Backing (Hide)'!N$132,'Capacity Summary'!$B$139:$B$238,0),4),IF(INDEX('Capacity Summary'!$H$139:$BG$238,MATCH('Capacity Backing (Hide)'!N$132,'Capacity Summary'!$B$139:$B$238,0),MATCH('Capacity Backing (Hide)'!$A182,'Capacity Summary'!$H$138:$BG$138,0))&lt;&gt;0,INDEX('Capacity Summary'!$H$139:$BG$238,MATCH('Capacity Backing (Hide)'!N$132,'Capacity Summary'!$B$139:$B$238,0),MATCH('Capacity Backing (Hide)'!$A182,'Capacity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2"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(Hide)'!$A182,'Capacity Summary'!$H$138:$BG$138,0))="x",INDEX('Capacity Summary'!$C$139:$E$238,MATCH('Capacity Backing (Hide)'!O$132,'Capacity Summary'!$B$139:$B$238,0),4),IF(INDEX('Capacity Summary'!$H$139:$BG$238,MATCH('Capacity Backing (Hide)'!O$132,'Capacity Summary'!$B$139:$B$238,0),MATCH('Capacity Backing (Hide)'!$A182,'Capacity Summary'!$H$138:$BG$138,0))&lt;&gt;0,INDEX('Capacity Summary'!$H$139:$BG$238,MATCH('Capacity Backing (Hide)'!O$132,'Capacity Summary'!$B$139:$B$238,0),MATCH('Capacity Backing (Hide)'!$A182,'Capacity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2"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(Hide)'!$A182,'Capacity Summary'!$H$138:$BG$138,0))="x",INDEX('Capacity Summary'!$C$139:$E$238,MATCH('Capacity Backing (Hide)'!P$132,'Capacity Summary'!$B$139:$B$238,0),4),IF(INDEX('Capacity Summary'!$H$139:$BG$238,MATCH('Capacity Backing (Hide)'!P$132,'Capacity Summary'!$B$139:$B$238,0),MATCH('Capacity Backing (Hide)'!$A182,'Capacity Summary'!$H$138:$BG$138,0))&lt;&gt;0,INDEX('Capacity Summary'!$H$139:$BG$238,MATCH('Capacity Backing (Hide)'!P$132,'Capacity Summary'!$B$139:$B$238,0),MATCH('Capacity Backing (Hide)'!$A182,'Capacity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2"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(Hide)'!$A182,'Capacity Summary'!$H$138:$BG$138,0))="x",INDEX('Capacity Summary'!$C$139:$E$238,MATCH('Capacity Backing (Hide)'!Q$132,'Capacity Summary'!$B$139:$B$238,0),4),IF(INDEX('Capacity Summary'!$H$139:$BG$238,MATCH('Capacity Backing (Hide)'!Q$132,'Capacity Summary'!$B$139:$B$238,0),MATCH('Capacity Backing (Hide)'!$A182,'Capacity Summary'!$H$138:$BG$138,0))&lt;&gt;0,INDEX('Capacity Summary'!$H$139:$BG$238,MATCH('Capacity Backing (Hide)'!Q$132,'Capacity Summary'!$B$139:$B$238,0),MATCH('Capacity Backing (Hide)'!$A182,'Capacity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2"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(Hide)'!$A182,'Capacity Summary'!$H$138:$BG$138,0))="x",INDEX('Capacity Summary'!$C$139:$E$238,MATCH('Capacity Backing (Hide)'!R$132,'Capacity Summary'!$B$139:$B$238,0),4),IF(INDEX('Capacity Summary'!$H$139:$BG$238,MATCH('Capacity Backing (Hide)'!R$132,'Capacity Summary'!$B$139:$B$238,0),MATCH('Capacity Backing (Hide)'!$A182,'Capacity Summary'!$H$138:$BG$138,0))&lt;&gt;0,INDEX('Capacity Summary'!$H$139:$BG$238,MATCH('Capacity Backing (Hide)'!R$132,'Capacity Summary'!$B$139:$B$238,0),MATCH('Capacity Backing (Hide)'!$A182,'Capacity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2"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(Hide)'!$A182,'Capacity Summary'!$H$138:$BG$138,0))="x",INDEX('Capacity Summary'!$C$139:$E$238,MATCH('Capacity Backing (Hide)'!S$132,'Capacity Summary'!$B$139:$B$238,0),4),IF(INDEX('Capacity Summary'!$H$139:$BG$238,MATCH('Capacity Backing (Hide)'!S$132,'Capacity Summary'!$B$139:$B$238,0),MATCH('Capacity Backing (Hide)'!$A182,'Capacity Summary'!$H$138:$BG$138,0))&lt;&gt;0,INDEX('Capacity Summary'!$H$139:$BG$238,MATCH('Capacity Backing (Hide)'!S$132,'Capacity Summary'!$B$139:$B$238,0),MATCH('Capacity Backing (Hide)'!$A182,'Capacity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2"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(Hide)'!$A182,'Capacity Summary'!$H$138:$BG$138,0))="x",INDEX('Capacity Summary'!$C$139:$E$238,MATCH('Capacity Backing (Hide)'!T$132,'Capacity Summary'!$B$139:$B$238,0),4),IF(INDEX('Capacity Summary'!$H$139:$BG$238,MATCH('Capacity Backing (Hide)'!T$132,'Capacity Summary'!$B$139:$B$238,0),MATCH('Capacity Backing (Hide)'!$A182,'Capacity Summary'!$H$138:$BG$138,0))&lt;&gt;0,INDEX('Capacity Summary'!$H$139:$BG$238,MATCH('Capacity Backing (Hide)'!T$132,'Capacity Summary'!$B$139:$B$238,0),MATCH('Capacity Backing (Hide)'!$A182,'Capacity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2"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(Hide)'!$A182,'Capacity Summary'!$H$138:$BG$138,0))="x",INDEX('Capacity Summary'!$C$139:$E$238,MATCH('Capacity Backing (Hide)'!U$132,'Capacity Summary'!$B$139:$B$238,0),4),IF(INDEX('Capacity Summary'!$H$139:$BG$238,MATCH('Capacity Backing (Hide)'!U$132,'Capacity Summary'!$B$139:$B$238,0),MATCH('Capacity Backing (Hide)'!$A182,'Capacity Summary'!$H$138:$BG$138,0))&lt;&gt;0,INDEX('Capacity Summary'!$H$139:$BG$238,MATCH('Capacity Backing (Hide)'!U$132,'Capacity Summary'!$B$139:$B$238,0),MATCH('Capacity Backing (Hide)'!$A182,'Capacity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2"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(Hide)'!$A182,'Capacity Summary'!$H$138:$BG$138,0))="x",INDEX('Capacity Summary'!$C$139:$E$238,MATCH('Capacity Backing (Hide)'!V$132,'Capacity Summary'!$B$139:$B$238,0),4),IF(INDEX('Capacity Summary'!$H$139:$BG$238,MATCH('Capacity Backing (Hide)'!V$132,'Capacity Summary'!$B$139:$B$238,0),MATCH('Capacity Backing (Hide)'!$A182,'Capacity Summary'!$H$138:$BG$138,0))&lt;&gt;0,INDEX('Capacity Summary'!$H$139:$BG$238,MATCH('Capacity Backing (Hide)'!V$132,'Capacity Summary'!$B$139:$B$238,0),MATCH('Capacity Backing (Hide)'!$A182,'Capacity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2"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(Hide)'!$A182,'Capacity Summary'!$H$138:$BG$138,0))="x",INDEX('Capacity Summary'!$C$139:$E$238,MATCH('Capacity Backing (Hide)'!W$132,'Capacity Summary'!$B$139:$B$238,0),4),IF(INDEX('Capacity Summary'!$H$139:$BG$238,MATCH('Capacity Backing (Hide)'!W$132,'Capacity Summary'!$B$139:$B$238,0),MATCH('Capacity Backing (Hide)'!$A182,'Capacity Summary'!$H$138:$BG$138,0))&lt;&gt;0,INDEX('Capacity Summary'!$H$139:$BG$238,MATCH('Capacity Backing (Hide)'!W$132,'Capacity Summary'!$B$139:$B$238,0),MATCH('Capacity Backing (Hide)'!$A182,'Capacity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2"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(Hide)'!$A182,'Capacity Summary'!$H$138:$BG$138,0))="x",INDEX('Capacity Summary'!$C$139:$E$238,MATCH('Capacity Backing (Hide)'!X$132,'Capacity Summary'!$B$139:$B$238,0),4),IF(INDEX('Capacity Summary'!$H$139:$BG$238,MATCH('Capacity Backing (Hide)'!X$132,'Capacity Summary'!$B$139:$B$238,0),MATCH('Capacity Backing (Hide)'!$A182,'Capacity Summary'!$H$138:$BG$138,0))&lt;&gt;0,INDEX('Capacity Summary'!$H$139:$BG$238,MATCH('Capacity Backing (Hide)'!X$132,'Capacity Summary'!$B$139:$B$238,0),MATCH('Capacity Backing (Hide)'!$A182,'Capacity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2"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(Hide)'!$A182,'Capacity Summary'!$H$138:$BG$138,0))="x",INDEX('Capacity Summary'!$C$139:$E$238,MATCH('Capacity Backing (Hide)'!Y$132,'Capacity Summary'!$B$139:$B$238,0),4),IF(INDEX('Capacity Summary'!$H$139:$BG$238,MATCH('Capacity Backing (Hide)'!Y$132,'Capacity Summary'!$B$139:$B$238,0),MATCH('Capacity Backing (Hide)'!$A182,'Capacity Summary'!$H$138:$BG$138,0))&lt;&gt;0,INDEX('Capacity Summary'!$H$139:$BG$238,MATCH('Capacity Backing (Hide)'!Y$132,'Capacity Summary'!$B$139:$B$238,0),MATCH('Capacity Backing (Hide)'!$A182,'Capacity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2"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(Hide)'!$A182,'Capacity Summary'!$H$138:$BG$138,0))="x",INDEX('Capacity Summary'!$C$139:$E$238,MATCH('Capacity Backing (Hide)'!Z$132,'Capacity Summary'!$B$139:$B$238,0),4),IF(INDEX('Capacity Summary'!$H$139:$BG$238,MATCH('Capacity Backing (Hide)'!Z$132,'Capacity Summary'!$B$139:$B$238,0),MATCH('Capacity Backing (Hide)'!$A182,'Capacity Summary'!$H$138:$BG$138,0))&lt;&gt;0,INDEX('Capacity Summary'!$H$139:$BG$238,MATCH('Capacity Backing (Hide)'!Z$132,'Capacity Summary'!$B$139:$B$238,0),MATCH('Capacity Backing (Hide)'!$A182,'Capacity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2"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(Hide)'!$A182,'Capacity Summary'!$H$138:$BG$138,0))="x",INDEX('Capacity Summary'!$C$139:$E$238,MATCH('Capacity Backing (Hide)'!AA$132,'Capacity Summary'!$B$139:$B$238,0),4),IF(INDEX('Capacity Summary'!$H$139:$BG$238,MATCH('Capacity Backing (Hide)'!AA$132,'Capacity Summary'!$B$139:$B$238,0),MATCH('Capacity Backing (Hide)'!$A182,'Capacity Summary'!$H$138:$BG$138,0))&lt;&gt;0,INDEX('Capacity Summary'!$H$139:$BG$238,MATCH('Capacity Backing (Hide)'!AA$132,'Capacity Summary'!$B$139:$B$238,0),MATCH('Capacity Backing (Hide)'!$A182,'Capacity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2"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(Hide)'!$A182,'Capacity Summary'!$H$138:$BG$138,0))="x",INDEX('Capacity Summary'!$C$139:$E$238,MATCH('Capacity Backing (Hide)'!AB$132,'Capacity Summary'!$B$139:$B$238,0),4),IF(INDEX('Capacity Summary'!$H$139:$BG$238,MATCH('Capacity Backing (Hide)'!AB$132,'Capacity Summary'!$B$139:$B$238,0),MATCH('Capacity Backing (Hide)'!$A182,'Capacity Summary'!$H$138:$BG$138,0))&lt;&gt;0,INDEX('Capacity Summary'!$H$139:$BG$238,MATCH('Capacity Backing (Hide)'!AB$132,'Capacity Summary'!$B$139:$B$238,0),MATCH('Capacity Backing (Hide)'!$A182,'Capacity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2"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(Hide)'!$A182,'Capacity Summary'!$H$138:$BG$138,0))="x",INDEX('Capacity Summary'!$C$139:$E$238,MATCH('Capacity Backing (Hide)'!AC$132,'Capacity Summary'!$B$139:$B$238,0),4),IF(INDEX('Capacity Summary'!$H$139:$BG$238,MATCH('Capacity Backing (Hide)'!AC$132,'Capacity Summary'!$B$139:$B$238,0),MATCH('Capacity Backing (Hide)'!$A182,'Capacity Summary'!$H$138:$BG$138,0))&lt;&gt;0,INDEX('Capacity Summary'!$H$139:$BG$238,MATCH('Capacity Backing (Hide)'!AC$132,'Capacity Summary'!$B$139:$B$238,0),MATCH('Capacity Backing (Hide)'!$A182,'Capacity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2"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(Hide)'!$A182,'Capacity Summary'!$H$138:$BG$138,0))="x",INDEX('Capacity Summary'!$C$139:$E$238,MATCH('Capacity Backing (Hide)'!AD$132,'Capacity Summary'!$B$139:$B$238,0),4),IF(INDEX('Capacity Summary'!$H$139:$BG$238,MATCH('Capacity Backing (Hide)'!AD$132,'Capacity Summary'!$B$139:$B$238,0),MATCH('Capacity Backing (Hide)'!$A182,'Capacity Summary'!$H$138:$BG$138,0))&lt;&gt;0,INDEX('Capacity Summary'!$H$139:$BG$238,MATCH('Capacity Backing (Hide)'!AD$132,'Capacity Summary'!$B$139:$B$238,0),MATCH('Capacity Backing (Hide)'!$A182,'Capacity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2"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(Hide)'!$A182,'Capacity Summary'!$H$138:$BG$138,0))="x",INDEX('Capacity Summary'!$C$139:$E$238,MATCH('Capacity Backing (Hide)'!AE$132,'Capacity Summary'!$B$139:$B$238,0),4),IF(INDEX('Capacity Summary'!$H$139:$BG$238,MATCH('Capacity Backing (Hide)'!AE$132,'Capacity Summary'!$B$139:$B$238,0),MATCH('Capacity Backing (Hide)'!$A182,'Capacity Summary'!$H$138:$BG$138,0))&lt;&gt;0,INDEX('Capacity Summary'!$H$139:$BG$238,MATCH('Capacity Backing (Hide)'!AE$132,'Capacity Summary'!$B$139:$B$238,0),MATCH('Capacity Backing (Hide)'!$A182,'Capacity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2"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(Hide)'!$A182,'Capacity Summary'!$H$138:$BG$138,0))="x",INDEX('Capacity Summary'!$C$139:$E$238,MATCH('Capacity Backing (Hide)'!AF$132,'Capacity Summary'!$B$139:$B$238,0),4),IF(INDEX('Capacity Summary'!$H$139:$BG$238,MATCH('Capacity Backing (Hide)'!AF$132,'Capacity Summary'!$B$139:$B$238,0),MATCH('Capacity Backing (Hide)'!$A182,'Capacity Summary'!$H$138:$BG$138,0))&lt;&gt;0,INDEX('Capacity Summary'!$H$139:$BG$238,MATCH('Capacity Backing (Hide)'!AF$132,'Capacity Summary'!$B$139:$B$238,0),MATCH('Capacity Backing (Hide)'!$A182,'Capacity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2"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(Hide)'!$A182,'Capacity Summary'!$H$138:$BG$138,0))="x",INDEX('Capacity Summary'!$C$139:$E$238,MATCH('Capacity Backing (Hide)'!AG$132,'Capacity Summary'!$B$139:$B$238,0),4),IF(INDEX('Capacity Summary'!$H$139:$BG$238,MATCH('Capacity Backing (Hide)'!AG$132,'Capacity Summary'!$B$139:$B$238,0),MATCH('Capacity Backing (Hide)'!$A182,'Capacity Summary'!$H$138:$BG$138,0))&lt;&gt;0,INDEX('Capacity Summary'!$H$139:$BG$238,MATCH('Capacity Backing (Hide)'!AG$132,'Capacity Summary'!$B$139:$B$238,0),MATCH('Capacity Backing (Hide)'!$A182,'Capacity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2"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(Hide)'!$A182,'Capacity Summary'!$H$138:$BG$138,0))="x",INDEX('Capacity Summary'!$C$139:$E$238,MATCH('Capacity Backing (Hide)'!AH$132,'Capacity Summary'!$B$139:$B$238,0),4),IF(INDEX('Capacity Summary'!$H$139:$BG$238,MATCH('Capacity Backing (Hide)'!AH$132,'Capacity Summary'!$B$139:$B$238,0),MATCH('Capacity Backing (Hide)'!$A182,'Capacity Summary'!$H$138:$BG$138,0))&lt;&gt;0,INDEX('Capacity Summary'!$H$139:$BG$238,MATCH('Capacity Backing (Hide)'!AH$132,'Capacity Summary'!$B$139:$B$238,0),MATCH('Capacity Backing (Hide)'!$A182,'Capacity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2"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(Hide)'!$A182,'Capacity Summary'!$H$138:$BG$138,0))="x",INDEX('Capacity Summary'!$C$139:$E$238,MATCH('Capacity Backing (Hide)'!AI$132,'Capacity Summary'!$B$139:$B$238,0),4),IF(INDEX('Capacity Summary'!$H$139:$BG$238,MATCH('Capacity Backing (Hide)'!AI$132,'Capacity Summary'!$B$139:$B$238,0),MATCH('Capacity Backing (Hide)'!$A182,'Capacity Summary'!$H$138:$BG$138,0))&lt;&gt;0,INDEX('Capacity Summary'!$H$139:$BG$238,MATCH('Capacity Backing (Hide)'!AI$132,'Capacity Summary'!$B$139:$B$238,0),MATCH('Capacity Backing (Hide)'!$A182,'Capacity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2"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(Hide)'!$A182,'Capacity Summary'!$H$138:$BG$138,0))="x",INDEX('Capacity Summary'!$C$139:$E$238,MATCH('Capacity Backing (Hide)'!AJ$132,'Capacity Summary'!$B$139:$B$238,0),4),IF(INDEX('Capacity Summary'!$H$139:$BG$238,MATCH('Capacity Backing (Hide)'!AJ$132,'Capacity Summary'!$B$139:$B$238,0),MATCH('Capacity Backing (Hide)'!$A182,'Capacity Summary'!$H$138:$BG$138,0))&lt;&gt;0,INDEX('Capacity Summary'!$H$139:$BG$238,MATCH('Capacity Backing (Hide)'!AJ$132,'Capacity Summary'!$B$139:$B$238,0),MATCH('Capacity Backing (Hide)'!$A182,'Capacity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2"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(Hide)'!$A182,'Capacity Summary'!$H$138:$BG$138,0))="x",INDEX('Capacity Summary'!$C$139:$E$238,MATCH('Capacity Backing (Hide)'!AK$132,'Capacity Summary'!$B$139:$B$238,0),4),IF(INDEX('Capacity Summary'!$H$139:$BG$238,MATCH('Capacity Backing (Hide)'!AK$132,'Capacity Summary'!$B$139:$B$238,0),MATCH('Capacity Backing (Hide)'!$A182,'Capacity Summary'!$H$138:$BG$138,0))&lt;&gt;0,INDEX('Capacity Summary'!$H$139:$BG$238,MATCH('Capacity Backing (Hide)'!AK$132,'Capacity Summary'!$B$139:$B$238,0),MATCH('Capacity Backing (Hide)'!$A182,'Capacity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2"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(Hide)'!$A182,'Capacity Summary'!$H$138:$BG$138,0))="x",INDEX('Capacity Summary'!$C$139:$E$238,MATCH('Capacity Backing (Hide)'!AL$132,'Capacity Summary'!$B$139:$B$238,0),4),IF(INDEX('Capacity Summary'!$H$139:$BG$238,MATCH('Capacity Backing (Hide)'!AL$132,'Capacity Summary'!$B$139:$B$238,0),MATCH('Capacity Backing (Hide)'!$A182,'Capacity Summary'!$H$138:$BG$138,0))&lt;&gt;0,INDEX('Capacity Summary'!$H$139:$BG$238,MATCH('Capacity Backing (Hide)'!AL$132,'Capacity Summary'!$B$139:$B$238,0),MATCH('Capacity Backing (Hide)'!$A182,'Capacity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2"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(Hide)'!$A182,'Capacity Summary'!$H$138:$BG$138,0))="x",INDEX('Capacity Summary'!$C$139:$E$238,MATCH('Capacity Backing (Hide)'!AM$132,'Capacity Summary'!$B$139:$B$238,0),4),IF(INDEX('Capacity Summary'!$H$139:$BG$238,MATCH('Capacity Backing (Hide)'!AM$132,'Capacity Summary'!$B$139:$B$238,0),MATCH('Capacity Backing (Hide)'!$A182,'Capacity Summary'!$H$138:$BG$138,0))&lt;&gt;0,INDEX('Capacity Summary'!$H$139:$BG$238,MATCH('Capacity Backing (Hide)'!AM$132,'Capacity Summary'!$B$139:$B$238,0),MATCH('Capacity Backing (Hide)'!$A182,'Capacity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2"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(Hide)'!$A182,'Capacity Summary'!$H$138:$BG$138,0))="x",INDEX('Capacity Summary'!$C$139:$E$238,MATCH('Capacity Backing (Hide)'!AN$132,'Capacity Summary'!$B$139:$B$238,0),4),IF(INDEX('Capacity Summary'!$H$139:$BG$238,MATCH('Capacity Backing (Hide)'!AN$132,'Capacity Summary'!$B$139:$B$238,0),MATCH('Capacity Backing (Hide)'!$A182,'Capacity Summary'!$H$138:$BG$138,0))&lt;&gt;0,INDEX('Capacity Summary'!$H$139:$BG$238,MATCH('Capacity Backing (Hide)'!AN$132,'Capacity Summary'!$B$139:$B$238,0),MATCH('Capacity Backing (Hide)'!$A182,'Capacity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2"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(Hide)'!$A182,'Capacity Summary'!$H$138:$BG$138,0))="x",INDEX('Capacity Summary'!$C$139:$E$238,MATCH('Capacity Backing (Hide)'!AO$132,'Capacity Summary'!$B$139:$B$238,0),4),IF(INDEX('Capacity Summary'!$H$139:$BG$238,MATCH('Capacity Backing (Hide)'!AO$132,'Capacity Summary'!$B$139:$B$238,0),MATCH('Capacity Backing (Hide)'!$A182,'Capacity Summary'!$H$138:$BG$138,0))&lt;&gt;0,INDEX('Capacity Summary'!$H$139:$BG$238,MATCH('Capacity Backing (Hide)'!AO$132,'Capacity Summary'!$B$139:$B$238,0),MATCH('Capacity Backing (Hide)'!$A182,'Capacity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2"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(Hide)'!$A182,'Capacity Summary'!$H$138:$BG$138,0))="x",INDEX('Capacity Summary'!$C$139:$E$238,MATCH('Capacity Backing (Hide)'!AP$132,'Capacity Summary'!$B$139:$B$238,0),4),IF(INDEX('Capacity Summary'!$H$139:$BG$238,MATCH('Capacity Backing (Hide)'!AP$132,'Capacity Summary'!$B$139:$B$238,0),MATCH('Capacity Backing (Hide)'!$A182,'Capacity Summary'!$H$138:$BG$138,0))&lt;&gt;0,INDEX('Capacity Summary'!$H$139:$BG$238,MATCH('Capacity Backing (Hide)'!AP$132,'Capacity Summary'!$B$139:$B$238,0),MATCH('Capacity Backing (Hide)'!$A182,'Capacity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2"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(Hide)'!$A182,'Capacity Summary'!$H$138:$BG$138,0))="x",INDEX('Capacity Summary'!$C$139:$E$238,MATCH('Capacity Backing (Hide)'!AQ$132,'Capacity Summary'!$B$139:$B$238,0),4),IF(INDEX('Capacity Summary'!$H$139:$BG$238,MATCH('Capacity Backing (Hide)'!AQ$132,'Capacity Summary'!$B$139:$B$238,0),MATCH('Capacity Backing (Hide)'!$A182,'Capacity Summary'!$H$138:$BG$138,0))&lt;&gt;0,INDEX('Capacity Summary'!$H$139:$BG$238,MATCH('Capacity Backing (Hide)'!AQ$132,'Capacity Summary'!$B$139:$B$238,0),MATCH('Capacity Backing (Hide)'!$A182,'Capacity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2"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(Hide)'!$A182,'Capacity Summary'!$H$138:$BG$138,0))="x",INDEX('Capacity Summary'!$C$139:$E$238,MATCH('Capacity Backing (Hide)'!AR$132,'Capacity Summary'!$B$139:$B$238,0),4),IF(INDEX('Capacity Summary'!$H$139:$BG$238,MATCH('Capacity Backing (Hide)'!AR$132,'Capacity Summary'!$B$139:$B$238,0),MATCH('Capacity Backing (Hide)'!$A182,'Capacity Summary'!$H$138:$BG$138,0))&lt;&gt;0,INDEX('Capacity Summary'!$H$139:$BG$238,MATCH('Capacity Backing (Hide)'!AR$132,'Capacity Summary'!$B$139:$B$238,0),MATCH('Capacity Backing (Hide)'!$A182,'Capacity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2"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(Hide)'!$A182,'Capacity Summary'!$H$138:$BG$138,0))="x",INDEX('Capacity Summary'!$C$139:$E$238,MATCH('Capacity Backing (Hide)'!AS$132,'Capacity Summary'!$B$139:$B$238,0),4),IF(INDEX('Capacity Summary'!$H$139:$BG$238,MATCH('Capacity Backing (Hide)'!AS$132,'Capacity Summary'!$B$139:$B$238,0),MATCH('Capacity Backing (Hide)'!$A182,'Capacity Summary'!$H$138:$BG$138,0))&lt;&gt;0,INDEX('Capacity Summary'!$H$139:$BG$238,MATCH('Capacity Backing (Hide)'!AS$132,'Capacity Summary'!$B$139:$B$238,0),MATCH('Capacity Backing (Hide)'!$A182,'Capacity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2"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(Hide)'!$A182,'Capacity Summary'!$H$138:$BG$138,0))="x",INDEX('Capacity Summary'!$C$139:$E$238,MATCH('Capacity Backing (Hide)'!AT$132,'Capacity Summary'!$B$139:$B$238,0),4),IF(INDEX('Capacity Summary'!$H$139:$BG$238,MATCH('Capacity Backing (Hide)'!AT$132,'Capacity Summary'!$B$139:$B$238,0),MATCH('Capacity Backing (Hide)'!$A182,'Capacity Summary'!$H$138:$BG$138,0))&lt;&gt;0,INDEX('Capacity Summary'!$H$139:$BG$238,MATCH('Capacity Backing (Hide)'!AT$132,'Capacity Summary'!$B$139:$B$238,0),MATCH('Capacity Backing (Hide)'!$A182,'Capacity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2"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(Hide)'!$A182,'Capacity Summary'!$H$138:$BG$138,0))="x",INDEX('Capacity Summary'!$C$139:$E$238,MATCH('Capacity Backing (Hide)'!AU$132,'Capacity Summary'!$B$139:$B$238,0),4),IF(INDEX('Capacity Summary'!$H$139:$BG$238,MATCH('Capacity Backing (Hide)'!AU$132,'Capacity Summary'!$B$139:$B$238,0),MATCH('Capacity Backing (Hide)'!$A182,'Capacity Summary'!$H$138:$BG$138,0))&lt;&gt;0,INDEX('Capacity Summary'!$H$139:$BG$238,MATCH('Capacity Backing (Hide)'!AU$132,'Capacity Summary'!$B$139:$B$238,0),MATCH('Capacity Backing (Hide)'!$A182,'Capacity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2"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(Hide)'!$A182,'Capacity Summary'!$H$138:$BG$138,0))="x",INDEX('Capacity Summary'!$C$139:$E$238,MATCH('Capacity Backing (Hide)'!AV$132,'Capacity Summary'!$B$139:$B$238,0),4),IF(INDEX('Capacity Summary'!$H$139:$BG$238,MATCH('Capacity Backing (Hide)'!AV$132,'Capacity Summary'!$B$139:$B$238,0),MATCH('Capacity Backing (Hide)'!$A182,'Capacity Summary'!$H$138:$BG$138,0))&lt;&gt;0,INDEX('Capacity Summary'!$H$139:$BG$238,MATCH('Capacity Backing (Hide)'!AV$132,'Capacity Summary'!$B$139:$B$238,0),MATCH('Capacity Backing (Hide)'!$A182,'Capacity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2"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(Hide)'!$A182,'Capacity Summary'!$H$138:$BG$138,0))="x",INDEX('Capacity Summary'!$C$139:$E$238,MATCH('Capacity Backing (Hide)'!AW$132,'Capacity Summary'!$B$139:$B$238,0),4),IF(INDEX('Capacity Summary'!$H$139:$BG$238,MATCH('Capacity Backing (Hide)'!AW$132,'Capacity Summary'!$B$139:$B$238,0),MATCH('Capacity Backing (Hide)'!$A182,'Capacity Summary'!$H$138:$BG$138,0))&lt;&gt;0,INDEX('Capacity Summary'!$H$139:$BG$238,MATCH('Capacity Backing (Hide)'!AW$132,'Capacity Summary'!$B$139:$B$238,0),MATCH('Capacity Backing (Hide)'!$A182,'Capacity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2"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(Hide)'!$A182,'Capacity Summary'!$H$138:$BG$138,0))="x",INDEX('Capacity Summary'!$C$139:$E$238,MATCH('Capacity Backing (Hide)'!AX$132,'Capacity Summary'!$B$139:$B$238,0),4),IF(INDEX('Capacity Summary'!$H$139:$BG$238,MATCH('Capacity Backing (Hide)'!AX$132,'Capacity Summary'!$B$139:$B$238,0),MATCH('Capacity Backing (Hide)'!$A182,'Capacity Summary'!$H$138:$BG$138,0))&lt;&gt;0,INDEX('Capacity Summary'!$H$139:$BG$238,MATCH('Capacity Backing (Hide)'!AX$132,'Capacity Summary'!$B$139:$B$238,0),MATCH('Capacity Backing (Hide)'!$A182,'Capacity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2"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(Hide)'!$A182,'Capacity Summary'!$H$138:$BG$138,0))="x",INDEX('Capacity Summary'!$C$139:$E$238,MATCH('Capacity Backing (Hide)'!AY$132,'Capacity Summary'!$B$139:$B$238,0),4),IF(INDEX('Capacity Summary'!$H$139:$BG$238,MATCH('Capacity Backing (Hide)'!AY$132,'Capacity Summary'!$B$139:$B$238,0),MATCH('Capacity Backing (Hide)'!$A182,'Capacity Summary'!$H$138:$BG$138,0))&lt;&gt;0,INDEX('Capacity Summary'!$H$139:$BG$238,MATCH('Capacity Backing (Hide)'!AY$132,'Capacity Summary'!$B$139:$B$238,0),MATCH('Capacity Backing (Hide)'!$A182,'Capacity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2"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(Hide)'!$A182,'Capacity Summary'!$H$138:$BG$138,0))="x",INDEX('Capacity Summary'!$C$139:$E$238,MATCH('Capacity Backing (Hide)'!AZ$132,'Capacity Summary'!$B$139:$B$238,0),4),IF(INDEX('Capacity Summary'!$H$139:$BG$238,MATCH('Capacity Backing (Hide)'!AZ$132,'Capacity Summary'!$B$139:$B$238,0),MATCH('Capacity Backing (Hide)'!$A182,'Capacity Summary'!$H$138:$BG$138,0))&lt;&gt;0,INDEX('Capacity Summary'!$H$139:$BG$238,MATCH('Capacity Backing (Hide)'!AZ$132,'Capacity Summary'!$B$139:$B$238,0),MATCH('Capacity Backing (Hide)'!$A182,'Capacity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2"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(Hide)'!$A182,'Capacity Summary'!$H$138:$BG$138,0))="x",INDEX('Capacity Summary'!$C$139:$E$238,MATCH('Capacity Backing (Hide)'!BA$132,'Capacity Summary'!$B$139:$B$238,0),4),IF(INDEX('Capacity Summary'!$H$139:$BG$238,MATCH('Capacity Backing (Hide)'!BA$132,'Capacity Summary'!$B$139:$B$238,0),MATCH('Capacity Backing (Hide)'!$A182,'Capacity Summary'!$H$138:$BG$138,0))&lt;&gt;0,INDEX('Capacity Summary'!$H$139:$BG$238,MATCH('Capacity Backing (Hide)'!BA$132,'Capacity Summary'!$B$139:$B$238,0),MATCH('Capacity Backing (Hide)'!$A182,'Capacity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2"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(Hide)'!$A182,'Capacity Summary'!$H$138:$BG$138,0))="x",INDEX('Capacity Summary'!$C$139:$E$238,MATCH('Capacity Backing (Hide)'!BB$132,'Capacity Summary'!$B$139:$B$238,0),4),IF(INDEX('Capacity Summary'!$H$139:$BG$238,MATCH('Capacity Backing (Hide)'!BB$132,'Capacity Summary'!$B$139:$B$238,0),MATCH('Capacity Backing (Hide)'!$A182,'Capacity Summary'!$H$138:$BG$138,0))&lt;&gt;0,INDEX('Capacity Summary'!$H$139:$BG$238,MATCH('Capacity Backing (Hide)'!BB$132,'Capacity Summary'!$B$139:$B$238,0),MATCH('Capacity Backing (Hide)'!$A182,'Capacity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2"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(Hide)'!$A182,'Capacity Summary'!$H$138:$BG$138,0))="x",INDEX('Capacity Summary'!$C$139:$E$238,MATCH('Capacity Backing (Hide)'!BC$132,'Capacity Summary'!$B$139:$B$238,0),4),IF(INDEX('Capacity Summary'!$H$139:$BG$238,MATCH('Capacity Backing (Hide)'!BC$132,'Capacity Summary'!$B$139:$B$238,0),MATCH('Capacity Backing (Hide)'!$A182,'Capacity Summary'!$H$138:$BG$138,0))&lt;&gt;0,INDEX('Capacity Summary'!$H$139:$BG$238,MATCH('Capacity Backing (Hide)'!BC$132,'Capacity Summary'!$B$139:$B$238,0),MATCH('Capacity Backing (Hide)'!$A182,'Capacity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2"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(Hide)'!$A182,'Capacity Summary'!$H$138:$BG$138,0))="x",INDEX('Capacity Summary'!$C$139:$E$238,MATCH('Capacity Backing (Hide)'!BD$132,'Capacity Summary'!$B$139:$B$238,0),4),IF(INDEX('Capacity Summary'!$H$139:$BG$238,MATCH('Capacity Backing (Hide)'!BD$132,'Capacity Summary'!$B$139:$B$238,0),MATCH('Capacity Backing (Hide)'!$A182,'Capacity Summary'!$H$138:$BG$138,0))&lt;&gt;0,INDEX('Capacity Summary'!$H$139:$BG$238,MATCH('Capacity Backing (Hide)'!BD$132,'Capacity Summary'!$B$139:$B$238,0),MATCH('Capacity Backing (Hide)'!$A182,'Capacity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2"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(Hide)'!$A182,'Capacity Summary'!$H$138:$BG$138,0))="x",INDEX('Capacity Summary'!$C$139:$E$238,MATCH('Capacity Backing (Hide)'!BE$132,'Capacity Summary'!$B$139:$B$238,0),4),IF(INDEX('Capacity Summary'!$H$139:$BG$238,MATCH('Capacity Backing (Hide)'!BE$132,'Capacity Summary'!$B$139:$B$238,0),MATCH('Capacity Backing (Hide)'!$A182,'Capacity Summary'!$H$138:$BG$138,0))&lt;&gt;0,INDEX('Capacity Summary'!$H$139:$BG$238,MATCH('Capacity Backing (Hide)'!BE$132,'Capacity Summary'!$B$139:$B$238,0),MATCH('Capacity Backing (Hide)'!$A182,'Capacity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2"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(Hide)'!$A182,'Capacity Summary'!$H$138:$BG$138,0))="x",INDEX('Capacity Summary'!$C$139:$E$238,MATCH('Capacity Backing (Hide)'!BF$132,'Capacity Summary'!$B$139:$B$238,0),4),IF(INDEX('Capacity Summary'!$H$139:$BG$238,MATCH('Capacity Backing (Hide)'!BF$132,'Capacity Summary'!$B$139:$B$238,0),MATCH('Capacity Backing (Hide)'!$A182,'Capacity Summary'!$H$138:$BG$138,0))&lt;&gt;0,INDEX('Capacity Summary'!$H$139:$BG$238,MATCH('Capacity Backing (Hide)'!BF$132,'Capacity Summary'!$B$139:$B$238,0),MATCH('Capacity Backing (Hide)'!$A182,'Capacity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2"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(Hide)'!$A182,'Capacity Summary'!$H$138:$BG$138,0))="x",INDEX('Capacity Summary'!$C$139:$E$238,MATCH('Capacity Backing (Hide)'!BG$132,'Capacity Summary'!$B$139:$B$238,0),4),IF(INDEX('Capacity Summary'!$H$139:$BG$238,MATCH('Capacity Backing (Hide)'!BG$132,'Capacity Summary'!$B$139:$B$238,0),MATCH('Capacity Backing (Hide)'!$A182,'Capacity Summary'!$H$138:$BG$138,0))&lt;&gt;0,INDEX('Capacity Summary'!$H$139:$BG$238,MATCH('Capacity Backing (Hide)'!BG$132,'Capacity Summary'!$B$139:$B$238,0),MATCH('Capacity Backing (Hide)'!$A182,'Capacity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2"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(Hide)'!$A182,'Capacity Summary'!$H$138:$BG$138,0))="x",INDEX('Capacity Summary'!$C$139:$E$238,MATCH('Capacity Backing (Hide)'!BH$132,'Capacity Summary'!$B$139:$B$238,0),4),IF(INDEX('Capacity Summary'!$H$139:$BG$238,MATCH('Capacity Backing (Hide)'!BH$132,'Capacity Summary'!$B$139:$B$238,0),MATCH('Capacity Backing (Hide)'!$A182,'Capacity Summary'!$H$138:$BG$138,0))&lt;&gt;0,INDEX('Capacity Summary'!$H$139:$BG$238,MATCH('Capacity Backing (Hide)'!BH$132,'Capacity Summary'!$B$139:$B$238,0),MATCH('Capacity Backing (Hide)'!$A182,'Capacity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2"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(Hide)'!$A182,'Capacity Summary'!$H$138:$BG$138,0))="x",INDEX('Capacity Summary'!$C$139:$E$238,MATCH('Capacity Backing (Hide)'!BI$132,'Capacity Summary'!$B$139:$B$238,0),4),IF(INDEX('Capacity Summary'!$H$139:$BG$238,MATCH('Capacity Backing (Hide)'!BI$132,'Capacity Summary'!$B$139:$B$238,0),MATCH('Capacity Backing (Hide)'!$A182,'Capacity Summary'!$H$138:$BG$138,0))&lt;&gt;0,INDEX('Capacity Summary'!$H$139:$BG$238,MATCH('Capacity Backing (Hide)'!BI$132,'Capacity Summary'!$B$139:$B$238,0),MATCH('Capacity Backing (Hide)'!$A182,'Capacity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2"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(Hide)'!$A182,'Capacity Summary'!$H$138:$BG$138,0))="x",INDEX('Capacity Summary'!$C$139:$E$238,MATCH('Capacity Backing (Hide)'!BJ$132,'Capacity Summary'!$B$139:$B$238,0),4),IF(INDEX('Capacity Summary'!$H$139:$BG$238,MATCH('Capacity Backing (Hide)'!BJ$132,'Capacity Summary'!$B$139:$B$238,0),MATCH('Capacity Backing (Hide)'!$A182,'Capacity Summary'!$H$138:$BG$138,0))&lt;&gt;0,INDEX('Capacity Summary'!$H$139:$BG$238,MATCH('Capacity Backing (Hide)'!BJ$132,'Capacity Summary'!$B$139:$B$238,0),MATCH('Capacity Backing (Hide)'!$A182,'Capacity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2"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(Hide)'!$A182,'Capacity Summary'!$H$138:$BG$138,0))="x",INDEX('Capacity Summary'!$C$139:$E$238,MATCH('Capacity Backing (Hide)'!BK$132,'Capacity Summary'!$B$139:$B$238,0),4),IF(INDEX('Capacity Summary'!$H$139:$BG$238,MATCH('Capacity Backing (Hide)'!BK$132,'Capacity Summary'!$B$139:$B$238,0),MATCH('Capacity Backing (Hide)'!$A182,'Capacity Summary'!$H$138:$BG$138,0))&lt;&gt;0,INDEX('Capacity Summary'!$H$139:$BG$238,MATCH('Capacity Backing (Hide)'!BK$132,'Capacity Summary'!$B$139:$B$238,0),MATCH('Capacity Backing (Hide)'!$A182,'Capacity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2"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(Hide)'!$A182,'Capacity Summary'!$H$138:$BG$138,0))="x",INDEX('Capacity Summary'!$C$139:$E$238,MATCH('Capacity Backing (Hide)'!BL$132,'Capacity Summary'!$B$139:$B$238,0),4),IF(INDEX('Capacity Summary'!$H$139:$BG$238,MATCH('Capacity Backing (Hide)'!BL$132,'Capacity Summary'!$B$139:$B$238,0),MATCH('Capacity Backing (Hide)'!$A182,'Capacity Summary'!$H$138:$BG$138,0))&lt;&gt;0,INDEX('Capacity Summary'!$H$139:$BG$238,MATCH('Capacity Backing (Hide)'!BL$132,'Capacity Summary'!$B$139:$B$238,0),MATCH('Capacity Backing (Hide)'!$A182,'Capacity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2"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(Hide)'!$A182,'Capacity Summary'!$H$138:$BG$138,0))="x",INDEX('Capacity Summary'!$C$139:$E$238,MATCH('Capacity Backing (Hide)'!BM$132,'Capacity Summary'!$B$139:$B$238,0),4),IF(INDEX('Capacity Summary'!$H$139:$BG$238,MATCH('Capacity Backing (Hide)'!BM$132,'Capacity Summary'!$B$139:$B$238,0),MATCH('Capacity Backing (Hide)'!$A182,'Capacity Summary'!$H$138:$BG$138,0))&lt;&gt;0,INDEX('Capacity Summary'!$H$139:$BG$238,MATCH('Capacity Backing (Hide)'!BM$132,'Capacity Summary'!$B$139:$B$238,0),MATCH('Capacity Backing (Hide)'!$A182,'Capacity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2"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(Hide)'!$A182,'Capacity Summary'!$H$138:$BG$138,0))="x",INDEX('Capacity Summary'!$C$139:$E$238,MATCH('Capacity Backing (Hide)'!BN$132,'Capacity Summary'!$B$139:$B$238,0),4),IF(INDEX('Capacity Summary'!$H$139:$BG$238,MATCH('Capacity Backing (Hide)'!BN$132,'Capacity Summary'!$B$139:$B$238,0),MATCH('Capacity Backing (Hide)'!$A182,'Capacity Summary'!$H$138:$BG$138,0))&lt;&gt;0,INDEX('Capacity Summary'!$H$139:$BG$238,MATCH('Capacity Backing (Hide)'!BN$132,'Capacity Summary'!$B$139:$B$238,0),MATCH('Capacity Backing (Hide)'!$A182,'Capacity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2"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(Hide)'!$A182,'Capacity Summary'!$H$138:$BG$138,0))="x",INDEX('Capacity Summary'!$C$139:$E$238,MATCH('Capacity Backing (Hide)'!BO$132,'Capacity Summary'!$B$139:$B$238,0),4),IF(INDEX('Capacity Summary'!$H$139:$BG$238,MATCH('Capacity Backing (Hide)'!BO$132,'Capacity Summary'!$B$139:$B$238,0),MATCH('Capacity Backing (Hide)'!$A182,'Capacity Summary'!$H$138:$BG$138,0))&lt;&gt;0,INDEX('Capacity Summary'!$H$139:$BG$238,MATCH('Capacity Backing (Hide)'!BO$132,'Capacity Summary'!$B$139:$B$238,0),MATCH('Capacity Backing (Hide)'!$A182,'Capacity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2"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(Hide)'!$A182,'Capacity Summary'!$H$138:$BG$138,0))="x",INDEX('Capacity Summary'!$C$139:$E$238,MATCH('Capacity Backing (Hide)'!BP$132,'Capacity Summary'!$B$139:$B$238,0),4),IF(INDEX('Capacity Summary'!$H$139:$BG$238,MATCH('Capacity Backing (Hide)'!BP$132,'Capacity Summary'!$B$139:$B$238,0),MATCH('Capacity Backing (Hide)'!$A182,'Capacity Summary'!$H$138:$BG$138,0))&lt;&gt;0,INDEX('Capacity Summary'!$H$139:$BG$238,MATCH('Capacity Backing (Hide)'!BP$132,'Capacity Summary'!$B$139:$B$238,0),MATCH('Capacity Backing (Hide)'!$A182,'Capacity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2"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(Hide)'!$A182,'Capacity Summary'!$H$138:$BG$138,0))="x",INDEX('Capacity Summary'!$C$139:$E$238,MATCH('Capacity Backing (Hide)'!BQ$132,'Capacity Summary'!$B$139:$B$238,0),4),IF(INDEX('Capacity Summary'!$H$139:$BG$238,MATCH('Capacity Backing (Hide)'!BQ$132,'Capacity Summary'!$B$139:$B$238,0),MATCH('Capacity Backing (Hide)'!$A182,'Capacity Summary'!$H$138:$BG$138,0))&lt;&gt;0,INDEX('Capacity Summary'!$H$139:$BG$238,MATCH('Capacity Backing (Hide)'!BQ$132,'Capacity Summary'!$B$139:$B$238,0),MATCH('Capacity Backing (Hide)'!$A182,'Capacity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2"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(Hide)'!$A182,'Capacity Summary'!$H$138:$BG$138,0))="x",INDEX('Capacity Summary'!$C$139:$E$238,MATCH('Capacity Backing (Hide)'!BR$132,'Capacity Summary'!$B$139:$B$238,0),4),IF(INDEX('Capacity Summary'!$H$139:$BG$238,MATCH('Capacity Backing (Hide)'!BR$132,'Capacity Summary'!$B$139:$B$238,0),MATCH('Capacity Backing (Hide)'!$A182,'Capacity Summary'!$H$138:$BG$138,0))&lt;&gt;0,INDEX('Capacity Summary'!$H$139:$BG$238,MATCH('Capacity Backing (Hide)'!BR$132,'Capacity Summary'!$B$139:$B$238,0),MATCH('Capacity Backing (Hide)'!$A182,'Capacity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2"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(Hide)'!$A182,'Capacity Summary'!$H$138:$BG$138,0))="x",INDEX('Capacity Summary'!$C$139:$E$238,MATCH('Capacity Backing (Hide)'!BS$132,'Capacity Summary'!$B$139:$B$238,0),4),IF(INDEX('Capacity Summary'!$H$139:$BG$238,MATCH('Capacity Backing (Hide)'!BS$132,'Capacity Summary'!$B$139:$B$238,0),MATCH('Capacity Backing (Hide)'!$A182,'Capacity Summary'!$H$138:$BG$138,0))&lt;&gt;0,INDEX('Capacity Summary'!$H$139:$BG$238,MATCH('Capacity Backing (Hide)'!BS$132,'Capacity Summary'!$B$139:$B$238,0),MATCH('Capacity Backing (Hide)'!$A182,'Capacity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2"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(Hide)'!$A182,'Capacity Summary'!$H$138:$BG$138,0))="x",INDEX('Capacity Summary'!$C$139:$E$238,MATCH('Capacity Backing (Hide)'!BT$132,'Capacity Summary'!$B$139:$B$238,0),4),IF(INDEX('Capacity Summary'!$H$139:$BG$238,MATCH('Capacity Backing (Hide)'!BT$132,'Capacity Summary'!$B$139:$B$238,0),MATCH('Capacity Backing (Hide)'!$A182,'Capacity Summary'!$H$138:$BG$138,0))&lt;&gt;0,INDEX('Capacity Summary'!$H$139:$BG$238,MATCH('Capacity Backing (Hide)'!BT$132,'Capacity Summary'!$B$139:$B$238,0),MATCH('Capacity Backing (Hide)'!$A182,'Capacity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2"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(Hide)'!$A182,'Capacity Summary'!$H$138:$BG$138,0))="x",INDEX('Capacity Summary'!$C$139:$E$238,MATCH('Capacity Backing (Hide)'!BU$132,'Capacity Summary'!$B$139:$B$238,0),4),IF(INDEX('Capacity Summary'!$H$139:$BG$238,MATCH('Capacity Backing (Hide)'!BU$132,'Capacity Summary'!$B$139:$B$238,0),MATCH('Capacity Backing (Hide)'!$A182,'Capacity Summary'!$H$138:$BG$138,0))&lt;&gt;0,INDEX('Capacity Summary'!$H$139:$BG$238,MATCH('Capacity Backing (Hide)'!BU$132,'Capacity Summary'!$B$139:$B$238,0),MATCH('Capacity Backing (Hide)'!$A182,'Capacity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2"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(Hide)'!$A182,'Capacity Summary'!$H$138:$BG$138,0))="x",INDEX('Capacity Summary'!$C$139:$E$238,MATCH('Capacity Backing (Hide)'!BV$132,'Capacity Summary'!$B$139:$B$238,0),4),IF(INDEX('Capacity Summary'!$H$139:$BG$238,MATCH('Capacity Backing (Hide)'!BV$132,'Capacity Summary'!$B$139:$B$238,0),MATCH('Capacity Backing (Hide)'!$A182,'Capacity Summary'!$H$138:$BG$138,0))&lt;&gt;0,INDEX('Capacity Summary'!$H$139:$BG$238,MATCH('Capacity Backing (Hide)'!BV$132,'Capacity Summary'!$B$139:$B$238,0),MATCH('Capacity Backing (Hide)'!$A182,'Capacity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2"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(Hide)'!$A182,'Capacity Summary'!$H$138:$BG$138,0))="x",INDEX('Capacity Summary'!$C$139:$E$238,MATCH('Capacity Backing (Hide)'!BW$132,'Capacity Summary'!$B$139:$B$238,0),4),IF(INDEX('Capacity Summary'!$H$139:$BG$238,MATCH('Capacity Backing (Hide)'!BW$132,'Capacity Summary'!$B$139:$B$238,0),MATCH('Capacity Backing (Hide)'!$A182,'Capacity Summary'!$H$138:$BG$138,0))&lt;&gt;0,INDEX('Capacity Summary'!$H$139:$BG$238,MATCH('Capacity Backing (Hide)'!BW$132,'Capacity Summary'!$B$139:$B$238,0),MATCH('Capacity Backing (Hide)'!$A182,'Capacity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2"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(Hide)'!$A182,'Capacity Summary'!$H$138:$BG$138,0))="x",INDEX('Capacity Summary'!$C$139:$E$238,MATCH('Capacity Backing (Hide)'!BX$132,'Capacity Summary'!$B$139:$B$238,0),4),IF(INDEX('Capacity Summary'!$H$139:$BG$238,MATCH('Capacity Backing (Hide)'!BX$132,'Capacity Summary'!$B$139:$B$238,0),MATCH('Capacity Backing (Hide)'!$A182,'Capacity Summary'!$H$138:$BG$138,0))&lt;&gt;0,INDEX('Capacity Summary'!$H$139:$BG$238,MATCH('Capacity Backing (Hide)'!BX$132,'Capacity Summary'!$B$139:$B$238,0),MATCH('Capacity Backing (Hide)'!$A182,'Capacity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2"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(Hide)'!$A182,'Capacity Summary'!$H$138:$BG$138,0))="x",INDEX('Capacity Summary'!$C$139:$E$238,MATCH('Capacity Backing (Hide)'!BY$132,'Capacity Summary'!$B$139:$B$238,0),4),IF(INDEX('Capacity Summary'!$H$139:$BG$238,MATCH('Capacity Backing (Hide)'!BY$132,'Capacity Summary'!$B$139:$B$238,0),MATCH('Capacity Backing (Hide)'!$A182,'Capacity Summary'!$H$138:$BG$138,0))&lt;&gt;0,INDEX('Capacity Summary'!$H$139:$BG$238,MATCH('Capacity Backing (Hide)'!BY$132,'Capacity Summary'!$B$139:$B$238,0),MATCH('Capacity Backing (Hide)'!$A182,'Capacity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2"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(Hide)'!$A182,'Capacity Summary'!$H$138:$BG$138,0))="x",INDEX('Capacity Summary'!$C$139:$E$238,MATCH('Capacity Backing (Hide)'!BZ$132,'Capacity Summary'!$B$139:$B$238,0),4),IF(INDEX('Capacity Summary'!$H$139:$BG$238,MATCH('Capacity Backing (Hide)'!BZ$132,'Capacity Summary'!$B$139:$B$238,0),MATCH('Capacity Backing (Hide)'!$A182,'Capacity Summary'!$H$138:$BG$138,0))&lt;&gt;0,INDEX('Capacity Summary'!$H$139:$BG$238,MATCH('Capacity Backing (Hide)'!BZ$132,'Capacity Summary'!$B$139:$B$238,0),MATCH('Capacity Backing (Hide)'!$A182,'Capacity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2"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(Hide)'!$A182,'Capacity Summary'!$H$138:$BG$138,0))="x",INDEX('Capacity Summary'!$C$139:$E$238,MATCH('Capacity Backing (Hide)'!CA$132,'Capacity Summary'!$B$139:$B$238,0),4),IF(INDEX('Capacity Summary'!$H$139:$BG$238,MATCH('Capacity Backing (Hide)'!CA$132,'Capacity Summary'!$B$139:$B$238,0),MATCH('Capacity Backing (Hide)'!$A182,'Capacity Summary'!$H$138:$BG$138,0))&lt;&gt;0,INDEX('Capacity Summary'!$H$139:$BG$238,MATCH('Capacity Backing (Hide)'!CA$132,'Capacity Summary'!$B$139:$B$238,0),MATCH('Capacity Backing (Hide)'!$A182,'Capacity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2"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(Hide)'!$A182,'Capacity Summary'!$H$138:$BG$138,0))="x",INDEX('Capacity Summary'!$C$139:$E$238,MATCH('Capacity Backing (Hide)'!CB$132,'Capacity Summary'!$B$139:$B$238,0),4),IF(INDEX('Capacity Summary'!$H$139:$BG$238,MATCH('Capacity Backing (Hide)'!CB$132,'Capacity Summary'!$B$139:$B$238,0),MATCH('Capacity Backing (Hide)'!$A182,'Capacity Summary'!$H$138:$BG$138,0))&lt;&gt;0,INDEX('Capacity Summary'!$H$139:$BG$238,MATCH('Capacity Backing (Hide)'!CB$132,'Capacity Summary'!$B$139:$B$238,0),MATCH('Capacity Backing (Hide)'!$A182,'Capacity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2"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(Hide)'!$A182,'Capacity Summary'!$H$138:$BG$138,0))="x",INDEX('Capacity Summary'!$C$139:$E$238,MATCH('Capacity Backing (Hide)'!CC$132,'Capacity Summary'!$B$139:$B$238,0),4),IF(INDEX('Capacity Summary'!$H$139:$BG$238,MATCH('Capacity Backing (Hide)'!CC$132,'Capacity Summary'!$B$139:$B$238,0),MATCH('Capacity Backing (Hide)'!$A182,'Capacity Summary'!$H$138:$BG$138,0))&lt;&gt;0,INDEX('Capacity Summary'!$H$139:$BG$238,MATCH('Capacity Backing (Hide)'!CC$132,'Capacity Summary'!$B$139:$B$238,0),MATCH('Capacity Backing (Hide)'!$A182,'Capacity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2"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(Hide)'!$A182,'Capacity Summary'!$H$138:$BG$138,0))="x",INDEX('Capacity Summary'!$C$139:$E$238,MATCH('Capacity Backing (Hide)'!CD$132,'Capacity Summary'!$B$139:$B$238,0),4),IF(INDEX('Capacity Summary'!$H$139:$BG$238,MATCH('Capacity Backing (Hide)'!CD$132,'Capacity Summary'!$B$139:$B$238,0),MATCH('Capacity Backing (Hide)'!$A182,'Capacity Summary'!$H$138:$BG$138,0))&lt;&gt;0,INDEX('Capacity Summary'!$H$139:$BG$238,MATCH('Capacity Backing (Hide)'!CD$132,'Capacity Summary'!$B$139:$B$238,0),MATCH('Capacity Backing (Hide)'!$A182,'Capacity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2"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(Hide)'!$A182,'Capacity Summary'!$H$138:$BG$138,0))="x",INDEX('Capacity Summary'!$C$139:$E$238,MATCH('Capacity Backing (Hide)'!CE$132,'Capacity Summary'!$B$139:$B$238,0),4),IF(INDEX('Capacity Summary'!$H$139:$BG$238,MATCH('Capacity Backing (Hide)'!CE$132,'Capacity Summary'!$B$139:$B$238,0),MATCH('Capacity Backing (Hide)'!$A182,'Capacity Summary'!$H$138:$BG$138,0))&lt;&gt;0,INDEX('Capacity Summary'!$H$139:$BG$238,MATCH('Capacity Backing (Hide)'!CE$132,'Capacity Summary'!$B$139:$B$238,0),MATCH('Capacity Backing (Hide)'!$A182,'Capacity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2"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(Hide)'!$A182,'Capacity Summary'!$H$138:$BG$138,0))="x",INDEX('Capacity Summary'!$C$139:$E$238,MATCH('Capacity Backing (Hide)'!CF$132,'Capacity Summary'!$B$139:$B$238,0),4),IF(INDEX('Capacity Summary'!$H$139:$BG$238,MATCH('Capacity Backing (Hide)'!CF$132,'Capacity Summary'!$B$139:$B$238,0),MATCH('Capacity Backing (Hide)'!$A182,'Capacity Summary'!$H$138:$BG$138,0))&lt;&gt;0,INDEX('Capacity Summary'!$H$139:$BG$238,MATCH('Capacity Backing (Hide)'!CF$132,'Capacity Summary'!$B$139:$B$238,0),MATCH('Capacity Backing (Hide)'!$A182,'Capacity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2"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(Hide)'!$A182,'Capacity Summary'!$H$138:$BG$138,0))="x",INDEX('Capacity Summary'!$C$139:$E$238,MATCH('Capacity Backing (Hide)'!CG$132,'Capacity Summary'!$B$139:$B$238,0),4),IF(INDEX('Capacity Summary'!$H$139:$BG$238,MATCH('Capacity Backing (Hide)'!CG$132,'Capacity Summary'!$B$139:$B$238,0),MATCH('Capacity Backing (Hide)'!$A182,'Capacity Summary'!$H$138:$BG$138,0))&lt;&gt;0,INDEX('Capacity Summary'!$H$139:$BG$238,MATCH('Capacity Backing (Hide)'!CG$132,'Capacity Summary'!$B$139:$B$238,0),MATCH('Capacity Backing (Hide)'!$A182,'Capacity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2"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(Hide)'!$A182,'Capacity Summary'!$H$138:$BG$138,0))="x",INDEX('Capacity Summary'!$C$139:$E$238,MATCH('Capacity Backing (Hide)'!CH$132,'Capacity Summary'!$B$139:$B$238,0),4),IF(INDEX('Capacity Summary'!$H$139:$BG$238,MATCH('Capacity Backing (Hide)'!CH$132,'Capacity Summary'!$B$139:$B$238,0),MATCH('Capacity Backing (Hide)'!$A182,'Capacity Summary'!$H$138:$BG$138,0))&lt;&gt;0,INDEX('Capacity Summary'!$H$139:$BG$238,MATCH('Capacity Backing (Hide)'!CH$132,'Capacity Summary'!$B$139:$B$238,0),MATCH('Capacity Backing (Hide)'!$A182,'Capacity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2"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(Hide)'!$A182,'Capacity Summary'!$H$138:$BG$138,0))="x",INDEX('Capacity Summary'!$C$139:$E$238,MATCH('Capacity Backing (Hide)'!CI$132,'Capacity Summary'!$B$139:$B$238,0),4),IF(INDEX('Capacity Summary'!$H$139:$BG$238,MATCH('Capacity Backing (Hide)'!CI$132,'Capacity Summary'!$B$139:$B$238,0),MATCH('Capacity Backing (Hide)'!$A182,'Capacity Summary'!$H$138:$BG$138,0))&lt;&gt;0,INDEX('Capacity Summary'!$H$139:$BG$238,MATCH('Capacity Backing (Hide)'!CI$132,'Capacity Summary'!$B$139:$B$238,0),MATCH('Capacity Backing (Hide)'!$A182,'Capacity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2"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(Hide)'!$A182,'Capacity Summary'!$H$138:$BG$138,0))="x",INDEX('Capacity Summary'!$C$139:$E$238,MATCH('Capacity Backing (Hide)'!CJ$132,'Capacity Summary'!$B$139:$B$238,0),4),IF(INDEX('Capacity Summary'!$H$139:$BG$238,MATCH('Capacity Backing (Hide)'!CJ$132,'Capacity Summary'!$B$139:$B$238,0),MATCH('Capacity Backing (Hide)'!$A182,'Capacity Summary'!$H$138:$BG$138,0))&lt;&gt;0,INDEX('Capacity Summary'!$H$139:$BG$238,MATCH('Capacity Backing (Hide)'!CJ$132,'Capacity Summary'!$B$139:$B$238,0),MATCH('Capacity Backing (Hide)'!$A182,'Capacity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2"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(Hide)'!$A182,'Capacity Summary'!$H$138:$BG$138,0))="x",INDEX('Capacity Summary'!$C$139:$E$238,MATCH('Capacity Backing (Hide)'!CK$132,'Capacity Summary'!$B$139:$B$238,0),4),IF(INDEX('Capacity Summary'!$H$139:$BG$238,MATCH('Capacity Backing (Hide)'!CK$132,'Capacity Summary'!$B$139:$B$238,0),MATCH('Capacity Backing (Hide)'!$A182,'Capacity Summary'!$H$138:$BG$138,0))&lt;&gt;0,INDEX('Capacity Summary'!$H$139:$BG$238,MATCH('Capacity Backing (Hide)'!CK$132,'Capacity Summary'!$B$139:$B$238,0),MATCH('Capacity Backing (Hide)'!$A182,'Capacity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2"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(Hide)'!$A182,'Capacity Summary'!$H$138:$BG$138,0))="x",INDEX('Capacity Summary'!$C$139:$E$238,MATCH('Capacity Backing (Hide)'!CL$132,'Capacity Summary'!$B$139:$B$238,0),4),IF(INDEX('Capacity Summary'!$H$139:$BG$238,MATCH('Capacity Backing (Hide)'!CL$132,'Capacity Summary'!$B$139:$B$238,0),MATCH('Capacity Backing (Hide)'!$A182,'Capacity Summary'!$H$138:$BG$138,0))&lt;&gt;0,INDEX('Capacity Summary'!$H$139:$BG$238,MATCH('Capacity Backing (Hide)'!CL$132,'Capacity Summary'!$B$139:$B$238,0),MATCH('Capacity Backing (Hide)'!$A182,'Capacity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2"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(Hide)'!$A182,'Capacity Summary'!$H$138:$BG$138,0))="x",INDEX('Capacity Summary'!$C$139:$E$238,MATCH('Capacity Backing (Hide)'!CM$132,'Capacity Summary'!$B$139:$B$238,0),4),IF(INDEX('Capacity Summary'!$H$139:$BG$238,MATCH('Capacity Backing (Hide)'!CM$132,'Capacity Summary'!$B$139:$B$238,0),MATCH('Capacity Backing (Hide)'!$A182,'Capacity Summary'!$H$138:$BG$138,0))&lt;&gt;0,INDEX('Capacity Summary'!$H$139:$BG$238,MATCH('Capacity Backing (Hide)'!CM$132,'Capacity Summary'!$B$139:$B$238,0),MATCH('Capacity Backing (Hide)'!$A182,'Capacity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2"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(Hide)'!$A182,'Capacity Summary'!$H$138:$BG$138,0))="x",INDEX('Capacity Summary'!$C$139:$E$238,MATCH('Capacity Backing (Hide)'!CN$132,'Capacity Summary'!$B$139:$B$238,0),4),IF(INDEX('Capacity Summary'!$H$139:$BG$238,MATCH('Capacity Backing (Hide)'!CN$132,'Capacity Summary'!$B$139:$B$238,0),MATCH('Capacity Backing (Hide)'!$A182,'Capacity Summary'!$H$138:$BG$138,0))&lt;&gt;0,INDEX('Capacity Summary'!$H$139:$BG$238,MATCH('Capacity Backing (Hide)'!CN$132,'Capacity Summary'!$B$139:$B$238,0),MATCH('Capacity Backing (Hide)'!$A182,'Capacity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2"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(Hide)'!$A182,'Capacity Summary'!$H$138:$BG$138,0))="x",INDEX('Capacity Summary'!$C$139:$E$238,MATCH('Capacity Backing (Hide)'!CO$132,'Capacity Summary'!$B$139:$B$238,0),4),IF(INDEX('Capacity Summary'!$H$139:$BG$238,MATCH('Capacity Backing (Hide)'!CO$132,'Capacity Summary'!$B$139:$B$238,0),MATCH('Capacity Backing (Hide)'!$A182,'Capacity Summary'!$H$138:$BG$138,0))&lt;&gt;0,INDEX('Capacity Summary'!$H$139:$BG$238,MATCH('Capacity Backing (Hide)'!CO$132,'Capacity Summary'!$B$139:$B$238,0),MATCH('Capacity Backing (Hide)'!$A182,'Capacity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2"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(Hide)'!$A182,'Capacity Summary'!$H$138:$BG$138,0))="x",INDEX('Capacity Summary'!$C$139:$E$238,MATCH('Capacity Backing (Hide)'!CP$132,'Capacity Summary'!$B$139:$B$238,0),4),IF(INDEX('Capacity Summary'!$H$139:$BG$238,MATCH('Capacity Backing (Hide)'!CP$132,'Capacity Summary'!$B$139:$B$238,0),MATCH('Capacity Backing (Hide)'!$A182,'Capacity Summary'!$H$138:$BG$138,0))&lt;&gt;0,INDEX('Capacity Summary'!$H$139:$BG$238,MATCH('Capacity Backing (Hide)'!CP$132,'Capacity Summary'!$B$139:$B$238,0),MATCH('Capacity Backing (Hide)'!$A182,'Capacity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2"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(Hide)'!$A182,'Capacity Summary'!$H$138:$BG$138,0))="x",INDEX('Capacity Summary'!$C$139:$E$238,MATCH('Capacity Backing (Hide)'!CQ$132,'Capacity Summary'!$B$139:$B$238,0),4),IF(INDEX('Capacity Summary'!$H$139:$BG$238,MATCH('Capacity Backing (Hide)'!CQ$132,'Capacity Summary'!$B$139:$B$238,0),MATCH('Capacity Backing (Hide)'!$A182,'Capacity Summary'!$H$138:$BG$138,0))&lt;&gt;0,INDEX('Capacity Summary'!$H$139:$BG$238,MATCH('Capacity Backing (Hide)'!CQ$132,'Capacity Summary'!$B$139:$B$238,0),MATCH('Capacity Backing (Hide)'!$A182,'Capacity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2"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(Hide)'!$A182,'Capacity Summary'!$H$138:$BG$138,0))="x",INDEX('Capacity Summary'!$C$139:$E$238,MATCH('Capacity Backing (Hide)'!CR$132,'Capacity Summary'!$B$139:$B$238,0),4),IF(INDEX('Capacity Summary'!$H$139:$BG$238,MATCH('Capacity Backing (Hide)'!CR$132,'Capacity Summary'!$B$139:$B$238,0),MATCH('Capacity Backing (Hide)'!$A182,'Capacity Summary'!$H$138:$BG$138,0))&lt;&gt;0,INDEX('Capacity Summary'!$H$139:$BG$238,MATCH('Capacity Backing (Hide)'!CR$132,'Capacity Summary'!$B$139:$B$238,0),MATCH('Capacity Backing (Hide)'!$A182,'Capacity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2"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(Hide)'!$A182,'Capacity Summary'!$H$138:$BG$138,0))="x",INDEX('Capacity Summary'!$C$139:$E$238,MATCH('Capacity Backing (Hide)'!CS$132,'Capacity Summary'!$B$139:$B$238,0),4),IF(INDEX('Capacity Summary'!$H$139:$BG$238,MATCH('Capacity Backing (Hide)'!CS$132,'Capacity Summary'!$B$139:$B$238,0),MATCH('Capacity Backing (Hide)'!$A182,'Capacity Summary'!$H$138:$BG$138,0))&lt;&gt;0,INDEX('Capacity Summary'!$H$139:$BG$238,MATCH('Capacity Backing (Hide)'!CS$132,'Capacity Summary'!$B$139:$B$238,0),MATCH('Capacity Backing (Hide)'!$A182,'Capacity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2"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(Hide)'!$A182,'Capacity Summary'!$H$138:$BG$138,0))="x",INDEX('Capacity Summary'!$C$139:$E$238,MATCH('Capacity Backing (Hide)'!CT$132,'Capacity Summary'!$B$139:$B$238,0),4),IF(INDEX('Capacity Summary'!$H$139:$BG$238,MATCH('Capacity Backing (Hide)'!CT$132,'Capacity Summary'!$B$139:$B$238,0),MATCH('Capacity Backing (Hide)'!$A182,'Capacity Summary'!$H$138:$BG$138,0))&lt;&gt;0,INDEX('Capacity Summary'!$H$139:$BG$238,MATCH('Capacity Backing (Hide)'!CT$132,'Capacity Summary'!$B$139:$B$238,0),MATCH('Capacity Backing (Hide)'!$A182,'Capacity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2"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(Hide)'!$A182,'Capacity Summary'!$H$138:$BG$138,0))="x",INDEX('Capacity Summary'!$C$139:$E$238,MATCH('Capacity Backing (Hide)'!CU$132,'Capacity Summary'!$B$139:$B$238,0),4),IF(INDEX('Capacity Summary'!$H$139:$BG$238,MATCH('Capacity Backing (Hide)'!CU$132,'Capacity Summary'!$B$139:$B$238,0),MATCH('Capacity Backing (Hide)'!$A182,'Capacity Summary'!$H$138:$BG$138,0))&lt;&gt;0,INDEX('Capacity Summary'!$H$139:$BG$238,MATCH('Capacity Backing (Hide)'!CU$132,'Capacity Summary'!$B$139:$B$238,0),MATCH('Capacity Backing (Hide)'!$A182,'Capacity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2"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(Hide)'!$A182,'Capacity Summary'!$H$138:$BG$138,0))="x",INDEX('Capacity Summary'!$C$139:$E$238,MATCH('Capacity Backing (Hide)'!CV$132,'Capacity Summary'!$B$139:$B$238,0),4),IF(INDEX('Capacity Summary'!$H$139:$BG$238,MATCH('Capacity Backing (Hide)'!CV$132,'Capacity Summary'!$B$139:$B$238,0),MATCH('Capacity Backing (Hide)'!$A182,'Capacity Summary'!$H$138:$BG$138,0))&lt;&gt;0,INDEX('Capacity Summary'!$H$139:$BG$238,MATCH('Capacity Backing (Hide)'!CV$132,'Capacity Summary'!$B$139:$B$238,0),MATCH('Capacity Backing (Hide)'!$A182,'Capacity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2"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(Hide)'!$A182,'Capacity Summary'!$H$138:$BG$138,0))="x",INDEX('Capacity Summary'!$C$139:$E$238,MATCH('Capacity Backing (Hide)'!CW$132,'Capacity Summary'!$B$139:$B$238,0),4),IF(INDEX('Capacity Summary'!$H$139:$BG$238,MATCH('Capacity Backing (Hide)'!CW$132,'Capacity Summary'!$B$139:$B$238,0),MATCH('Capacity Backing (Hide)'!$A182,'Capacity Summary'!$H$138:$BG$138,0))&lt;&gt;0,INDEX('Capacity Summary'!$H$139:$BG$238,MATCH('Capacity Backing (Hide)'!CW$132,'Capacity Summary'!$B$139:$B$238,0),MATCH('Capacity Backing (Hide)'!$A182,'Capacity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3" spans="1:101" x14ac:dyDescent="0.35">
      <c r="A183" s="2">
        <f ca="1">'Required Capacity (Hide)'!E53</f>
        <v>44564</v>
      </c>
      <c r="B183"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(Hide)'!$A183,'Capacity Summary'!$H$138:$BG$138,0))="x",INDEX('Capacity Summary'!$C$139:$E$238,MATCH('Capacity Backing (Hide)'!B$132,'Capacity Summary'!$B$139:$B$238,0),4),IF(INDEX('Capacity Summary'!$H$139:$BG$238,MATCH('Capacity Backing (Hide)'!B$132,'Capacity Summary'!$B$139:$B$238,0),MATCH('Capacity Backing (Hide)'!$A183,'Capacity Summary'!$H$138:$BG$138,0))&lt;&gt;0,INDEX('Capacity Summary'!$H$139:$BG$238,MATCH('Capacity Backing (Hide)'!B$132,'Capacity Summary'!$B$139:$B$238,0),MATCH('Capacity Backing (Hide)'!$A183,'Capacity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3"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(Hide)'!$A183,'Capacity Summary'!$H$138:$BG$138,0))="x",INDEX('Capacity Summary'!$C$139:$E$238,MATCH('Capacity Backing (Hide)'!C$132,'Capacity Summary'!$B$139:$B$238,0),4),IF(INDEX('Capacity Summary'!$H$139:$BG$238,MATCH('Capacity Backing (Hide)'!C$132,'Capacity Summary'!$B$139:$B$238,0),MATCH('Capacity Backing (Hide)'!$A183,'Capacity Summary'!$H$138:$BG$138,0))&lt;&gt;0,INDEX('Capacity Summary'!$H$139:$BG$238,MATCH('Capacity Backing (Hide)'!C$132,'Capacity Summary'!$B$139:$B$238,0),MATCH('Capacity Backing (Hide)'!$A183,'Capacity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3"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(Hide)'!$A183,'Capacity Summary'!$H$138:$BG$138,0))="x",INDEX('Capacity Summary'!$C$139:$E$238,MATCH('Capacity Backing (Hide)'!D$132,'Capacity Summary'!$B$139:$B$238,0),4),IF(INDEX('Capacity Summary'!$H$139:$BG$238,MATCH('Capacity Backing (Hide)'!D$132,'Capacity Summary'!$B$139:$B$238,0),MATCH('Capacity Backing (Hide)'!$A183,'Capacity Summary'!$H$138:$BG$138,0))&lt;&gt;0,INDEX('Capacity Summary'!$H$139:$BG$238,MATCH('Capacity Backing (Hide)'!D$132,'Capacity Summary'!$B$139:$B$238,0),MATCH('Capacity Backing (Hide)'!$A183,'Capacity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3"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(Hide)'!$A183,'Capacity Summary'!$H$138:$BG$138,0))="x",INDEX('Capacity Summary'!$C$139:$E$238,MATCH('Capacity Backing (Hide)'!E$132,'Capacity Summary'!$B$139:$B$238,0),4),IF(INDEX('Capacity Summary'!$H$139:$BG$238,MATCH('Capacity Backing (Hide)'!E$132,'Capacity Summary'!$B$139:$B$238,0),MATCH('Capacity Backing (Hide)'!$A183,'Capacity Summary'!$H$138:$BG$138,0))&lt;&gt;0,INDEX('Capacity Summary'!$H$139:$BG$238,MATCH('Capacity Backing (Hide)'!E$132,'Capacity Summary'!$B$139:$B$238,0),MATCH('Capacity Backing (Hide)'!$A183,'Capacity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3"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(Hide)'!$A183,'Capacity Summary'!$H$138:$BG$138,0))="x",INDEX('Capacity Summary'!$C$139:$E$238,MATCH('Capacity Backing (Hide)'!F$132,'Capacity Summary'!$B$139:$B$238,0),4),IF(INDEX('Capacity Summary'!$H$139:$BG$238,MATCH('Capacity Backing (Hide)'!F$132,'Capacity Summary'!$B$139:$B$238,0),MATCH('Capacity Backing (Hide)'!$A183,'Capacity Summary'!$H$138:$BG$138,0))&lt;&gt;0,INDEX('Capacity Summary'!$H$139:$BG$238,MATCH('Capacity Backing (Hide)'!F$132,'Capacity Summary'!$B$139:$B$238,0),MATCH('Capacity Backing (Hide)'!$A183,'Capacity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3"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(Hide)'!$A183,'Capacity Summary'!$H$138:$BG$138,0))="x",INDEX('Capacity Summary'!$C$139:$E$238,MATCH('Capacity Backing (Hide)'!G$132,'Capacity Summary'!$B$139:$B$238,0),4),IF(INDEX('Capacity Summary'!$H$139:$BG$238,MATCH('Capacity Backing (Hide)'!G$132,'Capacity Summary'!$B$139:$B$238,0),MATCH('Capacity Backing (Hide)'!$A183,'Capacity Summary'!$H$138:$BG$138,0))&lt;&gt;0,INDEX('Capacity Summary'!$H$139:$BG$238,MATCH('Capacity Backing (Hide)'!G$132,'Capacity Summary'!$B$139:$B$238,0),MATCH('Capacity Backing (Hide)'!$A183,'Capacity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3"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(Hide)'!$A183,'Capacity Summary'!$H$138:$BG$138,0))="x",INDEX('Capacity Summary'!$C$139:$E$238,MATCH('Capacity Backing (Hide)'!H$132,'Capacity Summary'!$B$139:$B$238,0),4),IF(INDEX('Capacity Summary'!$H$139:$BG$238,MATCH('Capacity Backing (Hide)'!H$132,'Capacity Summary'!$B$139:$B$238,0),MATCH('Capacity Backing (Hide)'!$A183,'Capacity Summary'!$H$138:$BG$138,0))&lt;&gt;0,INDEX('Capacity Summary'!$H$139:$BG$238,MATCH('Capacity Backing (Hide)'!H$132,'Capacity Summary'!$B$139:$B$238,0),MATCH('Capacity Backing (Hide)'!$A183,'Capacity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3"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(Hide)'!$A183,'Capacity Summary'!$H$138:$BG$138,0))="x",INDEX('Capacity Summary'!$C$139:$E$238,MATCH('Capacity Backing (Hide)'!I$132,'Capacity Summary'!$B$139:$B$238,0),4),IF(INDEX('Capacity Summary'!$H$139:$BG$238,MATCH('Capacity Backing (Hide)'!I$132,'Capacity Summary'!$B$139:$B$238,0),MATCH('Capacity Backing (Hide)'!$A183,'Capacity Summary'!$H$138:$BG$138,0))&lt;&gt;0,INDEX('Capacity Summary'!$H$139:$BG$238,MATCH('Capacity Backing (Hide)'!I$132,'Capacity Summary'!$B$139:$B$238,0),MATCH('Capacity Backing (Hide)'!$A183,'Capacity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3"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(Hide)'!$A183,'Capacity Summary'!$H$138:$BG$138,0))="x",INDEX('Capacity Summary'!$C$139:$E$238,MATCH('Capacity Backing (Hide)'!J$132,'Capacity Summary'!$B$139:$B$238,0),4),IF(INDEX('Capacity Summary'!$H$139:$BG$238,MATCH('Capacity Backing (Hide)'!J$132,'Capacity Summary'!$B$139:$B$238,0),MATCH('Capacity Backing (Hide)'!$A183,'Capacity Summary'!$H$138:$BG$138,0))&lt;&gt;0,INDEX('Capacity Summary'!$H$139:$BG$238,MATCH('Capacity Backing (Hide)'!J$132,'Capacity Summary'!$B$139:$B$238,0),MATCH('Capacity Backing (Hide)'!$A183,'Capacity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3"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(Hide)'!$A183,'Capacity Summary'!$H$138:$BG$138,0))="x",INDEX('Capacity Summary'!$C$139:$E$238,MATCH('Capacity Backing (Hide)'!K$132,'Capacity Summary'!$B$139:$B$238,0),4),IF(INDEX('Capacity Summary'!$H$139:$BG$238,MATCH('Capacity Backing (Hide)'!K$132,'Capacity Summary'!$B$139:$B$238,0),MATCH('Capacity Backing (Hide)'!$A183,'Capacity Summary'!$H$138:$BG$138,0))&lt;&gt;0,INDEX('Capacity Summary'!$H$139:$BG$238,MATCH('Capacity Backing (Hide)'!K$132,'Capacity Summary'!$B$139:$B$238,0),MATCH('Capacity Backing (Hide)'!$A183,'Capacity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3"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(Hide)'!$A183,'Capacity Summary'!$H$138:$BG$138,0))="x",INDEX('Capacity Summary'!$C$139:$E$238,MATCH('Capacity Backing (Hide)'!L$132,'Capacity Summary'!$B$139:$B$238,0),4),IF(INDEX('Capacity Summary'!$H$139:$BG$238,MATCH('Capacity Backing (Hide)'!L$132,'Capacity Summary'!$B$139:$B$238,0),MATCH('Capacity Backing (Hide)'!$A183,'Capacity Summary'!$H$138:$BG$138,0))&lt;&gt;0,INDEX('Capacity Summary'!$H$139:$BG$238,MATCH('Capacity Backing (Hide)'!L$132,'Capacity Summary'!$B$139:$B$238,0),MATCH('Capacity Backing (Hide)'!$A183,'Capacity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3"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(Hide)'!$A183,'Capacity Summary'!$H$138:$BG$138,0))="x",INDEX('Capacity Summary'!$C$139:$E$238,MATCH('Capacity Backing (Hide)'!M$132,'Capacity Summary'!$B$139:$B$238,0),4),IF(INDEX('Capacity Summary'!$H$139:$BG$238,MATCH('Capacity Backing (Hide)'!M$132,'Capacity Summary'!$B$139:$B$238,0),MATCH('Capacity Backing (Hide)'!$A183,'Capacity Summary'!$H$138:$BG$138,0))&lt;&gt;0,INDEX('Capacity Summary'!$H$139:$BG$238,MATCH('Capacity Backing (Hide)'!M$132,'Capacity Summary'!$B$139:$B$238,0),MATCH('Capacity Backing (Hide)'!$A183,'Capacity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3"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(Hide)'!$A183,'Capacity Summary'!$H$138:$BG$138,0))="x",INDEX('Capacity Summary'!$C$139:$E$238,MATCH('Capacity Backing (Hide)'!N$132,'Capacity Summary'!$B$139:$B$238,0),4),IF(INDEX('Capacity Summary'!$H$139:$BG$238,MATCH('Capacity Backing (Hide)'!N$132,'Capacity Summary'!$B$139:$B$238,0),MATCH('Capacity Backing (Hide)'!$A183,'Capacity Summary'!$H$138:$BG$138,0))&lt;&gt;0,INDEX('Capacity Summary'!$H$139:$BG$238,MATCH('Capacity Backing (Hide)'!N$132,'Capacity Summary'!$B$139:$B$238,0),MATCH('Capacity Backing (Hide)'!$A183,'Capacity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3"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(Hide)'!$A183,'Capacity Summary'!$H$138:$BG$138,0))="x",INDEX('Capacity Summary'!$C$139:$E$238,MATCH('Capacity Backing (Hide)'!O$132,'Capacity Summary'!$B$139:$B$238,0),4),IF(INDEX('Capacity Summary'!$H$139:$BG$238,MATCH('Capacity Backing (Hide)'!O$132,'Capacity Summary'!$B$139:$B$238,0),MATCH('Capacity Backing (Hide)'!$A183,'Capacity Summary'!$H$138:$BG$138,0))&lt;&gt;0,INDEX('Capacity Summary'!$H$139:$BG$238,MATCH('Capacity Backing (Hide)'!O$132,'Capacity Summary'!$B$139:$B$238,0),MATCH('Capacity Backing (Hide)'!$A183,'Capacity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3"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(Hide)'!$A183,'Capacity Summary'!$H$138:$BG$138,0))="x",INDEX('Capacity Summary'!$C$139:$E$238,MATCH('Capacity Backing (Hide)'!P$132,'Capacity Summary'!$B$139:$B$238,0),4),IF(INDEX('Capacity Summary'!$H$139:$BG$238,MATCH('Capacity Backing (Hide)'!P$132,'Capacity Summary'!$B$139:$B$238,0),MATCH('Capacity Backing (Hide)'!$A183,'Capacity Summary'!$H$138:$BG$138,0))&lt;&gt;0,INDEX('Capacity Summary'!$H$139:$BG$238,MATCH('Capacity Backing (Hide)'!P$132,'Capacity Summary'!$B$139:$B$238,0),MATCH('Capacity Backing (Hide)'!$A183,'Capacity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3"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(Hide)'!$A183,'Capacity Summary'!$H$138:$BG$138,0))="x",INDEX('Capacity Summary'!$C$139:$E$238,MATCH('Capacity Backing (Hide)'!Q$132,'Capacity Summary'!$B$139:$B$238,0),4),IF(INDEX('Capacity Summary'!$H$139:$BG$238,MATCH('Capacity Backing (Hide)'!Q$132,'Capacity Summary'!$B$139:$B$238,0),MATCH('Capacity Backing (Hide)'!$A183,'Capacity Summary'!$H$138:$BG$138,0))&lt;&gt;0,INDEX('Capacity Summary'!$H$139:$BG$238,MATCH('Capacity Backing (Hide)'!Q$132,'Capacity Summary'!$B$139:$B$238,0),MATCH('Capacity Backing (Hide)'!$A183,'Capacity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3"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(Hide)'!$A183,'Capacity Summary'!$H$138:$BG$138,0))="x",INDEX('Capacity Summary'!$C$139:$E$238,MATCH('Capacity Backing (Hide)'!R$132,'Capacity Summary'!$B$139:$B$238,0),4),IF(INDEX('Capacity Summary'!$H$139:$BG$238,MATCH('Capacity Backing (Hide)'!R$132,'Capacity Summary'!$B$139:$B$238,0),MATCH('Capacity Backing (Hide)'!$A183,'Capacity Summary'!$H$138:$BG$138,0))&lt;&gt;0,INDEX('Capacity Summary'!$H$139:$BG$238,MATCH('Capacity Backing (Hide)'!R$132,'Capacity Summary'!$B$139:$B$238,0),MATCH('Capacity Backing (Hide)'!$A183,'Capacity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3"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(Hide)'!$A183,'Capacity Summary'!$H$138:$BG$138,0))="x",INDEX('Capacity Summary'!$C$139:$E$238,MATCH('Capacity Backing (Hide)'!S$132,'Capacity Summary'!$B$139:$B$238,0),4),IF(INDEX('Capacity Summary'!$H$139:$BG$238,MATCH('Capacity Backing (Hide)'!S$132,'Capacity Summary'!$B$139:$B$238,0),MATCH('Capacity Backing (Hide)'!$A183,'Capacity Summary'!$H$138:$BG$138,0))&lt;&gt;0,INDEX('Capacity Summary'!$H$139:$BG$238,MATCH('Capacity Backing (Hide)'!S$132,'Capacity Summary'!$B$139:$B$238,0),MATCH('Capacity Backing (Hide)'!$A183,'Capacity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3"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(Hide)'!$A183,'Capacity Summary'!$H$138:$BG$138,0))="x",INDEX('Capacity Summary'!$C$139:$E$238,MATCH('Capacity Backing (Hide)'!T$132,'Capacity Summary'!$B$139:$B$238,0),4),IF(INDEX('Capacity Summary'!$H$139:$BG$238,MATCH('Capacity Backing (Hide)'!T$132,'Capacity Summary'!$B$139:$B$238,0),MATCH('Capacity Backing (Hide)'!$A183,'Capacity Summary'!$H$138:$BG$138,0))&lt;&gt;0,INDEX('Capacity Summary'!$H$139:$BG$238,MATCH('Capacity Backing (Hide)'!T$132,'Capacity Summary'!$B$139:$B$238,0),MATCH('Capacity Backing (Hide)'!$A183,'Capacity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3"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(Hide)'!$A183,'Capacity Summary'!$H$138:$BG$138,0))="x",INDEX('Capacity Summary'!$C$139:$E$238,MATCH('Capacity Backing (Hide)'!U$132,'Capacity Summary'!$B$139:$B$238,0),4),IF(INDEX('Capacity Summary'!$H$139:$BG$238,MATCH('Capacity Backing (Hide)'!U$132,'Capacity Summary'!$B$139:$B$238,0),MATCH('Capacity Backing (Hide)'!$A183,'Capacity Summary'!$H$138:$BG$138,0))&lt;&gt;0,INDEX('Capacity Summary'!$H$139:$BG$238,MATCH('Capacity Backing (Hide)'!U$132,'Capacity Summary'!$B$139:$B$238,0),MATCH('Capacity Backing (Hide)'!$A183,'Capacity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3"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(Hide)'!$A183,'Capacity Summary'!$H$138:$BG$138,0))="x",INDEX('Capacity Summary'!$C$139:$E$238,MATCH('Capacity Backing (Hide)'!V$132,'Capacity Summary'!$B$139:$B$238,0),4),IF(INDEX('Capacity Summary'!$H$139:$BG$238,MATCH('Capacity Backing (Hide)'!V$132,'Capacity Summary'!$B$139:$B$238,0),MATCH('Capacity Backing (Hide)'!$A183,'Capacity Summary'!$H$138:$BG$138,0))&lt;&gt;0,INDEX('Capacity Summary'!$H$139:$BG$238,MATCH('Capacity Backing (Hide)'!V$132,'Capacity Summary'!$B$139:$B$238,0),MATCH('Capacity Backing (Hide)'!$A183,'Capacity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3"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(Hide)'!$A183,'Capacity Summary'!$H$138:$BG$138,0))="x",INDEX('Capacity Summary'!$C$139:$E$238,MATCH('Capacity Backing (Hide)'!W$132,'Capacity Summary'!$B$139:$B$238,0),4),IF(INDEX('Capacity Summary'!$H$139:$BG$238,MATCH('Capacity Backing (Hide)'!W$132,'Capacity Summary'!$B$139:$B$238,0),MATCH('Capacity Backing (Hide)'!$A183,'Capacity Summary'!$H$138:$BG$138,0))&lt;&gt;0,INDEX('Capacity Summary'!$H$139:$BG$238,MATCH('Capacity Backing (Hide)'!W$132,'Capacity Summary'!$B$139:$B$238,0),MATCH('Capacity Backing (Hide)'!$A183,'Capacity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3"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(Hide)'!$A183,'Capacity Summary'!$H$138:$BG$138,0))="x",INDEX('Capacity Summary'!$C$139:$E$238,MATCH('Capacity Backing (Hide)'!X$132,'Capacity Summary'!$B$139:$B$238,0),4),IF(INDEX('Capacity Summary'!$H$139:$BG$238,MATCH('Capacity Backing (Hide)'!X$132,'Capacity Summary'!$B$139:$B$238,0),MATCH('Capacity Backing (Hide)'!$A183,'Capacity Summary'!$H$138:$BG$138,0))&lt;&gt;0,INDEX('Capacity Summary'!$H$139:$BG$238,MATCH('Capacity Backing (Hide)'!X$132,'Capacity Summary'!$B$139:$B$238,0),MATCH('Capacity Backing (Hide)'!$A183,'Capacity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3"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(Hide)'!$A183,'Capacity Summary'!$H$138:$BG$138,0))="x",INDEX('Capacity Summary'!$C$139:$E$238,MATCH('Capacity Backing (Hide)'!Y$132,'Capacity Summary'!$B$139:$B$238,0),4),IF(INDEX('Capacity Summary'!$H$139:$BG$238,MATCH('Capacity Backing (Hide)'!Y$132,'Capacity Summary'!$B$139:$B$238,0),MATCH('Capacity Backing (Hide)'!$A183,'Capacity Summary'!$H$138:$BG$138,0))&lt;&gt;0,INDEX('Capacity Summary'!$H$139:$BG$238,MATCH('Capacity Backing (Hide)'!Y$132,'Capacity Summary'!$B$139:$B$238,0),MATCH('Capacity Backing (Hide)'!$A183,'Capacity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3"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(Hide)'!$A183,'Capacity Summary'!$H$138:$BG$138,0))="x",INDEX('Capacity Summary'!$C$139:$E$238,MATCH('Capacity Backing (Hide)'!Z$132,'Capacity Summary'!$B$139:$B$238,0),4),IF(INDEX('Capacity Summary'!$H$139:$BG$238,MATCH('Capacity Backing (Hide)'!Z$132,'Capacity Summary'!$B$139:$B$238,0),MATCH('Capacity Backing (Hide)'!$A183,'Capacity Summary'!$H$138:$BG$138,0))&lt;&gt;0,INDEX('Capacity Summary'!$H$139:$BG$238,MATCH('Capacity Backing (Hide)'!Z$132,'Capacity Summary'!$B$139:$B$238,0),MATCH('Capacity Backing (Hide)'!$A183,'Capacity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3"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(Hide)'!$A183,'Capacity Summary'!$H$138:$BG$138,0))="x",INDEX('Capacity Summary'!$C$139:$E$238,MATCH('Capacity Backing (Hide)'!AA$132,'Capacity Summary'!$B$139:$B$238,0),4),IF(INDEX('Capacity Summary'!$H$139:$BG$238,MATCH('Capacity Backing (Hide)'!AA$132,'Capacity Summary'!$B$139:$B$238,0),MATCH('Capacity Backing (Hide)'!$A183,'Capacity Summary'!$H$138:$BG$138,0))&lt;&gt;0,INDEX('Capacity Summary'!$H$139:$BG$238,MATCH('Capacity Backing (Hide)'!AA$132,'Capacity Summary'!$B$139:$B$238,0),MATCH('Capacity Backing (Hide)'!$A183,'Capacity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3"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(Hide)'!$A183,'Capacity Summary'!$H$138:$BG$138,0))="x",INDEX('Capacity Summary'!$C$139:$E$238,MATCH('Capacity Backing (Hide)'!AB$132,'Capacity Summary'!$B$139:$B$238,0),4),IF(INDEX('Capacity Summary'!$H$139:$BG$238,MATCH('Capacity Backing (Hide)'!AB$132,'Capacity Summary'!$B$139:$B$238,0),MATCH('Capacity Backing (Hide)'!$A183,'Capacity Summary'!$H$138:$BG$138,0))&lt;&gt;0,INDEX('Capacity Summary'!$H$139:$BG$238,MATCH('Capacity Backing (Hide)'!AB$132,'Capacity Summary'!$B$139:$B$238,0),MATCH('Capacity Backing (Hide)'!$A183,'Capacity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3"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(Hide)'!$A183,'Capacity Summary'!$H$138:$BG$138,0))="x",INDEX('Capacity Summary'!$C$139:$E$238,MATCH('Capacity Backing (Hide)'!AC$132,'Capacity Summary'!$B$139:$B$238,0),4),IF(INDEX('Capacity Summary'!$H$139:$BG$238,MATCH('Capacity Backing (Hide)'!AC$132,'Capacity Summary'!$B$139:$B$238,0),MATCH('Capacity Backing (Hide)'!$A183,'Capacity Summary'!$H$138:$BG$138,0))&lt;&gt;0,INDEX('Capacity Summary'!$H$139:$BG$238,MATCH('Capacity Backing (Hide)'!AC$132,'Capacity Summary'!$B$139:$B$238,0),MATCH('Capacity Backing (Hide)'!$A183,'Capacity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3"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(Hide)'!$A183,'Capacity Summary'!$H$138:$BG$138,0))="x",INDEX('Capacity Summary'!$C$139:$E$238,MATCH('Capacity Backing (Hide)'!AD$132,'Capacity Summary'!$B$139:$B$238,0),4),IF(INDEX('Capacity Summary'!$H$139:$BG$238,MATCH('Capacity Backing (Hide)'!AD$132,'Capacity Summary'!$B$139:$B$238,0),MATCH('Capacity Backing (Hide)'!$A183,'Capacity Summary'!$H$138:$BG$138,0))&lt;&gt;0,INDEX('Capacity Summary'!$H$139:$BG$238,MATCH('Capacity Backing (Hide)'!AD$132,'Capacity Summary'!$B$139:$B$238,0),MATCH('Capacity Backing (Hide)'!$A183,'Capacity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3"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(Hide)'!$A183,'Capacity Summary'!$H$138:$BG$138,0))="x",INDEX('Capacity Summary'!$C$139:$E$238,MATCH('Capacity Backing (Hide)'!AE$132,'Capacity Summary'!$B$139:$B$238,0),4),IF(INDEX('Capacity Summary'!$H$139:$BG$238,MATCH('Capacity Backing (Hide)'!AE$132,'Capacity Summary'!$B$139:$B$238,0),MATCH('Capacity Backing (Hide)'!$A183,'Capacity Summary'!$H$138:$BG$138,0))&lt;&gt;0,INDEX('Capacity Summary'!$H$139:$BG$238,MATCH('Capacity Backing (Hide)'!AE$132,'Capacity Summary'!$B$139:$B$238,0),MATCH('Capacity Backing (Hide)'!$A183,'Capacity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3"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(Hide)'!$A183,'Capacity Summary'!$H$138:$BG$138,0))="x",INDEX('Capacity Summary'!$C$139:$E$238,MATCH('Capacity Backing (Hide)'!AF$132,'Capacity Summary'!$B$139:$B$238,0),4),IF(INDEX('Capacity Summary'!$H$139:$BG$238,MATCH('Capacity Backing (Hide)'!AF$132,'Capacity Summary'!$B$139:$B$238,0),MATCH('Capacity Backing (Hide)'!$A183,'Capacity Summary'!$H$138:$BG$138,0))&lt;&gt;0,INDEX('Capacity Summary'!$H$139:$BG$238,MATCH('Capacity Backing (Hide)'!AF$132,'Capacity Summary'!$B$139:$B$238,0),MATCH('Capacity Backing (Hide)'!$A183,'Capacity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3"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(Hide)'!$A183,'Capacity Summary'!$H$138:$BG$138,0))="x",INDEX('Capacity Summary'!$C$139:$E$238,MATCH('Capacity Backing (Hide)'!AG$132,'Capacity Summary'!$B$139:$B$238,0),4),IF(INDEX('Capacity Summary'!$H$139:$BG$238,MATCH('Capacity Backing (Hide)'!AG$132,'Capacity Summary'!$B$139:$B$238,0),MATCH('Capacity Backing (Hide)'!$A183,'Capacity Summary'!$H$138:$BG$138,0))&lt;&gt;0,INDEX('Capacity Summary'!$H$139:$BG$238,MATCH('Capacity Backing (Hide)'!AG$132,'Capacity Summary'!$B$139:$B$238,0),MATCH('Capacity Backing (Hide)'!$A183,'Capacity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3"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(Hide)'!$A183,'Capacity Summary'!$H$138:$BG$138,0))="x",INDEX('Capacity Summary'!$C$139:$E$238,MATCH('Capacity Backing (Hide)'!AH$132,'Capacity Summary'!$B$139:$B$238,0),4),IF(INDEX('Capacity Summary'!$H$139:$BG$238,MATCH('Capacity Backing (Hide)'!AH$132,'Capacity Summary'!$B$139:$B$238,0),MATCH('Capacity Backing (Hide)'!$A183,'Capacity Summary'!$H$138:$BG$138,0))&lt;&gt;0,INDEX('Capacity Summary'!$H$139:$BG$238,MATCH('Capacity Backing (Hide)'!AH$132,'Capacity Summary'!$B$139:$B$238,0),MATCH('Capacity Backing (Hide)'!$A183,'Capacity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3"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(Hide)'!$A183,'Capacity Summary'!$H$138:$BG$138,0))="x",INDEX('Capacity Summary'!$C$139:$E$238,MATCH('Capacity Backing (Hide)'!AI$132,'Capacity Summary'!$B$139:$B$238,0),4),IF(INDEX('Capacity Summary'!$H$139:$BG$238,MATCH('Capacity Backing (Hide)'!AI$132,'Capacity Summary'!$B$139:$B$238,0),MATCH('Capacity Backing (Hide)'!$A183,'Capacity Summary'!$H$138:$BG$138,0))&lt;&gt;0,INDEX('Capacity Summary'!$H$139:$BG$238,MATCH('Capacity Backing (Hide)'!AI$132,'Capacity Summary'!$B$139:$B$238,0),MATCH('Capacity Backing (Hide)'!$A183,'Capacity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3"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(Hide)'!$A183,'Capacity Summary'!$H$138:$BG$138,0))="x",INDEX('Capacity Summary'!$C$139:$E$238,MATCH('Capacity Backing (Hide)'!AJ$132,'Capacity Summary'!$B$139:$B$238,0),4),IF(INDEX('Capacity Summary'!$H$139:$BG$238,MATCH('Capacity Backing (Hide)'!AJ$132,'Capacity Summary'!$B$139:$B$238,0),MATCH('Capacity Backing (Hide)'!$A183,'Capacity Summary'!$H$138:$BG$138,0))&lt;&gt;0,INDEX('Capacity Summary'!$H$139:$BG$238,MATCH('Capacity Backing (Hide)'!AJ$132,'Capacity Summary'!$B$139:$B$238,0),MATCH('Capacity Backing (Hide)'!$A183,'Capacity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3"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(Hide)'!$A183,'Capacity Summary'!$H$138:$BG$138,0))="x",INDEX('Capacity Summary'!$C$139:$E$238,MATCH('Capacity Backing (Hide)'!AK$132,'Capacity Summary'!$B$139:$B$238,0),4),IF(INDEX('Capacity Summary'!$H$139:$BG$238,MATCH('Capacity Backing (Hide)'!AK$132,'Capacity Summary'!$B$139:$B$238,0),MATCH('Capacity Backing (Hide)'!$A183,'Capacity Summary'!$H$138:$BG$138,0))&lt;&gt;0,INDEX('Capacity Summary'!$H$139:$BG$238,MATCH('Capacity Backing (Hide)'!AK$132,'Capacity Summary'!$B$139:$B$238,0),MATCH('Capacity Backing (Hide)'!$A183,'Capacity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3"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(Hide)'!$A183,'Capacity Summary'!$H$138:$BG$138,0))="x",INDEX('Capacity Summary'!$C$139:$E$238,MATCH('Capacity Backing (Hide)'!AL$132,'Capacity Summary'!$B$139:$B$238,0),4),IF(INDEX('Capacity Summary'!$H$139:$BG$238,MATCH('Capacity Backing (Hide)'!AL$132,'Capacity Summary'!$B$139:$B$238,0),MATCH('Capacity Backing (Hide)'!$A183,'Capacity Summary'!$H$138:$BG$138,0))&lt;&gt;0,INDEX('Capacity Summary'!$H$139:$BG$238,MATCH('Capacity Backing (Hide)'!AL$132,'Capacity Summary'!$B$139:$B$238,0),MATCH('Capacity Backing (Hide)'!$A183,'Capacity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3"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(Hide)'!$A183,'Capacity Summary'!$H$138:$BG$138,0))="x",INDEX('Capacity Summary'!$C$139:$E$238,MATCH('Capacity Backing (Hide)'!AM$132,'Capacity Summary'!$B$139:$B$238,0),4),IF(INDEX('Capacity Summary'!$H$139:$BG$238,MATCH('Capacity Backing (Hide)'!AM$132,'Capacity Summary'!$B$139:$B$238,0),MATCH('Capacity Backing (Hide)'!$A183,'Capacity Summary'!$H$138:$BG$138,0))&lt;&gt;0,INDEX('Capacity Summary'!$H$139:$BG$238,MATCH('Capacity Backing (Hide)'!AM$132,'Capacity Summary'!$B$139:$B$238,0),MATCH('Capacity Backing (Hide)'!$A183,'Capacity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3"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(Hide)'!$A183,'Capacity Summary'!$H$138:$BG$138,0))="x",INDEX('Capacity Summary'!$C$139:$E$238,MATCH('Capacity Backing (Hide)'!AN$132,'Capacity Summary'!$B$139:$B$238,0),4),IF(INDEX('Capacity Summary'!$H$139:$BG$238,MATCH('Capacity Backing (Hide)'!AN$132,'Capacity Summary'!$B$139:$B$238,0),MATCH('Capacity Backing (Hide)'!$A183,'Capacity Summary'!$H$138:$BG$138,0))&lt;&gt;0,INDEX('Capacity Summary'!$H$139:$BG$238,MATCH('Capacity Backing (Hide)'!AN$132,'Capacity Summary'!$B$139:$B$238,0),MATCH('Capacity Backing (Hide)'!$A183,'Capacity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3"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(Hide)'!$A183,'Capacity Summary'!$H$138:$BG$138,0))="x",INDEX('Capacity Summary'!$C$139:$E$238,MATCH('Capacity Backing (Hide)'!AO$132,'Capacity Summary'!$B$139:$B$238,0),4),IF(INDEX('Capacity Summary'!$H$139:$BG$238,MATCH('Capacity Backing (Hide)'!AO$132,'Capacity Summary'!$B$139:$B$238,0),MATCH('Capacity Backing (Hide)'!$A183,'Capacity Summary'!$H$138:$BG$138,0))&lt;&gt;0,INDEX('Capacity Summary'!$H$139:$BG$238,MATCH('Capacity Backing (Hide)'!AO$132,'Capacity Summary'!$B$139:$B$238,0),MATCH('Capacity Backing (Hide)'!$A183,'Capacity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3"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(Hide)'!$A183,'Capacity Summary'!$H$138:$BG$138,0))="x",INDEX('Capacity Summary'!$C$139:$E$238,MATCH('Capacity Backing (Hide)'!AP$132,'Capacity Summary'!$B$139:$B$238,0),4),IF(INDEX('Capacity Summary'!$H$139:$BG$238,MATCH('Capacity Backing (Hide)'!AP$132,'Capacity Summary'!$B$139:$B$238,0),MATCH('Capacity Backing (Hide)'!$A183,'Capacity Summary'!$H$138:$BG$138,0))&lt;&gt;0,INDEX('Capacity Summary'!$H$139:$BG$238,MATCH('Capacity Backing (Hide)'!AP$132,'Capacity Summary'!$B$139:$B$238,0),MATCH('Capacity Backing (Hide)'!$A183,'Capacity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3"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(Hide)'!$A183,'Capacity Summary'!$H$138:$BG$138,0))="x",INDEX('Capacity Summary'!$C$139:$E$238,MATCH('Capacity Backing (Hide)'!AQ$132,'Capacity Summary'!$B$139:$B$238,0),4),IF(INDEX('Capacity Summary'!$H$139:$BG$238,MATCH('Capacity Backing (Hide)'!AQ$132,'Capacity Summary'!$B$139:$B$238,0),MATCH('Capacity Backing (Hide)'!$A183,'Capacity Summary'!$H$138:$BG$138,0))&lt;&gt;0,INDEX('Capacity Summary'!$H$139:$BG$238,MATCH('Capacity Backing (Hide)'!AQ$132,'Capacity Summary'!$B$139:$B$238,0),MATCH('Capacity Backing (Hide)'!$A183,'Capacity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3"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(Hide)'!$A183,'Capacity Summary'!$H$138:$BG$138,0))="x",INDEX('Capacity Summary'!$C$139:$E$238,MATCH('Capacity Backing (Hide)'!AR$132,'Capacity Summary'!$B$139:$B$238,0),4),IF(INDEX('Capacity Summary'!$H$139:$BG$238,MATCH('Capacity Backing (Hide)'!AR$132,'Capacity Summary'!$B$139:$B$238,0),MATCH('Capacity Backing (Hide)'!$A183,'Capacity Summary'!$H$138:$BG$138,0))&lt;&gt;0,INDEX('Capacity Summary'!$H$139:$BG$238,MATCH('Capacity Backing (Hide)'!AR$132,'Capacity Summary'!$B$139:$B$238,0),MATCH('Capacity Backing (Hide)'!$A183,'Capacity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3"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(Hide)'!$A183,'Capacity Summary'!$H$138:$BG$138,0))="x",INDEX('Capacity Summary'!$C$139:$E$238,MATCH('Capacity Backing (Hide)'!AS$132,'Capacity Summary'!$B$139:$B$238,0),4),IF(INDEX('Capacity Summary'!$H$139:$BG$238,MATCH('Capacity Backing (Hide)'!AS$132,'Capacity Summary'!$B$139:$B$238,0),MATCH('Capacity Backing (Hide)'!$A183,'Capacity Summary'!$H$138:$BG$138,0))&lt;&gt;0,INDEX('Capacity Summary'!$H$139:$BG$238,MATCH('Capacity Backing (Hide)'!AS$132,'Capacity Summary'!$B$139:$B$238,0),MATCH('Capacity Backing (Hide)'!$A183,'Capacity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3"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(Hide)'!$A183,'Capacity Summary'!$H$138:$BG$138,0))="x",INDEX('Capacity Summary'!$C$139:$E$238,MATCH('Capacity Backing (Hide)'!AT$132,'Capacity Summary'!$B$139:$B$238,0),4),IF(INDEX('Capacity Summary'!$H$139:$BG$238,MATCH('Capacity Backing (Hide)'!AT$132,'Capacity Summary'!$B$139:$B$238,0),MATCH('Capacity Backing (Hide)'!$A183,'Capacity Summary'!$H$138:$BG$138,0))&lt;&gt;0,INDEX('Capacity Summary'!$H$139:$BG$238,MATCH('Capacity Backing (Hide)'!AT$132,'Capacity Summary'!$B$139:$B$238,0),MATCH('Capacity Backing (Hide)'!$A183,'Capacity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3"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(Hide)'!$A183,'Capacity Summary'!$H$138:$BG$138,0))="x",INDEX('Capacity Summary'!$C$139:$E$238,MATCH('Capacity Backing (Hide)'!AU$132,'Capacity Summary'!$B$139:$B$238,0),4),IF(INDEX('Capacity Summary'!$H$139:$BG$238,MATCH('Capacity Backing (Hide)'!AU$132,'Capacity Summary'!$B$139:$B$238,0),MATCH('Capacity Backing (Hide)'!$A183,'Capacity Summary'!$H$138:$BG$138,0))&lt;&gt;0,INDEX('Capacity Summary'!$H$139:$BG$238,MATCH('Capacity Backing (Hide)'!AU$132,'Capacity Summary'!$B$139:$B$238,0),MATCH('Capacity Backing (Hide)'!$A183,'Capacity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3"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(Hide)'!$A183,'Capacity Summary'!$H$138:$BG$138,0))="x",INDEX('Capacity Summary'!$C$139:$E$238,MATCH('Capacity Backing (Hide)'!AV$132,'Capacity Summary'!$B$139:$B$238,0),4),IF(INDEX('Capacity Summary'!$H$139:$BG$238,MATCH('Capacity Backing (Hide)'!AV$132,'Capacity Summary'!$B$139:$B$238,0),MATCH('Capacity Backing (Hide)'!$A183,'Capacity Summary'!$H$138:$BG$138,0))&lt;&gt;0,INDEX('Capacity Summary'!$H$139:$BG$238,MATCH('Capacity Backing (Hide)'!AV$132,'Capacity Summary'!$B$139:$B$238,0),MATCH('Capacity Backing (Hide)'!$A183,'Capacity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3"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(Hide)'!$A183,'Capacity Summary'!$H$138:$BG$138,0))="x",INDEX('Capacity Summary'!$C$139:$E$238,MATCH('Capacity Backing (Hide)'!AW$132,'Capacity Summary'!$B$139:$B$238,0),4),IF(INDEX('Capacity Summary'!$H$139:$BG$238,MATCH('Capacity Backing (Hide)'!AW$132,'Capacity Summary'!$B$139:$B$238,0),MATCH('Capacity Backing (Hide)'!$A183,'Capacity Summary'!$H$138:$BG$138,0))&lt;&gt;0,INDEX('Capacity Summary'!$H$139:$BG$238,MATCH('Capacity Backing (Hide)'!AW$132,'Capacity Summary'!$B$139:$B$238,0),MATCH('Capacity Backing (Hide)'!$A183,'Capacity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3"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(Hide)'!$A183,'Capacity Summary'!$H$138:$BG$138,0))="x",INDEX('Capacity Summary'!$C$139:$E$238,MATCH('Capacity Backing (Hide)'!AX$132,'Capacity Summary'!$B$139:$B$238,0),4),IF(INDEX('Capacity Summary'!$H$139:$BG$238,MATCH('Capacity Backing (Hide)'!AX$132,'Capacity Summary'!$B$139:$B$238,0),MATCH('Capacity Backing (Hide)'!$A183,'Capacity Summary'!$H$138:$BG$138,0))&lt;&gt;0,INDEX('Capacity Summary'!$H$139:$BG$238,MATCH('Capacity Backing (Hide)'!AX$132,'Capacity Summary'!$B$139:$B$238,0),MATCH('Capacity Backing (Hide)'!$A183,'Capacity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3"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(Hide)'!$A183,'Capacity Summary'!$H$138:$BG$138,0))="x",INDEX('Capacity Summary'!$C$139:$E$238,MATCH('Capacity Backing (Hide)'!AY$132,'Capacity Summary'!$B$139:$B$238,0),4),IF(INDEX('Capacity Summary'!$H$139:$BG$238,MATCH('Capacity Backing (Hide)'!AY$132,'Capacity Summary'!$B$139:$B$238,0),MATCH('Capacity Backing (Hide)'!$A183,'Capacity Summary'!$H$138:$BG$138,0))&lt;&gt;0,INDEX('Capacity Summary'!$H$139:$BG$238,MATCH('Capacity Backing (Hide)'!AY$132,'Capacity Summary'!$B$139:$B$238,0),MATCH('Capacity Backing (Hide)'!$A183,'Capacity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3"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(Hide)'!$A183,'Capacity Summary'!$H$138:$BG$138,0))="x",INDEX('Capacity Summary'!$C$139:$E$238,MATCH('Capacity Backing (Hide)'!AZ$132,'Capacity Summary'!$B$139:$B$238,0),4),IF(INDEX('Capacity Summary'!$H$139:$BG$238,MATCH('Capacity Backing (Hide)'!AZ$132,'Capacity Summary'!$B$139:$B$238,0),MATCH('Capacity Backing (Hide)'!$A183,'Capacity Summary'!$H$138:$BG$138,0))&lt;&gt;0,INDEX('Capacity Summary'!$H$139:$BG$238,MATCH('Capacity Backing (Hide)'!AZ$132,'Capacity Summary'!$B$139:$B$238,0),MATCH('Capacity Backing (Hide)'!$A183,'Capacity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3"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(Hide)'!$A183,'Capacity Summary'!$H$138:$BG$138,0))="x",INDEX('Capacity Summary'!$C$139:$E$238,MATCH('Capacity Backing (Hide)'!BA$132,'Capacity Summary'!$B$139:$B$238,0),4),IF(INDEX('Capacity Summary'!$H$139:$BG$238,MATCH('Capacity Backing (Hide)'!BA$132,'Capacity Summary'!$B$139:$B$238,0),MATCH('Capacity Backing (Hide)'!$A183,'Capacity Summary'!$H$138:$BG$138,0))&lt;&gt;0,INDEX('Capacity Summary'!$H$139:$BG$238,MATCH('Capacity Backing (Hide)'!BA$132,'Capacity Summary'!$B$139:$B$238,0),MATCH('Capacity Backing (Hide)'!$A183,'Capacity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3"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(Hide)'!$A183,'Capacity Summary'!$H$138:$BG$138,0))="x",INDEX('Capacity Summary'!$C$139:$E$238,MATCH('Capacity Backing (Hide)'!BB$132,'Capacity Summary'!$B$139:$B$238,0),4),IF(INDEX('Capacity Summary'!$H$139:$BG$238,MATCH('Capacity Backing (Hide)'!BB$132,'Capacity Summary'!$B$139:$B$238,0),MATCH('Capacity Backing (Hide)'!$A183,'Capacity Summary'!$H$138:$BG$138,0))&lt;&gt;0,INDEX('Capacity Summary'!$H$139:$BG$238,MATCH('Capacity Backing (Hide)'!BB$132,'Capacity Summary'!$B$139:$B$238,0),MATCH('Capacity Backing (Hide)'!$A183,'Capacity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3"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(Hide)'!$A183,'Capacity Summary'!$H$138:$BG$138,0))="x",INDEX('Capacity Summary'!$C$139:$E$238,MATCH('Capacity Backing (Hide)'!BC$132,'Capacity Summary'!$B$139:$B$238,0),4),IF(INDEX('Capacity Summary'!$H$139:$BG$238,MATCH('Capacity Backing (Hide)'!BC$132,'Capacity Summary'!$B$139:$B$238,0),MATCH('Capacity Backing (Hide)'!$A183,'Capacity Summary'!$H$138:$BG$138,0))&lt;&gt;0,INDEX('Capacity Summary'!$H$139:$BG$238,MATCH('Capacity Backing (Hide)'!BC$132,'Capacity Summary'!$B$139:$B$238,0),MATCH('Capacity Backing (Hide)'!$A183,'Capacity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3"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(Hide)'!$A183,'Capacity Summary'!$H$138:$BG$138,0))="x",INDEX('Capacity Summary'!$C$139:$E$238,MATCH('Capacity Backing (Hide)'!BD$132,'Capacity Summary'!$B$139:$B$238,0),4),IF(INDEX('Capacity Summary'!$H$139:$BG$238,MATCH('Capacity Backing (Hide)'!BD$132,'Capacity Summary'!$B$139:$B$238,0),MATCH('Capacity Backing (Hide)'!$A183,'Capacity Summary'!$H$138:$BG$138,0))&lt;&gt;0,INDEX('Capacity Summary'!$H$139:$BG$238,MATCH('Capacity Backing (Hide)'!BD$132,'Capacity Summary'!$B$139:$B$238,0),MATCH('Capacity Backing (Hide)'!$A183,'Capacity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3"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(Hide)'!$A183,'Capacity Summary'!$H$138:$BG$138,0))="x",INDEX('Capacity Summary'!$C$139:$E$238,MATCH('Capacity Backing (Hide)'!BE$132,'Capacity Summary'!$B$139:$B$238,0),4),IF(INDEX('Capacity Summary'!$H$139:$BG$238,MATCH('Capacity Backing (Hide)'!BE$132,'Capacity Summary'!$B$139:$B$238,0),MATCH('Capacity Backing (Hide)'!$A183,'Capacity Summary'!$H$138:$BG$138,0))&lt;&gt;0,INDEX('Capacity Summary'!$H$139:$BG$238,MATCH('Capacity Backing (Hide)'!BE$132,'Capacity Summary'!$B$139:$B$238,0),MATCH('Capacity Backing (Hide)'!$A183,'Capacity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3"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(Hide)'!$A183,'Capacity Summary'!$H$138:$BG$138,0))="x",INDEX('Capacity Summary'!$C$139:$E$238,MATCH('Capacity Backing (Hide)'!BF$132,'Capacity Summary'!$B$139:$B$238,0),4),IF(INDEX('Capacity Summary'!$H$139:$BG$238,MATCH('Capacity Backing (Hide)'!BF$132,'Capacity Summary'!$B$139:$B$238,0),MATCH('Capacity Backing (Hide)'!$A183,'Capacity Summary'!$H$138:$BG$138,0))&lt;&gt;0,INDEX('Capacity Summary'!$H$139:$BG$238,MATCH('Capacity Backing (Hide)'!BF$132,'Capacity Summary'!$B$139:$B$238,0),MATCH('Capacity Backing (Hide)'!$A183,'Capacity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3"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(Hide)'!$A183,'Capacity Summary'!$H$138:$BG$138,0))="x",INDEX('Capacity Summary'!$C$139:$E$238,MATCH('Capacity Backing (Hide)'!BG$132,'Capacity Summary'!$B$139:$B$238,0),4),IF(INDEX('Capacity Summary'!$H$139:$BG$238,MATCH('Capacity Backing (Hide)'!BG$132,'Capacity Summary'!$B$139:$B$238,0),MATCH('Capacity Backing (Hide)'!$A183,'Capacity Summary'!$H$138:$BG$138,0))&lt;&gt;0,INDEX('Capacity Summary'!$H$139:$BG$238,MATCH('Capacity Backing (Hide)'!BG$132,'Capacity Summary'!$B$139:$B$238,0),MATCH('Capacity Backing (Hide)'!$A183,'Capacity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3"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(Hide)'!$A183,'Capacity Summary'!$H$138:$BG$138,0))="x",INDEX('Capacity Summary'!$C$139:$E$238,MATCH('Capacity Backing (Hide)'!BH$132,'Capacity Summary'!$B$139:$B$238,0),4),IF(INDEX('Capacity Summary'!$H$139:$BG$238,MATCH('Capacity Backing (Hide)'!BH$132,'Capacity Summary'!$B$139:$B$238,0),MATCH('Capacity Backing (Hide)'!$A183,'Capacity Summary'!$H$138:$BG$138,0))&lt;&gt;0,INDEX('Capacity Summary'!$H$139:$BG$238,MATCH('Capacity Backing (Hide)'!BH$132,'Capacity Summary'!$B$139:$B$238,0),MATCH('Capacity Backing (Hide)'!$A183,'Capacity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3"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(Hide)'!$A183,'Capacity Summary'!$H$138:$BG$138,0))="x",INDEX('Capacity Summary'!$C$139:$E$238,MATCH('Capacity Backing (Hide)'!BI$132,'Capacity Summary'!$B$139:$B$238,0),4),IF(INDEX('Capacity Summary'!$H$139:$BG$238,MATCH('Capacity Backing (Hide)'!BI$132,'Capacity Summary'!$B$139:$B$238,0),MATCH('Capacity Backing (Hide)'!$A183,'Capacity Summary'!$H$138:$BG$138,0))&lt;&gt;0,INDEX('Capacity Summary'!$H$139:$BG$238,MATCH('Capacity Backing (Hide)'!BI$132,'Capacity Summary'!$B$139:$B$238,0),MATCH('Capacity Backing (Hide)'!$A183,'Capacity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3"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(Hide)'!$A183,'Capacity Summary'!$H$138:$BG$138,0))="x",INDEX('Capacity Summary'!$C$139:$E$238,MATCH('Capacity Backing (Hide)'!BJ$132,'Capacity Summary'!$B$139:$B$238,0),4),IF(INDEX('Capacity Summary'!$H$139:$BG$238,MATCH('Capacity Backing (Hide)'!BJ$132,'Capacity Summary'!$B$139:$B$238,0),MATCH('Capacity Backing (Hide)'!$A183,'Capacity Summary'!$H$138:$BG$138,0))&lt;&gt;0,INDEX('Capacity Summary'!$H$139:$BG$238,MATCH('Capacity Backing (Hide)'!BJ$132,'Capacity Summary'!$B$139:$B$238,0),MATCH('Capacity Backing (Hide)'!$A183,'Capacity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3"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(Hide)'!$A183,'Capacity Summary'!$H$138:$BG$138,0))="x",INDEX('Capacity Summary'!$C$139:$E$238,MATCH('Capacity Backing (Hide)'!BK$132,'Capacity Summary'!$B$139:$B$238,0),4),IF(INDEX('Capacity Summary'!$H$139:$BG$238,MATCH('Capacity Backing (Hide)'!BK$132,'Capacity Summary'!$B$139:$B$238,0),MATCH('Capacity Backing (Hide)'!$A183,'Capacity Summary'!$H$138:$BG$138,0))&lt;&gt;0,INDEX('Capacity Summary'!$H$139:$BG$238,MATCH('Capacity Backing (Hide)'!BK$132,'Capacity Summary'!$B$139:$B$238,0),MATCH('Capacity Backing (Hide)'!$A183,'Capacity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3"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(Hide)'!$A183,'Capacity Summary'!$H$138:$BG$138,0))="x",INDEX('Capacity Summary'!$C$139:$E$238,MATCH('Capacity Backing (Hide)'!BL$132,'Capacity Summary'!$B$139:$B$238,0),4),IF(INDEX('Capacity Summary'!$H$139:$BG$238,MATCH('Capacity Backing (Hide)'!BL$132,'Capacity Summary'!$B$139:$B$238,0),MATCH('Capacity Backing (Hide)'!$A183,'Capacity Summary'!$H$138:$BG$138,0))&lt;&gt;0,INDEX('Capacity Summary'!$H$139:$BG$238,MATCH('Capacity Backing (Hide)'!BL$132,'Capacity Summary'!$B$139:$B$238,0),MATCH('Capacity Backing (Hide)'!$A183,'Capacity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3"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(Hide)'!$A183,'Capacity Summary'!$H$138:$BG$138,0))="x",INDEX('Capacity Summary'!$C$139:$E$238,MATCH('Capacity Backing (Hide)'!BM$132,'Capacity Summary'!$B$139:$B$238,0),4),IF(INDEX('Capacity Summary'!$H$139:$BG$238,MATCH('Capacity Backing (Hide)'!BM$132,'Capacity Summary'!$B$139:$B$238,0),MATCH('Capacity Backing (Hide)'!$A183,'Capacity Summary'!$H$138:$BG$138,0))&lt;&gt;0,INDEX('Capacity Summary'!$H$139:$BG$238,MATCH('Capacity Backing (Hide)'!BM$132,'Capacity Summary'!$B$139:$B$238,0),MATCH('Capacity Backing (Hide)'!$A183,'Capacity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3"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(Hide)'!$A183,'Capacity Summary'!$H$138:$BG$138,0))="x",INDEX('Capacity Summary'!$C$139:$E$238,MATCH('Capacity Backing (Hide)'!BN$132,'Capacity Summary'!$B$139:$B$238,0),4),IF(INDEX('Capacity Summary'!$H$139:$BG$238,MATCH('Capacity Backing (Hide)'!BN$132,'Capacity Summary'!$B$139:$B$238,0),MATCH('Capacity Backing (Hide)'!$A183,'Capacity Summary'!$H$138:$BG$138,0))&lt;&gt;0,INDEX('Capacity Summary'!$H$139:$BG$238,MATCH('Capacity Backing (Hide)'!BN$132,'Capacity Summary'!$B$139:$B$238,0),MATCH('Capacity Backing (Hide)'!$A183,'Capacity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3"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(Hide)'!$A183,'Capacity Summary'!$H$138:$BG$138,0))="x",INDEX('Capacity Summary'!$C$139:$E$238,MATCH('Capacity Backing (Hide)'!BO$132,'Capacity Summary'!$B$139:$B$238,0),4),IF(INDEX('Capacity Summary'!$H$139:$BG$238,MATCH('Capacity Backing (Hide)'!BO$132,'Capacity Summary'!$B$139:$B$238,0),MATCH('Capacity Backing (Hide)'!$A183,'Capacity Summary'!$H$138:$BG$138,0))&lt;&gt;0,INDEX('Capacity Summary'!$H$139:$BG$238,MATCH('Capacity Backing (Hide)'!BO$132,'Capacity Summary'!$B$139:$B$238,0),MATCH('Capacity Backing (Hide)'!$A183,'Capacity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3"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(Hide)'!$A183,'Capacity Summary'!$H$138:$BG$138,0))="x",INDEX('Capacity Summary'!$C$139:$E$238,MATCH('Capacity Backing (Hide)'!BP$132,'Capacity Summary'!$B$139:$B$238,0),4),IF(INDEX('Capacity Summary'!$H$139:$BG$238,MATCH('Capacity Backing (Hide)'!BP$132,'Capacity Summary'!$B$139:$B$238,0),MATCH('Capacity Backing (Hide)'!$A183,'Capacity Summary'!$H$138:$BG$138,0))&lt;&gt;0,INDEX('Capacity Summary'!$H$139:$BG$238,MATCH('Capacity Backing (Hide)'!BP$132,'Capacity Summary'!$B$139:$B$238,0),MATCH('Capacity Backing (Hide)'!$A183,'Capacity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3"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(Hide)'!$A183,'Capacity Summary'!$H$138:$BG$138,0))="x",INDEX('Capacity Summary'!$C$139:$E$238,MATCH('Capacity Backing (Hide)'!BQ$132,'Capacity Summary'!$B$139:$B$238,0),4),IF(INDEX('Capacity Summary'!$H$139:$BG$238,MATCH('Capacity Backing (Hide)'!BQ$132,'Capacity Summary'!$B$139:$B$238,0),MATCH('Capacity Backing (Hide)'!$A183,'Capacity Summary'!$H$138:$BG$138,0))&lt;&gt;0,INDEX('Capacity Summary'!$H$139:$BG$238,MATCH('Capacity Backing (Hide)'!BQ$132,'Capacity Summary'!$B$139:$B$238,0),MATCH('Capacity Backing (Hide)'!$A183,'Capacity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3"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(Hide)'!$A183,'Capacity Summary'!$H$138:$BG$138,0))="x",INDEX('Capacity Summary'!$C$139:$E$238,MATCH('Capacity Backing (Hide)'!BR$132,'Capacity Summary'!$B$139:$B$238,0),4),IF(INDEX('Capacity Summary'!$H$139:$BG$238,MATCH('Capacity Backing (Hide)'!BR$132,'Capacity Summary'!$B$139:$B$238,0),MATCH('Capacity Backing (Hide)'!$A183,'Capacity Summary'!$H$138:$BG$138,0))&lt;&gt;0,INDEX('Capacity Summary'!$H$139:$BG$238,MATCH('Capacity Backing (Hide)'!BR$132,'Capacity Summary'!$B$139:$B$238,0),MATCH('Capacity Backing (Hide)'!$A183,'Capacity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3"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(Hide)'!$A183,'Capacity Summary'!$H$138:$BG$138,0))="x",INDEX('Capacity Summary'!$C$139:$E$238,MATCH('Capacity Backing (Hide)'!BS$132,'Capacity Summary'!$B$139:$B$238,0),4),IF(INDEX('Capacity Summary'!$H$139:$BG$238,MATCH('Capacity Backing (Hide)'!BS$132,'Capacity Summary'!$B$139:$B$238,0),MATCH('Capacity Backing (Hide)'!$A183,'Capacity Summary'!$H$138:$BG$138,0))&lt;&gt;0,INDEX('Capacity Summary'!$H$139:$BG$238,MATCH('Capacity Backing (Hide)'!BS$132,'Capacity Summary'!$B$139:$B$238,0),MATCH('Capacity Backing (Hide)'!$A183,'Capacity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3"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(Hide)'!$A183,'Capacity Summary'!$H$138:$BG$138,0))="x",INDEX('Capacity Summary'!$C$139:$E$238,MATCH('Capacity Backing (Hide)'!BT$132,'Capacity Summary'!$B$139:$B$238,0),4),IF(INDEX('Capacity Summary'!$H$139:$BG$238,MATCH('Capacity Backing (Hide)'!BT$132,'Capacity Summary'!$B$139:$B$238,0),MATCH('Capacity Backing (Hide)'!$A183,'Capacity Summary'!$H$138:$BG$138,0))&lt;&gt;0,INDEX('Capacity Summary'!$H$139:$BG$238,MATCH('Capacity Backing (Hide)'!BT$132,'Capacity Summary'!$B$139:$B$238,0),MATCH('Capacity Backing (Hide)'!$A183,'Capacity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3"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(Hide)'!$A183,'Capacity Summary'!$H$138:$BG$138,0))="x",INDEX('Capacity Summary'!$C$139:$E$238,MATCH('Capacity Backing (Hide)'!BU$132,'Capacity Summary'!$B$139:$B$238,0),4),IF(INDEX('Capacity Summary'!$H$139:$BG$238,MATCH('Capacity Backing (Hide)'!BU$132,'Capacity Summary'!$B$139:$B$238,0),MATCH('Capacity Backing (Hide)'!$A183,'Capacity Summary'!$H$138:$BG$138,0))&lt;&gt;0,INDEX('Capacity Summary'!$H$139:$BG$238,MATCH('Capacity Backing (Hide)'!BU$132,'Capacity Summary'!$B$139:$B$238,0),MATCH('Capacity Backing (Hide)'!$A183,'Capacity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3"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(Hide)'!$A183,'Capacity Summary'!$H$138:$BG$138,0))="x",INDEX('Capacity Summary'!$C$139:$E$238,MATCH('Capacity Backing (Hide)'!BV$132,'Capacity Summary'!$B$139:$B$238,0),4),IF(INDEX('Capacity Summary'!$H$139:$BG$238,MATCH('Capacity Backing (Hide)'!BV$132,'Capacity Summary'!$B$139:$B$238,0),MATCH('Capacity Backing (Hide)'!$A183,'Capacity Summary'!$H$138:$BG$138,0))&lt;&gt;0,INDEX('Capacity Summary'!$H$139:$BG$238,MATCH('Capacity Backing (Hide)'!BV$132,'Capacity Summary'!$B$139:$B$238,0),MATCH('Capacity Backing (Hide)'!$A183,'Capacity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3"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(Hide)'!$A183,'Capacity Summary'!$H$138:$BG$138,0))="x",INDEX('Capacity Summary'!$C$139:$E$238,MATCH('Capacity Backing (Hide)'!BW$132,'Capacity Summary'!$B$139:$B$238,0),4),IF(INDEX('Capacity Summary'!$H$139:$BG$238,MATCH('Capacity Backing (Hide)'!BW$132,'Capacity Summary'!$B$139:$B$238,0),MATCH('Capacity Backing (Hide)'!$A183,'Capacity Summary'!$H$138:$BG$138,0))&lt;&gt;0,INDEX('Capacity Summary'!$H$139:$BG$238,MATCH('Capacity Backing (Hide)'!BW$132,'Capacity Summary'!$B$139:$B$238,0),MATCH('Capacity Backing (Hide)'!$A183,'Capacity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3"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(Hide)'!$A183,'Capacity Summary'!$H$138:$BG$138,0))="x",INDEX('Capacity Summary'!$C$139:$E$238,MATCH('Capacity Backing (Hide)'!BX$132,'Capacity Summary'!$B$139:$B$238,0),4),IF(INDEX('Capacity Summary'!$H$139:$BG$238,MATCH('Capacity Backing (Hide)'!BX$132,'Capacity Summary'!$B$139:$B$238,0),MATCH('Capacity Backing (Hide)'!$A183,'Capacity Summary'!$H$138:$BG$138,0))&lt;&gt;0,INDEX('Capacity Summary'!$H$139:$BG$238,MATCH('Capacity Backing (Hide)'!BX$132,'Capacity Summary'!$B$139:$B$238,0),MATCH('Capacity Backing (Hide)'!$A183,'Capacity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3"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(Hide)'!$A183,'Capacity Summary'!$H$138:$BG$138,0))="x",INDEX('Capacity Summary'!$C$139:$E$238,MATCH('Capacity Backing (Hide)'!BY$132,'Capacity Summary'!$B$139:$B$238,0),4),IF(INDEX('Capacity Summary'!$H$139:$BG$238,MATCH('Capacity Backing (Hide)'!BY$132,'Capacity Summary'!$B$139:$B$238,0),MATCH('Capacity Backing (Hide)'!$A183,'Capacity Summary'!$H$138:$BG$138,0))&lt;&gt;0,INDEX('Capacity Summary'!$H$139:$BG$238,MATCH('Capacity Backing (Hide)'!BY$132,'Capacity Summary'!$B$139:$B$238,0),MATCH('Capacity Backing (Hide)'!$A183,'Capacity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3"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(Hide)'!$A183,'Capacity Summary'!$H$138:$BG$138,0))="x",INDEX('Capacity Summary'!$C$139:$E$238,MATCH('Capacity Backing (Hide)'!BZ$132,'Capacity Summary'!$B$139:$B$238,0),4),IF(INDEX('Capacity Summary'!$H$139:$BG$238,MATCH('Capacity Backing (Hide)'!BZ$132,'Capacity Summary'!$B$139:$B$238,0),MATCH('Capacity Backing (Hide)'!$A183,'Capacity Summary'!$H$138:$BG$138,0))&lt;&gt;0,INDEX('Capacity Summary'!$H$139:$BG$238,MATCH('Capacity Backing (Hide)'!BZ$132,'Capacity Summary'!$B$139:$B$238,0),MATCH('Capacity Backing (Hide)'!$A183,'Capacity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3"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(Hide)'!$A183,'Capacity Summary'!$H$138:$BG$138,0))="x",INDEX('Capacity Summary'!$C$139:$E$238,MATCH('Capacity Backing (Hide)'!CA$132,'Capacity Summary'!$B$139:$B$238,0),4),IF(INDEX('Capacity Summary'!$H$139:$BG$238,MATCH('Capacity Backing (Hide)'!CA$132,'Capacity Summary'!$B$139:$B$238,0),MATCH('Capacity Backing (Hide)'!$A183,'Capacity Summary'!$H$138:$BG$138,0))&lt;&gt;0,INDEX('Capacity Summary'!$H$139:$BG$238,MATCH('Capacity Backing (Hide)'!CA$132,'Capacity Summary'!$B$139:$B$238,0),MATCH('Capacity Backing (Hide)'!$A183,'Capacity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3"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(Hide)'!$A183,'Capacity Summary'!$H$138:$BG$138,0))="x",INDEX('Capacity Summary'!$C$139:$E$238,MATCH('Capacity Backing (Hide)'!CB$132,'Capacity Summary'!$B$139:$B$238,0),4),IF(INDEX('Capacity Summary'!$H$139:$BG$238,MATCH('Capacity Backing (Hide)'!CB$132,'Capacity Summary'!$B$139:$B$238,0),MATCH('Capacity Backing (Hide)'!$A183,'Capacity Summary'!$H$138:$BG$138,0))&lt;&gt;0,INDEX('Capacity Summary'!$H$139:$BG$238,MATCH('Capacity Backing (Hide)'!CB$132,'Capacity Summary'!$B$139:$B$238,0),MATCH('Capacity Backing (Hide)'!$A183,'Capacity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3"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(Hide)'!$A183,'Capacity Summary'!$H$138:$BG$138,0))="x",INDEX('Capacity Summary'!$C$139:$E$238,MATCH('Capacity Backing (Hide)'!CC$132,'Capacity Summary'!$B$139:$B$238,0),4),IF(INDEX('Capacity Summary'!$H$139:$BG$238,MATCH('Capacity Backing (Hide)'!CC$132,'Capacity Summary'!$B$139:$B$238,0),MATCH('Capacity Backing (Hide)'!$A183,'Capacity Summary'!$H$138:$BG$138,0))&lt;&gt;0,INDEX('Capacity Summary'!$H$139:$BG$238,MATCH('Capacity Backing (Hide)'!CC$132,'Capacity Summary'!$B$139:$B$238,0),MATCH('Capacity Backing (Hide)'!$A183,'Capacity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3"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(Hide)'!$A183,'Capacity Summary'!$H$138:$BG$138,0))="x",INDEX('Capacity Summary'!$C$139:$E$238,MATCH('Capacity Backing (Hide)'!CD$132,'Capacity Summary'!$B$139:$B$238,0),4),IF(INDEX('Capacity Summary'!$H$139:$BG$238,MATCH('Capacity Backing (Hide)'!CD$132,'Capacity Summary'!$B$139:$B$238,0),MATCH('Capacity Backing (Hide)'!$A183,'Capacity Summary'!$H$138:$BG$138,0))&lt;&gt;0,INDEX('Capacity Summary'!$H$139:$BG$238,MATCH('Capacity Backing (Hide)'!CD$132,'Capacity Summary'!$B$139:$B$238,0),MATCH('Capacity Backing (Hide)'!$A183,'Capacity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3"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(Hide)'!$A183,'Capacity Summary'!$H$138:$BG$138,0))="x",INDEX('Capacity Summary'!$C$139:$E$238,MATCH('Capacity Backing (Hide)'!CE$132,'Capacity Summary'!$B$139:$B$238,0),4),IF(INDEX('Capacity Summary'!$H$139:$BG$238,MATCH('Capacity Backing (Hide)'!CE$132,'Capacity Summary'!$B$139:$B$238,0),MATCH('Capacity Backing (Hide)'!$A183,'Capacity Summary'!$H$138:$BG$138,0))&lt;&gt;0,INDEX('Capacity Summary'!$H$139:$BG$238,MATCH('Capacity Backing (Hide)'!CE$132,'Capacity Summary'!$B$139:$B$238,0),MATCH('Capacity Backing (Hide)'!$A183,'Capacity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3"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(Hide)'!$A183,'Capacity Summary'!$H$138:$BG$138,0))="x",INDEX('Capacity Summary'!$C$139:$E$238,MATCH('Capacity Backing (Hide)'!CF$132,'Capacity Summary'!$B$139:$B$238,0),4),IF(INDEX('Capacity Summary'!$H$139:$BG$238,MATCH('Capacity Backing (Hide)'!CF$132,'Capacity Summary'!$B$139:$B$238,0),MATCH('Capacity Backing (Hide)'!$A183,'Capacity Summary'!$H$138:$BG$138,0))&lt;&gt;0,INDEX('Capacity Summary'!$H$139:$BG$238,MATCH('Capacity Backing (Hide)'!CF$132,'Capacity Summary'!$B$139:$B$238,0),MATCH('Capacity Backing (Hide)'!$A183,'Capacity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3"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(Hide)'!$A183,'Capacity Summary'!$H$138:$BG$138,0))="x",INDEX('Capacity Summary'!$C$139:$E$238,MATCH('Capacity Backing (Hide)'!CG$132,'Capacity Summary'!$B$139:$B$238,0),4),IF(INDEX('Capacity Summary'!$H$139:$BG$238,MATCH('Capacity Backing (Hide)'!CG$132,'Capacity Summary'!$B$139:$B$238,0),MATCH('Capacity Backing (Hide)'!$A183,'Capacity Summary'!$H$138:$BG$138,0))&lt;&gt;0,INDEX('Capacity Summary'!$H$139:$BG$238,MATCH('Capacity Backing (Hide)'!CG$132,'Capacity Summary'!$B$139:$B$238,0),MATCH('Capacity Backing (Hide)'!$A183,'Capacity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3"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(Hide)'!$A183,'Capacity Summary'!$H$138:$BG$138,0))="x",INDEX('Capacity Summary'!$C$139:$E$238,MATCH('Capacity Backing (Hide)'!CH$132,'Capacity Summary'!$B$139:$B$238,0),4),IF(INDEX('Capacity Summary'!$H$139:$BG$238,MATCH('Capacity Backing (Hide)'!CH$132,'Capacity Summary'!$B$139:$B$238,0),MATCH('Capacity Backing (Hide)'!$A183,'Capacity Summary'!$H$138:$BG$138,0))&lt;&gt;0,INDEX('Capacity Summary'!$H$139:$BG$238,MATCH('Capacity Backing (Hide)'!CH$132,'Capacity Summary'!$B$139:$B$238,0),MATCH('Capacity Backing (Hide)'!$A183,'Capacity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3"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(Hide)'!$A183,'Capacity Summary'!$H$138:$BG$138,0))="x",INDEX('Capacity Summary'!$C$139:$E$238,MATCH('Capacity Backing (Hide)'!CI$132,'Capacity Summary'!$B$139:$B$238,0),4),IF(INDEX('Capacity Summary'!$H$139:$BG$238,MATCH('Capacity Backing (Hide)'!CI$132,'Capacity Summary'!$B$139:$B$238,0),MATCH('Capacity Backing (Hide)'!$A183,'Capacity Summary'!$H$138:$BG$138,0))&lt;&gt;0,INDEX('Capacity Summary'!$H$139:$BG$238,MATCH('Capacity Backing (Hide)'!CI$132,'Capacity Summary'!$B$139:$B$238,0),MATCH('Capacity Backing (Hide)'!$A183,'Capacity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3"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(Hide)'!$A183,'Capacity Summary'!$H$138:$BG$138,0))="x",INDEX('Capacity Summary'!$C$139:$E$238,MATCH('Capacity Backing (Hide)'!CJ$132,'Capacity Summary'!$B$139:$B$238,0),4),IF(INDEX('Capacity Summary'!$H$139:$BG$238,MATCH('Capacity Backing (Hide)'!CJ$132,'Capacity Summary'!$B$139:$B$238,0),MATCH('Capacity Backing (Hide)'!$A183,'Capacity Summary'!$H$138:$BG$138,0))&lt;&gt;0,INDEX('Capacity Summary'!$H$139:$BG$238,MATCH('Capacity Backing (Hide)'!CJ$132,'Capacity Summary'!$B$139:$B$238,0),MATCH('Capacity Backing (Hide)'!$A183,'Capacity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3"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(Hide)'!$A183,'Capacity Summary'!$H$138:$BG$138,0))="x",INDEX('Capacity Summary'!$C$139:$E$238,MATCH('Capacity Backing (Hide)'!CK$132,'Capacity Summary'!$B$139:$B$238,0),4),IF(INDEX('Capacity Summary'!$H$139:$BG$238,MATCH('Capacity Backing (Hide)'!CK$132,'Capacity Summary'!$B$139:$B$238,0),MATCH('Capacity Backing (Hide)'!$A183,'Capacity Summary'!$H$138:$BG$138,0))&lt;&gt;0,INDEX('Capacity Summary'!$H$139:$BG$238,MATCH('Capacity Backing (Hide)'!CK$132,'Capacity Summary'!$B$139:$B$238,0),MATCH('Capacity Backing (Hide)'!$A183,'Capacity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3"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(Hide)'!$A183,'Capacity Summary'!$H$138:$BG$138,0))="x",INDEX('Capacity Summary'!$C$139:$E$238,MATCH('Capacity Backing (Hide)'!CL$132,'Capacity Summary'!$B$139:$B$238,0),4),IF(INDEX('Capacity Summary'!$H$139:$BG$238,MATCH('Capacity Backing (Hide)'!CL$132,'Capacity Summary'!$B$139:$B$238,0),MATCH('Capacity Backing (Hide)'!$A183,'Capacity Summary'!$H$138:$BG$138,0))&lt;&gt;0,INDEX('Capacity Summary'!$H$139:$BG$238,MATCH('Capacity Backing (Hide)'!CL$132,'Capacity Summary'!$B$139:$B$238,0),MATCH('Capacity Backing (Hide)'!$A183,'Capacity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3"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(Hide)'!$A183,'Capacity Summary'!$H$138:$BG$138,0))="x",INDEX('Capacity Summary'!$C$139:$E$238,MATCH('Capacity Backing (Hide)'!CM$132,'Capacity Summary'!$B$139:$B$238,0),4),IF(INDEX('Capacity Summary'!$H$139:$BG$238,MATCH('Capacity Backing (Hide)'!CM$132,'Capacity Summary'!$B$139:$B$238,0),MATCH('Capacity Backing (Hide)'!$A183,'Capacity Summary'!$H$138:$BG$138,0))&lt;&gt;0,INDEX('Capacity Summary'!$H$139:$BG$238,MATCH('Capacity Backing (Hide)'!CM$132,'Capacity Summary'!$B$139:$B$238,0),MATCH('Capacity Backing (Hide)'!$A183,'Capacity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3"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(Hide)'!$A183,'Capacity Summary'!$H$138:$BG$138,0))="x",INDEX('Capacity Summary'!$C$139:$E$238,MATCH('Capacity Backing (Hide)'!CN$132,'Capacity Summary'!$B$139:$B$238,0),4),IF(INDEX('Capacity Summary'!$H$139:$BG$238,MATCH('Capacity Backing (Hide)'!CN$132,'Capacity Summary'!$B$139:$B$238,0),MATCH('Capacity Backing (Hide)'!$A183,'Capacity Summary'!$H$138:$BG$138,0))&lt;&gt;0,INDEX('Capacity Summary'!$H$139:$BG$238,MATCH('Capacity Backing (Hide)'!CN$132,'Capacity Summary'!$B$139:$B$238,0),MATCH('Capacity Backing (Hide)'!$A183,'Capacity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3"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(Hide)'!$A183,'Capacity Summary'!$H$138:$BG$138,0))="x",INDEX('Capacity Summary'!$C$139:$E$238,MATCH('Capacity Backing (Hide)'!CO$132,'Capacity Summary'!$B$139:$B$238,0),4),IF(INDEX('Capacity Summary'!$H$139:$BG$238,MATCH('Capacity Backing (Hide)'!CO$132,'Capacity Summary'!$B$139:$B$238,0),MATCH('Capacity Backing (Hide)'!$A183,'Capacity Summary'!$H$138:$BG$138,0))&lt;&gt;0,INDEX('Capacity Summary'!$H$139:$BG$238,MATCH('Capacity Backing (Hide)'!CO$132,'Capacity Summary'!$B$139:$B$238,0),MATCH('Capacity Backing (Hide)'!$A183,'Capacity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3"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(Hide)'!$A183,'Capacity Summary'!$H$138:$BG$138,0))="x",INDEX('Capacity Summary'!$C$139:$E$238,MATCH('Capacity Backing (Hide)'!CP$132,'Capacity Summary'!$B$139:$B$238,0),4),IF(INDEX('Capacity Summary'!$H$139:$BG$238,MATCH('Capacity Backing (Hide)'!CP$132,'Capacity Summary'!$B$139:$B$238,0),MATCH('Capacity Backing (Hide)'!$A183,'Capacity Summary'!$H$138:$BG$138,0))&lt;&gt;0,INDEX('Capacity Summary'!$H$139:$BG$238,MATCH('Capacity Backing (Hide)'!CP$132,'Capacity Summary'!$B$139:$B$238,0),MATCH('Capacity Backing (Hide)'!$A183,'Capacity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3"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(Hide)'!$A183,'Capacity Summary'!$H$138:$BG$138,0))="x",INDEX('Capacity Summary'!$C$139:$E$238,MATCH('Capacity Backing (Hide)'!CQ$132,'Capacity Summary'!$B$139:$B$238,0),4),IF(INDEX('Capacity Summary'!$H$139:$BG$238,MATCH('Capacity Backing (Hide)'!CQ$132,'Capacity Summary'!$B$139:$B$238,0),MATCH('Capacity Backing (Hide)'!$A183,'Capacity Summary'!$H$138:$BG$138,0))&lt;&gt;0,INDEX('Capacity Summary'!$H$139:$BG$238,MATCH('Capacity Backing (Hide)'!CQ$132,'Capacity Summary'!$B$139:$B$238,0),MATCH('Capacity Backing (Hide)'!$A183,'Capacity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3"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(Hide)'!$A183,'Capacity Summary'!$H$138:$BG$138,0))="x",INDEX('Capacity Summary'!$C$139:$E$238,MATCH('Capacity Backing (Hide)'!CR$132,'Capacity Summary'!$B$139:$B$238,0),4),IF(INDEX('Capacity Summary'!$H$139:$BG$238,MATCH('Capacity Backing (Hide)'!CR$132,'Capacity Summary'!$B$139:$B$238,0),MATCH('Capacity Backing (Hide)'!$A183,'Capacity Summary'!$H$138:$BG$138,0))&lt;&gt;0,INDEX('Capacity Summary'!$H$139:$BG$238,MATCH('Capacity Backing (Hide)'!CR$132,'Capacity Summary'!$B$139:$B$238,0),MATCH('Capacity Backing (Hide)'!$A183,'Capacity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3"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(Hide)'!$A183,'Capacity Summary'!$H$138:$BG$138,0))="x",INDEX('Capacity Summary'!$C$139:$E$238,MATCH('Capacity Backing (Hide)'!CS$132,'Capacity Summary'!$B$139:$B$238,0),4),IF(INDEX('Capacity Summary'!$H$139:$BG$238,MATCH('Capacity Backing (Hide)'!CS$132,'Capacity Summary'!$B$139:$B$238,0),MATCH('Capacity Backing (Hide)'!$A183,'Capacity Summary'!$H$138:$BG$138,0))&lt;&gt;0,INDEX('Capacity Summary'!$H$139:$BG$238,MATCH('Capacity Backing (Hide)'!CS$132,'Capacity Summary'!$B$139:$B$238,0),MATCH('Capacity Backing (Hide)'!$A183,'Capacity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3"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(Hide)'!$A183,'Capacity Summary'!$H$138:$BG$138,0))="x",INDEX('Capacity Summary'!$C$139:$E$238,MATCH('Capacity Backing (Hide)'!CT$132,'Capacity Summary'!$B$139:$B$238,0),4),IF(INDEX('Capacity Summary'!$H$139:$BG$238,MATCH('Capacity Backing (Hide)'!CT$132,'Capacity Summary'!$B$139:$B$238,0),MATCH('Capacity Backing (Hide)'!$A183,'Capacity Summary'!$H$138:$BG$138,0))&lt;&gt;0,INDEX('Capacity Summary'!$H$139:$BG$238,MATCH('Capacity Backing (Hide)'!CT$132,'Capacity Summary'!$B$139:$B$238,0),MATCH('Capacity Backing (Hide)'!$A183,'Capacity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3"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(Hide)'!$A183,'Capacity Summary'!$H$138:$BG$138,0))="x",INDEX('Capacity Summary'!$C$139:$E$238,MATCH('Capacity Backing (Hide)'!CU$132,'Capacity Summary'!$B$139:$B$238,0),4),IF(INDEX('Capacity Summary'!$H$139:$BG$238,MATCH('Capacity Backing (Hide)'!CU$132,'Capacity Summary'!$B$139:$B$238,0),MATCH('Capacity Backing (Hide)'!$A183,'Capacity Summary'!$H$138:$BG$138,0))&lt;&gt;0,INDEX('Capacity Summary'!$H$139:$BG$238,MATCH('Capacity Backing (Hide)'!CU$132,'Capacity Summary'!$B$139:$B$238,0),MATCH('Capacity Backing (Hide)'!$A183,'Capacity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3"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(Hide)'!$A183,'Capacity Summary'!$H$138:$BG$138,0))="x",INDEX('Capacity Summary'!$C$139:$E$238,MATCH('Capacity Backing (Hide)'!CV$132,'Capacity Summary'!$B$139:$B$238,0),4),IF(INDEX('Capacity Summary'!$H$139:$BG$238,MATCH('Capacity Backing (Hide)'!CV$132,'Capacity Summary'!$B$139:$B$238,0),MATCH('Capacity Backing (Hide)'!$A183,'Capacity Summary'!$H$138:$BG$138,0))&lt;&gt;0,INDEX('Capacity Summary'!$H$139:$BG$238,MATCH('Capacity Backing (Hide)'!CV$132,'Capacity Summary'!$B$139:$B$238,0),MATCH('Capacity Backing (Hide)'!$A183,'Capacity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3"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(Hide)'!$A183,'Capacity Summary'!$H$138:$BG$138,0))="x",INDEX('Capacity Summary'!$C$139:$E$238,MATCH('Capacity Backing (Hide)'!CW$132,'Capacity Summary'!$B$139:$B$238,0),4),IF(INDEX('Capacity Summary'!$H$139:$BG$238,MATCH('Capacity Backing (Hide)'!CW$132,'Capacity Summary'!$B$139:$B$238,0),MATCH('Capacity Backing (Hide)'!$A183,'Capacity Summary'!$H$138:$BG$138,0))&lt;&gt;0,INDEX('Capacity Summary'!$H$139:$BG$238,MATCH('Capacity Backing (Hide)'!CW$132,'Capacity Summary'!$B$139:$B$238,0),MATCH('Capacity Backing (Hide)'!$A183,'Capacity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4" spans="1:101" x14ac:dyDescent="0.35">
      <c r="A184" s="2">
        <f ca="1">'Required Capacity (Hide)'!E54</f>
        <v>44571</v>
      </c>
      <c r="B184"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(Hide)'!$A184,'Capacity Summary'!$H$138:$BG$138,0))="x",INDEX('Capacity Summary'!$C$139:$E$238,MATCH('Capacity Backing (Hide)'!B$132,'Capacity Summary'!$B$139:$B$238,0),4),IF(INDEX('Capacity Summary'!$H$139:$BG$238,MATCH('Capacity Backing (Hide)'!B$132,'Capacity Summary'!$B$139:$B$238,0),MATCH('Capacity Backing (Hide)'!$A184,'Capacity Summary'!$H$138:$BG$138,0))&lt;&gt;0,INDEX('Capacity Summary'!$H$139:$BG$238,MATCH('Capacity Backing (Hide)'!B$132,'Capacity Summary'!$B$139:$B$238,0),MATCH('Capacity Backing (Hide)'!$A184,'Capacity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4"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(Hide)'!$A184,'Capacity Summary'!$H$138:$BG$138,0))="x",INDEX('Capacity Summary'!$C$139:$E$238,MATCH('Capacity Backing (Hide)'!C$132,'Capacity Summary'!$B$139:$B$238,0),4),IF(INDEX('Capacity Summary'!$H$139:$BG$238,MATCH('Capacity Backing (Hide)'!C$132,'Capacity Summary'!$B$139:$B$238,0),MATCH('Capacity Backing (Hide)'!$A184,'Capacity Summary'!$H$138:$BG$138,0))&lt;&gt;0,INDEX('Capacity Summary'!$H$139:$BG$238,MATCH('Capacity Backing (Hide)'!C$132,'Capacity Summary'!$B$139:$B$238,0),MATCH('Capacity Backing (Hide)'!$A184,'Capacity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4"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(Hide)'!$A184,'Capacity Summary'!$H$138:$BG$138,0))="x",INDEX('Capacity Summary'!$C$139:$E$238,MATCH('Capacity Backing (Hide)'!D$132,'Capacity Summary'!$B$139:$B$238,0),4),IF(INDEX('Capacity Summary'!$H$139:$BG$238,MATCH('Capacity Backing (Hide)'!D$132,'Capacity Summary'!$B$139:$B$238,0),MATCH('Capacity Backing (Hide)'!$A184,'Capacity Summary'!$H$138:$BG$138,0))&lt;&gt;0,INDEX('Capacity Summary'!$H$139:$BG$238,MATCH('Capacity Backing (Hide)'!D$132,'Capacity Summary'!$B$139:$B$238,0),MATCH('Capacity Backing (Hide)'!$A184,'Capacity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4"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(Hide)'!$A184,'Capacity Summary'!$H$138:$BG$138,0))="x",INDEX('Capacity Summary'!$C$139:$E$238,MATCH('Capacity Backing (Hide)'!E$132,'Capacity Summary'!$B$139:$B$238,0),4),IF(INDEX('Capacity Summary'!$H$139:$BG$238,MATCH('Capacity Backing (Hide)'!E$132,'Capacity Summary'!$B$139:$B$238,0),MATCH('Capacity Backing (Hide)'!$A184,'Capacity Summary'!$H$138:$BG$138,0))&lt;&gt;0,INDEX('Capacity Summary'!$H$139:$BG$238,MATCH('Capacity Backing (Hide)'!E$132,'Capacity Summary'!$B$139:$B$238,0),MATCH('Capacity Backing (Hide)'!$A184,'Capacity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4"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(Hide)'!$A184,'Capacity Summary'!$H$138:$BG$138,0))="x",INDEX('Capacity Summary'!$C$139:$E$238,MATCH('Capacity Backing (Hide)'!F$132,'Capacity Summary'!$B$139:$B$238,0),4),IF(INDEX('Capacity Summary'!$H$139:$BG$238,MATCH('Capacity Backing (Hide)'!F$132,'Capacity Summary'!$B$139:$B$238,0),MATCH('Capacity Backing (Hide)'!$A184,'Capacity Summary'!$H$138:$BG$138,0))&lt;&gt;0,INDEX('Capacity Summary'!$H$139:$BG$238,MATCH('Capacity Backing (Hide)'!F$132,'Capacity Summary'!$B$139:$B$238,0),MATCH('Capacity Backing (Hide)'!$A184,'Capacity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4"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(Hide)'!$A184,'Capacity Summary'!$H$138:$BG$138,0))="x",INDEX('Capacity Summary'!$C$139:$E$238,MATCH('Capacity Backing (Hide)'!G$132,'Capacity Summary'!$B$139:$B$238,0),4),IF(INDEX('Capacity Summary'!$H$139:$BG$238,MATCH('Capacity Backing (Hide)'!G$132,'Capacity Summary'!$B$139:$B$238,0),MATCH('Capacity Backing (Hide)'!$A184,'Capacity Summary'!$H$138:$BG$138,0))&lt;&gt;0,INDEX('Capacity Summary'!$H$139:$BG$238,MATCH('Capacity Backing (Hide)'!G$132,'Capacity Summary'!$B$139:$B$238,0),MATCH('Capacity Backing (Hide)'!$A184,'Capacity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4"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(Hide)'!$A184,'Capacity Summary'!$H$138:$BG$138,0))="x",INDEX('Capacity Summary'!$C$139:$E$238,MATCH('Capacity Backing (Hide)'!H$132,'Capacity Summary'!$B$139:$B$238,0),4),IF(INDEX('Capacity Summary'!$H$139:$BG$238,MATCH('Capacity Backing (Hide)'!H$132,'Capacity Summary'!$B$139:$B$238,0),MATCH('Capacity Backing (Hide)'!$A184,'Capacity Summary'!$H$138:$BG$138,0))&lt;&gt;0,INDEX('Capacity Summary'!$H$139:$BG$238,MATCH('Capacity Backing (Hide)'!H$132,'Capacity Summary'!$B$139:$B$238,0),MATCH('Capacity Backing (Hide)'!$A184,'Capacity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4"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(Hide)'!$A184,'Capacity Summary'!$H$138:$BG$138,0))="x",INDEX('Capacity Summary'!$C$139:$E$238,MATCH('Capacity Backing (Hide)'!I$132,'Capacity Summary'!$B$139:$B$238,0),4),IF(INDEX('Capacity Summary'!$H$139:$BG$238,MATCH('Capacity Backing (Hide)'!I$132,'Capacity Summary'!$B$139:$B$238,0),MATCH('Capacity Backing (Hide)'!$A184,'Capacity Summary'!$H$138:$BG$138,0))&lt;&gt;0,INDEX('Capacity Summary'!$H$139:$BG$238,MATCH('Capacity Backing (Hide)'!I$132,'Capacity Summary'!$B$139:$B$238,0),MATCH('Capacity Backing (Hide)'!$A184,'Capacity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4"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(Hide)'!$A184,'Capacity Summary'!$H$138:$BG$138,0))="x",INDEX('Capacity Summary'!$C$139:$E$238,MATCH('Capacity Backing (Hide)'!J$132,'Capacity Summary'!$B$139:$B$238,0),4),IF(INDEX('Capacity Summary'!$H$139:$BG$238,MATCH('Capacity Backing (Hide)'!J$132,'Capacity Summary'!$B$139:$B$238,0),MATCH('Capacity Backing (Hide)'!$A184,'Capacity Summary'!$H$138:$BG$138,0))&lt;&gt;0,INDEX('Capacity Summary'!$H$139:$BG$238,MATCH('Capacity Backing (Hide)'!J$132,'Capacity Summary'!$B$139:$B$238,0),MATCH('Capacity Backing (Hide)'!$A184,'Capacity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4"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(Hide)'!$A184,'Capacity Summary'!$H$138:$BG$138,0))="x",INDEX('Capacity Summary'!$C$139:$E$238,MATCH('Capacity Backing (Hide)'!K$132,'Capacity Summary'!$B$139:$B$238,0),4),IF(INDEX('Capacity Summary'!$H$139:$BG$238,MATCH('Capacity Backing (Hide)'!K$132,'Capacity Summary'!$B$139:$B$238,0),MATCH('Capacity Backing (Hide)'!$A184,'Capacity Summary'!$H$138:$BG$138,0))&lt;&gt;0,INDEX('Capacity Summary'!$H$139:$BG$238,MATCH('Capacity Backing (Hide)'!K$132,'Capacity Summary'!$B$139:$B$238,0),MATCH('Capacity Backing (Hide)'!$A184,'Capacity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4"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(Hide)'!$A184,'Capacity Summary'!$H$138:$BG$138,0))="x",INDEX('Capacity Summary'!$C$139:$E$238,MATCH('Capacity Backing (Hide)'!L$132,'Capacity Summary'!$B$139:$B$238,0),4),IF(INDEX('Capacity Summary'!$H$139:$BG$238,MATCH('Capacity Backing (Hide)'!L$132,'Capacity Summary'!$B$139:$B$238,0),MATCH('Capacity Backing (Hide)'!$A184,'Capacity Summary'!$H$138:$BG$138,0))&lt;&gt;0,INDEX('Capacity Summary'!$H$139:$BG$238,MATCH('Capacity Backing (Hide)'!L$132,'Capacity Summary'!$B$139:$B$238,0),MATCH('Capacity Backing (Hide)'!$A184,'Capacity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4"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(Hide)'!$A184,'Capacity Summary'!$H$138:$BG$138,0))="x",INDEX('Capacity Summary'!$C$139:$E$238,MATCH('Capacity Backing (Hide)'!M$132,'Capacity Summary'!$B$139:$B$238,0),4),IF(INDEX('Capacity Summary'!$H$139:$BG$238,MATCH('Capacity Backing (Hide)'!M$132,'Capacity Summary'!$B$139:$B$238,0),MATCH('Capacity Backing (Hide)'!$A184,'Capacity Summary'!$H$138:$BG$138,0))&lt;&gt;0,INDEX('Capacity Summary'!$H$139:$BG$238,MATCH('Capacity Backing (Hide)'!M$132,'Capacity Summary'!$B$139:$B$238,0),MATCH('Capacity Backing (Hide)'!$A184,'Capacity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4"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(Hide)'!$A184,'Capacity Summary'!$H$138:$BG$138,0))="x",INDEX('Capacity Summary'!$C$139:$E$238,MATCH('Capacity Backing (Hide)'!N$132,'Capacity Summary'!$B$139:$B$238,0),4),IF(INDEX('Capacity Summary'!$H$139:$BG$238,MATCH('Capacity Backing (Hide)'!N$132,'Capacity Summary'!$B$139:$B$238,0),MATCH('Capacity Backing (Hide)'!$A184,'Capacity Summary'!$H$138:$BG$138,0))&lt;&gt;0,INDEX('Capacity Summary'!$H$139:$BG$238,MATCH('Capacity Backing (Hide)'!N$132,'Capacity Summary'!$B$139:$B$238,0),MATCH('Capacity Backing (Hide)'!$A184,'Capacity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4"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(Hide)'!$A184,'Capacity Summary'!$H$138:$BG$138,0))="x",INDEX('Capacity Summary'!$C$139:$E$238,MATCH('Capacity Backing (Hide)'!O$132,'Capacity Summary'!$B$139:$B$238,0),4),IF(INDEX('Capacity Summary'!$H$139:$BG$238,MATCH('Capacity Backing (Hide)'!O$132,'Capacity Summary'!$B$139:$B$238,0),MATCH('Capacity Backing (Hide)'!$A184,'Capacity Summary'!$H$138:$BG$138,0))&lt;&gt;0,INDEX('Capacity Summary'!$H$139:$BG$238,MATCH('Capacity Backing (Hide)'!O$132,'Capacity Summary'!$B$139:$B$238,0),MATCH('Capacity Backing (Hide)'!$A184,'Capacity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4"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(Hide)'!$A184,'Capacity Summary'!$H$138:$BG$138,0))="x",INDEX('Capacity Summary'!$C$139:$E$238,MATCH('Capacity Backing (Hide)'!P$132,'Capacity Summary'!$B$139:$B$238,0),4),IF(INDEX('Capacity Summary'!$H$139:$BG$238,MATCH('Capacity Backing (Hide)'!P$132,'Capacity Summary'!$B$139:$B$238,0),MATCH('Capacity Backing (Hide)'!$A184,'Capacity Summary'!$H$138:$BG$138,0))&lt;&gt;0,INDEX('Capacity Summary'!$H$139:$BG$238,MATCH('Capacity Backing (Hide)'!P$132,'Capacity Summary'!$B$139:$B$238,0),MATCH('Capacity Backing (Hide)'!$A184,'Capacity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4"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(Hide)'!$A184,'Capacity Summary'!$H$138:$BG$138,0))="x",INDEX('Capacity Summary'!$C$139:$E$238,MATCH('Capacity Backing (Hide)'!Q$132,'Capacity Summary'!$B$139:$B$238,0),4),IF(INDEX('Capacity Summary'!$H$139:$BG$238,MATCH('Capacity Backing (Hide)'!Q$132,'Capacity Summary'!$B$139:$B$238,0),MATCH('Capacity Backing (Hide)'!$A184,'Capacity Summary'!$H$138:$BG$138,0))&lt;&gt;0,INDEX('Capacity Summary'!$H$139:$BG$238,MATCH('Capacity Backing (Hide)'!Q$132,'Capacity Summary'!$B$139:$B$238,0),MATCH('Capacity Backing (Hide)'!$A184,'Capacity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4"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(Hide)'!$A184,'Capacity Summary'!$H$138:$BG$138,0))="x",INDEX('Capacity Summary'!$C$139:$E$238,MATCH('Capacity Backing (Hide)'!R$132,'Capacity Summary'!$B$139:$B$238,0),4),IF(INDEX('Capacity Summary'!$H$139:$BG$238,MATCH('Capacity Backing (Hide)'!R$132,'Capacity Summary'!$B$139:$B$238,0),MATCH('Capacity Backing (Hide)'!$A184,'Capacity Summary'!$H$138:$BG$138,0))&lt;&gt;0,INDEX('Capacity Summary'!$H$139:$BG$238,MATCH('Capacity Backing (Hide)'!R$132,'Capacity Summary'!$B$139:$B$238,0),MATCH('Capacity Backing (Hide)'!$A184,'Capacity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4"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(Hide)'!$A184,'Capacity Summary'!$H$138:$BG$138,0))="x",INDEX('Capacity Summary'!$C$139:$E$238,MATCH('Capacity Backing (Hide)'!S$132,'Capacity Summary'!$B$139:$B$238,0),4),IF(INDEX('Capacity Summary'!$H$139:$BG$238,MATCH('Capacity Backing (Hide)'!S$132,'Capacity Summary'!$B$139:$B$238,0),MATCH('Capacity Backing (Hide)'!$A184,'Capacity Summary'!$H$138:$BG$138,0))&lt;&gt;0,INDEX('Capacity Summary'!$H$139:$BG$238,MATCH('Capacity Backing (Hide)'!S$132,'Capacity Summary'!$B$139:$B$238,0),MATCH('Capacity Backing (Hide)'!$A184,'Capacity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4"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(Hide)'!$A184,'Capacity Summary'!$H$138:$BG$138,0))="x",INDEX('Capacity Summary'!$C$139:$E$238,MATCH('Capacity Backing (Hide)'!T$132,'Capacity Summary'!$B$139:$B$238,0),4),IF(INDEX('Capacity Summary'!$H$139:$BG$238,MATCH('Capacity Backing (Hide)'!T$132,'Capacity Summary'!$B$139:$B$238,0),MATCH('Capacity Backing (Hide)'!$A184,'Capacity Summary'!$H$138:$BG$138,0))&lt;&gt;0,INDEX('Capacity Summary'!$H$139:$BG$238,MATCH('Capacity Backing (Hide)'!T$132,'Capacity Summary'!$B$139:$B$238,0),MATCH('Capacity Backing (Hide)'!$A184,'Capacity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4"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(Hide)'!$A184,'Capacity Summary'!$H$138:$BG$138,0))="x",INDEX('Capacity Summary'!$C$139:$E$238,MATCH('Capacity Backing (Hide)'!U$132,'Capacity Summary'!$B$139:$B$238,0),4),IF(INDEX('Capacity Summary'!$H$139:$BG$238,MATCH('Capacity Backing (Hide)'!U$132,'Capacity Summary'!$B$139:$B$238,0),MATCH('Capacity Backing (Hide)'!$A184,'Capacity Summary'!$H$138:$BG$138,0))&lt;&gt;0,INDEX('Capacity Summary'!$H$139:$BG$238,MATCH('Capacity Backing (Hide)'!U$132,'Capacity Summary'!$B$139:$B$238,0),MATCH('Capacity Backing (Hide)'!$A184,'Capacity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4"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(Hide)'!$A184,'Capacity Summary'!$H$138:$BG$138,0))="x",INDEX('Capacity Summary'!$C$139:$E$238,MATCH('Capacity Backing (Hide)'!V$132,'Capacity Summary'!$B$139:$B$238,0),4),IF(INDEX('Capacity Summary'!$H$139:$BG$238,MATCH('Capacity Backing (Hide)'!V$132,'Capacity Summary'!$B$139:$B$238,0),MATCH('Capacity Backing (Hide)'!$A184,'Capacity Summary'!$H$138:$BG$138,0))&lt;&gt;0,INDEX('Capacity Summary'!$H$139:$BG$238,MATCH('Capacity Backing (Hide)'!V$132,'Capacity Summary'!$B$139:$B$238,0),MATCH('Capacity Backing (Hide)'!$A184,'Capacity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4"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(Hide)'!$A184,'Capacity Summary'!$H$138:$BG$138,0))="x",INDEX('Capacity Summary'!$C$139:$E$238,MATCH('Capacity Backing (Hide)'!W$132,'Capacity Summary'!$B$139:$B$238,0),4),IF(INDEX('Capacity Summary'!$H$139:$BG$238,MATCH('Capacity Backing (Hide)'!W$132,'Capacity Summary'!$B$139:$B$238,0),MATCH('Capacity Backing (Hide)'!$A184,'Capacity Summary'!$H$138:$BG$138,0))&lt;&gt;0,INDEX('Capacity Summary'!$H$139:$BG$238,MATCH('Capacity Backing (Hide)'!W$132,'Capacity Summary'!$B$139:$B$238,0),MATCH('Capacity Backing (Hide)'!$A184,'Capacity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4"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(Hide)'!$A184,'Capacity Summary'!$H$138:$BG$138,0))="x",INDEX('Capacity Summary'!$C$139:$E$238,MATCH('Capacity Backing (Hide)'!X$132,'Capacity Summary'!$B$139:$B$238,0),4),IF(INDEX('Capacity Summary'!$H$139:$BG$238,MATCH('Capacity Backing (Hide)'!X$132,'Capacity Summary'!$B$139:$B$238,0),MATCH('Capacity Backing (Hide)'!$A184,'Capacity Summary'!$H$138:$BG$138,0))&lt;&gt;0,INDEX('Capacity Summary'!$H$139:$BG$238,MATCH('Capacity Backing (Hide)'!X$132,'Capacity Summary'!$B$139:$B$238,0),MATCH('Capacity Backing (Hide)'!$A184,'Capacity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4"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(Hide)'!$A184,'Capacity Summary'!$H$138:$BG$138,0))="x",INDEX('Capacity Summary'!$C$139:$E$238,MATCH('Capacity Backing (Hide)'!Y$132,'Capacity Summary'!$B$139:$B$238,0),4),IF(INDEX('Capacity Summary'!$H$139:$BG$238,MATCH('Capacity Backing (Hide)'!Y$132,'Capacity Summary'!$B$139:$B$238,0),MATCH('Capacity Backing (Hide)'!$A184,'Capacity Summary'!$H$138:$BG$138,0))&lt;&gt;0,INDEX('Capacity Summary'!$H$139:$BG$238,MATCH('Capacity Backing (Hide)'!Y$132,'Capacity Summary'!$B$139:$B$238,0),MATCH('Capacity Backing (Hide)'!$A184,'Capacity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4"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(Hide)'!$A184,'Capacity Summary'!$H$138:$BG$138,0))="x",INDEX('Capacity Summary'!$C$139:$E$238,MATCH('Capacity Backing (Hide)'!Z$132,'Capacity Summary'!$B$139:$B$238,0),4),IF(INDEX('Capacity Summary'!$H$139:$BG$238,MATCH('Capacity Backing (Hide)'!Z$132,'Capacity Summary'!$B$139:$B$238,0),MATCH('Capacity Backing (Hide)'!$A184,'Capacity Summary'!$H$138:$BG$138,0))&lt;&gt;0,INDEX('Capacity Summary'!$H$139:$BG$238,MATCH('Capacity Backing (Hide)'!Z$132,'Capacity Summary'!$B$139:$B$238,0),MATCH('Capacity Backing (Hide)'!$A184,'Capacity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4"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(Hide)'!$A184,'Capacity Summary'!$H$138:$BG$138,0))="x",INDEX('Capacity Summary'!$C$139:$E$238,MATCH('Capacity Backing (Hide)'!AA$132,'Capacity Summary'!$B$139:$B$238,0),4),IF(INDEX('Capacity Summary'!$H$139:$BG$238,MATCH('Capacity Backing (Hide)'!AA$132,'Capacity Summary'!$B$139:$B$238,0),MATCH('Capacity Backing (Hide)'!$A184,'Capacity Summary'!$H$138:$BG$138,0))&lt;&gt;0,INDEX('Capacity Summary'!$H$139:$BG$238,MATCH('Capacity Backing (Hide)'!AA$132,'Capacity Summary'!$B$139:$B$238,0),MATCH('Capacity Backing (Hide)'!$A184,'Capacity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4"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(Hide)'!$A184,'Capacity Summary'!$H$138:$BG$138,0))="x",INDEX('Capacity Summary'!$C$139:$E$238,MATCH('Capacity Backing (Hide)'!AB$132,'Capacity Summary'!$B$139:$B$238,0),4),IF(INDEX('Capacity Summary'!$H$139:$BG$238,MATCH('Capacity Backing (Hide)'!AB$132,'Capacity Summary'!$B$139:$B$238,0),MATCH('Capacity Backing (Hide)'!$A184,'Capacity Summary'!$H$138:$BG$138,0))&lt;&gt;0,INDEX('Capacity Summary'!$H$139:$BG$238,MATCH('Capacity Backing (Hide)'!AB$132,'Capacity Summary'!$B$139:$B$238,0),MATCH('Capacity Backing (Hide)'!$A184,'Capacity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4"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(Hide)'!$A184,'Capacity Summary'!$H$138:$BG$138,0))="x",INDEX('Capacity Summary'!$C$139:$E$238,MATCH('Capacity Backing (Hide)'!AC$132,'Capacity Summary'!$B$139:$B$238,0),4),IF(INDEX('Capacity Summary'!$H$139:$BG$238,MATCH('Capacity Backing (Hide)'!AC$132,'Capacity Summary'!$B$139:$B$238,0),MATCH('Capacity Backing (Hide)'!$A184,'Capacity Summary'!$H$138:$BG$138,0))&lt;&gt;0,INDEX('Capacity Summary'!$H$139:$BG$238,MATCH('Capacity Backing (Hide)'!AC$132,'Capacity Summary'!$B$139:$B$238,0),MATCH('Capacity Backing (Hide)'!$A184,'Capacity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4"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(Hide)'!$A184,'Capacity Summary'!$H$138:$BG$138,0))="x",INDEX('Capacity Summary'!$C$139:$E$238,MATCH('Capacity Backing (Hide)'!AD$132,'Capacity Summary'!$B$139:$B$238,0),4),IF(INDEX('Capacity Summary'!$H$139:$BG$238,MATCH('Capacity Backing (Hide)'!AD$132,'Capacity Summary'!$B$139:$B$238,0),MATCH('Capacity Backing (Hide)'!$A184,'Capacity Summary'!$H$138:$BG$138,0))&lt;&gt;0,INDEX('Capacity Summary'!$H$139:$BG$238,MATCH('Capacity Backing (Hide)'!AD$132,'Capacity Summary'!$B$139:$B$238,0),MATCH('Capacity Backing (Hide)'!$A184,'Capacity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4"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(Hide)'!$A184,'Capacity Summary'!$H$138:$BG$138,0))="x",INDEX('Capacity Summary'!$C$139:$E$238,MATCH('Capacity Backing (Hide)'!AE$132,'Capacity Summary'!$B$139:$B$238,0),4),IF(INDEX('Capacity Summary'!$H$139:$BG$238,MATCH('Capacity Backing (Hide)'!AE$132,'Capacity Summary'!$B$139:$B$238,0),MATCH('Capacity Backing (Hide)'!$A184,'Capacity Summary'!$H$138:$BG$138,0))&lt;&gt;0,INDEX('Capacity Summary'!$H$139:$BG$238,MATCH('Capacity Backing (Hide)'!AE$132,'Capacity Summary'!$B$139:$B$238,0),MATCH('Capacity Backing (Hide)'!$A184,'Capacity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4"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(Hide)'!$A184,'Capacity Summary'!$H$138:$BG$138,0))="x",INDEX('Capacity Summary'!$C$139:$E$238,MATCH('Capacity Backing (Hide)'!AF$132,'Capacity Summary'!$B$139:$B$238,0),4),IF(INDEX('Capacity Summary'!$H$139:$BG$238,MATCH('Capacity Backing (Hide)'!AF$132,'Capacity Summary'!$B$139:$B$238,0),MATCH('Capacity Backing (Hide)'!$A184,'Capacity Summary'!$H$138:$BG$138,0))&lt;&gt;0,INDEX('Capacity Summary'!$H$139:$BG$238,MATCH('Capacity Backing (Hide)'!AF$132,'Capacity Summary'!$B$139:$B$238,0),MATCH('Capacity Backing (Hide)'!$A184,'Capacity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4"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(Hide)'!$A184,'Capacity Summary'!$H$138:$BG$138,0))="x",INDEX('Capacity Summary'!$C$139:$E$238,MATCH('Capacity Backing (Hide)'!AG$132,'Capacity Summary'!$B$139:$B$238,0),4),IF(INDEX('Capacity Summary'!$H$139:$BG$238,MATCH('Capacity Backing (Hide)'!AG$132,'Capacity Summary'!$B$139:$B$238,0),MATCH('Capacity Backing (Hide)'!$A184,'Capacity Summary'!$H$138:$BG$138,0))&lt;&gt;0,INDEX('Capacity Summary'!$H$139:$BG$238,MATCH('Capacity Backing (Hide)'!AG$132,'Capacity Summary'!$B$139:$B$238,0),MATCH('Capacity Backing (Hide)'!$A184,'Capacity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4"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(Hide)'!$A184,'Capacity Summary'!$H$138:$BG$138,0))="x",INDEX('Capacity Summary'!$C$139:$E$238,MATCH('Capacity Backing (Hide)'!AH$132,'Capacity Summary'!$B$139:$B$238,0),4),IF(INDEX('Capacity Summary'!$H$139:$BG$238,MATCH('Capacity Backing (Hide)'!AH$132,'Capacity Summary'!$B$139:$B$238,0),MATCH('Capacity Backing (Hide)'!$A184,'Capacity Summary'!$H$138:$BG$138,0))&lt;&gt;0,INDEX('Capacity Summary'!$H$139:$BG$238,MATCH('Capacity Backing (Hide)'!AH$132,'Capacity Summary'!$B$139:$B$238,0),MATCH('Capacity Backing (Hide)'!$A184,'Capacity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4"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(Hide)'!$A184,'Capacity Summary'!$H$138:$BG$138,0))="x",INDEX('Capacity Summary'!$C$139:$E$238,MATCH('Capacity Backing (Hide)'!AI$132,'Capacity Summary'!$B$139:$B$238,0),4),IF(INDEX('Capacity Summary'!$H$139:$BG$238,MATCH('Capacity Backing (Hide)'!AI$132,'Capacity Summary'!$B$139:$B$238,0),MATCH('Capacity Backing (Hide)'!$A184,'Capacity Summary'!$H$138:$BG$138,0))&lt;&gt;0,INDEX('Capacity Summary'!$H$139:$BG$238,MATCH('Capacity Backing (Hide)'!AI$132,'Capacity Summary'!$B$139:$B$238,0),MATCH('Capacity Backing (Hide)'!$A184,'Capacity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4"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(Hide)'!$A184,'Capacity Summary'!$H$138:$BG$138,0))="x",INDEX('Capacity Summary'!$C$139:$E$238,MATCH('Capacity Backing (Hide)'!AJ$132,'Capacity Summary'!$B$139:$B$238,0),4),IF(INDEX('Capacity Summary'!$H$139:$BG$238,MATCH('Capacity Backing (Hide)'!AJ$132,'Capacity Summary'!$B$139:$B$238,0),MATCH('Capacity Backing (Hide)'!$A184,'Capacity Summary'!$H$138:$BG$138,0))&lt;&gt;0,INDEX('Capacity Summary'!$H$139:$BG$238,MATCH('Capacity Backing (Hide)'!AJ$132,'Capacity Summary'!$B$139:$B$238,0),MATCH('Capacity Backing (Hide)'!$A184,'Capacity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4"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(Hide)'!$A184,'Capacity Summary'!$H$138:$BG$138,0))="x",INDEX('Capacity Summary'!$C$139:$E$238,MATCH('Capacity Backing (Hide)'!AK$132,'Capacity Summary'!$B$139:$B$238,0),4),IF(INDEX('Capacity Summary'!$H$139:$BG$238,MATCH('Capacity Backing (Hide)'!AK$132,'Capacity Summary'!$B$139:$B$238,0),MATCH('Capacity Backing (Hide)'!$A184,'Capacity Summary'!$H$138:$BG$138,0))&lt;&gt;0,INDEX('Capacity Summary'!$H$139:$BG$238,MATCH('Capacity Backing (Hide)'!AK$132,'Capacity Summary'!$B$139:$B$238,0),MATCH('Capacity Backing (Hide)'!$A184,'Capacity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4"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(Hide)'!$A184,'Capacity Summary'!$H$138:$BG$138,0))="x",INDEX('Capacity Summary'!$C$139:$E$238,MATCH('Capacity Backing (Hide)'!AL$132,'Capacity Summary'!$B$139:$B$238,0),4),IF(INDEX('Capacity Summary'!$H$139:$BG$238,MATCH('Capacity Backing (Hide)'!AL$132,'Capacity Summary'!$B$139:$B$238,0),MATCH('Capacity Backing (Hide)'!$A184,'Capacity Summary'!$H$138:$BG$138,0))&lt;&gt;0,INDEX('Capacity Summary'!$H$139:$BG$238,MATCH('Capacity Backing (Hide)'!AL$132,'Capacity Summary'!$B$139:$B$238,0),MATCH('Capacity Backing (Hide)'!$A184,'Capacity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4"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(Hide)'!$A184,'Capacity Summary'!$H$138:$BG$138,0))="x",INDEX('Capacity Summary'!$C$139:$E$238,MATCH('Capacity Backing (Hide)'!AM$132,'Capacity Summary'!$B$139:$B$238,0),4),IF(INDEX('Capacity Summary'!$H$139:$BG$238,MATCH('Capacity Backing (Hide)'!AM$132,'Capacity Summary'!$B$139:$B$238,0),MATCH('Capacity Backing (Hide)'!$A184,'Capacity Summary'!$H$138:$BG$138,0))&lt;&gt;0,INDEX('Capacity Summary'!$H$139:$BG$238,MATCH('Capacity Backing (Hide)'!AM$132,'Capacity Summary'!$B$139:$B$238,0),MATCH('Capacity Backing (Hide)'!$A184,'Capacity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4"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(Hide)'!$A184,'Capacity Summary'!$H$138:$BG$138,0))="x",INDEX('Capacity Summary'!$C$139:$E$238,MATCH('Capacity Backing (Hide)'!AN$132,'Capacity Summary'!$B$139:$B$238,0),4),IF(INDEX('Capacity Summary'!$H$139:$BG$238,MATCH('Capacity Backing (Hide)'!AN$132,'Capacity Summary'!$B$139:$B$238,0),MATCH('Capacity Backing (Hide)'!$A184,'Capacity Summary'!$H$138:$BG$138,0))&lt;&gt;0,INDEX('Capacity Summary'!$H$139:$BG$238,MATCH('Capacity Backing (Hide)'!AN$132,'Capacity Summary'!$B$139:$B$238,0),MATCH('Capacity Backing (Hide)'!$A184,'Capacity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4"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(Hide)'!$A184,'Capacity Summary'!$H$138:$BG$138,0))="x",INDEX('Capacity Summary'!$C$139:$E$238,MATCH('Capacity Backing (Hide)'!AO$132,'Capacity Summary'!$B$139:$B$238,0),4),IF(INDEX('Capacity Summary'!$H$139:$BG$238,MATCH('Capacity Backing (Hide)'!AO$132,'Capacity Summary'!$B$139:$B$238,0),MATCH('Capacity Backing (Hide)'!$A184,'Capacity Summary'!$H$138:$BG$138,0))&lt;&gt;0,INDEX('Capacity Summary'!$H$139:$BG$238,MATCH('Capacity Backing (Hide)'!AO$132,'Capacity Summary'!$B$139:$B$238,0),MATCH('Capacity Backing (Hide)'!$A184,'Capacity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4"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(Hide)'!$A184,'Capacity Summary'!$H$138:$BG$138,0))="x",INDEX('Capacity Summary'!$C$139:$E$238,MATCH('Capacity Backing (Hide)'!AP$132,'Capacity Summary'!$B$139:$B$238,0),4),IF(INDEX('Capacity Summary'!$H$139:$BG$238,MATCH('Capacity Backing (Hide)'!AP$132,'Capacity Summary'!$B$139:$B$238,0),MATCH('Capacity Backing (Hide)'!$A184,'Capacity Summary'!$H$138:$BG$138,0))&lt;&gt;0,INDEX('Capacity Summary'!$H$139:$BG$238,MATCH('Capacity Backing (Hide)'!AP$132,'Capacity Summary'!$B$139:$B$238,0),MATCH('Capacity Backing (Hide)'!$A184,'Capacity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4"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(Hide)'!$A184,'Capacity Summary'!$H$138:$BG$138,0))="x",INDEX('Capacity Summary'!$C$139:$E$238,MATCH('Capacity Backing (Hide)'!AQ$132,'Capacity Summary'!$B$139:$B$238,0),4),IF(INDEX('Capacity Summary'!$H$139:$BG$238,MATCH('Capacity Backing (Hide)'!AQ$132,'Capacity Summary'!$B$139:$B$238,0),MATCH('Capacity Backing (Hide)'!$A184,'Capacity Summary'!$H$138:$BG$138,0))&lt;&gt;0,INDEX('Capacity Summary'!$H$139:$BG$238,MATCH('Capacity Backing (Hide)'!AQ$132,'Capacity Summary'!$B$139:$B$238,0),MATCH('Capacity Backing (Hide)'!$A184,'Capacity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4"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(Hide)'!$A184,'Capacity Summary'!$H$138:$BG$138,0))="x",INDEX('Capacity Summary'!$C$139:$E$238,MATCH('Capacity Backing (Hide)'!AR$132,'Capacity Summary'!$B$139:$B$238,0),4),IF(INDEX('Capacity Summary'!$H$139:$BG$238,MATCH('Capacity Backing (Hide)'!AR$132,'Capacity Summary'!$B$139:$B$238,0),MATCH('Capacity Backing (Hide)'!$A184,'Capacity Summary'!$H$138:$BG$138,0))&lt;&gt;0,INDEX('Capacity Summary'!$H$139:$BG$238,MATCH('Capacity Backing (Hide)'!AR$132,'Capacity Summary'!$B$139:$B$238,0),MATCH('Capacity Backing (Hide)'!$A184,'Capacity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4"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(Hide)'!$A184,'Capacity Summary'!$H$138:$BG$138,0))="x",INDEX('Capacity Summary'!$C$139:$E$238,MATCH('Capacity Backing (Hide)'!AS$132,'Capacity Summary'!$B$139:$B$238,0),4),IF(INDEX('Capacity Summary'!$H$139:$BG$238,MATCH('Capacity Backing (Hide)'!AS$132,'Capacity Summary'!$B$139:$B$238,0),MATCH('Capacity Backing (Hide)'!$A184,'Capacity Summary'!$H$138:$BG$138,0))&lt;&gt;0,INDEX('Capacity Summary'!$H$139:$BG$238,MATCH('Capacity Backing (Hide)'!AS$132,'Capacity Summary'!$B$139:$B$238,0),MATCH('Capacity Backing (Hide)'!$A184,'Capacity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4"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(Hide)'!$A184,'Capacity Summary'!$H$138:$BG$138,0))="x",INDEX('Capacity Summary'!$C$139:$E$238,MATCH('Capacity Backing (Hide)'!AT$132,'Capacity Summary'!$B$139:$B$238,0),4),IF(INDEX('Capacity Summary'!$H$139:$BG$238,MATCH('Capacity Backing (Hide)'!AT$132,'Capacity Summary'!$B$139:$B$238,0),MATCH('Capacity Backing (Hide)'!$A184,'Capacity Summary'!$H$138:$BG$138,0))&lt;&gt;0,INDEX('Capacity Summary'!$H$139:$BG$238,MATCH('Capacity Backing (Hide)'!AT$132,'Capacity Summary'!$B$139:$B$238,0),MATCH('Capacity Backing (Hide)'!$A184,'Capacity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4"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(Hide)'!$A184,'Capacity Summary'!$H$138:$BG$138,0))="x",INDEX('Capacity Summary'!$C$139:$E$238,MATCH('Capacity Backing (Hide)'!AU$132,'Capacity Summary'!$B$139:$B$238,0),4),IF(INDEX('Capacity Summary'!$H$139:$BG$238,MATCH('Capacity Backing (Hide)'!AU$132,'Capacity Summary'!$B$139:$B$238,0),MATCH('Capacity Backing (Hide)'!$A184,'Capacity Summary'!$H$138:$BG$138,0))&lt;&gt;0,INDEX('Capacity Summary'!$H$139:$BG$238,MATCH('Capacity Backing (Hide)'!AU$132,'Capacity Summary'!$B$139:$B$238,0),MATCH('Capacity Backing (Hide)'!$A184,'Capacity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4"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(Hide)'!$A184,'Capacity Summary'!$H$138:$BG$138,0))="x",INDEX('Capacity Summary'!$C$139:$E$238,MATCH('Capacity Backing (Hide)'!AV$132,'Capacity Summary'!$B$139:$B$238,0),4),IF(INDEX('Capacity Summary'!$H$139:$BG$238,MATCH('Capacity Backing (Hide)'!AV$132,'Capacity Summary'!$B$139:$B$238,0),MATCH('Capacity Backing (Hide)'!$A184,'Capacity Summary'!$H$138:$BG$138,0))&lt;&gt;0,INDEX('Capacity Summary'!$H$139:$BG$238,MATCH('Capacity Backing (Hide)'!AV$132,'Capacity Summary'!$B$139:$B$238,0),MATCH('Capacity Backing (Hide)'!$A184,'Capacity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4"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(Hide)'!$A184,'Capacity Summary'!$H$138:$BG$138,0))="x",INDEX('Capacity Summary'!$C$139:$E$238,MATCH('Capacity Backing (Hide)'!AW$132,'Capacity Summary'!$B$139:$B$238,0),4),IF(INDEX('Capacity Summary'!$H$139:$BG$238,MATCH('Capacity Backing (Hide)'!AW$132,'Capacity Summary'!$B$139:$B$238,0),MATCH('Capacity Backing (Hide)'!$A184,'Capacity Summary'!$H$138:$BG$138,0))&lt;&gt;0,INDEX('Capacity Summary'!$H$139:$BG$238,MATCH('Capacity Backing (Hide)'!AW$132,'Capacity Summary'!$B$139:$B$238,0),MATCH('Capacity Backing (Hide)'!$A184,'Capacity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4"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(Hide)'!$A184,'Capacity Summary'!$H$138:$BG$138,0))="x",INDEX('Capacity Summary'!$C$139:$E$238,MATCH('Capacity Backing (Hide)'!AX$132,'Capacity Summary'!$B$139:$B$238,0),4),IF(INDEX('Capacity Summary'!$H$139:$BG$238,MATCH('Capacity Backing (Hide)'!AX$132,'Capacity Summary'!$B$139:$B$238,0),MATCH('Capacity Backing (Hide)'!$A184,'Capacity Summary'!$H$138:$BG$138,0))&lt;&gt;0,INDEX('Capacity Summary'!$H$139:$BG$238,MATCH('Capacity Backing (Hide)'!AX$132,'Capacity Summary'!$B$139:$B$238,0),MATCH('Capacity Backing (Hide)'!$A184,'Capacity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4"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(Hide)'!$A184,'Capacity Summary'!$H$138:$BG$138,0))="x",INDEX('Capacity Summary'!$C$139:$E$238,MATCH('Capacity Backing (Hide)'!AY$132,'Capacity Summary'!$B$139:$B$238,0),4),IF(INDEX('Capacity Summary'!$H$139:$BG$238,MATCH('Capacity Backing (Hide)'!AY$132,'Capacity Summary'!$B$139:$B$238,0),MATCH('Capacity Backing (Hide)'!$A184,'Capacity Summary'!$H$138:$BG$138,0))&lt;&gt;0,INDEX('Capacity Summary'!$H$139:$BG$238,MATCH('Capacity Backing (Hide)'!AY$132,'Capacity Summary'!$B$139:$B$238,0),MATCH('Capacity Backing (Hide)'!$A184,'Capacity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4"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(Hide)'!$A184,'Capacity Summary'!$H$138:$BG$138,0))="x",INDEX('Capacity Summary'!$C$139:$E$238,MATCH('Capacity Backing (Hide)'!AZ$132,'Capacity Summary'!$B$139:$B$238,0),4),IF(INDEX('Capacity Summary'!$H$139:$BG$238,MATCH('Capacity Backing (Hide)'!AZ$132,'Capacity Summary'!$B$139:$B$238,0),MATCH('Capacity Backing (Hide)'!$A184,'Capacity Summary'!$H$138:$BG$138,0))&lt;&gt;0,INDEX('Capacity Summary'!$H$139:$BG$238,MATCH('Capacity Backing (Hide)'!AZ$132,'Capacity Summary'!$B$139:$B$238,0),MATCH('Capacity Backing (Hide)'!$A184,'Capacity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4"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(Hide)'!$A184,'Capacity Summary'!$H$138:$BG$138,0))="x",INDEX('Capacity Summary'!$C$139:$E$238,MATCH('Capacity Backing (Hide)'!BA$132,'Capacity Summary'!$B$139:$B$238,0),4),IF(INDEX('Capacity Summary'!$H$139:$BG$238,MATCH('Capacity Backing (Hide)'!BA$132,'Capacity Summary'!$B$139:$B$238,0),MATCH('Capacity Backing (Hide)'!$A184,'Capacity Summary'!$H$138:$BG$138,0))&lt;&gt;0,INDEX('Capacity Summary'!$H$139:$BG$238,MATCH('Capacity Backing (Hide)'!BA$132,'Capacity Summary'!$B$139:$B$238,0),MATCH('Capacity Backing (Hide)'!$A184,'Capacity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4"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(Hide)'!$A184,'Capacity Summary'!$H$138:$BG$138,0))="x",INDEX('Capacity Summary'!$C$139:$E$238,MATCH('Capacity Backing (Hide)'!BB$132,'Capacity Summary'!$B$139:$B$238,0),4),IF(INDEX('Capacity Summary'!$H$139:$BG$238,MATCH('Capacity Backing (Hide)'!BB$132,'Capacity Summary'!$B$139:$B$238,0),MATCH('Capacity Backing (Hide)'!$A184,'Capacity Summary'!$H$138:$BG$138,0))&lt;&gt;0,INDEX('Capacity Summary'!$H$139:$BG$238,MATCH('Capacity Backing (Hide)'!BB$132,'Capacity Summary'!$B$139:$B$238,0),MATCH('Capacity Backing (Hide)'!$A184,'Capacity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4"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(Hide)'!$A184,'Capacity Summary'!$H$138:$BG$138,0))="x",INDEX('Capacity Summary'!$C$139:$E$238,MATCH('Capacity Backing (Hide)'!BC$132,'Capacity Summary'!$B$139:$B$238,0),4),IF(INDEX('Capacity Summary'!$H$139:$BG$238,MATCH('Capacity Backing (Hide)'!BC$132,'Capacity Summary'!$B$139:$B$238,0),MATCH('Capacity Backing (Hide)'!$A184,'Capacity Summary'!$H$138:$BG$138,0))&lt;&gt;0,INDEX('Capacity Summary'!$H$139:$BG$238,MATCH('Capacity Backing (Hide)'!BC$132,'Capacity Summary'!$B$139:$B$238,0),MATCH('Capacity Backing (Hide)'!$A184,'Capacity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4"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(Hide)'!$A184,'Capacity Summary'!$H$138:$BG$138,0))="x",INDEX('Capacity Summary'!$C$139:$E$238,MATCH('Capacity Backing (Hide)'!BD$132,'Capacity Summary'!$B$139:$B$238,0),4),IF(INDEX('Capacity Summary'!$H$139:$BG$238,MATCH('Capacity Backing (Hide)'!BD$132,'Capacity Summary'!$B$139:$B$238,0),MATCH('Capacity Backing (Hide)'!$A184,'Capacity Summary'!$H$138:$BG$138,0))&lt;&gt;0,INDEX('Capacity Summary'!$H$139:$BG$238,MATCH('Capacity Backing (Hide)'!BD$132,'Capacity Summary'!$B$139:$B$238,0),MATCH('Capacity Backing (Hide)'!$A184,'Capacity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4"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(Hide)'!$A184,'Capacity Summary'!$H$138:$BG$138,0))="x",INDEX('Capacity Summary'!$C$139:$E$238,MATCH('Capacity Backing (Hide)'!BE$132,'Capacity Summary'!$B$139:$B$238,0),4),IF(INDEX('Capacity Summary'!$H$139:$BG$238,MATCH('Capacity Backing (Hide)'!BE$132,'Capacity Summary'!$B$139:$B$238,0),MATCH('Capacity Backing (Hide)'!$A184,'Capacity Summary'!$H$138:$BG$138,0))&lt;&gt;0,INDEX('Capacity Summary'!$H$139:$BG$238,MATCH('Capacity Backing (Hide)'!BE$132,'Capacity Summary'!$B$139:$B$238,0),MATCH('Capacity Backing (Hide)'!$A184,'Capacity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4"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(Hide)'!$A184,'Capacity Summary'!$H$138:$BG$138,0))="x",INDEX('Capacity Summary'!$C$139:$E$238,MATCH('Capacity Backing (Hide)'!BF$132,'Capacity Summary'!$B$139:$B$238,0),4),IF(INDEX('Capacity Summary'!$H$139:$BG$238,MATCH('Capacity Backing (Hide)'!BF$132,'Capacity Summary'!$B$139:$B$238,0),MATCH('Capacity Backing (Hide)'!$A184,'Capacity Summary'!$H$138:$BG$138,0))&lt;&gt;0,INDEX('Capacity Summary'!$H$139:$BG$238,MATCH('Capacity Backing (Hide)'!BF$132,'Capacity Summary'!$B$139:$B$238,0),MATCH('Capacity Backing (Hide)'!$A184,'Capacity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4"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(Hide)'!$A184,'Capacity Summary'!$H$138:$BG$138,0))="x",INDEX('Capacity Summary'!$C$139:$E$238,MATCH('Capacity Backing (Hide)'!BG$132,'Capacity Summary'!$B$139:$B$238,0),4),IF(INDEX('Capacity Summary'!$H$139:$BG$238,MATCH('Capacity Backing (Hide)'!BG$132,'Capacity Summary'!$B$139:$B$238,0),MATCH('Capacity Backing (Hide)'!$A184,'Capacity Summary'!$H$138:$BG$138,0))&lt;&gt;0,INDEX('Capacity Summary'!$H$139:$BG$238,MATCH('Capacity Backing (Hide)'!BG$132,'Capacity Summary'!$B$139:$B$238,0),MATCH('Capacity Backing (Hide)'!$A184,'Capacity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4"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(Hide)'!$A184,'Capacity Summary'!$H$138:$BG$138,0))="x",INDEX('Capacity Summary'!$C$139:$E$238,MATCH('Capacity Backing (Hide)'!BH$132,'Capacity Summary'!$B$139:$B$238,0),4),IF(INDEX('Capacity Summary'!$H$139:$BG$238,MATCH('Capacity Backing (Hide)'!BH$132,'Capacity Summary'!$B$139:$B$238,0),MATCH('Capacity Backing (Hide)'!$A184,'Capacity Summary'!$H$138:$BG$138,0))&lt;&gt;0,INDEX('Capacity Summary'!$H$139:$BG$238,MATCH('Capacity Backing (Hide)'!BH$132,'Capacity Summary'!$B$139:$B$238,0),MATCH('Capacity Backing (Hide)'!$A184,'Capacity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4"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(Hide)'!$A184,'Capacity Summary'!$H$138:$BG$138,0))="x",INDEX('Capacity Summary'!$C$139:$E$238,MATCH('Capacity Backing (Hide)'!BI$132,'Capacity Summary'!$B$139:$B$238,0),4),IF(INDEX('Capacity Summary'!$H$139:$BG$238,MATCH('Capacity Backing (Hide)'!BI$132,'Capacity Summary'!$B$139:$B$238,0),MATCH('Capacity Backing (Hide)'!$A184,'Capacity Summary'!$H$138:$BG$138,0))&lt;&gt;0,INDEX('Capacity Summary'!$H$139:$BG$238,MATCH('Capacity Backing (Hide)'!BI$132,'Capacity Summary'!$B$139:$B$238,0),MATCH('Capacity Backing (Hide)'!$A184,'Capacity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4"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(Hide)'!$A184,'Capacity Summary'!$H$138:$BG$138,0))="x",INDEX('Capacity Summary'!$C$139:$E$238,MATCH('Capacity Backing (Hide)'!BJ$132,'Capacity Summary'!$B$139:$B$238,0),4),IF(INDEX('Capacity Summary'!$H$139:$BG$238,MATCH('Capacity Backing (Hide)'!BJ$132,'Capacity Summary'!$B$139:$B$238,0),MATCH('Capacity Backing (Hide)'!$A184,'Capacity Summary'!$H$138:$BG$138,0))&lt;&gt;0,INDEX('Capacity Summary'!$H$139:$BG$238,MATCH('Capacity Backing (Hide)'!BJ$132,'Capacity Summary'!$B$139:$B$238,0),MATCH('Capacity Backing (Hide)'!$A184,'Capacity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4"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(Hide)'!$A184,'Capacity Summary'!$H$138:$BG$138,0))="x",INDEX('Capacity Summary'!$C$139:$E$238,MATCH('Capacity Backing (Hide)'!BK$132,'Capacity Summary'!$B$139:$B$238,0),4),IF(INDEX('Capacity Summary'!$H$139:$BG$238,MATCH('Capacity Backing (Hide)'!BK$132,'Capacity Summary'!$B$139:$B$238,0),MATCH('Capacity Backing (Hide)'!$A184,'Capacity Summary'!$H$138:$BG$138,0))&lt;&gt;0,INDEX('Capacity Summary'!$H$139:$BG$238,MATCH('Capacity Backing (Hide)'!BK$132,'Capacity Summary'!$B$139:$B$238,0),MATCH('Capacity Backing (Hide)'!$A184,'Capacity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4"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(Hide)'!$A184,'Capacity Summary'!$H$138:$BG$138,0))="x",INDEX('Capacity Summary'!$C$139:$E$238,MATCH('Capacity Backing (Hide)'!BL$132,'Capacity Summary'!$B$139:$B$238,0),4),IF(INDEX('Capacity Summary'!$H$139:$BG$238,MATCH('Capacity Backing (Hide)'!BL$132,'Capacity Summary'!$B$139:$B$238,0),MATCH('Capacity Backing (Hide)'!$A184,'Capacity Summary'!$H$138:$BG$138,0))&lt;&gt;0,INDEX('Capacity Summary'!$H$139:$BG$238,MATCH('Capacity Backing (Hide)'!BL$132,'Capacity Summary'!$B$139:$B$238,0),MATCH('Capacity Backing (Hide)'!$A184,'Capacity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4"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(Hide)'!$A184,'Capacity Summary'!$H$138:$BG$138,0))="x",INDEX('Capacity Summary'!$C$139:$E$238,MATCH('Capacity Backing (Hide)'!BM$132,'Capacity Summary'!$B$139:$B$238,0),4),IF(INDEX('Capacity Summary'!$H$139:$BG$238,MATCH('Capacity Backing (Hide)'!BM$132,'Capacity Summary'!$B$139:$B$238,0),MATCH('Capacity Backing (Hide)'!$A184,'Capacity Summary'!$H$138:$BG$138,0))&lt;&gt;0,INDEX('Capacity Summary'!$H$139:$BG$238,MATCH('Capacity Backing (Hide)'!BM$132,'Capacity Summary'!$B$139:$B$238,0),MATCH('Capacity Backing (Hide)'!$A184,'Capacity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4"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(Hide)'!$A184,'Capacity Summary'!$H$138:$BG$138,0))="x",INDEX('Capacity Summary'!$C$139:$E$238,MATCH('Capacity Backing (Hide)'!BN$132,'Capacity Summary'!$B$139:$B$238,0),4),IF(INDEX('Capacity Summary'!$H$139:$BG$238,MATCH('Capacity Backing (Hide)'!BN$132,'Capacity Summary'!$B$139:$B$238,0),MATCH('Capacity Backing (Hide)'!$A184,'Capacity Summary'!$H$138:$BG$138,0))&lt;&gt;0,INDEX('Capacity Summary'!$H$139:$BG$238,MATCH('Capacity Backing (Hide)'!BN$132,'Capacity Summary'!$B$139:$B$238,0),MATCH('Capacity Backing (Hide)'!$A184,'Capacity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4"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(Hide)'!$A184,'Capacity Summary'!$H$138:$BG$138,0))="x",INDEX('Capacity Summary'!$C$139:$E$238,MATCH('Capacity Backing (Hide)'!BO$132,'Capacity Summary'!$B$139:$B$238,0),4),IF(INDEX('Capacity Summary'!$H$139:$BG$238,MATCH('Capacity Backing (Hide)'!BO$132,'Capacity Summary'!$B$139:$B$238,0),MATCH('Capacity Backing (Hide)'!$A184,'Capacity Summary'!$H$138:$BG$138,0))&lt;&gt;0,INDEX('Capacity Summary'!$H$139:$BG$238,MATCH('Capacity Backing (Hide)'!BO$132,'Capacity Summary'!$B$139:$B$238,0),MATCH('Capacity Backing (Hide)'!$A184,'Capacity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4"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(Hide)'!$A184,'Capacity Summary'!$H$138:$BG$138,0))="x",INDEX('Capacity Summary'!$C$139:$E$238,MATCH('Capacity Backing (Hide)'!BP$132,'Capacity Summary'!$B$139:$B$238,0),4),IF(INDEX('Capacity Summary'!$H$139:$BG$238,MATCH('Capacity Backing (Hide)'!BP$132,'Capacity Summary'!$B$139:$B$238,0),MATCH('Capacity Backing (Hide)'!$A184,'Capacity Summary'!$H$138:$BG$138,0))&lt;&gt;0,INDEX('Capacity Summary'!$H$139:$BG$238,MATCH('Capacity Backing (Hide)'!BP$132,'Capacity Summary'!$B$139:$B$238,0),MATCH('Capacity Backing (Hide)'!$A184,'Capacity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4"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(Hide)'!$A184,'Capacity Summary'!$H$138:$BG$138,0))="x",INDEX('Capacity Summary'!$C$139:$E$238,MATCH('Capacity Backing (Hide)'!BQ$132,'Capacity Summary'!$B$139:$B$238,0),4),IF(INDEX('Capacity Summary'!$H$139:$BG$238,MATCH('Capacity Backing (Hide)'!BQ$132,'Capacity Summary'!$B$139:$B$238,0),MATCH('Capacity Backing (Hide)'!$A184,'Capacity Summary'!$H$138:$BG$138,0))&lt;&gt;0,INDEX('Capacity Summary'!$H$139:$BG$238,MATCH('Capacity Backing (Hide)'!BQ$132,'Capacity Summary'!$B$139:$B$238,0),MATCH('Capacity Backing (Hide)'!$A184,'Capacity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4"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(Hide)'!$A184,'Capacity Summary'!$H$138:$BG$138,0))="x",INDEX('Capacity Summary'!$C$139:$E$238,MATCH('Capacity Backing (Hide)'!BR$132,'Capacity Summary'!$B$139:$B$238,0),4),IF(INDEX('Capacity Summary'!$H$139:$BG$238,MATCH('Capacity Backing (Hide)'!BR$132,'Capacity Summary'!$B$139:$B$238,0),MATCH('Capacity Backing (Hide)'!$A184,'Capacity Summary'!$H$138:$BG$138,0))&lt;&gt;0,INDEX('Capacity Summary'!$H$139:$BG$238,MATCH('Capacity Backing (Hide)'!BR$132,'Capacity Summary'!$B$139:$B$238,0),MATCH('Capacity Backing (Hide)'!$A184,'Capacity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4"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(Hide)'!$A184,'Capacity Summary'!$H$138:$BG$138,0))="x",INDEX('Capacity Summary'!$C$139:$E$238,MATCH('Capacity Backing (Hide)'!BS$132,'Capacity Summary'!$B$139:$B$238,0),4),IF(INDEX('Capacity Summary'!$H$139:$BG$238,MATCH('Capacity Backing (Hide)'!BS$132,'Capacity Summary'!$B$139:$B$238,0),MATCH('Capacity Backing (Hide)'!$A184,'Capacity Summary'!$H$138:$BG$138,0))&lt;&gt;0,INDEX('Capacity Summary'!$H$139:$BG$238,MATCH('Capacity Backing (Hide)'!BS$132,'Capacity Summary'!$B$139:$B$238,0),MATCH('Capacity Backing (Hide)'!$A184,'Capacity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4"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(Hide)'!$A184,'Capacity Summary'!$H$138:$BG$138,0))="x",INDEX('Capacity Summary'!$C$139:$E$238,MATCH('Capacity Backing (Hide)'!BT$132,'Capacity Summary'!$B$139:$B$238,0),4),IF(INDEX('Capacity Summary'!$H$139:$BG$238,MATCH('Capacity Backing (Hide)'!BT$132,'Capacity Summary'!$B$139:$B$238,0),MATCH('Capacity Backing (Hide)'!$A184,'Capacity Summary'!$H$138:$BG$138,0))&lt;&gt;0,INDEX('Capacity Summary'!$H$139:$BG$238,MATCH('Capacity Backing (Hide)'!BT$132,'Capacity Summary'!$B$139:$B$238,0),MATCH('Capacity Backing (Hide)'!$A184,'Capacity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4"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(Hide)'!$A184,'Capacity Summary'!$H$138:$BG$138,0))="x",INDEX('Capacity Summary'!$C$139:$E$238,MATCH('Capacity Backing (Hide)'!BU$132,'Capacity Summary'!$B$139:$B$238,0),4),IF(INDEX('Capacity Summary'!$H$139:$BG$238,MATCH('Capacity Backing (Hide)'!BU$132,'Capacity Summary'!$B$139:$B$238,0),MATCH('Capacity Backing (Hide)'!$A184,'Capacity Summary'!$H$138:$BG$138,0))&lt;&gt;0,INDEX('Capacity Summary'!$H$139:$BG$238,MATCH('Capacity Backing (Hide)'!BU$132,'Capacity Summary'!$B$139:$B$238,0),MATCH('Capacity Backing (Hide)'!$A184,'Capacity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4"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(Hide)'!$A184,'Capacity Summary'!$H$138:$BG$138,0))="x",INDEX('Capacity Summary'!$C$139:$E$238,MATCH('Capacity Backing (Hide)'!BV$132,'Capacity Summary'!$B$139:$B$238,0),4),IF(INDEX('Capacity Summary'!$H$139:$BG$238,MATCH('Capacity Backing (Hide)'!BV$132,'Capacity Summary'!$B$139:$B$238,0),MATCH('Capacity Backing (Hide)'!$A184,'Capacity Summary'!$H$138:$BG$138,0))&lt;&gt;0,INDEX('Capacity Summary'!$H$139:$BG$238,MATCH('Capacity Backing (Hide)'!BV$132,'Capacity Summary'!$B$139:$B$238,0),MATCH('Capacity Backing (Hide)'!$A184,'Capacity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4"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(Hide)'!$A184,'Capacity Summary'!$H$138:$BG$138,0))="x",INDEX('Capacity Summary'!$C$139:$E$238,MATCH('Capacity Backing (Hide)'!BW$132,'Capacity Summary'!$B$139:$B$238,0),4),IF(INDEX('Capacity Summary'!$H$139:$BG$238,MATCH('Capacity Backing (Hide)'!BW$132,'Capacity Summary'!$B$139:$B$238,0),MATCH('Capacity Backing (Hide)'!$A184,'Capacity Summary'!$H$138:$BG$138,0))&lt;&gt;0,INDEX('Capacity Summary'!$H$139:$BG$238,MATCH('Capacity Backing (Hide)'!BW$132,'Capacity Summary'!$B$139:$B$238,0),MATCH('Capacity Backing (Hide)'!$A184,'Capacity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4"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(Hide)'!$A184,'Capacity Summary'!$H$138:$BG$138,0))="x",INDEX('Capacity Summary'!$C$139:$E$238,MATCH('Capacity Backing (Hide)'!BX$132,'Capacity Summary'!$B$139:$B$238,0),4),IF(INDEX('Capacity Summary'!$H$139:$BG$238,MATCH('Capacity Backing (Hide)'!BX$132,'Capacity Summary'!$B$139:$B$238,0),MATCH('Capacity Backing (Hide)'!$A184,'Capacity Summary'!$H$138:$BG$138,0))&lt;&gt;0,INDEX('Capacity Summary'!$H$139:$BG$238,MATCH('Capacity Backing (Hide)'!BX$132,'Capacity Summary'!$B$139:$B$238,0),MATCH('Capacity Backing (Hide)'!$A184,'Capacity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4"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(Hide)'!$A184,'Capacity Summary'!$H$138:$BG$138,0))="x",INDEX('Capacity Summary'!$C$139:$E$238,MATCH('Capacity Backing (Hide)'!BY$132,'Capacity Summary'!$B$139:$B$238,0),4),IF(INDEX('Capacity Summary'!$H$139:$BG$238,MATCH('Capacity Backing (Hide)'!BY$132,'Capacity Summary'!$B$139:$B$238,0),MATCH('Capacity Backing (Hide)'!$A184,'Capacity Summary'!$H$138:$BG$138,0))&lt;&gt;0,INDEX('Capacity Summary'!$H$139:$BG$238,MATCH('Capacity Backing (Hide)'!BY$132,'Capacity Summary'!$B$139:$B$238,0),MATCH('Capacity Backing (Hide)'!$A184,'Capacity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4"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(Hide)'!$A184,'Capacity Summary'!$H$138:$BG$138,0))="x",INDEX('Capacity Summary'!$C$139:$E$238,MATCH('Capacity Backing (Hide)'!BZ$132,'Capacity Summary'!$B$139:$B$238,0),4),IF(INDEX('Capacity Summary'!$H$139:$BG$238,MATCH('Capacity Backing (Hide)'!BZ$132,'Capacity Summary'!$B$139:$B$238,0),MATCH('Capacity Backing (Hide)'!$A184,'Capacity Summary'!$H$138:$BG$138,0))&lt;&gt;0,INDEX('Capacity Summary'!$H$139:$BG$238,MATCH('Capacity Backing (Hide)'!BZ$132,'Capacity Summary'!$B$139:$B$238,0),MATCH('Capacity Backing (Hide)'!$A184,'Capacity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4"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(Hide)'!$A184,'Capacity Summary'!$H$138:$BG$138,0))="x",INDEX('Capacity Summary'!$C$139:$E$238,MATCH('Capacity Backing (Hide)'!CA$132,'Capacity Summary'!$B$139:$B$238,0),4),IF(INDEX('Capacity Summary'!$H$139:$BG$238,MATCH('Capacity Backing (Hide)'!CA$132,'Capacity Summary'!$B$139:$B$238,0),MATCH('Capacity Backing (Hide)'!$A184,'Capacity Summary'!$H$138:$BG$138,0))&lt;&gt;0,INDEX('Capacity Summary'!$H$139:$BG$238,MATCH('Capacity Backing (Hide)'!CA$132,'Capacity Summary'!$B$139:$B$238,0),MATCH('Capacity Backing (Hide)'!$A184,'Capacity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4"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(Hide)'!$A184,'Capacity Summary'!$H$138:$BG$138,0))="x",INDEX('Capacity Summary'!$C$139:$E$238,MATCH('Capacity Backing (Hide)'!CB$132,'Capacity Summary'!$B$139:$B$238,0),4),IF(INDEX('Capacity Summary'!$H$139:$BG$238,MATCH('Capacity Backing (Hide)'!CB$132,'Capacity Summary'!$B$139:$B$238,0),MATCH('Capacity Backing (Hide)'!$A184,'Capacity Summary'!$H$138:$BG$138,0))&lt;&gt;0,INDEX('Capacity Summary'!$H$139:$BG$238,MATCH('Capacity Backing (Hide)'!CB$132,'Capacity Summary'!$B$139:$B$238,0),MATCH('Capacity Backing (Hide)'!$A184,'Capacity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4"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(Hide)'!$A184,'Capacity Summary'!$H$138:$BG$138,0))="x",INDEX('Capacity Summary'!$C$139:$E$238,MATCH('Capacity Backing (Hide)'!CC$132,'Capacity Summary'!$B$139:$B$238,0),4),IF(INDEX('Capacity Summary'!$H$139:$BG$238,MATCH('Capacity Backing (Hide)'!CC$132,'Capacity Summary'!$B$139:$B$238,0),MATCH('Capacity Backing (Hide)'!$A184,'Capacity Summary'!$H$138:$BG$138,0))&lt;&gt;0,INDEX('Capacity Summary'!$H$139:$BG$238,MATCH('Capacity Backing (Hide)'!CC$132,'Capacity Summary'!$B$139:$B$238,0),MATCH('Capacity Backing (Hide)'!$A184,'Capacity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4"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(Hide)'!$A184,'Capacity Summary'!$H$138:$BG$138,0))="x",INDEX('Capacity Summary'!$C$139:$E$238,MATCH('Capacity Backing (Hide)'!CD$132,'Capacity Summary'!$B$139:$B$238,0),4),IF(INDEX('Capacity Summary'!$H$139:$BG$238,MATCH('Capacity Backing (Hide)'!CD$132,'Capacity Summary'!$B$139:$B$238,0),MATCH('Capacity Backing (Hide)'!$A184,'Capacity Summary'!$H$138:$BG$138,0))&lt;&gt;0,INDEX('Capacity Summary'!$H$139:$BG$238,MATCH('Capacity Backing (Hide)'!CD$132,'Capacity Summary'!$B$139:$B$238,0),MATCH('Capacity Backing (Hide)'!$A184,'Capacity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4"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(Hide)'!$A184,'Capacity Summary'!$H$138:$BG$138,0))="x",INDEX('Capacity Summary'!$C$139:$E$238,MATCH('Capacity Backing (Hide)'!CE$132,'Capacity Summary'!$B$139:$B$238,0),4),IF(INDEX('Capacity Summary'!$H$139:$BG$238,MATCH('Capacity Backing (Hide)'!CE$132,'Capacity Summary'!$B$139:$B$238,0),MATCH('Capacity Backing (Hide)'!$A184,'Capacity Summary'!$H$138:$BG$138,0))&lt;&gt;0,INDEX('Capacity Summary'!$H$139:$BG$238,MATCH('Capacity Backing (Hide)'!CE$132,'Capacity Summary'!$B$139:$B$238,0),MATCH('Capacity Backing (Hide)'!$A184,'Capacity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4"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(Hide)'!$A184,'Capacity Summary'!$H$138:$BG$138,0))="x",INDEX('Capacity Summary'!$C$139:$E$238,MATCH('Capacity Backing (Hide)'!CF$132,'Capacity Summary'!$B$139:$B$238,0),4),IF(INDEX('Capacity Summary'!$H$139:$BG$238,MATCH('Capacity Backing (Hide)'!CF$132,'Capacity Summary'!$B$139:$B$238,0),MATCH('Capacity Backing (Hide)'!$A184,'Capacity Summary'!$H$138:$BG$138,0))&lt;&gt;0,INDEX('Capacity Summary'!$H$139:$BG$238,MATCH('Capacity Backing (Hide)'!CF$132,'Capacity Summary'!$B$139:$B$238,0),MATCH('Capacity Backing (Hide)'!$A184,'Capacity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4"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(Hide)'!$A184,'Capacity Summary'!$H$138:$BG$138,0))="x",INDEX('Capacity Summary'!$C$139:$E$238,MATCH('Capacity Backing (Hide)'!CG$132,'Capacity Summary'!$B$139:$B$238,0),4),IF(INDEX('Capacity Summary'!$H$139:$BG$238,MATCH('Capacity Backing (Hide)'!CG$132,'Capacity Summary'!$B$139:$B$238,0),MATCH('Capacity Backing (Hide)'!$A184,'Capacity Summary'!$H$138:$BG$138,0))&lt;&gt;0,INDEX('Capacity Summary'!$H$139:$BG$238,MATCH('Capacity Backing (Hide)'!CG$132,'Capacity Summary'!$B$139:$B$238,0),MATCH('Capacity Backing (Hide)'!$A184,'Capacity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4"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(Hide)'!$A184,'Capacity Summary'!$H$138:$BG$138,0))="x",INDEX('Capacity Summary'!$C$139:$E$238,MATCH('Capacity Backing (Hide)'!CH$132,'Capacity Summary'!$B$139:$B$238,0),4),IF(INDEX('Capacity Summary'!$H$139:$BG$238,MATCH('Capacity Backing (Hide)'!CH$132,'Capacity Summary'!$B$139:$B$238,0),MATCH('Capacity Backing (Hide)'!$A184,'Capacity Summary'!$H$138:$BG$138,0))&lt;&gt;0,INDEX('Capacity Summary'!$H$139:$BG$238,MATCH('Capacity Backing (Hide)'!CH$132,'Capacity Summary'!$B$139:$B$238,0),MATCH('Capacity Backing (Hide)'!$A184,'Capacity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4"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(Hide)'!$A184,'Capacity Summary'!$H$138:$BG$138,0))="x",INDEX('Capacity Summary'!$C$139:$E$238,MATCH('Capacity Backing (Hide)'!CI$132,'Capacity Summary'!$B$139:$B$238,0),4),IF(INDEX('Capacity Summary'!$H$139:$BG$238,MATCH('Capacity Backing (Hide)'!CI$132,'Capacity Summary'!$B$139:$B$238,0),MATCH('Capacity Backing (Hide)'!$A184,'Capacity Summary'!$H$138:$BG$138,0))&lt;&gt;0,INDEX('Capacity Summary'!$H$139:$BG$238,MATCH('Capacity Backing (Hide)'!CI$132,'Capacity Summary'!$B$139:$B$238,0),MATCH('Capacity Backing (Hide)'!$A184,'Capacity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4"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(Hide)'!$A184,'Capacity Summary'!$H$138:$BG$138,0))="x",INDEX('Capacity Summary'!$C$139:$E$238,MATCH('Capacity Backing (Hide)'!CJ$132,'Capacity Summary'!$B$139:$B$238,0),4),IF(INDEX('Capacity Summary'!$H$139:$BG$238,MATCH('Capacity Backing (Hide)'!CJ$132,'Capacity Summary'!$B$139:$B$238,0),MATCH('Capacity Backing (Hide)'!$A184,'Capacity Summary'!$H$138:$BG$138,0))&lt;&gt;0,INDEX('Capacity Summary'!$H$139:$BG$238,MATCH('Capacity Backing (Hide)'!CJ$132,'Capacity Summary'!$B$139:$B$238,0),MATCH('Capacity Backing (Hide)'!$A184,'Capacity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4"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(Hide)'!$A184,'Capacity Summary'!$H$138:$BG$138,0))="x",INDEX('Capacity Summary'!$C$139:$E$238,MATCH('Capacity Backing (Hide)'!CK$132,'Capacity Summary'!$B$139:$B$238,0),4),IF(INDEX('Capacity Summary'!$H$139:$BG$238,MATCH('Capacity Backing (Hide)'!CK$132,'Capacity Summary'!$B$139:$B$238,0),MATCH('Capacity Backing (Hide)'!$A184,'Capacity Summary'!$H$138:$BG$138,0))&lt;&gt;0,INDEX('Capacity Summary'!$H$139:$BG$238,MATCH('Capacity Backing (Hide)'!CK$132,'Capacity Summary'!$B$139:$B$238,0),MATCH('Capacity Backing (Hide)'!$A184,'Capacity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4"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(Hide)'!$A184,'Capacity Summary'!$H$138:$BG$138,0))="x",INDEX('Capacity Summary'!$C$139:$E$238,MATCH('Capacity Backing (Hide)'!CL$132,'Capacity Summary'!$B$139:$B$238,0),4),IF(INDEX('Capacity Summary'!$H$139:$BG$238,MATCH('Capacity Backing (Hide)'!CL$132,'Capacity Summary'!$B$139:$B$238,0),MATCH('Capacity Backing (Hide)'!$A184,'Capacity Summary'!$H$138:$BG$138,0))&lt;&gt;0,INDEX('Capacity Summary'!$H$139:$BG$238,MATCH('Capacity Backing (Hide)'!CL$132,'Capacity Summary'!$B$139:$B$238,0),MATCH('Capacity Backing (Hide)'!$A184,'Capacity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4"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(Hide)'!$A184,'Capacity Summary'!$H$138:$BG$138,0))="x",INDEX('Capacity Summary'!$C$139:$E$238,MATCH('Capacity Backing (Hide)'!CM$132,'Capacity Summary'!$B$139:$B$238,0),4),IF(INDEX('Capacity Summary'!$H$139:$BG$238,MATCH('Capacity Backing (Hide)'!CM$132,'Capacity Summary'!$B$139:$B$238,0),MATCH('Capacity Backing (Hide)'!$A184,'Capacity Summary'!$H$138:$BG$138,0))&lt;&gt;0,INDEX('Capacity Summary'!$H$139:$BG$238,MATCH('Capacity Backing (Hide)'!CM$132,'Capacity Summary'!$B$139:$B$238,0),MATCH('Capacity Backing (Hide)'!$A184,'Capacity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4"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(Hide)'!$A184,'Capacity Summary'!$H$138:$BG$138,0))="x",INDEX('Capacity Summary'!$C$139:$E$238,MATCH('Capacity Backing (Hide)'!CN$132,'Capacity Summary'!$B$139:$B$238,0),4),IF(INDEX('Capacity Summary'!$H$139:$BG$238,MATCH('Capacity Backing (Hide)'!CN$132,'Capacity Summary'!$B$139:$B$238,0),MATCH('Capacity Backing (Hide)'!$A184,'Capacity Summary'!$H$138:$BG$138,0))&lt;&gt;0,INDEX('Capacity Summary'!$H$139:$BG$238,MATCH('Capacity Backing (Hide)'!CN$132,'Capacity Summary'!$B$139:$B$238,0),MATCH('Capacity Backing (Hide)'!$A184,'Capacity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4"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(Hide)'!$A184,'Capacity Summary'!$H$138:$BG$138,0))="x",INDEX('Capacity Summary'!$C$139:$E$238,MATCH('Capacity Backing (Hide)'!CO$132,'Capacity Summary'!$B$139:$B$238,0),4),IF(INDEX('Capacity Summary'!$H$139:$BG$238,MATCH('Capacity Backing (Hide)'!CO$132,'Capacity Summary'!$B$139:$B$238,0),MATCH('Capacity Backing (Hide)'!$A184,'Capacity Summary'!$H$138:$BG$138,0))&lt;&gt;0,INDEX('Capacity Summary'!$H$139:$BG$238,MATCH('Capacity Backing (Hide)'!CO$132,'Capacity Summary'!$B$139:$B$238,0),MATCH('Capacity Backing (Hide)'!$A184,'Capacity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4"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(Hide)'!$A184,'Capacity Summary'!$H$138:$BG$138,0))="x",INDEX('Capacity Summary'!$C$139:$E$238,MATCH('Capacity Backing (Hide)'!CP$132,'Capacity Summary'!$B$139:$B$238,0),4),IF(INDEX('Capacity Summary'!$H$139:$BG$238,MATCH('Capacity Backing (Hide)'!CP$132,'Capacity Summary'!$B$139:$B$238,0),MATCH('Capacity Backing (Hide)'!$A184,'Capacity Summary'!$H$138:$BG$138,0))&lt;&gt;0,INDEX('Capacity Summary'!$H$139:$BG$238,MATCH('Capacity Backing (Hide)'!CP$132,'Capacity Summary'!$B$139:$B$238,0),MATCH('Capacity Backing (Hide)'!$A184,'Capacity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4"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(Hide)'!$A184,'Capacity Summary'!$H$138:$BG$138,0))="x",INDEX('Capacity Summary'!$C$139:$E$238,MATCH('Capacity Backing (Hide)'!CQ$132,'Capacity Summary'!$B$139:$B$238,0),4),IF(INDEX('Capacity Summary'!$H$139:$BG$238,MATCH('Capacity Backing (Hide)'!CQ$132,'Capacity Summary'!$B$139:$B$238,0),MATCH('Capacity Backing (Hide)'!$A184,'Capacity Summary'!$H$138:$BG$138,0))&lt;&gt;0,INDEX('Capacity Summary'!$H$139:$BG$238,MATCH('Capacity Backing (Hide)'!CQ$132,'Capacity Summary'!$B$139:$B$238,0),MATCH('Capacity Backing (Hide)'!$A184,'Capacity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4"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(Hide)'!$A184,'Capacity Summary'!$H$138:$BG$138,0))="x",INDEX('Capacity Summary'!$C$139:$E$238,MATCH('Capacity Backing (Hide)'!CR$132,'Capacity Summary'!$B$139:$B$238,0),4),IF(INDEX('Capacity Summary'!$H$139:$BG$238,MATCH('Capacity Backing (Hide)'!CR$132,'Capacity Summary'!$B$139:$B$238,0),MATCH('Capacity Backing (Hide)'!$A184,'Capacity Summary'!$H$138:$BG$138,0))&lt;&gt;0,INDEX('Capacity Summary'!$H$139:$BG$238,MATCH('Capacity Backing (Hide)'!CR$132,'Capacity Summary'!$B$139:$B$238,0),MATCH('Capacity Backing (Hide)'!$A184,'Capacity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4"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(Hide)'!$A184,'Capacity Summary'!$H$138:$BG$138,0))="x",INDEX('Capacity Summary'!$C$139:$E$238,MATCH('Capacity Backing (Hide)'!CS$132,'Capacity Summary'!$B$139:$B$238,0),4),IF(INDEX('Capacity Summary'!$H$139:$BG$238,MATCH('Capacity Backing (Hide)'!CS$132,'Capacity Summary'!$B$139:$B$238,0),MATCH('Capacity Backing (Hide)'!$A184,'Capacity Summary'!$H$138:$BG$138,0))&lt;&gt;0,INDEX('Capacity Summary'!$H$139:$BG$238,MATCH('Capacity Backing (Hide)'!CS$132,'Capacity Summary'!$B$139:$B$238,0),MATCH('Capacity Backing (Hide)'!$A184,'Capacity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4"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(Hide)'!$A184,'Capacity Summary'!$H$138:$BG$138,0))="x",INDEX('Capacity Summary'!$C$139:$E$238,MATCH('Capacity Backing (Hide)'!CT$132,'Capacity Summary'!$B$139:$B$238,0),4),IF(INDEX('Capacity Summary'!$H$139:$BG$238,MATCH('Capacity Backing (Hide)'!CT$132,'Capacity Summary'!$B$139:$B$238,0),MATCH('Capacity Backing (Hide)'!$A184,'Capacity Summary'!$H$138:$BG$138,0))&lt;&gt;0,INDEX('Capacity Summary'!$H$139:$BG$238,MATCH('Capacity Backing (Hide)'!CT$132,'Capacity Summary'!$B$139:$B$238,0),MATCH('Capacity Backing (Hide)'!$A184,'Capacity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4"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(Hide)'!$A184,'Capacity Summary'!$H$138:$BG$138,0))="x",INDEX('Capacity Summary'!$C$139:$E$238,MATCH('Capacity Backing (Hide)'!CU$132,'Capacity Summary'!$B$139:$B$238,0),4),IF(INDEX('Capacity Summary'!$H$139:$BG$238,MATCH('Capacity Backing (Hide)'!CU$132,'Capacity Summary'!$B$139:$B$238,0),MATCH('Capacity Backing (Hide)'!$A184,'Capacity Summary'!$H$138:$BG$138,0))&lt;&gt;0,INDEX('Capacity Summary'!$H$139:$BG$238,MATCH('Capacity Backing (Hide)'!CU$132,'Capacity Summary'!$B$139:$B$238,0),MATCH('Capacity Backing (Hide)'!$A184,'Capacity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4"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(Hide)'!$A184,'Capacity Summary'!$H$138:$BG$138,0))="x",INDEX('Capacity Summary'!$C$139:$E$238,MATCH('Capacity Backing (Hide)'!CV$132,'Capacity Summary'!$B$139:$B$238,0),4),IF(INDEX('Capacity Summary'!$H$139:$BG$238,MATCH('Capacity Backing (Hide)'!CV$132,'Capacity Summary'!$B$139:$B$238,0),MATCH('Capacity Backing (Hide)'!$A184,'Capacity Summary'!$H$138:$BG$138,0))&lt;&gt;0,INDEX('Capacity Summary'!$H$139:$BG$238,MATCH('Capacity Backing (Hide)'!CV$132,'Capacity Summary'!$B$139:$B$238,0),MATCH('Capacity Backing (Hide)'!$A184,'Capacity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4"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(Hide)'!$A184,'Capacity Summary'!$H$138:$BG$138,0))="x",INDEX('Capacity Summary'!$C$139:$E$238,MATCH('Capacity Backing (Hide)'!CW$132,'Capacity Summary'!$B$139:$B$238,0),4),IF(INDEX('Capacity Summary'!$H$139:$BG$238,MATCH('Capacity Backing (Hide)'!CW$132,'Capacity Summary'!$B$139:$B$238,0),MATCH('Capacity Backing (Hide)'!$A184,'Capacity Summary'!$H$138:$BG$138,0))&lt;&gt;0,INDEX('Capacity Summary'!$H$139:$BG$238,MATCH('Capacity Backing (Hide)'!CW$132,'Capacity Summary'!$B$139:$B$238,0),MATCH('Capacity Backing (Hide)'!$A184,'Capacity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5" spans="1:101" x14ac:dyDescent="0.35">
      <c r="A185" s="2">
        <f ca="1">'Required Capacity (Hide)'!E55</f>
        <v>44578</v>
      </c>
      <c r="B185"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(Hide)'!$A185,'Capacity Summary'!$H$138:$BG$138,0))="x",INDEX('Capacity Summary'!$C$139:$E$238,MATCH('Capacity Backing (Hide)'!B$132,'Capacity Summary'!$B$139:$B$238,0),4),IF(INDEX('Capacity Summary'!$H$139:$BG$238,MATCH('Capacity Backing (Hide)'!B$132,'Capacity Summary'!$B$139:$B$238,0),MATCH('Capacity Backing (Hide)'!$A185,'Capacity Summary'!$H$138:$BG$138,0))&lt;&gt;0,INDEX('Capacity Summary'!$H$139:$BG$238,MATCH('Capacity Backing (Hide)'!B$132,'Capacity Summary'!$B$139:$B$238,0),MATCH('Capacity Backing (Hide)'!$A185,'Capacity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5"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(Hide)'!$A185,'Capacity Summary'!$H$138:$BG$138,0))="x",INDEX('Capacity Summary'!$C$139:$E$238,MATCH('Capacity Backing (Hide)'!C$132,'Capacity Summary'!$B$139:$B$238,0),4),IF(INDEX('Capacity Summary'!$H$139:$BG$238,MATCH('Capacity Backing (Hide)'!C$132,'Capacity Summary'!$B$139:$B$238,0),MATCH('Capacity Backing (Hide)'!$A185,'Capacity Summary'!$H$138:$BG$138,0))&lt;&gt;0,INDEX('Capacity Summary'!$H$139:$BG$238,MATCH('Capacity Backing (Hide)'!C$132,'Capacity Summary'!$B$139:$B$238,0),MATCH('Capacity Backing (Hide)'!$A185,'Capacity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5"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(Hide)'!$A185,'Capacity Summary'!$H$138:$BG$138,0))="x",INDEX('Capacity Summary'!$C$139:$E$238,MATCH('Capacity Backing (Hide)'!D$132,'Capacity Summary'!$B$139:$B$238,0),4),IF(INDEX('Capacity Summary'!$H$139:$BG$238,MATCH('Capacity Backing (Hide)'!D$132,'Capacity Summary'!$B$139:$B$238,0),MATCH('Capacity Backing (Hide)'!$A185,'Capacity Summary'!$H$138:$BG$138,0))&lt;&gt;0,INDEX('Capacity Summary'!$H$139:$BG$238,MATCH('Capacity Backing (Hide)'!D$132,'Capacity Summary'!$B$139:$B$238,0),MATCH('Capacity Backing (Hide)'!$A185,'Capacity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5"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(Hide)'!$A185,'Capacity Summary'!$H$138:$BG$138,0))="x",INDEX('Capacity Summary'!$C$139:$E$238,MATCH('Capacity Backing (Hide)'!E$132,'Capacity Summary'!$B$139:$B$238,0),4),IF(INDEX('Capacity Summary'!$H$139:$BG$238,MATCH('Capacity Backing (Hide)'!E$132,'Capacity Summary'!$B$139:$B$238,0),MATCH('Capacity Backing (Hide)'!$A185,'Capacity Summary'!$H$138:$BG$138,0))&lt;&gt;0,INDEX('Capacity Summary'!$H$139:$BG$238,MATCH('Capacity Backing (Hide)'!E$132,'Capacity Summary'!$B$139:$B$238,0),MATCH('Capacity Backing (Hide)'!$A185,'Capacity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5"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(Hide)'!$A185,'Capacity Summary'!$H$138:$BG$138,0))="x",INDEX('Capacity Summary'!$C$139:$E$238,MATCH('Capacity Backing (Hide)'!F$132,'Capacity Summary'!$B$139:$B$238,0),4),IF(INDEX('Capacity Summary'!$H$139:$BG$238,MATCH('Capacity Backing (Hide)'!F$132,'Capacity Summary'!$B$139:$B$238,0),MATCH('Capacity Backing (Hide)'!$A185,'Capacity Summary'!$H$138:$BG$138,0))&lt;&gt;0,INDEX('Capacity Summary'!$H$139:$BG$238,MATCH('Capacity Backing (Hide)'!F$132,'Capacity Summary'!$B$139:$B$238,0),MATCH('Capacity Backing (Hide)'!$A185,'Capacity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5"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(Hide)'!$A185,'Capacity Summary'!$H$138:$BG$138,0))="x",INDEX('Capacity Summary'!$C$139:$E$238,MATCH('Capacity Backing (Hide)'!G$132,'Capacity Summary'!$B$139:$B$238,0),4),IF(INDEX('Capacity Summary'!$H$139:$BG$238,MATCH('Capacity Backing (Hide)'!G$132,'Capacity Summary'!$B$139:$B$238,0),MATCH('Capacity Backing (Hide)'!$A185,'Capacity Summary'!$H$138:$BG$138,0))&lt;&gt;0,INDEX('Capacity Summary'!$H$139:$BG$238,MATCH('Capacity Backing (Hide)'!G$132,'Capacity Summary'!$B$139:$B$238,0),MATCH('Capacity Backing (Hide)'!$A185,'Capacity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5"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(Hide)'!$A185,'Capacity Summary'!$H$138:$BG$138,0))="x",INDEX('Capacity Summary'!$C$139:$E$238,MATCH('Capacity Backing (Hide)'!H$132,'Capacity Summary'!$B$139:$B$238,0),4),IF(INDEX('Capacity Summary'!$H$139:$BG$238,MATCH('Capacity Backing (Hide)'!H$132,'Capacity Summary'!$B$139:$B$238,0),MATCH('Capacity Backing (Hide)'!$A185,'Capacity Summary'!$H$138:$BG$138,0))&lt;&gt;0,INDEX('Capacity Summary'!$H$139:$BG$238,MATCH('Capacity Backing (Hide)'!H$132,'Capacity Summary'!$B$139:$B$238,0),MATCH('Capacity Backing (Hide)'!$A185,'Capacity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5"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(Hide)'!$A185,'Capacity Summary'!$H$138:$BG$138,0))="x",INDEX('Capacity Summary'!$C$139:$E$238,MATCH('Capacity Backing (Hide)'!I$132,'Capacity Summary'!$B$139:$B$238,0),4),IF(INDEX('Capacity Summary'!$H$139:$BG$238,MATCH('Capacity Backing (Hide)'!I$132,'Capacity Summary'!$B$139:$B$238,0),MATCH('Capacity Backing (Hide)'!$A185,'Capacity Summary'!$H$138:$BG$138,0))&lt;&gt;0,INDEX('Capacity Summary'!$H$139:$BG$238,MATCH('Capacity Backing (Hide)'!I$132,'Capacity Summary'!$B$139:$B$238,0),MATCH('Capacity Backing (Hide)'!$A185,'Capacity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5"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(Hide)'!$A185,'Capacity Summary'!$H$138:$BG$138,0))="x",INDEX('Capacity Summary'!$C$139:$E$238,MATCH('Capacity Backing (Hide)'!J$132,'Capacity Summary'!$B$139:$B$238,0),4),IF(INDEX('Capacity Summary'!$H$139:$BG$238,MATCH('Capacity Backing (Hide)'!J$132,'Capacity Summary'!$B$139:$B$238,0),MATCH('Capacity Backing (Hide)'!$A185,'Capacity Summary'!$H$138:$BG$138,0))&lt;&gt;0,INDEX('Capacity Summary'!$H$139:$BG$238,MATCH('Capacity Backing (Hide)'!J$132,'Capacity Summary'!$B$139:$B$238,0),MATCH('Capacity Backing (Hide)'!$A185,'Capacity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5"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(Hide)'!$A185,'Capacity Summary'!$H$138:$BG$138,0))="x",INDEX('Capacity Summary'!$C$139:$E$238,MATCH('Capacity Backing (Hide)'!K$132,'Capacity Summary'!$B$139:$B$238,0),4),IF(INDEX('Capacity Summary'!$H$139:$BG$238,MATCH('Capacity Backing (Hide)'!K$132,'Capacity Summary'!$B$139:$B$238,0),MATCH('Capacity Backing (Hide)'!$A185,'Capacity Summary'!$H$138:$BG$138,0))&lt;&gt;0,INDEX('Capacity Summary'!$H$139:$BG$238,MATCH('Capacity Backing (Hide)'!K$132,'Capacity Summary'!$B$139:$B$238,0),MATCH('Capacity Backing (Hide)'!$A185,'Capacity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5"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(Hide)'!$A185,'Capacity Summary'!$H$138:$BG$138,0))="x",INDEX('Capacity Summary'!$C$139:$E$238,MATCH('Capacity Backing (Hide)'!L$132,'Capacity Summary'!$B$139:$B$238,0),4),IF(INDEX('Capacity Summary'!$H$139:$BG$238,MATCH('Capacity Backing (Hide)'!L$132,'Capacity Summary'!$B$139:$B$238,0),MATCH('Capacity Backing (Hide)'!$A185,'Capacity Summary'!$H$138:$BG$138,0))&lt;&gt;0,INDEX('Capacity Summary'!$H$139:$BG$238,MATCH('Capacity Backing (Hide)'!L$132,'Capacity Summary'!$B$139:$B$238,0),MATCH('Capacity Backing (Hide)'!$A185,'Capacity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5"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(Hide)'!$A185,'Capacity Summary'!$H$138:$BG$138,0))="x",INDEX('Capacity Summary'!$C$139:$E$238,MATCH('Capacity Backing (Hide)'!M$132,'Capacity Summary'!$B$139:$B$238,0),4),IF(INDEX('Capacity Summary'!$H$139:$BG$238,MATCH('Capacity Backing (Hide)'!M$132,'Capacity Summary'!$B$139:$B$238,0),MATCH('Capacity Backing (Hide)'!$A185,'Capacity Summary'!$H$138:$BG$138,0))&lt;&gt;0,INDEX('Capacity Summary'!$H$139:$BG$238,MATCH('Capacity Backing (Hide)'!M$132,'Capacity Summary'!$B$139:$B$238,0),MATCH('Capacity Backing (Hide)'!$A185,'Capacity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5"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(Hide)'!$A185,'Capacity Summary'!$H$138:$BG$138,0))="x",INDEX('Capacity Summary'!$C$139:$E$238,MATCH('Capacity Backing (Hide)'!N$132,'Capacity Summary'!$B$139:$B$238,0),4),IF(INDEX('Capacity Summary'!$H$139:$BG$238,MATCH('Capacity Backing (Hide)'!N$132,'Capacity Summary'!$B$139:$B$238,0),MATCH('Capacity Backing (Hide)'!$A185,'Capacity Summary'!$H$138:$BG$138,0))&lt;&gt;0,INDEX('Capacity Summary'!$H$139:$BG$238,MATCH('Capacity Backing (Hide)'!N$132,'Capacity Summary'!$B$139:$B$238,0),MATCH('Capacity Backing (Hide)'!$A185,'Capacity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5"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(Hide)'!$A185,'Capacity Summary'!$H$138:$BG$138,0))="x",INDEX('Capacity Summary'!$C$139:$E$238,MATCH('Capacity Backing (Hide)'!O$132,'Capacity Summary'!$B$139:$B$238,0),4),IF(INDEX('Capacity Summary'!$H$139:$BG$238,MATCH('Capacity Backing (Hide)'!O$132,'Capacity Summary'!$B$139:$B$238,0),MATCH('Capacity Backing (Hide)'!$A185,'Capacity Summary'!$H$138:$BG$138,0))&lt;&gt;0,INDEX('Capacity Summary'!$H$139:$BG$238,MATCH('Capacity Backing (Hide)'!O$132,'Capacity Summary'!$B$139:$B$238,0),MATCH('Capacity Backing (Hide)'!$A185,'Capacity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5"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(Hide)'!$A185,'Capacity Summary'!$H$138:$BG$138,0))="x",INDEX('Capacity Summary'!$C$139:$E$238,MATCH('Capacity Backing (Hide)'!P$132,'Capacity Summary'!$B$139:$B$238,0),4),IF(INDEX('Capacity Summary'!$H$139:$BG$238,MATCH('Capacity Backing (Hide)'!P$132,'Capacity Summary'!$B$139:$B$238,0),MATCH('Capacity Backing (Hide)'!$A185,'Capacity Summary'!$H$138:$BG$138,0))&lt;&gt;0,INDEX('Capacity Summary'!$H$139:$BG$238,MATCH('Capacity Backing (Hide)'!P$132,'Capacity Summary'!$B$139:$B$238,0),MATCH('Capacity Backing (Hide)'!$A185,'Capacity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5"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(Hide)'!$A185,'Capacity Summary'!$H$138:$BG$138,0))="x",INDEX('Capacity Summary'!$C$139:$E$238,MATCH('Capacity Backing (Hide)'!Q$132,'Capacity Summary'!$B$139:$B$238,0),4),IF(INDEX('Capacity Summary'!$H$139:$BG$238,MATCH('Capacity Backing (Hide)'!Q$132,'Capacity Summary'!$B$139:$B$238,0),MATCH('Capacity Backing (Hide)'!$A185,'Capacity Summary'!$H$138:$BG$138,0))&lt;&gt;0,INDEX('Capacity Summary'!$H$139:$BG$238,MATCH('Capacity Backing (Hide)'!Q$132,'Capacity Summary'!$B$139:$B$238,0),MATCH('Capacity Backing (Hide)'!$A185,'Capacity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5"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(Hide)'!$A185,'Capacity Summary'!$H$138:$BG$138,0))="x",INDEX('Capacity Summary'!$C$139:$E$238,MATCH('Capacity Backing (Hide)'!R$132,'Capacity Summary'!$B$139:$B$238,0),4),IF(INDEX('Capacity Summary'!$H$139:$BG$238,MATCH('Capacity Backing (Hide)'!R$132,'Capacity Summary'!$B$139:$B$238,0),MATCH('Capacity Backing (Hide)'!$A185,'Capacity Summary'!$H$138:$BG$138,0))&lt;&gt;0,INDEX('Capacity Summary'!$H$139:$BG$238,MATCH('Capacity Backing (Hide)'!R$132,'Capacity Summary'!$B$139:$B$238,0),MATCH('Capacity Backing (Hide)'!$A185,'Capacity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5"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(Hide)'!$A185,'Capacity Summary'!$H$138:$BG$138,0))="x",INDEX('Capacity Summary'!$C$139:$E$238,MATCH('Capacity Backing (Hide)'!S$132,'Capacity Summary'!$B$139:$B$238,0),4),IF(INDEX('Capacity Summary'!$H$139:$BG$238,MATCH('Capacity Backing (Hide)'!S$132,'Capacity Summary'!$B$139:$B$238,0),MATCH('Capacity Backing (Hide)'!$A185,'Capacity Summary'!$H$138:$BG$138,0))&lt;&gt;0,INDEX('Capacity Summary'!$H$139:$BG$238,MATCH('Capacity Backing (Hide)'!S$132,'Capacity Summary'!$B$139:$B$238,0),MATCH('Capacity Backing (Hide)'!$A185,'Capacity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5"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(Hide)'!$A185,'Capacity Summary'!$H$138:$BG$138,0))="x",INDEX('Capacity Summary'!$C$139:$E$238,MATCH('Capacity Backing (Hide)'!T$132,'Capacity Summary'!$B$139:$B$238,0),4),IF(INDEX('Capacity Summary'!$H$139:$BG$238,MATCH('Capacity Backing (Hide)'!T$132,'Capacity Summary'!$B$139:$B$238,0),MATCH('Capacity Backing (Hide)'!$A185,'Capacity Summary'!$H$138:$BG$138,0))&lt;&gt;0,INDEX('Capacity Summary'!$H$139:$BG$238,MATCH('Capacity Backing (Hide)'!T$132,'Capacity Summary'!$B$139:$B$238,0),MATCH('Capacity Backing (Hide)'!$A185,'Capacity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5"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(Hide)'!$A185,'Capacity Summary'!$H$138:$BG$138,0))="x",INDEX('Capacity Summary'!$C$139:$E$238,MATCH('Capacity Backing (Hide)'!U$132,'Capacity Summary'!$B$139:$B$238,0),4),IF(INDEX('Capacity Summary'!$H$139:$BG$238,MATCH('Capacity Backing (Hide)'!U$132,'Capacity Summary'!$B$139:$B$238,0),MATCH('Capacity Backing (Hide)'!$A185,'Capacity Summary'!$H$138:$BG$138,0))&lt;&gt;0,INDEX('Capacity Summary'!$H$139:$BG$238,MATCH('Capacity Backing (Hide)'!U$132,'Capacity Summary'!$B$139:$B$238,0),MATCH('Capacity Backing (Hide)'!$A185,'Capacity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5"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(Hide)'!$A185,'Capacity Summary'!$H$138:$BG$138,0))="x",INDEX('Capacity Summary'!$C$139:$E$238,MATCH('Capacity Backing (Hide)'!V$132,'Capacity Summary'!$B$139:$B$238,0),4),IF(INDEX('Capacity Summary'!$H$139:$BG$238,MATCH('Capacity Backing (Hide)'!V$132,'Capacity Summary'!$B$139:$B$238,0),MATCH('Capacity Backing (Hide)'!$A185,'Capacity Summary'!$H$138:$BG$138,0))&lt;&gt;0,INDEX('Capacity Summary'!$H$139:$BG$238,MATCH('Capacity Backing (Hide)'!V$132,'Capacity Summary'!$B$139:$B$238,0),MATCH('Capacity Backing (Hide)'!$A185,'Capacity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5"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(Hide)'!$A185,'Capacity Summary'!$H$138:$BG$138,0))="x",INDEX('Capacity Summary'!$C$139:$E$238,MATCH('Capacity Backing (Hide)'!W$132,'Capacity Summary'!$B$139:$B$238,0),4),IF(INDEX('Capacity Summary'!$H$139:$BG$238,MATCH('Capacity Backing (Hide)'!W$132,'Capacity Summary'!$B$139:$B$238,0),MATCH('Capacity Backing (Hide)'!$A185,'Capacity Summary'!$H$138:$BG$138,0))&lt;&gt;0,INDEX('Capacity Summary'!$H$139:$BG$238,MATCH('Capacity Backing (Hide)'!W$132,'Capacity Summary'!$B$139:$B$238,0),MATCH('Capacity Backing (Hide)'!$A185,'Capacity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5"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(Hide)'!$A185,'Capacity Summary'!$H$138:$BG$138,0))="x",INDEX('Capacity Summary'!$C$139:$E$238,MATCH('Capacity Backing (Hide)'!X$132,'Capacity Summary'!$B$139:$B$238,0),4),IF(INDEX('Capacity Summary'!$H$139:$BG$238,MATCH('Capacity Backing (Hide)'!X$132,'Capacity Summary'!$B$139:$B$238,0),MATCH('Capacity Backing (Hide)'!$A185,'Capacity Summary'!$H$138:$BG$138,0))&lt;&gt;0,INDEX('Capacity Summary'!$H$139:$BG$238,MATCH('Capacity Backing (Hide)'!X$132,'Capacity Summary'!$B$139:$B$238,0),MATCH('Capacity Backing (Hide)'!$A185,'Capacity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5"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(Hide)'!$A185,'Capacity Summary'!$H$138:$BG$138,0))="x",INDEX('Capacity Summary'!$C$139:$E$238,MATCH('Capacity Backing (Hide)'!Y$132,'Capacity Summary'!$B$139:$B$238,0),4),IF(INDEX('Capacity Summary'!$H$139:$BG$238,MATCH('Capacity Backing (Hide)'!Y$132,'Capacity Summary'!$B$139:$B$238,0),MATCH('Capacity Backing (Hide)'!$A185,'Capacity Summary'!$H$138:$BG$138,0))&lt;&gt;0,INDEX('Capacity Summary'!$H$139:$BG$238,MATCH('Capacity Backing (Hide)'!Y$132,'Capacity Summary'!$B$139:$B$238,0),MATCH('Capacity Backing (Hide)'!$A185,'Capacity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5"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(Hide)'!$A185,'Capacity Summary'!$H$138:$BG$138,0))="x",INDEX('Capacity Summary'!$C$139:$E$238,MATCH('Capacity Backing (Hide)'!Z$132,'Capacity Summary'!$B$139:$B$238,0),4),IF(INDEX('Capacity Summary'!$H$139:$BG$238,MATCH('Capacity Backing (Hide)'!Z$132,'Capacity Summary'!$B$139:$B$238,0),MATCH('Capacity Backing (Hide)'!$A185,'Capacity Summary'!$H$138:$BG$138,0))&lt;&gt;0,INDEX('Capacity Summary'!$H$139:$BG$238,MATCH('Capacity Backing (Hide)'!Z$132,'Capacity Summary'!$B$139:$B$238,0),MATCH('Capacity Backing (Hide)'!$A185,'Capacity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5"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(Hide)'!$A185,'Capacity Summary'!$H$138:$BG$138,0))="x",INDEX('Capacity Summary'!$C$139:$E$238,MATCH('Capacity Backing (Hide)'!AA$132,'Capacity Summary'!$B$139:$B$238,0),4),IF(INDEX('Capacity Summary'!$H$139:$BG$238,MATCH('Capacity Backing (Hide)'!AA$132,'Capacity Summary'!$B$139:$B$238,0),MATCH('Capacity Backing (Hide)'!$A185,'Capacity Summary'!$H$138:$BG$138,0))&lt;&gt;0,INDEX('Capacity Summary'!$H$139:$BG$238,MATCH('Capacity Backing (Hide)'!AA$132,'Capacity Summary'!$B$139:$B$238,0),MATCH('Capacity Backing (Hide)'!$A185,'Capacity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5"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(Hide)'!$A185,'Capacity Summary'!$H$138:$BG$138,0))="x",INDEX('Capacity Summary'!$C$139:$E$238,MATCH('Capacity Backing (Hide)'!AB$132,'Capacity Summary'!$B$139:$B$238,0),4),IF(INDEX('Capacity Summary'!$H$139:$BG$238,MATCH('Capacity Backing (Hide)'!AB$132,'Capacity Summary'!$B$139:$B$238,0),MATCH('Capacity Backing (Hide)'!$A185,'Capacity Summary'!$H$138:$BG$138,0))&lt;&gt;0,INDEX('Capacity Summary'!$H$139:$BG$238,MATCH('Capacity Backing (Hide)'!AB$132,'Capacity Summary'!$B$139:$B$238,0),MATCH('Capacity Backing (Hide)'!$A185,'Capacity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5"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(Hide)'!$A185,'Capacity Summary'!$H$138:$BG$138,0))="x",INDEX('Capacity Summary'!$C$139:$E$238,MATCH('Capacity Backing (Hide)'!AC$132,'Capacity Summary'!$B$139:$B$238,0),4),IF(INDEX('Capacity Summary'!$H$139:$BG$238,MATCH('Capacity Backing (Hide)'!AC$132,'Capacity Summary'!$B$139:$B$238,0),MATCH('Capacity Backing (Hide)'!$A185,'Capacity Summary'!$H$138:$BG$138,0))&lt;&gt;0,INDEX('Capacity Summary'!$H$139:$BG$238,MATCH('Capacity Backing (Hide)'!AC$132,'Capacity Summary'!$B$139:$B$238,0),MATCH('Capacity Backing (Hide)'!$A185,'Capacity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5"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(Hide)'!$A185,'Capacity Summary'!$H$138:$BG$138,0))="x",INDEX('Capacity Summary'!$C$139:$E$238,MATCH('Capacity Backing (Hide)'!AD$132,'Capacity Summary'!$B$139:$B$238,0),4),IF(INDEX('Capacity Summary'!$H$139:$BG$238,MATCH('Capacity Backing (Hide)'!AD$132,'Capacity Summary'!$B$139:$B$238,0),MATCH('Capacity Backing (Hide)'!$A185,'Capacity Summary'!$H$138:$BG$138,0))&lt;&gt;0,INDEX('Capacity Summary'!$H$139:$BG$238,MATCH('Capacity Backing (Hide)'!AD$132,'Capacity Summary'!$B$139:$B$238,0),MATCH('Capacity Backing (Hide)'!$A185,'Capacity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5"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(Hide)'!$A185,'Capacity Summary'!$H$138:$BG$138,0))="x",INDEX('Capacity Summary'!$C$139:$E$238,MATCH('Capacity Backing (Hide)'!AE$132,'Capacity Summary'!$B$139:$B$238,0),4),IF(INDEX('Capacity Summary'!$H$139:$BG$238,MATCH('Capacity Backing (Hide)'!AE$132,'Capacity Summary'!$B$139:$B$238,0),MATCH('Capacity Backing (Hide)'!$A185,'Capacity Summary'!$H$138:$BG$138,0))&lt;&gt;0,INDEX('Capacity Summary'!$H$139:$BG$238,MATCH('Capacity Backing (Hide)'!AE$132,'Capacity Summary'!$B$139:$B$238,0),MATCH('Capacity Backing (Hide)'!$A185,'Capacity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5"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(Hide)'!$A185,'Capacity Summary'!$H$138:$BG$138,0))="x",INDEX('Capacity Summary'!$C$139:$E$238,MATCH('Capacity Backing (Hide)'!AF$132,'Capacity Summary'!$B$139:$B$238,0),4),IF(INDEX('Capacity Summary'!$H$139:$BG$238,MATCH('Capacity Backing (Hide)'!AF$132,'Capacity Summary'!$B$139:$B$238,0),MATCH('Capacity Backing (Hide)'!$A185,'Capacity Summary'!$H$138:$BG$138,0))&lt;&gt;0,INDEX('Capacity Summary'!$H$139:$BG$238,MATCH('Capacity Backing (Hide)'!AF$132,'Capacity Summary'!$B$139:$B$238,0),MATCH('Capacity Backing (Hide)'!$A185,'Capacity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5"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(Hide)'!$A185,'Capacity Summary'!$H$138:$BG$138,0))="x",INDEX('Capacity Summary'!$C$139:$E$238,MATCH('Capacity Backing (Hide)'!AG$132,'Capacity Summary'!$B$139:$B$238,0),4),IF(INDEX('Capacity Summary'!$H$139:$BG$238,MATCH('Capacity Backing (Hide)'!AG$132,'Capacity Summary'!$B$139:$B$238,0),MATCH('Capacity Backing (Hide)'!$A185,'Capacity Summary'!$H$138:$BG$138,0))&lt;&gt;0,INDEX('Capacity Summary'!$H$139:$BG$238,MATCH('Capacity Backing (Hide)'!AG$132,'Capacity Summary'!$B$139:$B$238,0),MATCH('Capacity Backing (Hide)'!$A185,'Capacity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5"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(Hide)'!$A185,'Capacity Summary'!$H$138:$BG$138,0))="x",INDEX('Capacity Summary'!$C$139:$E$238,MATCH('Capacity Backing (Hide)'!AH$132,'Capacity Summary'!$B$139:$B$238,0),4),IF(INDEX('Capacity Summary'!$H$139:$BG$238,MATCH('Capacity Backing (Hide)'!AH$132,'Capacity Summary'!$B$139:$B$238,0),MATCH('Capacity Backing (Hide)'!$A185,'Capacity Summary'!$H$138:$BG$138,0))&lt;&gt;0,INDEX('Capacity Summary'!$H$139:$BG$238,MATCH('Capacity Backing (Hide)'!AH$132,'Capacity Summary'!$B$139:$B$238,0),MATCH('Capacity Backing (Hide)'!$A185,'Capacity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5"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(Hide)'!$A185,'Capacity Summary'!$H$138:$BG$138,0))="x",INDEX('Capacity Summary'!$C$139:$E$238,MATCH('Capacity Backing (Hide)'!AI$132,'Capacity Summary'!$B$139:$B$238,0),4),IF(INDEX('Capacity Summary'!$H$139:$BG$238,MATCH('Capacity Backing (Hide)'!AI$132,'Capacity Summary'!$B$139:$B$238,0),MATCH('Capacity Backing (Hide)'!$A185,'Capacity Summary'!$H$138:$BG$138,0))&lt;&gt;0,INDEX('Capacity Summary'!$H$139:$BG$238,MATCH('Capacity Backing (Hide)'!AI$132,'Capacity Summary'!$B$139:$B$238,0),MATCH('Capacity Backing (Hide)'!$A185,'Capacity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5"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(Hide)'!$A185,'Capacity Summary'!$H$138:$BG$138,0))="x",INDEX('Capacity Summary'!$C$139:$E$238,MATCH('Capacity Backing (Hide)'!AJ$132,'Capacity Summary'!$B$139:$B$238,0),4),IF(INDEX('Capacity Summary'!$H$139:$BG$238,MATCH('Capacity Backing (Hide)'!AJ$132,'Capacity Summary'!$B$139:$B$238,0),MATCH('Capacity Backing (Hide)'!$A185,'Capacity Summary'!$H$138:$BG$138,0))&lt;&gt;0,INDEX('Capacity Summary'!$H$139:$BG$238,MATCH('Capacity Backing (Hide)'!AJ$132,'Capacity Summary'!$B$139:$B$238,0),MATCH('Capacity Backing (Hide)'!$A185,'Capacity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5"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(Hide)'!$A185,'Capacity Summary'!$H$138:$BG$138,0))="x",INDEX('Capacity Summary'!$C$139:$E$238,MATCH('Capacity Backing (Hide)'!AK$132,'Capacity Summary'!$B$139:$B$238,0),4),IF(INDEX('Capacity Summary'!$H$139:$BG$238,MATCH('Capacity Backing (Hide)'!AK$132,'Capacity Summary'!$B$139:$B$238,0),MATCH('Capacity Backing (Hide)'!$A185,'Capacity Summary'!$H$138:$BG$138,0))&lt;&gt;0,INDEX('Capacity Summary'!$H$139:$BG$238,MATCH('Capacity Backing (Hide)'!AK$132,'Capacity Summary'!$B$139:$B$238,0),MATCH('Capacity Backing (Hide)'!$A185,'Capacity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5"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(Hide)'!$A185,'Capacity Summary'!$H$138:$BG$138,0))="x",INDEX('Capacity Summary'!$C$139:$E$238,MATCH('Capacity Backing (Hide)'!AL$132,'Capacity Summary'!$B$139:$B$238,0),4),IF(INDEX('Capacity Summary'!$H$139:$BG$238,MATCH('Capacity Backing (Hide)'!AL$132,'Capacity Summary'!$B$139:$B$238,0),MATCH('Capacity Backing (Hide)'!$A185,'Capacity Summary'!$H$138:$BG$138,0))&lt;&gt;0,INDEX('Capacity Summary'!$H$139:$BG$238,MATCH('Capacity Backing (Hide)'!AL$132,'Capacity Summary'!$B$139:$B$238,0),MATCH('Capacity Backing (Hide)'!$A185,'Capacity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5"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(Hide)'!$A185,'Capacity Summary'!$H$138:$BG$138,0))="x",INDEX('Capacity Summary'!$C$139:$E$238,MATCH('Capacity Backing (Hide)'!AM$132,'Capacity Summary'!$B$139:$B$238,0),4),IF(INDEX('Capacity Summary'!$H$139:$BG$238,MATCH('Capacity Backing (Hide)'!AM$132,'Capacity Summary'!$B$139:$B$238,0),MATCH('Capacity Backing (Hide)'!$A185,'Capacity Summary'!$H$138:$BG$138,0))&lt;&gt;0,INDEX('Capacity Summary'!$H$139:$BG$238,MATCH('Capacity Backing (Hide)'!AM$132,'Capacity Summary'!$B$139:$B$238,0),MATCH('Capacity Backing (Hide)'!$A185,'Capacity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5"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(Hide)'!$A185,'Capacity Summary'!$H$138:$BG$138,0))="x",INDEX('Capacity Summary'!$C$139:$E$238,MATCH('Capacity Backing (Hide)'!AN$132,'Capacity Summary'!$B$139:$B$238,0),4),IF(INDEX('Capacity Summary'!$H$139:$BG$238,MATCH('Capacity Backing (Hide)'!AN$132,'Capacity Summary'!$B$139:$B$238,0),MATCH('Capacity Backing (Hide)'!$A185,'Capacity Summary'!$H$138:$BG$138,0))&lt;&gt;0,INDEX('Capacity Summary'!$H$139:$BG$238,MATCH('Capacity Backing (Hide)'!AN$132,'Capacity Summary'!$B$139:$B$238,0),MATCH('Capacity Backing (Hide)'!$A185,'Capacity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5"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(Hide)'!$A185,'Capacity Summary'!$H$138:$BG$138,0))="x",INDEX('Capacity Summary'!$C$139:$E$238,MATCH('Capacity Backing (Hide)'!AO$132,'Capacity Summary'!$B$139:$B$238,0),4),IF(INDEX('Capacity Summary'!$H$139:$BG$238,MATCH('Capacity Backing (Hide)'!AO$132,'Capacity Summary'!$B$139:$B$238,0),MATCH('Capacity Backing (Hide)'!$A185,'Capacity Summary'!$H$138:$BG$138,0))&lt;&gt;0,INDEX('Capacity Summary'!$H$139:$BG$238,MATCH('Capacity Backing (Hide)'!AO$132,'Capacity Summary'!$B$139:$B$238,0),MATCH('Capacity Backing (Hide)'!$A185,'Capacity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5"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(Hide)'!$A185,'Capacity Summary'!$H$138:$BG$138,0))="x",INDEX('Capacity Summary'!$C$139:$E$238,MATCH('Capacity Backing (Hide)'!AP$132,'Capacity Summary'!$B$139:$B$238,0),4),IF(INDEX('Capacity Summary'!$H$139:$BG$238,MATCH('Capacity Backing (Hide)'!AP$132,'Capacity Summary'!$B$139:$B$238,0),MATCH('Capacity Backing (Hide)'!$A185,'Capacity Summary'!$H$138:$BG$138,0))&lt;&gt;0,INDEX('Capacity Summary'!$H$139:$BG$238,MATCH('Capacity Backing (Hide)'!AP$132,'Capacity Summary'!$B$139:$B$238,0),MATCH('Capacity Backing (Hide)'!$A185,'Capacity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5"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(Hide)'!$A185,'Capacity Summary'!$H$138:$BG$138,0))="x",INDEX('Capacity Summary'!$C$139:$E$238,MATCH('Capacity Backing (Hide)'!AQ$132,'Capacity Summary'!$B$139:$B$238,0),4),IF(INDEX('Capacity Summary'!$H$139:$BG$238,MATCH('Capacity Backing (Hide)'!AQ$132,'Capacity Summary'!$B$139:$B$238,0),MATCH('Capacity Backing (Hide)'!$A185,'Capacity Summary'!$H$138:$BG$138,0))&lt;&gt;0,INDEX('Capacity Summary'!$H$139:$BG$238,MATCH('Capacity Backing (Hide)'!AQ$132,'Capacity Summary'!$B$139:$B$238,0),MATCH('Capacity Backing (Hide)'!$A185,'Capacity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5"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(Hide)'!$A185,'Capacity Summary'!$H$138:$BG$138,0))="x",INDEX('Capacity Summary'!$C$139:$E$238,MATCH('Capacity Backing (Hide)'!AR$132,'Capacity Summary'!$B$139:$B$238,0),4),IF(INDEX('Capacity Summary'!$H$139:$BG$238,MATCH('Capacity Backing (Hide)'!AR$132,'Capacity Summary'!$B$139:$B$238,0),MATCH('Capacity Backing (Hide)'!$A185,'Capacity Summary'!$H$138:$BG$138,0))&lt;&gt;0,INDEX('Capacity Summary'!$H$139:$BG$238,MATCH('Capacity Backing (Hide)'!AR$132,'Capacity Summary'!$B$139:$B$238,0),MATCH('Capacity Backing (Hide)'!$A185,'Capacity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5"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(Hide)'!$A185,'Capacity Summary'!$H$138:$BG$138,0))="x",INDEX('Capacity Summary'!$C$139:$E$238,MATCH('Capacity Backing (Hide)'!AS$132,'Capacity Summary'!$B$139:$B$238,0),4),IF(INDEX('Capacity Summary'!$H$139:$BG$238,MATCH('Capacity Backing (Hide)'!AS$132,'Capacity Summary'!$B$139:$B$238,0),MATCH('Capacity Backing (Hide)'!$A185,'Capacity Summary'!$H$138:$BG$138,0))&lt;&gt;0,INDEX('Capacity Summary'!$H$139:$BG$238,MATCH('Capacity Backing (Hide)'!AS$132,'Capacity Summary'!$B$139:$B$238,0),MATCH('Capacity Backing (Hide)'!$A185,'Capacity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5"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(Hide)'!$A185,'Capacity Summary'!$H$138:$BG$138,0))="x",INDEX('Capacity Summary'!$C$139:$E$238,MATCH('Capacity Backing (Hide)'!AT$132,'Capacity Summary'!$B$139:$B$238,0),4),IF(INDEX('Capacity Summary'!$H$139:$BG$238,MATCH('Capacity Backing (Hide)'!AT$132,'Capacity Summary'!$B$139:$B$238,0),MATCH('Capacity Backing (Hide)'!$A185,'Capacity Summary'!$H$138:$BG$138,0))&lt;&gt;0,INDEX('Capacity Summary'!$H$139:$BG$238,MATCH('Capacity Backing (Hide)'!AT$132,'Capacity Summary'!$B$139:$B$238,0),MATCH('Capacity Backing (Hide)'!$A185,'Capacity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5"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(Hide)'!$A185,'Capacity Summary'!$H$138:$BG$138,0))="x",INDEX('Capacity Summary'!$C$139:$E$238,MATCH('Capacity Backing (Hide)'!AU$132,'Capacity Summary'!$B$139:$B$238,0),4),IF(INDEX('Capacity Summary'!$H$139:$BG$238,MATCH('Capacity Backing (Hide)'!AU$132,'Capacity Summary'!$B$139:$B$238,0),MATCH('Capacity Backing (Hide)'!$A185,'Capacity Summary'!$H$138:$BG$138,0))&lt;&gt;0,INDEX('Capacity Summary'!$H$139:$BG$238,MATCH('Capacity Backing (Hide)'!AU$132,'Capacity Summary'!$B$139:$B$238,0),MATCH('Capacity Backing (Hide)'!$A185,'Capacity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5"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(Hide)'!$A185,'Capacity Summary'!$H$138:$BG$138,0))="x",INDEX('Capacity Summary'!$C$139:$E$238,MATCH('Capacity Backing (Hide)'!AV$132,'Capacity Summary'!$B$139:$B$238,0),4),IF(INDEX('Capacity Summary'!$H$139:$BG$238,MATCH('Capacity Backing (Hide)'!AV$132,'Capacity Summary'!$B$139:$B$238,0),MATCH('Capacity Backing (Hide)'!$A185,'Capacity Summary'!$H$138:$BG$138,0))&lt;&gt;0,INDEX('Capacity Summary'!$H$139:$BG$238,MATCH('Capacity Backing (Hide)'!AV$132,'Capacity Summary'!$B$139:$B$238,0),MATCH('Capacity Backing (Hide)'!$A185,'Capacity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5"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(Hide)'!$A185,'Capacity Summary'!$H$138:$BG$138,0))="x",INDEX('Capacity Summary'!$C$139:$E$238,MATCH('Capacity Backing (Hide)'!AW$132,'Capacity Summary'!$B$139:$B$238,0),4),IF(INDEX('Capacity Summary'!$H$139:$BG$238,MATCH('Capacity Backing (Hide)'!AW$132,'Capacity Summary'!$B$139:$B$238,0),MATCH('Capacity Backing (Hide)'!$A185,'Capacity Summary'!$H$138:$BG$138,0))&lt;&gt;0,INDEX('Capacity Summary'!$H$139:$BG$238,MATCH('Capacity Backing (Hide)'!AW$132,'Capacity Summary'!$B$139:$B$238,0),MATCH('Capacity Backing (Hide)'!$A185,'Capacity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5"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(Hide)'!$A185,'Capacity Summary'!$H$138:$BG$138,0))="x",INDEX('Capacity Summary'!$C$139:$E$238,MATCH('Capacity Backing (Hide)'!AX$132,'Capacity Summary'!$B$139:$B$238,0),4),IF(INDEX('Capacity Summary'!$H$139:$BG$238,MATCH('Capacity Backing (Hide)'!AX$132,'Capacity Summary'!$B$139:$B$238,0),MATCH('Capacity Backing (Hide)'!$A185,'Capacity Summary'!$H$138:$BG$138,0))&lt;&gt;0,INDEX('Capacity Summary'!$H$139:$BG$238,MATCH('Capacity Backing (Hide)'!AX$132,'Capacity Summary'!$B$139:$B$238,0),MATCH('Capacity Backing (Hide)'!$A185,'Capacity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5"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(Hide)'!$A185,'Capacity Summary'!$H$138:$BG$138,0))="x",INDEX('Capacity Summary'!$C$139:$E$238,MATCH('Capacity Backing (Hide)'!AY$132,'Capacity Summary'!$B$139:$B$238,0),4),IF(INDEX('Capacity Summary'!$H$139:$BG$238,MATCH('Capacity Backing (Hide)'!AY$132,'Capacity Summary'!$B$139:$B$238,0),MATCH('Capacity Backing (Hide)'!$A185,'Capacity Summary'!$H$138:$BG$138,0))&lt;&gt;0,INDEX('Capacity Summary'!$H$139:$BG$238,MATCH('Capacity Backing (Hide)'!AY$132,'Capacity Summary'!$B$139:$B$238,0),MATCH('Capacity Backing (Hide)'!$A185,'Capacity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5"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(Hide)'!$A185,'Capacity Summary'!$H$138:$BG$138,0))="x",INDEX('Capacity Summary'!$C$139:$E$238,MATCH('Capacity Backing (Hide)'!AZ$132,'Capacity Summary'!$B$139:$B$238,0),4),IF(INDEX('Capacity Summary'!$H$139:$BG$238,MATCH('Capacity Backing (Hide)'!AZ$132,'Capacity Summary'!$B$139:$B$238,0),MATCH('Capacity Backing (Hide)'!$A185,'Capacity Summary'!$H$138:$BG$138,0))&lt;&gt;0,INDEX('Capacity Summary'!$H$139:$BG$238,MATCH('Capacity Backing (Hide)'!AZ$132,'Capacity Summary'!$B$139:$B$238,0),MATCH('Capacity Backing (Hide)'!$A185,'Capacity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5"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(Hide)'!$A185,'Capacity Summary'!$H$138:$BG$138,0))="x",INDEX('Capacity Summary'!$C$139:$E$238,MATCH('Capacity Backing (Hide)'!BA$132,'Capacity Summary'!$B$139:$B$238,0),4),IF(INDEX('Capacity Summary'!$H$139:$BG$238,MATCH('Capacity Backing (Hide)'!BA$132,'Capacity Summary'!$B$139:$B$238,0),MATCH('Capacity Backing (Hide)'!$A185,'Capacity Summary'!$H$138:$BG$138,0))&lt;&gt;0,INDEX('Capacity Summary'!$H$139:$BG$238,MATCH('Capacity Backing (Hide)'!BA$132,'Capacity Summary'!$B$139:$B$238,0),MATCH('Capacity Backing (Hide)'!$A185,'Capacity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5"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(Hide)'!$A185,'Capacity Summary'!$H$138:$BG$138,0))="x",INDEX('Capacity Summary'!$C$139:$E$238,MATCH('Capacity Backing (Hide)'!BB$132,'Capacity Summary'!$B$139:$B$238,0),4),IF(INDEX('Capacity Summary'!$H$139:$BG$238,MATCH('Capacity Backing (Hide)'!BB$132,'Capacity Summary'!$B$139:$B$238,0),MATCH('Capacity Backing (Hide)'!$A185,'Capacity Summary'!$H$138:$BG$138,0))&lt;&gt;0,INDEX('Capacity Summary'!$H$139:$BG$238,MATCH('Capacity Backing (Hide)'!BB$132,'Capacity Summary'!$B$139:$B$238,0),MATCH('Capacity Backing (Hide)'!$A185,'Capacity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5"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(Hide)'!$A185,'Capacity Summary'!$H$138:$BG$138,0))="x",INDEX('Capacity Summary'!$C$139:$E$238,MATCH('Capacity Backing (Hide)'!BC$132,'Capacity Summary'!$B$139:$B$238,0),4),IF(INDEX('Capacity Summary'!$H$139:$BG$238,MATCH('Capacity Backing (Hide)'!BC$132,'Capacity Summary'!$B$139:$B$238,0),MATCH('Capacity Backing (Hide)'!$A185,'Capacity Summary'!$H$138:$BG$138,0))&lt;&gt;0,INDEX('Capacity Summary'!$H$139:$BG$238,MATCH('Capacity Backing (Hide)'!BC$132,'Capacity Summary'!$B$139:$B$238,0),MATCH('Capacity Backing (Hide)'!$A185,'Capacity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5"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(Hide)'!$A185,'Capacity Summary'!$H$138:$BG$138,0))="x",INDEX('Capacity Summary'!$C$139:$E$238,MATCH('Capacity Backing (Hide)'!BD$132,'Capacity Summary'!$B$139:$B$238,0),4),IF(INDEX('Capacity Summary'!$H$139:$BG$238,MATCH('Capacity Backing (Hide)'!BD$132,'Capacity Summary'!$B$139:$B$238,0),MATCH('Capacity Backing (Hide)'!$A185,'Capacity Summary'!$H$138:$BG$138,0))&lt;&gt;0,INDEX('Capacity Summary'!$H$139:$BG$238,MATCH('Capacity Backing (Hide)'!BD$132,'Capacity Summary'!$B$139:$B$238,0),MATCH('Capacity Backing (Hide)'!$A185,'Capacity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5"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(Hide)'!$A185,'Capacity Summary'!$H$138:$BG$138,0))="x",INDEX('Capacity Summary'!$C$139:$E$238,MATCH('Capacity Backing (Hide)'!BE$132,'Capacity Summary'!$B$139:$B$238,0),4),IF(INDEX('Capacity Summary'!$H$139:$BG$238,MATCH('Capacity Backing (Hide)'!BE$132,'Capacity Summary'!$B$139:$B$238,0),MATCH('Capacity Backing (Hide)'!$A185,'Capacity Summary'!$H$138:$BG$138,0))&lt;&gt;0,INDEX('Capacity Summary'!$H$139:$BG$238,MATCH('Capacity Backing (Hide)'!BE$132,'Capacity Summary'!$B$139:$B$238,0),MATCH('Capacity Backing (Hide)'!$A185,'Capacity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5"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(Hide)'!$A185,'Capacity Summary'!$H$138:$BG$138,0))="x",INDEX('Capacity Summary'!$C$139:$E$238,MATCH('Capacity Backing (Hide)'!BF$132,'Capacity Summary'!$B$139:$B$238,0),4),IF(INDEX('Capacity Summary'!$H$139:$BG$238,MATCH('Capacity Backing (Hide)'!BF$132,'Capacity Summary'!$B$139:$B$238,0),MATCH('Capacity Backing (Hide)'!$A185,'Capacity Summary'!$H$138:$BG$138,0))&lt;&gt;0,INDEX('Capacity Summary'!$H$139:$BG$238,MATCH('Capacity Backing (Hide)'!BF$132,'Capacity Summary'!$B$139:$B$238,0),MATCH('Capacity Backing (Hide)'!$A185,'Capacity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5"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(Hide)'!$A185,'Capacity Summary'!$H$138:$BG$138,0))="x",INDEX('Capacity Summary'!$C$139:$E$238,MATCH('Capacity Backing (Hide)'!BG$132,'Capacity Summary'!$B$139:$B$238,0),4),IF(INDEX('Capacity Summary'!$H$139:$BG$238,MATCH('Capacity Backing (Hide)'!BG$132,'Capacity Summary'!$B$139:$B$238,0),MATCH('Capacity Backing (Hide)'!$A185,'Capacity Summary'!$H$138:$BG$138,0))&lt;&gt;0,INDEX('Capacity Summary'!$H$139:$BG$238,MATCH('Capacity Backing (Hide)'!BG$132,'Capacity Summary'!$B$139:$B$238,0),MATCH('Capacity Backing (Hide)'!$A185,'Capacity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5"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(Hide)'!$A185,'Capacity Summary'!$H$138:$BG$138,0))="x",INDEX('Capacity Summary'!$C$139:$E$238,MATCH('Capacity Backing (Hide)'!BH$132,'Capacity Summary'!$B$139:$B$238,0),4),IF(INDEX('Capacity Summary'!$H$139:$BG$238,MATCH('Capacity Backing (Hide)'!BH$132,'Capacity Summary'!$B$139:$B$238,0),MATCH('Capacity Backing (Hide)'!$A185,'Capacity Summary'!$H$138:$BG$138,0))&lt;&gt;0,INDEX('Capacity Summary'!$H$139:$BG$238,MATCH('Capacity Backing (Hide)'!BH$132,'Capacity Summary'!$B$139:$B$238,0),MATCH('Capacity Backing (Hide)'!$A185,'Capacity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5"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(Hide)'!$A185,'Capacity Summary'!$H$138:$BG$138,0))="x",INDEX('Capacity Summary'!$C$139:$E$238,MATCH('Capacity Backing (Hide)'!BI$132,'Capacity Summary'!$B$139:$B$238,0),4),IF(INDEX('Capacity Summary'!$H$139:$BG$238,MATCH('Capacity Backing (Hide)'!BI$132,'Capacity Summary'!$B$139:$B$238,0),MATCH('Capacity Backing (Hide)'!$A185,'Capacity Summary'!$H$138:$BG$138,0))&lt;&gt;0,INDEX('Capacity Summary'!$H$139:$BG$238,MATCH('Capacity Backing (Hide)'!BI$132,'Capacity Summary'!$B$139:$B$238,0),MATCH('Capacity Backing (Hide)'!$A185,'Capacity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5"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(Hide)'!$A185,'Capacity Summary'!$H$138:$BG$138,0))="x",INDEX('Capacity Summary'!$C$139:$E$238,MATCH('Capacity Backing (Hide)'!BJ$132,'Capacity Summary'!$B$139:$B$238,0),4),IF(INDEX('Capacity Summary'!$H$139:$BG$238,MATCH('Capacity Backing (Hide)'!BJ$132,'Capacity Summary'!$B$139:$B$238,0),MATCH('Capacity Backing (Hide)'!$A185,'Capacity Summary'!$H$138:$BG$138,0))&lt;&gt;0,INDEX('Capacity Summary'!$H$139:$BG$238,MATCH('Capacity Backing (Hide)'!BJ$132,'Capacity Summary'!$B$139:$B$238,0),MATCH('Capacity Backing (Hide)'!$A185,'Capacity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5"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(Hide)'!$A185,'Capacity Summary'!$H$138:$BG$138,0))="x",INDEX('Capacity Summary'!$C$139:$E$238,MATCH('Capacity Backing (Hide)'!BK$132,'Capacity Summary'!$B$139:$B$238,0),4),IF(INDEX('Capacity Summary'!$H$139:$BG$238,MATCH('Capacity Backing (Hide)'!BK$132,'Capacity Summary'!$B$139:$B$238,0),MATCH('Capacity Backing (Hide)'!$A185,'Capacity Summary'!$H$138:$BG$138,0))&lt;&gt;0,INDEX('Capacity Summary'!$H$139:$BG$238,MATCH('Capacity Backing (Hide)'!BK$132,'Capacity Summary'!$B$139:$B$238,0),MATCH('Capacity Backing (Hide)'!$A185,'Capacity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5"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(Hide)'!$A185,'Capacity Summary'!$H$138:$BG$138,0))="x",INDEX('Capacity Summary'!$C$139:$E$238,MATCH('Capacity Backing (Hide)'!BL$132,'Capacity Summary'!$B$139:$B$238,0),4),IF(INDEX('Capacity Summary'!$H$139:$BG$238,MATCH('Capacity Backing (Hide)'!BL$132,'Capacity Summary'!$B$139:$B$238,0),MATCH('Capacity Backing (Hide)'!$A185,'Capacity Summary'!$H$138:$BG$138,0))&lt;&gt;0,INDEX('Capacity Summary'!$H$139:$BG$238,MATCH('Capacity Backing (Hide)'!BL$132,'Capacity Summary'!$B$139:$B$238,0),MATCH('Capacity Backing (Hide)'!$A185,'Capacity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5"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(Hide)'!$A185,'Capacity Summary'!$H$138:$BG$138,0))="x",INDEX('Capacity Summary'!$C$139:$E$238,MATCH('Capacity Backing (Hide)'!BM$132,'Capacity Summary'!$B$139:$B$238,0),4),IF(INDEX('Capacity Summary'!$H$139:$BG$238,MATCH('Capacity Backing (Hide)'!BM$132,'Capacity Summary'!$B$139:$B$238,0),MATCH('Capacity Backing (Hide)'!$A185,'Capacity Summary'!$H$138:$BG$138,0))&lt;&gt;0,INDEX('Capacity Summary'!$H$139:$BG$238,MATCH('Capacity Backing (Hide)'!BM$132,'Capacity Summary'!$B$139:$B$238,0),MATCH('Capacity Backing (Hide)'!$A185,'Capacity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5"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(Hide)'!$A185,'Capacity Summary'!$H$138:$BG$138,0))="x",INDEX('Capacity Summary'!$C$139:$E$238,MATCH('Capacity Backing (Hide)'!BN$132,'Capacity Summary'!$B$139:$B$238,0),4),IF(INDEX('Capacity Summary'!$H$139:$BG$238,MATCH('Capacity Backing (Hide)'!BN$132,'Capacity Summary'!$B$139:$B$238,0),MATCH('Capacity Backing (Hide)'!$A185,'Capacity Summary'!$H$138:$BG$138,0))&lt;&gt;0,INDEX('Capacity Summary'!$H$139:$BG$238,MATCH('Capacity Backing (Hide)'!BN$132,'Capacity Summary'!$B$139:$B$238,0),MATCH('Capacity Backing (Hide)'!$A185,'Capacity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5"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(Hide)'!$A185,'Capacity Summary'!$H$138:$BG$138,0))="x",INDEX('Capacity Summary'!$C$139:$E$238,MATCH('Capacity Backing (Hide)'!BO$132,'Capacity Summary'!$B$139:$B$238,0),4),IF(INDEX('Capacity Summary'!$H$139:$BG$238,MATCH('Capacity Backing (Hide)'!BO$132,'Capacity Summary'!$B$139:$B$238,0),MATCH('Capacity Backing (Hide)'!$A185,'Capacity Summary'!$H$138:$BG$138,0))&lt;&gt;0,INDEX('Capacity Summary'!$H$139:$BG$238,MATCH('Capacity Backing (Hide)'!BO$132,'Capacity Summary'!$B$139:$B$238,0),MATCH('Capacity Backing (Hide)'!$A185,'Capacity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5"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(Hide)'!$A185,'Capacity Summary'!$H$138:$BG$138,0))="x",INDEX('Capacity Summary'!$C$139:$E$238,MATCH('Capacity Backing (Hide)'!BP$132,'Capacity Summary'!$B$139:$B$238,0),4),IF(INDEX('Capacity Summary'!$H$139:$BG$238,MATCH('Capacity Backing (Hide)'!BP$132,'Capacity Summary'!$B$139:$B$238,0),MATCH('Capacity Backing (Hide)'!$A185,'Capacity Summary'!$H$138:$BG$138,0))&lt;&gt;0,INDEX('Capacity Summary'!$H$139:$BG$238,MATCH('Capacity Backing (Hide)'!BP$132,'Capacity Summary'!$B$139:$B$238,0),MATCH('Capacity Backing (Hide)'!$A185,'Capacity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5"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(Hide)'!$A185,'Capacity Summary'!$H$138:$BG$138,0))="x",INDEX('Capacity Summary'!$C$139:$E$238,MATCH('Capacity Backing (Hide)'!BQ$132,'Capacity Summary'!$B$139:$B$238,0),4),IF(INDEX('Capacity Summary'!$H$139:$BG$238,MATCH('Capacity Backing (Hide)'!BQ$132,'Capacity Summary'!$B$139:$B$238,0),MATCH('Capacity Backing (Hide)'!$A185,'Capacity Summary'!$H$138:$BG$138,0))&lt;&gt;0,INDEX('Capacity Summary'!$H$139:$BG$238,MATCH('Capacity Backing (Hide)'!BQ$132,'Capacity Summary'!$B$139:$B$238,0),MATCH('Capacity Backing (Hide)'!$A185,'Capacity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5"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(Hide)'!$A185,'Capacity Summary'!$H$138:$BG$138,0))="x",INDEX('Capacity Summary'!$C$139:$E$238,MATCH('Capacity Backing (Hide)'!BR$132,'Capacity Summary'!$B$139:$B$238,0),4),IF(INDEX('Capacity Summary'!$H$139:$BG$238,MATCH('Capacity Backing (Hide)'!BR$132,'Capacity Summary'!$B$139:$B$238,0),MATCH('Capacity Backing (Hide)'!$A185,'Capacity Summary'!$H$138:$BG$138,0))&lt;&gt;0,INDEX('Capacity Summary'!$H$139:$BG$238,MATCH('Capacity Backing (Hide)'!BR$132,'Capacity Summary'!$B$139:$B$238,0),MATCH('Capacity Backing (Hide)'!$A185,'Capacity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5"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(Hide)'!$A185,'Capacity Summary'!$H$138:$BG$138,0))="x",INDEX('Capacity Summary'!$C$139:$E$238,MATCH('Capacity Backing (Hide)'!BS$132,'Capacity Summary'!$B$139:$B$238,0),4),IF(INDEX('Capacity Summary'!$H$139:$BG$238,MATCH('Capacity Backing (Hide)'!BS$132,'Capacity Summary'!$B$139:$B$238,0),MATCH('Capacity Backing (Hide)'!$A185,'Capacity Summary'!$H$138:$BG$138,0))&lt;&gt;0,INDEX('Capacity Summary'!$H$139:$BG$238,MATCH('Capacity Backing (Hide)'!BS$132,'Capacity Summary'!$B$139:$B$238,0),MATCH('Capacity Backing (Hide)'!$A185,'Capacity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5"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(Hide)'!$A185,'Capacity Summary'!$H$138:$BG$138,0))="x",INDEX('Capacity Summary'!$C$139:$E$238,MATCH('Capacity Backing (Hide)'!BT$132,'Capacity Summary'!$B$139:$B$238,0),4),IF(INDEX('Capacity Summary'!$H$139:$BG$238,MATCH('Capacity Backing (Hide)'!BT$132,'Capacity Summary'!$B$139:$B$238,0),MATCH('Capacity Backing (Hide)'!$A185,'Capacity Summary'!$H$138:$BG$138,0))&lt;&gt;0,INDEX('Capacity Summary'!$H$139:$BG$238,MATCH('Capacity Backing (Hide)'!BT$132,'Capacity Summary'!$B$139:$B$238,0),MATCH('Capacity Backing (Hide)'!$A185,'Capacity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5"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(Hide)'!$A185,'Capacity Summary'!$H$138:$BG$138,0))="x",INDEX('Capacity Summary'!$C$139:$E$238,MATCH('Capacity Backing (Hide)'!BU$132,'Capacity Summary'!$B$139:$B$238,0),4),IF(INDEX('Capacity Summary'!$H$139:$BG$238,MATCH('Capacity Backing (Hide)'!BU$132,'Capacity Summary'!$B$139:$B$238,0),MATCH('Capacity Backing (Hide)'!$A185,'Capacity Summary'!$H$138:$BG$138,0))&lt;&gt;0,INDEX('Capacity Summary'!$H$139:$BG$238,MATCH('Capacity Backing (Hide)'!BU$132,'Capacity Summary'!$B$139:$B$238,0),MATCH('Capacity Backing (Hide)'!$A185,'Capacity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5"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(Hide)'!$A185,'Capacity Summary'!$H$138:$BG$138,0))="x",INDEX('Capacity Summary'!$C$139:$E$238,MATCH('Capacity Backing (Hide)'!BV$132,'Capacity Summary'!$B$139:$B$238,0),4),IF(INDEX('Capacity Summary'!$H$139:$BG$238,MATCH('Capacity Backing (Hide)'!BV$132,'Capacity Summary'!$B$139:$B$238,0),MATCH('Capacity Backing (Hide)'!$A185,'Capacity Summary'!$H$138:$BG$138,0))&lt;&gt;0,INDEX('Capacity Summary'!$H$139:$BG$238,MATCH('Capacity Backing (Hide)'!BV$132,'Capacity Summary'!$B$139:$B$238,0),MATCH('Capacity Backing (Hide)'!$A185,'Capacity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5"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(Hide)'!$A185,'Capacity Summary'!$H$138:$BG$138,0))="x",INDEX('Capacity Summary'!$C$139:$E$238,MATCH('Capacity Backing (Hide)'!BW$132,'Capacity Summary'!$B$139:$B$238,0),4),IF(INDEX('Capacity Summary'!$H$139:$BG$238,MATCH('Capacity Backing (Hide)'!BW$132,'Capacity Summary'!$B$139:$B$238,0),MATCH('Capacity Backing (Hide)'!$A185,'Capacity Summary'!$H$138:$BG$138,0))&lt;&gt;0,INDEX('Capacity Summary'!$H$139:$BG$238,MATCH('Capacity Backing (Hide)'!BW$132,'Capacity Summary'!$B$139:$B$238,0),MATCH('Capacity Backing (Hide)'!$A185,'Capacity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5"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(Hide)'!$A185,'Capacity Summary'!$H$138:$BG$138,0))="x",INDEX('Capacity Summary'!$C$139:$E$238,MATCH('Capacity Backing (Hide)'!BX$132,'Capacity Summary'!$B$139:$B$238,0),4),IF(INDEX('Capacity Summary'!$H$139:$BG$238,MATCH('Capacity Backing (Hide)'!BX$132,'Capacity Summary'!$B$139:$B$238,0),MATCH('Capacity Backing (Hide)'!$A185,'Capacity Summary'!$H$138:$BG$138,0))&lt;&gt;0,INDEX('Capacity Summary'!$H$139:$BG$238,MATCH('Capacity Backing (Hide)'!BX$132,'Capacity Summary'!$B$139:$B$238,0),MATCH('Capacity Backing (Hide)'!$A185,'Capacity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5"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(Hide)'!$A185,'Capacity Summary'!$H$138:$BG$138,0))="x",INDEX('Capacity Summary'!$C$139:$E$238,MATCH('Capacity Backing (Hide)'!BY$132,'Capacity Summary'!$B$139:$B$238,0),4),IF(INDEX('Capacity Summary'!$H$139:$BG$238,MATCH('Capacity Backing (Hide)'!BY$132,'Capacity Summary'!$B$139:$B$238,0),MATCH('Capacity Backing (Hide)'!$A185,'Capacity Summary'!$H$138:$BG$138,0))&lt;&gt;0,INDEX('Capacity Summary'!$H$139:$BG$238,MATCH('Capacity Backing (Hide)'!BY$132,'Capacity Summary'!$B$139:$B$238,0),MATCH('Capacity Backing (Hide)'!$A185,'Capacity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5"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(Hide)'!$A185,'Capacity Summary'!$H$138:$BG$138,0))="x",INDEX('Capacity Summary'!$C$139:$E$238,MATCH('Capacity Backing (Hide)'!BZ$132,'Capacity Summary'!$B$139:$B$238,0),4),IF(INDEX('Capacity Summary'!$H$139:$BG$238,MATCH('Capacity Backing (Hide)'!BZ$132,'Capacity Summary'!$B$139:$B$238,0),MATCH('Capacity Backing (Hide)'!$A185,'Capacity Summary'!$H$138:$BG$138,0))&lt;&gt;0,INDEX('Capacity Summary'!$H$139:$BG$238,MATCH('Capacity Backing (Hide)'!BZ$132,'Capacity Summary'!$B$139:$B$238,0),MATCH('Capacity Backing (Hide)'!$A185,'Capacity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5"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(Hide)'!$A185,'Capacity Summary'!$H$138:$BG$138,0))="x",INDEX('Capacity Summary'!$C$139:$E$238,MATCH('Capacity Backing (Hide)'!CA$132,'Capacity Summary'!$B$139:$B$238,0),4),IF(INDEX('Capacity Summary'!$H$139:$BG$238,MATCH('Capacity Backing (Hide)'!CA$132,'Capacity Summary'!$B$139:$B$238,0),MATCH('Capacity Backing (Hide)'!$A185,'Capacity Summary'!$H$138:$BG$138,0))&lt;&gt;0,INDEX('Capacity Summary'!$H$139:$BG$238,MATCH('Capacity Backing (Hide)'!CA$132,'Capacity Summary'!$B$139:$B$238,0),MATCH('Capacity Backing (Hide)'!$A185,'Capacity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5"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(Hide)'!$A185,'Capacity Summary'!$H$138:$BG$138,0))="x",INDEX('Capacity Summary'!$C$139:$E$238,MATCH('Capacity Backing (Hide)'!CB$132,'Capacity Summary'!$B$139:$B$238,0),4),IF(INDEX('Capacity Summary'!$H$139:$BG$238,MATCH('Capacity Backing (Hide)'!CB$132,'Capacity Summary'!$B$139:$B$238,0),MATCH('Capacity Backing (Hide)'!$A185,'Capacity Summary'!$H$138:$BG$138,0))&lt;&gt;0,INDEX('Capacity Summary'!$H$139:$BG$238,MATCH('Capacity Backing (Hide)'!CB$132,'Capacity Summary'!$B$139:$B$238,0),MATCH('Capacity Backing (Hide)'!$A185,'Capacity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5"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(Hide)'!$A185,'Capacity Summary'!$H$138:$BG$138,0))="x",INDEX('Capacity Summary'!$C$139:$E$238,MATCH('Capacity Backing (Hide)'!CC$132,'Capacity Summary'!$B$139:$B$238,0),4),IF(INDEX('Capacity Summary'!$H$139:$BG$238,MATCH('Capacity Backing (Hide)'!CC$132,'Capacity Summary'!$B$139:$B$238,0),MATCH('Capacity Backing (Hide)'!$A185,'Capacity Summary'!$H$138:$BG$138,0))&lt;&gt;0,INDEX('Capacity Summary'!$H$139:$BG$238,MATCH('Capacity Backing (Hide)'!CC$132,'Capacity Summary'!$B$139:$B$238,0),MATCH('Capacity Backing (Hide)'!$A185,'Capacity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5"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(Hide)'!$A185,'Capacity Summary'!$H$138:$BG$138,0))="x",INDEX('Capacity Summary'!$C$139:$E$238,MATCH('Capacity Backing (Hide)'!CD$132,'Capacity Summary'!$B$139:$B$238,0),4),IF(INDEX('Capacity Summary'!$H$139:$BG$238,MATCH('Capacity Backing (Hide)'!CD$132,'Capacity Summary'!$B$139:$B$238,0),MATCH('Capacity Backing (Hide)'!$A185,'Capacity Summary'!$H$138:$BG$138,0))&lt;&gt;0,INDEX('Capacity Summary'!$H$139:$BG$238,MATCH('Capacity Backing (Hide)'!CD$132,'Capacity Summary'!$B$139:$B$238,0),MATCH('Capacity Backing (Hide)'!$A185,'Capacity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5"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(Hide)'!$A185,'Capacity Summary'!$H$138:$BG$138,0))="x",INDEX('Capacity Summary'!$C$139:$E$238,MATCH('Capacity Backing (Hide)'!CE$132,'Capacity Summary'!$B$139:$B$238,0),4),IF(INDEX('Capacity Summary'!$H$139:$BG$238,MATCH('Capacity Backing (Hide)'!CE$132,'Capacity Summary'!$B$139:$B$238,0),MATCH('Capacity Backing (Hide)'!$A185,'Capacity Summary'!$H$138:$BG$138,0))&lt;&gt;0,INDEX('Capacity Summary'!$H$139:$BG$238,MATCH('Capacity Backing (Hide)'!CE$132,'Capacity Summary'!$B$139:$B$238,0),MATCH('Capacity Backing (Hide)'!$A185,'Capacity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5"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(Hide)'!$A185,'Capacity Summary'!$H$138:$BG$138,0))="x",INDEX('Capacity Summary'!$C$139:$E$238,MATCH('Capacity Backing (Hide)'!CF$132,'Capacity Summary'!$B$139:$B$238,0),4),IF(INDEX('Capacity Summary'!$H$139:$BG$238,MATCH('Capacity Backing (Hide)'!CF$132,'Capacity Summary'!$B$139:$B$238,0),MATCH('Capacity Backing (Hide)'!$A185,'Capacity Summary'!$H$138:$BG$138,0))&lt;&gt;0,INDEX('Capacity Summary'!$H$139:$BG$238,MATCH('Capacity Backing (Hide)'!CF$132,'Capacity Summary'!$B$139:$B$238,0),MATCH('Capacity Backing (Hide)'!$A185,'Capacity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5"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(Hide)'!$A185,'Capacity Summary'!$H$138:$BG$138,0))="x",INDEX('Capacity Summary'!$C$139:$E$238,MATCH('Capacity Backing (Hide)'!CG$132,'Capacity Summary'!$B$139:$B$238,0),4),IF(INDEX('Capacity Summary'!$H$139:$BG$238,MATCH('Capacity Backing (Hide)'!CG$132,'Capacity Summary'!$B$139:$B$238,0),MATCH('Capacity Backing (Hide)'!$A185,'Capacity Summary'!$H$138:$BG$138,0))&lt;&gt;0,INDEX('Capacity Summary'!$H$139:$BG$238,MATCH('Capacity Backing (Hide)'!CG$132,'Capacity Summary'!$B$139:$B$238,0),MATCH('Capacity Backing (Hide)'!$A185,'Capacity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5"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(Hide)'!$A185,'Capacity Summary'!$H$138:$BG$138,0))="x",INDEX('Capacity Summary'!$C$139:$E$238,MATCH('Capacity Backing (Hide)'!CH$132,'Capacity Summary'!$B$139:$B$238,0),4),IF(INDEX('Capacity Summary'!$H$139:$BG$238,MATCH('Capacity Backing (Hide)'!CH$132,'Capacity Summary'!$B$139:$B$238,0),MATCH('Capacity Backing (Hide)'!$A185,'Capacity Summary'!$H$138:$BG$138,0))&lt;&gt;0,INDEX('Capacity Summary'!$H$139:$BG$238,MATCH('Capacity Backing (Hide)'!CH$132,'Capacity Summary'!$B$139:$B$238,0),MATCH('Capacity Backing (Hide)'!$A185,'Capacity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5"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(Hide)'!$A185,'Capacity Summary'!$H$138:$BG$138,0))="x",INDEX('Capacity Summary'!$C$139:$E$238,MATCH('Capacity Backing (Hide)'!CI$132,'Capacity Summary'!$B$139:$B$238,0),4),IF(INDEX('Capacity Summary'!$H$139:$BG$238,MATCH('Capacity Backing (Hide)'!CI$132,'Capacity Summary'!$B$139:$B$238,0),MATCH('Capacity Backing (Hide)'!$A185,'Capacity Summary'!$H$138:$BG$138,0))&lt;&gt;0,INDEX('Capacity Summary'!$H$139:$BG$238,MATCH('Capacity Backing (Hide)'!CI$132,'Capacity Summary'!$B$139:$B$238,0),MATCH('Capacity Backing (Hide)'!$A185,'Capacity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5"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(Hide)'!$A185,'Capacity Summary'!$H$138:$BG$138,0))="x",INDEX('Capacity Summary'!$C$139:$E$238,MATCH('Capacity Backing (Hide)'!CJ$132,'Capacity Summary'!$B$139:$B$238,0),4),IF(INDEX('Capacity Summary'!$H$139:$BG$238,MATCH('Capacity Backing (Hide)'!CJ$132,'Capacity Summary'!$B$139:$B$238,0),MATCH('Capacity Backing (Hide)'!$A185,'Capacity Summary'!$H$138:$BG$138,0))&lt;&gt;0,INDEX('Capacity Summary'!$H$139:$BG$238,MATCH('Capacity Backing (Hide)'!CJ$132,'Capacity Summary'!$B$139:$B$238,0),MATCH('Capacity Backing (Hide)'!$A185,'Capacity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5"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(Hide)'!$A185,'Capacity Summary'!$H$138:$BG$138,0))="x",INDEX('Capacity Summary'!$C$139:$E$238,MATCH('Capacity Backing (Hide)'!CK$132,'Capacity Summary'!$B$139:$B$238,0),4),IF(INDEX('Capacity Summary'!$H$139:$BG$238,MATCH('Capacity Backing (Hide)'!CK$132,'Capacity Summary'!$B$139:$B$238,0),MATCH('Capacity Backing (Hide)'!$A185,'Capacity Summary'!$H$138:$BG$138,0))&lt;&gt;0,INDEX('Capacity Summary'!$H$139:$BG$238,MATCH('Capacity Backing (Hide)'!CK$132,'Capacity Summary'!$B$139:$B$238,0),MATCH('Capacity Backing (Hide)'!$A185,'Capacity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5"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(Hide)'!$A185,'Capacity Summary'!$H$138:$BG$138,0))="x",INDEX('Capacity Summary'!$C$139:$E$238,MATCH('Capacity Backing (Hide)'!CL$132,'Capacity Summary'!$B$139:$B$238,0),4),IF(INDEX('Capacity Summary'!$H$139:$BG$238,MATCH('Capacity Backing (Hide)'!CL$132,'Capacity Summary'!$B$139:$B$238,0),MATCH('Capacity Backing (Hide)'!$A185,'Capacity Summary'!$H$138:$BG$138,0))&lt;&gt;0,INDEX('Capacity Summary'!$H$139:$BG$238,MATCH('Capacity Backing (Hide)'!CL$132,'Capacity Summary'!$B$139:$B$238,0),MATCH('Capacity Backing (Hide)'!$A185,'Capacity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5"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(Hide)'!$A185,'Capacity Summary'!$H$138:$BG$138,0))="x",INDEX('Capacity Summary'!$C$139:$E$238,MATCH('Capacity Backing (Hide)'!CM$132,'Capacity Summary'!$B$139:$B$238,0),4),IF(INDEX('Capacity Summary'!$H$139:$BG$238,MATCH('Capacity Backing (Hide)'!CM$132,'Capacity Summary'!$B$139:$B$238,0),MATCH('Capacity Backing (Hide)'!$A185,'Capacity Summary'!$H$138:$BG$138,0))&lt;&gt;0,INDEX('Capacity Summary'!$H$139:$BG$238,MATCH('Capacity Backing (Hide)'!CM$132,'Capacity Summary'!$B$139:$B$238,0),MATCH('Capacity Backing (Hide)'!$A185,'Capacity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5"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(Hide)'!$A185,'Capacity Summary'!$H$138:$BG$138,0))="x",INDEX('Capacity Summary'!$C$139:$E$238,MATCH('Capacity Backing (Hide)'!CN$132,'Capacity Summary'!$B$139:$B$238,0),4),IF(INDEX('Capacity Summary'!$H$139:$BG$238,MATCH('Capacity Backing (Hide)'!CN$132,'Capacity Summary'!$B$139:$B$238,0),MATCH('Capacity Backing (Hide)'!$A185,'Capacity Summary'!$H$138:$BG$138,0))&lt;&gt;0,INDEX('Capacity Summary'!$H$139:$BG$238,MATCH('Capacity Backing (Hide)'!CN$132,'Capacity Summary'!$B$139:$B$238,0),MATCH('Capacity Backing (Hide)'!$A185,'Capacity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5"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(Hide)'!$A185,'Capacity Summary'!$H$138:$BG$138,0))="x",INDEX('Capacity Summary'!$C$139:$E$238,MATCH('Capacity Backing (Hide)'!CO$132,'Capacity Summary'!$B$139:$B$238,0),4),IF(INDEX('Capacity Summary'!$H$139:$BG$238,MATCH('Capacity Backing (Hide)'!CO$132,'Capacity Summary'!$B$139:$B$238,0),MATCH('Capacity Backing (Hide)'!$A185,'Capacity Summary'!$H$138:$BG$138,0))&lt;&gt;0,INDEX('Capacity Summary'!$H$139:$BG$238,MATCH('Capacity Backing (Hide)'!CO$132,'Capacity Summary'!$B$139:$B$238,0),MATCH('Capacity Backing (Hide)'!$A185,'Capacity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5"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(Hide)'!$A185,'Capacity Summary'!$H$138:$BG$138,0))="x",INDEX('Capacity Summary'!$C$139:$E$238,MATCH('Capacity Backing (Hide)'!CP$132,'Capacity Summary'!$B$139:$B$238,0),4),IF(INDEX('Capacity Summary'!$H$139:$BG$238,MATCH('Capacity Backing (Hide)'!CP$132,'Capacity Summary'!$B$139:$B$238,0),MATCH('Capacity Backing (Hide)'!$A185,'Capacity Summary'!$H$138:$BG$138,0))&lt;&gt;0,INDEX('Capacity Summary'!$H$139:$BG$238,MATCH('Capacity Backing (Hide)'!CP$132,'Capacity Summary'!$B$139:$B$238,0),MATCH('Capacity Backing (Hide)'!$A185,'Capacity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5"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(Hide)'!$A185,'Capacity Summary'!$H$138:$BG$138,0))="x",INDEX('Capacity Summary'!$C$139:$E$238,MATCH('Capacity Backing (Hide)'!CQ$132,'Capacity Summary'!$B$139:$B$238,0),4),IF(INDEX('Capacity Summary'!$H$139:$BG$238,MATCH('Capacity Backing (Hide)'!CQ$132,'Capacity Summary'!$B$139:$B$238,0),MATCH('Capacity Backing (Hide)'!$A185,'Capacity Summary'!$H$138:$BG$138,0))&lt;&gt;0,INDEX('Capacity Summary'!$H$139:$BG$238,MATCH('Capacity Backing (Hide)'!CQ$132,'Capacity Summary'!$B$139:$B$238,0),MATCH('Capacity Backing (Hide)'!$A185,'Capacity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5"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(Hide)'!$A185,'Capacity Summary'!$H$138:$BG$138,0))="x",INDEX('Capacity Summary'!$C$139:$E$238,MATCH('Capacity Backing (Hide)'!CR$132,'Capacity Summary'!$B$139:$B$238,0),4),IF(INDEX('Capacity Summary'!$H$139:$BG$238,MATCH('Capacity Backing (Hide)'!CR$132,'Capacity Summary'!$B$139:$B$238,0),MATCH('Capacity Backing (Hide)'!$A185,'Capacity Summary'!$H$138:$BG$138,0))&lt;&gt;0,INDEX('Capacity Summary'!$H$139:$BG$238,MATCH('Capacity Backing (Hide)'!CR$132,'Capacity Summary'!$B$139:$B$238,0),MATCH('Capacity Backing (Hide)'!$A185,'Capacity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5"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(Hide)'!$A185,'Capacity Summary'!$H$138:$BG$138,0))="x",INDEX('Capacity Summary'!$C$139:$E$238,MATCH('Capacity Backing (Hide)'!CS$132,'Capacity Summary'!$B$139:$B$238,0),4),IF(INDEX('Capacity Summary'!$H$139:$BG$238,MATCH('Capacity Backing (Hide)'!CS$132,'Capacity Summary'!$B$139:$B$238,0),MATCH('Capacity Backing (Hide)'!$A185,'Capacity Summary'!$H$138:$BG$138,0))&lt;&gt;0,INDEX('Capacity Summary'!$H$139:$BG$238,MATCH('Capacity Backing (Hide)'!CS$132,'Capacity Summary'!$B$139:$B$238,0),MATCH('Capacity Backing (Hide)'!$A185,'Capacity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5"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(Hide)'!$A185,'Capacity Summary'!$H$138:$BG$138,0))="x",INDEX('Capacity Summary'!$C$139:$E$238,MATCH('Capacity Backing (Hide)'!CT$132,'Capacity Summary'!$B$139:$B$238,0),4),IF(INDEX('Capacity Summary'!$H$139:$BG$238,MATCH('Capacity Backing (Hide)'!CT$132,'Capacity Summary'!$B$139:$B$238,0),MATCH('Capacity Backing (Hide)'!$A185,'Capacity Summary'!$H$138:$BG$138,0))&lt;&gt;0,INDEX('Capacity Summary'!$H$139:$BG$238,MATCH('Capacity Backing (Hide)'!CT$132,'Capacity Summary'!$B$139:$B$238,0),MATCH('Capacity Backing (Hide)'!$A185,'Capacity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5"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(Hide)'!$A185,'Capacity Summary'!$H$138:$BG$138,0))="x",INDEX('Capacity Summary'!$C$139:$E$238,MATCH('Capacity Backing (Hide)'!CU$132,'Capacity Summary'!$B$139:$B$238,0),4),IF(INDEX('Capacity Summary'!$H$139:$BG$238,MATCH('Capacity Backing (Hide)'!CU$132,'Capacity Summary'!$B$139:$B$238,0),MATCH('Capacity Backing (Hide)'!$A185,'Capacity Summary'!$H$138:$BG$138,0))&lt;&gt;0,INDEX('Capacity Summary'!$H$139:$BG$238,MATCH('Capacity Backing (Hide)'!CU$132,'Capacity Summary'!$B$139:$B$238,0),MATCH('Capacity Backing (Hide)'!$A185,'Capacity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5"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(Hide)'!$A185,'Capacity Summary'!$H$138:$BG$138,0))="x",INDEX('Capacity Summary'!$C$139:$E$238,MATCH('Capacity Backing (Hide)'!CV$132,'Capacity Summary'!$B$139:$B$238,0),4),IF(INDEX('Capacity Summary'!$H$139:$BG$238,MATCH('Capacity Backing (Hide)'!CV$132,'Capacity Summary'!$B$139:$B$238,0),MATCH('Capacity Backing (Hide)'!$A185,'Capacity Summary'!$H$138:$BG$138,0))&lt;&gt;0,INDEX('Capacity Summary'!$H$139:$BG$238,MATCH('Capacity Backing (Hide)'!CV$132,'Capacity Summary'!$B$139:$B$238,0),MATCH('Capacity Backing (Hide)'!$A185,'Capacity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5"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(Hide)'!$A185,'Capacity Summary'!$H$138:$BG$138,0))="x",INDEX('Capacity Summary'!$C$139:$E$238,MATCH('Capacity Backing (Hide)'!CW$132,'Capacity Summary'!$B$139:$B$238,0),4),IF(INDEX('Capacity Summary'!$H$139:$BG$238,MATCH('Capacity Backing (Hide)'!CW$132,'Capacity Summary'!$B$139:$B$238,0),MATCH('Capacity Backing (Hide)'!$A185,'Capacity Summary'!$H$138:$BG$138,0))&lt;&gt;0,INDEX('Capacity Summary'!$H$139:$BG$238,MATCH('Capacity Backing (Hide)'!CW$132,'Capacity Summary'!$B$139:$B$238,0),MATCH('Capacity Backing (Hide)'!$A185,'Capacity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6" spans="1:101" x14ac:dyDescent="0.35">
      <c r="A186" s="2">
        <f ca="1">'Required Capacity (Hide)'!E56</f>
        <v>44585</v>
      </c>
      <c r="B186" t="e">
        <f ca="1">(IF(COUNTA(INDEX('Capacity Summary'!$H$139:$BG$238,MATCH('Capacity Backing (Hide)'!B$132,'Capacity Summary'!$B$139:$B$238,0),1):INDEX('Capacity Summary'!$H$139:$BG$238,MATCH('Capacity Backing (Hide)'!B$132,'Capacity Summary'!$B$139:$B$238,0),52))&gt;0,IF(INDEX('Capacity Summary'!$H$139:$BG$238,MATCH('Capacity Backing (Hide)'!B$132,'Capacity Summary'!$B$139:$B$238,0),MATCH('Capacity Backing (Hide)'!$A186,'Capacity Summary'!$H$138:$BG$138,0))="x",INDEX('Capacity Summary'!$C$139:$E$238,MATCH('Capacity Backing (Hide)'!B$132,'Capacity Summary'!$B$139:$B$238,0),4),IF(INDEX('Capacity Summary'!$H$139:$BG$238,MATCH('Capacity Backing (Hide)'!B$132,'Capacity Summary'!$B$139:$B$238,0),MATCH('Capacity Backing (Hide)'!$A186,'Capacity Summary'!$H$138:$BG$138,0))&lt;&gt;0,INDEX('Capacity Summary'!$H$139:$BG$238,MATCH('Capacity Backing (Hide)'!B$132,'Capacity Summary'!$B$139:$B$238,0),MATCH('Capacity Backing (Hide)'!$A186,'Capacity Summary'!$H$138:$BG$138,0)),0)),INDEX('Capacity Summary'!$C$139:$E$238,MATCH('Capacity Backing (Hide)'!B$132,'Capacity Summary'!$B$139:$B$238,0),2))/IF(Summary!$B$7="Minutes",1,60))/COUNTA(INDEX(Capacity!$Z$10:$AN$109,MATCH('Capacity Backing (Hide)'!B$132,Capacity!$Y$10:$Y$109,0),1):INDEX(Capacity!$Z$10:$AN$109,MATCH('Capacity Backing (Hide)'!B$132,Capacity!$Y$10:$Y$109,0),15))</f>
        <v>#N/A</v>
      </c>
      <c r="C186" t="e">
        <f ca="1">(IF(COUNTA(INDEX('Capacity Summary'!$H$139:$BG$238,MATCH('Capacity Backing (Hide)'!C$132,'Capacity Summary'!$B$139:$B$238,0),1):INDEX('Capacity Summary'!$H$139:$BG$238,MATCH('Capacity Backing (Hide)'!C$132,'Capacity Summary'!$B$139:$B$238,0),52))&gt;0,IF(INDEX('Capacity Summary'!$H$139:$BG$238,MATCH('Capacity Backing (Hide)'!C$132,'Capacity Summary'!$B$139:$B$238,0),MATCH('Capacity Backing (Hide)'!$A186,'Capacity Summary'!$H$138:$BG$138,0))="x",INDEX('Capacity Summary'!$C$139:$E$238,MATCH('Capacity Backing (Hide)'!C$132,'Capacity Summary'!$B$139:$B$238,0),4),IF(INDEX('Capacity Summary'!$H$139:$BG$238,MATCH('Capacity Backing (Hide)'!C$132,'Capacity Summary'!$B$139:$B$238,0),MATCH('Capacity Backing (Hide)'!$A186,'Capacity Summary'!$H$138:$BG$138,0))&lt;&gt;0,INDEX('Capacity Summary'!$H$139:$BG$238,MATCH('Capacity Backing (Hide)'!C$132,'Capacity Summary'!$B$139:$B$238,0),MATCH('Capacity Backing (Hide)'!$A186,'Capacity Summary'!$H$138:$BG$138,0)),0)),INDEX('Capacity Summary'!$C$139:$E$238,MATCH('Capacity Backing (Hide)'!C$132,'Capacity Summary'!$B$139:$B$238,0),2))/IF(Summary!$B$7="Minutes",1,60))/COUNTA(INDEX(Capacity!$Z$10:$AN$109,MATCH('Capacity Backing (Hide)'!C$132,Capacity!$Y$10:$Y$109,0),1):INDEX(Capacity!$Z$10:$AN$109,MATCH('Capacity Backing (Hide)'!C$132,Capacity!$Y$10:$Y$109,0),15))</f>
        <v>#N/A</v>
      </c>
      <c r="D186" t="e">
        <f ca="1">(IF(COUNTA(INDEX('Capacity Summary'!$H$139:$BG$238,MATCH('Capacity Backing (Hide)'!D$132,'Capacity Summary'!$B$139:$B$238,0),1):INDEX('Capacity Summary'!$H$139:$BG$238,MATCH('Capacity Backing (Hide)'!D$132,'Capacity Summary'!$B$139:$B$238,0),52))&gt;0,IF(INDEX('Capacity Summary'!$H$139:$BG$238,MATCH('Capacity Backing (Hide)'!D$132,'Capacity Summary'!$B$139:$B$238,0),MATCH('Capacity Backing (Hide)'!$A186,'Capacity Summary'!$H$138:$BG$138,0))="x",INDEX('Capacity Summary'!$C$139:$E$238,MATCH('Capacity Backing (Hide)'!D$132,'Capacity Summary'!$B$139:$B$238,0),4),IF(INDEX('Capacity Summary'!$H$139:$BG$238,MATCH('Capacity Backing (Hide)'!D$132,'Capacity Summary'!$B$139:$B$238,0),MATCH('Capacity Backing (Hide)'!$A186,'Capacity Summary'!$H$138:$BG$138,0))&lt;&gt;0,INDEX('Capacity Summary'!$H$139:$BG$238,MATCH('Capacity Backing (Hide)'!D$132,'Capacity Summary'!$B$139:$B$238,0),MATCH('Capacity Backing (Hide)'!$A186,'Capacity Summary'!$H$138:$BG$138,0)),0)),INDEX('Capacity Summary'!$C$139:$E$238,MATCH('Capacity Backing (Hide)'!D$132,'Capacity Summary'!$B$139:$B$238,0),2))/IF(Summary!$B$7="Minutes",1,60))/COUNTA(INDEX(Capacity!$Z$10:$AN$109,MATCH('Capacity Backing (Hide)'!D$132,Capacity!$Y$10:$Y$109,0),1):INDEX(Capacity!$Z$10:$AN$109,MATCH('Capacity Backing (Hide)'!D$132,Capacity!$Y$10:$Y$109,0),15))</f>
        <v>#N/A</v>
      </c>
      <c r="E186" t="e">
        <f ca="1">(IF(COUNTA(INDEX('Capacity Summary'!$H$139:$BG$238,MATCH('Capacity Backing (Hide)'!E$132,'Capacity Summary'!$B$139:$B$238,0),1):INDEX('Capacity Summary'!$H$139:$BG$238,MATCH('Capacity Backing (Hide)'!E$132,'Capacity Summary'!$B$139:$B$238,0),52))&gt;0,IF(INDEX('Capacity Summary'!$H$139:$BG$238,MATCH('Capacity Backing (Hide)'!E$132,'Capacity Summary'!$B$139:$B$238,0),MATCH('Capacity Backing (Hide)'!$A186,'Capacity Summary'!$H$138:$BG$138,0))="x",INDEX('Capacity Summary'!$C$139:$E$238,MATCH('Capacity Backing (Hide)'!E$132,'Capacity Summary'!$B$139:$B$238,0),4),IF(INDEX('Capacity Summary'!$H$139:$BG$238,MATCH('Capacity Backing (Hide)'!E$132,'Capacity Summary'!$B$139:$B$238,0),MATCH('Capacity Backing (Hide)'!$A186,'Capacity Summary'!$H$138:$BG$138,0))&lt;&gt;0,INDEX('Capacity Summary'!$H$139:$BG$238,MATCH('Capacity Backing (Hide)'!E$132,'Capacity Summary'!$B$139:$B$238,0),MATCH('Capacity Backing (Hide)'!$A186,'Capacity Summary'!$H$138:$BG$138,0)),0)),INDEX('Capacity Summary'!$C$139:$E$238,MATCH('Capacity Backing (Hide)'!E$132,'Capacity Summary'!$B$139:$B$238,0),2))/IF(Summary!$B$7="Minutes",1,60))/COUNTA(INDEX(Capacity!$Z$10:$AN$109,MATCH('Capacity Backing (Hide)'!E$132,Capacity!$Y$10:$Y$109,0),1):INDEX(Capacity!$Z$10:$AN$109,MATCH('Capacity Backing (Hide)'!E$132,Capacity!$Y$10:$Y$109,0),15))</f>
        <v>#N/A</v>
      </c>
      <c r="F186" t="e">
        <f ca="1">(IF(COUNTA(INDEX('Capacity Summary'!$H$139:$BG$238,MATCH('Capacity Backing (Hide)'!F$132,'Capacity Summary'!$B$139:$B$238,0),1):INDEX('Capacity Summary'!$H$139:$BG$238,MATCH('Capacity Backing (Hide)'!F$132,'Capacity Summary'!$B$139:$B$238,0),52))&gt;0,IF(INDEX('Capacity Summary'!$H$139:$BG$238,MATCH('Capacity Backing (Hide)'!F$132,'Capacity Summary'!$B$139:$B$238,0),MATCH('Capacity Backing (Hide)'!$A186,'Capacity Summary'!$H$138:$BG$138,0))="x",INDEX('Capacity Summary'!$C$139:$E$238,MATCH('Capacity Backing (Hide)'!F$132,'Capacity Summary'!$B$139:$B$238,0),4),IF(INDEX('Capacity Summary'!$H$139:$BG$238,MATCH('Capacity Backing (Hide)'!F$132,'Capacity Summary'!$B$139:$B$238,0),MATCH('Capacity Backing (Hide)'!$A186,'Capacity Summary'!$H$138:$BG$138,0))&lt;&gt;0,INDEX('Capacity Summary'!$H$139:$BG$238,MATCH('Capacity Backing (Hide)'!F$132,'Capacity Summary'!$B$139:$B$238,0),MATCH('Capacity Backing (Hide)'!$A186,'Capacity Summary'!$H$138:$BG$138,0)),0)),INDEX('Capacity Summary'!$C$139:$E$238,MATCH('Capacity Backing (Hide)'!F$132,'Capacity Summary'!$B$139:$B$238,0),2))/IF(Summary!$B$7="Minutes",1,60))/COUNTA(INDEX(Capacity!$Z$10:$AN$109,MATCH('Capacity Backing (Hide)'!F$132,Capacity!$Y$10:$Y$109,0),1):INDEX(Capacity!$Z$10:$AN$109,MATCH('Capacity Backing (Hide)'!F$132,Capacity!$Y$10:$Y$109,0),15))</f>
        <v>#N/A</v>
      </c>
      <c r="G186" t="e">
        <f ca="1">(IF(COUNTA(INDEX('Capacity Summary'!$H$139:$BG$238,MATCH('Capacity Backing (Hide)'!G$132,'Capacity Summary'!$B$139:$B$238,0),1):INDEX('Capacity Summary'!$H$139:$BG$238,MATCH('Capacity Backing (Hide)'!G$132,'Capacity Summary'!$B$139:$B$238,0),52))&gt;0,IF(INDEX('Capacity Summary'!$H$139:$BG$238,MATCH('Capacity Backing (Hide)'!G$132,'Capacity Summary'!$B$139:$B$238,0),MATCH('Capacity Backing (Hide)'!$A186,'Capacity Summary'!$H$138:$BG$138,0))="x",INDEX('Capacity Summary'!$C$139:$E$238,MATCH('Capacity Backing (Hide)'!G$132,'Capacity Summary'!$B$139:$B$238,0),4),IF(INDEX('Capacity Summary'!$H$139:$BG$238,MATCH('Capacity Backing (Hide)'!G$132,'Capacity Summary'!$B$139:$B$238,0),MATCH('Capacity Backing (Hide)'!$A186,'Capacity Summary'!$H$138:$BG$138,0))&lt;&gt;0,INDEX('Capacity Summary'!$H$139:$BG$238,MATCH('Capacity Backing (Hide)'!G$132,'Capacity Summary'!$B$139:$B$238,0),MATCH('Capacity Backing (Hide)'!$A186,'Capacity Summary'!$H$138:$BG$138,0)),0)),INDEX('Capacity Summary'!$C$139:$E$238,MATCH('Capacity Backing (Hide)'!G$132,'Capacity Summary'!$B$139:$B$238,0),2))/IF(Summary!$B$7="Minutes",1,60))/COUNTA(INDEX(Capacity!$Z$10:$AN$109,MATCH('Capacity Backing (Hide)'!G$132,Capacity!$Y$10:$Y$109,0),1):INDEX(Capacity!$Z$10:$AN$109,MATCH('Capacity Backing (Hide)'!G$132,Capacity!$Y$10:$Y$109,0),15))</f>
        <v>#N/A</v>
      </c>
      <c r="H186" t="e">
        <f ca="1">(IF(COUNTA(INDEX('Capacity Summary'!$H$139:$BG$238,MATCH('Capacity Backing (Hide)'!H$132,'Capacity Summary'!$B$139:$B$238,0),1):INDEX('Capacity Summary'!$H$139:$BG$238,MATCH('Capacity Backing (Hide)'!H$132,'Capacity Summary'!$B$139:$B$238,0),52))&gt;0,IF(INDEX('Capacity Summary'!$H$139:$BG$238,MATCH('Capacity Backing (Hide)'!H$132,'Capacity Summary'!$B$139:$B$238,0),MATCH('Capacity Backing (Hide)'!$A186,'Capacity Summary'!$H$138:$BG$138,0))="x",INDEX('Capacity Summary'!$C$139:$E$238,MATCH('Capacity Backing (Hide)'!H$132,'Capacity Summary'!$B$139:$B$238,0),4),IF(INDEX('Capacity Summary'!$H$139:$BG$238,MATCH('Capacity Backing (Hide)'!H$132,'Capacity Summary'!$B$139:$B$238,0),MATCH('Capacity Backing (Hide)'!$A186,'Capacity Summary'!$H$138:$BG$138,0))&lt;&gt;0,INDEX('Capacity Summary'!$H$139:$BG$238,MATCH('Capacity Backing (Hide)'!H$132,'Capacity Summary'!$B$139:$B$238,0),MATCH('Capacity Backing (Hide)'!$A186,'Capacity Summary'!$H$138:$BG$138,0)),0)),INDEX('Capacity Summary'!$C$139:$E$238,MATCH('Capacity Backing (Hide)'!H$132,'Capacity Summary'!$B$139:$B$238,0),2))/IF(Summary!$B$7="Minutes",1,60))/COUNTA(INDEX(Capacity!$Z$10:$AN$109,MATCH('Capacity Backing (Hide)'!H$132,Capacity!$Y$10:$Y$109,0),1):INDEX(Capacity!$Z$10:$AN$109,MATCH('Capacity Backing (Hide)'!H$132,Capacity!$Y$10:$Y$109,0),15))</f>
        <v>#N/A</v>
      </c>
      <c r="I186" t="e">
        <f ca="1">(IF(COUNTA(INDEX('Capacity Summary'!$H$139:$BG$238,MATCH('Capacity Backing (Hide)'!I$132,'Capacity Summary'!$B$139:$B$238,0),1):INDEX('Capacity Summary'!$H$139:$BG$238,MATCH('Capacity Backing (Hide)'!I$132,'Capacity Summary'!$B$139:$B$238,0),52))&gt;0,IF(INDEX('Capacity Summary'!$H$139:$BG$238,MATCH('Capacity Backing (Hide)'!I$132,'Capacity Summary'!$B$139:$B$238,0),MATCH('Capacity Backing (Hide)'!$A186,'Capacity Summary'!$H$138:$BG$138,0))="x",INDEX('Capacity Summary'!$C$139:$E$238,MATCH('Capacity Backing (Hide)'!I$132,'Capacity Summary'!$B$139:$B$238,0),4),IF(INDEX('Capacity Summary'!$H$139:$BG$238,MATCH('Capacity Backing (Hide)'!I$132,'Capacity Summary'!$B$139:$B$238,0),MATCH('Capacity Backing (Hide)'!$A186,'Capacity Summary'!$H$138:$BG$138,0))&lt;&gt;0,INDEX('Capacity Summary'!$H$139:$BG$238,MATCH('Capacity Backing (Hide)'!I$132,'Capacity Summary'!$B$139:$B$238,0),MATCH('Capacity Backing (Hide)'!$A186,'Capacity Summary'!$H$138:$BG$138,0)),0)),INDEX('Capacity Summary'!$C$139:$E$238,MATCH('Capacity Backing (Hide)'!I$132,'Capacity Summary'!$B$139:$B$238,0),2))/IF(Summary!$B$7="Minutes",1,60))/COUNTA(INDEX(Capacity!$Z$10:$AN$109,MATCH('Capacity Backing (Hide)'!I$132,Capacity!$Y$10:$Y$109,0),1):INDEX(Capacity!$Z$10:$AN$109,MATCH('Capacity Backing (Hide)'!I$132,Capacity!$Y$10:$Y$109,0),15))</f>
        <v>#N/A</v>
      </c>
      <c r="J186" t="e">
        <f ca="1">(IF(COUNTA(INDEX('Capacity Summary'!$H$139:$BG$238,MATCH('Capacity Backing (Hide)'!J$132,'Capacity Summary'!$B$139:$B$238,0),1):INDEX('Capacity Summary'!$H$139:$BG$238,MATCH('Capacity Backing (Hide)'!J$132,'Capacity Summary'!$B$139:$B$238,0),52))&gt;0,IF(INDEX('Capacity Summary'!$H$139:$BG$238,MATCH('Capacity Backing (Hide)'!J$132,'Capacity Summary'!$B$139:$B$238,0),MATCH('Capacity Backing (Hide)'!$A186,'Capacity Summary'!$H$138:$BG$138,0))="x",INDEX('Capacity Summary'!$C$139:$E$238,MATCH('Capacity Backing (Hide)'!J$132,'Capacity Summary'!$B$139:$B$238,0),4),IF(INDEX('Capacity Summary'!$H$139:$BG$238,MATCH('Capacity Backing (Hide)'!J$132,'Capacity Summary'!$B$139:$B$238,0),MATCH('Capacity Backing (Hide)'!$A186,'Capacity Summary'!$H$138:$BG$138,0))&lt;&gt;0,INDEX('Capacity Summary'!$H$139:$BG$238,MATCH('Capacity Backing (Hide)'!J$132,'Capacity Summary'!$B$139:$B$238,0),MATCH('Capacity Backing (Hide)'!$A186,'Capacity Summary'!$H$138:$BG$138,0)),0)),INDEX('Capacity Summary'!$C$139:$E$238,MATCH('Capacity Backing (Hide)'!J$132,'Capacity Summary'!$B$139:$B$238,0),2))/IF(Summary!$B$7="Minutes",1,60))/COUNTA(INDEX(Capacity!$Z$10:$AN$109,MATCH('Capacity Backing (Hide)'!J$132,Capacity!$Y$10:$Y$109,0),1):INDEX(Capacity!$Z$10:$AN$109,MATCH('Capacity Backing (Hide)'!J$132,Capacity!$Y$10:$Y$109,0),15))</f>
        <v>#N/A</v>
      </c>
      <c r="K186" t="e">
        <f ca="1">(IF(COUNTA(INDEX('Capacity Summary'!$H$139:$BG$238,MATCH('Capacity Backing (Hide)'!K$132,'Capacity Summary'!$B$139:$B$238,0),1):INDEX('Capacity Summary'!$H$139:$BG$238,MATCH('Capacity Backing (Hide)'!K$132,'Capacity Summary'!$B$139:$B$238,0),52))&gt;0,IF(INDEX('Capacity Summary'!$H$139:$BG$238,MATCH('Capacity Backing (Hide)'!K$132,'Capacity Summary'!$B$139:$B$238,0),MATCH('Capacity Backing (Hide)'!$A186,'Capacity Summary'!$H$138:$BG$138,0))="x",INDEX('Capacity Summary'!$C$139:$E$238,MATCH('Capacity Backing (Hide)'!K$132,'Capacity Summary'!$B$139:$B$238,0),4),IF(INDEX('Capacity Summary'!$H$139:$BG$238,MATCH('Capacity Backing (Hide)'!K$132,'Capacity Summary'!$B$139:$B$238,0),MATCH('Capacity Backing (Hide)'!$A186,'Capacity Summary'!$H$138:$BG$138,0))&lt;&gt;0,INDEX('Capacity Summary'!$H$139:$BG$238,MATCH('Capacity Backing (Hide)'!K$132,'Capacity Summary'!$B$139:$B$238,0),MATCH('Capacity Backing (Hide)'!$A186,'Capacity Summary'!$H$138:$BG$138,0)),0)),INDEX('Capacity Summary'!$C$139:$E$238,MATCH('Capacity Backing (Hide)'!K$132,'Capacity Summary'!$B$139:$B$238,0),2))/IF(Summary!$B$7="Minutes",1,60))/COUNTA(INDEX(Capacity!$Z$10:$AN$109,MATCH('Capacity Backing (Hide)'!K$132,Capacity!$Y$10:$Y$109,0),1):INDEX(Capacity!$Z$10:$AN$109,MATCH('Capacity Backing (Hide)'!K$132,Capacity!$Y$10:$Y$109,0),15))</f>
        <v>#N/A</v>
      </c>
      <c r="L186" t="e">
        <f ca="1">(IF(COUNTA(INDEX('Capacity Summary'!$H$139:$BG$238,MATCH('Capacity Backing (Hide)'!L$132,'Capacity Summary'!$B$139:$B$238,0),1):INDEX('Capacity Summary'!$H$139:$BG$238,MATCH('Capacity Backing (Hide)'!L$132,'Capacity Summary'!$B$139:$B$238,0),52))&gt;0,IF(INDEX('Capacity Summary'!$H$139:$BG$238,MATCH('Capacity Backing (Hide)'!L$132,'Capacity Summary'!$B$139:$B$238,0),MATCH('Capacity Backing (Hide)'!$A186,'Capacity Summary'!$H$138:$BG$138,0))="x",INDEX('Capacity Summary'!$C$139:$E$238,MATCH('Capacity Backing (Hide)'!L$132,'Capacity Summary'!$B$139:$B$238,0),4),IF(INDEX('Capacity Summary'!$H$139:$BG$238,MATCH('Capacity Backing (Hide)'!L$132,'Capacity Summary'!$B$139:$B$238,0),MATCH('Capacity Backing (Hide)'!$A186,'Capacity Summary'!$H$138:$BG$138,0))&lt;&gt;0,INDEX('Capacity Summary'!$H$139:$BG$238,MATCH('Capacity Backing (Hide)'!L$132,'Capacity Summary'!$B$139:$B$238,0),MATCH('Capacity Backing (Hide)'!$A186,'Capacity Summary'!$H$138:$BG$138,0)),0)),INDEX('Capacity Summary'!$C$139:$E$238,MATCH('Capacity Backing (Hide)'!L$132,'Capacity Summary'!$B$139:$B$238,0),2))/IF(Summary!$B$7="Minutes",1,60))/COUNTA(INDEX(Capacity!$Z$10:$AN$109,MATCH('Capacity Backing (Hide)'!L$132,Capacity!$Y$10:$Y$109,0),1):INDEX(Capacity!$Z$10:$AN$109,MATCH('Capacity Backing (Hide)'!L$132,Capacity!$Y$10:$Y$109,0),15))</f>
        <v>#N/A</v>
      </c>
      <c r="M186" t="e">
        <f ca="1">(IF(COUNTA(INDEX('Capacity Summary'!$H$139:$BG$238,MATCH('Capacity Backing (Hide)'!M$132,'Capacity Summary'!$B$139:$B$238,0),1):INDEX('Capacity Summary'!$H$139:$BG$238,MATCH('Capacity Backing (Hide)'!M$132,'Capacity Summary'!$B$139:$B$238,0),52))&gt;0,IF(INDEX('Capacity Summary'!$H$139:$BG$238,MATCH('Capacity Backing (Hide)'!M$132,'Capacity Summary'!$B$139:$B$238,0),MATCH('Capacity Backing (Hide)'!$A186,'Capacity Summary'!$H$138:$BG$138,0))="x",INDEX('Capacity Summary'!$C$139:$E$238,MATCH('Capacity Backing (Hide)'!M$132,'Capacity Summary'!$B$139:$B$238,0),4),IF(INDEX('Capacity Summary'!$H$139:$BG$238,MATCH('Capacity Backing (Hide)'!M$132,'Capacity Summary'!$B$139:$B$238,0),MATCH('Capacity Backing (Hide)'!$A186,'Capacity Summary'!$H$138:$BG$138,0))&lt;&gt;0,INDEX('Capacity Summary'!$H$139:$BG$238,MATCH('Capacity Backing (Hide)'!M$132,'Capacity Summary'!$B$139:$B$238,0),MATCH('Capacity Backing (Hide)'!$A186,'Capacity Summary'!$H$138:$BG$138,0)),0)),INDEX('Capacity Summary'!$C$139:$E$238,MATCH('Capacity Backing (Hide)'!M$132,'Capacity Summary'!$B$139:$B$238,0),2))/IF(Summary!$B$7="Minutes",1,60))/COUNTA(INDEX(Capacity!$Z$10:$AN$109,MATCH('Capacity Backing (Hide)'!M$132,Capacity!$Y$10:$Y$109,0),1):INDEX(Capacity!$Z$10:$AN$109,MATCH('Capacity Backing (Hide)'!M$132,Capacity!$Y$10:$Y$109,0),15))</f>
        <v>#N/A</v>
      </c>
      <c r="N186" t="e">
        <f ca="1">(IF(COUNTA(INDEX('Capacity Summary'!$H$139:$BG$238,MATCH('Capacity Backing (Hide)'!N$132,'Capacity Summary'!$B$139:$B$238,0),1):INDEX('Capacity Summary'!$H$139:$BG$238,MATCH('Capacity Backing (Hide)'!N$132,'Capacity Summary'!$B$139:$B$238,0),52))&gt;0,IF(INDEX('Capacity Summary'!$H$139:$BG$238,MATCH('Capacity Backing (Hide)'!N$132,'Capacity Summary'!$B$139:$B$238,0),MATCH('Capacity Backing (Hide)'!$A186,'Capacity Summary'!$H$138:$BG$138,0))="x",INDEX('Capacity Summary'!$C$139:$E$238,MATCH('Capacity Backing (Hide)'!N$132,'Capacity Summary'!$B$139:$B$238,0),4),IF(INDEX('Capacity Summary'!$H$139:$BG$238,MATCH('Capacity Backing (Hide)'!N$132,'Capacity Summary'!$B$139:$B$238,0),MATCH('Capacity Backing (Hide)'!$A186,'Capacity Summary'!$H$138:$BG$138,0))&lt;&gt;0,INDEX('Capacity Summary'!$H$139:$BG$238,MATCH('Capacity Backing (Hide)'!N$132,'Capacity Summary'!$B$139:$B$238,0),MATCH('Capacity Backing (Hide)'!$A186,'Capacity Summary'!$H$138:$BG$138,0)),0)),INDEX('Capacity Summary'!$C$139:$E$238,MATCH('Capacity Backing (Hide)'!N$132,'Capacity Summary'!$B$139:$B$238,0),2))/IF(Summary!$B$7="Minutes",1,60))/COUNTA(INDEX(Capacity!$Z$10:$AN$109,MATCH('Capacity Backing (Hide)'!N$132,Capacity!$Y$10:$Y$109,0),1):INDEX(Capacity!$Z$10:$AN$109,MATCH('Capacity Backing (Hide)'!N$132,Capacity!$Y$10:$Y$109,0),15))</f>
        <v>#N/A</v>
      </c>
      <c r="O186" t="e">
        <f ca="1">(IF(COUNTA(INDEX('Capacity Summary'!$H$139:$BG$238,MATCH('Capacity Backing (Hide)'!O$132,'Capacity Summary'!$B$139:$B$238,0),1):INDEX('Capacity Summary'!$H$139:$BG$238,MATCH('Capacity Backing (Hide)'!O$132,'Capacity Summary'!$B$139:$B$238,0),52))&gt;0,IF(INDEX('Capacity Summary'!$H$139:$BG$238,MATCH('Capacity Backing (Hide)'!O$132,'Capacity Summary'!$B$139:$B$238,0),MATCH('Capacity Backing (Hide)'!$A186,'Capacity Summary'!$H$138:$BG$138,0))="x",INDEX('Capacity Summary'!$C$139:$E$238,MATCH('Capacity Backing (Hide)'!O$132,'Capacity Summary'!$B$139:$B$238,0),4),IF(INDEX('Capacity Summary'!$H$139:$BG$238,MATCH('Capacity Backing (Hide)'!O$132,'Capacity Summary'!$B$139:$B$238,0),MATCH('Capacity Backing (Hide)'!$A186,'Capacity Summary'!$H$138:$BG$138,0))&lt;&gt;0,INDEX('Capacity Summary'!$H$139:$BG$238,MATCH('Capacity Backing (Hide)'!O$132,'Capacity Summary'!$B$139:$B$238,0),MATCH('Capacity Backing (Hide)'!$A186,'Capacity Summary'!$H$138:$BG$138,0)),0)),INDEX('Capacity Summary'!$C$139:$E$238,MATCH('Capacity Backing (Hide)'!O$132,'Capacity Summary'!$B$139:$B$238,0),2))/IF(Summary!$B$7="Minutes",1,60))/COUNTA(INDEX(Capacity!$Z$10:$AN$109,MATCH('Capacity Backing (Hide)'!O$132,Capacity!$Y$10:$Y$109,0),1):INDEX(Capacity!$Z$10:$AN$109,MATCH('Capacity Backing (Hide)'!O$132,Capacity!$Y$10:$Y$109,0),15))</f>
        <v>#N/A</v>
      </c>
      <c r="P186" t="e">
        <f ca="1">(IF(COUNTA(INDEX('Capacity Summary'!$H$139:$BG$238,MATCH('Capacity Backing (Hide)'!P$132,'Capacity Summary'!$B$139:$B$238,0),1):INDEX('Capacity Summary'!$H$139:$BG$238,MATCH('Capacity Backing (Hide)'!P$132,'Capacity Summary'!$B$139:$B$238,0),52))&gt;0,IF(INDEX('Capacity Summary'!$H$139:$BG$238,MATCH('Capacity Backing (Hide)'!P$132,'Capacity Summary'!$B$139:$B$238,0),MATCH('Capacity Backing (Hide)'!$A186,'Capacity Summary'!$H$138:$BG$138,0))="x",INDEX('Capacity Summary'!$C$139:$E$238,MATCH('Capacity Backing (Hide)'!P$132,'Capacity Summary'!$B$139:$B$238,0),4),IF(INDEX('Capacity Summary'!$H$139:$BG$238,MATCH('Capacity Backing (Hide)'!P$132,'Capacity Summary'!$B$139:$B$238,0),MATCH('Capacity Backing (Hide)'!$A186,'Capacity Summary'!$H$138:$BG$138,0))&lt;&gt;0,INDEX('Capacity Summary'!$H$139:$BG$238,MATCH('Capacity Backing (Hide)'!P$132,'Capacity Summary'!$B$139:$B$238,0),MATCH('Capacity Backing (Hide)'!$A186,'Capacity Summary'!$H$138:$BG$138,0)),0)),INDEX('Capacity Summary'!$C$139:$E$238,MATCH('Capacity Backing (Hide)'!P$132,'Capacity Summary'!$B$139:$B$238,0),2))/IF(Summary!$B$7="Minutes",1,60))/COUNTA(INDEX(Capacity!$Z$10:$AN$109,MATCH('Capacity Backing (Hide)'!P$132,Capacity!$Y$10:$Y$109,0),1):INDEX(Capacity!$Z$10:$AN$109,MATCH('Capacity Backing (Hide)'!P$132,Capacity!$Y$10:$Y$109,0),15))</f>
        <v>#N/A</v>
      </c>
      <c r="Q186" t="e">
        <f ca="1">(IF(COUNTA(INDEX('Capacity Summary'!$H$139:$BG$238,MATCH('Capacity Backing (Hide)'!Q$132,'Capacity Summary'!$B$139:$B$238,0),1):INDEX('Capacity Summary'!$H$139:$BG$238,MATCH('Capacity Backing (Hide)'!Q$132,'Capacity Summary'!$B$139:$B$238,0),52))&gt;0,IF(INDEX('Capacity Summary'!$H$139:$BG$238,MATCH('Capacity Backing (Hide)'!Q$132,'Capacity Summary'!$B$139:$B$238,0),MATCH('Capacity Backing (Hide)'!$A186,'Capacity Summary'!$H$138:$BG$138,0))="x",INDEX('Capacity Summary'!$C$139:$E$238,MATCH('Capacity Backing (Hide)'!Q$132,'Capacity Summary'!$B$139:$B$238,0),4),IF(INDEX('Capacity Summary'!$H$139:$BG$238,MATCH('Capacity Backing (Hide)'!Q$132,'Capacity Summary'!$B$139:$B$238,0),MATCH('Capacity Backing (Hide)'!$A186,'Capacity Summary'!$H$138:$BG$138,0))&lt;&gt;0,INDEX('Capacity Summary'!$H$139:$BG$238,MATCH('Capacity Backing (Hide)'!Q$132,'Capacity Summary'!$B$139:$B$238,0),MATCH('Capacity Backing (Hide)'!$A186,'Capacity Summary'!$H$138:$BG$138,0)),0)),INDEX('Capacity Summary'!$C$139:$E$238,MATCH('Capacity Backing (Hide)'!Q$132,'Capacity Summary'!$B$139:$B$238,0),2))/IF(Summary!$B$7="Minutes",1,60))/COUNTA(INDEX(Capacity!$Z$10:$AN$109,MATCH('Capacity Backing (Hide)'!Q$132,Capacity!$Y$10:$Y$109,0),1):INDEX(Capacity!$Z$10:$AN$109,MATCH('Capacity Backing (Hide)'!Q$132,Capacity!$Y$10:$Y$109,0),15))</f>
        <v>#N/A</v>
      </c>
      <c r="R186" t="e">
        <f ca="1">(IF(COUNTA(INDEX('Capacity Summary'!$H$139:$BG$238,MATCH('Capacity Backing (Hide)'!R$132,'Capacity Summary'!$B$139:$B$238,0),1):INDEX('Capacity Summary'!$H$139:$BG$238,MATCH('Capacity Backing (Hide)'!R$132,'Capacity Summary'!$B$139:$B$238,0),52))&gt;0,IF(INDEX('Capacity Summary'!$H$139:$BG$238,MATCH('Capacity Backing (Hide)'!R$132,'Capacity Summary'!$B$139:$B$238,0),MATCH('Capacity Backing (Hide)'!$A186,'Capacity Summary'!$H$138:$BG$138,0))="x",INDEX('Capacity Summary'!$C$139:$E$238,MATCH('Capacity Backing (Hide)'!R$132,'Capacity Summary'!$B$139:$B$238,0),4),IF(INDEX('Capacity Summary'!$H$139:$BG$238,MATCH('Capacity Backing (Hide)'!R$132,'Capacity Summary'!$B$139:$B$238,0),MATCH('Capacity Backing (Hide)'!$A186,'Capacity Summary'!$H$138:$BG$138,0))&lt;&gt;0,INDEX('Capacity Summary'!$H$139:$BG$238,MATCH('Capacity Backing (Hide)'!R$132,'Capacity Summary'!$B$139:$B$238,0),MATCH('Capacity Backing (Hide)'!$A186,'Capacity Summary'!$H$138:$BG$138,0)),0)),INDEX('Capacity Summary'!$C$139:$E$238,MATCH('Capacity Backing (Hide)'!R$132,'Capacity Summary'!$B$139:$B$238,0),2))/IF(Summary!$B$7="Minutes",1,60))/COUNTA(INDEX(Capacity!$Z$10:$AN$109,MATCH('Capacity Backing (Hide)'!R$132,Capacity!$Y$10:$Y$109,0),1):INDEX(Capacity!$Z$10:$AN$109,MATCH('Capacity Backing (Hide)'!R$132,Capacity!$Y$10:$Y$109,0),15))</f>
        <v>#N/A</v>
      </c>
      <c r="S186" t="e">
        <f ca="1">(IF(COUNTA(INDEX('Capacity Summary'!$H$139:$BG$238,MATCH('Capacity Backing (Hide)'!S$132,'Capacity Summary'!$B$139:$B$238,0),1):INDEX('Capacity Summary'!$H$139:$BG$238,MATCH('Capacity Backing (Hide)'!S$132,'Capacity Summary'!$B$139:$B$238,0),52))&gt;0,IF(INDEX('Capacity Summary'!$H$139:$BG$238,MATCH('Capacity Backing (Hide)'!S$132,'Capacity Summary'!$B$139:$B$238,0),MATCH('Capacity Backing (Hide)'!$A186,'Capacity Summary'!$H$138:$BG$138,0))="x",INDEX('Capacity Summary'!$C$139:$E$238,MATCH('Capacity Backing (Hide)'!S$132,'Capacity Summary'!$B$139:$B$238,0),4),IF(INDEX('Capacity Summary'!$H$139:$BG$238,MATCH('Capacity Backing (Hide)'!S$132,'Capacity Summary'!$B$139:$B$238,0),MATCH('Capacity Backing (Hide)'!$A186,'Capacity Summary'!$H$138:$BG$138,0))&lt;&gt;0,INDEX('Capacity Summary'!$H$139:$BG$238,MATCH('Capacity Backing (Hide)'!S$132,'Capacity Summary'!$B$139:$B$238,0),MATCH('Capacity Backing (Hide)'!$A186,'Capacity Summary'!$H$138:$BG$138,0)),0)),INDEX('Capacity Summary'!$C$139:$E$238,MATCH('Capacity Backing (Hide)'!S$132,'Capacity Summary'!$B$139:$B$238,0),2))/IF(Summary!$B$7="Minutes",1,60))/COUNTA(INDEX(Capacity!$Z$10:$AN$109,MATCH('Capacity Backing (Hide)'!S$132,Capacity!$Y$10:$Y$109,0),1):INDEX(Capacity!$Z$10:$AN$109,MATCH('Capacity Backing (Hide)'!S$132,Capacity!$Y$10:$Y$109,0),15))</f>
        <v>#N/A</v>
      </c>
      <c r="T186" t="e">
        <f ca="1">(IF(COUNTA(INDEX('Capacity Summary'!$H$139:$BG$238,MATCH('Capacity Backing (Hide)'!T$132,'Capacity Summary'!$B$139:$B$238,0),1):INDEX('Capacity Summary'!$H$139:$BG$238,MATCH('Capacity Backing (Hide)'!T$132,'Capacity Summary'!$B$139:$B$238,0),52))&gt;0,IF(INDEX('Capacity Summary'!$H$139:$BG$238,MATCH('Capacity Backing (Hide)'!T$132,'Capacity Summary'!$B$139:$B$238,0),MATCH('Capacity Backing (Hide)'!$A186,'Capacity Summary'!$H$138:$BG$138,0))="x",INDEX('Capacity Summary'!$C$139:$E$238,MATCH('Capacity Backing (Hide)'!T$132,'Capacity Summary'!$B$139:$B$238,0),4),IF(INDEX('Capacity Summary'!$H$139:$BG$238,MATCH('Capacity Backing (Hide)'!T$132,'Capacity Summary'!$B$139:$B$238,0),MATCH('Capacity Backing (Hide)'!$A186,'Capacity Summary'!$H$138:$BG$138,0))&lt;&gt;0,INDEX('Capacity Summary'!$H$139:$BG$238,MATCH('Capacity Backing (Hide)'!T$132,'Capacity Summary'!$B$139:$B$238,0),MATCH('Capacity Backing (Hide)'!$A186,'Capacity Summary'!$H$138:$BG$138,0)),0)),INDEX('Capacity Summary'!$C$139:$E$238,MATCH('Capacity Backing (Hide)'!T$132,'Capacity Summary'!$B$139:$B$238,0),2))/IF(Summary!$B$7="Minutes",1,60))/COUNTA(INDEX(Capacity!$Z$10:$AN$109,MATCH('Capacity Backing (Hide)'!T$132,Capacity!$Y$10:$Y$109,0),1):INDEX(Capacity!$Z$10:$AN$109,MATCH('Capacity Backing (Hide)'!T$132,Capacity!$Y$10:$Y$109,0),15))</f>
        <v>#N/A</v>
      </c>
      <c r="U186" t="e">
        <f ca="1">(IF(COUNTA(INDEX('Capacity Summary'!$H$139:$BG$238,MATCH('Capacity Backing (Hide)'!U$132,'Capacity Summary'!$B$139:$B$238,0),1):INDEX('Capacity Summary'!$H$139:$BG$238,MATCH('Capacity Backing (Hide)'!U$132,'Capacity Summary'!$B$139:$B$238,0),52))&gt;0,IF(INDEX('Capacity Summary'!$H$139:$BG$238,MATCH('Capacity Backing (Hide)'!U$132,'Capacity Summary'!$B$139:$B$238,0),MATCH('Capacity Backing (Hide)'!$A186,'Capacity Summary'!$H$138:$BG$138,0))="x",INDEX('Capacity Summary'!$C$139:$E$238,MATCH('Capacity Backing (Hide)'!U$132,'Capacity Summary'!$B$139:$B$238,0),4),IF(INDEX('Capacity Summary'!$H$139:$BG$238,MATCH('Capacity Backing (Hide)'!U$132,'Capacity Summary'!$B$139:$B$238,0),MATCH('Capacity Backing (Hide)'!$A186,'Capacity Summary'!$H$138:$BG$138,0))&lt;&gt;0,INDEX('Capacity Summary'!$H$139:$BG$238,MATCH('Capacity Backing (Hide)'!U$132,'Capacity Summary'!$B$139:$B$238,0),MATCH('Capacity Backing (Hide)'!$A186,'Capacity Summary'!$H$138:$BG$138,0)),0)),INDEX('Capacity Summary'!$C$139:$E$238,MATCH('Capacity Backing (Hide)'!U$132,'Capacity Summary'!$B$139:$B$238,0),2))/IF(Summary!$B$7="Minutes",1,60))/COUNTA(INDEX(Capacity!$Z$10:$AN$109,MATCH('Capacity Backing (Hide)'!U$132,Capacity!$Y$10:$Y$109,0),1):INDEX(Capacity!$Z$10:$AN$109,MATCH('Capacity Backing (Hide)'!U$132,Capacity!$Y$10:$Y$109,0),15))</f>
        <v>#N/A</v>
      </c>
      <c r="V186" t="e">
        <f ca="1">(IF(COUNTA(INDEX('Capacity Summary'!$H$139:$BG$238,MATCH('Capacity Backing (Hide)'!V$132,'Capacity Summary'!$B$139:$B$238,0),1):INDEX('Capacity Summary'!$H$139:$BG$238,MATCH('Capacity Backing (Hide)'!V$132,'Capacity Summary'!$B$139:$B$238,0),52))&gt;0,IF(INDEX('Capacity Summary'!$H$139:$BG$238,MATCH('Capacity Backing (Hide)'!V$132,'Capacity Summary'!$B$139:$B$238,0),MATCH('Capacity Backing (Hide)'!$A186,'Capacity Summary'!$H$138:$BG$138,0))="x",INDEX('Capacity Summary'!$C$139:$E$238,MATCH('Capacity Backing (Hide)'!V$132,'Capacity Summary'!$B$139:$B$238,0),4),IF(INDEX('Capacity Summary'!$H$139:$BG$238,MATCH('Capacity Backing (Hide)'!V$132,'Capacity Summary'!$B$139:$B$238,0),MATCH('Capacity Backing (Hide)'!$A186,'Capacity Summary'!$H$138:$BG$138,0))&lt;&gt;0,INDEX('Capacity Summary'!$H$139:$BG$238,MATCH('Capacity Backing (Hide)'!V$132,'Capacity Summary'!$B$139:$B$238,0),MATCH('Capacity Backing (Hide)'!$A186,'Capacity Summary'!$H$138:$BG$138,0)),0)),INDEX('Capacity Summary'!$C$139:$E$238,MATCH('Capacity Backing (Hide)'!V$132,'Capacity Summary'!$B$139:$B$238,0),2))/IF(Summary!$B$7="Minutes",1,60))/COUNTA(INDEX(Capacity!$Z$10:$AN$109,MATCH('Capacity Backing (Hide)'!V$132,Capacity!$Y$10:$Y$109,0),1):INDEX(Capacity!$Z$10:$AN$109,MATCH('Capacity Backing (Hide)'!V$132,Capacity!$Y$10:$Y$109,0),15))</f>
        <v>#N/A</v>
      </c>
      <c r="W186" t="e">
        <f ca="1">(IF(COUNTA(INDEX('Capacity Summary'!$H$139:$BG$238,MATCH('Capacity Backing (Hide)'!W$132,'Capacity Summary'!$B$139:$B$238,0),1):INDEX('Capacity Summary'!$H$139:$BG$238,MATCH('Capacity Backing (Hide)'!W$132,'Capacity Summary'!$B$139:$B$238,0),52))&gt;0,IF(INDEX('Capacity Summary'!$H$139:$BG$238,MATCH('Capacity Backing (Hide)'!W$132,'Capacity Summary'!$B$139:$B$238,0),MATCH('Capacity Backing (Hide)'!$A186,'Capacity Summary'!$H$138:$BG$138,0))="x",INDEX('Capacity Summary'!$C$139:$E$238,MATCH('Capacity Backing (Hide)'!W$132,'Capacity Summary'!$B$139:$B$238,0),4),IF(INDEX('Capacity Summary'!$H$139:$BG$238,MATCH('Capacity Backing (Hide)'!W$132,'Capacity Summary'!$B$139:$B$238,0),MATCH('Capacity Backing (Hide)'!$A186,'Capacity Summary'!$H$138:$BG$138,0))&lt;&gt;0,INDEX('Capacity Summary'!$H$139:$BG$238,MATCH('Capacity Backing (Hide)'!W$132,'Capacity Summary'!$B$139:$B$238,0),MATCH('Capacity Backing (Hide)'!$A186,'Capacity Summary'!$H$138:$BG$138,0)),0)),INDEX('Capacity Summary'!$C$139:$E$238,MATCH('Capacity Backing (Hide)'!W$132,'Capacity Summary'!$B$139:$B$238,0),2))/IF(Summary!$B$7="Minutes",1,60))/COUNTA(INDEX(Capacity!$Z$10:$AN$109,MATCH('Capacity Backing (Hide)'!W$132,Capacity!$Y$10:$Y$109,0),1):INDEX(Capacity!$Z$10:$AN$109,MATCH('Capacity Backing (Hide)'!W$132,Capacity!$Y$10:$Y$109,0),15))</f>
        <v>#N/A</v>
      </c>
      <c r="X186" t="e">
        <f ca="1">(IF(COUNTA(INDEX('Capacity Summary'!$H$139:$BG$238,MATCH('Capacity Backing (Hide)'!X$132,'Capacity Summary'!$B$139:$B$238,0),1):INDEX('Capacity Summary'!$H$139:$BG$238,MATCH('Capacity Backing (Hide)'!X$132,'Capacity Summary'!$B$139:$B$238,0),52))&gt;0,IF(INDEX('Capacity Summary'!$H$139:$BG$238,MATCH('Capacity Backing (Hide)'!X$132,'Capacity Summary'!$B$139:$B$238,0),MATCH('Capacity Backing (Hide)'!$A186,'Capacity Summary'!$H$138:$BG$138,0))="x",INDEX('Capacity Summary'!$C$139:$E$238,MATCH('Capacity Backing (Hide)'!X$132,'Capacity Summary'!$B$139:$B$238,0),4),IF(INDEX('Capacity Summary'!$H$139:$BG$238,MATCH('Capacity Backing (Hide)'!X$132,'Capacity Summary'!$B$139:$B$238,0),MATCH('Capacity Backing (Hide)'!$A186,'Capacity Summary'!$H$138:$BG$138,0))&lt;&gt;0,INDEX('Capacity Summary'!$H$139:$BG$238,MATCH('Capacity Backing (Hide)'!X$132,'Capacity Summary'!$B$139:$B$238,0),MATCH('Capacity Backing (Hide)'!$A186,'Capacity Summary'!$H$138:$BG$138,0)),0)),INDEX('Capacity Summary'!$C$139:$E$238,MATCH('Capacity Backing (Hide)'!X$132,'Capacity Summary'!$B$139:$B$238,0),2))/IF(Summary!$B$7="Minutes",1,60))/COUNTA(INDEX(Capacity!$Z$10:$AN$109,MATCH('Capacity Backing (Hide)'!X$132,Capacity!$Y$10:$Y$109,0),1):INDEX(Capacity!$Z$10:$AN$109,MATCH('Capacity Backing (Hide)'!X$132,Capacity!$Y$10:$Y$109,0),15))</f>
        <v>#N/A</v>
      </c>
      <c r="Y186" t="e">
        <f ca="1">(IF(COUNTA(INDEX('Capacity Summary'!$H$139:$BG$238,MATCH('Capacity Backing (Hide)'!Y$132,'Capacity Summary'!$B$139:$B$238,0),1):INDEX('Capacity Summary'!$H$139:$BG$238,MATCH('Capacity Backing (Hide)'!Y$132,'Capacity Summary'!$B$139:$B$238,0),52))&gt;0,IF(INDEX('Capacity Summary'!$H$139:$BG$238,MATCH('Capacity Backing (Hide)'!Y$132,'Capacity Summary'!$B$139:$B$238,0),MATCH('Capacity Backing (Hide)'!$A186,'Capacity Summary'!$H$138:$BG$138,0))="x",INDEX('Capacity Summary'!$C$139:$E$238,MATCH('Capacity Backing (Hide)'!Y$132,'Capacity Summary'!$B$139:$B$238,0),4),IF(INDEX('Capacity Summary'!$H$139:$BG$238,MATCH('Capacity Backing (Hide)'!Y$132,'Capacity Summary'!$B$139:$B$238,0),MATCH('Capacity Backing (Hide)'!$A186,'Capacity Summary'!$H$138:$BG$138,0))&lt;&gt;0,INDEX('Capacity Summary'!$H$139:$BG$238,MATCH('Capacity Backing (Hide)'!Y$132,'Capacity Summary'!$B$139:$B$238,0),MATCH('Capacity Backing (Hide)'!$A186,'Capacity Summary'!$H$138:$BG$138,0)),0)),INDEX('Capacity Summary'!$C$139:$E$238,MATCH('Capacity Backing (Hide)'!Y$132,'Capacity Summary'!$B$139:$B$238,0),2))/IF(Summary!$B$7="Minutes",1,60))/COUNTA(INDEX(Capacity!$Z$10:$AN$109,MATCH('Capacity Backing (Hide)'!Y$132,Capacity!$Y$10:$Y$109,0),1):INDEX(Capacity!$Z$10:$AN$109,MATCH('Capacity Backing (Hide)'!Y$132,Capacity!$Y$10:$Y$109,0),15))</f>
        <v>#N/A</v>
      </c>
      <c r="Z186" t="e">
        <f ca="1">(IF(COUNTA(INDEX('Capacity Summary'!$H$139:$BG$238,MATCH('Capacity Backing (Hide)'!Z$132,'Capacity Summary'!$B$139:$B$238,0),1):INDEX('Capacity Summary'!$H$139:$BG$238,MATCH('Capacity Backing (Hide)'!Z$132,'Capacity Summary'!$B$139:$B$238,0),52))&gt;0,IF(INDEX('Capacity Summary'!$H$139:$BG$238,MATCH('Capacity Backing (Hide)'!Z$132,'Capacity Summary'!$B$139:$B$238,0),MATCH('Capacity Backing (Hide)'!$A186,'Capacity Summary'!$H$138:$BG$138,0))="x",INDEX('Capacity Summary'!$C$139:$E$238,MATCH('Capacity Backing (Hide)'!Z$132,'Capacity Summary'!$B$139:$B$238,0),4),IF(INDEX('Capacity Summary'!$H$139:$BG$238,MATCH('Capacity Backing (Hide)'!Z$132,'Capacity Summary'!$B$139:$B$238,0),MATCH('Capacity Backing (Hide)'!$A186,'Capacity Summary'!$H$138:$BG$138,0))&lt;&gt;0,INDEX('Capacity Summary'!$H$139:$BG$238,MATCH('Capacity Backing (Hide)'!Z$132,'Capacity Summary'!$B$139:$B$238,0),MATCH('Capacity Backing (Hide)'!$A186,'Capacity Summary'!$H$138:$BG$138,0)),0)),INDEX('Capacity Summary'!$C$139:$E$238,MATCH('Capacity Backing (Hide)'!Z$132,'Capacity Summary'!$B$139:$B$238,0),2))/IF(Summary!$B$7="Minutes",1,60))/COUNTA(INDEX(Capacity!$Z$10:$AN$109,MATCH('Capacity Backing (Hide)'!Z$132,Capacity!$Y$10:$Y$109,0),1):INDEX(Capacity!$Z$10:$AN$109,MATCH('Capacity Backing (Hide)'!Z$132,Capacity!$Y$10:$Y$109,0),15))</f>
        <v>#N/A</v>
      </c>
      <c r="AA186" t="e">
        <f ca="1">(IF(COUNTA(INDEX('Capacity Summary'!$H$139:$BG$238,MATCH('Capacity Backing (Hide)'!AA$132,'Capacity Summary'!$B$139:$B$238,0),1):INDEX('Capacity Summary'!$H$139:$BG$238,MATCH('Capacity Backing (Hide)'!AA$132,'Capacity Summary'!$B$139:$B$238,0),52))&gt;0,IF(INDEX('Capacity Summary'!$H$139:$BG$238,MATCH('Capacity Backing (Hide)'!AA$132,'Capacity Summary'!$B$139:$B$238,0),MATCH('Capacity Backing (Hide)'!$A186,'Capacity Summary'!$H$138:$BG$138,0))="x",INDEX('Capacity Summary'!$C$139:$E$238,MATCH('Capacity Backing (Hide)'!AA$132,'Capacity Summary'!$B$139:$B$238,0),4),IF(INDEX('Capacity Summary'!$H$139:$BG$238,MATCH('Capacity Backing (Hide)'!AA$132,'Capacity Summary'!$B$139:$B$238,0),MATCH('Capacity Backing (Hide)'!$A186,'Capacity Summary'!$H$138:$BG$138,0))&lt;&gt;0,INDEX('Capacity Summary'!$H$139:$BG$238,MATCH('Capacity Backing (Hide)'!AA$132,'Capacity Summary'!$B$139:$B$238,0),MATCH('Capacity Backing (Hide)'!$A186,'Capacity Summary'!$H$138:$BG$138,0)),0)),INDEX('Capacity Summary'!$C$139:$E$238,MATCH('Capacity Backing (Hide)'!AA$132,'Capacity Summary'!$B$139:$B$238,0),2))/IF(Summary!$B$7="Minutes",1,60))/COUNTA(INDEX(Capacity!$Z$10:$AN$109,MATCH('Capacity Backing (Hide)'!AA$132,Capacity!$Y$10:$Y$109,0),1):INDEX(Capacity!$Z$10:$AN$109,MATCH('Capacity Backing (Hide)'!AA$132,Capacity!$Y$10:$Y$109,0),15))</f>
        <v>#N/A</v>
      </c>
      <c r="AB186" t="e">
        <f ca="1">(IF(COUNTA(INDEX('Capacity Summary'!$H$139:$BG$238,MATCH('Capacity Backing (Hide)'!AB$132,'Capacity Summary'!$B$139:$B$238,0),1):INDEX('Capacity Summary'!$H$139:$BG$238,MATCH('Capacity Backing (Hide)'!AB$132,'Capacity Summary'!$B$139:$B$238,0),52))&gt;0,IF(INDEX('Capacity Summary'!$H$139:$BG$238,MATCH('Capacity Backing (Hide)'!AB$132,'Capacity Summary'!$B$139:$B$238,0),MATCH('Capacity Backing (Hide)'!$A186,'Capacity Summary'!$H$138:$BG$138,0))="x",INDEX('Capacity Summary'!$C$139:$E$238,MATCH('Capacity Backing (Hide)'!AB$132,'Capacity Summary'!$B$139:$B$238,0),4),IF(INDEX('Capacity Summary'!$H$139:$BG$238,MATCH('Capacity Backing (Hide)'!AB$132,'Capacity Summary'!$B$139:$B$238,0),MATCH('Capacity Backing (Hide)'!$A186,'Capacity Summary'!$H$138:$BG$138,0))&lt;&gt;0,INDEX('Capacity Summary'!$H$139:$BG$238,MATCH('Capacity Backing (Hide)'!AB$132,'Capacity Summary'!$B$139:$B$238,0),MATCH('Capacity Backing (Hide)'!$A186,'Capacity Summary'!$H$138:$BG$138,0)),0)),INDEX('Capacity Summary'!$C$139:$E$238,MATCH('Capacity Backing (Hide)'!AB$132,'Capacity Summary'!$B$139:$B$238,0),2))/IF(Summary!$B$7="Minutes",1,60))/COUNTA(INDEX(Capacity!$Z$10:$AN$109,MATCH('Capacity Backing (Hide)'!AB$132,Capacity!$Y$10:$Y$109,0),1):INDEX(Capacity!$Z$10:$AN$109,MATCH('Capacity Backing (Hide)'!AB$132,Capacity!$Y$10:$Y$109,0),15))</f>
        <v>#N/A</v>
      </c>
      <c r="AC186" t="e">
        <f ca="1">(IF(COUNTA(INDEX('Capacity Summary'!$H$139:$BG$238,MATCH('Capacity Backing (Hide)'!AC$132,'Capacity Summary'!$B$139:$B$238,0),1):INDEX('Capacity Summary'!$H$139:$BG$238,MATCH('Capacity Backing (Hide)'!AC$132,'Capacity Summary'!$B$139:$B$238,0),52))&gt;0,IF(INDEX('Capacity Summary'!$H$139:$BG$238,MATCH('Capacity Backing (Hide)'!AC$132,'Capacity Summary'!$B$139:$B$238,0),MATCH('Capacity Backing (Hide)'!$A186,'Capacity Summary'!$H$138:$BG$138,0))="x",INDEX('Capacity Summary'!$C$139:$E$238,MATCH('Capacity Backing (Hide)'!AC$132,'Capacity Summary'!$B$139:$B$238,0),4),IF(INDEX('Capacity Summary'!$H$139:$BG$238,MATCH('Capacity Backing (Hide)'!AC$132,'Capacity Summary'!$B$139:$B$238,0),MATCH('Capacity Backing (Hide)'!$A186,'Capacity Summary'!$H$138:$BG$138,0))&lt;&gt;0,INDEX('Capacity Summary'!$H$139:$BG$238,MATCH('Capacity Backing (Hide)'!AC$132,'Capacity Summary'!$B$139:$B$238,0),MATCH('Capacity Backing (Hide)'!$A186,'Capacity Summary'!$H$138:$BG$138,0)),0)),INDEX('Capacity Summary'!$C$139:$E$238,MATCH('Capacity Backing (Hide)'!AC$132,'Capacity Summary'!$B$139:$B$238,0),2))/IF(Summary!$B$7="Minutes",1,60))/COUNTA(INDEX(Capacity!$Z$10:$AN$109,MATCH('Capacity Backing (Hide)'!AC$132,Capacity!$Y$10:$Y$109,0),1):INDEX(Capacity!$Z$10:$AN$109,MATCH('Capacity Backing (Hide)'!AC$132,Capacity!$Y$10:$Y$109,0),15))</f>
        <v>#N/A</v>
      </c>
      <c r="AD186" t="e">
        <f ca="1">(IF(COUNTA(INDEX('Capacity Summary'!$H$139:$BG$238,MATCH('Capacity Backing (Hide)'!AD$132,'Capacity Summary'!$B$139:$B$238,0),1):INDEX('Capacity Summary'!$H$139:$BG$238,MATCH('Capacity Backing (Hide)'!AD$132,'Capacity Summary'!$B$139:$B$238,0),52))&gt;0,IF(INDEX('Capacity Summary'!$H$139:$BG$238,MATCH('Capacity Backing (Hide)'!AD$132,'Capacity Summary'!$B$139:$B$238,0),MATCH('Capacity Backing (Hide)'!$A186,'Capacity Summary'!$H$138:$BG$138,0))="x",INDEX('Capacity Summary'!$C$139:$E$238,MATCH('Capacity Backing (Hide)'!AD$132,'Capacity Summary'!$B$139:$B$238,0),4),IF(INDEX('Capacity Summary'!$H$139:$BG$238,MATCH('Capacity Backing (Hide)'!AD$132,'Capacity Summary'!$B$139:$B$238,0),MATCH('Capacity Backing (Hide)'!$A186,'Capacity Summary'!$H$138:$BG$138,0))&lt;&gt;0,INDEX('Capacity Summary'!$H$139:$BG$238,MATCH('Capacity Backing (Hide)'!AD$132,'Capacity Summary'!$B$139:$B$238,0),MATCH('Capacity Backing (Hide)'!$A186,'Capacity Summary'!$H$138:$BG$138,0)),0)),INDEX('Capacity Summary'!$C$139:$E$238,MATCH('Capacity Backing (Hide)'!AD$132,'Capacity Summary'!$B$139:$B$238,0),2))/IF(Summary!$B$7="Minutes",1,60))/COUNTA(INDEX(Capacity!$Z$10:$AN$109,MATCH('Capacity Backing (Hide)'!AD$132,Capacity!$Y$10:$Y$109,0),1):INDEX(Capacity!$Z$10:$AN$109,MATCH('Capacity Backing (Hide)'!AD$132,Capacity!$Y$10:$Y$109,0),15))</f>
        <v>#N/A</v>
      </c>
      <c r="AE186" t="e">
        <f ca="1">(IF(COUNTA(INDEX('Capacity Summary'!$H$139:$BG$238,MATCH('Capacity Backing (Hide)'!AE$132,'Capacity Summary'!$B$139:$B$238,0),1):INDEX('Capacity Summary'!$H$139:$BG$238,MATCH('Capacity Backing (Hide)'!AE$132,'Capacity Summary'!$B$139:$B$238,0),52))&gt;0,IF(INDEX('Capacity Summary'!$H$139:$BG$238,MATCH('Capacity Backing (Hide)'!AE$132,'Capacity Summary'!$B$139:$B$238,0),MATCH('Capacity Backing (Hide)'!$A186,'Capacity Summary'!$H$138:$BG$138,0))="x",INDEX('Capacity Summary'!$C$139:$E$238,MATCH('Capacity Backing (Hide)'!AE$132,'Capacity Summary'!$B$139:$B$238,0),4),IF(INDEX('Capacity Summary'!$H$139:$BG$238,MATCH('Capacity Backing (Hide)'!AE$132,'Capacity Summary'!$B$139:$B$238,0),MATCH('Capacity Backing (Hide)'!$A186,'Capacity Summary'!$H$138:$BG$138,0))&lt;&gt;0,INDEX('Capacity Summary'!$H$139:$BG$238,MATCH('Capacity Backing (Hide)'!AE$132,'Capacity Summary'!$B$139:$B$238,0),MATCH('Capacity Backing (Hide)'!$A186,'Capacity Summary'!$H$138:$BG$138,0)),0)),INDEX('Capacity Summary'!$C$139:$E$238,MATCH('Capacity Backing (Hide)'!AE$132,'Capacity Summary'!$B$139:$B$238,0),2))/IF(Summary!$B$7="Minutes",1,60))/COUNTA(INDEX(Capacity!$Z$10:$AN$109,MATCH('Capacity Backing (Hide)'!AE$132,Capacity!$Y$10:$Y$109,0),1):INDEX(Capacity!$Z$10:$AN$109,MATCH('Capacity Backing (Hide)'!AE$132,Capacity!$Y$10:$Y$109,0),15))</f>
        <v>#N/A</v>
      </c>
      <c r="AF186" t="e">
        <f ca="1">(IF(COUNTA(INDEX('Capacity Summary'!$H$139:$BG$238,MATCH('Capacity Backing (Hide)'!AF$132,'Capacity Summary'!$B$139:$B$238,0),1):INDEX('Capacity Summary'!$H$139:$BG$238,MATCH('Capacity Backing (Hide)'!AF$132,'Capacity Summary'!$B$139:$B$238,0),52))&gt;0,IF(INDEX('Capacity Summary'!$H$139:$BG$238,MATCH('Capacity Backing (Hide)'!AF$132,'Capacity Summary'!$B$139:$B$238,0),MATCH('Capacity Backing (Hide)'!$A186,'Capacity Summary'!$H$138:$BG$138,0))="x",INDEX('Capacity Summary'!$C$139:$E$238,MATCH('Capacity Backing (Hide)'!AF$132,'Capacity Summary'!$B$139:$B$238,0),4),IF(INDEX('Capacity Summary'!$H$139:$BG$238,MATCH('Capacity Backing (Hide)'!AF$132,'Capacity Summary'!$B$139:$B$238,0),MATCH('Capacity Backing (Hide)'!$A186,'Capacity Summary'!$H$138:$BG$138,0))&lt;&gt;0,INDEX('Capacity Summary'!$H$139:$BG$238,MATCH('Capacity Backing (Hide)'!AF$132,'Capacity Summary'!$B$139:$B$238,0),MATCH('Capacity Backing (Hide)'!$A186,'Capacity Summary'!$H$138:$BG$138,0)),0)),INDEX('Capacity Summary'!$C$139:$E$238,MATCH('Capacity Backing (Hide)'!AF$132,'Capacity Summary'!$B$139:$B$238,0),2))/IF(Summary!$B$7="Minutes",1,60))/COUNTA(INDEX(Capacity!$Z$10:$AN$109,MATCH('Capacity Backing (Hide)'!AF$132,Capacity!$Y$10:$Y$109,0),1):INDEX(Capacity!$Z$10:$AN$109,MATCH('Capacity Backing (Hide)'!AF$132,Capacity!$Y$10:$Y$109,0),15))</f>
        <v>#N/A</v>
      </c>
      <c r="AG186" t="e">
        <f ca="1">(IF(COUNTA(INDEX('Capacity Summary'!$H$139:$BG$238,MATCH('Capacity Backing (Hide)'!AG$132,'Capacity Summary'!$B$139:$B$238,0),1):INDEX('Capacity Summary'!$H$139:$BG$238,MATCH('Capacity Backing (Hide)'!AG$132,'Capacity Summary'!$B$139:$B$238,0),52))&gt;0,IF(INDEX('Capacity Summary'!$H$139:$BG$238,MATCH('Capacity Backing (Hide)'!AG$132,'Capacity Summary'!$B$139:$B$238,0),MATCH('Capacity Backing (Hide)'!$A186,'Capacity Summary'!$H$138:$BG$138,0))="x",INDEX('Capacity Summary'!$C$139:$E$238,MATCH('Capacity Backing (Hide)'!AG$132,'Capacity Summary'!$B$139:$B$238,0),4),IF(INDEX('Capacity Summary'!$H$139:$BG$238,MATCH('Capacity Backing (Hide)'!AG$132,'Capacity Summary'!$B$139:$B$238,0),MATCH('Capacity Backing (Hide)'!$A186,'Capacity Summary'!$H$138:$BG$138,0))&lt;&gt;0,INDEX('Capacity Summary'!$H$139:$BG$238,MATCH('Capacity Backing (Hide)'!AG$132,'Capacity Summary'!$B$139:$B$238,0),MATCH('Capacity Backing (Hide)'!$A186,'Capacity Summary'!$H$138:$BG$138,0)),0)),INDEX('Capacity Summary'!$C$139:$E$238,MATCH('Capacity Backing (Hide)'!AG$132,'Capacity Summary'!$B$139:$B$238,0),2))/IF(Summary!$B$7="Minutes",1,60))/COUNTA(INDEX(Capacity!$Z$10:$AN$109,MATCH('Capacity Backing (Hide)'!AG$132,Capacity!$Y$10:$Y$109,0),1):INDEX(Capacity!$Z$10:$AN$109,MATCH('Capacity Backing (Hide)'!AG$132,Capacity!$Y$10:$Y$109,0),15))</f>
        <v>#N/A</v>
      </c>
      <c r="AH186" t="e">
        <f ca="1">(IF(COUNTA(INDEX('Capacity Summary'!$H$139:$BG$238,MATCH('Capacity Backing (Hide)'!AH$132,'Capacity Summary'!$B$139:$B$238,0),1):INDEX('Capacity Summary'!$H$139:$BG$238,MATCH('Capacity Backing (Hide)'!AH$132,'Capacity Summary'!$B$139:$B$238,0),52))&gt;0,IF(INDEX('Capacity Summary'!$H$139:$BG$238,MATCH('Capacity Backing (Hide)'!AH$132,'Capacity Summary'!$B$139:$B$238,0),MATCH('Capacity Backing (Hide)'!$A186,'Capacity Summary'!$H$138:$BG$138,0))="x",INDEX('Capacity Summary'!$C$139:$E$238,MATCH('Capacity Backing (Hide)'!AH$132,'Capacity Summary'!$B$139:$B$238,0),4),IF(INDEX('Capacity Summary'!$H$139:$BG$238,MATCH('Capacity Backing (Hide)'!AH$132,'Capacity Summary'!$B$139:$B$238,0),MATCH('Capacity Backing (Hide)'!$A186,'Capacity Summary'!$H$138:$BG$138,0))&lt;&gt;0,INDEX('Capacity Summary'!$H$139:$BG$238,MATCH('Capacity Backing (Hide)'!AH$132,'Capacity Summary'!$B$139:$B$238,0),MATCH('Capacity Backing (Hide)'!$A186,'Capacity Summary'!$H$138:$BG$138,0)),0)),INDEX('Capacity Summary'!$C$139:$E$238,MATCH('Capacity Backing (Hide)'!AH$132,'Capacity Summary'!$B$139:$B$238,0),2))/IF(Summary!$B$7="Minutes",1,60))/COUNTA(INDEX(Capacity!$Z$10:$AN$109,MATCH('Capacity Backing (Hide)'!AH$132,Capacity!$Y$10:$Y$109,0),1):INDEX(Capacity!$Z$10:$AN$109,MATCH('Capacity Backing (Hide)'!AH$132,Capacity!$Y$10:$Y$109,0),15))</f>
        <v>#N/A</v>
      </c>
      <c r="AI186" t="e">
        <f ca="1">(IF(COUNTA(INDEX('Capacity Summary'!$H$139:$BG$238,MATCH('Capacity Backing (Hide)'!AI$132,'Capacity Summary'!$B$139:$B$238,0),1):INDEX('Capacity Summary'!$H$139:$BG$238,MATCH('Capacity Backing (Hide)'!AI$132,'Capacity Summary'!$B$139:$B$238,0),52))&gt;0,IF(INDEX('Capacity Summary'!$H$139:$BG$238,MATCH('Capacity Backing (Hide)'!AI$132,'Capacity Summary'!$B$139:$B$238,0),MATCH('Capacity Backing (Hide)'!$A186,'Capacity Summary'!$H$138:$BG$138,0))="x",INDEX('Capacity Summary'!$C$139:$E$238,MATCH('Capacity Backing (Hide)'!AI$132,'Capacity Summary'!$B$139:$B$238,0),4),IF(INDEX('Capacity Summary'!$H$139:$BG$238,MATCH('Capacity Backing (Hide)'!AI$132,'Capacity Summary'!$B$139:$B$238,0),MATCH('Capacity Backing (Hide)'!$A186,'Capacity Summary'!$H$138:$BG$138,0))&lt;&gt;0,INDEX('Capacity Summary'!$H$139:$BG$238,MATCH('Capacity Backing (Hide)'!AI$132,'Capacity Summary'!$B$139:$B$238,0),MATCH('Capacity Backing (Hide)'!$A186,'Capacity Summary'!$H$138:$BG$138,0)),0)),INDEX('Capacity Summary'!$C$139:$E$238,MATCH('Capacity Backing (Hide)'!AI$132,'Capacity Summary'!$B$139:$B$238,0),2))/IF(Summary!$B$7="Minutes",1,60))/COUNTA(INDEX(Capacity!$Z$10:$AN$109,MATCH('Capacity Backing (Hide)'!AI$132,Capacity!$Y$10:$Y$109,0),1):INDEX(Capacity!$Z$10:$AN$109,MATCH('Capacity Backing (Hide)'!AI$132,Capacity!$Y$10:$Y$109,0),15))</f>
        <v>#N/A</v>
      </c>
      <c r="AJ186" t="e">
        <f ca="1">(IF(COUNTA(INDEX('Capacity Summary'!$H$139:$BG$238,MATCH('Capacity Backing (Hide)'!AJ$132,'Capacity Summary'!$B$139:$B$238,0),1):INDEX('Capacity Summary'!$H$139:$BG$238,MATCH('Capacity Backing (Hide)'!AJ$132,'Capacity Summary'!$B$139:$B$238,0),52))&gt;0,IF(INDEX('Capacity Summary'!$H$139:$BG$238,MATCH('Capacity Backing (Hide)'!AJ$132,'Capacity Summary'!$B$139:$B$238,0),MATCH('Capacity Backing (Hide)'!$A186,'Capacity Summary'!$H$138:$BG$138,0))="x",INDEX('Capacity Summary'!$C$139:$E$238,MATCH('Capacity Backing (Hide)'!AJ$132,'Capacity Summary'!$B$139:$B$238,0),4),IF(INDEX('Capacity Summary'!$H$139:$BG$238,MATCH('Capacity Backing (Hide)'!AJ$132,'Capacity Summary'!$B$139:$B$238,0),MATCH('Capacity Backing (Hide)'!$A186,'Capacity Summary'!$H$138:$BG$138,0))&lt;&gt;0,INDEX('Capacity Summary'!$H$139:$BG$238,MATCH('Capacity Backing (Hide)'!AJ$132,'Capacity Summary'!$B$139:$B$238,0),MATCH('Capacity Backing (Hide)'!$A186,'Capacity Summary'!$H$138:$BG$138,0)),0)),INDEX('Capacity Summary'!$C$139:$E$238,MATCH('Capacity Backing (Hide)'!AJ$132,'Capacity Summary'!$B$139:$B$238,0),2))/IF(Summary!$B$7="Minutes",1,60))/COUNTA(INDEX(Capacity!$Z$10:$AN$109,MATCH('Capacity Backing (Hide)'!AJ$132,Capacity!$Y$10:$Y$109,0),1):INDEX(Capacity!$Z$10:$AN$109,MATCH('Capacity Backing (Hide)'!AJ$132,Capacity!$Y$10:$Y$109,0),15))</f>
        <v>#N/A</v>
      </c>
      <c r="AK186" t="e">
        <f ca="1">(IF(COUNTA(INDEX('Capacity Summary'!$H$139:$BG$238,MATCH('Capacity Backing (Hide)'!AK$132,'Capacity Summary'!$B$139:$B$238,0),1):INDEX('Capacity Summary'!$H$139:$BG$238,MATCH('Capacity Backing (Hide)'!AK$132,'Capacity Summary'!$B$139:$B$238,0),52))&gt;0,IF(INDEX('Capacity Summary'!$H$139:$BG$238,MATCH('Capacity Backing (Hide)'!AK$132,'Capacity Summary'!$B$139:$B$238,0),MATCH('Capacity Backing (Hide)'!$A186,'Capacity Summary'!$H$138:$BG$138,0))="x",INDEX('Capacity Summary'!$C$139:$E$238,MATCH('Capacity Backing (Hide)'!AK$132,'Capacity Summary'!$B$139:$B$238,0),4),IF(INDEX('Capacity Summary'!$H$139:$BG$238,MATCH('Capacity Backing (Hide)'!AK$132,'Capacity Summary'!$B$139:$B$238,0),MATCH('Capacity Backing (Hide)'!$A186,'Capacity Summary'!$H$138:$BG$138,0))&lt;&gt;0,INDEX('Capacity Summary'!$H$139:$BG$238,MATCH('Capacity Backing (Hide)'!AK$132,'Capacity Summary'!$B$139:$B$238,0),MATCH('Capacity Backing (Hide)'!$A186,'Capacity Summary'!$H$138:$BG$138,0)),0)),INDEX('Capacity Summary'!$C$139:$E$238,MATCH('Capacity Backing (Hide)'!AK$132,'Capacity Summary'!$B$139:$B$238,0),2))/IF(Summary!$B$7="Minutes",1,60))/COUNTA(INDEX(Capacity!$Z$10:$AN$109,MATCH('Capacity Backing (Hide)'!AK$132,Capacity!$Y$10:$Y$109,0),1):INDEX(Capacity!$Z$10:$AN$109,MATCH('Capacity Backing (Hide)'!AK$132,Capacity!$Y$10:$Y$109,0),15))</f>
        <v>#N/A</v>
      </c>
      <c r="AL186" t="e">
        <f ca="1">(IF(COUNTA(INDEX('Capacity Summary'!$H$139:$BG$238,MATCH('Capacity Backing (Hide)'!AL$132,'Capacity Summary'!$B$139:$B$238,0),1):INDEX('Capacity Summary'!$H$139:$BG$238,MATCH('Capacity Backing (Hide)'!AL$132,'Capacity Summary'!$B$139:$B$238,0),52))&gt;0,IF(INDEX('Capacity Summary'!$H$139:$BG$238,MATCH('Capacity Backing (Hide)'!AL$132,'Capacity Summary'!$B$139:$B$238,0),MATCH('Capacity Backing (Hide)'!$A186,'Capacity Summary'!$H$138:$BG$138,0))="x",INDEX('Capacity Summary'!$C$139:$E$238,MATCH('Capacity Backing (Hide)'!AL$132,'Capacity Summary'!$B$139:$B$238,0),4),IF(INDEX('Capacity Summary'!$H$139:$BG$238,MATCH('Capacity Backing (Hide)'!AL$132,'Capacity Summary'!$B$139:$B$238,0),MATCH('Capacity Backing (Hide)'!$A186,'Capacity Summary'!$H$138:$BG$138,0))&lt;&gt;0,INDEX('Capacity Summary'!$H$139:$BG$238,MATCH('Capacity Backing (Hide)'!AL$132,'Capacity Summary'!$B$139:$B$238,0),MATCH('Capacity Backing (Hide)'!$A186,'Capacity Summary'!$H$138:$BG$138,0)),0)),INDEX('Capacity Summary'!$C$139:$E$238,MATCH('Capacity Backing (Hide)'!AL$132,'Capacity Summary'!$B$139:$B$238,0),2))/IF(Summary!$B$7="Minutes",1,60))/COUNTA(INDEX(Capacity!$Z$10:$AN$109,MATCH('Capacity Backing (Hide)'!AL$132,Capacity!$Y$10:$Y$109,0),1):INDEX(Capacity!$Z$10:$AN$109,MATCH('Capacity Backing (Hide)'!AL$132,Capacity!$Y$10:$Y$109,0),15))</f>
        <v>#N/A</v>
      </c>
      <c r="AM186" t="e">
        <f ca="1">(IF(COUNTA(INDEX('Capacity Summary'!$H$139:$BG$238,MATCH('Capacity Backing (Hide)'!AM$132,'Capacity Summary'!$B$139:$B$238,0),1):INDEX('Capacity Summary'!$H$139:$BG$238,MATCH('Capacity Backing (Hide)'!AM$132,'Capacity Summary'!$B$139:$B$238,0),52))&gt;0,IF(INDEX('Capacity Summary'!$H$139:$BG$238,MATCH('Capacity Backing (Hide)'!AM$132,'Capacity Summary'!$B$139:$B$238,0),MATCH('Capacity Backing (Hide)'!$A186,'Capacity Summary'!$H$138:$BG$138,0))="x",INDEX('Capacity Summary'!$C$139:$E$238,MATCH('Capacity Backing (Hide)'!AM$132,'Capacity Summary'!$B$139:$B$238,0),4),IF(INDEX('Capacity Summary'!$H$139:$BG$238,MATCH('Capacity Backing (Hide)'!AM$132,'Capacity Summary'!$B$139:$B$238,0),MATCH('Capacity Backing (Hide)'!$A186,'Capacity Summary'!$H$138:$BG$138,0))&lt;&gt;0,INDEX('Capacity Summary'!$H$139:$BG$238,MATCH('Capacity Backing (Hide)'!AM$132,'Capacity Summary'!$B$139:$B$238,0),MATCH('Capacity Backing (Hide)'!$A186,'Capacity Summary'!$H$138:$BG$138,0)),0)),INDEX('Capacity Summary'!$C$139:$E$238,MATCH('Capacity Backing (Hide)'!AM$132,'Capacity Summary'!$B$139:$B$238,0),2))/IF(Summary!$B$7="Minutes",1,60))/COUNTA(INDEX(Capacity!$Z$10:$AN$109,MATCH('Capacity Backing (Hide)'!AM$132,Capacity!$Y$10:$Y$109,0),1):INDEX(Capacity!$Z$10:$AN$109,MATCH('Capacity Backing (Hide)'!AM$132,Capacity!$Y$10:$Y$109,0),15))</f>
        <v>#N/A</v>
      </c>
      <c r="AN186" t="e">
        <f ca="1">(IF(COUNTA(INDEX('Capacity Summary'!$H$139:$BG$238,MATCH('Capacity Backing (Hide)'!AN$132,'Capacity Summary'!$B$139:$B$238,0),1):INDEX('Capacity Summary'!$H$139:$BG$238,MATCH('Capacity Backing (Hide)'!AN$132,'Capacity Summary'!$B$139:$B$238,0),52))&gt;0,IF(INDEX('Capacity Summary'!$H$139:$BG$238,MATCH('Capacity Backing (Hide)'!AN$132,'Capacity Summary'!$B$139:$B$238,0),MATCH('Capacity Backing (Hide)'!$A186,'Capacity Summary'!$H$138:$BG$138,0))="x",INDEX('Capacity Summary'!$C$139:$E$238,MATCH('Capacity Backing (Hide)'!AN$132,'Capacity Summary'!$B$139:$B$238,0),4),IF(INDEX('Capacity Summary'!$H$139:$BG$238,MATCH('Capacity Backing (Hide)'!AN$132,'Capacity Summary'!$B$139:$B$238,0),MATCH('Capacity Backing (Hide)'!$A186,'Capacity Summary'!$H$138:$BG$138,0))&lt;&gt;0,INDEX('Capacity Summary'!$H$139:$BG$238,MATCH('Capacity Backing (Hide)'!AN$132,'Capacity Summary'!$B$139:$B$238,0),MATCH('Capacity Backing (Hide)'!$A186,'Capacity Summary'!$H$138:$BG$138,0)),0)),INDEX('Capacity Summary'!$C$139:$E$238,MATCH('Capacity Backing (Hide)'!AN$132,'Capacity Summary'!$B$139:$B$238,0),2))/IF(Summary!$B$7="Minutes",1,60))/COUNTA(INDEX(Capacity!$Z$10:$AN$109,MATCH('Capacity Backing (Hide)'!AN$132,Capacity!$Y$10:$Y$109,0),1):INDEX(Capacity!$Z$10:$AN$109,MATCH('Capacity Backing (Hide)'!AN$132,Capacity!$Y$10:$Y$109,0),15))</f>
        <v>#N/A</v>
      </c>
      <c r="AO186" t="e">
        <f ca="1">(IF(COUNTA(INDEX('Capacity Summary'!$H$139:$BG$238,MATCH('Capacity Backing (Hide)'!AO$132,'Capacity Summary'!$B$139:$B$238,0),1):INDEX('Capacity Summary'!$H$139:$BG$238,MATCH('Capacity Backing (Hide)'!AO$132,'Capacity Summary'!$B$139:$B$238,0),52))&gt;0,IF(INDEX('Capacity Summary'!$H$139:$BG$238,MATCH('Capacity Backing (Hide)'!AO$132,'Capacity Summary'!$B$139:$B$238,0),MATCH('Capacity Backing (Hide)'!$A186,'Capacity Summary'!$H$138:$BG$138,0))="x",INDEX('Capacity Summary'!$C$139:$E$238,MATCH('Capacity Backing (Hide)'!AO$132,'Capacity Summary'!$B$139:$B$238,0),4),IF(INDEX('Capacity Summary'!$H$139:$BG$238,MATCH('Capacity Backing (Hide)'!AO$132,'Capacity Summary'!$B$139:$B$238,0),MATCH('Capacity Backing (Hide)'!$A186,'Capacity Summary'!$H$138:$BG$138,0))&lt;&gt;0,INDEX('Capacity Summary'!$H$139:$BG$238,MATCH('Capacity Backing (Hide)'!AO$132,'Capacity Summary'!$B$139:$B$238,0),MATCH('Capacity Backing (Hide)'!$A186,'Capacity Summary'!$H$138:$BG$138,0)),0)),INDEX('Capacity Summary'!$C$139:$E$238,MATCH('Capacity Backing (Hide)'!AO$132,'Capacity Summary'!$B$139:$B$238,0),2))/IF(Summary!$B$7="Minutes",1,60))/COUNTA(INDEX(Capacity!$Z$10:$AN$109,MATCH('Capacity Backing (Hide)'!AO$132,Capacity!$Y$10:$Y$109,0),1):INDEX(Capacity!$Z$10:$AN$109,MATCH('Capacity Backing (Hide)'!AO$132,Capacity!$Y$10:$Y$109,0),15))</f>
        <v>#N/A</v>
      </c>
      <c r="AP186" t="e">
        <f ca="1">(IF(COUNTA(INDEX('Capacity Summary'!$H$139:$BG$238,MATCH('Capacity Backing (Hide)'!AP$132,'Capacity Summary'!$B$139:$B$238,0),1):INDEX('Capacity Summary'!$H$139:$BG$238,MATCH('Capacity Backing (Hide)'!AP$132,'Capacity Summary'!$B$139:$B$238,0),52))&gt;0,IF(INDEX('Capacity Summary'!$H$139:$BG$238,MATCH('Capacity Backing (Hide)'!AP$132,'Capacity Summary'!$B$139:$B$238,0),MATCH('Capacity Backing (Hide)'!$A186,'Capacity Summary'!$H$138:$BG$138,0))="x",INDEX('Capacity Summary'!$C$139:$E$238,MATCH('Capacity Backing (Hide)'!AP$132,'Capacity Summary'!$B$139:$B$238,0),4),IF(INDEX('Capacity Summary'!$H$139:$BG$238,MATCH('Capacity Backing (Hide)'!AP$132,'Capacity Summary'!$B$139:$B$238,0),MATCH('Capacity Backing (Hide)'!$A186,'Capacity Summary'!$H$138:$BG$138,0))&lt;&gt;0,INDEX('Capacity Summary'!$H$139:$BG$238,MATCH('Capacity Backing (Hide)'!AP$132,'Capacity Summary'!$B$139:$B$238,0),MATCH('Capacity Backing (Hide)'!$A186,'Capacity Summary'!$H$138:$BG$138,0)),0)),INDEX('Capacity Summary'!$C$139:$E$238,MATCH('Capacity Backing (Hide)'!AP$132,'Capacity Summary'!$B$139:$B$238,0),2))/IF(Summary!$B$7="Minutes",1,60))/COUNTA(INDEX(Capacity!$Z$10:$AN$109,MATCH('Capacity Backing (Hide)'!AP$132,Capacity!$Y$10:$Y$109,0),1):INDEX(Capacity!$Z$10:$AN$109,MATCH('Capacity Backing (Hide)'!AP$132,Capacity!$Y$10:$Y$109,0),15))</f>
        <v>#N/A</v>
      </c>
      <c r="AQ186" t="e">
        <f ca="1">(IF(COUNTA(INDEX('Capacity Summary'!$H$139:$BG$238,MATCH('Capacity Backing (Hide)'!AQ$132,'Capacity Summary'!$B$139:$B$238,0),1):INDEX('Capacity Summary'!$H$139:$BG$238,MATCH('Capacity Backing (Hide)'!AQ$132,'Capacity Summary'!$B$139:$B$238,0),52))&gt;0,IF(INDEX('Capacity Summary'!$H$139:$BG$238,MATCH('Capacity Backing (Hide)'!AQ$132,'Capacity Summary'!$B$139:$B$238,0),MATCH('Capacity Backing (Hide)'!$A186,'Capacity Summary'!$H$138:$BG$138,0))="x",INDEX('Capacity Summary'!$C$139:$E$238,MATCH('Capacity Backing (Hide)'!AQ$132,'Capacity Summary'!$B$139:$B$238,0),4),IF(INDEX('Capacity Summary'!$H$139:$BG$238,MATCH('Capacity Backing (Hide)'!AQ$132,'Capacity Summary'!$B$139:$B$238,0),MATCH('Capacity Backing (Hide)'!$A186,'Capacity Summary'!$H$138:$BG$138,0))&lt;&gt;0,INDEX('Capacity Summary'!$H$139:$BG$238,MATCH('Capacity Backing (Hide)'!AQ$132,'Capacity Summary'!$B$139:$B$238,0),MATCH('Capacity Backing (Hide)'!$A186,'Capacity Summary'!$H$138:$BG$138,0)),0)),INDEX('Capacity Summary'!$C$139:$E$238,MATCH('Capacity Backing (Hide)'!AQ$132,'Capacity Summary'!$B$139:$B$238,0),2))/IF(Summary!$B$7="Minutes",1,60))/COUNTA(INDEX(Capacity!$Z$10:$AN$109,MATCH('Capacity Backing (Hide)'!AQ$132,Capacity!$Y$10:$Y$109,0),1):INDEX(Capacity!$Z$10:$AN$109,MATCH('Capacity Backing (Hide)'!AQ$132,Capacity!$Y$10:$Y$109,0),15))</f>
        <v>#N/A</v>
      </c>
      <c r="AR186" t="e">
        <f ca="1">(IF(COUNTA(INDEX('Capacity Summary'!$H$139:$BG$238,MATCH('Capacity Backing (Hide)'!AR$132,'Capacity Summary'!$B$139:$B$238,0),1):INDEX('Capacity Summary'!$H$139:$BG$238,MATCH('Capacity Backing (Hide)'!AR$132,'Capacity Summary'!$B$139:$B$238,0),52))&gt;0,IF(INDEX('Capacity Summary'!$H$139:$BG$238,MATCH('Capacity Backing (Hide)'!AR$132,'Capacity Summary'!$B$139:$B$238,0),MATCH('Capacity Backing (Hide)'!$A186,'Capacity Summary'!$H$138:$BG$138,0))="x",INDEX('Capacity Summary'!$C$139:$E$238,MATCH('Capacity Backing (Hide)'!AR$132,'Capacity Summary'!$B$139:$B$238,0),4),IF(INDEX('Capacity Summary'!$H$139:$BG$238,MATCH('Capacity Backing (Hide)'!AR$132,'Capacity Summary'!$B$139:$B$238,0),MATCH('Capacity Backing (Hide)'!$A186,'Capacity Summary'!$H$138:$BG$138,0))&lt;&gt;0,INDEX('Capacity Summary'!$H$139:$BG$238,MATCH('Capacity Backing (Hide)'!AR$132,'Capacity Summary'!$B$139:$B$238,0),MATCH('Capacity Backing (Hide)'!$A186,'Capacity Summary'!$H$138:$BG$138,0)),0)),INDEX('Capacity Summary'!$C$139:$E$238,MATCH('Capacity Backing (Hide)'!AR$132,'Capacity Summary'!$B$139:$B$238,0),2))/IF(Summary!$B$7="Minutes",1,60))/COUNTA(INDEX(Capacity!$Z$10:$AN$109,MATCH('Capacity Backing (Hide)'!AR$132,Capacity!$Y$10:$Y$109,0),1):INDEX(Capacity!$Z$10:$AN$109,MATCH('Capacity Backing (Hide)'!AR$132,Capacity!$Y$10:$Y$109,0),15))</f>
        <v>#N/A</v>
      </c>
      <c r="AS186" t="e">
        <f ca="1">(IF(COUNTA(INDEX('Capacity Summary'!$H$139:$BG$238,MATCH('Capacity Backing (Hide)'!AS$132,'Capacity Summary'!$B$139:$B$238,0),1):INDEX('Capacity Summary'!$H$139:$BG$238,MATCH('Capacity Backing (Hide)'!AS$132,'Capacity Summary'!$B$139:$B$238,0),52))&gt;0,IF(INDEX('Capacity Summary'!$H$139:$BG$238,MATCH('Capacity Backing (Hide)'!AS$132,'Capacity Summary'!$B$139:$B$238,0),MATCH('Capacity Backing (Hide)'!$A186,'Capacity Summary'!$H$138:$BG$138,0))="x",INDEX('Capacity Summary'!$C$139:$E$238,MATCH('Capacity Backing (Hide)'!AS$132,'Capacity Summary'!$B$139:$B$238,0),4),IF(INDEX('Capacity Summary'!$H$139:$BG$238,MATCH('Capacity Backing (Hide)'!AS$132,'Capacity Summary'!$B$139:$B$238,0),MATCH('Capacity Backing (Hide)'!$A186,'Capacity Summary'!$H$138:$BG$138,0))&lt;&gt;0,INDEX('Capacity Summary'!$H$139:$BG$238,MATCH('Capacity Backing (Hide)'!AS$132,'Capacity Summary'!$B$139:$B$238,0),MATCH('Capacity Backing (Hide)'!$A186,'Capacity Summary'!$H$138:$BG$138,0)),0)),INDEX('Capacity Summary'!$C$139:$E$238,MATCH('Capacity Backing (Hide)'!AS$132,'Capacity Summary'!$B$139:$B$238,0),2))/IF(Summary!$B$7="Minutes",1,60))/COUNTA(INDEX(Capacity!$Z$10:$AN$109,MATCH('Capacity Backing (Hide)'!AS$132,Capacity!$Y$10:$Y$109,0),1):INDEX(Capacity!$Z$10:$AN$109,MATCH('Capacity Backing (Hide)'!AS$132,Capacity!$Y$10:$Y$109,0),15))</f>
        <v>#N/A</v>
      </c>
      <c r="AT186" t="e">
        <f ca="1">(IF(COUNTA(INDEX('Capacity Summary'!$H$139:$BG$238,MATCH('Capacity Backing (Hide)'!AT$132,'Capacity Summary'!$B$139:$B$238,0),1):INDEX('Capacity Summary'!$H$139:$BG$238,MATCH('Capacity Backing (Hide)'!AT$132,'Capacity Summary'!$B$139:$B$238,0),52))&gt;0,IF(INDEX('Capacity Summary'!$H$139:$BG$238,MATCH('Capacity Backing (Hide)'!AT$132,'Capacity Summary'!$B$139:$B$238,0),MATCH('Capacity Backing (Hide)'!$A186,'Capacity Summary'!$H$138:$BG$138,0))="x",INDEX('Capacity Summary'!$C$139:$E$238,MATCH('Capacity Backing (Hide)'!AT$132,'Capacity Summary'!$B$139:$B$238,0),4),IF(INDEX('Capacity Summary'!$H$139:$BG$238,MATCH('Capacity Backing (Hide)'!AT$132,'Capacity Summary'!$B$139:$B$238,0),MATCH('Capacity Backing (Hide)'!$A186,'Capacity Summary'!$H$138:$BG$138,0))&lt;&gt;0,INDEX('Capacity Summary'!$H$139:$BG$238,MATCH('Capacity Backing (Hide)'!AT$132,'Capacity Summary'!$B$139:$B$238,0),MATCH('Capacity Backing (Hide)'!$A186,'Capacity Summary'!$H$138:$BG$138,0)),0)),INDEX('Capacity Summary'!$C$139:$E$238,MATCH('Capacity Backing (Hide)'!AT$132,'Capacity Summary'!$B$139:$B$238,0),2))/IF(Summary!$B$7="Minutes",1,60))/COUNTA(INDEX(Capacity!$Z$10:$AN$109,MATCH('Capacity Backing (Hide)'!AT$132,Capacity!$Y$10:$Y$109,0),1):INDEX(Capacity!$Z$10:$AN$109,MATCH('Capacity Backing (Hide)'!AT$132,Capacity!$Y$10:$Y$109,0),15))</f>
        <v>#N/A</v>
      </c>
      <c r="AU186" t="e">
        <f ca="1">(IF(COUNTA(INDEX('Capacity Summary'!$H$139:$BG$238,MATCH('Capacity Backing (Hide)'!AU$132,'Capacity Summary'!$B$139:$B$238,0),1):INDEX('Capacity Summary'!$H$139:$BG$238,MATCH('Capacity Backing (Hide)'!AU$132,'Capacity Summary'!$B$139:$B$238,0),52))&gt;0,IF(INDEX('Capacity Summary'!$H$139:$BG$238,MATCH('Capacity Backing (Hide)'!AU$132,'Capacity Summary'!$B$139:$B$238,0),MATCH('Capacity Backing (Hide)'!$A186,'Capacity Summary'!$H$138:$BG$138,0))="x",INDEX('Capacity Summary'!$C$139:$E$238,MATCH('Capacity Backing (Hide)'!AU$132,'Capacity Summary'!$B$139:$B$238,0),4),IF(INDEX('Capacity Summary'!$H$139:$BG$238,MATCH('Capacity Backing (Hide)'!AU$132,'Capacity Summary'!$B$139:$B$238,0),MATCH('Capacity Backing (Hide)'!$A186,'Capacity Summary'!$H$138:$BG$138,0))&lt;&gt;0,INDEX('Capacity Summary'!$H$139:$BG$238,MATCH('Capacity Backing (Hide)'!AU$132,'Capacity Summary'!$B$139:$B$238,0),MATCH('Capacity Backing (Hide)'!$A186,'Capacity Summary'!$H$138:$BG$138,0)),0)),INDEX('Capacity Summary'!$C$139:$E$238,MATCH('Capacity Backing (Hide)'!AU$132,'Capacity Summary'!$B$139:$B$238,0),2))/IF(Summary!$B$7="Minutes",1,60))/COUNTA(INDEX(Capacity!$Z$10:$AN$109,MATCH('Capacity Backing (Hide)'!AU$132,Capacity!$Y$10:$Y$109,0),1):INDEX(Capacity!$Z$10:$AN$109,MATCH('Capacity Backing (Hide)'!AU$132,Capacity!$Y$10:$Y$109,0),15))</f>
        <v>#N/A</v>
      </c>
      <c r="AV186" t="e">
        <f ca="1">(IF(COUNTA(INDEX('Capacity Summary'!$H$139:$BG$238,MATCH('Capacity Backing (Hide)'!AV$132,'Capacity Summary'!$B$139:$B$238,0),1):INDEX('Capacity Summary'!$H$139:$BG$238,MATCH('Capacity Backing (Hide)'!AV$132,'Capacity Summary'!$B$139:$B$238,0),52))&gt;0,IF(INDEX('Capacity Summary'!$H$139:$BG$238,MATCH('Capacity Backing (Hide)'!AV$132,'Capacity Summary'!$B$139:$B$238,0),MATCH('Capacity Backing (Hide)'!$A186,'Capacity Summary'!$H$138:$BG$138,0))="x",INDEX('Capacity Summary'!$C$139:$E$238,MATCH('Capacity Backing (Hide)'!AV$132,'Capacity Summary'!$B$139:$B$238,0),4),IF(INDEX('Capacity Summary'!$H$139:$BG$238,MATCH('Capacity Backing (Hide)'!AV$132,'Capacity Summary'!$B$139:$B$238,0),MATCH('Capacity Backing (Hide)'!$A186,'Capacity Summary'!$H$138:$BG$138,0))&lt;&gt;0,INDEX('Capacity Summary'!$H$139:$BG$238,MATCH('Capacity Backing (Hide)'!AV$132,'Capacity Summary'!$B$139:$B$238,0),MATCH('Capacity Backing (Hide)'!$A186,'Capacity Summary'!$H$138:$BG$138,0)),0)),INDEX('Capacity Summary'!$C$139:$E$238,MATCH('Capacity Backing (Hide)'!AV$132,'Capacity Summary'!$B$139:$B$238,0),2))/IF(Summary!$B$7="Minutes",1,60))/COUNTA(INDEX(Capacity!$Z$10:$AN$109,MATCH('Capacity Backing (Hide)'!AV$132,Capacity!$Y$10:$Y$109,0),1):INDEX(Capacity!$Z$10:$AN$109,MATCH('Capacity Backing (Hide)'!AV$132,Capacity!$Y$10:$Y$109,0),15))</f>
        <v>#N/A</v>
      </c>
      <c r="AW186" t="e">
        <f ca="1">(IF(COUNTA(INDEX('Capacity Summary'!$H$139:$BG$238,MATCH('Capacity Backing (Hide)'!AW$132,'Capacity Summary'!$B$139:$B$238,0),1):INDEX('Capacity Summary'!$H$139:$BG$238,MATCH('Capacity Backing (Hide)'!AW$132,'Capacity Summary'!$B$139:$B$238,0),52))&gt;0,IF(INDEX('Capacity Summary'!$H$139:$BG$238,MATCH('Capacity Backing (Hide)'!AW$132,'Capacity Summary'!$B$139:$B$238,0),MATCH('Capacity Backing (Hide)'!$A186,'Capacity Summary'!$H$138:$BG$138,0))="x",INDEX('Capacity Summary'!$C$139:$E$238,MATCH('Capacity Backing (Hide)'!AW$132,'Capacity Summary'!$B$139:$B$238,0),4),IF(INDEX('Capacity Summary'!$H$139:$BG$238,MATCH('Capacity Backing (Hide)'!AW$132,'Capacity Summary'!$B$139:$B$238,0),MATCH('Capacity Backing (Hide)'!$A186,'Capacity Summary'!$H$138:$BG$138,0))&lt;&gt;0,INDEX('Capacity Summary'!$H$139:$BG$238,MATCH('Capacity Backing (Hide)'!AW$132,'Capacity Summary'!$B$139:$B$238,0),MATCH('Capacity Backing (Hide)'!$A186,'Capacity Summary'!$H$138:$BG$138,0)),0)),INDEX('Capacity Summary'!$C$139:$E$238,MATCH('Capacity Backing (Hide)'!AW$132,'Capacity Summary'!$B$139:$B$238,0),2))/IF(Summary!$B$7="Minutes",1,60))/COUNTA(INDEX(Capacity!$Z$10:$AN$109,MATCH('Capacity Backing (Hide)'!AW$132,Capacity!$Y$10:$Y$109,0),1):INDEX(Capacity!$Z$10:$AN$109,MATCH('Capacity Backing (Hide)'!AW$132,Capacity!$Y$10:$Y$109,0),15))</f>
        <v>#N/A</v>
      </c>
      <c r="AX186" t="e">
        <f ca="1">(IF(COUNTA(INDEX('Capacity Summary'!$H$139:$BG$238,MATCH('Capacity Backing (Hide)'!AX$132,'Capacity Summary'!$B$139:$B$238,0),1):INDEX('Capacity Summary'!$H$139:$BG$238,MATCH('Capacity Backing (Hide)'!AX$132,'Capacity Summary'!$B$139:$B$238,0),52))&gt;0,IF(INDEX('Capacity Summary'!$H$139:$BG$238,MATCH('Capacity Backing (Hide)'!AX$132,'Capacity Summary'!$B$139:$B$238,0),MATCH('Capacity Backing (Hide)'!$A186,'Capacity Summary'!$H$138:$BG$138,0))="x",INDEX('Capacity Summary'!$C$139:$E$238,MATCH('Capacity Backing (Hide)'!AX$132,'Capacity Summary'!$B$139:$B$238,0),4),IF(INDEX('Capacity Summary'!$H$139:$BG$238,MATCH('Capacity Backing (Hide)'!AX$132,'Capacity Summary'!$B$139:$B$238,0),MATCH('Capacity Backing (Hide)'!$A186,'Capacity Summary'!$H$138:$BG$138,0))&lt;&gt;0,INDEX('Capacity Summary'!$H$139:$BG$238,MATCH('Capacity Backing (Hide)'!AX$132,'Capacity Summary'!$B$139:$B$238,0),MATCH('Capacity Backing (Hide)'!$A186,'Capacity Summary'!$H$138:$BG$138,0)),0)),INDEX('Capacity Summary'!$C$139:$E$238,MATCH('Capacity Backing (Hide)'!AX$132,'Capacity Summary'!$B$139:$B$238,0),2))/IF(Summary!$B$7="Minutes",1,60))/COUNTA(INDEX(Capacity!$Z$10:$AN$109,MATCH('Capacity Backing (Hide)'!AX$132,Capacity!$Y$10:$Y$109,0),1):INDEX(Capacity!$Z$10:$AN$109,MATCH('Capacity Backing (Hide)'!AX$132,Capacity!$Y$10:$Y$109,0),15))</f>
        <v>#N/A</v>
      </c>
      <c r="AY186" t="e">
        <f ca="1">(IF(COUNTA(INDEX('Capacity Summary'!$H$139:$BG$238,MATCH('Capacity Backing (Hide)'!AY$132,'Capacity Summary'!$B$139:$B$238,0),1):INDEX('Capacity Summary'!$H$139:$BG$238,MATCH('Capacity Backing (Hide)'!AY$132,'Capacity Summary'!$B$139:$B$238,0),52))&gt;0,IF(INDEX('Capacity Summary'!$H$139:$BG$238,MATCH('Capacity Backing (Hide)'!AY$132,'Capacity Summary'!$B$139:$B$238,0),MATCH('Capacity Backing (Hide)'!$A186,'Capacity Summary'!$H$138:$BG$138,0))="x",INDEX('Capacity Summary'!$C$139:$E$238,MATCH('Capacity Backing (Hide)'!AY$132,'Capacity Summary'!$B$139:$B$238,0),4),IF(INDEX('Capacity Summary'!$H$139:$BG$238,MATCH('Capacity Backing (Hide)'!AY$132,'Capacity Summary'!$B$139:$B$238,0),MATCH('Capacity Backing (Hide)'!$A186,'Capacity Summary'!$H$138:$BG$138,0))&lt;&gt;0,INDEX('Capacity Summary'!$H$139:$BG$238,MATCH('Capacity Backing (Hide)'!AY$132,'Capacity Summary'!$B$139:$B$238,0),MATCH('Capacity Backing (Hide)'!$A186,'Capacity Summary'!$H$138:$BG$138,0)),0)),INDEX('Capacity Summary'!$C$139:$E$238,MATCH('Capacity Backing (Hide)'!AY$132,'Capacity Summary'!$B$139:$B$238,0),2))/IF(Summary!$B$7="Minutes",1,60))/COUNTA(INDEX(Capacity!$Z$10:$AN$109,MATCH('Capacity Backing (Hide)'!AY$132,Capacity!$Y$10:$Y$109,0),1):INDEX(Capacity!$Z$10:$AN$109,MATCH('Capacity Backing (Hide)'!AY$132,Capacity!$Y$10:$Y$109,0),15))</f>
        <v>#N/A</v>
      </c>
      <c r="AZ186" t="e">
        <f ca="1">(IF(COUNTA(INDEX('Capacity Summary'!$H$139:$BG$238,MATCH('Capacity Backing (Hide)'!AZ$132,'Capacity Summary'!$B$139:$B$238,0),1):INDEX('Capacity Summary'!$H$139:$BG$238,MATCH('Capacity Backing (Hide)'!AZ$132,'Capacity Summary'!$B$139:$B$238,0),52))&gt;0,IF(INDEX('Capacity Summary'!$H$139:$BG$238,MATCH('Capacity Backing (Hide)'!AZ$132,'Capacity Summary'!$B$139:$B$238,0),MATCH('Capacity Backing (Hide)'!$A186,'Capacity Summary'!$H$138:$BG$138,0))="x",INDEX('Capacity Summary'!$C$139:$E$238,MATCH('Capacity Backing (Hide)'!AZ$132,'Capacity Summary'!$B$139:$B$238,0),4),IF(INDEX('Capacity Summary'!$H$139:$BG$238,MATCH('Capacity Backing (Hide)'!AZ$132,'Capacity Summary'!$B$139:$B$238,0),MATCH('Capacity Backing (Hide)'!$A186,'Capacity Summary'!$H$138:$BG$138,0))&lt;&gt;0,INDEX('Capacity Summary'!$H$139:$BG$238,MATCH('Capacity Backing (Hide)'!AZ$132,'Capacity Summary'!$B$139:$B$238,0),MATCH('Capacity Backing (Hide)'!$A186,'Capacity Summary'!$H$138:$BG$138,0)),0)),INDEX('Capacity Summary'!$C$139:$E$238,MATCH('Capacity Backing (Hide)'!AZ$132,'Capacity Summary'!$B$139:$B$238,0),2))/IF(Summary!$B$7="Minutes",1,60))/COUNTA(INDEX(Capacity!$Z$10:$AN$109,MATCH('Capacity Backing (Hide)'!AZ$132,Capacity!$Y$10:$Y$109,0),1):INDEX(Capacity!$Z$10:$AN$109,MATCH('Capacity Backing (Hide)'!AZ$132,Capacity!$Y$10:$Y$109,0),15))</f>
        <v>#N/A</v>
      </c>
      <c r="BA186" t="e">
        <f ca="1">(IF(COUNTA(INDEX('Capacity Summary'!$H$139:$BG$238,MATCH('Capacity Backing (Hide)'!BA$132,'Capacity Summary'!$B$139:$B$238,0),1):INDEX('Capacity Summary'!$H$139:$BG$238,MATCH('Capacity Backing (Hide)'!BA$132,'Capacity Summary'!$B$139:$B$238,0),52))&gt;0,IF(INDEX('Capacity Summary'!$H$139:$BG$238,MATCH('Capacity Backing (Hide)'!BA$132,'Capacity Summary'!$B$139:$B$238,0),MATCH('Capacity Backing (Hide)'!$A186,'Capacity Summary'!$H$138:$BG$138,0))="x",INDEX('Capacity Summary'!$C$139:$E$238,MATCH('Capacity Backing (Hide)'!BA$132,'Capacity Summary'!$B$139:$B$238,0),4),IF(INDEX('Capacity Summary'!$H$139:$BG$238,MATCH('Capacity Backing (Hide)'!BA$132,'Capacity Summary'!$B$139:$B$238,0),MATCH('Capacity Backing (Hide)'!$A186,'Capacity Summary'!$H$138:$BG$138,0))&lt;&gt;0,INDEX('Capacity Summary'!$H$139:$BG$238,MATCH('Capacity Backing (Hide)'!BA$132,'Capacity Summary'!$B$139:$B$238,0),MATCH('Capacity Backing (Hide)'!$A186,'Capacity Summary'!$H$138:$BG$138,0)),0)),INDEX('Capacity Summary'!$C$139:$E$238,MATCH('Capacity Backing (Hide)'!BA$132,'Capacity Summary'!$B$139:$B$238,0),2))/IF(Summary!$B$7="Minutes",1,60))/COUNTA(INDEX(Capacity!$Z$10:$AN$109,MATCH('Capacity Backing (Hide)'!BA$132,Capacity!$Y$10:$Y$109,0),1):INDEX(Capacity!$Z$10:$AN$109,MATCH('Capacity Backing (Hide)'!BA$132,Capacity!$Y$10:$Y$109,0),15))</f>
        <v>#N/A</v>
      </c>
      <c r="BB186" t="e">
        <f ca="1">(IF(COUNTA(INDEX('Capacity Summary'!$H$139:$BG$238,MATCH('Capacity Backing (Hide)'!BB$132,'Capacity Summary'!$B$139:$B$238,0),1):INDEX('Capacity Summary'!$H$139:$BG$238,MATCH('Capacity Backing (Hide)'!BB$132,'Capacity Summary'!$B$139:$B$238,0),52))&gt;0,IF(INDEX('Capacity Summary'!$H$139:$BG$238,MATCH('Capacity Backing (Hide)'!BB$132,'Capacity Summary'!$B$139:$B$238,0),MATCH('Capacity Backing (Hide)'!$A186,'Capacity Summary'!$H$138:$BG$138,0))="x",INDEX('Capacity Summary'!$C$139:$E$238,MATCH('Capacity Backing (Hide)'!BB$132,'Capacity Summary'!$B$139:$B$238,0),4),IF(INDEX('Capacity Summary'!$H$139:$BG$238,MATCH('Capacity Backing (Hide)'!BB$132,'Capacity Summary'!$B$139:$B$238,0),MATCH('Capacity Backing (Hide)'!$A186,'Capacity Summary'!$H$138:$BG$138,0))&lt;&gt;0,INDEX('Capacity Summary'!$H$139:$BG$238,MATCH('Capacity Backing (Hide)'!BB$132,'Capacity Summary'!$B$139:$B$238,0),MATCH('Capacity Backing (Hide)'!$A186,'Capacity Summary'!$H$138:$BG$138,0)),0)),INDEX('Capacity Summary'!$C$139:$E$238,MATCH('Capacity Backing (Hide)'!BB$132,'Capacity Summary'!$B$139:$B$238,0),2))/IF(Summary!$B$7="Minutes",1,60))/COUNTA(INDEX(Capacity!$Z$10:$AN$109,MATCH('Capacity Backing (Hide)'!BB$132,Capacity!$Y$10:$Y$109,0),1):INDEX(Capacity!$Z$10:$AN$109,MATCH('Capacity Backing (Hide)'!BB$132,Capacity!$Y$10:$Y$109,0),15))</f>
        <v>#N/A</v>
      </c>
      <c r="BC186" t="e">
        <f ca="1">(IF(COUNTA(INDEX('Capacity Summary'!$H$139:$BG$238,MATCH('Capacity Backing (Hide)'!BC$132,'Capacity Summary'!$B$139:$B$238,0),1):INDEX('Capacity Summary'!$H$139:$BG$238,MATCH('Capacity Backing (Hide)'!BC$132,'Capacity Summary'!$B$139:$B$238,0),52))&gt;0,IF(INDEX('Capacity Summary'!$H$139:$BG$238,MATCH('Capacity Backing (Hide)'!BC$132,'Capacity Summary'!$B$139:$B$238,0),MATCH('Capacity Backing (Hide)'!$A186,'Capacity Summary'!$H$138:$BG$138,0))="x",INDEX('Capacity Summary'!$C$139:$E$238,MATCH('Capacity Backing (Hide)'!BC$132,'Capacity Summary'!$B$139:$B$238,0),4),IF(INDEX('Capacity Summary'!$H$139:$BG$238,MATCH('Capacity Backing (Hide)'!BC$132,'Capacity Summary'!$B$139:$B$238,0),MATCH('Capacity Backing (Hide)'!$A186,'Capacity Summary'!$H$138:$BG$138,0))&lt;&gt;0,INDEX('Capacity Summary'!$H$139:$BG$238,MATCH('Capacity Backing (Hide)'!BC$132,'Capacity Summary'!$B$139:$B$238,0),MATCH('Capacity Backing (Hide)'!$A186,'Capacity Summary'!$H$138:$BG$138,0)),0)),INDEX('Capacity Summary'!$C$139:$E$238,MATCH('Capacity Backing (Hide)'!BC$132,'Capacity Summary'!$B$139:$B$238,0),2))/IF(Summary!$B$7="Minutes",1,60))/COUNTA(INDEX(Capacity!$Z$10:$AN$109,MATCH('Capacity Backing (Hide)'!BC$132,Capacity!$Y$10:$Y$109,0),1):INDEX(Capacity!$Z$10:$AN$109,MATCH('Capacity Backing (Hide)'!BC$132,Capacity!$Y$10:$Y$109,0),15))</f>
        <v>#N/A</v>
      </c>
      <c r="BD186" t="e">
        <f ca="1">(IF(COUNTA(INDEX('Capacity Summary'!$H$139:$BG$238,MATCH('Capacity Backing (Hide)'!BD$132,'Capacity Summary'!$B$139:$B$238,0),1):INDEX('Capacity Summary'!$H$139:$BG$238,MATCH('Capacity Backing (Hide)'!BD$132,'Capacity Summary'!$B$139:$B$238,0),52))&gt;0,IF(INDEX('Capacity Summary'!$H$139:$BG$238,MATCH('Capacity Backing (Hide)'!BD$132,'Capacity Summary'!$B$139:$B$238,0),MATCH('Capacity Backing (Hide)'!$A186,'Capacity Summary'!$H$138:$BG$138,0))="x",INDEX('Capacity Summary'!$C$139:$E$238,MATCH('Capacity Backing (Hide)'!BD$132,'Capacity Summary'!$B$139:$B$238,0),4),IF(INDEX('Capacity Summary'!$H$139:$BG$238,MATCH('Capacity Backing (Hide)'!BD$132,'Capacity Summary'!$B$139:$B$238,0),MATCH('Capacity Backing (Hide)'!$A186,'Capacity Summary'!$H$138:$BG$138,0))&lt;&gt;0,INDEX('Capacity Summary'!$H$139:$BG$238,MATCH('Capacity Backing (Hide)'!BD$132,'Capacity Summary'!$B$139:$B$238,0),MATCH('Capacity Backing (Hide)'!$A186,'Capacity Summary'!$H$138:$BG$138,0)),0)),INDEX('Capacity Summary'!$C$139:$E$238,MATCH('Capacity Backing (Hide)'!BD$132,'Capacity Summary'!$B$139:$B$238,0),2))/IF(Summary!$B$7="Minutes",1,60))/COUNTA(INDEX(Capacity!$Z$10:$AN$109,MATCH('Capacity Backing (Hide)'!BD$132,Capacity!$Y$10:$Y$109,0),1):INDEX(Capacity!$Z$10:$AN$109,MATCH('Capacity Backing (Hide)'!BD$132,Capacity!$Y$10:$Y$109,0),15))</f>
        <v>#N/A</v>
      </c>
      <c r="BE186" t="e">
        <f ca="1">(IF(COUNTA(INDEX('Capacity Summary'!$H$139:$BG$238,MATCH('Capacity Backing (Hide)'!BE$132,'Capacity Summary'!$B$139:$B$238,0),1):INDEX('Capacity Summary'!$H$139:$BG$238,MATCH('Capacity Backing (Hide)'!BE$132,'Capacity Summary'!$B$139:$B$238,0),52))&gt;0,IF(INDEX('Capacity Summary'!$H$139:$BG$238,MATCH('Capacity Backing (Hide)'!BE$132,'Capacity Summary'!$B$139:$B$238,0),MATCH('Capacity Backing (Hide)'!$A186,'Capacity Summary'!$H$138:$BG$138,0))="x",INDEX('Capacity Summary'!$C$139:$E$238,MATCH('Capacity Backing (Hide)'!BE$132,'Capacity Summary'!$B$139:$B$238,0),4),IF(INDEX('Capacity Summary'!$H$139:$BG$238,MATCH('Capacity Backing (Hide)'!BE$132,'Capacity Summary'!$B$139:$B$238,0),MATCH('Capacity Backing (Hide)'!$A186,'Capacity Summary'!$H$138:$BG$138,0))&lt;&gt;0,INDEX('Capacity Summary'!$H$139:$BG$238,MATCH('Capacity Backing (Hide)'!BE$132,'Capacity Summary'!$B$139:$B$238,0),MATCH('Capacity Backing (Hide)'!$A186,'Capacity Summary'!$H$138:$BG$138,0)),0)),INDEX('Capacity Summary'!$C$139:$E$238,MATCH('Capacity Backing (Hide)'!BE$132,'Capacity Summary'!$B$139:$B$238,0),2))/IF(Summary!$B$7="Minutes",1,60))/COUNTA(INDEX(Capacity!$Z$10:$AN$109,MATCH('Capacity Backing (Hide)'!BE$132,Capacity!$Y$10:$Y$109,0),1):INDEX(Capacity!$Z$10:$AN$109,MATCH('Capacity Backing (Hide)'!BE$132,Capacity!$Y$10:$Y$109,0),15))</f>
        <v>#N/A</v>
      </c>
      <c r="BF186" t="e">
        <f ca="1">(IF(COUNTA(INDEX('Capacity Summary'!$H$139:$BG$238,MATCH('Capacity Backing (Hide)'!BF$132,'Capacity Summary'!$B$139:$B$238,0),1):INDEX('Capacity Summary'!$H$139:$BG$238,MATCH('Capacity Backing (Hide)'!BF$132,'Capacity Summary'!$B$139:$B$238,0),52))&gt;0,IF(INDEX('Capacity Summary'!$H$139:$BG$238,MATCH('Capacity Backing (Hide)'!BF$132,'Capacity Summary'!$B$139:$B$238,0),MATCH('Capacity Backing (Hide)'!$A186,'Capacity Summary'!$H$138:$BG$138,0))="x",INDEX('Capacity Summary'!$C$139:$E$238,MATCH('Capacity Backing (Hide)'!BF$132,'Capacity Summary'!$B$139:$B$238,0),4),IF(INDEX('Capacity Summary'!$H$139:$BG$238,MATCH('Capacity Backing (Hide)'!BF$132,'Capacity Summary'!$B$139:$B$238,0),MATCH('Capacity Backing (Hide)'!$A186,'Capacity Summary'!$H$138:$BG$138,0))&lt;&gt;0,INDEX('Capacity Summary'!$H$139:$BG$238,MATCH('Capacity Backing (Hide)'!BF$132,'Capacity Summary'!$B$139:$B$238,0),MATCH('Capacity Backing (Hide)'!$A186,'Capacity Summary'!$H$138:$BG$138,0)),0)),INDEX('Capacity Summary'!$C$139:$E$238,MATCH('Capacity Backing (Hide)'!BF$132,'Capacity Summary'!$B$139:$B$238,0),2))/IF(Summary!$B$7="Minutes",1,60))/COUNTA(INDEX(Capacity!$Z$10:$AN$109,MATCH('Capacity Backing (Hide)'!BF$132,Capacity!$Y$10:$Y$109,0),1):INDEX(Capacity!$Z$10:$AN$109,MATCH('Capacity Backing (Hide)'!BF$132,Capacity!$Y$10:$Y$109,0),15))</f>
        <v>#N/A</v>
      </c>
      <c r="BG186" t="e">
        <f ca="1">(IF(COUNTA(INDEX('Capacity Summary'!$H$139:$BG$238,MATCH('Capacity Backing (Hide)'!BG$132,'Capacity Summary'!$B$139:$B$238,0),1):INDEX('Capacity Summary'!$H$139:$BG$238,MATCH('Capacity Backing (Hide)'!BG$132,'Capacity Summary'!$B$139:$B$238,0),52))&gt;0,IF(INDEX('Capacity Summary'!$H$139:$BG$238,MATCH('Capacity Backing (Hide)'!BG$132,'Capacity Summary'!$B$139:$B$238,0),MATCH('Capacity Backing (Hide)'!$A186,'Capacity Summary'!$H$138:$BG$138,0))="x",INDEX('Capacity Summary'!$C$139:$E$238,MATCH('Capacity Backing (Hide)'!BG$132,'Capacity Summary'!$B$139:$B$238,0),4),IF(INDEX('Capacity Summary'!$H$139:$BG$238,MATCH('Capacity Backing (Hide)'!BG$132,'Capacity Summary'!$B$139:$B$238,0),MATCH('Capacity Backing (Hide)'!$A186,'Capacity Summary'!$H$138:$BG$138,0))&lt;&gt;0,INDEX('Capacity Summary'!$H$139:$BG$238,MATCH('Capacity Backing (Hide)'!BG$132,'Capacity Summary'!$B$139:$B$238,0),MATCH('Capacity Backing (Hide)'!$A186,'Capacity Summary'!$H$138:$BG$138,0)),0)),INDEX('Capacity Summary'!$C$139:$E$238,MATCH('Capacity Backing (Hide)'!BG$132,'Capacity Summary'!$B$139:$B$238,0),2))/IF(Summary!$B$7="Minutes",1,60))/COUNTA(INDEX(Capacity!$Z$10:$AN$109,MATCH('Capacity Backing (Hide)'!BG$132,Capacity!$Y$10:$Y$109,0),1):INDEX(Capacity!$Z$10:$AN$109,MATCH('Capacity Backing (Hide)'!BG$132,Capacity!$Y$10:$Y$109,0),15))</f>
        <v>#N/A</v>
      </c>
      <c r="BH186" t="e">
        <f ca="1">(IF(COUNTA(INDEX('Capacity Summary'!$H$139:$BG$238,MATCH('Capacity Backing (Hide)'!BH$132,'Capacity Summary'!$B$139:$B$238,0),1):INDEX('Capacity Summary'!$H$139:$BG$238,MATCH('Capacity Backing (Hide)'!BH$132,'Capacity Summary'!$B$139:$B$238,0),52))&gt;0,IF(INDEX('Capacity Summary'!$H$139:$BG$238,MATCH('Capacity Backing (Hide)'!BH$132,'Capacity Summary'!$B$139:$B$238,0),MATCH('Capacity Backing (Hide)'!$A186,'Capacity Summary'!$H$138:$BG$138,0))="x",INDEX('Capacity Summary'!$C$139:$E$238,MATCH('Capacity Backing (Hide)'!BH$132,'Capacity Summary'!$B$139:$B$238,0),4),IF(INDEX('Capacity Summary'!$H$139:$BG$238,MATCH('Capacity Backing (Hide)'!BH$132,'Capacity Summary'!$B$139:$B$238,0),MATCH('Capacity Backing (Hide)'!$A186,'Capacity Summary'!$H$138:$BG$138,0))&lt;&gt;0,INDEX('Capacity Summary'!$H$139:$BG$238,MATCH('Capacity Backing (Hide)'!BH$132,'Capacity Summary'!$B$139:$B$238,0),MATCH('Capacity Backing (Hide)'!$A186,'Capacity Summary'!$H$138:$BG$138,0)),0)),INDEX('Capacity Summary'!$C$139:$E$238,MATCH('Capacity Backing (Hide)'!BH$132,'Capacity Summary'!$B$139:$B$238,0),2))/IF(Summary!$B$7="Minutes",1,60))/COUNTA(INDEX(Capacity!$Z$10:$AN$109,MATCH('Capacity Backing (Hide)'!BH$132,Capacity!$Y$10:$Y$109,0),1):INDEX(Capacity!$Z$10:$AN$109,MATCH('Capacity Backing (Hide)'!BH$132,Capacity!$Y$10:$Y$109,0),15))</f>
        <v>#N/A</v>
      </c>
      <c r="BI186" t="e">
        <f ca="1">(IF(COUNTA(INDEX('Capacity Summary'!$H$139:$BG$238,MATCH('Capacity Backing (Hide)'!BI$132,'Capacity Summary'!$B$139:$B$238,0),1):INDEX('Capacity Summary'!$H$139:$BG$238,MATCH('Capacity Backing (Hide)'!BI$132,'Capacity Summary'!$B$139:$B$238,0),52))&gt;0,IF(INDEX('Capacity Summary'!$H$139:$BG$238,MATCH('Capacity Backing (Hide)'!BI$132,'Capacity Summary'!$B$139:$B$238,0),MATCH('Capacity Backing (Hide)'!$A186,'Capacity Summary'!$H$138:$BG$138,0))="x",INDEX('Capacity Summary'!$C$139:$E$238,MATCH('Capacity Backing (Hide)'!BI$132,'Capacity Summary'!$B$139:$B$238,0),4),IF(INDEX('Capacity Summary'!$H$139:$BG$238,MATCH('Capacity Backing (Hide)'!BI$132,'Capacity Summary'!$B$139:$B$238,0),MATCH('Capacity Backing (Hide)'!$A186,'Capacity Summary'!$H$138:$BG$138,0))&lt;&gt;0,INDEX('Capacity Summary'!$H$139:$BG$238,MATCH('Capacity Backing (Hide)'!BI$132,'Capacity Summary'!$B$139:$B$238,0),MATCH('Capacity Backing (Hide)'!$A186,'Capacity Summary'!$H$138:$BG$138,0)),0)),INDEX('Capacity Summary'!$C$139:$E$238,MATCH('Capacity Backing (Hide)'!BI$132,'Capacity Summary'!$B$139:$B$238,0),2))/IF(Summary!$B$7="Minutes",1,60))/COUNTA(INDEX(Capacity!$Z$10:$AN$109,MATCH('Capacity Backing (Hide)'!BI$132,Capacity!$Y$10:$Y$109,0),1):INDEX(Capacity!$Z$10:$AN$109,MATCH('Capacity Backing (Hide)'!BI$132,Capacity!$Y$10:$Y$109,0),15))</f>
        <v>#N/A</v>
      </c>
      <c r="BJ186" t="e">
        <f ca="1">(IF(COUNTA(INDEX('Capacity Summary'!$H$139:$BG$238,MATCH('Capacity Backing (Hide)'!BJ$132,'Capacity Summary'!$B$139:$B$238,0),1):INDEX('Capacity Summary'!$H$139:$BG$238,MATCH('Capacity Backing (Hide)'!BJ$132,'Capacity Summary'!$B$139:$B$238,0),52))&gt;0,IF(INDEX('Capacity Summary'!$H$139:$BG$238,MATCH('Capacity Backing (Hide)'!BJ$132,'Capacity Summary'!$B$139:$B$238,0),MATCH('Capacity Backing (Hide)'!$A186,'Capacity Summary'!$H$138:$BG$138,0))="x",INDEX('Capacity Summary'!$C$139:$E$238,MATCH('Capacity Backing (Hide)'!BJ$132,'Capacity Summary'!$B$139:$B$238,0),4),IF(INDEX('Capacity Summary'!$H$139:$BG$238,MATCH('Capacity Backing (Hide)'!BJ$132,'Capacity Summary'!$B$139:$B$238,0),MATCH('Capacity Backing (Hide)'!$A186,'Capacity Summary'!$H$138:$BG$138,0))&lt;&gt;0,INDEX('Capacity Summary'!$H$139:$BG$238,MATCH('Capacity Backing (Hide)'!BJ$132,'Capacity Summary'!$B$139:$B$238,0),MATCH('Capacity Backing (Hide)'!$A186,'Capacity Summary'!$H$138:$BG$138,0)),0)),INDEX('Capacity Summary'!$C$139:$E$238,MATCH('Capacity Backing (Hide)'!BJ$132,'Capacity Summary'!$B$139:$B$238,0),2))/IF(Summary!$B$7="Minutes",1,60))/COUNTA(INDEX(Capacity!$Z$10:$AN$109,MATCH('Capacity Backing (Hide)'!BJ$132,Capacity!$Y$10:$Y$109,0),1):INDEX(Capacity!$Z$10:$AN$109,MATCH('Capacity Backing (Hide)'!BJ$132,Capacity!$Y$10:$Y$109,0),15))</f>
        <v>#N/A</v>
      </c>
      <c r="BK186" t="e">
        <f ca="1">(IF(COUNTA(INDEX('Capacity Summary'!$H$139:$BG$238,MATCH('Capacity Backing (Hide)'!BK$132,'Capacity Summary'!$B$139:$B$238,0),1):INDEX('Capacity Summary'!$H$139:$BG$238,MATCH('Capacity Backing (Hide)'!BK$132,'Capacity Summary'!$B$139:$B$238,0),52))&gt;0,IF(INDEX('Capacity Summary'!$H$139:$BG$238,MATCH('Capacity Backing (Hide)'!BK$132,'Capacity Summary'!$B$139:$B$238,0),MATCH('Capacity Backing (Hide)'!$A186,'Capacity Summary'!$H$138:$BG$138,0))="x",INDEX('Capacity Summary'!$C$139:$E$238,MATCH('Capacity Backing (Hide)'!BK$132,'Capacity Summary'!$B$139:$B$238,0),4),IF(INDEX('Capacity Summary'!$H$139:$BG$238,MATCH('Capacity Backing (Hide)'!BK$132,'Capacity Summary'!$B$139:$B$238,0),MATCH('Capacity Backing (Hide)'!$A186,'Capacity Summary'!$H$138:$BG$138,0))&lt;&gt;0,INDEX('Capacity Summary'!$H$139:$BG$238,MATCH('Capacity Backing (Hide)'!BK$132,'Capacity Summary'!$B$139:$B$238,0),MATCH('Capacity Backing (Hide)'!$A186,'Capacity Summary'!$H$138:$BG$138,0)),0)),INDEX('Capacity Summary'!$C$139:$E$238,MATCH('Capacity Backing (Hide)'!BK$132,'Capacity Summary'!$B$139:$B$238,0),2))/IF(Summary!$B$7="Minutes",1,60))/COUNTA(INDEX(Capacity!$Z$10:$AN$109,MATCH('Capacity Backing (Hide)'!BK$132,Capacity!$Y$10:$Y$109,0),1):INDEX(Capacity!$Z$10:$AN$109,MATCH('Capacity Backing (Hide)'!BK$132,Capacity!$Y$10:$Y$109,0),15))</f>
        <v>#N/A</v>
      </c>
      <c r="BL186" t="e">
        <f ca="1">(IF(COUNTA(INDEX('Capacity Summary'!$H$139:$BG$238,MATCH('Capacity Backing (Hide)'!BL$132,'Capacity Summary'!$B$139:$B$238,0),1):INDEX('Capacity Summary'!$H$139:$BG$238,MATCH('Capacity Backing (Hide)'!BL$132,'Capacity Summary'!$B$139:$B$238,0),52))&gt;0,IF(INDEX('Capacity Summary'!$H$139:$BG$238,MATCH('Capacity Backing (Hide)'!BL$132,'Capacity Summary'!$B$139:$B$238,0),MATCH('Capacity Backing (Hide)'!$A186,'Capacity Summary'!$H$138:$BG$138,0))="x",INDEX('Capacity Summary'!$C$139:$E$238,MATCH('Capacity Backing (Hide)'!BL$132,'Capacity Summary'!$B$139:$B$238,0),4),IF(INDEX('Capacity Summary'!$H$139:$BG$238,MATCH('Capacity Backing (Hide)'!BL$132,'Capacity Summary'!$B$139:$B$238,0),MATCH('Capacity Backing (Hide)'!$A186,'Capacity Summary'!$H$138:$BG$138,0))&lt;&gt;0,INDEX('Capacity Summary'!$H$139:$BG$238,MATCH('Capacity Backing (Hide)'!BL$132,'Capacity Summary'!$B$139:$B$238,0),MATCH('Capacity Backing (Hide)'!$A186,'Capacity Summary'!$H$138:$BG$138,0)),0)),INDEX('Capacity Summary'!$C$139:$E$238,MATCH('Capacity Backing (Hide)'!BL$132,'Capacity Summary'!$B$139:$B$238,0),2))/IF(Summary!$B$7="Minutes",1,60))/COUNTA(INDEX(Capacity!$Z$10:$AN$109,MATCH('Capacity Backing (Hide)'!BL$132,Capacity!$Y$10:$Y$109,0),1):INDEX(Capacity!$Z$10:$AN$109,MATCH('Capacity Backing (Hide)'!BL$132,Capacity!$Y$10:$Y$109,0),15))</f>
        <v>#N/A</v>
      </c>
      <c r="BM186" t="e">
        <f ca="1">(IF(COUNTA(INDEX('Capacity Summary'!$H$139:$BG$238,MATCH('Capacity Backing (Hide)'!BM$132,'Capacity Summary'!$B$139:$B$238,0),1):INDEX('Capacity Summary'!$H$139:$BG$238,MATCH('Capacity Backing (Hide)'!BM$132,'Capacity Summary'!$B$139:$B$238,0),52))&gt;0,IF(INDEX('Capacity Summary'!$H$139:$BG$238,MATCH('Capacity Backing (Hide)'!BM$132,'Capacity Summary'!$B$139:$B$238,0),MATCH('Capacity Backing (Hide)'!$A186,'Capacity Summary'!$H$138:$BG$138,0))="x",INDEX('Capacity Summary'!$C$139:$E$238,MATCH('Capacity Backing (Hide)'!BM$132,'Capacity Summary'!$B$139:$B$238,0),4),IF(INDEX('Capacity Summary'!$H$139:$BG$238,MATCH('Capacity Backing (Hide)'!BM$132,'Capacity Summary'!$B$139:$B$238,0),MATCH('Capacity Backing (Hide)'!$A186,'Capacity Summary'!$H$138:$BG$138,0))&lt;&gt;0,INDEX('Capacity Summary'!$H$139:$BG$238,MATCH('Capacity Backing (Hide)'!BM$132,'Capacity Summary'!$B$139:$B$238,0),MATCH('Capacity Backing (Hide)'!$A186,'Capacity Summary'!$H$138:$BG$138,0)),0)),INDEX('Capacity Summary'!$C$139:$E$238,MATCH('Capacity Backing (Hide)'!BM$132,'Capacity Summary'!$B$139:$B$238,0),2))/IF(Summary!$B$7="Minutes",1,60))/COUNTA(INDEX(Capacity!$Z$10:$AN$109,MATCH('Capacity Backing (Hide)'!BM$132,Capacity!$Y$10:$Y$109,0),1):INDEX(Capacity!$Z$10:$AN$109,MATCH('Capacity Backing (Hide)'!BM$132,Capacity!$Y$10:$Y$109,0),15))</f>
        <v>#N/A</v>
      </c>
      <c r="BN186" t="e">
        <f ca="1">(IF(COUNTA(INDEX('Capacity Summary'!$H$139:$BG$238,MATCH('Capacity Backing (Hide)'!BN$132,'Capacity Summary'!$B$139:$B$238,0),1):INDEX('Capacity Summary'!$H$139:$BG$238,MATCH('Capacity Backing (Hide)'!BN$132,'Capacity Summary'!$B$139:$B$238,0),52))&gt;0,IF(INDEX('Capacity Summary'!$H$139:$BG$238,MATCH('Capacity Backing (Hide)'!BN$132,'Capacity Summary'!$B$139:$B$238,0),MATCH('Capacity Backing (Hide)'!$A186,'Capacity Summary'!$H$138:$BG$138,0))="x",INDEX('Capacity Summary'!$C$139:$E$238,MATCH('Capacity Backing (Hide)'!BN$132,'Capacity Summary'!$B$139:$B$238,0),4),IF(INDEX('Capacity Summary'!$H$139:$BG$238,MATCH('Capacity Backing (Hide)'!BN$132,'Capacity Summary'!$B$139:$B$238,0),MATCH('Capacity Backing (Hide)'!$A186,'Capacity Summary'!$H$138:$BG$138,0))&lt;&gt;0,INDEX('Capacity Summary'!$H$139:$BG$238,MATCH('Capacity Backing (Hide)'!BN$132,'Capacity Summary'!$B$139:$B$238,0),MATCH('Capacity Backing (Hide)'!$A186,'Capacity Summary'!$H$138:$BG$138,0)),0)),INDEX('Capacity Summary'!$C$139:$E$238,MATCH('Capacity Backing (Hide)'!BN$132,'Capacity Summary'!$B$139:$B$238,0),2))/IF(Summary!$B$7="Minutes",1,60))/COUNTA(INDEX(Capacity!$Z$10:$AN$109,MATCH('Capacity Backing (Hide)'!BN$132,Capacity!$Y$10:$Y$109,0),1):INDEX(Capacity!$Z$10:$AN$109,MATCH('Capacity Backing (Hide)'!BN$132,Capacity!$Y$10:$Y$109,0),15))</f>
        <v>#N/A</v>
      </c>
      <c r="BO186" t="e">
        <f ca="1">(IF(COUNTA(INDEX('Capacity Summary'!$H$139:$BG$238,MATCH('Capacity Backing (Hide)'!BO$132,'Capacity Summary'!$B$139:$B$238,0),1):INDEX('Capacity Summary'!$H$139:$BG$238,MATCH('Capacity Backing (Hide)'!BO$132,'Capacity Summary'!$B$139:$B$238,0),52))&gt;0,IF(INDEX('Capacity Summary'!$H$139:$BG$238,MATCH('Capacity Backing (Hide)'!BO$132,'Capacity Summary'!$B$139:$B$238,0),MATCH('Capacity Backing (Hide)'!$A186,'Capacity Summary'!$H$138:$BG$138,0))="x",INDEX('Capacity Summary'!$C$139:$E$238,MATCH('Capacity Backing (Hide)'!BO$132,'Capacity Summary'!$B$139:$B$238,0),4),IF(INDEX('Capacity Summary'!$H$139:$BG$238,MATCH('Capacity Backing (Hide)'!BO$132,'Capacity Summary'!$B$139:$B$238,0),MATCH('Capacity Backing (Hide)'!$A186,'Capacity Summary'!$H$138:$BG$138,0))&lt;&gt;0,INDEX('Capacity Summary'!$H$139:$BG$238,MATCH('Capacity Backing (Hide)'!BO$132,'Capacity Summary'!$B$139:$B$238,0),MATCH('Capacity Backing (Hide)'!$A186,'Capacity Summary'!$H$138:$BG$138,0)),0)),INDEX('Capacity Summary'!$C$139:$E$238,MATCH('Capacity Backing (Hide)'!BO$132,'Capacity Summary'!$B$139:$B$238,0),2))/IF(Summary!$B$7="Minutes",1,60))/COUNTA(INDEX(Capacity!$Z$10:$AN$109,MATCH('Capacity Backing (Hide)'!BO$132,Capacity!$Y$10:$Y$109,0),1):INDEX(Capacity!$Z$10:$AN$109,MATCH('Capacity Backing (Hide)'!BO$132,Capacity!$Y$10:$Y$109,0),15))</f>
        <v>#N/A</v>
      </c>
      <c r="BP186" t="e">
        <f ca="1">(IF(COUNTA(INDEX('Capacity Summary'!$H$139:$BG$238,MATCH('Capacity Backing (Hide)'!BP$132,'Capacity Summary'!$B$139:$B$238,0),1):INDEX('Capacity Summary'!$H$139:$BG$238,MATCH('Capacity Backing (Hide)'!BP$132,'Capacity Summary'!$B$139:$B$238,0),52))&gt;0,IF(INDEX('Capacity Summary'!$H$139:$BG$238,MATCH('Capacity Backing (Hide)'!BP$132,'Capacity Summary'!$B$139:$B$238,0),MATCH('Capacity Backing (Hide)'!$A186,'Capacity Summary'!$H$138:$BG$138,0))="x",INDEX('Capacity Summary'!$C$139:$E$238,MATCH('Capacity Backing (Hide)'!BP$132,'Capacity Summary'!$B$139:$B$238,0),4),IF(INDEX('Capacity Summary'!$H$139:$BG$238,MATCH('Capacity Backing (Hide)'!BP$132,'Capacity Summary'!$B$139:$B$238,0),MATCH('Capacity Backing (Hide)'!$A186,'Capacity Summary'!$H$138:$BG$138,0))&lt;&gt;0,INDEX('Capacity Summary'!$H$139:$BG$238,MATCH('Capacity Backing (Hide)'!BP$132,'Capacity Summary'!$B$139:$B$238,0),MATCH('Capacity Backing (Hide)'!$A186,'Capacity Summary'!$H$138:$BG$138,0)),0)),INDEX('Capacity Summary'!$C$139:$E$238,MATCH('Capacity Backing (Hide)'!BP$132,'Capacity Summary'!$B$139:$B$238,0),2))/IF(Summary!$B$7="Minutes",1,60))/COUNTA(INDEX(Capacity!$Z$10:$AN$109,MATCH('Capacity Backing (Hide)'!BP$132,Capacity!$Y$10:$Y$109,0),1):INDEX(Capacity!$Z$10:$AN$109,MATCH('Capacity Backing (Hide)'!BP$132,Capacity!$Y$10:$Y$109,0),15))</f>
        <v>#N/A</v>
      </c>
      <c r="BQ186" t="e">
        <f ca="1">(IF(COUNTA(INDEX('Capacity Summary'!$H$139:$BG$238,MATCH('Capacity Backing (Hide)'!BQ$132,'Capacity Summary'!$B$139:$B$238,0),1):INDEX('Capacity Summary'!$H$139:$BG$238,MATCH('Capacity Backing (Hide)'!BQ$132,'Capacity Summary'!$B$139:$B$238,0),52))&gt;0,IF(INDEX('Capacity Summary'!$H$139:$BG$238,MATCH('Capacity Backing (Hide)'!BQ$132,'Capacity Summary'!$B$139:$B$238,0),MATCH('Capacity Backing (Hide)'!$A186,'Capacity Summary'!$H$138:$BG$138,0))="x",INDEX('Capacity Summary'!$C$139:$E$238,MATCH('Capacity Backing (Hide)'!BQ$132,'Capacity Summary'!$B$139:$B$238,0),4),IF(INDEX('Capacity Summary'!$H$139:$BG$238,MATCH('Capacity Backing (Hide)'!BQ$132,'Capacity Summary'!$B$139:$B$238,0),MATCH('Capacity Backing (Hide)'!$A186,'Capacity Summary'!$H$138:$BG$138,0))&lt;&gt;0,INDEX('Capacity Summary'!$H$139:$BG$238,MATCH('Capacity Backing (Hide)'!BQ$132,'Capacity Summary'!$B$139:$B$238,0),MATCH('Capacity Backing (Hide)'!$A186,'Capacity Summary'!$H$138:$BG$138,0)),0)),INDEX('Capacity Summary'!$C$139:$E$238,MATCH('Capacity Backing (Hide)'!BQ$132,'Capacity Summary'!$B$139:$B$238,0),2))/IF(Summary!$B$7="Minutes",1,60))/COUNTA(INDEX(Capacity!$Z$10:$AN$109,MATCH('Capacity Backing (Hide)'!BQ$132,Capacity!$Y$10:$Y$109,0),1):INDEX(Capacity!$Z$10:$AN$109,MATCH('Capacity Backing (Hide)'!BQ$132,Capacity!$Y$10:$Y$109,0),15))</f>
        <v>#N/A</v>
      </c>
      <c r="BR186" t="e">
        <f ca="1">(IF(COUNTA(INDEX('Capacity Summary'!$H$139:$BG$238,MATCH('Capacity Backing (Hide)'!BR$132,'Capacity Summary'!$B$139:$B$238,0),1):INDEX('Capacity Summary'!$H$139:$BG$238,MATCH('Capacity Backing (Hide)'!BR$132,'Capacity Summary'!$B$139:$B$238,0),52))&gt;0,IF(INDEX('Capacity Summary'!$H$139:$BG$238,MATCH('Capacity Backing (Hide)'!BR$132,'Capacity Summary'!$B$139:$B$238,0),MATCH('Capacity Backing (Hide)'!$A186,'Capacity Summary'!$H$138:$BG$138,0))="x",INDEX('Capacity Summary'!$C$139:$E$238,MATCH('Capacity Backing (Hide)'!BR$132,'Capacity Summary'!$B$139:$B$238,0),4),IF(INDEX('Capacity Summary'!$H$139:$BG$238,MATCH('Capacity Backing (Hide)'!BR$132,'Capacity Summary'!$B$139:$B$238,0),MATCH('Capacity Backing (Hide)'!$A186,'Capacity Summary'!$H$138:$BG$138,0))&lt;&gt;0,INDEX('Capacity Summary'!$H$139:$BG$238,MATCH('Capacity Backing (Hide)'!BR$132,'Capacity Summary'!$B$139:$B$238,0),MATCH('Capacity Backing (Hide)'!$A186,'Capacity Summary'!$H$138:$BG$138,0)),0)),INDEX('Capacity Summary'!$C$139:$E$238,MATCH('Capacity Backing (Hide)'!BR$132,'Capacity Summary'!$B$139:$B$238,0),2))/IF(Summary!$B$7="Minutes",1,60))/COUNTA(INDEX(Capacity!$Z$10:$AN$109,MATCH('Capacity Backing (Hide)'!BR$132,Capacity!$Y$10:$Y$109,0),1):INDEX(Capacity!$Z$10:$AN$109,MATCH('Capacity Backing (Hide)'!BR$132,Capacity!$Y$10:$Y$109,0),15))</f>
        <v>#N/A</v>
      </c>
      <c r="BS186" t="e">
        <f ca="1">(IF(COUNTA(INDEX('Capacity Summary'!$H$139:$BG$238,MATCH('Capacity Backing (Hide)'!BS$132,'Capacity Summary'!$B$139:$B$238,0),1):INDEX('Capacity Summary'!$H$139:$BG$238,MATCH('Capacity Backing (Hide)'!BS$132,'Capacity Summary'!$B$139:$B$238,0),52))&gt;0,IF(INDEX('Capacity Summary'!$H$139:$BG$238,MATCH('Capacity Backing (Hide)'!BS$132,'Capacity Summary'!$B$139:$B$238,0),MATCH('Capacity Backing (Hide)'!$A186,'Capacity Summary'!$H$138:$BG$138,0))="x",INDEX('Capacity Summary'!$C$139:$E$238,MATCH('Capacity Backing (Hide)'!BS$132,'Capacity Summary'!$B$139:$B$238,0),4),IF(INDEX('Capacity Summary'!$H$139:$BG$238,MATCH('Capacity Backing (Hide)'!BS$132,'Capacity Summary'!$B$139:$B$238,0),MATCH('Capacity Backing (Hide)'!$A186,'Capacity Summary'!$H$138:$BG$138,0))&lt;&gt;0,INDEX('Capacity Summary'!$H$139:$BG$238,MATCH('Capacity Backing (Hide)'!BS$132,'Capacity Summary'!$B$139:$B$238,0),MATCH('Capacity Backing (Hide)'!$A186,'Capacity Summary'!$H$138:$BG$138,0)),0)),INDEX('Capacity Summary'!$C$139:$E$238,MATCH('Capacity Backing (Hide)'!BS$132,'Capacity Summary'!$B$139:$B$238,0),2))/IF(Summary!$B$7="Minutes",1,60))/COUNTA(INDEX(Capacity!$Z$10:$AN$109,MATCH('Capacity Backing (Hide)'!BS$132,Capacity!$Y$10:$Y$109,0),1):INDEX(Capacity!$Z$10:$AN$109,MATCH('Capacity Backing (Hide)'!BS$132,Capacity!$Y$10:$Y$109,0),15))</f>
        <v>#N/A</v>
      </c>
      <c r="BT186" t="e">
        <f ca="1">(IF(COUNTA(INDEX('Capacity Summary'!$H$139:$BG$238,MATCH('Capacity Backing (Hide)'!BT$132,'Capacity Summary'!$B$139:$B$238,0),1):INDEX('Capacity Summary'!$H$139:$BG$238,MATCH('Capacity Backing (Hide)'!BT$132,'Capacity Summary'!$B$139:$B$238,0),52))&gt;0,IF(INDEX('Capacity Summary'!$H$139:$BG$238,MATCH('Capacity Backing (Hide)'!BT$132,'Capacity Summary'!$B$139:$B$238,0),MATCH('Capacity Backing (Hide)'!$A186,'Capacity Summary'!$H$138:$BG$138,0))="x",INDEX('Capacity Summary'!$C$139:$E$238,MATCH('Capacity Backing (Hide)'!BT$132,'Capacity Summary'!$B$139:$B$238,0),4),IF(INDEX('Capacity Summary'!$H$139:$BG$238,MATCH('Capacity Backing (Hide)'!BT$132,'Capacity Summary'!$B$139:$B$238,0),MATCH('Capacity Backing (Hide)'!$A186,'Capacity Summary'!$H$138:$BG$138,0))&lt;&gt;0,INDEX('Capacity Summary'!$H$139:$BG$238,MATCH('Capacity Backing (Hide)'!BT$132,'Capacity Summary'!$B$139:$B$238,0),MATCH('Capacity Backing (Hide)'!$A186,'Capacity Summary'!$H$138:$BG$138,0)),0)),INDEX('Capacity Summary'!$C$139:$E$238,MATCH('Capacity Backing (Hide)'!BT$132,'Capacity Summary'!$B$139:$B$238,0),2))/IF(Summary!$B$7="Minutes",1,60))/COUNTA(INDEX(Capacity!$Z$10:$AN$109,MATCH('Capacity Backing (Hide)'!BT$132,Capacity!$Y$10:$Y$109,0),1):INDEX(Capacity!$Z$10:$AN$109,MATCH('Capacity Backing (Hide)'!BT$132,Capacity!$Y$10:$Y$109,0),15))</f>
        <v>#N/A</v>
      </c>
      <c r="BU186" t="e">
        <f ca="1">(IF(COUNTA(INDEX('Capacity Summary'!$H$139:$BG$238,MATCH('Capacity Backing (Hide)'!BU$132,'Capacity Summary'!$B$139:$B$238,0),1):INDEX('Capacity Summary'!$H$139:$BG$238,MATCH('Capacity Backing (Hide)'!BU$132,'Capacity Summary'!$B$139:$B$238,0),52))&gt;0,IF(INDEX('Capacity Summary'!$H$139:$BG$238,MATCH('Capacity Backing (Hide)'!BU$132,'Capacity Summary'!$B$139:$B$238,0),MATCH('Capacity Backing (Hide)'!$A186,'Capacity Summary'!$H$138:$BG$138,0))="x",INDEX('Capacity Summary'!$C$139:$E$238,MATCH('Capacity Backing (Hide)'!BU$132,'Capacity Summary'!$B$139:$B$238,0),4),IF(INDEX('Capacity Summary'!$H$139:$BG$238,MATCH('Capacity Backing (Hide)'!BU$132,'Capacity Summary'!$B$139:$B$238,0),MATCH('Capacity Backing (Hide)'!$A186,'Capacity Summary'!$H$138:$BG$138,0))&lt;&gt;0,INDEX('Capacity Summary'!$H$139:$BG$238,MATCH('Capacity Backing (Hide)'!BU$132,'Capacity Summary'!$B$139:$B$238,0),MATCH('Capacity Backing (Hide)'!$A186,'Capacity Summary'!$H$138:$BG$138,0)),0)),INDEX('Capacity Summary'!$C$139:$E$238,MATCH('Capacity Backing (Hide)'!BU$132,'Capacity Summary'!$B$139:$B$238,0),2))/IF(Summary!$B$7="Minutes",1,60))/COUNTA(INDEX(Capacity!$Z$10:$AN$109,MATCH('Capacity Backing (Hide)'!BU$132,Capacity!$Y$10:$Y$109,0),1):INDEX(Capacity!$Z$10:$AN$109,MATCH('Capacity Backing (Hide)'!BU$132,Capacity!$Y$10:$Y$109,0),15))</f>
        <v>#N/A</v>
      </c>
      <c r="BV186" t="e">
        <f ca="1">(IF(COUNTA(INDEX('Capacity Summary'!$H$139:$BG$238,MATCH('Capacity Backing (Hide)'!BV$132,'Capacity Summary'!$B$139:$B$238,0),1):INDEX('Capacity Summary'!$H$139:$BG$238,MATCH('Capacity Backing (Hide)'!BV$132,'Capacity Summary'!$B$139:$B$238,0),52))&gt;0,IF(INDEX('Capacity Summary'!$H$139:$BG$238,MATCH('Capacity Backing (Hide)'!BV$132,'Capacity Summary'!$B$139:$B$238,0),MATCH('Capacity Backing (Hide)'!$A186,'Capacity Summary'!$H$138:$BG$138,0))="x",INDEX('Capacity Summary'!$C$139:$E$238,MATCH('Capacity Backing (Hide)'!BV$132,'Capacity Summary'!$B$139:$B$238,0),4),IF(INDEX('Capacity Summary'!$H$139:$BG$238,MATCH('Capacity Backing (Hide)'!BV$132,'Capacity Summary'!$B$139:$B$238,0),MATCH('Capacity Backing (Hide)'!$A186,'Capacity Summary'!$H$138:$BG$138,0))&lt;&gt;0,INDEX('Capacity Summary'!$H$139:$BG$238,MATCH('Capacity Backing (Hide)'!BV$132,'Capacity Summary'!$B$139:$B$238,0),MATCH('Capacity Backing (Hide)'!$A186,'Capacity Summary'!$H$138:$BG$138,0)),0)),INDEX('Capacity Summary'!$C$139:$E$238,MATCH('Capacity Backing (Hide)'!BV$132,'Capacity Summary'!$B$139:$B$238,0),2))/IF(Summary!$B$7="Minutes",1,60))/COUNTA(INDEX(Capacity!$Z$10:$AN$109,MATCH('Capacity Backing (Hide)'!BV$132,Capacity!$Y$10:$Y$109,0),1):INDEX(Capacity!$Z$10:$AN$109,MATCH('Capacity Backing (Hide)'!BV$132,Capacity!$Y$10:$Y$109,0),15))</f>
        <v>#N/A</v>
      </c>
      <c r="BW186" t="e">
        <f ca="1">(IF(COUNTA(INDEX('Capacity Summary'!$H$139:$BG$238,MATCH('Capacity Backing (Hide)'!BW$132,'Capacity Summary'!$B$139:$B$238,0),1):INDEX('Capacity Summary'!$H$139:$BG$238,MATCH('Capacity Backing (Hide)'!BW$132,'Capacity Summary'!$B$139:$B$238,0),52))&gt;0,IF(INDEX('Capacity Summary'!$H$139:$BG$238,MATCH('Capacity Backing (Hide)'!BW$132,'Capacity Summary'!$B$139:$B$238,0),MATCH('Capacity Backing (Hide)'!$A186,'Capacity Summary'!$H$138:$BG$138,0))="x",INDEX('Capacity Summary'!$C$139:$E$238,MATCH('Capacity Backing (Hide)'!BW$132,'Capacity Summary'!$B$139:$B$238,0),4),IF(INDEX('Capacity Summary'!$H$139:$BG$238,MATCH('Capacity Backing (Hide)'!BW$132,'Capacity Summary'!$B$139:$B$238,0),MATCH('Capacity Backing (Hide)'!$A186,'Capacity Summary'!$H$138:$BG$138,0))&lt;&gt;0,INDEX('Capacity Summary'!$H$139:$BG$238,MATCH('Capacity Backing (Hide)'!BW$132,'Capacity Summary'!$B$139:$B$238,0),MATCH('Capacity Backing (Hide)'!$A186,'Capacity Summary'!$H$138:$BG$138,0)),0)),INDEX('Capacity Summary'!$C$139:$E$238,MATCH('Capacity Backing (Hide)'!BW$132,'Capacity Summary'!$B$139:$B$238,0),2))/IF(Summary!$B$7="Minutes",1,60))/COUNTA(INDEX(Capacity!$Z$10:$AN$109,MATCH('Capacity Backing (Hide)'!BW$132,Capacity!$Y$10:$Y$109,0),1):INDEX(Capacity!$Z$10:$AN$109,MATCH('Capacity Backing (Hide)'!BW$132,Capacity!$Y$10:$Y$109,0),15))</f>
        <v>#N/A</v>
      </c>
      <c r="BX186" t="e">
        <f ca="1">(IF(COUNTA(INDEX('Capacity Summary'!$H$139:$BG$238,MATCH('Capacity Backing (Hide)'!BX$132,'Capacity Summary'!$B$139:$B$238,0),1):INDEX('Capacity Summary'!$H$139:$BG$238,MATCH('Capacity Backing (Hide)'!BX$132,'Capacity Summary'!$B$139:$B$238,0),52))&gt;0,IF(INDEX('Capacity Summary'!$H$139:$BG$238,MATCH('Capacity Backing (Hide)'!BX$132,'Capacity Summary'!$B$139:$B$238,0),MATCH('Capacity Backing (Hide)'!$A186,'Capacity Summary'!$H$138:$BG$138,0))="x",INDEX('Capacity Summary'!$C$139:$E$238,MATCH('Capacity Backing (Hide)'!BX$132,'Capacity Summary'!$B$139:$B$238,0),4),IF(INDEX('Capacity Summary'!$H$139:$BG$238,MATCH('Capacity Backing (Hide)'!BX$132,'Capacity Summary'!$B$139:$B$238,0),MATCH('Capacity Backing (Hide)'!$A186,'Capacity Summary'!$H$138:$BG$138,0))&lt;&gt;0,INDEX('Capacity Summary'!$H$139:$BG$238,MATCH('Capacity Backing (Hide)'!BX$132,'Capacity Summary'!$B$139:$B$238,0),MATCH('Capacity Backing (Hide)'!$A186,'Capacity Summary'!$H$138:$BG$138,0)),0)),INDEX('Capacity Summary'!$C$139:$E$238,MATCH('Capacity Backing (Hide)'!BX$132,'Capacity Summary'!$B$139:$B$238,0),2))/IF(Summary!$B$7="Minutes",1,60))/COUNTA(INDEX(Capacity!$Z$10:$AN$109,MATCH('Capacity Backing (Hide)'!BX$132,Capacity!$Y$10:$Y$109,0),1):INDEX(Capacity!$Z$10:$AN$109,MATCH('Capacity Backing (Hide)'!BX$132,Capacity!$Y$10:$Y$109,0),15))</f>
        <v>#N/A</v>
      </c>
      <c r="BY186" t="e">
        <f ca="1">(IF(COUNTA(INDEX('Capacity Summary'!$H$139:$BG$238,MATCH('Capacity Backing (Hide)'!BY$132,'Capacity Summary'!$B$139:$B$238,0),1):INDEX('Capacity Summary'!$H$139:$BG$238,MATCH('Capacity Backing (Hide)'!BY$132,'Capacity Summary'!$B$139:$B$238,0),52))&gt;0,IF(INDEX('Capacity Summary'!$H$139:$BG$238,MATCH('Capacity Backing (Hide)'!BY$132,'Capacity Summary'!$B$139:$B$238,0),MATCH('Capacity Backing (Hide)'!$A186,'Capacity Summary'!$H$138:$BG$138,0))="x",INDEX('Capacity Summary'!$C$139:$E$238,MATCH('Capacity Backing (Hide)'!BY$132,'Capacity Summary'!$B$139:$B$238,0),4),IF(INDEX('Capacity Summary'!$H$139:$BG$238,MATCH('Capacity Backing (Hide)'!BY$132,'Capacity Summary'!$B$139:$B$238,0),MATCH('Capacity Backing (Hide)'!$A186,'Capacity Summary'!$H$138:$BG$138,0))&lt;&gt;0,INDEX('Capacity Summary'!$H$139:$BG$238,MATCH('Capacity Backing (Hide)'!BY$132,'Capacity Summary'!$B$139:$B$238,0),MATCH('Capacity Backing (Hide)'!$A186,'Capacity Summary'!$H$138:$BG$138,0)),0)),INDEX('Capacity Summary'!$C$139:$E$238,MATCH('Capacity Backing (Hide)'!BY$132,'Capacity Summary'!$B$139:$B$238,0),2))/IF(Summary!$B$7="Minutes",1,60))/COUNTA(INDEX(Capacity!$Z$10:$AN$109,MATCH('Capacity Backing (Hide)'!BY$132,Capacity!$Y$10:$Y$109,0),1):INDEX(Capacity!$Z$10:$AN$109,MATCH('Capacity Backing (Hide)'!BY$132,Capacity!$Y$10:$Y$109,0),15))</f>
        <v>#N/A</v>
      </c>
      <c r="BZ186" t="e">
        <f ca="1">(IF(COUNTA(INDEX('Capacity Summary'!$H$139:$BG$238,MATCH('Capacity Backing (Hide)'!BZ$132,'Capacity Summary'!$B$139:$B$238,0),1):INDEX('Capacity Summary'!$H$139:$BG$238,MATCH('Capacity Backing (Hide)'!BZ$132,'Capacity Summary'!$B$139:$B$238,0),52))&gt;0,IF(INDEX('Capacity Summary'!$H$139:$BG$238,MATCH('Capacity Backing (Hide)'!BZ$132,'Capacity Summary'!$B$139:$B$238,0),MATCH('Capacity Backing (Hide)'!$A186,'Capacity Summary'!$H$138:$BG$138,0))="x",INDEX('Capacity Summary'!$C$139:$E$238,MATCH('Capacity Backing (Hide)'!BZ$132,'Capacity Summary'!$B$139:$B$238,0),4),IF(INDEX('Capacity Summary'!$H$139:$BG$238,MATCH('Capacity Backing (Hide)'!BZ$132,'Capacity Summary'!$B$139:$B$238,0),MATCH('Capacity Backing (Hide)'!$A186,'Capacity Summary'!$H$138:$BG$138,0))&lt;&gt;0,INDEX('Capacity Summary'!$H$139:$BG$238,MATCH('Capacity Backing (Hide)'!BZ$132,'Capacity Summary'!$B$139:$B$238,0),MATCH('Capacity Backing (Hide)'!$A186,'Capacity Summary'!$H$138:$BG$138,0)),0)),INDEX('Capacity Summary'!$C$139:$E$238,MATCH('Capacity Backing (Hide)'!BZ$132,'Capacity Summary'!$B$139:$B$238,0),2))/IF(Summary!$B$7="Minutes",1,60))/COUNTA(INDEX(Capacity!$Z$10:$AN$109,MATCH('Capacity Backing (Hide)'!BZ$132,Capacity!$Y$10:$Y$109,0),1):INDEX(Capacity!$Z$10:$AN$109,MATCH('Capacity Backing (Hide)'!BZ$132,Capacity!$Y$10:$Y$109,0),15))</f>
        <v>#N/A</v>
      </c>
      <c r="CA186" t="e">
        <f ca="1">(IF(COUNTA(INDEX('Capacity Summary'!$H$139:$BG$238,MATCH('Capacity Backing (Hide)'!CA$132,'Capacity Summary'!$B$139:$B$238,0),1):INDEX('Capacity Summary'!$H$139:$BG$238,MATCH('Capacity Backing (Hide)'!CA$132,'Capacity Summary'!$B$139:$B$238,0),52))&gt;0,IF(INDEX('Capacity Summary'!$H$139:$BG$238,MATCH('Capacity Backing (Hide)'!CA$132,'Capacity Summary'!$B$139:$B$238,0),MATCH('Capacity Backing (Hide)'!$A186,'Capacity Summary'!$H$138:$BG$138,0))="x",INDEX('Capacity Summary'!$C$139:$E$238,MATCH('Capacity Backing (Hide)'!CA$132,'Capacity Summary'!$B$139:$B$238,0),4),IF(INDEX('Capacity Summary'!$H$139:$BG$238,MATCH('Capacity Backing (Hide)'!CA$132,'Capacity Summary'!$B$139:$B$238,0),MATCH('Capacity Backing (Hide)'!$A186,'Capacity Summary'!$H$138:$BG$138,0))&lt;&gt;0,INDEX('Capacity Summary'!$H$139:$BG$238,MATCH('Capacity Backing (Hide)'!CA$132,'Capacity Summary'!$B$139:$B$238,0),MATCH('Capacity Backing (Hide)'!$A186,'Capacity Summary'!$H$138:$BG$138,0)),0)),INDEX('Capacity Summary'!$C$139:$E$238,MATCH('Capacity Backing (Hide)'!CA$132,'Capacity Summary'!$B$139:$B$238,0),2))/IF(Summary!$B$7="Minutes",1,60))/COUNTA(INDEX(Capacity!$Z$10:$AN$109,MATCH('Capacity Backing (Hide)'!CA$132,Capacity!$Y$10:$Y$109,0),1):INDEX(Capacity!$Z$10:$AN$109,MATCH('Capacity Backing (Hide)'!CA$132,Capacity!$Y$10:$Y$109,0),15))</f>
        <v>#N/A</v>
      </c>
      <c r="CB186" t="e">
        <f ca="1">(IF(COUNTA(INDEX('Capacity Summary'!$H$139:$BG$238,MATCH('Capacity Backing (Hide)'!CB$132,'Capacity Summary'!$B$139:$B$238,0),1):INDEX('Capacity Summary'!$H$139:$BG$238,MATCH('Capacity Backing (Hide)'!CB$132,'Capacity Summary'!$B$139:$B$238,0),52))&gt;0,IF(INDEX('Capacity Summary'!$H$139:$BG$238,MATCH('Capacity Backing (Hide)'!CB$132,'Capacity Summary'!$B$139:$B$238,0),MATCH('Capacity Backing (Hide)'!$A186,'Capacity Summary'!$H$138:$BG$138,0))="x",INDEX('Capacity Summary'!$C$139:$E$238,MATCH('Capacity Backing (Hide)'!CB$132,'Capacity Summary'!$B$139:$B$238,0),4),IF(INDEX('Capacity Summary'!$H$139:$BG$238,MATCH('Capacity Backing (Hide)'!CB$132,'Capacity Summary'!$B$139:$B$238,0),MATCH('Capacity Backing (Hide)'!$A186,'Capacity Summary'!$H$138:$BG$138,0))&lt;&gt;0,INDEX('Capacity Summary'!$H$139:$BG$238,MATCH('Capacity Backing (Hide)'!CB$132,'Capacity Summary'!$B$139:$B$238,0),MATCH('Capacity Backing (Hide)'!$A186,'Capacity Summary'!$H$138:$BG$138,0)),0)),INDEX('Capacity Summary'!$C$139:$E$238,MATCH('Capacity Backing (Hide)'!CB$132,'Capacity Summary'!$B$139:$B$238,0),2))/IF(Summary!$B$7="Minutes",1,60))/COUNTA(INDEX(Capacity!$Z$10:$AN$109,MATCH('Capacity Backing (Hide)'!CB$132,Capacity!$Y$10:$Y$109,0),1):INDEX(Capacity!$Z$10:$AN$109,MATCH('Capacity Backing (Hide)'!CB$132,Capacity!$Y$10:$Y$109,0),15))</f>
        <v>#N/A</v>
      </c>
      <c r="CC186" t="e">
        <f ca="1">(IF(COUNTA(INDEX('Capacity Summary'!$H$139:$BG$238,MATCH('Capacity Backing (Hide)'!CC$132,'Capacity Summary'!$B$139:$B$238,0),1):INDEX('Capacity Summary'!$H$139:$BG$238,MATCH('Capacity Backing (Hide)'!CC$132,'Capacity Summary'!$B$139:$B$238,0),52))&gt;0,IF(INDEX('Capacity Summary'!$H$139:$BG$238,MATCH('Capacity Backing (Hide)'!CC$132,'Capacity Summary'!$B$139:$B$238,0),MATCH('Capacity Backing (Hide)'!$A186,'Capacity Summary'!$H$138:$BG$138,0))="x",INDEX('Capacity Summary'!$C$139:$E$238,MATCH('Capacity Backing (Hide)'!CC$132,'Capacity Summary'!$B$139:$B$238,0),4),IF(INDEX('Capacity Summary'!$H$139:$BG$238,MATCH('Capacity Backing (Hide)'!CC$132,'Capacity Summary'!$B$139:$B$238,0),MATCH('Capacity Backing (Hide)'!$A186,'Capacity Summary'!$H$138:$BG$138,0))&lt;&gt;0,INDEX('Capacity Summary'!$H$139:$BG$238,MATCH('Capacity Backing (Hide)'!CC$132,'Capacity Summary'!$B$139:$B$238,0),MATCH('Capacity Backing (Hide)'!$A186,'Capacity Summary'!$H$138:$BG$138,0)),0)),INDEX('Capacity Summary'!$C$139:$E$238,MATCH('Capacity Backing (Hide)'!CC$132,'Capacity Summary'!$B$139:$B$238,0),2))/IF(Summary!$B$7="Minutes",1,60))/COUNTA(INDEX(Capacity!$Z$10:$AN$109,MATCH('Capacity Backing (Hide)'!CC$132,Capacity!$Y$10:$Y$109,0),1):INDEX(Capacity!$Z$10:$AN$109,MATCH('Capacity Backing (Hide)'!CC$132,Capacity!$Y$10:$Y$109,0),15))</f>
        <v>#N/A</v>
      </c>
      <c r="CD186" t="e">
        <f ca="1">(IF(COUNTA(INDEX('Capacity Summary'!$H$139:$BG$238,MATCH('Capacity Backing (Hide)'!CD$132,'Capacity Summary'!$B$139:$B$238,0),1):INDEX('Capacity Summary'!$H$139:$BG$238,MATCH('Capacity Backing (Hide)'!CD$132,'Capacity Summary'!$B$139:$B$238,0),52))&gt;0,IF(INDEX('Capacity Summary'!$H$139:$BG$238,MATCH('Capacity Backing (Hide)'!CD$132,'Capacity Summary'!$B$139:$B$238,0),MATCH('Capacity Backing (Hide)'!$A186,'Capacity Summary'!$H$138:$BG$138,0))="x",INDEX('Capacity Summary'!$C$139:$E$238,MATCH('Capacity Backing (Hide)'!CD$132,'Capacity Summary'!$B$139:$B$238,0),4),IF(INDEX('Capacity Summary'!$H$139:$BG$238,MATCH('Capacity Backing (Hide)'!CD$132,'Capacity Summary'!$B$139:$B$238,0),MATCH('Capacity Backing (Hide)'!$A186,'Capacity Summary'!$H$138:$BG$138,0))&lt;&gt;0,INDEX('Capacity Summary'!$H$139:$BG$238,MATCH('Capacity Backing (Hide)'!CD$132,'Capacity Summary'!$B$139:$B$238,0),MATCH('Capacity Backing (Hide)'!$A186,'Capacity Summary'!$H$138:$BG$138,0)),0)),INDEX('Capacity Summary'!$C$139:$E$238,MATCH('Capacity Backing (Hide)'!CD$132,'Capacity Summary'!$B$139:$B$238,0),2))/IF(Summary!$B$7="Minutes",1,60))/COUNTA(INDEX(Capacity!$Z$10:$AN$109,MATCH('Capacity Backing (Hide)'!CD$132,Capacity!$Y$10:$Y$109,0),1):INDEX(Capacity!$Z$10:$AN$109,MATCH('Capacity Backing (Hide)'!CD$132,Capacity!$Y$10:$Y$109,0),15))</f>
        <v>#N/A</v>
      </c>
      <c r="CE186" t="e">
        <f ca="1">(IF(COUNTA(INDEX('Capacity Summary'!$H$139:$BG$238,MATCH('Capacity Backing (Hide)'!CE$132,'Capacity Summary'!$B$139:$B$238,0),1):INDEX('Capacity Summary'!$H$139:$BG$238,MATCH('Capacity Backing (Hide)'!CE$132,'Capacity Summary'!$B$139:$B$238,0),52))&gt;0,IF(INDEX('Capacity Summary'!$H$139:$BG$238,MATCH('Capacity Backing (Hide)'!CE$132,'Capacity Summary'!$B$139:$B$238,0),MATCH('Capacity Backing (Hide)'!$A186,'Capacity Summary'!$H$138:$BG$138,0))="x",INDEX('Capacity Summary'!$C$139:$E$238,MATCH('Capacity Backing (Hide)'!CE$132,'Capacity Summary'!$B$139:$B$238,0),4),IF(INDEX('Capacity Summary'!$H$139:$BG$238,MATCH('Capacity Backing (Hide)'!CE$132,'Capacity Summary'!$B$139:$B$238,0),MATCH('Capacity Backing (Hide)'!$A186,'Capacity Summary'!$H$138:$BG$138,0))&lt;&gt;0,INDEX('Capacity Summary'!$H$139:$BG$238,MATCH('Capacity Backing (Hide)'!CE$132,'Capacity Summary'!$B$139:$B$238,0),MATCH('Capacity Backing (Hide)'!$A186,'Capacity Summary'!$H$138:$BG$138,0)),0)),INDEX('Capacity Summary'!$C$139:$E$238,MATCH('Capacity Backing (Hide)'!CE$132,'Capacity Summary'!$B$139:$B$238,0),2))/IF(Summary!$B$7="Minutes",1,60))/COUNTA(INDEX(Capacity!$Z$10:$AN$109,MATCH('Capacity Backing (Hide)'!CE$132,Capacity!$Y$10:$Y$109,0),1):INDEX(Capacity!$Z$10:$AN$109,MATCH('Capacity Backing (Hide)'!CE$132,Capacity!$Y$10:$Y$109,0),15))</f>
        <v>#N/A</v>
      </c>
      <c r="CF186" t="e">
        <f ca="1">(IF(COUNTA(INDEX('Capacity Summary'!$H$139:$BG$238,MATCH('Capacity Backing (Hide)'!CF$132,'Capacity Summary'!$B$139:$B$238,0),1):INDEX('Capacity Summary'!$H$139:$BG$238,MATCH('Capacity Backing (Hide)'!CF$132,'Capacity Summary'!$B$139:$B$238,0),52))&gt;0,IF(INDEX('Capacity Summary'!$H$139:$BG$238,MATCH('Capacity Backing (Hide)'!CF$132,'Capacity Summary'!$B$139:$B$238,0),MATCH('Capacity Backing (Hide)'!$A186,'Capacity Summary'!$H$138:$BG$138,0))="x",INDEX('Capacity Summary'!$C$139:$E$238,MATCH('Capacity Backing (Hide)'!CF$132,'Capacity Summary'!$B$139:$B$238,0),4),IF(INDEX('Capacity Summary'!$H$139:$BG$238,MATCH('Capacity Backing (Hide)'!CF$132,'Capacity Summary'!$B$139:$B$238,0),MATCH('Capacity Backing (Hide)'!$A186,'Capacity Summary'!$H$138:$BG$138,0))&lt;&gt;0,INDEX('Capacity Summary'!$H$139:$BG$238,MATCH('Capacity Backing (Hide)'!CF$132,'Capacity Summary'!$B$139:$B$238,0),MATCH('Capacity Backing (Hide)'!$A186,'Capacity Summary'!$H$138:$BG$138,0)),0)),INDEX('Capacity Summary'!$C$139:$E$238,MATCH('Capacity Backing (Hide)'!CF$132,'Capacity Summary'!$B$139:$B$238,0),2))/IF(Summary!$B$7="Minutes",1,60))/COUNTA(INDEX(Capacity!$Z$10:$AN$109,MATCH('Capacity Backing (Hide)'!CF$132,Capacity!$Y$10:$Y$109,0),1):INDEX(Capacity!$Z$10:$AN$109,MATCH('Capacity Backing (Hide)'!CF$132,Capacity!$Y$10:$Y$109,0),15))</f>
        <v>#N/A</v>
      </c>
      <c r="CG186" t="e">
        <f ca="1">(IF(COUNTA(INDEX('Capacity Summary'!$H$139:$BG$238,MATCH('Capacity Backing (Hide)'!CG$132,'Capacity Summary'!$B$139:$B$238,0),1):INDEX('Capacity Summary'!$H$139:$BG$238,MATCH('Capacity Backing (Hide)'!CG$132,'Capacity Summary'!$B$139:$B$238,0),52))&gt;0,IF(INDEX('Capacity Summary'!$H$139:$BG$238,MATCH('Capacity Backing (Hide)'!CG$132,'Capacity Summary'!$B$139:$B$238,0),MATCH('Capacity Backing (Hide)'!$A186,'Capacity Summary'!$H$138:$BG$138,0))="x",INDEX('Capacity Summary'!$C$139:$E$238,MATCH('Capacity Backing (Hide)'!CG$132,'Capacity Summary'!$B$139:$B$238,0),4),IF(INDEX('Capacity Summary'!$H$139:$BG$238,MATCH('Capacity Backing (Hide)'!CG$132,'Capacity Summary'!$B$139:$B$238,0),MATCH('Capacity Backing (Hide)'!$A186,'Capacity Summary'!$H$138:$BG$138,0))&lt;&gt;0,INDEX('Capacity Summary'!$H$139:$BG$238,MATCH('Capacity Backing (Hide)'!CG$132,'Capacity Summary'!$B$139:$B$238,0),MATCH('Capacity Backing (Hide)'!$A186,'Capacity Summary'!$H$138:$BG$138,0)),0)),INDEX('Capacity Summary'!$C$139:$E$238,MATCH('Capacity Backing (Hide)'!CG$132,'Capacity Summary'!$B$139:$B$238,0),2))/IF(Summary!$B$7="Minutes",1,60))/COUNTA(INDEX(Capacity!$Z$10:$AN$109,MATCH('Capacity Backing (Hide)'!CG$132,Capacity!$Y$10:$Y$109,0),1):INDEX(Capacity!$Z$10:$AN$109,MATCH('Capacity Backing (Hide)'!CG$132,Capacity!$Y$10:$Y$109,0),15))</f>
        <v>#N/A</v>
      </c>
      <c r="CH186" t="e">
        <f ca="1">(IF(COUNTA(INDEX('Capacity Summary'!$H$139:$BG$238,MATCH('Capacity Backing (Hide)'!CH$132,'Capacity Summary'!$B$139:$B$238,0),1):INDEX('Capacity Summary'!$H$139:$BG$238,MATCH('Capacity Backing (Hide)'!CH$132,'Capacity Summary'!$B$139:$B$238,0),52))&gt;0,IF(INDEX('Capacity Summary'!$H$139:$BG$238,MATCH('Capacity Backing (Hide)'!CH$132,'Capacity Summary'!$B$139:$B$238,0),MATCH('Capacity Backing (Hide)'!$A186,'Capacity Summary'!$H$138:$BG$138,0))="x",INDEX('Capacity Summary'!$C$139:$E$238,MATCH('Capacity Backing (Hide)'!CH$132,'Capacity Summary'!$B$139:$B$238,0),4),IF(INDEX('Capacity Summary'!$H$139:$BG$238,MATCH('Capacity Backing (Hide)'!CH$132,'Capacity Summary'!$B$139:$B$238,0),MATCH('Capacity Backing (Hide)'!$A186,'Capacity Summary'!$H$138:$BG$138,0))&lt;&gt;0,INDEX('Capacity Summary'!$H$139:$BG$238,MATCH('Capacity Backing (Hide)'!CH$132,'Capacity Summary'!$B$139:$B$238,0),MATCH('Capacity Backing (Hide)'!$A186,'Capacity Summary'!$H$138:$BG$138,0)),0)),INDEX('Capacity Summary'!$C$139:$E$238,MATCH('Capacity Backing (Hide)'!CH$132,'Capacity Summary'!$B$139:$B$238,0),2))/IF(Summary!$B$7="Minutes",1,60))/COUNTA(INDEX(Capacity!$Z$10:$AN$109,MATCH('Capacity Backing (Hide)'!CH$132,Capacity!$Y$10:$Y$109,0),1):INDEX(Capacity!$Z$10:$AN$109,MATCH('Capacity Backing (Hide)'!CH$132,Capacity!$Y$10:$Y$109,0),15))</f>
        <v>#N/A</v>
      </c>
      <c r="CI186" t="e">
        <f ca="1">(IF(COUNTA(INDEX('Capacity Summary'!$H$139:$BG$238,MATCH('Capacity Backing (Hide)'!CI$132,'Capacity Summary'!$B$139:$B$238,0),1):INDEX('Capacity Summary'!$H$139:$BG$238,MATCH('Capacity Backing (Hide)'!CI$132,'Capacity Summary'!$B$139:$B$238,0),52))&gt;0,IF(INDEX('Capacity Summary'!$H$139:$BG$238,MATCH('Capacity Backing (Hide)'!CI$132,'Capacity Summary'!$B$139:$B$238,0),MATCH('Capacity Backing (Hide)'!$A186,'Capacity Summary'!$H$138:$BG$138,0))="x",INDEX('Capacity Summary'!$C$139:$E$238,MATCH('Capacity Backing (Hide)'!CI$132,'Capacity Summary'!$B$139:$B$238,0),4),IF(INDEX('Capacity Summary'!$H$139:$BG$238,MATCH('Capacity Backing (Hide)'!CI$132,'Capacity Summary'!$B$139:$B$238,0),MATCH('Capacity Backing (Hide)'!$A186,'Capacity Summary'!$H$138:$BG$138,0))&lt;&gt;0,INDEX('Capacity Summary'!$H$139:$BG$238,MATCH('Capacity Backing (Hide)'!CI$132,'Capacity Summary'!$B$139:$B$238,0),MATCH('Capacity Backing (Hide)'!$A186,'Capacity Summary'!$H$138:$BG$138,0)),0)),INDEX('Capacity Summary'!$C$139:$E$238,MATCH('Capacity Backing (Hide)'!CI$132,'Capacity Summary'!$B$139:$B$238,0),2))/IF(Summary!$B$7="Minutes",1,60))/COUNTA(INDEX(Capacity!$Z$10:$AN$109,MATCH('Capacity Backing (Hide)'!CI$132,Capacity!$Y$10:$Y$109,0),1):INDEX(Capacity!$Z$10:$AN$109,MATCH('Capacity Backing (Hide)'!CI$132,Capacity!$Y$10:$Y$109,0),15))</f>
        <v>#N/A</v>
      </c>
      <c r="CJ186" t="e">
        <f ca="1">(IF(COUNTA(INDEX('Capacity Summary'!$H$139:$BG$238,MATCH('Capacity Backing (Hide)'!CJ$132,'Capacity Summary'!$B$139:$B$238,0),1):INDEX('Capacity Summary'!$H$139:$BG$238,MATCH('Capacity Backing (Hide)'!CJ$132,'Capacity Summary'!$B$139:$B$238,0),52))&gt;0,IF(INDEX('Capacity Summary'!$H$139:$BG$238,MATCH('Capacity Backing (Hide)'!CJ$132,'Capacity Summary'!$B$139:$B$238,0),MATCH('Capacity Backing (Hide)'!$A186,'Capacity Summary'!$H$138:$BG$138,0))="x",INDEX('Capacity Summary'!$C$139:$E$238,MATCH('Capacity Backing (Hide)'!CJ$132,'Capacity Summary'!$B$139:$B$238,0),4),IF(INDEX('Capacity Summary'!$H$139:$BG$238,MATCH('Capacity Backing (Hide)'!CJ$132,'Capacity Summary'!$B$139:$B$238,0),MATCH('Capacity Backing (Hide)'!$A186,'Capacity Summary'!$H$138:$BG$138,0))&lt;&gt;0,INDEX('Capacity Summary'!$H$139:$BG$238,MATCH('Capacity Backing (Hide)'!CJ$132,'Capacity Summary'!$B$139:$B$238,0),MATCH('Capacity Backing (Hide)'!$A186,'Capacity Summary'!$H$138:$BG$138,0)),0)),INDEX('Capacity Summary'!$C$139:$E$238,MATCH('Capacity Backing (Hide)'!CJ$132,'Capacity Summary'!$B$139:$B$238,0),2))/IF(Summary!$B$7="Minutes",1,60))/COUNTA(INDEX(Capacity!$Z$10:$AN$109,MATCH('Capacity Backing (Hide)'!CJ$132,Capacity!$Y$10:$Y$109,0),1):INDEX(Capacity!$Z$10:$AN$109,MATCH('Capacity Backing (Hide)'!CJ$132,Capacity!$Y$10:$Y$109,0),15))</f>
        <v>#N/A</v>
      </c>
      <c r="CK186" t="e">
        <f ca="1">(IF(COUNTA(INDEX('Capacity Summary'!$H$139:$BG$238,MATCH('Capacity Backing (Hide)'!CK$132,'Capacity Summary'!$B$139:$B$238,0),1):INDEX('Capacity Summary'!$H$139:$BG$238,MATCH('Capacity Backing (Hide)'!CK$132,'Capacity Summary'!$B$139:$B$238,0),52))&gt;0,IF(INDEX('Capacity Summary'!$H$139:$BG$238,MATCH('Capacity Backing (Hide)'!CK$132,'Capacity Summary'!$B$139:$B$238,0),MATCH('Capacity Backing (Hide)'!$A186,'Capacity Summary'!$H$138:$BG$138,0))="x",INDEX('Capacity Summary'!$C$139:$E$238,MATCH('Capacity Backing (Hide)'!CK$132,'Capacity Summary'!$B$139:$B$238,0),4),IF(INDEX('Capacity Summary'!$H$139:$BG$238,MATCH('Capacity Backing (Hide)'!CK$132,'Capacity Summary'!$B$139:$B$238,0),MATCH('Capacity Backing (Hide)'!$A186,'Capacity Summary'!$H$138:$BG$138,0))&lt;&gt;0,INDEX('Capacity Summary'!$H$139:$BG$238,MATCH('Capacity Backing (Hide)'!CK$132,'Capacity Summary'!$B$139:$B$238,0),MATCH('Capacity Backing (Hide)'!$A186,'Capacity Summary'!$H$138:$BG$138,0)),0)),INDEX('Capacity Summary'!$C$139:$E$238,MATCH('Capacity Backing (Hide)'!CK$132,'Capacity Summary'!$B$139:$B$238,0),2))/IF(Summary!$B$7="Minutes",1,60))/COUNTA(INDEX(Capacity!$Z$10:$AN$109,MATCH('Capacity Backing (Hide)'!CK$132,Capacity!$Y$10:$Y$109,0),1):INDEX(Capacity!$Z$10:$AN$109,MATCH('Capacity Backing (Hide)'!CK$132,Capacity!$Y$10:$Y$109,0),15))</f>
        <v>#N/A</v>
      </c>
      <c r="CL186" t="e">
        <f ca="1">(IF(COUNTA(INDEX('Capacity Summary'!$H$139:$BG$238,MATCH('Capacity Backing (Hide)'!CL$132,'Capacity Summary'!$B$139:$B$238,0),1):INDEX('Capacity Summary'!$H$139:$BG$238,MATCH('Capacity Backing (Hide)'!CL$132,'Capacity Summary'!$B$139:$B$238,0),52))&gt;0,IF(INDEX('Capacity Summary'!$H$139:$BG$238,MATCH('Capacity Backing (Hide)'!CL$132,'Capacity Summary'!$B$139:$B$238,0),MATCH('Capacity Backing (Hide)'!$A186,'Capacity Summary'!$H$138:$BG$138,0))="x",INDEX('Capacity Summary'!$C$139:$E$238,MATCH('Capacity Backing (Hide)'!CL$132,'Capacity Summary'!$B$139:$B$238,0),4),IF(INDEX('Capacity Summary'!$H$139:$BG$238,MATCH('Capacity Backing (Hide)'!CL$132,'Capacity Summary'!$B$139:$B$238,0),MATCH('Capacity Backing (Hide)'!$A186,'Capacity Summary'!$H$138:$BG$138,0))&lt;&gt;0,INDEX('Capacity Summary'!$H$139:$BG$238,MATCH('Capacity Backing (Hide)'!CL$132,'Capacity Summary'!$B$139:$B$238,0),MATCH('Capacity Backing (Hide)'!$A186,'Capacity Summary'!$H$138:$BG$138,0)),0)),INDEX('Capacity Summary'!$C$139:$E$238,MATCH('Capacity Backing (Hide)'!CL$132,'Capacity Summary'!$B$139:$B$238,0),2))/IF(Summary!$B$7="Minutes",1,60))/COUNTA(INDEX(Capacity!$Z$10:$AN$109,MATCH('Capacity Backing (Hide)'!CL$132,Capacity!$Y$10:$Y$109,0),1):INDEX(Capacity!$Z$10:$AN$109,MATCH('Capacity Backing (Hide)'!CL$132,Capacity!$Y$10:$Y$109,0),15))</f>
        <v>#N/A</v>
      </c>
      <c r="CM186" t="e">
        <f ca="1">(IF(COUNTA(INDEX('Capacity Summary'!$H$139:$BG$238,MATCH('Capacity Backing (Hide)'!CM$132,'Capacity Summary'!$B$139:$B$238,0),1):INDEX('Capacity Summary'!$H$139:$BG$238,MATCH('Capacity Backing (Hide)'!CM$132,'Capacity Summary'!$B$139:$B$238,0),52))&gt;0,IF(INDEX('Capacity Summary'!$H$139:$BG$238,MATCH('Capacity Backing (Hide)'!CM$132,'Capacity Summary'!$B$139:$B$238,0),MATCH('Capacity Backing (Hide)'!$A186,'Capacity Summary'!$H$138:$BG$138,0))="x",INDEX('Capacity Summary'!$C$139:$E$238,MATCH('Capacity Backing (Hide)'!CM$132,'Capacity Summary'!$B$139:$B$238,0),4),IF(INDEX('Capacity Summary'!$H$139:$BG$238,MATCH('Capacity Backing (Hide)'!CM$132,'Capacity Summary'!$B$139:$B$238,0),MATCH('Capacity Backing (Hide)'!$A186,'Capacity Summary'!$H$138:$BG$138,0))&lt;&gt;0,INDEX('Capacity Summary'!$H$139:$BG$238,MATCH('Capacity Backing (Hide)'!CM$132,'Capacity Summary'!$B$139:$B$238,0),MATCH('Capacity Backing (Hide)'!$A186,'Capacity Summary'!$H$138:$BG$138,0)),0)),INDEX('Capacity Summary'!$C$139:$E$238,MATCH('Capacity Backing (Hide)'!CM$132,'Capacity Summary'!$B$139:$B$238,0),2))/IF(Summary!$B$7="Minutes",1,60))/COUNTA(INDEX(Capacity!$Z$10:$AN$109,MATCH('Capacity Backing (Hide)'!CM$132,Capacity!$Y$10:$Y$109,0),1):INDEX(Capacity!$Z$10:$AN$109,MATCH('Capacity Backing (Hide)'!CM$132,Capacity!$Y$10:$Y$109,0),15))</f>
        <v>#N/A</v>
      </c>
      <c r="CN186" t="e">
        <f ca="1">(IF(COUNTA(INDEX('Capacity Summary'!$H$139:$BG$238,MATCH('Capacity Backing (Hide)'!CN$132,'Capacity Summary'!$B$139:$B$238,0),1):INDEX('Capacity Summary'!$H$139:$BG$238,MATCH('Capacity Backing (Hide)'!CN$132,'Capacity Summary'!$B$139:$B$238,0),52))&gt;0,IF(INDEX('Capacity Summary'!$H$139:$BG$238,MATCH('Capacity Backing (Hide)'!CN$132,'Capacity Summary'!$B$139:$B$238,0),MATCH('Capacity Backing (Hide)'!$A186,'Capacity Summary'!$H$138:$BG$138,0))="x",INDEX('Capacity Summary'!$C$139:$E$238,MATCH('Capacity Backing (Hide)'!CN$132,'Capacity Summary'!$B$139:$B$238,0),4),IF(INDEX('Capacity Summary'!$H$139:$BG$238,MATCH('Capacity Backing (Hide)'!CN$132,'Capacity Summary'!$B$139:$B$238,0),MATCH('Capacity Backing (Hide)'!$A186,'Capacity Summary'!$H$138:$BG$138,0))&lt;&gt;0,INDEX('Capacity Summary'!$H$139:$BG$238,MATCH('Capacity Backing (Hide)'!CN$132,'Capacity Summary'!$B$139:$B$238,0),MATCH('Capacity Backing (Hide)'!$A186,'Capacity Summary'!$H$138:$BG$138,0)),0)),INDEX('Capacity Summary'!$C$139:$E$238,MATCH('Capacity Backing (Hide)'!CN$132,'Capacity Summary'!$B$139:$B$238,0),2))/IF(Summary!$B$7="Minutes",1,60))/COUNTA(INDEX(Capacity!$Z$10:$AN$109,MATCH('Capacity Backing (Hide)'!CN$132,Capacity!$Y$10:$Y$109,0),1):INDEX(Capacity!$Z$10:$AN$109,MATCH('Capacity Backing (Hide)'!CN$132,Capacity!$Y$10:$Y$109,0),15))</f>
        <v>#N/A</v>
      </c>
      <c r="CO186" t="e">
        <f ca="1">(IF(COUNTA(INDEX('Capacity Summary'!$H$139:$BG$238,MATCH('Capacity Backing (Hide)'!CO$132,'Capacity Summary'!$B$139:$B$238,0),1):INDEX('Capacity Summary'!$H$139:$BG$238,MATCH('Capacity Backing (Hide)'!CO$132,'Capacity Summary'!$B$139:$B$238,0),52))&gt;0,IF(INDEX('Capacity Summary'!$H$139:$BG$238,MATCH('Capacity Backing (Hide)'!CO$132,'Capacity Summary'!$B$139:$B$238,0),MATCH('Capacity Backing (Hide)'!$A186,'Capacity Summary'!$H$138:$BG$138,0))="x",INDEX('Capacity Summary'!$C$139:$E$238,MATCH('Capacity Backing (Hide)'!CO$132,'Capacity Summary'!$B$139:$B$238,0),4),IF(INDEX('Capacity Summary'!$H$139:$BG$238,MATCH('Capacity Backing (Hide)'!CO$132,'Capacity Summary'!$B$139:$B$238,0),MATCH('Capacity Backing (Hide)'!$A186,'Capacity Summary'!$H$138:$BG$138,0))&lt;&gt;0,INDEX('Capacity Summary'!$H$139:$BG$238,MATCH('Capacity Backing (Hide)'!CO$132,'Capacity Summary'!$B$139:$B$238,0),MATCH('Capacity Backing (Hide)'!$A186,'Capacity Summary'!$H$138:$BG$138,0)),0)),INDEX('Capacity Summary'!$C$139:$E$238,MATCH('Capacity Backing (Hide)'!CO$132,'Capacity Summary'!$B$139:$B$238,0),2))/IF(Summary!$B$7="Minutes",1,60))/COUNTA(INDEX(Capacity!$Z$10:$AN$109,MATCH('Capacity Backing (Hide)'!CO$132,Capacity!$Y$10:$Y$109,0),1):INDEX(Capacity!$Z$10:$AN$109,MATCH('Capacity Backing (Hide)'!CO$132,Capacity!$Y$10:$Y$109,0),15))</f>
        <v>#N/A</v>
      </c>
      <c r="CP186" t="e">
        <f ca="1">(IF(COUNTA(INDEX('Capacity Summary'!$H$139:$BG$238,MATCH('Capacity Backing (Hide)'!CP$132,'Capacity Summary'!$B$139:$B$238,0),1):INDEX('Capacity Summary'!$H$139:$BG$238,MATCH('Capacity Backing (Hide)'!CP$132,'Capacity Summary'!$B$139:$B$238,0),52))&gt;0,IF(INDEX('Capacity Summary'!$H$139:$BG$238,MATCH('Capacity Backing (Hide)'!CP$132,'Capacity Summary'!$B$139:$B$238,0),MATCH('Capacity Backing (Hide)'!$A186,'Capacity Summary'!$H$138:$BG$138,0))="x",INDEX('Capacity Summary'!$C$139:$E$238,MATCH('Capacity Backing (Hide)'!CP$132,'Capacity Summary'!$B$139:$B$238,0),4),IF(INDEX('Capacity Summary'!$H$139:$BG$238,MATCH('Capacity Backing (Hide)'!CP$132,'Capacity Summary'!$B$139:$B$238,0),MATCH('Capacity Backing (Hide)'!$A186,'Capacity Summary'!$H$138:$BG$138,0))&lt;&gt;0,INDEX('Capacity Summary'!$H$139:$BG$238,MATCH('Capacity Backing (Hide)'!CP$132,'Capacity Summary'!$B$139:$B$238,0),MATCH('Capacity Backing (Hide)'!$A186,'Capacity Summary'!$H$138:$BG$138,0)),0)),INDEX('Capacity Summary'!$C$139:$E$238,MATCH('Capacity Backing (Hide)'!CP$132,'Capacity Summary'!$B$139:$B$238,0),2))/IF(Summary!$B$7="Minutes",1,60))/COUNTA(INDEX(Capacity!$Z$10:$AN$109,MATCH('Capacity Backing (Hide)'!CP$132,Capacity!$Y$10:$Y$109,0),1):INDEX(Capacity!$Z$10:$AN$109,MATCH('Capacity Backing (Hide)'!CP$132,Capacity!$Y$10:$Y$109,0),15))</f>
        <v>#N/A</v>
      </c>
      <c r="CQ186" t="e">
        <f ca="1">(IF(COUNTA(INDEX('Capacity Summary'!$H$139:$BG$238,MATCH('Capacity Backing (Hide)'!CQ$132,'Capacity Summary'!$B$139:$B$238,0),1):INDEX('Capacity Summary'!$H$139:$BG$238,MATCH('Capacity Backing (Hide)'!CQ$132,'Capacity Summary'!$B$139:$B$238,0),52))&gt;0,IF(INDEX('Capacity Summary'!$H$139:$BG$238,MATCH('Capacity Backing (Hide)'!CQ$132,'Capacity Summary'!$B$139:$B$238,0),MATCH('Capacity Backing (Hide)'!$A186,'Capacity Summary'!$H$138:$BG$138,0))="x",INDEX('Capacity Summary'!$C$139:$E$238,MATCH('Capacity Backing (Hide)'!CQ$132,'Capacity Summary'!$B$139:$B$238,0),4),IF(INDEX('Capacity Summary'!$H$139:$BG$238,MATCH('Capacity Backing (Hide)'!CQ$132,'Capacity Summary'!$B$139:$B$238,0),MATCH('Capacity Backing (Hide)'!$A186,'Capacity Summary'!$H$138:$BG$138,0))&lt;&gt;0,INDEX('Capacity Summary'!$H$139:$BG$238,MATCH('Capacity Backing (Hide)'!CQ$132,'Capacity Summary'!$B$139:$B$238,0),MATCH('Capacity Backing (Hide)'!$A186,'Capacity Summary'!$H$138:$BG$138,0)),0)),INDEX('Capacity Summary'!$C$139:$E$238,MATCH('Capacity Backing (Hide)'!CQ$132,'Capacity Summary'!$B$139:$B$238,0),2))/IF(Summary!$B$7="Minutes",1,60))/COUNTA(INDEX(Capacity!$Z$10:$AN$109,MATCH('Capacity Backing (Hide)'!CQ$132,Capacity!$Y$10:$Y$109,0),1):INDEX(Capacity!$Z$10:$AN$109,MATCH('Capacity Backing (Hide)'!CQ$132,Capacity!$Y$10:$Y$109,0),15))</f>
        <v>#N/A</v>
      </c>
      <c r="CR186" t="e">
        <f ca="1">(IF(COUNTA(INDEX('Capacity Summary'!$H$139:$BG$238,MATCH('Capacity Backing (Hide)'!CR$132,'Capacity Summary'!$B$139:$B$238,0),1):INDEX('Capacity Summary'!$H$139:$BG$238,MATCH('Capacity Backing (Hide)'!CR$132,'Capacity Summary'!$B$139:$B$238,0),52))&gt;0,IF(INDEX('Capacity Summary'!$H$139:$BG$238,MATCH('Capacity Backing (Hide)'!CR$132,'Capacity Summary'!$B$139:$B$238,0),MATCH('Capacity Backing (Hide)'!$A186,'Capacity Summary'!$H$138:$BG$138,0))="x",INDEX('Capacity Summary'!$C$139:$E$238,MATCH('Capacity Backing (Hide)'!CR$132,'Capacity Summary'!$B$139:$B$238,0),4),IF(INDEX('Capacity Summary'!$H$139:$BG$238,MATCH('Capacity Backing (Hide)'!CR$132,'Capacity Summary'!$B$139:$B$238,0),MATCH('Capacity Backing (Hide)'!$A186,'Capacity Summary'!$H$138:$BG$138,0))&lt;&gt;0,INDEX('Capacity Summary'!$H$139:$BG$238,MATCH('Capacity Backing (Hide)'!CR$132,'Capacity Summary'!$B$139:$B$238,0),MATCH('Capacity Backing (Hide)'!$A186,'Capacity Summary'!$H$138:$BG$138,0)),0)),INDEX('Capacity Summary'!$C$139:$E$238,MATCH('Capacity Backing (Hide)'!CR$132,'Capacity Summary'!$B$139:$B$238,0),2))/IF(Summary!$B$7="Minutes",1,60))/COUNTA(INDEX(Capacity!$Z$10:$AN$109,MATCH('Capacity Backing (Hide)'!CR$132,Capacity!$Y$10:$Y$109,0),1):INDEX(Capacity!$Z$10:$AN$109,MATCH('Capacity Backing (Hide)'!CR$132,Capacity!$Y$10:$Y$109,0),15))</f>
        <v>#N/A</v>
      </c>
      <c r="CS186" t="e">
        <f ca="1">(IF(COUNTA(INDEX('Capacity Summary'!$H$139:$BG$238,MATCH('Capacity Backing (Hide)'!CS$132,'Capacity Summary'!$B$139:$B$238,0),1):INDEX('Capacity Summary'!$H$139:$BG$238,MATCH('Capacity Backing (Hide)'!CS$132,'Capacity Summary'!$B$139:$B$238,0),52))&gt;0,IF(INDEX('Capacity Summary'!$H$139:$BG$238,MATCH('Capacity Backing (Hide)'!CS$132,'Capacity Summary'!$B$139:$B$238,0),MATCH('Capacity Backing (Hide)'!$A186,'Capacity Summary'!$H$138:$BG$138,0))="x",INDEX('Capacity Summary'!$C$139:$E$238,MATCH('Capacity Backing (Hide)'!CS$132,'Capacity Summary'!$B$139:$B$238,0),4),IF(INDEX('Capacity Summary'!$H$139:$BG$238,MATCH('Capacity Backing (Hide)'!CS$132,'Capacity Summary'!$B$139:$B$238,0),MATCH('Capacity Backing (Hide)'!$A186,'Capacity Summary'!$H$138:$BG$138,0))&lt;&gt;0,INDEX('Capacity Summary'!$H$139:$BG$238,MATCH('Capacity Backing (Hide)'!CS$132,'Capacity Summary'!$B$139:$B$238,0),MATCH('Capacity Backing (Hide)'!$A186,'Capacity Summary'!$H$138:$BG$138,0)),0)),INDEX('Capacity Summary'!$C$139:$E$238,MATCH('Capacity Backing (Hide)'!CS$132,'Capacity Summary'!$B$139:$B$238,0),2))/IF(Summary!$B$7="Minutes",1,60))/COUNTA(INDEX(Capacity!$Z$10:$AN$109,MATCH('Capacity Backing (Hide)'!CS$132,Capacity!$Y$10:$Y$109,0),1):INDEX(Capacity!$Z$10:$AN$109,MATCH('Capacity Backing (Hide)'!CS$132,Capacity!$Y$10:$Y$109,0),15))</f>
        <v>#N/A</v>
      </c>
      <c r="CT186" t="e">
        <f ca="1">(IF(COUNTA(INDEX('Capacity Summary'!$H$139:$BG$238,MATCH('Capacity Backing (Hide)'!CT$132,'Capacity Summary'!$B$139:$B$238,0),1):INDEX('Capacity Summary'!$H$139:$BG$238,MATCH('Capacity Backing (Hide)'!CT$132,'Capacity Summary'!$B$139:$B$238,0),52))&gt;0,IF(INDEX('Capacity Summary'!$H$139:$BG$238,MATCH('Capacity Backing (Hide)'!CT$132,'Capacity Summary'!$B$139:$B$238,0),MATCH('Capacity Backing (Hide)'!$A186,'Capacity Summary'!$H$138:$BG$138,0))="x",INDEX('Capacity Summary'!$C$139:$E$238,MATCH('Capacity Backing (Hide)'!CT$132,'Capacity Summary'!$B$139:$B$238,0),4),IF(INDEX('Capacity Summary'!$H$139:$BG$238,MATCH('Capacity Backing (Hide)'!CT$132,'Capacity Summary'!$B$139:$B$238,0),MATCH('Capacity Backing (Hide)'!$A186,'Capacity Summary'!$H$138:$BG$138,0))&lt;&gt;0,INDEX('Capacity Summary'!$H$139:$BG$238,MATCH('Capacity Backing (Hide)'!CT$132,'Capacity Summary'!$B$139:$B$238,0),MATCH('Capacity Backing (Hide)'!$A186,'Capacity Summary'!$H$138:$BG$138,0)),0)),INDEX('Capacity Summary'!$C$139:$E$238,MATCH('Capacity Backing (Hide)'!CT$132,'Capacity Summary'!$B$139:$B$238,0),2))/IF(Summary!$B$7="Minutes",1,60))/COUNTA(INDEX(Capacity!$Z$10:$AN$109,MATCH('Capacity Backing (Hide)'!CT$132,Capacity!$Y$10:$Y$109,0),1):INDEX(Capacity!$Z$10:$AN$109,MATCH('Capacity Backing (Hide)'!CT$132,Capacity!$Y$10:$Y$109,0),15))</f>
        <v>#N/A</v>
      </c>
      <c r="CU186" t="e">
        <f ca="1">(IF(COUNTA(INDEX('Capacity Summary'!$H$139:$BG$238,MATCH('Capacity Backing (Hide)'!CU$132,'Capacity Summary'!$B$139:$B$238,0),1):INDEX('Capacity Summary'!$H$139:$BG$238,MATCH('Capacity Backing (Hide)'!CU$132,'Capacity Summary'!$B$139:$B$238,0),52))&gt;0,IF(INDEX('Capacity Summary'!$H$139:$BG$238,MATCH('Capacity Backing (Hide)'!CU$132,'Capacity Summary'!$B$139:$B$238,0),MATCH('Capacity Backing (Hide)'!$A186,'Capacity Summary'!$H$138:$BG$138,0))="x",INDEX('Capacity Summary'!$C$139:$E$238,MATCH('Capacity Backing (Hide)'!CU$132,'Capacity Summary'!$B$139:$B$238,0),4),IF(INDEX('Capacity Summary'!$H$139:$BG$238,MATCH('Capacity Backing (Hide)'!CU$132,'Capacity Summary'!$B$139:$B$238,0),MATCH('Capacity Backing (Hide)'!$A186,'Capacity Summary'!$H$138:$BG$138,0))&lt;&gt;0,INDEX('Capacity Summary'!$H$139:$BG$238,MATCH('Capacity Backing (Hide)'!CU$132,'Capacity Summary'!$B$139:$B$238,0),MATCH('Capacity Backing (Hide)'!$A186,'Capacity Summary'!$H$138:$BG$138,0)),0)),INDEX('Capacity Summary'!$C$139:$E$238,MATCH('Capacity Backing (Hide)'!CU$132,'Capacity Summary'!$B$139:$B$238,0),2))/IF(Summary!$B$7="Minutes",1,60))/COUNTA(INDEX(Capacity!$Z$10:$AN$109,MATCH('Capacity Backing (Hide)'!CU$132,Capacity!$Y$10:$Y$109,0),1):INDEX(Capacity!$Z$10:$AN$109,MATCH('Capacity Backing (Hide)'!CU$132,Capacity!$Y$10:$Y$109,0),15))</f>
        <v>#N/A</v>
      </c>
      <c r="CV186" t="e">
        <f ca="1">(IF(COUNTA(INDEX('Capacity Summary'!$H$139:$BG$238,MATCH('Capacity Backing (Hide)'!CV$132,'Capacity Summary'!$B$139:$B$238,0),1):INDEX('Capacity Summary'!$H$139:$BG$238,MATCH('Capacity Backing (Hide)'!CV$132,'Capacity Summary'!$B$139:$B$238,0),52))&gt;0,IF(INDEX('Capacity Summary'!$H$139:$BG$238,MATCH('Capacity Backing (Hide)'!CV$132,'Capacity Summary'!$B$139:$B$238,0),MATCH('Capacity Backing (Hide)'!$A186,'Capacity Summary'!$H$138:$BG$138,0))="x",INDEX('Capacity Summary'!$C$139:$E$238,MATCH('Capacity Backing (Hide)'!CV$132,'Capacity Summary'!$B$139:$B$238,0),4),IF(INDEX('Capacity Summary'!$H$139:$BG$238,MATCH('Capacity Backing (Hide)'!CV$132,'Capacity Summary'!$B$139:$B$238,0),MATCH('Capacity Backing (Hide)'!$A186,'Capacity Summary'!$H$138:$BG$138,0))&lt;&gt;0,INDEX('Capacity Summary'!$H$139:$BG$238,MATCH('Capacity Backing (Hide)'!CV$132,'Capacity Summary'!$B$139:$B$238,0),MATCH('Capacity Backing (Hide)'!$A186,'Capacity Summary'!$H$138:$BG$138,0)),0)),INDEX('Capacity Summary'!$C$139:$E$238,MATCH('Capacity Backing (Hide)'!CV$132,'Capacity Summary'!$B$139:$B$238,0),2))/IF(Summary!$B$7="Minutes",1,60))/COUNTA(INDEX(Capacity!$Z$10:$AN$109,MATCH('Capacity Backing (Hide)'!CV$132,Capacity!$Y$10:$Y$109,0),1):INDEX(Capacity!$Z$10:$AN$109,MATCH('Capacity Backing (Hide)'!CV$132,Capacity!$Y$10:$Y$109,0),15))</f>
        <v>#N/A</v>
      </c>
      <c r="CW186" t="e">
        <f ca="1">(IF(COUNTA(INDEX('Capacity Summary'!$H$139:$BG$238,MATCH('Capacity Backing (Hide)'!CW$132,'Capacity Summary'!$B$139:$B$238,0),1):INDEX('Capacity Summary'!$H$139:$BG$238,MATCH('Capacity Backing (Hide)'!CW$132,'Capacity Summary'!$B$139:$B$238,0),52))&gt;0,IF(INDEX('Capacity Summary'!$H$139:$BG$238,MATCH('Capacity Backing (Hide)'!CW$132,'Capacity Summary'!$B$139:$B$238,0),MATCH('Capacity Backing (Hide)'!$A186,'Capacity Summary'!$H$138:$BG$138,0))="x",INDEX('Capacity Summary'!$C$139:$E$238,MATCH('Capacity Backing (Hide)'!CW$132,'Capacity Summary'!$B$139:$B$238,0),4),IF(INDEX('Capacity Summary'!$H$139:$BG$238,MATCH('Capacity Backing (Hide)'!CW$132,'Capacity Summary'!$B$139:$B$238,0),MATCH('Capacity Backing (Hide)'!$A186,'Capacity Summary'!$H$138:$BG$138,0))&lt;&gt;0,INDEX('Capacity Summary'!$H$139:$BG$238,MATCH('Capacity Backing (Hide)'!CW$132,'Capacity Summary'!$B$139:$B$238,0),MATCH('Capacity Backing (Hide)'!$A186,'Capacity Summary'!$H$138:$BG$138,0)),0)),INDEX('Capacity Summary'!$C$139:$E$238,MATCH('Capacity Backing (Hide)'!CW$132,'Capacity Summary'!$B$139:$B$238,0),2))/IF(Summary!$B$7="Minutes",1,60))/COUNTA(INDEX(Capacity!$Z$10:$AN$109,MATCH('Capacity Backing (Hide)'!CW$132,Capacity!$Y$10:$Y$109,0),1):INDEX(Capacity!$Z$10:$AN$109,MATCH('Capacity Backing (Hide)'!CW$132,Capacity!$Y$10:$Y$109,0),15))</f>
        <v>#N/A</v>
      </c>
    </row>
    <row r="187" spans="1:101" x14ac:dyDescent="0.35">
      <c r="A187" s="2" t="s">
        <v>208</v>
      </c>
      <c r="B187" t="e">
        <f ca="1">AVERAGEIF(B135:B186,"&gt;"&amp;0,B135:B186)</f>
        <v>#DIV/0!</v>
      </c>
      <c r="C187" t="e">
        <f t="shared" ref="C187:BN187" ca="1" si="38">AVERAGEIF(C135:C186,"&gt;"&amp;0,C135:C186)</f>
        <v>#DIV/0!</v>
      </c>
      <c r="D187" t="e">
        <f t="shared" ca="1" si="38"/>
        <v>#DIV/0!</v>
      </c>
      <c r="E187" t="e">
        <f t="shared" ca="1" si="38"/>
        <v>#DIV/0!</v>
      </c>
      <c r="F187" t="e">
        <f t="shared" ca="1" si="38"/>
        <v>#DIV/0!</v>
      </c>
      <c r="G187" t="e">
        <f t="shared" ca="1" si="38"/>
        <v>#DIV/0!</v>
      </c>
      <c r="H187" t="e">
        <f t="shared" ca="1" si="38"/>
        <v>#DIV/0!</v>
      </c>
      <c r="I187" t="e">
        <f t="shared" ca="1" si="38"/>
        <v>#DIV/0!</v>
      </c>
      <c r="J187" t="e">
        <f t="shared" ca="1" si="38"/>
        <v>#DIV/0!</v>
      </c>
      <c r="K187" t="e">
        <f t="shared" ca="1" si="38"/>
        <v>#DIV/0!</v>
      </c>
      <c r="L187" t="e">
        <f t="shared" ca="1" si="38"/>
        <v>#DIV/0!</v>
      </c>
      <c r="M187" t="e">
        <f t="shared" ca="1" si="38"/>
        <v>#DIV/0!</v>
      </c>
      <c r="N187" t="e">
        <f t="shared" ca="1" si="38"/>
        <v>#DIV/0!</v>
      </c>
      <c r="O187" t="e">
        <f t="shared" ca="1" si="38"/>
        <v>#DIV/0!</v>
      </c>
      <c r="P187" t="e">
        <f t="shared" ca="1" si="38"/>
        <v>#DIV/0!</v>
      </c>
      <c r="Q187" t="e">
        <f t="shared" ca="1" si="38"/>
        <v>#DIV/0!</v>
      </c>
      <c r="R187" t="e">
        <f t="shared" ca="1" si="38"/>
        <v>#DIV/0!</v>
      </c>
      <c r="S187" t="e">
        <f t="shared" ca="1" si="38"/>
        <v>#DIV/0!</v>
      </c>
      <c r="T187" t="e">
        <f t="shared" ca="1" si="38"/>
        <v>#DIV/0!</v>
      </c>
      <c r="U187" t="e">
        <f t="shared" ca="1" si="38"/>
        <v>#DIV/0!</v>
      </c>
      <c r="V187" t="e">
        <f t="shared" ca="1" si="38"/>
        <v>#DIV/0!</v>
      </c>
      <c r="W187" t="e">
        <f t="shared" ca="1" si="38"/>
        <v>#DIV/0!</v>
      </c>
      <c r="X187" t="e">
        <f t="shared" ca="1" si="38"/>
        <v>#DIV/0!</v>
      </c>
      <c r="Y187" t="e">
        <f t="shared" ca="1" si="38"/>
        <v>#DIV/0!</v>
      </c>
      <c r="Z187" t="e">
        <f t="shared" ca="1" si="38"/>
        <v>#DIV/0!</v>
      </c>
      <c r="AA187" t="e">
        <f t="shared" ca="1" si="38"/>
        <v>#DIV/0!</v>
      </c>
      <c r="AB187" t="e">
        <f t="shared" ca="1" si="38"/>
        <v>#DIV/0!</v>
      </c>
      <c r="AC187" t="e">
        <f t="shared" ca="1" si="38"/>
        <v>#DIV/0!</v>
      </c>
      <c r="AD187" t="e">
        <f t="shared" ca="1" si="38"/>
        <v>#DIV/0!</v>
      </c>
      <c r="AE187" t="e">
        <f t="shared" ca="1" si="38"/>
        <v>#DIV/0!</v>
      </c>
      <c r="AF187" t="e">
        <f t="shared" ca="1" si="38"/>
        <v>#DIV/0!</v>
      </c>
      <c r="AG187" t="e">
        <f t="shared" ca="1" si="38"/>
        <v>#DIV/0!</v>
      </c>
      <c r="AH187" t="e">
        <f t="shared" ca="1" si="38"/>
        <v>#DIV/0!</v>
      </c>
      <c r="AI187" t="e">
        <f t="shared" ca="1" si="38"/>
        <v>#DIV/0!</v>
      </c>
      <c r="AJ187" t="e">
        <f t="shared" ca="1" si="38"/>
        <v>#DIV/0!</v>
      </c>
      <c r="AK187" t="e">
        <f t="shared" ca="1" si="38"/>
        <v>#DIV/0!</v>
      </c>
      <c r="AL187" t="e">
        <f t="shared" ca="1" si="38"/>
        <v>#DIV/0!</v>
      </c>
      <c r="AM187" t="e">
        <f t="shared" ca="1" si="38"/>
        <v>#DIV/0!</v>
      </c>
      <c r="AN187" t="e">
        <f t="shared" ca="1" si="38"/>
        <v>#DIV/0!</v>
      </c>
      <c r="AO187" t="e">
        <f t="shared" ca="1" si="38"/>
        <v>#DIV/0!</v>
      </c>
      <c r="AP187" t="e">
        <f t="shared" ca="1" si="38"/>
        <v>#DIV/0!</v>
      </c>
      <c r="AQ187" t="e">
        <f t="shared" ca="1" si="38"/>
        <v>#DIV/0!</v>
      </c>
      <c r="AR187" t="e">
        <f t="shared" ca="1" si="38"/>
        <v>#DIV/0!</v>
      </c>
      <c r="AS187" t="e">
        <f t="shared" ca="1" si="38"/>
        <v>#DIV/0!</v>
      </c>
      <c r="AT187" t="e">
        <f t="shared" ca="1" si="38"/>
        <v>#DIV/0!</v>
      </c>
      <c r="AU187" t="e">
        <f t="shared" ca="1" si="38"/>
        <v>#DIV/0!</v>
      </c>
      <c r="AV187" t="e">
        <f t="shared" ca="1" si="38"/>
        <v>#DIV/0!</v>
      </c>
      <c r="AW187" t="e">
        <f t="shared" ca="1" si="38"/>
        <v>#DIV/0!</v>
      </c>
      <c r="AX187" t="e">
        <f t="shared" ca="1" si="38"/>
        <v>#DIV/0!</v>
      </c>
      <c r="AY187" t="e">
        <f t="shared" ca="1" si="38"/>
        <v>#DIV/0!</v>
      </c>
      <c r="AZ187" t="e">
        <f t="shared" ca="1" si="38"/>
        <v>#DIV/0!</v>
      </c>
      <c r="BA187" t="e">
        <f t="shared" ca="1" si="38"/>
        <v>#DIV/0!</v>
      </c>
      <c r="BB187" t="e">
        <f t="shared" ca="1" si="38"/>
        <v>#DIV/0!</v>
      </c>
      <c r="BC187" t="e">
        <f t="shared" ca="1" si="38"/>
        <v>#DIV/0!</v>
      </c>
      <c r="BD187" t="e">
        <f t="shared" ca="1" si="38"/>
        <v>#DIV/0!</v>
      </c>
      <c r="BE187" t="e">
        <f t="shared" ca="1" si="38"/>
        <v>#DIV/0!</v>
      </c>
      <c r="BF187" t="e">
        <f t="shared" ca="1" si="38"/>
        <v>#DIV/0!</v>
      </c>
      <c r="BG187" t="e">
        <f t="shared" ca="1" si="38"/>
        <v>#DIV/0!</v>
      </c>
      <c r="BH187" t="e">
        <f t="shared" ca="1" si="38"/>
        <v>#DIV/0!</v>
      </c>
      <c r="BI187" t="e">
        <f t="shared" ca="1" si="38"/>
        <v>#DIV/0!</v>
      </c>
      <c r="BJ187" t="e">
        <f t="shared" ca="1" si="38"/>
        <v>#DIV/0!</v>
      </c>
      <c r="BK187" t="e">
        <f t="shared" ca="1" si="38"/>
        <v>#DIV/0!</v>
      </c>
      <c r="BL187" t="e">
        <f t="shared" ca="1" si="38"/>
        <v>#DIV/0!</v>
      </c>
      <c r="BM187" t="e">
        <f t="shared" ca="1" si="38"/>
        <v>#DIV/0!</v>
      </c>
      <c r="BN187" t="e">
        <f t="shared" ca="1" si="38"/>
        <v>#DIV/0!</v>
      </c>
      <c r="BO187" t="e">
        <f t="shared" ref="BO187:CW187" ca="1" si="39">AVERAGEIF(BO135:BO186,"&gt;"&amp;0,BO135:BO186)</f>
        <v>#DIV/0!</v>
      </c>
      <c r="BP187" t="e">
        <f t="shared" ca="1" si="39"/>
        <v>#DIV/0!</v>
      </c>
      <c r="BQ187" t="e">
        <f t="shared" ca="1" si="39"/>
        <v>#DIV/0!</v>
      </c>
      <c r="BR187" t="e">
        <f t="shared" ca="1" si="39"/>
        <v>#DIV/0!</v>
      </c>
      <c r="BS187" t="e">
        <f t="shared" ca="1" si="39"/>
        <v>#DIV/0!</v>
      </c>
      <c r="BT187" t="e">
        <f t="shared" ca="1" si="39"/>
        <v>#DIV/0!</v>
      </c>
      <c r="BU187" t="e">
        <f t="shared" ca="1" si="39"/>
        <v>#DIV/0!</v>
      </c>
      <c r="BV187" t="e">
        <f t="shared" ca="1" si="39"/>
        <v>#DIV/0!</v>
      </c>
      <c r="BW187" t="e">
        <f t="shared" ca="1" si="39"/>
        <v>#DIV/0!</v>
      </c>
      <c r="BX187" t="e">
        <f t="shared" ca="1" si="39"/>
        <v>#DIV/0!</v>
      </c>
      <c r="BY187" t="e">
        <f t="shared" ca="1" si="39"/>
        <v>#DIV/0!</v>
      </c>
      <c r="BZ187" t="e">
        <f t="shared" ca="1" si="39"/>
        <v>#DIV/0!</v>
      </c>
      <c r="CA187" t="e">
        <f t="shared" ca="1" si="39"/>
        <v>#DIV/0!</v>
      </c>
      <c r="CB187" t="e">
        <f t="shared" ca="1" si="39"/>
        <v>#DIV/0!</v>
      </c>
      <c r="CC187" t="e">
        <f t="shared" ca="1" si="39"/>
        <v>#DIV/0!</v>
      </c>
      <c r="CD187" t="e">
        <f t="shared" ca="1" si="39"/>
        <v>#DIV/0!</v>
      </c>
      <c r="CE187" t="e">
        <f t="shared" ca="1" si="39"/>
        <v>#DIV/0!</v>
      </c>
      <c r="CF187" t="e">
        <f t="shared" ca="1" si="39"/>
        <v>#DIV/0!</v>
      </c>
      <c r="CG187" t="e">
        <f t="shared" ca="1" si="39"/>
        <v>#DIV/0!</v>
      </c>
      <c r="CH187" t="e">
        <f t="shared" ca="1" si="39"/>
        <v>#DIV/0!</v>
      </c>
      <c r="CI187" t="e">
        <f t="shared" ca="1" si="39"/>
        <v>#DIV/0!</v>
      </c>
      <c r="CJ187" t="e">
        <f t="shared" ca="1" si="39"/>
        <v>#DIV/0!</v>
      </c>
      <c r="CK187" t="e">
        <f t="shared" ca="1" si="39"/>
        <v>#DIV/0!</v>
      </c>
      <c r="CL187" t="e">
        <f t="shared" ca="1" si="39"/>
        <v>#DIV/0!</v>
      </c>
      <c r="CM187" t="e">
        <f t="shared" ca="1" si="39"/>
        <v>#DIV/0!</v>
      </c>
      <c r="CN187" t="e">
        <f t="shared" ca="1" si="39"/>
        <v>#DIV/0!</v>
      </c>
      <c r="CO187" t="e">
        <f t="shared" ca="1" si="39"/>
        <v>#DIV/0!</v>
      </c>
      <c r="CP187" t="e">
        <f t="shared" ca="1" si="39"/>
        <v>#DIV/0!</v>
      </c>
      <c r="CQ187" t="e">
        <f t="shared" ca="1" si="39"/>
        <v>#DIV/0!</v>
      </c>
      <c r="CR187" t="e">
        <f t="shared" ca="1" si="39"/>
        <v>#DIV/0!</v>
      </c>
      <c r="CS187" t="e">
        <f t="shared" ca="1" si="39"/>
        <v>#DIV/0!</v>
      </c>
      <c r="CT187" t="e">
        <f t="shared" ca="1" si="39"/>
        <v>#DIV/0!</v>
      </c>
      <c r="CU187" t="e">
        <f t="shared" ca="1" si="39"/>
        <v>#DIV/0!</v>
      </c>
      <c r="CV187" t="e">
        <f t="shared" ca="1" si="39"/>
        <v>#DIV/0!</v>
      </c>
      <c r="CW187" t="e">
        <f t="shared" ca="1" si="39"/>
        <v>#DIV/0!</v>
      </c>
    </row>
    <row r="188" spans="1:101" x14ac:dyDescent="0.35">
      <c r="A188" s="2" t="s">
        <v>68</v>
      </c>
    </row>
    <row r="189" spans="1:101" x14ac:dyDescent="0.35">
      <c r="A189" s="2" t="str" cm="1">
        <f t="array" ref="A189">INDEX('Data Validation (Hide)'!$B$2:$B$16,ROW(A1),1)</f>
        <v>Caseload 1</v>
      </c>
      <c r="B189" cm="1">
        <f t="array" ref="B189">INDEX(Capacity!$Z$10:$AN$109,COLUMN(A1),MATCH('Capacity Backing (Hide)'!$A189,Capacity!$Z$9:$AN$9,0))</f>
        <v>0</v>
      </c>
      <c r="C189" cm="1">
        <f t="array" ref="C189">INDEX(Capacity!$Z$10:$AN$109,COLUMN(B1),MATCH('Capacity Backing (Hide)'!$A189,Capacity!$Z$9:$AN$9,0))</f>
        <v>0</v>
      </c>
      <c r="D189" cm="1">
        <f t="array" ref="D189">INDEX(Capacity!$Z$10:$AN$109,COLUMN(C1),MATCH('Capacity Backing (Hide)'!$A189,Capacity!$Z$9:$AN$9,0))</f>
        <v>0</v>
      </c>
      <c r="E189" cm="1">
        <f t="array" ref="E189">INDEX(Capacity!$Z$10:$AN$109,COLUMN(D1),MATCH('Capacity Backing (Hide)'!$A189,Capacity!$Z$9:$AN$9,0))</f>
        <v>0</v>
      </c>
      <c r="F189" cm="1">
        <f t="array" ref="F189">INDEX(Capacity!$Z$10:$AN$109,COLUMN(E1),MATCH('Capacity Backing (Hide)'!$A189,Capacity!$Z$9:$AN$9,0))</f>
        <v>0</v>
      </c>
      <c r="G189" cm="1">
        <f t="array" ref="G189">INDEX(Capacity!$Z$10:$AN$109,COLUMN(F1),MATCH('Capacity Backing (Hide)'!$A189,Capacity!$Z$9:$AN$9,0))</f>
        <v>0</v>
      </c>
      <c r="H189" cm="1">
        <f t="array" ref="H189">INDEX(Capacity!$Z$10:$AN$109,COLUMN(G1),MATCH('Capacity Backing (Hide)'!$A189,Capacity!$Z$9:$AN$9,0))</f>
        <v>0</v>
      </c>
      <c r="I189" cm="1">
        <f t="array" ref="I189">INDEX(Capacity!$Z$10:$AN$109,COLUMN(H1),MATCH('Capacity Backing (Hide)'!$A189,Capacity!$Z$9:$AN$9,0))</f>
        <v>0</v>
      </c>
      <c r="J189" cm="1">
        <f t="array" ref="J189">INDEX(Capacity!$Z$10:$AN$109,COLUMN(I1),MATCH('Capacity Backing (Hide)'!$A189,Capacity!$Z$9:$AN$9,0))</f>
        <v>0</v>
      </c>
      <c r="K189" cm="1">
        <f t="array" ref="K189">INDEX(Capacity!$Z$10:$AN$109,COLUMN(J1),MATCH('Capacity Backing (Hide)'!$A189,Capacity!$Z$9:$AN$9,0))</f>
        <v>0</v>
      </c>
      <c r="L189" cm="1">
        <f t="array" ref="L189">INDEX(Capacity!$Z$10:$AN$109,COLUMN(K1),MATCH('Capacity Backing (Hide)'!$A189,Capacity!$Z$9:$AN$9,0))</f>
        <v>0</v>
      </c>
      <c r="M189" cm="1">
        <f t="array" ref="M189">INDEX(Capacity!$Z$10:$AN$109,COLUMN(L1),MATCH('Capacity Backing (Hide)'!$A189,Capacity!$Z$9:$AN$9,0))</f>
        <v>0</v>
      </c>
      <c r="N189" cm="1">
        <f t="array" ref="N189">INDEX(Capacity!$Z$10:$AN$109,COLUMN(M1),MATCH('Capacity Backing (Hide)'!$A189,Capacity!$Z$9:$AN$9,0))</f>
        <v>0</v>
      </c>
      <c r="O189" cm="1">
        <f t="array" ref="O189">INDEX(Capacity!$Z$10:$AN$109,COLUMN(N1),MATCH('Capacity Backing (Hide)'!$A189,Capacity!$Z$9:$AN$9,0))</f>
        <v>0</v>
      </c>
      <c r="P189" cm="1">
        <f t="array" ref="P189">INDEX(Capacity!$Z$10:$AN$109,COLUMN(O1),MATCH('Capacity Backing (Hide)'!$A189,Capacity!$Z$9:$AN$9,0))</f>
        <v>0</v>
      </c>
      <c r="Q189" cm="1">
        <f t="array" ref="Q189">INDEX(Capacity!$Z$10:$AN$109,COLUMN(P1),MATCH('Capacity Backing (Hide)'!$A189,Capacity!$Z$9:$AN$9,0))</f>
        <v>0</v>
      </c>
      <c r="R189" cm="1">
        <f t="array" ref="R189">INDEX(Capacity!$Z$10:$AN$109,COLUMN(Q1),MATCH('Capacity Backing (Hide)'!$A189,Capacity!$Z$9:$AN$9,0))</f>
        <v>0</v>
      </c>
      <c r="S189" cm="1">
        <f t="array" ref="S189">INDEX(Capacity!$Z$10:$AN$109,COLUMN(R1),MATCH('Capacity Backing (Hide)'!$A189,Capacity!$Z$9:$AN$9,0))</f>
        <v>0</v>
      </c>
      <c r="T189" cm="1">
        <f t="array" ref="T189">INDEX(Capacity!$Z$10:$AN$109,COLUMN(S1),MATCH('Capacity Backing (Hide)'!$A189,Capacity!$Z$9:$AN$9,0))</f>
        <v>0</v>
      </c>
      <c r="U189" cm="1">
        <f t="array" ref="U189">INDEX(Capacity!$Z$10:$AN$109,COLUMN(T1),MATCH('Capacity Backing (Hide)'!$A189,Capacity!$Z$9:$AN$9,0))</f>
        <v>0</v>
      </c>
      <c r="V189" cm="1">
        <f t="array" ref="V189">INDEX(Capacity!$Z$10:$AN$109,COLUMN(U1),MATCH('Capacity Backing (Hide)'!$A189,Capacity!$Z$9:$AN$9,0))</f>
        <v>0</v>
      </c>
      <c r="W189" cm="1">
        <f t="array" ref="W189">INDEX(Capacity!$Z$10:$AN$109,COLUMN(V1),MATCH('Capacity Backing (Hide)'!$A189,Capacity!$Z$9:$AN$9,0))</f>
        <v>0</v>
      </c>
      <c r="X189" cm="1">
        <f t="array" ref="X189">INDEX(Capacity!$Z$10:$AN$109,COLUMN(W1),MATCH('Capacity Backing (Hide)'!$A189,Capacity!$Z$9:$AN$9,0))</f>
        <v>0</v>
      </c>
      <c r="Y189" cm="1">
        <f t="array" ref="Y189">INDEX(Capacity!$Z$10:$AN$109,COLUMN(X1),MATCH('Capacity Backing (Hide)'!$A189,Capacity!$Z$9:$AN$9,0))</f>
        <v>0</v>
      </c>
      <c r="Z189" cm="1">
        <f t="array" ref="Z189">INDEX(Capacity!$Z$10:$AN$109,COLUMN(Y1),MATCH('Capacity Backing (Hide)'!$A189,Capacity!$Z$9:$AN$9,0))</f>
        <v>0</v>
      </c>
      <c r="AA189" cm="1">
        <f t="array" ref="AA189">INDEX(Capacity!$Z$10:$AN$109,COLUMN(Z1),MATCH('Capacity Backing (Hide)'!$A189,Capacity!$Z$9:$AN$9,0))</f>
        <v>0</v>
      </c>
      <c r="AB189" cm="1">
        <f t="array" ref="AB189">INDEX(Capacity!$Z$10:$AN$109,COLUMN(AA1),MATCH('Capacity Backing (Hide)'!$A189,Capacity!$Z$9:$AN$9,0))</f>
        <v>0</v>
      </c>
      <c r="AC189" cm="1">
        <f t="array" ref="AC189">INDEX(Capacity!$Z$10:$AN$109,COLUMN(AB1),MATCH('Capacity Backing (Hide)'!$A189,Capacity!$Z$9:$AN$9,0))</f>
        <v>0</v>
      </c>
      <c r="AD189" cm="1">
        <f t="array" ref="AD189">INDEX(Capacity!$Z$10:$AN$109,COLUMN(AC1),MATCH('Capacity Backing (Hide)'!$A189,Capacity!$Z$9:$AN$9,0))</f>
        <v>0</v>
      </c>
      <c r="AE189" cm="1">
        <f t="array" ref="AE189">INDEX(Capacity!$Z$10:$AN$109,COLUMN(AD1),MATCH('Capacity Backing (Hide)'!$A189,Capacity!$Z$9:$AN$9,0))</f>
        <v>0</v>
      </c>
      <c r="AF189" cm="1">
        <f t="array" ref="AF189">INDEX(Capacity!$Z$10:$AN$109,COLUMN(AE1),MATCH('Capacity Backing (Hide)'!$A189,Capacity!$Z$9:$AN$9,0))</f>
        <v>0</v>
      </c>
      <c r="AG189" cm="1">
        <f t="array" ref="AG189">INDEX(Capacity!$Z$10:$AN$109,COLUMN(AF1),MATCH('Capacity Backing (Hide)'!$A189,Capacity!$Z$9:$AN$9,0))</f>
        <v>0</v>
      </c>
      <c r="AH189" cm="1">
        <f t="array" ref="AH189">INDEX(Capacity!$Z$10:$AN$109,COLUMN(AG1),MATCH('Capacity Backing (Hide)'!$A189,Capacity!$Z$9:$AN$9,0))</f>
        <v>0</v>
      </c>
      <c r="AI189" cm="1">
        <f t="array" ref="AI189">INDEX(Capacity!$Z$10:$AN$109,COLUMN(AH1),MATCH('Capacity Backing (Hide)'!$A189,Capacity!$Z$9:$AN$9,0))</f>
        <v>0</v>
      </c>
      <c r="AJ189" cm="1">
        <f t="array" ref="AJ189">INDEX(Capacity!$Z$10:$AN$109,COLUMN(AI1),MATCH('Capacity Backing (Hide)'!$A189,Capacity!$Z$9:$AN$9,0))</f>
        <v>0</v>
      </c>
      <c r="AK189" cm="1">
        <f t="array" ref="AK189">INDEX(Capacity!$Z$10:$AN$109,COLUMN(AJ1),MATCH('Capacity Backing (Hide)'!$A189,Capacity!$Z$9:$AN$9,0))</f>
        <v>0</v>
      </c>
      <c r="AL189" cm="1">
        <f t="array" ref="AL189">INDEX(Capacity!$Z$10:$AN$109,COLUMN(AK1),MATCH('Capacity Backing (Hide)'!$A189,Capacity!$Z$9:$AN$9,0))</f>
        <v>0</v>
      </c>
      <c r="AM189" cm="1">
        <f t="array" ref="AM189">INDEX(Capacity!$Z$10:$AN$109,COLUMN(AL1),MATCH('Capacity Backing (Hide)'!$A189,Capacity!$Z$9:$AN$9,0))</f>
        <v>0</v>
      </c>
      <c r="AN189" cm="1">
        <f t="array" ref="AN189">INDEX(Capacity!$Z$10:$AN$109,COLUMN(AM1),MATCH('Capacity Backing (Hide)'!$A189,Capacity!$Z$9:$AN$9,0))</f>
        <v>0</v>
      </c>
      <c r="AO189" cm="1">
        <f t="array" ref="AO189">INDEX(Capacity!$Z$10:$AN$109,COLUMN(AN1),MATCH('Capacity Backing (Hide)'!$A189,Capacity!$Z$9:$AN$9,0))</f>
        <v>0</v>
      </c>
      <c r="AP189" cm="1">
        <f t="array" ref="AP189">INDEX(Capacity!$Z$10:$AN$109,COLUMN(AO1),MATCH('Capacity Backing (Hide)'!$A189,Capacity!$Z$9:$AN$9,0))</f>
        <v>0</v>
      </c>
      <c r="AQ189" cm="1">
        <f t="array" ref="AQ189">INDEX(Capacity!$Z$10:$AN$109,COLUMN(AP1),MATCH('Capacity Backing (Hide)'!$A189,Capacity!$Z$9:$AN$9,0))</f>
        <v>0</v>
      </c>
      <c r="AR189" cm="1">
        <f t="array" ref="AR189">INDEX(Capacity!$Z$10:$AN$109,COLUMN(AQ1),MATCH('Capacity Backing (Hide)'!$A189,Capacity!$Z$9:$AN$9,0))</f>
        <v>0</v>
      </c>
      <c r="AS189" cm="1">
        <f t="array" ref="AS189">INDEX(Capacity!$Z$10:$AN$109,COLUMN(AR1),MATCH('Capacity Backing (Hide)'!$A189,Capacity!$Z$9:$AN$9,0))</f>
        <v>0</v>
      </c>
      <c r="AT189" cm="1">
        <f t="array" ref="AT189">INDEX(Capacity!$Z$10:$AN$109,COLUMN(AS1),MATCH('Capacity Backing (Hide)'!$A189,Capacity!$Z$9:$AN$9,0))</f>
        <v>0</v>
      </c>
      <c r="AU189" cm="1">
        <f t="array" ref="AU189">INDEX(Capacity!$Z$10:$AN$109,COLUMN(AT1),MATCH('Capacity Backing (Hide)'!$A189,Capacity!$Z$9:$AN$9,0))</f>
        <v>0</v>
      </c>
      <c r="AV189" cm="1">
        <f t="array" ref="AV189">INDEX(Capacity!$Z$10:$AN$109,COLUMN(AU1),MATCH('Capacity Backing (Hide)'!$A189,Capacity!$Z$9:$AN$9,0))</f>
        <v>0</v>
      </c>
      <c r="AW189" cm="1">
        <f t="array" ref="AW189">INDEX(Capacity!$Z$10:$AN$109,COLUMN(AV1),MATCH('Capacity Backing (Hide)'!$A189,Capacity!$Z$9:$AN$9,0))</f>
        <v>0</v>
      </c>
      <c r="AX189" cm="1">
        <f t="array" ref="AX189">INDEX(Capacity!$Z$10:$AN$109,COLUMN(AW1),MATCH('Capacity Backing (Hide)'!$A189,Capacity!$Z$9:$AN$9,0))</f>
        <v>0</v>
      </c>
      <c r="AY189" cm="1">
        <f t="array" ref="AY189">INDEX(Capacity!$Z$10:$AN$109,COLUMN(AX1),MATCH('Capacity Backing (Hide)'!$A189,Capacity!$Z$9:$AN$9,0))</f>
        <v>0</v>
      </c>
      <c r="AZ189" cm="1">
        <f t="array" ref="AZ189">INDEX(Capacity!$Z$10:$AN$109,COLUMN(AY1),MATCH('Capacity Backing (Hide)'!$A189,Capacity!$Z$9:$AN$9,0))</f>
        <v>0</v>
      </c>
      <c r="BA189" cm="1">
        <f t="array" ref="BA189">INDEX(Capacity!$Z$10:$AN$109,COLUMN(AZ1),MATCH('Capacity Backing (Hide)'!$A189,Capacity!$Z$9:$AN$9,0))</f>
        <v>0</v>
      </c>
      <c r="BB189" cm="1">
        <f t="array" ref="BB189">INDEX(Capacity!$Z$10:$AN$109,COLUMN(BA1),MATCH('Capacity Backing (Hide)'!$A189,Capacity!$Z$9:$AN$9,0))</f>
        <v>0</v>
      </c>
      <c r="BC189" cm="1">
        <f t="array" ref="BC189">INDEX(Capacity!$Z$10:$AN$109,COLUMN(BB1),MATCH('Capacity Backing (Hide)'!$A189,Capacity!$Z$9:$AN$9,0))</f>
        <v>0</v>
      </c>
      <c r="BD189" cm="1">
        <f t="array" ref="BD189">INDEX(Capacity!$Z$10:$AN$109,COLUMN(BC1),MATCH('Capacity Backing (Hide)'!$A189,Capacity!$Z$9:$AN$9,0))</f>
        <v>0</v>
      </c>
      <c r="BE189" cm="1">
        <f t="array" ref="BE189">INDEX(Capacity!$Z$10:$AN$109,COLUMN(BD1),MATCH('Capacity Backing (Hide)'!$A189,Capacity!$Z$9:$AN$9,0))</f>
        <v>0</v>
      </c>
      <c r="BF189" cm="1">
        <f t="array" ref="BF189">INDEX(Capacity!$Z$10:$AN$109,COLUMN(BE1),MATCH('Capacity Backing (Hide)'!$A189,Capacity!$Z$9:$AN$9,0))</f>
        <v>0</v>
      </c>
      <c r="BG189" cm="1">
        <f t="array" ref="BG189">INDEX(Capacity!$Z$10:$AN$109,COLUMN(BF1),MATCH('Capacity Backing (Hide)'!$A189,Capacity!$Z$9:$AN$9,0))</f>
        <v>0</v>
      </c>
      <c r="BH189" cm="1">
        <f t="array" ref="BH189">INDEX(Capacity!$Z$10:$AN$109,COLUMN(BG1),MATCH('Capacity Backing (Hide)'!$A189,Capacity!$Z$9:$AN$9,0))</f>
        <v>0</v>
      </c>
      <c r="BI189" cm="1">
        <f t="array" ref="BI189">INDEX(Capacity!$Z$10:$AN$109,COLUMN(BH1),MATCH('Capacity Backing (Hide)'!$A189,Capacity!$Z$9:$AN$9,0))</f>
        <v>0</v>
      </c>
      <c r="BJ189" cm="1">
        <f t="array" ref="BJ189">INDEX(Capacity!$Z$10:$AN$109,COLUMN(BI1),MATCH('Capacity Backing (Hide)'!$A189,Capacity!$Z$9:$AN$9,0))</f>
        <v>0</v>
      </c>
      <c r="BK189" cm="1">
        <f t="array" ref="BK189">INDEX(Capacity!$Z$10:$AN$109,COLUMN(BJ1),MATCH('Capacity Backing (Hide)'!$A189,Capacity!$Z$9:$AN$9,0))</f>
        <v>0</v>
      </c>
      <c r="BL189" cm="1">
        <f t="array" ref="BL189">INDEX(Capacity!$Z$10:$AN$109,COLUMN(BK1),MATCH('Capacity Backing (Hide)'!$A189,Capacity!$Z$9:$AN$9,0))</f>
        <v>0</v>
      </c>
      <c r="BM189" cm="1">
        <f t="array" ref="BM189">INDEX(Capacity!$Z$10:$AN$109,COLUMN(BL1),MATCH('Capacity Backing (Hide)'!$A189,Capacity!$Z$9:$AN$9,0))</f>
        <v>0</v>
      </c>
      <c r="BN189" cm="1">
        <f t="array" ref="BN189">INDEX(Capacity!$Z$10:$AN$109,COLUMN(BM1),MATCH('Capacity Backing (Hide)'!$A189,Capacity!$Z$9:$AN$9,0))</f>
        <v>0</v>
      </c>
      <c r="BO189" cm="1">
        <f t="array" ref="BO189">INDEX(Capacity!$Z$10:$AN$109,COLUMN(BN1),MATCH('Capacity Backing (Hide)'!$A189,Capacity!$Z$9:$AN$9,0))</f>
        <v>0</v>
      </c>
      <c r="BP189" cm="1">
        <f t="array" ref="BP189">INDEX(Capacity!$Z$10:$AN$109,COLUMN(BO1),MATCH('Capacity Backing (Hide)'!$A189,Capacity!$Z$9:$AN$9,0))</f>
        <v>0</v>
      </c>
      <c r="BQ189" cm="1">
        <f t="array" ref="BQ189">INDEX(Capacity!$Z$10:$AN$109,COLUMN(BP1),MATCH('Capacity Backing (Hide)'!$A189,Capacity!$Z$9:$AN$9,0))</f>
        <v>0</v>
      </c>
      <c r="BR189" cm="1">
        <f t="array" ref="BR189">INDEX(Capacity!$Z$10:$AN$109,COLUMN(BQ1),MATCH('Capacity Backing (Hide)'!$A189,Capacity!$Z$9:$AN$9,0))</f>
        <v>0</v>
      </c>
      <c r="BS189" cm="1">
        <f t="array" ref="BS189">INDEX(Capacity!$Z$10:$AN$109,COLUMN(BR1),MATCH('Capacity Backing (Hide)'!$A189,Capacity!$Z$9:$AN$9,0))</f>
        <v>0</v>
      </c>
      <c r="BT189" cm="1">
        <f t="array" ref="BT189">INDEX(Capacity!$Z$10:$AN$109,COLUMN(BS1),MATCH('Capacity Backing (Hide)'!$A189,Capacity!$Z$9:$AN$9,0))</f>
        <v>0</v>
      </c>
      <c r="BU189" cm="1">
        <f t="array" ref="BU189">INDEX(Capacity!$Z$10:$AN$109,COLUMN(BT1),MATCH('Capacity Backing (Hide)'!$A189,Capacity!$Z$9:$AN$9,0))</f>
        <v>0</v>
      </c>
      <c r="BV189" cm="1">
        <f t="array" ref="BV189">INDEX(Capacity!$Z$10:$AN$109,COLUMN(BU1),MATCH('Capacity Backing (Hide)'!$A189,Capacity!$Z$9:$AN$9,0))</f>
        <v>0</v>
      </c>
      <c r="BW189" cm="1">
        <f t="array" ref="BW189">INDEX(Capacity!$Z$10:$AN$109,COLUMN(BV1),MATCH('Capacity Backing (Hide)'!$A189,Capacity!$Z$9:$AN$9,0))</f>
        <v>0</v>
      </c>
      <c r="BX189" cm="1">
        <f t="array" ref="BX189">INDEX(Capacity!$Z$10:$AN$109,COLUMN(BW1),MATCH('Capacity Backing (Hide)'!$A189,Capacity!$Z$9:$AN$9,0))</f>
        <v>0</v>
      </c>
      <c r="BY189" cm="1">
        <f t="array" ref="BY189">INDEX(Capacity!$Z$10:$AN$109,COLUMN(BX1),MATCH('Capacity Backing (Hide)'!$A189,Capacity!$Z$9:$AN$9,0))</f>
        <v>0</v>
      </c>
      <c r="BZ189" cm="1">
        <f t="array" ref="BZ189">INDEX(Capacity!$Z$10:$AN$109,COLUMN(BY1),MATCH('Capacity Backing (Hide)'!$A189,Capacity!$Z$9:$AN$9,0))</f>
        <v>0</v>
      </c>
      <c r="CA189" cm="1">
        <f t="array" ref="CA189">INDEX(Capacity!$Z$10:$AN$109,COLUMN(BZ1),MATCH('Capacity Backing (Hide)'!$A189,Capacity!$Z$9:$AN$9,0))</f>
        <v>0</v>
      </c>
      <c r="CB189" cm="1">
        <f t="array" ref="CB189">INDEX(Capacity!$Z$10:$AN$109,COLUMN(CA1),MATCH('Capacity Backing (Hide)'!$A189,Capacity!$Z$9:$AN$9,0))</f>
        <v>0</v>
      </c>
      <c r="CC189" cm="1">
        <f t="array" ref="CC189">INDEX(Capacity!$Z$10:$AN$109,COLUMN(CB1),MATCH('Capacity Backing (Hide)'!$A189,Capacity!$Z$9:$AN$9,0))</f>
        <v>0</v>
      </c>
      <c r="CD189" cm="1">
        <f t="array" ref="CD189">INDEX(Capacity!$Z$10:$AN$109,COLUMN(CC1),MATCH('Capacity Backing (Hide)'!$A189,Capacity!$Z$9:$AN$9,0))</f>
        <v>0</v>
      </c>
      <c r="CE189" cm="1">
        <f t="array" ref="CE189">INDEX(Capacity!$Z$10:$AN$109,COLUMN(CD1),MATCH('Capacity Backing (Hide)'!$A189,Capacity!$Z$9:$AN$9,0))</f>
        <v>0</v>
      </c>
      <c r="CF189" cm="1">
        <f t="array" ref="CF189">INDEX(Capacity!$Z$10:$AN$109,COLUMN(CE1),MATCH('Capacity Backing (Hide)'!$A189,Capacity!$Z$9:$AN$9,0))</f>
        <v>0</v>
      </c>
      <c r="CG189" cm="1">
        <f t="array" ref="CG189">INDEX(Capacity!$Z$10:$AN$109,COLUMN(CF1),MATCH('Capacity Backing (Hide)'!$A189,Capacity!$Z$9:$AN$9,0))</f>
        <v>0</v>
      </c>
      <c r="CH189" cm="1">
        <f t="array" ref="CH189">INDEX(Capacity!$Z$10:$AN$109,COLUMN(CG1),MATCH('Capacity Backing (Hide)'!$A189,Capacity!$Z$9:$AN$9,0))</f>
        <v>0</v>
      </c>
      <c r="CI189" cm="1">
        <f t="array" ref="CI189">INDEX(Capacity!$Z$10:$AN$109,COLUMN(CH1),MATCH('Capacity Backing (Hide)'!$A189,Capacity!$Z$9:$AN$9,0))</f>
        <v>0</v>
      </c>
      <c r="CJ189" cm="1">
        <f t="array" ref="CJ189">INDEX(Capacity!$Z$10:$AN$109,COLUMN(CI1),MATCH('Capacity Backing (Hide)'!$A189,Capacity!$Z$9:$AN$9,0))</f>
        <v>0</v>
      </c>
      <c r="CK189" cm="1">
        <f t="array" ref="CK189">INDEX(Capacity!$Z$10:$AN$109,COLUMN(CJ1),MATCH('Capacity Backing (Hide)'!$A189,Capacity!$Z$9:$AN$9,0))</f>
        <v>0</v>
      </c>
      <c r="CL189" cm="1">
        <f t="array" ref="CL189">INDEX(Capacity!$Z$10:$AN$109,COLUMN(CK1),MATCH('Capacity Backing (Hide)'!$A189,Capacity!$Z$9:$AN$9,0))</f>
        <v>0</v>
      </c>
      <c r="CM189" cm="1">
        <f t="array" ref="CM189">INDEX(Capacity!$Z$10:$AN$109,COLUMN(CL1),MATCH('Capacity Backing (Hide)'!$A189,Capacity!$Z$9:$AN$9,0))</f>
        <v>0</v>
      </c>
      <c r="CN189" cm="1">
        <f t="array" ref="CN189">INDEX(Capacity!$Z$10:$AN$109,COLUMN(CM1),MATCH('Capacity Backing (Hide)'!$A189,Capacity!$Z$9:$AN$9,0))</f>
        <v>0</v>
      </c>
      <c r="CO189" cm="1">
        <f t="array" ref="CO189">INDEX(Capacity!$Z$10:$AN$109,COLUMN(CN1),MATCH('Capacity Backing (Hide)'!$A189,Capacity!$Z$9:$AN$9,0))</f>
        <v>0</v>
      </c>
      <c r="CP189" cm="1">
        <f t="array" ref="CP189">INDEX(Capacity!$Z$10:$AN$109,COLUMN(CO1),MATCH('Capacity Backing (Hide)'!$A189,Capacity!$Z$9:$AN$9,0))</f>
        <v>0</v>
      </c>
      <c r="CQ189" cm="1">
        <f t="array" ref="CQ189">INDEX(Capacity!$Z$10:$AN$109,COLUMN(CP1),MATCH('Capacity Backing (Hide)'!$A189,Capacity!$Z$9:$AN$9,0))</f>
        <v>0</v>
      </c>
      <c r="CR189" cm="1">
        <f t="array" ref="CR189">INDEX(Capacity!$Z$10:$AN$109,COLUMN(CQ1),MATCH('Capacity Backing (Hide)'!$A189,Capacity!$Z$9:$AN$9,0))</f>
        <v>0</v>
      </c>
      <c r="CS189" cm="1">
        <f t="array" ref="CS189">INDEX(Capacity!$Z$10:$AN$109,COLUMN(CR1),MATCH('Capacity Backing (Hide)'!$A189,Capacity!$Z$9:$AN$9,0))</f>
        <v>0</v>
      </c>
      <c r="CT189" cm="1">
        <f t="array" ref="CT189">INDEX(Capacity!$Z$10:$AN$109,COLUMN(CS1),MATCH('Capacity Backing (Hide)'!$A189,Capacity!$Z$9:$AN$9,0))</f>
        <v>0</v>
      </c>
      <c r="CU189" cm="1">
        <f t="array" ref="CU189">INDEX(Capacity!$Z$10:$AN$109,COLUMN(CT1),MATCH('Capacity Backing (Hide)'!$A189,Capacity!$Z$9:$AN$9,0))</f>
        <v>0</v>
      </c>
      <c r="CV189" cm="1">
        <f t="array" ref="CV189">INDEX(Capacity!$Z$10:$AN$109,COLUMN(CU1),MATCH('Capacity Backing (Hide)'!$A189,Capacity!$Z$9:$AN$9,0))</f>
        <v>0</v>
      </c>
      <c r="CW189" cm="1">
        <f t="array" ref="CW189">INDEX(Capacity!$Z$10:$AN$109,COLUMN(CV1),MATCH('Capacity Backing (Hide)'!$A189,Capacity!$Z$9:$AN$9,0))</f>
        <v>0</v>
      </c>
    </row>
    <row r="190" spans="1:101" x14ac:dyDescent="0.35">
      <c r="A190" s="2" t="str" cm="1">
        <f t="array" ref="A190">INDEX('Data Validation (Hide)'!$B$2:$B$16,ROW(A2),1)</f>
        <v>Caseload 2</v>
      </c>
      <c r="B190" cm="1">
        <f t="array" ref="B190">INDEX(Capacity!$Z$10:$AN$109,COLUMN(A2),MATCH('Capacity Backing (Hide)'!$A190,Capacity!$Z$9:$AN$9,0))</f>
        <v>0</v>
      </c>
      <c r="C190" cm="1">
        <f t="array" ref="C190">INDEX(Capacity!$Z$10:$AN$109,COLUMN(B2),MATCH('Capacity Backing (Hide)'!$A190,Capacity!$Z$9:$AN$9,0))</f>
        <v>0</v>
      </c>
      <c r="D190" cm="1">
        <f t="array" ref="D190">INDEX(Capacity!$Z$10:$AN$109,COLUMN(C2),MATCH('Capacity Backing (Hide)'!$A190,Capacity!$Z$9:$AN$9,0))</f>
        <v>0</v>
      </c>
      <c r="E190" cm="1">
        <f t="array" ref="E190">INDEX(Capacity!$Z$10:$AN$109,COLUMN(D2),MATCH('Capacity Backing (Hide)'!$A190,Capacity!$Z$9:$AN$9,0))</f>
        <v>0</v>
      </c>
      <c r="F190" cm="1">
        <f t="array" ref="F190">INDEX(Capacity!$Z$10:$AN$109,COLUMN(E2),MATCH('Capacity Backing (Hide)'!$A190,Capacity!$Z$9:$AN$9,0))</f>
        <v>0</v>
      </c>
      <c r="G190" cm="1">
        <f t="array" ref="G190">INDEX(Capacity!$Z$10:$AN$109,COLUMN(F2),MATCH('Capacity Backing (Hide)'!$A190,Capacity!$Z$9:$AN$9,0))</f>
        <v>0</v>
      </c>
      <c r="H190" cm="1">
        <f t="array" ref="H190">INDEX(Capacity!$Z$10:$AN$109,COLUMN(G2),MATCH('Capacity Backing (Hide)'!$A190,Capacity!$Z$9:$AN$9,0))</f>
        <v>0</v>
      </c>
      <c r="I190" cm="1">
        <f t="array" ref="I190">INDEX(Capacity!$Z$10:$AN$109,COLUMN(H2),MATCH('Capacity Backing (Hide)'!$A190,Capacity!$Z$9:$AN$9,0))</f>
        <v>0</v>
      </c>
      <c r="J190" cm="1">
        <f t="array" ref="J190">INDEX(Capacity!$Z$10:$AN$109,COLUMN(I2),MATCH('Capacity Backing (Hide)'!$A190,Capacity!$Z$9:$AN$9,0))</f>
        <v>0</v>
      </c>
      <c r="K190" cm="1">
        <f t="array" ref="K190">INDEX(Capacity!$Z$10:$AN$109,COLUMN(J2),MATCH('Capacity Backing (Hide)'!$A190,Capacity!$Z$9:$AN$9,0))</f>
        <v>0</v>
      </c>
      <c r="L190" cm="1">
        <f t="array" ref="L190">INDEX(Capacity!$Z$10:$AN$109,COLUMN(K2),MATCH('Capacity Backing (Hide)'!$A190,Capacity!$Z$9:$AN$9,0))</f>
        <v>0</v>
      </c>
      <c r="M190" cm="1">
        <f t="array" ref="M190">INDEX(Capacity!$Z$10:$AN$109,COLUMN(L2),MATCH('Capacity Backing (Hide)'!$A190,Capacity!$Z$9:$AN$9,0))</f>
        <v>0</v>
      </c>
      <c r="N190" cm="1">
        <f t="array" ref="N190">INDEX(Capacity!$Z$10:$AN$109,COLUMN(M2),MATCH('Capacity Backing (Hide)'!$A190,Capacity!$Z$9:$AN$9,0))</f>
        <v>0</v>
      </c>
      <c r="O190" cm="1">
        <f t="array" ref="O190">INDEX(Capacity!$Z$10:$AN$109,COLUMN(N2),MATCH('Capacity Backing (Hide)'!$A190,Capacity!$Z$9:$AN$9,0))</f>
        <v>0</v>
      </c>
      <c r="P190" cm="1">
        <f t="array" ref="P190">INDEX(Capacity!$Z$10:$AN$109,COLUMN(O2),MATCH('Capacity Backing (Hide)'!$A190,Capacity!$Z$9:$AN$9,0))</f>
        <v>0</v>
      </c>
      <c r="Q190" cm="1">
        <f t="array" ref="Q190">INDEX(Capacity!$Z$10:$AN$109,COLUMN(P2),MATCH('Capacity Backing (Hide)'!$A190,Capacity!$Z$9:$AN$9,0))</f>
        <v>0</v>
      </c>
      <c r="R190" cm="1">
        <f t="array" ref="R190">INDEX(Capacity!$Z$10:$AN$109,COLUMN(Q2),MATCH('Capacity Backing (Hide)'!$A190,Capacity!$Z$9:$AN$9,0))</f>
        <v>0</v>
      </c>
      <c r="S190" cm="1">
        <f t="array" ref="S190">INDEX(Capacity!$Z$10:$AN$109,COLUMN(R2),MATCH('Capacity Backing (Hide)'!$A190,Capacity!$Z$9:$AN$9,0))</f>
        <v>0</v>
      </c>
      <c r="T190" cm="1">
        <f t="array" ref="T190">INDEX(Capacity!$Z$10:$AN$109,COLUMN(S2),MATCH('Capacity Backing (Hide)'!$A190,Capacity!$Z$9:$AN$9,0))</f>
        <v>0</v>
      </c>
      <c r="U190" cm="1">
        <f t="array" ref="U190">INDEX(Capacity!$Z$10:$AN$109,COLUMN(T2),MATCH('Capacity Backing (Hide)'!$A190,Capacity!$Z$9:$AN$9,0))</f>
        <v>0</v>
      </c>
      <c r="V190" cm="1">
        <f t="array" ref="V190">INDEX(Capacity!$Z$10:$AN$109,COLUMN(U2),MATCH('Capacity Backing (Hide)'!$A190,Capacity!$Z$9:$AN$9,0))</f>
        <v>0</v>
      </c>
      <c r="W190" cm="1">
        <f t="array" ref="W190">INDEX(Capacity!$Z$10:$AN$109,COLUMN(V2),MATCH('Capacity Backing (Hide)'!$A190,Capacity!$Z$9:$AN$9,0))</f>
        <v>0</v>
      </c>
      <c r="X190" cm="1">
        <f t="array" ref="X190">INDEX(Capacity!$Z$10:$AN$109,COLUMN(W2),MATCH('Capacity Backing (Hide)'!$A190,Capacity!$Z$9:$AN$9,0))</f>
        <v>0</v>
      </c>
      <c r="Y190" cm="1">
        <f t="array" ref="Y190">INDEX(Capacity!$Z$10:$AN$109,COLUMN(X2),MATCH('Capacity Backing (Hide)'!$A190,Capacity!$Z$9:$AN$9,0))</f>
        <v>0</v>
      </c>
      <c r="Z190" cm="1">
        <f t="array" ref="Z190">INDEX(Capacity!$Z$10:$AN$109,COLUMN(Y2),MATCH('Capacity Backing (Hide)'!$A190,Capacity!$Z$9:$AN$9,0))</f>
        <v>0</v>
      </c>
      <c r="AA190" cm="1">
        <f t="array" ref="AA190">INDEX(Capacity!$Z$10:$AN$109,COLUMN(Z2),MATCH('Capacity Backing (Hide)'!$A190,Capacity!$Z$9:$AN$9,0))</f>
        <v>0</v>
      </c>
      <c r="AB190" cm="1">
        <f t="array" ref="AB190">INDEX(Capacity!$Z$10:$AN$109,COLUMN(AA2),MATCH('Capacity Backing (Hide)'!$A190,Capacity!$Z$9:$AN$9,0))</f>
        <v>0</v>
      </c>
      <c r="AC190" cm="1">
        <f t="array" ref="AC190">INDEX(Capacity!$Z$10:$AN$109,COLUMN(AB2),MATCH('Capacity Backing (Hide)'!$A190,Capacity!$Z$9:$AN$9,0))</f>
        <v>0</v>
      </c>
      <c r="AD190" cm="1">
        <f t="array" ref="AD190">INDEX(Capacity!$Z$10:$AN$109,COLUMN(AC2),MATCH('Capacity Backing (Hide)'!$A190,Capacity!$Z$9:$AN$9,0))</f>
        <v>0</v>
      </c>
      <c r="AE190" cm="1">
        <f t="array" ref="AE190">INDEX(Capacity!$Z$10:$AN$109,COLUMN(AD2),MATCH('Capacity Backing (Hide)'!$A190,Capacity!$Z$9:$AN$9,0))</f>
        <v>0</v>
      </c>
      <c r="AF190" cm="1">
        <f t="array" ref="AF190">INDEX(Capacity!$Z$10:$AN$109,COLUMN(AE2),MATCH('Capacity Backing (Hide)'!$A190,Capacity!$Z$9:$AN$9,0))</f>
        <v>0</v>
      </c>
      <c r="AG190" cm="1">
        <f t="array" ref="AG190">INDEX(Capacity!$Z$10:$AN$109,COLUMN(AF2),MATCH('Capacity Backing (Hide)'!$A190,Capacity!$Z$9:$AN$9,0))</f>
        <v>0</v>
      </c>
      <c r="AH190" cm="1">
        <f t="array" ref="AH190">INDEX(Capacity!$Z$10:$AN$109,COLUMN(AG2),MATCH('Capacity Backing (Hide)'!$A190,Capacity!$Z$9:$AN$9,0))</f>
        <v>0</v>
      </c>
      <c r="AI190" cm="1">
        <f t="array" ref="AI190">INDEX(Capacity!$Z$10:$AN$109,COLUMN(AH2),MATCH('Capacity Backing (Hide)'!$A190,Capacity!$Z$9:$AN$9,0))</f>
        <v>0</v>
      </c>
      <c r="AJ190" cm="1">
        <f t="array" ref="AJ190">INDEX(Capacity!$Z$10:$AN$109,COLUMN(AI2),MATCH('Capacity Backing (Hide)'!$A190,Capacity!$Z$9:$AN$9,0))</f>
        <v>0</v>
      </c>
      <c r="AK190" cm="1">
        <f t="array" ref="AK190">INDEX(Capacity!$Z$10:$AN$109,COLUMN(AJ2),MATCH('Capacity Backing (Hide)'!$A190,Capacity!$Z$9:$AN$9,0))</f>
        <v>0</v>
      </c>
      <c r="AL190" cm="1">
        <f t="array" ref="AL190">INDEX(Capacity!$Z$10:$AN$109,COLUMN(AK2),MATCH('Capacity Backing (Hide)'!$A190,Capacity!$Z$9:$AN$9,0))</f>
        <v>0</v>
      </c>
      <c r="AM190" cm="1">
        <f t="array" ref="AM190">INDEX(Capacity!$Z$10:$AN$109,COLUMN(AL2),MATCH('Capacity Backing (Hide)'!$A190,Capacity!$Z$9:$AN$9,0))</f>
        <v>0</v>
      </c>
      <c r="AN190" cm="1">
        <f t="array" ref="AN190">INDEX(Capacity!$Z$10:$AN$109,COLUMN(AM2),MATCH('Capacity Backing (Hide)'!$A190,Capacity!$Z$9:$AN$9,0))</f>
        <v>0</v>
      </c>
      <c r="AO190" cm="1">
        <f t="array" ref="AO190">INDEX(Capacity!$Z$10:$AN$109,COLUMN(AN2),MATCH('Capacity Backing (Hide)'!$A190,Capacity!$Z$9:$AN$9,0))</f>
        <v>0</v>
      </c>
      <c r="AP190" cm="1">
        <f t="array" ref="AP190">INDEX(Capacity!$Z$10:$AN$109,COLUMN(AO2),MATCH('Capacity Backing (Hide)'!$A190,Capacity!$Z$9:$AN$9,0))</f>
        <v>0</v>
      </c>
      <c r="AQ190" cm="1">
        <f t="array" ref="AQ190">INDEX(Capacity!$Z$10:$AN$109,COLUMN(AP2),MATCH('Capacity Backing (Hide)'!$A190,Capacity!$Z$9:$AN$9,0))</f>
        <v>0</v>
      </c>
      <c r="AR190" cm="1">
        <f t="array" ref="AR190">INDEX(Capacity!$Z$10:$AN$109,COLUMN(AQ2),MATCH('Capacity Backing (Hide)'!$A190,Capacity!$Z$9:$AN$9,0))</f>
        <v>0</v>
      </c>
      <c r="AS190" cm="1">
        <f t="array" ref="AS190">INDEX(Capacity!$Z$10:$AN$109,COLUMN(AR2),MATCH('Capacity Backing (Hide)'!$A190,Capacity!$Z$9:$AN$9,0))</f>
        <v>0</v>
      </c>
      <c r="AT190" cm="1">
        <f t="array" ref="AT190">INDEX(Capacity!$Z$10:$AN$109,COLUMN(AS2),MATCH('Capacity Backing (Hide)'!$A190,Capacity!$Z$9:$AN$9,0))</f>
        <v>0</v>
      </c>
      <c r="AU190" cm="1">
        <f t="array" ref="AU190">INDEX(Capacity!$Z$10:$AN$109,COLUMN(AT2),MATCH('Capacity Backing (Hide)'!$A190,Capacity!$Z$9:$AN$9,0))</f>
        <v>0</v>
      </c>
      <c r="AV190" cm="1">
        <f t="array" ref="AV190">INDEX(Capacity!$Z$10:$AN$109,COLUMN(AU2),MATCH('Capacity Backing (Hide)'!$A190,Capacity!$Z$9:$AN$9,0))</f>
        <v>0</v>
      </c>
      <c r="AW190" cm="1">
        <f t="array" ref="AW190">INDEX(Capacity!$Z$10:$AN$109,COLUMN(AV2),MATCH('Capacity Backing (Hide)'!$A190,Capacity!$Z$9:$AN$9,0))</f>
        <v>0</v>
      </c>
      <c r="AX190" cm="1">
        <f t="array" ref="AX190">INDEX(Capacity!$Z$10:$AN$109,COLUMN(AW2),MATCH('Capacity Backing (Hide)'!$A190,Capacity!$Z$9:$AN$9,0))</f>
        <v>0</v>
      </c>
      <c r="AY190" cm="1">
        <f t="array" ref="AY190">INDEX(Capacity!$Z$10:$AN$109,COLUMN(AX2),MATCH('Capacity Backing (Hide)'!$A190,Capacity!$Z$9:$AN$9,0))</f>
        <v>0</v>
      </c>
      <c r="AZ190" cm="1">
        <f t="array" ref="AZ190">INDEX(Capacity!$Z$10:$AN$109,COLUMN(AY2),MATCH('Capacity Backing (Hide)'!$A190,Capacity!$Z$9:$AN$9,0))</f>
        <v>0</v>
      </c>
      <c r="BA190" cm="1">
        <f t="array" ref="BA190">INDEX(Capacity!$Z$10:$AN$109,COLUMN(AZ2),MATCH('Capacity Backing (Hide)'!$A190,Capacity!$Z$9:$AN$9,0))</f>
        <v>0</v>
      </c>
      <c r="BB190" cm="1">
        <f t="array" ref="BB190">INDEX(Capacity!$Z$10:$AN$109,COLUMN(BA2),MATCH('Capacity Backing (Hide)'!$A190,Capacity!$Z$9:$AN$9,0))</f>
        <v>0</v>
      </c>
      <c r="BC190" cm="1">
        <f t="array" ref="BC190">INDEX(Capacity!$Z$10:$AN$109,COLUMN(BB2),MATCH('Capacity Backing (Hide)'!$A190,Capacity!$Z$9:$AN$9,0))</f>
        <v>0</v>
      </c>
      <c r="BD190" cm="1">
        <f t="array" ref="BD190">INDEX(Capacity!$Z$10:$AN$109,COLUMN(BC2),MATCH('Capacity Backing (Hide)'!$A190,Capacity!$Z$9:$AN$9,0))</f>
        <v>0</v>
      </c>
      <c r="BE190" cm="1">
        <f t="array" ref="BE190">INDEX(Capacity!$Z$10:$AN$109,COLUMN(BD2),MATCH('Capacity Backing (Hide)'!$A190,Capacity!$Z$9:$AN$9,0))</f>
        <v>0</v>
      </c>
      <c r="BF190" cm="1">
        <f t="array" ref="BF190">INDEX(Capacity!$Z$10:$AN$109,COLUMN(BE2),MATCH('Capacity Backing (Hide)'!$A190,Capacity!$Z$9:$AN$9,0))</f>
        <v>0</v>
      </c>
      <c r="BG190" cm="1">
        <f t="array" ref="BG190">INDEX(Capacity!$Z$10:$AN$109,COLUMN(BF2),MATCH('Capacity Backing (Hide)'!$A190,Capacity!$Z$9:$AN$9,0))</f>
        <v>0</v>
      </c>
      <c r="BH190" cm="1">
        <f t="array" ref="BH190">INDEX(Capacity!$Z$10:$AN$109,COLUMN(BG2),MATCH('Capacity Backing (Hide)'!$A190,Capacity!$Z$9:$AN$9,0))</f>
        <v>0</v>
      </c>
      <c r="BI190" cm="1">
        <f t="array" ref="BI190">INDEX(Capacity!$Z$10:$AN$109,COLUMN(BH2),MATCH('Capacity Backing (Hide)'!$A190,Capacity!$Z$9:$AN$9,0))</f>
        <v>0</v>
      </c>
      <c r="BJ190" cm="1">
        <f t="array" ref="BJ190">INDEX(Capacity!$Z$10:$AN$109,COLUMN(BI2),MATCH('Capacity Backing (Hide)'!$A190,Capacity!$Z$9:$AN$9,0))</f>
        <v>0</v>
      </c>
      <c r="BK190" cm="1">
        <f t="array" ref="BK190">INDEX(Capacity!$Z$10:$AN$109,COLUMN(BJ2),MATCH('Capacity Backing (Hide)'!$A190,Capacity!$Z$9:$AN$9,0))</f>
        <v>0</v>
      </c>
      <c r="BL190" cm="1">
        <f t="array" ref="BL190">INDEX(Capacity!$Z$10:$AN$109,COLUMN(BK2),MATCH('Capacity Backing (Hide)'!$A190,Capacity!$Z$9:$AN$9,0))</f>
        <v>0</v>
      </c>
      <c r="BM190" cm="1">
        <f t="array" ref="BM190">INDEX(Capacity!$Z$10:$AN$109,COLUMN(BL2),MATCH('Capacity Backing (Hide)'!$A190,Capacity!$Z$9:$AN$9,0))</f>
        <v>0</v>
      </c>
      <c r="BN190" cm="1">
        <f t="array" ref="BN190">INDEX(Capacity!$Z$10:$AN$109,COLUMN(BM2),MATCH('Capacity Backing (Hide)'!$A190,Capacity!$Z$9:$AN$9,0))</f>
        <v>0</v>
      </c>
      <c r="BO190" cm="1">
        <f t="array" ref="BO190">INDEX(Capacity!$Z$10:$AN$109,COLUMN(BN2),MATCH('Capacity Backing (Hide)'!$A190,Capacity!$Z$9:$AN$9,0))</f>
        <v>0</v>
      </c>
      <c r="BP190" cm="1">
        <f t="array" ref="BP190">INDEX(Capacity!$Z$10:$AN$109,COLUMN(BO2),MATCH('Capacity Backing (Hide)'!$A190,Capacity!$Z$9:$AN$9,0))</f>
        <v>0</v>
      </c>
      <c r="BQ190" cm="1">
        <f t="array" ref="BQ190">INDEX(Capacity!$Z$10:$AN$109,COLUMN(BP2),MATCH('Capacity Backing (Hide)'!$A190,Capacity!$Z$9:$AN$9,0))</f>
        <v>0</v>
      </c>
      <c r="BR190" cm="1">
        <f t="array" ref="BR190">INDEX(Capacity!$Z$10:$AN$109,COLUMN(BQ2),MATCH('Capacity Backing (Hide)'!$A190,Capacity!$Z$9:$AN$9,0))</f>
        <v>0</v>
      </c>
      <c r="BS190" cm="1">
        <f t="array" ref="BS190">INDEX(Capacity!$Z$10:$AN$109,COLUMN(BR2),MATCH('Capacity Backing (Hide)'!$A190,Capacity!$Z$9:$AN$9,0))</f>
        <v>0</v>
      </c>
      <c r="BT190" cm="1">
        <f t="array" ref="BT190">INDEX(Capacity!$Z$10:$AN$109,COLUMN(BS2),MATCH('Capacity Backing (Hide)'!$A190,Capacity!$Z$9:$AN$9,0))</f>
        <v>0</v>
      </c>
      <c r="BU190" cm="1">
        <f t="array" ref="BU190">INDEX(Capacity!$Z$10:$AN$109,COLUMN(BT2),MATCH('Capacity Backing (Hide)'!$A190,Capacity!$Z$9:$AN$9,0))</f>
        <v>0</v>
      </c>
      <c r="BV190" cm="1">
        <f t="array" ref="BV190">INDEX(Capacity!$Z$10:$AN$109,COLUMN(BU2),MATCH('Capacity Backing (Hide)'!$A190,Capacity!$Z$9:$AN$9,0))</f>
        <v>0</v>
      </c>
      <c r="BW190" cm="1">
        <f t="array" ref="BW190">INDEX(Capacity!$Z$10:$AN$109,COLUMN(BV2),MATCH('Capacity Backing (Hide)'!$A190,Capacity!$Z$9:$AN$9,0))</f>
        <v>0</v>
      </c>
      <c r="BX190" cm="1">
        <f t="array" ref="BX190">INDEX(Capacity!$Z$10:$AN$109,COLUMN(BW2),MATCH('Capacity Backing (Hide)'!$A190,Capacity!$Z$9:$AN$9,0))</f>
        <v>0</v>
      </c>
      <c r="BY190" cm="1">
        <f t="array" ref="BY190">INDEX(Capacity!$Z$10:$AN$109,COLUMN(BX2),MATCH('Capacity Backing (Hide)'!$A190,Capacity!$Z$9:$AN$9,0))</f>
        <v>0</v>
      </c>
      <c r="BZ190" cm="1">
        <f t="array" ref="BZ190">INDEX(Capacity!$Z$10:$AN$109,COLUMN(BY2),MATCH('Capacity Backing (Hide)'!$A190,Capacity!$Z$9:$AN$9,0))</f>
        <v>0</v>
      </c>
      <c r="CA190" cm="1">
        <f t="array" ref="CA190">INDEX(Capacity!$Z$10:$AN$109,COLUMN(BZ2),MATCH('Capacity Backing (Hide)'!$A190,Capacity!$Z$9:$AN$9,0))</f>
        <v>0</v>
      </c>
      <c r="CB190" cm="1">
        <f t="array" ref="CB190">INDEX(Capacity!$Z$10:$AN$109,COLUMN(CA2),MATCH('Capacity Backing (Hide)'!$A190,Capacity!$Z$9:$AN$9,0))</f>
        <v>0</v>
      </c>
      <c r="CC190" cm="1">
        <f t="array" ref="CC190">INDEX(Capacity!$Z$10:$AN$109,COLUMN(CB2),MATCH('Capacity Backing (Hide)'!$A190,Capacity!$Z$9:$AN$9,0))</f>
        <v>0</v>
      </c>
      <c r="CD190" cm="1">
        <f t="array" ref="CD190">INDEX(Capacity!$Z$10:$AN$109,COLUMN(CC2),MATCH('Capacity Backing (Hide)'!$A190,Capacity!$Z$9:$AN$9,0))</f>
        <v>0</v>
      </c>
      <c r="CE190" cm="1">
        <f t="array" ref="CE190">INDEX(Capacity!$Z$10:$AN$109,COLUMN(CD2),MATCH('Capacity Backing (Hide)'!$A190,Capacity!$Z$9:$AN$9,0))</f>
        <v>0</v>
      </c>
      <c r="CF190" cm="1">
        <f t="array" ref="CF190">INDEX(Capacity!$Z$10:$AN$109,COLUMN(CE2),MATCH('Capacity Backing (Hide)'!$A190,Capacity!$Z$9:$AN$9,0))</f>
        <v>0</v>
      </c>
      <c r="CG190" cm="1">
        <f t="array" ref="CG190">INDEX(Capacity!$Z$10:$AN$109,COLUMN(CF2),MATCH('Capacity Backing (Hide)'!$A190,Capacity!$Z$9:$AN$9,0))</f>
        <v>0</v>
      </c>
      <c r="CH190" cm="1">
        <f t="array" ref="CH190">INDEX(Capacity!$Z$10:$AN$109,COLUMN(CG2),MATCH('Capacity Backing (Hide)'!$A190,Capacity!$Z$9:$AN$9,0))</f>
        <v>0</v>
      </c>
      <c r="CI190" cm="1">
        <f t="array" ref="CI190">INDEX(Capacity!$Z$10:$AN$109,COLUMN(CH2),MATCH('Capacity Backing (Hide)'!$A190,Capacity!$Z$9:$AN$9,0))</f>
        <v>0</v>
      </c>
      <c r="CJ190" cm="1">
        <f t="array" ref="CJ190">INDEX(Capacity!$Z$10:$AN$109,COLUMN(CI2),MATCH('Capacity Backing (Hide)'!$A190,Capacity!$Z$9:$AN$9,0))</f>
        <v>0</v>
      </c>
      <c r="CK190" cm="1">
        <f t="array" ref="CK190">INDEX(Capacity!$Z$10:$AN$109,COLUMN(CJ2),MATCH('Capacity Backing (Hide)'!$A190,Capacity!$Z$9:$AN$9,0))</f>
        <v>0</v>
      </c>
      <c r="CL190" cm="1">
        <f t="array" ref="CL190">INDEX(Capacity!$Z$10:$AN$109,COLUMN(CK2),MATCH('Capacity Backing (Hide)'!$A190,Capacity!$Z$9:$AN$9,0))</f>
        <v>0</v>
      </c>
      <c r="CM190" cm="1">
        <f t="array" ref="CM190">INDEX(Capacity!$Z$10:$AN$109,COLUMN(CL2),MATCH('Capacity Backing (Hide)'!$A190,Capacity!$Z$9:$AN$9,0))</f>
        <v>0</v>
      </c>
      <c r="CN190" cm="1">
        <f t="array" ref="CN190">INDEX(Capacity!$Z$10:$AN$109,COLUMN(CM2),MATCH('Capacity Backing (Hide)'!$A190,Capacity!$Z$9:$AN$9,0))</f>
        <v>0</v>
      </c>
      <c r="CO190" cm="1">
        <f t="array" ref="CO190">INDEX(Capacity!$Z$10:$AN$109,COLUMN(CN2),MATCH('Capacity Backing (Hide)'!$A190,Capacity!$Z$9:$AN$9,0))</f>
        <v>0</v>
      </c>
      <c r="CP190" cm="1">
        <f t="array" ref="CP190">INDEX(Capacity!$Z$10:$AN$109,COLUMN(CO2),MATCH('Capacity Backing (Hide)'!$A190,Capacity!$Z$9:$AN$9,0))</f>
        <v>0</v>
      </c>
      <c r="CQ190" cm="1">
        <f t="array" ref="CQ190">INDEX(Capacity!$Z$10:$AN$109,COLUMN(CP2),MATCH('Capacity Backing (Hide)'!$A190,Capacity!$Z$9:$AN$9,0))</f>
        <v>0</v>
      </c>
      <c r="CR190" cm="1">
        <f t="array" ref="CR190">INDEX(Capacity!$Z$10:$AN$109,COLUMN(CQ2),MATCH('Capacity Backing (Hide)'!$A190,Capacity!$Z$9:$AN$9,0))</f>
        <v>0</v>
      </c>
      <c r="CS190" cm="1">
        <f t="array" ref="CS190">INDEX(Capacity!$Z$10:$AN$109,COLUMN(CR2),MATCH('Capacity Backing (Hide)'!$A190,Capacity!$Z$9:$AN$9,0))</f>
        <v>0</v>
      </c>
      <c r="CT190" cm="1">
        <f t="array" ref="CT190">INDEX(Capacity!$Z$10:$AN$109,COLUMN(CS2),MATCH('Capacity Backing (Hide)'!$A190,Capacity!$Z$9:$AN$9,0))</f>
        <v>0</v>
      </c>
      <c r="CU190" cm="1">
        <f t="array" ref="CU190">INDEX(Capacity!$Z$10:$AN$109,COLUMN(CT2),MATCH('Capacity Backing (Hide)'!$A190,Capacity!$Z$9:$AN$9,0))</f>
        <v>0</v>
      </c>
      <c r="CV190" cm="1">
        <f t="array" ref="CV190">INDEX(Capacity!$Z$10:$AN$109,COLUMN(CU2),MATCH('Capacity Backing (Hide)'!$A190,Capacity!$Z$9:$AN$9,0))</f>
        <v>0</v>
      </c>
      <c r="CW190" cm="1">
        <f t="array" ref="CW190">INDEX(Capacity!$Z$10:$AN$109,COLUMN(CV2),MATCH('Capacity Backing (Hide)'!$A190,Capacity!$Z$9:$AN$9,0))</f>
        <v>0</v>
      </c>
    </row>
    <row r="191" spans="1:101" x14ac:dyDescent="0.35">
      <c r="A191" s="2" t="str" cm="1">
        <f t="array" ref="A191">INDEX('Data Validation (Hide)'!$B$2:$B$16,ROW(A3),1)</f>
        <v>Caseload 3</v>
      </c>
      <c r="B191" cm="1">
        <f t="array" ref="B191">INDEX(Capacity!$Z$10:$AN$109,COLUMN(A3),MATCH('Capacity Backing (Hide)'!$A191,Capacity!$Z$9:$AN$9,0))</f>
        <v>0</v>
      </c>
      <c r="C191" cm="1">
        <f t="array" ref="C191">INDEX(Capacity!$Z$10:$AN$109,COLUMN(B3),MATCH('Capacity Backing (Hide)'!$A191,Capacity!$Z$9:$AN$9,0))</f>
        <v>0</v>
      </c>
      <c r="D191" cm="1">
        <f t="array" ref="D191">INDEX(Capacity!$Z$10:$AN$109,COLUMN(C3),MATCH('Capacity Backing (Hide)'!$A191,Capacity!$Z$9:$AN$9,0))</f>
        <v>0</v>
      </c>
      <c r="E191" cm="1">
        <f t="array" ref="E191">INDEX(Capacity!$Z$10:$AN$109,COLUMN(D3),MATCH('Capacity Backing (Hide)'!$A191,Capacity!$Z$9:$AN$9,0))</f>
        <v>0</v>
      </c>
      <c r="F191" cm="1">
        <f t="array" ref="F191">INDEX(Capacity!$Z$10:$AN$109,COLUMN(E3),MATCH('Capacity Backing (Hide)'!$A191,Capacity!$Z$9:$AN$9,0))</f>
        <v>0</v>
      </c>
      <c r="G191" cm="1">
        <f t="array" ref="G191">INDEX(Capacity!$Z$10:$AN$109,COLUMN(F3),MATCH('Capacity Backing (Hide)'!$A191,Capacity!$Z$9:$AN$9,0))</f>
        <v>0</v>
      </c>
      <c r="H191" cm="1">
        <f t="array" ref="H191">INDEX(Capacity!$Z$10:$AN$109,COLUMN(G3),MATCH('Capacity Backing (Hide)'!$A191,Capacity!$Z$9:$AN$9,0))</f>
        <v>0</v>
      </c>
      <c r="I191" cm="1">
        <f t="array" ref="I191">INDEX(Capacity!$Z$10:$AN$109,COLUMN(H3),MATCH('Capacity Backing (Hide)'!$A191,Capacity!$Z$9:$AN$9,0))</f>
        <v>0</v>
      </c>
      <c r="J191" cm="1">
        <f t="array" ref="J191">INDEX(Capacity!$Z$10:$AN$109,COLUMN(I3),MATCH('Capacity Backing (Hide)'!$A191,Capacity!$Z$9:$AN$9,0))</f>
        <v>0</v>
      </c>
      <c r="K191" cm="1">
        <f t="array" ref="K191">INDEX(Capacity!$Z$10:$AN$109,COLUMN(J3),MATCH('Capacity Backing (Hide)'!$A191,Capacity!$Z$9:$AN$9,0))</f>
        <v>0</v>
      </c>
      <c r="L191" cm="1">
        <f t="array" ref="L191">INDEX(Capacity!$Z$10:$AN$109,COLUMN(K3),MATCH('Capacity Backing (Hide)'!$A191,Capacity!$Z$9:$AN$9,0))</f>
        <v>0</v>
      </c>
      <c r="M191" cm="1">
        <f t="array" ref="M191">INDEX(Capacity!$Z$10:$AN$109,COLUMN(L3),MATCH('Capacity Backing (Hide)'!$A191,Capacity!$Z$9:$AN$9,0))</f>
        <v>0</v>
      </c>
      <c r="N191" cm="1">
        <f t="array" ref="N191">INDEX(Capacity!$Z$10:$AN$109,COLUMN(M3),MATCH('Capacity Backing (Hide)'!$A191,Capacity!$Z$9:$AN$9,0))</f>
        <v>0</v>
      </c>
      <c r="O191" cm="1">
        <f t="array" ref="O191">INDEX(Capacity!$Z$10:$AN$109,COLUMN(N3),MATCH('Capacity Backing (Hide)'!$A191,Capacity!$Z$9:$AN$9,0))</f>
        <v>0</v>
      </c>
      <c r="P191" cm="1">
        <f t="array" ref="P191">INDEX(Capacity!$Z$10:$AN$109,COLUMN(O3),MATCH('Capacity Backing (Hide)'!$A191,Capacity!$Z$9:$AN$9,0))</f>
        <v>0</v>
      </c>
      <c r="Q191" cm="1">
        <f t="array" ref="Q191">INDEX(Capacity!$Z$10:$AN$109,COLUMN(P3),MATCH('Capacity Backing (Hide)'!$A191,Capacity!$Z$9:$AN$9,0))</f>
        <v>0</v>
      </c>
      <c r="R191" cm="1">
        <f t="array" ref="R191">INDEX(Capacity!$Z$10:$AN$109,COLUMN(Q3),MATCH('Capacity Backing (Hide)'!$A191,Capacity!$Z$9:$AN$9,0))</f>
        <v>0</v>
      </c>
      <c r="S191" cm="1">
        <f t="array" ref="S191">INDEX(Capacity!$Z$10:$AN$109,COLUMN(R3),MATCH('Capacity Backing (Hide)'!$A191,Capacity!$Z$9:$AN$9,0))</f>
        <v>0</v>
      </c>
      <c r="T191" cm="1">
        <f t="array" ref="T191">INDEX(Capacity!$Z$10:$AN$109,COLUMN(S3),MATCH('Capacity Backing (Hide)'!$A191,Capacity!$Z$9:$AN$9,0))</f>
        <v>0</v>
      </c>
      <c r="U191" cm="1">
        <f t="array" ref="U191">INDEX(Capacity!$Z$10:$AN$109,COLUMN(T3),MATCH('Capacity Backing (Hide)'!$A191,Capacity!$Z$9:$AN$9,0))</f>
        <v>0</v>
      </c>
      <c r="V191" cm="1">
        <f t="array" ref="V191">INDEX(Capacity!$Z$10:$AN$109,COLUMN(U3),MATCH('Capacity Backing (Hide)'!$A191,Capacity!$Z$9:$AN$9,0))</f>
        <v>0</v>
      </c>
      <c r="W191" cm="1">
        <f t="array" ref="W191">INDEX(Capacity!$Z$10:$AN$109,COLUMN(V3),MATCH('Capacity Backing (Hide)'!$A191,Capacity!$Z$9:$AN$9,0))</f>
        <v>0</v>
      </c>
      <c r="X191" cm="1">
        <f t="array" ref="X191">INDEX(Capacity!$Z$10:$AN$109,COLUMN(W3),MATCH('Capacity Backing (Hide)'!$A191,Capacity!$Z$9:$AN$9,0))</f>
        <v>0</v>
      </c>
      <c r="Y191" cm="1">
        <f t="array" ref="Y191">INDEX(Capacity!$Z$10:$AN$109,COLUMN(X3),MATCH('Capacity Backing (Hide)'!$A191,Capacity!$Z$9:$AN$9,0))</f>
        <v>0</v>
      </c>
      <c r="Z191" cm="1">
        <f t="array" ref="Z191">INDEX(Capacity!$Z$10:$AN$109,COLUMN(Y3),MATCH('Capacity Backing (Hide)'!$A191,Capacity!$Z$9:$AN$9,0))</f>
        <v>0</v>
      </c>
      <c r="AA191" cm="1">
        <f t="array" ref="AA191">INDEX(Capacity!$Z$10:$AN$109,COLUMN(Z3),MATCH('Capacity Backing (Hide)'!$A191,Capacity!$Z$9:$AN$9,0))</f>
        <v>0</v>
      </c>
      <c r="AB191" cm="1">
        <f t="array" ref="AB191">INDEX(Capacity!$Z$10:$AN$109,COLUMN(AA3),MATCH('Capacity Backing (Hide)'!$A191,Capacity!$Z$9:$AN$9,0))</f>
        <v>0</v>
      </c>
      <c r="AC191" cm="1">
        <f t="array" ref="AC191">INDEX(Capacity!$Z$10:$AN$109,COLUMN(AB3),MATCH('Capacity Backing (Hide)'!$A191,Capacity!$Z$9:$AN$9,0))</f>
        <v>0</v>
      </c>
      <c r="AD191" cm="1">
        <f t="array" ref="AD191">INDEX(Capacity!$Z$10:$AN$109,COLUMN(AC3),MATCH('Capacity Backing (Hide)'!$A191,Capacity!$Z$9:$AN$9,0))</f>
        <v>0</v>
      </c>
      <c r="AE191" cm="1">
        <f t="array" ref="AE191">INDEX(Capacity!$Z$10:$AN$109,COLUMN(AD3),MATCH('Capacity Backing (Hide)'!$A191,Capacity!$Z$9:$AN$9,0))</f>
        <v>0</v>
      </c>
      <c r="AF191" cm="1">
        <f t="array" ref="AF191">INDEX(Capacity!$Z$10:$AN$109,COLUMN(AE3),MATCH('Capacity Backing (Hide)'!$A191,Capacity!$Z$9:$AN$9,0))</f>
        <v>0</v>
      </c>
      <c r="AG191" cm="1">
        <f t="array" ref="AG191">INDEX(Capacity!$Z$10:$AN$109,COLUMN(AF3),MATCH('Capacity Backing (Hide)'!$A191,Capacity!$Z$9:$AN$9,0))</f>
        <v>0</v>
      </c>
      <c r="AH191" cm="1">
        <f t="array" ref="AH191">INDEX(Capacity!$Z$10:$AN$109,COLUMN(AG3),MATCH('Capacity Backing (Hide)'!$A191,Capacity!$Z$9:$AN$9,0))</f>
        <v>0</v>
      </c>
      <c r="AI191" cm="1">
        <f t="array" ref="AI191">INDEX(Capacity!$Z$10:$AN$109,COLUMN(AH3),MATCH('Capacity Backing (Hide)'!$A191,Capacity!$Z$9:$AN$9,0))</f>
        <v>0</v>
      </c>
      <c r="AJ191" cm="1">
        <f t="array" ref="AJ191">INDEX(Capacity!$Z$10:$AN$109,COLUMN(AI3),MATCH('Capacity Backing (Hide)'!$A191,Capacity!$Z$9:$AN$9,0))</f>
        <v>0</v>
      </c>
      <c r="AK191" cm="1">
        <f t="array" ref="AK191">INDEX(Capacity!$Z$10:$AN$109,COLUMN(AJ3),MATCH('Capacity Backing (Hide)'!$A191,Capacity!$Z$9:$AN$9,0))</f>
        <v>0</v>
      </c>
      <c r="AL191" cm="1">
        <f t="array" ref="AL191">INDEX(Capacity!$Z$10:$AN$109,COLUMN(AK3),MATCH('Capacity Backing (Hide)'!$A191,Capacity!$Z$9:$AN$9,0))</f>
        <v>0</v>
      </c>
      <c r="AM191" cm="1">
        <f t="array" ref="AM191">INDEX(Capacity!$Z$10:$AN$109,COLUMN(AL3),MATCH('Capacity Backing (Hide)'!$A191,Capacity!$Z$9:$AN$9,0))</f>
        <v>0</v>
      </c>
      <c r="AN191" cm="1">
        <f t="array" ref="AN191">INDEX(Capacity!$Z$10:$AN$109,COLUMN(AM3),MATCH('Capacity Backing (Hide)'!$A191,Capacity!$Z$9:$AN$9,0))</f>
        <v>0</v>
      </c>
      <c r="AO191" cm="1">
        <f t="array" ref="AO191">INDEX(Capacity!$Z$10:$AN$109,COLUMN(AN3),MATCH('Capacity Backing (Hide)'!$A191,Capacity!$Z$9:$AN$9,0))</f>
        <v>0</v>
      </c>
      <c r="AP191" cm="1">
        <f t="array" ref="AP191">INDEX(Capacity!$Z$10:$AN$109,COLUMN(AO3),MATCH('Capacity Backing (Hide)'!$A191,Capacity!$Z$9:$AN$9,0))</f>
        <v>0</v>
      </c>
      <c r="AQ191" cm="1">
        <f t="array" ref="AQ191">INDEX(Capacity!$Z$10:$AN$109,COLUMN(AP3),MATCH('Capacity Backing (Hide)'!$A191,Capacity!$Z$9:$AN$9,0))</f>
        <v>0</v>
      </c>
      <c r="AR191" cm="1">
        <f t="array" ref="AR191">INDEX(Capacity!$Z$10:$AN$109,COLUMN(AQ3),MATCH('Capacity Backing (Hide)'!$A191,Capacity!$Z$9:$AN$9,0))</f>
        <v>0</v>
      </c>
      <c r="AS191" cm="1">
        <f t="array" ref="AS191">INDEX(Capacity!$Z$10:$AN$109,COLUMN(AR3),MATCH('Capacity Backing (Hide)'!$A191,Capacity!$Z$9:$AN$9,0))</f>
        <v>0</v>
      </c>
      <c r="AT191" cm="1">
        <f t="array" ref="AT191">INDEX(Capacity!$Z$10:$AN$109,COLUMN(AS3),MATCH('Capacity Backing (Hide)'!$A191,Capacity!$Z$9:$AN$9,0))</f>
        <v>0</v>
      </c>
      <c r="AU191" cm="1">
        <f t="array" ref="AU191">INDEX(Capacity!$Z$10:$AN$109,COLUMN(AT3),MATCH('Capacity Backing (Hide)'!$A191,Capacity!$Z$9:$AN$9,0))</f>
        <v>0</v>
      </c>
      <c r="AV191" cm="1">
        <f t="array" ref="AV191">INDEX(Capacity!$Z$10:$AN$109,COLUMN(AU3),MATCH('Capacity Backing (Hide)'!$A191,Capacity!$Z$9:$AN$9,0))</f>
        <v>0</v>
      </c>
      <c r="AW191" cm="1">
        <f t="array" ref="AW191">INDEX(Capacity!$Z$10:$AN$109,COLUMN(AV3),MATCH('Capacity Backing (Hide)'!$A191,Capacity!$Z$9:$AN$9,0))</f>
        <v>0</v>
      </c>
      <c r="AX191" cm="1">
        <f t="array" ref="AX191">INDEX(Capacity!$Z$10:$AN$109,COLUMN(AW3),MATCH('Capacity Backing (Hide)'!$A191,Capacity!$Z$9:$AN$9,0))</f>
        <v>0</v>
      </c>
      <c r="AY191" cm="1">
        <f t="array" ref="AY191">INDEX(Capacity!$Z$10:$AN$109,COLUMN(AX3),MATCH('Capacity Backing (Hide)'!$A191,Capacity!$Z$9:$AN$9,0))</f>
        <v>0</v>
      </c>
      <c r="AZ191" cm="1">
        <f t="array" ref="AZ191">INDEX(Capacity!$Z$10:$AN$109,COLUMN(AY3),MATCH('Capacity Backing (Hide)'!$A191,Capacity!$Z$9:$AN$9,0))</f>
        <v>0</v>
      </c>
      <c r="BA191" cm="1">
        <f t="array" ref="BA191">INDEX(Capacity!$Z$10:$AN$109,COLUMN(AZ3),MATCH('Capacity Backing (Hide)'!$A191,Capacity!$Z$9:$AN$9,0))</f>
        <v>0</v>
      </c>
      <c r="BB191" cm="1">
        <f t="array" ref="BB191">INDEX(Capacity!$Z$10:$AN$109,COLUMN(BA3),MATCH('Capacity Backing (Hide)'!$A191,Capacity!$Z$9:$AN$9,0))</f>
        <v>0</v>
      </c>
      <c r="BC191" cm="1">
        <f t="array" ref="BC191">INDEX(Capacity!$Z$10:$AN$109,COLUMN(BB3),MATCH('Capacity Backing (Hide)'!$A191,Capacity!$Z$9:$AN$9,0))</f>
        <v>0</v>
      </c>
      <c r="BD191" cm="1">
        <f t="array" ref="BD191">INDEX(Capacity!$Z$10:$AN$109,COLUMN(BC3),MATCH('Capacity Backing (Hide)'!$A191,Capacity!$Z$9:$AN$9,0))</f>
        <v>0</v>
      </c>
      <c r="BE191" cm="1">
        <f t="array" ref="BE191">INDEX(Capacity!$Z$10:$AN$109,COLUMN(BD3),MATCH('Capacity Backing (Hide)'!$A191,Capacity!$Z$9:$AN$9,0))</f>
        <v>0</v>
      </c>
      <c r="BF191" cm="1">
        <f t="array" ref="BF191">INDEX(Capacity!$Z$10:$AN$109,COLUMN(BE3),MATCH('Capacity Backing (Hide)'!$A191,Capacity!$Z$9:$AN$9,0))</f>
        <v>0</v>
      </c>
      <c r="BG191" cm="1">
        <f t="array" ref="BG191">INDEX(Capacity!$Z$10:$AN$109,COLUMN(BF3),MATCH('Capacity Backing (Hide)'!$A191,Capacity!$Z$9:$AN$9,0))</f>
        <v>0</v>
      </c>
      <c r="BH191" cm="1">
        <f t="array" ref="BH191">INDEX(Capacity!$Z$10:$AN$109,COLUMN(BG3),MATCH('Capacity Backing (Hide)'!$A191,Capacity!$Z$9:$AN$9,0))</f>
        <v>0</v>
      </c>
      <c r="BI191" cm="1">
        <f t="array" ref="BI191">INDEX(Capacity!$Z$10:$AN$109,COLUMN(BH3),MATCH('Capacity Backing (Hide)'!$A191,Capacity!$Z$9:$AN$9,0))</f>
        <v>0</v>
      </c>
      <c r="BJ191" cm="1">
        <f t="array" ref="BJ191">INDEX(Capacity!$Z$10:$AN$109,COLUMN(BI3),MATCH('Capacity Backing (Hide)'!$A191,Capacity!$Z$9:$AN$9,0))</f>
        <v>0</v>
      </c>
      <c r="BK191" cm="1">
        <f t="array" ref="BK191">INDEX(Capacity!$Z$10:$AN$109,COLUMN(BJ3),MATCH('Capacity Backing (Hide)'!$A191,Capacity!$Z$9:$AN$9,0))</f>
        <v>0</v>
      </c>
      <c r="BL191" cm="1">
        <f t="array" ref="BL191">INDEX(Capacity!$Z$10:$AN$109,COLUMN(BK3),MATCH('Capacity Backing (Hide)'!$A191,Capacity!$Z$9:$AN$9,0))</f>
        <v>0</v>
      </c>
      <c r="BM191" cm="1">
        <f t="array" ref="BM191">INDEX(Capacity!$Z$10:$AN$109,COLUMN(BL3),MATCH('Capacity Backing (Hide)'!$A191,Capacity!$Z$9:$AN$9,0))</f>
        <v>0</v>
      </c>
      <c r="BN191" cm="1">
        <f t="array" ref="BN191">INDEX(Capacity!$Z$10:$AN$109,COLUMN(BM3),MATCH('Capacity Backing (Hide)'!$A191,Capacity!$Z$9:$AN$9,0))</f>
        <v>0</v>
      </c>
      <c r="BO191" cm="1">
        <f t="array" ref="BO191">INDEX(Capacity!$Z$10:$AN$109,COLUMN(BN3),MATCH('Capacity Backing (Hide)'!$A191,Capacity!$Z$9:$AN$9,0))</f>
        <v>0</v>
      </c>
      <c r="BP191" cm="1">
        <f t="array" ref="BP191">INDEX(Capacity!$Z$10:$AN$109,COLUMN(BO3),MATCH('Capacity Backing (Hide)'!$A191,Capacity!$Z$9:$AN$9,0))</f>
        <v>0</v>
      </c>
      <c r="BQ191" cm="1">
        <f t="array" ref="BQ191">INDEX(Capacity!$Z$10:$AN$109,COLUMN(BP3),MATCH('Capacity Backing (Hide)'!$A191,Capacity!$Z$9:$AN$9,0))</f>
        <v>0</v>
      </c>
      <c r="BR191" cm="1">
        <f t="array" ref="BR191">INDEX(Capacity!$Z$10:$AN$109,COLUMN(BQ3),MATCH('Capacity Backing (Hide)'!$A191,Capacity!$Z$9:$AN$9,0))</f>
        <v>0</v>
      </c>
      <c r="BS191" cm="1">
        <f t="array" ref="BS191">INDEX(Capacity!$Z$10:$AN$109,COLUMN(BR3),MATCH('Capacity Backing (Hide)'!$A191,Capacity!$Z$9:$AN$9,0))</f>
        <v>0</v>
      </c>
      <c r="BT191" cm="1">
        <f t="array" ref="BT191">INDEX(Capacity!$Z$10:$AN$109,COLUMN(BS3),MATCH('Capacity Backing (Hide)'!$A191,Capacity!$Z$9:$AN$9,0))</f>
        <v>0</v>
      </c>
      <c r="BU191" cm="1">
        <f t="array" ref="BU191">INDEX(Capacity!$Z$10:$AN$109,COLUMN(BT3),MATCH('Capacity Backing (Hide)'!$A191,Capacity!$Z$9:$AN$9,0))</f>
        <v>0</v>
      </c>
      <c r="BV191" cm="1">
        <f t="array" ref="BV191">INDEX(Capacity!$Z$10:$AN$109,COLUMN(BU3),MATCH('Capacity Backing (Hide)'!$A191,Capacity!$Z$9:$AN$9,0))</f>
        <v>0</v>
      </c>
      <c r="BW191" cm="1">
        <f t="array" ref="BW191">INDEX(Capacity!$Z$10:$AN$109,COLUMN(BV3),MATCH('Capacity Backing (Hide)'!$A191,Capacity!$Z$9:$AN$9,0))</f>
        <v>0</v>
      </c>
      <c r="BX191" cm="1">
        <f t="array" ref="BX191">INDEX(Capacity!$Z$10:$AN$109,COLUMN(BW3),MATCH('Capacity Backing (Hide)'!$A191,Capacity!$Z$9:$AN$9,0))</f>
        <v>0</v>
      </c>
      <c r="BY191" cm="1">
        <f t="array" ref="BY191">INDEX(Capacity!$Z$10:$AN$109,COLUMN(BX3),MATCH('Capacity Backing (Hide)'!$A191,Capacity!$Z$9:$AN$9,0))</f>
        <v>0</v>
      </c>
      <c r="BZ191" cm="1">
        <f t="array" ref="BZ191">INDEX(Capacity!$Z$10:$AN$109,COLUMN(BY3),MATCH('Capacity Backing (Hide)'!$A191,Capacity!$Z$9:$AN$9,0))</f>
        <v>0</v>
      </c>
      <c r="CA191" cm="1">
        <f t="array" ref="CA191">INDEX(Capacity!$Z$10:$AN$109,COLUMN(BZ3),MATCH('Capacity Backing (Hide)'!$A191,Capacity!$Z$9:$AN$9,0))</f>
        <v>0</v>
      </c>
      <c r="CB191" cm="1">
        <f t="array" ref="CB191">INDEX(Capacity!$Z$10:$AN$109,COLUMN(CA3),MATCH('Capacity Backing (Hide)'!$A191,Capacity!$Z$9:$AN$9,0))</f>
        <v>0</v>
      </c>
      <c r="CC191" cm="1">
        <f t="array" ref="CC191">INDEX(Capacity!$Z$10:$AN$109,COLUMN(CB3),MATCH('Capacity Backing (Hide)'!$A191,Capacity!$Z$9:$AN$9,0))</f>
        <v>0</v>
      </c>
      <c r="CD191" cm="1">
        <f t="array" ref="CD191">INDEX(Capacity!$Z$10:$AN$109,COLUMN(CC3),MATCH('Capacity Backing (Hide)'!$A191,Capacity!$Z$9:$AN$9,0))</f>
        <v>0</v>
      </c>
      <c r="CE191" cm="1">
        <f t="array" ref="CE191">INDEX(Capacity!$Z$10:$AN$109,COLUMN(CD3),MATCH('Capacity Backing (Hide)'!$A191,Capacity!$Z$9:$AN$9,0))</f>
        <v>0</v>
      </c>
      <c r="CF191" cm="1">
        <f t="array" ref="CF191">INDEX(Capacity!$Z$10:$AN$109,COLUMN(CE3),MATCH('Capacity Backing (Hide)'!$A191,Capacity!$Z$9:$AN$9,0))</f>
        <v>0</v>
      </c>
      <c r="CG191" cm="1">
        <f t="array" ref="CG191">INDEX(Capacity!$Z$10:$AN$109,COLUMN(CF3),MATCH('Capacity Backing (Hide)'!$A191,Capacity!$Z$9:$AN$9,0))</f>
        <v>0</v>
      </c>
      <c r="CH191" cm="1">
        <f t="array" ref="CH191">INDEX(Capacity!$Z$10:$AN$109,COLUMN(CG3),MATCH('Capacity Backing (Hide)'!$A191,Capacity!$Z$9:$AN$9,0))</f>
        <v>0</v>
      </c>
      <c r="CI191" cm="1">
        <f t="array" ref="CI191">INDEX(Capacity!$Z$10:$AN$109,COLUMN(CH3),MATCH('Capacity Backing (Hide)'!$A191,Capacity!$Z$9:$AN$9,0))</f>
        <v>0</v>
      </c>
      <c r="CJ191" cm="1">
        <f t="array" ref="CJ191">INDEX(Capacity!$Z$10:$AN$109,COLUMN(CI3),MATCH('Capacity Backing (Hide)'!$A191,Capacity!$Z$9:$AN$9,0))</f>
        <v>0</v>
      </c>
      <c r="CK191" cm="1">
        <f t="array" ref="CK191">INDEX(Capacity!$Z$10:$AN$109,COLUMN(CJ3),MATCH('Capacity Backing (Hide)'!$A191,Capacity!$Z$9:$AN$9,0))</f>
        <v>0</v>
      </c>
      <c r="CL191" cm="1">
        <f t="array" ref="CL191">INDEX(Capacity!$Z$10:$AN$109,COLUMN(CK3),MATCH('Capacity Backing (Hide)'!$A191,Capacity!$Z$9:$AN$9,0))</f>
        <v>0</v>
      </c>
      <c r="CM191" cm="1">
        <f t="array" ref="CM191">INDEX(Capacity!$Z$10:$AN$109,COLUMN(CL3),MATCH('Capacity Backing (Hide)'!$A191,Capacity!$Z$9:$AN$9,0))</f>
        <v>0</v>
      </c>
      <c r="CN191" cm="1">
        <f t="array" ref="CN191">INDEX(Capacity!$Z$10:$AN$109,COLUMN(CM3),MATCH('Capacity Backing (Hide)'!$A191,Capacity!$Z$9:$AN$9,0))</f>
        <v>0</v>
      </c>
      <c r="CO191" cm="1">
        <f t="array" ref="CO191">INDEX(Capacity!$Z$10:$AN$109,COLUMN(CN3),MATCH('Capacity Backing (Hide)'!$A191,Capacity!$Z$9:$AN$9,0))</f>
        <v>0</v>
      </c>
      <c r="CP191" cm="1">
        <f t="array" ref="CP191">INDEX(Capacity!$Z$10:$AN$109,COLUMN(CO3),MATCH('Capacity Backing (Hide)'!$A191,Capacity!$Z$9:$AN$9,0))</f>
        <v>0</v>
      </c>
      <c r="CQ191" cm="1">
        <f t="array" ref="CQ191">INDEX(Capacity!$Z$10:$AN$109,COLUMN(CP3),MATCH('Capacity Backing (Hide)'!$A191,Capacity!$Z$9:$AN$9,0))</f>
        <v>0</v>
      </c>
      <c r="CR191" cm="1">
        <f t="array" ref="CR191">INDEX(Capacity!$Z$10:$AN$109,COLUMN(CQ3),MATCH('Capacity Backing (Hide)'!$A191,Capacity!$Z$9:$AN$9,0))</f>
        <v>0</v>
      </c>
      <c r="CS191" cm="1">
        <f t="array" ref="CS191">INDEX(Capacity!$Z$10:$AN$109,COLUMN(CR3),MATCH('Capacity Backing (Hide)'!$A191,Capacity!$Z$9:$AN$9,0))</f>
        <v>0</v>
      </c>
      <c r="CT191" cm="1">
        <f t="array" ref="CT191">INDEX(Capacity!$Z$10:$AN$109,COLUMN(CS3),MATCH('Capacity Backing (Hide)'!$A191,Capacity!$Z$9:$AN$9,0))</f>
        <v>0</v>
      </c>
      <c r="CU191" cm="1">
        <f t="array" ref="CU191">INDEX(Capacity!$Z$10:$AN$109,COLUMN(CT3),MATCH('Capacity Backing (Hide)'!$A191,Capacity!$Z$9:$AN$9,0))</f>
        <v>0</v>
      </c>
      <c r="CV191" cm="1">
        <f t="array" ref="CV191">INDEX(Capacity!$Z$10:$AN$109,COLUMN(CU3),MATCH('Capacity Backing (Hide)'!$A191,Capacity!$Z$9:$AN$9,0))</f>
        <v>0</v>
      </c>
      <c r="CW191" cm="1">
        <f t="array" ref="CW191">INDEX(Capacity!$Z$10:$AN$109,COLUMN(CV3),MATCH('Capacity Backing (Hide)'!$A191,Capacity!$Z$9:$AN$9,0))</f>
        <v>0</v>
      </c>
    </row>
    <row r="192" spans="1:101" x14ac:dyDescent="0.35">
      <c r="A192" s="2" t="str" cm="1">
        <f t="array" ref="A192">INDEX('Data Validation (Hide)'!$B$2:$B$16,ROW(A4),1)</f>
        <v>Caseload 4</v>
      </c>
      <c r="B192" cm="1">
        <f t="array" ref="B192">INDEX(Capacity!$Z$10:$AN$109,COLUMN(A4),MATCH('Capacity Backing (Hide)'!$A192,Capacity!$Z$9:$AN$9,0))</f>
        <v>0</v>
      </c>
      <c r="C192" cm="1">
        <f t="array" ref="C192">INDEX(Capacity!$Z$10:$AN$109,COLUMN(B4),MATCH('Capacity Backing (Hide)'!$A192,Capacity!$Z$9:$AN$9,0))</f>
        <v>0</v>
      </c>
      <c r="D192" cm="1">
        <f t="array" ref="D192">INDEX(Capacity!$Z$10:$AN$109,COLUMN(C4),MATCH('Capacity Backing (Hide)'!$A192,Capacity!$Z$9:$AN$9,0))</f>
        <v>0</v>
      </c>
      <c r="E192" cm="1">
        <f t="array" ref="E192">INDEX(Capacity!$Z$10:$AN$109,COLUMN(D4),MATCH('Capacity Backing (Hide)'!$A192,Capacity!$Z$9:$AN$9,0))</f>
        <v>0</v>
      </c>
      <c r="F192" cm="1">
        <f t="array" ref="F192">INDEX(Capacity!$Z$10:$AN$109,COLUMN(E4),MATCH('Capacity Backing (Hide)'!$A192,Capacity!$Z$9:$AN$9,0))</f>
        <v>0</v>
      </c>
      <c r="G192" cm="1">
        <f t="array" ref="G192">INDEX(Capacity!$Z$10:$AN$109,COLUMN(F4),MATCH('Capacity Backing (Hide)'!$A192,Capacity!$Z$9:$AN$9,0))</f>
        <v>0</v>
      </c>
      <c r="H192" cm="1">
        <f t="array" ref="H192">INDEX(Capacity!$Z$10:$AN$109,COLUMN(G4),MATCH('Capacity Backing (Hide)'!$A192,Capacity!$Z$9:$AN$9,0))</f>
        <v>0</v>
      </c>
      <c r="I192" cm="1">
        <f t="array" ref="I192">INDEX(Capacity!$Z$10:$AN$109,COLUMN(H4),MATCH('Capacity Backing (Hide)'!$A192,Capacity!$Z$9:$AN$9,0))</f>
        <v>0</v>
      </c>
      <c r="J192" cm="1">
        <f t="array" ref="J192">INDEX(Capacity!$Z$10:$AN$109,COLUMN(I4),MATCH('Capacity Backing (Hide)'!$A192,Capacity!$Z$9:$AN$9,0))</f>
        <v>0</v>
      </c>
      <c r="K192" cm="1">
        <f t="array" ref="K192">INDEX(Capacity!$Z$10:$AN$109,COLUMN(J4),MATCH('Capacity Backing (Hide)'!$A192,Capacity!$Z$9:$AN$9,0))</f>
        <v>0</v>
      </c>
      <c r="L192" cm="1">
        <f t="array" ref="L192">INDEX(Capacity!$Z$10:$AN$109,COLUMN(K4),MATCH('Capacity Backing (Hide)'!$A192,Capacity!$Z$9:$AN$9,0))</f>
        <v>0</v>
      </c>
      <c r="M192" cm="1">
        <f t="array" ref="M192">INDEX(Capacity!$Z$10:$AN$109,COLUMN(L4),MATCH('Capacity Backing (Hide)'!$A192,Capacity!$Z$9:$AN$9,0))</f>
        <v>0</v>
      </c>
      <c r="N192" cm="1">
        <f t="array" ref="N192">INDEX(Capacity!$Z$10:$AN$109,COLUMN(M4),MATCH('Capacity Backing (Hide)'!$A192,Capacity!$Z$9:$AN$9,0))</f>
        <v>0</v>
      </c>
      <c r="O192" cm="1">
        <f t="array" ref="O192">INDEX(Capacity!$Z$10:$AN$109,COLUMN(N4),MATCH('Capacity Backing (Hide)'!$A192,Capacity!$Z$9:$AN$9,0))</f>
        <v>0</v>
      </c>
      <c r="P192" cm="1">
        <f t="array" ref="P192">INDEX(Capacity!$Z$10:$AN$109,COLUMN(O4),MATCH('Capacity Backing (Hide)'!$A192,Capacity!$Z$9:$AN$9,0))</f>
        <v>0</v>
      </c>
      <c r="Q192" cm="1">
        <f t="array" ref="Q192">INDEX(Capacity!$Z$10:$AN$109,COLUMN(P4),MATCH('Capacity Backing (Hide)'!$A192,Capacity!$Z$9:$AN$9,0))</f>
        <v>0</v>
      </c>
      <c r="R192" cm="1">
        <f t="array" ref="R192">INDEX(Capacity!$Z$10:$AN$109,COLUMN(Q4),MATCH('Capacity Backing (Hide)'!$A192,Capacity!$Z$9:$AN$9,0))</f>
        <v>0</v>
      </c>
      <c r="S192" cm="1">
        <f t="array" ref="S192">INDEX(Capacity!$Z$10:$AN$109,COLUMN(R4),MATCH('Capacity Backing (Hide)'!$A192,Capacity!$Z$9:$AN$9,0))</f>
        <v>0</v>
      </c>
      <c r="T192" cm="1">
        <f t="array" ref="T192">INDEX(Capacity!$Z$10:$AN$109,COLUMN(S4),MATCH('Capacity Backing (Hide)'!$A192,Capacity!$Z$9:$AN$9,0))</f>
        <v>0</v>
      </c>
      <c r="U192" cm="1">
        <f t="array" ref="U192">INDEX(Capacity!$Z$10:$AN$109,COLUMN(T4),MATCH('Capacity Backing (Hide)'!$A192,Capacity!$Z$9:$AN$9,0))</f>
        <v>0</v>
      </c>
      <c r="V192" cm="1">
        <f t="array" ref="V192">INDEX(Capacity!$Z$10:$AN$109,COLUMN(U4),MATCH('Capacity Backing (Hide)'!$A192,Capacity!$Z$9:$AN$9,0))</f>
        <v>0</v>
      </c>
      <c r="W192" cm="1">
        <f t="array" ref="W192">INDEX(Capacity!$Z$10:$AN$109,COLUMN(V4),MATCH('Capacity Backing (Hide)'!$A192,Capacity!$Z$9:$AN$9,0))</f>
        <v>0</v>
      </c>
      <c r="X192" cm="1">
        <f t="array" ref="X192">INDEX(Capacity!$Z$10:$AN$109,COLUMN(W4),MATCH('Capacity Backing (Hide)'!$A192,Capacity!$Z$9:$AN$9,0))</f>
        <v>0</v>
      </c>
      <c r="Y192" cm="1">
        <f t="array" ref="Y192">INDEX(Capacity!$Z$10:$AN$109,COLUMN(X4),MATCH('Capacity Backing (Hide)'!$A192,Capacity!$Z$9:$AN$9,0))</f>
        <v>0</v>
      </c>
      <c r="Z192" cm="1">
        <f t="array" ref="Z192">INDEX(Capacity!$Z$10:$AN$109,COLUMN(Y4),MATCH('Capacity Backing (Hide)'!$A192,Capacity!$Z$9:$AN$9,0))</f>
        <v>0</v>
      </c>
      <c r="AA192" cm="1">
        <f t="array" ref="AA192">INDEX(Capacity!$Z$10:$AN$109,COLUMN(Z4),MATCH('Capacity Backing (Hide)'!$A192,Capacity!$Z$9:$AN$9,0))</f>
        <v>0</v>
      </c>
      <c r="AB192" cm="1">
        <f t="array" ref="AB192">INDEX(Capacity!$Z$10:$AN$109,COLUMN(AA4),MATCH('Capacity Backing (Hide)'!$A192,Capacity!$Z$9:$AN$9,0))</f>
        <v>0</v>
      </c>
      <c r="AC192" cm="1">
        <f t="array" ref="AC192">INDEX(Capacity!$Z$10:$AN$109,COLUMN(AB4),MATCH('Capacity Backing (Hide)'!$A192,Capacity!$Z$9:$AN$9,0))</f>
        <v>0</v>
      </c>
      <c r="AD192" cm="1">
        <f t="array" ref="AD192">INDEX(Capacity!$Z$10:$AN$109,COLUMN(AC4),MATCH('Capacity Backing (Hide)'!$A192,Capacity!$Z$9:$AN$9,0))</f>
        <v>0</v>
      </c>
      <c r="AE192" cm="1">
        <f t="array" ref="AE192">INDEX(Capacity!$Z$10:$AN$109,COLUMN(AD4),MATCH('Capacity Backing (Hide)'!$A192,Capacity!$Z$9:$AN$9,0))</f>
        <v>0</v>
      </c>
      <c r="AF192" cm="1">
        <f t="array" ref="AF192">INDEX(Capacity!$Z$10:$AN$109,COLUMN(AE4),MATCH('Capacity Backing (Hide)'!$A192,Capacity!$Z$9:$AN$9,0))</f>
        <v>0</v>
      </c>
      <c r="AG192" cm="1">
        <f t="array" ref="AG192">INDEX(Capacity!$Z$10:$AN$109,COLUMN(AF4),MATCH('Capacity Backing (Hide)'!$A192,Capacity!$Z$9:$AN$9,0))</f>
        <v>0</v>
      </c>
      <c r="AH192" cm="1">
        <f t="array" ref="AH192">INDEX(Capacity!$Z$10:$AN$109,COLUMN(AG4),MATCH('Capacity Backing (Hide)'!$A192,Capacity!$Z$9:$AN$9,0))</f>
        <v>0</v>
      </c>
      <c r="AI192" cm="1">
        <f t="array" ref="AI192">INDEX(Capacity!$Z$10:$AN$109,COLUMN(AH4),MATCH('Capacity Backing (Hide)'!$A192,Capacity!$Z$9:$AN$9,0))</f>
        <v>0</v>
      </c>
      <c r="AJ192" cm="1">
        <f t="array" ref="AJ192">INDEX(Capacity!$Z$10:$AN$109,COLUMN(AI4),MATCH('Capacity Backing (Hide)'!$A192,Capacity!$Z$9:$AN$9,0))</f>
        <v>0</v>
      </c>
      <c r="AK192" cm="1">
        <f t="array" ref="AK192">INDEX(Capacity!$Z$10:$AN$109,COLUMN(AJ4),MATCH('Capacity Backing (Hide)'!$A192,Capacity!$Z$9:$AN$9,0))</f>
        <v>0</v>
      </c>
      <c r="AL192" cm="1">
        <f t="array" ref="AL192">INDEX(Capacity!$Z$10:$AN$109,COLUMN(AK4),MATCH('Capacity Backing (Hide)'!$A192,Capacity!$Z$9:$AN$9,0))</f>
        <v>0</v>
      </c>
      <c r="AM192" cm="1">
        <f t="array" ref="AM192">INDEX(Capacity!$Z$10:$AN$109,COLUMN(AL4),MATCH('Capacity Backing (Hide)'!$A192,Capacity!$Z$9:$AN$9,0))</f>
        <v>0</v>
      </c>
      <c r="AN192" cm="1">
        <f t="array" ref="AN192">INDEX(Capacity!$Z$10:$AN$109,COLUMN(AM4),MATCH('Capacity Backing (Hide)'!$A192,Capacity!$Z$9:$AN$9,0))</f>
        <v>0</v>
      </c>
      <c r="AO192" cm="1">
        <f t="array" ref="AO192">INDEX(Capacity!$Z$10:$AN$109,COLUMN(AN4),MATCH('Capacity Backing (Hide)'!$A192,Capacity!$Z$9:$AN$9,0))</f>
        <v>0</v>
      </c>
      <c r="AP192" cm="1">
        <f t="array" ref="AP192">INDEX(Capacity!$Z$10:$AN$109,COLUMN(AO4),MATCH('Capacity Backing (Hide)'!$A192,Capacity!$Z$9:$AN$9,0))</f>
        <v>0</v>
      </c>
      <c r="AQ192" cm="1">
        <f t="array" ref="AQ192">INDEX(Capacity!$Z$10:$AN$109,COLUMN(AP4),MATCH('Capacity Backing (Hide)'!$A192,Capacity!$Z$9:$AN$9,0))</f>
        <v>0</v>
      </c>
      <c r="AR192" cm="1">
        <f t="array" ref="AR192">INDEX(Capacity!$Z$10:$AN$109,COLUMN(AQ4),MATCH('Capacity Backing (Hide)'!$A192,Capacity!$Z$9:$AN$9,0))</f>
        <v>0</v>
      </c>
      <c r="AS192" cm="1">
        <f t="array" ref="AS192">INDEX(Capacity!$Z$10:$AN$109,COLUMN(AR4),MATCH('Capacity Backing (Hide)'!$A192,Capacity!$Z$9:$AN$9,0))</f>
        <v>0</v>
      </c>
      <c r="AT192" cm="1">
        <f t="array" ref="AT192">INDEX(Capacity!$Z$10:$AN$109,COLUMN(AS4),MATCH('Capacity Backing (Hide)'!$A192,Capacity!$Z$9:$AN$9,0))</f>
        <v>0</v>
      </c>
      <c r="AU192" cm="1">
        <f t="array" ref="AU192">INDEX(Capacity!$Z$10:$AN$109,COLUMN(AT4),MATCH('Capacity Backing (Hide)'!$A192,Capacity!$Z$9:$AN$9,0))</f>
        <v>0</v>
      </c>
      <c r="AV192" cm="1">
        <f t="array" ref="AV192">INDEX(Capacity!$Z$10:$AN$109,COLUMN(AU4),MATCH('Capacity Backing (Hide)'!$A192,Capacity!$Z$9:$AN$9,0))</f>
        <v>0</v>
      </c>
      <c r="AW192" cm="1">
        <f t="array" ref="AW192">INDEX(Capacity!$Z$10:$AN$109,COLUMN(AV4),MATCH('Capacity Backing (Hide)'!$A192,Capacity!$Z$9:$AN$9,0))</f>
        <v>0</v>
      </c>
      <c r="AX192" cm="1">
        <f t="array" ref="AX192">INDEX(Capacity!$Z$10:$AN$109,COLUMN(AW4),MATCH('Capacity Backing (Hide)'!$A192,Capacity!$Z$9:$AN$9,0))</f>
        <v>0</v>
      </c>
      <c r="AY192" cm="1">
        <f t="array" ref="AY192">INDEX(Capacity!$Z$10:$AN$109,COLUMN(AX4),MATCH('Capacity Backing (Hide)'!$A192,Capacity!$Z$9:$AN$9,0))</f>
        <v>0</v>
      </c>
      <c r="AZ192" cm="1">
        <f t="array" ref="AZ192">INDEX(Capacity!$Z$10:$AN$109,COLUMN(AY4),MATCH('Capacity Backing (Hide)'!$A192,Capacity!$Z$9:$AN$9,0))</f>
        <v>0</v>
      </c>
      <c r="BA192" cm="1">
        <f t="array" ref="BA192">INDEX(Capacity!$Z$10:$AN$109,COLUMN(AZ4),MATCH('Capacity Backing (Hide)'!$A192,Capacity!$Z$9:$AN$9,0))</f>
        <v>0</v>
      </c>
      <c r="BB192" cm="1">
        <f t="array" ref="BB192">INDEX(Capacity!$Z$10:$AN$109,COLUMN(BA4),MATCH('Capacity Backing (Hide)'!$A192,Capacity!$Z$9:$AN$9,0))</f>
        <v>0</v>
      </c>
      <c r="BC192" cm="1">
        <f t="array" ref="BC192">INDEX(Capacity!$Z$10:$AN$109,COLUMN(BB4),MATCH('Capacity Backing (Hide)'!$A192,Capacity!$Z$9:$AN$9,0))</f>
        <v>0</v>
      </c>
      <c r="BD192" cm="1">
        <f t="array" ref="BD192">INDEX(Capacity!$Z$10:$AN$109,COLUMN(BC4),MATCH('Capacity Backing (Hide)'!$A192,Capacity!$Z$9:$AN$9,0))</f>
        <v>0</v>
      </c>
      <c r="BE192" cm="1">
        <f t="array" ref="BE192">INDEX(Capacity!$Z$10:$AN$109,COLUMN(BD4),MATCH('Capacity Backing (Hide)'!$A192,Capacity!$Z$9:$AN$9,0))</f>
        <v>0</v>
      </c>
      <c r="BF192" cm="1">
        <f t="array" ref="BF192">INDEX(Capacity!$Z$10:$AN$109,COLUMN(BE4),MATCH('Capacity Backing (Hide)'!$A192,Capacity!$Z$9:$AN$9,0))</f>
        <v>0</v>
      </c>
      <c r="BG192" cm="1">
        <f t="array" ref="BG192">INDEX(Capacity!$Z$10:$AN$109,COLUMN(BF4),MATCH('Capacity Backing (Hide)'!$A192,Capacity!$Z$9:$AN$9,0))</f>
        <v>0</v>
      </c>
      <c r="BH192" cm="1">
        <f t="array" ref="BH192">INDEX(Capacity!$Z$10:$AN$109,COLUMN(BG4),MATCH('Capacity Backing (Hide)'!$A192,Capacity!$Z$9:$AN$9,0))</f>
        <v>0</v>
      </c>
      <c r="BI192" cm="1">
        <f t="array" ref="BI192">INDEX(Capacity!$Z$10:$AN$109,COLUMN(BH4),MATCH('Capacity Backing (Hide)'!$A192,Capacity!$Z$9:$AN$9,0))</f>
        <v>0</v>
      </c>
      <c r="BJ192" cm="1">
        <f t="array" ref="BJ192">INDEX(Capacity!$Z$10:$AN$109,COLUMN(BI4),MATCH('Capacity Backing (Hide)'!$A192,Capacity!$Z$9:$AN$9,0))</f>
        <v>0</v>
      </c>
      <c r="BK192" cm="1">
        <f t="array" ref="BK192">INDEX(Capacity!$Z$10:$AN$109,COLUMN(BJ4),MATCH('Capacity Backing (Hide)'!$A192,Capacity!$Z$9:$AN$9,0))</f>
        <v>0</v>
      </c>
      <c r="BL192" cm="1">
        <f t="array" ref="BL192">INDEX(Capacity!$Z$10:$AN$109,COLUMN(BK4),MATCH('Capacity Backing (Hide)'!$A192,Capacity!$Z$9:$AN$9,0))</f>
        <v>0</v>
      </c>
      <c r="BM192" cm="1">
        <f t="array" ref="BM192">INDEX(Capacity!$Z$10:$AN$109,COLUMN(BL4),MATCH('Capacity Backing (Hide)'!$A192,Capacity!$Z$9:$AN$9,0))</f>
        <v>0</v>
      </c>
      <c r="BN192" cm="1">
        <f t="array" ref="BN192">INDEX(Capacity!$Z$10:$AN$109,COLUMN(BM4),MATCH('Capacity Backing (Hide)'!$A192,Capacity!$Z$9:$AN$9,0))</f>
        <v>0</v>
      </c>
      <c r="BO192" cm="1">
        <f t="array" ref="BO192">INDEX(Capacity!$Z$10:$AN$109,COLUMN(BN4),MATCH('Capacity Backing (Hide)'!$A192,Capacity!$Z$9:$AN$9,0))</f>
        <v>0</v>
      </c>
      <c r="BP192" cm="1">
        <f t="array" ref="BP192">INDEX(Capacity!$Z$10:$AN$109,COLUMN(BO4),MATCH('Capacity Backing (Hide)'!$A192,Capacity!$Z$9:$AN$9,0))</f>
        <v>0</v>
      </c>
      <c r="BQ192" cm="1">
        <f t="array" ref="BQ192">INDEX(Capacity!$Z$10:$AN$109,COLUMN(BP4),MATCH('Capacity Backing (Hide)'!$A192,Capacity!$Z$9:$AN$9,0))</f>
        <v>0</v>
      </c>
      <c r="BR192" cm="1">
        <f t="array" ref="BR192">INDEX(Capacity!$Z$10:$AN$109,COLUMN(BQ4),MATCH('Capacity Backing (Hide)'!$A192,Capacity!$Z$9:$AN$9,0))</f>
        <v>0</v>
      </c>
      <c r="BS192" cm="1">
        <f t="array" ref="BS192">INDEX(Capacity!$Z$10:$AN$109,COLUMN(BR4),MATCH('Capacity Backing (Hide)'!$A192,Capacity!$Z$9:$AN$9,0))</f>
        <v>0</v>
      </c>
      <c r="BT192" cm="1">
        <f t="array" ref="BT192">INDEX(Capacity!$Z$10:$AN$109,COLUMN(BS4),MATCH('Capacity Backing (Hide)'!$A192,Capacity!$Z$9:$AN$9,0))</f>
        <v>0</v>
      </c>
      <c r="BU192" cm="1">
        <f t="array" ref="BU192">INDEX(Capacity!$Z$10:$AN$109,COLUMN(BT4),MATCH('Capacity Backing (Hide)'!$A192,Capacity!$Z$9:$AN$9,0))</f>
        <v>0</v>
      </c>
      <c r="BV192" cm="1">
        <f t="array" ref="BV192">INDEX(Capacity!$Z$10:$AN$109,COLUMN(BU4),MATCH('Capacity Backing (Hide)'!$A192,Capacity!$Z$9:$AN$9,0))</f>
        <v>0</v>
      </c>
      <c r="BW192" cm="1">
        <f t="array" ref="BW192">INDEX(Capacity!$Z$10:$AN$109,COLUMN(BV4),MATCH('Capacity Backing (Hide)'!$A192,Capacity!$Z$9:$AN$9,0))</f>
        <v>0</v>
      </c>
      <c r="BX192" cm="1">
        <f t="array" ref="BX192">INDEX(Capacity!$Z$10:$AN$109,COLUMN(BW4),MATCH('Capacity Backing (Hide)'!$A192,Capacity!$Z$9:$AN$9,0))</f>
        <v>0</v>
      </c>
      <c r="BY192" cm="1">
        <f t="array" ref="BY192">INDEX(Capacity!$Z$10:$AN$109,COLUMN(BX4),MATCH('Capacity Backing (Hide)'!$A192,Capacity!$Z$9:$AN$9,0))</f>
        <v>0</v>
      </c>
      <c r="BZ192" cm="1">
        <f t="array" ref="BZ192">INDEX(Capacity!$Z$10:$AN$109,COLUMN(BY4),MATCH('Capacity Backing (Hide)'!$A192,Capacity!$Z$9:$AN$9,0))</f>
        <v>0</v>
      </c>
      <c r="CA192" cm="1">
        <f t="array" ref="CA192">INDEX(Capacity!$Z$10:$AN$109,COLUMN(BZ4),MATCH('Capacity Backing (Hide)'!$A192,Capacity!$Z$9:$AN$9,0))</f>
        <v>0</v>
      </c>
      <c r="CB192" cm="1">
        <f t="array" ref="CB192">INDEX(Capacity!$Z$10:$AN$109,COLUMN(CA4),MATCH('Capacity Backing (Hide)'!$A192,Capacity!$Z$9:$AN$9,0))</f>
        <v>0</v>
      </c>
      <c r="CC192" cm="1">
        <f t="array" ref="CC192">INDEX(Capacity!$Z$10:$AN$109,COLUMN(CB4),MATCH('Capacity Backing (Hide)'!$A192,Capacity!$Z$9:$AN$9,0))</f>
        <v>0</v>
      </c>
      <c r="CD192" cm="1">
        <f t="array" ref="CD192">INDEX(Capacity!$Z$10:$AN$109,COLUMN(CC4),MATCH('Capacity Backing (Hide)'!$A192,Capacity!$Z$9:$AN$9,0))</f>
        <v>0</v>
      </c>
      <c r="CE192" cm="1">
        <f t="array" ref="CE192">INDEX(Capacity!$Z$10:$AN$109,COLUMN(CD4),MATCH('Capacity Backing (Hide)'!$A192,Capacity!$Z$9:$AN$9,0))</f>
        <v>0</v>
      </c>
      <c r="CF192" cm="1">
        <f t="array" ref="CF192">INDEX(Capacity!$Z$10:$AN$109,COLUMN(CE4),MATCH('Capacity Backing (Hide)'!$A192,Capacity!$Z$9:$AN$9,0))</f>
        <v>0</v>
      </c>
      <c r="CG192" cm="1">
        <f t="array" ref="CG192">INDEX(Capacity!$Z$10:$AN$109,COLUMN(CF4),MATCH('Capacity Backing (Hide)'!$A192,Capacity!$Z$9:$AN$9,0))</f>
        <v>0</v>
      </c>
      <c r="CH192" cm="1">
        <f t="array" ref="CH192">INDEX(Capacity!$Z$10:$AN$109,COLUMN(CG4),MATCH('Capacity Backing (Hide)'!$A192,Capacity!$Z$9:$AN$9,0))</f>
        <v>0</v>
      </c>
      <c r="CI192" cm="1">
        <f t="array" ref="CI192">INDEX(Capacity!$Z$10:$AN$109,COLUMN(CH4),MATCH('Capacity Backing (Hide)'!$A192,Capacity!$Z$9:$AN$9,0))</f>
        <v>0</v>
      </c>
      <c r="CJ192" cm="1">
        <f t="array" ref="CJ192">INDEX(Capacity!$Z$10:$AN$109,COLUMN(CI4),MATCH('Capacity Backing (Hide)'!$A192,Capacity!$Z$9:$AN$9,0))</f>
        <v>0</v>
      </c>
      <c r="CK192" cm="1">
        <f t="array" ref="CK192">INDEX(Capacity!$Z$10:$AN$109,COLUMN(CJ4),MATCH('Capacity Backing (Hide)'!$A192,Capacity!$Z$9:$AN$9,0))</f>
        <v>0</v>
      </c>
      <c r="CL192" cm="1">
        <f t="array" ref="CL192">INDEX(Capacity!$Z$10:$AN$109,COLUMN(CK4),MATCH('Capacity Backing (Hide)'!$A192,Capacity!$Z$9:$AN$9,0))</f>
        <v>0</v>
      </c>
      <c r="CM192" cm="1">
        <f t="array" ref="CM192">INDEX(Capacity!$Z$10:$AN$109,COLUMN(CL4),MATCH('Capacity Backing (Hide)'!$A192,Capacity!$Z$9:$AN$9,0))</f>
        <v>0</v>
      </c>
      <c r="CN192" cm="1">
        <f t="array" ref="CN192">INDEX(Capacity!$Z$10:$AN$109,COLUMN(CM4),MATCH('Capacity Backing (Hide)'!$A192,Capacity!$Z$9:$AN$9,0))</f>
        <v>0</v>
      </c>
      <c r="CO192" cm="1">
        <f t="array" ref="CO192">INDEX(Capacity!$Z$10:$AN$109,COLUMN(CN4),MATCH('Capacity Backing (Hide)'!$A192,Capacity!$Z$9:$AN$9,0))</f>
        <v>0</v>
      </c>
      <c r="CP192" cm="1">
        <f t="array" ref="CP192">INDEX(Capacity!$Z$10:$AN$109,COLUMN(CO4),MATCH('Capacity Backing (Hide)'!$A192,Capacity!$Z$9:$AN$9,0))</f>
        <v>0</v>
      </c>
      <c r="CQ192" cm="1">
        <f t="array" ref="CQ192">INDEX(Capacity!$Z$10:$AN$109,COLUMN(CP4),MATCH('Capacity Backing (Hide)'!$A192,Capacity!$Z$9:$AN$9,0))</f>
        <v>0</v>
      </c>
      <c r="CR192" cm="1">
        <f t="array" ref="CR192">INDEX(Capacity!$Z$10:$AN$109,COLUMN(CQ4),MATCH('Capacity Backing (Hide)'!$A192,Capacity!$Z$9:$AN$9,0))</f>
        <v>0</v>
      </c>
      <c r="CS192" cm="1">
        <f t="array" ref="CS192">INDEX(Capacity!$Z$10:$AN$109,COLUMN(CR4),MATCH('Capacity Backing (Hide)'!$A192,Capacity!$Z$9:$AN$9,0))</f>
        <v>0</v>
      </c>
      <c r="CT192" cm="1">
        <f t="array" ref="CT192">INDEX(Capacity!$Z$10:$AN$109,COLUMN(CS4),MATCH('Capacity Backing (Hide)'!$A192,Capacity!$Z$9:$AN$9,0))</f>
        <v>0</v>
      </c>
      <c r="CU192" cm="1">
        <f t="array" ref="CU192">INDEX(Capacity!$Z$10:$AN$109,COLUMN(CT4),MATCH('Capacity Backing (Hide)'!$A192,Capacity!$Z$9:$AN$9,0))</f>
        <v>0</v>
      </c>
      <c r="CV192" cm="1">
        <f t="array" ref="CV192">INDEX(Capacity!$Z$10:$AN$109,COLUMN(CU4),MATCH('Capacity Backing (Hide)'!$A192,Capacity!$Z$9:$AN$9,0))</f>
        <v>0</v>
      </c>
      <c r="CW192" cm="1">
        <f t="array" ref="CW192">INDEX(Capacity!$Z$10:$AN$109,COLUMN(CV4),MATCH('Capacity Backing (Hide)'!$A192,Capacity!$Z$9:$AN$9,0))</f>
        <v>0</v>
      </c>
    </row>
    <row r="193" spans="1:101" x14ac:dyDescent="0.35">
      <c r="A193" s="2" t="str" cm="1">
        <f t="array" ref="A193">INDEX('Data Validation (Hide)'!$B$2:$B$16,ROW(A5),1)</f>
        <v>Caseload 5</v>
      </c>
      <c r="B193" cm="1">
        <f t="array" ref="B193">INDEX(Capacity!$Z$10:$AN$109,COLUMN(A5),MATCH('Capacity Backing (Hide)'!$A193,Capacity!$Z$9:$AN$9,0))</f>
        <v>0</v>
      </c>
      <c r="C193" cm="1">
        <f t="array" ref="C193">INDEX(Capacity!$Z$10:$AN$109,COLUMN(B5),MATCH('Capacity Backing (Hide)'!$A193,Capacity!$Z$9:$AN$9,0))</f>
        <v>0</v>
      </c>
      <c r="D193" cm="1">
        <f t="array" ref="D193">INDEX(Capacity!$Z$10:$AN$109,COLUMN(C5),MATCH('Capacity Backing (Hide)'!$A193,Capacity!$Z$9:$AN$9,0))</f>
        <v>0</v>
      </c>
      <c r="E193" cm="1">
        <f t="array" ref="E193">INDEX(Capacity!$Z$10:$AN$109,COLUMN(D5),MATCH('Capacity Backing (Hide)'!$A193,Capacity!$Z$9:$AN$9,0))</f>
        <v>0</v>
      </c>
      <c r="F193" cm="1">
        <f t="array" ref="F193">INDEX(Capacity!$Z$10:$AN$109,COLUMN(E5),MATCH('Capacity Backing (Hide)'!$A193,Capacity!$Z$9:$AN$9,0))</f>
        <v>0</v>
      </c>
      <c r="G193" cm="1">
        <f t="array" ref="G193">INDEX(Capacity!$Z$10:$AN$109,COLUMN(F5),MATCH('Capacity Backing (Hide)'!$A193,Capacity!$Z$9:$AN$9,0))</f>
        <v>0</v>
      </c>
      <c r="H193" cm="1">
        <f t="array" ref="H193">INDEX(Capacity!$Z$10:$AN$109,COLUMN(G5),MATCH('Capacity Backing (Hide)'!$A193,Capacity!$Z$9:$AN$9,0))</f>
        <v>0</v>
      </c>
      <c r="I193" cm="1">
        <f t="array" ref="I193">INDEX(Capacity!$Z$10:$AN$109,COLUMN(H5),MATCH('Capacity Backing (Hide)'!$A193,Capacity!$Z$9:$AN$9,0))</f>
        <v>0</v>
      </c>
      <c r="J193" cm="1">
        <f t="array" ref="J193">INDEX(Capacity!$Z$10:$AN$109,COLUMN(I5),MATCH('Capacity Backing (Hide)'!$A193,Capacity!$Z$9:$AN$9,0))</f>
        <v>0</v>
      </c>
      <c r="K193" cm="1">
        <f t="array" ref="K193">INDEX(Capacity!$Z$10:$AN$109,COLUMN(J5),MATCH('Capacity Backing (Hide)'!$A193,Capacity!$Z$9:$AN$9,0))</f>
        <v>0</v>
      </c>
      <c r="L193" cm="1">
        <f t="array" ref="L193">INDEX(Capacity!$Z$10:$AN$109,COLUMN(K5),MATCH('Capacity Backing (Hide)'!$A193,Capacity!$Z$9:$AN$9,0))</f>
        <v>0</v>
      </c>
      <c r="M193" cm="1">
        <f t="array" ref="M193">INDEX(Capacity!$Z$10:$AN$109,COLUMN(L5),MATCH('Capacity Backing (Hide)'!$A193,Capacity!$Z$9:$AN$9,0))</f>
        <v>0</v>
      </c>
      <c r="N193" cm="1">
        <f t="array" ref="N193">INDEX(Capacity!$Z$10:$AN$109,COLUMN(M5),MATCH('Capacity Backing (Hide)'!$A193,Capacity!$Z$9:$AN$9,0))</f>
        <v>0</v>
      </c>
      <c r="O193" cm="1">
        <f t="array" ref="O193">INDEX(Capacity!$Z$10:$AN$109,COLUMN(N5),MATCH('Capacity Backing (Hide)'!$A193,Capacity!$Z$9:$AN$9,0))</f>
        <v>0</v>
      </c>
      <c r="P193" cm="1">
        <f t="array" ref="P193">INDEX(Capacity!$Z$10:$AN$109,COLUMN(O5),MATCH('Capacity Backing (Hide)'!$A193,Capacity!$Z$9:$AN$9,0))</f>
        <v>0</v>
      </c>
      <c r="Q193" cm="1">
        <f t="array" ref="Q193">INDEX(Capacity!$Z$10:$AN$109,COLUMN(P5),MATCH('Capacity Backing (Hide)'!$A193,Capacity!$Z$9:$AN$9,0))</f>
        <v>0</v>
      </c>
      <c r="R193" cm="1">
        <f t="array" ref="R193">INDEX(Capacity!$Z$10:$AN$109,COLUMN(Q5),MATCH('Capacity Backing (Hide)'!$A193,Capacity!$Z$9:$AN$9,0))</f>
        <v>0</v>
      </c>
      <c r="S193" cm="1">
        <f t="array" ref="S193">INDEX(Capacity!$Z$10:$AN$109,COLUMN(R5),MATCH('Capacity Backing (Hide)'!$A193,Capacity!$Z$9:$AN$9,0))</f>
        <v>0</v>
      </c>
      <c r="T193" cm="1">
        <f t="array" ref="T193">INDEX(Capacity!$Z$10:$AN$109,COLUMN(S5),MATCH('Capacity Backing (Hide)'!$A193,Capacity!$Z$9:$AN$9,0))</f>
        <v>0</v>
      </c>
      <c r="U193" cm="1">
        <f t="array" ref="U193">INDEX(Capacity!$Z$10:$AN$109,COLUMN(T5),MATCH('Capacity Backing (Hide)'!$A193,Capacity!$Z$9:$AN$9,0))</f>
        <v>0</v>
      </c>
      <c r="V193" cm="1">
        <f t="array" ref="V193">INDEX(Capacity!$Z$10:$AN$109,COLUMN(U5),MATCH('Capacity Backing (Hide)'!$A193,Capacity!$Z$9:$AN$9,0))</f>
        <v>0</v>
      </c>
      <c r="W193" cm="1">
        <f t="array" ref="W193">INDEX(Capacity!$Z$10:$AN$109,COLUMN(V5),MATCH('Capacity Backing (Hide)'!$A193,Capacity!$Z$9:$AN$9,0))</f>
        <v>0</v>
      </c>
      <c r="X193" cm="1">
        <f t="array" ref="X193">INDEX(Capacity!$Z$10:$AN$109,COLUMN(W5),MATCH('Capacity Backing (Hide)'!$A193,Capacity!$Z$9:$AN$9,0))</f>
        <v>0</v>
      </c>
      <c r="Y193" cm="1">
        <f t="array" ref="Y193">INDEX(Capacity!$Z$10:$AN$109,COLUMN(X5),MATCH('Capacity Backing (Hide)'!$A193,Capacity!$Z$9:$AN$9,0))</f>
        <v>0</v>
      </c>
      <c r="Z193" cm="1">
        <f t="array" ref="Z193">INDEX(Capacity!$Z$10:$AN$109,COLUMN(Y5),MATCH('Capacity Backing (Hide)'!$A193,Capacity!$Z$9:$AN$9,0))</f>
        <v>0</v>
      </c>
      <c r="AA193" cm="1">
        <f t="array" ref="AA193">INDEX(Capacity!$Z$10:$AN$109,COLUMN(Z5),MATCH('Capacity Backing (Hide)'!$A193,Capacity!$Z$9:$AN$9,0))</f>
        <v>0</v>
      </c>
      <c r="AB193" cm="1">
        <f t="array" ref="AB193">INDEX(Capacity!$Z$10:$AN$109,COLUMN(AA5),MATCH('Capacity Backing (Hide)'!$A193,Capacity!$Z$9:$AN$9,0))</f>
        <v>0</v>
      </c>
      <c r="AC193" cm="1">
        <f t="array" ref="AC193">INDEX(Capacity!$Z$10:$AN$109,COLUMN(AB5),MATCH('Capacity Backing (Hide)'!$A193,Capacity!$Z$9:$AN$9,0))</f>
        <v>0</v>
      </c>
      <c r="AD193" cm="1">
        <f t="array" ref="AD193">INDEX(Capacity!$Z$10:$AN$109,COLUMN(AC5),MATCH('Capacity Backing (Hide)'!$A193,Capacity!$Z$9:$AN$9,0))</f>
        <v>0</v>
      </c>
      <c r="AE193" cm="1">
        <f t="array" ref="AE193">INDEX(Capacity!$Z$10:$AN$109,COLUMN(AD5),MATCH('Capacity Backing (Hide)'!$A193,Capacity!$Z$9:$AN$9,0))</f>
        <v>0</v>
      </c>
      <c r="AF193" cm="1">
        <f t="array" ref="AF193">INDEX(Capacity!$Z$10:$AN$109,COLUMN(AE5),MATCH('Capacity Backing (Hide)'!$A193,Capacity!$Z$9:$AN$9,0))</f>
        <v>0</v>
      </c>
      <c r="AG193" cm="1">
        <f t="array" ref="AG193">INDEX(Capacity!$Z$10:$AN$109,COLUMN(AF5),MATCH('Capacity Backing (Hide)'!$A193,Capacity!$Z$9:$AN$9,0))</f>
        <v>0</v>
      </c>
      <c r="AH193" cm="1">
        <f t="array" ref="AH193">INDEX(Capacity!$Z$10:$AN$109,COLUMN(AG5),MATCH('Capacity Backing (Hide)'!$A193,Capacity!$Z$9:$AN$9,0))</f>
        <v>0</v>
      </c>
      <c r="AI193" cm="1">
        <f t="array" ref="AI193">INDEX(Capacity!$Z$10:$AN$109,COLUMN(AH5),MATCH('Capacity Backing (Hide)'!$A193,Capacity!$Z$9:$AN$9,0))</f>
        <v>0</v>
      </c>
      <c r="AJ193" cm="1">
        <f t="array" ref="AJ193">INDEX(Capacity!$Z$10:$AN$109,COLUMN(AI5),MATCH('Capacity Backing (Hide)'!$A193,Capacity!$Z$9:$AN$9,0))</f>
        <v>0</v>
      </c>
      <c r="AK193" cm="1">
        <f t="array" ref="AK193">INDEX(Capacity!$Z$10:$AN$109,COLUMN(AJ5),MATCH('Capacity Backing (Hide)'!$A193,Capacity!$Z$9:$AN$9,0))</f>
        <v>0</v>
      </c>
      <c r="AL193" cm="1">
        <f t="array" ref="AL193">INDEX(Capacity!$Z$10:$AN$109,COLUMN(AK5),MATCH('Capacity Backing (Hide)'!$A193,Capacity!$Z$9:$AN$9,0))</f>
        <v>0</v>
      </c>
      <c r="AM193" cm="1">
        <f t="array" ref="AM193">INDEX(Capacity!$Z$10:$AN$109,COLUMN(AL5),MATCH('Capacity Backing (Hide)'!$A193,Capacity!$Z$9:$AN$9,0))</f>
        <v>0</v>
      </c>
      <c r="AN193" cm="1">
        <f t="array" ref="AN193">INDEX(Capacity!$Z$10:$AN$109,COLUMN(AM5),MATCH('Capacity Backing (Hide)'!$A193,Capacity!$Z$9:$AN$9,0))</f>
        <v>0</v>
      </c>
      <c r="AO193" cm="1">
        <f t="array" ref="AO193">INDEX(Capacity!$Z$10:$AN$109,COLUMN(AN5),MATCH('Capacity Backing (Hide)'!$A193,Capacity!$Z$9:$AN$9,0))</f>
        <v>0</v>
      </c>
      <c r="AP193" cm="1">
        <f t="array" ref="AP193">INDEX(Capacity!$Z$10:$AN$109,COLUMN(AO5),MATCH('Capacity Backing (Hide)'!$A193,Capacity!$Z$9:$AN$9,0))</f>
        <v>0</v>
      </c>
      <c r="AQ193" cm="1">
        <f t="array" ref="AQ193">INDEX(Capacity!$Z$10:$AN$109,COLUMN(AP5),MATCH('Capacity Backing (Hide)'!$A193,Capacity!$Z$9:$AN$9,0))</f>
        <v>0</v>
      </c>
      <c r="AR193" cm="1">
        <f t="array" ref="AR193">INDEX(Capacity!$Z$10:$AN$109,COLUMN(AQ5),MATCH('Capacity Backing (Hide)'!$A193,Capacity!$Z$9:$AN$9,0))</f>
        <v>0</v>
      </c>
      <c r="AS193" cm="1">
        <f t="array" ref="AS193">INDEX(Capacity!$Z$10:$AN$109,COLUMN(AR5),MATCH('Capacity Backing (Hide)'!$A193,Capacity!$Z$9:$AN$9,0))</f>
        <v>0</v>
      </c>
      <c r="AT193" cm="1">
        <f t="array" ref="AT193">INDEX(Capacity!$Z$10:$AN$109,COLUMN(AS5),MATCH('Capacity Backing (Hide)'!$A193,Capacity!$Z$9:$AN$9,0))</f>
        <v>0</v>
      </c>
      <c r="AU193" cm="1">
        <f t="array" ref="AU193">INDEX(Capacity!$Z$10:$AN$109,COLUMN(AT5),MATCH('Capacity Backing (Hide)'!$A193,Capacity!$Z$9:$AN$9,0))</f>
        <v>0</v>
      </c>
      <c r="AV193" cm="1">
        <f t="array" ref="AV193">INDEX(Capacity!$Z$10:$AN$109,COLUMN(AU5),MATCH('Capacity Backing (Hide)'!$A193,Capacity!$Z$9:$AN$9,0))</f>
        <v>0</v>
      </c>
      <c r="AW193" cm="1">
        <f t="array" ref="AW193">INDEX(Capacity!$Z$10:$AN$109,COLUMN(AV5),MATCH('Capacity Backing (Hide)'!$A193,Capacity!$Z$9:$AN$9,0))</f>
        <v>0</v>
      </c>
      <c r="AX193" cm="1">
        <f t="array" ref="AX193">INDEX(Capacity!$Z$10:$AN$109,COLUMN(AW5),MATCH('Capacity Backing (Hide)'!$A193,Capacity!$Z$9:$AN$9,0))</f>
        <v>0</v>
      </c>
      <c r="AY193" cm="1">
        <f t="array" ref="AY193">INDEX(Capacity!$Z$10:$AN$109,COLUMN(AX5),MATCH('Capacity Backing (Hide)'!$A193,Capacity!$Z$9:$AN$9,0))</f>
        <v>0</v>
      </c>
      <c r="AZ193" cm="1">
        <f t="array" ref="AZ193">INDEX(Capacity!$Z$10:$AN$109,COLUMN(AY5),MATCH('Capacity Backing (Hide)'!$A193,Capacity!$Z$9:$AN$9,0))</f>
        <v>0</v>
      </c>
      <c r="BA193" cm="1">
        <f t="array" ref="BA193">INDEX(Capacity!$Z$10:$AN$109,COLUMN(AZ5),MATCH('Capacity Backing (Hide)'!$A193,Capacity!$Z$9:$AN$9,0))</f>
        <v>0</v>
      </c>
      <c r="BB193" cm="1">
        <f t="array" ref="BB193">INDEX(Capacity!$Z$10:$AN$109,COLUMN(BA5),MATCH('Capacity Backing (Hide)'!$A193,Capacity!$Z$9:$AN$9,0))</f>
        <v>0</v>
      </c>
      <c r="BC193" cm="1">
        <f t="array" ref="BC193">INDEX(Capacity!$Z$10:$AN$109,COLUMN(BB5),MATCH('Capacity Backing (Hide)'!$A193,Capacity!$Z$9:$AN$9,0))</f>
        <v>0</v>
      </c>
      <c r="BD193" cm="1">
        <f t="array" ref="BD193">INDEX(Capacity!$Z$10:$AN$109,COLUMN(BC5),MATCH('Capacity Backing (Hide)'!$A193,Capacity!$Z$9:$AN$9,0))</f>
        <v>0</v>
      </c>
      <c r="BE193" cm="1">
        <f t="array" ref="BE193">INDEX(Capacity!$Z$10:$AN$109,COLUMN(BD5),MATCH('Capacity Backing (Hide)'!$A193,Capacity!$Z$9:$AN$9,0))</f>
        <v>0</v>
      </c>
      <c r="BF193" cm="1">
        <f t="array" ref="BF193">INDEX(Capacity!$Z$10:$AN$109,COLUMN(BE5),MATCH('Capacity Backing (Hide)'!$A193,Capacity!$Z$9:$AN$9,0))</f>
        <v>0</v>
      </c>
      <c r="BG193" cm="1">
        <f t="array" ref="BG193">INDEX(Capacity!$Z$10:$AN$109,COLUMN(BF5),MATCH('Capacity Backing (Hide)'!$A193,Capacity!$Z$9:$AN$9,0))</f>
        <v>0</v>
      </c>
      <c r="BH193" cm="1">
        <f t="array" ref="BH193">INDEX(Capacity!$Z$10:$AN$109,COLUMN(BG5),MATCH('Capacity Backing (Hide)'!$A193,Capacity!$Z$9:$AN$9,0))</f>
        <v>0</v>
      </c>
      <c r="BI193" cm="1">
        <f t="array" ref="BI193">INDEX(Capacity!$Z$10:$AN$109,COLUMN(BH5),MATCH('Capacity Backing (Hide)'!$A193,Capacity!$Z$9:$AN$9,0))</f>
        <v>0</v>
      </c>
      <c r="BJ193" cm="1">
        <f t="array" ref="BJ193">INDEX(Capacity!$Z$10:$AN$109,COLUMN(BI5),MATCH('Capacity Backing (Hide)'!$A193,Capacity!$Z$9:$AN$9,0))</f>
        <v>0</v>
      </c>
      <c r="BK193" cm="1">
        <f t="array" ref="BK193">INDEX(Capacity!$Z$10:$AN$109,COLUMN(BJ5),MATCH('Capacity Backing (Hide)'!$A193,Capacity!$Z$9:$AN$9,0))</f>
        <v>0</v>
      </c>
      <c r="BL193" cm="1">
        <f t="array" ref="BL193">INDEX(Capacity!$Z$10:$AN$109,COLUMN(BK5),MATCH('Capacity Backing (Hide)'!$A193,Capacity!$Z$9:$AN$9,0))</f>
        <v>0</v>
      </c>
      <c r="BM193" cm="1">
        <f t="array" ref="BM193">INDEX(Capacity!$Z$10:$AN$109,COLUMN(BL5),MATCH('Capacity Backing (Hide)'!$A193,Capacity!$Z$9:$AN$9,0))</f>
        <v>0</v>
      </c>
      <c r="BN193" cm="1">
        <f t="array" ref="BN193">INDEX(Capacity!$Z$10:$AN$109,COLUMN(BM5),MATCH('Capacity Backing (Hide)'!$A193,Capacity!$Z$9:$AN$9,0))</f>
        <v>0</v>
      </c>
      <c r="BO193" cm="1">
        <f t="array" ref="BO193">INDEX(Capacity!$Z$10:$AN$109,COLUMN(BN5),MATCH('Capacity Backing (Hide)'!$A193,Capacity!$Z$9:$AN$9,0))</f>
        <v>0</v>
      </c>
      <c r="BP193" cm="1">
        <f t="array" ref="BP193">INDEX(Capacity!$Z$10:$AN$109,COLUMN(BO5),MATCH('Capacity Backing (Hide)'!$A193,Capacity!$Z$9:$AN$9,0))</f>
        <v>0</v>
      </c>
      <c r="BQ193" cm="1">
        <f t="array" ref="BQ193">INDEX(Capacity!$Z$10:$AN$109,COLUMN(BP5),MATCH('Capacity Backing (Hide)'!$A193,Capacity!$Z$9:$AN$9,0))</f>
        <v>0</v>
      </c>
      <c r="BR193" cm="1">
        <f t="array" ref="BR193">INDEX(Capacity!$Z$10:$AN$109,COLUMN(BQ5),MATCH('Capacity Backing (Hide)'!$A193,Capacity!$Z$9:$AN$9,0))</f>
        <v>0</v>
      </c>
      <c r="BS193" cm="1">
        <f t="array" ref="BS193">INDEX(Capacity!$Z$10:$AN$109,COLUMN(BR5),MATCH('Capacity Backing (Hide)'!$A193,Capacity!$Z$9:$AN$9,0))</f>
        <v>0</v>
      </c>
      <c r="BT193" cm="1">
        <f t="array" ref="BT193">INDEX(Capacity!$Z$10:$AN$109,COLUMN(BS5),MATCH('Capacity Backing (Hide)'!$A193,Capacity!$Z$9:$AN$9,0))</f>
        <v>0</v>
      </c>
      <c r="BU193" cm="1">
        <f t="array" ref="BU193">INDEX(Capacity!$Z$10:$AN$109,COLUMN(BT5),MATCH('Capacity Backing (Hide)'!$A193,Capacity!$Z$9:$AN$9,0))</f>
        <v>0</v>
      </c>
      <c r="BV193" cm="1">
        <f t="array" ref="BV193">INDEX(Capacity!$Z$10:$AN$109,COLUMN(BU5),MATCH('Capacity Backing (Hide)'!$A193,Capacity!$Z$9:$AN$9,0))</f>
        <v>0</v>
      </c>
      <c r="BW193" cm="1">
        <f t="array" ref="BW193">INDEX(Capacity!$Z$10:$AN$109,COLUMN(BV5),MATCH('Capacity Backing (Hide)'!$A193,Capacity!$Z$9:$AN$9,0))</f>
        <v>0</v>
      </c>
      <c r="BX193" cm="1">
        <f t="array" ref="BX193">INDEX(Capacity!$Z$10:$AN$109,COLUMN(BW5),MATCH('Capacity Backing (Hide)'!$A193,Capacity!$Z$9:$AN$9,0))</f>
        <v>0</v>
      </c>
      <c r="BY193" cm="1">
        <f t="array" ref="BY193">INDEX(Capacity!$Z$10:$AN$109,COLUMN(BX5),MATCH('Capacity Backing (Hide)'!$A193,Capacity!$Z$9:$AN$9,0))</f>
        <v>0</v>
      </c>
      <c r="BZ193" cm="1">
        <f t="array" ref="BZ193">INDEX(Capacity!$Z$10:$AN$109,COLUMN(BY5),MATCH('Capacity Backing (Hide)'!$A193,Capacity!$Z$9:$AN$9,0))</f>
        <v>0</v>
      </c>
      <c r="CA193" cm="1">
        <f t="array" ref="CA193">INDEX(Capacity!$Z$10:$AN$109,COLUMN(BZ5),MATCH('Capacity Backing (Hide)'!$A193,Capacity!$Z$9:$AN$9,0))</f>
        <v>0</v>
      </c>
      <c r="CB193" cm="1">
        <f t="array" ref="CB193">INDEX(Capacity!$Z$10:$AN$109,COLUMN(CA5),MATCH('Capacity Backing (Hide)'!$A193,Capacity!$Z$9:$AN$9,0))</f>
        <v>0</v>
      </c>
      <c r="CC193" cm="1">
        <f t="array" ref="CC193">INDEX(Capacity!$Z$10:$AN$109,COLUMN(CB5),MATCH('Capacity Backing (Hide)'!$A193,Capacity!$Z$9:$AN$9,0))</f>
        <v>0</v>
      </c>
      <c r="CD193" cm="1">
        <f t="array" ref="CD193">INDEX(Capacity!$Z$10:$AN$109,COLUMN(CC5),MATCH('Capacity Backing (Hide)'!$A193,Capacity!$Z$9:$AN$9,0))</f>
        <v>0</v>
      </c>
      <c r="CE193" cm="1">
        <f t="array" ref="CE193">INDEX(Capacity!$Z$10:$AN$109,COLUMN(CD5),MATCH('Capacity Backing (Hide)'!$A193,Capacity!$Z$9:$AN$9,0))</f>
        <v>0</v>
      </c>
      <c r="CF193" cm="1">
        <f t="array" ref="CF193">INDEX(Capacity!$Z$10:$AN$109,COLUMN(CE5),MATCH('Capacity Backing (Hide)'!$A193,Capacity!$Z$9:$AN$9,0))</f>
        <v>0</v>
      </c>
      <c r="CG193" cm="1">
        <f t="array" ref="CG193">INDEX(Capacity!$Z$10:$AN$109,COLUMN(CF5),MATCH('Capacity Backing (Hide)'!$A193,Capacity!$Z$9:$AN$9,0))</f>
        <v>0</v>
      </c>
      <c r="CH193" cm="1">
        <f t="array" ref="CH193">INDEX(Capacity!$Z$10:$AN$109,COLUMN(CG5),MATCH('Capacity Backing (Hide)'!$A193,Capacity!$Z$9:$AN$9,0))</f>
        <v>0</v>
      </c>
      <c r="CI193" cm="1">
        <f t="array" ref="CI193">INDEX(Capacity!$Z$10:$AN$109,COLUMN(CH5),MATCH('Capacity Backing (Hide)'!$A193,Capacity!$Z$9:$AN$9,0))</f>
        <v>0</v>
      </c>
      <c r="CJ193" cm="1">
        <f t="array" ref="CJ193">INDEX(Capacity!$Z$10:$AN$109,COLUMN(CI5),MATCH('Capacity Backing (Hide)'!$A193,Capacity!$Z$9:$AN$9,0))</f>
        <v>0</v>
      </c>
      <c r="CK193" cm="1">
        <f t="array" ref="CK193">INDEX(Capacity!$Z$10:$AN$109,COLUMN(CJ5),MATCH('Capacity Backing (Hide)'!$A193,Capacity!$Z$9:$AN$9,0))</f>
        <v>0</v>
      </c>
      <c r="CL193" cm="1">
        <f t="array" ref="CL193">INDEX(Capacity!$Z$10:$AN$109,COLUMN(CK5),MATCH('Capacity Backing (Hide)'!$A193,Capacity!$Z$9:$AN$9,0))</f>
        <v>0</v>
      </c>
      <c r="CM193" cm="1">
        <f t="array" ref="CM193">INDEX(Capacity!$Z$10:$AN$109,COLUMN(CL5),MATCH('Capacity Backing (Hide)'!$A193,Capacity!$Z$9:$AN$9,0))</f>
        <v>0</v>
      </c>
      <c r="CN193" cm="1">
        <f t="array" ref="CN193">INDEX(Capacity!$Z$10:$AN$109,COLUMN(CM5),MATCH('Capacity Backing (Hide)'!$A193,Capacity!$Z$9:$AN$9,0))</f>
        <v>0</v>
      </c>
      <c r="CO193" cm="1">
        <f t="array" ref="CO193">INDEX(Capacity!$Z$10:$AN$109,COLUMN(CN5),MATCH('Capacity Backing (Hide)'!$A193,Capacity!$Z$9:$AN$9,0))</f>
        <v>0</v>
      </c>
      <c r="CP193" cm="1">
        <f t="array" ref="CP193">INDEX(Capacity!$Z$10:$AN$109,COLUMN(CO5),MATCH('Capacity Backing (Hide)'!$A193,Capacity!$Z$9:$AN$9,0))</f>
        <v>0</v>
      </c>
      <c r="CQ193" cm="1">
        <f t="array" ref="CQ193">INDEX(Capacity!$Z$10:$AN$109,COLUMN(CP5),MATCH('Capacity Backing (Hide)'!$A193,Capacity!$Z$9:$AN$9,0))</f>
        <v>0</v>
      </c>
      <c r="CR193" cm="1">
        <f t="array" ref="CR193">INDEX(Capacity!$Z$10:$AN$109,COLUMN(CQ5),MATCH('Capacity Backing (Hide)'!$A193,Capacity!$Z$9:$AN$9,0))</f>
        <v>0</v>
      </c>
      <c r="CS193" cm="1">
        <f t="array" ref="CS193">INDEX(Capacity!$Z$10:$AN$109,COLUMN(CR5),MATCH('Capacity Backing (Hide)'!$A193,Capacity!$Z$9:$AN$9,0))</f>
        <v>0</v>
      </c>
      <c r="CT193" cm="1">
        <f t="array" ref="CT193">INDEX(Capacity!$Z$10:$AN$109,COLUMN(CS5),MATCH('Capacity Backing (Hide)'!$A193,Capacity!$Z$9:$AN$9,0))</f>
        <v>0</v>
      </c>
      <c r="CU193" cm="1">
        <f t="array" ref="CU193">INDEX(Capacity!$Z$10:$AN$109,COLUMN(CT5),MATCH('Capacity Backing (Hide)'!$A193,Capacity!$Z$9:$AN$9,0))</f>
        <v>0</v>
      </c>
      <c r="CV193" cm="1">
        <f t="array" ref="CV193">INDEX(Capacity!$Z$10:$AN$109,COLUMN(CU5),MATCH('Capacity Backing (Hide)'!$A193,Capacity!$Z$9:$AN$9,0))</f>
        <v>0</v>
      </c>
      <c r="CW193" cm="1">
        <f t="array" ref="CW193">INDEX(Capacity!$Z$10:$AN$109,COLUMN(CV5),MATCH('Capacity Backing (Hide)'!$A193,Capacity!$Z$9:$AN$9,0))</f>
        <v>0</v>
      </c>
    </row>
    <row r="194" spans="1:101" x14ac:dyDescent="0.35">
      <c r="A194" s="2" t="str" cm="1">
        <f t="array" ref="A194">INDEX('Data Validation (Hide)'!$B$2:$B$16,ROW(A6),1)</f>
        <v>Caseload 6</v>
      </c>
      <c r="B194" cm="1">
        <f t="array" ref="B194">INDEX(Capacity!$Z$10:$AN$109,COLUMN(A6),MATCH('Capacity Backing (Hide)'!$A194,Capacity!$Z$9:$AN$9,0))</f>
        <v>0</v>
      </c>
      <c r="C194" cm="1">
        <f t="array" ref="C194">INDEX(Capacity!$Z$10:$AN$109,COLUMN(B6),MATCH('Capacity Backing (Hide)'!$A194,Capacity!$Z$9:$AN$9,0))</f>
        <v>0</v>
      </c>
      <c r="D194" cm="1">
        <f t="array" ref="D194">INDEX(Capacity!$Z$10:$AN$109,COLUMN(C6),MATCH('Capacity Backing (Hide)'!$A194,Capacity!$Z$9:$AN$9,0))</f>
        <v>0</v>
      </c>
      <c r="E194" cm="1">
        <f t="array" ref="E194">INDEX(Capacity!$Z$10:$AN$109,COLUMN(D6),MATCH('Capacity Backing (Hide)'!$A194,Capacity!$Z$9:$AN$9,0))</f>
        <v>0</v>
      </c>
      <c r="F194" cm="1">
        <f t="array" ref="F194">INDEX(Capacity!$Z$10:$AN$109,COLUMN(E6),MATCH('Capacity Backing (Hide)'!$A194,Capacity!$Z$9:$AN$9,0))</f>
        <v>0</v>
      </c>
      <c r="G194" cm="1">
        <f t="array" ref="G194">INDEX(Capacity!$Z$10:$AN$109,COLUMN(F6),MATCH('Capacity Backing (Hide)'!$A194,Capacity!$Z$9:$AN$9,0))</f>
        <v>0</v>
      </c>
      <c r="H194" cm="1">
        <f t="array" ref="H194">INDEX(Capacity!$Z$10:$AN$109,COLUMN(G6),MATCH('Capacity Backing (Hide)'!$A194,Capacity!$Z$9:$AN$9,0))</f>
        <v>0</v>
      </c>
      <c r="I194" cm="1">
        <f t="array" ref="I194">INDEX(Capacity!$Z$10:$AN$109,COLUMN(H6),MATCH('Capacity Backing (Hide)'!$A194,Capacity!$Z$9:$AN$9,0))</f>
        <v>0</v>
      </c>
      <c r="J194" cm="1">
        <f t="array" ref="J194">INDEX(Capacity!$Z$10:$AN$109,COLUMN(I6),MATCH('Capacity Backing (Hide)'!$A194,Capacity!$Z$9:$AN$9,0))</f>
        <v>0</v>
      </c>
      <c r="K194" cm="1">
        <f t="array" ref="K194">INDEX(Capacity!$Z$10:$AN$109,COLUMN(J6),MATCH('Capacity Backing (Hide)'!$A194,Capacity!$Z$9:$AN$9,0))</f>
        <v>0</v>
      </c>
      <c r="L194" cm="1">
        <f t="array" ref="L194">INDEX(Capacity!$Z$10:$AN$109,COLUMN(K6),MATCH('Capacity Backing (Hide)'!$A194,Capacity!$Z$9:$AN$9,0))</f>
        <v>0</v>
      </c>
      <c r="M194" cm="1">
        <f t="array" ref="M194">INDEX(Capacity!$Z$10:$AN$109,COLUMN(L6),MATCH('Capacity Backing (Hide)'!$A194,Capacity!$Z$9:$AN$9,0))</f>
        <v>0</v>
      </c>
      <c r="N194" cm="1">
        <f t="array" ref="N194">INDEX(Capacity!$Z$10:$AN$109,COLUMN(M6),MATCH('Capacity Backing (Hide)'!$A194,Capacity!$Z$9:$AN$9,0))</f>
        <v>0</v>
      </c>
      <c r="O194" cm="1">
        <f t="array" ref="O194">INDEX(Capacity!$Z$10:$AN$109,COLUMN(N6),MATCH('Capacity Backing (Hide)'!$A194,Capacity!$Z$9:$AN$9,0))</f>
        <v>0</v>
      </c>
      <c r="P194" cm="1">
        <f t="array" ref="P194">INDEX(Capacity!$Z$10:$AN$109,COLUMN(O6),MATCH('Capacity Backing (Hide)'!$A194,Capacity!$Z$9:$AN$9,0))</f>
        <v>0</v>
      </c>
      <c r="Q194" cm="1">
        <f t="array" ref="Q194">INDEX(Capacity!$Z$10:$AN$109,COLUMN(P6),MATCH('Capacity Backing (Hide)'!$A194,Capacity!$Z$9:$AN$9,0))</f>
        <v>0</v>
      </c>
      <c r="R194" cm="1">
        <f t="array" ref="R194">INDEX(Capacity!$Z$10:$AN$109,COLUMN(Q6),MATCH('Capacity Backing (Hide)'!$A194,Capacity!$Z$9:$AN$9,0))</f>
        <v>0</v>
      </c>
      <c r="S194" cm="1">
        <f t="array" ref="S194">INDEX(Capacity!$Z$10:$AN$109,COLUMN(R6),MATCH('Capacity Backing (Hide)'!$A194,Capacity!$Z$9:$AN$9,0))</f>
        <v>0</v>
      </c>
      <c r="T194" cm="1">
        <f t="array" ref="T194">INDEX(Capacity!$Z$10:$AN$109,COLUMN(S6),MATCH('Capacity Backing (Hide)'!$A194,Capacity!$Z$9:$AN$9,0))</f>
        <v>0</v>
      </c>
      <c r="U194" cm="1">
        <f t="array" ref="U194">INDEX(Capacity!$Z$10:$AN$109,COLUMN(T6),MATCH('Capacity Backing (Hide)'!$A194,Capacity!$Z$9:$AN$9,0))</f>
        <v>0</v>
      </c>
      <c r="V194" cm="1">
        <f t="array" ref="V194">INDEX(Capacity!$Z$10:$AN$109,COLUMN(U6),MATCH('Capacity Backing (Hide)'!$A194,Capacity!$Z$9:$AN$9,0))</f>
        <v>0</v>
      </c>
      <c r="W194" cm="1">
        <f t="array" ref="W194">INDEX(Capacity!$Z$10:$AN$109,COLUMN(V6),MATCH('Capacity Backing (Hide)'!$A194,Capacity!$Z$9:$AN$9,0))</f>
        <v>0</v>
      </c>
      <c r="X194" cm="1">
        <f t="array" ref="X194">INDEX(Capacity!$Z$10:$AN$109,COLUMN(W6),MATCH('Capacity Backing (Hide)'!$A194,Capacity!$Z$9:$AN$9,0))</f>
        <v>0</v>
      </c>
      <c r="Y194" cm="1">
        <f t="array" ref="Y194">INDEX(Capacity!$Z$10:$AN$109,COLUMN(X6),MATCH('Capacity Backing (Hide)'!$A194,Capacity!$Z$9:$AN$9,0))</f>
        <v>0</v>
      </c>
      <c r="Z194" cm="1">
        <f t="array" ref="Z194">INDEX(Capacity!$Z$10:$AN$109,COLUMN(Y6),MATCH('Capacity Backing (Hide)'!$A194,Capacity!$Z$9:$AN$9,0))</f>
        <v>0</v>
      </c>
      <c r="AA194" cm="1">
        <f t="array" ref="AA194">INDEX(Capacity!$Z$10:$AN$109,COLUMN(Z6),MATCH('Capacity Backing (Hide)'!$A194,Capacity!$Z$9:$AN$9,0))</f>
        <v>0</v>
      </c>
      <c r="AB194" cm="1">
        <f t="array" ref="AB194">INDEX(Capacity!$Z$10:$AN$109,COLUMN(AA6),MATCH('Capacity Backing (Hide)'!$A194,Capacity!$Z$9:$AN$9,0))</f>
        <v>0</v>
      </c>
      <c r="AC194" cm="1">
        <f t="array" ref="AC194">INDEX(Capacity!$Z$10:$AN$109,COLUMN(AB6),MATCH('Capacity Backing (Hide)'!$A194,Capacity!$Z$9:$AN$9,0))</f>
        <v>0</v>
      </c>
      <c r="AD194" cm="1">
        <f t="array" ref="AD194">INDEX(Capacity!$Z$10:$AN$109,COLUMN(AC6),MATCH('Capacity Backing (Hide)'!$A194,Capacity!$Z$9:$AN$9,0))</f>
        <v>0</v>
      </c>
      <c r="AE194" cm="1">
        <f t="array" ref="AE194">INDEX(Capacity!$Z$10:$AN$109,COLUMN(AD6),MATCH('Capacity Backing (Hide)'!$A194,Capacity!$Z$9:$AN$9,0))</f>
        <v>0</v>
      </c>
      <c r="AF194" cm="1">
        <f t="array" ref="AF194">INDEX(Capacity!$Z$10:$AN$109,COLUMN(AE6),MATCH('Capacity Backing (Hide)'!$A194,Capacity!$Z$9:$AN$9,0))</f>
        <v>0</v>
      </c>
      <c r="AG194" cm="1">
        <f t="array" ref="AG194">INDEX(Capacity!$Z$10:$AN$109,COLUMN(AF6),MATCH('Capacity Backing (Hide)'!$A194,Capacity!$Z$9:$AN$9,0))</f>
        <v>0</v>
      </c>
      <c r="AH194" cm="1">
        <f t="array" ref="AH194">INDEX(Capacity!$Z$10:$AN$109,COLUMN(AG6),MATCH('Capacity Backing (Hide)'!$A194,Capacity!$Z$9:$AN$9,0))</f>
        <v>0</v>
      </c>
      <c r="AI194" cm="1">
        <f t="array" ref="AI194">INDEX(Capacity!$Z$10:$AN$109,COLUMN(AH6),MATCH('Capacity Backing (Hide)'!$A194,Capacity!$Z$9:$AN$9,0))</f>
        <v>0</v>
      </c>
      <c r="AJ194" cm="1">
        <f t="array" ref="AJ194">INDEX(Capacity!$Z$10:$AN$109,COLUMN(AI6),MATCH('Capacity Backing (Hide)'!$A194,Capacity!$Z$9:$AN$9,0))</f>
        <v>0</v>
      </c>
      <c r="AK194" cm="1">
        <f t="array" ref="AK194">INDEX(Capacity!$Z$10:$AN$109,COLUMN(AJ6),MATCH('Capacity Backing (Hide)'!$A194,Capacity!$Z$9:$AN$9,0))</f>
        <v>0</v>
      </c>
      <c r="AL194" cm="1">
        <f t="array" ref="AL194">INDEX(Capacity!$Z$10:$AN$109,COLUMN(AK6),MATCH('Capacity Backing (Hide)'!$A194,Capacity!$Z$9:$AN$9,0))</f>
        <v>0</v>
      </c>
      <c r="AM194" cm="1">
        <f t="array" ref="AM194">INDEX(Capacity!$Z$10:$AN$109,COLUMN(AL6),MATCH('Capacity Backing (Hide)'!$A194,Capacity!$Z$9:$AN$9,0))</f>
        <v>0</v>
      </c>
      <c r="AN194" cm="1">
        <f t="array" ref="AN194">INDEX(Capacity!$Z$10:$AN$109,COLUMN(AM6),MATCH('Capacity Backing (Hide)'!$A194,Capacity!$Z$9:$AN$9,0))</f>
        <v>0</v>
      </c>
      <c r="AO194" cm="1">
        <f t="array" ref="AO194">INDEX(Capacity!$Z$10:$AN$109,COLUMN(AN6),MATCH('Capacity Backing (Hide)'!$A194,Capacity!$Z$9:$AN$9,0))</f>
        <v>0</v>
      </c>
      <c r="AP194" cm="1">
        <f t="array" ref="AP194">INDEX(Capacity!$Z$10:$AN$109,COLUMN(AO6),MATCH('Capacity Backing (Hide)'!$A194,Capacity!$Z$9:$AN$9,0))</f>
        <v>0</v>
      </c>
      <c r="AQ194" cm="1">
        <f t="array" ref="AQ194">INDEX(Capacity!$Z$10:$AN$109,COLUMN(AP6),MATCH('Capacity Backing (Hide)'!$A194,Capacity!$Z$9:$AN$9,0))</f>
        <v>0</v>
      </c>
      <c r="AR194" cm="1">
        <f t="array" ref="AR194">INDEX(Capacity!$Z$10:$AN$109,COLUMN(AQ6),MATCH('Capacity Backing (Hide)'!$A194,Capacity!$Z$9:$AN$9,0))</f>
        <v>0</v>
      </c>
      <c r="AS194" cm="1">
        <f t="array" ref="AS194">INDEX(Capacity!$Z$10:$AN$109,COLUMN(AR6),MATCH('Capacity Backing (Hide)'!$A194,Capacity!$Z$9:$AN$9,0))</f>
        <v>0</v>
      </c>
      <c r="AT194" cm="1">
        <f t="array" ref="AT194">INDEX(Capacity!$Z$10:$AN$109,COLUMN(AS6),MATCH('Capacity Backing (Hide)'!$A194,Capacity!$Z$9:$AN$9,0))</f>
        <v>0</v>
      </c>
      <c r="AU194" cm="1">
        <f t="array" ref="AU194">INDEX(Capacity!$Z$10:$AN$109,COLUMN(AT6),MATCH('Capacity Backing (Hide)'!$A194,Capacity!$Z$9:$AN$9,0))</f>
        <v>0</v>
      </c>
      <c r="AV194" cm="1">
        <f t="array" ref="AV194">INDEX(Capacity!$Z$10:$AN$109,COLUMN(AU6),MATCH('Capacity Backing (Hide)'!$A194,Capacity!$Z$9:$AN$9,0))</f>
        <v>0</v>
      </c>
      <c r="AW194" cm="1">
        <f t="array" ref="AW194">INDEX(Capacity!$Z$10:$AN$109,COLUMN(AV6),MATCH('Capacity Backing (Hide)'!$A194,Capacity!$Z$9:$AN$9,0))</f>
        <v>0</v>
      </c>
      <c r="AX194" cm="1">
        <f t="array" ref="AX194">INDEX(Capacity!$Z$10:$AN$109,COLUMN(AW6),MATCH('Capacity Backing (Hide)'!$A194,Capacity!$Z$9:$AN$9,0))</f>
        <v>0</v>
      </c>
      <c r="AY194" cm="1">
        <f t="array" ref="AY194">INDEX(Capacity!$Z$10:$AN$109,COLUMN(AX6),MATCH('Capacity Backing (Hide)'!$A194,Capacity!$Z$9:$AN$9,0))</f>
        <v>0</v>
      </c>
      <c r="AZ194" cm="1">
        <f t="array" ref="AZ194">INDEX(Capacity!$Z$10:$AN$109,COLUMN(AY6),MATCH('Capacity Backing (Hide)'!$A194,Capacity!$Z$9:$AN$9,0))</f>
        <v>0</v>
      </c>
      <c r="BA194" cm="1">
        <f t="array" ref="BA194">INDEX(Capacity!$Z$10:$AN$109,COLUMN(AZ6),MATCH('Capacity Backing (Hide)'!$A194,Capacity!$Z$9:$AN$9,0))</f>
        <v>0</v>
      </c>
      <c r="BB194" cm="1">
        <f t="array" ref="BB194">INDEX(Capacity!$Z$10:$AN$109,COLUMN(BA6),MATCH('Capacity Backing (Hide)'!$A194,Capacity!$Z$9:$AN$9,0))</f>
        <v>0</v>
      </c>
      <c r="BC194" cm="1">
        <f t="array" ref="BC194">INDEX(Capacity!$Z$10:$AN$109,COLUMN(BB6),MATCH('Capacity Backing (Hide)'!$A194,Capacity!$Z$9:$AN$9,0))</f>
        <v>0</v>
      </c>
      <c r="BD194" cm="1">
        <f t="array" ref="BD194">INDEX(Capacity!$Z$10:$AN$109,COLUMN(BC6),MATCH('Capacity Backing (Hide)'!$A194,Capacity!$Z$9:$AN$9,0))</f>
        <v>0</v>
      </c>
      <c r="BE194" cm="1">
        <f t="array" ref="BE194">INDEX(Capacity!$Z$10:$AN$109,COLUMN(BD6),MATCH('Capacity Backing (Hide)'!$A194,Capacity!$Z$9:$AN$9,0))</f>
        <v>0</v>
      </c>
      <c r="BF194" cm="1">
        <f t="array" ref="BF194">INDEX(Capacity!$Z$10:$AN$109,COLUMN(BE6),MATCH('Capacity Backing (Hide)'!$A194,Capacity!$Z$9:$AN$9,0))</f>
        <v>0</v>
      </c>
      <c r="BG194" cm="1">
        <f t="array" ref="BG194">INDEX(Capacity!$Z$10:$AN$109,COLUMN(BF6),MATCH('Capacity Backing (Hide)'!$A194,Capacity!$Z$9:$AN$9,0))</f>
        <v>0</v>
      </c>
      <c r="BH194" cm="1">
        <f t="array" ref="BH194">INDEX(Capacity!$Z$10:$AN$109,COLUMN(BG6),MATCH('Capacity Backing (Hide)'!$A194,Capacity!$Z$9:$AN$9,0))</f>
        <v>0</v>
      </c>
      <c r="BI194" cm="1">
        <f t="array" ref="BI194">INDEX(Capacity!$Z$10:$AN$109,COLUMN(BH6),MATCH('Capacity Backing (Hide)'!$A194,Capacity!$Z$9:$AN$9,0))</f>
        <v>0</v>
      </c>
      <c r="BJ194" cm="1">
        <f t="array" ref="BJ194">INDEX(Capacity!$Z$10:$AN$109,COLUMN(BI6),MATCH('Capacity Backing (Hide)'!$A194,Capacity!$Z$9:$AN$9,0))</f>
        <v>0</v>
      </c>
      <c r="BK194" cm="1">
        <f t="array" ref="BK194">INDEX(Capacity!$Z$10:$AN$109,COLUMN(BJ6),MATCH('Capacity Backing (Hide)'!$A194,Capacity!$Z$9:$AN$9,0))</f>
        <v>0</v>
      </c>
      <c r="BL194" cm="1">
        <f t="array" ref="BL194">INDEX(Capacity!$Z$10:$AN$109,COLUMN(BK6),MATCH('Capacity Backing (Hide)'!$A194,Capacity!$Z$9:$AN$9,0))</f>
        <v>0</v>
      </c>
      <c r="BM194" cm="1">
        <f t="array" ref="BM194">INDEX(Capacity!$Z$10:$AN$109,COLUMN(BL6),MATCH('Capacity Backing (Hide)'!$A194,Capacity!$Z$9:$AN$9,0))</f>
        <v>0</v>
      </c>
      <c r="BN194" cm="1">
        <f t="array" ref="BN194">INDEX(Capacity!$Z$10:$AN$109,COLUMN(BM6),MATCH('Capacity Backing (Hide)'!$A194,Capacity!$Z$9:$AN$9,0))</f>
        <v>0</v>
      </c>
      <c r="BO194" cm="1">
        <f t="array" ref="BO194">INDEX(Capacity!$Z$10:$AN$109,COLUMN(BN6),MATCH('Capacity Backing (Hide)'!$A194,Capacity!$Z$9:$AN$9,0))</f>
        <v>0</v>
      </c>
      <c r="BP194" cm="1">
        <f t="array" ref="BP194">INDEX(Capacity!$Z$10:$AN$109,COLUMN(BO6),MATCH('Capacity Backing (Hide)'!$A194,Capacity!$Z$9:$AN$9,0))</f>
        <v>0</v>
      </c>
      <c r="BQ194" cm="1">
        <f t="array" ref="BQ194">INDEX(Capacity!$Z$10:$AN$109,COLUMN(BP6),MATCH('Capacity Backing (Hide)'!$A194,Capacity!$Z$9:$AN$9,0))</f>
        <v>0</v>
      </c>
      <c r="BR194" cm="1">
        <f t="array" ref="BR194">INDEX(Capacity!$Z$10:$AN$109,COLUMN(BQ6),MATCH('Capacity Backing (Hide)'!$A194,Capacity!$Z$9:$AN$9,0))</f>
        <v>0</v>
      </c>
      <c r="BS194" cm="1">
        <f t="array" ref="BS194">INDEX(Capacity!$Z$10:$AN$109,COLUMN(BR6),MATCH('Capacity Backing (Hide)'!$A194,Capacity!$Z$9:$AN$9,0))</f>
        <v>0</v>
      </c>
      <c r="BT194" cm="1">
        <f t="array" ref="BT194">INDEX(Capacity!$Z$10:$AN$109,COLUMN(BS6),MATCH('Capacity Backing (Hide)'!$A194,Capacity!$Z$9:$AN$9,0))</f>
        <v>0</v>
      </c>
      <c r="BU194" cm="1">
        <f t="array" ref="BU194">INDEX(Capacity!$Z$10:$AN$109,COLUMN(BT6),MATCH('Capacity Backing (Hide)'!$A194,Capacity!$Z$9:$AN$9,0))</f>
        <v>0</v>
      </c>
      <c r="BV194" cm="1">
        <f t="array" ref="BV194">INDEX(Capacity!$Z$10:$AN$109,COLUMN(BU6),MATCH('Capacity Backing (Hide)'!$A194,Capacity!$Z$9:$AN$9,0))</f>
        <v>0</v>
      </c>
      <c r="BW194" cm="1">
        <f t="array" ref="BW194">INDEX(Capacity!$Z$10:$AN$109,COLUMN(BV6),MATCH('Capacity Backing (Hide)'!$A194,Capacity!$Z$9:$AN$9,0))</f>
        <v>0</v>
      </c>
      <c r="BX194" cm="1">
        <f t="array" ref="BX194">INDEX(Capacity!$Z$10:$AN$109,COLUMN(BW6),MATCH('Capacity Backing (Hide)'!$A194,Capacity!$Z$9:$AN$9,0))</f>
        <v>0</v>
      </c>
      <c r="BY194" cm="1">
        <f t="array" ref="BY194">INDEX(Capacity!$Z$10:$AN$109,COLUMN(BX6),MATCH('Capacity Backing (Hide)'!$A194,Capacity!$Z$9:$AN$9,0))</f>
        <v>0</v>
      </c>
      <c r="BZ194" cm="1">
        <f t="array" ref="BZ194">INDEX(Capacity!$Z$10:$AN$109,COLUMN(BY6),MATCH('Capacity Backing (Hide)'!$A194,Capacity!$Z$9:$AN$9,0))</f>
        <v>0</v>
      </c>
      <c r="CA194" cm="1">
        <f t="array" ref="CA194">INDEX(Capacity!$Z$10:$AN$109,COLUMN(BZ6),MATCH('Capacity Backing (Hide)'!$A194,Capacity!$Z$9:$AN$9,0))</f>
        <v>0</v>
      </c>
      <c r="CB194" cm="1">
        <f t="array" ref="CB194">INDEX(Capacity!$Z$10:$AN$109,COLUMN(CA6),MATCH('Capacity Backing (Hide)'!$A194,Capacity!$Z$9:$AN$9,0))</f>
        <v>0</v>
      </c>
      <c r="CC194" cm="1">
        <f t="array" ref="CC194">INDEX(Capacity!$Z$10:$AN$109,COLUMN(CB6),MATCH('Capacity Backing (Hide)'!$A194,Capacity!$Z$9:$AN$9,0))</f>
        <v>0</v>
      </c>
      <c r="CD194" cm="1">
        <f t="array" ref="CD194">INDEX(Capacity!$Z$10:$AN$109,COLUMN(CC6),MATCH('Capacity Backing (Hide)'!$A194,Capacity!$Z$9:$AN$9,0))</f>
        <v>0</v>
      </c>
      <c r="CE194" cm="1">
        <f t="array" ref="CE194">INDEX(Capacity!$Z$10:$AN$109,COLUMN(CD6),MATCH('Capacity Backing (Hide)'!$A194,Capacity!$Z$9:$AN$9,0))</f>
        <v>0</v>
      </c>
      <c r="CF194" cm="1">
        <f t="array" ref="CF194">INDEX(Capacity!$Z$10:$AN$109,COLUMN(CE6),MATCH('Capacity Backing (Hide)'!$A194,Capacity!$Z$9:$AN$9,0))</f>
        <v>0</v>
      </c>
      <c r="CG194" cm="1">
        <f t="array" ref="CG194">INDEX(Capacity!$Z$10:$AN$109,COLUMN(CF6),MATCH('Capacity Backing (Hide)'!$A194,Capacity!$Z$9:$AN$9,0))</f>
        <v>0</v>
      </c>
      <c r="CH194" cm="1">
        <f t="array" ref="CH194">INDEX(Capacity!$Z$10:$AN$109,COLUMN(CG6),MATCH('Capacity Backing (Hide)'!$A194,Capacity!$Z$9:$AN$9,0))</f>
        <v>0</v>
      </c>
      <c r="CI194" cm="1">
        <f t="array" ref="CI194">INDEX(Capacity!$Z$10:$AN$109,COLUMN(CH6),MATCH('Capacity Backing (Hide)'!$A194,Capacity!$Z$9:$AN$9,0))</f>
        <v>0</v>
      </c>
      <c r="CJ194" cm="1">
        <f t="array" ref="CJ194">INDEX(Capacity!$Z$10:$AN$109,COLUMN(CI6),MATCH('Capacity Backing (Hide)'!$A194,Capacity!$Z$9:$AN$9,0))</f>
        <v>0</v>
      </c>
      <c r="CK194" cm="1">
        <f t="array" ref="CK194">INDEX(Capacity!$Z$10:$AN$109,COLUMN(CJ6),MATCH('Capacity Backing (Hide)'!$A194,Capacity!$Z$9:$AN$9,0))</f>
        <v>0</v>
      </c>
      <c r="CL194" cm="1">
        <f t="array" ref="CL194">INDEX(Capacity!$Z$10:$AN$109,COLUMN(CK6),MATCH('Capacity Backing (Hide)'!$A194,Capacity!$Z$9:$AN$9,0))</f>
        <v>0</v>
      </c>
      <c r="CM194" cm="1">
        <f t="array" ref="CM194">INDEX(Capacity!$Z$10:$AN$109,COLUMN(CL6),MATCH('Capacity Backing (Hide)'!$A194,Capacity!$Z$9:$AN$9,0))</f>
        <v>0</v>
      </c>
      <c r="CN194" cm="1">
        <f t="array" ref="CN194">INDEX(Capacity!$Z$10:$AN$109,COLUMN(CM6),MATCH('Capacity Backing (Hide)'!$A194,Capacity!$Z$9:$AN$9,0))</f>
        <v>0</v>
      </c>
      <c r="CO194" cm="1">
        <f t="array" ref="CO194">INDEX(Capacity!$Z$10:$AN$109,COLUMN(CN6),MATCH('Capacity Backing (Hide)'!$A194,Capacity!$Z$9:$AN$9,0))</f>
        <v>0</v>
      </c>
      <c r="CP194" cm="1">
        <f t="array" ref="CP194">INDEX(Capacity!$Z$10:$AN$109,COLUMN(CO6),MATCH('Capacity Backing (Hide)'!$A194,Capacity!$Z$9:$AN$9,0))</f>
        <v>0</v>
      </c>
      <c r="CQ194" cm="1">
        <f t="array" ref="CQ194">INDEX(Capacity!$Z$10:$AN$109,COLUMN(CP6),MATCH('Capacity Backing (Hide)'!$A194,Capacity!$Z$9:$AN$9,0))</f>
        <v>0</v>
      </c>
      <c r="CR194" cm="1">
        <f t="array" ref="CR194">INDEX(Capacity!$Z$10:$AN$109,COLUMN(CQ6),MATCH('Capacity Backing (Hide)'!$A194,Capacity!$Z$9:$AN$9,0))</f>
        <v>0</v>
      </c>
      <c r="CS194" cm="1">
        <f t="array" ref="CS194">INDEX(Capacity!$Z$10:$AN$109,COLUMN(CR6),MATCH('Capacity Backing (Hide)'!$A194,Capacity!$Z$9:$AN$9,0))</f>
        <v>0</v>
      </c>
      <c r="CT194" cm="1">
        <f t="array" ref="CT194">INDEX(Capacity!$Z$10:$AN$109,COLUMN(CS6),MATCH('Capacity Backing (Hide)'!$A194,Capacity!$Z$9:$AN$9,0))</f>
        <v>0</v>
      </c>
      <c r="CU194" cm="1">
        <f t="array" ref="CU194">INDEX(Capacity!$Z$10:$AN$109,COLUMN(CT6),MATCH('Capacity Backing (Hide)'!$A194,Capacity!$Z$9:$AN$9,0))</f>
        <v>0</v>
      </c>
      <c r="CV194" cm="1">
        <f t="array" ref="CV194">INDEX(Capacity!$Z$10:$AN$109,COLUMN(CU6),MATCH('Capacity Backing (Hide)'!$A194,Capacity!$Z$9:$AN$9,0))</f>
        <v>0</v>
      </c>
      <c r="CW194" cm="1">
        <f t="array" ref="CW194">INDEX(Capacity!$Z$10:$AN$109,COLUMN(CV6),MATCH('Capacity Backing (Hide)'!$A194,Capacity!$Z$9:$AN$9,0))</f>
        <v>0</v>
      </c>
    </row>
    <row r="195" spans="1:101" x14ac:dyDescent="0.35">
      <c r="A195" s="2" t="str" cm="1">
        <f t="array" ref="A195">INDEX('Data Validation (Hide)'!$B$2:$B$16,ROW(A7),1)</f>
        <v>Caseload 7</v>
      </c>
      <c r="B195" cm="1">
        <f t="array" ref="B195">INDEX(Capacity!$Z$10:$AN$109,COLUMN(A7),MATCH('Capacity Backing (Hide)'!$A195,Capacity!$Z$9:$AN$9,0))</f>
        <v>0</v>
      </c>
      <c r="C195" cm="1">
        <f t="array" ref="C195">INDEX(Capacity!$Z$10:$AN$109,COLUMN(B7),MATCH('Capacity Backing (Hide)'!$A195,Capacity!$Z$9:$AN$9,0))</f>
        <v>0</v>
      </c>
      <c r="D195" cm="1">
        <f t="array" ref="D195">INDEX(Capacity!$Z$10:$AN$109,COLUMN(C7),MATCH('Capacity Backing (Hide)'!$A195,Capacity!$Z$9:$AN$9,0))</f>
        <v>0</v>
      </c>
      <c r="E195" cm="1">
        <f t="array" ref="E195">INDEX(Capacity!$Z$10:$AN$109,COLUMN(D7),MATCH('Capacity Backing (Hide)'!$A195,Capacity!$Z$9:$AN$9,0))</f>
        <v>0</v>
      </c>
      <c r="F195" cm="1">
        <f t="array" ref="F195">INDEX(Capacity!$Z$10:$AN$109,COLUMN(E7),MATCH('Capacity Backing (Hide)'!$A195,Capacity!$Z$9:$AN$9,0))</f>
        <v>0</v>
      </c>
      <c r="G195" cm="1">
        <f t="array" ref="G195">INDEX(Capacity!$Z$10:$AN$109,COLUMN(F7),MATCH('Capacity Backing (Hide)'!$A195,Capacity!$Z$9:$AN$9,0))</f>
        <v>0</v>
      </c>
      <c r="H195" cm="1">
        <f t="array" ref="H195">INDEX(Capacity!$Z$10:$AN$109,COLUMN(G7),MATCH('Capacity Backing (Hide)'!$A195,Capacity!$Z$9:$AN$9,0))</f>
        <v>0</v>
      </c>
      <c r="I195" cm="1">
        <f t="array" ref="I195">INDEX(Capacity!$Z$10:$AN$109,COLUMN(H7),MATCH('Capacity Backing (Hide)'!$A195,Capacity!$Z$9:$AN$9,0))</f>
        <v>0</v>
      </c>
      <c r="J195" cm="1">
        <f t="array" ref="J195">INDEX(Capacity!$Z$10:$AN$109,COLUMN(I7),MATCH('Capacity Backing (Hide)'!$A195,Capacity!$Z$9:$AN$9,0))</f>
        <v>0</v>
      </c>
      <c r="K195" cm="1">
        <f t="array" ref="K195">INDEX(Capacity!$Z$10:$AN$109,COLUMN(J7),MATCH('Capacity Backing (Hide)'!$A195,Capacity!$Z$9:$AN$9,0))</f>
        <v>0</v>
      </c>
      <c r="L195" cm="1">
        <f t="array" ref="L195">INDEX(Capacity!$Z$10:$AN$109,COLUMN(K7),MATCH('Capacity Backing (Hide)'!$A195,Capacity!$Z$9:$AN$9,0))</f>
        <v>0</v>
      </c>
      <c r="M195" cm="1">
        <f t="array" ref="M195">INDEX(Capacity!$Z$10:$AN$109,COLUMN(L7),MATCH('Capacity Backing (Hide)'!$A195,Capacity!$Z$9:$AN$9,0))</f>
        <v>0</v>
      </c>
      <c r="N195" cm="1">
        <f t="array" ref="N195">INDEX(Capacity!$Z$10:$AN$109,COLUMN(M7),MATCH('Capacity Backing (Hide)'!$A195,Capacity!$Z$9:$AN$9,0))</f>
        <v>0</v>
      </c>
      <c r="O195" cm="1">
        <f t="array" ref="O195">INDEX(Capacity!$Z$10:$AN$109,COLUMN(N7),MATCH('Capacity Backing (Hide)'!$A195,Capacity!$Z$9:$AN$9,0))</f>
        <v>0</v>
      </c>
      <c r="P195" cm="1">
        <f t="array" ref="P195">INDEX(Capacity!$Z$10:$AN$109,COLUMN(O7),MATCH('Capacity Backing (Hide)'!$A195,Capacity!$Z$9:$AN$9,0))</f>
        <v>0</v>
      </c>
      <c r="Q195" cm="1">
        <f t="array" ref="Q195">INDEX(Capacity!$Z$10:$AN$109,COLUMN(P7),MATCH('Capacity Backing (Hide)'!$A195,Capacity!$Z$9:$AN$9,0))</f>
        <v>0</v>
      </c>
      <c r="R195" cm="1">
        <f t="array" ref="R195">INDEX(Capacity!$Z$10:$AN$109,COLUMN(Q7),MATCH('Capacity Backing (Hide)'!$A195,Capacity!$Z$9:$AN$9,0))</f>
        <v>0</v>
      </c>
      <c r="S195" cm="1">
        <f t="array" ref="S195">INDEX(Capacity!$Z$10:$AN$109,COLUMN(R7),MATCH('Capacity Backing (Hide)'!$A195,Capacity!$Z$9:$AN$9,0))</f>
        <v>0</v>
      </c>
      <c r="T195" cm="1">
        <f t="array" ref="T195">INDEX(Capacity!$Z$10:$AN$109,COLUMN(S7),MATCH('Capacity Backing (Hide)'!$A195,Capacity!$Z$9:$AN$9,0))</f>
        <v>0</v>
      </c>
      <c r="U195" cm="1">
        <f t="array" ref="U195">INDEX(Capacity!$Z$10:$AN$109,COLUMN(T7),MATCH('Capacity Backing (Hide)'!$A195,Capacity!$Z$9:$AN$9,0))</f>
        <v>0</v>
      </c>
      <c r="V195" cm="1">
        <f t="array" ref="V195">INDEX(Capacity!$Z$10:$AN$109,COLUMN(U7),MATCH('Capacity Backing (Hide)'!$A195,Capacity!$Z$9:$AN$9,0))</f>
        <v>0</v>
      </c>
      <c r="W195" cm="1">
        <f t="array" ref="W195">INDEX(Capacity!$Z$10:$AN$109,COLUMN(V7),MATCH('Capacity Backing (Hide)'!$A195,Capacity!$Z$9:$AN$9,0))</f>
        <v>0</v>
      </c>
      <c r="X195" cm="1">
        <f t="array" ref="X195">INDEX(Capacity!$Z$10:$AN$109,COLUMN(W7),MATCH('Capacity Backing (Hide)'!$A195,Capacity!$Z$9:$AN$9,0))</f>
        <v>0</v>
      </c>
      <c r="Y195" cm="1">
        <f t="array" ref="Y195">INDEX(Capacity!$Z$10:$AN$109,COLUMN(X7),MATCH('Capacity Backing (Hide)'!$A195,Capacity!$Z$9:$AN$9,0))</f>
        <v>0</v>
      </c>
      <c r="Z195" cm="1">
        <f t="array" ref="Z195">INDEX(Capacity!$Z$10:$AN$109,COLUMN(Y7),MATCH('Capacity Backing (Hide)'!$A195,Capacity!$Z$9:$AN$9,0))</f>
        <v>0</v>
      </c>
      <c r="AA195" cm="1">
        <f t="array" ref="AA195">INDEX(Capacity!$Z$10:$AN$109,COLUMN(Z7),MATCH('Capacity Backing (Hide)'!$A195,Capacity!$Z$9:$AN$9,0))</f>
        <v>0</v>
      </c>
      <c r="AB195" cm="1">
        <f t="array" ref="AB195">INDEX(Capacity!$Z$10:$AN$109,COLUMN(AA7),MATCH('Capacity Backing (Hide)'!$A195,Capacity!$Z$9:$AN$9,0))</f>
        <v>0</v>
      </c>
      <c r="AC195" cm="1">
        <f t="array" ref="AC195">INDEX(Capacity!$Z$10:$AN$109,COLUMN(AB7),MATCH('Capacity Backing (Hide)'!$A195,Capacity!$Z$9:$AN$9,0))</f>
        <v>0</v>
      </c>
      <c r="AD195" cm="1">
        <f t="array" ref="AD195">INDEX(Capacity!$Z$10:$AN$109,COLUMN(AC7),MATCH('Capacity Backing (Hide)'!$A195,Capacity!$Z$9:$AN$9,0))</f>
        <v>0</v>
      </c>
      <c r="AE195" cm="1">
        <f t="array" ref="AE195">INDEX(Capacity!$Z$10:$AN$109,COLUMN(AD7),MATCH('Capacity Backing (Hide)'!$A195,Capacity!$Z$9:$AN$9,0))</f>
        <v>0</v>
      </c>
      <c r="AF195" cm="1">
        <f t="array" ref="AF195">INDEX(Capacity!$Z$10:$AN$109,COLUMN(AE7),MATCH('Capacity Backing (Hide)'!$A195,Capacity!$Z$9:$AN$9,0))</f>
        <v>0</v>
      </c>
      <c r="AG195" cm="1">
        <f t="array" ref="AG195">INDEX(Capacity!$Z$10:$AN$109,COLUMN(AF7),MATCH('Capacity Backing (Hide)'!$A195,Capacity!$Z$9:$AN$9,0))</f>
        <v>0</v>
      </c>
      <c r="AH195" cm="1">
        <f t="array" ref="AH195">INDEX(Capacity!$Z$10:$AN$109,COLUMN(AG7),MATCH('Capacity Backing (Hide)'!$A195,Capacity!$Z$9:$AN$9,0))</f>
        <v>0</v>
      </c>
      <c r="AI195" cm="1">
        <f t="array" ref="AI195">INDEX(Capacity!$Z$10:$AN$109,COLUMN(AH7),MATCH('Capacity Backing (Hide)'!$A195,Capacity!$Z$9:$AN$9,0))</f>
        <v>0</v>
      </c>
      <c r="AJ195" cm="1">
        <f t="array" ref="AJ195">INDEX(Capacity!$Z$10:$AN$109,COLUMN(AI7),MATCH('Capacity Backing (Hide)'!$A195,Capacity!$Z$9:$AN$9,0))</f>
        <v>0</v>
      </c>
      <c r="AK195" cm="1">
        <f t="array" ref="AK195">INDEX(Capacity!$Z$10:$AN$109,COLUMN(AJ7),MATCH('Capacity Backing (Hide)'!$A195,Capacity!$Z$9:$AN$9,0))</f>
        <v>0</v>
      </c>
      <c r="AL195" cm="1">
        <f t="array" ref="AL195">INDEX(Capacity!$Z$10:$AN$109,COLUMN(AK7),MATCH('Capacity Backing (Hide)'!$A195,Capacity!$Z$9:$AN$9,0))</f>
        <v>0</v>
      </c>
      <c r="AM195" cm="1">
        <f t="array" ref="AM195">INDEX(Capacity!$Z$10:$AN$109,COLUMN(AL7),MATCH('Capacity Backing (Hide)'!$A195,Capacity!$Z$9:$AN$9,0))</f>
        <v>0</v>
      </c>
      <c r="AN195" cm="1">
        <f t="array" ref="AN195">INDEX(Capacity!$Z$10:$AN$109,COLUMN(AM7),MATCH('Capacity Backing (Hide)'!$A195,Capacity!$Z$9:$AN$9,0))</f>
        <v>0</v>
      </c>
      <c r="AO195" cm="1">
        <f t="array" ref="AO195">INDEX(Capacity!$Z$10:$AN$109,COLUMN(AN7),MATCH('Capacity Backing (Hide)'!$A195,Capacity!$Z$9:$AN$9,0))</f>
        <v>0</v>
      </c>
      <c r="AP195" cm="1">
        <f t="array" ref="AP195">INDEX(Capacity!$Z$10:$AN$109,COLUMN(AO7),MATCH('Capacity Backing (Hide)'!$A195,Capacity!$Z$9:$AN$9,0))</f>
        <v>0</v>
      </c>
      <c r="AQ195" cm="1">
        <f t="array" ref="AQ195">INDEX(Capacity!$Z$10:$AN$109,COLUMN(AP7),MATCH('Capacity Backing (Hide)'!$A195,Capacity!$Z$9:$AN$9,0))</f>
        <v>0</v>
      </c>
      <c r="AR195" cm="1">
        <f t="array" ref="AR195">INDEX(Capacity!$Z$10:$AN$109,COLUMN(AQ7),MATCH('Capacity Backing (Hide)'!$A195,Capacity!$Z$9:$AN$9,0))</f>
        <v>0</v>
      </c>
      <c r="AS195" cm="1">
        <f t="array" ref="AS195">INDEX(Capacity!$Z$10:$AN$109,COLUMN(AR7),MATCH('Capacity Backing (Hide)'!$A195,Capacity!$Z$9:$AN$9,0))</f>
        <v>0</v>
      </c>
      <c r="AT195" cm="1">
        <f t="array" ref="AT195">INDEX(Capacity!$Z$10:$AN$109,COLUMN(AS7),MATCH('Capacity Backing (Hide)'!$A195,Capacity!$Z$9:$AN$9,0))</f>
        <v>0</v>
      </c>
      <c r="AU195" cm="1">
        <f t="array" ref="AU195">INDEX(Capacity!$Z$10:$AN$109,COLUMN(AT7),MATCH('Capacity Backing (Hide)'!$A195,Capacity!$Z$9:$AN$9,0))</f>
        <v>0</v>
      </c>
      <c r="AV195" cm="1">
        <f t="array" ref="AV195">INDEX(Capacity!$Z$10:$AN$109,COLUMN(AU7),MATCH('Capacity Backing (Hide)'!$A195,Capacity!$Z$9:$AN$9,0))</f>
        <v>0</v>
      </c>
      <c r="AW195" cm="1">
        <f t="array" ref="AW195">INDEX(Capacity!$Z$10:$AN$109,COLUMN(AV7),MATCH('Capacity Backing (Hide)'!$A195,Capacity!$Z$9:$AN$9,0))</f>
        <v>0</v>
      </c>
      <c r="AX195" cm="1">
        <f t="array" ref="AX195">INDEX(Capacity!$Z$10:$AN$109,COLUMN(AW7),MATCH('Capacity Backing (Hide)'!$A195,Capacity!$Z$9:$AN$9,0))</f>
        <v>0</v>
      </c>
      <c r="AY195" cm="1">
        <f t="array" ref="AY195">INDEX(Capacity!$Z$10:$AN$109,COLUMN(AX7),MATCH('Capacity Backing (Hide)'!$A195,Capacity!$Z$9:$AN$9,0))</f>
        <v>0</v>
      </c>
      <c r="AZ195" cm="1">
        <f t="array" ref="AZ195">INDEX(Capacity!$Z$10:$AN$109,COLUMN(AY7),MATCH('Capacity Backing (Hide)'!$A195,Capacity!$Z$9:$AN$9,0))</f>
        <v>0</v>
      </c>
      <c r="BA195" cm="1">
        <f t="array" ref="BA195">INDEX(Capacity!$Z$10:$AN$109,COLUMN(AZ7),MATCH('Capacity Backing (Hide)'!$A195,Capacity!$Z$9:$AN$9,0))</f>
        <v>0</v>
      </c>
      <c r="BB195" cm="1">
        <f t="array" ref="BB195">INDEX(Capacity!$Z$10:$AN$109,COLUMN(BA7),MATCH('Capacity Backing (Hide)'!$A195,Capacity!$Z$9:$AN$9,0))</f>
        <v>0</v>
      </c>
      <c r="BC195" cm="1">
        <f t="array" ref="BC195">INDEX(Capacity!$Z$10:$AN$109,COLUMN(BB7),MATCH('Capacity Backing (Hide)'!$A195,Capacity!$Z$9:$AN$9,0))</f>
        <v>0</v>
      </c>
      <c r="BD195" cm="1">
        <f t="array" ref="BD195">INDEX(Capacity!$Z$10:$AN$109,COLUMN(BC7),MATCH('Capacity Backing (Hide)'!$A195,Capacity!$Z$9:$AN$9,0))</f>
        <v>0</v>
      </c>
      <c r="BE195" cm="1">
        <f t="array" ref="BE195">INDEX(Capacity!$Z$10:$AN$109,COLUMN(BD7),MATCH('Capacity Backing (Hide)'!$A195,Capacity!$Z$9:$AN$9,0))</f>
        <v>0</v>
      </c>
      <c r="BF195" cm="1">
        <f t="array" ref="BF195">INDEX(Capacity!$Z$10:$AN$109,COLUMN(BE7),MATCH('Capacity Backing (Hide)'!$A195,Capacity!$Z$9:$AN$9,0))</f>
        <v>0</v>
      </c>
      <c r="BG195" cm="1">
        <f t="array" ref="BG195">INDEX(Capacity!$Z$10:$AN$109,COLUMN(BF7),MATCH('Capacity Backing (Hide)'!$A195,Capacity!$Z$9:$AN$9,0))</f>
        <v>0</v>
      </c>
      <c r="BH195" cm="1">
        <f t="array" ref="BH195">INDEX(Capacity!$Z$10:$AN$109,COLUMN(BG7),MATCH('Capacity Backing (Hide)'!$A195,Capacity!$Z$9:$AN$9,0))</f>
        <v>0</v>
      </c>
      <c r="BI195" cm="1">
        <f t="array" ref="BI195">INDEX(Capacity!$Z$10:$AN$109,COLUMN(BH7),MATCH('Capacity Backing (Hide)'!$A195,Capacity!$Z$9:$AN$9,0))</f>
        <v>0</v>
      </c>
      <c r="BJ195" cm="1">
        <f t="array" ref="BJ195">INDEX(Capacity!$Z$10:$AN$109,COLUMN(BI7),MATCH('Capacity Backing (Hide)'!$A195,Capacity!$Z$9:$AN$9,0))</f>
        <v>0</v>
      </c>
      <c r="BK195" cm="1">
        <f t="array" ref="BK195">INDEX(Capacity!$Z$10:$AN$109,COLUMN(BJ7),MATCH('Capacity Backing (Hide)'!$A195,Capacity!$Z$9:$AN$9,0))</f>
        <v>0</v>
      </c>
      <c r="BL195" cm="1">
        <f t="array" ref="BL195">INDEX(Capacity!$Z$10:$AN$109,COLUMN(BK7),MATCH('Capacity Backing (Hide)'!$A195,Capacity!$Z$9:$AN$9,0))</f>
        <v>0</v>
      </c>
      <c r="BM195" cm="1">
        <f t="array" ref="BM195">INDEX(Capacity!$Z$10:$AN$109,COLUMN(BL7),MATCH('Capacity Backing (Hide)'!$A195,Capacity!$Z$9:$AN$9,0))</f>
        <v>0</v>
      </c>
      <c r="BN195" cm="1">
        <f t="array" ref="BN195">INDEX(Capacity!$Z$10:$AN$109,COLUMN(BM7),MATCH('Capacity Backing (Hide)'!$A195,Capacity!$Z$9:$AN$9,0))</f>
        <v>0</v>
      </c>
      <c r="BO195" cm="1">
        <f t="array" ref="BO195">INDEX(Capacity!$Z$10:$AN$109,COLUMN(BN7),MATCH('Capacity Backing (Hide)'!$A195,Capacity!$Z$9:$AN$9,0))</f>
        <v>0</v>
      </c>
      <c r="BP195" cm="1">
        <f t="array" ref="BP195">INDEX(Capacity!$Z$10:$AN$109,COLUMN(BO7),MATCH('Capacity Backing (Hide)'!$A195,Capacity!$Z$9:$AN$9,0))</f>
        <v>0</v>
      </c>
      <c r="BQ195" cm="1">
        <f t="array" ref="BQ195">INDEX(Capacity!$Z$10:$AN$109,COLUMN(BP7),MATCH('Capacity Backing (Hide)'!$A195,Capacity!$Z$9:$AN$9,0))</f>
        <v>0</v>
      </c>
      <c r="BR195" cm="1">
        <f t="array" ref="BR195">INDEX(Capacity!$Z$10:$AN$109,COLUMN(BQ7),MATCH('Capacity Backing (Hide)'!$A195,Capacity!$Z$9:$AN$9,0))</f>
        <v>0</v>
      </c>
      <c r="BS195" cm="1">
        <f t="array" ref="BS195">INDEX(Capacity!$Z$10:$AN$109,COLUMN(BR7),MATCH('Capacity Backing (Hide)'!$A195,Capacity!$Z$9:$AN$9,0))</f>
        <v>0</v>
      </c>
      <c r="BT195" cm="1">
        <f t="array" ref="BT195">INDEX(Capacity!$Z$10:$AN$109,COLUMN(BS7),MATCH('Capacity Backing (Hide)'!$A195,Capacity!$Z$9:$AN$9,0))</f>
        <v>0</v>
      </c>
      <c r="BU195" cm="1">
        <f t="array" ref="BU195">INDEX(Capacity!$Z$10:$AN$109,COLUMN(BT7),MATCH('Capacity Backing (Hide)'!$A195,Capacity!$Z$9:$AN$9,0))</f>
        <v>0</v>
      </c>
      <c r="BV195" cm="1">
        <f t="array" ref="BV195">INDEX(Capacity!$Z$10:$AN$109,COLUMN(BU7),MATCH('Capacity Backing (Hide)'!$A195,Capacity!$Z$9:$AN$9,0))</f>
        <v>0</v>
      </c>
      <c r="BW195" cm="1">
        <f t="array" ref="BW195">INDEX(Capacity!$Z$10:$AN$109,COLUMN(BV7),MATCH('Capacity Backing (Hide)'!$A195,Capacity!$Z$9:$AN$9,0))</f>
        <v>0</v>
      </c>
      <c r="BX195" cm="1">
        <f t="array" ref="BX195">INDEX(Capacity!$Z$10:$AN$109,COLUMN(BW7),MATCH('Capacity Backing (Hide)'!$A195,Capacity!$Z$9:$AN$9,0))</f>
        <v>0</v>
      </c>
      <c r="BY195" cm="1">
        <f t="array" ref="BY195">INDEX(Capacity!$Z$10:$AN$109,COLUMN(BX7),MATCH('Capacity Backing (Hide)'!$A195,Capacity!$Z$9:$AN$9,0))</f>
        <v>0</v>
      </c>
      <c r="BZ195" cm="1">
        <f t="array" ref="BZ195">INDEX(Capacity!$Z$10:$AN$109,COLUMN(BY7),MATCH('Capacity Backing (Hide)'!$A195,Capacity!$Z$9:$AN$9,0))</f>
        <v>0</v>
      </c>
      <c r="CA195" cm="1">
        <f t="array" ref="CA195">INDEX(Capacity!$Z$10:$AN$109,COLUMN(BZ7),MATCH('Capacity Backing (Hide)'!$A195,Capacity!$Z$9:$AN$9,0))</f>
        <v>0</v>
      </c>
      <c r="CB195" cm="1">
        <f t="array" ref="CB195">INDEX(Capacity!$Z$10:$AN$109,COLUMN(CA7),MATCH('Capacity Backing (Hide)'!$A195,Capacity!$Z$9:$AN$9,0))</f>
        <v>0</v>
      </c>
      <c r="CC195" cm="1">
        <f t="array" ref="CC195">INDEX(Capacity!$Z$10:$AN$109,COLUMN(CB7),MATCH('Capacity Backing (Hide)'!$A195,Capacity!$Z$9:$AN$9,0))</f>
        <v>0</v>
      </c>
      <c r="CD195" cm="1">
        <f t="array" ref="CD195">INDEX(Capacity!$Z$10:$AN$109,COLUMN(CC7),MATCH('Capacity Backing (Hide)'!$A195,Capacity!$Z$9:$AN$9,0))</f>
        <v>0</v>
      </c>
      <c r="CE195" cm="1">
        <f t="array" ref="CE195">INDEX(Capacity!$Z$10:$AN$109,COLUMN(CD7),MATCH('Capacity Backing (Hide)'!$A195,Capacity!$Z$9:$AN$9,0))</f>
        <v>0</v>
      </c>
      <c r="CF195" cm="1">
        <f t="array" ref="CF195">INDEX(Capacity!$Z$10:$AN$109,COLUMN(CE7),MATCH('Capacity Backing (Hide)'!$A195,Capacity!$Z$9:$AN$9,0))</f>
        <v>0</v>
      </c>
      <c r="CG195" cm="1">
        <f t="array" ref="CG195">INDEX(Capacity!$Z$10:$AN$109,COLUMN(CF7),MATCH('Capacity Backing (Hide)'!$A195,Capacity!$Z$9:$AN$9,0))</f>
        <v>0</v>
      </c>
      <c r="CH195" cm="1">
        <f t="array" ref="CH195">INDEX(Capacity!$Z$10:$AN$109,COLUMN(CG7),MATCH('Capacity Backing (Hide)'!$A195,Capacity!$Z$9:$AN$9,0))</f>
        <v>0</v>
      </c>
      <c r="CI195" cm="1">
        <f t="array" ref="CI195">INDEX(Capacity!$Z$10:$AN$109,COLUMN(CH7),MATCH('Capacity Backing (Hide)'!$A195,Capacity!$Z$9:$AN$9,0))</f>
        <v>0</v>
      </c>
      <c r="CJ195" cm="1">
        <f t="array" ref="CJ195">INDEX(Capacity!$Z$10:$AN$109,COLUMN(CI7),MATCH('Capacity Backing (Hide)'!$A195,Capacity!$Z$9:$AN$9,0))</f>
        <v>0</v>
      </c>
      <c r="CK195" cm="1">
        <f t="array" ref="CK195">INDEX(Capacity!$Z$10:$AN$109,COLUMN(CJ7),MATCH('Capacity Backing (Hide)'!$A195,Capacity!$Z$9:$AN$9,0))</f>
        <v>0</v>
      </c>
      <c r="CL195" cm="1">
        <f t="array" ref="CL195">INDEX(Capacity!$Z$10:$AN$109,COLUMN(CK7),MATCH('Capacity Backing (Hide)'!$A195,Capacity!$Z$9:$AN$9,0))</f>
        <v>0</v>
      </c>
      <c r="CM195" cm="1">
        <f t="array" ref="CM195">INDEX(Capacity!$Z$10:$AN$109,COLUMN(CL7),MATCH('Capacity Backing (Hide)'!$A195,Capacity!$Z$9:$AN$9,0))</f>
        <v>0</v>
      </c>
      <c r="CN195" cm="1">
        <f t="array" ref="CN195">INDEX(Capacity!$Z$10:$AN$109,COLUMN(CM7),MATCH('Capacity Backing (Hide)'!$A195,Capacity!$Z$9:$AN$9,0))</f>
        <v>0</v>
      </c>
      <c r="CO195" cm="1">
        <f t="array" ref="CO195">INDEX(Capacity!$Z$10:$AN$109,COLUMN(CN7),MATCH('Capacity Backing (Hide)'!$A195,Capacity!$Z$9:$AN$9,0))</f>
        <v>0</v>
      </c>
      <c r="CP195" cm="1">
        <f t="array" ref="CP195">INDEX(Capacity!$Z$10:$AN$109,COLUMN(CO7),MATCH('Capacity Backing (Hide)'!$A195,Capacity!$Z$9:$AN$9,0))</f>
        <v>0</v>
      </c>
      <c r="CQ195" cm="1">
        <f t="array" ref="CQ195">INDEX(Capacity!$Z$10:$AN$109,COLUMN(CP7),MATCH('Capacity Backing (Hide)'!$A195,Capacity!$Z$9:$AN$9,0))</f>
        <v>0</v>
      </c>
      <c r="CR195" cm="1">
        <f t="array" ref="CR195">INDEX(Capacity!$Z$10:$AN$109,COLUMN(CQ7),MATCH('Capacity Backing (Hide)'!$A195,Capacity!$Z$9:$AN$9,0))</f>
        <v>0</v>
      </c>
      <c r="CS195" cm="1">
        <f t="array" ref="CS195">INDEX(Capacity!$Z$10:$AN$109,COLUMN(CR7),MATCH('Capacity Backing (Hide)'!$A195,Capacity!$Z$9:$AN$9,0))</f>
        <v>0</v>
      </c>
      <c r="CT195" cm="1">
        <f t="array" ref="CT195">INDEX(Capacity!$Z$10:$AN$109,COLUMN(CS7),MATCH('Capacity Backing (Hide)'!$A195,Capacity!$Z$9:$AN$9,0))</f>
        <v>0</v>
      </c>
      <c r="CU195" cm="1">
        <f t="array" ref="CU195">INDEX(Capacity!$Z$10:$AN$109,COLUMN(CT7),MATCH('Capacity Backing (Hide)'!$A195,Capacity!$Z$9:$AN$9,0))</f>
        <v>0</v>
      </c>
      <c r="CV195" cm="1">
        <f t="array" ref="CV195">INDEX(Capacity!$Z$10:$AN$109,COLUMN(CU7),MATCH('Capacity Backing (Hide)'!$A195,Capacity!$Z$9:$AN$9,0))</f>
        <v>0</v>
      </c>
      <c r="CW195" cm="1">
        <f t="array" ref="CW195">INDEX(Capacity!$Z$10:$AN$109,COLUMN(CV7),MATCH('Capacity Backing (Hide)'!$A195,Capacity!$Z$9:$AN$9,0))</f>
        <v>0</v>
      </c>
    </row>
    <row r="196" spans="1:101" x14ac:dyDescent="0.35">
      <c r="A196" s="2" t="str" cm="1">
        <f t="array" ref="A196">INDEX('Data Validation (Hide)'!$B$2:$B$16,ROW(A8),1)</f>
        <v>Caseload 8</v>
      </c>
      <c r="B196" cm="1">
        <f t="array" ref="B196">INDEX(Capacity!$Z$10:$AN$109,COLUMN(A8),MATCH('Capacity Backing (Hide)'!$A196,Capacity!$Z$9:$AN$9,0))</f>
        <v>0</v>
      </c>
      <c r="C196" cm="1">
        <f t="array" ref="C196">INDEX(Capacity!$Z$10:$AN$109,COLUMN(B8),MATCH('Capacity Backing (Hide)'!$A196,Capacity!$Z$9:$AN$9,0))</f>
        <v>0</v>
      </c>
      <c r="D196" cm="1">
        <f t="array" ref="D196">INDEX(Capacity!$Z$10:$AN$109,COLUMN(C8),MATCH('Capacity Backing (Hide)'!$A196,Capacity!$Z$9:$AN$9,0))</f>
        <v>0</v>
      </c>
      <c r="E196" cm="1">
        <f t="array" ref="E196">INDEX(Capacity!$Z$10:$AN$109,COLUMN(D8),MATCH('Capacity Backing (Hide)'!$A196,Capacity!$Z$9:$AN$9,0))</f>
        <v>0</v>
      </c>
      <c r="F196" cm="1">
        <f t="array" ref="F196">INDEX(Capacity!$Z$10:$AN$109,COLUMN(E8),MATCH('Capacity Backing (Hide)'!$A196,Capacity!$Z$9:$AN$9,0))</f>
        <v>0</v>
      </c>
      <c r="G196" cm="1">
        <f t="array" ref="G196">INDEX(Capacity!$Z$10:$AN$109,COLUMN(F8),MATCH('Capacity Backing (Hide)'!$A196,Capacity!$Z$9:$AN$9,0))</f>
        <v>0</v>
      </c>
      <c r="H196" cm="1">
        <f t="array" ref="H196">INDEX(Capacity!$Z$10:$AN$109,COLUMN(G8),MATCH('Capacity Backing (Hide)'!$A196,Capacity!$Z$9:$AN$9,0))</f>
        <v>0</v>
      </c>
      <c r="I196" cm="1">
        <f t="array" ref="I196">INDEX(Capacity!$Z$10:$AN$109,COLUMN(H8),MATCH('Capacity Backing (Hide)'!$A196,Capacity!$Z$9:$AN$9,0))</f>
        <v>0</v>
      </c>
      <c r="J196" cm="1">
        <f t="array" ref="J196">INDEX(Capacity!$Z$10:$AN$109,COLUMN(I8),MATCH('Capacity Backing (Hide)'!$A196,Capacity!$Z$9:$AN$9,0))</f>
        <v>0</v>
      </c>
      <c r="K196" cm="1">
        <f t="array" ref="K196">INDEX(Capacity!$Z$10:$AN$109,COLUMN(J8),MATCH('Capacity Backing (Hide)'!$A196,Capacity!$Z$9:$AN$9,0))</f>
        <v>0</v>
      </c>
      <c r="L196" cm="1">
        <f t="array" ref="L196">INDEX(Capacity!$Z$10:$AN$109,COLUMN(K8),MATCH('Capacity Backing (Hide)'!$A196,Capacity!$Z$9:$AN$9,0))</f>
        <v>0</v>
      </c>
      <c r="M196" cm="1">
        <f t="array" ref="M196">INDEX(Capacity!$Z$10:$AN$109,COLUMN(L8),MATCH('Capacity Backing (Hide)'!$A196,Capacity!$Z$9:$AN$9,0))</f>
        <v>0</v>
      </c>
      <c r="N196" cm="1">
        <f t="array" ref="N196">INDEX(Capacity!$Z$10:$AN$109,COLUMN(M8),MATCH('Capacity Backing (Hide)'!$A196,Capacity!$Z$9:$AN$9,0))</f>
        <v>0</v>
      </c>
      <c r="O196" cm="1">
        <f t="array" ref="O196">INDEX(Capacity!$Z$10:$AN$109,COLUMN(N8),MATCH('Capacity Backing (Hide)'!$A196,Capacity!$Z$9:$AN$9,0))</f>
        <v>0</v>
      </c>
      <c r="P196" cm="1">
        <f t="array" ref="P196">INDEX(Capacity!$Z$10:$AN$109,COLUMN(O8),MATCH('Capacity Backing (Hide)'!$A196,Capacity!$Z$9:$AN$9,0))</f>
        <v>0</v>
      </c>
      <c r="Q196" cm="1">
        <f t="array" ref="Q196">INDEX(Capacity!$Z$10:$AN$109,COLUMN(P8),MATCH('Capacity Backing (Hide)'!$A196,Capacity!$Z$9:$AN$9,0))</f>
        <v>0</v>
      </c>
      <c r="R196" cm="1">
        <f t="array" ref="R196">INDEX(Capacity!$Z$10:$AN$109,COLUMN(Q8),MATCH('Capacity Backing (Hide)'!$A196,Capacity!$Z$9:$AN$9,0))</f>
        <v>0</v>
      </c>
      <c r="S196" cm="1">
        <f t="array" ref="S196">INDEX(Capacity!$Z$10:$AN$109,COLUMN(R8),MATCH('Capacity Backing (Hide)'!$A196,Capacity!$Z$9:$AN$9,0))</f>
        <v>0</v>
      </c>
      <c r="T196" cm="1">
        <f t="array" ref="T196">INDEX(Capacity!$Z$10:$AN$109,COLUMN(S8),MATCH('Capacity Backing (Hide)'!$A196,Capacity!$Z$9:$AN$9,0))</f>
        <v>0</v>
      </c>
      <c r="U196" cm="1">
        <f t="array" ref="U196">INDEX(Capacity!$Z$10:$AN$109,COLUMN(T8),MATCH('Capacity Backing (Hide)'!$A196,Capacity!$Z$9:$AN$9,0))</f>
        <v>0</v>
      </c>
      <c r="V196" cm="1">
        <f t="array" ref="V196">INDEX(Capacity!$Z$10:$AN$109,COLUMN(U8),MATCH('Capacity Backing (Hide)'!$A196,Capacity!$Z$9:$AN$9,0))</f>
        <v>0</v>
      </c>
      <c r="W196" cm="1">
        <f t="array" ref="W196">INDEX(Capacity!$Z$10:$AN$109,COLUMN(V8),MATCH('Capacity Backing (Hide)'!$A196,Capacity!$Z$9:$AN$9,0))</f>
        <v>0</v>
      </c>
      <c r="X196" cm="1">
        <f t="array" ref="X196">INDEX(Capacity!$Z$10:$AN$109,COLUMN(W8),MATCH('Capacity Backing (Hide)'!$A196,Capacity!$Z$9:$AN$9,0))</f>
        <v>0</v>
      </c>
      <c r="Y196" cm="1">
        <f t="array" ref="Y196">INDEX(Capacity!$Z$10:$AN$109,COLUMN(X8),MATCH('Capacity Backing (Hide)'!$A196,Capacity!$Z$9:$AN$9,0))</f>
        <v>0</v>
      </c>
      <c r="Z196" cm="1">
        <f t="array" ref="Z196">INDEX(Capacity!$Z$10:$AN$109,COLUMN(Y8),MATCH('Capacity Backing (Hide)'!$A196,Capacity!$Z$9:$AN$9,0))</f>
        <v>0</v>
      </c>
      <c r="AA196" cm="1">
        <f t="array" ref="AA196">INDEX(Capacity!$Z$10:$AN$109,COLUMN(Z8),MATCH('Capacity Backing (Hide)'!$A196,Capacity!$Z$9:$AN$9,0))</f>
        <v>0</v>
      </c>
      <c r="AB196" cm="1">
        <f t="array" ref="AB196">INDEX(Capacity!$Z$10:$AN$109,COLUMN(AA8),MATCH('Capacity Backing (Hide)'!$A196,Capacity!$Z$9:$AN$9,0))</f>
        <v>0</v>
      </c>
      <c r="AC196" cm="1">
        <f t="array" ref="AC196">INDEX(Capacity!$Z$10:$AN$109,COLUMN(AB8),MATCH('Capacity Backing (Hide)'!$A196,Capacity!$Z$9:$AN$9,0))</f>
        <v>0</v>
      </c>
      <c r="AD196" cm="1">
        <f t="array" ref="AD196">INDEX(Capacity!$Z$10:$AN$109,COLUMN(AC8),MATCH('Capacity Backing (Hide)'!$A196,Capacity!$Z$9:$AN$9,0))</f>
        <v>0</v>
      </c>
      <c r="AE196" cm="1">
        <f t="array" ref="AE196">INDEX(Capacity!$Z$10:$AN$109,COLUMN(AD8),MATCH('Capacity Backing (Hide)'!$A196,Capacity!$Z$9:$AN$9,0))</f>
        <v>0</v>
      </c>
      <c r="AF196" cm="1">
        <f t="array" ref="AF196">INDEX(Capacity!$Z$10:$AN$109,COLUMN(AE8),MATCH('Capacity Backing (Hide)'!$A196,Capacity!$Z$9:$AN$9,0))</f>
        <v>0</v>
      </c>
      <c r="AG196" cm="1">
        <f t="array" ref="AG196">INDEX(Capacity!$Z$10:$AN$109,COLUMN(AF8),MATCH('Capacity Backing (Hide)'!$A196,Capacity!$Z$9:$AN$9,0))</f>
        <v>0</v>
      </c>
      <c r="AH196" cm="1">
        <f t="array" ref="AH196">INDEX(Capacity!$Z$10:$AN$109,COLUMN(AG8),MATCH('Capacity Backing (Hide)'!$A196,Capacity!$Z$9:$AN$9,0))</f>
        <v>0</v>
      </c>
      <c r="AI196" cm="1">
        <f t="array" ref="AI196">INDEX(Capacity!$Z$10:$AN$109,COLUMN(AH8),MATCH('Capacity Backing (Hide)'!$A196,Capacity!$Z$9:$AN$9,0))</f>
        <v>0</v>
      </c>
      <c r="AJ196" cm="1">
        <f t="array" ref="AJ196">INDEX(Capacity!$Z$10:$AN$109,COLUMN(AI8),MATCH('Capacity Backing (Hide)'!$A196,Capacity!$Z$9:$AN$9,0))</f>
        <v>0</v>
      </c>
      <c r="AK196" cm="1">
        <f t="array" ref="AK196">INDEX(Capacity!$Z$10:$AN$109,COLUMN(AJ8),MATCH('Capacity Backing (Hide)'!$A196,Capacity!$Z$9:$AN$9,0))</f>
        <v>0</v>
      </c>
      <c r="AL196" cm="1">
        <f t="array" ref="AL196">INDEX(Capacity!$Z$10:$AN$109,COLUMN(AK8),MATCH('Capacity Backing (Hide)'!$A196,Capacity!$Z$9:$AN$9,0))</f>
        <v>0</v>
      </c>
      <c r="AM196" cm="1">
        <f t="array" ref="AM196">INDEX(Capacity!$Z$10:$AN$109,COLUMN(AL8),MATCH('Capacity Backing (Hide)'!$A196,Capacity!$Z$9:$AN$9,0))</f>
        <v>0</v>
      </c>
      <c r="AN196" cm="1">
        <f t="array" ref="AN196">INDEX(Capacity!$Z$10:$AN$109,COLUMN(AM8),MATCH('Capacity Backing (Hide)'!$A196,Capacity!$Z$9:$AN$9,0))</f>
        <v>0</v>
      </c>
      <c r="AO196" cm="1">
        <f t="array" ref="AO196">INDEX(Capacity!$Z$10:$AN$109,COLUMN(AN8),MATCH('Capacity Backing (Hide)'!$A196,Capacity!$Z$9:$AN$9,0))</f>
        <v>0</v>
      </c>
      <c r="AP196" cm="1">
        <f t="array" ref="AP196">INDEX(Capacity!$Z$10:$AN$109,COLUMN(AO8),MATCH('Capacity Backing (Hide)'!$A196,Capacity!$Z$9:$AN$9,0))</f>
        <v>0</v>
      </c>
      <c r="AQ196" cm="1">
        <f t="array" ref="AQ196">INDEX(Capacity!$Z$10:$AN$109,COLUMN(AP8),MATCH('Capacity Backing (Hide)'!$A196,Capacity!$Z$9:$AN$9,0))</f>
        <v>0</v>
      </c>
      <c r="AR196" cm="1">
        <f t="array" ref="AR196">INDEX(Capacity!$Z$10:$AN$109,COLUMN(AQ8),MATCH('Capacity Backing (Hide)'!$A196,Capacity!$Z$9:$AN$9,0))</f>
        <v>0</v>
      </c>
      <c r="AS196" cm="1">
        <f t="array" ref="AS196">INDEX(Capacity!$Z$10:$AN$109,COLUMN(AR8),MATCH('Capacity Backing (Hide)'!$A196,Capacity!$Z$9:$AN$9,0))</f>
        <v>0</v>
      </c>
      <c r="AT196" cm="1">
        <f t="array" ref="AT196">INDEX(Capacity!$Z$10:$AN$109,COLUMN(AS8),MATCH('Capacity Backing (Hide)'!$A196,Capacity!$Z$9:$AN$9,0))</f>
        <v>0</v>
      </c>
      <c r="AU196" cm="1">
        <f t="array" ref="AU196">INDEX(Capacity!$Z$10:$AN$109,COLUMN(AT8),MATCH('Capacity Backing (Hide)'!$A196,Capacity!$Z$9:$AN$9,0))</f>
        <v>0</v>
      </c>
      <c r="AV196" cm="1">
        <f t="array" ref="AV196">INDEX(Capacity!$Z$10:$AN$109,COLUMN(AU8),MATCH('Capacity Backing (Hide)'!$A196,Capacity!$Z$9:$AN$9,0))</f>
        <v>0</v>
      </c>
      <c r="AW196" cm="1">
        <f t="array" ref="AW196">INDEX(Capacity!$Z$10:$AN$109,COLUMN(AV8),MATCH('Capacity Backing (Hide)'!$A196,Capacity!$Z$9:$AN$9,0))</f>
        <v>0</v>
      </c>
      <c r="AX196" cm="1">
        <f t="array" ref="AX196">INDEX(Capacity!$Z$10:$AN$109,COLUMN(AW8),MATCH('Capacity Backing (Hide)'!$A196,Capacity!$Z$9:$AN$9,0))</f>
        <v>0</v>
      </c>
      <c r="AY196" cm="1">
        <f t="array" ref="AY196">INDEX(Capacity!$Z$10:$AN$109,COLUMN(AX8),MATCH('Capacity Backing (Hide)'!$A196,Capacity!$Z$9:$AN$9,0))</f>
        <v>0</v>
      </c>
      <c r="AZ196" cm="1">
        <f t="array" ref="AZ196">INDEX(Capacity!$Z$10:$AN$109,COLUMN(AY8),MATCH('Capacity Backing (Hide)'!$A196,Capacity!$Z$9:$AN$9,0))</f>
        <v>0</v>
      </c>
      <c r="BA196" cm="1">
        <f t="array" ref="BA196">INDEX(Capacity!$Z$10:$AN$109,COLUMN(AZ8),MATCH('Capacity Backing (Hide)'!$A196,Capacity!$Z$9:$AN$9,0))</f>
        <v>0</v>
      </c>
      <c r="BB196" cm="1">
        <f t="array" ref="BB196">INDEX(Capacity!$Z$10:$AN$109,COLUMN(BA8),MATCH('Capacity Backing (Hide)'!$A196,Capacity!$Z$9:$AN$9,0))</f>
        <v>0</v>
      </c>
      <c r="BC196" cm="1">
        <f t="array" ref="BC196">INDEX(Capacity!$Z$10:$AN$109,COLUMN(BB8),MATCH('Capacity Backing (Hide)'!$A196,Capacity!$Z$9:$AN$9,0))</f>
        <v>0</v>
      </c>
      <c r="BD196" cm="1">
        <f t="array" ref="BD196">INDEX(Capacity!$Z$10:$AN$109,COLUMN(BC8),MATCH('Capacity Backing (Hide)'!$A196,Capacity!$Z$9:$AN$9,0))</f>
        <v>0</v>
      </c>
      <c r="BE196" cm="1">
        <f t="array" ref="BE196">INDEX(Capacity!$Z$10:$AN$109,COLUMN(BD8),MATCH('Capacity Backing (Hide)'!$A196,Capacity!$Z$9:$AN$9,0))</f>
        <v>0</v>
      </c>
      <c r="BF196" cm="1">
        <f t="array" ref="BF196">INDEX(Capacity!$Z$10:$AN$109,COLUMN(BE8),MATCH('Capacity Backing (Hide)'!$A196,Capacity!$Z$9:$AN$9,0))</f>
        <v>0</v>
      </c>
      <c r="BG196" cm="1">
        <f t="array" ref="BG196">INDEX(Capacity!$Z$10:$AN$109,COLUMN(BF8),MATCH('Capacity Backing (Hide)'!$A196,Capacity!$Z$9:$AN$9,0))</f>
        <v>0</v>
      </c>
      <c r="BH196" cm="1">
        <f t="array" ref="BH196">INDEX(Capacity!$Z$10:$AN$109,COLUMN(BG8),MATCH('Capacity Backing (Hide)'!$A196,Capacity!$Z$9:$AN$9,0))</f>
        <v>0</v>
      </c>
      <c r="BI196" cm="1">
        <f t="array" ref="BI196">INDEX(Capacity!$Z$10:$AN$109,COLUMN(BH8),MATCH('Capacity Backing (Hide)'!$A196,Capacity!$Z$9:$AN$9,0))</f>
        <v>0</v>
      </c>
      <c r="BJ196" cm="1">
        <f t="array" ref="BJ196">INDEX(Capacity!$Z$10:$AN$109,COLUMN(BI8),MATCH('Capacity Backing (Hide)'!$A196,Capacity!$Z$9:$AN$9,0))</f>
        <v>0</v>
      </c>
      <c r="BK196" cm="1">
        <f t="array" ref="BK196">INDEX(Capacity!$Z$10:$AN$109,COLUMN(BJ8),MATCH('Capacity Backing (Hide)'!$A196,Capacity!$Z$9:$AN$9,0))</f>
        <v>0</v>
      </c>
      <c r="BL196" cm="1">
        <f t="array" ref="BL196">INDEX(Capacity!$Z$10:$AN$109,COLUMN(BK8),MATCH('Capacity Backing (Hide)'!$A196,Capacity!$Z$9:$AN$9,0))</f>
        <v>0</v>
      </c>
      <c r="BM196" cm="1">
        <f t="array" ref="BM196">INDEX(Capacity!$Z$10:$AN$109,COLUMN(BL8),MATCH('Capacity Backing (Hide)'!$A196,Capacity!$Z$9:$AN$9,0))</f>
        <v>0</v>
      </c>
      <c r="BN196" cm="1">
        <f t="array" ref="BN196">INDEX(Capacity!$Z$10:$AN$109,COLUMN(BM8),MATCH('Capacity Backing (Hide)'!$A196,Capacity!$Z$9:$AN$9,0))</f>
        <v>0</v>
      </c>
      <c r="BO196" cm="1">
        <f t="array" ref="BO196">INDEX(Capacity!$Z$10:$AN$109,COLUMN(BN8),MATCH('Capacity Backing (Hide)'!$A196,Capacity!$Z$9:$AN$9,0))</f>
        <v>0</v>
      </c>
      <c r="BP196" cm="1">
        <f t="array" ref="BP196">INDEX(Capacity!$Z$10:$AN$109,COLUMN(BO8),MATCH('Capacity Backing (Hide)'!$A196,Capacity!$Z$9:$AN$9,0))</f>
        <v>0</v>
      </c>
      <c r="BQ196" cm="1">
        <f t="array" ref="BQ196">INDEX(Capacity!$Z$10:$AN$109,COLUMN(BP8),MATCH('Capacity Backing (Hide)'!$A196,Capacity!$Z$9:$AN$9,0))</f>
        <v>0</v>
      </c>
      <c r="BR196" cm="1">
        <f t="array" ref="BR196">INDEX(Capacity!$Z$10:$AN$109,COLUMN(BQ8),MATCH('Capacity Backing (Hide)'!$A196,Capacity!$Z$9:$AN$9,0))</f>
        <v>0</v>
      </c>
      <c r="BS196" cm="1">
        <f t="array" ref="BS196">INDEX(Capacity!$Z$10:$AN$109,COLUMN(BR8),MATCH('Capacity Backing (Hide)'!$A196,Capacity!$Z$9:$AN$9,0))</f>
        <v>0</v>
      </c>
      <c r="BT196" cm="1">
        <f t="array" ref="BT196">INDEX(Capacity!$Z$10:$AN$109,COLUMN(BS8),MATCH('Capacity Backing (Hide)'!$A196,Capacity!$Z$9:$AN$9,0))</f>
        <v>0</v>
      </c>
      <c r="BU196" cm="1">
        <f t="array" ref="BU196">INDEX(Capacity!$Z$10:$AN$109,COLUMN(BT8),MATCH('Capacity Backing (Hide)'!$A196,Capacity!$Z$9:$AN$9,0))</f>
        <v>0</v>
      </c>
      <c r="BV196" cm="1">
        <f t="array" ref="BV196">INDEX(Capacity!$Z$10:$AN$109,COLUMN(BU8),MATCH('Capacity Backing (Hide)'!$A196,Capacity!$Z$9:$AN$9,0))</f>
        <v>0</v>
      </c>
      <c r="BW196" cm="1">
        <f t="array" ref="BW196">INDEX(Capacity!$Z$10:$AN$109,COLUMN(BV8),MATCH('Capacity Backing (Hide)'!$A196,Capacity!$Z$9:$AN$9,0))</f>
        <v>0</v>
      </c>
      <c r="BX196" cm="1">
        <f t="array" ref="BX196">INDEX(Capacity!$Z$10:$AN$109,COLUMN(BW8),MATCH('Capacity Backing (Hide)'!$A196,Capacity!$Z$9:$AN$9,0))</f>
        <v>0</v>
      </c>
      <c r="BY196" cm="1">
        <f t="array" ref="BY196">INDEX(Capacity!$Z$10:$AN$109,COLUMN(BX8),MATCH('Capacity Backing (Hide)'!$A196,Capacity!$Z$9:$AN$9,0))</f>
        <v>0</v>
      </c>
      <c r="BZ196" cm="1">
        <f t="array" ref="BZ196">INDEX(Capacity!$Z$10:$AN$109,COLUMN(BY8),MATCH('Capacity Backing (Hide)'!$A196,Capacity!$Z$9:$AN$9,0))</f>
        <v>0</v>
      </c>
      <c r="CA196" cm="1">
        <f t="array" ref="CA196">INDEX(Capacity!$Z$10:$AN$109,COLUMN(BZ8),MATCH('Capacity Backing (Hide)'!$A196,Capacity!$Z$9:$AN$9,0))</f>
        <v>0</v>
      </c>
      <c r="CB196" cm="1">
        <f t="array" ref="CB196">INDEX(Capacity!$Z$10:$AN$109,COLUMN(CA8),MATCH('Capacity Backing (Hide)'!$A196,Capacity!$Z$9:$AN$9,0))</f>
        <v>0</v>
      </c>
      <c r="CC196" cm="1">
        <f t="array" ref="CC196">INDEX(Capacity!$Z$10:$AN$109,COLUMN(CB8),MATCH('Capacity Backing (Hide)'!$A196,Capacity!$Z$9:$AN$9,0))</f>
        <v>0</v>
      </c>
      <c r="CD196" cm="1">
        <f t="array" ref="CD196">INDEX(Capacity!$Z$10:$AN$109,COLUMN(CC8),MATCH('Capacity Backing (Hide)'!$A196,Capacity!$Z$9:$AN$9,0))</f>
        <v>0</v>
      </c>
      <c r="CE196" cm="1">
        <f t="array" ref="CE196">INDEX(Capacity!$Z$10:$AN$109,COLUMN(CD8),MATCH('Capacity Backing (Hide)'!$A196,Capacity!$Z$9:$AN$9,0))</f>
        <v>0</v>
      </c>
      <c r="CF196" cm="1">
        <f t="array" ref="CF196">INDEX(Capacity!$Z$10:$AN$109,COLUMN(CE8),MATCH('Capacity Backing (Hide)'!$A196,Capacity!$Z$9:$AN$9,0))</f>
        <v>0</v>
      </c>
      <c r="CG196" cm="1">
        <f t="array" ref="CG196">INDEX(Capacity!$Z$10:$AN$109,COLUMN(CF8),MATCH('Capacity Backing (Hide)'!$A196,Capacity!$Z$9:$AN$9,0))</f>
        <v>0</v>
      </c>
      <c r="CH196" cm="1">
        <f t="array" ref="CH196">INDEX(Capacity!$Z$10:$AN$109,COLUMN(CG8),MATCH('Capacity Backing (Hide)'!$A196,Capacity!$Z$9:$AN$9,0))</f>
        <v>0</v>
      </c>
      <c r="CI196" cm="1">
        <f t="array" ref="CI196">INDEX(Capacity!$Z$10:$AN$109,COLUMN(CH8),MATCH('Capacity Backing (Hide)'!$A196,Capacity!$Z$9:$AN$9,0))</f>
        <v>0</v>
      </c>
      <c r="CJ196" cm="1">
        <f t="array" ref="CJ196">INDEX(Capacity!$Z$10:$AN$109,COLUMN(CI8),MATCH('Capacity Backing (Hide)'!$A196,Capacity!$Z$9:$AN$9,0))</f>
        <v>0</v>
      </c>
      <c r="CK196" cm="1">
        <f t="array" ref="CK196">INDEX(Capacity!$Z$10:$AN$109,COLUMN(CJ8),MATCH('Capacity Backing (Hide)'!$A196,Capacity!$Z$9:$AN$9,0))</f>
        <v>0</v>
      </c>
      <c r="CL196" cm="1">
        <f t="array" ref="CL196">INDEX(Capacity!$Z$10:$AN$109,COLUMN(CK8),MATCH('Capacity Backing (Hide)'!$A196,Capacity!$Z$9:$AN$9,0))</f>
        <v>0</v>
      </c>
      <c r="CM196" cm="1">
        <f t="array" ref="CM196">INDEX(Capacity!$Z$10:$AN$109,COLUMN(CL8),MATCH('Capacity Backing (Hide)'!$A196,Capacity!$Z$9:$AN$9,0))</f>
        <v>0</v>
      </c>
      <c r="CN196" cm="1">
        <f t="array" ref="CN196">INDEX(Capacity!$Z$10:$AN$109,COLUMN(CM8),MATCH('Capacity Backing (Hide)'!$A196,Capacity!$Z$9:$AN$9,0))</f>
        <v>0</v>
      </c>
      <c r="CO196" cm="1">
        <f t="array" ref="CO196">INDEX(Capacity!$Z$10:$AN$109,COLUMN(CN8),MATCH('Capacity Backing (Hide)'!$A196,Capacity!$Z$9:$AN$9,0))</f>
        <v>0</v>
      </c>
      <c r="CP196" cm="1">
        <f t="array" ref="CP196">INDEX(Capacity!$Z$10:$AN$109,COLUMN(CO8),MATCH('Capacity Backing (Hide)'!$A196,Capacity!$Z$9:$AN$9,0))</f>
        <v>0</v>
      </c>
      <c r="CQ196" cm="1">
        <f t="array" ref="CQ196">INDEX(Capacity!$Z$10:$AN$109,COLUMN(CP8),MATCH('Capacity Backing (Hide)'!$A196,Capacity!$Z$9:$AN$9,0))</f>
        <v>0</v>
      </c>
      <c r="CR196" cm="1">
        <f t="array" ref="CR196">INDEX(Capacity!$Z$10:$AN$109,COLUMN(CQ8),MATCH('Capacity Backing (Hide)'!$A196,Capacity!$Z$9:$AN$9,0))</f>
        <v>0</v>
      </c>
      <c r="CS196" cm="1">
        <f t="array" ref="CS196">INDEX(Capacity!$Z$10:$AN$109,COLUMN(CR8),MATCH('Capacity Backing (Hide)'!$A196,Capacity!$Z$9:$AN$9,0))</f>
        <v>0</v>
      </c>
      <c r="CT196" cm="1">
        <f t="array" ref="CT196">INDEX(Capacity!$Z$10:$AN$109,COLUMN(CS8),MATCH('Capacity Backing (Hide)'!$A196,Capacity!$Z$9:$AN$9,0))</f>
        <v>0</v>
      </c>
      <c r="CU196" cm="1">
        <f t="array" ref="CU196">INDEX(Capacity!$Z$10:$AN$109,COLUMN(CT8),MATCH('Capacity Backing (Hide)'!$A196,Capacity!$Z$9:$AN$9,0))</f>
        <v>0</v>
      </c>
      <c r="CV196" cm="1">
        <f t="array" ref="CV196">INDEX(Capacity!$Z$10:$AN$109,COLUMN(CU8),MATCH('Capacity Backing (Hide)'!$A196,Capacity!$Z$9:$AN$9,0))</f>
        <v>0</v>
      </c>
      <c r="CW196" cm="1">
        <f t="array" ref="CW196">INDEX(Capacity!$Z$10:$AN$109,COLUMN(CV8),MATCH('Capacity Backing (Hide)'!$A196,Capacity!$Z$9:$AN$9,0))</f>
        <v>0</v>
      </c>
    </row>
    <row r="197" spans="1:101" x14ac:dyDescent="0.35">
      <c r="A197" s="2" t="str" cm="1">
        <f t="array" ref="A197">INDEX('Data Validation (Hide)'!$B$2:$B$16,ROW(A9),1)</f>
        <v>Caseload 9</v>
      </c>
      <c r="B197" cm="1">
        <f t="array" ref="B197">INDEX(Capacity!$Z$10:$AN$109,COLUMN(A9),MATCH('Capacity Backing (Hide)'!$A197,Capacity!$Z$9:$AN$9,0))</f>
        <v>0</v>
      </c>
      <c r="C197" cm="1">
        <f t="array" ref="C197">INDEX(Capacity!$Z$10:$AN$109,COLUMN(B9),MATCH('Capacity Backing (Hide)'!$A197,Capacity!$Z$9:$AN$9,0))</f>
        <v>0</v>
      </c>
      <c r="D197" cm="1">
        <f t="array" ref="D197">INDEX(Capacity!$Z$10:$AN$109,COLUMN(C9),MATCH('Capacity Backing (Hide)'!$A197,Capacity!$Z$9:$AN$9,0))</f>
        <v>0</v>
      </c>
      <c r="E197" cm="1">
        <f t="array" ref="E197">INDEX(Capacity!$Z$10:$AN$109,COLUMN(D9),MATCH('Capacity Backing (Hide)'!$A197,Capacity!$Z$9:$AN$9,0))</f>
        <v>0</v>
      </c>
      <c r="F197" cm="1">
        <f t="array" ref="F197">INDEX(Capacity!$Z$10:$AN$109,COLUMN(E9),MATCH('Capacity Backing (Hide)'!$A197,Capacity!$Z$9:$AN$9,0))</f>
        <v>0</v>
      </c>
      <c r="G197" cm="1">
        <f t="array" ref="G197">INDEX(Capacity!$Z$10:$AN$109,COLUMN(F9),MATCH('Capacity Backing (Hide)'!$A197,Capacity!$Z$9:$AN$9,0))</f>
        <v>0</v>
      </c>
      <c r="H197" cm="1">
        <f t="array" ref="H197">INDEX(Capacity!$Z$10:$AN$109,COLUMN(G9),MATCH('Capacity Backing (Hide)'!$A197,Capacity!$Z$9:$AN$9,0))</f>
        <v>0</v>
      </c>
      <c r="I197" cm="1">
        <f t="array" ref="I197">INDEX(Capacity!$Z$10:$AN$109,COLUMN(H9),MATCH('Capacity Backing (Hide)'!$A197,Capacity!$Z$9:$AN$9,0))</f>
        <v>0</v>
      </c>
      <c r="J197" cm="1">
        <f t="array" ref="J197">INDEX(Capacity!$Z$10:$AN$109,COLUMN(I9),MATCH('Capacity Backing (Hide)'!$A197,Capacity!$Z$9:$AN$9,0))</f>
        <v>0</v>
      </c>
      <c r="K197" cm="1">
        <f t="array" ref="K197">INDEX(Capacity!$Z$10:$AN$109,COLUMN(J9),MATCH('Capacity Backing (Hide)'!$A197,Capacity!$Z$9:$AN$9,0))</f>
        <v>0</v>
      </c>
      <c r="L197" cm="1">
        <f t="array" ref="L197">INDEX(Capacity!$Z$10:$AN$109,COLUMN(K9),MATCH('Capacity Backing (Hide)'!$A197,Capacity!$Z$9:$AN$9,0))</f>
        <v>0</v>
      </c>
      <c r="M197" cm="1">
        <f t="array" ref="M197">INDEX(Capacity!$Z$10:$AN$109,COLUMN(L9),MATCH('Capacity Backing (Hide)'!$A197,Capacity!$Z$9:$AN$9,0))</f>
        <v>0</v>
      </c>
      <c r="N197" cm="1">
        <f t="array" ref="N197">INDEX(Capacity!$Z$10:$AN$109,COLUMN(M9),MATCH('Capacity Backing (Hide)'!$A197,Capacity!$Z$9:$AN$9,0))</f>
        <v>0</v>
      </c>
      <c r="O197" cm="1">
        <f t="array" ref="O197">INDEX(Capacity!$Z$10:$AN$109,COLUMN(N9),MATCH('Capacity Backing (Hide)'!$A197,Capacity!$Z$9:$AN$9,0))</f>
        <v>0</v>
      </c>
      <c r="P197" cm="1">
        <f t="array" ref="P197">INDEX(Capacity!$Z$10:$AN$109,COLUMN(O9),MATCH('Capacity Backing (Hide)'!$A197,Capacity!$Z$9:$AN$9,0))</f>
        <v>0</v>
      </c>
      <c r="Q197" cm="1">
        <f t="array" ref="Q197">INDEX(Capacity!$Z$10:$AN$109,COLUMN(P9),MATCH('Capacity Backing (Hide)'!$A197,Capacity!$Z$9:$AN$9,0))</f>
        <v>0</v>
      </c>
      <c r="R197" cm="1">
        <f t="array" ref="R197">INDEX(Capacity!$Z$10:$AN$109,COLUMN(Q9),MATCH('Capacity Backing (Hide)'!$A197,Capacity!$Z$9:$AN$9,0))</f>
        <v>0</v>
      </c>
      <c r="S197" cm="1">
        <f t="array" ref="S197">INDEX(Capacity!$Z$10:$AN$109,COLUMN(R9),MATCH('Capacity Backing (Hide)'!$A197,Capacity!$Z$9:$AN$9,0))</f>
        <v>0</v>
      </c>
      <c r="T197" cm="1">
        <f t="array" ref="T197">INDEX(Capacity!$Z$10:$AN$109,COLUMN(S9),MATCH('Capacity Backing (Hide)'!$A197,Capacity!$Z$9:$AN$9,0))</f>
        <v>0</v>
      </c>
      <c r="U197" cm="1">
        <f t="array" ref="U197">INDEX(Capacity!$Z$10:$AN$109,COLUMN(T9),MATCH('Capacity Backing (Hide)'!$A197,Capacity!$Z$9:$AN$9,0))</f>
        <v>0</v>
      </c>
      <c r="V197" cm="1">
        <f t="array" ref="V197">INDEX(Capacity!$Z$10:$AN$109,COLUMN(U9),MATCH('Capacity Backing (Hide)'!$A197,Capacity!$Z$9:$AN$9,0))</f>
        <v>0</v>
      </c>
      <c r="W197" cm="1">
        <f t="array" ref="W197">INDEX(Capacity!$Z$10:$AN$109,COLUMN(V9),MATCH('Capacity Backing (Hide)'!$A197,Capacity!$Z$9:$AN$9,0))</f>
        <v>0</v>
      </c>
      <c r="X197" cm="1">
        <f t="array" ref="X197">INDEX(Capacity!$Z$10:$AN$109,COLUMN(W9),MATCH('Capacity Backing (Hide)'!$A197,Capacity!$Z$9:$AN$9,0))</f>
        <v>0</v>
      </c>
      <c r="Y197" cm="1">
        <f t="array" ref="Y197">INDEX(Capacity!$Z$10:$AN$109,COLUMN(X9),MATCH('Capacity Backing (Hide)'!$A197,Capacity!$Z$9:$AN$9,0))</f>
        <v>0</v>
      </c>
      <c r="Z197" cm="1">
        <f t="array" ref="Z197">INDEX(Capacity!$Z$10:$AN$109,COLUMN(Y9),MATCH('Capacity Backing (Hide)'!$A197,Capacity!$Z$9:$AN$9,0))</f>
        <v>0</v>
      </c>
      <c r="AA197" cm="1">
        <f t="array" ref="AA197">INDEX(Capacity!$Z$10:$AN$109,COLUMN(Z9),MATCH('Capacity Backing (Hide)'!$A197,Capacity!$Z$9:$AN$9,0))</f>
        <v>0</v>
      </c>
      <c r="AB197" cm="1">
        <f t="array" ref="AB197">INDEX(Capacity!$Z$10:$AN$109,COLUMN(AA9),MATCH('Capacity Backing (Hide)'!$A197,Capacity!$Z$9:$AN$9,0))</f>
        <v>0</v>
      </c>
      <c r="AC197" cm="1">
        <f t="array" ref="AC197">INDEX(Capacity!$Z$10:$AN$109,COLUMN(AB9),MATCH('Capacity Backing (Hide)'!$A197,Capacity!$Z$9:$AN$9,0))</f>
        <v>0</v>
      </c>
      <c r="AD197" cm="1">
        <f t="array" ref="AD197">INDEX(Capacity!$Z$10:$AN$109,COLUMN(AC9),MATCH('Capacity Backing (Hide)'!$A197,Capacity!$Z$9:$AN$9,0))</f>
        <v>0</v>
      </c>
      <c r="AE197" cm="1">
        <f t="array" ref="AE197">INDEX(Capacity!$Z$10:$AN$109,COLUMN(AD9),MATCH('Capacity Backing (Hide)'!$A197,Capacity!$Z$9:$AN$9,0))</f>
        <v>0</v>
      </c>
      <c r="AF197" cm="1">
        <f t="array" ref="AF197">INDEX(Capacity!$Z$10:$AN$109,COLUMN(AE9),MATCH('Capacity Backing (Hide)'!$A197,Capacity!$Z$9:$AN$9,0))</f>
        <v>0</v>
      </c>
      <c r="AG197" cm="1">
        <f t="array" ref="AG197">INDEX(Capacity!$Z$10:$AN$109,COLUMN(AF9),MATCH('Capacity Backing (Hide)'!$A197,Capacity!$Z$9:$AN$9,0))</f>
        <v>0</v>
      </c>
      <c r="AH197" cm="1">
        <f t="array" ref="AH197">INDEX(Capacity!$Z$10:$AN$109,COLUMN(AG9),MATCH('Capacity Backing (Hide)'!$A197,Capacity!$Z$9:$AN$9,0))</f>
        <v>0</v>
      </c>
      <c r="AI197" cm="1">
        <f t="array" ref="AI197">INDEX(Capacity!$Z$10:$AN$109,COLUMN(AH9),MATCH('Capacity Backing (Hide)'!$A197,Capacity!$Z$9:$AN$9,0))</f>
        <v>0</v>
      </c>
      <c r="AJ197" cm="1">
        <f t="array" ref="AJ197">INDEX(Capacity!$Z$10:$AN$109,COLUMN(AI9),MATCH('Capacity Backing (Hide)'!$A197,Capacity!$Z$9:$AN$9,0))</f>
        <v>0</v>
      </c>
      <c r="AK197" cm="1">
        <f t="array" ref="AK197">INDEX(Capacity!$Z$10:$AN$109,COLUMN(AJ9),MATCH('Capacity Backing (Hide)'!$A197,Capacity!$Z$9:$AN$9,0))</f>
        <v>0</v>
      </c>
      <c r="AL197" cm="1">
        <f t="array" ref="AL197">INDEX(Capacity!$Z$10:$AN$109,COLUMN(AK9),MATCH('Capacity Backing (Hide)'!$A197,Capacity!$Z$9:$AN$9,0))</f>
        <v>0</v>
      </c>
      <c r="AM197" cm="1">
        <f t="array" ref="AM197">INDEX(Capacity!$Z$10:$AN$109,COLUMN(AL9),MATCH('Capacity Backing (Hide)'!$A197,Capacity!$Z$9:$AN$9,0))</f>
        <v>0</v>
      </c>
      <c r="AN197" cm="1">
        <f t="array" ref="AN197">INDEX(Capacity!$Z$10:$AN$109,COLUMN(AM9),MATCH('Capacity Backing (Hide)'!$A197,Capacity!$Z$9:$AN$9,0))</f>
        <v>0</v>
      </c>
      <c r="AO197" cm="1">
        <f t="array" ref="AO197">INDEX(Capacity!$Z$10:$AN$109,COLUMN(AN9),MATCH('Capacity Backing (Hide)'!$A197,Capacity!$Z$9:$AN$9,0))</f>
        <v>0</v>
      </c>
      <c r="AP197" cm="1">
        <f t="array" ref="AP197">INDEX(Capacity!$Z$10:$AN$109,COLUMN(AO9),MATCH('Capacity Backing (Hide)'!$A197,Capacity!$Z$9:$AN$9,0))</f>
        <v>0</v>
      </c>
      <c r="AQ197" cm="1">
        <f t="array" ref="AQ197">INDEX(Capacity!$Z$10:$AN$109,COLUMN(AP9),MATCH('Capacity Backing (Hide)'!$A197,Capacity!$Z$9:$AN$9,0))</f>
        <v>0</v>
      </c>
      <c r="AR197" cm="1">
        <f t="array" ref="AR197">INDEX(Capacity!$Z$10:$AN$109,COLUMN(AQ9),MATCH('Capacity Backing (Hide)'!$A197,Capacity!$Z$9:$AN$9,0))</f>
        <v>0</v>
      </c>
      <c r="AS197" cm="1">
        <f t="array" ref="AS197">INDEX(Capacity!$Z$10:$AN$109,COLUMN(AR9),MATCH('Capacity Backing (Hide)'!$A197,Capacity!$Z$9:$AN$9,0))</f>
        <v>0</v>
      </c>
      <c r="AT197" cm="1">
        <f t="array" ref="AT197">INDEX(Capacity!$Z$10:$AN$109,COLUMN(AS9),MATCH('Capacity Backing (Hide)'!$A197,Capacity!$Z$9:$AN$9,0))</f>
        <v>0</v>
      </c>
      <c r="AU197" cm="1">
        <f t="array" ref="AU197">INDEX(Capacity!$Z$10:$AN$109,COLUMN(AT9),MATCH('Capacity Backing (Hide)'!$A197,Capacity!$Z$9:$AN$9,0))</f>
        <v>0</v>
      </c>
      <c r="AV197" cm="1">
        <f t="array" ref="AV197">INDEX(Capacity!$Z$10:$AN$109,COLUMN(AU9),MATCH('Capacity Backing (Hide)'!$A197,Capacity!$Z$9:$AN$9,0))</f>
        <v>0</v>
      </c>
      <c r="AW197" cm="1">
        <f t="array" ref="AW197">INDEX(Capacity!$Z$10:$AN$109,COLUMN(AV9),MATCH('Capacity Backing (Hide)'!$A197,Capacity!$Z$9:$AN$9,0))</f>
        <v>0</v>
      </c>
      <c r="AX197" cm="1">
        <f t="array" ref="AX197">INDEX(Capacity!$Z$10:$AN$109,COLUMN(AW9),MATCH('Capacity Backing (Hide)'!$A197,Capacity!$Z$9:$AN$9,0))</f>
        <v>0</v>
      </c>
      <c r="AY197" cm="1">
        <f t="array" ref="AY197">INDEX(Capacity!$Z$10:$AN$109,COLUMN(AX9),MATCH('Capacity Backing (Hide)'!$A197,Capacity!$Z$9:$AN$9,0))</f>
        <v>0</v>
      </c>
      <c r="AZ197" cm="1">
        <f t="array" ref="AZ197">INDEX(Capacity!$Z$10:$AN$109,COLUMN(AY9),MATCH('Capacity Backing (Hide)'!$A197,Capacity!$Z$9:$AN$9,0))</f>
        <v>0</v>
      </c>
      <c r="BA197" cm="1">
        <f t="array" ref="BA197">INDEX(Capacity!$Z$10:$AN$109,COLUMN(AZ9),MATCH('Capacity Backing (Hide)'!$A197,Capacity!$Z$9:$AN$9,0))</f>
        <v>0</v>
      </c>
      <c r="BB197" cm="1">
        <f t="array" ref="BB197">INDEX(Capacity!$Z$10:$AN$109,COLUMN(BA9),MATCH('Capacity Backing (Hide)'!$A197,Capacity!$Z$9:$AN$9,0))</f>
        <v>0</v>
      </c>
      <c r="BC197" cm="1">
        <f t="array" ref="BC197">INDEX(Capacity!$Z$10:$AN$109,COLUMN(BB9),MATCH('Capacity Backing (Hide)'!$A197,Capacity!$Z$9:$AN$9,0))</f>
        <v>0</v>
      </c>
      <c r="BD197" cm="1">
        <f t="array" ref="BD197">INDEX(Capacity!$Z$10:$AN$109,COLUMN(BC9),MATCH('Capacity Backing (Hide)'!$A197,Capacity!$Z$9:$AN$9,0))</f>
        <v>0</v>
      </c>
      <c r="BE197" cm="1">
        <f t="array" ref="BE197">INDEX(Capacity!$Z$10:$AN$109,COLUMN(BD9),MATCH('Capacity Backing (Hide)'!$A197,Capacity!$Z$9:$AN$9,0))</f>
        <v>0</v>
      </c>
      <c r="BF197" cm="1">
        <f t="array" ref="BF197">INDEX(Capacity!$Z$10:$AN$109,COLUMN(BE9),MATCH('Capacity Backing (Hide)'!$A197,Capacity!$Z$9:$AN$9,0))</f>
        <v>0</v>
      </c>
      <c r="BG197" cm="1">
        <f t="array" ref="BG197">INDEX(Capacity!$Z$10:$AN$109,COLUMN(BF9),MATCH('Capacity Backing (Hide)'!$A197,Capacity!$Z$9:$AN$9,0))</f>
        <v>0</v>
      </c>
      <c r="BH197" cm="1">
        <f t="array" ref="BH197">INDEX(Capacity!$Z$10:$AN$109,COLUMN(BG9),MATCH('Capacity Backing (Hide)'!$A197,Capacity!$Z$9:$AN$9,0))</f>
        <v>0</v>
      </c>
      <c r="BI197" cm="1">
        <f t="array" ref="BI197">INDEX(Capacity!$Z$10:$AN$109,COLUMN(BH9),MATCH('Capacity Backing (Hide)'!$A197,Capacity!$Z$9:$AN$9,0))</f>
        <v>0</v>
      </c>
      <c r="BJ197" cm="1">
        <f t="array" ref="BJ197">INDEX(Capacity!$Z$10:$AN$109,COLUMN(BI9),MATCH('Capacity Backing (Hide)'!$A197,Capacity!$Z$9:$AN$9,0))</f>
        <v>0</v>
      </c>
      <c r="BK197" cm="1">
        <f t="array" ref="BK197">INDEX(Capacity!$Z$10:$AN$109,COLUMN(BJ9),MATCH('Capacity Backing (Hide)'!$A197,Capacity!$Z$9:$AN$9,0))</f>
        <v>0</v>
      </c>
      <c r="BL197" cm="1">
        <f t="array" ref="BL197">INDEX(Capacity!$Z$10:$AN$109,COLUMN(BK9),MATCH('Capacity Backing (Hide)'!$A197,Capacity!$Z$9:$AN$9,0))</f>
        <v>0</v>
      </c>
      <c r="BM197" cm="1">
        <f t="array" ref="BM197">INDEX(Capacity!$Z$10:$AN$109,COLUMN(BL9),MATCH('Capacity Backing (Hide)'!$A197,Capacity!$Z$9:$AN$9,0))</f>
        <v>0</v>
      </c>
      <c r="BN197" cm="1">
        <f t="array" ref="BN197">INDEX(Capacity!$Z$10:$AN$109,COLUMN(BM9),MATCH('Capacity Backing (Hide)'!$A197,Capacity!$Z$9:$AN$9,0))</f>
        <v>0</v>
      </c>
      <c r="BO197" cm="1">
        <f t="array" ref="BO197">INDEX(Capacity!$Z$10:$AN$109,COLUMN(BN9),MATCH('Capacity Backing (Hide)'!$A197,Capacity!$Z$9:$AN$9,0))</f>
        <v>0</v>
      </c>
      <c r="BP197" cm="1">
        <f t="array" ref="BP197">INDEX(Capacity!$Z$10:$AN$109,COLUMN(BO9),MATCH('Capacity Backing (Hide)'!$A197,Capacity!$Z$9:$AN$9,0))</f>
        <v>0</v>
      </c>
      <c r="BQ197" cm="1">
        <f t="array" ref="BQ197">INDEX(Capacity!$Z$10:$AN$109,COLUMN(BP9),MATCH('Capacity Backing (Hide)'!$A197,Capacity!$Z$9:$AN$9,0))</f>
        <v>0</v>
      </c>
      <c r="BR197" cm="1">
        <f t="array" ref="BR197">INDEX(Capacity!$Z$10:$AN$109,COLUMN(BQ9),MATCH('Capacity Backing (Hide)'!$A197,Capacity!$Z$9:$AN$9,0))</f>
        <v>0</v>
      </c>
      <c r="BS197" cm="1">
        <f t="array" ref="BS197">INDEX(Capacity!$Z$10:$AN$109,COLUMN(BR9),MATCH('Capacity Backing (Hide)'!$A197,Capacity!$Z$9:$AN$9,0))</f>
        <v>0</v>
      </c>
      <c r="BT197" cm="1">
        <f t="array" ref="BT197">INDEX(Capacity!$Z$10:$AN$109,COLUMN(BS9),MATCH('Capacity Backing (Hide)'!$A197,Capacity!$Z$9:$AN$9,0))</f>
        <v>0</v>
      </c>
      <c r="BU197" cm="1">
        <f t="array" ref="BU197">INDEX(Capacity!$Z$10:$AN$109,COLUMN(BT9),MATCH('Capacity Backing (Hide)'!$A197,Capacity!$Z$9:$AN$9,0))</f>
        <v>0</v>
      </c>
      <c r="BV197" cm="1">
        <f t="array" ref="BV197">INDEX(Capacity!$Z$10:$AN$109,COLUMN(BU9),MATCH('Capacity Backing (Hide)'!$A197,Capacity!$Z$9:$AN$9,0))</f>
        <v>0</v>
      </c>
      <c r="BW197" cm="1">
        <f t="array" ref="BW197">INDEX(Capacity!$Z$10:$AN$109,COLUMN(BV9),MATCH('Capacity Backing (Hide)'!$A197,Capacity!$Z$9:$AN$9,0))</f>
        <v>0</v>
      </c>
      <c r="BX197" cm="1">
        <f t="array" ref="BX197">INDEX(Capacity!$Z$10:$AN$109,COLUMN(BW9),MATCH('Capacity Backing (Hide)'!$A197,Capacity!$Z$9:$AN$9,0))</f>
        <v>0</v>
      </c>
      <c r="BY197" cm="1">
        <f t="array" ref="BY197">INDEX(Capacity!$Z$10:$AN$109,COLUMN(BX9),MATCH('Capacity Backing (Hide)'!$A197,Capacity!$Z$9:$AN$9,0))</f>
        <v>0</v>
      </c>
      <c r="BZ197" cm="1">
        <f t="array" ref="BZ197">INDEX(Capacity!$Z$10:$AN$109,COLUMN(BY9),MATCH('Capacity Backing (Hide)'!$A197,Capacity!$Z$9:$AN$9,0))</f>
        <v>0</v>
      </c>
      <c r="CA197" cm="1">
        <f t="array" ref="CA197">INDEX(Capacity!$Z$10:$AN$109,COLUMN(BZ9),MATCH('Capacity Backing (Hide)'!$A197,Capacity!$Z$9:$AN$9,0))</f>
        <v>0</v>
      </c>
      <c r="CB197" cm="1">
        <f t="array" ref="CB197">INDEX(Capacity!$Z$10:$AN$109,COLUMN(CA9),MATCH('Capacity Backing (Hide)'!$A197,Capacity!$Z$9:$AN$9,0))</f>
        <v>0</v>
      </c>
      <c r="CC197" cm="1">
        <f t="array" ref="CC197">INDEX(Capacity!$Z$10:$AN$109,COLUMN(CB9),MATCH('Capacity Backing (Hide)'!$A197,Capacity!$Z$9:$AN$9,0))</f>
        <v>0</v>
      </c>
      <c r="CD197" cm="1">
        <f t="array" ref="CD197">INDEX(Capacity!$Z$10:$AN$109,COLUMN(CC9),MATCH('Capacity Backing (Hide)'!$A197,Capacity!$Z$9:$AN$9,0))</f>
        <v>0</v>
      </c>
      <c r="CE197" cm="1">
        <f t="array" ref="CE197">INDEX(Capacity!$Z$10:$AN$109,COLUMN(CD9),MATCH('Capacity Backing (Hide)'!$A197,Capacity!$Z$9:$AN$9,0))</f>
        <v>0</v>
      </c>
      <c r="CF197" cm="1">
        <f t="array" ref="CF197">INDEX(Capacity!$Z$10:$AN$109,COLUMN(CE9),MATCH('Capacity Backing (Hide)'!$A197,Capacity!$Z$9:$AN$9,0))</f>
        <v>0</v>
      </c>
      <c r="CG197" cm="1">
        <f t="array" ref="CG197">INDEX(Capacity!$Z$10:$AN$109,COLUMN(CF9),MATCH('Capacity Backing (Hide)'!$A197,Capacity!$Z$9:$AN$9,0))</f>
        <v>0</v>
      </c>
      <c r="CH197" cm="1">
        <f t="array" ref="CH197">INDEX(Capacity!$Z$10:$AN$109,COLUMN(CG9),MATCH('Capacity Backing (Hide)'!$A197,Capacity!$Z$9:$AN$9,0))</f>
        <v>0</v>
      </c>
      <c r="CI197" cm="1">
        <f t="array" ref="CI197">INDEX(Capacity!$Z$10:$AN$109,COLUMN(CH9),MATCH('Capacity Backing (Hide)'!$A197,Capacity!$Z$9:$AN$9,0))</f>
        <v>0</v>
      </c>
      <c r="CJ197" cm="1">
        <f t="array" ref="CJ197">INDEX(Capacity!$Z$10:$AN$109,COLUMN(CI9),MATCH('Capacity Backing (Hide)'!$A197,Capacity!$Z$9:$AN$9,0))</f>
        <v>0</v>
      </c>
      <c r="CK197" cm="1">
        <f t="array" ref="CK197">INDEX(Capacity!$Z$10:$AN$109,COLUMN(CJ9),MATCH('Capacity Backing (Hide)'!$A197,Capacity!$Z$9:$AN$9,0))</f>
        <v>0</v>
      </c>
      <c r="CL197" cm="1">
        <f t="array" ref="CL197">INDEX(Capacity!$Z$10:$AN$109,COLUMN(CK9),MATCH('Capacity Backing (Hide)'!$A197,Capacity!$Z$9:$AN$9,0))</f>
        <v>0</v>
      </c>
      <c r="CM197" cm="1">
        <f t="array" ref="CM197">INDEX(Capacity!$Z$10:$AN$109,COLUMN(CL9),MATCH('Capacity Backing (Hide)'!$A197,Capacity!$Z$9:$AN$9,0))</f>
        <v>0</v>
      </c>
      <c r="CN197" cm="1">
        <f t="array" ref="CN197">INDEX(Capacity!$Z$10:$AN$109,COLUMN(CM9),MATCH('Capacity Backing (Hide)'!$A197,Capacity!$Z$9:$AN$9,0))</f>
        <v>0</v>
      </c>
      <c r="CO197" cm="1">
        <f t="array" ref="CO197">INDEX(Capacity!$Z$10:$AN$109,COLUMN(CN9),MATCH('Capacity Backing (Hide)'!$A197,Capacity!$Z$9:$AN$9,0))</f>
        <v>0</v>
      </c>
      <c r="CP197" cm="1">
        <f t="array" ref="CP197">INDEX(Capacity!$Z$10:$AN$109,COLUMN(CO9),MATCH('Capacity Backing (Hide)'!$A197,Capacity!$Z$9:$AN$9,0))</f>
        <v>0</v>
      </c>
      <c r="CQ197" cm="1">
        <f t="array" ref="CQ197">INDEX(Capacity!$Z$10:$AN$109,COLUMN(CP9),MATCH('Capacity Backing (Hide)'!$A197,Capacity!$Z$9:$AN$9,0))</f>
        <v>0</v>
      </c>
      <c r="CR197" cm="1">
        <f t="array" ref="CR197">INDEX(Capacity!$Z$10:$AN$109,COLUMN(CQ9),MATCH('Capacity Backing (Hide)'!$A197,Capacity!$Z$9:$AN$9,0))</f>
        <v>0</v>
      </c>
      <c r="CS197" cm="1">
        <f t="array" ref="CS197">INDEX(Capacity!$Z$10:$AN$109,COLUMN(CR9),MATCH('Capacity Backing (Hide)'!$A197,Capacity!$Z$9:$AN$9,0))</f>
        <v>0</v>
      </c>
      <c r="CT197" cm="1">
        <f t="array" ref="CT197">INDEX(Capacity!$Z$10:$AN$109,COLUMN(CS9),MATCH('Capacity Backing (Hide)'!$A197,Capacity!$Z$9:$AN$9,0))</f>
        <v>0</v>
      </c>
      <c r="CU197" cm="1">
        <f t="array" ref="CU197">INDEX(Capacity!$Z$10:$AN$109,COLUMN(CT9),MATCH('Capacity Backing (Hide)'!$A197,Capacity!$Z$9:$AN$9,0))</f>
        <v>0</v>
      </c>
      <c r="CV197" cm="1">
        <f t="array" ref="CV197">INDEX(Capacity!$Z$10:$AN$109,COLUMN(CU9),MATCH('Capacity Backing (Hide)'!$A197,Capacity!$Z$9:$AN$9,0))</f>
        <v>0</v>
      </c>
      <c r="CW197" cm="1">
        <f t="array" ref="CW197">INDEX(Capacity!$Z$10:$AN$109,COLUMN(CV9),MATCH('Capacity Backing (Hide)'!$A197,Capacity!$Z$9:$AN$9,0))</f>
        <v>0</v>
      </c>
    </row>
    <row r="198" spans="1:101" x14ac:dyDescent="0.35">
      <c r="A198" s="2" t="str" cm="1">
        <f t="array" ref="A198">INDEX('Data Validation (Hide)'!$B$2:$B$16,ROW(A10),1)</f>
        <v>Caseload 10</v>
      </c>
      <c r="B198" cm="1">
        <f t="array" ref="B198">INDEX(Capacity!$Z$10:$AN$109,COLUMN(A10),MATCH('Capacity Backing (Hide)'!$A198,Capacity!$Z$9:$AN$9,0))</f>
        <v>0</v>
      </c>
      <c r="C198" cm="1">
        <f t="array" ref="C198">INDEX(Capacity!$Z$10:$AN$109,COLUMN(B10),MATCH('Capacity Backing (Hide)'!$A198,Capacity!$Z$9:$AN$9,0))</f>
        <v>0</v>
      </c>
      <c r="D198" cm="1">
        <f t="array" ref="D198">INDEX(Capacity!$Z$10:$AN$109,COLUMN(C10),MATCH('Capacity Backing (Hide)'!$A198,Capacity!$Z$9:$AN$9,0))</f>
        <v>0</v>
      </c>
      <c r="E198" cm="1">
        <f t="array" ref="E198">INDEX(Capacity!$Z$10:$AN$109,COLUMN(D10),MATCH('Capacity Backing (Hide)'!$A198,Capacity!$Z$9:$AN$9,0))</f>
        <v>0</v>
      </c>
      <c r="F198" cm="1">
        <f t="array" ref="F198">INDEX(Capacity!$Z$10:$AN$109,COLUMN(E10),MATCH('Capacity Backing (Hide)'!$A198,Capacity!$Z$9:$AN$9,0))</f>
        <v>0</v>
      </c>
      <c r="G198" cm="1">
        <f t="array" ref="G198">INDEX(Capacity!$Z$10:$AN$109,COLUMN(F10),MATCH('Capacity Backing (Hide)'!$A198,Capacity!$Z$9:$AN$9,0))</f>
        <v>0</v>
      </c>
      <c r="H198" cm="1">
        <f t="array" ref="H198">INDEX(Capacity!$Z$10:$AN$109,COLUMN(G10),MATCH('Capacity Backing (Hide)'!$A198,Capacity!$Z$9:$AN$9,0))</f>
        <v>0</v>
      </c>
      <c r="I198" cm="1">
        <f t="array" ref="I198">INDEX(Capacity!$Z$10:$AN$109,COLUMN(H10),MATCH('Capacity Backing (Hide)'!$A198,Capacity!$Z$9:$AN$9,0))</f>
        <v>0</v>
      </c>
      <c r="J198" cm="1">
        <f t="array" ref="J198">INDEX(Capacity!$Z$10:$AN$109,COLUMN(I10),MATCH('Capacity Backing (Hide)'!$A198,Capacity!$Z$9:$AN$9,0))</f>
        <v>0</v>
      </c>
      <c r="K198" cm="1">
        <f t="array" ref="K198">INDEX(Capacity!$Z$10:$AN$109,COLUMN(J10),MATCH('Capacity Backing (Hide)'!$A198,Capacity!$Z$9:$AN$9,0))</f>
        <v>0</v>
      </c>
      <c r="L198" cm="1">
        <f t="array" ref="L198">INDEX(Capacity!$Z$10:$AN$109,COLUMN(K10),MATCH('Capacity Backing (Hide)'!$A198,Capacity!$Z$9:$AN$9,0))</f>
        <v>0</v>
      </c>
      <c r="M198" cm="1">
        <f t="array" ref="M198">INDEX(Capacity!$Z$10:$AN$109,COLUMN(L10),MATCH('Capacity Backing (Hide)'!$A198,Capacity!$Z$9:$AN$9,0))</f>
        <v>0</v>
      </c>
      <c r="N198" cm="1">
        <f t="array" ref="N198">INDEX(Capacity!$Z$10:$AN$109,COLUMN(M10),MATCH('Capacity Backing (Hide)'!$A198,Capacity!$Z$9:$AN$9,0))</f>
        <v>0</v>
      </c>
      <c r="O198" cm="1">
        <f t="array" ref="O198">INDEX(Capacity!$Z$10:$AN$109,COLUMN(N10),MATCH('Capacity Backing (Hide)'!$A198,Capacity!$Z$9:$AN$9,0))</f>
        <v>0</v>
      </c>
      <c r="P198" cm="1">
        <f t="array" ref="P198">INDEX(Capacity!$Z$10:$AN$109,COLUMN(O10),MATCH('Capacity Backing (Hide)'!$A198,Capacity!$Z$9:$AN$9,0))</f>
        <v>0</v>
      </c>
      <c r="Q198" cm="1">
        <f t="array" ref="Q198">INDEX(Capacity!$Z$10:$AN$109,COLUMN(P10),MATCH('Capacity Backing (Hide)'!$A198,Capacity!$Z$9:$AN$9,0))</f>
        <v>0</v>
      </c>
      <c r="R198" cm="1">
        <f t="array" ref="R198">INDEX(Capacity!$Z$10:$AN$109,COLUMN(Q10),MATCH('Capacity Backing (Hide)'!$A198,Capacity!$Z$9:$AN$9,0))</f>
        <v>0</v>
      </c>
      <c r="S198" cm="1">
        <f t="array" ref="S198">INDEX(Capacity!$Z$10:$AN$109,COLUMN(R10),MATCH('Capacity Backing (Hide)'!$A198,Capacity!$Z$9:$AN$9,0))</f>
        <v>0</v>
      </c>
      <c r="T198" cm="1">
        <f t="array" ref="T198">INDEX(Capacity!$Z$10:$AN$109,COLUMN(S10),MATCH('Capacity Backing (Hide)'!$A198,Capacity!$Z$9:$AN$9,0))</f>
        <v>0</v>
      </c>
      <c r="U198" cm="1">
        <f t="array" ref="U198">INDEX(Capacity!$Z$10:$AN$109,COLUMN(T10),MATCH('Capacity Backing (Hide)'!$A198,Capacity!$Z$9:$AN$9,0))</f>
        <v>0</v>
      </c>
      <c r="V198" cm="1">
        <f t="array" ref="V198">INDEX(Capacity!$Z$10:$AN$109,COLUMN(U10),MATCH('Capacity Backing (Hide)'!$A198,Capacity!$Z$9:$AN$9,0))</f>
        <v>0</v>
      </c>
      <c r="W198" cm="1">
        <f t="array" ref="W198">INDEX(Capacity!$Z$10:$AN$109,COLUMN(V10),MATCH('Capacity Backing (Hide)'!$A198,Capacity!$Z$9:$AN$9,0))</f>
        <v>0</v>
      </c>
      <c r="X198" cm="1">
        <f t="array" ref="X198">INDEX(Capacity!$Z$10:$AN$109,COLUMN(W10),MATCH('Capacity Backing (Hide)'!$A198,Capacity!$Z$9:$AN$9,0))</f>
        <v>0</v>
      </c>
      <c r="Y198" cm="1">
        <f t="array" ref="Y198">INDEX(Capacity!$Z$10:$AN$109,COLUMN(X10),MATCH('Capacity Backing (Hide)'!$A198,Capacity!$Z$9:$AN$9,0))</f>
        <v>0</v>
      </c>
      <c r="Z198" cm="1">
        <f t="array" ref="Z198">INDEX(Capacity!$Z$10:$AN$109,COLUMN(Y10),MATCH('Capacity Backing (Hide)'!$A198,Capacity!$Z$9:$AN$9,0))</f>
        <v>0</v>
      </c>
      <c r="AA198" cm="1">
        <f t="array" ref="AA198">INDEX(Capacity!$Z$10:$AN$109,COLUMN(Z10),MATCH('Capacity Backing (Hide)'!$A198,Capacity!$Z$9:$AN$9,0))</f>
        <v>0</v>
      </c>
      <c r="AB198" cm="1">
        <f t="array" ref="AB198">INDEX(Capacity!$Z$10:$AN$109,COLUMN(AA10),MATCH('Capacity Backing (Hide)'!$A198,Capacity!$Z$9:$AN$9,0))</f>
        <v>0</v>
      </c>
      <c r="AC198" cm="1">
        <f t="array" ref="AC198">INDEX(Capacity!$Z$10:$AN$109,COLUMN(AB10),MATCH('Capacity Backing (Hide)'!$A198,Capacity!$Z$9:$AN$9,0))</f>
        <v>0</v>
      </c>
      <c r="AD198" cm="1">
        <f t="array" ref="AD198">INDEX(Capacity!$Z$10:$AN$109,COLUMN(AC10),MATCH('Capacity Backing (Hide)'!$A198,Capacity!$Z$9:$AN$9,0))</f>
        <v>0</v>
      </c>
      <c r="AE198" cm="1">
        <f t="array" ref="AE198">INDEX(Capacity!$Z$10:$AN$109,COLUMN(AD10),MATCH('Capacity Backing (Hide)'!$A198,Capacity!$Z$9:$AN$9,0))</f>
        <v>0</v>
      </c>
      <c r="AF198" cm="1">
        <f t="array" ref="AF198">INDEX(Capacity!$Z$10:$AN$109,COLUMN(AE10),MATCH('Capacity Backing (Hide)'!$A198,Capacity!$Z$9:$AN$9,0))</f>
        <v>0</v>
      </c>
      <c r="AG198" cm="1">
        <f t="array" ref="AG198">INDEX(Capacity!$Z$10:$AN$109,COLUMN(AF10),MATCH('Capacity Backing (Hide)'!$A198,Capacity!$Z$9:$AN$9,0))</f>
        <v>0</v>
      </c>
      <c r="AH198" cm="1">
        <f t="array" ref="AH198">INDEX(Capacity!$Z$10:$AN$109,COLUMN(AG10),MATCH('Capacity Backing (Hide)'!$A198,Capacity!$Z$9:$AN$9,0))</f>
        <v>0</v>
      </c>
      <c r="AI198" cm="1">
        <f t="array" ref="AI198">INDEX(Capacity!$Z$10:$AN$109,COLUMN(AH10),MATCH('Capacity Backing (Hide)'!$A198,Capacity!$Z$9:$AN$9,0))</f>
        <v>0</v>
      </c>
      <c r="AJ198" cm="1">
        <f t="array" ref="AJ198">INDEX(Capacity!$Z$10:$AN$109,COLUMN(AI10),MATCH('Capacity Backing (Hide)'!$A198,Capacity!$Z$9:$AN$9,0))</f>
        <v>0</v>
      </c>
      <c r="AK198" cm="1">
        <f t="array" ref="AK198">INDEX(Capacity!$Z$10:$AN$109,COLUMN(AJ10),MATCH('Capacity Backing (Hide)'!$A198,Capacity!$Z$9:$AN$9,0))</f>
        <v>0</v>
      </c>
      <c r="AL198" cm="1">
        <f t="array" ref="AL198">INDEX(Capacity!$Z$10:$AN$109,COLUMN(AK10),MATCH('Capacity Backing (Hide)'!$A198,Capacity!$Z$9:$AN$9,0))</f>
        <v>0</v>
      </c>
      <c r="AM198" cm="1">
        <f t="array" ref="AM198">INDEX(Capacity!$Z$10:$AN$109,COLUMN(AL10),MATCH('Capacity Backing (Hide)'!$A198,Capacity!$Z$9:$AN$9,0))</f>
        <v>0</v>
      </c>
      <c r="AN198" cm="1">
        <f t="array" ref="AN198">INDEX(Capacity!$Z$10:$AN$109,COLUMN(AM10),MATCH('Capacity Backing (Hide)'!$A198,Capacity!$Z$9:$AN$9,0))</f>
        <v>0</v>
      </c>
      <c r="AO198" cm="1">
        <f t="array" ref="AO198">INDEX(Capacity!$Z$10:$AN$109,COLUMN(AN10),MATCH('Capacity Backing (Hide)'!$A198,Capacity!$Z$9:$AN$9,0))</f>
        <v>0</v>
      </c>
      <c r="AP198" cm="1">
        <f t="array" ref="AP198">INDEX(Capacity!$Z$10:$AN$109,COLUMN(AO10),MATCH('Capacity Backing (Hide)'!$A198,Capacity!$Z$9:$AN$9,0))</f>
        <v>0</v>
      </c>
      <c r="AQ198" cm="1">
        <f t="array" ref="AQ198">INDEX(Capacity!$Z$10:$AN$109,COLUMN(AP10),MATCH('Capacity Backing (Hide)'!$A198,Capacity!$Z$9:$AN$9,0))</f>
        <v>0</v>
      </c>
      <c r="AR198" cm="1">
        <f t="array" ref="AR198">INDEX(Capacity!$Z$10:$AN$109,COLUMN(AQ10),MATCH('Capacity Backing (Hide)'!$A198,Capacity!$Z$9:$AN$9,0))</f>
        <v>0</v>
      </c>
      <c r="AS198" cm="1">
        <f t="array" ref="AS198">INDEX(Capacity!$Z$10:$AN$109,COLUMN(AR10),MATCH('Capacity Backing (Hide)'!$A198,Capacity!$Z$9:$AN$9,0))</f>
        <v>0</v>
      </c>
      <c r="AT198" cm="1">
        <f t="array" ref="AT198">INDEX(Capacity!$Z$10:$AN$109,COLUMN(AS10),MATCH('Capacity Backing (Hide)'!$A198,Capacity!$Z$9:$AN$9,0))</f>
        <v>0</v>
      </c>
      <c r="AU198" cm="1">
        <f t="array" ref="AU198">INDEX(Capacity!$Z$10:$AN$109,COLUMN(AT10),MATCH('Capacity Backing (Hide)'!$A198,Capacity!$Z$9:$AN$9,0))</f>
        <v>0</v>
      </c>
      <c r="AV198" cm="1">
        <f t="array" ref="AV198">INDEX(Capacity!$Z$10:$AN$109,COLUMN(AU10),MATCH('Capacity Backing (Hide)'!$A198,Capacity!$Z$9:$AN$9,0))</f>
        <v>0</v>
      </c>
      <c r="AW198" cm="1">
        <f t="array" ref="AW198">INDEX(Capacity!$Z$10:$AN$109,COLUMN(AV10),MATCH('Capacity Backing (Hide)'!$A198,Capacity!$Z$9:$AN$9,0))</f>
        <v>0</v>
      </c>
      <c r="AX198" cm="1">
        <f t="array" ref="AX198">INDEX(Capacity!$Z$10:$AN$109,COLUMN(AW10),MATCH('Capacity Backing (Hide)'!$A198,Capacity!$Z$9:$AN$9,0))</f>
        <v>0</v>
      </c>
      <c r="AY198" cm="1">
        <f t="array" ref="AY198">INDEX(Capacity!$Z$10:$AN$109,COLUMN(AX10),MATCH('Capacity Backing (Hide)'!$A198,Capacity!$Z$9:$AN$9,0))</f>
        <v>0</v>
      </c>
      <c r="AZ198" cm="1">
        <f t="array" ref="AZ198">INDEX(Capacity!$Z$10:$AN$109,COLUMN(AY10),MATCH('Capacity Backing (Hide)'!$A198,Capacity!$Z$9:$AN$9,0))</f>
        <v>0</v>
      </c>
      <c r="BA198" cm="1">
        <f t="array" ref="BA198">INDEX(Capacity!$Z$10:$AN$109,COLUMN(AZ10),MATCH('Capacity Backing (Hide)'!$A198,Capacity!$Z$9:$AN$9,0))</f>
        <v>0</v>
      </c>
      <c r="BB198" cm="1">
        <f t="array" ref="BB198">INDEX(Capacity!$Z$10:$AN$109,COLUMN(BA10),MATCH('Capacity Backing (Hide)'!$A198,Capacity!$Z$9:$AN$9,0))</f>
        <v>0</v>
      </c>
      <c r="BC198" cm="1">
        <f t="array" ref="BC198">INDEX(Capacity!$Z$10:$AN$109,COLUMN(BB10),MATCH('Capacity Backing (Hide)'!$A198,Capacity!$Z$9:$AN$9,0))</f>
        <v>0</v>
      </c>
      <c r="BD198" cm="1">
        <f t="array" ref="BD198">INDEX(Capacity!$Z$10:$AN$109,COLUMN(BC10),MATCH('Capacity Backing (Hide)'!$A198,Capacity!$Z$9:$AN$9,0))</f>
        <v>0</v>
      </c>
      <c r="BE198" cm="1">
        <f t="array" ref="BE198">INDEX(Capacity!$Z$10:$AN$109,COLUMN(BD10),MATCH('Capacity Backing (Hide)'!$A198,Capacity!$Z$9:$AN$9,0))</f>
        <v>0</v>
      </c>
      <c r="BF198" cm="1">
        <f t="array" ref="BF198">INDEX(Capacity!$Z$10:$AN$109,COLUMN(BE10),MATCH('Capacity Backing (Hide)'!$A198,Capacity!$Z$9:$AN$9,0))</f>
        <v>0</v>
      </c>
      <c r="BG198" cm="1">
        <f t="array" ref="BG198">INDEX(Capacity!$Z$10:$AN$109,COLUMN(BF10),MATCH('Capacity Backing (Hide)'!$A198,Capacity!$Z$9:$AN$9,0))</f>
        <v>0</v>
      </c>
      <c r="BH198" cm="1">
        <f t="array" ref="BH198">INDEX(Capacity!$Z$10:$AN$109,COLUMN(BG10),MATCH('Capacity Backing (Hide)'!$A198,Capacity!$Z$9:$AN$9,0))</f>
        <v>0</v>
      </c>
      <c r="BI198" cm="1">
        <f t="array" ref="BI198">INDEX(Capacity!$Z$10:$AN$109,COLUMN(BH10),MATCH('Capacity Backing (Hide)'!$A198,Capacity!$Z$9:$AN$9,0))</f>
        <v>0</v>
      </c>
      <c r="BJ198" cm="1">
        <f t="array" ref="BJ198">INDEX(Capacity!$Z$10:$AN$109,COLUMN(BI10),MATCH('Capacity Backing (Hide)'!$A198,Capacity!$Z$9:$AN$9,0))</f>
        <v>0</v>
      </c>
      <c r="BK198" cm="1">
        <f t="array" ref="BK198">INDEX(Capacity!$Z$10:$AN$109,COLUMN(BJ10),MATCH('Capacity Backing (Hide)'!$A198,Capacity!$Z$9:$AN$9,0))</f>
        <v>0</v>
      </c>
      <c r="BL198" cm="1">
        <f t="array" ref="BL198">INDEX(Capacity!$Z$10:$AN$109,COLUMN(BK10),MATCH('Capacity Backing (Hide)'!$A198,Capacity!$Z$9:$AN$9,0))</f>
        <v>0</v>
      </c>
      <c r="BM198" cm="1">
        <f t="array" ref="BM198">INDEX(Capacity!$Z$10:$AN$109,COLUMN(BL10),MATCH('Capacity Backing (Hide)'!$A198,Capacity!$Z$9:$AN$9,0))</f>
        <v>0</v>
      </c>
      <c r="BN198" cm="1">
        <f t="array" ref="BN198">INDEX(Capacity!$Z$10:$AN$109,COLUMN(BM10),MATCH('Capacity Backing (Hide)'!$A198,Capacity!$Z$9:$AN$9,0))</f>
        <v>0</v>
      </c>
      <c r="BO198" cm="1">
        <f t="array" ref="BO198">INDEX(Capacity!$Z$10:$AN$109,COLUMN(BN10),MATCH('Capacity Backing (Hide)'!$A198,Capacity!$Z$9:$AN$9,0))</f>
        <v>0</v>
      </c>
      <c r="BP198" cm="1">
        <f t="array" ref="BP198">INDEX(Capacity!$Z$10:$AN$109,COLUMN(BO10),MATCH('Capacity Backing (Hide)'!$A198,Capacity!$Z$9:$AN$9,0))</f>
        <v>0</v>
      </c>
      <c r="BQ198" cm="1">
        <f t="array" ref="BQ198">INDEX(Capacity!$Z$10:$AN$109,COLUMN(BP10),MATCH('Capacity Backing (Hide)'!$A198,Capacity!$Z$9:$AN$9,0))</f>
        <v>0</v>
      </c>
      <c r="BR198" cm="1">
        <f t="array" ref="BR198">INDEX(Capacity!$Z$10:$AN$109,COLUMN(BQ10),MATCH('Capacity Backing (Hide)'!$A198,Capacity!$Z$9:$AN$9,0))</f>
        <v>0</v>
      </c>
      <c r="BS198" cm="1">
        <f t="array" ref="BS198">INDEX(Capacity!$Z$10:$AN$109,COLUMN(BR10),MATCH('Capacity Backing (Hide)'!$A198,Capacity!$Z$9:$AN$9,0))</f>
        <v>0</v>
      </c>
      <c r="BT198" cm="1">
        <f t="array" ref="BT198">INDEX(Capacity!$Z$10:$AN$109,COLUMN(BS10),MATCH('Capacity Backing (Hide)'!$A198,Capacity!$Z$9:$AN$9,0))</f>
        <v>0</v>
      </c>
      <c r="BU198" cm="1">
        <f t="array" ref="BU198">INDEX(Capacity!$Z$10:$AN$109,COLUMN(BT10),MATCH('Capacity Backing (Hide)'!$A198,Capacity!$Z$9:$AN$9,0))</f>
        <v>0</v>
      </c>
      <c r="BV198" cm="1">
        <f t="array" ref="BV198">INDEX(Capacity!$Z$10:$AN$109,COLUMN(BU10),MATCH('Capacity Backing (Hide)'!$A198,Capacity!$Z$9:$AN$9,0))</f>
        <v>0</v>
      </c>
      <c r="BW198" cm="1">
        <f t="array" ref="BW198">INDEX(Capacity!$Z$10:$AN$109,COLUMN(BV10),MATCH('Capacity Backing (Hide)'!$A198,Capacity!$Z$9:$AN$9,0))</f>
        <v>0</v>
      </c>
      <c r="BX198" cm="1">
        <f t="array" ref="BX198">INDEX(Capacity!$Z$10:$AN$109,COLUMN(BW10),MATCH('Capacity Backing (Hide)'!$A198,Capacity!$Z$9:$AN$9,0))</f>
        <v>0</v>
      </c>
      <c r="BY198" cm="1">
        <f t="array" ref="BY198">INDEX(Capacity!$Z$10:$AN$109,COLUMN(BX10),MATCH('Capacity Backing (Hide)'!$A198,Capacity!$Z$9:$AN$9,0))</f>
        <v>0</v>
      </c>
      <c r="BZ198" cm="1">
        <f t="array" ref="BZ198">INDEX(Capacity!$Z$10:$AN$109,COLUMN(BY10),MATCH('Capacity Backing (Hide)'!$A198,Capacity!$Z$9:$AN$9,0))</f>
        <v>0</v>
      </c>
      <c r="CA198" cm="1">
        <f t="array" ref="CA198">INDEX(Capacity!$Z$10:$AN$109,COLUMN(BZ10),MATCH('Capacity Backing (Hide)'!$A198,Capacity!$Z$9:$AN$9,0))</f>
        <v>0</v>
      </c>
      <c r="CB198" cm="1">
        <f t="array" ref="CB198">INDEX(Capacity!$Z$10:$AN$109,COLUMN(CA10),MATCH('Capacity Backing (Hide)'!$A198,Capacity!$Z$9:$AN$9,0))</f>
        <v>0</v>
      </c>
      <c r="CC198" cm="1">
        <f t="array" ref="CC198">INDEX(Capacity!$Z$10:$AN$109,COLUMN(CB10),MATCH('Capacity Backing (Hide)'!$A198,Capacity!$Z$9:$AN$9,0))</f>
        <v>0</v>
      </c>
      <c r="CD198" cm="1">
        <f t="array" ref="CD198">INDEX(Capacity!$Z$10:$AN$109,COLUMN(CC10),MATCH('Capacity Backing (Hide)'!$A198,Capacity!$Z$9:$AN$9,0))</f>
        <v>0</v>
      </c>
      <c r="CE198" cm="1">
        <f t="array" ref="CE198">INDEX(Capacity!$Z$10:$AN$109,COLUMN(CD10),MATCH('Capacity Backing (Hide)'!$A198,Capacity!$Z$9:$AN$9,0))</f>
        <v>0</v>
      </c>
      <c r="CF198" cm="1">
        <f t="array" ref="CF198">INDEX(Capacity!$Z$10:$AN$109,COLUMN(CE10),MATCH('Capacity Backing (Hide)'!$A198,Capacity!$Z$9:$AN$9,0))</f>
        <v>0</v>
      </c>
      <c r="CG198" cm="1">
        <f t="array" ref="CG198">INDEX(Capacity!$Z$10:$AN$109,COLUMN(CF10),MATCH('Capacity Backing (Hide)'!$A198,Capacity!$Z$9:$AN$9,0))</f>
        <v>0</v>
      </c>
      <c r="CH198" cm="1">
        <f t="array" ref="CH198">INDEX(Capacity!$Z$10:$AN$109,COLUMN(CG10),MATCH('Capacity Backing (Hide)'!$A198,Capacity!$Z$9:$AN$9,0))</f>
        <v>0</v>
      </c>
      <c r="CI198" cm="1">
        <f t="array" ref="CI198">INDEX(Capacity!$Z$10:$AN$109,COLUMN(CH10),MATCH('Capacity Backing (Hide)'!$A198,Capacity!$Z$9:$AN$9,0))</f>
        <v>0</v>
      </c>
      <c r="CJ198" cm="1">
        <f t="array" ref="CJ198">INDEX(Capacity!$Z$10:$AN$109,COLUMN(CI10),MATCH('Capacity Backing (Hide)'!$A198,Capacity!$Z$9:$AN$9,0))</f>
        <v>0</v>
      </c>
      <c r="CK198" cm="1">
        <f t="array" ref="CK198">INDEX(Capacity!$Z$10:$AN$109,COLUMN(CJ10),MATCH('Capacity Backing (Hide)'!$A198,Capacity!$Z$9:$AN$9,0))</f>
        <v>0</v>
      </c>
      <c r="CL198" cm="1">
        <f t="array" ref="CL198">INDEX(Capacity!$Z$10:$AN$109,COLUMN(CK10),MATCH('Capacity Backing (Hide)'!$A198,Capacity!$Z$9:$AN$9,0))</f>
        <v>0</v>
      </c>
      <c r="CM198" cm="1">
        <f t="array" ref="CM198">INDEX(Capacity!$Z$10:$AN$109,COLUMN(CL10),MATCH('Capacity Backing (Hide)'!$A198,Capacity!$Z$9:$AN$9,0))</f>
        <v>0</v>
      </c>
      <c r="CN198" cm="1">
        <f t="array" ref="CN198">INDEX(Capacity!$Z$10:$AN$109,COLUMN(CM10),MATCH('Capacity Backing (Hide)'!$A198,Capacity!$Z$9:$AN$9,0))</f>
        <v>0</v>
      </c>
      <c r="CO198" cm="1">
        <f t="array" ref="CO198">INDEX(Capacity!$Z$10:$AN$109,COLUMN(CN10),MATCH('Capacity Backing (Hide)'!$A198,Capacity!$Z$9:$AN$9,0))</f>
        <v>0</v>
      </c>
      <c r="CP198" cm="1">
        <f t="array" ref="CP198">INDEX(Capacity!$Z$10:$AN$109,COLUMN(CO10),MATCH('Capacity Backing (Hide)'!$A198,Capacity!$Z$9:$AN$9,0))</f>
        <v>0</v>
      </c>
      <c r="CQ198" cm="1">
        <f t="array" ref="CQ198">INDEX(Capacity!$Z$10:$AN$109,COLUMN(CP10),MATCH('Capacity Backing (Hide)'!$A198,Capacity!$Z$9:$AN$9,0))</f>
        <v>0</v>
      </c>
      <c r="CR198" cm="1">
        <f t="array" ref="CR198">INDEX(Capacity!$Z$10:$AN$109,COLUMN(CQ10),MATCH('Capacity Backing (Hide)'!$A198,Capacity!$Z$9:$AN$9,0))</f>
        <v>0</v>
      </c>
      <c r="CS198" cm="1">
        <f t="array" ref="CS198">INDEX(Capacity!$Z$10:$AN$109,COLUMN(CR10),MATCH('Capacity Backing (Hide)'!$A198,Capacity!$Z$9:$AN$9,0))</f>
        <v>0</v>
      </c>
      <c r="CT198" cm="1">
        <f t="array" ref="CT198">INDEX(Capacity!$Z$10:$AN$109,COLUMN(CS10),MATCH('Capacity Backing (Hide)'!$A198,Capacity!$Z$9:$AN$9,0))</f>
        <v>0</v>
      </c>
      <c r="CU198" cm="1">
        <f t="array" ref="CU198">INDEX(Capacity!$Z$10:$AN$109,COLUMN(CT10),MATCH('Capacity Backing (Hide)'!$A198,Capacity!$Z$9:$AN$9,0))</f>
        <v>0</v>
      </c>
      <c r="CV198" cm="1">
        <f t="array" ref="CV198">INDEX(Capacity!$Z$10:$AN$109,COLUMN(CU10),MATCH('Capacity Backing (Hide)'!$A198,Capacity!$Z$9:$AN$9,0))</f>
        <v>0</v>
      </c>
      <c r="CW198" cm="1">
        <f t="array" ref="CW198">INDEX(Capacity!$Z$10:$AN$109,COLUMN(CV10),MATCH('Capacity Backing (Hide)'!$A198,Capacity!$Z$9:$AN$9,0))</f>
        <v>0</v>
      </c>
    </row>
    <row r="199" spans="1:101" x14ac:dyDescent="0.35">
      <c r="A199" s="2" t="str" cm="1">
        <f t="array" ref="A199">INDEX('Data Validation (Hide)'!$B$2:$B$16,ROW(A11),1)</f>
        <v>Caseload 11</v>
      </c>
      <c r="B199" cm="1">
        <f t="array" ref="B199">INDEX(Capacity!$Z$10:$AN$109,COLUMN(A11),MATCH('Capacity Backing (Hide)'!$A199,Capacity!$Z$9:$AN$9,0))</f>
        <v>0</v>
      </c>
      <c r="C199" cm="1">
        <f t="array" ref="C199">INDEX(Capacity!$Z$10:$AN$109,COLUMN(B11),MATCH('Capacity Backing (Hide)'!$A199,Capacity!$Z$9:$AN$9,0))</f>
        <v>0</v>
      </c>
      <c r="D199" cm="1">
        <f t="array" ref="D199">INDEX(Capacity!$Z$10:$AN$109,COLUMN(C11),MATCH('Capacity Backing (Hide)'!$A199,Capacity!$Z$9:$AN$9,0))</f>
        <v>0</v>
      </c>
      <c r="E199" cm="1">
        <f t="array" ref="E199">INDEX(Capacity!$Z$10:$AN$109,COLUMN(D11),MATCH('Capacity Backing (Hide)'!$A199,Capacity!$Z$9:$AN$9,0))</f>
        <v>0</v>
      </c>
      <c r="F199" cm="1">
        <f t="array" ref="F199">INDEX(Capacity!$Z$10:$AN$109,COLUMN(E11),MATCH('Capacity Backing (Hide)'!$A199,Capacity!$Z$9:$AN$9,0))</f>
        <v>0</v>
      </c>
      <c r="G199" cm="1">
        <f t="array" ref="G199">INDEX(Capacity!$Z$10:$AN$109,COLUMN(F11),MATCH('Capacity Backing (Hide)'!$A199,Capacity!$Z$9:$AN$9,0))</f>
        <v>0</v>
      </c>
      <c r="H199" cm="1">
        <f t="array" ref="H199">INDEX(Capacity!$Z$10:$AN$109,COLUMN(G11),MATCH('Capacity Backing (Hide)'!$A199,Capacity!$Z$9:$AN$9,0))</f>
        <v>0</v>
      </c>
      <c r="I199" cm="1">
        <f t="array" ref="I199">INDEX(Capacity!$Z$10:$AN$109,COLUMN(H11),MATCH('Capacity Backing (Hide)'!$A199,Capacity!$Z$9:$AN$9,0))</f>
        <v>0</v>
      </c>
      <c r="J199" cm="1">
        <f t="array" ref="J199">INDEX(Capacity!$Z$10:$AN$109,COLUMN(I11),MATCH('Capacity Backing (Hide)'!$A199,Capacity!$Z$9:$AN$9,0))</f>
        <v>0</v>
      </c>
      <c r="K199" cm="1">
        <f t="array" ref="K199">INDEX(Capacity!$Z$10:$AN$109,COLUMN(J11),MATCH('Capacity Backing (Hide)'!$A199,Capacity!$Z$9:$AN$9,0))</f>
        <v>0</v>
      </c>
      <c r="L199" cm="1">
        <f t="array" ref="L199">INDEX(Capacity!$Z$10:$AN$109,COLUMN(K11),MATCH('Capacity Backing (Hide)'!$A199,Capacity!$Z$9:$AN$9,0))</f>
        <v>0</v>
      </c>
      <c r="M199" cm="1">
        <f t="array" ref="M199">INDEX(Capacity!$Z$10:$AN$109,COLUMN(L11),MATCH('Capacity Backing (Hide)'!$A199,Capacity!$Z$9:$AN$9,0))</f>
        <v>0</v>
      </c>
      <c r="N199" cm="1">
        <f t="array" ref="N199">INDEX(Capacity!$Z$10:$AN$109,COLUMN(M11),MATCH('Capacity Backing (Hide)'!$A199,Capacity!$Z$9:$AN$9,0))</f>
        <v>0</v>
      </c>
      <c r="O199" cm="1">
        <f t="array" ref="O199">INDEX(Capacity!$Z$10:$AN$109,COLUMN(N11),MATCH('Capacity Backing (Hide)'!$A199,Capacity!$Z$9:$AN$9,0))</f>
        <v>0</v>
      </c>
      <c r="P199" cm="1">
        <f t="array" ref="P199">INDEX(Capacity!$Z$10:$AN$109,COLUMN(O11),MATCH('Capacity Backing (Hide)'!$A199,Capacity!$Z$9:$AN$9,0))</f>
        <v>0</v>
      </c>
      <c r="Q199" cm="1">
        <f t="array" ref="Q199">INDEX(Capacity!$Z$10:$AN$109,COLUMN(P11),MATCH('Capacity Backing (Hide)'!$A199,Capacity!$Z$9:$AN$9,0))</f>
        <v>0</v>
      </c>
      <c r="R199" cm="1">
        <f t="array" ref="R199">INDEX(Capacity!$Z$10:$AN$109,COLUMN(Q11),MATCH('Capacity Backing (Hide)'!$A199,Capacity!$Z$9:$AN$9,0))</f>
        <v>0</v>
      </c>
      <c r="S199" cm="1">
        <f t="array" ref="S199">INDEX(Capacity!$Z$10:$AN$109,COLUMN(R11),MATCH('Capacity Backing (Hide)'!$A199,Capacity!$Z$9:$AN$9,0))</f>
        <v>0</v>
      </c>
      <c r="T199" cm="1">
        <f t="array" ref="T199">INDEX(Capacity!$Z$10:$AN$109,COLUMN(S11),MATCH('Capacity Backing (Hide)'!$A199,Capacity!$Z$9:$AN$9,0))</f>
        <v>0</v>
      </c>
      <c r="U199" cm="1">
        <f t="array" ref="U199">INDEX(Capacity!$Z$10:$AN$109,COLUMN(T11),MATCH('Capacity Backing (Hide)'!$A199,Capacity!$Z$9:$AN$9,0))</f>
        <v>0</v>
      </c>
      <c r="V199" cm="1">
        <f t="array" ref="V199">INDEX(Capacity!$Z$10:$AN$109,COLUMN(U11),MATCH('Capacity Backing (Hide)'!$A199,Capacity!$Z$9:$AN$9,0))</f>
        <v>0</v>
      </c>
      <c r="W199" cm="1">
        <f t="array" ref="W199">INDEX(Capacity!$Z$10:$AN$109,COLUMN(V11),MATCH('Capacity Backing (Hide)'!$A199,Capacity!$Z$9:$AN$9,0))</f>
        <v>0</v>
      </c>
      <c r="X199" cm="1">
        <f t="array" ref="X199">INDEX(Capacity!$Z$10:$AN$109,COLUMN(W11),MATCH('Capacity Backing (Hide)'!$A199,Capacity!$Z$9:$AN$9,0))</f>
        <v>0</v>
      </c>
      <c r="Y199" cm="1">
        <f t="array" ref="Y199">INDEX(Capacity!$Z$10:$AN$109,COLUMN(X11),MATCH('Capacity Backing (Hide)'!$A199,Capacity!$Z$9:$AN$9,0))</f>
        <v>0</v>
      </c>
      <c r="Z199" cm="1">
        <f t="array" ref="Z199">INDEX(Capacity!$Z$10:$AN$109,COLUMN(Y11),MATCH('Capacity Backing (Hide)'!$A199,Capacity!$Z$9:$AN$9,0))</f>
        <v>0</v>
      </c>
      <c r="AA199" cm="1">
        <f t="array" ref="AA199">INDEX(Capacity!$Z$10:$AN$109,COLUMN(Z11),MATCH('Capacity Backing (Hide)'!$A199,Capacity!$Z$9:$AN$9,0))</f>
        <v>0</v>
      </c>
      <c r="AB199" cm="1">
        <f t="array" ref="AB199">INDEX(Capacity!$Z$10:$AN$109,COLUMN(AA11),MATCH('Capacity Backing (Hide)'!$A199,Capacity!$Z$9:$AN$9,0))</f>
        <v>0</v>
      </c>
      <c r="AC199" cm="1">
        <f t="array" ref="AC199">INDEX(Capacity!$Z$10:$AN$109,COLUMN(AB11),MATCH('Capacity Backing (Hide)'!$A199,Capacity!$Z$9:$AN$9,0))</f>
        <v>0</v>
      </c>
      <c r="AD199" cm="1">
        <f t="array" ref="AD199">INDEX(Capacity!$Z$10:$AN$109,COLUMN(AC11),MATCH('Capacity Backing (Hide)'!$A199,Capacity!$Z$9:$AN$9,0))</f>
        <v>0</v>
      </c>
      <c r="AE199" cm="1">
        <f t="array" ref="AE199">INDEX(Capacity!$Z$10:$AN$109,COLUMN(AD11),MATCH('Capacity Backing (Hide)'!$A199,Capacity!$Z$9:$AN$9,0))</f>
        <v>0</v>
      </c>
      <c r="AF199" cm="1">
        <f t="array" ref="AF199">INDEX(Capacity!$Z$10:$AN$109,COLUMN(AE11),MATCH('Capacity Backing (Hide)'!$A199,Capacity!$Z$9:$AN$9,0))</f>
        <v>0</v>
      </c>
      <c r="AG199" cm="1">
        <f t="array" ref="AG199">INDEX(Capacity!$Z$10:$AN$109,COLUMN(AF11),MATCH('Capacity Backing (Hide)'!$A199,Capacity!$Z$9:$AN$9,0))</f>
        <v>0</v>
      </c>
      <c r="AH199" cm="1">
        <f t="array" ref="AH199">INDEX(Capacity!$Z$10:$AN$109,COLUMN(AG11),MATCH('Capacity Backing (Hide)'!$A199,Capacity!$Z$9:$AN$9,0))</f>
        <v>0</v>
      </c>
      <c r="AI199" cm="1">
        <f t="array" ref="AI199">INDEX(Capacity!$Z$10:$AN$109,COLUMN(AH11),MATCH('Capacity Backing (Hide)'!$A199,Capacity!$Z$9:$AN$9,0))</f>
        <v>0</v>
      </c>
      <c r="AJ199" cm="1">
        <f t="array" ref="AJ199">INDEX(Capacity!$Z$10:$AN$109,COLUMN(AI11),MATCH('Capacity Backing (Hide)'!$A199,Capacity!$Z$9:$AN$9,0))</f>
        <v>0</v>
      </c>
      <c r="AK199" cm="1">
        <f t="array" ref="AK199">INDEX(Capacity!$Z$10:$AN$109,COLUMN(AJ11),MATCH('Capacity Backing (Hide)'!$A199,Capacity!$Z$9:$AN$9,0))</f>
        <v>0</v>
      </c>
      <c r="AL199" cm="1">
        <f t="array" ref="AL199">INDEX(Capacity!$Z$10:$AN$109,COLUMN(AK11),MATCH('Capacity Backing (Hide)'!$A199,Capacity!$Z$9:$AN$9,0))</f>
        <v>0</v>
      </c>
      <c r="AM199" cm="1">
        <f t="array" ref="AM199">INDEX(Capacity!$Z$10:$AN$109,COLUMN(AL11),MATCH('Capacity Backing (Hide)'!$A199,Capacity!$Z$9:$AN$9,0))</f>
        <v>0</v>
      </c>
      <c r="AN199" cm="1">
        <f t="array" ref="AN199">INDEX(Capacity!$Z$10:$AN$109,COLUMN(AM11),MATCH('Capacity Backing (Hide)'!$A199,Capacity!$Z$9:$AN$9,0))</f>
        <v>0</v>
      </c>
      <c r="AO199" cm="1">
        <f t="array" ref="AO199">INDEX(Capacity!$Z$10:$AN$109,COLUMN(AN11),MATCH('Capacity Backing (Hide)'!$A199,Capacity!$Z$9:$AN$9,0))</f>
        <v>0</v>
      </c>
      <c r="AP199" cm="1">
        <f t="array" ref="AP199">INDEX(Capacity!$Z$10:$AN$109,COLUMN(AO11),MATCH('Capacity Backing (Hide)'!$A199,Capacity!$Z$9:$AN$9,0))</f>
        <v>0</v>
      </c>
      <c r="AQ199" cm="1">
        <f t="array" ref="AQ199">INDEX(Capacity!$Z$10:$AN$109,COLUMN(AP11),MATCH('Capacity Backing (Hide)'!$A199,Capacity!$Z$9:$AN$9,0))</f>
        <v>0</v>
      </c>
      <c r="AR199" cm="1">
        <f t="array" ref="AR199">INDEX(Capacity!$Z$10:$AN$109,COLUMN(AQ11),MATCH('Capacity Backing (Hide)'!$A199,Capacity!$Z$9:$AN$9,0))</f>
        <v>0</v>
      </c>
      <c r="AS199" cm="1">
        <f t="array" ref="AS199">INDEX(Capacity!$Z$10:$AN$109,COLUMN(AR11),MATCH('Capacity Backing (Hide)'!$A199,Capacity!$Z$9:$AN$9,0))</f>
        <v>0</v>
      </c>
      <c r="AT199" cm="1">
        <f t="array" ref="AT199">INDEX(Capacity!$Z$10:$AN$109,COLUMN(AS11),MATCH('Capacity Backing (Hide)'!$A199,Capacity!$Z$9:$AN$9,0))</f>
        <v>0</v>
      </c>
      <c r="AU199" cm="1">
        <f t="array" ref="AU199">INDEX(Capacity!$Z$10:$AN$109,COLUMN(AT11),MATCH('Capacity Backing (Hide)'!$A199,Capacity!$Z$9:$AN$9,0))</f>
        <v>0</v>
      </c>
      <c r="AV199" cm="1">
        <f t="array" ref="AV199">INDEX(Capacity!$Z$10:$AN$109,COLUMN(AU11),MATCH('Capacity Backing (Hide)'!$A199,Capacity!$Z$9:$AN$9,0))</f>
        <v>0</v>
      </c>
      <c r="AW199" cm="1">
        <f t="array" ref="AW199">INDEX(Capacity!$Z$10:$AN$109,COLUMN(AV11),MATCH('Capacity Backing (Hide)'!$A199,Capacity!$Z$9:$AN$9,0))</f>
        <v>0</v>
      </c>
      <c r="AX199" cm="1">
        <f t="array" ref="AX199">INDEX(Capacity!$Z$10:$AN$109,COLUMN(AW11),MATCH('Capacity Backing (Hide)'!$A199,Capacity!$Z$9:$AN$9,0))</f>
        <v>0</v>
      </c>
      <c r="AY199" cm="1">
        <f t="array" ref="AY199">INDEX(Capacity!$Z$10:$AN$109,COLUMN(AX11),MATCH('Capacity Backing (Hide)'!$A199,Capacity!$Z$9:$AN$9,0))</f>
        <v>0</v>
      </c>
      <c r="AZ199" cm="1">
        <f t="array" ref="AZ199">INDEX(Capacity!$Z$10:$AN$109,COLUMN(AY11),MATCH('Capacity Backing (Hide)'!$A199,Capacity!$Z$9:$AN$9,0))</f>
        <v>0</v>
      </c>
      <c r="BA199" cm="1">
        <f t="array" ref="BA199">INDEX(Capacity!$Z$10:$AN$109,COLUMN(AZ11),MATCH('Capacity Backing (Hide)'!$A199,Capacity!$Z$9:$AN$9,0))</f>
        <v>0</v>
      </c>
      <c r="BB199" cm="1">
        <f t="array" ref="BB199">INDEX(Capacity!$Z$10:$AN$109,COLUMN(BA11),MATCH('Capacity Backing (Hide)'!$A199,Capacity!$Z$9:$AN$9,0))</f>
        <v>0</v>
      </c>
      <c r="BC199" cm="1">
        <f t="array" ref="BC199">INDEX(Capacity!$Z$10:$AN$109,COLUMN(BB11),MATCH('Capacity Backing (Hide)'!$A199,Capacity!$Z$9:$AN$9,0))</f>
        <v>0</v>
      </c>
      <c r="BD199" cm="1">
        <f t="array" ref="BD199">INDEX(Capacity!$Z$10:$AN$109,COLUMN(BC11),MATCH('Capacity Backing (Hide)'!$A199,Capacity!$Z$9:$AN$9,0))</f>
        <v>0</v>
      </c>
      <c r="BE199" cm="1">
        <f t="array" ref="BE199">INDEX(Capacity!$Z$10:$AN$109,COLUMN(BD11),MATCH('Capacity Backing (Hide)'!$A199,Capacity!$Z$9:$AN$9,0))</f>
        <v>0</v>
      </c>
      <c r="BF199" cm="1">
        <f t="array" ref="BF199">INDEX(Capacity!$Z$10:$AN$109,COLUMN(BE11),MATCH('Capacity Backing (Hide)'!$A199,Capacity!$Z$9:$AN$9,0))</f>
        <v>0</v>
      </c>
      <c r="BG199" cm="1">
        <f t="array" ref="BG199">INDEX(Capacity!$Z$10:$AN$109,COLUMN(BF11),MATCH('Capacity Backing (Hide)'!$A199,Capacity!$Z$9:$AN$9,0))</f>
        <v>0</v>
      </c>
      <c r="BH199" cm="1">
        <f t="array" ref="BH199">INDEX(Capacity!$Z$10:$AN$109,COLUMN(BG11),MATCH('Capacity Backing (Hide)'!$A199,Capacity!$Z$9:$AN$9,0))</f>
        <v>0</v>
      </c>
      <c r="BI199" cm="1">
        <f t="array" ref="BI199">INDEX(Capacity!$Z$10:$AN$109,COLUMN(BH11),MATCH('Capacity Backing (Hide)'!$A199,Capacity!$Z$9:$AN$9,0))</f>
        <v>0</v>
      </c>
      <c r="BJ199" cm="1">
        <f t="array" ref="BJ199">INDEX(Capacity!$Z$10:$AN$109,COLUMN(BI11),MATCH('Capacity Backing (Hide)'!$A199,Capacity!$Z$9:$AN$9,0))</f>
        <v>0</v>
      </c>
      <c r="BK199" cm="1">
        <f t="array" ref="BK199">INDEX(Capacity!$Z$10:$AN$109,COLUMN(BJ11),MATCH('Capacity Backing (Hide)'!$A199,Capacity!$Z$9:$AN$9,0))</f>
        <v>0</v>
      </c>
      <c r="BL199" cm="1">
        <f t="array" ref="BL199">INDEX(Capacity!$Z$10:$AN$109,COLUMN(BK11),MATCH('Capacity Backing (Hide)'!$A199,Capacity!$Z$9:$AN$9,0))</f>
        <v>0</v>
      </c>
      <c r="BM199" cm="1">
        <f t="array" ref="BM199">INDEX(Capacity!$Z$10:$AN$109,COLUMN(BL11),MATCH('Capacity Backing (Hide)'!$A199,Capacity!$Z$9:$AN$9,0))</f>
        <v>0</v>
      </c>
      <c r="BN199" cm="1">
        <f t="array" ref="BN199">INDEX(Capacity!$Z$10:$AN$109,COLUMN(BM11),MATCH('Capacity Backing (Hide)'!$A199,Capacity!$Z$9:$AN$9,0))</f>
        <v>0</v>
      </c>
      <c r="BO199" cm="1">
        <f t="array" ref="BO199">INDEX(Capacity!$Z$10:$AN$109,COLUMN(BN11),MATCH('Capacity Backing (Hide)'!$A199,Capacity!$Z$9:$AN$9,0))</f>
        <v>0</v>
      </c>
      <c r="BP199" cm="1">
        <f t="array" ref="BP199">INDEX(Capacity!$Z$10:$AN$109,COLUMN(BO11),MATCH('Capacity Backing (Hide)'!$A199,Capacity!$Z$9:$AN$9,0))</f>
        <v>0</v>
      </c>
      <c r="BQ199" cm="1">
        <f t="array" ref="BQ199">INDEX(Capacity!$Z$10:$AN$109,COLUMN(BP11),MATCH('Capacity Backing (Hide)'!$A199,Capacity!$Z$9:$AN$9,0))</f>
        <v>0</v>
      </c>
      <c r="BR199" cm="1">
        <f t="array" ref="BR199">INDEX(Capacity!$Z$10:$AN$109,COLUMN(BQ11),MATCH('Capacity Backing (Hide)'!$A199,Capacity!$Z$9:$AN$9,0))</f>
        <v>0</v>
      </c>
      <c r="BS199" cm="1">
        <f t="array" ref="BS199">INDEX(Capacity!$Z$10:$AN$109,COLUMN(BR11),MATCH('Capacity Backing (Hide)'!$A199,Capacity!$Z$9:$AN$9,0))</f>
        <v>0</v>
      </c>
      <c r="BT199" cm="1">
        <f t="array" ref="BT199">INDEX(Capacity!$Z$10:$AN$109,COLUMN(BS11),MATCH('Capacity Backing (Hide)'!$A199,Capacity!$Z$9:$AN$9,0))</f>
        <v>0</v>
      </c>
      <c r="BU199" cm="1">
        <f t="array" ref="BU199">INDEX(Capacity!$Z$10:$AN$109,COLUMN(BT11),MATCH('Capacity Backing (Hide)'!$A199,Capacity!$Z$9:$AN$9,0))</f>
        <v>0</v>
      </c>
      <c r="BV199" cm="1">
        <f t="array" ref="BV199">INDEX(Capacity!$Z$10:$AN$109,COLUMN(BU11),MATCH('Capacity Backing (Hide)'!$A199,Capacity!$Z$9:$AN$9,0))</f>
        <v>0</v>
      </c>
      <c r="BW199" cm="1">
        <f t="array" ref="BW199">INDEX(Capacity!$Z$10:$AN$109,COLUMN(BV11),MATCH('Capacity Backing (Hide)'!$A199,Capacity!$Z$9:$AN$9,0))</f>
        <v>0</v>
      </c>
      <c r="BX199" cm="1">
        <f t="array" ref="BX199">INDEX(Capacity!$Z$10:$AN$109,COLUMN(BW11),MATCH('Capacity Backing (Hide)'!$A199,Capacity!$Z$9:$AN$9,0))</f>
        <v>0</v>
      </c>
      <c r="BY199" cm="1">
        <f t="array" ref="BY199">INDEX(Capacity!$Z$10:$AN$109,COLUMN(BX11),MATCH('Capacity Backing (Hide)'!$A199,Capacity!$Z$9:$AN$9,0))</f>
        <v>0</v>
      </c>
      <c r="BZ199" cm="1">
        <f t="array" ref="BZ199">INDEX(Capacity!$Z$10:$AN$109,COLUMN(BY11),MATCH('Capacity Backing (Hide)'!$A199,Capacity!$Z$9:$AN$9,0))</f>
        <v>0</v>
      </c>
      <c r="CA199" cm="1">
        <f t="array" ref="CA199">INDEX(Capacity!$Z$10:$AN$109,COLUMN(BZ11),MATCH('Capacity Backing (Hide)'!$A199,Capacity!$Z$9:$AN$9,0))</f>
        <v>0</v>
      </c>
      <c r="CB199" cm="1">
        <f t="array" ref="CB199">INDEX(Capacity!$Z$10:$AN$109,COLUMN(CA11),MATCH('Capacity Backing (Hide)'!$A199,Capacity!$Z$9:$AN$9,0))</f>
        <v>0</v>
      </c>
      <c r="CC199" cm="1">
        <f t="array" ref="CC199">INDEX(Capacity!$Z$10:$AN$109,COLUMN(CB11),MATCH('Capacity Backing (Hide)'!$A199,Capacity!$Z$9:$AN$9,0))</f>
        <v>0</v>
      </c>
      <c r="CD199" cm="1">
        <f t="array" ref="CD199">INDEX(Capacity!$Z$10:$AN$109,COLUMN(CC11),MATCH('Capacity Backing (Hide)'!$A199,Capacity!$Z$9:$AN$9,0))</f>
        <v>0</v>
      </c>
      <c r="CE199" cm="1">
        <f t="array" ref="CE199">INDEX(Capacity!$Z$10:$AN$109,COLUMN(CD11),MATCH('Capacity Backing (Hide)'!$A199,Capacity!$Z$9:$AN$9,0))</f>
        <v>0</v>
      </c>
      <c r="CF199" cm="1">
        <f t="array" ref="CF199">INDEX(Capacity!$Z$10:$AN$109,COLUMN(CE11),MATCH('Capacity Backing (Hide)'!$A199,Capacity!$Z$9:$AN$9,0))</f>
        <v>0</v>
      </c>
      <c r="CG199" cm="1">
        <f t="array" ref="CG199">INDEX(Capacity!$Z$10:$AN$109,COLUMN(CF11),MATCH('Capacity Backing (Hide)'!$A199,Capacity!$Z$9:$AN$9,0))</f>
        <v>0</v>
      </c>
      <c r="CH199" cm="1">
        <f t="array" ref="CH199">INDEX(Capacity!$Z$10:$AN$109,COLUMN(CG11),MATCH('Capacity Backing (Hide)'!$A199,Capacity!$Z$9:$AN$9,0))</f>
        <v>0</v>
      </c>
      <c r="CI199" cm="1">
        <f t="array" ref="CI199">INDEX(Capacity!$Z$10:$AN$109,COLUMN(CH11),MATCH('Capacity Backing (Hide)'!$A199,Capacity!$Z$9:$AN$9,0))</f>
        <v>0</v>
      </c>
      <c r="CJ199" cm="1">
        <f t="array" ref="CJ199">INDEX(Capacity!$Z$10:$AN$109,COLUMN(CI11),MATCH('Capacity Backing (Hide)'!$A199,Capacity!$Z$9:$AN$9,0))</f>
        <v>0</v>
      </c>
      <c r="CK199" cm="1">
        <f t="array" ref="CK199">INDEX(Capacity!$Z$10:$AN$109,COLUMN(CJ11),MATCH('Capacity Backing (Hide)'!$A199,Capacity!$Z$9:$AN$9,0))</f>
        <v>0</v>
      </c>
      <c r="CL199" cm="1">
        <f t="array" ref="CL199">INDEX(Capacity!$Z$10:$AN$109,COLUMN(CK11),MATCH('Capacity Backing (Hide)'!$A199,Capacity!$Z$9:$AN$9,0))</f>
        <v>0</v>
      </c>
      <c r="CM199" cm="1">
        <f t="array" ref="CM199">INDEX(Capacity!$Z$10:$AN$109,COLUMN(CL11),MATCH('Capacity Backing (Hide)'!$A199,Capacity!$Z$9:$AN$9,0))</f>
        <v>0</v>
      </c>
      <c r="CN199" cm="1">
        <f t="array" ref="CN199">INDEX(Capacity!$Z$10:$AN$109,COLUMN(CM11),MATCH('Capacity Backing (Hide)'!$A199,Capacity!$Z$9:$AN$9,0))</f>
        <v>0</v>
      </c>
      <c r="CO199" cm="1">
        <f t="array" ref="CO199">INDEX(Capacity!$Z$10:$AN$109,COLUMN(CN11),MATCH('Capacity Backing (Hide)'!$A199,Capacity!$Z$9:$AN$9,0))</f>
        <v>0</v>
      </c>
      <c r="CP199" cm="1">
        <f t="array" ref="CP199">INDEX(Capacity!$Z$10:$AN$109,COLUMN(CO11),MATCH('Capacity Backing (Hide)'!$A199,Capacity!$Z$9:$AN$9,0))</f>
        <v>0</v>
      </c>
      <c r="CQ199" cm="1">
        <f t="array" ref="CQ199">INDEX(Capacity!$Z$10:$AN$109,COLUMN(CP11),MATCH('Capacity Backing (Hide)'!$A199,Capacity!$Z$9:$AN$9,0))</f>
        <v>0</v>
      </c>
      <c r="CR199" cm="1">
        <f t="array" ref="CR199">INDEX(Capacity!$Z$10:$AN$109,COLUMN(CQ11),MATCH('Capacity Backing (Hide)'!$A199,Capacity!$Z$9:$AN$9,0))</f>
        <v>0</v>
      </c>
      <c r="CS199" cm="1">
        <f t="array" ref="CS199">INDEX(Capacity!$Z$10:$AN$109,COLUMN(CR11),MATCH('Capacity Backing (Hide)'!$A199,Capacity!$Z$9:$AN$9,0))</f>
        <v>0</v>
      </c>
      <c r="CT199" cm="1">
        <f t="array" ref="CT199">INDEX(Capacity!$Z$10:$AN$109,COLUMN(CS11),MATCH('Capacity Backing (Hide)'!$A199,Capacity!$Z$9:$AN$9,0))</f>
        <v>0</v>
      </c>
      <c r="CU199" cm="1">
        <f t="array" ref="CU199">INDEX(Capacity!$Z$10:$AN$109,COLUMN(CT11),MATCH('Capacity Backing (Hide)'!$A199,Capacity!$Z$9:$AN$9,0))</f>
        <v>0</v>
      </c>
      <c r="CV199" cm="1">
        <f t="array" ref="CV199">INDEX(Capacity!$Z$10:$AN$109,COLUMN(CU11),MATCH('Capacity Backing (Hide)'!$A199,Capacity!$Z$9:$AN$9,0))</f>
        <v>0</v>
      </c>
      <c r="CW199" cm="1">
        <f t="array" ref="CW199">INDEX(Capacity!$Z$10:$AN$109,COLUMN(CV11),MATCH('Capacity Backing (Hide)'!$A199,Capacity!$Z$9:$AN$9,0))</f>
        <v>0</v>
      </c>
    </row>
    <row r="200" spans="1:101" x14ac:dyDescent="0.35">
      <c r="A200" s="2" t="str" cm="1">
        <f t="array" ref="A200">INDEX('Data Validation (Hide)'!$B$2:$B$16,ROW(A12),1)</f>
        <v>Caseload 12</v>
      </c>
      <c r="B200" cm="1">
        <f t="array" ref="B200">INDEX(Capacity!$Z$10:$AN$109,COLUMN(A12),MATCH('Capacity Backing (Hide)'!$A200,Capacity!$Z$9:$AN$9,0))</f>
        <v>0</v>
      </c>
      <c r="C200" cm="1">
        <f t="array" ref="C200">INDEX(Capacity!$Z$10:$AN$109,COLUMN(B12),MATCH('Capacity Backing (Hide)'!$A200,Capacity!$Z$9:$AN$9,0))</f>
        <v>0</v>
      </c>
      <c r="D200" cm="1">
        <f t="array" ref="D200">INDEX(Capacity!$Z$10:$AN$109,COLUMN(C12),MATCH('Capacity Backing (Hide)'!$A200,Capacity!$Z$9:$AN$9,0))</f>
        <v>0</v>
      </c>
      <c r="E200" cm="1">
        <f t="array" ref="E200">INDEX(Capacity!$Z$10:$AN$109,COLUMN(D12),MATCH('Capacity Backing (Hide)'!$A200,Capacity!$Z$9:$AN$9,0))</f>
        <v>0</v>
      </c>
      <c r="F200" cm="1">
        <f t="array" ref="F200">INDEX(Capacity!$Z$10:$AN$109,COLUMN(E12),MATCH('Capacity Backing (Hide)'!$A200,Capacity!$Z$9:$AN$9,0))</f>
        <v>0</v>
      </c>
      <c r="G200" cm="1">
        <f t="array" ref="G200">INDEX(Capacity!$Z$10:$AN$109,COLUMN(F12),MATCH('Capacity Backing (Hide)'!$A200,Capacity!$Z$9:$AN$9,0))</f>
        <v>0</v>
      </c>
      <c r="H200" cm="1">
        <f t="array" ref="H200">INDEX(Capacity!$Z$10:$AN$109,COLUMN(G12),MATCH('Capacity Backing (Hide)'!$A200,Capacity!$Z$9:$AN$9,0))</f>
        <v>0</v>
      </c>
      <c r="I200" cm="1">
        <f t="array" ref="I200">INDEX(Capacity!$Z$10:$AN$109,COLUMN(H12),MATCH('Capacity Backing (Hide)'!$A200,Capacity!$Z$9:$AN$9,0))</f>
        <v>0</v>
      </c>
      <c r="J200" cm="1">
        <f t="array" ref="J200">INDEX(Capacity!$Z$10:$AN$109,COLUMN(I12),MATCH('Capacity Backing (Hide)'!$A200,Capacity!$Z$9:$AN$9,0))</f>
        <v>0</v>
      </c>
      <c r="K200" cm="1">
        <f t="array" ref="K200">INDEX(Capacity!$Z$10:$AN$109,COLUMN(J12),MATCH('Capacity Backing (Hide)'!$A200,Capacity!$Z$9:$AN$9,0))</f>
        <v>0</v>
      </c>
      <c r="L200" cm="1">
        <f t="array" ref="L200">INDEX(Capacity!$Z$10:$AN$109,COLUMN(K12),MATCH('Capacity Backing (Hide)'!$A200,Capacity!$Z$9:$AN$9,0))</f>
        <v>0</v>
      </c>
      <c r="M200" cm="1">
        <f t="array" ref="M200">INDEX(Capacity!$Z$10:$AN$109,COLUMN(L12),MATCH('Capacity Backing (Hide)'!$A200,Capacity!$Z$9:$AN$9,0))</f>
        <v>0</v>
      </c>
      <c r="N200" cm="1">
        <f t="array" ref="N200">INDEX(Capacity!$Z$10:$AN$109,COLUMN(M12),MATCH('Capacity Backing (Hide)'!$A200,Capacity!$Z$9:$AN$9,0))</f>
        <v>0</v>
      </c>
      <c r="O200" cm="1">
        <f t="array" ref="O200">INDEX(Capacity!$Z$10:$AN$109,COLUMN(N12),MATCH('Capacity Backing (Hide)'!$A200,Capacity!$Z$9:$AN$9,0))</f>
        <v>0</v>
      </c>
      <c r="P200" cm="1">
        <f t="array" ref="P200">INDEX(Capacity!$Z$10:$AN$109,COLUMN(O12),MATCH('Capacity Backing (Hide)'!$A200,Capacity!$Z$9:$AN$9,0))</f>
        <v>0</v>
      </c>
      <c r="Q200" cm="1">
        <f t="array" ref="Q200">INDEX(Capacity!$Z$10:$AN$109,COLUMN(P12),MATCH('Capacity Backing (Hide)'!$A200,Capacity!$Z$9:$AN$9,0))</f>
        <v>0</v>
      </c>
      <c r="R200" cm="1">
        <f t="array" ref="R200">INDEX(Capacity!$Z$10:$AN$109,COLUMN(Q12),MATCH('Capacity Backing (Hide)'!$A200,Capacity!$Z$9:$AN$9,0))</f>
        <v>0</v>
      </c>
      <c r="S200" cm="1">
        <f t="array" ref="S200">INDEX(Capacity!$Z$10:$AN$109,COLUMN(R12),MATCH('Capacity Backing (Hide)'!$A200,Capacity!$Z$9:$AN$9,0))</f>
        <v>0</v>
      </c>
      <c r="T200" cm="1">
        <f t="array" ref="T200">INDEX(Capacity!$Z$10:$AN$109,COLUMN(S12),MATCH('Capacity Backing (Hide)'!$A200,Capacity!$Z$9:$AN$9,0))</f>
        <v>0</v>
      </c>
      <c r="U200" cm="1">
        <f t="array" ref="U200">INDEX(Capacity!$Z$10:$AN$109,COLUMN(T12),MATCH('Capacity Backing (Hide)'!$A200,Capacity!$Z$9:$AN$9,0))</f>
        <v>0</v>
      </c>
      <c r="V200" cm="1">
        <f t="array" ref="V200">INDEX(Capacity!$Z$10:$AN$109,COLUMN(U12),MATCH('Capacity Backing (Hide)'!$A200,Capacity!$Z$9:$AN$9,0))</f>
        <v>0</v>
      </c>
      <c r="W200" cm="1">
        <f t="array" ref="W200">INDEX(Capacity!$Z$10:$AN$109,COLUMN(V12),MATCH('Capacity Backing (Hide)'!$A200,Capacity!$Z$9:$AN$9,0))</f>
        <v>0</v>
      </c>
      <c r="X200" cm="1">
        <f t="array" ref="X200">INDEX(Capacity!$Z$10:$AN$109,COLUMN(W12),MATCH('Capacity Backing (Hide)'!$A200,Capacity!$Z$9:$AN$9,0))</f>
        <v>0</v>
      </c>
      <c r="Y200" cm="1">
        <f t="array" ref="Y200">INDEX(Capacity!$Z$10:$AN$109,COLUMN(X12),MATCH('Capacity Backing (Hide)'!$A200,Capacity!$Z$9:$AN$9,0))</f>
        <v>0</v>
      </c>
      <c r="Z200" cm="1">
        <f t="array" ref="Z200">INDEX(Capacity!$Z$10:$AN$109,COLUMN(Y12),MATCH('Capacity Backing (Hide)'!$A200,Capacity!$Z$9:$AN$9,0))</f>
        <v>0</v>
      </c>
      <c r="AA200" cm="1">
        <f t="array" ref="AA200">INDEX(Capacity!$Z$10:$AN$109,COLUMN(Z12),MATCH('Capacity Backing (Hide)'!$A200,Capacity!$Z$9:$AN$9,0))</f>
        <v>0</v>
      </c>
      <c r="AB200" cm="1">
        <f t="array" ref="AB200">INDEX(Capacity!$Z$10:$AN$109,COLUMN(AA12),MATCH('Capacity Backing (Hide)'!$A200,Capacity!$Z$9:$AN$9,0))</f>
        <v>0</v>
      </c>
      <c r="AC200" cm="1">
        <f t="array" ref="AC200">INDEX(Capacity!$Z$10:$AN$109,COLUMN(AB12),MATCH('Capacity Backing (Hide)'!$A200,Capacity!$Z$9:$AN$9,0))</f>
        <v>0</v>
      </c>
      <c r="AD200" cm="1">
        <f t="array" ref="AD200">INDEX(Capacity!$Z$10:$AN$109,COLUMN(AC12),MATCH('Capacity Backing (Hide)'!$A200,Capacity!$Z$9:$AN$9,0))</f>
        <v>0</v>
      </c>
      <c r="AE200" cm="1">
        <f t="array" ref="AE200">INDEX(Capacity!$Z$10:$AN$109,COLUMN(AD12),MATCH('Capacity Backing (Hide)'!$A200,Capacity!$Z$9:$AN$9,0))</f>
        <v>0</v>
      </c>
      <c r="AF200" cm="1">
        <f t="array" ref="AF200">INDEX(Capacity!$Z$10:$AN$109,COLUMN(AE12),MATCH('Capacity Backing (Hide)'!$A200,Capacity!$Z$9:$AN$9,0))</f>
        <v>0</v>
      </c>
      <c r="AG200" cm="1">
        <f t="array" ref="AG200">INDEX(Capacity!$Z$10:$AN$109,COLUMN(AF12),MATCH('Capacity Backing (Hide)'!$A200,Capacity!$Z$9:$AN$9,0))</f>
        <v>0</v>
      </c>
      <c r="AH200" cm="1">
        <f t="array" ref="AH200">INDEX(Capacity!$Z$10:$AN$109,COLUMN(AG12),MATCH('Capacity Backing (Hide)'!$A200,Capacity!$Z$9:$AN$9,0))</f>
        <v>0</v>
      </c>
      <c r="AI200" cm="1">
        <f t="array" ref="AI200">INDEX(Capacity!$Z$10:$AN$109,COLUMN(AH12),MATCH('Capacity Backing (Hide)'!$A200,Capacity!$Z$9:$AN$9,0))</f>
        <v>0</v>
      </c>
      <c r="AJ200" cm="1">
        <f t="array" ref="AJ200">INDEX(Capacity!$Z$10:$AN$109,COLUMN(AI12),MATCH('Capacity Backing (Hide)'!$A200,Capacity!$Z$9:$AN$9,0))</f>
        <v>0</v>
      </c>
      <c r="AK200" cm="1">
        <f t="array" ref="AK200">INDEX(Capacity!$Z$10:$AN$109,COLUMN(AJ12),MATCH('Capacity Backing (Hide)'!$A200,Capacity!$Z$9:$AN$9,0))</f>
        <v>0</v>
      </c>
      <c r="AL200" cm="1">
        <f t="array" ref="AL200">INDEX(Capacity!$Z$10:$AN$109,COLUMN(AK12),MATCH('Capacity Backing (Hide)'!$A200,Capacity!$Z$9:$AN$9,0))</f>
        <v>0</v>
      </c>
      <c r="AM200" cm="1">
        <f t="array" ref="AM200">INDEX(Capacity!$Z$10:$AN$109,COLUMN(AL12),MATCH('Capacity Backing (Hide)'!$A200,Capacity!$Z$9:$AN$9,0))</f>
        <v>0</v>
      </c>
      <c r="AN200" cm="1">
        <f t="array" ref="AN200">INDEX(Capacity!$Z$10:$AN$109,COLUMN(AM12),MATCH('Capacity Backing (Hide)'!$A200,Capacity!$Z$9:$AN$9,0))</f>
        <v>0</v>
      </c>
      <c r="AO200" cm="1">
        <f t="array" ref="AO200">INDEX(Capacity!$Z$10:$AN$109,COLUMN(AN12),MATCH('Capacity Backing (Hide)'!$A200,Capacity!$Z$9:$AN$9,0))</f>
        <v>0</v>
      </c>
      <c r="AP200" cm="1">
        <f t="array" ref="AP200">INDEX(Capacity!$Z$10:$AN$109,COLUMN(AO12),MATCH('Capacity Backing (Hide)'!$A200,Capacity!$Z$9:$AN$9,0))</f>
        <v>0</v>
      </c>
      <c r="AQ200" cm="1">
        <f t="array" ref="AQ200">INDEX(Capacity!$Z$10:$AN$109,COLUMN(AP12),MATCH('Capacity Backing (Hide)'!$A200,Capacity!$Z$9:$AN$9,0))</f>
        <v>0</v>
      </c>
      <c r="AR200" cm="1">
        <f t="array" ref="AR200">INDEX(Capacity!$Z$10:$AN$109,COLUMN(AQ12),MATCH('Capacity Backing (Hide)'!$A200,Capacity!$Z$9:$AN$9,0))</f>
        <v>0</v>
      </c>
      <c r="AS200" cm="1">
        <f t="array" ref="AS200">INDEX(Capacity!$Z$10:$AN$109,COLUMN(AR12),MATCH('Capacity Backing (Hide)'!$A200,Capacity!$Z$9:$AN$9,0))</f>
        <v>0</v>
      </c>
      <c r="AT200" cm="1">
        <f t="array" ref="AT200">INDEX(Capacity!$Z$10:$AN$109,COLUMN(AS12),MATCH('Capacity Backing (Hide)'!$A200,Capacity!$Z$9:$AN$9,0))</f>
        <v>0</v>
      </c>
      <c r="AU200" cm="1">
        <f t="array" ref="AU200">INDEX(Capacity!$Z$10:$AN$109,COLUMN(AT12),MATCH('Capacity Backing (Hide)'!$A200,Capacity!$Z$9:$AN$9,0))</f>
        <v>0</v>
      </c>
      <c r="AV200" cm="1">
        <f t="array" ref="AV200">INDEX(Capacity!$Z$10:$AN$109,COLUMN(AU12),MATCH('Capacity Backing (Hide)'!$A200,Capacity!$Z$9:$AN$9,0))</f>
        <v>0</v>
      </c>
      <c r="AW200" cm="1">
        <f t="array" ref="AW200">INDEX(Capacity!$Z$10:$AN$109,COLUMN(AV12),MATCH('Capacity Backing (Hide)'!$A200,Capacity!$Z$9:$AN$9,0))</f>
        <v>0</v>
      </c>
      <c r="AX200" cm="1">
        <f t="array" ref="AX200">INDEX(Capacity!$Z$10:$AN$109,COLUMN(AW12),MATCH('Capacity Backing (Hide)'!$A200,Capacity!$Z$9:$AN$9,0))</f>
        <v>0</v>
      </c>
      <c r="AY200" cm="1">
        <f t="array" ref="AY200">INDEX(Capacity!$Z$10:$AN$109,COLUMN(AX12),MATCH('Capacity Backing (Hide)'!$A200,Capacity!$Z$9:$AN$9,0))</f>
        <v>0</v>
      </c>
      <c r="AZ200" cm="1">
        <f t="array" ref="AZ200">INDEX(Capacity!$Z$10:$AN$109,COLUMN(AY12),MATCH('Capacity Backing (Hide)'!$A200,Capacity!$Z$9:$AN$9,0))</f>
        <v>0</v>
      </c>
      <c r="BA200" cm="1">
        <f t="array" ref="BA200">INDEX(Capacity!$Z$10:$AN$109,COLUMN(AZ12),MATCH('Capacity Backing (Hide)'!$A200,Capacity!$Z$9:$AN$9,0))</f>
        <v>0</v>
      </c>
      <c r="BB200" cm="1">
        <f t="array" ref="BB200">INDEX(Capacity!$Z$10:$AN$109,COLUMN(BA12),MATCH('Capacity Backing (Hide)'!$A200,Capacity!$Z$9:$AN$9,0))</f>
        <v>0</v>
      </c>
      <c r="BC200" cm="1">
        <f t="array" ref="BC200">INDEX(Capacity!$Z$10:$AN$109,COLUMN(BB12),MATCH('Capacity Backing (Hide)'!$A200,Capacity!$Z$9:$AN$9,0))</f>
        <v>0</v>
      </c>
      <c r="BD200" cm="1">
        <f t="array" ref="BD200">INDEX(Capacity!$Z$10:$AN$109,COLUMN(BC12),MATCH('Capacity Backing (Hide)'!$A200,Capacity!$Z$9:$AN$9,0))</f>
        <v>0</v>
      </c>
      <c r="BE200" cm="1">
        <f t="array" ref="BE200">INDEX(Capacity!$Z$10:$AN$109,COLUMN(BD12),MATCH('Capacity Backing (Hide)'!$A200,Capacity!$Z$9:$AN$9,0))</f>
        <v>0</v>
      </c>
      <c r="BF200" cm="1">
        <f t="array" ref="BF200">INDEX(Capacity!$Z$10:$AN$109,COLUMN(BE12),MATCH('Capacity Backing (Hide)'!$A200,Capacity!$Z$9:$AN$9,0))</f>
        <v>0</v>
      </c>
      <c r="BG200" cm="1">
        <f t="array" ref="BG200">INDEX(Capacity!$Z$10:$AN$109,COLUMN(BF12),MATCH('Capacity Backing (Hide)'!$A200,Capacity!$Z$9:$AN$9,0))</f>
        <v>0</v>
      </c>
      <c r="BH200" cm="1">
        <f t="array" ref="BH200">INDEX(Capacity!$Z$10:$AN$109,COLUMN(BG12),MATCH('Capacity Backing (Hide)'!$A200,Capacity!$Z$9:$AN$9,0))</f>
        <v>0</v>
      </c>
      <c r="BI200" cm="1">
        <f t="array" ref="BI200">INDEX(Capacity!$Z$10:$AN$109,COLUMN(BH12),MATCH('Capacity Backing (Hide)'!$A200,Capacity!$Z$9:$AN$9,0))</f>
        <v>0</v>
      </c>
      <c r="BJ200" cm="1">
        <f t="array" ref="BJ200">INDEX(Capacity!$Z$10:$AN$109,COLUMN(BI12),MATCH('Capacity Backing (Hide)'!$A200,Capacity!$Z$9:$AN$9,0))</f>
        <v>0</v>
      </c>
      <c r="BK200" cm="1">
        <f t="array" ref="BK200">INDEX(Capacity!$Z$10:$AN$109,COLUMN(BJ12),MATCH('Capacity Backing (Hide)'!$A200,Capacity!$Z$9:$AN$9,0))</f>
        <v>0</v>
      </c>
      <c r="BL200" cm="1">
        <f t="array" ref="BL200">INDEX(Capacity!$Z$10:$AN$109,COLUMN(BK12),MATCH('Capacity Backing (Hide)'!$A200,Capacity!$Z$9:$AN$9,0))</f>
        <v>0</v>
      </c>
      <c r="BM200" cm="1">
        <f t="array" ref="BM200">INDEX(Capacity!$Z$10:$AN$109,COLUMN(BL12),MATCH('Capacity Backing (Hide)'!$A200,Capacity!$Z$9:$AN$9,0))</f>
        <v>0</v>
      </c>
      <c r="BN200" cm="1">
        <f t="array" ref="BN200">INDEX(Capacity!$Z$10:$AN$109,COLUMN(BM12),MATCH('Capacity Backing (Hide)'!$A200,Capacity!$Z$9:$AN$9,0))</f>
        <v>0</v>
      </c>
      <c r="BO200" cm="1">
        <f t="array" ref="BO200">INDEX(Capacity!$Z$10:$AN$109,COLUMN(BN12),MATCH('Capacity Backing (Hide)'!$A200,Capacity!$Z$9:$AN$9,0))</f>
        <v>0</v>
      </c>
      <c r="BP200" cm="1">
        <f t="array" ref="BP200">INDEX(Capacity!$Z$10:$AN$109,COLUMN(BO12),MATCH('Capacity Backing (Hide)'!$A200,Capacity!$Z$9:$AN$9,0))</f>
        <v>0</v>
      </c>
      <c r="BQ200" cm="1">
        <f t="array" ref="BQ200">INDEX(Capacity!$Z$10:$AN$109,COLUMN(BP12),MATCH('Capacity Backing (Hide)'!$A200,Capacity!$Z$9:$AN$9,0))</f>
        <v>0</v>
      </c>
      <c r="BR200" cm="1">
        <f t="array" ref="BR200">INDEX(Capacity!$Z$10:$AN$109,COLUMN(BQ12),MATCH('Capacity Backing (Hide)'!$A200,Capacity!$Z$9:$AN$9,0))</f>
        <v>0</v>
      </c>
      <c r="BS200" cm="1">
        <f t="array" ref="BS200">INDEX(Capacity!$Z$10:$AN$109,COLUMN(BR12),MATCH('Capacity Backing (Hide)'!$A200,Capacity!$Z$9:$AN$9,0))</f>
        <v>0</v>
      </c>
      <c r="BT200" cm="1">
        <f t="array" ref="BT200">INDEX(Capacity!$Z$10:$AN$109,COLUMN(BS12),MATCH('Capacity Backing (Hide)'!$A200,Capacity!$Z$9:$AN$9,0))</f>
        <v>0</v>
      </c>
      <c r="BU200" cm="1">
        <f t="array" ref="BU200">INDEX(Capacity!$Z$10:$AN$109,COLUMN(BT12),MATCH('Capacity Backing (Hide)'!$A200,Capacity!$Z$9:$AN$9,0))</f>
        <v>0</v>
      </c>
      <c r="BV200" cm="1">
        <f t="array" ref="BV200">INDEX(Capacity!$Z$10:$AN$109,COLUMN(BU12),MATCH('Capacity Backing (Hide)'!$A200,Capacity!$Z$9:$AN$9,0))</f>
        <v>0</v>
      </c>
      <c r="BW200" cm="1">
        <f t="array" ref="BW200">INDEX(Capacity!$Z$10:$AN$109,COLUMN(BV12),MATCH('Capacity Backing (Hide)'!$A200,Capacity!$Z$9:$AN$9,0))</f>
        <v>0</v>
      </c>
      <c r="BX200" cm="1">
        <f t="array" ref="BX200">INDEX(Capacity!$Z$10:$AN$109,COLUMN(BW12),MATCH('Capacity Backing (Hide)'!$A200,Capacity!$Z$9:$AN$9,0))</f>
        <v>0</v>
      </c>
      <c r="BY200" cm="1">
        <f t="array" ref="BY200">INDEX(Capacity!$Z$10:$AN$109,COLUMN(BX12),MATCH('Capacity Backing (Hide)'!$A200,Capacity!$Z$9:$AN$9,0))</f>
        <v>0</v>
      </c>
      <c r="BZ200" cm="1">
        <f t="array" ref="BZ200">INDEX(Capacity!$Z$10:$AN$109,COLUMN(BY12),MATCH('Capacity Backing (Hide)'!$A200,Capacity!$Z$9:$AN$9,0))</f>
        <v>0</v>
      </c>
      <c r="CA200" cm="1">
        <f t="array" ref="CA200">INDEX(Capacity!$Z$10:$AN$109,COLUMN(BZ12),MATCH('Capacity Backing (Hide)'!$A200,Capacity!$Z$9:$AN$9,0))</f>
        <v>0</v>
      </c>
      <c r="CB200" cm="1">
        <f t="array" ref="CB200">INDEX(Capacity!$Z$10:$AN$109,COLUMN(CA12),MATCH('Capacity Backing (Hide)'!$A200,Capacity!$Z$9:$AN$9,0))</f>
        <v>0</v>
      </c>
      <c r="CC200" cm="1">
        <f t="array" ref="CC200">INDEX(Capacity!$Z$10:$AN$109,COLUMN(CB12),MATCH('Capacity Backing (Hide)'!$A200,Capacity!$Z$9:$AN$9,0))</f>
        <v>0</v>
      </c>
      <c r="CD200" cm="1">
        <f t="array" ref="CD200">INDEX(Capacity!$Z$10:$AN$109,COLUMN(CC12),MATCH('Capacity Backing (Hide)'!$A200,Capacity!$Z$9:$AN$9,0))</f>
        <v>0</v>
      </c>
      <c r="CE200" cm="1">
        <f t="array" ref="CE200">INDEX(Capacity!$Z$10:$AN$109,COLUMN(CD12),MATCH('Capacity Backing (Hide)'!$A200,Capacity!$Z$9:$AN$9,0))</f>
        <v>0</v>
      </c>
      <c r="CF200" cm="1">
        <f t="array" ref="CF200">INDEX(Capacity!$Z$10:$AN$109,COLUMN(CE12),MATCH('Capacity Backing (Hide)'!$A200,Capacity!$Z$9:$AN$9,0))</f>
        <v>0</v>
      </c>
      <c r="CG200" cm="1">
        <f t="array" ref="CG200">INDEX(Capacity!$Z$10:$AN$109,COLUMN(CF12),MATCH('Capacity Backing (Hide)'!$A200,Capacity!$Z$9:$AN$9,0))</f>
        <v>0</v>
      </c>
      <c r="CH200" cm="1">
        <f t="array" ref="CH200">INDEX(Capacity!$Z$10:$AN$109,COLUMN(CG12),MATCH('Capacity Backing (Hide)'!$A200,Capacity!$Z$9:$AN$9,0))</f>
        <v>0</v>
      </c>
      <c r="CI200" cm="1">
        <f t="array" ref="CI200">INDEX(Capacity!$Z$10:$AN$109,COLUMN(CH12),MATCH('Capacity Backing (Hide)'!$A200,Capacity!$Z$9:$AN$9,0))</f>
        <v>0</v>
      </c>
      <c r="CJ200" cm="1">
        <f t="array" ref="CJ200">INDEX(Capacity!$Z$10:$AN$109,COLUMN(CI12),MATCH('Capacity Backing (Hide)'!$A200,Capacity!$Z$9:$AN$9,0))</f>
        <v>0</v>
      </c>
      <c r="CK200" cm="1">
        <f t="array" ref="CK200">INDEX(Capacity!$Z$10:$AN$109,COLUMN(CJ12),MATCH('Capacity Backing (Hide)'!$A200,Capacity!$Z$9:$AN$9,0))</f>
        <v>0</v>
      </c>
      <c r="CL200" cm="1">
        <f t="array" ref="CL200">INDEX(Capacity!$Z$10:$AN$109,COLUMN(CK12),MATCH('Capacity Backing (Hide)'!$A200,Capacity!$Z$9:$AN$9,0))</f>
        <v>0</v>
      </c>
      <c r="CM200" cm="1">
        <f t="array" ref="CM200">INDEX(Capacity!$Z$10:$AN$109,COLUMN(CL12),MATCH('Capacity Backing (Hide)'!$A200,Capacity!$Z$9:$AN$9,0))</f>
        <v>0</v>
      </c>
      <c r="CN200" cm="1">
        <f t="array" ref="CN200">INDEX(Capacity!$Z$10:$AN$109,COLUMN(CM12),MATCH('Capacity Backing (Hide)'!$A200,Capacity!$Z$9:$AN$9,0))</f>
        <v>0</v>
      </c>
      <c r="CO200" cm="1">
        <f t="array" ref="CO200">INDEX(Capacity!$Z$10:$AN$109,COLUMN(CN12),MATCH('Capacity Backing (Hide)'!$A200,Capacity!$Z$9:$AN$9,0))</f>
        <v>0</v>
      </c>
      <c r="CP200" cm="1">
        <f t="array" ref="CP200">INDEX(Capacity!$Z$10:$AN$109,COLUMN(CO12),MATCH('Capacity Backing (Hide)'!$A200,Capacity!$Z$9:$AN$9,0))</f>
        <v>0</v>
      </c>
      <c r="CQ200" cm="1">
        <f t="array" ref="CQ200">INDEX(Capacity!$Z$10:$AN$109,COLUMN(CP12),MATCH('Capacity Backing (Hide)'!$A200,Capacity!$Z$9:$AN$9,0))</f>
        <v>0</v>
      </c>
      <c r="CR200" cm="1">
        <f t="array" ref="CR200">INDEX(Capacity!$Z$10:$AN$109,COLUMN(CQ12),MATCH('Capacity Backing (Hide)'!$A200,Capacity!$Z$9:$AN$9,0))</f>
        <v>0</v>
      </c>
      <c r="CS200" cm="1">
        <f t="array" ref="CS200">INDEX(Capacity!$Z$10:$AN$109,COLUMN(CR12),MATCH('Capacity Backing (Hide)'!$A200,Capacity!$Z$9:$AN$9,0))</f>
        <v>0</v>
      </c>
      <c r="CT200" cm="1">
        <f t="array" ref="CT200">INDEX(Capacity!$Z$10:$AN$109,COLUMN(CS12),MATCH('Capacity Backing (Hide)'!$A200,Capacity!$Z$9:$AN$9,0))</f>
        <v>0</v>
      </c>
      <c r="CU200" cm="1">
        <f t="array" ref="CU200">INDEX(Capacity!$Z$10:$AN$109,COLUMN(CT12),MATCH('Capacity Backing (Hide)'!$A200,Capacity!$Z$9:$AN$9,0))</f>
        <v>0</v>
      </c>
      <c r="CV200" cm="1">
        <f t="array" ref="CV200">INDEX(Capacity!$Z$10:$AN$109,COLUMN(CU12),MATCH('Capacity Backing (Hide)'!$A200,Capacity!$Z$9:$AN$9,0))</f>
        <v>0</v>
      </c>
      <c r="CW200" cm="1">
        <f t="array" ref="CW200">INDEX(Capacity!$Z$10:$AN$109,COLUMN(CV12),MATCH('Capacity Backing (Hide)'!$A200,Capacity!$Z$9:$AN$9,0))</f>
        <v>0</v>
      </c>
    </row>
    <row r="201" spans="1:101" x14ac:dyDescent="0.35">
      <c r="A201" s="2" t="str" cm="1">
        <f t="array" ref="A201">INDEX('Data Validation (Hide)'!$B$2:$B$16,ROW(A13),1)</f>
        <v>Caseload 13</v>
      </c>
      <c r="B201" cm="1">
        <f t="array" ref="B201">INDEX(Capacity!$Z$10:$AN$109,COLUMN(A13),MATCH('Capacity Backing (Hide)'!$A201,Capacity!$Z$9:$AN$9,0))</f>
        <v>0</v>
      </c>
      <c r="C201" cm="1">
        <f t="array" ref="C201">INDEX(Capacity!$Z$10:$AN$109,COLUMN(B13),MATCH('Capacity Backing (Hide)'!$A201,Capacity!$Z$9:$AN$9,0))</f>
        <v>0</v>
      </c>
      <c r="D201" cm="1">
        <f t="array" ref="D201">INDEX(Capacity!$Z$10:$AN$109,COLUMN(C13),MATCH('Capacity Backing (Hide)'!$A201,Capacity!$Z$9:$AN$9,0))</f>
        <v>0</v>
      </c>
      <c r="E201" cm="1">
        <f t="array" ref="E201">INDEX(Capacity!$Z$10:$AN$109,COLUMN(D13),MATCH('Capacity Backing (Hide)'!$A201,Capacity!$Z$9:$AN$9,0))</f>
        <v>0</v>
      </c>
      <c r="F201" cm="1">
        <f t="array" ref="F201">INDEX(Capacity!$Z$10:$AN$109,COLUMN(E13),MATCH('Capacity Backing (Hide)'!$A201,Capacity!$Z$9:$AN$9,0))</f>
        <v>0</v>
      </c>
      <c r="G201" cm="1">
        <f t="array" ref="G201">INDEX(Capacity!$Z$10:$AN$109,COLUMN(F13),MATCH('Capacity Backing (Hide)'!$A201,Capacity!$Z$9:$AN$9,0))</f>
        <v>0</v>
      </c>
      <c r="H201" cm="1">
        <f t="array" ref="H201">INDEX(Capacity!$Z$10:$AN$109,COLUMN(G13),MATCH('Capacity Backing (Hide)'!$A201,Capacity!$Z$9:$AN$9,0))</f>
        <v>0</v>
      </c>
      <c r="I201" cm="1">
        <f t="array" ref="I201">INDEX(Capacity!$Z$10:$AN$109,COLUMN(H13),MATCH('Capacity Backing (Hide)'!$A201,Capacity!$Z$9:$AN$9,0))</f>
        <v>0</v>
      </c>
      <c r="J201" cm="1">
        <f t="array" ref="J201">INDEX(Capacity!$Z$10:$AN$109,COLUMN(I13),MATCH('Capacity Backing (Hide)'!$A201,Capacity!$Z$9:$AN$9,0))</f>
        <v>0</v>
      </c>
      <c r="K201" cm="1">
        <f t="array" ref="K201">INDEX(Capacity!$Z$10:$AN$109,COLUMN(J13),MATCH('Capacity Backing (Hide)'!$A201,Capacity!$Z$9:$AN$9,0))</f>
        <v>0</v>
      </c>
      <c r="L201" cm="1">
        <f t="array" ref="L201">INDEX(Capacity!$Z$10:$AN$109,COLUMN(K13),MATCH('Capacity Backing (Hide)'!$A201,Capacity!$Z$9:$AN$9,0))</f>
        <v>0</v>
      </c>
      <c r="M201" cm="1">
        <f t="array" ref="M201">INDEX(Capacity!$Z$10:$AN$109,COLUMN(L13),MATCH('Capacity Backing (Hide)'!$A201,Capacity!$Z$9:$AN$9,0))</f>
        <v>0</v>
      </c>
      <c r="N201" cm="1">
        <f t="array" ref="N201">INDEX(Capacity!$Z$10:$AN$109,COLUMN(M13),MATCH('Capacity Backing (Hide)'!$A201,Capacity!$Z$9:$AN$9,0))</f>
        <v>0</v>
      </c>
      <c r="O201" cm="1">
        <f t="array" ref="O201">INDEX(Capacity!$Z$10:$AN$109,COLUMN(N13),MATCH('Capacity Backing (Hide)'!$A201,Capacity!$Z$9:$AN$9,0))</f>
        <v>0</v>
      </c>
      <c r="P201" cm="1">
        <f t="array" ref="P201">INDEX(Capacity!$Z$10:$AN$109,COLUMN(O13),MATCH('Capacity Backing (Hide)'!$A201,Capacity!$Z$9:$AN$9,0))</f>
        <v>0</v>
      </c>
      <c r="Q201" cm="1">
        <f t="array" ref="Q201">INDEX(Capacity!$Z$10:$AN$109,COLUMN(P13),MATCH('Capacity Backing (Hide)'!$A201,Capacity!$Z$9:$AN$9,0))</f>
        <v>0</v>
      </c>
      <c r="R201" cm="1">
        <f t="array" ref="R201">INDEX(Capacity!$Z$10:$AN$109,COLUMN(Q13),MATCH('Capacity Backing (Hide)'!$A201,Capacity!$Z$9:$AN$9,0))</f>
        <v>0</v>
      </c>
      <c r="S201" cm="1">
        <f t="array" ref="S201">INDEX(Capacity!$Z$10:$AN$109,COLUMN(R13),MATCH('Capacity Backing (Hide)'!$A201,Capacity!$Z$9:$AN$9,0))</f>
        <v>0</v>
      </c>
      <c r="T201" cm="1">
        <f t="array" ref="T201">INDEX(Capacity!$Z$10:$AN$109,COLUMN(S13),MATCH('Capacity Backing (Hide)'!$A201,Capacity!$Z$9:$AN$9,0))</f>
        <v>0</v>
      </c>
      <c r="U201" cm="1">
        <f t="array" ref="U201">INDEX(Capacity!$Z$10:$AN$109,COLUMN(T13),MATCH('Capacity Backing (Hide)'!$A201,Capacity!$Z$9:$AN$9,0))</f>
        <v>0</v>
      </c>
      <c r="V201" cm="1">
        <f t="array" ref="V201">INDEX(Capacity!$Z$10:$AN$109,COLUMN(U13),MATCH('Capacity Backing (Hide)'!$A201,Capacity!$Z$9:$AN$9,0))</f>
        <v>0</v>
      </c>
      <c r="W201" cm="1">
        <f t="array" ref="W201">INDEX(Capacity!$Z$10:$AN$109,COLUMN(V13),MATCH('Capacity Backing (Hide)'!$A201,Capacity!$Z$9:$AN$9,0))</f>
        <v>0</v>
      </c>
      <c r="X201" cm="1">
        <f t="array" ref="X201">INDEX(Capacity!$Z$10:$AN$109,COLUMN(W13),MATCH('Capacity Backing (Hide)'!$A201,Capacity!$Z$9:$AN$9,0))</f>
        <v>0</v>
      </c>
      <c r="Y201" cm="1">
        <f t="array" ref="Y201">INDEX(Capacity!$Z$10:$AN$109,COLUMN(X13),MATCH('Capacity Backing (Hide)'!$A201,Capacity!$Z$9:$AN$9,0))</f>
        <v>0</v>
      </c>
      <c r="Z201" cm="1">
        <f t="array" ref="Z201">INDEX(Capacity!$Z$10:$AN$109,COLUMN(Y13),MATCH('Capacity Backing (Hide)'!$A201,Capacity!$Z$9:$AN$9,0))</f>
        <v>0</v>
      </c>
      <c r="AA201" cm="1">
        <f t="array" ref="AA201">INDEX(Capacity!$Z$10:$AN$109,COLUMN(Z13),MATCH('Capacity Backing (Hide)'!$A201,Capacity!$Z$9:$AN$9,0))</f>
        <v>0</v>
      </c>
      <c r="AB201" cm="1">
        <f t="array" ref="AB201">INDEX(Capacity!$Z$10:$AN$109,COLUMN(AA13),MATCH('Capacity Backing (Hide)'!$A201,Capacity!$Z$9:$AN$9,0))</f>
        <v>0</v>
      </c>
      <c r="AC201" cm="1">
        <f t="array" ref="AC201">INDEX(Capacity!$Z$10:$AN$109,COLUMN(AB13),MATCH('Capacity Backing (Hide)'!$A201,Capacity!$Z$9:$AN$9,0))</f>
        <v>0</v>
      </c>
      <c r="AD201" cm="1">
        <f t="array" ref="AD201">INDEX(Capacity!$Z$10:$AN$109,COLUMN(AC13),MATCH('Capacity Backing (Hide)'!$A201,Capacity!$Z$9:$AN$9,0))</f>
        <v>0</v>
      </c>
      <c r="AE201" cm="1">
        <f t="array" ref="AE201">INDEX(Capacity!$Z$10:$AN$109,COLUMN(AD13),MATCH('Capacity Backing (Hide)'!$A201,Capacity!$Z$9:$AN$9,0))</f>
        <v>0</v>
      </c>
      <c r="AF201" cm="1">
        <f t="array" ref="AF201">INDEX(Capacity!$Z$10:$AN$109,COLUMN(AE13),MATCH('Capacity Backing (Hide)'!$A201,Capacity!$Z$9:$AN$9,0))</f>
        <v>0</v>
      </c>
      <c r="AG201" cm="1">
        <f t="array" ref="AG201">INDEX(Capacity!$Z$10:$AN$109,COLUMN(AF13),MATCH('Capacity Backing (Hide)'!$A201,Capacity!$Z$9:$AN$9,0))</f>
        <v>0</v>
      </c>
      <c r="AH201" cm="1">
        <f t="array" ref="AH201">INDEX(Capacity!$Z$10:$AN$109,COLUMN(AG13),MATCH('Capacity Backing (Hide)'!$A201,Capacity!$Z$9:$AN$9,0))</f>
        <v>0</v>
      </c>
      <c r="AI201" cm="1">
        <f t="array" ref="AI201">INDEX(Capacity!$Z$10:$AN$109,COLUMN(AH13),MATCH('Capacity Backing (Hide)'!$A201,Capacity!$Z$9:$AN$9,0))</f>
        <v>0</v>
      </c>
      <c r="AJ201" cm="1">
        <f t="array" ref="AJ201">INDEX(Capacity!$Z$10:$AN$109,COLUMN(AI13),MATCH('Capacity Backing (Hide)'!$A201,Capacity!$Z$9:$AN$9,0))</f>
        <v>0</v>
      </c>
      <c r="AK201" cm="1">
        <f t="array" ref="AK201">INDEX(Capacity!$Z$10:$AN$109,COLUMN(AJ13),MATCH('Capacity Backing (Hide)'!$A201,Capacity!$Z$9:$AN$9,0))</f>
        <v>0</v>
      </c>
      <c r="AL201" cm="1">
        <f t="array" ref="AL201">INDEX(Capacity!$Z$10:$AN$109,COLUMN(AK13),MATCH('Capacity Backing (Hide)'!$A201,Capacity!$Z$9:$AN$9,0))</f>
        <v>0</v>
      </c>
      <c r="AM201" cm="1">
        <f t="array" ref="AM201">INDEX(Capacity!$Z$10:$AN$109,COLUMN(AL13),MATCH('Capacity Backing (Hide)'!$A201,Capacity!$Z$9:$AN$9,0))</f>
        <v>0</v>
      </c>
      <c r="AN201" cm="1">
        <f t="array" ref="AN201">INDEX(Capacity!$Z$10:$AN$109,COLUMN(AM13),MATCH('Capacity Backing (Hide)'!$A201,Capacity!$Z$9:$AN$9,0))</f>
        <v>0</v>
      </c>
      <c r="AO201" cm="1">
        <f t="array" ref="AO201">INDEX(Capacity!$Z$10:$AN$109,COLUMN(AN13),MATCH('Capacity Backing (Hide)'!$A201,Capacity!$Z$9:$AN$9,0))</f>
        <v>0</v>
      </c>
      <c r="AP201" cm="1">
        <f t="array" ref="AP201">INDEX(Capacity!$Z$10:$AN$109,COLUMN(AO13),MATCH('Capacity Backing (Hide)'!$A201,Capacity!$Z$9:$AN$9,0))</f>
        <v>0</v>
      </c>
      <c r="AQ201" cm="1">
        <f t="array" ref="AQ201">INDEX(Capacity!$Z$10:$AN$109,COLUMN(AP13),MATCH('Capacity Backing (Hide)'!$A201,Capacity!$Z$9:$AN$9,0))</f>
        <v>0</v>
      </c>
      <c r="AR201" cm="1">
        <f t="array" ref="AR201">INDEX(Capacity!$Z$10:$AN$109,COLUMN(AQ13),MATCH('Capacity Backing (Hide)'!$A201,Capacity!$Z$9:$AN$9,0))</f>
        <v>0</v>
      </c>
      <c r="AS201" cm="1">
        <f t="array" ref="AS201">INDEX(Capacity!$Z$10:$AN$109,COLUMN(AR13),MATCH('Capacity Backing (Hide)'!$A201,Capacity!$Z$9:$AN$9,0))</f>
        <v>0</v>
      </c>
      <c r="AT201" cm="1">
        <f t="array" ref="AT201">INDEX(Capacity!$Z$10:$AN$109,COLUMN(AS13),MATCH('Capacity Backing (Hide)'!$A201,Capacity!$Z$9:$AN$9,0))</f>
        <v>0</v>
      </c>
      <c r="AU201" cm="1">
        <f t="array" ref="AU201">INDEX(Capacity!$Z$10:$AN$109,COLUMN(AT13),MATCH('Capacity Backing (Hide)'!$A201,Capacity!$Z$9:$AN$9,0))</f>
        <v>0</v>
      </c>
      <c r="AV201" cm="1">
        <f t="array" ref="AV201">INDEX(Capacity!$Z$10:$AN$109,COLUMN(AU13),MATCH('Capacity Backing (Hide)'!$A201,Capacity!$Z$9:$AN$9,0))</f>
        <v>0</v>
      </c>
      <c r="AW201" cm="1">
        <f t="array" ref="AW201">INDEX(Capacity!$Z$10:$AN$109,COLUMN(AV13),MATCH('Capacity Backing (Hide)'!$A201,Capacity!$Z$9:$AN$9,0))</f>
        <v>0</v>
      </c>
      <c r="AX201" cm="1">
        <f t="array" ref="AX201">INDEX(Capacity!$Z$10:$AN$109,COLUMN(AW13),MATCH('Capacity Backing (Hide)'!$A201,Capacity!$Z$9:$AN$9,0))</f>
        <v>0</v>
      </c>
      <c r="AY201" cm="1">
        <f t="array" ref="AY201">INDEX(Capacity!$Z$10:$AN$109,COLUMN(AX13),MATCH('Capacity Backing (Hide)'!$A201,Capacity!$Z$9:$AN$9,0))</f>
        <v>0</v>
      </c>
      <c r="AZ201" cm="1">
        <f t="array" ref="AZ201">INDEX(Capacity!$Z$10:$AN$109,COLUMN(AY13),MATCH('Capacity Backing (Hide)'!$A201,Capacity!$Z$9:$AN$9,0))</f>
        <v>0</v>
      </c>
      <c r="BA201" cm="1">
        <f t="array" ref="BA201">INDEX(Capacity!$Z$10:$AN$109,COLUMN(AZ13),MATCH('Capacity Backing (Hide)'!$A201,Capacity!$Z$9:$AN$9,0))</f>
        <v>0</v>
      </c>
      <c r="BB201" cm="1">
        <f t="array" ref="BB201">INDEX(Capacity!$Z$10:$AN$109,COLUMN(BA13),MATCH('Capacity Backing (Hide)'!$A201,Capacity!$Z$9:$AN$9,0))</f>
        <v>0</v>
      </c>
      <c r="BC201" cm="1">
        <f t="array" ref="BC201">INDEX(Capacity!$Z$10:$AN$109,COLUMN(BB13),MATCH('Capacity Backing (Hide)'!$A201,Capacity!$Z$9:$AN$9,0))</f>
        <v>0</v>
      </c>
      <c r="BD201" cm="1">
        <f t="array" ref="BD201">INDEX(Capacity!$Z$10:$AN$109,COLUMN(BC13),MATCH('Capacity Backing (Hide)'!$A201,Capacity!$Z$9:$AN$9,0))</f>
        <v>0</v>
      </c>
      <c r="BE201" cm="1">
        <f t="array" ref="BE201">INDEX(Capacity!$Z$10:$AN$109,COLUMN(BD13),MATCH('Capacity Backing (Hide)'!$A201,Capacity!$Z$9:$AN$9,0))</f>
        <v>0</v>
      </c>
      <c r="BF201" cm="1">
        <f t="array" ref="BF201">INDEX(Capacity!$Z$10:$AN$109,COLUMN(BE13),MATCH('Capacity Backing (Hide)'!$A201,Capacity!$Z$9:$AN$9,0))</f>
        <v>0</v>
      </c>
      <c r="BG201" cm="1">
        <f t="array" ref="BG201">INDEX(Capacity!$Z$10:$AN$109,COLUMN(BF13),MATCH('Capacity Backing (Hide)'!$A201,Capacity!$Z$9:$AN$9,0))</f>
        <v>0</v>
      </c>
      <c r="BH201" cm="1">
        <f t="array" ref="BH201">INDEX(Capacity!$Z$10:$AN$109,COLUMN(BG13),MATCH('Capacity Backing (Hide)'!$A201,Capacity!$Z$9:$AN$9,0))</f>
        <v>0</v>
      </c>
      <c r="BI201" cm="1">
        <f t="array" ref="BI201">INDEX(Capacity!$Z$10:$AN$109,COLUMN(BH13),MATCH('Capacity Backing (Hide)'!$A201,Capacity!$Z$9:$AN$9,0))</f>
        <v>0</v>
      </c>
      <c r="BJ201" cm="1">
        <f t="array" ref="BJ201">INDEX(Capacity!$Z$10:$AN$109,COLUMN(BI13),MATCH('Capacity Backing (Hide)'!$A201,Capacity!$Z$9:$AN$9,0))</f>
        <v>0</v>
      </c>
      <c r="BK201" cm="1">
        <f t="array" ref="BK201">INDEX(Capacity!$Z$10:$AN$109,COLUMN(BJ13),MATCH('Capacity Backing (Hide)'!$A201,Capacity!$Z$9:$AN$9,0))</f>
        <v>0</v>
      </c>
      <c r="BL201" cm="1">
        <f t="array" ref="BL201">INDEX(Capacity!$Z$10:$AN$109,COLUMN(BK13),MATCH('Capacity Backing (Hide)'!$A201,Capacity!$Z$9:$AN$9,0))</f>
        <v>0</v>
      </c>
      <c r="BM201" cm="1">
        <f t="array" ref="BM201">INDEX(Capacity!$Z$10:$AN$109,COLUMN(BL13),MATCH('Capacity Backing (Hide)'!$A201,Capacity!$Z$9:$AN$9,0))</f>
        <v>0</v>
      </c>
      <c r="BN201" cm="1">
        <f t="array" ref="BN201">INDEX(Capacity!$Z$10:$AN$109,COLUMN(BM13),MATCH('Capacity Backing (Hide)'!$A201,Capacity!$Z$9:$AN$9,0))</f>
        <v>0</v>
      </c>
      <c r="BO201" cm="1">
        <f t="array" ref="BO201">INDEX(Capacity!$Z$10:$AN$109,COLUMN(BN13),MATCH('Capacity Backing (Hide)'!$A201,Capacity!$Z$9:$AN$9,0))</f>
        <v>0</v>
      </c>
      <c r="BP201" cm="1">
        <f t="array" ref="BP201">INDEX(Capacity!$Z$10:$AN$109,COLUMN(BO13),MATCH('Capacity Backing (Hide)'!$A201,Capacity!$Z$9:$AN$9,0))</f>
        <v>0</v>
      </c>
      <c r="BQ201" cm="1">
        <f t="array" ref="BQ201">INDEX(Capacity!$Z$10:$AN$109,COLUMN(BP13),MATCH('Capacity Backing (Hide)'!$A201,Capacity!$Z$9:$AN$9,0))</f>
        <v>0</v>
      </c>
      <c r="BR201" cm="1">
        <f t="array" ref="BR201">INDEX(Capacity!$Z$10:$AN$109,COLUMN(BQ13),MATCH('Capacity Backing (Hide)'!$A201,Capacity!$Z$9:$AN$9,0))</f>
        <v>0</v>
      </c>
      <c r="BS201" cm="1">
        <f t="array" ref="BS201">INDEX(Capacity!$Z$10:$AN$109,COLUMN(BR13),MATCH('Capacity Backing (Hide)'!$A201,Capacity!$Z$9:$AN$9,0))</f>
        <v>0</v>
      </c>
      <c r="BT201" cm="1">
        <f t="array" ref="BT201">INDEX(Capacity!$Z$10:$AN$109,COLUMN(BS13),MATCH('Capacity Backing (Hide)'!$A201,Capacity!$Z$9:$AN$9,0))</f>
        <v>0</v>
      </c>
      <c r="BU201" cm="1">
        <f t="array" ref="BU201">INDEX(Capacity!$Z$10:$AN$109,COLUMN(BT13),MATCH('Capacity Backing (Hide)'!$A201,Capacity!$Z$9:$AN$9,0))</f>
        <v>0</v>
      </c>
      <c r="BV201" cm="1">
        <f t="array" ref="BV201">INDEX(Capacity!$Z$10:$AN$109,COLUMN(BU13),MATCH('Capacity Backing (Hide)'!$A201,Capacity!$Z$9:$AN$9,0))</f>
        <v>0</v>
      </c>
      <c r="BW201" cm="1">
        <f t="array" ref="BW201">INDEX(Capacity!$Z$10:$AN$109,COLUMN(BV13),MATCH('Capacity Backing (Hide)'!$A201,Capacity!$Z$9:$AN$9,0))</f>
        <v>0</v>
      </c>
      <c r="BX201" cm="1">
        <f t="array" ref="BX201">INDEX(Capacity!$Z$10:$AN$109,COLUMN(BW13),MATCH('Capacity Backing (Hide)'!$A201,Capacity!$Z$9:$AN$9,0))</f>
        <v>0</v>
      </c>
      <c r="BY201" cm="1">
        <f t="array" ref="BY201">INDEX(Capacity!$Z$10:$AN$109,COLUMN(BX13),MATCH('Capacity Backing (Hide)'!$A201,Capacity!$Z$9:$AN$9,0))</f>
        <v>0</v>
      </c>
      <c r="BZ201" cm="1">
        <f t="array" ref="BZ201">INDEX(Capacity!$Z$10:$AN$109,COLUMN(BY13),MATCH('Capacity Backing (Hide)'!$A201,Capacity!$Z$9:$AN$9,0))</f>
        <v>0</v>
      </c>
      <c r="CA201" cm="1">
        <f t="array" ref="CA201">INDEX(Capacity!$Z$10:$AN$109,COLUMN(BZ13),MATCH('Capacity Backing (Hide)'!$A201,Capacity!$Z$9:$AN$9,0))</f>
        <v>0</v>
      </c>
      <c r="CB201" cm="1">
        <f t="array" ref="CB201">INDEX(Capacity!$Z$10:$AN$109,COLUMN(CA13),MATCH('Capacity Backing (Hide)'!$A201,Capacity!$Z$9:$AN$9,0))</f>
        <v>0</v>
      </c>
      <c r="CC201" cm="1">
        <f t="array" ref="CC201">INDEX(Capacity!$Z$10:$AN$109,COLUMN(CB13),MATCH('Capacity Backing (Hide)'!$A201,Capacity!$Z$9:$AN$9,0))</f>
        <v>0</v>
      </c>
      <c r="CD201" cm="1">
        <f t="array" ref="CD201">INDEX(Capacity!$Z$10:$AN$109,COLUMN(CC13),MATCH('Capacity Backing (Hide)'!$A201,Capacity!$Z$9:$AN$9,0))</f>
        <v>0</v>
      </c>
      <c r="CE201" cm="1">
        <f t="array" ref="CE201">INDEX(Capacity!$Z$10:$AN$109,COLUMN(CD13),MATCH('Capacity Backing (Hide)'!$A201,Capacity!$Z$9:$AN$9,0))</f>
        <v>0</v>
      </c>
      <c r="CF201" cm="1">
        <f t="array" ref="CF201">INDEX(Capacity!$Z$10:$AN$109,COLUMN(CE13),MATCH('Capacity Backing (Hide)'!$A201,Capacity!$Z$9:$AN$9,0))</f>
        <v>0</v>
      </c>
      <c r="CG201" cm="1">
        <f t="array" ref="CG201">INDEX(Capacity!$Z$10:$AN$109,COLUMN(CF13),MATCH('Capacity Backing (Hide)'!$A201,Capacity!$Z$9:$AN$9,0))</f>
        <v>0</v>
      </c>
      <c r="CH201" cm="1">
        <f t="array" ref="CH201">INDEX(Capacity!$Z$10:$AN$109,COLUMN(CG13),MATCH('Capacity Backing (Hide)'!$A201,Capacity!$Z$9:$AN$9,0))</f>
        <v>0</v>
      </c>
      <c r="CI201" cm="1">
        <f t="array" ref="CI201">INDEX(Capacity!$Z$10:$AN$109,COLUMN(CH13),MATCH('Capacity Backing (Hide)'!$A201,Capacity!$Z$9:$AN$9,0))</f>
        <v>0</v>
      </c>
      <c r="CJ201" cm="1">
        <f t="array" ref="CJ201">INDEX(Capacity!$Z$10:$AN$109,COLUMN(CI13),MATCH('Capacity Backing (Hide)'!$A201,Capacity!$Z$9:$AN$9,0))</f>
        <v>0</v>
      </c>
      <c r="CK201" cm="1">
        <f t="array" ref="CK201">INDEX(Capacity!$Z$10:$AN$109,COLUMN(CJ13),MATCH('Capacity Backing (Hide)'!$A201,Capacity!$Z$9:$AN$9,0))</f>
        <v>0</v>
      </c>
      <c r="CL201" cm="1">
        <f t="array" ref="CL201">INDEX(Capacity!$Z$10:$AN$109,COLUMN(CK13),MATCH('Capacity Backing (Hide)'!$A201,Capacity!$Z$9:$AN$9,0))</f>
        <v>0</v>
      </c>
      <c r="CM201" cm="1">
        <f t="array" ref="CM201">INDEX(Capacity!$Z$10:$AN$109,COLUMN(CL13),MATCH('Capacity Backing (Hide)'!$A201,Capacity!$Z$9:$AN$9,0))</f>
        <v>0</v>
      </c>
      <c r="CN201" cm="1">
        <f t="array" ref="CN201">INDEX(Capacity!$Z$10:$AN$109,COLUMN(CM13),MATCH('Capacity Backing (Hide)'!$A201,Capacity!$Z$9:$AN$9,0))</f>
        <v>0</v>
      </c>
      <c r="CO201" cm="1">
        <f t="array" ref="CO201">INDEX(Capacity!$Z$10:$AN$109,COLUMN(CN13),MATCH('Capacity Backing (Hide)'!$A201,Capacity!$Z$9:$AN$9,0))</f>
        <v>0</v>
      </c>
      <c r="CP201" cm="1">
        <f t="array" ref="CP201">INDEX(Capacity!$Z$10:$AN$109,COLUMN(CO13),MATCH('Capacity Backing (Hide)'!$A201,Capacity!$Z$9:$AN$9,0))</f>
        <v>0</v>
      </c>
      <c r="CQ201" cm="1">
        <f t="array" ref="CQ201">INDEX(Capacity!$Z$10:$AN$109,COLUMN(CP13),MATCH('Capacity Backing (Hide)'!$A201,Capacity!$Z$9:$AN$9,0))</f>
        <v>0</v>
      </c>
      <c r="CR201" cm="1">
        <f t="array" ref="CR201">INDEX(Capacity!$Z$10:$AN$109,COLUMN(CQ13),MATCH('Capacity Backing (Hide)'!$A201,Capacity!$Z$9:$AN$9,0))</f>
        <v>0</v>
      </c>
      <c r="CS201" cm="1">
        <f t="array" ref="CS201">INDEX(Capacity!$Z$10:$AN$109,COLUMN(CR13),MATCH('Capacity Backing (Hide)'!$A201,Capacity!$Z$9:$AN$9,0))</f>
        <v>0</v>
      </c>
      <c r="CT201" cm="1">
        <f t="array" ref="CT201">INDEX(Capacity!$Z$10:$AN$109,COLUMN(CS13),MATCH('Capacity Backing (Hide)'!$A201,Capacity!$Z$9:$AN$9,0))</f>
        <v>0</v>
      </c>
      <c r="CU201" cm="1">
        <f t="array" ref="CU201">INDEX(Capacity!$Z$10:$AN$109,COLUMN(CT13),MATCH('Capacity Backing (Hide)'!$A201,Capacity!$Z$9:$AN$9,0))</f>
        <v>0</v>
      </c>
      <c r="CV201" cm="1">
        <f t="array" ref="CV201">INDEX(Capacity!$Z$10:$AN$109,COLUMN(CU13),MATCH('Capacity Backing (Hide)'!$A201,Capacity!$Z$9:$AN$9,0))</f>
        <v>0</v>
      </c>
      <c r="CW201" cm="1">
        <f t="array" ref="CW201">INDEX(Capacity!$Z$10:$AN$109,COLUMN(CV13),MATCH('Capacity Backing (Hide)'!$A201,Capacity!$Z$9:$AN$9,0))</f>
        <v>0</v>
      </c>
    </row>
    <row r="202" spans="1:101" x14ac:dyDescent="0.35">
      <c r="A202" s="2" t="str" cm="1">
        <f t="array" ref="A202">INDEX('Data Validation (Hide)'!$B$2:$B$16,ROW(A14),1)</f>
        <v>Caseload 14</v>
      </c>
      <c r="B202" cm="1">
        <f t="array" ref="B202">INDEX(Capacity!$Z$10:$AN$109,COLUMN(A14),MATCH('Capacity Backing (Hide)'!$A202,Capacity!$Z$9:$AN$9,0))</f>
        <v>0</v>
      </c>
      <c r="C202" cm="1">
        <f t="array" ref="C202">INDEX(Capacity!$Z$10:$AN$109,COLUMN(B14),MATCH('Capacity Backing (Hide)'!$A202,Capacity!$Z$9:$AN$9,0))</f>
        <v>0</v>
      </c>
      <c r="D202" cm="1">
        <f t="array" ref="D202">INDEX(Capacity!$Z$10:$AN$109,COLUMN(C14),MATCH('Capacity Backing (Hide)'!$A202,Capacity!$Z$9:$AN$9,0))</f>
        <v>0</v>
      </c>
      <c r="E202" cm="1">
        <f t="array" ref="E202">INDEX(Capacity!$Z$10:$AN$109,COLUMN(D14),MATCH('Capacity Backing (Hide)'!$A202,Capacity!$Z$9:$AN$9,0))</f>
        <v>0</v>
      </c>
      <c r="F202" cm="1">
        <f t="array" ref="F202">INDEX(Capacity!$Z$10:$AN$109,COLUMN(E14),MATCH('Capacity Backing (Hide)'!$A202,Capacity!$Z$9:$AN$9,0))</f>
        <v>0</v>
      </c>
      <c r="G202" cm="1">
        <f t="array" ref="G202">INDEX(Capacity!$Z$10:$AN$109,COLUMN(F14),MATCH('Capacity Backing (Hide)'!$A202,Capacity!$Z$9:$AN$9,0))</f>
        <v>0</v>
      </c>
      <c r="H202" cm="1">
        <f t="array" ref="H202">INDEX(Capacity!$Z$10:$AN$109,COLUMN(G14),MATCH('Capacity Backing (Hide)'!$A202,Capacity!$Z$9:$AN$9,0))</f>
        <v>0</v>
      </c>
      <c r="I202" cm="1">
        <f t="array" ref="I202">INDEX(Capacity!$Z$10:$AN$109,COLUMN(H14),MATCH('Capacity Backing (Hide)'!$A202,Capacity!$Z$9:$AN$9,0))</f>
        <v>0</v>
      </c>
      <c r="J202" cm="1">
        <f t="array" ref="J202">INDEX(Capacity!$Z$10:$AN$109,COLUMN(I14),MATCH('Capacity Backing (Hide)'!$A202,Capacity!$Z$9:$AN$9,0))</f>
        <v>0</v>
      </c>
      <c r="K202" cm="1">
        <f t="array" ref="K202">INDEX(Capacity!$Z$10:$AN$109,COLUMN(J14),MATCH('Capacity Backing (Hide)'!$A202,Capacity!$Z$9:$AN$9,0))</f>
        <v>0</v>
      </c>
      <c r="L202" cm="1">
        <f t="array" ref="L202">INDEX(Capacity!$Z$10:$AN$109,COLUMN(K14),MATCH('Capacity Backing (Hide)'!$A202,Capacity!$Z$9:$AN$9,0))</f>
        <v>0</v>
      </c>
      <c r="M202" cm="1">
        <f t="array" ref="M202">INDEX(Capacity!$Z$10:$AN$109,COLUMN(L14),MATCH('Capacity Backing (Hide)'!$A202,Capacity!$Z$9:$AN$9,0))</f>
        <v>0</v>
      </c>
      <c r="N202" cm="1">
        <f t="array" ref="N202">INDEX(Capacity!$Z$10:$AN$109,COLUMN(M14),MATCH('Capacity Backing (Hide)'!$A202,Capacity!$Z$9:$AN$9,0))</f>
        <v>0</v>
      </c>
      <c r="O202" cm="1">
        <f t="array" ref="O202">INDEX(Capacity!$Z$10:$AN$109,COLUMN(N14),MATCH('Capacity Backing (Hide)'!$A202,Capacity!$Z$9:$AN$9,0))</f>
        <v>0</v>
      </c>
      <c r="P202" cm="1">
        <f t="array" ref="P202">INDEX(Capacity!$Z$10:$AN$109,COLUMN(O14),MATCH('Capacity Backing (Hide)'!$A202,Capacity!$Z$9:$AN$9,0))</f>
        <v>0</v>
      </c>
      <c r="Q202" cm="1">
        <f t="array" ref="Q202">INDEX(Capacity!$Z$10:$AN$109,COLUMN(P14),MATCH('Capacity Backing (Hide)'!$A202,Capacity!$Z$9:$AN$9,0))</f>
        <v>0</v>
      </c>
      <c r="R202" cm="1">
        <f t="array" ref="R202">INDEX(Capacity!$Z$10:$AN$109,COLUMN(Q14),MATCH('Capacity Backing (Hide)'!$A202,Capacity!$Z$9:$AN$9,0))</f>
        <v>0</v>
      </c>
      <c r="S202" cm="1">
        <f t="array" ref="S202">INDEX(Capacity!$Z$10:$AN$109,COLUMN(R14),MATCH('Capacity Backing (Hide)'!$A202,Capacity!$Z$9:$AN$9,0))</f>
        <v>0</v>
      </c>
      <c r="T202" cm="1">
        <f t="array" ref="T202">INDEX(Capacity!$Z$10:$AN$109,COLUMN(S14),MATCH('Capacity Backing (Hide)'!$A202,Capacity!$Z$9:$AN$9,0))</f>
        <v>0</v>
      </c>
      <c r="U202" cm="1">
        <f t="array" ref="U202">INDEX(Capacity!$Z$10:$AN$109,COLUMN(T14),MATCH('Capacity Backing (Hide)'!$A202,Capacity!$Z$9:$AN$9,0))</f>
        <v>0</v>
      </c>
      <c r="V202" cm="1">
        <f t="array" ref="V202">INDEX(Capacity!$Z$10:$AN$109,COLUMN(U14),MATCH('Capacity Backing (Hide)'!$A202,Capacity!$Z$9:$AN$9,0))</f>
        <v>0</v>
      </c>
      <c r="W202" cm="1">
        <f t="array" ref="W202">INDEX(Capacity!$Z$10:$AN$109,COLUMN(V14),MATCH('Capacity Backing (Hide)'!$A202,Capacity!$Z$9:$AN$9,0))</f>
        <v>0</v>
      </c>
      <c r="X202" cm="1">
        <f t="array" ref="X202">INDEX(Capacity!$Z$10:$AN$109,COLUMN(W14),MATCH('Capacity Backing (Hide)'!$A202,Capacity!$Z$9:$AN$9,0))</f>
        <v>0</v>
      </c>
      <c r="Y202" cm="1">
        <f t="array" ref="Y202">INDEX(Capacity!$Z$10:$AN$109,COLUMN(X14),MATCH('Capacity Backing (Hide)'!$A202,Capacity!$Z$9:$AN$9,0))</f>
        <v>0</v>
      </c>
      <c r="Z202" cm="1">
        <f t="array" ref="Z202">INDEX(Capacity!$Z$10:$AN$109,COLUMN(Y14),MATCH('Capacity Backing (Hide)'!$A202,Capacity!$Z$9:$AN$9,0))</f>
        <v>0</v>
      </c>
      <c r="AA202" cm="1">
        <f t="array" ref="AA202">INDEX(Capacity!$Z$10:$AN$109,COLUMN(Z14),MATCH('Capacity Backing (Hide)'!$A202,Capacity!$Z$9:$AN$9,0))</f>
        <v>0</v>
      </c>
      <c r="AB202" cm="1">
        <f t="array" ref="AB202">INDEX(Capacity!$Z$10:$AN$109,COLUMN(AA14),MATCH('Capacity Backing (Hide)'!$A202,Capacity!$Z$9:$AN$9,0))</f>
        <v>0</v>
      </c>
      <c r="AC202" cm="1">
        <f t="array" ref="AC202">INDEX(Capacity!$Z$10:$AN$109,COLUMN(AB14),MATCH('Capacity Backing (Hide)'!$A202,Capacity!$Z$9:$AN$9,0))</f>
        <v>0</v>
      </c>
      <c r="AD202" cm="1">
        <f t="array" ref="AD202">INDEX(Capacity!$Z$10:$AN$109,COLUMN(AC14),MATCH('Capacity Backing (Hide)'!$A202,Capacity!$Z$9:$AN$9,0))</f>
        <v>0</v>
      </c>
      <c r="AE202" cm="1">
        <f t="array" ref="AE202">INDEX(Capacity!$Z$10:$AN$109,COLUMN(AD14),MATCH('Capacity Backing (Hide)'!$A202,Capacity!$Z$9:$AN$9,0))</f>
        <v>0</v>
      </c>
      <c r="AF202" cm="1">
        <f t="array" ref="AF202">INDEX(Capacity!$Z$10:$AN$109,COLUMN(AE14),MATCH('Capacity Backing (Hide)'!$A202,Capacity!$Z$9:$AN$9,0))</f>
        <v>0</v>
      </c>
      <c r="AG202" cm="1">
        <f t="array" ref="AG202">INDEX(Capacity!$Z$10:$AN$109,COLUMN(AF14),MATCH('Capacity Backing (Hide)'!$A202,Capacity!$Z$9:$AN$9,0))</f>
        <v>0</v>
      </c>
      <c r="AH202" cm="1">
        <f t="array" ref="AH202">INDEX(Capacity!$Z$10:$AN$109,COLUMN(AG14),MATCH('Capacity Backing (Hide)'!$A202,Capacity!$Z$9:$AN$9,0))</f>
        <v>0</v>
      </c>
      <c r="AI202" cm="1">
        <f t="array" ref="AI202">INDEX(Capacity!$Z$10:$AN$109,COLUMN(AH14),MATCH('Capacity Backing (Hide)'!$A202,Capacity!$Z$9:$AN$9,0))</f>
        <v>0</v>
      </c>
      <c r="AJ202" cm="1">
        <f t="array" ref="AJ202">INDEX(Capacity!$Z$10:$AN$109,COLUMN(AI14),MATCH('Capacity Backing (Hide)'!$A202,Capacity!$Z$9:$AN$9,0))</f>
        <v>0</v>
      </c>
      <c r="AK202" cm="1">
        <f t="array" ref="AK202">INDEX(Capacity!$Z$10:$AN$109,COLUMN(AJ14),MATCH('Capacity Backing (Hide)'!$A202,Capacity!$Z$9:$AN$9,0))</f>
        <v>0</v>
      </c>
      <c r="AL202" cm="1">
        <f t="array" ref="AL202">INDEX(Capacity!$Z$10:$AN$109,COLUMN(AK14),MATCH('Capacity Backing (Hide)'!$A202,Capacity!$Z$9:$AN$9,0))</f>
        <v>0</v>
      </c>
      <c r="AM202" cm="1">
        <f t="array" ref="AM202">INDEX(Capacity!$Z$10:$AN$109,COLUMN(AL14),MATCH('Capacity Backing (Hide)'!$A202,Capacity!$Z$9:$AN$9,0))</f>
        <v>0</v>
      </c>
      <c r="AN202" cm="1">
        <f t="array" ref="AN202">INDEX(Capacity!$Z$10:$AN$109,COLUMN(AM14),MATCH('Capacity Backing (Hide)'!$A202,Capacity!$Z$9:$AN$9,0))</f>
        <v>0</v>
      </c>
      <c r="AO202" cm="1">
        <f t="array" ref="AO202">INDEX(Capacity!$Z$10:$AN$109,COLUMN(AN14),MATCH('Capacity Backing (Hide)'!$A202,Capacity!$Z$9:$AN$9,0))</f>
        <v>0</v>
      </c>
      <c r="AP202" cm="1">
        <f t="array" ref="AP202">INDEX(Capacity!$Z$10:$AN$109,COLUMN(AO14),MATCH('Capacity Backing (Hide)'!$A202,Capacity!$Z$9:$AN$9,0))</f>
        <v>0</v>
      </c>
      <c r="AQ202" cm="1">
        <f t="array" ref="AQ202">INDEX(Capacity!$Z$10:$AN$109,COLUMN(AP14),MATCH('Capacity Backing (Hide)'!$A202,Capacity!$Z$9:$AN$9,0))</f>
        <v>0</v>
      </c>
      <c r="AR202" cm="1">
        <f t="array" ref="AR202">INDEX(Capacity!$Z$10:$AN$109,COLUMN(AQ14),MATCH('Capacity Backing (Hide)'!$A202,Capacity!$Z$9:$AN$9,0))</f>
        <v>0</v>
      </c>
      <c r="AS202" cm="1">
        <f t="array" ref="AS202">INDEX(Capacity!$Z$10:$AN$109,COLUMN(AR14),MATCH('Capacity Backing (Hide)'!$A202,Capacity!$Z$9:$AN$9,0))</f>
        <v>0</v>
      </c>
      <c r="AT202" cm="1">
        <f t="array" ref="AT202">INDEX(Capacity!$Z$10:$AN$109,COLUMN(AS14),MATCH('Capacity Backing (Hide)'!$A202,Capacity!$Z$9:$AN$9,0))</f>
        <v>0</v>
      </c>
      <c r="AU202" cm="1">
        <f t="array" ref="AU202">INDEX(Capacity!$Z$10:$AN$109,COLUMN(AT14),MATCH('Capacity Backing (Hide)'!$A202,Capacity!$Z$9:$AN$9,0))</f>
        <v>0</v>
      </c>
      <c r="AV202" cm="1">
        <f t="array" ref="AV202">INDEX(Capacity!$Z$10:$AN$109,COLUMN(AU14),MATCH('Capacity Backing (Hide)'!$A202,Capacity!$Z$9:$AN$9,0))</f>
        <v>0</v>
      </c>
      <c r="AW202" cm="1">
        <f t="array" ref="AW202">INDEX(Capacity!$Z$10:$AN$109,COLUMN(AV14),MATCH('Capacity Backing (Hide)'!$A202,Capacity!$Z$9:$AN$9,0))</f>
        <v>0</v>
      </c>
      <c r="AX202" cm="1">
        <f t="array" ref="AX202">INDEX(Capacity!$Z$10:$AN$109,COLUMN(AW14),MATCH('Capacity Backing (Hide)'!$A202,Capacity!$Z$9:$AN$9,0))</f>
        <v>0</v>
      </c>
      <c r="AY202" cm="1">
        <f t="array" ref="AY202">INDEX(Capacity!$Z$10:$AN$109,COLUMN(AX14),MATCH('Capacity Backing (Hide)'!$A202,Capacity!$Z$9:$AN$9,0))</f>
        <v>0</v>
      </c>
      <c r="AZ202" cm="1">
        <f t="array" ref="AZ202">INDEX(Capacity!$Z$10:$AN$109,COLUMN(AY14),MATCH('Capacity Backing (Hide)'!$A202,Capacity!$Z$9:$AN$9,0))</f>
        <v>0</v>
      </c>
      <c r="BA202" cm="1">
        <f t="array" ref="BA202">INDEX(Capacity!$Z$10:$AN$109,COLUMN(AZ14),MATCH('Capacity Backing (Hide)'!$A202,Capacity!$Z$9:$AN$9,0))</f>
        <v>0</v>
      </c>
      <c r="BB202" cm="1">
        <f t="array" ref="BB202">INDEX(Capacity!$Z$10:$AN$109,COLUMN(BA14),MATCH('Capacity Backing (Hide)'!$A202,Capacity!$Z$9:$AN$9,0))</f>
        <v>0</v>
      </c>
      <c r="BC202" cm="1">
        <f t="array" ref="BC202">INDEX(Capacity!$Z$10:$AN$109,COLUMN(BB14),MATCH('Capacity Backing (Hide)'!$A202,Capacity!$Z$9:$AN$9,0))</f>
        <v>0</v>
      </c>
      <c r="BD202" cm="1">
        <f t="array" ref="BD202">INDEX(Capacity!$Z$10:$AN$109,COLUMN(BC14),MATCH('Capacity Backing (Hide)'!$A202,Capacity!$Z$9:$AN$9,0))</f>
        <v>0</v>
      </c>
      <c r="BE202" cm="1">
        <f t="array" ref="BE202">INDEX(Capacity!$Z$10:$AN$109,COLUMN(BD14),MATCH('Capacity Backing (Hide)'!$A202,Capacity!$Z$9:$AN$9,0))</f>
        <v>0</v>
      </c>
      <c r="BF202" cm="1">
        <f t="array" ref="BF202">INDEX(Capacity!$Z$10:$AN$109,COLUMN(BE14),MATCH('Capacity Backing (Hide)'!$A202,Capacity!$Z$9:$AN$9,0))</f>
        <v>0</v>
      </c>
      <c r="BG202" cm="1">
        <f t="array" ref="BG202">INDEX(Capacity!$Z$10:$AN$109,COLUMN(BF14),MATCH('Capacity Backing (Hide)'!$A202,Capacity!$Z$9:$AN$9,0))</f>
        <v>0</v>
      </c>
      <c r="BH202" cm="1">
        <f t="array" ref="BH202">INDEX(Capacity!$Z$10:$AN$109,COLUMN(BG14),MATCH('Capacity Backing (Hide)'!$A202,Capacity!$Z$9:$AN$9,0))</f>
        <v>0</v>
      </c>
      <c r="BI202" cm="1">
        <f t="array" ref="BI202">INDEX(Capacity!$Z$10:$AN$109,COLUMN(BH14),MATCH('Capacity Backing (Hide)'!$A202,Capacity!$Z$9:$AN$9,0))</f>
        <v>0</v>
      </c>
      <c r="BJ202" cm="1">
        <f t="array" ref="BJ202">INDEX(Capacity!$Z$10:$AN$109,COLUMN(BI14),MATCH('Capacity Backing (Hide)'!$A202,Capacity!$Z$9:$AN$9,0))</f>
        <v>0</v>
      </c>
      <c r="BK202" cm="1">
        <f t="array" ref="BK202">INDEX(Capacity!$Z$10:$AN$109,COLUMN(BJ14),MATCH('Capacity Backing (Hide)'!$A202,Capacity!$Z$9:$AN$9,0))</f>
        <v>0</v>
      </c>
      <c r="BL202" cm="1">
        <f t="array" ref="BL202">INDEX(Capacity!$Z$10:$AN$109,COLUMN(BK14),MATCH('Capacity Backing (Hide)'!$A202,Capacity!$Z$9:$AN$9,0))</f>
        <v>0</v>
      </c>
      <c r="BM202" cm="1">
        <f t="array" ref="BM202">INDEX(Capacity!$Z$10:$AN$109,COLUMN(BL14),MATCH('Capacity Backing (Hide)'!$A202,Capacity!$Z$9:$AN$9,0))</f>
        <v>0</v>
      </c>
      <c r="BN202" cm="1">
        <f t="array" ref="BN202">INDEX(Capacity!$Z$10:$AN$109,COLUMN(BM14),MATCH('Capacity Backing (Hide)'!$A202,Capacity!$Z$9:$AN$9,0))</f>
        <v>0</v>
      </c>
      <c r="BO202" cm="1">
        <f t="array" ref="BO202">INDEX(Capacity!$Z$10:$AN$109,COLUMN(BN14),MATCH('Capacity Backing (Hide)'!$A202,Capacity!$Z$9:$AN$9,0))</f>
        <v>0</v>
      </c>
      <c r="BP202" cm="1">
        <f t="array" ref="BP202">INDEX(Capacity!$Z$10:$AN$109,COLUMN(BO14),MATCH('Capacity Backing (Hide)'!$A202,Capacity!$Z$9:$AN$9,0))</f>
        <v>0</v>
      </c>
      <c r="BQ202" cm="1">
        <f t="array" ref="BQ202">INDEX(Capacity!$Z$10:$AN$109,COLUMN(BP14),MATCH('Capacity Backing (Hide)'!$A202,Capacity!$Z$9:$AN$9,0))</f>
        <v>0</v>
      </c>
      <c r="BR202" cm="1">
        <f t="array" ref="BR202">INDEX(Capacity!$Z$10:$AN$109,COLUMN(BQ14),MATCH('Capacity Backing (Hide)'!$A202,Capacity!$Z$9:$AN$9,0))</f>
        <v>0</v>
      </c>
      <c r="BS202" cm="1">
        <f t="array" ref="BS202">INDEX(Capacity!$Z$10:$AN$109,COLUMN(BR14),MATCH('Capacity Backing (Hide)'!$A202,Capacity!$Z$9:$AN$9,0))</f>
        <v>0</v>
      </c>
      <c r="BT202" cm="1">
        <f t="array" ref="BT202">INDEX(Capacity!$Z$10:$AN$109,COLUMN(BS14),MATCH('Capacity Backing (Hide)'!$A202,Capacity!$Z$9:$AN$9,0))</f>
        <v>0</v>
      </c>
      <c r="BU202" cm="1">
        <f t="array" ref="BU202">INDEX(Capacity!$Z$10:$AN$109,COLUMN(BT14),MATCH('Capacity Backing (Hide)'!$A202,Capacity!$Z$9:$AN$9,0))</f>
        <v>0</v>
      </c>
      <c r="BV202" cm="1">
        <f t="array" ref="BV202">INDEX(Capacity!$Z$10:$AN$109,COLUMN(BU14),MATCH('Capacity Backing (Hide)'!$A202,Capacity!$Z$9:$AN$9,0))</f>
        <v>0</v>
      </c>
      <c r="BW202" cm="1">
        <f t="array" ref="BW202">INDEX(Capacity!$Z$10:$AN$109,COLUMN(BV14),MATCH('Capacity Backing (Hide)'!$A202,Capacity!$Z$9:$AN$9,0))</f>
        <v>0</v>
      </c>
      <c r="BX202" cm="1">
        <f t="array" ref="BX202">INDEX(Capacity!$Z$10:$AN$109,COLUMN(BW14),MATCH('Capacity Backing (Hide)'!$A202,Capacity!$Z$9:$AN$9,0))</f>
        <v>0</v>
      </c>
      <c r="BY202" cm="1">
        <f t="array" ref="BY202">INDEX(Capacity!$Z$10:$AN$109,COLUMN(BX14),MATCH('Capacity Backing (Hide)'!$A202,Capacity!$Z$9:$AN$9,0))</f>
        <v>0</v>
      </c>
      <c r="BZ202" cm="1">
        <f t="array" ref="BZ202">INDEX(Capacity!$Z$10:$AN$109,COLUMN(BY14),MATCH('Capacity Backing (Hide)'!$A202,Capacity!$Z$9:$AN$9,0))</f>
        <v>0</v>
      </c>
      <c r="CA202" cm="1">
        <f t="array" ref="CA202">INDEX(Capacity!$Z$10:$AN$109,COLUMN(BZ14),MATCH('Capacity Backing (Hide)'!$A202,Capacity!$Z$9:$AN$9,0))</f>
        <v>0</v>
      </c>
      <c r="CB202" cm="1">
        <f t="array" ref="CB202">INDEX(Capacity!$Z$10:$AN$109,COLUMN(CA14),MATCH('Capacity Backing (Hide)'!$A202,Capacity!$Z$9:$AN$9,0))</f>
        <v>0</v>
      </c>
      <c r="CC202" cm="1">
        <f t="array" ref="CC202">INDEX(Capacity!$Z$10:$AN$109,COLUMN(CB14),MATCH('Capacity Backing (Hide)'!$A202,Capacity!$Z$9:$AN$9,0))</f>
        <v>0</v>
      </c>
      <c r="CD202" cm="1">
        <f t="array" ref="CD202">INDEX(Capacity!$Z$10:$AN$109,COLUMN(CC14),MATCH('Capacity Backing (Hide)'!$A202,Capacity!$Z$9:$AN$9,0))</f>
        <v>0</v>
      </c>
      <c r="CE202" cm="1">
        <f t="array" ref="CE202">INDEX(Capacity!$Z$10:$AN$109,COLUMN(CD14),MATCH('Capacity Backing (Hide)'!$A202,Capacity!$Z$9:$AN$9,0))</f>
        <v>0</v>
      </c>
      <c r="CF202" cm="1">
        <f t="array" ref="CF202">INDEX(Capacity!$Z$10:$AN$109,COLUMN(CE14),MATCH('Capacity Backing (Hide)'!$A202,Capacity!$Z$9:$AN$9,0))</f>
        <v>0</v>
      </c>
      <c r="CG202" cm="1">
        <f t="array" ref="CG202">INDEX(Capacity!$Z$10:$AN$109,COLUMN(CF14),MATCH('Capacity Backing (Hide)'!$A202,Capacity!$Z$9:$AN$9,0))</f>
        <v>0</v>
      </c>
      <c r="CH202" cm="1">
        <f t="array" ref="CH202">INDEX(Capacity!$Z$10:$AN$109,COLUMN(CG14),MATCH('Capacity Backing (Hide)'!$A202,Capacity!$Z$9:$AN$9,0))</f>
        <v>0</v>
      </c>
      <c r="CI202" cm="1">
        <f t="array" ref="CI202">INDEX(Capacity!$Z$10:$AN$109,COLUMN(CH14),MATCH('Capacity Backing (Hide)'!$A202,Capacity!$Z$9:$AN$9,0))</f>
        <v>0</v>
      </c>
      <c r="CJ202" cm="1">
        <f t="array" ref="CJ202">INDEX(Capacity!$Z$10:$AN$109,COLUMN(CI14),MATCH('Capacity Backing (Hide)'!$A202,Capacity!$Z$9:$AN$9,0))</f>
        <v>0</v>
      </c>
      <c r="CK202" cm="1">
        <f t="array" ref="CK202">INDEX(Capacity!$Z$10:$AN$109,COLUMN(CJ14),MATCH('Capacity Backing (Hide)'!$A202,Capacity!$Z$9:$AN$9,0))</f>
        <v>0</v>
      </c>
      <c r="CL202" cm="1">
        <f t="array" ref="CL202">INDEX(Capacity!$Z$10:$AN$109,COLUMN(CK14),MATCH('Capacity Backing (Hide)'!$A202,Capacity!$Z$9:$AN$9,0))</f>
        <v>0</v>
      </c>
      <c r="CM202" cm="1">
        <f t="array" ref="CM202">INDEX(Capacity!$Z$10:$AN$109,COLUMN(CL14),MATCH('Capacity Backing (Hide)'!$A202,Capacity!$Z$9:$AN$9,0))</f>
        <v>0</v>
      </c>
      <c r="CN202" cm="1">
        <f t="array" ref="CN202">INDEX(Capacity!$Z$10:$AN$109,COLUMN(CM14),MATCH('Capacity Backing (Hide)'!$A202,Capacity!$Z$9:$AN$9,0))</f>
        <v>0</v>
      </c>
      <c r="CO202" cm="1">
        <f t="array" ref="CO202">INDEX(Capacity!$Z$10:$AN$109,COLUMN(CN14),MATCH('Capacity Backing (Hide)'!$A202,Capacity!$Z$9:$AN$9,0))</f>
        <v>0</v>
      </c>
      <c r="CP202" cm="1">
        <f t="array" ref="CP202">INDEX(Capacity!$Z$10:$AN$109,COLUMN(CO14),MATCH('Capacity Backing (Hide)'!$A202,Capacity!$Z$9:$AN$9,0))</f>
        <v>0</v>
      </c>
      <c r="CQ202" cm="1">
        <f t="array" ref="CQ202">INDEX(Capacity!$Z$10:$AN$109,COLUMN(CP14),MATCH('Capacity Backing (Hide)'!$A202,Capacity!$Z$9:$AN$9,0))</f>
        <v>0</v>
      </c>
      <c r="CR202" cm="1">
        <f t="array" ref="CR202">INDEX(Capacity!$Z$10:$AN$109,COLUMN(CQ14),MATCH('Capacity Backing (Hide)'!$A202,Capacity!$Z$9:$AN$9,0))</f>
        <v>0</v>
      </c>
      <c r="CS202" cm="1">
        <f t="array" ref="CS202">INDEX(Capacity!$Z$10:$AN$109,COLUMN(CR14),MATCH('Capacity Backing (Hide)'!$A202,Capacity!$Z$9:$AN$9,0))</f>
        <v>0</v>
      </c>
      <c r="CT202" cm="1">
        <f t="array" ref="CT202">INDEX(Capacity!$Z$10:$AN$109,COLUMN(CS14),MATCH('Capacity Backing (Hide)'!$A202,Capacity!$Z$9:$AN$9,0))</f>
        <v>0</v>
      </c>
      <c r="CU202" cm="1">
        <f t="array" ref="CU202">INDEX(Capacity!$Z$10:$AN$109,COLUMN(CT14),MATCH('Capacity Backing (Hide)'!$A202,Capacity!$Z$9:$AN$9,0))</f>
        <v>0</v>
      </c>
      <c r="CV202" cm="1">
        <f t="array" ref="CV202">INDEX(Capacity!$Z$10:$AN$109,COLUMN(CU14),MATCH('Capacity Backing (Hide)'!$A202,Capacity!$Z$9:$AN$9,0))</f>
        <v>0</v>
      </c>
      <c r="CW202" cm="1">
        <f t="array" ref="CW202">INDEX(Capacity!$Z$10:$AN$109,COLUMN(CV14),MATCH('Capacity Backing (Hide)'!$A202,Capacity!$Z$9:$AN$9,0))</f>
        <v>0</v>
      </c>
    </row>
    <row r="203" spans="1:101" x14ac:dyDescent="0.35">
      <c r="A203" s="2" t="str" cm="1">
        <f t="array" ref="A203">INDEX('Data Validation (Hide)'!$B$2:$B$16,ROW(A15),1)</f>
        <v>Caseload 15</v>
      </c>
      <c r="B203" cm="1">
        <f t="array" ref="B203">INDEX(Capacity!$Z$10:$AN$109,COLUMN(A15),MATCH('Capacity Backing (Hide)'!$A203,Capacity!$Z$9:$AN$9,0))</f>
        <v>0</v>
      </c>
      <c r="C203" cm="1">
        <f t="array" ref="C203">INDEX(Capacity!$Z$10:$AN$109,COLUMN(B15),MATCH('Capacity Backing (Hide)'!$A203,Capacity!$Z$9:$AN$9,0))</f>
        <v>0</v>
      </c>
      <c r="D203" cm="1">
        <f t="array" ref="D203">INDEX(Capacity!$Z$10:$AN$109,COLUMN(C15),MATCH('Capacity Backing (Hide)'!$A203,Capacity!$Z$9:$AN$9,0))</f>
        <v>0</v>
      </c>
      <c r="E203" cm="1">
        <f t="array" ref="E203">INDEX(Capacity!$Z$10:$AN$109,COLUMN(D15),MATCH('Capacity Backing (Hide)'!$A203,Capacity!$Z$9:$AN$9,0))</f>
        <v>0</v>
      </c>
      <c r="F203" cm="1">
        <f t="array" ref="F203">INDEX(Capacity!$Z$10:$AN$109,COLUMN(E15),MATCH('Capacity Backing (Hide)'!$A203,Capacity!$Z$9:$AN$9,0))</f>
        <v>0</v>
      </c>
      <c r="G203" cm="1">
        <f t="array" ref="G203">INDEX(Capacity!$Z$10:$AN$109,COLUMN(F15),MATCH('Capacity Backing (Hide)'!$A203,Capacity!$Z$9:$AN$9,0))</f>
        <v>0</v>
      </c>
      <c r="H203" cm="1">
        <f t="array" ref="H203">INDEX(Capacity!$Z$10:$AN$109,COLUMN(G15),MATCH('Capacity Backing (Hide)'!$A203,Capacity!$Z$9:$AN$9,0))</f>
        <v>0</v>
      </c>
      <c r="I203" cm="1">
        <f t="array" ref="I203">INDEX(Capacity!$Z$10:$AN$109,COLUMN(H15),MATCH('Capacity Backing (Hide)'!$A203,Capacity!$Z$9:$AN$9,0))</f>
        <v>0</v>
      </c>
      <c r="J203" cm="1">
        <f t="array" ref="J203">INDEX(Capacity!$Z$10:$AN$109,COLUMN(I15),MATCH('Capacity Backing (Hide)'!$A203,Capacity!$Z$9:$AN$9,0))</f>
        <v>0</v>
      </c>
      <c r="K203" cm="1">
        <f t="array" ref="K203">INDEX(Capacity!$Z$10:$AN$109,COLUMN(J15),MATCH('Capacity Backing (Hide)'!$A203,Capacity!$Z$9:$AN$9,0))</f>
        <v>0</v>
      </c>
      <c r="L203" cm="1">
        <f t="array" ref="L203">INDEX(Capacity!$Z$10:$AN$109,COLUMN(K15),MATCH('Capacity Backing (Hide)'!$A203,Capacity!$Z$9:$AN$9,0))</f>
        <v>0</v>
      </c>
      <c r="M203" cm="1">
        <f t="array" ref="M203">INDEX(Capacity!$Z$10:$AN$109,COLUMN(L15),MATCH('Capacity Backing (Hide)'!$A203,Capacity!$Z$9:$AN$9,0))</f>
        <v>0</v>
      </c>
      <c r="N203" cm="1">
        <f t="array" ref="N203">INDEX(Capacity!$Z$10:$AN$109,COLUMN(M15),MATCH('Capacity Backing (Hide)'!$A203,Capacity!$Z$9:$AN$9,0))</f>
        <v>0</v>
      </c>
      <c r="O203" cm="1">
        <f t="array" ref="O203">INDEX(Capacity!$Z$10:$AN$109,COLUMN(N15),MATCH('Capacity Backing (Hide)'!$A203,Capacity!$Z$9:$AN$9,0))</f>
        <v>0</v>
      </c>
      <c r="P203" cm="1">
        <f t="array" ref="P203">INDEX(Capacity!$Z$10:$AN$109,COLUMN(O15),MATCH('Capacity Backing (Hide)'!$A203,Capacity!$Z$9:$AN$9,0))</f>
        <v>0</v>
      </c>
      <c r="Q203" cm="1">
        <f t="array" ref="Q203">INDEX(Capacity!$Z$10:$AN$109,COLUMN(P15),MATCH('Capacity Backing (Hide)'!$A203,Capacity!$Z$9:$AN$9,0))</f>
        <v>0</v>
      </c>
      <c r="R203" cm="1">
        <f t="array" ref="R203">INDEX(Capacity!$Z$10:$AN$109,COLUMN(Q15),MATCH('Capacity Backing (Hide)'!$A203,Capacity!$Z$9:$AN$9,0))</f>
        <v>0</v>
      </c>
      <c r="S203" cm="1">
        <f t="array" ref="S203">INDEX(Capacity!$Z$10:$AN$109,COLUMN(R15),MATCH('Capacity Backing (Hide)'!$A203,Capacity!$Z$9:$AN$9,0))</f>
        <v>0</v>
      </c>
      <c r="T203" cm="1">
        <f t="array" ref="T203">INDEX(Capacity!$Z$10:$AN$109,COLUMN(S15),MATCH('Capacity Backing (Hide)'!$A203,Capacity!$Z$9:$AN$9,0))</f>
        <v>0</v>
      </c>
      <c r="U203" cm="1">
        <f t="array" ref="U203">INDEX(Capacity!$Z$10:$AN$109,COLUMN(T15),MATCH('Capacity Backing (Hide)'!$A203,Capacity!$Z$9:$AN$9,0))</f>
        <v>0</v>
      </c>
      <c r="V203" cm="1">
        <f t="array" ref="V203">INDEX(Capacity!$Z$10:$AN$109,COLUMN(U15),MATCH('Capacity Backing (Hide)'!$A203,Capacity!$Z$9:$AN$9,0))</f>
        <v>0</v>
      </c>
      <c r="W203" cm="1">
        <f t="array" ref="W203">INDEX(Capacity!$Z$10:$AN$109,COLUMN(V15),MATCH('Capacity Backing (Hide)'!$A203,Capacity!$Z$9:$AN$9,0))</f>
        <v>0</v>
      </c>
      <c r="X203" cm="1">
        <f t="array" ref="X203">INDEX(Capacity!$Z$10:$AN$109,COLUMN(W15),MATCH('Capacity Backing (Hide)'!$A203,Capacity!$Z$9:$AN$9,0))</f>
        <v>0</v>
      </c>
      <c r="Y203" cm="1">
        <f t="array" ref="Y203">INDEX(Capacity!$Z$10:$AN$109,COLUMN(X15),MATCH('Capacity Backing (Hide)'!$A203,Capacity!$Z$9:$AN$9,0))</f>
        <v>0</v>
      </c>
      <c r="Z203" cm="1">
        <f t="array" ref="Z203">INDEX(Capacity!$Z$10:$AN$109,COLUMN(Y15),MATCH('Capacity Backing (Hide)'!$A203,Capacity!$Z$9:$AN$9,0))</f>
        <v>0</v>
      </c>
      <c r="AA203" cm="1">
        <f t="array" ref="AA203">INDEX(Capacity!$Z$10:$AN$109,COLUMN(Z15),MATCH('Capacity Backing (Hide)'!$A203,Capacity!$Z$9:$AN$9,0))</f>
        <v>0</v>
      </c>
      <c r="AB203" cm="1">
        <f t="array" ref="AB203">INDEX(Capacity!$Z$10:$AN$109,COLUMN(AA15),MATCH('Capacity Backing (Hide)'!$A203,Capacity!$Z$9:$AN$9,0))</f>
        <v>0</v>
      </c>
      <c r="AC203" cm="1">
        <f t="array" ref="AC203">INDEX(Capacity!$Z$10:$AN$109,COLUMN(AB15),MATCH('Capacity Backing (Hide)'!$A203,Capacity!$Z$9:$AN$9,0))</f>
        <v>0</v>
      </c>
      <c r="AD203" cm="1">
        <f t="array" ref="AD203">INDEX(Capacity!$Z$10:$AN$109,COLUMN(AC15),MATCH('Capacity Backing (Hide)'!$A203,Capacity!$Z$9:$AN$9,0))</f>
        <v>0</v>
      </c>
      <c r="AE203" cm="1">
        <f t="array" ref="AE203">INDEX(Capacity!$Z$10:$AN$109,COLUMN(AD15),MATCH('Capacity Backing (Hide)'!$A203,Capacity!$Z$9:$AN$9,0))</f>
        <v>0</v>
      </c>
      <c r="AF203" cm="1">
        <f t="array" ref="AF203">INDEX(Capacity!$Z$10:$AN$109,COLUMN(AE15),MATCH('Capacity Backing (Hide)'!$A203,Capacity!$Z$9:$AN$9,0))</f>
        <v>0</v>
      </c>
      <c r="AG203" cm="1">
        <f t="array" ref="AG203">INDEX(Capacity!$Z$10:$AN$109,COLUMN(AF15),MATCH('Capacity Backing (Hide)'!$A203,Capacity!$Z$9:$AN$9,0))</f>
        <v>0</v>
      </c>
      <c r="AH203" cm="1">
        <f t="array" ref="AH203">INDEX(Capacity!$Z$10:$AN$109,COLUMN(AG15),MATCH('Capacity Backing (Hide)'!$A203,Capacity!$Z$9:$AN$9,0))</f>
        <v>0</v>
      </c>
      <c r="AI203" cm="1">
        <f t="array" ref="AI203">INDEX(Capacity!$Z$10:$AN$109,COLUMN(AH15),MATCH('Capacity Backing (Hide)'!$A203,Capacity!$Z$9:$AN$9,0))</f>
        <v>0</v>
      </c>
      <c r="AJ203" cm="1">
        <f t="array" ref="AJ203">INDEX(Capacity!$Z$10:$AN$109,COLUMN(AI15),MATCH('Capacity Backing (Hide)'!$A203,Capacity!$Z$9:$AN$9,0))</f>
        <v>0</v>
      </c>
      <c r="AK203" cm="1">
        <f t="array" ref="AK203">INDEX(Capacity!$Z$10:$AN$109,COLUMN(AJ15),MATCH('Capacity Backing (Hide)'!$A203,Capacity!$Z$9:$AN$9,0))</f>
        <v>0</v>
      </c>
      <c r="AL203" cm="1">
        <f t="array" ref="AL203">INDEX(Capacity!$Z$10:$AN$109,COLUMN(AK15),MATCH('Capacity Backing (Hide)'!$A203,Capacity!$Z$9:$AN$9,0))</f>
        <v>0</v>
      </c>
      <c r="AM203" cm="1">
        <f t="array" ref="AM203">INDEX(Capacity!$Z$10:$AN$109,COLUMN(AL15),MATCH('Capacity Backing (Hide)'!$A203,Capacity!$Z$9:$AN$9,0))</f>
        <v>0</v>
      </c>
      <c r="AN203" cm="1">
        <f t="array" ref="AN203">INDEX(Capacity!$Z$10:$AN$109,COLUMN(AM15),MATCH('Capacity Backing (Hide)'!$A203,Capacity!$Z$9:$AN$9,0))</f>
        <v>0</v>
      </c>
      <c r="AO203" cm="1">
        <f t="array" ref="AO203">INDEX(Capacity!$Z$10:$AN$109,COLUMN(AN15),MATCH('Capacity Backing (Hide)'!$A203,Capacity!$Z$9:$AN$9,0))</f>
        <v>0</v>
      </c>
      <c r="AP203" cm="1">
        <f t="array" ref="AP203">INDEX(Capacity!$Z$10:$AN$109,COLUMN(AO15),MATCH('Capacity Backing (Hide)'!$A203,Capacity!$Z$9:$AN$9,0))</f>
        <v>0</v>
      </c>
      <c r="AQ203" cm="1">
        <f t="array" ref="AQ203">INDEX(Capacity!$Z$10:$AN$109,COLUMN(AP15),MATCH('Capacity Backing (Hide)'!$A203,Capacity!$Z$9:$AN$9,0))</f>
        <v>0</v>
      </c>
      <c r="AR203" cm="1">
        <f t="array" ref="AR203">INDEX(Capacity!$Z$10:$AN$109,COLUMN(AQ15),MATCH('Capacity Backing (Hide)'!$A203,Capacity!$Z$9:$AN$9,0))</f>
        <v>0</v>
      </c>
      <c r="AS203" cm="1">
        <f t="array" ref="AS203">INDEX(Capacity!$Z$10:$AN$109,COLUMN(AR15),MATCH('Capacity Backing (Hide)'!$A203,Capacity!$Z$9:$AN$9,0))</f>
        <v>0</v>
      </c>
      <c r="AT203" cm="1">
        <f t="array" ref="AT203">INDEX(Capacity!$Z$10:$AN$109,COLUMN(AS15),MATCH('Capacity Backing (Hide)'!$A203,Capacity!$Z$9:$AN$9,0))</f>
        <v>0</v>
      </c>
      <c r="AU203" cm="1">
        <f t="array" ref="AU203">INDEX(Capacity!$Z$10:$AN$109,COLUMN(AT15),MATCH('Capacity Backing (Hide)'!$A203,Capacity!$Z$9:$AN$9,0))</f>
        <v>0</v>
      </c>
      <c r="AV203" cm="1">
        <f t="array" ref="AV203">INDEX(Capacity!$Z$10:$AN$109,COLUMN(AU15),MATCH('Capacity Backing (Hide)'!$A203,Capacity!$Z$9:$AN$9,0))</f>
        <v>0</v>
      </c>
      <c r="AW203" cm="1">
        <f t="array" ref="AW203">INDEX(Capacity!$Z$10:$AN$109,COLUMN(AV15),MATCH('Capacity Backing (Hide)'!$A203,Capacity!$Z$9:$AN$9,0))</f>
        <v>0</v>
      </c>
      <c r="AX203" cm="1">
        <f t="array" ref="AX203">INDEX(Capacity!$Z$10:$AN$109,COLUMN(AW15),MATCH('Capacity Backing (Hide)'!$A203,Capacity!$Z$9:$AN$9,0))</f>
        <v>0</v>
      </c>
      <c r="AY203" cm="1">
        <f t="array" ref="AY203">INDEX(Capacity!$Z$10:$AN$109,COLUMN(AX15),MATCH('Capacity Backing (Hide)'!$A203,Capacity!$Z$9:$AN$9,0))</f>
        <v>0</v>
      </c>
      <c r="AZ203" cm="1">
        <f t="array" ref="AZ203">INDEX(Capacity!$Z$10:$AN$109,COLUMN(AY15),MATCH('Capacity Backing (Hide)'!$A203,Capacity!$Z$9:$AN$9,0))</f>
        <v>0</v>
      </c>
      <c r="BA203" cm="1">
        <f t="array" ref="BA203">INDEX(Capacity!$Z$10:$AN$109,COLUMN(AZ15),MATCH('Capacity Backing (Hide)'!$A203,Capacity!$Z$9:$AN$9,0))</f>
        <v>0</v>
      </c>
      <c r="BB203" cm="1">
        <f t="array" ref="BB203">INDEX(Capacity!$Z$10:$AN$109,COLUMN(BA15),MATCH('Capacity Backing (Hide)'!$A203,Capacity!$Z$9:$AN$9,0))</f>
        <v>0</v>
      </c>
      <c r="BC203" cm="1">
        <f t="array" ref="BC203">INDEX(Capacity!$Z$10:$AN$109,COLUMN(BB15),MATCH('Capacity Backing (Hide)'!$A203,Capacity!$Z$9:$AN$9,0))</f>
        <v>0</v>
      </c>
      <c r="BD203" cm="1">
        <f t="array" ref="BD203">INDEX(Capacity!$Z$10:$AN$109,COLUMN(BC15),MATCH('Capacity Backing (Hide)'!$A203,Capacity!$Z$9:$AN$9,0))</f>
        <v>0</v>
      </c>
      <c r="BE203" cm="1">
        <f t="array" ref="BE203">INDEX(Capacity!$Z$10:$AN$109,COLUMN(BD15),MATCH('Capacity Backing (Hide)'!$A203,Capacity!$Z$9:$AN$9,0))</f>
        <v>0</v>
      </c>
      <c r="BF203" cm="1">
        <f t="array" ref="BF203">INDEX(Capacity!$Z$10:$AN$109,COLUMN(BE15),MATCH('Capacity Backing (Hide)'!$A203,Capacity!$Z$9:$AN$9,0))</f>
        <v>0</v>
      </c>
      <c r="BG203" cm="1">
        <f t="array" ref="BG203">INDEX(Capacity!$Z$10:$AN$109,COLUMN(BF15),MATCH('Capacity Backing (Hide)'!$A203,Capacity!$Z$9:$AN$9,0))</f>
        <v>0</v>
      </c>
      <c r="BH203" cm="1">
        <f t="array" ref="BH203">INDEX(Capacity!$Z$10:$AN$109,COLUMN(BG15),MATCH('Capacity Backing (Hide)'!$A203,Capacity!$Z$9:$AN$9,0))</f>
        <v>0</v>
      </c>
      <c r="BI203" cm="1">
        <f t="array" ref="BI203">INDEX(Capacity!$Z$10:$AN$109,COLUMN(BH15),MATCH('Capacity Backing (Hide)'!$A203,Capacity!$Z$9:$AN$9,0))</f>
        <v>0</v>
      </c>
      <c r="BJ203" cm="1">
        <f t="array" ref="BJ203">INDEX(Capacity!$Z$10:$AN$109,COLUMN(BI15),MATCH('Capacity Backing (Hide)'!$A203,Capacity!$Z$9:$AN$9,0))</f>
        <v>0</v>
      </c>
      <c r="BK203" cm="1">
        <f t="array" ref="BK203">INDEX(Capacity!$Z$10:$AN$109,COLUMN(BJ15),MATCH('Capacity Backing (Hide)'!$A203,Capacity!$Z$9:$AN$9,0))</f>
        <v>0</v>
      </c>
      <c r="BL203" cm="1">
        <f t="array" ref="BL203">INDEX(Capacity!$Z$10:$AN$109,COLUMN(BK15),MATCH('Capacity Backing (Hide)'!$A203,Capacity!$Z$9:$AN$9,0))</f>
        <v>0</v>
      </c>
      <c r="BM203" cm="1">
        <f t="array" ref="BM203">INDEX(Capacity!$Z$10:$AN$109,COLUMN(BL15),MATCH('Capacity Backing (Hide)'!$A203,Capacity!$Z$9:$AN$9,0))</f>
        <v>0</v>
      </c>
      <c r="BN203" cm="1">
        <f t="array" ref="BN203">INDEX(Capacity!$Z$10:$AN$109,COLUMN(BM15),MATCH('Capacity Backing (Hide)'!$A203,Capacity!$Z$9:$AN$9,0))</f>
        <v>0</v>
      </c>
      <c r="BO203" cm="1">
        <f t="array" ref="BO203">INDEX(Capacity!$Z$10:$AN$109,COLUMN(BN15),MATCH('Capacity Backing (Hide)'!$A203,Capacity!$Z$9:$AN$9,0))</f>
        <v>0</v>
      </c>
      <c r="BP203" cm="1">
        <f t="array" ref="BP203">INDEX(Capacity!$Z$10:$AN$109,COLUMN(BO15),MATCH('Capacity Backing (Hide)'!$A203,Capacity!$Z$9:$AN$9,0))</f>
        <v>0</v>
      </c>
      <c r="BQ203" cm="1">
        <f t="array" ref="BQ203">INDEX(Capacity!$Z$10:$AN$109,COLUMN(BP15),MATCH('Capacity Backing (Hide)'!$A203,Capacity!$Z$9:$AN$9,0))</f>
        <v>0</v>
      </c>
      <c r="BR203" cm="1">
        <f t="array" ref="BR203">INDEX(Capacity!$Z$10:$AN$109,COLUMN(BQ15),MATCH('Capacity Backing (Hide)'!$A203,Capacity!$Z$9:$AN$9,0))</f>
        <v>0</v>
      </c>
      <c r="BS203" cm="1">
        <f t="array" ref="BS203">INDEX(Capacity!$Z$10:$AN$109,COLUMN(BR15),MATCH('Capacity Backing (Hide)'!$A203,Capacity!$Z$9:$AN$9,0))</f>
        <v>0</v>
      </c>
      <c r="BT203" cm="1">
        <f t="array" ref="BT203">INDEX(Capacity!$Z$10:$AN$109,COLUMN(BS15),MATCH('Capacity Backing (Hide)'!$A203,Capacity!$Z$9:$AN$9,0))</f>
        <v>0</v>
      </c>
      <c r="BU203" cm="1">
        <f t="array" ref="BU203">INDEX(Capacity!$Z$10:$AN$109,COLUMN(BT15),MATCH('Capacity Backing (Hide)'!$A203,Capacity!$Z$9:$AN$9,0))</f>
        <v>0</v>
      </c>
      <c r="BV203" cm="1">
        <f t="array" ref="BV203">INDEX(Capacity!$Z$10:$AN$109,COLUMN(BU15),MATCH('Capacity Backing (Hide)'!$A203,Capacity!$Z$9:$AN$9,0))</f>
        <v>0</v>
      </c>
      <c r="BW203" cm="1">
        <f t="array" ref="BW203">INDEX(Capacity!$Z$10:$AN$109,COLUMN(BV15),MATCH('Capacity Backing (Hide)'!$A203,Capacity!$Z$9:$AN$9,0))</f>
        <v>0</v>
      </c>
      <c r="BX203" cm="1">
        <f t="array" ref="BX203">INDEX(Capacity!$Z$10:$AN$109,COLUMN(BW15),MATCH('Capacity Backing (Hide)'!$A203,Capacity!$Z$9:$AN$9,0))</f>
        <v>0</v>
      </c>
      <c r="BY203" cm="1">
        <f t="array" ref="BY203">INDEX(Capacity!$Z$10:$AN$109,COLUMN(BX15),MATCH('Capacity Backing (Hide)'!$A203,Capacity!$Z$9:$AN$9,0))</f>
        <v>0</v>
      </c>
      <c r="BZ203" cm="1">
        <f t="array" ref="BZ203">INDEX(Capacity!$Z$10:$AN$109,COLUMN(BY15),MATCH('Capacity Backing (Hide)'!$A203,Capacity!$Z$9:$AN$9,0))</f>
        <v>0</v>
      </c>
      <c r="CA203" cm="1">
        <f t="array" ref="CA203">INDEX(Capacity!$Z$10:$AN$109,COLUMN(BZ15),MATCH('Capacity Backing (Hide)'!$A203,Capacity!$Z$9:$AN$9,0))</f>
        <v>0</v>
      </c>
      <c r="CB203" cm="1">
        <f t="array" ref="CB203">INDEX(Capacity!$Z$10:$AN$109,COLUMN(CA15),MATCH('Capacity Backing (Hide)'!$A203,Capacity!$Z$9:$AN$9,0))</f>
        <v>0</v>
      </c>
      <c r="CC203" cm="1">
        <f t="array" ref="CC203">INDEX(Capacity!$Z$10:$AN$109,COLUMN(CB15),MATCH('Capacity Backing (Hide)'!$A203,Capacity!$Z$9:$AN$9,0))</f>
        <v>0</v>
      </c>
      <c r="CD203" cm="1">
        <f t="array" ref="CD203">INDEX(Capacity!$Z$10:$AN$109,COLUMN(CC15),MATCH('Capacity Backing (Hide)'!$A203,Capacity!$Z$9:$AN$9,0))</f>
        <v>0</v>
      </c>
      <c r="CE203" cm="1">
        <f t="array" ref="CE203">INDEX(Capacity!$Z$10:$AN$109,COLUMN(CD15),MATCH('Capacity Backing (Hide)'!$A203,Capacity!$Z$9:$AN$9,0))</f>
        <v>0</v>
      </c>
      <c r="CF203" cm="1">
        <f t="array" ref="CF203">INDEX(Capacity!$Z$10:$AN$109,COLUMN(CE15),MATCH('Capacity Backing (Hide)'!$A203,Capacity!$Z$9:$AN$9,0))</f>
        <v>0</v>
      </c>
      <c r="CG203" cm="1">
        <f t="array" ref="CG203">INDEX(Capacity!$Z$10:$AN$109,COLUMN(CF15),MATCH('Capacity Backing (Hide)'!$A203,Capacity!$Z$9:$AN$9,0))</f>
        <v>0</v>
      </c>
      <c r="CH203" cm="1">
        <f t="array" ref="CH203">INDEX(Capacity!$Z$10:$AN$109,COLUMN(CG15),MATCH('Capacity Backing (Hide)'!$A203,Capacity!$Z$9:$AN$9,0))</f>
        <v>0</v>
      </c>
      <c r="CI203" cm="1">
        <f t="array" ref="CI203">INDEX(Capacity!$Z$10:$AN$109,COLUMN(CH15),MATCH('Capacity Backing (Hide)'!$A203,Capacity!$Z$9:$AN$9,0))</f>
        <v>0</v>
      </c>
      <c r="CJ203" cm="1">
        <f t="array" ref="CJ203">INDEX(Capacity!$Z$10:$AN$109,COLUMN(CI15),MATCH('Capacity Backing (Hide)'!$A203,Capacity!$Z$9:$AN$9,0))</f>
        <v>0</v>
      </c>
      <c r="CK203" cm="1">
        <f t="array" ref="CK203">INDEX(Capacity!$Z$10:$AN$109,COLUMN(CJ15),MATCH('Capacity Backing (Hide)'!$A203,Capacity!$Z$9:$AN$9,0))</f>
        <v>0</v>
      </c>
      <c r="CL203" cm="1">
        <f t="array" ref="CL203">INDEX(Capacity!$Z$10:$AN$109,COLUMN(CK15),MATCH('Capacity Backing (Hide)'!$A203,Capacity!$Z$9:$AN$9,0))</f>
        <v>0</v>
      </c>
      <c r="CM203" cm="1">
        <f t="array" ref="CM203">INDEX(Capacity!$Z$10:$AN$109,COLUMN(CL15),MATCH('Capacity Backing (Hide)'!$A203,Capacity!$Z$9:$AN$9,0))</f>
        <v>0</v>
      </c>
      <c r="CN203" cm="1">
        <f t="array" ref="CN203">INDEX(Capacity!$Z$10:$AN$109,COLUMN(CM15),MATCH('Capacity Backing (Hide)'!$A203,Capacity!$Z$9:$AN$9,0))</f>
        <v>0</v>
      </c>
      <c r="CO203" cm="1">
        <f t="array" ref="CO203">INDEX(Capacity!$Z$10:$AN$109,COLUMN(CN15),MATCH('Capacity Backing (Hide)'!$A203,Capacity!$Z$9:$AN$9,0))</f>
        <v>0</v>
      </c>
      <c r="CP203" cm="1">
        <f t="array" ref="CP203">INDEX(Capacity!$Z$10:$AN$109,COLUMN(CO15),MATCH('Capacity Backing (Hide)'!$A203,Capacity!$Z$9:$AN$9,0))</f>
        <v>0</v>
      </c>
      <c r="CQ203" cm="1">
        <f t="array" ref="CQ203">INDEX(Capacity!$Z$10:$AN$109,COLUMN(CP15),MATCH('Capacity Backing (Hide)'!$A203,Capacity!$Z$9:$AN$9,0))</f>
        <v>0</v>
      </c>
      <c r="CR203" cm="1">
        <f t="array" ref="CR203">INDEX(Capacity!$Z$10:$AN$109,COLUMN(CQ15),MATCH('Capacity Backing (Hide)'!$A203,Capacity!$Z$9:$AN$9,0))</f>
        <v>0</v>
      </c>
      <c r="CS203" cm="1">
        <f t="array" ref="CS203">INDEX(Capacity!$Z$10:$AN$109,COLUMN(CR15),MATCH('Capacity Backing (Hide)'!$A203,Capacity!$Z$9:$AN$9,0))</f>
        <v>0</v>
      </c>
      <c r="CT203" cm="1">
        <f t="array" ref="CT203">INDEX(Capacity!$Z$10:$AN$109,COLUMN(CS15),MATCH('Capacity Backing (Hide)'!$A203,Capacity!$Z$9:$AN$9,0))</f>
        <v>0</v>
      </c>
      <c r="CU203" cm="1">
        <f t="array" ref="CU203">INDEX(Capacity!$Z$10:$AN$109,COLUMN(CT15),MATCH('Capacity Backing (Hide)'!$A203,Capacity!$Z$9:$AN$9,0))</f>
        <v>0</v>
      </c>
      <c r="CV203" cm="1">
        <f t="array" ref="CV203">INDEX(Capacity!$Z$10:$AN$109,COLUMN(CU15),MATCH('Capacity Backing (Hide)'!$A203,Capacity!$Z$9:$AN$9,0))</f>
        <v>0</v>
      </c>
      <c r="CW203" cm="1">
        <f t="array" ref="CW203">INDEX(Capacity!$Z$10:$AN$109,COLUMN(CV15),MATCH('Capacity Backing (Hide)'!$A203,Capacity!$Z$9:$AN$9,0))</f>
        <v>0</v>
      </c>
    </row>
    <row r="204" spans="1:101" x14ac:dyDescent="0.35">
      <c r="A204" s="2"/>
    </row>
    <row r="205" spans="1:101" x14ac:dyDescent="0.35">
      <c r="A205" t="s">
        <v>49</v>
      </c>
      <c r="B205" s="2" cm="1">
        <f t="array" aca="1" ref="B205" ca="1">INDEX($A$5:$A$56,COLUMN(A1),1)</f>
        <v>44228</v>
      </c>
      <c r="C205" s="2" cm="1">
        <f t="array" aca="1" ref="C205" ca="1">INDEX($A$5:$A$56,COLUMN(B1),1)</f>
        <v>44235</v>
      </c>
      <c r="D205" s="2" cm="1">
        <f t="array" aca="1" ref="D205" ca="1">INDEX($A$5:$A$56,COLUMN(C1),1)</f>
        <v>44242</v>
      </c>
      <c r="E205" s="2" cm="1">
        <f t="array" aca="1" ref="E205" ca="1">INDEX($A$5:$A$56,COLUMN(D1),1)</f>
        <v>44249</v>
      </c>
      <c r="F205" s="2" cm="1">
        <f t="array" aca="1" ref="F205" ca="1">INDEX($A$5:$A$56,COLUMN(E1),1)</f>
        <v>44256</v>
      </c>
      <c r="G205" s="2" cm="1">
        <f t="array" aca="1" ref="G205" ca="1">INDEX($A$5:$A$56,COLUMN(F1),1)</f>
        <v>44263</v>
      </c>
      <c r="H205" s="2" cm="1">
        <f t="array" aca="1" ref="H205" ca="1">INDEX($A$5:$A$56,COLUMN(G1),1)</f>
        <v>44270</v>
      </c>
      <c r="I205" s="2" cm="1">
        <f t="array" aca="1" ref="I205" ca="1">INDEX($A$5:$A$56,COLUMN(H1),1)</f>
        <v>44277</v>
      </c>
      <c r="J205" s="2" cm="1">
        <f t="array" aca="1" ref="J205" ca="1">INDEX($A$5:$A$56,COLUMN(I1),1)</f>
        <v>44284</v>
      </c>
      <c r="K205" s="2" cm="1">
        <f t="array" aca="1" ref="K205" ca="1">INDEX($A$5:$A$56,COLUMN(J1),1)</f>
        <v>44291</v>
      </c>
      <c r="L205" s="2" cm="1">
        <f t="array" aca="1" ref="L205" ca="1">INDEX($A$5:$A$56,COLUMN(K1),1)</f>
        <v>44298</v>
      </c>
      <c r="M205" s="2" cm="1">
        <f t="array" aca="1" ref="M205" ca="1">INDEX($A$5:$A$56,COLUMN(L1),1)</f>
        <v>44305</v>
      </c>
      <c r="N205" s="2" cm="1">
        <f t="array" aca="1" ref="N205" ca="1">INDEX($A$5:$A$56,COLUMN(M1),1)</f>
        <v>44312</v>
      </c>
      <c r="O205" s="2" cm="1">
        <f t="array" aca="1" ref="O205" ca="1">INDEX($A$5:$A$56,COLUMN(N1),1)</f>
        <v>44319</v>
      </c>
      <c r="P205" s="2" cm="1">
        <f t="array" aca="1" ref="P205" ca="1">INDEX($A$5:$A$56,COLUMN(O1),1)</f>
        <v>44326</v>
      </c>
      <c r="Q205" s="2" cm="1">
        <f t="array" aca="1" ref="Q205" ca="1">INDEX($A$5:$A$56,COLUMN(P1),1)</f>
        <v>44333</v>
      </c>
      <c r="R205" s="2" cm="1">
        <f t="array" aca="1" ref="R205" ca="1">INDEX($A$5:$A$56,COLUMN(Q1),1)</f>
        <v>44340</v>
      </c>
      <c r="S205" s="2" cm="1">
        <f t="array" aca="1" ref="S205" ca="1">INDEX($A$5:$A$56,COLUMN(R1),1)</f>
        <v>44347</v>
      </c>
      <c r="T205" s="2" cm="1">
        <f t="array" aca="1" ref="T205" ca="1">INDEX($A$5:$A$56,COLUMN(S1),1)</f>
        <v>44354</v>
      </c>
      <c r="U205" s="2" cm="1">
        <f t="array" aca="1" ref="U205" ca="1">INDEX($A$5:$A$56,COLUMN(T1),1)</f>
        <v>44361</v>
      </c>
      <c r="V205" s="2" cm="1">
        <f t="array" aca="1" ref="V205" ca="1">INDEX($A$5:$A$56,COLUMN(U1),1)</f>
        <v>44368</v>
      </c>
      <c r="W205" s="2" cm="1">
        <f t="array" aca="1" ref="W205" ca="1">INDEX($A$5:$A$56,COLUMN(V1),1)</f>
        <v>44375</v>
      </c>
      <c r="X205" s="2" cm="1">
        <f t="array" aca="1" ref="X205" ca="1">INDEX($A$5:$A$56,COLUMN(W1),1)</f>
        <v>44382</v>
      </c>
      <c r="Y205" s="2" cm="1">
        <f t="array" aca="1" ref="Y205" ca="1">INDEX($A$5:$A$56,COLUMN(X1),1)</f>
        <v>44389</v>
      </c>
      <c r="Z205" s="2" cm="1">
        <f t="array" aca="1" ref="Z205" ca="1">INDEX($A$5:$A$56,COLUMN(Y1),1)</f>
        <v>44396</v>
      </c>
      <c r="AA205" s="2" cm="1">
        <f t="array" aca="1" ref="AA205" ca="1">INDEX($A$5:$A$56,COLUMN(Z1),1)</f>
        <v>44403</v>
      </c>
      <c r="AB205" s="2" cm="1">
        <f t="array" aca="1" ref="AB205" ca="1">INDEX($A$5:$A$56,COLUMN(AA1),1)</f>
        <v>44410</v>
      </c>
      <c r="AC205" s="2" cm="1">
        <f t="array" aca="1" ref="AC205" ca="1">INDEX($A$5:$A$56,COLUMN(AB1),1)</f>
        <v>44417</v>
      </c>
      <c r="AD205" s="2" cm="1">
        <f t="array" aca="1" ref="AD205" ca="1">INDEX($A$5:$A$56,COLUMN(AC1),1)</f>
        <v>44424</v>
      </c>
      <c r="AE205" s="2" cm="1">
        <f t="array" aca="1" ref="AE205" ca="1">INDEX($A$5:$A$56,COLUMN(AD1),1)</f>
        <v>44431</v>
      </c>
      <c r="AF205" s="2" cm="1">
        <f t="array" aca="1" ref="AF205" ca="1">INDEX($A$5:$A$56,COLUMN(AE1),1)</f>
        <v>44438</v>
      </c>
      <c r="AG205" s="2" cm="1">
        <f t="array" aca="1" ref="AG205" ca="1">INDEX($A$5:$A$56,COLUMN(AF1),1)</f>
        <v>44445</v>
      </c>
      <c r="AH205" s="2" cm="1">
        <f t="array" aca="1" ref="AH205" ca="1">INDEX($A$5:$A$56,COLUMN(AG1),1)</f>
        <v>44452</v>
      </c>
      <c r="AI205" s="2" cm="1">
        <f t="array" aca="1" ref="AI205" ca="1">INDEX($A$5:$A$56,COLUMN(AH1),1)</f>
        <v>44459</v>
      </c>
      <c r="AJ205" s="2" cm="1">
        <f t="array" aca="1" ref="AJ205" ca="1">INDEX($A$5:$A$56,COLUMN(AI1),1)</f>
        <v>44466</v>
      </c>
      <c r="AK205" s="2" cm="1">
        <f t="array" aca="1" ref="AK205" ca="1">INDEX($A$5:$A$56,COLUMN(AJ1),1)</f>
        <v>44473</v>
      </c>
      <c r="AL205" s="2" cm="1">
        <f t="array" aca="1" ref="AL205" ca="1">INDEX($A$5:$A$56,COLUMN(AK1),1)</f>
        <v>44480</v>
      </c>
      <c r="AM205" s="2" cm="1">
        <f t="array" aca="1" ref="AM205" ca="1">INDEX($A$5:$A$56,COLUMN(AL1),1)</f>
        <v>44487</v>
      </c>
      <c r="AN205" s="2" cm="1">
        <f t="array" aca="1" ref="AN205" ca="1">INDEX($A$5:$A$56,COLUMN(AM1),1)</f>
        <v>44494</v>
      </c>
      <c r="AO205" s="2" cm="1">
        <f t="array" aca="1" ref="AO205" ca="1">INDEX($A$5:$A$56,COLUMN(AN1),1)</f>
        <v>44501</v>
      </c>
      <c r="AP205" s="2" cm="1">
        <f t="array" aca="1" ref="AP205" ca="1">INDEX($A$5:$A$56,COLUMN(AO1),1)</f>
        <v>44508</v>
      </c>
      <c r="AQ205" s="2" cm="1">
        <f t="array" aca="1" ref="AQ205" ca="1">INDEX($A$5:$A$56,COLUMN(AP1),1)</f>
        <v>44515</v>
      </c>
      <c r="AR205" s="2" cm="1">
        <f t="array" aca="1" ref="AR205" ca="1">INDEX($A$5:$A$56,COLUMN(AQ1),1)</f>
        <v>44522</v>
      </c>
      <c r="AS205" s="2" cm="1">
        <f t="array" aca="1" ref="AS205" ca="1">INDEX($A$5:$A$56,COLUMN(AR1),1)</f>
        <v>44529</v>
      </c>
      <c r="AT205" s="2" cm="1">
        <f t="array" aca="1" ref="AT205" ca="1">INDEX($A$5:$A$56,COLUMN(AS1),1)</f>
        <v>44536</v>
      </c>
      <c r="AU205" s="2" cm="1">
        <f t="array" aca="1" ref="AU205" ca="1">INDEX($A$5:$A$56,COLUMN(AT1),1)</f>
        <v>44543</v>
      </c>
      <c r="AV205" s="2" cm="1">
        <f t="array" aca="1" ref="AV205" ca="1">INDEX($A$5:$A$56,COLUMN(AU1),1)</f>
        <v>44550</v>
      </c>
      <c r="AW205" s="2" cm="1">
        <f t="array" aca="1" ref="AW205" ca="1">INDEX($A$5:$A$56,COLUMN(AV1),1)</f>
        <v>44557</v>
      </c>
      <c r="AX205" s="2" cm="1">
        <f t="array" aca="1" ref="AX205" ca="1">INDEX($A$5:$A$56,COLUMN(AW1),1)</f>
        <v>44564</v>
      </c>
      <c r="AY205" s="2" cm="1">
        <f t="array" aca="1" ref="AY205" ca="1">INDEX($A$5:$A$56,COLUMN(AX1),1)</f>
        <v>44571</v>
      </c>
      <c r="AZ205" s="2" cm="1">
        <f t="array" aca="1" ref="AZ205" ca="1">INDEX($A$5:$A$56,COLUMN(AY1),1)</f>
        <v>44578</v>
      </c>
      <c r="BA205" s="2" cm="1">
        <f t="array" aca="1" ref="BA205" ca="1">INDEX($A$5:$A$56,COLUMN(AZ1),1)</f>
        <v>44585</v>
      </c>
      <c r="BC205" t="s">
        <v>121</v>
      </c>
    </row>
    <row r="206" spans="1:101" x14ac:dyDescent="0.35">
      <c r="A206" s="2" t="str" cm="1">
        <f t="array" ref="A206">INDEX('Data Validation (Hide)'!$B$2:$B$16,ROW(A1),1)</f>
        <v>Caseload 1</v>
      </c>
      <c r="B206">
        <f ca="1">IFERROR(SUMIFS(INDEX($B$135:$CW$186,MATCH(B$205,$A$135:$A$186,0),1):INDEX($B$135:$CW$186,MATCH(B$205,$A$135:$A$186,0),100),$B189:$CW189,"="&amp;"x",$B$133:$CW$133,"="&amp;"N"),0)</f>
        <v>0</v>
      </c>
      <c r="C206">
        <f ca="1">IFERROR(SUMIFS(INDEX($B$135:$CW$186,MATCH(C$205,$A$135:$A$186,0),1):INDEX($B$135:$CW$186,MATCH(C$205,$A$135:$A$186,0),100),$B189:$CW189,"="&amp;"x",$B$133:$CW$133,"="&amp;"N"),0)</f>
        <v>0</v>
      </c>
      <c r="D206">
        <f ca="1">IFERROR(SUMIFS(INDEX($B$135:$CW$186,MATCH(D$205,$A$135:$A$186,0),1):INDEX($B$135:$CW$186,MATCH(D$205,$A$135:$A$186,0),100),$B189:$CW189,"="&amp;"x",$B$133:$CW$133,"="&amp;"N"),0)</f>
        <v>0</v>
      </c>
      <c r="E206">
        <f ca="1">IFERROR(SUMIFS(INDEX($B$135:$CW$186,MATCH(E$205,$A$135:$A$186,0),1):INDEX($B$135:$CW$186,MATCH(E$205,$A$135:$A$186,0),100),$B189:$CW189,"="&amp;"x",$B$133:$CW$133,"="&amp;"N"),0)</f>
        <v>0</v>
      </c>
      <c r="F206">
        <f ca="1">IFERROR(SUMIFS(INDEX($B$135:$CW$186,MATCH(F$205,$A$135:$A$186,0),1):INDEX($B$135:$CW$186,MATCH(F$205,$A$135:$A$186,0),100),$B189:$CW189,"="&amp;"x",$B$133:$CW$133,"="&amp;"N"),0)</f>
        <v>0</v>
      </c>
      <c r="G206">
        <f ca="1">IFERROR(SUMIFS(INDEX($B$135:$CW$186,MATCH(G$205,$A$135:$A$186,0),1):INDEX($B$135:$CW$186,MATCH(G$205,$A$135:$A$186,0),100),$B189:$CW189,"="&amp;"x",$B$133:$CW$133,"="&amp;"N"),0)</f>
        <v>0</v>
      </c>
      <c r="H206">
        <f ca="1">IFERROR(SUMIFS(INDEX($B$135:$CW$186,MATCH(H$205,$A$135:$A$186,0),1):INDEX($B$135:$CW$186,MATCH(H$205,$A$135:$A$186,0),100),$B189:$CW189,"="&amp;"x",$B$133:$CW$133,"="&amp;"N"),0)</f>
        <v>0</v>
      </c>
      <c r="I206">
        <f ca="1">IFERROR(SUMIFS(INDEX($B$135:$CW$186,MATCH(I$205,$A$135:$A$186,0),1):INDEX($B$135:$CW$186,MATCH(I$205,$A$135:$A$186,0),100),$B189:$CW189,"="&amp;"x",$B$133:$CW$133,"="&amp;"N"),0)</f>
        <v>0</v>
      </c>
      <c r="J206">
        <f ca="1">IFERROR(SUMIFS(INDEX($B$135:$CW$186,MATCH(J$205,$A$135:$A$186,0),1):INDEX($B$135:$CW$186,MATCH(J$205,$A$135:$A$186,0),100),$B189:$CW189,"="&amp;"x",$B$133:$CW$133,"="&amp;"N"),0)</f>
        <v>0</v>
      </c>
      <c r="K206">
        <f ca="1">IFERROR(SUMIFS(INDEX($B$135:$CW$186,MATCH(K$205,$A$135:$A$186,0),1):INDEX($B$135:$CW$186,MATCH(K$205,$A$135:$A$186,0),100),$B189:$CW189,"="&amp;"x",$B$133:$CW$133,"="&amp;"N"),0)</f>
        <v>0</v>
      </c>
      <c r="L206">
        <f ca="1">IFERROR(SUMIFS(INDEX($B$135:$CW$186,MATCH(L$205,$A$135:$A$186,0),1):INDEX($B$135:$CW$186,MATCH(L$205,$A$135:$A$186,0),100),$B189:$CW189,"="&amp;"x",$B$133:$CW$133,"="&amp;"N"),0)</f>
        <v>0</v>
      </c>
      <c r="M206">
        <f ca="1">IFERROR(SUMIFS(INDEX($B$135:$CW$186,MATCH(M$205,$A$135:$A$186,0),1):INDEX($B$135:$CW$186,MATCH(M$205,$A$135:$A$186,0),100),$B189:$CW189,"="&amp;"x",$B$133:$CW$133,"="&amp;"N"),0)</f>
        <v>0</v>
      </c>
      <c r="N206">
        <f ca="1">IFERROR(SUMIFS(INDEX($B$135:$CW$186,MATCH(N$205,$A$135:$A$186,0),1):INDEX($B$135:$CW$186,MATCH(N$205,$A$135:$A$186,0),100),$B189:$CW189,"="&amp;"x",$B$133:$CW$133,"="&amp;"N"),0)</f>
        <v>0</v>
      </c>
      <c r="O206">
        <f ca="1">IFERROR(SUMIFS(INDEX($B$135:$CW$186,MATCH(O$205,$A$135:$A$186,0),1):INDEX($B$135:$CW$186,MATCH(O$205,$A$135:$A$186,0),100),$B189:$CW189,"="&amp;"x",$B$133:$CW$133,"="&amp;"N"),0)</f>
        <v>0</v>
      </c>
      <c r="P206">
        <f ca="1">IFERROR(SUMIFS(INDEX($B$135:$CW$186,MATCH(P$205,$A$135:$A$186,0),1):INDEX($B$135:$CW$186,MATCH(P$205,$A$135:$A$186,0),100),$B189:$CW189,"="&amp;"x",$B$133:$CW$133,"="&amp;"N"),0)</f>
        <v>0</v>
      </c>
      <c r="Q206">
        <f ca="1">IFERROR(SUMIFS(INDEX($B$135:$CW$186,MATCH(Q$205,$A$135:$A$186,0),1):INDEX($B$135:$CW$186,MATCH(Q$205,$A$135:$A$186,0),100),$B189:$CW189,"="&amp;"x",$B$133:$CW$133,"="&amp;"N"),0)</f>
        <v>0</v>
      </c>
      <c r="R206">
        <f ca="1">IFERROR(SUMIFS(INDEX($B$135:$CW$186,MATCH(R$205,$A$135:$A$186,0),1):INDEX($B$135:$CW$186,MATCH(R$205,$A$135:$A$186,0),100),$B189:$CW189,"="&amp;"x",$B$133:$CW$133,"="&amp;"N"),0)</f>
        <v>0</v>
      </c>
      <c r="S206">
        <f ca="1">IFERROR(SUMIFS(INDEX($B$135:$CW$186,MATCH(S$205,$A$135:$A$186,0),1):INDEX($B$135:$CW$186,MATCH(S$205,$A$135:$A$186,0),100),$B189:$CW189,"="&amp;"x",$B$133:$CW$133,"="&amp;"N"),0)</f>
        <v>0</v>
      </c>
      <c r="T206">
        <f ca="1">IFERROR(SUMIFS(INDEX($B$135:$CW$186,MATCH(T$205,$A$135:$A$186,0),1):INDEX($B$135:$CW$186,MATCH(T$205,$A$135:$A$186,0),100),$B189:$CW189,"="&amp;"x",$B$133:$CW$133,"="&amp;"N"),0)</f>
        <v>0</v>
      </c>
      <c r="U206">
        <f ca="1">IFERROR(SUMIFS(INDEX($B$135:$CW$186,MATCH(U$205,$A$135:$A$186,0),1):INDEX($B$135:$CW$186,MATCH(U$205,$A$135:$A$186,0),100),$B189:$CW189,"="&amp;"x",$B$133:$CW$133,"="&amp;"N"),0)</f>
        <v>0</v>
      </c>
      <c r="V206">
        <f ca="1">IFERROR(SUMIFS(INDEX($B$135:$CW$186,MATCH(V$205,$A$135:$A$186,0),1):INDEX($B$135:$CW$186,MATCH(V$205,$A$135:$A$186,0),100),$B189:$CW189,"="&amp;"x",$B$133:$CW$133,"="&amp;"N"),0)</f>
        <v>0</v>
      </c>
      <c r="W206">
        <f ca="1">IFERROR(SUMIFS(INDEX($B$135:$CW$186,MATCH(W$205,$A$135:$A$186,0),1):INDEX($B$135:$CW$186,MATCH(W$205,$A$135:$A$186,0),100),$B189:$CW189,"="&amp;"x",$B$133:$CW$133,"="&amp;"N"),0)</f>
        <v>0</v>
      </c>
      <c r="X206">
        <f ca="1">IFERROR(SUMIFS(INDEX($B$135:$CW$186,MATCH(X$205,$A$135:$A$186,0),1):INDEX($B$135:$CW$186,MATCH(X$205,$A$135:$A$186,0),100),$B189:$CW189,"="&amp;"x",$B$133:$CW$133,"="&amp;"N"),0)</f>
        <v>0</v>
      </c>
      <c r="Y206">
        <f ca="1">IFERROR(SUMIFS(INDEX($B$135:$CW$186,MATCH(Y$205,$A$135:$A$186,0),1):INDEX($B$135:$CW$186,MATCH(Y$205,$A$135:$A$186,0),100),$B189:$CW189,"="&amp;"x",$B$133:$CW$133,"="&amp;"N"),0)</f>
        <v>0</v>
      </c>
      <c r="Z206">
        <f ca="1">IFERROR(SUMIFS(INDEX($B$135:$CW$186,MATCH(Z$205,$A$135:$A$186,0),1):INDEX($B$135:$CW$186,MATCH(Z$205,$A$135:$A$186,0),100),$B189:$CW189,"="&amp;"x",$B$133:$CW$133,"="&amp;"N"),0)</f>
        <v>0</v>
      </c>
      <c r="AA206">
        <f ca="1">IFERROR(SUMIFS(INDEX($B$135:$CW$186,MATCH(AA$205,$A$135:$A$186,0),1):INDEX($B$135:$CW$186,MATCH(AA$205,$A$135:$A$186,0),100),$B189:$CW189,"="&amp;"x",$B$133:$CW$133,"="&amp;"N"),0)</f>
        <v>0</v>
      </c>
      <c r="AB206">
        <f ca="1">IFERROR(SUMIFS(INDEX($B$135:$CW$186,MATCH(AB$205,$A$135:$A$186,0),1):INDEX($B$135:$CW$186,MATCH(AB$205,$A$135:$A$186,0),100),$B189:$CW189,"="&amp;"x",$B$133:$CW$133,"="&amp;"N"),0)</f>
        <v>0</v>
      </c>
      <c r="AC206">
        <f ca="1">IFERROR(SUMIFS(INDEX($B$135:$CW$186,MATCH(AC$205,$A$135:$A$186,0),1):INDEX($B$135:$CW$186,MATCH(AC$205,$A$135:$A$186,0),100),$B189:$CW189,"="&amp;"x",$B$133:$CW$133,"="&amp;"N"),0)</f>
        <v>0</v>
      </c>
      <c r="AD206">
        <f ca="1">IFERROR(SUMIFS(INDEX($B$135:$CW$186,MATCH(AD$205,$A$135:$A$186,0),1):INDEX($B$135:$CW$186,MATCH(AD$205,$A$135:$A$186,0),100),$B189:$CW189,"="&amp;"x",$B$133:$CW$133,"="&amp;"N"),0)</f>
        <v>0</v>
      </c>
      <c r="AE206">
        <f ca="1">IFERROR(SUMIFS(INDEX($B$135:$CW$186,MATCH(AE$205,$A$135:$A$186,0),1):INDEX($B$135:$CW$186,MATCH(AE$205,$A$135:$A$186,0),100),$B189:$CW189,"="&amp;"x",$B$133:$CW$133,"="&amp;"N"),0)</f>
        <v>0</v>
      </c>
      <c r="AF206">
        <f ca="1">IFERROR(SUMIFS(INDEX($B$135:$CW$186,MATCH(AF$205,$A$135:$A$186,0),1):INDEX($B$135:$CW$186,MATCH(AF$205,$A$135:$A$186,0),100),$B189:$CW189,"="&amp;"x",$B$133:$CW$133,"="&amp;"N"),0)</f>
        <v>0</v>
      </c>
      <c r="AG206">
        <f ca="1">IFERROR(SUMIFS(INDEX($B$135:$CW$186,MATCH(AG$205,$A$135:$A$186,0),1):INDEX($B$135:$CW$186,MATCH(AG$205,$A$135:$A$186,0),100),$B189:$CW189,"="&amp;"x",$B$133:$CW$133,"="&amp;"N"),0)</f>
        <v>0</v>
      </c>
      <c r="AH206">
        <f ca="1">IFERROR(SUMIFS(INDEX($B$135:$CW$186,MATCH(AH$205,$A$135:$A$186,0),1):INDEX($B$135:$CW$186,MATCH(AH$205,$A$135:$A$186,0),100),$B189:$CW189,"="&amp;"x",$B$133:$CW$133,"="&amp;"N"),0)</f>
        <v>0</v>
      </c>
      <c r="AI206">
        <f ca="1">IFERROR(SUMIFS(INDEX($B$135:$CW$186,MATCH(AI$205,$A$135:$A$186,0),1):INDEX($B$135:$CW$186,MATCH(AI$205,$A$135:$A$186,0),100),$B189:$CW189,"="&amp;"x",$B$133:$CW$133,"="&amp;"N"),0)</f>
        <v>0</v>
      </c>
      <c r="AJ206">
        <f ca="1">IFERROR(SUMIFS(INDEX($B$135:$CW$186,MATCH(AJ$205,$A$135:$A$186,0),1):INDEX($B$135:$CW$186,MATCH(AJ$205,$A$135:$A$186,0),100),$B189:$CW189,"="&amp;"x",$B$133:$CW$133,"="&amp;"N"),0)</f>
        <v>0</v>
      </c>
      <c r="AK206">
        <f ca="1">IFERROR(SUMIFS(INDEX($B$135:$CW$186,MATCH(AK$205,$A$135:$A$186,0),1):INDEX($B$135:$CW$186,MATCH(AK$205,$A$135:$A$186,0),100),$B189:$CW189,"="&amp;"x",$B$133:$CW$133,"="&amp;"N"),0)</f>
        <v>0</v>
      </c>
      <c r="AL206">
        <f ca="1">IFERROR(SUMIFS(INDEX($B$135:$CW$186,MATCH(AL$205,$A$135:$A$186,0),1):INDEX($B$135:$CW$186,MATCH(AL$205,$A$135:$A$186,0),100),$B189:$CW189,"="&amp;"x",$B$133:$CW$133,"="&amp;"N"),0)</f>
        <v>0</v>
      </c>
      <c r="AM206">
        <f ca="1">IFERROR(SUMIFS(INDEX($B$135:$CW$186,MATCH(AM$205,$A$135:$A$186,0),1):INDEX($B$135:$CW$186,MATCH(AM$205,$A$135:$A$186,0),100),$B189:$CW189,"="&amp;"x",$B$133:$CW$133,"="&amp;"N"),0)</f>
        <v>0</v>
      </c>
      <c r="AN206">
        <f ca="1">IFERROR(SUMIFS(INDEX($B$135:$CW$186,MATCH(AN$205,$A$135:$A$186,0),1):INDEX($B$135:$CW$186,MATCH(AN$205,$A$135:$A$186,0),100),$B189:$CW189,"="&amp;"x",$B$133:$CW$133,"="&amp;"N"),0)</f>
        <v>0</v>
      </c>
      <c r="AO206">
        <f ca="1">IFERROR(SUMIFS(INDEX($B$135:$CW$186,MATCH(AO$205,$A$135:$A$186,0),1):INDEX($B$135:$CW$186,MATCH(AO$205,$A$135:$A$186,0),100),$B189:$CW189,"="&amp;"x",$B$133:$CW$133,"="&amp;"N"),0)</f>
        <v>0</v>
      </c>
      <c r="AP206">
        <f ca="1">IFERROR(SUMIFS(INDEX($B$135:$CW$186,MATCH(AP$205,$A$135:$A$186,0),1):INDEX($B$135:$CW$186,MATCH(AP$205,$A$135:$A$186,0),100),$B189:$CW189,"="&amp;"x",$B$133:$CW$133,"="&amp;"N"),0)</f>
        <v>0</v>
      </c>
      <c r="AQ206">
        <f ca="1">IFERROR(SUMIFS(INDEX($B$135:$CW$186,MATCH(AQ$205,$A$135:$A$186,0),1):INDEX($B$135:$CW$186,MATCH(AQ$205,$A$135:$A$186,0),100),$B189:$CW189,"="&amp;"x",$B$133:$CW$133,"="&amp;"N"),0)</f>
        <v>0</v>
      </c>
      <c r="AR206">
        <f ca="1">IFERROR(SUMIFS(INDEX($B$135:$CW$186,MATCH(AR$205,$A$135:$A$186,0),1):INDEX($B$135:$CW$186,MATCH(AR$205,$A$135:$A$186,0),100),$B189:$CW189,"="&amp;"x",$B$133:$CW$133,"="&amp;"N"),0)</f>
        <v>0</v>
      </c>
      <c r="AS206">
        <f ca="1">IFERROR(SUMIFS(INDEX($B$135:$CW$186,MATCH(AS$205,$A$135:$A$186,0),1):INDEX($B$135:$CW$186,MATCH(AS$205,$A$135:$A$186,0),100),$B189:$CW189,"="&amp;"x",$B$133:$CW$133,"="&amp;"N"),0)</f>
        <v>0</v>
      </c>
      <c r="AT206">
        <f ca="1">IFERROR(SUMIFS(INDEX($B$135:$CW$186,MATCH(AT$205,$A$135:$A$186,0),1):INDEX($B$135:$CW$186,MATCH(AT$205,$A$135:$A$186,0),100),$B189:$CW189,"="&amp;"x",$B$133:$CW$133,"="&amp;"N"),0)</f>
        <v>0</v>
      </c>
      <c r="AU206">
        <f ca="1">IFERROR(SUMIFS(INDEX($B$135:$CW$186,MATCH(AU$205,$A$135:$A$186,0),1):INDEX($B$135:$CW$186,MATCH(AU$205,$A$135:$A$186,0),100),$B189:$CW189,"="&amp;"x",$B$133:$CW$133,"="&amp;"N"),0)</f>
        <v>0</v>
      </c>
      <c r="AV206">
        <f ca="1">IFERROR(SUMIFS(INDEX($B$135:$CW$186,MATCH(AV$205,$A$135:$A$186,0),1):INDEX($B$135:$CW$186,MATCH(AV$205,$A$135:$A$186,0),100),$B189:$CW189,"="&amp;"x",$B$133:$CW$133,"="&amp;"N"),0)</f>
        <v>0</v>
      </c>
      <c r="AW206">
        <f ca="1">IFERROR(SUMIFS(INDEX($B$135:$CW$186,MATCH(AW$205,$A$135:$A$186,0),1):INDEX($B$135:$CW$186,MATCH(AW$205,$A$135:$A$186,0),100),$B189:$CW189,"="&amp;"x",$B$133:$CW$133,"="&amp;"N"),0)</f>
        <v>0</v>
      </c>
      <c r="AX206">
        <f ca="1">IFERROR(SUMIFS(INDEX($B$135:$CW$186,MATCH(AX$205,$A$135:$A$186,0),1):INDEX($B$135:$CW$186,MATCH(AX$205,$A$135:$A$186,0),100),$B189:$CW189,"="&amp;"x",$B$133:$CW$133,"="&amp;"N"),0)</f>
        <v>0</v>
      </c>
      <c r="AY206">
        <f ca="1">IFERROR(SUMIFS(INDEX($B$135:$CW$186,MATCH(AY$205,$A$135:$A$186,0),1):INDEX($B$135:$CW$186,MATCH(AY$205,$A$135:$A$186,0),100),$B189:$CW189,"="&amp;"x",$B$133:$CW$133,"="&amp;"N"),0)</f>
        <v>0</v>
      </c>
      <c r="AZ206">
        <f ca="1">IFERROR(SUMIFS(INDEX($B$135:$CW$186,MATCH(AZ$205,$A$135:$A$186,0),1):INDEX($B$135:$CW$186,MATCH(AZ$205,$A$135:$A$186,0),100),$B189:$CW189,"="&amp;"x",$B$133:$CW$133,"="&amp;"N"),0)</f>
        <v>0</v>
      </c>
      <c r="BA206">
        <f ca="1">IFERROR(SUMIFS(INDEX($B$135:$CW$186,MATCH(BA$205,$A$135:$A$186,0),1):INDEX($B$135:$CW$186,MATCH(BA$205,$A$135:$A$186,0),100),$B189:$CW189,"="&amp;"x",$B$133:$CW$133,"="&amp;"N"),0)</f>
        <v>0</v>
      </c>
      <c r="BC206">
        <f ca="1">AVERAGE(B206:BA206)</f>
        <v>0</v>
      </c>
    </row>
    <row r="207" spans="1:101" x14ac:dyDescent="0.35">
      <c r="A207" s="2" t="str" cm="1">
        <f t="array" ref="A207">INDEX('Data Validation (Hide)'!$B$2:$B$16,ROW(A2),1)</f>
        <v>Caseload 2</v>
      </c>
      <c r="B207">
        <f ca="1">IFERROR(SUMIFS(INDEX($B$135:$CW$186,MATCH(B$205,$A$135:$A$186,0),1):INDEX($B$135:$CW$186,MATCH(B$205,$A$135:$A$186,0),100),$B190:$CW190,"="&amp;"x",$B$133:$CW$133,"="&amp;"N"),0)</f>
        <v>0</v>
      </c>
      <c r="C207">
        <f ca="1">IFERROR(SUMIFS(INDEX($B$135:$CW$186,MATCH(C$205,$A$135:$A$186,0),1):INDEX($B$135:$CW$186,MATCH(C$205,$A$135:$A$186,0),100),$B190:$CW190,"="&amp;"x",$B$133:$CW$133,"="&amp;"N"),0)</f>
        <v>0</v>
      </c>
      <c r="D207">
        <f ca="1">IFERROR(SUMIFS(INDEX($B$135:$CW$186,MATCH(D$205,$A$135:$A$186,0),1):INDEX($B$135:$CW$186,MATCH(D$205,$A$135:$A$186,0),100),$B190:$CW190,"="&amp;"x",$B$133:$CW$133,"="&amp;"N"),0)</f>
        <v>0</v>
      </c>
      <c r="E207">
        <f ca="1">IFERROR(SUMIFS(INDEX($B$135:$CW$186,MATCH(E$205,$A$135:$A$186,0),1):INDEX($B$135:$CW$186,MATCH(E$205,$A$135:$A$186,0),100),$B190:$CW190,"="&amp;"x",$B$133:$CW$133,"="&amp;"N"),0)</f>
        <v>0</v>
      </c>
      <c r="F207">
        <f ca="1">IFERROR(SUMIFS(INDEX($B$135:$CW$186,MATCH(F$205,$A$135:$A$186,0),1):INDEX($B$135:$CW$186,MATCH(F$205,$A$135:$A$186,0),100),$B190:$CW190,"="&amp;"x",$B$133:$CW$133,"="&amp;"N"),0)</f>
        <v>0</v>
      </c>
      <c r="G207">
        <f ca="1">IFERROR(SUMIFS(INDEX($B$135:$CW$186,MATCH(G$205,$A$135:$A$186,0),1):INDEX($B$135:$CW$186,MATCH(G$205,$A$135:$A$186,0),100),$B190:$CW190,"="&amp;"x",$B$133:$CW$133,"="&amp;"N"),0)</f>
        <v>0</v>
      </c>
      <c r="H207">
        <f ca="1">IFERROR(SUMIFS(INDEX($B$135:$CW$186,MATCH(H$205,$A$135:$A$186,0),1):INDEX($B$135:$CW$186,MATCH(H$205,$A$135:$A$186,0),100),$B190:$CW190,"="&amp;"x",$B$133:$CW$133,"="&amp;"N"),0)</f>
        <v>0</v>
      </c>
      <c r="I207">
        <f ca="1">IFERROR(SUMIFS(INDEX($B$135:$CW$186,MATCH(I$205,$A$135:$A$186,0),1):INDEX($B$135:$CW$186,MATCH(I$205,$A$135:$A$186,0),100),$B190:$CW190,"="&amp;"x",$B$133:$CW$133,"="&amp;"N"),0)</f>
        <v>0</v>
      </c>
      <c r="J207">
        <f ca="1">IFERROR(SUMIFS(INDEX($B$135:$CW$186,MATCH(J$205,$A$135:$A$186,0),1):INDEX($B$135:$CW$186,MATCH(J$205,$A$135:$A$186,0),100),$B190:$CW190,"="&amp;"x",$B$133:$CW$133,"="&amp;"N"),0)</f>
        <v>0</v>
      </c>
      <c r="K207">
        <f ca="1">IFERROR(SUMIFS(INDEX($B$135:$CW$186,MATCH(K$205,$A$135:$A$186,0),1):INDEX($B$135:$CW$186,MATCH(K$205,$A$135:$A$186,0),100),$B190:$CW190,"="&amp;"x",$B$133:$CW$133,"="&amp;"N"),0)</f>
        <v>0</v>
      </c>
      <c r="L207">
        <f ca="1">IFERROR(SUMIFS(INDEX($B$135:$CW$186,MATCH(L$205,$A$135:$A$186,0),1):INDEX($B$135:$CW$186,MATCH(L$205,$A$135:$A$186,0),100),$B190:$CW190,"="&amp;"x",$B$133:$CW$133,"="&amp;"N"),0)</f>
        <v>0</v>
      </c>
      <c r="M207">
        <f ca="1">IFERROR(SUMIFS(INDEX($B$135:$CW$186,MATCH(M$205,$A$135:$A$186,0),1):INDEX($B$135:$CW$186,MATCH(M$205,$A$135:$A$186,0),100),$B190:$CW190,"="&amp;"x",$B$133:$CW$133,"="&amp;"N"),0)</f>
        <v>0</v>
      </c>
      <c r="N207">
        <f ca="1">IFERROR(SUMIFS(INDEX($B$135:$CW$186,MATCH(N$205,$A$135:$A$186,0),1):INDEX($B$135:$CW$186,MATCH(N$205,$A$135:$A$186,0),100),$B190:$CW190,"="&amp;"x",$B$133:$CW$133,"="&amp;"N"),0)</f>
        <v>0</v>
      </c>
      <c r="O207">
        <f ca="1">IFERROR(SUMIFS(INDEX($B$135:$CW$186,MATCH(O$205,$A$135:$A$186,0),1):INDEX($B$135:$CW$186,MATCH(O$205,$A$135:$A$186,0),100),$B190:$CW190,"="&amp;"x",$B$133:$CW$133,"="&amp;"N"),0)</f>
        <v>0</v>
      </c>
      <c r="P207">
        <f ca="1">IFERROR(SUMIFS(INDEX($B$135:$CW$186,MATCH(P$205,$A$135:$A$186,0),1):INDEX($B$135:$CW$186,MATCH(P$205,$A$135:$A$186,0),100),$B190:$CW190,"="&amp;"x",$B$133:$CW$133,"="&amp;"N"),0)</f>
        <v>0</v>
      </c>
      <c r="Q207">
        <f ca="1">IFERROR(SUMIFS(INDEX($B$135:$CW$186,MATCH(Q$205,$A$135:$A$186,0),1):INDEX($B$135:$CW$186,MATCH(Q$205,$A$135:$A$186,0),100),$B190:$CW190,"="&amp;"x",$B$133:$CW$133,"="&amp;"N"),0)</f>
        <v>0</v>
      </c>
      <c r="R207">
        <f ca="1">IFERROR(SUMIFS(INDEX($B$135:$CW$186,MATCH(R$205,$A$135:$A$186,0),1):INDEX($B$135:$CW$186,MATCH(R$205,$A$135:$A$186,0),100),$B190:$CW190,"="&amp;"x",$B$133:$CW$133,"="&amp;"N"),0)</f>
        <v>0</v>
      </c>
      <c r="S207">
        <f ca="1">IFERROR(SUMIFS(INDEX($B$135:$CW$186,MATCH(S$205,$A$135:$A$186,0),1):INDEX($B$135:$CW$186,MATCH(S$205,$A$135:$A$186,0),100),$B190:$CW190,"="&amp;"x",$B$133:$CW$133,"="&amp;"N"),0)</f>
        <v>0</v>
      </c>
      <c r="T207">
        <f ca="1">IFERROR(SUMIFS(INDEX($B$135:$CW$186,MATCH(T$205,$A$135:$A$186,0),1):INDEX($B$135:$CW$186,MATCH(T$205,$A$135:$A$186,0),100),$B190:$CW190,"="&amp;"x",$B$133:$CW$133,"="&amp;"N"),0)</f>
        <v>0</v>
      </c>
      <c r="U207">
        <f ca="1">IFERROR(SUMIFS(INDEX($B$135:$CW$186,MATCH(U$205,$A$135:$A$186,0),1):INDEX($B$135:$CW$186,MATCH(U$205,$A$135:$A$186,0),100),$B190:$CW190,"="&amp;"x",$B$133:$CW$133,"="&amp;"N"),0)</f>
        <v>0</v>
      </c>
      <c r="V207">
        <f ca="1">IFERROR(SUMIFS(INDEX($B$135:$CW$186,MATCH(V$205,$A$135:$A$186,0),1):INDEX($B$135:$CW$186,MATCH(V$205,$A$135:$A$186,0),100),$B190:$CW190,"="&amp;"x",$B$133:$CW$133,"="&amp;"N"),0)</f>
        <v>0</v>
      </c>
      <c r="W207">
        <f ca="1">IFERROR(SUMIFS(INDEX($B$135:$CW$186,MATCH(W$205,$A$135:$A$186,0),1):INDEX($B$135:$CW$186,MATCH(W$205,$A$135:$A$186,0),100),$B190:$CW190,"="&amp;"x",$B$133:$CW$133,"="&amp;"N"),0)</f>
        <v>0</v>
      </c>
      <c r="X207">
        <f ca="1">IFERROR(SUMIFS(INDEX($B$135:$CW$186,MATCH(X$205,$A$135:$A$186,0),1):INDEX($B$135:$CW$186,MATCH(X$205,$A$135:$A$186,0),100),$B190:$CW190,"="&amp;"x",$B$133:$CW$133,"="&amp;"N"),0)</f>
        <v>0</v>
      </c>
      <c r="Y207">
        <f ca="1">IFERROR(SUMIFS(INDEX($B$135:$CW$186,MATCH(Y$205,$A$135:$A$186,0),1):INDEX($B$135:$CW$186,MATCH(Y$205,$A$135:$A$186,0),100),$B190:$CW190,"="&amp;"x",$B$133:$CW$133,"="&amp;"N"),0)</f>
        <v>0</v>
      </c>
      <c r="Z207">
        <f ca="1">IFERROR(SUMIFS(INDEX($B$135:$CW$186,MATCH(Z$205,$A$135:$A$186,0),1):INDEX($B$135:$CW$186,MATCH(Z$205,$A$135:$A$186,0),100),$B190:$CW190,"="&amp;"x",$B$133:$CW$133,"="&amp;"N"),0)</f>
        <v>0</v>
      </c>
      <c r="AA207">
        <f ca="1">IFERROR(SUMIFS(INDEX($B$135:$CW$186,MATCH(AA$205,$A$135:$A$186,0),1):INDEX($B$135:$CW$186,MATCH(AA$205,$A$135:$A$186,0),100),$B190:$CW190,"="&amp;"x",$B$133:$CW$133,"="&amp;"N"),0)</f>
        <v>0</v>
      </c>
      <c r="AB207">
        <f ca="1">IFERROR(SUMIFS(INDEX($B$135:$CW$186,MATCH(AB$205,$A$135:$A$186,0),1):INDEX($B$135:$CW$186,MATCH(AB$205,$A$135:$A$186,0),100),$B190:$CW190,"="&amp;"x",$B$133:$CW$133,"="&amp;"N"),0)</f>
        <v>0</v>
      </c>
      <c r="AC207">
        <f ca="1">IFERROR(SUMIFS(INDEX($B$135:$CW$186,MATCH(AC$205,$A$135:$A$186,0),1):INDEX($B$135:$CW$186,MATCH(AC$205,$A$135:$A$186,0),100),$B190:$CW190,"="&amp;"x",$B$133:$CW$133,"="&amp;"N"),0)</f>
        <v>0</v>
      </c>
      <c r="AD207">
        <f ca="1">IFERROR(SUMIFS(INDEX($B$135:$CW$186,MATCH(AD$205,$A$135:$A$186,0),1):INDEX($B$135:$CW$186,MATCH(AD$205,$A$135:$A$186,0),100),$B190:$CW190,"="&amp;"x",$B$133:$CW$133,"="&amp;"N"),0)</f>
        <v>0</v>
      </c>
      <c r="AE207">
        <f ca="1">IFERROR(SUMIFS(INDEX($B$135:$CW$186,MATCH(AE$205,$A$135:$A$186,0),1):INDEX($B$135:$CW$186,MATCH(AE$205,$A$135:$A$186,0),100),$B190:$CW190,"="&amp;"x",$B$133:$CW$133,"="&amp;"N"),0)</f>
        <v>0</v>
      </c>
      <c r="AF207">
        <f ca="1">IFERROR(SUMIFS(INDEX($B$135:$CW$186,MATCH(AF$205,$A$135:$A$186,0),1):INDEX($B$135:$CW$186,MATCH(AF$205,$A$135:$A$186,0),100),$B190:$CW190,"="&amp;"x",$B$133:$CW$133,"="&amp;"N"),0)</f>
        <v>0</v>
      </c>
      <c r="AG207">
        <f ca="1">IFERROR(SUMIFS(INDEX($B$135:$CW$186,MATCH(AG$205,$A$135:$A$186,0),1):INDEX($B$135:$CW$186,MATCH(AG$205,$A$135:$A$186,0),100),$B190:$CW190,"="&amp;"x",$B$133:$CW$133,"="&amp;"N"),0)</f>
        <v>0</v>
      </c>
      <c r="AH207">
        <f ca="1">IFERROR(SUMIFS(INDEX($B$135:$CW$186,MATCH(AH$205,$A$135:$A$186,0),1):INDEX($B$135:$CW$186,MATCH(AH$205,$A$135:$A$186,0),100),$B190:$CW190,"="&amp;"x",$B$133:$CW$133,"="&amp;"N"),0)</f>
        <v>0</v>
      </c>
      <c r="AI207">
        <f ca="1">IFERROR(SUMIFS(INDEX($B$135:$CW$186,MATCH(AI$205,$A$135:$A$186,0),1):INDEX($B$135:$CW$186,MATCH(AI$205,$A$135:$A$186,0),100),$B190:$CW190,"="&amp;"x",$B$133:$CW$133,"="&amp;"N"),0)</f>
        <v>0</v>
      </c>
      <c r="AJ207">
        <f ca="1">IFERROR(SUMIFS(INDEX($B$135:$CW$186,MATCH(AJ$205,$A$135:$A$186,0),1):INDEX($B$135:$CW$186,MATCH(AJ$205,$A$135:$A$186,0),100),$B190:$CW190,"="&amp;"x",$B$133:$CW$133,"="&amp;"N"),0)</f>
        <v>0</v>
      </c>
      <c r="AK207">
        <f ca="1">IFERROR(SUMIFS(INDEX($B$135:$CW$186,MATCH(AK$205,$A$135:$A$186,0),1):INDEX($B$135:$CW$186,MATCH(AK$205,$A$135:$A$186,0),100),$B190:$CW190,"="&amp;"x",$B$133:$CW$133,"="&amp;"N"),0)</f>
        <v>0</v>
      </c>
      <c r="AL207">
        <f ca="1">IFERROR(SUMIFS(INDEX($B$135:$CW$186,MATCH(AL$205,$A$135:$A$186,0),1):INDEX($B$135:$CW$186,MATCH(AL$205,$A$135:$A$186,0),100),$B190:$CW190,"="&amp;"x",$B$133:$CW$133,"="&amp;"N"),0)</f>
        <v>0</v>
      </c>
      <c r="AM207">
        <f ca="1">IFERROR(SUMIFS(INDEX($B$135:$CW$186,MATCH(AM$205,$A$135:$A$186,0),1):INDEX($B$135:$CW$186,MATCH(AM$205,$A$135:$A$186,0),100),$B190:$CW190,"="&amp;"x",$B$133:$CW$133,"="&amp;"N"),0)</f>
        <v>0</v>
      </c>
      <c r="AN207">
        <f ca="1">IFERROR(SUMIFS(INDEX($B$135:$CW$186,MATCH(AN$205,$A$135:$A$186,0),1):INDEX($B$135:$CW$186,MATCH(AN$205,$A$135:$A$186,0),100),$B190:$CW190,"="&amp;"x",$B$133:$CW$133,"="&amp;"N"),0)</f>
        <v>0</v>
      </c>
      <c r="AO207">
        <f ca="1">IFERROR(SUMIFS(INDEX($B$135:$CW$186,MATCH(AO$205,$A$135:$A$186,0),1):INDEX($B$135:$CW$186,MATCH(AO$205,$A$135:$A$186,0),100),$B190:$CW190,"="&amp;"x",$B$133:$CW$133,"="&amp;"N"),0)</f>
        <v>0</v>
      </c>
      <c r="AP207">
        <f ca="1">IFERROR(SUMIFS(INDEX($B$135:$CW$186,MATCH(AP$205,$A$135:$A$186,0),1):INDEX($B$135:$CW$186,MATCH(AP$205,$A$135:$A$186,0),100),$B190:$CW190,"="&amp;"x",$B$133:$CW$133,"="&amp;"N"),0)</f>
        <v>0</v>
      </c>
      <c r="AQ207">
        <f ca="1">IFERROR(SUMIFS(INDEX($B$135:$CW$186,MATCH(AQ$205,$A$135:$A$186,0),1):INDEX($B$135:$CW$186,MATCH(AQ$205,$A$135:$A$186,0),100),$B190:$CW190,"="&amp;"x",$B$133:$CW$133,"="&amp;"N"),0)</f>
        <v>0</v>
      </c>
      <c r="AR207">
        <f ca="1">IFERROR(SUMIFS(INDEX($B$135:$CW$186,MATCH(AR$205,$A$135:$A$186,0),1):INDEX($B$135:$CW$186,MATCH(AR$205,$A$135:$A$186,0),100),$B190:$CW190,"="&amp;"x",$B$133:$CW$133,"="&amp;"N"),0)</f>
        <v>0</v>
      </c>
      <c r="AS207">
        <f ca="1">IFERROR(SUMIFS(INDEX($B$135:$CW$186,MATCH(AS$205,$A$135:$A$186,0),1):INDEX($B$135:$CW$186,MATCH(AS$205,$A$135:$A$186,0),100),$B190:$CW190,"="&amp;"x",$B$133:$CW$133,"="&amp;"N"),0)</f>
        <v>0</v>
      </c>
      <c r="AT207">
        <f ca="1">IFERROR(SUMIFS(INDEX($B$135:$CW$186,MATCH(AT$205,$A$135:$A$186,0),1):INDEX($B$135:$CW$186,MATCH(AT$205,$A$135:$A$186,0),100),$B190:$CW190,"="&amp;"x",$B$133:$CW$133,"="&amp;"N"),0)</f>
        <v>0</v>
      </c>
      <c r="AU207">
        <f ca="1">IFERROR(SUMIFS(INDEX($B$135:$CW$186,MATCH(AU$205,$A$135:$A$186,0),1):INDEX($B$135:$CW$186,MATCH(AU$205,$A$135:$A$186,0),100),$B190:$CW190,"="&amp;"x",$B$133:$CW$133,"="&amp;"N"),0)</f>
        <v>0</v>
      </c>
      <c r="AV207">
        <f ca="1">IFERROR(SUMIFS(INDEX($B$135:$CW$186,MATCH(AV$205,$A$135:$A$186,0),1):INDEX($B$135:$CW$186,MATCH(AV$205,$A$135:$A$186,0),100),$B190:$CW190,"="&amp;"x",$B$133:$CW$133,"="&amp;"N"),0)</f>
        <v>0</v>
      </c>
      <c r="AW207">
        <f ca="1">IFERROR(SUMIFS(INDEX($B$135:$CW$186,MATCH(AW$205,$A$135:$A$186,0),1):INDEX($B$135:$CW$186,MATCH(AW$205,$A$135:$A$186,0),100),$B190:$CW190,"="&amp;"x",$B$133:$CW$133,"="&amp;"N"),0)</f>
        <v>0</v>
      </c>
      <c r="AX207">
        <f ca="1">IFERROR(SUMIFS(INDEX($B$135:$CW$186,MATCH(AX$205,$A$135:$A$186,0),1):INDEX($B$135:$CW$186,MATCH(AX$205,$A$135:$A$186,0),100),$B190:$CW190,"="&amp;"x",$B$133:$CW$133,"="&amp;"N"),0)</f>
        <v>0</v>
      </c>
      <c r="AY207">
        <f ca="1">IFERROR(SUMIFS(INDEX($B$135:$CW$186,MATCH(AY$205,$A$135:$A$186,0),1):INDEX($B$135:$CW$186,MATCH(AY$205,$A$135:$A$186,0),100),$B190:$CW190,"="&amp;"x",$B$133:$CW$133,"="&amp;"N"),0)</f>
        <v>0</v>
      </c>
      <c r="AZ207">
        <f ca="1">IFERROR(SUMIFS(INDEX($B$135:$CW$186,MATCH(AZ$205,$A$135:$A$186,0),1):INDEX($B$135:$CW$186,MATCH(AZ$205,$A$135:$A$186,0),100),$B190:$CW190,"="&amp;"x",$B$133:$CW$133,"="&amp;"N"),0)</f>
        <v>0</v>
      </c>
      <c r="BA207">
        <f ca="1">IFERROR(SUMIFS(INDEX($B$135:$CW$186,MATCH(BA$205,$A$135:$A$186,0),1):INDEX($B$135:$CW$186,MATCH(BA$205,$A$135:$A$186,0),100),$B190:$CW190,"="&amp;"x",$B$133:$CW$133,"="&amp;"N"),0)</f>
        <v>0</v>
      </c>
      <c r="BC207">
        <f t="shared" ref="BC207:BC221" ca="1" si="40">AVERAGE(B207:BA207)</f>
        <v>0</v>
      </c>
    </row>
    <row r="208" spans="1:101" x14ac:dyDescent="0.35">
      <c r="A208" s="2" t="str" cm="1">
        <f t="array" ref="A208">INDEX('Data Validation (Hide)'!$B$2:$B$16,ROW(A3),1)</f>
        <v>Caseload 3</v>
      </c>
      <c r="B208">
        <f ca="1">IFERROR(SUMIFS(INDEX($B$135:$CW$186,MATCH(B$205,$A$135:$A$186,0),1):INDEX($B$135:$CW$186,MATCH(B$205,$A$135:$A$186,0),100),$B191:$CW191,"="&amp;"x",$B$133:$CW$133,"="&amp;"N"),0)</f>
        <v>0</v>
      </c>
      <c r="C208">
        <f ca="1">IFERROR(SUMIFS(INDEX($B$135:$CW$186,MATCH(C$205,$A$135:$A$186,0),1):INDEX($B$135:$CW$186,MATCH(C$205,$A$135:$A$186,0),100),$B191:$CW191,"="&amp;"x",$B$133:$CW$133,"="&amp;"N"),0)</f>
        <v>0</v>
      </c>
      <c r="D208">
        <f ca="1">IFERROR(SUMIFS(INDEX($B$135:$CW$186,MATCH(D$205,$A$135:$A$186,0),1):INDEX($B$135:$CW$186,MATCH(D$205,$A$135:$A$186,0),100),$B191:$CW191,"="&amp;"x",$B$133:$CW$133,"="&amp;"N"),0)</f>
        <v>0</v>
      </c>
      <c r="E208">
        <f ca="1">IFERROR(SUMIFS(INDEX($B$135:$CW$186,MATCH(E$205,$A$135:$A$186,0),1):INDEX($B$135:$CW$186,MATCH(E$205,$A$135:$A$186,0),100),$B191:$CW191,"="&amp;"x",$B$133:$CW$133,"="&amp;"N"),0)</f>
        <v>0</v>
      </c>
      <c r="F208">
        <f ca="1">IFERROR(SUMIFS(INDEX($B$135:$CW$186,MATCH(F$205,$A$135:$A$186,0),1):INDEX($B$135:$CW$186,MATCH(F$205,$A$135:$A$186,0),100),$B191:$CW191,"="&amp;"x",$B$133:$CW$133,"="&amp;"N"),0)</f>
        <v>0</v>
      </c>
      <c r="G208">
        <f ca="1">IFERROR(SUMIFS(INDEX($B$135:$CW$186,MATCH(G$205,$A$135:$A$186,0),1):INDEX($B$135:$CW$186,MATCH(G$205,$A$135:$A$186,0),100),$B191:$CW191,"="&amp;"x",$B$133:$CW$133,"="&amp;"N"),0)</f>
        <v>0</v>
      </c>
      <c r="H208">
        <f ca="1">IFERROR(SUMIFS(INDEX($B$135:$CW$186,MATCH(H$205,$A$135:$A$186,0),1):INDEX($B$135:$CW$186,MATCH(H$205,$A$135:$A$186,0),100),$B191:$CW191,"="&amp;"x",$B$133:$CW$133,"="&amp;"N"),0)</f>
        <v>0</v>
      </c>
      <c r="I208">
        <f ca="1">IFERROR(SUMIFS(INDEX($B$135:$CW$186,MATCH(I$205,$A$135:$A$186,0),1):INDEX($B$135:$CW$186,MATCH(I$205,$A$135:$A$186,0),100),$B191:$CW191,"="&amp;"x",$B$133:$CW$133,"="&amp;"N"),0)</f>
        <v>0</v>
      </c>
      <c r="J208">
        <f ca="1">IFERROR(SUMIFS(INDEX($B$135:$CW$186,MATCH(J$205,$A$135:$A$186,0),1):INDEX($B$135:$CW$186,MATCH(J$205,$A$135:$A$186,0),100),$B191:$CW191,"="&amp;"x",$B$133:$CW$133,"="&amp;"N"),0)</f>
        <v>0</v>
      </c>
      <c r="K208">
        <f ca="1">IFERROR(SUMIFS(INDEX($B$135:$CW$186,MATCH(K$205,$A$135:$A$186,0),1):INDEX($B$135:$CW$186,MATCH(K$205,$A$135:$A$186,0),100),$B191:$CW191,"="&amp;"x",$B$133:$CW$133,"="&amp;"N"),0)</f>
        <v>0</v>
      </c>
      <c r="L208">
        <f ca="1">IFERROR(SUMIFS(INDEX($B$135:$CW$186,MATCH(L$205,$A$135:$A$186,0),1):INDEX($B$135:$CW$186,MATCH(L$205,$A$135:$A$186,0),100),$B191:$CW191,"="&amp;"x",$B$133:$CW$133,"="&amp;"N"),0)</f>
        <v>0</v>
      </c>
      <c r="M208">
        <f ca="1">IFERROR(SUMIFS(INDEX($B$135:$CW$186,MATCH(M$205,$A$135:$A$186,0),1):INDEX($B$135:$CW$186,MATCH(M$205,$A$135:$A$186,0),100),$B191:$CW191,"="&amp;"x",$B$133:$CW$133,"="&amp;"N"),0)</f>
        <v>0</v>
      </c>
      <c r="N208">
        <f ca="1">IFERROR(SUMIFS(INDEX($B$135:$CW$186,MATCH(N$205,$A$135:$A$186,0),1):INDEX($B$135:$CW$186,MATCH(N$205,$A$135:$A$186,0),100),$B191:$CW191,"="&amp;"x",$B$133:$CW$133,"="&amp;"N"),0)</f>
        <v>0</v>
      </c>
      <c r="O208">
        <f ca="1">IFERROR(SUMIFS(INDEX($B$135:$CW$186,MATCH(O$205,$A$135:$A$186,0),1):INDEX($B$135:$CW$186,MATCH(O$205,$A$135:$A$186,0),100),$B191:$CW191,"="&amp;"x",$B$133:$CW$133,"="&amp;"N"),0)</f>
        <v>0</v>
      </c>
      <c r="P208">
        <f ca="1">IFERROR(SUMIFS(INDEX($B$135:$CW$186,MATCH(P$205,$A$135:$A$186,0),1):INDEX($B$135:$CW$186,MATCH(P$205,$A$135:$A$186,0),100),$B191:$CW191,"="&amp;"x",$B$133:$CW$133,"="&amp;"N"),0)</f>
        <v>0</v>
      </c>
      <c r="Q208">
        <f ca="1">IFERROR(SUMIFS(INDEX($B$135:$CW$186,MATCH(Q$205,$A$135:$A$186,0),1):INDEX($B$135:$CW$186,MATCH(Q$205,$A$135:$A$186,0),100),$B191:$CW191,"="&amp;"x",$B$133:$CW$133,"="&amp;"N"),0)</f>
        <v>0</v>
      </c>
      <c r="R208">
        <f ca="1">IFERROR(SUMIFS(INDEX($B$135:$CW$186,MATCH(R$205,$A$135:$A$186,0),1):INDEX($B$135:$CW$186,MATCH(R$205,$A$135:$A$186,0),100),$B191:$CW191,"="&amp;"x",$B$133:$CW$133,"="&amp;"N"),0)</f>
        <v>0</v>
      </c>
      <c r="S208">
        <f ca="1">IFERROR(SUMIFS(INDEX($B$135:$CW$186,MATCH(S$205,$A$135:$A$186,0),1):INDEX($B$135:$CW$186,MATCH(S$205,$A$135:$A$186,0),100),$B191:$CW191,"="&amp;"x",$B$133:$CW$133,"="&amp;"N"),0)</f>
        <v>0</v>
      </c>
      <c r="T208">
        <f ca="1">IFERROR(SUMIFS(INDEX($B$135:$CW$186,MATCH(T$205,$A$135:$A$186,0),1):INDEX($B$135:$CW$186,MATCH(T$205,$A$135:$A$186,0),100),$B191:$CW191,"="&amp;"x",$B$133:$CW$133,"="&amp;"N"),0)</f>
        <v>0</v>
      </c>
      <c r="U208">
        <f ca="1">IFERROR(SUMIFS(INDEX($B$135:$CW$186,MATCH(U$205,$A$135:$A$186,0),1):INDEX($B$135:$CW$186,MATCH(U$205,$A$135:$A$186,0),100),$B191:$CW191,"="&amp;"x",$B$133:$CW$133,"="&amp;"N"),0)</f>
        <v>0</v>
      </c>
      <c r="V208">
        <f ca="1">IFERROR(SUMIFS(INDEX($B$135:$CW$186,MATCH(V$205,$A$135:$A$186,0),1):INDEX($B$135:$CW$186,MATCH(V$205,$A$135:$A$186,0),100),$B191:$CW191,"="&amp;"x",$B$133:$CW$133,"="&amp;"N"),0)</f>
        <v>0</v>
      </c>
      <c r="W208">
        <f ca="1">IFERROR(SUMIFS(INDEX($B$135:$CW$186,MATCH(W$205,$A$135:$A$186,0),1):INDEX($B$135:$CW$186,MATCH(W$205,$A$135:$A$186,0),100),$B191:$CW191,"="&amp;"x",$B$133:$CW$133,"="&amp;"N"),0)</f>
        <v>0</v>
      </c>
      <c r="X208">
        <f ca="1">IFERROR(SUMIFS(INDEX($B$135:$CW$186,MATCH(X$205,$A$135:$A$186,0),1):INDEX($B$135:$CW$186,MATCH(X$205,$A$135:$A$186,0),100),$B191:$CW191,"="&amp;"x",$B$133:$CW$133,"="&amp;"N"),0)</f>
        <v>0</v>
      </c>
      <c r="Y208">
        <f ca="1">IFERROR(SUMIFS(INDEX($B$135:$CW$186,MATCH(Y$205,$A$135:$A$186,0),1):INDEX($B$135:$CW$186,MATCH(Y$205,$A$135:$A$186,0),100),$B191:$CW191,"="&amp;"x",$B$133:$CW$133,"="&amp;"N"),0)</f>
        <v>0</v>
      </c>
      <c r="Z208">
        <f ca="1">IFERROR(SUMIFS(INDEX($B$135:$CW$186,MATCH(Z$205,$A$135:$A$186,0),1):INDEX($B$135:$CW$186,MATCH(Z$205,$A$135:$A$186,0),100),$B191:$CW191,"="&amp;"x",$B$133:$CW$133,"="&amp;"N"),0)</f>
        <v>0</v>
      </c>
      <c r="AA208">
        <f ca="1">IFERROR(SUMIFS(INDEX($B$135:$CW$186,MATCH(AA$205,$A$135:$A$186,0),1):INDEX($B$135:$CW$186,MATCH(AA$205,$A$135:$A$186,0),100),$B191:$CW191,"="&amp;"x",$B$133:$CW$133,"="&amp;"N"),0)</f>
        <v>0</v>
      </c>
      <c r="AB208">
        <f ca="1">IFERROR(SUMIFS(INDEX($B$135:$CW$186,MATCH(AB$205,$A$135:$A$186,0),1):INDEX($B$135:$CW$186,MATCH(AB$205,$A$135:$A$186,0),100),$B191:$CW191,"="&amp;"x",$B$133:$CW$133,"="&amp;"N"),0)</f>
        <v>0</v>
      </c>
      <c r="AC208">
        <f ca="1">IFERROR(SUMIFS(INDEX($B$135:$CW$186,MATCH(AC$205,$A$135:$A$186,0),1):INDEX($B$135:$CW$186,MATCH(AC$205,$A$135:$A$186,0),100),$B191:$CW191,"="&amp;"x",$B$133:$CW$133,"="&amp;"N"),0)</f>
        <v>0</v>
      </c>
      <c r="AD208">
        <f ca="1">IFERROR(SUMIFS(INDEX($B$135:$CW$186,MATCH(AD$205,$A$135:$A$186,0),1):INDEX($B$135:$CW$186,MATCH(AD$205,$A$135:$A$186,0),100),$B191:$CW191,"="&amp;"x",$B$133:$CW$133,"="&amp;"N"),0)</f>
        <v>0</v>
      </c>
      <c r="AE208">
        <f ca="1">IFERROR(SUMIFS(INDEX($B$135:$CW$186,MATCH(AE$205,$A$135:$A$186,0),1):INDEX($B$135:$CW$186,MATCH(AE$205,$A$135:$A$186,0),100),$B191:$CW191,"="&amp;"x",$B$133:$CW$133,"="&amp;"N"),0)</f>
        <v>0</v>
      </c>
      <c r="AF208">
        <f ca="1">IFERROR(SUMIFS(INDEX($B$135:$CW$186,MATCH(AF$205,$A$135:$A$186,0),1):INDEX($B$135:$CW$186,MATCH(AF$205,$A$135:$A$186,0),100),$B191:$CW191,"="&amp;"x",$B$133:$CW$133,"="&amp;"N"),0)</f>
        <v>0</v>
      </c>
      <c r="AG208">
        <f ca="1">IFERROR(SUMIFS(INDEX($B$135:$CW$186,MATCH(AG$205,$A$135:$A$186,0),1):INDEX($B$135:$CW$186,MATCH(AG$205,$A$135:$A$186,0),100),$B191:$CW191,"="&amp;"x",$B$133:$CW$133,"="&amp;"N"),0)</f>
        <v>0</v>
      </c>
      <c r="AH208">
        <f ca="1">IFERROR(SUMIFS(INDEX($B$135:$CW$186,MATCH(AH$205,$A$135:$A$186,0),1):INDEX($B$135:$CW$186,MATCH(AH$205,$A$135:$A$186,0),100),$B191:$CW191,"="&amp;"x",$B$133:$CW$133,"="&amp;"N"),0)</f>
        <v>0</v>
      </c>
      <c r="AI208">
        <f ca="1">IFERROR(SUMIFS(INDEX($B$135:$CW$186,MATCH(AI$205,$A$135:$A$186,0),1):INDEX($B$135:$CW$186,MATCH(AI$205,$A$135:$A$186,0),100),$B191:$CW191,"="&amp;"x",$B$133:$CW$133,"="&amp;"N"),0)</f>
        <v>0</v>
      </c>
      <c r="AJ208">
        <f ca="1">IFERROR(SUMIFS(INDEX($B$135:$CW$186,MATCH(AJ$205,$A$135:$A$186,0),1):INDEX($B$135:$CW$186,MATCH(AJ$205,$A$135:$A$186,0),100),$B191:$CW191,"="&amp;"x",$B$133:$CW$133,"="&amp;"N"),0)</f>
        <v>0</v>
      </c>
      <c r="AK208">
        <f ca="1">IFERROR(SUMIFS(INDEX($B$135:$CW$186,MATCH(AK$205,$A$135:$A$186,0),1):INDEX($B$135:$CW$186,MATCH(AK$205,$A$135:$A$186,0),100),$B191:$CW191,"="&amp;"x",$B$133:$CW$133,"="&amp;"N"),0)</f>
        <v>0</v>
      </c>
      <c r="AL208">
        <f ca="1">IFERROR(SUMIFS(INDEX($B$135:$CW$186,MATCH(AL$205,$A$135:$A$186,0),1):INDEX($B$135:$CW$186,MATCH(AL$205,$A$135:$A$186,0),100),$B191:$CW191,"="&amp;"x",$B$133:$CW$133,"="&amp;"N"),0)</f>
        <v>0</v>
      </c>
      <c r="AM208">
        <f ca="1">IFERROR(SUMIFS(INDEX($B$135:$CW$186,MATCH(AM$205,$A$135:$A$186,0),1):INDEX($B$135:$CW$186,MATCH(AM$205,$A$135:$A$186,0),100),$B191:$CW191,"="&amp;"x",$B$133:$CW$133,"="&amp;"N"),0)</f>
        <v>0</v>
      </c>
      <c r="AN208">
        <f ca="1">IFERROR(SUMIFS(INDEX($B$135:$CW$186,MATCH(AN$205,$A$135:$A$186,0),1):INDEX($B$135:$CW$186,MATCH(AN$205,$A$135:$A$186,0),100),$B191:$CW191,"="&amp;"x",$B$133:$CW$133,"="&amp;"N"),0)</f>
        <v>0</v>
      </c>
      <c r="AO208">
        <f ca="1">IFERROR(SUMIFS(INDEX($B$135:$CW$186,MATCH(AO$205,$A$135:$A$186,0),1):INDEX($B$135:$CW$186,MATCH(AO$205,$A$135:$A$186,0),100),$B191:$CW191,"="&amp;"x",$B$133:$CW$133,"="&amp;"N"),0)</f>
        <v>0</v>
      </c>
      <c r="AP208">
        <f ca="1">IFERROR(SUMIFS(INDEX($B$135:$CW$186,MATCH(AP$205,$A$135:$A$186,0),1):INDEX($B$135:$CW$186,MATCH(AP$205,$A$135:$A$186,0),100),$B191:$CW191,"="&amp;"x",$B$133:$CW$133,"="&amp;"N"),0)</f>
        <v>0</v>
      </c>
      <c r="AQ208">
        <f ca="1">IFERROR(SUMIFS(INDEX($B$135:$CW$186,MATCH(AQ$205,$A$135:$A$186,0),1):INDEX($B$135:$CW$186,MATCH(AQ$205,$A$135:$A$186,0),100),$B191:$CW191,"="&amp;"x",$B$133:$CW$133,"="&amp;"N"),0)</f>
        <v>0</v>
      </c>
      <c r="AR208">
        <f ca="1">IFERROR(SUMIFS(INDEX($B$135:$CW$186,MATCH(AR$205,$A$135:$A$186,0),1):INDEX($B$135:$CW$186,MATCH(AR$205,$A$135:$A$186,0),100),$B191:$CW191,"="&amp;"x",$B$133:$CW$133,"="&amp;"N"),0)</f>
        <v>0</v>
      </c>
      <c r="AS208">
        <f ca="1">IFERROR(SUMIFS(INDEX($B$135:$CW$186,MATCH(AS$205,$A$135:$A$186,0),1):INDEX($B$135:$CW$186,MATCH(AS$205,$A$135:$A$186,0),100),$B191:$CW191,"="&amp;"x",$B$133:$CW$133,"="&amp;"N"),0)</f>
        <v>0</v>
      </c>
      <c r="AT208">
        <f ca="1">IFERROR(SUMIFS(INDEX($B$135:$CW$186,MATCH(AT$205,$A$135:$A$186,0),1):INDEX($B$135:$CW$186,MATCH(AT$205,$A$135:$A$186,0),100),$B191:$CW191,"="&amp;"x",$B$133:$CW$133,"="&amp;"N"),0)</f>
        <v>0</v>
      </c>
      <c r="AU208">
        <f ca="1">IFERROR(SUMIFS(INDEX($B$135:$CW$186,MATCH(AU$205,$A$135:$A$186,0),1):INDEX($B$135:$CW$186,MATCH(AU$205,$A$135:$A$186,0),100),$B191:$CW191,"="&amp;"x",$B$133:$CW$133,"="&amp;"N"),0)</f>
        <v>0</v>
      </c>
      <c r="AV208">
        <f ca="1">IFERROR(SUMIFS(INDEX($B$135:$CW$186,MATCH(AV$205,$A$135:$A$186,0),1):INDEX($B$135:$CW$186,MATCH(AV$205,$A$135:$A$186,0),100),$B191:$CW191,"="&amp;"x",$B$133:$CW$133,"="&amp;"N"),0)</f>
        <v>0</v>
      </c>
      <c r="AW208">
        <f ca="1">IFERROR(SUMIFS(INDEX($B$135:$CW$186,MATCH(AW$205,$A$135:$A$186,0),1):INDEX($B$135:$CW$186,MATCH(AW$205,$A$135:$A$186,0),100),$B191:$CW191,"="&amp;"x",$B$133:$CW$133,"="&amp;"N"),0)</f>
        <v>0</v>
      </c>
      <c r="AX208">
        <f ca="1">IFERROR(SUMIFS(INDEX($B$135:$CW$186,MATCH(AX$205,$A$135:$A$186,0),1):INDEX($B$135:$CW$186,MATCH(AX$205,$A$135:$A$186,0),100),$B191:$CW191,"="&amp;"x",$B$133:$CW$133,"="&amp;"N"),0)</f>
        <v>0</v>
      </c>
      <c r="AY208">
        <f ca="1">IFERROR(SUMIFS(INDEX($B$135:$CW$186,MATCH(AY$205,$A$135:$A$186,0),1):INDEX($B$135:$CW$186,MATCH(AY$205,$A$135:$A$186,0),100),$B191:$CW191,"="&amp;"x",$B$133:$CW$133,"="&amp;"N"),0)</f>
        <v>0</v>
      </c>
      <c r="AZ208">
        <f ca="1">IFERROR(SUMIFS(INDEX($B$135:$CW$186,MATCH(AZ$205,$A$135:$A$186,0),1):INDEX($B$135:$CW$186,MATCH(AZ$205,$A$135:$A$186,0),100),$B191:$CW191,"="&amp;"x",$B$133:$CW$133,"="&amp;"N"),0)</f>
        <v>0</v>
      </c>
      <c r="BA208">
        <f ca="1">IFERROR(SUMIFS(INDEX($B$135:$CW$186,MATCH(BA$205,$A$135:$A$186,0),1):INDEX($B$135:$CW$186,MATCH(BA$205,$A$135:$A$186,0),100),$B191:$CW191,"="&amp;"x",$B$133:$CW$133,"="&amp;"N"),0)</f>
        <v>0</v>
      </c>
      <c r="BC208">
        <f t="shared" ca="1" si="40"/>
        <v>0</v>
      </c>
    </row>
    <row r="209" spans="1:55" x14ac:dyDescent="0.35">
      <c r="A209" s="2" t="str" cm="1">
        <f t="array" ref="A209">INDEX('Data Validation (Hide)'!$B$2:$B$16,ROW(A4),1)</f>
        <v>Caseload 4</v>
      </c>
      <c r="B209">
        <f ca="1">IFERROR(SUMIFS(INDEX($B$135:$CW$186,MATCH(B$205,$A$135:$A$186,0),1):INDEX($B$135:$CW$186,MATCH(B$205,$A$135:$A$186,0),100),$B192:$CW192,"="&amp;"x",$B$133:$CW$133,"="&amp;"N"),0)</f>
        <v>0</v>
      </c>
      <c r="C209">
        <f ca="1">IFERROR(SUMIFS(INDEX($B$135:$CW$186,MATCH(C$205,$A$135:$A$186,0),1):INDEX($B$135:$CW$186,MATCH(C$205,$A$135:$A$186,0),100),$B192:$CW192,"="&amp;"x",$B$133:$CW$133,"="&amp;"N"),0)</f>
        <v>0</v>
      </c>
      <c r="D209">
        <f ca="1">IFERROR(SUMIFS(INDEX($B$135:$CW$186,MATCH(D$205,$A$135:$A$186,0),1):INDEX($B$135:$CW$186,MATCH(D$205,$A$135:$A$186,0),100),$B192:$CW192,"="&amp;"x",$B$133:$CW$133,"="&amp;"N"),0)</f>
        <v>0</v>
      </c>
      <c r="E209">
        <f ca="1">IFERROR(SUMIFS(INDEX($B$135:$CW$186,MATCH(E$205,$A$135:$A$186,0),1):INDEX($B$135:$CW$186,MATCH(E$205,$A$135:$A$186,0),100),$B192:$CW192,"="&amp;"x",$B$133:$CW$133,"="&amp;"N"),0)</f>
        <v>0</v>
      </c>
      <c r="F209">
        <f ca="1">IFERROR(SUMIFS(INDEX($B$135:$CW$186,MATCH(F$205,$A$135:$A$186,0),1):INDEX($B$135:$CW$186,MATCH(F$205,$A$135:$A$186,0),100),$B192:$CW192,"="&amp;"x",$B$133:$CW$133,"="&amp;"N"),0)</f>
        <v>0</v>
      </c>
      <c r="G209">
        <f ca="1">IFERROR(SUMIFS(INDEX($B$135:$CW$186,MATCH(G$205,$A$135:$A$186,0),1):INDEX($B$135:$CW$186,MATCH(G$205,$A$135:$A$186,0),100),$B192:$CW192,"="&amp;"x",$B$133:$CW$133,"="&amp;"N"),0)</f>
        <v>0</v>
      </c>
      <c r="H209">
        <f ca="1">IFERROR(SUMIFS(INDEX($B$135:$CW$186,MATCH(H$205,$A$135:$A$186,0),1):INDEX($B$135:$CW$186,MATCH(H$205,$A$135:$A$186,0),100),$B192:$CW192,"="&amp;"x",$B$133:$CW$133,"="&amp;"N"),0)</f>
        <v>0</v>
      </c>
      <c r="I209">
        <f ca="1">IFERROR(SUMIFS(INDEX($B$135:$CW$186,MATCH(I$205,$A$135:$A$186,0),1):INDEX($B$135:$CW$186,MATCH(I$205,$A$135:$A$186,0),100),$B192:$CW192,"="&amp;"x",$B$133:$CW$133,"="&amp;"N"),0)</f>
        <v>0</v>
      </c>
      <c r="J209">
        <f ca="1">IFERROR(SUMIFS(INDEX($B$135:$CW$186,MATCH(J$205,$A$135:$A$186,0),1):INDEX($B$135:$CW$186,MATCH(J$205,$A$135:$A$186,0),100),$B192:$CW192,"="&amp;"x",$B$133:$CW$133,"="&amp;"N"),0)</f>
        <v>0</v>
      </c>
      <c r="K209">
        <f ca="1">IFERROR(SUMIFS(INDEX($B$135:$CW$186,MATCH(K$205,$A$135:$A$186,0),1):INDEX($B$135:$CW$186,MATCH(K$205,$A$135:$A$186,0),100),$B192:$CW192,"="&amp;"x",$B$133:$CW$133,"="&amp;"N"),0)</f>
        <v>0</v>
      </c>
      <c r="L209">
        <f ca="1">IFERROR(SUMIFS(INDEX($B$135:$CW$186,MATCH(L$205,$A$135:$A$186,0),1):INDEX($B$135:$CW$186,MATCH(L$205,$A$135:$A$186,0),100),$B192:$CW192,"="&amp;"x",$B$133:$CW$133,"="&amp;"N"),0)</f>
        <v>0</v>
      </c>
      <c r="M209">
        <f ca="1">IFERROR(SUMIFS(INDEX($B$135:$CW$186,MATCH(M$205,$A$135:$A$186,0),1):INDEX($B$135:$CW$186,MATCH(M$205,$A$135:$A$186,0),100),$B192:$CW192,"="&amp;"x",$B$133:$CW$133,"="&amp;"N"),0)</f>
        <v>0</v>
      </c>
      <c r="N209">
        <f ca="1">IFERROR(SUMIFS(INDEX($B$135:$CW$186,MATCH(N$205,$A$135:$A$186,0),1):INDEX($B$135:$CW$186,MATCH(N$205,$A$135:$A$186,0),100),$B192:$CW192,"="&amp;"x",$B$133:$CW$133,"="&amp;"N"),0)</f>
        <v>0</v>
      </c>
      <c r="O209">
        <f ca="1">IFERROR(SUMIFS(INDEX($B$135:$CW$186,MATCH(O$205,$A$135:$A$186,0),1):INDEX($B$135:$CW$186,MATCH(O$205,$A$135:$A$186,0),100),$B192:$CW192,"="&amp;"x",$B$133:$CW$133,"="&amp;"N"),0)</f>
        <v>0</v>
      </c>
      <c r="P209">
        <f ca="1">IFERROR(SUMIFS(INDEX($B$135:$CW$186,MATCH(P$205,$A$135:$A$186,0),1):INDEX($B$135:$CW$186,MATCH(P$205,$A$135:$A$186,0),100),$B192:$CW192,"="&amp;"x",$B$133:$CW$133,"="&amp;"N"),0)</f>
        <v>0</v>
      </c>
      <c r="Q209">
        <f ca="1">IFERROR(SUMIFS(INDEX($B$135:$CW$186,MATCH(Q$205,$A$135:$A$186,0),1):INDEX($B$135:$CW$186,MATCH(Q$205,$A$135:$A$186,0),100),$B192:$CW192,"="&amp;"x",$B$133:$CW$133,"="&amp;"N"),0)</f>
        <v>0</v>
      </c>
      <c r="R209">
        <f ca="1">IFERROR(SUMIFS(INDEX($B$135:$CW$186,MATCH(R$205,$A$135:$A$186,0),1):INDEX($B$135:$CW$186,MATCH(R$205,$A$135:$A$186,0),100),$B192:$CW192,"="&amp;"x",$B$133:$CW$133,"="&amp;"N"),0)</f>
        <v>0</v>
      </c>
      <c r="S209">
        <f ca="1">IFERROR(SUMIFS(INDEX($B$135:$CW$186,MATCH(S$205,$A$135:$A$186,0),1):INDEX($B$135:$CW$186,MATCH(S$205,$A$135:$A$186,0),100),$B192:$CW192,"="&amp;"x",$B$133:$CW$133,"="&amp;"N"),0)</f>
        <v>0</v>
      </c>
      <c r="T209">
        <f ca="1">IFERROR(SUMIFS(INDEX($B$135:$CW$186,MATCH(T$205,$A$135:$A$186,0),1):INDEX($B$135:$CW$186,MATCH(T$205,$A$135:$A$186,0),100),$B192:$CW192,"="&amp;"x",$B$133:$CW$133,"="&amp;"N"),0)</f>
        <v>0</v>
      </c>
      <c r="U209">
        <f ca="1">IFERROR(SUMIFS(INDEX($B$135:$CW$186,MATCH(U$205,$A$135:$A$186,0),1):INDEX($B$135:$CW$186,MATCH(U$205,$A$135:$A$186,0),100),$B192:$CW192,"="&amp;"x",$B$133:$CW$133,"="&amp;"N"),0)</f>
        <v>0</v>
      </c>
      <c r="V209">
        <f ca="1">IFERROR(SUMIFS(INDEX($B$135:$CW$186,MATCH(V$205,$A$135:$A$186,0),1):INDEX($B$135:$CW$186,MATCH(V$205,$A$135:$A$186,0),100),$B192:$CW192,"="&amp;"x",$B$133:$CW$133,"="&amp;"N"),0)</f>
        <v>0</v>
      </c>
      <c r="W209">
        <f ca="1">IFERROR(SUMIFS(INDEX($B$135:$CW$186,MATCH(W$205,$A$135:$A$186,0),1):INDEX($B$135:$CW$186,MATCH(W$205,$A$135:$A$186,0),100),$B192:$CW192,"="&amp;"x",$B$133:$CW$133,"="&amp;"N"),0)</f>
        <v>0</v>
      </c>
      <c r="X209">
        <f ca="1">IFERROR(SUMIFS(INDEX($B$135:$CW$186,MATCH(X$205,$A$135:$A$186,0),1):INDEX($B$135:$CW$186,MATCH(X$205,$A$135:$A$186,0),100),$B192:$CW192,"="&amp;"x",$B$133:$CW$133,"="&amp;"N"),0)</f>
        <v>0</v>
      </c>
      <c r="Y209">
        <f ca="1">IFERROR(SUMIFS(INDEX($B$135:$CW$186,MATCH(Y$205,$A$135:$A$186,0),1):INDEX($B$135:$CW$186,MATCH(Y$205,$A$135:$A$186,0),100),$B192:$CW192,"="&amp;"x",$B$133:$CW$133,"="&amp;"N"),0)</f>
        <v>0</v>
      </c>
      <c r="Z209">
        <f ca="1">IFERROR(SUMIFS(INDEX($B$135:$CW$186,MATCH(Z$205,$A$135:$A$186,0),1):INDEX($B$135:$CW$186,MATCH(Z$205,$A$135:$A$186,0),100),$B192:$CW192,"="&amp;"x",$B$133:$CW$133,"="&amp;"N"),0)</f>
        <v>0</v>
      </c>
      <c r="AA209">
        <f ca="1">IFERROR(SUMIFS(INDEX($B$135:$CW$186,MATCH(AA$205,$A$135:$A$186,0),1):INDEX($B$135:$CW$186,MATCH(AA$205,$A$135:$A$186,0),100),$B192:$CW192,"="&amp;"x",$B$133:$CW$133,"="&amp;"N"),0)</f>
        <v>0</v>
      </c>
      <c r="AB209">
        <f ca="1">IFERROR(SUMIFS(INDEX($B$135:$CW$186,MATCH(AB$205,$A$135:$A$186,0),1):INDEX($B$135:$CW$186,MATCH(AB$205,$A$135:$A$186,0),100),$B192:$CW192,"="&amp;"x",$B$133:$CW$133,"="&amp;"N"),0)</f>
        <v>0</v>
      </c>
      <c r="AC209">
        <f ca="1">IFERROR(SUMIFS(INDEX($B$135:$CW$186,MATCH(AC$205,$A$135:$A$186,0),1):INDEX($B$135:$CW$186,MATCH(AC$205,$A$135:$A$186,0),100),$B192:$CW192,"="&amp;"x",$B$133:$CW$133,"="&amp;"N"),0)</f>
        <v>0</v>
      </c>
      <c r="AD209">
        <f ca="1">IFERROR(SUMIFS(INDEX($B$135:$CW$186,MATCH(AD$205,$A$135:$A$186,0),1):INDEX($B$135:$CW$186,MATCH(AD$205,$A$135:$A$186,0),100),$B192:$CW192,"="&amp;"x",$B$133:$CW$133,"="&amp;"N"),0)</f>
        <v>0</v>
      </c>
      <c r="AE209">
        <f ca="1">IFERROR(SUMIFS(INDEX($B$135:$CW$186,MATCH(AE$205,$A$135:$A$186,0),1):INDEX($B$135:$CW$186,MATCH(AE$205,$A$135:$A$186,0),100),$B192:$CW192,"="&amp;"x",$B$133:$CW$133,"="&amp;"N"),0)</f>
        <v>0</v>
      </c>
      <c r="AF209">
        <f ca="1">IFERROR(SUMIFS(INDEX($B$135:$CW$186,MATCH(AF$205,$A$135:$A$186,0),1):INDEX($B$135:$CW$186,MATCH(AF$205,$A$135:$A$186,0),100),$B192:$CW192,"="&amp;"x",$B$133:$CW$133,"="&amp;"N"),0)</f>
        <v>0</v>
      </c>
      <c r="AG209">
        <f ca="1">IFERROR(SUMIFS(INDEX($B$135:$CW$186,MATCH(AG$205,$A$135:$A$186,0),1):INDEX($B$135:$CW$186,MATCH(AG$205,$A$135:$A$186,0),100),$B192:$CW192,"="&amp;"x",$B$133:$CW$133,"="&amp;"N"),0)</f>
        <v>0</v>
      </c>
      <c r="AH209">
        <f ca="1">IFERROR(SUMIFS(INDEX($B$135:$CW$186,MATCH(AH$205,$A$135:$A$186,0),1):INDEX($B$135:$CW$186,MATCH(AH$205,$A$135:$A$186,0),100),$B192:$CW192,"="&amp;"x",$B$133:$CW$133,"="&amp;"N"),0)</f>
        <v>0</v>
      </c>
      <c r="AI209">
        <f ca="1">IFERROR(SUMIFS(INDEX($B$135:$CW$186,MATCH(AI$205,$A$135:$A$186,0),1):INDEX($B$135:$CW$186,MATCH(AI$205,$A$135:$A$186,0),100),$B192:$CW192,"="&amp;"x",$B$133:$CW$133,"="&amp;"N"),0)</f>
        <v>0</v>
      </c>
      <c r="AJ209">
        <f ca="1">IFERROR(SUMIFS(INDEX($B$135:$CW$186,MATCH(AJ$205,$A$135:$A$186,0),1):INDEX($B$135:$CW$186,MATCH(AJ$205,$A$135:$A$186,0),100),$B192:$CW192,"="&amp;"x",$B$133:$CW$133,"="&amp;"N"),0)</f>
        <v>0</v>
      </c>
      <c r="AK209">
        <f ca="1">IFERROR(SUMIFS(INDEX($B$135:$CW$186,MATCH(AK$205,$A$135:$A$186,0),1):INDEX($B$135:$CW$186,MATCH(AK$205,$A$135:$A$186,0),100),$B192:$CW192,"="&amp;"x",$B$133:$CW$133,"="&amp;"N"),0)</f>
        <v>0</v>
      </c>
      <c r="AL209">
        <f ca="1">IFERROR(SUMIFS(INDEX($B$135:$CW$186,MATCH(AL$205,$A$135:$A$186,0),1):INDEX($B$135:$CW$186,MATCH(AL$205,$A$135:$A$186,0),100),$B192:$CW192,"="&amp;"x",$B$133:$CW$133,"="&amp;"N"),0)</f>
        <v>0</v>
      </c>
      <c r="AM209">
        <f ca="1">IFERROR(SUMIFS(INDEX($B$135:$CW$186,MATCH(AM$205,$A$135:$A$186,0),1):INDEX($B$135:$CW$186,MATCH(AM$205,$A$135:$A$186,0),100),$B192:$CW192,"="&amp;"x",$B$133:$CW$133,"="&amp;"N"),0)</f>
        <v>0</v>
      </c>
      <c r="AN209">
        <f ca="1">IFERROR(SUMIFS(INDEX($B$135:$CW$186,MATCH(AN$205,$A$135:$A$186,0),1):INDEX($B$135:$CW$186,MATCH(AN$205,$A$135:$A$186,0),100),$B192:$CW192,"="&amp;"x",$B$133:$CW$133,"="&amp;"N"),0)</f>
        <v>0</v>
      </c>
      <c r="AO209">
        <f ca="1">IFERROR(SUMIFS(INDEX($B$135:$CW$186,MATCH(AO$205,$A$135:$A$186,0),1):INDEX($B$135:$CW$186,MATCH(AO$205,$A$135:$A$186,0),100),$B192:$CW192,"="&amp;"x",$B$133:$CW$133,"="&amp;"N"),0)</f>
        <v>0</v>
      </c>
      <c r="AP209">
        <f ca="1">IFERROR(SUMIFS(INDEX($B$135:$CW$186,MATCH(AP$205,$A$135:$A$186,0),1):INDEX($B$135:$CW$186,MATCH(AP$205,$A$135:$A$186,0),100),$B192:$CW192,"="&amp;"x",$B$133:$CW$133,"="&amp;"N"),0)</f>
        <v>0</v>
      </c>
      <c r="AQ209">
        <f ca="1">IFERROR(SUMIFS(INDEX($B$135:$CW$186,MATCH(AQ$205,$A$135:$A$186,0),1):INDEX($B$135:$CW$186,MATCH(AQ$205,$A$135:$A$186,0),100),$B192:$CW192,"="&amp;"x",$B$133:$CW$133,"="&amp;"N"),0)</f>
        <v>0</v>
      </c>
      <c r="AR209">
        <f ca="1">IFERROR(SUMIFS(INDEX($B$135:$CW$186,MATCH(AR$205,$A$135:$A$186,0),1):INDEX($B$135:$CW$186,MATCH(AR$205,$A$135:$A$186,0),100),$B192:$CW192,"="&amp;"x",$B$133:$CW$133,"="&amp;"N"),0)</f>
        <v>0</v>
      </c>
      <c r="AS209">
        <f ca="1">IFERROR(SUMIFS(INDEX($B$135:$CW$186,MATCH(AS$205,$A$135:$A$186,0),1):INDEX($B$135:$CW$186,MATCH(AS$205,$A$135:$A$186,0),100),$B192:$CW192,"="&amp;"x",$B$133:$CW$133,"="&amp;"N"),0)</f>
        <v>0</v>
      </c>
      <c r="AT209">
        <f ca="1">IFERROR(SUMIFS(INDEX($B$135:$CW$186,MATCH(AT$205,$A$135:$A$186,0),1):INDEX($B$135:$CW$186,MATCH(AT$205,$A$135:$A$186,0),100),$B192:$CW192,"="&amp;"x",$B$133:$CW$133,"="&amp;"N"),0)</f>
        <v>0</v>
      </c>
      <c r="AU209">
        <f ca="1">IFERROR(SUMIFS(INDEX($B$135:$CW$186,MATCH(AU$205,$A$135:$A$186,0),1):INDEX($B$135:$CW$186,MATCH(AU$205,$A$135:$A$186,0),100),$B192:$CW192,"="&amp;"x",$B$133:$CW$133,"="&amp;"N"),0)</f>
        <v>0</v>
      </c>
      <c r="AV209">
        <f ca="1">IFERROR(SUMIFS(INDEX($B$135:$CW$186,MATCH(AV$205,$A$135:$A$186,0),1):INDEX($B$135:$CW$186,MATCH(AV$205,$A$135:$A$186,0),100),$B192:$CW192,"="&amp;"x",$B$133:$CW$133,"="&amp;"N"),0)</f>
        <v>0</v>
      </c>
      <c r="AW209">
        <f ca="1">IFERROR(SUMIFS(INDEX($B$135:$CW$186,MATCH(AW$205,$A$135:$A$186,0),1):INDEX($B$135:$CW$186,MATCH(AW$205,$A$135:$A$186,0),100),$B192:$CW192,"="&amp;"x",$B$133:$CW$133,"="&amp;"N"),0)</f>
        <v>0</v>
      </c>
      <c r="AX209">
        <f ca="1">IFERROR(SUMIFS(INDEX($B$135:$CW$186,MATCH(AX$205,$A$135:$A$186,0),1):INDEX($B$135:$CW$186,MATCH(AX$205,$A$135:$A$186,0),100),$B192:$CW192,"="&amp;"x",$B$133:$CW$133,"="&amp;"N"),0)</f>
        <v>0</v>
      </c>
      <c r="AY209">
        <f ca="1">IFERROR(SUMIFS(INDEX($B$135:$CW$186,MATCH(AY$205,$A$135:$A$186,0),1):INDEX($B$135:$CW$186,MATCH(AY$205,$A$135:$A$186,0),100),$B192:$CW192,"="&amp;"x",$B$133:$CW$133,"="&amp;"N"),0)</f>
        <v>0</v>
      </c>
      <c r="AZ209">
        <f ca="1">IFERROR(SUMIFS(INDEX($B$135:$CW$186,MATCH(AZ$205,$A$135:$A$186,0),1):INDEX($B$135:$CW$186,MATCH(AZ$205,$A$135:$A$186,0),100),$B192:$CW192,"="&amp;"x",$B$133:$CW$133,"="&amp;"N"),0)</f>
        <v>0</v>
      </c>
      <c r="BA209">
        <f ca="1">IFERROR(SUMIFS(INDEX($B$135:$CW$186,MATCH(BA$205,$A$135:$A$186,0),1):INDEX($B$135:$CW$186,MATCH(BA$205,$A$135:$A$186,0),100),$B192:$CW192,"="&amp;"x",$B$133:$CW$133,"="&amp;"N"),0)</f>
        <v>0</v>
      </c>
      <c r="BC209">
        <f t="shared" ca="1" si="40"/>
        <v>0</v>
      </c>
    </row>
    <row r="210" spans="1:55" x14ac:dyDescent="0.35">
      <c r="A210" s="2" t="str" cm="1">
        <f t="array" ref="A210">INDEX('Data Validation (Hide)'!$B$2:$B$16,ROW(A5),1)</f>
        <v>Caseload 5</v>
      </c>
      <c r="B210">
        <f ca="1">IFERROR(SUMIFS(INDEX($B$135:$CW$186,MATCH(B$205,$A$135:$A$186,0),1):INDEX($B$135:$CW$186,MATCH(B$205,$A$135:$A$186,0),100),$B193:$CW193,"="&amp;"x",$B$133:$CW$133,"="&amp;"N"),0)</f>
        <v>0</v>
      </c>
      <c r="C210">
        <f ca="1">IFERROR(SUMIFS(INDEX($B$135:$CW$186,MATCH(C$205,$A$135:$A$186,0),1):INDEX($B$135:$CW$186,MATCH(C$205,$A$135:$A$186,0),100),$B193:$CW193,"="&amp;"x",$B$133:$CW$133,"="&amp;"N"),0)</f>
        <v>0</v>
      </c>
      <c r="D210">
        <f ca="1">IFERROR(SUMIFS(INDEX($B$135:$CW$186,MATCH(D$205,$A$135:$A$186,0),1):INDEX($B$135:$CW$186,MATCH(D$205,$A$135:$A$186,0),100),$B193:$CW193,"="&amp;"x",$B$133:$CW$133,"="&amp;"N"),0)</f>
        <v>0</v>
      </c>
      <c r="E210">
        <f ca="1">IFERROR(SUMIFS(INDEX($B$135:$CW$186,MATCH(E$205,$A$135:$A$186,0),1):INDEX($B$135:$CW$186,MATCH(E$205,$A$135:$A$186,0),100),$B193:$CW193,"="&amp;"x",$B$133:$CW$133,"="&amp;"N"),0)</f>
        <v>0</v>
      </c>
      <c r="F210">
        <f ca="1">IFERROR(SUMIFS(INDEX($B$135:$CW$186,MATCH(F$205,$A$135:$A$186,0),1):INDEX($B$135:$CW$186,MATCH(F$205,$A$135:$A$186,0),100),$B193:$CW193,"="&amp;"x",$B$133:$CW$133,"="&amp;"N"),0)</f>
        <v>0</v>
      </c>
      <c r="G210">
        <f ca="1">IFERROR(SUMIFS(INDEX($B$135:$CW$186,MATCH(G$205,$A$135:$A$186,0),1):INDEX($B$135:$CW$186,MATCH(G$205,$A$135:$A$186,0),100),$B193:$CW193,"="&amp;"x",$B$133:$CW$133,"="&amp;"N"),0)</f>
        <v>0</v>
      </c>
      <c r="H210">
        <f ca="1">IFERROR(SUMIFS(INDEX($B$135:$CW$186,MATCH(H$205,$A$135:$A$186,0),1):INDEX($B$135:$CW$186,MATCH(H$205,$A$135:$A$186,0),100),$B193:$CW193,"="&amp;"x",$B$133:$CW$133,"="&amp;"N"),0)</f>
        <v>0</v>
      </c>
      <c r="I210">
        <f ca="1">IFERROR(SUMIFS(INDEX($B$135:$CW$186,MATCH(I$205,$A$135:$A$186,0),1):INDEX($B$135:$CW$186,MATCH(I$205,$A$135:$A$186,0),100),$B193:$CW193,"="&amp;"x",$B$133:$CW$133,"="&amp;"N"),0)</f>
        <v>0</v>
      </c>
      <c r="J210">
        <f ca="1">IFERROR(SUMIFS(INDEX($B$135:$CW$186,MATCH(J$205,$A$135:$A$186,0),1):INDEX($B$135:$CW$186,MATCH(J$205,$A$135:$A$186,0),100),$B193:$CW193,"="&amp;"x",$B$133:$CW$133,"="&amp;"N"),0)</f>
        <v>0</v>
      </c>
      <c r="K210">
        <f ca="1">IFERROR(SUMIFS(INDEX($B$135:$CW$186,MATCH(K$205,$A$135:$A$186,0),1):INDEX($B$135:$CW$186,MATCH(K$205,$A$135:$A$186,0),100),$B193:$CW193,"="&amp;"x",$B$133:$CW$133,"="&amp;"N"),0)</f>
        <v>0</v>
      </c>
      <c r="L210">
        <f ca="1">IFERROR(SUMIFS(INDEX($B$135:$CW$186,MATCH(L$205,$A$135:$A$186,0),1):INDEX($B$135:$CW$186,MATCH(L$205,$A$135:$A$186,0),100),$B193:$CW193,"="&amp;"x",$B$133:$CW$133,"="&amp;"N"),0)</f>
        <v>0</v>
      </c>
      <c r="M210">
        <f ca="1">IFERROR(SUMIFS(INDEX($B$135:$CW$186,MATCH(M$205,$A$135:$A$186,0),1):INDEX($B$135:$CW$186,MATCH(M$205,$A$135:$A$186,0),100),$B193:$CW193,"="&amp;"x",$B$133:$CW$133,"="&amp;"N"),0)</f>
        <v>0</v>
      </c>
      <c r="N210">
        <f ca="1">IFERROR(SUMIFS(INDEX($B$135:$CW$186,MATCH(N$205,$A$135:$A$186,0),1):INDEX($B$135:$CW$186,MATCH(N$205,$A$135:$A$186,0),100),$B193:$CW193,"="&amp;"x",$B$133:$CW$133,"="&amp;"N"),0)</f>
        <v>0</v>
      </c>
      <c r="O210">
        <f ca="1">IFERROR(SUMIFS(INDEX($B$135:$CW$186,MATCH(O$205,$A$135:$A$186,0),1):INDEX($B$135:$CW$186,MATCH(O$205,$A$135:$A$186,0),100),$B193:$CW193,"="&amp;"x",$B$133:$CW$133,"="&amp;"N"),0)</f>
        <v>0</v>
      </c>
      <c r="P210">
        <f ca="1">IFERROR(SUMIFS(INDEX($B$135:$CW$186,MATCH(P$205,$A$135:$A$186,0),1):INDEX($B$135:$CW$186,MATCH(P$205,$A$135:$A$186,0),100),$B193:$CW193,"="&amp;"x",$B$133:$CW$133,"="&amp;"N"),0)</f>
        <v>0</v>
      </c>
      <c r="Q210">
        <f ca="1">IFERROR(SUMIFS(INDEX($B$135:$CW$186,MATCH(Q$205,$A$135:$A$186,0),1):INDEX($B$135:$CW$186,MATCH(Q$205,$A$135:$A$186,0),100),$B193:$CW193,"="&amp;"x",$B$133:$CW$133,"="&amp;"N"),0)</f>
        <v>0</v>
      </c>
      <c r="R210">
        <f ca="1">IFERROR(SUMIFS(INDEX($B$135:$CW$186,MATCH(R$205,$A$135:$A$186,0),1):INDEX($B$135:$CW$186,MATCH(R$205,$A$135:$A$186,0),100),$B193:$CW193,"="&amp;"x",$B$133:$CW$133,"="&amp;"N"),0)</f>
        <v>0</v>
      </c>
      <c r="S210">
        <f ca="1">IFERROR(SUMIFS(INDEX($B$135:$CW$186,MATCH(S$205,$A$135:$A$186,0),1):INDEX($B$135:$CW$186,MATCH(S$205,$A$135:$A$186,0),100),$B193:$CW193,"="&amp;"x",$B$133:$CW$133,"="&amp;"N"),0)</f>
        <v>0</v>
      </c>
      <c r="T210">
        <f ca="1">IFERROR(SUMIFS(INDEX($B$135:$CW$186,MATCH(T$205,$A$135:$A$186,0),1):INDEX($B$135:$CW$186,MATCH(T$205,$A$135:$A$186,0),100),$B193:$CW193,"="&amp;"x",$B$133:$CW$133,"="&amp;"N"),0)</f>
        <v>0</v>
      </c>
      <c r="U210">
        <f ca="1">IFERROR(SUMIFS(INDEX($B$135:$CW$186,MATCH(U$205,$A$135:$A$186,0),1):INDEX($B$135:$CW$186,MATCH(U$205,$A$135:$A$186,0),100),$B193:$CW193,"="&amp;"x",$B$133:$CW$133,"="&amp;"N"),0)</f>
        <v>0</v>
      </c>
      <c r="V210">
        <f ca="1">IFERROR(SUMIFS(INDEX($B$135:$CW$186,MATCH(V$205,$A$135:$A$186,0),1):INDEX($B$135:$CW$186,MATCH(V$205,$A$135:$A$186,0),100),$B193:$CW193,"="&amp;"x",$B$133:$CW$133,"="&amp;"N"),0)</f>
        <v>0</v>
      </c>
      <c r="W210">
        <f ca="1">IFERROR(SUMIFS(INDEX($B$135:$CW$186,MATCH(W$205,$A$135:$A$186,0),1):INDEX($B$135:$CW$186,MATCH(W$205,$A$135:$A$186,0),100),$B193:$CW193,"="&amp;"x",$B$133:$CW$133,"="&amp;"N"),0)</f>
        <v>0</v>
      </c>
      <c r="X210">
        <f ca="1">IFERROR(SUMIFS(INDEX($B$135:$CW$186,MATCH(X$205,$A$135:$A$186,0),1):INDEX($B$135:$CW$186,MATCH(X$205,$A$135:$A$186,0),100),$B193:$CW193,"="&amp;"x",$B$133:$CW$133,"="&amp;"N"),0)</f>
        <v>0</v>
      </c>
      <c r="Y210">
        <f ca="1">IFERROR(SUMIFS(INDEX($B$135:$CW$186,MATCH(Y$205,$A$135:$A$186,0),1):INDEX($B$135:$CW$186,MATCH(Y$205,$A$135:$A$186,0),100),$B193:$CW193,"="&amp;"x",$B$133:$CW$133,"="&amp;"N"),0)</f>
        <v>0</v>
      </c>
      <c r="Z210">
        <f ca="1">IFERROR(SUMIFS(INDEX($B$135:$CW$186,MATCH(Z$205,$A$135:$A$186,0),1):INDEX($B$135:$CW$186,MATCH(Z$205,$A$135:$A$186,0),100),$B193:$CW193,"="&amp;"x",$B$133:$CW$133,"="&amp;"N"),0)</f>
        <v>0</v>
      </c>
      <c r="AA210">
        <f ca="1">IFERROR(SUMIFS(INDEX($B$135:$CW$186,MATCH(AA$205,$A$135:$A$186,0),1):INDEX($B$135:$CW$186,MATCH(AA$205,$A$135:$A$186,0),100),$B193:$CW193,"="&amp;"x",$B$133:$CW$133,"="&amp;"N"),0)</f>
        <v>0</v>
      </c>
      <c r="AB210">
        <f ca="1">IFERROR(SUMIFS(INDEX($B$135:$CW$186,MATCH(AB$205,$A$135:$A$186,0),1):INDEX($B$135:$CW$186,MATCH(AB$205,$A$135:$A$186,0),100),$B193:$CW193,"="&amp;"x",$B$133:$CW$133,"="&amp;"N"),0)</f>
        <v>0</v>
      </c>
      <c r="AC210">
        <f ca="1">IFERROR(SUMIFS(INDEX($B$135:$CW$186,MATCH(AC$205,$A$135:$A$186,0),1):INDEX($B$135:$CW$186,MATCH(AC$205,$A$135:$A$186,0),100),$B193:$CW193,"="&amp;"x",$B$133:$CW$133,"="&amp;"N"),0)</f>
        <v>0</v>
      </c>
      <c r="AD210">
        <f ca="1">IFERROR(SUMIFS(INDEX($B$135:$CW$186,MATCH(AD$205,$A$135:$A$186,0),1):INDEX($B$135:$CW$186,MATCH(AD$205,$A$135:$A$186,0),100),$B193:$CW193,"="&amp;"x",$B$133:$CW$133,"="&amp;"N"),0)</f>
        <v>0</v>
      </c>
      <c r="AE210">
        <f ca="1">IFERROR(SUMIFS(INDEX($B$135:$CW$186,MATCH(AE$205,$A$135:$A$186,0),1):INDEX($B$135:$CW$186,MATCH(AE$205,$A$135:$A$186,0),100),$B193:$CW193,"="&amp;"x",$B$133:$CW$133,"="&amp;"N"),0)</f>
        <v>0</v>
      </c>
      <c r="AF210">
        <f ca="1">IFERROR(SUMIFS(INDEX($B$135:$CW$186,MATCH(AF$205,$A$135:$A$186,0),1):INDEX($B$135:$CW$186,MATCH(AF$205,$A$135:$A$186,0),100),$B193:$CW193,"="&amp;"x",$B$133:$CW$133,"="&amp;"N"),0)</f>
        <v>0</v>
      </c>
      <c r="AG210">
        <f ca="1">IFERROR(SUMIFS(INDEX($B$135:$CW$186,MATCH(AG$205,$A$135:$A$186,0),1):INDEX($B$135:$CW$186,MATCH(AG$205,$A$135:$A$186,0),100),$B193:$CW193,"="&amp;"x",$B$133:$CW$133,"="&amp;"N"),0)</f>
        <v>0</v>
      </c>
      <c r="AH210">
        <f ca="1">IFERROR(SUMIFS(INDEX($B$135:$CW$186,MATCH(AH$205,$A$135:$A$186,0),1):INDEX($B$135:$CW$186,MATCH(AH$205,$A$135:$A$186,0),100),$B193:$CW193,"="&amp;"x",$B$133:$CW$133,"="&amp;"N"),0)</f>
        <v>0</v>
      </c>
      <c r="AI210">
        <f ca="1">IFERROR(SUMIFS(INDEX($B$135:$CW$186,MATCH(AI$205,$A$135:$A$186,0),1):INDEX($B$135:$CW$186,MATCH(AI$205,$A$135:$A$186,0),100),$B193:$CW193,"="&amp;"x",$B$133:$CW$133,"="&amp;"N"),0)</f>
        <v>0</v>
      </c>
      <c r="AJ210">
        <f ca="1">IFERROR(SUMIFS(INDEX($B$135:$CW$186,MATCH(AJ$205,$A$135:$A$186,0),1):INDEX($B$135:$CW$186,MATCH(AJ$205,$A$135:$A$186,0),100),$B193:$CW193,"="&amp;"x",$B$133:$CW$133,"="&amp;"N"),0)</f>
        <v>0</v>
      </c>
      <c r="AK210">
        <f ca="1">IFERROR(SUMIFS(INDEX($B$135:$CW$186,MATCH(AK$205,$A$135:$A$186,0),1):INDEX($B$135:$CW$186,MATCH(AK$205,$A$135:$A$186,0),100),$B193:$CW193,"="&amp;"x",$B$133:$CW$133,"="&amp;"N"),0)</f>
        <v>0</v>
      </c>
      <c r="AL210">
        <f ca="1">IFERROR(SUMIFS(INDEX($B$135:$CW$186,MATCH(AL$205,$A$135:$A$186,0),1):INDEX($B$135:$CW$186,MATCH(AL$205,$A$135:$A$186,0),100),$B193:$CW193,"="&amp;"x",$B$133:$CW$133,"="&amp;"N"),0)</f>
        <v>0</v>
      </c>
      <c r="AM210">
        <f ca="1">IFERROR(SUMIFS(INDEX($B$135:$CW$186,MATCH(AM$205,$A$135:$A$186,0),1):INDEX($B$135:$CW$186,MATCH(AM$205,$A$135:$A$186,0),100),$B193:$CW193,"="&amp;"x",$B$133:$CW$133,"="&amp;"N"),0)</f>
        <v>0</v>
      </c>
      <c r="AN210">
        <f ca="1">IFERROR(SUMIFS(INDEX($B$135:$CW$186,MATCH(AN$205,$A$135:$A$186,0),1):INDEX($B$135:$CW$186,MATCH(AN$205,$A$135:$A$186,0),100),$B193:$CW193,"="&amp;"x",$B$133:$CW$133,"="&amp;"N"),0)</f>
        <v>0</v>
      </c>
      <c r="AO210">
        <f ca="1">IFERROR(SUMIFS(INDEX($B$135:$CW$186,MATCH(AO$205,$A$135:$A$186,0),1):INDEX($B$135:$CW$186,MATCH(AO$205,$A$135:$A$186,0),100),$B193:$CW193,"="&amp;"x",$B$133:$CW$133,"="&amp;"N"),0)</f>
        <v>0</v>
      </c>
      <c r="AP210">
        <f ca="1">IFERROR(SUMIFS(INDEX($B$135:$CW$186,MATCH(AP$205,$A$135:$A$186,0),1):INDEX($B$135:$CW$186,MATCH(AP$205,$A$135:$A$186,0),100),$B193:$CW193,"="&amp;"x",$B$133:$CW$133,"="&amp;"N"),0)</f>
        <v>0</v>
      </c>
      <c r="AQ210">
        <f ca="1">IFERROR(SUMIFS(INDEX($B$135:$CW$186,MATCH(AQ$205,$A$135:$A$186,0),1):INDEX($B$135:$CW$186,MATCH(AQ$205,$A$135:$A$186,0),100),$B193:$CW193,"="&amp;"x",$B$133:$CW$133,"="&amp;"N"),0)</f>
        <v>0</v>
      </c>
      <c r="AR210">
        <f ca="1">IFERROR(SUMIFS(INDEX($B$135:$CW$186,MATCH(AR$205,$A$135:$A$186,0),1):INDEX($B$135:$CW$186,MATCH(AR$205,$A$135:$A$186,0),100),$B193:$CW193,"="&amp;"x",$B$133:$CW$133,"="&amp;"N"),0)</f>
        <v>0</v>
      </c>
      <c r="AS210">
        <f ca="1">IFERROR(SUMIFS(INDEX($B$135:$CW$186,MATCH(AS$205,$A$135:$A$186,0),1):INDEX($B$135:$CW$186,MATCH(AS$205,$A$135:$A$186,0),100),$B193:$CW193,"="&amp;"x",$B$133:$CW$133,"="&amp;"N"),0)</f>
        <v>0</v>
      </c>
      <c r="AT210">
        <f ca="1">IFERROR(SUMIFS(INDEX($B$135:$CW$186,MATCH(AT$205,$A$135:$A$186,0),1):INDEX($B$135:$CW$186,MATCH(AT$205,$A$135:$A$186,0),100),$B193:$CW193,"="&amp;"x",$B$133:$CW$133,"="&amp;"N"),0)</f>
        <v>0</v>
      </c>
      <c r="AU210">
        <f ca="1">IFERROR(SUMIFS(INDEX($B$135:$CW$186,MATCH(AU$205,$A$135:$A$186,0),1):INDEX($B$135:$CW$186,MATCH(AU$205,$A$135:$A$186,0),100),$B193:$CW193,"="&amp;"x",$B$133:$CW$133,"="&amp;"N"),0)</f>
        <v>0</v>
      </c>
      <c r="AV210">
        <f ca="1">IFERROR(SUMIFS(INDEX($B$135:$CW$186,MATCH(AV$205,$A$135:$A$186,0),1):INDEX($B$135:$CW$186,MATCH(AV$205,$A$135:$A$186,0),100),$B193:$CW193,"="&amp;"x",$B$133:$CW$133,"="&amp;"N"),0)</f>
        <v>0</v>
      </c>
      <c r="AW210">
        <f ca="1">IFERROR(SUMIFS(INDEX($B$135:$CW$186,MATCH(AW$205,$A$135:$A$186,0),1):INDEX($B$135:$CW$186,MATCH(AW$205,$A$135:$A$186,0),100),$B193:$CW193,"="&amp;"x",$B$133:$CW$133,"="&amp;"N"),0)</f>
        <v>0</v>
      </c>
      <c r="AX210">
        <f ca="1">IFERROR(SUMIFS(INDEX($B$135:$CW$186,MATCH(AX$205,$A$135:$A$186,0),1):INDEX($B$135:$CW$186,MATCH(AX$205,$A$135:$A$186,0),100),$B193:$CW193,"="&amp;"x",$B$133:$CW$133,"="&amp;"N"),0)</f>
        <v>0</v>
      </c>
      <c r="AY210">
        <f ca="1">IFERROR(SUMIFS(INDEX($B$135:$CW$186,MATCH(AY$205,$A$135:$A$186,0),1):INDEX($B$135:$CW$186,MATCH(AY$205,$A$135:$A$186,0),100),$B193:$CW193,"="&amp;"x",$B$133:$CW$133,"="&amp;"N"),0)</f>
        <v>0</v>
      </c>
      <c r="AZ210">
        <f ca="1">IFERROR(SUMIFS(INDEX($B$135:$CW$186,MATCH(AZ$205,$A$135:$A$186,0),1):INDEX($B$135:$CW$186,MATCH(AZ$205,$A$135:$A$186,0),100),$B193:$CW193,"="&amp;"x",$B$133:$CW$133,"="&amp;"N"),0)</f>
        <v>0</v>
      </c>
      <c r="BA210">
        <f ca="1">IFERROR(SUMIFS(INDEX($B$135:$CW$186,MATCH(BA$205,$A$135:$A$186,0),1):INDEX($B$135:$CW$186,MATCH(BA$205,$A$135:$A$186,0),100),$B193:$CW193,"="&amp;"x",$B$133:$CW$133,"="&amp;"N"),0)</f>
        <v>0</v>
      </c>
      <c r="BC210">
        <f t="shared" ca="1" si="40"/>
        <v>0</v>
      </c>
    </row>
    <row r="211" spans="1:55" x14ac:dyDescent="0.35">
      <c r="A211" s="2" t="str" cm="1">
        <f t="array" ref="A211">INDEX('Data Validation (Hide)'!$B$2:$B$16,ROW(A6),1)</f>
        <v>Caseload 6</v>
      </c>
      <c r="B211">
        <f ca="1">IFERROR(SUMIFS(INDEX($B$135:$CW$186,MATCH(B$205,$A$135:$A$186,0),1):INDEX($B$135:$CW$186,MATCH(B$205,$A$135:$A$186,0),100),$B194:$CW194,"="&amp;"x",$B$133:$CW$133,"="&amp;"N"),0)</f>
        <v>0</v>
      </c>
      <c r="C211">
        <f ca="1">IFERROR(SUMIFS(INDEX($B$135:$CW$186,MATCH(C$205,$A$135:$A$186,0),1):INDEX($B$135:$CW$186,MATCH(C$205,$A$135:$A$186,0),100),$B194:$CW194,"="&amp;"x",$B$133:$CW$133,"="&amp;"N"),0)</f>
        <v>0</v>
      </c>
      <c r="D211">
        <f ca="1">IFERROR(SUMIFS(INDEX($B$135:$CW$186,MATCH(D$205,$A$135:$A$186,0),1):INDEX($B$135:$CW$186,MATCH(D$205,$A$135:$A$186,0),100),$B194:$CW194,"="&amp;"x",$B$133:$CW$133,"="&amp;"N"),0)</f>
        <v>0</v>
      </c>
      <c r="E211">
        <f ca="1">IFERROR(SUMIFS(INDEX($B$135:$CW$186,MATCH(E$205,$A$135:$A$186,0),1):INDEX($B$135:$CW$186,MATCH(E$205,$A$135:$A$186,0),100),$B194:$CW194,"="&amp;"x",$B$133:$CW$133,"="&amp;"N"),0)</f>
        <v>0</v>
      </c>
      <c r="F211">
        <f ca="1">IFERROR(SUMIFS(INDEX($B$135:$CW$186,MATCH(F$205,$A$135:$A$186,0),1):INDEX($B$135:$CW$186,MATCH(F$205,$A$135:$A$186,0),100),$B194:$CW194,"="&amp;"x",$B$133:$CW$133,"="&amp;"N"),0)</f>
        <v>0</v>
      </c>
      <c r="G211">
        <f ca="1">IFERROR(SUMIFS(INDEX($B$135:$CW$186,MATCH(G$205,$A$135:$A$186,0),1):INDEX($B$135:$CW$186,MATCH(G$205,$A$135:$A$186,0),100),$B194:$CW194,"="&amp;"x",$B$133:$CW$133,"="&amp;"N"),0)</f>
        <v>0</v>
      </c>
      <c r="H211">
        <f ca="1">IFERROR(SUMIFS(INDEX($B$135:$CW$186,MATCH(H$205,$A$135:$A$186,0),1):INDEX($B$135:$CW$186,MATCH(H$205,$A$135:$A$186,0),100),$B194:$CW194,"="&amp;"x",$B$133:$CW$133,"="&amp;"N"),0)</f>
        <v>0</v>
      </c>
      <c r="I211">
        <f ca="1">IFERROR(SUMIFS(INDEX($B$135:$CW$186,MATCH(I$205,$A$135:$A$186,0),1):INDEX($B$135:$CW$186,MATCH(I$205,$A$135:$A$186,0),100),$B194:$CW194,"="&amp;"x",$B$133:$CW$133,"="&amp;"N"),0)</f>
        <v>0</v>
      </c>
      <c r="J211">
        <f ca="1">IFERROR(SUMIFS(INDEX($B$135:$CW$186,MATCH(J$205,$A$135:$A$186,0),1):INDEX($B$135:$CW$186,MATCH(J$205,$A$135:$A$186,0),100),$B194:$CW194,"="&amp;"x",$B$133:$CW$133,"="&amp;"N"),0)</f>
        <v>0</v>
      </c>
      <c r="K211">
        <f ca="1">IFERROR(SUMIFS(INDEX($B$135:$CW$186,MATCH(K$205,$A$135:$A$186,0),1):INDEX($B$135:$CW$186,MATCH(K$205,$A$135:$A$186,0),100),$B194:$CW194,"="&amp;"x",$B$133:$CW$133,"="&amp;"N"),0)</f>
        <v>0</v>
      </c>
      <c r="L211">
        <f ca="1">IFERROR(SUMIFS(INDEX($B$135:$CW$186,MATCH(L$205,$A$135:$A$186,0),1):INDEX($B$135:$CW$186,MATCH(L$205,$A$135:$A$186,0),100),$B194:$CW194,"="&amp;"x",$B$133:$CW$133,"="&amp;"N"),0)</f>
        <v>0</v>
      </c>
      <c r="M211">
        <f ca="1">IFERROR(SUMIFS(INDEX($B$135:$CW$186,MATCH(M$205,$A$135:$A$186,0),1):INDEX($B$135:$CW$186,MATCH(M$205,$A$135:$A$186,0),100),$B194:$CW194,"="&amp;"x",$B$133:$CW$133,"="&amp;"N"),0)</f>
        <v>0</v>
      </c>
      <c r="N211">
        <f ca="1">IFERROR(SUMIFS(INDEX($B$135:$CW$186,MATCH(N$205,$A$135:$A$186,0),1):INDEX($B$135:$CW$186,MATCH(N$205,$A$135:$A$186,0),100),$B194:$CW194,"="&amp;"x",$B$133:$CW$133,"="&amp;"N"),0)</f>
        <v>0</v>
      </c>
      <c r="O211">
        <f ca="1">IFERROR(SUMIFS(INDEX($B$135:$CW$186,MATCH(O$205,$A$135:$A$186,0),1):INDEX($B$135:$CW$186,MATCH(O$205,$A$135:$A$186,0),100),$B194:$CW194,"="&amp;"x",$B$133:$CW$133,"="&amp;"N"),0)</f>
        <v>0</v>
      </c>
      <c r="P211">
        <f ca="1">IFERROR(SUMIFS(INDEX($B$135:$CW$186,MATCH(P$205,$A$135:$A$186,0),1):INDEX($B$135:$CW$186,MATCH(P$205,$A$135:$A$186,0),100),$B194:$CW194,"="&amp;"x",$B$133:$CW$133,"="&amp;"N"),0)</f>
        <v>0</v>
      </c>
      <c r="Q211">
        <f ca="1">IFERROR(SUMIFS(INDEX($B$135:$CW$186,MATCH(Q$205,$A$135:$A$186,0),1):INDEX($B$135:$CW$186,MATCH(Q$205,$A$135:$A$186,0),100),$B194:$CW194,"="&amp;"x",$B$133:$CW$133,"="&amp;"N"),0)</f>
        <v>0</v>
      </c>
      <c r="R211">
        <f ca="1">IFERROR(SUMIFS(INDEX($B$135:$CW$186,MATCH(R$205,$A$135:$A$186,0),1):INDEX($B$135:$CW$186,MATCH(R$205,$A$135:$A$186,0),100),$B194:$CW194,"="&amp;"x",$B$133:$CW$133,"="&amp;"N"),0)</f>
        <v>0</v>
      </c>
      <c r="S211">
        <f ca="1">IFERROR(SUMIFS(INDEX($B$135:$CW$186,MATCH(S$205,$A$135:$A$186,0),1):INDEX($B$135:$CW$186,MATCH(S$205,$A$135:$A$186,0),100),$B194:$CW194,"="&amp;"x",$B$133:$CW$133,"="&amp;"N"),0)</f>
        <v>0</v>
      </c>
      <c r="T211">
        <f ca="1">IFERROR(SUMIFS(INDEX($B$135:$CW$186,MATCH(T$205,$A$135:$A$186,0),1):INDEX($B$135:$CW$186,MATCH(T$205,$A$135:$A$186,0),100),$B194:$CW194,"="&amp;"x",$B$133:$CW$133,"="&amp;"N"),0)</f>
        <v>0</v>
      </c>
      <c r="U211">
        <f ca="1">IFERROR(SUMIFS(INDEX($B$135:$CW$186,MATCH(U$205,$A$135:$A$186,0),1):INDEX($B$135:$CW$186,MATCH(U$205,$A$135:$A$186,0),100),$B194:$CW194,"="&amp;"x",$B$133:$CW$133,"="&amp;"N"),0)</f>
        <v>0</v>
      </c>
      <c r="V211">
        <f ca="1">IFERROR(SUMIFS(INDEX($B$135:$CW$186,MATCH(V$205,$A$135:$A$186,0),1):INDEX($B$135:$CW$186,MATCH(V$205,$A$135:$A$186,0),100),$B194:$CW194,"="&amp;"x",$B$133:$CW$133,"="&amp;"N"),0)</f>
        <v>0</v>
      </c>
      <c r="W211">
        <f ca="1">IFERROR(SUMIFS(INDEX($B$135:$CW$186,MATCH(W$205,$A$135:$A$186,0),1):INDEX($B$135:$CW$186,MATCH(W$205,$A$135:$A$186,0),100),$B194:$CW194,"="&amp;"x",$B$133:$CW$133,"="&amp;"N"),0)</f>
        <v>0</v>
      </c>
      <c r="X211">
        <f ca="1">IFERROR(SUMIFS(INDEX($B$135:$CW$186,MATCH(X$205,$A$135:$A$186,0),1):INDEX($B$135:$CW$186,MATCH(X$205,$A$135:$A$186,0),100),$B194:$CW194,"="&amp;"x",$B$133:$CW$133,"="&amp;"N"),0)</f>
        <v>0</v>
      </c>
      <c r="Y211">
        <f ca="1">IFERROR(SUMIFS(INDEX($B$135:$CW$186,MATCH(Y$205,$A$135:$A$186,0),1):INDEX($B$135:$CW$186,MATCH(Y$205,$A$135:$A$186,0),100),$B194:$CW194,"="&amp;"x",$B$133:$CW$133,"="&amp;"N"),0)</f>
        <v>0</v>
      </c>
      <c r="Z211">
        <f ca="1">IFERROR(SUMIFS(INDEX($B$135:$CW$186,MATCH(Z$205,$A$135:$A$186,0),1):INDEX($B$135:$CW$186,MATCH(Z$205,$A$135:$A$186,0),100),$B194:$CW194,"="&amp;"x",$B$133:$CW$133,"="&amp;"N"),0)</f>
        <v>0</v>
      </c>
      <c r="AA211">
        <f ca="1">IFERROR(SUMIFS(INDEX($B$135:$CW$186,MATCH(AA$205,$A$135:$A$186,0),1):INDEX($B$135:$CW$186,MATCH(AA$205,$A$135:$A$186,0),100),$B194:$CW194,"="&amp;"x",$B$133:$CW$133,"="&amp;"N"),0)</f>
        <v>0</v>
      </c>
      <c r="AB211">
        <f ca="1">IFERROR(SUMIFS(INDEX($B$135:$CW$186,MATCH(AB$205,$A$135:$A$186,0),1):INDEX($B$135:$CW$186,MATCH(AB$205,$A$135:$A$186,0),100),$B194:$CW194,"="&amp;"x",$B$133:$CW$133,"="&amp;"N"),0)</f>
        <v>0</v>
      </c>
      <c r="AC211">
        <f ca="1">IFERROR(SUMIFS(INDEX($B$135:$CW$186,MATCH(AC$205,$A$135:$A$186,0),1):INDEX($B$135:$CW$186,MATCH(AC$205,$A$135:$A$186,0),100),$B194:$CW194,"="&amp;"x",$B$133:$CW$133,"="&amp;"N"),0)</f>
        <v>0</v>
      </c>
      <c r="AD211">
        <f ca="1">IFERROR(SUMIFS(INDEX($B$135:$CW$186,MATCH(AD$205,$A$135:$A$186,0),1):INDEX($B$135:$CW$186,MATCH(AD$205,$A$135:$A$186,0),100),$B194:$CW194,"="&amp;"x",$B$133:$CW$133,"="&amp;"N"),0)</f>
        <v>0</v>
      </c>
      <c r="AE211">
        <f ca="1">IFERROR(SUMIFS(INDEX($B$135:$CW$186,MATCH(AE$205,$A$135:$A$186,0),1):INDEX($B$135:$CW$186,MATCH(AE$205,$A$135:$A$186,0),100),$B194:$CW194,"="&amp;"x",$B$133:$CW$133,"="&amp;"N"),0)</f>
        <v>0</v>
      </c>
      <c r="AF211">
        <f ca="1">IFERROR(SUMIFS(INDEX($B$135:$CW$186,MATCH(AF$205,$A$135:$A$186,0),1):INDEX($B$135:$CW$186,MATCH(AF$205,$A$135:$A$186,0),100),$B194:$CW194,"="&amp;"x",$B$133:$CW$133,"="&amp;"N"),0)</f>
        <v>0</v>
      </c>
      <c r="AG211">
        <f ca="1">IFERROR(SUMIFS(INDEX($B$135:$CW$186,MATCH(AG$205,$A$135:$A$186,0),1):INDEX($B$135:$CW$186,MATCH(AG$205,$A$135:$A$186,0),100),$B194:$CW194,"="&amp;"x",$B$133:$CW$133,"="&amp;"N"),0)</f>
        <v>0</v>
      </c>
      <c r="AH211">
        <f ca="1">IFERROR(SUMIFS(INDEX($B$135:$CW$186,MATCH(AH$205,$A$135:$A$186,0),1):INDEX($B$135:$CW$186,MATCH(AH$205,$A$135:$A$186,0),100),$B194:$CW194,"="&amp;"x",$B$133:$CW$133,"="&amp;"N"),0)</f>
        <v>0</v>
      </c>
      <c r="AI211">
        <f ca="1">IFERROR(SUMIFS(INDEX($B$135:$CW$186,MATCH(AI$205,$A$135:$A$186,0),1):INDEX($B$135:$CW$186,MATCH(AI$205,$A$135:$A$186,0),100),$B194:$CW194,"="&amp;"x",$B$133:$CW$133,"="&amp;"N"),0)</f>
        <v>0</v>
      </c>
      <c r="AJ211">
        <f ca="1">IFERROR(SUMIFS(INDEX($B$135:$CW$186,MATCH(AJ$205,$A$135:$A$186,0),1):INDEX($B$135:$CW$186,MATCH(AJ$205,$A$135:$A$186,0),100),$B194:$CW194,"="&amp;"x",$B$133:$CW$133,"="&amp;"N"),0)</f>
        <v>0</v>
      </c>
      <c r="AK211">
        <f ca="1">IFERROR(SUMIFS(INDEX($B$135:$CW$186,MATCH(AK$205,$A$135:$A$186,0),1):INDEX($B$135:$CW$186,MATCH(AK$205,$A$135:$A$186,0),100),$B194:$CW194,"="&amp;"x",$B$133:$CW$133,"="&amp;"N"),0)</f>
        <v>0</v>
      </c>
      <c r="AL211">
        <f ca="1">IFERROR(SUMIFS(INDEX($B$135:$CW$186,MATCH(AL$205,$A$135:$A$186,0),1):INDEX($B$135:$CW$186,MATCH(AL$205,$A$135:$A$186,0),100),$B194:$CW194,"="&amp;"x",$B$133:$CW$133,"="&amp;"N"),0)</f>
        <v>0</v>
      </c>
      <c r="AM211">
        <f ca="1">IFERROR(SUMIFS(INDEX($B$135:$CW$186,MATCH(AM$205,$A$135:$A$186,0),1):INDEX($B$135:$CW$186,MATCH(AM$205,$A$135:$A$186,0),100),$B194:$CW194,"="&amp;"x",$B$133:$CW$133,"="&amp;"N"),0)</f>
        <v>0</v>
      </c>
      <c r="AN211">
        <f ca="1">IFERROR(SUMIFS(INDEX($B$135:$CW$186,MATCH(AN$205,$A$135:$A$186,0),1):INDEX($B$135:$CW$186,MATCH(AN$205,$A$135:$A$186,0),100),$B194:$CW194,"="&amp;"x",$B$133:$CW$133,"="&amp;"N"),0)</f>
        <v>0</v>
      </c>
      <c r="AO211">
        <f ca="1">IFERROR(SUMIFS(INDEX($B$135:$CW$186,MATCH(AO$205,$A$135:$A$186,0),1):INDEX($B$135:$CW$186,MATCH(AO$205,$A$135:$A$186,0),100),$B194:$CW194,"="&amp;"x",$B$133:$CW$133,"="&amp;"N"),0)</f>
        <v>0</v>
      </c>
      <c r="AP211">
        <f ca="1">IFERROR(SUMIFS(INDEX($B$135:$CW$186,MATCH(AP$205,$A$135:$A$186,0),1):INDEX($B$135:$CW$186,MATCH(AP$205,$A$135:$A$186,0),100),$B194:$CW194,"="&amp;"x",$B$133:$CW$133,"="&amp;"N"),0)</f>
        <v>0</v>
      </c>
      <c r="AQ211">
        <f ca="1">IFERROR(SUMIFS(INDEX($B$135:$CW$186,MATCH(AQ$205,$A$135:$A$186,0),1):INDEX($B$135:$CW$186,MATCH(AQ$205,$A$135:$A$186,0),100),$B194:$CW194,"="&amp;"x",$B$133:$CW$133,"="&amp;"N"),0)</f>
        <v>0</v>
      </c>
      <c r="AR211">
        <f ca="1">IFERROR(SUMIFS(INDEX($B$135:$CW$186,MATCH(AR$205,$A$135:$A$186,0),1):INDEX($B$135:$CW$186,MATCH(AR$205,$A$135:$A$186,0),100),$B194:$CW194,"="&amp;"x",$B$133:$CW$133,"="&amp;"N"),0)</f>
        <v>0</v>
      </c>
      <c r="AS211">
        <f ca="1">IFERROR(SUMIFS(INDEX($B$135:$CW$186,MATCH(AS$205,$A$135:$A$186,0),1):INDEX($B$135:$CW$186,MATCH(AS$205,$A$135:$A$186,0),100),$B194:$CW194,"="&amp;"x",$B$133:$CW$133,"="&amp;"N"),0)</f>
        <v>0</v>
      </c>
      <c r="AT211">
        <f ca="1">IFERROR(SUMIFS(INDEX($B$135:$CW$186,MATCH(AT$205,$A$135:$A$186,0),1):INDEX($B$135:$CW$186,MATCH(AT$205,$A$135:$A$186,0),100),$B194:$CW194,"="&amp;"x",$B$133:$CW$133,"="&amp;"N"),0)</f>
        <v>0</v>
      </c>
      <c r="AU211">
        <f ca="1">IFERROR(SUMIFS(INDEX($B$135:$CW$186,MATCH(AU$205,$A$135:$A$186,0),1):INDEX($B$135:$CW$186,MATCH(AU$205,$A$135:$A$186,0),100),$B194:$CW194,"="&amp;"x",$B$133:$CW$133,"="&amp;"N"),0)</f>
        <v>0</v>
      </c>
      <c r="AV211">
        <f ca="1">IFERROR(SUMIFS(INDEX($B$135:$CW$186,MATCH(AV$205,$A$135:$A$186,0),1):INDEX($B$135:$CW$186,MATCH(AV$205,$A$135:$A$186,0),100),$B194:$CW194,"="&amp;"x",$B$133:$CW$133,"="&amp;"N"),0)</f>
        <v>0</v>
      </c>
      <c r="AW211">
        <f ca="1">IFERROR(SUMIFS(INDEX($B$135:$CW$186,MATCH(AW$205,$A$135:$A$186,0),1):INDEX($B$135:$CW$186,MATCH(AW$205,$A$135:$A$186,0),100),$B194:$CW194,"="&amp;"x",$B$133:$CW$133,"="&amp;"N"),0)</f>
        <v>0</v>
      </c>
      <c r="AX211">
        <f ca="1">IFERROR(SUMIFS(INDEX($B$135:$CW$186,MATCH(AX$205,$A$135:$A$186,0),1):INDEX($B$135:$CW$186,MATCH(AX$205,$A$135:$A$186,0),100),$B194:$CW194,"="&amp;"x",$B$133:$CW$133,"="&amp;"N"),0)</f>
        <v>0</v>
      </c>
      <c r="AY211">
        <f ca="1">IFERROR(SUMIFS(INDEX($B$135:$CW$186,MATCH(AY$205,$A$135:$A$186,0),1):INDEX($B$135:$CW$186,MATCH(AY$205,$A$135:$A$186,0),100),$B194:$CW194,"="&amp;"x",$B$133:$CW$133,"="&amp;"N"),0)</f>
        <v>0</v>
      </c>
      <c r="AZ211">
        <f ca="1">IFERROR(SUMIFS(INDEX($B$135:$CW$186,MATCH(AZ$205,$A$135:$A$186,0),1):INDEX($B$135:$CW$186,MATCH(AZ$205,$A$135:$A$186,0),100),$B194:$CW194,"="&amp;"x",$B$133:$CW$133,"="&amp;"N"),0)</f>
        <v>0</v>
      </c>
      <c r="BA211">
        <f ca="1">IFERROR(SUMIFS(INDEX($B$135:$CW$186,MATCH(BA$205,$A$135:$A$186,0),1):INDEX($B$135:$CW$186,MATCH(BA$205,$A$135:$A$186,0),100),$B194:$CW194,"="&amp;"x",$B$133:$CW$133,"="&amp;"N"),0)</f>
        <v>0</v>
      </c>
      <c r="BC211">
        <f t="shared" ca="1" si="40"/>
        <v>0</v>
      </c>
    </row>
    <row r="212" spans="1:55" x14ac:dyDescent="0.35">
      <c r="A212" s="2" t="str" cm="1">
        <f t="array" ref="A212">INDEX('Data Validation (Hide)'!$B$2:$B$16,ROW(A7),1)</f>
        <v>Caseload 7</v>
      </c>
      <c r="B212">
        <f ca="1">IFERROR(SUMIFS(INDEX($B$135:$CW$186,MATCH(B$205,$A$135:$A$186,0),1):INDEX($B$135:$CW$186,MATCH(B$205,$A$135:$A$186,0),100),$B195:$CW195,"="&amp;"x",$B$133:$CW$133,"="&amp;"N"),0)</f>
        <v>0</v>
      </c>
      <c r="C212">
        <f ca="1">IFERROR(SUMIFS(INDEX($B$135:$CW$186,MATCH(C$205,$A$135:$A$186,0),1):INDEX($B$135:$CW$186,MATCH(C$205,$A$135:$A$186,0),100),$B195:$CW195,"="&amp;"x",$B$133:$CW$133,"="&amp;"N"),0)</f>
        <v>0</v>
      </c>
      <c r="D212">
        <f ca="1">IFERROR(SUMIFS(INDEX($B$135:$CW$186,MATCH(D$205,$A$135:$A$186,0),1):INDEX($B$135:$CW$186,MATCH(D$205,$A$135:$A$186,0),100),$B195:$CW195,"="&amp;"x",$B$133:$CW$133,"="&amp;"N"),0)</f>
        <v>0</v>
      </c>
      <c r="E212">
        <f ca="1">IFERROR(SUMIFS(INDEX($B$135:$CW$186,MATCH(E$205,$A$135:$A$186,0),1):INDEX($B$135:$CW$186,MATCH(E$205,$A$135:$A$186,0),100),$B195:$CW195,"="&amp;"x",$B$133:$CW$133,"="&amp;"N"),0)</f>
        <v>0</v>
      </c>
      <c r="F212">
        <f ca="1">IFERROR(SUMIFS(INDEX($B$135:$CW$186,MATCH(F$205,$A$135:$A$186,0),1):INDEX($B$135:$CW$186,MATCH(F$205,$A$135:$A$186,0),100),$B195:$CW195,"="&amp;"x",$B$133:$CW$133,"="&amp;"N"),0)</f>
        <v>0</v>
      </c>
      <c r="G212">
        <f ca="1">IFERROR(SUMIFS(INDEX($B$135:$CW$186,MATCH(G$205,$A$135:$A$186,0),1):INDEX($B$135:$CW$186,MATCH(G$205,$A$135:$A$186,0),100),$B195:$CW195,"="&amp;"x",$B$133:$CW$133,"="&amp;"N"),0)</f>
        <v>0</v>
      </c>
      <c r="H212">
        <f ca="1">IFERROR(SUMIFS(INDEX($B$135:$CW$186,MATCH(H$205,$A$135:$A$186,0),1):INDEX($B$135:$CW$186,MATCH(H$205,$A$135:$A$186,0),100),$B195:$CW195,"="&amp;"x",$B$133:$CW$133,"="&amp;"N"),0)</f>
        <v>0</v>
      </c>
      <c r="I212">
        <f ca="1">IFERROR(SUMIFS(INDEX($B$135:$CW$186,MATCH(I$205,$A$135:$A$186,0),1):INDEX($B$135:$CW$186,MATCH(I$205,$A$135:$A$186,0),100),$B195:$CW195,"="&amp;"x",$B$133:$CW$133,"="&amp;"N"),0)</f>
        <v>0</v>
      </c>
      <c r="J212">
        <f ca="1">IFERROR(SUMIFS(INDEX($B$135:$CW$186,MATCH(J$205,$A$135:$A$186,0),1):INDEX($B$135:$CW$186,MATCH(J$205,$A$135:$A$186,0),100),$B195:$CW195,"="&amp;"x",$B$133:$CW$133,"="&amp;"N"),0)</f>
        <v>0</v>
      </c>
      <c r="K212">
        <f ca="1">IFERROR(SUMIFS(INDEX($B$135:$CW$186,MATCH(K$205,$A$135:$A$186,0),1):INDEX($B$135:$CW$186,MATCH(K$205,$A$135:$A$186,0),100),$B195:$CW195,"="&amp;"x",$B$133:$CW$133,"="&amp;"N"),0)</f>
        <v>0</v>
      </c>
      <c r="L212">
        <f ca="1">IFERROR(SUMIFS(INDEX($B$135:$CW$186,MATCH(L$205,$A$135:$A$186,0),1):INDEX($B$135:$CW$186,MATCH(L$205,$A$135:$A$186,0),100),$B195:$CW195,"="&amp;"x",$B$133:$CW$133,"="&amp;"N"),0)</f>
        <v>0</v>
      </c>
      <c r="M212">
        <f ca="1">IFERROR(SUMIFS(INDEX($B$135:$CW$186,MATCH(M$205,$A$135:$A$186,0),1):INDEX($B$135:$CW$186,MATCH(M$205,$A$135:$A$186,0),100),$B195:$CW195,"="&amp;"x",$B$133:$CW$133,"="&amp;"N"),0)</f>
        <v>0</v>
      </c>
      <c r="N212">
        <f ca="1">IFERROR(SUMIFS(INDEX($B$135:$CW$186,MATCH(N$205,$A$135:$A$186,0),1):INDEX($B$135:$CW$186,MATCH(N$205,$A$135:$A$186,0),100),$B195:$CW195,"="&amp;"x",$B$133:$CW$133,"="&amp;"N"),0)</f>
        <v>0</v>
      </c>
      <c r="O212">
        <f ca="1">IFERROR(SUMIFS(INDEX($B$135:$CW$186,MATCH(O$205,$A$135:$A$186,0),1):INDEX($B$135:$CW$186,MATCH(O$205,$A$135:$A$186,0),100),$B195:$CW195,"="&amp;"x",$B$133:$CW$133,"="&amp;"N"),0)</f>
        <v>0</v>
      </c>
      <c r="P212">
        <f ca="1">IFERROR(SUMIFS(INDEX($B$135:$CW$186,MATCH(P$205,$A$135:$A$186,0),1):INDEX($B$135:$CW$186,MATCH(P$205,$A$135:$A$186,0),100),$B195:$CW195,"="&amp;"x",$B$133:$CW$133,"="&amp;"N"),0)</f>
        <v>0</v>
      </c>
      <c r="Q212">
        <f ca="1">IFERROR(SUMIFS(INDEX($B$135:$CW$186,MATCH(Q$205,$A$135:$A$186,0),1):INDEX($B$135:$CW$186,MATCH(Q$205,$A$135:$A$186,0),100),$B195:$CW195,"="&amp;"x",$B$133:$CW$133,"="&amp;"N"),0)</f>
        <v>0</v>
      </c>
      <c r="R212">
        <f ca="1">IFERROR(SUMIFS(INDEX($B$135:$CW$186,MATCH(R$205,$A$135:$A$186,0),1):INDEX($B$135:$CW$186,MATCH(R$205,$A$135:$A$186,0),100),$B195:$CW195,"="&amp;"x",$B$133:$CW$133,"="&amp;"N"),0)</f>
        <v>0</v>
      </c>
      <c r="S212">
        <f ca="1">IFERROR(SUMIFS(INDEX($B$135:$CW$186,MATCH(S$205,$A$135:$A$186,0),1):INDEX($B$135:$CW$186,MATCH(S$205,$A$135:$A$186,0),100),$B195:$CW195,"="&amp;"x",$B$133:$CW$133,"="&amp;"N"),0)</f>
        <v>0</v>
      </c>
      <c r="T212">
        <f ca="1">IFERROR(SUMIFS(INDEX($B$135:$CW$186,MATCH(T$205,$A$135:$A$186,0),1):INDEX($B$135:$CW$186,MATCH(T$205,$A$135:$A$186,0),100),$B195:$CW195,"="&amp;"x",$B$133:$CW$133,"="&amp;"N"),0)</f>
        <v>0</v>
      </c>
      <c r="U212">
        <f ca="1">IFERROR(SUMIFS(INDEX($B$135:$CW$186,MATCH(U$205,$A$135:$A$186,0),1):INDEX($B$135:$CW$186,MATCH(U$205,$A$135:$A$186,0),100),$B195:$CW195,"="&amp;"x",$B$133:$CW$133,"="&amp;"N"),0)</f>
        <v>0</v>
      </c>
      <c r="V212">
        <f ca="1">IFERROR(SUMIFS(INDEX($B$135:$CW$186,MATCH(V$205,$A$135:$A$186,0),1):INDEX($B$135:$CW$186,MATCH(V$205,$A$135:$A$186,0),100),$B195:$CW195,"="&amp;"x",$B$133:$CW$133,"="&amp;"N"),0)</f>
        <v>0</v>
      </c>
      <c r="W212">
        <f ca="1">IFERROR(SUMIFS(INDEX($B$135:$CW$186,MATCH(W$205,$A$135:$A$186,0),1):INDEX($B$135:$CW$186,MATCH(W$205,$A$135:$A$186,0),100),$B195:$CW195,"="&amp;"x",$B$133:$CW$133,"="&amp;"N"),0)</f>
        <v>0</v>
      </c>
      <c r="X212">
        <f ca="1">IFERROR(SUMIFS(INDEX($B$135:$CW$186,MATCH(X$205,$A$135:$A$186,0),1):INDEX($B$135:$CW$186,MATCH(X$205,$A$135:$A$186,0),100),$B195:$CW195,"="&amp;"x",$B$133:$CW$133,"="&amp;"N"),0)</f>
        <v>0</v>
      </c>
      <c r="Y212">
        <f ca="1">IFERROR(SUMIFS(INDEX($B$135:$CW$186,MATCH(Y$205,$A$135:$A$186,0),1):INDEX($B$135:$CW$186,MATCH(Y$205,$A$135:$A$186,0),100),$B195:$CW195,"="&amp;"x",$B$133:$CW$133,"="&amp;"N"),0)</f>
        <v>0</v>
      </c>
      <c r="Z212">
        <f ca="1">IFERROR(SUMIFS(INDEX($B$135:$CW$186,MATCH(Z$205,$A$135:$A$186,0),1):INDEX($B$135:$CW$186,MATCH(Z$205,$A$135:$A$186,0),100),$B195:$CW195,"="&amp;"x",$B$133:$CW$133,"="&amp;"N"),0)</f>
        <v>0</v>
      </c>
      <c r="AA212">
        <f ca="1">IFERROR(SUMIFS(INDEX($B$135:$CW$186,MATCH(AA$205,$A$135:$A$186,0),1):INDEX($B$135:$CW$186,MATCH(AA$205,$A$135:$A$186,0),100),$B195:$CW195,"="&amp;"x",$B$133:$CW$133,"="&amp;"N"),0)</f>
        <v>0</v>
      </c>
      <c r="AB212">
        <f ca="1">IFERROR(SUMIFS(INDEX($B$135:$CW$186,MATCH(AB$205,$A$135:$A$186,0),1):INDEX($B$135:$CW$186,MATCH(AB$205,$A$135:$A$186,0),100),$B195:$CW195,"="&amp;"x",$B$133:$CW$133,"="&amp;"N"),0)</f>
        <v>0</v>
      </c>
      <c r="AC212">
        <f ca="1">IFERROR(SUMIFS(INDEX($B$135:$CW$186,MATCH(AC$205,$A$135:$A$186,0),1):INDEX($B$135:$CW$186,MATCH(AC$205,$A$135:$A$186,0),100),$B195:$CW195,"="&amp;"x",$B$133:$CW$133,"="&amp;"N"),0)</f>
        <v>0</v>
      </c>
      <c r="AD212">
        <f ca="1">IFERROR(SUMIFS(INDEX($B$135:$CW$186,MATCH(AD$205,$A$135:$A$186,0),1):INDEX($B$135:$CW$186,MATCH(AD$205,$A$135:$A$186,0),100),$B195:$CW195,"="&amp;"x",$B$133:$CW$133,"="&amp;"N"),0)</f>
        <v>0</v>
      </c>
      <c r="AE212">
        <f ca="1">IFERROR(SUMIFS(INDEX($B$135:$CW$186,MATCH(AE$205,$A$135:$A$186,0),1):INDEX($B$135:$CW$186,MATCH(AE$205,$A$135:$A$186,0),100),$B195:$CW195,"="&amp;"x",$B$133:$CW$133,"="&amp;"N"),0)</f>
        <v>0</v>
      </c>
      <c r="AF212">
        <f ca="1">IFERROR(SUMIFS(INDEX($B$135:$CW$186,MATCH(AF$205,$A$135:$A$186,0),1):INDEX($B$135:$CW$186,MATCH(AF$205,$A$135:$A$186,0),100),$B195:$CW195,"="&amp;"x",$B$133:$CW$133,"="&amp;"N"),0)</f>
        <v>0</v>
      </c>
      <c r="AG212">
        <f ca="1">IFERROR(SUMIFS(INDEX($B$135:$CW$186,MATCH(AG$205,$A$135:$A$186,0),1):INDEX($B$135:$CW$186,MATCH(AG$205,$A$135:$A$186,0),100),$B195:$CW195,"="&amp;"x",$B$133:$CW$133,"="&amp;"N"),0)</f>
        <v>0</v>
      </c>
      <c r="AH212">
        <f ca="1">IFERROR(SUMIFS(INDEX($B$135:$CW$186,MATCH(AH$205,$A$135:$A$186,0),1):INDEX($B$135:$CW$186,MATCH(AH$205,$A$135:$A$186,0),100),$B195:$CW195,"="&amp;"x",$B$133:$CW$133,"="&amp;"N"),0)</f>
        <v>0</v>
      </c>
      <c r="AI212">
        <f ca="1">IFERROR(SUMIFS(INDEX($B$135:$CW$186,MATCH(AI$205,$A$135:$A$186,0),1):INDEX($B$135:$CW$186,MATCH(AI$205,$A$135:$A$186,0),100),$B195:$CW195,"="&amp;"x",$B$133:$CW$133,"="&amp;"N"),0)</f>
        <v>0</v>
      </c>
      <c r="AJ212">
        <f ca="1">IFERROR(SUMIFS(INDEX($B$135:$CW$186,MATCH(AJ$205,$A$135:$A$186,0),1):INDEX($B$135:$CW$186,MATCH(AJ$205,$A$135:$A$186,0),100),$B195:$CW195,"="&amp;"x",$B$133:$CW$133,"="&amp;"N"),0)</f>
        <v>0</v>
      </c>
      <c r="AK212">
        <f ca="1">IFERROR(SUMIFS(INDEX($B$135:$CW$186,MATCH(AK$205,$A$135:$A$186,0),1):INDEX($B$135:$CW$186,MATCH(AK$205,$A$135:$A$186,0),100),$B195:$CW195,"="&amp;"x",$B$133:$CW$133,"="&amp;"N"),0)</f>
        <v>0</v>
      </c>
      <c r="AL212">
        <f ca="1">IFERROR(SUMIFS(INDEX($B$135:$CW$186,MATCH(AL$205,$A$135:$A$186,0),1):INDEX($B$135:$CW$186,MATCH(AL$205,$A$135:$A$186,0),100),$B195:$CW195,"="&amp;"x",$B$133:$CW$133,"="&amp;"N"),0)</f>
        <v>0</v>
      </c>
      <c r="AM212">
        <f ca="1">IFERROR(SUMIFS(INDEX($B$135:$CW$186,MATCH(AM$205,$A$135:$A$186,0),1):INDEX($B$135:$CW$186,MATCH(AM$205,$A$135:$A$186,0),100),$B195:$CW195,"="&amp;"x",$B$133:$CW$133,"="&amp;"N"),0)</f>
        <v>0</v>
      </c>
      <c r="AN212">
        <f ca="1">IFERROR(SUMIFS(INDEX($B$135:$CW$186,MATCH(AN$205,$A$135:$A$186,0),1):INDEX($B$135:$CW$186,MATCH(AN$205,$A$135:$A$186,0),100),$B195:$CW195,"="&amp;"x",$B$133:$CW$133,"="&amp;"N"),0)</f>
        <v>0</v>
      </c>
      <c r="AO212">
        <f ca="1">IFERROR(SUMIFS(INDEX($B$135:$CW$186,MATCH(AO$205,$A$135:$A$186,0),1):INDEX($B$135:$CW$186,MATCH(AO$205,$A$135:$A$186,0),100),$B195:$CW195,"="&amp;"x",$B$133:$CW$133,"="&amp;"N"),0)</f>
        <v>0</v>
      </c>
      <c r="AP212">
        <f ca="1">IFERROR(SUMIFS(INDEX($B$135:$CW$186,MATCH(AP$205,$A$135:$A$186,0),1):INDEX($B$135:$CW$186,MATCH(AP$205,$A$135:$A$186,0),100),$B195:$CW195,"="&amp;"x",$B$133:$CW$133,"="&amp;"N"),0)</f>
        <v>0</v>
      </c>
      <c r="AQ212">
        <f ca="1">IFERROR(SUMIFS(INDEX($B$135:$CW$186,MATCH(AQ$205,$A$135:$A$186,0),1):INDEX($B$135:$CW$186,MATCH(AQ$205,$A$135:$A$186,0),100),$B195:$CW195,"="&amp;"x",$B$133:$CW$133,"="&amp;"N"),0)</f>
        <v>0</v>
      </c>
      <c r="AR212">
        <f ca="1">IFERROR(SUMIFS(INDEX($B$135:$CW$186,MATCH(AR$205,$A$135:$A$186,0),1):INDEX($B$135:$CW$186,MATCH(AR$205,$A$135:$A$186,0),100),$B195:$CW195,"="&amp;"x",$B$133:$CW$133,"="&amp;"N"),0)</f>
        <v>0</v>
      </c>
      <c r="AS212">
        <f ca="1">IFERROR(SUMIFS(INDEX($B$135:$CW$186,MATCH(AS$205,$A$135:$A$186,0),1):INDEX($B$135:$CW$186,MATCH(AS$205,$A$135:$A$186,0),100),$B195:$CW195,"="&amp;"x",$B$133:$CW$133,"="&amp;"N"),0)</f>
        <v>0</v>
      </c>
      <c r="AT212">
        <f ca="1">IFERROR(SUMIFS(INDEX($B$135:$CW$186,MATCH(AT$205,$A$135:$A$186,0),1):INDEX($B$135:$CW$186,MATCH(AT$205,$A$135:$A$186,0),100),$B195:$CW195,"="&amp;"x",$B$133:$CW$133,"="&amp;"N"),0)</f>
        <v>0</v>
      </c>
      <c r="AU212">
        <f ca="1">IFERROR(SUMIFS(INDEX($B$135:$CW$186,MATCH(AU$205,$A$135:$A$186,0),1):INDEX($B$135:$CW$186,MATCH(AU$205,$A$135:$A$186,0),100),$B195:$CW195,"="&amp;"x",$B$133:$CW$133,"="&amp;"N"),0)</f>
        <v>0</v>
      </c>
      <c r="AV212">
        <f ca="1">IFERROR(SUMIFS(INDEX($B$135:$CW$186,MATCH(AV$205,$A$135:$A$186,0),1):INDEX($B$135:$CW$186,MATCH(AV$205,$A$135:$A$186,0),100),$B195:$CW195,"="&amp;"x",$B$133:$CW$133,"="&amp;"N"),0)</f>
        <v>0</v>
      </c>
      <c r="AW212">
        <f ca="1">IFERROR(SUMIFS(INDEX($B$135:$CW$186,MATCH(AW$205,$A$135:$A$186,0),1):INDEX($B$135:$CW$186,MATCH(AW$205,$A$135:$A$186,0),100),$B195:$CW195,"="&amp;"x",$B$133:$CW$133,"="&amp;"N"),0)</f>
        <v>0</v>
      </c>
      <c r="AX212">
        <f ca="1">IFERROR(SUMIFS(INDEX($B$135:$CW$186,MATCH(AX$205,$A$135:$A$186,0),1):INDEX($B$135:$CW$186,MATCH(AX$205,$A$135:$A$186,0),100),$B195:$CW195,"="&amp;"x",$B$133:$CW$133,"="&amp;"N"),0)</f>
        <v>0</v>
      </c>
      <c r="AY212">
        <f ca="1">IFERROR(SUMIFS(INDEX($B$135:$CW$186,MATCH(AY$205,$A$135:$A$186,0),1):INDEX($B$135:$CW$186,MATCH(AY$205,$A$135:$A$186,0),100),$B195:$CW195,"="&amp;"x",$B$133:$CW$133,"="&amp;"N"),0)</f>
        <v>0</v>
      </c>
      <c r="AZ212">
        <f ca="1">IFERROR(SUMIFS(INDEX($B$135:$CW$186,MATCH(AZ$205,$A$135:$A$186,0),1):INDEX($B$135:$CW$186,MATCH(AZ$205,$A$135:$A$186,0),100),$B195:$CW195,"="&amp;"x",$B$133:$CW$133,"="&amp;"N"),0)</f>
        <v>0</v>
      </c>
      <c r="BA212">
        <f ca="1">IFERROR(SUMIFS(INDEX($B$135:$CW$186,MATCH(BA$205,$A$135:$A$186,0),1):INDEX($B$135:$CW$186,MATCH(BA$205,$A$135:$A$186,0),100),$B195:$CW195,"="&amp;"x",$B$133:$CW$133,"="&amp;"N"),0)</f>
        <v>0</v>
      </c>
      <c r="BC212">
        <f t="shared" ca="1" si="40"/>
        <v>0</v>
      </c>
    </row>
    <row r="213" spans="1:55" x14ac:dyDescent="0.35">
      <c r="A213" s="2" t="str" cm="1">
        <f t="array" ref="A213">INDEX('Data Validation (Hide)'!$B$2:$B$16,ROW(A8),1)</f>
        <v>Caseload 8</v>
      </c>
      <c r="B213">
        <f ca="1">IFERROR(SUMIFS(INDEX($B$135:$CW$186,MATCH(B$205,$A$135:$A$186,0),1):INDEX($B$135:$CW$186,MATCH(B$205,$A$135:$A$186,0),100),$B196:$CW196,"="&amp;"x",$B$133:$CW$133,"="&amp;"N"),0)</f>
        <v>0</v>
      </c>
      <c r="C213">
        <f ca="1">IFERROR(SUMIFS(INDEX($B$135:$CW$186,MATCH(C$205,$A$135:$A$186,0),1):INDEX($B$135:$CW$186,MATCH(C$205,$A$135:$A$186,0),100),$B196:$CW196,"="&amp;"x",$B$133:$CW$133,"="&amp;"N"),0)</f>
        <v>0</v>
      </c>
      <c r="D213">
        <f ca="1">IFERROR(SUMIFS(INDEX($B$135:$CW$186,MATCH(D$205,$A$135:$A$186,0),1):INDEX($B$135:$CW$186,MATCH(D$205,$A$135:$A$186,0),100),$B196:$CW196,"="&amp;"x",$B$133:$CW$133,"="&amp;"N"),0)</f>
        <v>0</v>
      </c>
      <c r="E213">
        <f ca="1">IFERROR(SUMIFS(INDEX($B$135:$CW$186,MATCH(E$205,$A$135:$A$186,0),1):INDEX($B$135:$CW$186,MATCH(E$205,$A$135:$A$186,0),100),$B196:$CW196,"="&amp;"x",$B$133:$CW$133,"="&amp;"N"),0)</f>
        <v>0</v>
      </c>
      <c r="F213">
        <f ca="1">IFERROR(SUMIFS(INDEX($B$135:$CW$186,MATCH(F$205,$A$135:$A$186,0),1):INDEX($B$135:$CW$186,MATCH(F$205,$A$135:$A$186,0),100),$B196:$CW196,"="&amp;"x",$B$133:$CW$133,"="&amp;"N"),0)</f>
        <v>0</v>
      </c>
      <c r="G213">
        <f ca="1">IFERROR(SUMIFS(INDEX($B$135:$CW$186,MATCH(G$205,$A$135:$A$186,0),1):INDEX($B$135:$CW$186,MATCH(G$205,$A$135:$A$186,0),100),$B196:$CW196,"="&amp;"x",$B$133:$CW$133,"="&amp;"N"),0)</f>
        <v>0</v>
      </c>
      <c r="H213">
        <f ca="1">IFERROR(SUMIFS(INDEX($B$135:$CW$186,MATCH(H$205,$A$135:$A$186,0),1):INDEX($B$135:$CW$186,MATCH(H$205,$A$135:$A$186,0),100),$B196:$CW196,"="&amp;"x",$B$133:$CW$133,"="&amp;"N"),0)</f>
        <v>0</v>
      </c>
      <c r="I213">
        <f ca="1">IFERROR(SUMIFS(INDEX($B$135:$CW$186,MATCH(I$205,$A$135:$A$186,0),1):INDEX($B$135:$CW$186,MATCH(I$205,$A$135:$A$186,0),100),$B196:$CW196,"="&amp;"x",$B$133:$CW$133,"="&amp;"N"),0)</f>
        <v>0</v>
      </c>
      <c r="J213">
        <f ca="1">IFERROR(SUMIFS(INDEX($B$135:$CW$186,MATCH(J$205,$A$135:$A$186,0),1):INDEX($B$135:$CW$186,MATCH(J$205,$A$135:$A$186,0),100),$B196:$CW196,"="&amp;"x",$B$133:$CW$133,"="&amp;"N"),0)</f>
        <v>0</v>
      </c>
      <c r="K213">
        <f ca="1">IFERROR(SUMIFS(INDEX($B$135:$CW$186,MATCH(K$205,$A$135:$A$186,0),1):INDEX($B$135:$CW$186,MATCH(K$205,$A$135:$A$186,0),100),$B196:$CW196,"="&amp;"x",$B$133:$CW$133,"="&amp;"N"),0)</f>
        <v>0</v>
      </c>
      <c r="L213">
        <f ca="1">IFERROR(SUMIFS(INDEX($B$135:$CW$186,MATCH(L$205,$A$135:$A$186,0),1):INDEX($B$135:$CW$186,MATCH(L$205,$A$135:$A$186,0),100),$B196:$CW196,"="&amp;"x",$B$133:$CW$133,"="&amp;"N"),0)</f>
        <v>0</v>
      </c>
      <c r="M213">
        <f ca="1">IFERROR(SUMIFS(INDEX($B$135:$CW$186,MATCH(M$205,$A$135:$A$186,0),1):INDEX($B$135:$CW$186,MATCH(M$205,$A$135:$A$186,0),100),$B196:$CW196,"="&amp;"x",$B$133:$CW$133,"="&amp;"N"),0)</f>
        <v>0</v>
      </c>
      <c r="N213">
        <f ca="1">IFERROR(SUMIFS(INDEX($B$135:$CW$186,MATCH(N$205,$A$135:$A$186,0),1):INDEX($B$135:$CW$186,MATCH(N$205,$A$135:$A$186,0),100),$B196:$CW196,"="&amp;"x",$B$133:$CW$133,"="&amp;"N"),0)</f>
        <v>0</v>
      </c>
      <c r="O213">
        <f ca="1">IFERROR(SUMIFS(INDEX($B$135:$CW$186,MATCH(O$205,$A$135:$A$186,0),1):INDEX($B$135:$CW$186,MATCH(O$205,$A$135:$A$186,0),100),$B196:$CW196,"="&amp;"x",$B$133:$CW$133,"="&amp;"N"),0)</f>
        <v>0</v>
      </c>
      <c r="P213">
        <f ca="1">IFERROR(SUMIFS(INDEX($B$135:$CW$186,MATCH(P$205,$A$135:$A$186,0),1):INDEX($B$135:$CW$186,MATCH(P$205,$A$135:$A$186,0),100),$B196:$CW196,"="&amp;"x",$B$133:$CW$133,"="&amp;"N"),0)</f>
        <v>0</v>
      </c>
      <c r="Q213">
        <f ca="1">IFERROR(SUMIFS(INDEX($B$135:$CW$186,MATCH(Q$205,$A$135:$A$186,0),1):INDEX($B$135:$CW$186,MATCH(Q$205,$A$135:$A$186,0),100),$B196:$CW196,"="&amp;"x",$B$133:$CW$133,"="&amp;"N"),0)</f>
        <v>0</v>
      </c>
      <c r="R213">
        <f ca="1">IFERROR(SUMIFS(INDEX($B$135:$CW$186,MATCH(R$205,$A$135:$A$186,0),1):INDEX($B$135:$CW$186,MATCH(R$205,$A$135:$A$186,0),100),$B196:$CW196,"="&amp;"x",$B$133:$CW$133,"="&amp;"N"),0)</f>
        <v>0</v>
      </c>
      <c r="S213">
        <f ca="1">IFERROR(SUMIFS(INDEX($B$135:$CW$186,MATCH(S$205,$A$135:$A$186,0),1):INDEX($B$135:$CW$186,MATCH(S$205,$A$135:$A$186,0),100),$B196:$CW196,"="&amp;"x",$B$133:$CW$133,"="&amp;"N"),0)</f>
        <v>0</v>
      </c>
      <c r="T213">
        <f ca="1">IFERROR(SUMIFS(INDEX($B$135:$CW$186,MATCH(T$205,$A$135:$A$186,0),1):INDEX($B$135:$CW$186,MATCH(T$205,$A$135:$A$186,0),100),$B196:$CW196,"="&amp;"x",$B$133:$CW$133,"="&amp;"N"),0)</f>
        <v>0</v>
      </c>
      <c r="U213">
        <f ca="1">IFERROR(SUMIFS(INDEX($B$135:$CW$186,MATCH(U$205,$A$135:$A$186,0),1):INDEX($B$135:$CW$186,MATCH(U$205,$A$135:$A$186,0),100),$B196:$CW196,"="&amp;"x",$B$133:$CW$133,"="&amp;"N"),0)</f>
        <v>0</v>
      </c>
      <c r="V213">
        <f ca="1">IFERROR(SUMIFS(INDEX($B$135:$CW$186,MATCH(V$205,$A$135:$A$186,0),1):INDEX($B$135:$CW$186,MATCH(V$205,$A$135:$A$186,0),100),$B196:$CW196,"="&amp;"x",$B$133:$CW$133,"="&amp;"N"),0)</f>
        <v>0</v>
      </c>
      <c r="W213">
        <f ca="1">IFERROR(SUMIFS(INDEX($B$135:$CW$186,MATCH(W$205,$A$135:$A$186,0),1):INDEX($B$135:$CW$186,MATCH(W$205,$A$135:$A$186,0),100),$B196:$CW196,"="&amp;"x",$B$133:$CW$133,"="&amp;"N"),0)</f>
        <v>0</v>
      </c>
      <c r="X213">
        <f ca="1">IFERROR(SUMIFS(INDEX($B$135:$CW$186,MATCH(X$205,$A$135:$A$186,0),1):INDEX($B$135:$CW$186,MATCH(X$205,$A$135:$A$186,0),100),$B196:$CW196,"="&amp;"x",$B$133:$CW$133,"="&amp;"N"),0)</f>
        <v>0</v>
      </c>
      <c r="Y213">
        <f ca="1">IFERROR(SUMIFS(INDEX($B$135:$CW$186,MATCH(Y$205,$A$135:$A$186,0),1):INDEX($B$135:$CW$186,MATCH(Y$205,$A$135:$A$186,0),100),$B196:$CW196,"="&amp;"x",$B$133:$CW$133,"="&amp;"N"),0)</f>
        <v>0</v>
      </c>
      <c r="Z213">
        <f ca="1">IFERROR(SUMIFS(INDEX($B$135:$CW$186,MATCH(Z$205,$A$135:$A$186,0),1):INDEX($B$135:$CW$186,MATCH(Z$205,$A$135:$A$186,0),100),$B196:$CW196,"="&amp;"x",$B$133:$CW$133,"="&amp;"N"),0)</f>
        <v>0</v>
      </c>
      <c r="AA213">
        <f ca="1">IFERROR(SUMIFS(INDEX($B$135:$CW$186,MATCH(AA$205,$A$135:$A$186,0),1):INDEX($B$135:$CW$186,MATCH(AA$205,$A$135:$A$186,0),100),$B196:$CW196,"="&amp;"x",$B$133:$CW$133,"="&amp;"N"),0)</f>
        <v>0</v>
      </c>
      <c r="AB213">
        <f ca="1">IFERROR(SUMIFS(INDEX($B$135:$CW$186,MATCH(AB$205,$A$135:$A$186,0),1):INDEX($B$135:$CW$186,MATCH(AB$205,$A$135:$A$186,0),100),$B196:$CW196,"="&amp;"x",$B$133:$CW$133,"="&amp;"N"),0)</f>
        <v>0</v>
      </c>
      <c r="AC213">
        <f ca="1">IFERROR(SUMIFS(INDEX($B$135:$CW$186,MATCH(AC$205,$A$135:$A$186,0),1):INDEX($B$135:$CW$186,MATCH(AC$205,$A$135:$A$186,0),100),$B196:$CW196,"="&amp;"x",$B$133:$CW$133,"="&amp;"N"),0)</f>
        <v>0</v>
      </c>
      <c r="AD213">
        <f ca="1">IFERROR(SUMIFS(INDEX($B$135:$CW$186,MATCH(AD$205,$A$135:$A$186,0),1):INDEX($B$135:$CW$186,MATCH(AD$205,$A$135:$A$186,0),100),$B196:$CW196,"="&amp;"x",$B$133:$CW$133,"="&amp;"N"),0)</f>
        <v>0</v>
      </c>
      <c r="AE213">
        <f ca="1">IFERROR(SUMIFS(INDEX($B$135:$CW$186,MATCH(AE$205,$A$135:$A$186,0),1):INDEX($B$135:$CW$186,MATCH(AE$205,$A$135:$A$186,0),100),$B196:$CW196,"="&amp;"x",$B$133:$CW$133,"="&amp;"N"),0)</f>
        <v>0</v>
      </c>
      <c r="AF213">
        <f ca="1">IFERROR(SUMIFS(INDEX($B$135:$CW$186,MATCH(AF$205,$A$135:$A$186,0),1):INDEX($B$135:$CW$186,MATCH(AF$205,$A$135:$A$186,0),100),$B196:$CW196,"="&amp;"x",$B$133:$CW$133,"="&amp;"N"),0)</f>
        <v>0</v>
      </c>
      <c r="AG213">
        <f ca="1">IFERROR(SUMIFS(INDEX($B$135:$CW$186,MATCH(AG$205,$A$135:$A$186,0),1):INDEX($B$135:$CW$186,MATCH(AG$205,$A$135:$A$186,0),100),$B196:$CW196,"="&amp;"x",$B$133:$CW$133,"="&amp;"N"),0)</f>
        <v>0</v>
      </c>
      <c r="AH213">
        <f ca="1">IFERROR(SUMIFS(INDEX($B$135:$CW$186,MATCH(AH$205,$A$135:$A$186,0),1):INDEX($B$135:$CW$186,MATCH(AH$205,$A$135:$A$186,0),100),$B196:$CW196,"="&amp;"x",$B$133:$CW$133,"="&amp;"N"),0)</f>
        <v>0</v>
      </c>
      <c r="AI213">
        <f ca="1">IFERROR(SUMIFS(INDEX($B$135:$CW$186,MATCH(AI$205,$A$135:$A$186,0),1):INDEX($B$135:$CW$186,MATCH(AI$205,$A$135:$A$186,0),100),$B196:$CW196,"="&amp;"x",$B$133:$CW$133,"="&amp;"N"),0)</f>
        <v>0</v>
      </c>
      <c r="AJ213">
        <f ca="1">IFERROR(SUMIFS(INDEX($B$135:$CW$186,MATCH(AJ$205,$A$135:$A$186,0),1):INDEX($B$135:$CW$186,MATCH(AJ$205,$A$135:$A$186,0),100),$B196:$CW196,"="&amp;"x",$B$133:$CW$133,"="&amp;"N"),0)</f>
        <v>0</v>
      </c>
      <c r="AK213">
        <f ca="1">IFERROR(SUMIFS(INDEX($B$135:$CW$186,MATCH(AK$205,$A$135:$A$186,0),1):INDEX($B$135:$CW$186,MATCH(AK$205,$A$135:$A$186,0),100),$B196:$CW196,"="&amp;"x",$B$133:$CW$133,"="&amp;"N"),0)</f>
        <v>0</v>
      </c>
      <c r="AL213">
        <f ca="1">IFERROR(SUMIFS(INDEX($B$135:$CW$186,MATCH(AL$205,$A$135:$A$186,0),1):INDEX($B$135:$CW$186,MATCH(AL$205,$A$135:$A$186,0),100),$B196:$CW196,"="&amp;"x",$B$133:$CW$133,"="&amp;"N"),0)</f>
        <v>0</v>
      </c>
      <c r="AM213">
        <f ca="1">IFERROR(SUMIFS(INDEX($B$135:$CW$186,MATCH(AM$205,$A$135:$A$186,0),1):INDEX($B$135:$CW$186,MATCH(AM$205,$A$135:$A$186,0),100),$B196:$CW196,"="&amp;"x",$B$133:$CW$133,"="&amp;"N"),0)</f>
        <v>0</v>
      </c>
      <c r="AN213">
        <f ca="1">IFERROR(SUMIFS(INDEX($B$135:$CW$186,MATCH(AN$205,$A$135:$A$186,0),1):INDEX($B$135:$CW$186,MATCH(AN$205,$A$135:$A$186,0),100),$B196:$CW196,"="&amp;"x",$B$133:$CW$133,"="&amp;"N"),0)</f>
        <v>0</v>
      </c>
      <c r="AO213">
        <f ca="1">IFERROR(SUMIFS(INDEX($B$135:$CW$186,MATCH(AO$205,$A$135:$A$186,0),1):INDEX($B$135:$CW$186,MATCH(AO$205,$A$135:$A$186,0),100),$B196:$CW196,"="&amp;"x",$B$133:$CW$133,"="&amp;"N"),0)</f>
        <v>0</v>
      </c>
      <c r="AP213">
        <f ca="1">IFERROR(SUMIFS(INDEX($B$135:$CW$186,MATCH(AP$205,$A$135:$A$186,0),1):INDEX($B$135:$CW$186,MATCH(AP$205,$A$135:$A$186,0),100),$B196:$CW196,"="&amp;"x",$B$133:$CW$133,"="&amp;"N"),0)</f>
        <v>0</v>
      </c>
      <c r="AQ213">
        <f ca="1">IFERROR(SUMIFS(INDEX($B$135:$CW$186,MATCH(AQ$205,$A$135:$A$186,0),1):INDEX($B$135:$CW$186,MATCH(AQ$205,$A$135:$A$186,0),100),$B196:$CW196,"="&amp;"x",$B$133:$CW$133,"="&amp;"N"),0)</f>
        <v>0</v>
      </c>
      <c r="AR213">
        <f ca="1">IFERROR(SUMIFS(INDEX($B$135:$CW$186,MATCH(AR$205,$A$135:$A$186,0),1):INDEX($B$135:$CW$186,MATCH(AR$205,$A$135:$A$186,0),100),$B196:$CW196,"="&amp;"x",$B$133:$CW$133,"="&amp;"N"),0)</f>
        <v>0</v>
      </c>
      <c r="AS213">
        <f ca="1">IFERROR(SUMIFS(INDEX($B$135:$CW$186,MATCH(AS$205,$A$135:$A$186,0),1):INDEX($B$135:$CW$186,MATCH(AS$205,$A$135:$A$186,0),100),$B196:$CW196,"="&amp;"x",$B$133:$CW$133,"="&amp;"N"),0)</f>
        <v>0</v>
      </c>
      <c r="AT213">
        <f ca="1">IFERROR(SUMIFS(INDEX($B$135:$CW$186,MATCH(AT$205,$A$135:$A$186,0),1):INDEX($B$135:$CW$186,MATCH(AT$205,$A$135:$A$186,0),100),$B196:$CW196,"="&amp;"x",$B$133:$CW$133,"="&amp;"N"),0)</f>
        <v>0</v>
      </c>
      <c r="AU213">
        <f ca="1">IFERROR(SUMIFS(INDEX($B$135:$CW$186,MATCH(AU$205,$A$135:$A$186,0),1):INDEX($B$135:$CW$186,MATCH(AU$205,$A$135:$A$186,0),100),$B196:$CW196,"="&amp;"x",$B$133:$CW$133,"="&amp;"N"),0)</f>
        <v>0</v>
      </c>
      <c r="AV213">
        <f ca="1">IFERROR(SUMIFS(INDEX($B$135:$CW$186,MATCH(AV$205,$A$135:$A$186,0),1):INDEX($B$135:$CW$186,MATCH(AV$205,$A$135:$A$186,0),100),$B196:$CW196,"="&amp;"x",$B$133:$CW$133,"="&amp;"N"),0)</f>
        <v>0</v>
      </c>
      <c r="AW213">
        <f ca="1">IFERROR(SUMIFS(INDEX($B$135:$CW$186,MATCH(AW$205,$A$135:$A$186,0),1):INDEX($B$135:$CW$186,MATCH(AW$205,$A$135:$A$186,0),100),$B196:$CW196,"="&amp;"x",$B$133:$CW$133,"="&amp;"N"),0)</f>
        <v>0</v>
      </c>
      <c r="AX213">
        <f ca="1">IFERROR(SUMIFS(INDEX($B$135:$CW$186,MATCH(AX$205,$A$135:$A$186,0),1):INDEX($B$135:$CW$186,MATCH(AX$205,$A$135:$A$186,0),100),$B196:$CW196,"="&amp;"x",$B$133:$CW$133,"="&amp;"N"),0)</f>
        <v>0</v>
      </c>
      <c r="AY213">
        <f ca="1">IFERROR(SUMIFS(INDEX($B$135:$CW$186,MATCH(AY$205,$A$135:$A$186,0),1):INDEX($B$135:$CW$186,MATCH(AY$205,$A$135:$A$186,0),100),$B196:$CW196,"="&amp;"x",$B$133:$CW$133,"="&amp;"N"),0)</f>
        <v>0</v>
      </c>
      <c r="AZ213">
        <f ca="1">IFERROR(SUMIFS(INDEX($B$135:$CW$186,MATCH(AZ$205,$A$135:$A$186,0),1):INDEX($B$135:$CW$186,MATCH(AZ$205,$A$135:$A$186,0),100),$B196:$CW196,"="&amp;"x",$B$133:$CW$133,"="&amp;"N"),0)</f>
        <v>0</v>
      </c>
      <c r="BA213">
        <f ca="1">IFERROR(SUMIFS(INDEX($B$135:$CW$186,MATCH(BA$205,$A$135:$A$186,0),1):INDEX($B$135:$CW$186,MATCH(BA$205,$A$135:$A$186,0),100),$B196:$CW196,"="&amp;"x",$B$133:$CW$133,"="&amp;"N"),0)</f>
        <v>0</v>
      </c>
      <c r="BC213">
        <f t="shared" ca="1" si="40"/>
        <v>0</v>
      </c>
    </row>
    <row r="214" spans="1:55" x14ac:dyDescent="0.35">
      <c r="A214" s="2" t="str" cm="1">
        <f t="array" ref="A214">INDEX('Data Validation (Hide)'!$B$2:$B$16,ROW(A9),1)</f>
        <v>Caseload 9</v>
      </c>
      <c r="B214">
        <f ca="1">IFERROR(SUMIFS(INDEX($B$135:$CW$186,MATCH(B$205,$A$135:$A$186,0),1):INDEX($B$135:$CW$186,MATCH(B$205,$A$135:$A$186,0),100),$B197:$CW197,"="&amp;"x",$B$133:$CW$133,"="&amp;"N"),0)</f>
        <v>0</v>
      </c>
      <c r="C214">
        <f ca="1">IFERROR(SUMIFS(INDEX($B$135:$CW$186,MATCH(C$205,$A$135:$A$186,0),1):INDEX($B$135:$CW$186,MATCH(C$205,$A$135:$A$186,0),100),$B197:$CW197,"="&amp;"x",$B$133:$CW$133,"="&amp;"N"),0)</f>
        <v>0</v>
      </c>
      <c r="D214">
        <f ca="1">IFERROR(SUMIFS(INDEX($B$135:$CW$186,MATCH(D$205,$A$135:$A$186,0),1):INDEX($B$135:$CW$186,MATCH(D$205,$A$135:$A$186,0),100),$B197:$CW197,"="&amp;"x",$B$133:$CW$133,"="&amp;"N"),0)</f>
        <v>0</v>
      </c>
      <c r="E214">
        <f ca="1">IFERROR(SUMIFS(INDEX($B$135:$CW$186,MATCH(E$205,$A$135:$A$186,0),1):INDEX($B$135:$CW$186,MATCH(E$205,$A$135:$A$186,0),100),$B197:$CW197,"="&amp;"x",$B$133:$CW$133,"="&amp;"N"),0)</f>
        <v>0</v>
      </c>
      <c r="F214">
        <f ca="1">IFERROR(SUMIFS(INDEX($B$135:$CW$186,MATCH(F$205,$A$135:$A$186,0),1):INDEX($B$135:$CW$186,MATCH(F$205,$A$135:$A$186,0),100),$B197:$CW197,"="&amp;"x",$B$133:$CW$133,"="&amp;"N"),0)</f>
        <v>0</v>
      </c>
      <c r="G214">
        <f ca="1">IFERROR(SUMIFS(INDEX($B$135:$CW$186,MATCH(G$205,$A$135:$A$186,0),1):INDEX($B$135:$CW$186,MATCH(G$205,$A$135:$A$186,0),100),$B197:$CW197,"="&amp;"x",$B$133:$CW$133,"="&amp;"N"),0)</f>
        <v>0</v>
      </c>
      <c r="H214">
        <f ca="1">IFERROR(SUMIFS(INDEX($B$135:$CW$186,MATCH(H$205,$A$135:$A$186,0),1):INDEX($B$135:$CW$186,MATCH(H$205,$A$135:$A$186,0),100),$B197:$CW197,"="&amp;"x",$B$133:$CW$133,"="&amp;"N"),0)</f>
        <v>0</v>
      </c>
      <c r="I214">
        <f ca="1">IFERROR(SUMIFS(INDEX($B$135:$CW$186,MATCH(I$205,$A$135:$A$186,0),1):INDEX($B$135:$CW$186,MATCH(I$205,$A$135:$A$186,0),100),$B197:$CW197,"="&amp;"x",$B$133:$CW$133,"="&amp;"N"),0)</f>
        <v>0</v>
      </c>
      <c r="J214">
        <f ca="1">IFERROR(SUMIFS(INDEX($B$135:$CW$186,MATCH(J$205,$A$135:$A$186,0),1):INDEX($B$135:$CW$186,MATCH(J$205,$A$135:$A$186,0),100),$B197:$CW197,"="&amp;"x",$B$133:$CW$133,"="&amp;"N"),0)</f>
        <v>0</v>
      </c>
      <c r="K214">
        <f ca="1">IFERROR(SUMIFS(INDEX($B$135:$CW$186,MATCH(K$205,$A$135:$A$186,0),1):INDEX($B$135:$CW$186,MATCH(K$205,$A$135:$A$186,0),100),$B197:$CW197,"="&amp;"x",$B$133:$CW$133,"="&amp;"N"),0)</f>
        <v>0</v>
      </c>
      <c r="L214">
        <f ca="1">IFERROR(SUMIFS(INDEX($B$135:$CW$186,MATCH(L$205,$A$135:$A$186,0),1):INDEX($B$135:$CW$186,MATCH(L$205,$A$135:$A$186,0),100),$B197:$CW197,"="&amp;"x",$B$133:$CW$133,"="&amp;"N"),0)</f>
        <v>0</v>
      </c>
      <c r="M214">
        <f ca="1">IFERROR(SUMIFS(INDEX($B$135:$CW$186,MATCH(M$205,$A$135:$A$186,0),1):INDEX($B$135:$CW$186,MATCH(M$205,$A$135:$A$186,0),100),$B197:$CW197,"="&amp;"x",$B$133:$CW$133,"="&amp;"N"),0)</f>
        <v>0</v>
      </c>
      <c r="N214">
        <f ca="1">IFERROR(SUMIFS(INDEX($B$135:$CW$186,MATCH(N$205,$A$135:$A$186,0),1):INDEX($B$135:$CW$186,MATCH(N$205,$A$135:$A$186,0),100),$B197:$CW197,"="&amp;"x",$B$133:$CW$133,"="&amp;"N"),0)</f>
        <v>0</v>
      </c>
      <c r="O214">
        <f ca="1">IFERROR(SUMIFS(INDEX($B$135:$CW$186,MATCH(O$205,$A$135:$A$186,0),1):INDEX($B$135:$CW$186,MATCH(O$205,$A$135:$A$186,0),100),$B197:$CW197,"="&amp;"x",$B$133:$CW$133,"="&amp;"N"),0)</f>
        <v>0</v>
      </c>
      <c r="P214">
        <f ca="1">IFERROR(SUMIFS(INDEX($B$135:$CW$186,MATCH(P$205,$A$135:$A$186,0),1):INDEX($B$135:$CW$186,MATCH(P$205,$A$135:$A$186,0),100),$B197:$CW197,"="&amp;"x",$B$133:$CW$133,"="&amp;"N"),0)</f>
        <v>0</v>
      </c>
      <c r="Q214">
        <f ca="1">IFERROR(SUMIFS(INDEX($B$135:$CW$186,MATCH(Q$205,$A$135:$A$186,0),1):INDEX($B$135:$CW$186,MATCH(Q$205,$A$135:$A$186,0),100),$B197:$CW197,"="&amp;"x",$B$133:$CW$133,"="&amp;"N"),0)</f>
        <v>0</v>
      </c>
      <c r="R214">
        <f ca="1">IFERROR(SUMIFS(INDEX($B$135:$CW$186,MATCH(R$205,$A$135:$A$186,0),1):INDEX($B$135:$CW$186,MATCH(R$205,$A$135:$A$186,0),100),$B197:$CW197,"="&amp;"x",$B$133:$CW$133,"="&amp;"N"),0)</f>
        <v>0</v>
      </c>
      <c r="S214">
        <f ca="1">IFERROR(SUMIFS(INDEX($B$135:$CW$186,MATCH(S$205,$A$135:$A$186,0),1):INDEX($B$135:$CW$186,MATCH(S$205,$A$135:$A$186,0),100),$B197:$CW197,"="&amp;"x",$B$133:$CW$133,"="&amp;"N"),0)</f>
        <v>0</v>
      </c>
      <c r="T214">
        <f ca="1">IFERROR(SUMIFS(INDEX($B$135:$CW$186,MATCH(T$205,$A$135:$A$186,0),1):INDEX($B$135:$CW$186,MATCH(T$205,$A$135:$A$186,0),100),$B197:$CW197,"="&amp;"x",$B$133:$CW$133,"="&amp;"N"),0)</f>
        <v>0</v>
      </c>
      <c r="U214">
        <f ca="1">IFERROR(SUMIFS(INDEX($B$135:$CW$186,MATCH(U$205,$A$135:$A$186,0),1):INDEX($B$135:$CW$186,MATCH(U$205,$A$135:$A$186,0),100),$B197:$CW197,"="&amp;"x",$B$133:$CW$133,"="&amp;"N"),0)</f>
        <v>0</v>
      </c>
      <c r="V214">
        <f ca="1">IFERROR(SUMIFS(INDEX($B$135:$CW$186,MATCH(V$205,$A$135:$A$186,0),1):INDEX($B$135:$CW$186,MATCH(V$205,$A$135:$A$186,0),100),$B197:$CW197,"="&amp;"x",$B$133:$CW$133,"="&amp;"N"),0)</f>
        <v>0</v>
      </c>
      <c r="W214">
        <f ca="1">IFERROR(SUMIFS(INDEX($B$135:$CW$186,MATCH(W$205,$A$135:$A$186,0),1):INDEX($B$135:$CW$186,MATCH(W$205,$A$135:$A$186,0),100),$B197:$CW197,"="&amp;"x",$B$133:$CW$133,"="&amp;"N"),0)</f>
        <v>0</v>
      </c>
      <c r="X214">
        <f ca="1">IFERROR(SUMIFS(INDEX($B$135:$CW$186,MATCH(X$205,$A$135:$A$186,0),1):INDEX($B$135:$CW$186,MATCH(X$205,$A$135:$A$186,0),100),$B197:$CW197,"="&amp;"x",$B$133:$CW$133,"="&amp;"N"),0)</f>
        <v>0</v>
      </c>
      <c r="Y214">
        <f ca="1">IFERROR(SUMIFS(INDEX($B$135:$CW$186,MATCH(Y$205,$A$135:$A$186,0),1):INDEX($B$135:$CW$186,MATCH(Y$205,$A$135:$A$186,0),100),$B197:$CW197,"="&amp;"x",$B$133:$CW$133,"="&amp;"N"),0)</f>
        <v>0</v>
      </c>
      <c r="Z214">
        <f ca="1">IFERROR(SUMIFS(INDEX($B$135:$CW$186,MATCH(Z$205,$A$135:$A$186,0),1):INDEX($B$135:$CW$186,MATCH(Z$205,$A$135:$A$186,0),100),$B197:$CW197,"="&amp;"x",$B$133:$CW$133,"="&amp;"N"),0)</f>
        <v>0</v>
      </c>
      <c r="AA214">
        <f ca="1">IFERROR(SUMIFS(INDEX($B$135:$CW$186,MATCH(AA$205,$A$135:$A$186,0),1):INDEX($B$135:$CW$186,MATCH(AA$205,$A$135:$A$186,0),100),$B197:$CW197,"="&amp;"x",$B$133:$CW$133,"="&amp;"N"),0)</f>
        <v>0</v>
      </c>
      <c r="AB214">
        <f ca="1">IFERROR(SUMIFS(INDEX($B$135:$CW$186,MATCH(AB$205,$A$135:$A$186,0),1):INDEX($B$135:$CW$186,MATCH(AB$205,$A$135:$A$186,0),100),$B197:$CW197,"="&amp;"x",$B$133:$CW$133,"="&amp;"N"),0)</f>
        <v>0</v>
      </c>
      <c r="AC214">
        <f ca="1">IFERROR(SUMIFS(INDEX($B$135:$CW$186,MATCH(AC$205,$A$135:$A$186,0),1):INDEX($B$135:$CW$186,MATCH(AC$205,$A$135:$A$186,0),100),$B197:$CW197,"="&amp;"x",$B$133:$CW$133,"="&amp;"N"),0)</f>
        <v>0</v>
      </c>
      <c r="AD214">
        <f ca="1">IFERROR(SUMIFS(INDEX($B$135:$CW$186,MATCH(AD$205,$A$135:$A$186,0),1):INDEX($B$135:$CW$186,MATCH(AD$205,$A$135:$A$186,0),100),$B197:$CW197,"="&amp;"x",$B$133:$CW$133,"="&amp;"N"),0)</f>
        <v>0</v>
      </c>
      <c r="AE214">
        <f ca="1">IFERROR(SUMIFS(INDEX($B$135:$CW$186,MATCH(AE$205,$A$135:$A$186,0),1):INDEX($B$135:$CW$186,MATCH(AE$205,$A$135:$A$186,0),100),$B197:$CW197,"="&amp;"x",$B$133:$CW$133,"="&amp;"N"),0)</f>
        <v>0</v>
      </c>
      <c r="AF214">
        <f ca="1">IFERROR(SUMIFS(INDEX($B$135:$CW$186,MATCH(AF$205,$A$135:$A$186,0),1):INDEX($B$135:$CW$186,MATCH(AF$205,$A$135:$A$186,0),100),$B197:$CW197,"="&amp;"x",$B$133:$CW$133,"="&amp;"N"),0)</f>
        <v>0</v>
      </c>
      <c r="AG214">
        <f ca="1">IFERROR(SUMIFS(INDEX($B$135:$CW$186,MATCH(AG$205,$A$135:$A$186,0),1):INDEX($B$135:$CW$186,MATCH(AG$205,$A$135:$A$186,0),100),$B197:$CW197,"="&amp;"x",$B$133:$CW$133,"="&amp;"N"),0)</f>
        <v>0</v>
      </c>
      <c r="AH214">
        <f ca="1">IFERROR(SUMIFS(INDEX($B$135:$CW$186,MATCH(AH$205,$A$135:$A$186,0),1):INDEX($B$135:$CW$186,MATCH(AH$205,$A$135:$A$186,0),100),$B197:$CW197,"="&amp;"x",$B$133:$CW$133,"="&amp;"N"),0)</f>
        <v>0</v>
      </c>
      <c r="AI214">
        <f ca="1">IFERROR(SUMIFS(INDEX($B$135:$CW$186,MATCH(AI$205,$A$135:$A$186,0),1):INDEX($B$135:$CW$186,MATCH(AI$205,$A$135:$A$186,0),100),$B197:$CW197,"="&amp;"x",$B$133:$CW$133,"="&amp;"N"),0)</f>
        <v>0</v>
      </c>
      <c r="AJ214">
        <f ca="1">IFERROR(SUMIFS(INDEX($B$135:$CW$186,MATCH(AJ$205,$A$135:$A$186,0),1):INDEX($B$135:$CW$186,MATCH(AJ$205,$A$135:$A$186,0),100),$B197:$CW197,"="&amp;"x",$B$133:$CW$133,"="&amp;"N"),0)</f>
        <v>0</v>
      </c>
      <c r="AK214">
        <f ca="1">IFERROR(SUMIFS(INDEX($B$135:$CW$186,MATCH(AK$205,$A$135:$A$186,0),1):INDEX($B$135:$CW$186,MATCH(AK$205,$A$135:$A$186,0),100),$B197:$CW197,"="&amp;"x",$B$133:$CW$133,"="&amp;"N"),0)</f>
        <v>0</v>
      </c>
      <c r="AL214">
        <f ca="1">IFERROR(SUMIFS(INDEX($B$135:$CW$186,MATCH(AL$205,$A$135:$A$186,0),1):INDEX($B$135:$CW$186,MATCH(AL$205,$A$135:$A$186,0),100),$B197:$CW197,"="&amp;"x",$B$133:$CW$133,"="&amp;"N"),0)</f>
        <v>0</v>
      </c>
      <c r="AM214">
        <f ca="1">IFERROR(SUMIFS(INDEX($B$135:$CW$186,MATCH(AM$205,$A$135:$A$186,0),1):INDEX($B$135:$CW$186,MATCH(AM$205,$A$135:$A$186,0),100),$B197:$CW197,"="&amp;"x",$B$133:$CW$133,"="&amp;"N"),0)</f>
        <v>0</v>
      </c>
      <c r="AN214">
        <f ca="1">IFERROR(SUMIFS(INDEX($B$135:$CW$186,MATCH(AN$205,$A$135:$A$186,0),1):INDEX($B$135:$CW$186,MATCH(AN$205,$A$135:$A$186,0),100),$B197:$CW197,"="&amp;"x",$B$133:$CW$133,"="&amp;"N"),0)</f>
        <v>0</v>
      </c>
      <c r="AO214">
        <f ca="1">IFERROR(SUMIFS(INDEX($B$135:$CW$186,MATCH(AO$205,$A$135:$A$186,0),1):INDEX($B$135:$CW$186,MATCH(AO$205,$A$135:$A$186,0),100),$B197:$CW197,"="&amp;"x",$B$133:$CW$133,"="&amp;"N"),0)</f>
        <v>0</v>
      </c>
      <c r="AP214">
        <f ca="1">IFERROR(SUMIFS(INDEX($B$135:$CW$186,MATCH(AP$205,$A$135:$A$186,0),1):INDEX($B$135:$CW$186,MATCH(AP$205,$A$135:$A$186,0),100),$B197:$CW197,"="&amp;"x",$B$133:$CW$133,"="&amp;"N"),0)</f>
        <v>0</v>
      </c>
      <c r="AQ214">
        <f ca="1">IFERROR(SUMIFS(INDEX($B$135:$CW$186,MATCH(AQ$205,$A$135:$A$186,0),1):INDEX($B$135:$CW$186,MATCH(AQ$205,$A$135:$A$186,0),100),$B197:$CW197,"="&amp;"x",$B$133:$CW$133,"="&amp;"N"),0)</f>
        <v>0</v>
      </c>
      <c r="AR214">
        <f ca="1">IFERROR(SUMIFS(INDEX($B$135:$CW$186,MATCH(AR$205,$A$135:$A$186,0),1):INDEX($B$135:$CW$186,MATCH(AR$205,$A$135:$A$186,0),100),$B197:$CW197,"="&amp;"x",$B$133:$CW$133,"="&amp;"N"),0)</f>
        <v>0</v>
      </c>
      <c r="AS214">
        <f ca="1">IFERROR(SUMIFS(INDEX($B$135:$CW$186,MATCH(AS$205,$A$135:$A$186,0),1):INDEX($B$135:$CW$186,MATCH(AS$205,$A$135:$A$186,0),100),$B197:$CW197,"="&amp;"x",$B$133:$CW$133,"="&amp;"N"),0)</f>
        <v>0</v>
      </c>
      <c r="AT214">
        <f ca="1">IFERROR(SUMIFS(INDEX($B$135:$CW$186,MATCH(AT$205,$A$135:$A$186,0),1):INDEX($B$135:$CW$186,MATCH(AT$205,$A$135:$A$186,0),100),$B197:$CW197,"="&amp;"x",$B$133:$CW$133,"="&amp;"N"),0)</f>
        <v>0</v>
      </c>
      <c r="AU214">
        <f ca="1">IFERROR(SUMIFS(INDEX($B$135:$CW$186,MATCH(AU$205,$A$135:$A$186,0),1):INDEX($B$135:$CW$186,MATCH(AU$205,$A$135:$A$186,0),100),$B197:$CW197,"="&amp;"x",$B$133:$CW$133,"="&amp;"N"),0)</f>
        <v>0</v>
      </c>
      <c r="AV214">
        <f ca="1">IFERROR(SUMIFS(INDEX($B$135:$CW$186,MATCH(AV$205,$A$135:$A$186,0),1):INDEX($B$135:$CW$186,MATCH(AV$205,$A$135:$A$186,0),100),$B197:$CW197,"="&amp;"x",$B$133:$CW$133,"="&amp;"N"),0)</f>
        <v>0</v>
      </c>
      <c r="AW214">
        <f ca="1">IFERROR(SUMIFS(INDEX($B$135:$CW$186,MATCH(AW$205,$A$135:$A$186,0),1):INDEX($B$135:$CW$186,MATCH(AW$205,$A$135:$A$186,0),100),$B197:$CW197,"="&amp;"x",$B$133:$CW$133,"="&amp;"N"),0)</f>
        <v>0</v>
      </c>
      <c r="AX214">
        <f ca="1">IFERROR(SUMIFS(INDEX($B$135:$CW$186,MATCH(AX$205,$A$135:$A$186,0),1):INDEX($B$135:$CW$186,MATCH(AX$205,$A$135:$A$186,0),100),$B197:$CW197,"="&amp;"x",$B$133:$CW$133,"="&amp;"N"),0)</f>
        <v>0</v>
      </c>
      <c r="AY214">
        <f ca="1">IFERROR(SUMIFS(INDEX($B$135:$CW$186,MATCH(AY$205,$A$135:$A$186,0),1):INDEX($B$135:$CW$186,MATCH(AY$205,$A$135:$A$186,0),100),$B197:$CW197,"="&amp;"x",$B$133:$CW$133,"="&amp;"N"),0)</f>
        <v>0</v>
      </c>
      <c r="AZ214">
        <f ca="1">IFERROR(SUMIFS(INDEX($B$135:$CW$186,MATCH(AZ$205,$A$135:$A$186,0),1):INDEX($B$135:$CW$186,MATCH(AZ$205,$A$135:$A$186,0),100),$B197:$CW197,"="&amp;"x",$B$133:$CW$133,"="&amp;"N"),0)</f>
        <v>0</v>
      </c>
      <c r="BA214">
        <f ca="1">IFERROR(SUMIFS(INDEX($B$135:$CW$186,MATCH(BA$205,$A$135:$A$186,0),1):INDEX($B$135:$CW$186,MATCH(BA$205,$A$135:$A$186,0),100),$B197:$CW197,"="&amp;"x",$B$133:$CW$133,"="&amp;"N"),0)</f>
        <v>0</v>
      </c>
      <c r="BC214">
        <f t="shared" ca="1" si="40"/>
        <v>0</v>
      </c>
    </row>
    <row r="215" spans="1:55" x14ac:dyDescent="0.35">
      <c r="A215" s="2" t="str" cm="1">
        <f t="array" ref="A215">INDEX('Data Validation (Hide)'!$B$2:$B$16,ROW(A10),1)</f>
        <v>Caseload 10</v>
      </c>
      <c r="B215">
        <f ca="1">IFERROR(SUMIFS(INDEX($B$135:$CW$186,MATCH(B$205,$A$135:$A$186,0),1):INDEX($B$135:$CW$186,MATCH(B$205,$A$135:$A$186,0),100),$B198:$CW198,"="&amp;"x",$B$133:$CW$133,"="&amp;"N"),0)</f>
        <v>0</v>
      </c>
      <c r="C215">
        <f ca="1">IFERROR(SUMIFS(INDEX($B$135:$CW$186,MATCH(C$205,$A$135:$A$186,0),1):INDEX($B$135:$CW$186,MATCH(C$205,$A$135:$A$186,0),100),$B198:$CW198,"="&amp;"x",$B$133:$CW$133,"="&amp;"N"),0)</f>
        <v>0</v>
      </c>
      <c r="D215">
        <f ca="1">IFERROR(SUMIFS(INDEX($B$135:$CW$186,MATCH(D$205,$A$135:$A$186,0),1):INDEX($B$135:$CW$186,MATCH(D$205,$A$135:$A$186,0),100),$B198:$CW198,"="&amp;"x",$B$133:$CW$133,"="&amp;"N"),0)</f>
        <v>0</v>
      </c>
      <c r="E215">
        <f ca="1">IFERROR(SUMIFS(INDEX($B$135:$CW$186,MATCH(E$205,$A$135:$A$186,0),1):INDEX($B$135:$CW$186,MATCH(E$205,$A$135:$A$186,0),100),$B198:$CW198,"="&amp;"x",$B$133:$CW$133,"="&amp;"N"),0)</f>
        <v>0</v>
      </c>
      <c r="F215">
        <f ca="1">IFERROR(SUMIFS(INDEX($B$135:$CW$186,MATCH(F$205,$A$135:$A$186,0),1):INDEX($B$135:$CW$186,MATCH(F$205,$A$135:$A$186,0),100),$B198:$CW198,"="&amp;"x",$B$133:$CW$133,"="&amp;"N"),0)</f>
        <v>0</v>
      </c>
      <c r="G215">
        <f ca="1">IFERROR(SUMIFS(INDEX($B$135:$CW$186,MATCH(G$205,$A$135:$A$186,0),1):INDEX($B$135:$CW$186,MATCH(G$205,$A$135:$A$186,0),100),$B198:$CW198,"="&amp;"x",$B$133:$CW$133,"="&amp;"N"),0)</f>
        <v>0</v>
      </c>
      <c r="H215">
        <f ca="1">IFERROR(SUMIFS(INDEX($B$135:$CW$186,MATCH(H$205,$A$135:$A$186,0),1):INDEX($B$135:$CW$186,MATCH(H$205,$A$135:$A$186,0),100),$B198:$CW198,"="&amp;"x",$B$133:$CW$133,"="&amp;"N"),0)</f>
        <v>0</v>
      </c>
      <c r="I215">
        <f ca="1">IFERROR(SUMIFS(INDEX($B$135:$CW$186,MATCH(I$205,$A$135:$A$186,0),1):INDEX($B$135:$CW$186,MATCH(I$205,$A$135:$A$186,0),100),$B198:$CW198,"="&amp;"x",$B$133:$CW$133,"="&amp;"N"),0)</f>
        <v>0</v>
      </c>
      <c r="J215">
        <f ca="1">IFERROR(SUMIFS(INDEX($B$135:$CW$186,MATCH(J$205,$A$135:$A$186,0),1):INDEX($B$135:$CW$186,MATCH(J$205,$A$135:$A$186,0),100),$B198:$CW198,"="&amp;"x",$B$133:$CW$133,"="&amp;"N"),0)</f>
        <v>0</v>
      </c>
      <c r="K215">
        <f ca="1">IFERROR(SUMIFS(INDEX($B$135:$CW$186,MATCH(K$205,$A$135:$A$186,0),1):INDEX($B$135:$CW$186,MATCH(K$205,$A$135:$A$186,0),100),$B198:$CW198,"="&amp;"x",$B$133:$CW$133,"="&amp;"N"),0)</f>
        <v>0</v>
      </c>
      <c r="L215">
        <f ca="1">IFERROR(SUMIFS(INDEX($B$135:$CW$186,MATCH(L$205,$A$135:$A$186,0),1):INDEX($B$135:$CW$186,MATCH(L$205,$A$135:$A$186,0),100),$B198:$CW198,"="&amp;"x",$B$133:$CW$133,"="&amp;"N"),0)</f>
        <v>0</v>
      </c>
      <c r="M215">
        <f ca="1">IFERROR(SUMIFS(INDEX($B$135:$CW$186,MATCH(M$205,$A$135:$A$186,0),1):INDEX($B$135:$CW$186,MATCH(M$205,$A$135:$A$186,0),100),$B198:$CW198,"="&amp;"x",$B$133:$CW$133,"="&amp;"N"),0)</f>
        <v>0</v>
      </c>
      <c r="N215">
        <f ca="1">IFERROR(SUMIFS(INDEX($B$135:$CW$186,MATCH(N$205,$A$135:$A$186,0),1):INDEX($B$135:$CW$186,MATCH(N$205,$A$135:$A$186,0),100),$B198:$CW198,"="&amp;"x",$B$133:$CW$133,"="&amp;"N"),0)</f>
        <v>0</v>
      </c>
      <c r="O215">
        <f ca="1">IFERROR(SUMIFS(INDEX($B$135:$CW$186,MATCH(O$205,$A$135:$A$186,0),1):INDEX($B$135:$CW$186,MATCH(O$205,$A$135:$A$186,0),100),$B198:$CW198,"="&amp;"x",$B$133:$CW$133,"="&amp;"N"),0)</f>
        <v>0</v>
      </c>
      <c r="P215">
        <f ca="1">IFERROR(SUMIFS(INDEX($B$135:$CW$186,MATCH(P$205,$A$135:$A$186,0),1):INDEX($B$135:$CW$186,MATCH(P$205,$A$135:$A$186,0),100),$B198:$CW198,"="&amp;"x",$B$133:$CW$133,"="&amp;"N"),0)</f>
        <v>0</v>
      </c>
      <c r="Q215">
        <f ca="1">IFERROR(SUMIFS(INDEX($B$135:$CW$186,MATCH(Q$205,$A$135:$A$186,0),1):INDEX($B$135:$CW$186,MATCH(Q$205,$A$135:$A$186,0),100),$B198:$CW198,"="&amp;"x",$B$133:$CW$133,"="&amp;"N"),0)</f>
        <v>0</v>
      </c>
      <c r="R215">
        <f ca="1">IFERROR(SUMIFS(INDEX($B$135:$CW$186,MATCH(R$205,$A$135:$A$186,0),1):INDEX($B$135:$CW$186,MATCH(R$205,$A$135:$A$186,0),100),$B198:$CW198,"="&amp;"x",$B$133:$CW$133,"="&amp;"N"),0)</f>
        <v>0</v>
      </c>
      <c r="S215">
        <f ca="1">IFERROR(SUMIFS(INDEX($B$135:$CW$186,MATCH(S$205,$A$135:$A$186,0),1):INDEX($B$135:$CW$186,MATCH(S$205,$A$135:$A$186,0),100),$B198:$CW198,"="&amp;"x",$B$133:$CW$133,"="&amp;"N"),0)</f>
        <v>0</v>
      </c>
      <c r="T215">
        <f ca="1">IFERROR(SUMIFS(INDEX($B$135:$CW$186,MATCH(T$205,$A$135:$A$186,0),1):INDEX($B$135:$CW$186,MATCH(T$205,$A$135:$A$186,0),100),$B198:$CW198,"="&amp;"x",$B$133:$CW$133,"="&amp;"N"),0)</f>
        <v>0</v>
      </c>
      <c r="U215">
        <f ca="1">IFERROR(SUMIFS(INDEX($B$135:$CW$186,MATCH(U$205,$A$135:$A$186,0),1):INDEX($B$135:$CW$186,MATCH(U$205,$A$135:$A$186,0),100),$B198:$CW198,"="&amp;"x",$B$133:$CW$133,"="&amp;"N"),0)</f>
        <v>0</v>
      </c>
      <c r="V215">
        <f ca="1">IFERROR(SUMIFS(INDEX($B$135:$CW$186,MATCH(V$205,$A$135:$A$186,0),1):INDEX($B$135:$CW$186,MATCH(V$205,$A$135:$A$186,0),100),$B198:$CW198,"="&amp;"x",$B$133:$CW$133,"="&amp;"N"),0)</f>
        <v>0</v>
      </c>
      <c r="W215">
        <f ca="1">IFERROR(SUMIFS(INDEX($B$135:$CW$186,MATCH(W$205,$A$135:$A$186,0),1):INDEX($B$135:$CW$186,MATCH(W$205,$A$135:$A$186,0),100),$B198:$CW198,"="&amp;"x",$B$133:$CW$133,"="&amp;"N"),0)</f>
        <v>0</v>
      </c>
      <c r="X215">
        <f ca="1">IFERROR(SUMIFS(INDEX($B$135:$CW$186,MATCH(X$205,$A$135:$A$186,0),1):INDEX($B$135:$CW$186,MATCH(X$205,$A$135:$A$186,0),100),$B198:$CW198,"="&amp;"x",$B$133:$CW$133,"="&amp;"N"),0)</f>
        <v>0</v>
      </c>
      <c r="Y215">
        <f ca="1">IFERROR(SUMIFS(INDEX($B$135:$CW$186,MATCH(Y$205,$A$135:$A$186,0),1):INDEX($B$135:$CW$186,MATCH(Y$205,$A$135:$A$186,0),100),$B198:$CW198,"="&amp;"x",$B$133:$CW$133,"="&amp;"N"),0)</f>
        <v>0</v>
      </c>
      <c r="Z215">
        <f ca="1">IFERROR(SUMIFS(INDEX($B$135:$CW$186,MATCH(Z$205,$A$135:$A$186,0),1):INDEX($B$135:$CW$186,MATCH(Z$205,$A$135:$A$186,0),100),$B198:$CW198,"="&amp;"x",$B$133:$CW$133,"="&amp;"N"),0)</f>
        <v>0</v>
      </c>
      <c r="AA215">
        <f ca="1">IFERROR(SUMIFS(INDEX($B$135:$CW$186,MATCH(AA$205,$A$135:$A$186,0),1):INDEX($B$135:$CW$186,MATCH(AA$205,$A$135:$A$186,0),100),$B198:$CW198,"="&amp;"x",$B$133:$CW$133,"="&amp;"N"),0)</f>
        <v>0</v>
      </c>
      <c r="AB215">
        <f ca="1">IFERROR(SUMIFS(INDEX($B$135:$CW$186,MATCH(AB$205,$A$135:$A$186,0),1):INDEX($B$135:$CW$186,MATCH(AB$205,$A$135:$A$186,0),100),$B198:$CW198,"="&amp;"x",$B$133:$CW$133,"="&amp;"N"),0)</f>
        <v>0</v>
      </c>
      <c r="AC215">
        <f ca="1">IFERROR(SUMIFS(INDEX($B$135:$CW$186,MATCH(AC$205,$A$135:$A$186,0),1):INDEX($B$135:$CW$186,MATCH(AC$205,$A$135:$A$186,0),100),$B198:$CW198,"="&amp;"x",$B$133:$CW$133,"="&amp;"N"),0)</f>
        <v>0</v>
      </c>
      <c r="AD215">
        <f ca="1">IFERROR(SUMIFS(INDEX($B$135:$CW$186,MATCH(AD$205,$A$135:$A$186,0),1):INDEX($B$135:$CW$186,MATCH(AD$205,$A$135:$A$186,0),100),$B198:$CW198,"="&amp;"x",$B$133:$CW$133,"="&amp;"N"),0)</f>
        <v>0</v>
      </c>
      <c r="AE215">
        <f ca="1">IFERROR(SUMIFS(INDEX($B$135:$CW$186,MATCH(AE$205,$A$135:$A$186,0),1):INDEX($B$135:$CW$186,MATCH(AE$205,$A$135:$A$186,0),100),$B198:$CW198,"="&amp;"x",$B$133:$CW$133,"="&amp;"N"),0)</f>
        <v>0</v>
      </c>
      <c r="AF215">
        <f ca="1">IFERROR(SUMIFS(INDEX($B$135:$CW$186,MATCH(AF$205,$A$135:$A$186,0),1):INDEX($B$135:$CW$186,MATCH(AF$205,$A$135:$A$186,0),100),$B198:$CW198,"="&amp;"x",$B$133:$CW$133,"="&amp;"N"),0)</f>
        <v>0</v>
      </c>
      <c r="AG215">
        <f ca="1">IFERROR(SUMIFS(INDEX($B$135:$CW$186,MATCH(AG$205,$A$135:$A$186,0),1):INDEX($B$135:$CW$186,MATCH(AG$205,$A$135:$A$186,0),100),$B198:$CW198,"="&amp;"x",$B$133:$CW$133,"="&amp;"N"),0)</f>
        <v>0</v>
      </c>
      <c r="AH215">
        <f ca="1">IFERROR(SUMIFS(INDEX($B$135:$CW$186,MATCH(AH$205,$A$135:$A$186,0),1):INDEX($B$135:$CW$186,MATCH(AH$205,$A$135:$A$186,0),100),$B198:$CW198,"="&amp;"x",$B$133:$CW$133,"="&amp;"N"),0)</f>
        <v>0</v>
      </c>
      <c r="AI215">
        <f ca="1">IFERROR(SUMIFS(INDEX($B$135:$CW$186,MATCH(AI$205,$A$135:$A$186,0),1):INDEX($B$135:$CW$186,MATCH(AI$205,$A$135:$A$186,0),100),$B198:$CW198,"="&amp;"x",$B$133:$CW$133,"="&amp;"N"),0)</f>
        <v>0</v>
      </c>
      <c r="AJ215">
        <f ca="1">IFERROR(SUMIFS(INDEX($B$135:$CW$186,MATCH(AJ$205,$A$135:$A$186,0),1):INDEX($B$135:$CW$186,MATCH(AJ$205,$A$135:$A$186,0),100),$B198:$CW198,"="&amp;"x",$B$133:$CW$133,"="&amp;"N"),0)</f>
        <v>0</v>
      </c>
      <c r="AK215">
        <f ca="1">IFERROR(SUMIFS(INDEX($B$135:$CW$186,MATCH(AK$205,$A$135:$A$186,0),1):INDEX($B$135:$CW$186,MATCH(AK$205,$A$135:$A$186,0),100),$B198:$CW198,"="&amp;"x",$B$133:$CW$133,"="&amp;"N"),0)</f>
        <v>0</v>
      </c>
      <c r="AL215">
        <f ca="1">IFERROR(SUMIFS(INDEX($B$135:$CW$186,MATCH(AL$205,$A$135:$A$186,0),1):INDEX($B$135:$CW$186,MATCH(AL$205,$A$135:$A$186,0),100),$B198:$CW198,"="&amp;"x",$B$133:$CW$133,"="&amp;"N"),0)</f>
        <v>0</v>
      </c>
      <c r="AM215">
        <f ca="1">IFERROR(SUMIFS(INDEX($B$135:$CW$186,MATCH(AM$205,$A$135:$A$186,0),1):INDEX($B$135:$CW$186,MATCH(AM$205,$A$135:$A$186,0),100),$B198:$CW198,"="&amp;"x",$B$133:$CW$133,"="&amp;"N"),0)</f>
        <v>0</v>
      </c>
      <c r="AN215">
        <f ca="1">IFERROR(SUMIFS(INDEX($B$135:$CW$186,MATCH(AN$205,$A$135:$A$186,0),1):INDEX($B$135:$CW$186,MATCH(AN$205,$A$135:$A$186,0),100),$B198:$CW198,"="&amp;"x",$B$133:$CW$133,"="&amp;"N"),0)</f>
        <v>0</v>
      </c>
      <c r="AO215">
        <f ca="1">IFERROR(SUMIFS(INDEX($B$135:$CW$186,MATCH(AO$205,$A$135:$A$186,0),1):INDEX($B$135:$CW$186,MATCH(AO$205,$A$135:$A$186,0),100),$B198:$CW198,"="&amp;"x",$B$133:$CW$133,"="&amp;"N"),0)</f>
        <v>0</v>
      </c>
      <c r="AP215">
        <f ca="1">IFERROR(SUMIFS(INDEX($B$135:$CW$186,MATCH(AP$205,$A$135:$A$186,0),1):INDEX($B$135:$CW$186,MATCH(AP$205,$A$135:$A$186,0),100),$B198:$CW198,"="&amp;"x",$B$133:$CW$133,"="&amp;"N"),0)</f>
        <v>0</v>
      </c>
      <c r="AQ215">
        <f ca="1">IFERROR(SUMIFS(INDEX($B$135:$CW$186,MATCH(AQ$205,$A$135:$A$186,0),1):INDEX($B$135:$CW$186,MATCH(AQ$205,$A$135:$A$186,0),100),$B198:$CW198,"="&amp;"x",$B$133:$CW$133,"="&amp;"N"),0)</f>
        <v>0</v>
      </c>
      <c r="AR215">
        <f ca="1">IFERROR(SUMIFS(INDEX($B$135:$CW$186,MATCH(AR$205,$A$135:$A$186,0),1):INDEX($B$135:$CW$186,MATCH(AR$205,$A$135:$A$186,0),100),$B198:$CW198,"="&amp;"x",$B$133:$CW$133,"="&amp;"N"),0)</f>
        <v>0</v>
      </c>
      <c r="AS215">
        <f ca="1">IFERROR(SUMIFS(INDEX($B$135:$CW$186,MATCH(AS$205,$A$135:$A$186,0),1):INDEX($B$135:$CW$186,MATCH(AS$205,$A$135:$A$186,0),100),$B198:$CW198,"="&amp;"x",$B$133:$CW$133,"="&amp;"N"),0)</f>
        <v>0</v>
      </c>
      <c r="AT215">
        <f ca="1">IFERROR(SUMIFS(INDEX($B$135:$CW$186,MATCH(AT$205,$A$135:$A$186,0),1):INDEX($B$135:$CW$186,MATCH(AT$205,$A$135:$A$186,0),100),$B198:$CW198,"="&amp;"x",$B$133:$CW$133,"="&amp;"N"),0)</f>
        <v>0</v>
      </c>
      <c r="AU215">
        <f ca="1">IFERROR(SUMIFS(INDEX($B$135:$CW$186,MATCH(AU$205,$A$135:$A$186,0),1):INDEX($B$135:$CW$186,MATCH(AU$205,$A$135:$A$186,0),100),$B198:$CW198,"="&amp;"x",$B$133:$CW$133,"="&amp;"N"),0)</f>
        <v>0</v>
      </c>
      <c r="AV215">
        <f ca="1">IFERROR(SUMIFS(INDEX($B$135:$CW$186,MATCH(AV$205,$A$135:$A$186,0),1):INDEX($B$135:$CW$186,MATCH(AV$205,$A$135:$A$186,0),100),$B198:$CW198,"="&amp;"x",$B$133:$CW$133,"="&amp;"N"),0)</f>
        <v>0</v>
      </c>
      <c r="AW215">
        <f ca="1">IFERROR(SUMIFS(INDEX($B$135:$CW$186,MATCH(AW$205,$A$135:$A$186,0),1):INDEX($B$135:$CW$186,MATCH(AW$205,$A$135:$A$186,0),100),$B198:$CW198,"="&amp;"x",$B$133:$CW$133,"="&amp;"N"),0)</f>
        <v>0</v>
      </c>
      <c r="AX215">
        <f ca="1">IFERROR(SUMIFS(INDEX($B$135:$CW$186,MATCH(AX$205,$A$135:$A$186,0),1):INDEX($B$135:$CW$186,MATCH(AX$205,$A$135:$A$186,0),100),$B198:$CW198,"="&amp;"x",$B$133:$CW$133,"="&amp;"N"),0)</f>
        <v>0</v>
      </c>
      <c r="AY215">
        <f ca="1">IFERROR(SUMIFS(INDEX($B$135:$CW$186,MATCH(AY$205,$A$135:$A$186,0),1):INDEX($B$135:$CW$186,MATCH(AY$205,$A$135:$A$186,0),100),$B198:$CW198,"="&amp;"x",$B$133:$CW$133,"="&amp;"N"),0)</f>
        <v>0</v>
      </c>
      <c r="AZ215">
        <f ca="1">IFERROR(SUMIFS(INDEX($B$135:$CW$186,MATCH(AZ$205,$A$135:$A$186,0),1):INDEX($B$135:$CW$186,MATCH(AZ$205,$A$135:$A$186,0),100),$B198:$CW198,"="&amp;"x",$B$133:$CW$133,"="&amp;"N"),0)</f>
        <v>0</v>
      </c>
      <c r="BA215">
        <f ca="1">IFERROR(SUMIFS(INDEX($B$135:$CW$186,MATCH(BA$205,$A$135:$A$186,0),1):INDEX($B$135:$CW$186,MATCH(BA$205,$A$135:$A$186,0),100),$B198:$CW198,"="&amp;"x",$B$133:$CW$133,"="&amp;"N"),0)</f>
        <v>0</v>
      </c>
      <c r="BC215">
        <f t="shared" ca="1" si="40"/>
        <v>0</v>
      </c>
    </row>
    <row r="216" spans="1:55" x14ac:dyDescent="0.35">
      <c r="A216" s="2" t="str" cm="1">
        <f t="array" ref="A216">INDEX('Data Validation (Hide)'!$B$2:$B$16,ROW(A11),1)</f>
        <v>Caseload 11</v>
      </c>
      <c r="B216">
        <f ca="1">IFERROR(SUMIFS(INDEX($B$135:$CW$186,MATCH(B$205,$A$135:$A$186,0),1):INDEX($B$135:$CW$186,MATCH(B$205,$A$135:$A$186,0),100),$B199:$CW199,"="&amp;"x",$B$133:$CW$133,"="&amp;"N"),0)</f>
        <v>0</v>
      </c>
      <c r="C216">
        <f ca="1">IFERROR(SUMIFS(INDEX($B$135:$CW$186,MATCH(C$205,$A$135:$A$186,0),1):INDEX($B$135:$CW$186,MATCH(C$205,$A$135:$A$186,0),100),$B199:$CW199,"="&amp;"x",$B$133:$CW$133,"="&amp;"N"),0)</f>
        <v>0</v>
      </c>
      <c r="D216">
        <f ca="1">IFERROR(SUMIFS(INDEX($B$135:$CW$186,MATCH(D$205,$A$135:$A$186,0),1):INDEX($B$135:$CW$186,MATCH(D$205,$A$135:$A$186,0),100),$B199:$CW199,"="&amp;"x",$B$133:$CW$133,"="&amp;"N"),0)</f>
        <v>0</v>
      </c>
      <c r="E216">
        <f ca="1">IFERROR(SUMIFS(INDEX($B$135:$CW$186,MATCH(E$205,$A$135:$A$186,0),1):INDEX($B$135:$CW$186,MATCH(E$205,$A$135:$A$186,0),100),$B199:$CW199,"="&amp;"x",$B$133:$CW$133,"="&amp;"N"),0)</f>
        <v>0</v>
      </c>
      <c r="F216">
        <f ca="1">IFERROR(SUMIFS(INDEX($B$135:$CW$186,MATCH(F$205,$A$135:$A$186,0),1):INDEX($B$135:$CW$186,MATCH(F$205,$A$135:$A$186,0),100),$B199:$CW199,"="&amp;"x",$B$133:$CW$133,"="&amp;"N"),0)</f>
        <v>0</v>
      </c>
      <c r="G216">
        <f ca="1">IFERROR(SUMIFS(INDEX($B$135:$CW$186,MATCH(G$205,$A$135:$A$186,0),1):INDEX($B$135:$CW$186,MATCH(G$205,$A$135:$A$186,0),100),$B199:$CW199,"="&amp;"x",$B$133:$CW$133,"="&amp;"N"),0)</f>
        <v>0</v>
      </c>
      <c r="H216">
        <f ca="1">IFERROR(SUMIFS(INDEX($B$135:$CW$186,MATCH(H$205,$A$135:$A$186,0),1):INDEX($B$135:$CW$186,MATCH(H$205,$A$135:$A$186,0),100),$B199:$CW199,"="&amp;"x",$B$133:$CW$133,"="&amp;"N"),0)</f>
        <v>0</v>
      </c>
      <c r="I216">
        <f ca="1">IFERROR(SUMIFS(INDEX($B$135:$CW$186,MATCH(I$205,$A$135:$A$186,0),1):INDEX($B$135:$CW$186,MATCH(I$205,$A$135:$A$186,0),100),$B199:$CW199,"="&amp;"x",$B$133:$CW$133,"="&amp;"N"),0)</f>
        <v>0</v>
      </c>
      <c r="J216">
        <f ca="1">IFERROR(SUMIFS(INDEX($B$135:$CW$186,MATCH(J$205,$A$135:$A$186,0),1):INDEX($B$135:$CW$186,MATCH(J$205,$A$135:$A$186,0),100),$B199:$CW199,"="&amp;"x",$B$133:$CW$133,"="&amp;"N"),0)</f>
        <v>0</v>
      </c>
      <c r="K216">
        <f ca="1">IFERROR(SUMIFS(INDEX($B$135:$CW$186,MATCH(K$205,$A$135:$A$186,0),1):INDEX($B$135:$CW$186,MATCH(K$205,$A$135:$A$186,0),100),$B199:$CW199,"="&amp;"x",$B$133:$CW$133,"="&amp;"N"),0)</f>
        <v>0</v>
      </c>
      <c r="L216">
        <f ca="1">IFERROR(SUMIFS(INDEX($B$135:$CW$186,MATCH(L$205,$A$135:$A$186,0),1):INDEX($B$135:$CW$186,MATCH(L$205,$A$135:$A$186,0),100),$B199:$CW199,"="&amp;"x",$B$133:$CW$133,"="&amp;"N"),0)</f>
        <v>0</v>
      </c>
      <c r="M216">
        <f ca="1">IFERROR(SUMIFS(INDEX($B$135:$CW$186,MATCH(M$205,$A$135:$A$186,0),1):INDEX($B$135:$CW$186,MATCH(M$205,$A$135:$A$186,0),100),$B199:$CW199,"="&amp;"x",$B$133:$CW$133,"="&amp;"N"),0)</f>
        <v>0</v>
      </c>
      <c r="N216">
        <f ca="1">IFERROR(SUMIFS(INDEX($B$135:$CW$186,MATCH(N$205,$A$135:$A$186,0),1):INDEX($B$135:$CW$186,MATCH(N$205,$A$135:$A$186,0),100),$B199:$CW199,"="&amp;"x",$B$133:$CW$133,"="&amp;"N"),0)</f>
        <v>0</v>
      </c>
      <c r="O216">
        <f ca="1">IFERROR(SUMIFS(INDEX($B$135:$CW$186,MATCH(O$205,$A$135:$A$186,0),1):INDEX($B$135:$CW$186,MATCH(O$205,$A$135:$A$186,0),100),$B199:$CW199,"="&amp;"x",$B$133:$CW$133,"="&amp;"N"),0)</f>
        <v>0</v>
      </c>
      <c r="P216">
        <f ca="1">IFERROR(SUMIFS(INDEX($B$135:$CW$186,MATCH(P$205,$A$135:$A$186,0),1):INDEX($B$135:$CW$186,MATCH(P$205,$A$135:$A$186,0),100),$B199:$CW199,"="&amp;"x",$B$133:$CW$133,"="&amp;"N"),0)</f>
        <v>0</v>
      </c>
      <c r="Q216">
        <f ca="1">IFERROR(SUMIFS(INDEX($B$135:$CW$186,MATCH(Q$205,$A$135:$A$186,0),1):INDEX($B$135:$CW$186,MATCH(Q$205,$A$135:$A$186,0),100),$B199:$CW199,"="&amp;"x",$B$133:$CW$133,"="&amp;"N"),0)</f>
        <v>0</v>
      </c>
      <c r="R216">
        <f ca="1">IFERROR(SUMIFS(INDEX($B$135:$CW$186,MATCH(R$205,$A$135:$A$186,0),1):INDEX($B$135:$CW$186,MATCH(R$205,$A$135:$A$186,0),100),$B199:$CW199,"="&amp;"x",$B$133:$CW$133,"="&amp;"N"),0)</f>
        <v>0</v>
      </c>
      <c r="S216">
        <f ca="1">IFERROR(SUMIFS(INDEX($B$135:$CW$186,MATCH(S$205,$A$135:$A$186,0),1):INDEX($B$135:$CW$186,MATCH(S$205,$A$135:$A$186,0),100),$B199:$CW199,"="&amp;"x",$B$133:$CW$133,"="&amp;"N"),0)</f>
        <v>0</v>
      </c>
      <c r="T216">
        <f ca="1">IFERROR(SUMIFS(INDEX($B$135:$CW$186,MATCH(T$205,$A$135:$A$186,0),1):INDEX($B$135:$CW$186,MATCH(T$205,$A$135:$A$186,0),100),$B199:$CW199,"="&amp;"x",$B$133:$CW$133,"="&amp;"N"),0)</f>
        <v>0</v>
      </c>
      <c r="U216">
        <f ca="1">IFERROR(SUMIFS(INDEX($B$135:$CW$186,MATCH(U$205,$A$135:$A$186,0),1):INDEX($B$135:$CW$186,MATCH(U$205,$A$135:$A$186,0),100),$B199:$CW199,"="&amp;"x",$B$133:$CW$133,"="&amp;"N"),0)</f>
        <v>0</v>
      </c>
      <c r="V216">
        <f ca="1">IFERROR(SUMIFS(INDEX($B$135:$CW$186,MATCH(V$205,$A$135:$A$186,0),1):INDEX($B$135:$CW$186,MATCH(V$205,$A$135:$A$186,0),100),$B199:$CW199,"="&amp;"x",$B$133:$CW$133,"="&amp;"N"),0)</f>
        <v>0</v>
      </c>
      <c r="W216">
        <f ca="1">IFERROR(SUMIFS(INDEX($B$135:$CW$186,MATCH(W$205,$A$135:$A$186,0),1):INDEX($B$135:$CW$186,MATCH(W$205,$A$135:$A$186,0),100),$B199:$CW199,"="&amp;"x",$B$133:$CW$133,"="&amp;"N"),0)</f>
        <v>0</v>
      </c>
      <c r="X216">
        <f ca="1">IFERROR(SUMIFS(INDEX($B$135:$CW$186,MATCH(X$205,$A$135:$A$186,0),1):INDEX($B$135:$CW$186,MATCH(X$205,$A$135:$A$186,0),100),$B199:$CW199,"="&amp;"x",$B$133:$CW$133,"="&amp;"N"),0)</f>
        <v>0</v>
      </c>
      <c r="Y216">
        <f ca="1">IFERROR(SUMIFS(INDEX($B$135:$CW$186,MATCH(Y$205,$A$135:$A$186,0),1):INDEX($B$135:$CW$186,MATCH(Y$205,$A$135:$A$186,0),100),$B199:$CW199,"="&amp;"x",$B$133:$CW$133,"="&amp;"N"),0)</f>
        <v>0</v>
      </c>
      <c r="Z216">
        <f ca="1">IFERROR(SUMIFS(INDEX($B$135:$CW$186,MATCH(Z$205,$A$135:$A$186,0),1):INDEX($B$135:$CW$186,MATCH(Z$205,$A$135:$A$186,0),100),$B199:$CW199,"="&amp;"x",$B$133:$CW$133,"="&amp;"N"),0)</f>
        <v>0</v>
      </c>
      <c r="AA216">
        <f ca="1">IFERROR(SUMIFS(INDEX($B$135:$CW$186,MATCH(AA$205,$A$135:$A$186,0),1):INDEX($B$135:$CW$186,MATCH(AA$205,$A$135:$A$186,0),100),$B199:$CW199,"="&amp;"x",$B$133:$CW$133,"="&amp;"N"),0)</f>
        <v>0</v>
      </c>
      <c r="AB216">
        <f ca="1">IFERROR(SUMIFS(INDEX($B$135:$CW$186,MATCH(AB$205,$A$135:$A$186,0),1):INDEX($B$135:$CW$186,MATCH(AB$205,$A$135:$A$186,0),100),$B199:$CW199,"="&amp;"x",$B$133:$CW$133,"="&amp;"N"),0)</f>
        <v>0</v>
      </c>
      <c r="AC216">
        <f ca="1">IFERROR(SUMIFS(INDEX($B$135:$CW$186,MATCH(AC$205,$A$135:$A$186,0),1):INDEX($B$135:$CW$186,MATCH(AC$205,$A$135:$A$186,0),100),$B199:$CW199,"="&amp;"x",$B$133:$CW$133,"="&amp;"N"),0)</f>
        <v>0</v>
      </c>
      <c r="AD216">
        <f ca="1">IFERROR(SUMIFS(INDEX($B$135:$CW$186,MATCH(AD$205,$A$135:$A$186,0),1):INDEX($B$135:$CW$186,MATCH(AD$205,$A$135:$A$186,0),100),$B199:$CW199,"="&amp;"x",$B$133:$CW$133,"="&amp;"N"),0)</f>
        <v>0</v>
      </c>
      <c r="AE216">
        <f ca="1">IFERROR(SUMIFS(INDEX($B$135:$CW$186,MATCH(AE$205,$A$135:$A$186,0),1):INDEX($B$135:$CW$186,MATCH(AE$205,$A$135:$A$186,0),100),$B199:$CW199,"="&amp;"x",$B$133:$CW$133,"="&amp;"N"),0)</f>
        <v>0</v>
      </c>
      <c r="AF216">
        <f ca="1">IFERROR(SUMIFS(INDEX($B$135:$CW$186,MATCH(AF$205,$A$135:$A$186,0),1):INDEX($B$135:$CW$186,MATCH(AF$205,$A$135:$A$186,0),100),$B199:$CW199,"="&amp;"x",$B$133:$CW$133,"="&amp;"N"),0)</f>
        <v>0</v>
      </c>
      <c r="AG216">
        <f ca="1">IFERROR(SUMIFS(INDEX($B$135:$CW$186,MATCH(AG$205,$A$135:$A$186,0),1):INDEX($B$135:$CW$186,MATCH(AG$205,$A$135:$A$186,0),100),$B199:$CW199,"="&amp;"x",$B$133:$CW$133,"="&amp;"N"),0)</f>
        <v>0</v>
      </c>
      <c r="AH216">
        <f ca="1">IFERROR(SUMIFS(INDEX($B$135:$CW$186,MATCH(AH$205,$A$135:$A$186,0),1):INDEX($B$135:$CW$186,MATCH(AH$205,$A$135:$A$186,0),100),$B199:$CW199,"="&amp;"x",$B$133:$CW$133,"="&amp;"N"),0)</f>
        <v>0</v>
      </c>
      <c r="AI216">
        <f ca="1">IFERROR(SUMIFS(INDEX($B$135:$CW$186,MATCH(AI$205,$A$135:$A$186,0),1):INDEX($B$135:$CW$186,MATCH(AI$205,$A$135:$A$186,0),100),$B199:$CW199,"="&amp;"x",$B$133:$CW$133,"="&amp;"N"),0)</f>
        <v>0</v>
      </c>
      <c r="AJ216">
        <f ca="1">IFERROR(SUMIFS(INDEX($B$135:$CW$186,MATCH(AJ$205,$A$135:$A$186,0),1):INDEX($B$135:$CW$186,MATCH(AJ$205,$A$135:$A$186,0),100),$B199:$CW199,"="&amp;"x",$B$133:$CW$133,"="&amp;"N"),0)</f>
        <v>0</v>
      </c>
      <c r="AK216">
        <f ca="1">IFERROR(SUMIFS(INDEX($B$135:$CW$186,MATCH(AK$205,$A$135:$A$186,0),1):INDEX($B$135:$CW$186,MATCH(AK$205,$A$135:$A$186,0),100),$B199:$CW199,"="&amp;"x",$B$133:$CW$133,"="&amp;"N"),0)</f>
        <v>0</v>
      </c>
      <c r="AL216">
        <f ca="1">IFERROR(SUMIFS(INDEX($B$135:$CW$186,MATCH(AL$205,$A$135:$A$186,0),1):INDEX($B$135:$CW$186,MATCH(AL$205,$A$135:$A$186,0),100),$B199:$CW199,"="&amp;"x",$B$133:$CW$133,"="&amp;"N"),0)</f>
        <v>0</v>
      </c>
      <c r="AM216">
        <f ca="1">IFERROR(SUMIFS(INDEX($B$135:$CW$186,MATCH(AM$205,$A$135:$A$186,0),1):INDEX($B$135:$CW$186,MATCH(AM$205,$A$135:$A$186,0),100),$B199:$CW199,"="&amp;"x",$B$133:$CW$133,"="&amp;"N"),0)</f>
        <v>0</v>
      </c>
      <c r="AN216">
        <f ca="1">IFERROR(SUMIFS(INDEX($B$135:$CW$186,MATCH(AN$205,$A$135:$A$186,0),1):INDEX($B$135:$CW$186,MATCH(AN$205,$A$135:$A$186,0),100),$B199:$CW199,"="&amp;"x",$B$133:$CW$133,"="&amp;"N"),0)</f>
        <v>0</v>
      </c>
      <c r="AO216">
        <f ca="1">IFERROR(SUMIFS(INDEX($B$135:$CW$186,MATCH(AO$205,$A$135:$A$186,0),1):INDEX($B$135:$CW$186,MATCH(AO$205,$A$135:$A$186,0),100),$B199:$CW199,"="&amp;"x",$B$133:$CW$133,"="&amp;"N"),0)</f>
        <v>0</v>
      </c>
      <c r="AP216">
        <f ca="1">IFERROR(SUMIFS(INDEX($B$135:$CW$186,MATCH(AP$205,$A$135:$A$186,0),1):INDEX($B$135:$CW$186,MATCH(AP$205,$A$135:$A$186,0),100),$B199:$CW199,"="&amp;"x",$B$133:$CW$133,"="&amp;"N"),0)</f>
        <v>0</v>
      </c>
      <c r="AQ216">
        <f ca="1">IFERROR(SUMIFS(INDEX($B$135:$CW$186,MATCH(AQ$205,$A$135:$A$186,0),1):INDEX($B$135:$CW$186,MATCH(AQ$205,$A$135:$A$186,0),100),$B199:$CW199,"="&amp;"x",$B$133:$CW$133,"="&amp;"N"),0)</f>
        <v>0</v>
      </c>
      <c r="AR216">
        <f ca="1">IFERROR(SUMIFS(INDEX($B$135:$CW$186,MATCH(AR$205,$A$135:$A$186,0),1):INDEX($B$135:$CW$186,MATCH(AR$205,$A$135:$A$186,0),100),$B199:$CW199,"="&amp;"x",$B$133:$CW$133,"="&amp;"N"),0)</f>
        <v>0</v>
      </c>
      <c r="AS216">
        <f ca="1">IFERROR(SUMIFS(INDEX($B$135:$CW$186,MATCH(AS$205,$A$135:$A$186,0),1):INDEX($B$135:$CW$186,MATCH(AS$205,$A$135:$A$186,0),100),$B199:$CW199,"="&amp;"x",$B$133:$CW$133,"="&amp;"N"),0)</f>
        <v>0</v>
      </c>
      <c r="AT216">
        <f ca="1">IFERROR(SUMIFS(INDEX($B$135:$CW$186,MATCH(AT$205,$A$135:$A$186,0),1):INDEX($B$135:$CW$186,MATCH(AT$205,$A$135:$A$186,0),100),$B199:$CW199,"="&amp;"x",$B$133:$CW$133,"="&amp;"N"),0)</f>
        <v>0</v>
      </c>
      <c r="AU216">
        <f ca="1">IFERROR(SUMIFS(INDEX($B$135:$CW$186,MATCH(AU$205,$A$135:$A$186,0),1):INDEX($B$135:$CW$186,MATCH(AU$205,$A$135:$A$186,0),100),$B199:$CW199,"="&amp;"x",$B$133:$CW$133,"="&amp;"N"),0)</f>
        <v>0</v>
      </c>
      <c r="AV216">
        <f ca="1">IFERROR(SUMIFS(INDEX($B$135:$CW$186,MATCH(AV$205,$A$135:$A$186,0),1):INDEX($B$135:$CW$186,MATCH(AV$205,$A$135:$A$186,0),100),$B199:$CW199,"="&amp;"x",$B$133:$CW$133,"="&amp;"N"),0)</f>
        <v>0</v>
      </c>
      <c r="AW216">
        <f ca="1">IFERROR(SUMIFS(INDEX($B$135:$CW$186,MATCH(AW$205,$A$135:$A$186,0),1):INDEX($B$135:$CW$186,MATCH(AW$205,$A$135:$A$186,0),100),$B199:$CW199,"="&amp;"x",$B$133:$CW$133,"="&amp;"N"),0)</f>
        <v>0</v>
      </c>
      <c r="AX216">
        <f ca="1">IFERROR(SUMIFS(INDEX($B$135:$CW$186,MATCH(AX$205,$A$135:$A$186,0),1):INDEX($B$135:$CW$186,MATCH(AX$205,$A$135:$A$186,0),100),$B199:$CW199,"="&amp;"x",$B$133:$CW$133,"="&amp;"N"),0)</f>
        <v>0</v>
      </c>
      <c r="AY216">
        <f ca="1">IFERROR(SUMIFS(INDEX($B$135:$CW$186,MATCH(AY$205,$A$135:$A$186,0),1):INDEX($B$135:$CW$186,MATCH(AY$205,$A$135:$A$186,0),100),$B199:$CW199,"="&amp;"x",$B$133:$CW$133,"="&amp;"N"),0)</f>
        <v>0</v>
      </c>
      <c r="AZ216">
        <f ca="1">IFERROR(SUMIFS(INDEX($B$135:$CW$186,MATCH(AZ$205,$A$135:$A$186,0),1):INDEX($B$135:$CW$186,MATCH(AZ$205,$A$135:$A$186,0),100),$B199:$CW199,"="&amp;"x",$B$133:$CW$133,"="&amp;"N"),0)</f>
        <v>0</v>
      </c>
      <c r="BA216">
        <f ca="1">IFERROR(SUMIFS(INDEX($B$135:$CW$186,MATCH(BA$205,$A$135:$A$186,0),1):INDEX($B$135:$CW$186,MATCH(BA$205,$A$135:$A$186,0),100),$B199:$CW199,"="&amp;"x",$B$133:$CW$133,"="&amp;"N"),0)</f>
        <v>0</v>
      </c>
      <c r="BC216">
        <f t="shared" ca="1" si="40"/>
        <v>0</v>
      </c>
    </row>
    <row r="217" spans="1:55" x14ac:dyDescent="0.35">
      <c r="A217" s="2" t="str" cm="1">
        <f t="array" ref="A217">INDEX('Data Validation (Hide)'!$B$2:$B$16,ROW(A12),1)</f>
        <v>Caseload 12</v>
      </c>
      <c r="B217">
        <f ca="1">IFERROR(SUMIFS(INDEX($B$135:$CW$186,MATCH(B$205,$A$135:$A$186,0),1):INDEX($B$135:$CW$186,MATCH(B$205,$A$135:$A$186,0),100),$B200:$CW200,"="&amp;"x",$B$133:$CW$133,"="&amp;"N"),0)</f>
        <v>0</v>
      </c>
      <c r="C217">
        <f ca="1">IFERROR(SUMIFS(INDEX($B$135:$CW$186,MATCH(C$205,$A$135:$A$186,0),1):INDEX($B$135:$CW$186,MATCH(C$205,$A$135:$A$186,0),100),$B200:$CW200,"="&amp;"x",$B$133:$CW$133,"="&amp;"N"),0)</f>
        <v>0</v>
      </c>
      <c r="D217">
        <f ca="1">IFERROR(SUMIFS(INDEX($B$135:$CW$186,MATCH(D$205,$A$135:$A$186,0),1):INDEX($B$135:$CW$186,MATCH(D$205,$A$135:$A$186,0),100),$B200:$CW200,"="&amp;"x",$B$133:$CW$133,"="&amp;"N"),0)</f>
        <v>0</v>
      </c>
      <c r="E217">
        <f ca="1">IFERROR(SUMIFS(INDEX($B$135:$CW$186,MATCH(E$205,$A$135:$A$186,0),1):INDEX($B$135:$CW$186,MATCH(E$205,$A$135:$A$186,0),100),$B200:$CW200,"="&amp;"x",$B$133:$CW$133,"="&amp;"N"),0)</f>
        <v>0</v>
      </c>
      <c r="F217">
        <f ca="1">IFERROR(SUMIFS(INDEX($B$135:$CW$186,MATCH(F$205,$A$135:$A$186,0),1):INDEX($B$135:$CW$186,MATCH(F$205,$A$135:$A$186,0),100),$B200:$CW200,"="&amp;"x",$B$133:$CW$133,"="&amp;"N"),0)</f>
        <v>0</v>
      </c>
      <c r="G217">
        <f ca="1">IFERROR(SUMIFS(INDEX($B$135:$CW$186,MATCH(G$205,$A$135:$A$186,0),1):INDEX($B$135:$CW$186,MATCH(G$205,$A$135:$A$186,0),100),$B200:$CW200,"="&amp;"x",$B$133:$CW$133,"="&amp;"N"),0)</f>
        <v>0</v>
      </c>
      <c r="H217">
        <f ca="1">IFERROR(SUMIFS(INDEX($B$135:$CW$186,MATCH(H$205,$A$135:$A$186,0),1):INDEX($B$135:$CW$186,MATCH(H$205,$A$135:$A$186,0),100),$B200:$CW200,"="&amp;"x",$B$133:$CW$133,"="&amp;"N"),0)</f>
        <v>0</v>
      </c>
      <c r="I217">
        <f ca="1">IFERROR(SUMIFS(INDEX($B$135:$CW$186,MATCH(I$205,$A$135:$A$186,0),1):INDEX($B$135:$CW$186,MATCH(I$205,$A$135:$A$186,0),100),$B200:$CW200,"="&amp;"x",$B$133:$CW$133,"="&amp;"N"),0)</f>
        <v>0</v>
      </c>
      <c r="J217">
        <f ca="1">IFERROR(SUMIFS(INDEX($B$135:$CW$186,MATCH(J$205,$A$135:$A$186,0),1):INDEX($B$135:$CW$186,MATCH(J$205,$A$135:$A$186,0),100),$B200:$CW200,"="&amp;"x",$B$133:$CW$133,"="&amp;"N"),0)</f>
        <v>0</v>
      </c>
      <c r="K217">
        <f ca="1">IFERROR(SUMIFS(INDEX($B$135:$CW$186,MATCH(K$205,$A$135:$A$186,0),1):INDEX($B$135:$CW$186,MATCH(K$205,$A$135:$A$186,0),100),$B200:$CW200,"="&amp;"x",$B$133:$CW$133,"="&amp;"N"),0)</f>
        <v>0</v>
      </c>
      <c r="L217">
        <f ca="1">IFERROR(SUMIFS(INDEX($B$135:$CW$186,MATCH(L$205,$A$135:$A$186,0),1):INDEX($B$135:$CW$186,MATCH(L$205,$A$135:$A$186,0),100),$B200:$CW200,"="&amp;"x",$B$133:$CW$133,"="&amp;"N"),0)</f>
        <v>0</v>
      </c>
      <c r="M217">
        <f ca="1">IFERROR(SUMIFS(INDEX($B$135:$CW$186,MATCH(M$205,$A$135:$A$186,0),1):INDEX($B$135:$CW$186,MATCH(M$205,$A$135:$A$186,0),100),$B200:$CW200,"="&amp;"x",$B$133:$CW$133,"="&amp;"N"),0)</f>
        <v>0</v>
      </c>
      <c r="N217">
        <f ca="1">IFERROR(SUMIFS(INDEX($B$135:$CW$186,MATCH(N$205,$A$135:$A$186,0),1):INDEX($B$135:$CW$186,MATCH(N$205,$A$135:$A$186,0),100),$B200:$CW200,"="&amp;"x",$B$133:$CW$133,"="&amp;"N"),0)</f>
        <v>0</v>
      </c>
      <c r="O217">
        <f ca="1">IFERROR(SUMIFS(INDEX($B$135:$CW$186,MATCH(O$205,$A$135:$A$186,0),1):INDEX($B$135:$CW$186,MATCH(O$205,$A$135:$A$186,0),100),$B200:$CW200,"="&amp;"x",$B$133:$CW$133,"="&amp;"N"),0)</f>
        <v>0</v>
      </c>
      <c r="P217">
        <f ca="1">IFERROR(SUMIFS(INDEX($B$135:$CW$186,MATCH(P$205,$A$135:$A$186,0),1):INDEX($B$135:$CW$186,MATCH(P$205,$A$135:$A$186,0),100),$B200:$CW200,"="&amp;"x",$B$133:$CW$133,"="&amp;"N"),0)</f>
        <v>0</v>
      </c>
      <c r="Q217">
        <f ca="1">IFERROR(SUMIFS(INDEX($B$135:$CW$186,MATCH(Q$205,$A$135:$A$186,0),1):INDEX($B$135:$CW$186,MATCH(Q$205,$A$135:$A$186,0),100),$B200:$CW200,"="&amp;"x",$B$133:$CW$133,"="&amp;"N"),0)</f>
        <v>0</v>
      </c>
      <c r="R217">
        <f ca="1">IFERROR(SUMIFS(INDEX($B$135:$CW$186,MATCH(R$205,$A$135:$A$186,0),1):INDEX($B$135:$CW$186,MATCH(R$205,$A$135:$A$186,0),100),$B200:$CW200,"="&amp;"x",$B$133:$CW$133,"="&amp;"N"),0)</f>
        <v>0</v>
      </c>
      <c r="S217">
        <f ca="1">IFERROR(SUMIFS(INDEX($B$135:$CW$186,MATCH(S$205,$A$135:$A$186,0),1):INDEX($B$135:$CW$186,MATCH(S$205,$A$135:$A$186,0),100),$B200:$CW200,"="&amp;"x",$B$133:$CW$133,"="&amp;"N"),0)</f>
        <v>0</v>
      </c>
      <c r="T217">
        <f ca="1">IFERROR(SUMIFS(INDEX($B$135:$CW$186,MATCH(T$205,$A$135:$A$186,0),1):INDEX($B$135:$CW$186,MATCH(T$205,$A$135:$A$186,0),100),$B200:$CW200,"="&amp;"x",$B$133:$CW$133,"="&amp;"N"),0)</f>
        <v>0</v>
      </c>
      <c r="U217">
        <f ca="1">IFERROR(SUMIFS(INDEX($B$135:$CW$186,MATCH(U$205,$A$135:$A$186,0),1):INDEX($B$135:$CW$186,MATCH(U$205,$A$135:$A$186,0),100),$B200:$CW200,"="&amp;"x",$B$133:$CW$133,"="&amp;"N"),0)</f>
        <v>0</v>
      </c>
      <c r="V217">
        <f ca="1">IFERROR(SUMIFS(INDEX($B$135:$CW$186,MATCH(V$205,$A$135:$A$186,0),1):INDEX($B$135:$CW$186,MATCH(V$205,$A$135:$A$186,0),100),$B200:$CW200,"="&amp;"x",$B$133:$CW$133,"="&amp;"N"),0)</f>
        <v>0</v>
      </c>
      <c r="W217">
        <f ca="1">IFERROR(SUMIFS(INDEX($B$135:$CW$186,MATCH(W$205,$A$135:$A$186,0),1):INDEX($B$135:$CW$186,MATCH(W$205,$A$135:$A$186,0),100),$B200:$CW200,"="&amp;"x",$B$133:$CW$133,"="&amp;"N"),0)</f>
        <v>0</v>
      </c>
      <c r="X217">
        <f ca="1">IFERROR(SUMIFS(INDEX($B$135:$CW$186,MATCH(X$205,$A$135:$A$186,0),1):INDEX($B$135:$CW$186,MATCH(X$205,$A$135:$A$186,0),100),$B200:$CW200,"="&amp;"x",$B$133:$CW$133,"="&amp;"N"),0)</f>
        <v>0</v>
      </c>
      <c r="Y217">
        <f ca="1">IFERROR(SUMIFS(INDEX($B$135:$CW$186,MATCH(Y$205,$A$135:$A$186,0),1):INDEX($B$135:$CW$186,MATCH(Y$205,$A$135:$A$186,0),100),$B200:$CW200,"="&amp;"x",$B$133:$CW$133,"="&amp;"N"),0)</f>
        <v>0</v>
      </c>
      <c r="Z217">
        <f ca="1">IFERROR(SUMIFS(INDEX($B$135:$CW$186,MATCH(Z$205,$A$135:$A$186,0),1):INDEX($B$135:$CW$186,MATCH(Z$205,$A$135:$A$186,0),100),$B200:$CW200,"="&amp;"x",$B$133:$CW$133,"="&amp;"N"),0)</f>
        <v>0</v>
      </c>
      <c r="AA217">
        <f ca="1">IFERROR(SUMIFS(INDEX($B$135:$CW$186,MATCH(AA$205,$A$135:$A$186,0),1):INDEX($B$135:$CW$186,MATCH(AA$205,$A$135:$A$186,0),100),$B200:$CW200,"="&amp;"x",$B$133:$CW$133,"="&amp;"N"),0)</f>
        <v>0</v>
      </c>
      <c r="AB217">
        <f ca="1">IFERROR(SUMIFS(INDEX($B$135:$CW$186,MATCH(AB$205,$A$135:$A$186,0),1):INDEX($B$135:$CW$186,MATCH(AB$205,$A$135:$A$186,0),100),$B200:$CW200,"="&amp;"x",$B$133:$CW$133,"="&amp;"N"),0)</f>
        <v>0</v>
      </c>
      <c r="AC217">
        <f ca="1">IFERROR(SUMIFS(INDEX($B$135:$CW$186,MATCH(AC$205,$A$135:$A$186,0),1):INDEX($B$135:$CW$186,MATCH(AC$205,$A$135:$A$186,0),100),$B200:$CW200,"="&amp;"x",$B$133:$CW$133,"="&amp;"N"),0)</f>
        <v>0</v>
      </c>
      <c r="AD217">
        <f ca="1">IFERROR(SUMIFS(INDEX($B$135:$CW$186,MATCH(AD$205,$A$135:$A$186,0),1):INDEX($B$135:$CW$186,MATCH(AD$205,$A$135:$A$186,0),100),$B200:$CW200,"="&amp;"x",$B$133:$CW$133,"="&amp;"N"),0)</f>
        <v>0</v>
      </c>
      <c r="AE217">
        <f ca="1">IFERROR(SUMIFS(INDEX($B$135:$CW$186,MATCH(AE$205,$A$135:$A$186,0),1):INDEX($B$135:$CW$186,MATCH(AE$205,$A$135:$A$186,0),100),$B200:$CW200,"="&amp;"x",$B$133:$CW$133,"="&amp;"N"),0)</f>
        <v>0</v>
      </c>
      <c r="AF217">
        <f ca="1">IFERROR(SUMIFS(INDEX($B$135:$CW$186,MATCH(AF$205,$A$135:$A$186,0),1):INDEX($B$135:$CW$186,MATCH(AF$205,$A$135:$A$186,0),100),$B200:$CW200,"="&amp;"x",$B$133:$CW$133,"="&amp;"N"),0)</f>
        <v>0</v>
      </c>
      <c r="AG217">
        <f ca="1">IFERROR(SUMIFS(INDEX($B$135:$CW$186,MATCH(AG$205,$A$135:$A$186,0),1):INDEX($B$135:$CW$186,MATCH(AG$205,$A$135:$A$186,0),100),$B200:$CW200,"="&amp;"x",$B$133:$CW$133,"="&amp;"N"),0)</f>
        <v>0</v>
      </c>
      <c r="AH217">
        <f ca="1">IFERROR(SUMIFS(INDEX($B$135:$CW$186,MATCH(AH$205,$A$135:$A$186,0),1):INDEX($B$135:$CW$186,MATCH(AH$205,$A$135:$A$186,0),100),$B200:$CW200,"="&amp;"x",$B$133:$CW$133,"="&amp;"N"),0)</f>
        <v>0</v>
      </c>
      <c r="AI217">
        <f ca="1">IFERROR(SUMIFS(INDEX($B$135:$CW$186,MATCH(AI$205,$A$135:$A$186,0),1):INDEX($B$135:$CW$186,MATCH(AI$205,$A$135:$A$186,0),100),$B200:$CW200,"="&amp;"x",$B$133:$CW$133,"="&amp;"N"),0)</f>
        <v>0</v>
      </c>
      <c r="AJ217">
        <f ca="1">IFERROR(SUMIFS(INDEX($B$135:$CW$186,MATCH(AJ$205,$A$135:$A$186,0),1):INDEX($B$135:$CW$186,MATCH(AJ$205,$A$135:$A$186,0),100),$B200:$CW200,"="&amp;"x",$B$133:$CW$133,"="&amp;"N"),0)</f>
        <v>0</v>
      </c>
      <c r="AK217">
        <f ca="1">IFERROR(SUMIFS(INDEX($B$135:$CW$186,MATCH(AK$205,$A$135:$A$186,0),1):INDEX($B$135:$CW$186,MATCH(AK$205,$A$135:$A$186,0),100),$B200:$CW200,"="&amp;"x",$B$133:$CW$133,"="&amp;"N"),0)</f>
        <v>0</v>
      </c>
      <c r="AL217">
        <f ca="1">IFERROR(SUMIFS(INDEX($B$135:$CW$186,MATCH(AL$205,$A$135:$A$186,0),1):INDEX($B$135:$CW$186,MATCH(AL$205,$A$135:$A$186,0),100),$B200:$CW200,"="&amp;"x",$B$133:$CW$133,"="&amp;"N"),0)</f>
        <v>0</v>
      </c>
      <c r="AM217">
        <f ca="1">IFERROR(SUMIFS(INDEX($B$135:$CW$186,MATCH(AM$205,$A$135:$A$186,0),1):INDEX($B$135:$CW$186,MATCH(AM$205,$A$135:$A$186,0),100),$B200:$CW200,"="&amp;"x",$B$133:$CW$133,"="&amp;"N"),0)</f>
        <v>0</v>
      </c>
      <c r="AN217">
        <f ca="1">IFERROR(SUMIFS(INDEX($B$135:$CW$186,MATCH(AN$205,$A$135:$A$186,0),1):INDEX($B$135:$CW$186,MATCH(AN$205,$A$135:$A$186,0),100),$B200:$CW200,"="&amp;"x",$B$133:$CW$133,"="&amp;"N"),0)</f>
        <v>0</v>
      </c>
      <c r="AO217">
        <f ca="1">IFERROR(SUMIFS(INDEX($B$135:$CW$186,MATCH(AO$205,$A$135:$A$186,0),1):INDEX($B$135:$CW$186,MATCH(AO$205,$A$135:$A$186,0),100),$B200:$CW200,"="&amp;"x",$B$133:$CW$133,"="&amp;"N"),0)</f>
        <v>0</v>
      </c>
      <c r="AP217">
        <f ca="1">IFERROR(SUMIFS(INDEX($B$135:$CW$186,MATCH(AP$205,$A$135:$A$186,0),1):INDEX($B$135:$CW$186,MATCH(AP$205,$A$135:$A$186,0),100),$B200:$CW200,"="&amp;"x",$B$133:$CW$133,"="&amp;"N"),0)</f>
        <v>0</v>
      </c>
      <c r="AQ217">
        <f ca="1">IFERROR(SUMIFS(INDEX($B$135:$CW$186,MATCH(AQ$205,$A$135:$A$186,0),1):INDEX($B$135:$CW$186,MATCH(AQ$205,$A$135:$A$186,0),100),$B200:$CW200,"="&amp;"x",$B$133:$CW$133,"="&amp;"N"),0)</f>
        <v>0</v>
      </c>
      <c r="AR217">
        <f ca="1">IFERROR(SUMIFS(INDEX($B$135:$CW$186,MATCH(AR$205,$A$135:$A$186,0),1):INDEX($B$135:$CW$186,MATCH(AR$205,$A$135:$A$186,0),100),$B200:$CW200,"="&amp;"x",$B$133:$CW$133,"="&amp;"N"),0)</f>
        <v>0</v>
      </c>
      <c r="AS217">
        <f ca="1">IFERROR(SUMIFS(INDEX($B$135:$CW$186,MATCH(AS$205,$A$135:$A$186,0),1):INDEX($B$135:$CW$186,MATCH(AS$205,$A$135:$A$186,0),100),$B200:$CW200,"="&amp;"x",$B$133:$CW$133,"="&amp;"N"),0)</f>
        <v>0</v>
      </c>
      <c r="AT217">
        <f ca="1">IFERROR(SUMIFS(INDEX($B$135:$CW$186,MATCH(AT$205,$A$135:$A$186,0),1):INDEX($B$135:$CW$186,MATCH(AT$205,$A$135:$A$186,0),100),$B200:$CW200,"="&amp;"x",$B$133:$CW$133,"="&amp;"N"),0)</f>
        <v>0</v>
      </c>
      <c r="AU217">
        <f ca="1">IFERROR(SUMIFS(INDEX($B$135:$CW$186,MATCH(AU$205,$A$135:$A$186,0),1):INDEX($B$135:$CW$186,MATCH(AU$205,$A$135:$A$186,0),100),$B200:$CW200,"="&amp;"x",$B$133:$CW$133,"="&amp;"N"),0)</f>
        <v>0</v>
      </c>
      <c r="AV217">
        <f ca="1">IFERROR(SUMIFS(INDEX($B$135:$CW$186,MATCH(AV$205,$A$135:$A$186,0),1):INDEX($B$135:$CW$186,MATCH(AV$205,$A$135:$A$186,0),100),$B200:$CW200,"="&amp;"x",$B$133:$CW$133,"="&amp;"N"),0)</f>
        <v>0</v>
      </c>
      <c r="AW217">
        <f ca="1">IFERROR(SUMIFS(INDEX($B$135:$CW$186,MATCH(AW$205,$A$135:$A$186,0),1):INDEX($B$135:$CW$186,MATCH(AW$205,$A$135:$A$186,0),100),$B200:$CW200,"="&amp;"x",$B$133:$CW$133,"="&amp;"N"),0)</f>
        <v>0</v>
      </c>
      <c r="AX217">
        <f ca="1">IFERROR(SUMIFS(INDEX($B$135:$CW$186,MATCH(AX$205,$A$135:$A$186,0),1):INDEX($B$135:$CW$186,MATCH(AX$205,$A$135:$A$186,0),100),$B200:$CW200,"="&amp;"x",$B$133:$CW$133,"="&amp;"N"),0)</f>
        <v>0</v>
      </c>
      <c r="AY217">
        <f ca="1">IFERROR(SUMIFS(INDEX($B$135:$CW$186,MATCH(AY$205,$A$135:$A$186,0),1):INDEX($B$135:$CW$186,MATCH(AY$205,$A$135:$A$186,0),100),$B200:$CW200,"="&amp;"x",$B$133:$CW$133,"="&amp;"N"),0)</f>
        <v>0</v>
      </c>
      <c r="AZ217">
        <f ca="1">IFERROR(SUMIFS(INDEX($B$135:$CW$186,MATCH(AZ$205,$A$135:$A$186,0),1):INDEX($B$135:$CW$186,MATCH(AZ$205,$A$135:$A$186,0),100),$B200:$CW200,"="&amp;"x",$B$133:$CW$133,"="&amp;"N"),0)</f>
        <v>0</v>
      </c>
      <c r="BA217">
        <f ca="1">IFERROR(SUMIFS(INDEX($B$135:$CW$186,MATCH(BA$205,$A$135:$A$186,0),1):INDEX($B$135:$CW$186,MATCH(BA$205,$A$135:$A$186,0),100),$B200:$CW200,"="&amp;"x",$B$133:$CW$133,"="&amp;"N"),0)</f>
        <v>0</v>
      </c>
      <c r="BC217">
        <f t="shared" ca="1" si="40"/>
        <v>0</v>
      </c>
    </row>
    <row r="218" spans="1:55" x14ac:dyDescent="0.35">
      <c r="A218" s="2" t="str" cm="1">
        <f t="array" ref="A218">INDEX('Data Validation (Hide)'!$B$2:$B$16,ROW(A13),1)</f>
        <v>Caseload 13</v>
      </c>
      <c r="B218">
        <f ca="1">IFERROR(SUMIFS(INDEX($B$135:$CW$186,MATCH(B$205,$A$135:$A$186,0),1):INDEX($B$135:$CW$186,MATCH(B$205,$A$135:$A$186,0),100),$B201:$CW201,"="&amp;"x",$B$133:$CW$133,"="&amp;"N"),0)</f>
        <v>0</v>
      </c>
      <c r="C218">
        <f ca="1">IFERROR(SUMIFS(INDEX($B$135:$CW$186,MATCH(C$205,$A$135:$A$186,0),1):INDEX($B$135:$CW$186,MATCH(C$205,$A$135:$A$186,0),100),$B201:$CW201,"="&amp;"x",$B$133:$CW$133,"="&amp;"N"),0)</f>
        <v>0</v>
      </c>
      <c r="D218">
        <f ca="1">IFERROR(SUMIFS(INDEX($B$135:$CW$186,MATCH(D$205,$A$135:$A$186,0),1):INDEX($B$135:$CW$186,MATCH(D$205,$A$135:$A$186,0),100),$B201:$CW201,"="&amp;"x",$B$133:$CW$133,"="&amp;"N"),0)</f>
        <v>0</v>
      </c>
      <c r="E218">
        <f ca="1">IFERROR(SUMIFS(INDEX($B$135:$CW$186,MATCH(E$205,$A$135:$A$186,0),1):INDEX($B$135:$CW$186,MATCH(E$205,$A$135:$A$186,0),100),$B201:$CW201,"="&amp;"x",$B$133:$CW$133,"="&amp;"N"),0)</f>
        <v>0</v>
      </c>
      <c r="F218">
        <f ca="1">IFERROR(SUMIFS(INDEX($B$135:$CW$186,MATCH(F$205,$A$135:$A$186,0),1):INDEX($B$135:$CW$186,MATCH(F$205,$A$135:$A$186,0),100),$B201:$CW201,"="&amp;"x",$B$133:$CW$133,"="&amp;"N"),0)</f>
        <v>0</v>
      </c>
      <c r="G218">
        <f ca="1">IFERROR(SUMIFS(INDEX($B$135:$CW$186,MATCH(G$205,$A$135:$A$186,0),1):INDEX($B$135:$CW$186,MATCH(G$205,$A$135:$A$186,0),100),$B201:$CW201,"="&amp;"x",$B$133:$CW$133,"="&amp;"N"),0)</f>
        <v>0</v>
      </c>
      <c r="H218">
        <f ca="1">IFERROR(SUMIFS(INDEX($B$135:$CW$186,MATCH(H$205,$A$135:$A$186,0),1):INDEX($B$135:$CW$186,MATCH(H$205,$A$135:$A$186,0),100),$B201:$CW201,"="&amp;"x",$B$133:$CW$133,"="&amp;"N"),0)</f>
        <v>0</v>
      </c>
      <c r="I218">
        <f ca="1">IFERROR(SUMIFS(INDEX($B$135:$CW$186,MATCH(I$205,$A$135:$A$186,0),1):INDEX($B$135:$CW$186,MATCH(I$205,$A$135:$A$186,0),100),$B201:$CW201,"="&amp;"x",$B$133:$CW$133,"="&amp;"N"),0)</f>
        <v>0</v>
      </c>
      <c r="J218">
        <f ca="1">IFERROR(SUMIFS(INDEX($B$135:$CW$186,MATCH(J$205,$A$135:$A$186,0),1):INDEX($B$135:$CW$186,MATCH(J$205,$A$135:$A$186,0),100),$B201:$CW201,"="&amp;"x",$B$133:$CW$133,"="&amp;"N"),0)</f>
        <v>0</v>
      </c>
      <c r="K218">
        <f ca="1">IFERROR(SUMIFS(INDEX($B$135:$CW$186,MATCH(K$205,$A$135:$A$186,0),1):INDEX($B$135:$CW$186,MATCH(K$205,$A$135:$A$186,0),100),$B201:$CW201,"="&amp;"x",$B$133:$CW$133,"="&amp;"N"),0)</f>
        <v>0</v>
      </c>
      <c r="L218">
        <f ca="1">IFERROR(SUMIFS(INDEX($B$135:$CW$186,MATCH(L$205,$A$135:$A$186,0),1):INDEX($B$135:$CW$186,MATCH(L$205,$A$135:$A$186,0),100),$B201:$CW201,"="&amp;"x",$B$133:$CW$133,"="&amp;"N"),0)</f>
        <v>0</v>
      </c>
      <c r="M218">
        <f ca="1">IFERROR(SUMIFS(INDEX($B$135:$CW$186,MATCH(M$205,$A$135:$A$186,0),1):INDEX($B$135:$CW$186,MATCH(M$205,$A$135:$A$186,0),100),$B201:$CW201,"="&amp;"x",$B$133:$CW$133,"="&amp;"N"),0)</f>
        <v>0</v>
      </c>
      <c r="N218">
        <f ca="1">IFERROR(SUMIFS(INDEX($B$135:$CW$186,MATCH(N$205,$A$135:$A$186,0),1):INDEX($B$135:$CW$186,MATCH(N$205,$A$135:$A$186,0),100),$B201:$CW201,"="&amp;"x",$B$133:$CW$133,"="&amp;"N"),0)</f>
        <v>0</v>
      </c>
      <c r="O218">
        <f ca="1">IFERROR(SUMIFS(INDEX($B$135:$CW$186,MATCH(O$205,$A$135:$A$186,0),1):INDEX($B$135:$CW$186,MATCH(O$205,$A$135:$A$186,0),100),$B201:$CW201,"="&amp;"x",$B$133:$CW$133,"="&amp;"N"),0)</f>
        <v>0</v>
      </c>
      <c r="P218">
        <f ca="1">IFERROR(SUMIFS(INDEX($B$135:$CW$186,MATCH(P$205,$A$135:$A$186,0),1):INDEX($B$135:$CW$186,MATCH(P$205,$A$135:$A$186,0),100),$B201:$CW201,"="&amp;"x",$B$133:$CW$133,"="&amp;"N"),0)</f>
        <v>0</v>
      </c>
      <c r="Q218">
        <f ca="1">IFERROR(SUMIFS(INDEX($B$135:$CW$186,MATCH(Q$205,$A$135:$A$186,0),1):INDEX($B$135:$CW$186,MATCH(Q$205,$A$135:$A$186,0),100),$B201:$CW201,"="&amp;"x",$B$133:$CW$133,"="&amp;"N"),0)</f>
        <v>0</v>
      </c>
      <c r="R218">
        <f ca="1">IFERROR(SUMIFS(INDEX($B$135:$CW$186,MATCH(R$205,$A$135:$A$186,0),1):INDEX($B$135:$CW$186,MATCH(R$205,$A$135:$A$186,0),100),$B201:$CW201,"="&amp;"x",$B$133:$CW$133,"="&amp;"N"),0)</f>
        <v>0</v>
      </c>
      <c r="S218">
        <f ca="1">IFERROR(SUMIFS(INDEX($B$135:$CW$186,MATCH(S$205,$A$135:$A$186,0),1):INDEX($B$135:$CW$186,MATCH(S$205,$A$135:$A$186,0),100),$B201:$CW201,"="&amp;"x",$B$133:$CW$133,"="&amp;"N"),0)</f>
        <v>0</v>
      </c>
      <c r="T218">
        <f ca="1">IFERROR(SUMIFS(INDEX($B$135:$CW$186,MATCH(T$205,$A$135:$A$186,0),1):INDEX($B$135:$CW$186,MATCH(T$205,$A$135:$A$186,0),100),$B201:$CW201,"="&amp;"x",$B$133:$CW$133,"="&amp;"N"),0)</f>
        <v>0</v>
      </c>
      <c r="U218">
        <f ca="1">IFERROR(SUMIFS(INDEX($B$135:$CW$186,MATCH(U$205,$A$135:$A$186,0),1):INDEX($B$135:$CW$186,MATCH(U$205,$A$135:$A$186,0),100),$B201:$CW201,"="&amp;"x",$B$133:$CW$133,"="&amp;"N"),0)</f>
        <v>0</v>
      </c>
      <c r="V218">
        <f ca="1">IFERROR(SUMIFS(INDEX($B$135:$CW$186,MATCH(V$205,$A$135:$A$186,0),1):INDEX($B$135:$CW$186,MATCH(V$205,$A$135:$A$186,0),100),$B201:$CW201,"="&amp;"x",$B$133:$CW$133,"="&amp;"N"),0)</f>
        <v>0</v>
      </c>
      <c r="W218">
        <f ca="1">IFERROR(SUMIFS(INDEX($B$135:$CW$186,MATCH(W$205,$A$135:$A$186,0),1):INDEX($B$135:$CW$186,MATCH(W$205,$A$135:$A$186,0),100),$B201:$CW201,"="&amp;"x",$B$133:$CW$133,"="&amp;"N"),0)</f>
        <v>0</v>
      </c>
      <c r="X218">
        <f ca="1">IFERROR(SUMIFS(INDEX($B$135:$CW$186,MATCH(X$205,$A$135:$A$186,0),1):INDEX($B$135:$CW$186,MATCH(X$205,$A$135:$A$186,0),100),$B201:$CW201,"="&amp;"x",$B$133:$CW$133,"="&amp;"N"),0)</f>
        <v>0</v>
      </c>
      <c r="Y218">
        <f ca="1">IFERROR(SUMIFS(INDEX($B$135:$CW$186,MATCH(Y$205,$A$135:$A$186,0),1):INDEX($B$135:$CW$186,MATCH(Y$205,$A$135:$A$186,0),100),$B201:$CW201,"="&amp;"x",$B$133:$CW$133,"="&amp;"N"),0)</f>
        <v>0</v>
      </c>
      <c r="Z218">
        <f ca="1">IFERROR(SUMIFS(INDEX($B$135:$CW$186,MATCH(Z$205,$A$135:$A$186,0),1):INDEX($B$135:$CW$186,MATCH(Z$205,$A$135:$A$186,0),100),$B201:$CW201,"="&amp;"x",$B$133:$CW$133,"="&amp;"N"),0)</f>
        <v>0</v>
      </c>
      <c r="AA218">
        <f ca="1">IFERROR(SUMIFS(INDEX($B$135:$CW$186,MATCH(AA$205,$A$135:$A$186,0),1):INDEX($B$135:$CW$186,MATCH(AA$205,$A$135:$A$186,0),100),$B201:$CW201,"="&amp;"x",$B$133:$CW$133,"="&amp;"N"),0)</f>
        <v>0</v>
      </c>
      <c r="AB218">
        <f ca="1">IFERROR(SUMIFS(INDEX($B$135:$CW$186,MATCH(AB$205,$A$135:$A$186,0),1):INDEX($B$135:$CW$186,MATCH(AB$205,$A$135:$A$186,0),100),$B201:$CW201,"="&amp;"x",$B$133:$CW$133,"="&amp;"N"),0)</f>
        <v>0</v>
      </c>
      <c r="AC218">
        <f ca="1">IFERROR(SUMIFS(INDEX($B$135:$CW$186,MATCH(AC$205,$A$135:$A$186,0),1):INDEX($B$135:$CW$186,MATCH(AC$205,$A$135:$A$186,0),100),$B201:$CW201,"="&amp;"x",$B$133:$CW$133,"="&amp;"N"),0)</f>
        <v>0</v>
      </c>
      <c r="AD218">
        <f ca="1">IFERROR(SUMIFS(INDEX($B$135:$CW$186,MATCH(AD$205,$A$135:$A$186,0),1):INDEX($B$135:$CW$186,MATCH(AD$205,$A$135:$A$186,0),100),$B201:$CW201,"="&amp;"x",$B$133:$CW$133,"="&amp;"N"),0)</f>
        <v>0</v>
      </c>
      <c r="AE218">
        <f ca="1">IFERROR(SUMIFS(INDEX($B$135:$CW$186,MATCH(AE$205,$A$135:$A$186,0),1):INDEX($B$135:$CW$186,MATCH(AE$205,$A$135:$A$186,0),100),$B201:$CW201,"="&amp;"x",$B$133:$CW$133,"="&amp;"N"),0)</f>
        <v>0</v>
      </c>
      <c r="AF218">
        <f ca="1">IFERROR(SUMIFS(INDEX($B$135:$CW$186,MATCH(AF$205,$A$135:$A$186,0),1):INDEX($B$135:$CW$186,MATCH(AF$205,$A$135:$A$186,0),100),$B201:$CW201,"="&amp;"x",$B$133:$CW$133,"="&amp;"N"),0)</f>
        <v>0</v>
      </c>
      <c r="AG218">
        <f ca="1">IFERROR(SUMIFS(INDEX($B$135:$CW$186,MATCH(AG$205,$A$135:$A$186,0),1):INDEX($B$135:$CW$186,MATCH(AG$205,$A$135:$A$186,0),100),$B201:$CW201,"="&amp;"x",$B$133:$CW$133,"="&amp;"N"),0)</f>
        <v>0</v>
      </c>
      <c r="AH218">
        <f ca="1">IFERROR(SUMIFS(INDEX($B$135:$CW$186,MATCH(AH$205,$A$135:$A$186,0),1):INDEX($B$135:$CW$186,MATCH(AH$205,$A$135:$A$186,0),100),$B201:$CW201,"="&amp;"x",$B$133:$CW$133,"="&amp;"N"),0)</f>
        <v>0</v>
      </c>
      <c r="AI218">
        <f ca="1">IFERROR(SUMIFS(INDEX($B$135:$CW$186,MATCH(AI$205,$A$135:$A$186,0),1):INDEX($B$135:$CW$186,MATCH(AI$205,$A$135:$A$186,0),100),$B201:$CW201,"="&amp;"x",$B$133:$CW$133,"="&amp;"N"),0)</f>
        <v>0</v>
      </c>
      <c r="AJ218">
        <f ca="1">IFERROR(SUMIFS(INDEX($B$135:$CW$186,MATCH(AJ$205,$A$135:$A$186,0),1):INDEX($B$135:$CW$186,MATCH(AJ$205,$A$135:$A$186,0),100),$B201:$CW201,"="&amp;"x",$B$133:$CW$133,"="&amp;"N"),0)</f>
        <v>0</v>
      </c>
      <c r="AK218">
        <f ca="1">IFERROR(SUMIFS(INDEX($B$135:$CW$186,MATCH(AK$205,$A$135:$A$186,0),1):INDEX($B$135:$CW$186,MATCH(AK$205,$A$135:$A$186,0),100),$B201:$CW201,"="&amp;"x",$B$133:$CW$133,"="&amp;"N"),0)</f>
        <v>0</v>
      </c>
      <c r="AL218">
        <f ca="1">IFERROR(SUMIFS(INDEX($B$135:$CW$186,MATCH(AL$205,$A$135:$A$186,0),1):INDEX($B$135:$CW$186,MATCH(AL$205,$A$135:$A$186,0),100),$B201:$CW201,"="&amp;"x",$B$133:$CW$133,"="&amp;"N"),0)</f>
        <v>0</v>
      </c>
      <c r="AM218">
        <f ca="1">IFERROR(SUMIFS(INDEX($B$135:$CW$186,MATCH(AM$205,$A$135:$A$186,0),1):INDEX($B$135:$CW$186,MATCH(AM$205,$A$135:$A$186,0),100),$B201:$CW201,"="&amp;"x",$B$133:$CW$133,"="&amp;"N"),0)</f>
        <v>0</v>
      </c>
      <c r="AN218">
        <f ca="1">IFERROR(SUMIFS(INDEX($B$135:$CW$186,MATCH(AN$205,$A$135:$A$186,0),1):INDEX($B$135:$CW$186,MATCH(AN$205,$A$135:$A$186,0),100),$B201:$CW201,"="&amp;"x",$B$133:$CW$133,"="&amp;"N"),0)</f>
        <v>0</v>
      </c>
      <c r="AO218">
        <f ca="1">IFERROR(SUMIFS(INDEX($B$135:$CW$186,MATCH(AO$205,$A$135:$A$186,0),1):INDEX($B$135:$CW$186,MATCH(AO$205,$A$135:$A$186,0),100),$B201:$CW201,"="&amp;"x",$B$133:$CW$133,"="&amp;"N"),0)</f>
        <v>0</v>
      </c>
      <c r="AP218">
        <f ca="1">IFERROR(SUMIFS(INDEX($B$135:$CW$186,MATCH(AP$205,$A$135:$A$186,0),1):INDEX($B$135:$CW$186,MATCH(AP$205,$A$135:$A$186,0),100),$B201:$CW201,"="&amp;"x",$B$133:$CW$133,"="&amp;"N"),0)</f>
        <v>0</v>
      </c>
      <c r="AQ218">
        <f ca="1">IFERROR(SUMIFS(INDEX($B$135:$CW$186,MATCH(AQ$205,$A$135:$A$186,0),1):INDEX($B$135:$CW$186,MATCH(AQ$205,$A$135:$A$186,0),100),$B201:$CW201,"="&amp;"x",$B$133:$CW$133,"="&amp;"N"),0)</f>
        <v>0</v>
      </c>
      <c r="AR218">
        <f ca="1">IFERROR(SUMIFS(INDEX($B$135:$CW$186,MATCH(AR$205,$A$135:$A$186,0),1):INDEX($B$135:$CW$186,MATCH(AR$205,$A$135:$A$186,0),100),$B201:$CW201,"="&amp;"x",$B$133:$CW$133,"="&amp;"N"),0)</f>
        <v>0</v>
      </c>
      <c r="AS218">
        <f ca="1">IFERROR(SUMIFS(INDEX($B$135:$CW$186,MATCH(AS$205,$A$135:$A$186,0),1):INDEX($B$135:$CW$186,MATCH(AS$205,$A$135:$A$186,0),100),$B201:$CW201,"="&amp;"x",$B$133:$CW$133,"="&amp;"N"),0)</f>
        <v>0</v>
      </c>
      <c r="AT218">
        <f ca="1">IFERROR(SUMIFS(INDEX($B$135:$CW$186,MATCH(AT$205,$A$135:$A$186,0),1):INDEX($B$135:$CW$186,MATCH(AT$205,$A$135:$A$186,0),100),$B201:$CW201,"="&amp;"x",$B$133:$CW$133,"="&amp;"N"),0)</f>
        <v>0</v>
      </c>
      <c r="AU218">
        <f ca="1">IFERROR(SUMIFS(INDEX($B$135:$CW$186,MATCH(AU$205,$A$135:$A$186,0),1):INDEX($B$135:$CW$186,MATCH(AU$205,$A$135:$A$186,0),100),$B201:$CW201,"="&amp;"x",$B$133:$CW$133,"="&amp;"N"),0)</f>
        <v>0</v>
      </c>
      <c r="AV218">
        <f ca="1">IFERROR(SUMIFS(INDEX($B$135:$CW$186,MATCH(AV$205,$A$135:$A$186,0),1):INDEX($B$135:$CW$186,MATCH(AV$205,$A$135:$A$186,0),100),$B201:$CW201,"="&amp;"x",$B$133:$CW$133,"="&amp;"N"),0)</f>
        <v>0</v>
      </c>
      <c r="AW218">
        <f ca="1">IFERROR(SUMIFS(INDEX($B$135:$CW$186,MATCH(AW$205,$A$135:$A$186,0),1):INDEX($B$135:$CW$186,MATCH(AW$205,$A$135:$A$186,0),100),$B201:$CW201,"="&amp;"x",$B$133:$CW$133,"="&amp;"N"),0)</f>
        <v>0</v>
      </c>
      <c r="AX218">
        <f ca="1">IFERROR(SUMIFS(INDEX($B$135:$CW$186,MATCH(AX$205,$A$135:$A$186,0),1):INDEX($B$135:$CW$186,MATCH(AX$205,$A$135:$A$186,0),100),$B201:$CW201,"="&amp;"x",$B$133:$CW$133,"="&amp;"N"),0)</f>
        <v>0</v>
      </c>
      <c r="AY218">
        <f ca="1">IFERROR(SUMIFS(INDEX($B$135:$CW$186,MATCH(AY$205,$A$135:$A$186,0),1):INDEX($B$135:$CW$186,MATCH(AY$205,$A$135:$A$186,0),100),$B201:$CW201,"="&amp;"x",$B$133:$CW$133,"="&amp;"N"),0)</f>
        <v>0</v>
      </c>
      <c r="AZ218">
        <f ca="1">IFERROR(SUMIFS(INDEX($B$135:$CW$186,MATCH(AZ$205,$A$135:$A$186,0),1):INDEX($B$135:$CW$186,MATCH(AZ$205,$A$135:$A$186,0),100),$B201:$CW201,"="&amp;"x",$B$133:$CW$133,"="&amp;"N"),0)</f>
        <v>0</v>
      </c>
      <c r="BA218">
        <f ca="1">IFERROR(SUMIFS(INDEX($B$135:$CW$186,MATCH(BA$205,$A$135:$A$186,0),1):INDEX($B$135:$CW$186,MATCH(BA$205,$A$135:$A$186,0),100),$B201:$CW201,"="&amp;"x",$B$133:$CW$133,"="&amp;"N"),0)</f>
        <v>0</v>
      </c>
      <c r="BC218">
        <f t="shared" ca="1" si="40"/>
        <v>0</v>
      </c>
    </row>
    <row r="219" spans="1:55" x14ac:dyDescent="0.35">
      <c r="A219" s="2" t="str" cm="1">
        <f t="array" ref="A219">INDEX('Data Validation (Hide)'!$B$2:$B$16,ROW(A14),1)</f>
        <v>Caseload 14</v>
      </c>
      <c r="B219">
        <f ca="1">IFERROR(SUMIFS(INDEX($B$135:$CW$186,MATCH(B$205,$A$135:$A$186,0),1):INDEX($B$135:$CW$186,MATCH(B$205,$A$135:$A$186,0),100),$B202:$CW202,"="&amp;"x",$B$133:$CW$133,"="&amp;"N"),0)</f>
        <v>0</v>
      </c>
      <c r="C219">
        <f ca="1">IFERROR(SUMIFS(INDEX($B$135:$CW$186,MATCH(C$205,$A$135:$A$186,0),1):INDEX($B$135:$CW$186,MATCH(C$205,$A$135:$A$186,0),100),$B202:$CW202,"="&amp;"x",$B$133:$CW$133,"="&amp;"N"),0)</f>
        <v>0</v>
      </c>
      <c r="D219">
        <f ca="1">IFERROR(SUMIFS(INDEX($B$135:$CW$186,MATCH(D$205,$A$135:$A$186,0),1):INDEX($B$135:$CW$186,MATCH(D$205,$A$135:$A$186,0),100),$B202:$CW202,"="&amp;"x",$B$133:$CW$133,"="&amp;"N"),0)</f>
        <v>0</v>
      </c>
      <c r="E219">
        <f ca="1">IFERROR(SUMIFS(INDEX($B$135:$CW$186,MATCH(E$205,$A$135:$A$186,0),1):INDEX($B$135:$CW$186,MATCH(E$205,$A$135:$A$186,0),100),$B202:$CW202,"="&amp;"x",$B$133:$CW$133,"="&amp;"N"),0)</f>
        <v>0</v>
      </c>
      <c r="F219">
        <f ca="1">IFERROR(SUMIFS(INDEX($B$135:$CW$186,MATCH(F$205,$A$135:$A$186,0),1):INDEX($B$135:$CW$186,MATCH(F$205,$A$135:$A$186,0),100),$B202:$CW202,"="&amp;"x",$B$133:$CW$133,"="&amp;"N"),0)</f>
        <v>0</v>
      </c>
      <c r="G219">
        <f ca="1">IFERROR(SUMIFS(INDEX($B$135:$CW$186,MATCH(G$205,$A$135:$A$186,0),1):INDEX($B$135:$CW$186,MATCH(G$205,$A$135:$A$186,0),100),$B202:$CW202,"="&amp;"x",$B$133:$CW$133,"="&amp;"N"),0)</f>
        <v>0</v>
      </c>
      <c r="H219">
        <f ca="1">IFERROR(SUMIFS(INDEX($B$135:$CW$186,MATCH(H$205,$A$135:$A$186,0),1):INDEX($B$135:$CW$186,MATCH(H$205,$A$135:$A$186,0),100),$B202:$CW202,"="&amp;"x",$B$133:$CW$133,"="&amp;"N"),0)</f>
        <v>0</v>
      </c>
      <c r="I219">
        <f ca="1">IFERROR(SUMIFS(INDEX($B$135:$CW$186,MATCH(I$205,$A$135:$A$186,0),1):INDEX($B$135:$CW$186,MATCH(I$205,$A$135:$A$186,0),100),$B202:$CW202,"="&amp;"x",$B$133:$CW$133,"="&amp;"N"),0)</f>
        <v>0</v>
      </c>
      <c r="J219">
        <f ca="1">IFERROR(SUMIFS(INDEX($B$135:$CW$186,MATCH(J$205,$A$135:$A$186,0),1):INDEX($B$135:$CW$186,MATCH(J$205,$A$135:$A$186,0),100),$B202:$CW202,"="&amp;"x",$B$133:$CW$133,"="&amp;"N"),0)</f>
        <v>0</v>
      </c>
      <c r="K219">
        <f ca="1">IFERROR(SUMIFS(INDEX($B$135:$CW$186,MATCH(K$205,$A$135:$A$186,0),1):INDEX($B$135:$CW$186,MATCH(K$205,$A$135:$A$186,0),100),$B202:$CW202,"="&amp;"x",$B$133:$CW$133,"="&amp;"N"),0)</f>
        <v>0</v>
      </c>
      <c r="L219">
        <f ca="1">IFERROR(SUMIFS(INDEX($B$135:$CW$186,MATCH(L$205,$A$135:$A$186,0),1):INDEX($B$135:$CW$186,MATCH(L$205,$A$135:$A$186,0),100),$B202:$CW202,"="&amp;"x",$B$133:$CW$133,"="&amp;"N"),0)</f>
        <v>0</v>
      </c>
      <c r="M219">
        <f ca="1">IFERROR(SUMIFS(INDEX($B$135:$CW$186,MATCH(M$205,$A$135:$A$186,0),1):INDEX($B$135:$CW$186,MATCH(M$205,$A$135:$A$186,0),100),$B202:$CW202,"="&amp;"x",$B$133:$CW$133,"="&amp;"N"),0)</f>
        <v>0</v>
      </c>
      <c r="N219">
        <f ca="1">IFERROR(SUMIFS(INDEX($B$135:$CW$186,MATCH(N$205,$A$135:$A$186,0),1):INDEX($B$135:$CW$186,MATCH(N$205,$A$135:$A$186,0),100),$B202:$CW202,"="&amp;"x",$B$133:$CW$133,"="&amp;"N"),0)</f>
        <v>0</v>
      </c>
      <c r="O219">
        <f ca="1">IFERROR(SUMIFS(INDEX($B$135:$CW$186,MATCH(O$205,$A$135:$A$186,0),1):INDEX($B$135:$CW$186,MATCH(O$205,$A$135:$A$186,0),100),$B202:$CW202,"="&amp;"x",$B$133:$CW$133,"="&amp;"N"),0)</f>
        <v>0</v>
      </c>
      <c r="P219">
        <f ca="1">IFERROR(SUMIFS(INDEX($B$135:$CW$186,MATCH(P$205,$A$135:$A$186,0),1):INDEX($B$135:$CW$186,MATCH(P$205,$A$135:$A$186,0),100),$B202:$CW202,"="&amp;"x",$B$133:$CW$133,"="&amp;"N"),0)</f>
        <v>0</v>
      </c>
      <c r="Q219">
        <f ca="1">IFERROR(SUMIFS(INDEX($B$135:$CW$186,MATCH(Q$205,$A$135:$A$186,0),1):INDEX($B$135:$CW$186,MATCH(Q$205,$A$135:$A$186,0),100),$B202:$CW202,"="&amp;"x",$B$133:$CW$133,"="&amp;"N"),0)</f>
        <v>0</v>
      </c>
      <c r="R219">
        <f ca="1">IFERROR(SUMIFS(INDEX($B$135:$CW$186,MATCH(R$205,$A$135:$A$186,0),1):INDEX($B$135:$CW$186,MATCH(R$205,$A$135:$A$186,0),100),$B202:$CW202,"="&amp;"x",$B$133:$CW$133,"="&amp;"N"),0)</f>
        <v>0</v>
      </c>
      <c r="S219">
        <f ca="1">IFERROR(SUMIFS(INDEX($B$135:$CW$186,MATCH(S$205,$A$135:$A$186,0),1):INDEX($B$135:$CW$186,MATCH(S$205,$A$135:$A$186,0),100),$B202:$CW202,"="&amp;"x",$B$133:$CW$133,"="&amp;"N"),0)</f>
        <v>0</v>
      </c>
      <c r="T219">
        <f ca="1">IFERROR(SUMIFS(INDEX($B$135:$CW$186,MATCH(T$205,$A$135:$A$186,0),1):INDEX($B$135:$CW$186,MATCH(T$205,$A$135:$A$186,0),100),$B202:$CW202,"="&amp;"x",$B$133:$CW$133,"="&amp;"N"),0)</f>
        <v>0</v>
      </c>
      <c r="U219">
        <f ca="1">IFERROR(SUMIFS(INDEX($B$135:$CW$186,MATCH(U$205,$A$135:$A$186,0),1):INDEX($B$135:$CW$186,MATCH(U$205,$A$135:$A$186,0),100),$B202:$CW202,"="&amp;"x",$B$133:$CW$133,"="&amp;"N"),0)</f>
        <v>0</v>
      </c>
      <c r="V219">
        <f ca="1">IFERROR(SUMIFS(INDEX($B$135:$CW$186,MATCH(V$205,$A$135:$A$186,0),1):INDEX($B$135:$CW$186,MATCH(V$205,$A$135:$A$186,0),100),$B202:$CW202,"="&amp;"x",$B$133:$CW$133,"="&amp;"N"),0)</f>
        <v>0</v>
      </c>
      <c r="W219">
        <f ca="1">IFERROR(SUMIFS(INDEX($B$135:$CW$186,MATCH(W$205,$A$135:$A$186,0),1):INDEX($B$135:$CW$186,MATCH(W$205,$A$135:$A$186,0),100),$B202:$CW202,"="&amp;"x",$B$133:$CW$133,"="&amp;"N"),0)</f>
        <v>0</v>
      </c>
      <c r="X219">
        <f ca="1">IFERROR(SUMIFS(INDEX($B$135:$CW$186,MATCH(X$205,$A$135:$A$186,0),1):INDEX($B$135:$CW$186,MATCH(X$205,$A$135:$A$186,0),100),$B202:$CW202,"="&amp;"x",$B$133:$CW$133,"="&amp;"N"),0)</f>
        <v>0</v>
      </c>
      <c r="Y219">
        <f ca="1">IFERROR(SUMIFS(INDEX($B$135:$CW$186,MATCH(Y$205,$A$135:$A$186,0),1):INDEX($B$135:$CW$186,MATCH(Y$205,$A$135:$A$186,0),100),$B202:$CW202,"="&amp;"x",$B$133:$CW$133,"="&amp;"N"),0)</f>
        <v>0</v>
      </c>
      <c r="Z219">
        <f ca="1">IFERROR(SUMIFS(INDEX($B$135:$CW$186,MATCH(Z$205,$A$135:$A$186,0),1):INDEX($B$135:$CW$186,MATCH(Z$205,$A$135:$A$186,0),100),$B202:$CW202,"="&amp;"x",$B$133:$CW$133,"="&amp;"N"),0)</f>
        <v>0</v>
      </c>
      <c r="AA219">
        <f ca="1">IFERROR(SUMIFS(INDEX($B$135:$CW$186,MATCH(AA$205,$A$135:$A$186,0),1):INDEX($B$135:$CW$186,MATCH(AA$205,$A$135:$A$186,0),100),$B202:$CW202,"="&amp;"x",$B$133:$CW$133,"="&amp;"N"),0)</f>
        <v>0</v>
      </c>
      <c r="AB219">
        <f ca="1">IFERROR(SUMIFS(INDEX($B$135:$CW$186,MATCH(AB$205,$A$135:$A$186,0),1):INDEX($B$135:$CW$186,MATCH(AB$205,$A$135:$A$186,0),100),$B202:$CW202,"="&amp;"x",$B$133:$CW$133,"="&amp;"N"),0)</f>
        <v>0</v>
      </c>
      <c r="AC219">
        <f ca="1">IFERROR(SUMIFS(INDEX($B$135:$CW$186,MATCH(AC$205,$A$135:$A$186,0),1):INDEX($B$135:$CW$186,MATCH(AC$205,$A$135:$A$186,0),100),$B202:$CW202,"="&amp;"x",$B$133:$CW$133,"="&amp;"N"),0)</f>
        <v>0</v>
      </c>
      <c r="AD219">
        <f ca="1">IFERROR(SUMIFS(INDEX($B$135:$CW$186,MATCH(AD$205,$A$135:$A$186,0),1):INDEX($B$135:$CW$186,MATCH(AD$205,$A$135:$A$186,0),100),$B202:$CW202,"="&amp;"x",$B$133:$CW$133,"="&amp;"N"),0)</f>
        <v>0</v>
      </c>
      <c r="AE219">
        <f ca="1">IFERROR(SUMIFS(INDEX($B$135:$CW$186,MATCH(AE$205,$A$135:$A$186,0),1):INDEX($B$135:$CW$186,MATCH(AE$205,$A$135:$A$186,0),100),$B202:$CW202,"="&amp;"x",$B$133:$CW$133,"="&amp;"N"),0)</f>
        <v>0</v>
      </c>
      <c r="AF219">
        <f ca="1">IFERROR(SUMIFS(INDEX($B$135:$CW$186,MATCH(AF$205,$A$135:$A$186,0),1):INDEX($B$135:$CW$186,MATCH(AF$205,$A$135:$A$186,0),100),$B202:$CW202,"="&amp;"x",$B$133:$CW$133,"="&amp;"N"),0)</f>
        <v>0</v>
      </c>
      <c r="AG219">
        <f ca="1">IFERROR(SUMIFS(INDEX($B$135:$CW$186,MATCH(AG$205,$A$135:$A$186,0),1):INDEX($B$135:$CW$186,MATCH(AG$205,$A$135:$A$186,0),100),$B202:$CW202,"="&amp;"x",$B$133:$CW$133,"="&amp;"N"),0)</f>
        <v>0</v>
      </c>
      <c r="AH219">
        <f ca="1">IFERROR(SUMIFS(INDEX($B$135:$CW$186,MATCH(AH$205,$A$135:$A$186,0),1):INDEX($B$135:$CW$186,MATCH(AH$205,$A$135:$A$186,0),100),$B202:$CW202,"="&amp;"x",$B$133:$CW$133,"="&amp;"N"),0)</f>
        <v>0</v>
      </c>
      <c r="AI219">
        <f ca="1">IFERROR(SUMIFS(INDEX($B$135:$CW$186,MATCH(AI$205,$A$135:$A$186,0),1):INDEX($B$135:$CW$186,MATCH(AI$205,$A$135:$A$186,0),100),$B202:$CW202,"="&amp;"x",$B$133:$CW$133,"="&amp;"N"),0)</f>
        <v>0</v>
      </c>
      <c r="AJ219">
        <f ca="1">IFERROR(SUMIFS(INDEX($B$135:$CW$186,MATCH(AJ$205,$A$135:$A$186,0),1):INDEX($B$135:$CW$186,MATCH(AJ$205,$A$135:$A$186,0),100),$B202:$CW202,"="&amp;"x",$B$133:$CW$133,"="&amp;"N"),0)</f>
        <v>0</v>
      </c>
      <c r="AK219">
        <f ca="1">IFERROR(SUMIFS(INDEX($B$135:$CW$186,MATCH(AK$205,$A$135:$A$186,0),1):INDEX($B$135:$CW$186,MATCH(AK$205,$A$135:$A$186,0),100),$B202:$CW202,"="&amp;"x",$B$133:$CW$133,"="&amp;"N"),0)</f>
        <v>0</v>
      </c>
      <c r="AL219">
        <f ca="1">IFERROR(SUMIFS(INDEX($B$135:$CW$186,MATCH(AL$205,$A$135:$A$186,0),1):INDEX($B$135:$CW$186,MATCH(AL$205,$A$135:$A$186,0),100),$B202:$CW202,"="&amp;"x",$B$133:$CW$133,"="&amp;"N"),0)</f>
        <v>0</v>
      </c>
      <c r="AM219">
        <f ca="1">IFERROR(SUMIFS(INDEX($B$135:$CW$186,MATCH(AM$205,$A$135:$A$186,0),1):INDEX($B$135:$CW$186,MATCH(AM$205,$A$135:$A$186,0),100),$B202:$CW202,"="&amp;"x",$B$133:$CW$133,"="&amp;"N"),0)</f>
        <v>0</v>
      </c>
      <c r="AN219">
        <f ca="1">IFERROR(SUMIFS(INDEX($B$135:$CW$186,MATCH(AN$205,$A$135:$A$186,0),1):INDEX($B$135:$CW$186,MATCH(AN$205,$A$135:$A$186,0),100),$B202:$CW202,"="&amp;"x",$B$133:$CW$133,"="&amp;"N"),0)</f>
        <v>0</v>
      </c>
      <c r="AO219">
        <f ca="1">IFERROR(SUMIFS(INDEX($B$135:$CW$186,MATCH(AO$205,$A$135:$A$186,0),1):INDEX($B$135:$CW$186,MATCH(AO$205,$A$135:$A$186,0),100),$B202:$CW202,"="&amp;"x",$B$133:$CW$133,"="&amp;"N"),0)</f>
        <v>0</v>
      </c>
      <c r="AP219">
        <f ca="1">IFERROR(SUMIFS(INDEX($B$135:$CW$186,MATCH(AP$205,$A$135:$A$186,0),1):INDEX($B$135:$CW$186,MATCH(AP$205,$A$135:$A$186,0),100),$B202:$CW202,"="&amp;"x",$B$133:$CW$133,"="&amp;"N"),0)</f>
        <v>0</v>
      </c>
      <c r="AQ219">
        <f ca="1">IFERROR(SUMIFS(INDEX($B$135:$CW$186,MATCH(AQ$205,$A$135:$A$186,0),1):INDEX($B$135:$CW$186,MATCH(AQ$205,$A$135:$A$186,0),100),$B202:$CW202,"="&amp;"x",$B$133:$CW$133,"="&amp;"N"),0)</f>
        <v>0</v>
      </c>
      <c r="AR219">
        <f ca="1">IFERROR(SUMIFS(INDEX($B$135:$CW$186,MATCH(AR$205,$A$135:$A$186,0),1):INDEX($B$135:$CW$186,MATCH(AR$205,$A$135:$A$186,0),100),$B202:$CW202,"="&amp;"x",$B$133:$CW$133,"="&amp;"N"),0)</f>
        <v>0</v>
      </c>
      <c r="AS219">
        <f ca="1">IFERROR(SUMIFS(INDEX($B$135:$CW$186,MATCH(AS$205,$A$135:$A$186,0),1):INDEX($B$135:$CW$186,MATCH(AS$205,$A$135:$A$186,0),100),$B202:$CW202,"="&amp;"x",$B$133:$CW$133,"="&amp;"N"),0)</f>
        <v>0</v>
      </c>
      <c r="AT219">
        <f ca="1">IFERROR(SUMIFS(INDEX($B$135:$CW$186,MATCH(AT$205,$A$135:$A$186,0),1):INDEX($B$135:$CW$186,MATCH(AT$205,$A$135:$A$186,0),100),$B202:$CW202,"="&amp;"x",$B$133:$CW$133,"="&amp;"N"),0)</f>
        <v>0</v>
      </c>
      <c r="AU219">
        <f ca="1">IFERROR(SUMIFS(INDEX($B$135:$CW$186,MATCH(AU$205,$A$135:$A$186,0),1):INDEX($B$135:$CW$186,MATCH(AU$205,$A$135:$A$186,0),100),$B202:$CW202,"="&amp;"x",$B$133:$CW$133,"="&amp;"N"),0)</f>
        <v>0</v>
      </c>
      <c r="AV219">
        <f ca="1">IFERROR(SUMIFS(INDEX($B$135:$CW$186,MATCH(AV$205,$A$135:$A$186,0),1):INDEX($B$135:$CW$186,MATCH(AV$205,$A$135:$A$186,0),100),$B202:$CW202,"="&amp;"x",$B$133:$CW$133,"="&amp;"N"),0)</f>
        <v>0</v>
      </c>
      <c r="AW219">
        <f ca="1">IFERROR(SUMIFS(INDEX($B$135:$CW$186,MATCH(AW$205,$A$135:$A$186,0),1):INDEX($B$135:$CW$186,MATCH(AW$205,$A$135:$A$186,0),100),$B202:$CW202,"="&amp;"x",$B$133:$CW$133,"="&amp;"N"),0)</f>
        <v>0</v>
      </c>
      <c r="AX219">
        <f ca="1">IFERROR(SUMIFS(INDEX($B$135:$CW$186,MATCH(AX$205,$A$135:$A$186,0),1):INDEX($B$135:$CW$186,MATCH(AX$205,$A$135:$A$186,0),100),$B202:$CW202,"="&amp;"x",$B$133:$CW$133,"="&amp;"N"),0)</f>
        <v>0</v>
      </c>
      <c r="AY219">
        <f ca="1">IFERROR(SUMIFS(INDEX($B$135:$CW$186,MATCH(AY$205,$A$135:$A$186,0),1):INDEX($B$135:$CW$186,MATCH(AY$205,$A$135:$A$186,0),100),$B202:$CW202,"="&amp;"x",$B$133:$CW$133,"="&amp;"N"),0)</f>
        <v>0</v>
      </c>
      <c r="AZ219">
        <f ca="1">IFERROR(SUMIFS(INDEX($B$135:$CW$186,MATCH(AZ$205,$A$135:$A$186,0),1):INDEX($B$135:$CW$186,MATCH(AZ$205,$A$135:$A$186,0),100),$B202:$CW202,"="&amp;"x",$B$133:$CW$133,"="&amp;"N"),0)</f>
        <v>0</v>
      </c>
      <c r="BA219">
        <f ca="1">IFERROR(SUMIFS(INDEX($B$135:$CW$186,MATCH(BA$205,$A$135:$A$186,0),1):INDEX($B$135:$CW$186,MATCH(BA$205,$A$135:$A$186,0),100),$B202:$CW202,"="&amp;"x",$B$133:$CW$133,"="&amp;"N"),0)</f>
        <v>0</v>
      </c>
      <c r="BC219">
        <f t="shared" ca="1" si="40"/>
        <v>0</v>
      </c>
    </row>
    <row r="220" spans="1:55" ht="15" thickBot="1" x14ac:dyDescent="0.4">
      <c r="A220" s="2" t="str" cm="1">
        <f t="array" ref="A220">INDEX('Data Validation (Hide)'!$B$2:$B$16,ROW(A15),1)</f>
        <v>Caseload 15</v>
      </c>
      <c r="B220">
        <f ca="1">IFERROR(SUMIFS(INDEX($B$135:$CW$186,MATCH(B$205,$A$135:$A$186,0),1):INDEX($B$135:$CW$186,MATCH(B$205,$A$135:$A$186,0),100),$B203:$CW203,"="&amp;"x",$B$133:$CW$133,"="&amp;"N"),0)</f>
        <v>0</v>
      </c>
      <c r="C220">
        <f ca="1">IFERROR(SUMIFS(INDEX($B$135:$CW$186,MATCH(C$205,$A$135:$A$186,0),1):INDEX($B$135:$CW$186,MATCH(C$205,$A$135:$A$186,0),100),$B203:$CW203,"="&amp;"x",$B$133:$CW$133,"="&amp;"N"),0)</f>
        <v>0</v>
      </c>
      <c r="D220">
        <f ca="1">IFERROR(SUMIFS(INDEX($B$135:$CW$186,MATCH(D$205,$A$135:$A$186,0),1):INDEX($B$135:$CW$186,MATCH(D$205,$A$135:$A$186,0),100),$B203:$CW203,"="&amp;"x",$B$133:$CW$133,"="&amp;"N"),0)</f>
        <v>0</v>
      </c>
      <c r="E220">
        <f ca="1">IFERROR(SUMIFS(INDEX($B$135:$CW$186,MATCH(E$205,$A$135:$A$186,0),1):INDEX($B$135:$CW$186,MATCH(E$205,$A$135:$A$186,0),100),$B203:$CW203,"="&amp;"x",$B$133:$CW$133,"="&amp;"N"),0)</f>
        <v>0</v>
      </c>
      <c r="F220">
        <f ca="1">IFERROR(SUMIFS(INDEX($B$135:$CW$186,MATCH(F$205,$A$135:$A$186,0),1):INDEX($B$135:$CW$186,MATCH(F$205,$A$135:$A$186,0),100),$B203:$CW203,"="&amp;"x",$B$133:$CW$133,"="&amp;"N"),0)</f>
        <v>0</v>
      </c>
      <c r="G220">
        <f ca="1">IFERROR(SUMIFS(INDEX($B$135:$CW$186,MATCH(G$205,$A$135:$A$186,0),1):INDEX($B$135:$CW$186,MATCH(G$205,$A$135:$A$186,0),100),$B203:$CW203,"="&amp;"x",$B$133:$CW$133,"="&amp;"N"),0)</f>
        <v>0</v>
      </c>
      <c r="H220">
        <f ca="1">IFERROR(SUMIFS(INDEX($B$135:$CW$186,MATCH(H$205,$A$135:$A$186,0),1):INDEX($B$135:$CW$186,MATCH(H$205,$A$135:$A$186,0),100),$B203:$CW203,"="&amp;"x",$B$133:$CW$133,"="&amp;"N"),0)</f>
        <v>0</v>
      </c>
      <c r="I220">
        <f ca="1">IFERROR(SUMIFS(INDEX($B$135:$CW$186,MATCH(I$205,$A$135:$A$186,0),1):INDEX($B$135:$CW$186,MATCH(I$205,$A$135:$A$186,0),100),$B203:$CW203,"="&amp;"x",$B$133:$CW$133,"="&amp;"N"),0)</f>
        <v>0</v>
      </c>
      <c r="J220">
        <f ca="1">IFERROR(SUMIFS(INDEX($B$135:$CW$186,MATCH(J$205,$A$135:$A$186,0),1):INDEX($B$135:$CW$186,MATCH(J$205,$A$135:$A$186,0),100),$B203:$CW203,"="&amp;"x",$B$133:$CW$133,"="&amp;"N"),0)</f>
        <v>0</v>
      </c>
      <c r="K220">
        <f ca="1">IFERROR(SUMIFS(INDEX($B$135:$CW$186,MATCH(K$205,$A$135:$A$186,0),1):INDEX($B$135:$CW$186,MATCH(K$205,$A$135:$A$186,0),100),$B203:$CW203,"="&amp;"x",$B$133:$CW$133,"="&amp;"N"),0)</f>
        <v>0</v>
      </c>
      <c r="L220">
        <f ca="1">IFERROR(SUMIFS(INDEX($B$135:$CW$186,MATCH(L$205,$A$135:$A$186,0),1):INDEX($B$135:$CW$186,MATCH(L$205,$A$135:$A$186,0),100),$B203:$CW203,"="&amp;"x",$B$133:$CW$133,"="&amp;"N"),0)</f>
        <v>0</v>
      </c>
      <c r="M220">
        <f ca="1">IFERROR(SUMIFS(INDEX($B$135:$CW$186,MATCH(M$205,$A$135:$A$186,0),1):INDEX($B$135:$CW$186,MATCH(M$205,$A$135:$A$186,0),100),$B203:$CW203,"="&amp;"x",$B$133:$CW$133,"="&amp;"N"),0)</f>
        <v>0</v>
      </c>
      <c r="N220">
        <f ca="1">IFERROR(SUMIFS(INDEX($B$135:$CW$186,MATCH(N$205,$A$135:$A$186,0),1):INDEX($B$135:$CW$186,MATCH(N$205,$A$135:$A$186,0),100),$B203:$CW203,"="&amp;"x",$B$133:$CW$133,"="&amp;"N"),0)</f>
        <v>0</v>
      </c>
      <c r="O220">
        <f ca="1">IFERROR(SUMIFS(INDEX($B$135:$CW$186,MATCH(O$205,$A$135:$A$186,0),1):INDEX($B$135:$CW$186,MATCH(O$205,$A$135:$A$186,0),100),$B203:$CW203,"="&amp;"x",$B$133:$CW$133,"="&amp;"N"),0)</f>
        <v>0</v>
      </c>
      <c r="P220">
        <f ca="1">IFERROR(SUMIFS(INDEX($B$135:$CW$186,MATCH(P$205,$A$135:$A$186,0),1):INDEX($B$135:$CW$186,MATCH(P$205,$A$135:$A$186,0),100),$B203:$CW203,"="&amp;"x",$B$133:$CW$133,"="&amp;"N"),0)</f>
        <v>0</v>
      </c>
      <c r="Q220">
        <f ca="1">IFERROR(SUMIFS(INDEX($B$135:$CW$186,MATCH(Q$205,$A$135:$A$186,0),1):INDEX($B$135:$CW$186,MATCH(Q$205,$A$135:$A$186,0),100),$B203:$CW203,"="&amp;"x",$B$133:$CW$133,"="&amp;"N"),0)</f>
        <v>0</v>
      </c>
      <c r="R220">
        <f ca="1">IFERROR(SUMIFS(INDEX($B$135:$CW$186,MATCH(R$205,$A$135:$A$186,0),1):INDEX($B$135:$CW$186,MATCH(R$205,$A$135:$A$186,0),100),$B203:$CW203,"="&amp;"x",$B$133:$CW$133,"="&amp;"N"),0)</f>
        <v>0</v>
      </c>
      <c r="S220">
        <f ca="1">IFERROR(SUMIFS(INDEX($B$135:$CW$186,MATCH(S$205,$A$135:$A$186,0),1):INDEX($B$135:$CW$186,MATCH(S$205,$A$135:$A$186,0),100),$B203:$CW203,"="&amp;"x",$B$133:$CW$133,"="&amp;"N"),0)</f>
        <v>0</v>
      </c>
      <c r="T220">
        <f ca="1">IFERROR(SUMIFS(INDEX($B$135:$CW$186,MATCH(T$205,$A$135:$A$186,0),1):INDEX($B$135:$CW$186,MATCH(T$205,$A$135:$A$186,0),100),$B203:$CW203,"="&amp;"x",$B$133:$CW$133,"="&amp;"N"),0)</f>
        <v>0</v>
      </c>
      <c r="U220">
        <f ca="1">IFERROR(SUMIFS(INDEX($B$135:$CW$186,MATCH(U$205,$A$135:$A$186,0),1):INDEX($B$135:$CW$186,MATCH(U$205,$A$135:$A$186,0),100),$B203:$CW203,"="&amp;"x",$B$133:$CW$133,"="&amp;"N"),0)</f>
        <v>0</v>
      </c>
      <c r="V220">
        <f ca="1">IFERROR(SUMIFS(INDEX($B$135:$CW$186,MATCH(V$205,$A$135:$A$186,0),1):INDEX($B$135:$CW$186,MATCH(V$205,$A$135:$A$186,0),100),$B203:$CW203,"="&amp;"x",$B$133:$CW$133,"="&amp;"N"),0)</f>
        <v>0</v>
      </c>
      <c r="W220">
        <f ca="1">IFERROR(SUMIFS(INDEX($B$135:$CW$186,MATCH(W$205,$A$135:$A$186,0),1):INDEX($B$135:$CW$186,MATCH(W$205,$A$135:$A$186,0),100),$B203:$CW203,"="&amp;"x",$B$133:$CW$133,"="&amp;"N"),0)</f>
        <v>0</v>
      </c>
      <c r="X220">
        <f ca="1">IFERROR(SUMIFS(INDEX($B$135:$CW$186,MATCH(X$205,$A$135:$A$186,0),1):INDEX($B$135:$CW$186,MATCH(X$205,$A$135:$A$186,0),100),$B203:$CW203,"="&amp;"x",$B$133:$CW$133,"="&amp;"N"),0)</f>
        <v>0</v>
      </c>
      <c r="Y220">
        <f ca="1">IFERROR(SUMIFS(INDEX($B$135:$CW$186,MATCH(Y$205,$A$135:$A$186,0),1):INDEX($B$135:$CW$186,MATCH(Y$205,$A$135:$A$186,0),100),$B203:$CW203,"="&amp;"x",$B$133:$CW$133,"="&amp;"N"),0)</f>
        <v>0</v>
      </c>
      <c r="Z220">
        <f ca="1">IFERROR(SUMIFS(INDEX($B$135:$CW$186,MATCH(Z$205,$A$135:$A$186,0),1):INDEX($B$135:$CW$186,MATCH(Z$205,$A$135:$A$186,0),100),$B203:$CW203,"="&amp;"x",$B$133:$CW$133,"="&amp;"N"),0)</f>
        <v>0</v>
      </c>
      <c r="AA220">
        <f ca="1">IFERROR(SUMIFS(INDEX($B$135:$CW$186,MATCH(AA$205,$A$135:$A$186,0),1):INDEX($B$135:$CW$186,MATCH(AA$205,$A$135:$A$186,0),100),$B203:$CW203,"="&amp;"x",$B$133:$CW$133,"="&amp;"N"),0)</f>
        <v>0</v>
      </c>
      <c r="AB220">
        <f ca="1">IFERROR(SUMIFS(INDEX($B$135:$CW$186,MATCH(AB$205,$A$135:$A$186,0),1):INDEX($B$135:$CW$186,MATCH(AB$205,$A$135:$A$186,0),100),$B203:$CW203,"="&amp;"x",$B$133:$CW$133,"="&amp;"N"),0)</f>
        <v>0</v>
      </c>
      <c r="AC220">
        <f ca="1">IFERROR(SUMIFS(INDEX($B$135:$CW$186,MATCH(AC$205,$A$135:$A$186,0),1):INDEX($B$135:$CW$186,MATCH(AC$205,$A$135:$A$186,0),100),$B203:$CW203,"="&amp;"x",$B$133:$CW$133,"="&amp;"N"),0)</f>
        <v>0</v>
      </c>
      <c r="AD220">
        <f ca="1">IFERROR(SUMIFS(INDEX($B$135:$CW$186,MATCH(AD$205,$A$135:$A$186,0),1):INDEX($B$135:$CW$186,MATCH(AD$205,$A$135:$A$186,0),100),$B203:$CW203,"="&amp;"x",$B$133:$CW$133,"="&amp;"N"),0)</f>
        <v>0</v>
      </c>
      <c r="AE220">
        <f ca="1">IFERROR(SUMIFS(INDEX($B$135:$CW$186,MATCH(AE$205,$A$135:$A$186,0),1):INDEX($B$135:$CW$186,MATCH(AE$205,$A$135:$A$186,0),100),$B203:$CW203,"="&amp;"x",$B$133:$CW$133,"="&amp;"N"),0)</f>
        <v>0</v>
      </c>
      <c r="AF220">
        <f ca="1">IFERROR(SUMIFS(INDEX($B$135:$CW$186,MATCH(AF$205,$A$135:$A$186,0),1):INDEX($B$135:$CW$186,MATCH(AF$205,$A$135:$A$186,0),100),$B203:$CW203,"="&amp;"x",$B$133:$CW$133,"="&amp;"N"),0)</f>
        <v>0</v>
      </c>
      <c r="AG220">
        <f ca="1">IFERROR(SUMIFS(INDEX($B$135:$CW$186,MATCH(AG$205,$A$135:$A$186,0),1):INDEX($B$135:$CW$186,MATCH(AG$205,$A$135:$A$186,0),100),$B203:$CW203,"="&amp;"x",$B$133:$CW$133,"="&amp;"N"),0)</f>
        <v>0</v>
      </c>
      <c r="AH220">
        <f ca="1">IFERROR(SUMIFS(INDEX($B$135:$CW$186,MATCH(AH$205,$A$135:$A$186,0),1):INDEX($B$135:$CW$186,MATCH(AH$205,$A$135:$A$186,0),100),$B203:$CW203,"="&amp;"x",$B$133:$CW$133,"="&amp;"N"),0)</f>
        <v>0</v>
      </c>
      <c r="AI220">
        <f ca="1">IFERROR(SUMIFS(INDEX($B$135:$CW$186,MATCH(AI$205,$A$135:$A$186,0),1):INDEX($B$135:$CW$186,MATCH(AI$205,$A$135:$A$186,0),100),$B203:$CW203,"="&amp;"x",$B$133:$CW$133,"="&amp;"N"),0)</f>
        <v>0</v>
      </c>
      <c r="AJ220">
        <f ca="1">IFERROR(SUMIFS(INDEX($B$135:$CW$186,MATCH(AJ$205,$A$135:$A$186,0),1):INDEX($B$135:$CW$186,MATCH(AJ$205,$A$135:$A$186,0),100),$B203:$CW203,"="&amp;"x",$B$133:$CW$133,"="&amp;"N"),0)</f>
        <v>0</v>
      </c>
      <c r="AK220">
        <f ca="1">IFERROR(SUMIFS(INDEX($B$135:$CW$186,MATCH(AK$205,$A$135:$A$186,0),1):INDEX($B$135:$CW$186,MATCH(AK$205,$A$135:$A$186,0),100),$B203:$CW203,"="&amp;"x",$B$133:$CW$133,"="&amp;"N"),0)</f>
        <v>0</v>
      </c>
      <c r="AL220">
        <f ca="1">IFERROR(SUMIFS(INDEX($B$135:$CW$186,MATCH(AL$205,$A$135:$A$186,0),1):INDEX($B$135:$CW$186,MATCH(AL$205,$A$135:$A$186,0),100),$B203:$CW203,"="&amp;"x",$B$133:$CW$133,"="&amp;"N"),0)</f>
        <v>0</v>
      </c>
      <c r="AM220">
        <f ca="1">IFERROR(SUMIFS(INDEX($B$135:$CW$186,MATCH(AM$205,$A$135:$A$186,0),1):INDEX($B$135:$CW$186,MATCH(AM$205,$A$135:$A$186,0),100),$B203:$CW203,"="&amp;"x",$B$133:$CW$133,"="&amp;"N"),0)</f>
        <v>0</v>
      </c>
      <c r="AN220">
        <f ca="1">IFERROR(SUMIFS(INDEX($B$135:$CW$186,MATCH(AN$205,$A$135:$A$186,0),1):INDEX($B$135:$CW$186,MATCH(AN$205,$A$135:$A$186,0),100),$B203:$CW203,"="&amp;"x",$B$133:$CW$133,"="&amp;"N"),0)</f>
        <v>0</v>
      </c>
      <c r="AO220">
        <f ca="1">IFERROR(SUMIFS(INDEX($B$135:$CW$186,MATCH(AO$205,$A$135:$A$186,0),1):INDEX($B$135:$CW$186,MATCH(AO$205,$A$135:$A$186,0),100),$B203:$CW203,"="&amp;"x",$B$133:$CW$133,"="&amp;"N"),0)</f>
        <v>0</v>
      </c>
      <c r="AP220">
        <f ca="1">IFERROR(SUMIFS(INDEX($B$135:$CW$186,MATCH(AP$205,$A$135:$A$186,0),1):INDEX($B$135:$CW$186,MATCH(AP$205,$A$135:$A$186,0),100),$B203:$CW203,"="&amp;"x",$B$133:$CW$133,"="&amp;"N"),0)</f>
        <v>0</v>
      </c>
      <c r="AQ220">
        <f ca="1">IFERROR(SUMIFS(INDEX($B$135:$CW$186,MATCH(AQ$205,$A$135:$A$186,0),1):INDEX($B$135:$CW$186,MATCH(AQ$205,$A$135:$A$186,0),100),$B203:$CW203,"="&amp;"x",$B$133:$CW$133,"="&amp;"N"),0)</f>
        <v>0</v>
      </c>
      <c r="AR220">
        <f ca="1">IFERROR(SUMIFS(INDEX($B$135:$CW$186,MATCH(AR$205,$A$135:$A$186,0),1):INDEX($B$135:$CW$186,MATCH(AR$205,$A$135:$A$186,0),100),$B203:$CW203,"="&amp;"x",$B$133:$CW$133,"="&amp;"N"),0)</f>
        <v>0</v>
      </c>
      <c r="AS220">
        <f ca="1">IFERROR(SUMIFS(INDEX($B$135:$CW$186,MATCH(AS$205,$A$135:$A$186,0),1):INDEX($B$135:$CW$186,MATCH(AS$205,$A$135:$A$186,0),100),$B203:$CW203,"="&amp;"x",$B$133:$CW$133,"="&amp;"N"),0)</f>
        <v>0</v>
      </c>
      <c r="AT220">
        <f ca="1">IFERROR(SUMIFS(INDEX($B$135:$CW$186,MATCH(AT$205,$A$135:$A$186,0),1):INDEX($B$135:$CW$186,MATCH(AT$205,$A$135:$A$186,0),100),$B203:$CW203,"="&amp;"x",$B$133:$CW$133,"="&amp;"N"),0)</f>
        <v>0</v>
      </c>
      <c r="AU220">
        <f ca="1">IFERROR(SUMIFS(INDEX($B$135:$CW$186,MATCH(AU$205,$A$135:$A$186,0),1):INDEX($B$135:$CW$186,MATCH(AU$205,$A$135:$A$186,0),100),$B203:$CW203,"="&amp;"x",$B$133:$CW$133,"="&amp;"N"),0)</f>
        <v>0</v>
      </c>
      <c r="AV220">
        <f ca="1">IFERROR(SUMIFS(INDEX($B$135:$CW$186,MATCH(AV$205,$A$135:$A$186,0),1):INDEX($B$135:$CW$186,MATCH(AV$205,$A$135:$A$186,0),100),$B203:$CW203,"="&amp;"x",$B$133:$CW$133,"="&amp;"N"),0)</f>
        <v>0</v>
      </c>
      <c r="AW220">
        <f ca="1">IFERROR(SUMIFS(INDEX($B$135:$CW$186,MATCH(AW$205,$A$135:$A$186,0),1):INDEX($B$135:$CW$186,MATCH(AW$205,$A$135:$A$186,0),100),$B203:$CW203,"="&amp;"x",$B$133:$CW$133,"="&amp;"N"),0)</f>
        <v>0</v>
      </c>
      <c r="AX220">
        <f ca="1">IFERROR(SUMIFS(INDEX($B$135:$CW$186,MATCH(AX$205,$A$135:$A$186,0),1):INDEX($B$135:$CW$186,MATCH(AX$205,$A$135:$A$186,0),100),$B203:$CW203,"="&amp;"x",$B$133:$CW$133,"="&amp;"N"),0)</f>
        <v>0</v>
      </c>
      <c r="AY220">
        <f ca="1">IFERROR(SUMIFS(INDEX($B$135:$CW$186,MATCH(AY$205,$A$135:$A$186,0),1):INDEX($B$135:$CW$186,MATCH(AY$205,$A$135:$A$186,0),100),$B203:$CW203,"="&amp;"x",$B$133:$CW$133,"="&amp;"N"),0)</f>
        <v>0</v>
      </c>
      <c r="AZ220">
        <f ca="1">IFERROR(SUMIFS(INDEX($B$135:$CW$186,MATCH(AZ$205,$A$135:$A$186,0),1):INDEX($B$135:$CW$186,MATCH(AZ$205,$A$135:$A$186,0),100),$B203:$CW203,"="&amp;"x",$B$133:$CW$133,"="&amp;"N"),0)</f>
        <v>0</v>
      </c>
      <c r="BA220">
        <f ca="1">IFERROR(SUMIFS(INDEX($B$135:$CW$186,MATCH(BA$205,$A$135:$A$186,0),1):INDEX($B$135:$CW$186,MATCH(BA$205,$A$135:$A$186,0),100),$B203:$CW203,"="&amp;"x",$B$133:$CW$133,"="&amp;"N"),0)</f>
        <v>0</v>
      </c>
      <c r="BC220">
        <f t="shared" ca="1" si="40"/>
        <v>0</v>
      </c>
    </row>
    <row r="221" spans="1:55" x14ac:dyDescent="0.35">
      <c r="A221" s="3" t="str">
        <f>"All "&amp;Setup!$B$15</f>
        <v>All Clusters</v>
      </c>
      <c r="B221">
        <f ca="1">SUM(B206:B220)</f>
        <v>0</v>
      </c>
      <c r="C221">
        <f t="shared" ref="C221:BA221" ca="1" si="41">SUM(C206:C220)</f>
        <v>0</v>
      </c>
      <c r="D221">
        <f t="shared" ca="1" si="41"/>
        <v>0</v>
      </c>
      <c r="E221">
        <f t="shared" ca="1" si="41"/>
        <v>0</v>
      </c>
      <c r="F221">
        <f t="shared" ca="1" si="41"/>
        <v>0</v>
      </c>
      <c r="G221">
        <f t="shared" ca="1" si="41"/>
        <v>0</v>
      </c>
      <c r="H221">
        <f t="shared" ca="1" si="41"/>
        <v>0</v>
      </c>
      <c r="I221">
        <f t="shared" ca="1" si="41"/>
        <v>0</v>
      </c>
      <c r="J221">
        <f t="shared" ca="1" si="41"/>
        <v>0</v>
      </c>
      <c r="K221">
        <f t="shared" ca="1" si="41"/>
        <v>0</v>
      </c>
      <c r="L221">
        <f t="shared" ca="1" si="41"/>
        <v>0</v>
      </c>
      <c r="M221">
        <f t="shared" ca="1" si="41"/>
        <v>0</v>
      </c>
      <c r="N221">
        <f t="shared" ca="1" si="41"/>
        <v>0</v>
      </c>
      <c r="O221">
        <f t="shared" ca="1" si="41"/>
        <v>0</v>
      </c>
      <c r="P221">
        <f t="shared" ca="1" si="41"/>
        <v>0</v>
      </c>
      <c r="Q221">
        <f t="shared" ca="1" si="41"/>
        <v>0</v>
      </c>
      <c r="R221">
        <f t="shared" ca="1" si="41"/>
        <v>0</v>
      </c>
      <c r="S221">
        <f t="shared" ca="1" si="41"/>
        <v>0</v>
      </c>
      <c r="T221">
        <f t="shared" ca="1" si="41"/>
        <v>0</v>
      </c>
      <c r="U221">
        <f t="shared" ca="1" si="41"/>
        <v>0</v>
      </c>
      <c r="V221">
        <f t="shared" ca="1" si="41"/>
        <v>0</v>
      </c>
      <c r="W221">
        <f t="shared" ca="1" si="41"/>
        <v>0</v>
      </c>
      <c r="X221">
        <f t="shared" ca="1" si="41"/>
        <v>0</v>
      </c>
      <c r="Y221">
        <f t="shared" ca="1" si="41"/>
        <v>0</v>
      </c>
      <c r="Z221">
        <f t="shared" ca="1" si="41"/>
        <v>0</v>
      </c>
      <c r="AA221">
        <f t="shared" ca="1" si="41"/>
        <v>0</v>
      </c>
      <c r="AB221">
        <f t="shared" ca="1" si="41"/>
        <v>0</v>
      </c>
      <c r="AC221">
        <f t="shared" ca="1" si="41"/>
        <v>0</v>
      </c>
      <c r="AD221">
        <f t="shared" ca="1" si="41"/>
        <v>0</v>
      </c>
      <c r="AE221">
        <f t="shared" ca="1" si="41"/>
        <v>0</v>
      </c>
      <c r="AF221">
        <f t="shared" ca="1" si="41"/>
        <v>0</v>
      </c>
      <c r="AG221">
        <f t="shared" ca="1" si="41"/>
        <v>0</v>
      </c>
      <c r="AH221">
        <f t="shared" ca="1" si="41"/>
        <v>0</v>
      </c>
      <c r="AI221">
        <f t="shared" ca="1" si="41"/>
        <v>0</v>
      </c>
      <c r="AJ221">
        <f t="shared" ca="1" si="41"/>
        <v>0</v>
      </c>
      <c r="AK221">
        <f t="shared" ca="1" si="41"/>
        <v>0</v>
      </c>
      <c r="AL221">
        <f t="shared" ca="1" si="41"/>
        <v>0</v>
      </c>
      <c r="AM221">
        <f t="shared" ca="1" si="41"/>
        <v>0</v>
      </c>
      <c r="AN221">
        <f t="shared" ca="1" si="41"/>
        <v>0</v>
      </c>
      <c r="AO221">
        <f t="shared" ca="1" si="41"/>
        <v>0</v>
      </c>
      <c r="AP221">
        <f t="shared" ca="1" si="41"/>
        <v>0</v>
      </c>
      <c r="AQ221">
        <f t="shared" ca="1" si="41"/>
        <v>0</v>
      </c>
      <c r="AR221">
        <f t="shared" ca="1" si="41"/>
        <v>0</v>
      </c>
      <c r="AS221">
        <f t="shared" ca="1" si="41"/>
        <v>0</v>
      </c>
      <c r="AT221">
        <f t="shared" ca="1" si="41"/>
        <v>0</v>
      </c>
      <c r="AU221">
        <f t="shared" ca="1" si="41"/>
        <v>0</v>
      </c>
      <c r="AV221">
        <f t="shared" ca="1" si="41"/>
        <v>0</v>
      </c>
      <c r="AW221">
        <f t="shared" ca="1" si="41"/>
        <v>0</v>
      </c>
      <c r="AX221">
        <f t="shared" ca="1" si="41"/>
        <v>0</v>
      </c>
      <c r="AY221">
        <f t="shared" ca="1" si="41"/>
        <v>0</v>
      </c>
      <c r="AZ221">
        <f t="shared" ca="1" si="41"/>
        <v>0</v>
      </c>
      <c r="BA221">
        <f t="shared" ca="1" si="41"/>
        <v>0</v>
      </c>
      <c r="BC221">
        <f t="shared" ca="1" si="40"/>
        <v>0</v>
      </c>
    </row>
    <row r="222" spans="1:55" x14ac:dyDescent="0.35">
      <c r="A222" s="2"/>
    </row>
    <row r="223" spans="1:55" x14ac:dyDescent="0.35">
      <c r="A223" s="2" t="s">
        <v>47</v>
      </c>
      <c r="B223" s="2" cm="1">
        <f t="array" aca="1" ref="B223" ca="1">INDEX($A$5:$A$56,COLUMN(A149),1)</f>
        <v>44228</v>
      </c>
      <c r="C223" s="2" cm="1">
        <f t="array" aca="1" ref="C223" ca="1">INDEX($A$5:$A$56,COLUMN(B149),1)</f>
        <v>44235</v>
      </c>
      <c r="D223" s="2" cm="1">
        <f t="array" aca="1" ref="D223" ca="1">INDEX($A$5:$A$56,COLUMN(C149),1)</f>
        <v>44242</v>
      </c>
      <c r="E223" s="2" cm="1">
        <f t="array" aca="1" ref="E223" ca="1">INDEX($A$5:$A$56,COLUMN(D149),1)</f>
        <v>44249</v>
      </c>
      <c r="F223" s="2" cm="1">
        <f t="array" aca="1" ref="F223" ca="1">INDEX($A$5:$A$56,COLUMN(E149),1)</f>
        <v>44256</v>
      </c>
      <c r="G223" s="2" cm="1">
        <f t="array" aca="1" ref="G223" ca="1">INDEX($A$5:$A$56,COLUMN(F149),1)</f>
        <v>44263</v>
      </c>
      <c r="H223" s="2" cm="1">
        <f t="array" aca="1" ref="H223" ca="1">INDEX($A$5:$A$56,COLUMN(G149),1)</f>
        <v>44270</v>
      </c>
      <c r="I223" s="2" cm="1">
        <f t="array" aca="1" ref="I223" ca="1">INDEX($A$5:$A$56,COLUMN(H149),1)</f>
        <v>44277</v>
      </c>
      <c r="J223" s="2" cm="1">
        <f t="array" aca="1" ref="J223" ca="1">INDEX($A$5:$A$56,COLUMN(I149),1)</f>
        <v>44284</v>
      </c>
      <c r="K223" s="2" cm="1">
        <f t="array" aca="1" ref="K223" ca="1">INDEX($A$5:$A$56,COLUMN(J149),1)</f>
        <v>44291</v>
      </c>
      <c r="L223" s="2" cm="1">
        <f t="array" aca="1" ref="L223" ca="1">INDEX($A$5:$A$56,COLUMN(K149),1)</f>
        <v>44298</v>
      </c>
      <c r="M223" s="2" cm="1">
        <f t="array" aca="1" ref="M223" ca="1">INDEX($A$5:$A$56,COLUMN(L149),1)</f>
        <v>44305</v>
      </c>
      <c r="N223" s="2" cm="1">
        <f t="array" aca="1" ref="N223" ca="1">INDEX($A$5:$A$56,COLUMN(M149),1)</f>
        <v>44312</v>
      </c>
      <c r="O223" s="2" cm="1">
        <f t="array" aca="1" ref="O223" ca="1">INDEX($A$5:$A$56,COLUMN(N149),1)</f>
        <v>44319</v>
      </c>
      <c r="P223" s="2" cm="1">
        <f t="array" aca="1" ref="P223" ca="1">INDEX($A$5:$A$56,COLUMN(O149),1)</f>
        <v>44326</v>
      </c>
      <c r="Q223" s="2" cm="1">
        <f t="array" aca="1" ref="Q223" ca="1">INDEX($A$5:$A$56,COLUMN(P149),1)</f>
        <v>44333</v>
      </c>
      <c r="R223" s="2" cm="1">
        <f t="array" aca="1" ref="R223" ca="1">INDEX($A$5:$A$56,COLUMN(Q149),1)</f>
        <v>44340</v>
      </c>
      <c r="S223" s="2" cm="1">
        <f t="array" aca="1" ref="S223" ca="1">INDEX($A$5:$A$56,COLUMN(R149),1)</f>
        <v>44347</v>
      </c>
      <c r="T223" s="2" cm="1">
        <f t="array" aca="1" ref="T223" ca="1">INDEX($A$5:$A$56,COLUMN(S149),1)</f>
        <v>44354</v>
      </c>
      <c r="U223" s="2" cm="1">
        <f t="array" aca="1" ref="U223" ca="1">INDEX($A$5:$A$56,COLUMN(T149),1)</f>
        <v>44361</v>
      </c>
      <c r="V223" s="2" cm="1">
        <f t="array" aca="1" ref="V223" ca="1">INDEX($A$5:$A$56,COLUMN(U149),1)</f>
        <v>44368</v>
      </c>
      <c r="W223" s="2" cm="1">
        <f t="array" aca="1" ref="W223" ca="1">INDEX($A$5:$A$56,COLUMN(V149),1)</f>
        <v>44375</v>
      </c>
      <c r="X223" s="2" cm="1">
        <f t="array" aca="1" ref="X223" ca="1">INDEX($A$5:$A$56,COLUMN(W149),1)</f>
        <v>44382</v>
      </c>
      <c r="Y223" s="2" cm="1">
        <f t="array" aca="1" ref="Y223" ca="1">INDEX($A$5:$A$56,COLUMN(X149),1)</f>
        <v>44389</v>
      </c>
      <c r="Z223" s="2" cm="1">
        <f t="array" aca="1" ref="Z223" ca="1">INDEX($A$5:$A$56,COLUMN(Y149),1)</f>
        <v>44396</v>
      </c>
      <c r="AA223" s="2" cm="1">
        <f t="array" aca="1" ref="AA223" ca="1">INDEX($A$5:$A$56,COLUMN(Z149),1)</f>
        <v>44403</v>
      </c>
      <c r="AB223" s="2" cm="1">
        <f t="array" aca="1" ref="AB223" ca="1">INDEX($A$5:$A$56,COLUMN(AA149),1)</f>
        <v>44410</v>
      </c>
      <c r="AC223" s="2" cm="1">
        <f t="array" aca="1" ref="AC223" ca="1">INDEX($A$5:$A$56,COLUMN(AB149),1)</f>
        <v>44417</v>
      </c>
      <c r="AD223" s="2" cm="1">
        <f t="array" aca="1" ref="AD223" ca="1">INDEX($A$5:$A$56,COLUMN(AC149),1)</f>
        <v>44424</v>
      </c>
      <c r="AE223" s="2" cm="1">
        <f t="array" aca="1" ref="AE223" ca="1">INDEX($A$5:$A$56,COLUMN(AD149),1)</f>
        <v>44431</v>
      </c>
      <c r="AF223" s="2" cm="1">
        <f t="array" aca="1" ref="AF223" ca="1">INDEX($A$5:$A$56,COLUMN(AE149),1)</f>
        <v>44438</v>
      </c>
      <c r="AG223" s="2" cm="1">
        <f t="array" aca="1" ref="AG223" ca="1">INDEX($A$5:$A$56,COLUMN(AF149),1)</f>
        <v>44445</v>
      </c>
      <c r="AH223" s="2" cm="1">
        <f t="array" aca="1" ref="AH223" ca="1">INDEX($A$5:$A$56,COLUMN(AG149),1)</f>
        <v>44452</v>
      </c>
      <c r="AI223" s="2" cm="1">
        <f t="array" aca="1" ref="AI223" ca="1">INDEX($A$5:$A$56,COLUMN(AH149),1)</f>
        <v>44459</v>
      </c>
      <c r="AJ223" s="2" cm="1">
        <f t="array" aca="1" ref="AJ223" ca="1">INDEX($A$5:$A$56,COLUMN(AI149),1)</f>
        <v>44466</v>
      </c>
      <c r="AK223" s="2" cm="1">
        <f t="array" aca="1" ref="AK223" ca="1">INDEX($A$5:$A$56,COLUMN(AJ149),1)</f>
        <v>44473</v>
      </c>
      <c r="AL223" s="2" cm="1">
        <f t="array" aca="1" ref="AL223" ca="1">INDEX($A$5:$A$56,COLUMN(AK149),1)</f>
        <v>44480</v>
      </c>
      <c r="AM223" s="2" cm="1">
        <f t="array" aca="1" ref="AM223" ca="1">INDEX($A$5:$A$56,COLUMN(AL149),1)</f>
        <v>44487</v>
      </c>
      <c r="AN223" s="2" cm="1">
        <f t="array" aca="1" ref="AN223" ca="1">INDEX($A$5:$A$56,COLUMN(AM149),1)</f>
        <v>44494</v>
      </c>
      <c r="AO223" s="2" cm="1">
        <f t="array" aca="1" ref="AO223" ca="1">INDEX($A$5:$A$56,COLUMN(AN149),1)</f>
        <v>44501</v>
      </c>
      <c r="AP223" s="2" cm="1">
        <f t="array" aca="1" ref="AP223" ca="1">INDEX($A$5:$A$56,COLUMN(AO149),1)</f>
        <v>44508</v>
      </c>
      <c r="AQ223" s="2" cm="1">
        <f t="array" aca="1" ref="AQ223" ca="1">INDEX($A$5:$A$56,COLUMN(AP149),1)</f>
        <v>44515</v>
      </c>
      <c r="AR223" s="2" cm="1">
        <f t="array" aca="1" ref="AR223" ca="1">INDEX($A$5:$A$56,COLUMN(AQ149),1)</f>
        <v>44522</v>
      </c>
      <c r="AS223" s="2" cm="1">
        <f t="array" aca="1" ref="AS223" ca="1">INDEX($A$5:$A$56,COLUMN(AR149),1)</f>
        <v>44529</v>
      </c>
      <c r="AT223" s="2" cm="1">
        <f t="array" aca="1" ref="AT223" ca="1">INDEX($A$5:$A$56,COLUMN(AS149),1)</f>
        <v>44536</v>
      </c>
      <c r="AU223" s="2" cm="1">
        <f t="array" aca="1" ref="AU223" ca="1">INDEX($A$5:$A$56,COLUMN(AT149),1)</f>
        <v>44543</v>
      </c>
      <c r="AV223" s="2" cm="1">
        <f t="array" aca="1" ref="AV223" ca="1">INDEX($A$5:$A$56,COLUMN(AU149),1)</f>
        <v>44550</v>
      </c>
      <c r="AW223" s="2" cm="1">
        <f t="array" aca="1" ref="AW223" ca="1">INDEX($A$5:$A$56,COLUMN(AV149),1)</f>
        <v>44557</v>
      </c>
      <c r="AX223" s="2" cm="1">
        <f t="array" aca="1" ref="AX223" ca="1">INDEX($A$5:$A$56,COLUMN(AW149),1)</f>
        <v>44564</v>
      </c>
      <c r="AY223" s="2" cm="1">
        <f t="array" aca="1" ref="AY223" ca="1">INDEX($A$5:$A$56,COLUMN(AX149),1)</f>
        <v>44571</v>
      </c>
      <c r="AZ223" s="2" cm="1">
        <f t="array" aca="1" ref="AZ223" ca="1">INDEX($A$5:$A$56,COLUMN(AY149),1)</f>
        <v>44578</v>
      </c>
      <c r="BA223" s="2" cm="1">
        <f t="array" aca="1" ref="BA223" ca="1">INDEX($A$5:$A$56,COLUMN(AZ149),1)</f>
        <v>44585</v>
      </c>
      <c r="BC223" t="s">
        <v>121</v>
      </c>
    </row>
    <row r="224" spans="1:55" x14ac:dyDescent="0.35">
      <c r="A224" s="2" t="str" cm="1">
        <f t="array" ref="A224">INDEX('Data Validation (Hide)'!$B$2:$B$16,ROW(A1),1)</f>
        <v>Caseload 1</v>
      </c>
      <c r="B224">
        <f ca="1">IFERROR(SUMIFS(INDEX($B$135:$CW$186,MATCH(B$205,$A$135:$A$186,0),1):INDEX($B$135:$CW$186,MATCH(B$205,$A$135:$A$186,0),100),$B189:$CW189,"="&amp;"x",$B$133:$CW$133,"="&amp;"Y"),0)</f>
        <v>0</v>
      </c>
      <c r="C224">
        <f ca="1">IFERROR(SUMIFS(INDEX($B$135:$CW$186,MATCH(C$205,$A$135:$A$186,0),1):INDEX($B$135:$CW$186,MATCH(C$205,$A$135:$A$186,0),100),$B189:$CW189,"="&amp;"x",$B$133:$CW$133,"="&amp;"Y"),0)</f>
        <v>0</v>
      </c>
      <c r="D224">
        <f ca="1">IFERROR(SUMIFS(INDEX($B$135:$CW$186,MATCH(D$205,$A$135:$A$186,0),1):INDEX($B$135:$CW$186,MATCH(D$205,$A$135:$A$186,0),100),$B189:$CW189,"="&amp;"x",$B$133:$CW$133,"="&amp;"Y"),0)</f>
        <v>0</v>
      </c>
      <c r="E224">
        <f ca="1">IFERROR(SUMIFS(INDEX($B$135:$CW$186,MATCH(E$205,$A$135:$A$186,0),1):INDEX($B$135:$CW$186,MATCH(E$205,$A$135:$A$186,0),100),$B189:$CW189,"="&amp;"x",$B$133:$CW$133,"="&amp;"Y"),0)</f>
        <v>0</v>
      </c>
      <c r="F224">
        <f ca="1">IFERROR(SUMIFS(INDEX($B$135:$CW$186,MATCH(F$205,$A$135:$A$186,0),1):INDEX($B$135:$CW$186,MATCH(F$205,$A$135:$A$186,0),100),$B189:$CW189,"="&amp;"x",$B$133:$CW$133,"="&amp;"Y"),0)</f>
        <v>0</v>
      </c>
      <c r="G224">
        <f ca="1">IFERROR(SUMIFS(INDEX($B$135:$CW$186,MATCH(G$205,$A$135:$A$186,0),1):INDEX($B$135:$CW$186,MATCH(G$205,$A$135:$A$186,0),100),$B189:$CW189,"="&amp;"x",$B$133:$CW$133,"="&amp;"Y"),0)</f>
        <v>0</v>
      </c>
      <c r="H224">
        <f ca="1">IFERROR(SUMIFS(INDEX($B$135:$CW$186,MATCH(H$205,$A$135:$A$186,0),1):INDEX($B$135:$CW$186,MATCH(H$205,$A$135:$A$186,0),100),$B189:$CW189,"="&amp;"x",$B$133:$CW$133,"="&amp;"Y"),0)</f>
        <v>0</v>
      </c>
      <c r="I224">
        <f ca="1">IFERROR(SUMIFS(INDEX($B$135:$CW$186,MATCH(I$205,$A$135:$A$186,0),1):INDEX($B$135:$CW$186,MATCH(I$205,$A$135:$A$186,0),100),$B189:$CW189,"="&amp;"x",$B$133:$CW$133,"="&amp;"Y"),0)</f>
        <v>0</v>
      </c>
      <c r="J224">
        <f ca="1">IFERROR(SUMIFS(INDEX($B$135:$CW$186,MATCH(J$205,$A$135:$A$186,0),1):INDEX($B$135:$CW$186,MATCH(J$205,$A$135:$A$186,0),100),$B189:$CW189,"="&amp;"x",$B$133:$CW$133,"="&amp;"Y"),0)</f>
        <v>0</v>
      </c>
      <c r="K224">
        <f ca="1">IFERROR(SUMIFS(INDEX($B$135:$CW$186,MATCH(K$205,$A$135:$A$186,0),1):INDEX($B$135:$CW$186,MATCH(K$205,$A$135:$A$186,0),100),$B189:$CW189,"="&amp;"x",$B$133:$CW$133,"="&amp;"Y"),0)</f>
        <v>0</v>
      </c>
      <c r="L224">
        <f ca="1">IFERROR(SUMIFS(INDEX($B$135:$CW$186,MATCH(L$205,$A$135:$A$186,0),1):INDEX($B$135:$CW$186,MATCH(L$205,$A$135:$A$186,0),100),$B189:$CW189,"="&amp;"x",$B$133:$CW$133,"="&amp;"Y"),0)</f>
        <v>0</v>
      </c>
      <c r="M224">
        <f ca="1">IFERROR(SUMIFS(INDEX($B$135:$CW$186,MATCH(M$205,$A$135:$A$186,0),1):INDEX($B$135:$CW$186,MATCH(M$205,$A$135:$A$186,0),100),$B189:$CW189,"="&amp;"x",$B$133:$CW$133,"="&amp;"Y"),0)</f>
        <v>0</v>
      </c>
      <c r="N224">
        <f ca="1">IFERROR(SUMIFS(INDEX($B$135:$CW$186,MATCH(N$205,$A$135:$A$186,0),1):INDEX($B$135:$CW$186,MATCH(N$205,$A$135:$A$186,0),100),$B189:$CW189,"="&amp;"x",$B$133:$CW$133,"="&amp;"Y"),0)</f>
        <v>0</v>
      </c>
      <c r="O224">
        <f ca="1">IFERROR(SUMIFS(INDEX($B$135:$CW$186,MATCH(O$205,$A$135:$A$186,0),1):INDEX($B$135:$CW$186,MATCH(O$205,$A$135:$A$186,0),100),$B189:$CW189,"="&amp;"x",$B$133:$CW$133,"="&amp;"Y"),0)</f>
        <v>0</v>
      </c>
      <c r="P224">
        <f ca="1">IFERROR(SUMIFS(INDEX($B$135:$CW$186,MATCH(P$205,$A$135:$A$186,0),1):INDEX($B$135:$CW$186,MATCH(P$205,$A$135:$A$186,0),100),$B189:$CW189,"="&amp;"x",$B$133:$CW$133,"="&amp;"Y"),0)</f>
        <v>0</v>
      </c>
      <c r="Q224">
        <f ca="1">IFERROR(SUMIFS(INDEX($B$135:$CW$186,MATCH(Q$205,$A$135:$A$186,0),1):INDEX($B$135:$CW$186,MATCH(Q$205,$A$135:$A$186,0),100),$B189:$CW189,"="&amp;"x",$B$133:$CW$133,"="&amp;"Y"),0)</f>
        <v>0</v>
      </c>
      <c r="R224">
        <f ca="1">IFERROR(SUMIFS(INDEX($B$135:$CW$186,MATCH(R$205,$A$135:$A$186,0),1):INDEX($B$135:$CW$186,MATCH(R$205,$A$135:$A$186,0),100),$B189:$CW189,"="&amp;"x",$B$133:$CW$133,"="&amp;"Y"),0)</f>
        <v>0</v>
      </c>
      <c r="S224">
        <f ca="1">IFERROR(SUMIFS(INDEX($B$135:$CW$186,MATCH(S$205,$A$135:$A$186,0),1):INDEX($B$135:$CW$186,MATCH(S$205,$A$135:$A$186,0),100),$B189:$CW189,"="&amp;"x",$B$133:$CW$133,"="&amp;"Y"),0)</f>
        <v>0</v>
      </c>
      <c r="T224">
        <f ca="1">IFERROR(SUMIFS(INDEX($B$135:$CW$186,MATCH(T$205,$A$135:$A$186,0),1):INDEX($B$135:$CW$186,MATCH(T$205,$A$135:$A$186,0),100),$B189:$CW189,"="&amp;"x",$B$133:$CW$133,"="&amp;"Y"),0)</f>
        <v>0</v>
      </c>
      <c r="U224">
        <f ca="1">IFERROR(SUMIFS(INDEX($B$135:$CW$186,MATCH(U$205,$A$135:$A$186,0),1):INDEX($B$135:$CW$186,MATCH(U$205,$A$135:$A$186,0),100),$B189:$CW189,"="&amp;"x",$B$133:$CW$133,"="&amp;"Y"),0)</f>
        <v>0</v>
      </c>
      <c r="V224">
        <f ca="1">IFERROR(SUMIFS(INDEX($B$135:$CW$186,MATCH(V$205,$A$135:$A$186,0),1):INDEX($B$135:$CW$186,MATCH(V$205,$A$135:$A$186,0),100),$B189:$CW189,"="&amp;"x",$B$133:$CW$133,"="&amp;"Y"),0)</f>
        <v>0</v>
      </c>
      <c r="W224">
        <f ca="1">IFERROR(SUMIFS(INDEX($B$135:$CW$186,MATCH(W$205,$A$135:$A$186,0),1):INDEX($B$135:$CW$186,MATCH(W$205,$A$135:$A$186,0),100),$B189:$CW189,"="&amp;"x",$B$133:$CW$133,"="&amp;"Y"),0)</f>
        <v>0</v>
      </c>
      <c r="X224">
        <f ca="1">IFERROR(SUMIFS(INDEX($B$135:$CW$186,MATCH(X$205,$A$135:$A$186,0),1):INDEX($B$135:$CW$186,MATCH(X$205,$A$135:$A$186,0),100),$B189:$CW189,"="&amp;"x",$B$133:$CW$133,"="&amp;"Y"),0)</f>
        <v>0</v>
      </c>
      <c r="Y224">
        <f ca="1">IFERROR(SUMIFS(INDEX($B$135:$CW$186,MATCH(Y$205,$A$135:$A$186,0),1):INDEX($B$135:$CW$186,MATCH(Y$205,$A$135:$A$186,0),100),$B189:$CW189,"="&amp;"x",$B$133:$CW$133,"="&amp;"Y"),0)</f>
        <v>0</v>
      </c>
      <c r="Z224">
        <f ca="1">IFERROR(SUMIFS(INDEX($B$135:$CW$186,MATCH(Z$205,$A$135:$A$186,0),1):INDEX($B$135:$CW$186,MATCH(Z$205,$A$135:$A$186,0),100),$B189:$CW189,"="&amp;"x",$B$133:$CW$133,"="&amp;"Y"),0)</f>
        <v>0</v>
      </c>
      <c r="AA224">
        <f ca="1">IFERROR(SUMIFS(INDEX($B$135:$CW$186,MATCH(AA$205,$A$135:$A$186,0),1):INDEX($B$135:$CW$186,MATCH(AA$205,$A$135:$A$186,0),100),$B189:$CW189,"="&amp;"x",$B$133:$CW$133,"="&amp;"Y"),0)</f>
        <v>0</v>
      </c>
      <c r="AB224">
        <f ca="1">IFERROR(SUMIFS(INDEX($B$135:$CW$186,MATCH(AB$205,$A$135:$A$186,0),1):INDEX($B$135:$CW$186,MATCH(AB$205,$A$135:$A$186,0),100),$B189:$CW189,"="&amp;"x",$B$133:$CW$133,"="&amp;"Y"),0)</f>
        <v>0</v>
      </c>
      <c r="AC224">
        <f ca="1">IFERROR(SUMIFS(INDEX($B$135:$CW$186,MATCH(AC$205,$A$135:$A$186,0),1):INDEX($B$135:$CW$186,MATCH(AC$205,$A$135:$A$186,0),100),$B189:$CW189,"="&amp;"x",$B$133:$CW$133,"="&amp;"Y"),0)</f>
        <v>0</v>
      </c>
      <c r="AD224">
        <f ca="1">IFERROR(SUMIFS(INDEX($B$135:$CW$186,MATCH(AD$205,$A$135:$A$186,0),1):INDEX($B$135:$CW$186,MATCH(AD$205,$A$135:$A$186,0),100),$B189:$CW189,"="&amp;"x",$B$133:$CW$133,"="&amp;"Y"),0)</f>
        <v>0</v>
      </c>
      <c r="AE224">
        <f ca="1">IFERROR(SUMIFS(INDEX($B$135:$CW$186,MATCH(AE$205,$A$135:$A$186,0),1):INDEX($B$135:$CW$186,MATCH(AE$205,$A$135:$A$186,0),100),$B189:$CW189,"="&amp;"x",$B$133:$CW$133,"="&amp;"Y"),0)</f>
        <v>0</v>
      </c>
      <c r="AF224">
        <f ca="1">IFERROR(SUMIFS(INDEX($B$135:$CW$186,MATCH(AF$205,$A$135:$A$186,0),1):INDEX($B$135:$CW$186,MATCH(AF$205,$A$135:$A$186,0),100),$B189:$CW189,"="&amp;"x",$B$133:$CW$133,"="&amp;"Y"),0)</f>
        <v>0</v>
      </c>
      <c r="AG224">
        <f ca="1">IFERROR(SUMIFS(INDEX($B$135:$CW$186,MATCH(AG$205,$A$135:$A$186,0),1):INDEX($B$135:$CW$186,MATCH(AG$205,$A$135:$A$186,0),100),$B189:$CW189,"="&amp;"x",$B$133:$CW$133,"="&amp;"Y"),0)</f>
        <v>0</v>
      </c>
      <c r="AH224">
        <f ca="1">IFERROR(SUMIFS(INDEX($B$135:$CW$186,MATCH(AH$205,$A$135:$A$186,0),1):INDEX($B$135:$CW$186,MATCH(AH$205,$A$135:$A$186,0),100),$B189:$CW189,"="&amp;"x",$B$133:$CW$133,"="&amp;"Y"),0)</f>
        <v>0</v>
      </c>
      <c r="AI224">
        <f ca="1">IFERROR(SUMIFS(INDEX($B$135:$CW$186,MATCH(AI$205,$A$135:$A$186,0),1):INDEX($B$135:$CW$186,MATCH(AI$205,$A$135:$A$186,0),100),$B189:$CW189,"="&amp;"x",$B$133:$CW$133,"="&amp;"Y"),0)</f>
        <v>0</v>
      </c>
      <c r="AJ224">
        <f ca="1">IFERROR(SUMIFS(INDEX($B$135:$CW$186,MATCH(AJ$205,$A$135:$A$186,0),1):INDEX($B$135:$CW$186,MATCH(AJ$205,$A$135:$A$186,0),100),$B189:$CW189,"="&amp;"x",$B$133:$CW$133,"="&amp;"Y"),0)</f>
        <v>0</v>
      </c>
      <c r="AK224">
        <f ca="1">IFERROR(SUMIFS(INDEX($B$135:$CW$186,MATCH(AK$205,$A$135:$A$186,0),1):INDEX($B$135:$CW$186,MATCH(AK$205,$A$135:$A$186,0),100),$B189:$CW189,"="&amp;"x",$B$133:$CW$133,"="&amp;"Y"),0)</f>
        <v>0</v>
      </c>
      <c r="AL224">
        <f ca="1">IFERROR(SUMIFS(INDEX($B$135:$CW$186,MATCH(AL$205,$A$135:$A$186,0),1):INDEX($B$135:$CW$186,MATCH(AL$205,$A$135:$A$186,0),100),$B189:$CW189,"="&amp;"x",$B$133:$CW$133,"="&amp;"Y"),0)</f>
        <v>0</v>
      </c>
      <c r="AM224">
        <f ca="1">IFERROR(SUMIFS(INDEX($B$135:$CW$186,MATCH(AM$205,$A$135:$A$186,0),1):INDEX($B$135:$CW$186,MATCH(AM$205,$A$135:$A$186,0),100),$B189:$CW189,"="&amp;"x",$B$133:$CW$133,"="&amp;"Y"),0)</f>
        <v>0</v>
      </c>
      <c r="AN224">
        <f ca="1">IFERROR(SUMIFS(INDEX($B$135:$CW$186,MATCH(AN$205,$A$135:$A$186,0),1):INDEX($B$135:$CW$186,MATCH(AN$205,$A$135:$A$186,0),100),$B189:$CW189,"="&amp;"x",$B$133:$CW$133,"="&amp;"Y"),0)</f>
        <v>0</v>
      </c>
      <c r="AO224">
        <f ca="1">IFERROR(SUMIFS(INDEX($B$135:$CW$186,MATCH(AO$205,$A$135:$A$186,0),1):INDEX($B$135:$CW$186,MATCH(AO$205,$A$135:$A$186,0),100),$B189:$CW189,"="&amp;"x",$B$133:$CW$133,"="&amp;"Y"),0)</f>
        <v>0</v>
      </c>
      <c r="AP224">
        <f ca="1">IFERROR(SUMIFS(INDEX($B$135:$CW$186,MATCH(AP$205,$A$135:$A$186,0),1):INDEX($B$135:$CW$186,MATCH(AP$205,$A$135:$A$186,0),100),$B189:$CW189,"="&amp;"x",$B$133:$CW$133,"="&amp;"Y"),0)</f>
        <v>0</v>
      </c>
      <c r="AQ224">
        <f ca="1">IFERROR(SUMIFS(INDEX($B$135:$CW$186,MATCH(AQ$205,$A$135:$A$186,0),1):INDEX($B$135:$CW$186,MATCH(AQ$205,$A$135:$A$186,0),100),$B189:$CW189,"="&amp;"x",$B$133:$CW$133,"="&amp;"Y"),0)</f>
        <v>0</v>
      </c>
      <c r="AR224">
        <f ca="1">IFERROR(SUMIFS(INDEX($B$135:$CW$186,MATCH(AR$205,$A$135:$A$186,0),1):INDEX($B$135:$CW$186,MATCH(AR$205,$A$135:$A$186,0),100),$B189:$CW189,"="&amp;"x",$B$133:$CW$133,"="&amp;"Y"),0)</f>
        <v>0</v>
      </c>
      <c r="AS224">
        <f ca="1">IFERROR(SUMIFS(INDEX($B$135:$CW$186,MATCH(AS$205,$A$135:$A$186,0),1):INDEX($B$135:$CW$186,MATCH(AS$205,$A$135:$A$186,0),100),$B189:$CW189,"="&amp;"x",$B$133:$CW$133,"="&amp;"Y"),0)</f>
        <v>0</v>
      </c>
      <c r="AT224">
        <f ca="1">IFERROR(SUMIFS(INDEX($B$135:$CW$186,MATCH(AT$205,$A$135:$A$186,0),1):INDEX($B$135:$CW$186,MATCH(AT$205,$A$135:$A$186,0),100),$B189:$CW189,"="&amp;"x",$B$133:$CW$133,"="&amp;"Y"),0)</f>
        <v>0</v>
      </c>
      <c r="AU224">
        <f ca="1">IFERROR(SUMIFS(INDEX($B$135:$CW$186,MATCH(AU$205,$A$135:$A$186,0),1):INDEX($B$135:$CW$186,MATCH(AU$205,$A$135:$A$186,0),100),$B189:$CW189,"="&amp;"x",$B$133:$CW$133,"="&amp;"Y"),0)</f>
        <v>0</v>
      </c>
      <c r="AV224">
        <f ca="1">IFERROR(SUMIFS(INDEX($B$135:$CW$186,MATCH(AV$205,$A$135:$A$186,0),1):INDEX($B$135:$CW$186,MATCH(AV$205,$A$135:$A$186,0),100),$B189:$CW189,"="&amp;"x",$B$133:$CW$133,"="&amp;"Y"),0)</f>
        <v>0</v>
      </c>
      <c r="AW224">
        <f ca="1">IFERROR(SUMIFS(INDEX($B$135:$CW$186,MATCH(AW$205,$A$135:$A$186,0),1):INDEX($B$135:$CW$186,MATCH(AW$205,$A$135:$A$186,0),100),$B189:$CW189,"="&amp;"x",$B$133:$CW$133,"="&amp;"Y"),0)</f>
        <v>0</v>
      </c>
      <c r="AX224">
        <f ca="1">IFERROR(SUMIFS(INDEX($B$135:$CW$186,MATCH(AX$205,$A$135:$A$186,0),1):INDEX($B$135:$CW$186,MATCH(AX$205,$A$135:$A$186,0),100),$B189:$CW189,"="&amp;"x",$B$133:$CW$133,"="&amp;"Y"),0)</f>
        <v>0</v>
      </c>
      <c r="AY224">
        <f ca="1">IFERROR(SUMIFS(INDEX($B$135:$CW$186,MATCH(AY$205,$A$135:$A$186,0),1):INDEX($B$135:$CW$186,MATCH(AY$205,$A$135:$A$186,0),100),$B189:$CW189,"="&amp;"x",$B$133:$CW$133,"="&amp;"Y"),0)</f>
        <v>0</v>
      </c>
      <c r="AZ224">
        <f ca="1">IFERROR(SUMIFS(INDEX($B$135:$CW$186,MATCH(AZ$205,$A$135:$A$186,0),1):INDEX($B$135:$CW$186,MATCH(AZ$205,$A$135:$A$186,0),100),$B189:$CW189,"="&amp;"x",$B$133:$CW$133,"="&amp;"Y"),0)</f>
        <v>0</v>
      </c>
      <c r="BA224">
        <f ca="1">IFERROR(SUMIFS(INDEX($B$135:$CW$186,MATCH(BA$205,$A$135:$A$186,0),1):INDEX($B$135:$CW$186,MATCH(BA$205,$A$135:$A$186,0),100),$B189:$CW189,"="&amp;"x",$B$133:$CW$133,"="&amp;"Y"),0)</f>
        <v>0</v>
      </c>
      <c r="BC224">
        <f ca="1">AVERAGE(B224:BA224)</f>
        <v>0</v>
      </c>
    </row>
    <row r="225" spans="1:55" x14ac:dyDescent="0.35">
      <c r="A225" s="2" t="str" cm="1">
        <f t="array" ref="A225">INDEX('Data Validation (Hide)'!$B$2:$B$16,ROW(A2),1)</f>
        <v>Caseload 2</v>
      </c>
      <c r="B225">
        <f ca="1">IFERROR(SUMIFS(INDEX($B$135:$CW$186,MATCH(B$205,$A$135:$A$186,0),1):INDEX($B$135:$CW$186,MATCH(B$205,$A$135:$A$186,0),100),$B190:$CW190,"="&amp;"x",$B$133:$CW$133,"="&amp;"Y"),0)</f>
        <v>0</v>
      </c>
      <c r="C225">
        <f ca="1">IFERROR(SUMIFS(INDEX($B$135:$CW$186,MATCH(C$205,$A$135:$A$186,0),1):INDEX($B$135:$CW$186,MATCH(C$205,$A$135:$A$186,0),100),$B190:$CW190,"="&amp;"x",$B$133:$CW$133,"="&amp;"Y"),0)</f>
        <v>0</v>
      </c>
      <c r="D225">
        <f ca="1">IFERROR(SUMIFS(INDEX($B$135:$CW$186,MATCH(D$205,$A$135:$A$186,0),1):INDEX($B$135:$CW$186,MATCH(D$205,$A$135:$A$186,0),100),$B190:$CW190,"="&amp;"x",$B$133:$CW$133,"="&amp;"Y"),0)</f>
        <v>0</v>
      </c>
      <c r="E225">
        <f ca="1">IFERROR(SUMIFS(INDEX($B$135:$CW$186,MATCH(E$205,$A$135:$A$186,0),1):INDEX($B$135:$CW$186,MATCH(E$205,$A$135:$A$186,0),100),$B190:$CW190,"="&amp;"x",$B$133:$CW$133,"="&amp;"Y"),0)</f>
        <v>0</v>
      </c>
      <c r="F225">
        <f ca="1">IFERROR(SUMIFS(INDEX($B$135:$CW$186,MATCH(F$205,$A$135:$A$186,0),1):INDEX($B$135:$CW$186,MATCH(F$205,$A$135:$A$186,0),100),$B190:$CW190,"="&amp;"x",$B$133:$CW$133,"="&amp;"Y"),0)</f>
        <v>0</v>
      </c>
      <c r="G225">
        <f ca="1">IFERROR(SUMIFS(INDEX($B$135:$CW$186,MATCH(G$205,$A$135:$A$186,0),1):INDEX($B$135:$CW$186,MATCH(G$205,$A$135:$A$186,0),100),$B190:$CW190,"="&amp;"x",$B$133:$CW$133,"="&amp;"Y"),0)</f>
        <v>0</v>
      </c>
      <c r="H225">
        <f ca="1">IFERROR(SUMIFS(INDEX($B$135:$CW$186,MATCH(H$205,$A$135:$A$186,0),1):INDEX($B$135:$CW$186,MATCH(H$205,$A$135:$A$186,0),100),$B190:$CW190,"="&amp;"x",$B$133:$CW$133,"="&amp;"Y"),0)</f>
        <v>0</v>
      </c>
      <c r="I225">
        <f ca="1">IFERROR(SUMIFS(INDEX($B$135:$CW$186,MATCH(I$205,$A$135:$A$186,0),1):INDEX($B$135:$CW$186,MATCH(I$205,$A$135:$A$186,0),100),$B190:$CW190,"="&amp;"x",$B$133:$CW$133,"="&amp;"Y"),0)</f>
        <v>0</v>
      </c>
      <c r="J225">
        <f ca="1">IFERROR(SUMIFS(INDEX($B$135:$CW$186,MATCH(J$205,$A$135:$A$186,0),1):INDEX($B$135:$CW$186,MATCH(J$205,$A$135:$A$186,0),100),$B190:$CW190,"="&amp;"x",$B$133:$CW$133,"="&amp;"Y"),0)</f>
        <v>0</v>
      </c>
      <c r="K225">
        <f ca="1">IFERROR(SUMIFS(INDEX($B$135:$CW$186,MATCH(K$205,$A$135:$A$186,0),1):INDEX($B$135:$CW$186,MATCH(K$205,$A$135:$A$186,0),100),$B190:$CW190,"="&amp;"x",$B$133:$CW$133,"="&amp;"Y"),0)</f>
        <v>0</v>
      </c>
      <c r="L225">
        <f ca="1">IFERROR(SUMIFS(INDEX($B$135:$CW$186,MATCH(L$205,$A$135:$A$186,0),1):INDEX($B$135:$CW$186,MATCH(L$205,$A$135:$A$186,0),100),$B190:$CW190,"="&amp;"x",$B$133:$CW$133,"="&amp;"Y"),0)</f>
        <v>0</v>
      </c>
      <c r="M225">
        <f ca="1">IFERROR(SUMIFS(INDEX($B$135:$CW$186,MATCH(M$205,$A$135:$A$186,0),1):INDEX($B$135:$CW$186,MATCH(M$205,$A$135:$A$186,0),100),$B190:$CW190,"="&amp;"x",$B$133:$CW$133,"="&amp;"Y"),0)</f>
        <v>0</v>
      </c>
      <c r="N225">
        <f ca="1">IFERROR(SUMIFS(INDEX($B$135:$CW$186,MATCH(N$205,$A$135:$A$186,0),1):INDEX($B$135:$CW$186,MATCH(N$205,$A$135:$A$186,0),100),$B190:$CW190,"="&amp;"x",$B$133:$CW$133,"="&amp;"Y"),0)</f>
        <v>0</v>
      </c>
      <c r="O225">
        <f ca="1">IFERROR(SUMIFS(INDEX($B$135:$CW$186,MATCH(O$205,$A$135:$A$186,0),1):INDEX($B$135:$CW$186,MATCH(O$205,$A$135:$A$186,0),100),$B190:$CW190,"="&amp;"x",$B$133:$CW$133,"="&amp;"Y"),0)</f>
        <v>0</v>
      </c>
      <c r="P225">
        <f ca="1">IFERROR(SUMIFS(INDEX($B$135:$CW$186,MATCH(P$205,$A$135:$A$186,0),1):INDEX($B$135:$CW$186,MATCH(P$205,$A$135:$A$186,0),100),$B190:$CW190,"="&amp;"x",$B$133:$CW$133,"="&amp;"Y"),0)</f>
        <v>0</v>
      </c>
      <c r="Q225">
        <f ca="1">IFERROR(SUMIFS(INDEX($B$135:$CW$186,MATCH(Q$205,$A$135:$A$186,0),1):INDEX($B$135:$CW$186,MATCH(Q$205,$A$135:$A$186,0),100),$B190:$CW190,"="&amp;"x",$B$133:$CW$133,"="&amp;"Y"),0)</f>
        <v>0</v>
      </c>
      <c r="R225">
        <f ca="1">IFERROR(SUMIFS(INDEX($B$135:$CW$186,MATCH(R$205,$A$135:$A$186,0),1):INDEX($B$135:$CW$186,MATCH(R$205,$A$135:$A$186,0),100),$B190:$CW190,"="&amp;"x",$B$133:$CW$133,"="&amp;"Y"),0)</f>
        <v>0</v>
      </c>
      <c r="S225">
        <f ca="1">IFERROR(SUMIFS(INDEX($B$135:$CW$186,MATCH(S$205,$A$135:$A$186,0),1):INDEX($B$135:$CW$186,MATCH(S$205,$A$135:$A$186,0),100),$B190:$CW190,"="&amp;"x",$B$133:$CW$133,"="&amp;"Y"),0)</f>
        <v>0</v>
      </c>
      <c r="T225">
        <f ca="1">IFERROR(SUMIFS(INDEX($B$135:$CW$186,MATCH(T$205,$A$135:$A$186,0),1):INDEX($B$135:$CW$186,MATCH(T$205,$A$135:$A$186,0),100),$B190:$CW190,"="&amp;"x",$B$133:$CW$133,"="&amp;"Y"),0)</f>
        <v>0</v>
      </c>
      <c r="U225">
        <f ca="1">IFERROR(SUMIFS(INDEX($B$135:$CW$186,MATCH(U$205,$A$135:$A$186,0),1):INDEX($B$135:$CW$186,MATCH(U$205,$A$135:$A$186,0),100),$B190:$CW190,"="&amp;"x",$B$133:$CW$133,"="&amp;"Y"),0)</f>
        <v>0</v>
      </c>
      <c r="V225">
        <f ca="1">IFERROR(SUMIFS(INDEX($B$135:$CW$186,MATCH(V$205,$A$135:$A$186,0),1):INDEX($B$135:$CW$186,MATCH(V$205,$A$135:$A$186,0),100),$B190:$CW190,"="&amp;"x",$B$133:$CW$133,"="&amp;"Y"),0)</f>
        <v>0</v>
      </c>
      <c r="W225">
        <f ca="1">IFERROR(SUMIFS(INDEX($B$135:$CW$186,MATCH(W$205,$A$135:$A$186,0),1):INDEX($B$135:$CW$186,MATCH(W$205,$A$135:$A$186,0),100),$B190:$CW190,"="&amp;"x",$B$133:$CW$133,"="&amp;"Y"),0)</f>
        <v>0</v>
      </c>
      <c r="X225">
        <f ca="1">IFERROR(SUMIFS(INDEX($B$135:$CW$186,MATCH(X$205,$A$135:$A$186,0),1):INDEX($B$135:$CW$186,MATCH(X$205,$A$135:$A$186,0),100),$B190:$CW190,"="&amp;"x",$B$133:$CW$133,"="&amp;"Y"),0)</f>
        <v>0</v>
      </c>
      <c r="Y225">
        <f ca="1">IFERROR(SUMIFS(INDEX($B$135:$CW$186,MATCH(Y$205,$A$135:$A$186,0),1):INDEX($B$135:$CW$186,MATCH(Y$205,$A$135:$A$186,0),100),$B190:$CW190,"="&amp;"x",$B$133:$CW$133,"="&amp;"Y"),0)</f>
        <v>0</v>
      </c>
      <c r="Z225">
        <f ca="1">IFERROR(SUMIFS(INDEX($B$135:$CW$186,MATCH(Z$205,$A$135:$A$186,0),1):INDEX($B$135:$CW$186,MATCH(Z$205,$A$135:$A$186,0),100),$B190:$CW190,"="&amp;"x",$B$133:$CW$133,"="&amp;"Y"),0)</f>
        <v>0</v>
      </c>
      <c r="AA225">
        <f ca="1">IFERROR(SUMIFS(INDEX($B$135:$CW$186,MATCH(AA$205,$A$135:$A$186,0),1):INDEX($B$135:$CW$186,MATCH(AA$205,$A$135:$A$186,0),100),$B190:$CW190,"="&amp;"x",$B$133:$CW$133,"="&amp;"Y"),0)</f>
        <v>0</v>
      </c>
      <c r="AB225">
        <f ca="1">IFERROR(SUMIFS(INDEX($B$135:$CW$186,MATCH(AB$205,$A$135:$A$186,0),1):INDEX($B$135:$CW$186,MATCH(AB$205,$A$135:$A$186,0),100),$B190:$CW190,"="&amp;"x",$B$133:$CW$133,"="&amp;"Y"),0)</f>
        <v>0</v>
      </c>
      <c r="AC225">
        <f ca="1">IFERROR(SUMIFS(INDEX($B$135:$CW$186,MATCH(AC$205,$A$135:$A$186,0),1):INDEX($B$135:$CW$186,MATCH(AC$205,$A$135:$A$186,0),100),$B190:$CW190,"="&amp;"x",$B$133:$CW$133,"="&amp;"Y"),0)</f>
        <v>0</v>
      </c>
      <c r="AD225">
        <f ca="1">IFERROR(SUMIFS(INDEX($B$135:$CW$186,MATCH(AD$205,$A$135:$A$186,0),1):INDEX($B$135:$CW$186,MATCH(AD$205,$A$135:$A$186,0),100),$B190:$CW190,"="&amp;"x",$B$133:$CW$133,"="&amp;"Y"),0)</f>
        <v>0</v>
      </c>
      <c r="AE225">
        <f ca="1">IFERROR(SUMIFS(INDEX($B$135:$CW$186,MATCH(AE$205,$A$135:$A$186,0),1):INDEX($B$135:$CW$186,MATCH(AE$205,$A$135:$A$186,0),100),$B190:$CW190,"="&amp;"x",$B$133:$CW$133,"="&amp;"Y"),0)</f>
        <v>0</v>
      </c>
      <c r="AF225">
        <f ca="1">IFERROR(SUMIFS(INDEX($B$135:$CW$186,MATCH(AF$205,$A$135:$A$186,0),1):INDEX($B$135:$CW$186,MATCH(AF$205,$A$135:$A$186,0),100),$B190:$CW190,"="&amp;"x",$B$133:$CW$133,"="&amp;"Y"),0)</f>
        <v>0</v>
      </c>
      <c r="AG225">
        <f ca="1">IFERROR(SUMIFS(INDEX($B$135:$CW$186,MATCH(AG$205,$A$135:$A$186,0),1):INDEX($B$135:$CW$186,MATCH(AG$205,$A$135:$A$186,0),100),$B190:$CW190,"="&amp;"x",$B$133:$CW$133,"="&amp;"Y"),0)</f>
        <v>0</v>
      </c>
      <c r="AH225">
        <f ca="1">IFERROR(SUMIFS(INDEX($B$135:$CW$186,MATCH(AH$205,$A$135:$A$186,0),1):INDEX($B$135:$CW$186,MATCH(AH$205,$A$135:$A$186,0),100),$B190:$CW190,"="&amp;"x",$B$133:$CW$133,"="&amp;"Y"),0)</f>
        <v>0</v>
      </c>
      <c r="AI225">
        <f ca="1">IFERROR(SUMIFS(INDEX($B$135:$CW$186,MATCH(AI$205,$A$135:$A$186,0),1):INDEX($B$135:$CW$186,MATCH(AI$205,$A$135:$A$186,0),100),$B190:$CW190,"="&amp;"x",$B$133:$CW$133,"="&amp;"Y"),0)</f>
        <v>0</v>
      </c>
      <c r="AJ225">
        <f ca="1">IFERROR(SUMIFS(INDEX($B$135:$CW$186,MATCH(AJ$205,$A$135:$A$186,0),1):INDEX($B$135:$CW$186,MATCH(AJ$205,$A$135:$A$186,0),100),$B190:$CW190,"="&amp;"x",$B$133:$CW$133,"="&amp;"Y"),0)</f>
        <v>0</v>
      </c>
      <c r="AK225">
        <f ca="1">IFERROR(SUMIFS(INDEX($B$135:$CW$186,MATCH(AK$205,$A$135:$A$186,0),1):INDEX($B$135:$CW$186,MATCH(AK$205,$A$135:$A$186,0),100),$B190:$CW190,"="&amp;"x",$B$133:$CW$133,"="&amp;"Y"),0)</f>
        <v>0</v>
      </c>
      <c r="AL225">
        <f ca="1">IFERROR(SUMIFS(INDEX($B$135:$CW$186,MATCH(AL$205,$A$135:$A$186,0),1):INDEX($B$135:$CW$186,MATCH(AL$205,$A$135:$A$186,0),100),$B190:$CW190,"="&amp;"x",$B$133:$CW$133,"="&amp;"Y"),0)</f>
        <v>0</v>
      </c>
      <c r="AM225">
        <f ca="1">IFERROR(SUMIFS(INDEX($B$135:$CW$186,MATCH(AM$205,$A$135:$A$186,0),1):INDEX($B$135:$CW$186,MATCH(AM$205,$A$135:$A$186,0),100),$B190:$CW190,"="&amp;"x",$B$133:$CW$133,"="&amp;"Y"),0)</f>
        <v>0</v>
      </c>
      <c r="AN225">
        <f ca="1">IFERROR(SUMIFS(INDEX($B$135:$CW$186,MATCH(AN$205,$A$135:$A$186,0),1):INDEX($B$135:$CW$186,MATCH(AN$205,$A$135:$A$186,0),100),$B190:$CW190,"="&amp;"x",$B$133:$CW$133,"="&amp;"Y"),0)</f>
        <v>0</v>
      </c>
      <c r="AO225">
        <f ca="1">IFERROR(SUMIFS(INDEX($B$135:$CW$186,MATCH(AO$205,$A$135:$A$186,0),1):INDEX($B$135:$CW$186,MATCH(AO$205,$A$135:$A$186,0),100),$B190:$CW190,"="&amp;"x",$B$133:$CW$133,"="&amp;"Y"),0)</f>
        <v>0</v>
      </c>
      <c r="AP225">
        <f ca="1">IFERROR(SUMIFS(INDEX($B$135:$CW$186,MATCH(AP$205,$A$135:$A$186,0),1):INDEX($B$135:$CW$186,MATCH(AP$205,$A$135:$A$186,0),100),$B190:$CW190,"="&amp;"x",$B$133:$CW$133,"="&amp;"Y"),0)</f>
        <v>0</v>
      </c>
      <c r="AQ225">
        <f ca="1">IFERROR(SUMIFS(INDEX($B$135:$CW$186,MATCH(AQ$205,$A$135:$A$186,0),1):INDEX($B$135:$CW$186,MATCH(AQ$205,$A$135:$A$186,0),100),$B190:$CW190,"="&amp;"x",$B$133:$CW$133,"="&amp;"Y"),0)</f>
        <v>0</v>
      </c>
      <c r="AR225">
        <f ca="1">IFERROR(SUMIFS(INDEX($B$135:$CW$186,MATCH(AR$205,$A$135:$A$186,0),1):INDEX($B$135:$CW$186,MATCH(AR$205,$A$135:$A$186,0),100),$B190:$CW190,"="&amp;"x",$B$133:$CW$133,"="&amp;"Y"),0)</f>
        <v>0</v>
      </c>
      <c r="AS225">
        <f ca="1">IFERROR(SUMIFS(INDEX($B$135:$CW$186,MATCH(AS$205,$A$135:$A$186,0),1):INDEX($B$135:$CW$186,MATCH(AS$205,$A$135:$A$186,0),100),$B190:$CW190,"="&amp;"x",$B$133:$CW$133,"="&amp;"Y"),0)</f>
        <v>0</v>
      </c>
      <c r="AT225">
        <f ca="1">IFERROR(SUMIFS(INDEX($B$135:$CW$186,MATCH(AT$205,$A$135:$A$186,0),1):INDEX($B$135:$CW$186,MATCH(AT$205,$A$135:$A$186,0),100),$B190:$CW190,"="&amp;"x",$B$133:$CW$133,"="&amp;"Y"),0)</f>
        <v>0</v>
      </c>
      <c r="AU225">
        <f ca="1">IFERROR(SUMIFS(INDEX($B$135:$CW$186,MATCH(AU$205,$A$135:$A$186,0),1):INDEX($B$135:$CW$186,MATCH(AU$205,$A$135:$A$186,0),100),$B190:$CW190,"="&amp;"x",$B$133:$CW$133,"="&amp;"Y"),0)</f>
        <v>0</v>
      </c>
      <c r="AV225">
        <f ca="1">IFERROR(SUMIFS(INDEX($B$135:$CW$186,MATCH(AV$205,$A$135:$A$186,0),1):INDEX($B$135:$CW$186,MATCH(AV$205,$A$135:$A$186,0),100),$B190:$CW190,"="&amp;"x",$B$133:$CW$133,"="&amp;"Y"),0)</f>
        <v>0</v>
      </c>
      <c r="AW225">
        <f ca="1">IFERROR(SUMIFS(INDEX($B$135:$CW$186,MATCH(AW$205,$A$135:$A$186,0),1):INDEX($B$135:$CW$186,MATCH(AW$205,$A$135:$A$186,0),100),$B190:$CW190,"="&amp;"x",$B$133:$CW$133,"="&amp;"Y"),0)</f>
        <v>0</v>
      </c>
      <c r="AX225">
        <f ca="1">IFERROR(SUMIFS(INDEX($B$135:$CW$186,MATCH(AX$205,$A$135:$A$186,0),1):INDEX($B$135:$CW$186,MATCH(AX$205,$A$135:$A$186,0),100),$B190:$CW190,"="&amp;"x",$B$133:$CW$133,"="&amp;"Y"),0)</f>
        <v>0</v>
      </c>
      <c r="AY225">
        <f ca="1">IFERROR(SUMIFS(INDEX($B$135:$CW$186,MATCH(AY$205,$A$135:$A$186,0),1):INDEX($B$135:$CW$186,MATCH(AY$205,$A$135:$A$186,0),100),$B190:$CW190,"="&amp;"x",$B$133:$CW$133,"="&amp;"Y"),0)</f>
        <v>0</v>
      </c>
      <c r="AZ225">
        <f ca="1">IFERROR(SUMIFS(INDEX($B$135:$CW$186,MATCH(AZ$205,$A$135:$A$186,0),1):INDEX($B$135:$CW$186,MATCH(AZ$205,$A$135:$A$186,0),100),$B190:$CW190,"="&amp;"x",$B$133:$CW$133,"="&amp;"Y"),0)</f>
        <v>0</v>
      </c>
      <c r="BA225">
        <f ca="1">IFERROR(SUMIFS(INDEX($B$135:$CW$186,MATCH(BA$205,$A$135:$A$186,0),1):INDEX($B$135:$CW$186,MATCH(BA$205,$A$135:$A$186,0),100),$B190:$CW190,"="&amp;"x",$B$133:$CW$133,"="&amp;"Y"),0)</f>
        <v>0</v>
      </c>
      <c r="BC225">
        <f t="shared" ref="BC225:BC239" ca="1" si="42">AVERAGE(B225:BA225)</f>
        <v>0</v>
      </c>
    </row>
    <row r="226" spans="1:55" x14ac:dyDescent="0.35">
      <c r="A226" s="2" t="str" cm="1">
        <f t="array" ref="A226">INDEX('Data Validation (Hide)'!$B$2:$B$16,ROW(A3),1)</f>
        <v>Caseload 3</v>
      </c>
      <c r="B226">
        <f ca="1">IFERROR(SUMIFS(INDEX($B$135:$CW$186,MATCH(B$205,$A$135:$A$186,0),1):INDEX($B$135:$CW$186,MATCH(B$205,$A$135:$A$186,0),100),$B191:$CW191,"="&amp;"x",$B$133:$CW$133,"="&amp;"Y"),0)</f>
        <v>0</v>
      </c>
      <c r="C226">
        <f ca="1">IFERROR(SUMIFS(INDEX($B$135:$CW$186,MATCH(C$205,$A$135:$A$186,0),1):INDEX($B$135:$CW$186,MATCH(C$205,$A$135:$A$186,0),100),$B191:$CW191,"="&amp;"x",$B$133:$CW$133,"="&amp;"Y"),0)</f>
        <v>0</v>
      </c>
      <c r="D226">
        <f ca="1">IFERROR(SUMIFS(INDEX($B$135:$CW$186,MATCH(D$205,$A$135:$A$186,0),1):INDEX($B$135:$CW$186,MATCH(D$205,$A$135:$A$186,0),100),$B191:$CW191,"="&amp;"x",$B$133:$CW$133,"="&amp;"Y"),0)</f>
        <v>0</v>
      </c>
      <c r="E226">
        <f ca="1">IFERROR(SUMIFS(INDEX($B$135:$CW$186,MATCH(E$205,$A$135:$A$186,0),1):INDEX($B$135:$CW$186,MATCH(E$205,$A$135:$A$186,0),100),$B191:$CW191,"="&amp;"x",$B$133:$CW$133,"="&amp;"Y"),0)</f>
        <v>0</v>
      </c>
      <c r="F226">
        <f ca="1">IFERROR(SUMIFS(INDEX($B$135:$CW$186,MATCH(F$205,$A$135:$A$186,0),1):INDEX($B$135:$CW$186,MATCH(F$205,$A$135:$A$186,0),100),$B191:$CW191,"="&amp;"x",$B$133:$CW$133,"="&amp;"Y"),0)</f>
        <v>0</v>
      </c>
      <c r="G226">
        <f ca="1">IFERROR(SUMIFS(INDEX($B$135:$CW$186,MATCH(G$205,$A$135:$A$186,0),1):INDEX($B$135:$CW$186,MATCH(G$205,$A$135:$A$186,0),100),$B191:$CW191,"="&amp;"x",$B$133:$CW$133,"="&amp;"Y"),0)</f>
        <v>0</v>
      </c>
      <c r="H226">
        <f ca="1">IFERROR(SUMIFS(INDEX($B$135:$CW$186,MATCH(H$205,$A$135:$A$186,0),1):INDEX($B$135:$CW$186,MATCH(H$205,$A$135:$A$186,0),100),$B191:$CW191,"="&amp;"x",$B$133:$CW$133,"="&amp;"Y"),0)</f>
        <v>0</v>
      </c>
      <c r="I226">
        <f ca="1">IFERROR(SUMIFS(INDEX($B$135:$CW$186,MATCH(I$205,$A$135:$A$186,0),1):INDEX($B$135:$CW$186,MATCH(I$205,$A$135:$A$186,0),100),$B191:$CW191,"="&amp;"x",$B$133:$CW$133,"="&amp;"Y"),0)</f>
        <v>0</v>
      </c>
      <c r="J226">
        <f ca="1">IFERROR(SUMIFS(INDEX($B$135:$CW$186,MATCH(J$205,$A$135:$A$186,0),1):INDEX($B$135:$CW$186,MATCH(J$205,$A$135:$A$186,0),100),$B191:$CW191,"="&amp;"x",$B$133:$CW$133,"="&amp;"Y"),0)</f>
        <v>0</v>
      </c>
      <c r="K226">
        <f ca="1">IFERROR(SUMIFS(INDEX($B$135:$CW$186,MATCH(K$205,$A$135:$A$186,0),1):INDEX($B$135:$CW$186,MATCH(K$205,$A$135:$A$186,0),100),$B191:$CW191,"="&amp;"x",$B$133:$CW$133,"="&amp;"Y"),0)</f>
        <v>0</v>
      </c>
      <c r="L226">
        <f ca="1">IFERROR(SUMIFS(INDEX($B$135:$CW$186,MATCH(L$205,$A$135:$A$186,0),1):INDEX($B$135:$CW$186,MATCH(L$205,$A$135:$A$186,0),100),$B191:$CW191,"="&amp;"x",$B$133:$CW$133,"="&amp;"Y"),0)</f>
        <v>0</v>
      </c>
      <c r="M226">
        <f ca="1">IFERROR(SUMIFS(INDEX($B$135:$CW$186,MATCH(M$205,$A$135:$A$186,0),1):INDEX($B$135:$CW$186,MATCH(M$205,$A$135:$A$186,0),100),$B191:$CW191,"="&amp;"x",$B$133:$CW$133,"="&amp;"Y"),0)</f>
        <v>0</v>
      </c>
      <c r="N226">
        <f ca="1">IFERROR(SUMIFS(INDEX($B$135:$CW$186,MATCH(N$205,$A$135:$A$186,0),1):INDEX($B$135:$CW$186,MATCH(N$205,$A$135:$A$186,0),100),$B191:$CW191,"="&amp;"x",$B$133:$CW$133,"="&amp;"Y"),0)</f>
        <v>0</v>
      </c>
      <c r="O226">
        <f ca="1">IFERROR(SUMIFS(INDEX($B$135:$CW$186,MATCH(O$205,$A$135:$A$186,0),1):INDEX($B$135:$CW$186,MATCH(O$205,$A$135:$A$186,0),100),$B191:$CW191,"="&amp;"x",$B$133:$CW$133,"="&amp;"Y"),0)</f>
        <v>0</v>
      </c>
      <c r="P226">
        <f ca="1">IFERROR(SUMIFS(INDEX($B$135:$CW$186,MATCH(P$205,$A$135:$A$186,0),1):INDEX($B$135:$CW$186,MATCH(P$205,$A$135:$A$186,0),100),$B191:$CW191,"="&amp;"x",$B$133:$CW$133,"="&amp;"Y"),0)</f>
        <v>0</v>
      </c>
      <c r="Q226">
        <f ca="1">IFERROR(SUMIFS(INDEX($B$135:$CW$186,MATCH(Q$205,$A$135:$A$186,0),1):INDEX($B$135:$CW$186,MATCH(Q$205,$A$135:$A$186,0),100),$B191:$CW191,"="&amp;"x",$B$133:$CW$133,"="&amp;"Y"),0)</f>
        <v>0</v>
      </c>
      <c r="R226">
        <f ca="1">IFERROR(SUMIFS(INDEX($B$135:$CW$186,MATCH(R$205,$A$135:$A$186,0),1):INDEX($B$135:$CW$186,MATCH(R$205,$A$135:$A$186,0),100),$B191:$CW191,"="&amp;"x",$B$133:$CW$133,"="&amp;"Y"),0)</f>
        <v>0</v>
      </c>
      <c r="S226">
        <f ca="1">IFERROR(SUMIFS(INDEX($B$135:$CW$186,MATCH(S$205,$A$135:$A$186,0),1):INDEX($B$135:$CW$186,MATCH(S$205,$A$135:$A$186,0),100),$B191:$CW191,"="&amp;"x",$B$133:$CW$133,"="&amp;"Y"),0)</f>
        <v>0</v>
      </c>
      <c r="T226">
        <f ca="1">IFERROR(SUMIFS(INDEX($B$135:$CW$186,MATCH(T$205,$A$135:$A$186,0),1):INDEX($B$135:$CW$186,MATCH(T$205,$A$135:$A$186,0),100),$B191:$CW191,"="&amp;"x",$B$133:$CW$133,"="&amp;"Y"),0)</f>
        <v>0</v>
      </c>
      <c r="U226">
        <f ca="1">IFERROR(SUMIFS(INDEX($B$135:$CW$186,MATCH(U$205,$A$135:$A$186,0),1):INDEX($B$135:$CW$186,MATCH(U$205,$A$135:$A$186,0),100),$B191:$CW191,"="&amp;"x",$B$133:$CW$133,"="&amp;"Y"),0)</f>
        <v>0</v>
      </c>
      <c r="V226">
        <f ca="1">IFERROR(SUMIFS(INDEX($B$135:$CW$186,MATCH(V$205,$A$135:$A$186,0),1):INDEX($B$135:$CW$186,MATCH(V$205,$A$135:$A$186,0),100),$B191:$CW191,"="&amp;"x",$B$133:$CW$133,"="&amp;"Y"),0)</f>
        <v>0</v>
      </c>
      <c r="W226">
        <f ca="1">IFERROR(SUMIFS(INDEX($B$135:$CW$186,MATCH(W$205,$A$135:$A$186,0),1):INDEX($B$135:$CW$186,MATCH(W$205,$A$135:$A$186,0),100),$B191:$CW191,"="&amp;"x",$B$133:$CW$133,"="&amp;"Y"),0)</f>
        <v>0</v>
      </c>
      <c r="X226">
        <f ca="1">IFERROR(SUMIFS(INDEX($B$135:$CW$186,MATCH(X$205,$A$135:$A$186,0),1):INDEX($B$135:$CW$186,MATCH(X$205,$A$135:$A$186,0),100),$B191:$CW191,"="&amp;"x",$B$133:$CW$133,"="&amp;"Y"),0)</f>
        <v>0</v>
      </c>
      <c r="Y226">
        <f ca="1">IFERROR(SUMIFS(INDEX($B$135:$CW$186,MATCH(Y$205,$A$135:$A$186,0),1):INDEX($B$135:$CW$186,MATCH(Y$205,$A$135:$A$186,0),100),$B191:$CW191,"="&amp;"x",$B$133:$CW$133,"="&amp;"Y"),0)</f>
        <v>0</v>
      </c>
      <c r="Z226">
        <f ca="1">IFERROR(SUMIFS(INDEX($B$135:$CW$186,MATCH(Z$205,$A$135:$A$186,0),1):INDEX($B$135:$CW$186,MATCH(Z$205,$A$135:$A$186,0),100),$B191:$CW191,"="&amp;"x",$B$133:$CW$133,"="&amp;"Y"),0)</f>
        <v>0</v>
      </c>
      <c r="AA226">
        <f ca="1">IFERROR(SUMIFS(INDEX($B$135:$CW$186,MATCH(AA$205,$A$135:$A$186,0),1):INDEX($B$135:$CW$186,MATCH(AA$205,$A$135:$A$186,0),100),$B191:$CW191,"="&amp;"x",$B$133:$CW$133,"="&amp;"Y"),0)</f>
        <v>0</v>
      </c>
      <c r="AB226">
        <f ca="1">IFERROR(SUMIFS(INDEX($B$135:$CW$186,MATCH(AB$205,$A$135:$A$186,0),1):INDEX($B$135:$CW$186,MATCH(AB$205,$A$135:$A$186,0),100),$B191:$CW191,"="&amp;"x",$B$133:$CW$133,"="&amp;"Y"),0)</f>
        <v>0</v>
      </c>
      <c r="AC226">
        <f ca="1">IFERROR(SUMIFS(INDEX($B$135:$CW$186,MATCH(AC$205,$A$135:$A$186,0),1):INDEX($B$135:$CW$186,MATCH(AC$205,$A$135:$A$186,0),100),$B191:$CW191,"="&amp;"x",$B$133:$CW$133,"="&amp;"Y"),0)</f>
        <v>0</v>
      </c>
      <c r="AD226">
        <f ca="1">IFERROR(SUMIFS(INDEX($B$135:$CW$186,MATCH(AD$205,$A$135:$A$186,0),1):INDEX($B$135:$CW$186,MATCH(AD$205,$A$135:$A$186,0),100),$B191:$CW191,"="&amp;"x",$B$133:$CW$133,"="&amp;"Y"),0)</f>
        <v>0</v>
      </c>
      <c r="AE226">
        <f ca="1">IFERROR(SUMIFS(INDEX($B$135:$CW$186,MATCH(AE$205,$A$135:$A$186,0),1):INDEX($B$135:$CW$186,MATCH(AE$205,$A$135:$A$186,0),100),$B191:$CW191,"="&amp;"x",$B$133:$CW$133,"="&amp;"Y"),0)</f>
        <v>0</v>
      </c>
      <c r="AF226">
        <f ca="1">IFERROR(SUMIFS(INDEX($B$135:$CW$186,MATCH(AF$205,$A$135:$A$186,0),1):INDEX($B$135:$CW$186,MATCH(AF$205,$A$135:$A$186,0),100),$B191:$CW191,"="&amp;"x",$B$133:$CW$133,"="&amp;"Y"),0)</f>
        <v>0</v>
      </c>
      <c r="AG226">
        <f ca="1">IFERROR(SUMIFS(INDEX($B$135:$CW$186,MATCH(AG$205,$A$135:$A$186,0),1):INDEX($B$135:$CW$186,MATCH(AG$205,$A$135:$A$186,0),100),$B191:$CW191,"="&amp;"x",$B$133:$CW$133,"="&amp;"Y"),0)</f>
        <v>0</v>
      </c>
      <c r="AH226">
        <f ca="1">IFERROR(SUMIFS(INDEX($B$135:$CW$186,MATCH(AH$205,$A$135:$A$186,0),1):INDEX($B$135:$CW$186,MATCH(AH$205,$A$135:$A$186,0),100),$B191:$CW191,"="&amp;"x",$B$133:$CW$133,"="&amp;"Y"),0)</f>
        <v>0</v>
      </c>
      <c r="AI226">
        <f ca="1">IFERROR(SUMIFS(INDEX($B$135:$CW$186,MATCH(AI$205,$A$135:$A$186,0),1):INDEX($B$135:$CW$186,MATCH(AI$205,$A$135:$A$186,0),100),$B191:$CW191,"="&amp;"x",$B$133:$CW$133,"="&amp;"Y"),0)</f>
        <v>0</v>
      </c>
      <c r="AJ226">
        <f ca="1">IFERROR(SUMIFS(INDEX($B$135:$CW$186,MATCH(AJ$205,$A$135:$A$186,0),1):INDEX($B$135:$CW$186,MATCH(AJ$205,$A$135:$A$186,0),100),$B191:$CW191,"="&amp;"x",$B$133:$CW$133,"="&amp;"Y"),0)</f>
        <v>0</v>
      </c>
      <c r="AK226">
        <f ca="1">IFERROR(SUMIFS(INDEX($B$135:$CW$186,MATCH(AK$205,$A$135:$A$186,0),1):INDEX($B$135:$CW$186,MATCH(AK$205,$A$135:$A$186,0),100),$B191:$CW191,"="&amp;"x",$B$133:$CW$133,"="&amp;"Y"),0)</f>
        <v>0</v>
      </c>
      <c r="AL226">
        <f ca="1">IFERROR(SUMIFS(INDEX($B$135:$CW$186,MATCH(AL$205,$A$135:$A$186,0),1):INDEX($B$135:$CW$186,MATCH(AL$205,$A$135:$A$186,0),100),$B191:$CW191,"="&amp;"x",$B$133:$CW$133,"="&amp;"Y"),0)</f>
        <v>0</v>
      </c>
      <c r="AM226">
        <f ca="1">IFERROR(SUMIFS(INDEX($B$135:$CW$186,MATCH(AM$205,$A$135:$A$186,0),1):INDEX($B$135:$CW$186,MATCH(AM$205,$A$135:$A$186,0),100),$B191:$CW191,"="&amp;"x",$B$133:$CW$133,"="&amp;"Y"),0)</f>
        <v>0</v>
      </c>
      <c r="AN226">
        <f ca="1">IFERROR(SUMIFS(INDEX($B$135:$CW$186,MATCH(AN$205,$A$135:$A$186,0),1):INDEX($B$135:$CW$186,MATCH(AN$205,$A$135:$A$186,0),100),$B191:$CW191,"="&amp;"x",$B$133:$CW$133,"="&amp;"Y"),0)</f>
        <v>0</v>
      </c>
      <c r="AO226">
        <f ca="1">IFERROR(SUMIFS(INDEX($B$135:$CW$186,MATCH(AO$205,$A$135:$A$186,0),1):INDEX($B$135:$CW$186,MATCH(AO$205,$A$135:$A$186,0),100),$B191:$CW191,"="&amp;"x",$B$133:$CW$133,"="&amp;"Y"),0)</f>
        <v>0</v>
      </c>
      <c r="AP226">
        <f ca="1">IFERROR(SUMIFS(INDEX($B$135:$CW$186,MATCH(AP$205,$A$135:$A$186,0),1):INDEX($B$135:$CW$186,MATCH(AP$205,$A$135:$A$186,0),100),$B191:$CW191,"="&amp;"x",$B$133:$CW$133,"="&amp;"Y"),0)</f>
        <v>0</v>
      </c>
      <c r="AQ226">
        <f ca="1">IFERROR(SUMIFS(INDEX($B$135:$CW$186,MATCH(AQ$205,$A$135:$A$186,0),1):INDEX($B$135:$CW$186,MATCH(AQ$205,$A$135:$A$186,0),100),$B191:$CW191,"="&amp;"x",$B$133:$CW$133,"="&amp;"Y"),0)</f>
        <v>0</v>
      </c>
      <c r="AR226">
        <f ca="1">IFERROR(SUMIFS(INDEX($B$135:$CW$186,MATCH(AR$205,$A$135:$A$186,0),1):INDEX($B$135:$CW$186,MATCH(AR$205,$A$135:$A$186,0),100),$B191:$CW191,"="&amp;"x",$B$133:$CW$133,"="&amp;"Y"),0)</f>
        <v>0</v>
      </c>
      <c r="AS226">
        <f ca="1">IFERROR(SUMIFS(INDEX($B$135:$CW$186,MATCH(AS$205,$A$135:$A$186,0),1):INDEX($B$135:$CW$186,MATCH(AS$205,$A$135:$A$186,0),100),$B191:$CW191,"="&amp;"x",$B$133:$CW$133,"="&amp;"Y"),0)</f>
        <v>0</v>
      </c>
      <c r="AT226">
        <f ca="1">IFERROR(SUMIFS(INDEX($B$135:$CW$186,MATCH(AT$205,$A$135:$A$186,0),1):INDEX($B$135:$CW$186,MATCH(AT$205,$A$135:$A$186,0),100),$B191:$CW191,"="&amp;"x",$B$133:$CW$133,"="&amp;"Y"),0)</f>
        <v>0</v>
      </c>
      <c r="AU226">
        <f ca="1">IFERROR(SUMIFS(INDEX($B$135:$CW$186,MATCH(AU$205,$A$135:$A$186,0),1):INDEX($B$135:$CW$186,MATCH(AU$205,$A$135:$A$186,0),100),$B191:$CW191,"="&amp;"x",$B$133:$CW$133,"="&amp;"Y"),0)</f>
        <v>0</v>
      </c>
      <c r="AV226">
        <f ca="1">IFERROR(SUMIFS(INDEX($B$135:$CW$186,MATCH(AV$205,$A$135:$A$186,0),1):INDEX($B$135:$CW$186,MATCH(AV$205,$A$135:$A$186,0),100),$B191:$CW191,"="&amp;"x",$B$133:$CW$133,"="&amp;"Y"),0)</f>
        <v>0</v>
      </c>
      <c r="AW226">
        <f ca="1">IFERROR(SUMIFS(INDEX($B$135:$CW$186,MATCH(AW$205,$A$135:$A$186,0),1):INDEX($B$135:$CW$186,MATCH(AW$205,$A$135:$A$186,0),100),$B191:$CW191,"="&amp;"x",$B$133:$CW$133,"="&amp;"Y"),0)</f>
        <v>0</v>
      </c>
      <c r="AX226">
        <f ca="1">IFERROR(SUMIFS(INDEX($B$135:$CW$186,MATCH(AX$205,$A$135:$A$186,0),1):INDEX($B$135:$CW$186,MATCH(AX$205,$A$135:$A$186,0),100),$B191:$CW191,"="&amp;"x",$B$133:$CW$133,"="&amp;"Y"),0)</f>
        <v>0</v>
      </c>
      <c r="AY226">
        <f ca="1">IFERROR(SUMIFS(INDEX($B$135:$CW$186,MATCH(AY$205,$A$135:$A$186,0),1):INDEX($B$135:$CW$186,MATCH(AY$205,$A$135:$A$186,0),100),$B191:$CW191,"="&amp;"x",$B$133:$CW$133,"="&amp;"Y"),0)</f>
        <v>0</v>
      </c>
      <c r="AZ226">
        <f ca="1">IFERROR(SUMIFS(INDEX($B$135:$CW$186,MATCH(AZ$205,$A$135:$A$186,0),1):INDEX($B$135:$CW$186,MATCH(AZ$205,$A$135:$A$186,0),100),$B191:$CW191,"="&amp;"x",$B$133:$CW$133,"="&amp;"Y"),0)</f>
        <v>0</v>
      </c>
      <c r="BA226">
        <f ca="1">IFERROR(SUMIFS(INDEX($B$135:$CW$186,MATCH(BA$205,$A$135:$A$186,0),1):INDEX($B$135:$CW$186,MATCH(BA$205,$A$135:$A$186,0),100),$B191:$CW191,"="&amp;"x",$B$133:$CW$133,"="&amp;"Y"),0)</f>
        <v>0</v>
      </c>
      <c r="BC226">
        <f t="shared" ca="1" si="42"/>
        <v>0</v>
      </c>
    </row>
    <row r="227" spans="1:55" x14ac:dyDescent="0.35">
      <c r="A227" s="2" t="str" cm="1">
        <f t="array" ref="A227">INDEX('Data Validation (Hide)'!$B$2:$B$16,ROW(A4),1)</f>
        <v>Caseload 4</v>
      </c>
      <c r="B227">
        <f ca="1">IFERROR(SUMIFS(INDEX($B$135:$CW$186,MATCH(B$205,$A$135:$A$186,0),1):INDEX($B$135:$CW$186,MATCH(B$205,$A$135:$A$186,0),100),$B192:$CW192,"="&amp;"x",$B$133:$CW$133,"="&amp;"Y"),0)</f>
        <v>0</v>
      </c>
      <c r="C227">
        <f ca="1">IFERROR(SUMIFS(INDEX($B$135:$CW$186,MATCH(C$205,$A$135:$A$186,0),1):INDEX($B$135:$CW$186,MATCH(C$205,$A$135:$A$186,0),100),$B192:$CW192,"="&amp;"x",$B$133:$CW$133,"="&amp;"Y"),0)</f>
        <v>0</v>
      </c>
      <c r="D227">
        <f ca="1">IFERROR(SUMIFS(INDEX($B$135:$CW$186,MATCH(D$205,$A$135:$A$186,0),1):INDEX($B$135:$CW$186,MATCH(D$205,$A$135:$A$186,0),100),$B192:$CW192,"="&amp;"x",$B$133:$CW$133,"="&amp;"Y"),0)</f>
        <v>0</v>
      </c>
      <c r="E227">
        <f ca="1">IFERROR(SUMIFS(INDEX($B$135:$CW$186,MATCH(E$205,$A$135:$A$186,0),1):INDEX($B$135:$CW$186,MATCH(E$205,$A$135:$A$186,0),100),$B192:$CW192,"="&amp;"x",$B$133:$CW$133,"="&amp;"Y"),0)</f>
        <v>0</v>
      </c>
      <c r="F227">
        <f ca="1">IFERROR(SUMIFS(INDEX($B$135:$CW$186,MATCH(F$205,$A$135:$A$186,0),1):INDEX($B$135:$CW$186,MATCH(F$205,$A$135:$A$186,0),100),$B192:$CW192,"="&amp;"x",$B$133:$CW$133,"="&amp;"Y"),0)</f>
        <v>0</v>
      </c>
      <c r="G227">
        <f ca="1">IFERROR(SUMIFS(INDEX($B$135:$CW$186,MATCH(G$205,$A$135:$A$186,0),1):INDEX($B$135:$CW$186,MATCH(G$205,$A$135:$A$186,0),100),$B192:$CW192,"="&amp;"x",$B$133:$CW$133,"="&amp;"Y"),0)</f>
        <v>0</v>
      </c>
      <c r="H227">
        <f ca="1">IFERROR(SUMIFS(INDEX($B$135:$CW$186,MATCH(H$205,$A$135:$A$186,0),1):INDEX($B$135:$CW$186,MATCH(H$205,$A$135:$A$186,0),100),$B192:$CW192,"="&amp;"x",$B$133:$CW$133,"="&amp;"Y"),0)</f>
        <v>0</v>
      </c>
      <c r="I227">
        <f ca="1">IFERROR(SUMIFS(INDEX($B$135:$CW$186,MATCH(I$205,$A$135:$A$186,0),1):INDEX($B$135:$CW$186,MATCH(I$205,$A$135:$A$186,0),100),$B192:$CW192,"="&amp;"x",$B$133:$CW$133,"="&amp;"Y"),0)</f>
        <v>0</v>
      </c>
      <c r="J227">
        <f ca="1">IFERROR(SUMIFS(INDEX($B$135:$CW$186,MATCH(J$205,$A$135:$A$186,0),1):INDEX($B$135:$CW$186,MATCH(J$205,$A$135:$A$186,0),100),$B192:$CW192,"="&amp;"x",$B$133:$CW$133,"="&amp;"Y"),0)</f>
        <v>0</v>
      </c>
      <c r="K227">
        <f ca="1">IFERROR(SUMIFS(INDEX($B$135:$CW$186,MATCH(K$205,$A$135:$A$186,0),1):INDEX($B$135:$CW$186,MATCH(K$205,$A$135:$A$186,0),100),$B192:$CW192,"="&amp;"x",$B$133:$CW$133,"="&amp;"Y"),0)</f>
        <v>0</v>
      </c>
      <c r="L227">
        <f ca="1">IFERROR(SUMIFS(INDEX($B$135:$CW$186,MATCH(L$205,$A$135:$A$186,0),1):INDEX($B$135:$CW$186,MATCH(L$205,$A$135:$A$186,0),100),$B192:$CW192,"="&amp;"x",$B$133:$CW$133,"="&amp;"Y"),0)</f>
        <v>0</v>
      </c>
      <c r="M227">
        <f ca="1">IFERROR(SUMIFS(INDEX($B$135:$CW$186,MATCH(M$205,$A$135:$A$186,0),1):INDEX($B$135:$CW$186,MATCH(M$205,$A$135:$A$186,0),100),$B192:$CW192,"="&amp;"x",$B$133:$CW$133,"="&amp;"Y"),0)</f>
        <v>0</v>
      </c>
      <c r="N227">
        <f ca="1">IFERROR(SUMIFS(INDEX($B$135:$CW$186,MATCH(N$205,$A$135:$A$186,0),1):INDEX($B$135:$CW$186,MATCH(N$205,$A$135:$A$186,0),100),$B192:$CW192,"="&amp;"x",$B$133:$CW$133,"="&amp;"Y"),0)</f>
        <v>0</v>
      </c>
      <c r="O227">
        <f ca="1">IFERROR(SUMIFS(INDEX($B$135:$CW$186,MATCH(O$205,$A$135:$A$186,0),1):INDEX($B$135:$CW$186,MATCH(O$205,$A$135:$A$186,0),100),$B192:$CW192,"="&amp;"x",$B$133:$CW$133,"="&amp;"Y"),0)</f>
        <v>0</v>
      </c>
      <c r="P227">
        <f ca="1">IFERROR(SUMIFS(INDEX($B$135:$CW$186,MATCH(P$205,$A$135:$A$186,0),1):INDEX($B$135:$CW$186,MATCH(P$205,$A$135:$A$186,0),100),$B192:$CW192,"="&amp;"x",$B$133:$CW$133,"="&amp;"Y"),0)</f>
        <v>0</v>
      </c>
      <c r="Q227">
        <f ca="1">IFERROR(SUMIFS(INDEX($B$135:$CW$186,MATCH(Q$205,$A$135:$A$186,0),1):INDEX($B$135:$CW$186,MATCH(Q$205,$A$135:$A$186,0),100),$B192:$CW192,"="&amp;"x",$B$133:$CW$133,"="&amp;"Y"),0)</f>
        <v>0</v>
      </c>
      <c r="R227">
        <f ca="1">IFERROR(SUMIFS(INDEX($B$135:$CW$186,MATCH(R$205,$A$135:$A$186,0),1):INDEX($B$135:$CW$186,MATCH(R$205,$A$135:$A$186,0),100),$B192:$CW192,"="&amp;"x",$B$133:$CW$133,"="&amp;"Y"),0)</f>
        <v>0</v>
      </c>
      <c r="S227">
        <f ca="1">IFERROR(SUMIFS(INDEX($B$135:$CW$186,MATCH(S$205,$A$135:$A$186,0),1):INDEX($B$135:$CW$186,MATCH(S$205,$A$135:$A$186,0),100),$B192:$CW192,"="&amp;"x",$B$133:$CW$133,"="&amp;"Y"),0)</f>
        <v>0</v>
      </c>
      <c r="T227">
        <f ca="1">IFERROR(SUMIFS(INDEX($B$135:$CW$186,MATCH(T$205,$A$135:$A$186,0),1):INDEX($B$135:$CW$186,MATCH(T$205,$A$135:$A$186,0),100),$B192:$CW192,"="&amp;"x",$B$133:$CW$133,"="&amp;"Y"),0)</f>
        <v>0</v>
      </c>
      <c r="U227">
        <f ca="1">IFERROR(SUMIFS(INDEX($B$135:$CW$186,MATCH(U$205,$A$135:$A$186,0),1):INDEX($B$135:$CW$186,MATCH(U$205,$A$135:$A$186,0),100),$B192:$CW192,"="&amp;"x",$B$133:$CW$133,"="&amp;"Y"),0)</f>
        <v>0</v>
      </c>
      <c r="V227">
        <f ca="1">IFERROR(SUMIFS(INDEX($B$135:$CW$186,MATCH(V$205,$A$135:$A$186,0),1):INDEX($B$135:$CW$186,MATCH(V$205,$A$135:$A$186,0),100),$B192:$CW192,"="&amp;"x",$B$133:$CW$133,"="&amp;"Y"),0)</f>
        <v>0</v>
      </c>
      <c r="W227">
        <f ca="1">IFERROR(SUMIFS(INDEX($B$135:$CW$186,MATCH(W$205,$A$135:$A$186,0),1):INDEX($B$135:$CW$186,MATCH(W$205,$A$135:$A$186,0),100),$B192:$CW192,"="&amp;"x",$B$133:$CW$133,"="&amp;"Y"),0)</f>
        <v>0</v>
      </c>
      <c r="X227">
        <f ca="1">IFERROR(SUMIFS(INDEX($B$135:$CW$186,MATCH(X$205,$A$135:$A$186,0),1):INDEX($B$135:$CW$186,MATCH(X$205,$A$135:$A$186,0),100),$B192:$CW192,"="&amp;"x",$B$133:$CW$133,"="&amp;"Y"),0)</f>
        <v>0</v>
      </c>
      <c r="Y227">
        <f ca="1">IFERROR(SUMIFS(INDEX($B$135:$CW$186,MATCH(Y$205,$A$135:$A$186,0),1):INDEX($B$135:$CW$186,MATCH(Y$205,$A$135:$A$186,0),100),$B192:$CW192,"="&amp;"x",$B$133:$CW$133,"="&amp;"Y"),0)</f>
        <v>0</v>
      </c>
      <c r="Z227">
        <f ca="1">IFERROR(SUMIFS(INDEX($B$135:$CW$186,MATCH(Z$205,$A$135:$A$186,0),1):INDEX($B$135:$CW$186,MATCH(Z$205,$A$135:$A$186,0),100),$B192:$CW192,"="&amp;"x",$B$133:$CW$133,"="&amp;"Y"),0)</f>
        <v>0</v>
      </c>
      <c r="AA227">
        <f ca="1">IFERROR(SUMIFS(INDEX($B$135:$CW$186,MATCH(AA$205,$A$135:$A$186,0),1):INDEX($B$135:$CW$186,MATCH(AA$205,$A$135:$A$186,0),100),$B192:$CW192,"="&amp;"x",$B$133:$CW$133,"="&amp;"Y"),0)</f>
        <v>0</v>
      </c>
      <c r="AB227">
        <f ca="1">IFERROR(SUMIFS(INDEX($B$135:$CW$186,MATCH(AB$205,$A$135:$A$186,0),1):INDEX($B$135:$CW$186,MATCH(AB$205,$A$135:$A$186,0),100),$B192:$CW192,"="&amp;"x",$B$133:$CW$133,"="&amp;"Y"),0)</f>
        <v>0</v>
      </c>
      <c r="AC227">
        <f ca="1">IFERROR(SUMIFS(INDEX($B$135:$CW$186,MATCH(AC$205,$A$135:$A$186,0),1):INDEX($B$135:$CW$186,MATCH(AC$205,$A$135:$A$186,0),100),$B192:$CW192,"="&amp;"x",$B$133:$CW$133,"="&amp;"Y"),0)</f>
        <v>0</v>
      </c>
      <c r="AD227">
        <f ca="1">IFERROR(SUMIFS(INDEX($B$135:$CW$186,MATCH(AD$205,$A$135:$A$186,0),1):INDEX($B$135:$CW$186,MATCH(AD$205,$A$135:$A$186,0),100),$B192:$CW192,"="&amp;"x",$B$133:$CW$133,"="&amp;"Y"),0)</f>
        <v>0</v>
      </c>
      <c r="AE227">
        <f ca="1">IFERROR(SUMIFS(INDEX($B$135:$CW$186,MATCH(AE$205,$A$135:$A$186,0),1):INDEX($B$135:$CW$186,MATCH(AE$205,$A$135:$A$186,0),100),$B192:$CW192,"="&amp;"x",$B$133:$CW$133,"="&amp;"Y"),0)</f>
        <v>0</v>
      </c>
      <c r="AF227">
        <f ca="1">IFERROR(SUMIFS(INDEX($B$135:$CW$186,MATCH(AF$205,$A$135:$A$186,0),1):INDEX($B$135:$CW$186,MATCH(AF$205,$A$135:$A$186,0),100),$B192:$CW192,"="&amp;"x",$B$133:$CW$133,"="&amp;"Y"),0)</f>
        <v>0</v>
      </c>
      <c r="AG227">
        <f ca="1">IFERROR(SUMIFS(INDEX($B$135:$CW$186,MATCH(AG$205,$A$135:$A$186,0),1):INDEX($B$135:$CW$186,MATCH(AG$205,$A$135:$A$186,0),100),$B192:$CW192,"="&amp;"x",$B$133:$CW$133,"="&amp;"Y"),0)</f>
        <v>0</v>
      </c>
      <c r="AH227">
        <f ca="1">IFERROR(SUMIFS(INDEX($B$135:$CW$186,MATCH(AH$205,$A$135:$A$186,0),1):INDEX($B$135:$CW$186,MATCH(AH$205,$A$135:$A$186,0),100),$B192:$CW192,"="&amp;"x",$B$133:$CW$133,"="&amp;"Y"),0)</f>
        <v>0</v>
      </c>
      <c r="AI227">
        <f ca="1">IFERROR(SUMIFS(INDEX($B$135:$CW$186,MATCH(AI$205,$A$135:$A$186,0),1):INDEX($B$135:$CW$186,MATCH(AI$205,$A$135:$A$186,0),100),$B192:$CW192,"="&amp;"x",$B$133:$CW$133,"="&amp;"Y"),0)</f>
        <v>0</v>
      </c>
      <c r="AJ227">
        <f ca="1">IFERROR(SUMIFS(INDEX($B$135:$CW$186,MATCH(AJ$205,$A$135:$A$186,0),1):INDEX($B$135:$CW$186,MATCH(AJ$205,$A$135:$A$186,0),100),$B192:$CW192,"="&amp;"x",$B$133:$CW$133,"="&amp;"Y"),0)</f>
        <v>0</v>
      </c>
      <c r="AK227">
        <f ca="1">IFERROR(SUMIFS(INDEX($B$135:$CW$186,MATCH(AK$205,$A$135:$A$186,0),1):INDEX($B$135:$CW$186,MATCH(AK$205,$A$135:$A$186,0),100),$B192:$CW192,"="&amp;"x",$B$133:$CW$133,"="&amp;"Y"),0)</f>
        <v>0</v>
      </c>
      <c r="AL227">
        <f ca="1">IFERROR(SUMIFS(INDEX($B$135:$CW$186,MATCH(AL$205,$A$135:$A$186,0),1):INDEX($B$135:$CW$186,MATCH(AL$205,$A$135:$A$186,0),100),$B192:$CW192,"="&amp;"x",$B$133:$CW$133,"="&amp;"Y"),0)</f>
        <v>0</v>
      </c>
      <c r="AM227">
        <f ca="1">IFERROR(SUMIFS(INDEX($B$135:$CW$186,MATCH(AM$205,$A$135:$A$186,0),1):INDEX($B$135:$CW$186,MATCH(AM$205,$A$135:$A$186,0),100),$B192:$CW192,"="&amp;"x",$B$133:$CW$133,"="&amp;"Y"),0)</f>
        <v>0</v>
      </c>
      <c r="AN227">
        <f ca="1">IFERROR(SUMIFS(INDEX($B$135:$CW$186,MATCH(AN$205,$A$135:$A$186,0),1):INDEX($B$135:$CW$186,MATCH(AN$205,$A$135:$A$186,0),100),$B192:$CW192,"="&amp;"x",$B$133:$CW$133,"="&amp;"Y"),0)</f>
        <v>0</v>
      </c>
      <c r="AO227">
        <f ca="1">IFERROR(SUMIFS(INDEX($B$135:$CW$186,MATCH(AO$205,$A$135:$A$186,0),1):INDEX($B$135:$CW$186,MATCH(AO$205,$A$135:$A$186,0),100),$B192:$CW192,"="&amp;"x",$B$133:$CW$133,"="&amp;"Y"),0)</f>
        <v>0</v>
      </c>
      <c r="AP227">
        <f ca="1">IFERROR(SUMIFS(INDEX($B$135:$CW$186,MATCH(AP$205,$A$135:$A$186,0),1):INDEX($B$135:$CW$186,MATCH(AP$205,$A$135:$A$186,0),100),$B192:$CW192,"="&amp;"x",$B$133:$CW$133,"="&amp;"Y"),0)</f>
        <v>0</v>
      </c>
      <c r="AQ227">
        <f ca="1">IFERROR(SUMIFS(INDEX($B$135:$CW$186,MATCH(AQ$205,$A$135:$A$186,0),1):INDEX($B$135:$CW$186,MATCH(AQ$205,$A$135:$A$186,0),100),$B192:$CW192,"="&amp;"x",$B$133:$CW$133,"="&amp;"Y"),0)</f>
        <v>0</v>
      </c>
      <c r="AR227">
        <f ca="1">IFERROR(SUMIFS(INDEX($B$135:$CW$186,MATCH(AR$205,$A$135:$A$186,0),1):INDEX($B$135:$CW$186,MATCH(AR$205,$A$135:$A$186,0),100),$B192:$CW192,"="&amp;"x",$B$133:$CW$133,"="&amp;"Y"),0)</f>
        <v>0</v>
      </c>
      <c r="AS227">
        <f ca="1">IFERROR(SUMIFS(INDEX($B$135:$CW$186,MATCH(AS$205,$A$135:$A$186,0),1):INDEX($B$135:$CW$186,MATCH(AS$205,$A$135:$A$186,0),100),$B192:$CW192,"="&amp;"x",$B$133:$CW$133,"="&amp;"Y"),0)</f>
        <v>0</v>
      </c>
      <c r="AT227">
        <f ca="1">IFERROR(SUMIFS(INDEX($B$135:$CW$186,MATCH(AT$205,$A$135:$A$186,0),1):INDEX($B$135:$CW$186,MATCH(AT$205,$A$135:$A$186,0),100),$B192:$CW192,"="&amp;"x",$B$133:$CW$133,"="&amp;"Y"),0)</f>
        <v>0</v>
      </c>
      <c r="AU227">
        <f ca="1">IFERROR(SUMIFS(INDEX($B$135:$CW$186,MATCH(AU$205,$A$135:$A$186,0),1):INDEX($B$135:$CW$186,MATCH(AU$205,$A$135:$A$186,0),100),$B192:$CW192,"="&amp;"x",$B$133:$CW$133,"="&amp;"Y"),0)</f>
        <v>0</v>
      </c>
      <c r="AV227">
        <f ca="1">IFERROR(SUMIFS(INDEX($B$135:$CW$186,MATCH(AV$205,$A$135:$A$186,0),1):INDEX($B$135:$CW$186,MATCH(AV$205,$A$135:$A$186,0),100),$B192:$CW192,"="&amp;"x",$B$133:$CW$133,"="&amp;"Y"),0)</f>
        <v>0</v>
      </c>
      <c r="AW227">
        <f ca="1">IFERROR(SUMIFS(INDEX($B$135:$CW$186,MATCH(AW$205,$A$135:$A$186,0),1):INDEX($B$135:$CW$186,MATCH(AW$205,$A$135:$A$186,0),100),$B192:$CW192,"="&amp;"x",$B$133:$CW$133,"="&amp;"Y"),0)</f>
        <v>0</v>
      </c>
      <c r="AX227">
        <f ca="1">IFERROR(SUMIFS(INDEX($B$135:$CW$186,MATCH(AX$205,$A$135:$A$186,0),1):INDEX($B$135:$CW$186,MATCH(AX$205,$A$135:$A$186,0),100),$B192:$CW192,"="&amp;"x",$B$133:$CW$133,"="&amp;"Y"),0)</f>
        <v>0</v>
      </c>
      <c r="AY227">
        <f ca="1">IFERROR(SUMIFS(INDEX($B$135:$CW$186,MATCH(AY$205,$A$135:$A$186,0),1):INDEX($B$135:$CW$186,MATCH(AY$205,$A$135:$A$186,0),100),$B192:$CW192,"="&amp;"x",$B$133:$CW$133,"="&amp;"Y"),0)</f>
        <v>0</v>
      </c>
      <c r="AZ227">
        <f ca="1">IFERROR(SUMIFS(INDEX($B$135:$CW$186,MATCH(AZ$205,$A$135:$A$186,0),1):INDEX($B$135:$CW$186,MATCH(AZ$205,$A$135:$A$186,0),100),$B192:$CW192,"="&amp;"x",$B$133:$CW$133,"="&amp;"Y"),0)</f>
        <v>0</v>
      </c>
      <c r="BA227">
        <f ca="1">IFERROR(SUMIFS(INDEX($B$135:$CW$186,MATCH(BA$205,$A$135:$A$186,0),1):INDEX($B$135:$CW$186,MATCH(BA$205,$A$135:$A$186,0),100),$B192:$CW192,"="&amp;"x",$B$133:$CW$133,"="&amp;"Y"),0)</f>
        <v>0</v>
      </c>
      <c r="BC227">
        <f t="shared" ca="1" si="42"/>
        <v>0</v>
      </c>
    </row>
    <row r="228" spans="1:55" x14ac:dyDescent="0.35">
      <c r="A228" s="2" t="str" cm="1">
        <f t="array" ref="A228">INDEX('Data Validation (Hide)'!$B$2:$B$16,ROW(A5),1)</f>
        <v>Caseload 5</v>
      </c>
      <c r="B228">
        <f ca="1">IFERROR(SUMIFS(INDEX($B$135:$CW$186,MATCH(B$205,$A$135:$A$186,0),1):INDEX($B$135:$CW$186,MATCH(B$205,$A$135:$A$186,0),100),$B193:$CW193,"="&amp;"x",$B$133:$CW$133,"="&amp;"Y"),0)</f>
        <v>0</v>
      </c>
      <c r="C228">
        <f ca="1">IFERROR(SUMIFS(INDEX($B$135:$CW$186,MATCH(C$205,$A$135:$A$186,0),1):INDEX($B$135:$CW$186,MATCH(C$205,$A$135:$A$186,0),100),$B193:$CW193,"="&amp;"x",$B$133:$CW$133,"="&amp;"Y"),0)</f>
        <v>0</v>
      </c>
      <c r="D228">
        <f ca="1">IFERROR(SUMIFS(INDEX($B$135:$CW$186,MATCH(D$205,$A$135:$A$186,0),1):INDEX($B$135:$CW$186,MATCH(D$205,$A$135:$A$186,0),100),$B193:$CW193,"="&amp;"x",$B$133:$CW$133,"="&amp;"Y"),0)</f>
        <v>0</v>
      </c>
      <c r="E228">
        <f ca="1">IFERROR(SUMIFS(INDEX($B$135:$CW$186,MATCH(E$205,$A$135:$A$186,0),1):INDEX($B$135:$CW$186,MATCH(E$205,$A$135:$A$186,0),100),$B193:$CW193,"="&amp;"x",$B$133:$CW$133,"="&amp;"Y"),0)</f>
        <v>0</v>
      </c>
      <c r="F228">
        <f ca="1">IFERROR(SUMIFS(INDEX($B$135:$CW$186,MATCH(F$205,$A$135:$A$186,0),1):INDEX($B$135:$CW$186,MATCH(F$205,$A$135:$A$186,0),100),$B193:$CW193,"="&amp;"x",$B$133:$CW$133,"="&amp;"Y"),0)</f>
        <v>0</v>
      </c>
      <c r="G228">
        <f ca="1">IFERROR(SUMIFS(INDEX($B$135:$CW$186,MATCH(G$205,$A$135:$A$186,0),1):INDEX($B$135:$CW$186,MATCH(G$205,$A$135:$A$186,0),100),$B193:$CW193,"="&amp;"x",$B$133:$CW$133,"="&amp;"Y"),0)</f>
        <v>0</v>
      </c>
      <c r="H228">
        <f ca="1">IFERROR(SUMIFS(INDEX($B$135:$CW$186,MATCH(H$205,$A$135:$A$186,0),1):INDEX($B$135:$CW$186,MATCH(H$205,$A$135:$A$186,0),100),$B193:$CW193,"="&amp;"x",$B$133:$CW$133,"="&amp;"Y"),0)</f>
        <v>0</v>
      </c>
      <c r="I228">
        <f ca="1">IFERROR(SUMIFS(INDEX($B$135:$CW$186,MATCH(I$205,$A$135:$A$186,0),1):INDEX($B$135:$CW$186,MATCH(I$205,$A$135:$A$186,0),100),$B193:$CW193,"="&amp;"x",$B$133:$CW$133,"="&amp;"Y"),0)</f>
        <v>0</v>
      </c>
      <c r="J228">
        <f ca="1">IFERROR(SUMIFS(INDEX($B$135:$CW$186,MATCH(J$205,$A$135:$A$186,0),1):INDEX($B$135:$CW$186,MATCH(J$205,$A$135:$A$186,0),100),$B193:$CW193,"="&amp;"x",$B$133:$CW$133,"="&amp;"Y"),0)</f>
        <v>0</v>
      </c>
      <c r="K228">
        <f ca="1">IFERROR(SUMIFS(INDEX($B$135:$CW$186,MATCH(K$205,$A$135:$A$186,0),1):INDEX($B$135:$CW$186,MATCH(K$205,$A$135:$A$186,0),100),$B193:$CW193,"="&amp;"x",$B$133:$CW$133,"="&amp;"Y"),0)</f>
        <v>0</v>
      </c>
      <c r="L228">
        <f ca="1">IFERROR(SUMIFS(INDEX($B$135:$CW$186,MATCH(L$205,$A$135:$A$186,0),1):INDEX($B$135:$CW$186,MATCH(L$205,$A$135:$A$186,0),100),$B193:$CW193,"="&amp;"x",$B$133:$CW$133,"="&amp;"Y"),0)</f>
        <v>0</v>
      </c>
      <c r="M228">
        <f ca="1">IFERROR(SUMIFS(INDEX($B$135:$CW$186,MATCH(M$205,$A$135:$A$186,0),1):INDEX($B$135:$CW$186,MATCH(M$205,$A$135:$A$186,0),100),$B193:$CW193,"="&amp;"x",$B$133:$CW$133,"="&amp;"Y"),0)</f>
        <v>0</v>
      </c>
      <c r="N228">
        <f ca="1">IFERROR(SUMIFS(INDEX($B$135:$CW$186,MATCH(N$205,$A$135:$A$186,0),1):INDEX($B$135:$CW$186,MATCH(N$205,$A$135:$A$186,0),100),$B193:$CW193,"="&amp;"x",$B$133:$CW$133,"="&amp;"Y"),0)</f>
        <v>0</v>
      </c>
      <c r="O228">
        <f ca="1">IFERROR(SUMIFS(INDEX($B$135:$CW$186,MATCH(O$205,$A$135:$A$186,0),1):INDEX($B$135:$CW$186,MATCH(O$205,$A$135:$A$186,0),100),$B193:$CW193,"="&amp;"x",$B$133:$CW$133,"="&amp;"Y"),0)</f>
        <v>0</v>
      </c>
      <c r="P228">
        <f ca="1">IFERROR(SUMIFS(INDEX($B$135:$CW$186,MATCH(P$205,$A$135:$A$186,0),1):INDEX($B$135:$CW$186,MATCH(P$205,$A$135:$A$186,0),100),$B193:$CW193,"="&amp;"x",$B$133:$CW$133,"="&amp;"Y"),0)</f>
        <v>0</v>
      </c>
      <c r="Q228">
        <f ca="1">IFERROR(SUMIFS(INDEX($B$135:$CW$186,MATCH(Q$205,$A$135:$A$186,0),1):INDEX($B$135:$CW$186,MATCH(Q$205,$A$135:$A$186,0),100),$B193:$CW193,"="&amp;"x",$B$133:$CW$133,"="&amp;"Y"),0)</f>
        <v>0</v>
      </c>
      <c r="R228">
        <f ca="1">IFERROR(SUMIFS(INDEX($B$135:$CW$186,MATCH(R$205,$A$135:$A$186,0),1):INDEX($B$135:$CW$186,MATCH(R$205,$A$135:$A$186,0),100),$B193:$CW193,"="&amp;"x",$B$133:$CW$133,"="&amp;"Y"),0)</f>
        <v>0</v>
      </c>
      <c r="S228">
        <f ca="1">IFERROR(SUMIFS(INDEX($B$135:$CW$186,MATCH(S$205,$A$135:$A$186,0),1):INDEX($B$135:$CW$186,MATCH(S$205,$A$135:$A$186,0),100),$B193:$CW193,"="&amp;"x",$B$133:$CW$133,"="&amp;"Y"),0)</f>
        <v>0</v>
      </c>
      <c r="T228">
        <f ca="1">IFERROR(SUMIFS(INDEX($B$135:$CW$186,MATCH(T$205,$A$135:$A$186,0),1):INDEX($B$135:$CW$186,MATCH(T$205,$A$135:$A$186,0),100),$B193:$CW193,"="&amp;"x",$B$133:$CW$133,"="&amp;"Y"),0)</f>
        <v>0</v>
      </c>
      <c r="U228">
        <f ca="1">IFERROR(SUMIFS(INDEX($B$135:$CW$186,MATCH(U$205,$A$135:$A$186,0),1):INDEX($B$135:$CW$186,MATCH(U$205,$A$135:$A$186,0),100),$B193:$CW193,"="&amp;"x",$B$133:$CW$133,"="&amp;"Y"),0)</f>
        <v>0</v>
      </c>
      <c r="V228">
        <f ca="1">IFERROR(SUMIFS(INDEX($B$135:$CW$186,MATCH(V$205,$A$135:$A$186,0),1):INDEX($B$135:$CW$186,MATCH(V$205,$A$135:$A$186,0),100),$B193:$CW193,"="&amp;"x",$B$133:$CW$133,"="&amp;"Y"),0)</f>
        <v>0</v>
      </c>
      <c r="W228">
        <f ca="1">IFERROR(SUMIFS(INDEX($B$135:$CW$186,MATCH(W$205,$A$135:$A$186,0),1):INDEX($B$135:$CW$186,MATCH(W$205,$A$135:$A$186,0),100),$B193:$CW193,"="&amp;"x",$B$133:$CW$133,"="&amp;"Y"),0)</f>
        <v>0</v>
      </c>
      <c r="X228">
        <f ca="1">IFERROR(SUMIFS(INDEX($B$135:$CW$186,MATCH(X$205,$A$135:$A$186,0),1):INDEX($B$135:$CW$186,MATCH(X$205,$A$135:$A$186,0),100),$B193:$CW193,"="&amp;"x",$B$133:$CW$133,"="&amp;"Y"),0)</f>
        <v>0</v>
      </c>
      <c r="Y228">
        <f ca="1">IFERROR(SUMIFS(INDEX($B$135:$CW$186,MATCH(Y$205,$A$135:$A$186,0),1):INDEX($B$135:$CW$186,MATCH(Y$205,$A$135:$A$186,0),100),$B193:$CW193,"="&amp;"x",$B$133:$CW$133,"="&amp;"Y"),0)</f>
        <v>0</v>
      </c>
      <c r="Z228">
        <f ca="1">IFERROR(SUMIFS(INDEX($B$135:$CW$186,MATCH(Z$205,$A$135:$A$186,0),1):INDEX($B$135:$CW$186,MATCH(Z$205,$A$135:$A$186,0),100),$B193:$CW193,"="&amp;"x",$B$133:$CW$133,"="&amp;"Y"),0)</f>
        <v>0</v>
      </c>
      <c r="AA228">
        <f ca="1">IFERROR(SUMIFS(INDEX($B$135:$CW$186,MATCH(AA$205,$A$135:$A$186,0),1):INDEX($B$135:$CW$186,MATCH(AA$205,$A$135:$A$186,0),100),$B193:$CW193,"="&amp;"x",$B$133:$CW$133,"="&amp;"Y"),0)</f>
        <v>0</v>
      </c>
      <c r="AB228">
        <f ca="1">IFERROR(SUMIFS(INDEX($B$135:$CW$186,MATCH(AB$205,$A$135:$A$186,0),1):INDEX($B$135:$CW$186,MATCH(AB$205,$A$135:$A$186,0),100),$B193:$CW193,"="&amp;"x",$B$133:$CW$133,"="&amp;"Y"),0)</f>
        <v>0</v>
      </c>
      <c r="AC228">
        <f ca="1">IFERROR(SUMIFS(INDEX($B$135:$CW$186,MATCH(AC$205,$A$135:$A$186,0),1):INDEX($B$135:$CW$186,MATCH(AC$205,$A$135:$A$186,0),100),$B193:$CW193,"="&amp;"x",$B$133:$CW$133,"="&amp;"Y"),0)</f>
        <v>0</v>
      </c>
      <c r="AD228">
        <f ca="1">IFERROR(SUMIFS(INDEX($B$135:$CW$186,MATCH(AD$205,$A$135:$A$186,0),1):INDEX($B$135:$CW$186,MATCH(AD$205,$A$135:$A$186,0),100),$B193:$CW193,"="&amp;"x",$B$133:$CW$133,"="&amp;"Y"),0)</f>
        <v>0</v>
      </c>
      <c r="AE228">
        <f ca="1">IFERROR(SUMIFS(INDEX($B$135:$CW$186,MATCH(AE$205,$A$135:$A$186,0),1):INDEX($B$135:$CW$186,MATCH(AE$205,$A$135:$A$186,0),100),$B193:$CW193,"="&amp;"x",$B$133:$CW$133,"="&amp;"Y"),0)</f>
        <v>0</v>
      </c>
      <c r="AF228">
        <f ca="1">IFERROR(SUMIFS(INDEX($B$135:$CW$186,MATCH(AF$205,$A$135:$A$186,0),1):INDEX($B$135:$CW$186,MATCH(AF$205,$A$135:$A$186,0),100),$B193:$CW193,"="&amp;"x",$B$133:$CW$133,"="&amp;"Y"),0)</f>
        <v>0</v>
      </c>
      <c r="AG228">
        <f ca="1">IFERROR(SUMIFS(INDEX($B$135:$CW$186,MATCH(AG$205,$A$135:$A$186,0),1):INDEX($B$135:$CW$186,MATCH(AG$205,$A$135:$A$186,0),100),$B193:$CW193,"="&amp;"x",$B$133:$CW$133,"="&amp;"Y"),0)</f>
        <v>0</v>
      </c>
      <c r="AH228">
        <f ca="1">IFERROR(SUMIFS(INDEX($B$135:$CW$186,MATCH(AH$205,$A$135:$A$186,0),1):INDEX($B$135:$CW$186,MATCH(AH$205,$A$135:$A$186,0),100),$B193:$CW193,"="&amp;"x",$B$133:$CW$133,"="&amp;"Y"),0)</f>
        <v>0</v>
      </c>
      <c r="AI228">
        <f ca="1">IFERROR(SUMIFS(INDEX($B$135:$CW$186,MATCH(AI$205,$A$135:$A$186,0),1):INDEX($B$135:$CW$186,MATCH(AI$205,$A$135:$A$186,0),100),$B193:$CW193,"="&amp;"x",$B$133:$CW$133,"="&amp;"Y"),0)</f>
        <v>0</v>
      </c>
      <c r="AJ228">
        <f ca="1">IFERROR(SUMIFS(INDEX($B$135:$CW$186,MATCH(AJ$205,$A$135:$A$186,0),1):INDEX($B$135:$CW$186,MATCH(AJ$205,$A$135:$A$186,0),100),$B193:$CW193,"="&amp;"x",$B$133:$CW$133,"="&amp;"Y"),0)</f>
        <v>0</v>
      </c>
      <c r="AK228">
        <f ca="1">IFERROR(SUMIFS(INDEX($B$135:$CW$186,MATCH(AK$205,$A$135:$A$186,0),1):INDEX($B$135:$CW$186,MATCH(AK$205,$A$135:$A$186,0),100),$B193:$CW193,"="&amp;"x",$B$133:$CW$133,"="&amp;"Y"),0)</f>
        <v>0</v>
      </c>
      <c r="AL228">
        <f ca="1">IFERROR(SUMIFS(INDEX($B$135:$CW$186,MATCH(AL$205,$A$135:$A$186,0),1):INDEX($B$135:$CW$186,MATCH(AL$205,$A$135:$A$186,0),100),$B193:$CW193,"="&amp;"x",$B$133:$CW$133,"="&amp;"Y"),0)</f>
        <v>0</v>
      </c>
      <c r="AM228">
        <f ca="1">IFERROR(SUMIFS(INDEX($B$135:$CW$186,MATCH(AM$205,$A$135:$A$186,0),1):INDEX($B$135:$CW$186,MATCH(AM$205,$A$135:$A$186,0),100),$B193:$CW193,"="&amp;"x",$B$133:$CW$133,"="&amp;"Y"),0)</f>
        <v>0</v>
      </c>
      <c r="AN228">
        <f ca="1">IFERROR(SUMIFS(INDEX($B$135:$CW$186,MATCH(AN$205,$A$135:$A$186,0),1):INDEX($B$135:$CW$186,MATCH(AN$205,$A$135:$A$186,0),100),$B193:$CW193,"="&amp;"x",$B$133:$CW$133,"="&amp;"Y"),0)</f>
        <v>0</v>
      </c>
      <c r="AO228">
        <f ca="1">IFERROR(SUMIFS(INDEX($B$135:$CW$186,MATCH(AO$205,$A$135:$A$186,0),1):INDEX($B$135:$CW$186,MATCH(AO$205,$A$135:$A$186,0),100),$B193:$CW193,"="&amp;"x",$B$133:$CW$133,"="&amp;"Y"),0)</f>
        <v>0</v>
      </c>
      <c r="AP228">
        <f ca="1">IFERROR(SUMIFS(INDEX($B$135:$CW$186,MATCH(AP$205,$A$135:$A$186,0),1):INDEX($B$135:$CW$186,MATCH(AP$205,$A$135:$A$186,0),100),$B193:$CW193,"="&amp;"x",$B$133:$CW$133,"="&amp;"Y"),0)</f>
        <v>0</v>
      </c>
      <c r="AQ228">
        <f ca="1">IFERROR(SUMIFS(INDEX($B$135:$CW$186,MATCH(AQ$205,$A$135:$A$186,0),1):INDEX($B$135:$CW$186,MATCH(AQ$205,$A$135:$A$186,0),100),$B193:$CW193,"="&amp;"x",$B$133:$CW$133,"="&amp;"Y"),0)</f>
        <v>0</v>
      </c>
      <c r="AR228">
        <f ca="1">IFERROR(SUMIFS(INDEX($B$135:$CW$186,MATCH(AR$205,$A$135:$A$186,0),1):INDEX($B$135:$CW$186,MATCH(AR$205,$A$135:$A$186,0),100),$B193:$CW193,"="&amp;"x",$B$133:$CW$133,"="&amp;"Y"),0)</f>
        <v>0</v>
      </c>
      <c r="AS228">
        <f ca="1">IFERROR(SUMIFS(INDEX($B$135:$CW$186,MATCH(AS$205,$A$135:$A$186,0),1):INDEX($B$135:$CW$186,MATCH(AS$205,$A$135:$A$186,0),100),$B193:$CW193,"="&amp;"x",$B$133:$CW$133,"="&amp;"Y"),0)</f>
        <v>0</v>
      </c>
      <c r="AT228">
        <f ca="1">IFERROR(SUMIFS(INDEX($B$135:$CW$186,MATCH(AT$205,$A$135:$A$186,0),1):INDEX($B$135:$CW$186,MATCH(AT$205,$A$135:$A$186,0),100),$B193:$CW193,"="&amp;"x",$B$133:$CW$133,"="&amp;"Y"),0)</f>
        <v>0</v>
      </c>
      <c r="AU228">
        <f ca="1">IFERROR(SUMIFS(INDEX($B$135:$CW$186,MATCH(AU$205,$A$135:$A$186,0),1):INDEX($B$135:$CW$186,MATCH(AU$205,$A$135:$A$186,0),100),$B193:$CW193,"="&amp;"x",$B$133:$CW$133,"="&amp;"Y"),0)</f>
        <v>0</v>
      </c>
      <c r="AV228">
        <f ca="1">IFERROR(SUMIFS(INDEX($B$135:$CW$186,MATCH(AV$205,$A$135:$A$186,0),1):INDEX($B$135:$CW$186,MATCH(AV$205,$A$135:$A$186,0),100),$B193:$CW193,"="&amp;"x",$B$133:$CW$133,"="&amp;"Y"),0)</f>
        <v>0</v>
      </c>
      <c r="AW228">
        <f ca="1">IFERROR(SUMIFS(INDEX($B$135:$CW$186,MATCH(AW$205,$A$135:$A$186,0),1):INDEX($B$135:$CW$186,MATCH(AW$205,$A$135:$A$186,0),100),$B193:$CW193,"="&amp;"x",$B$133:$CW$133,"="&amp;"Y"),0)</f>
        <v>0</v>
      </c>
      <c r="AX228">
        <f ca="1">IFERROR(SUMIFS(INDEX($B$135:$CW$186,MATCH(AX$205,$A$135:$A$186,0),1):INDEX($B$135:$CW$186,MATCH(AX$205,$A$135:$A$186,0),100),$B193:$CW193,"="&amp;"x",$B$133:$CW$133,"="&amp;"Y"),0)</f>
        <v>0</v>
      </c>
      <c r="AY228">
        <f ca="1">IFERROR(SUMIFS(INDEX($B$135:$CW$186,MATCH(AY$205,$A$135:$A$186,0),1):INDEX($B$135:$CW$186,MATCH(AY$205,$A$135:$A$186,0),100),$B193:$CW193,"="&amp;"x",$B$133:$CW$133,"="&amp;"Y"),0)</f>
        <v>0</v>
      </c>
      <c r="AZ228">
        <f ca="1">IFERROR(SUMIFS(INDEX($B$135:$CW$186,MATCH(AZ$205,$A$135:$A$186,0),1):INDEX($B$135:$CW$186,MATCH(AZ$205,$A$135:$A$186,0),100),$B193:$CW193,"="&amp;"x",$B$133:$CW$133,"="&amp;"Y"),0)</f>
        <v>0</v>
      </c>
      <c r="BA228">
        <f ca="1">IFERROR(SUMIFS(INDEX($B$135:$CW$186,MATCH(BA$205,$A$135:$A$186,0),1):INDEX($B$135:$CW$186,MATCH(BA$205,$A$135:$A$186,0),100),$B193:$CW193,"="&amp;"x",$B$133:$CW$133,"="&amp;"Y"),0)</f>
        <v>0</v>
      </c>
      <c r="BC228">
        <f t="shared" ca="1" si="42"/>
        <v>0</v>
      </c>
    </row>
    <row r="229" spans="1:55" x14ac:dyDescent="0.35">
      <c r="A229" s="2" t="str" cm="1">
        <f t="array" ref="A229">INDEX('Data Validation (Hide)'!$B$2:$B$16,ROW(A6),1)</f>
        <v>Caseload 6</v>
      </c>
      <c r="B229">
        <f ca="1">IFERROR(SUMIFS(INDEX($B$135:$CW$186,MATCH(B$205,$A$135:$A$186,0),1):INDEX($B$135:$CW$186,MATCH(B$205,$A$135:$A$186,0),100),$B194:$CW194,"="&amp;"x",$B$133:$CW$133,"="&amp;"Y"),0)</f>
        <v>0</v>
      </c>
      <c r="C229">
        <f ca="1">IFERROR(SUMIFS(INDEX($B$135:$CW$186,MATCH(C$205,$A$135:$A$186,0),1):INDEX($B$135:$CW$186,MATCH(C$205,$A$135:$A$186,0),100),$B194:$CW194,"="&amp;"x",$B$133:$CW$133,"="&amp;"Y"),0)</f>
        <v>0</v>
      </c>
      <c r="D229">
        <f ca="1">IFERROR(SUMIFS(INDEX($B$135:$CW$186,MATCH(D$205,$A$135:$A$186,0),1):INDEX($B$135:$CW$186,MATCH(D$205,$A$135:$A$186,0),100),$B194:$CW194,"="&amp;"x",$B$133:$CW$133,"="&amp;"Y"),0)</f>
        <v>0</v>
      </c>
      <c r="E229">
        <f ca="1">IFERROR(SUMIFS(INDEX($B$135:$CW$186,MATCH(E$205,$A$135:$A$186,0),1):INDEX($B$135:$CW$186,MATCH(E$205,$A$135:$A$186,0),100),$B194:$CW194,"="&amp;"x",$B$133:$CW$133,"="&amp;"Y"),0)</f>
        <v>0</v>
      </c>
      <c r="F229">
        <f ca="1">IFERROR(SUMIFS(INDEX($B$135:$CW$186,MATCH(F$205,$A$135:$A$186,0),1):INDEX($B$135:$CW$186,MATCH(F$205,$A$135:$A$186,0),100),$B194:$CW194,"="&amp;"x",$B$133:$CW$133,"="&amp;"Y"),0)</f>
        <v>0</v>
      </c>
      <c r="G229">
        <f ca="1">IFERROR(SUMIFS(INDEX($B$135:$CW$186,MATCH(G$205,$A$135:$A$186,0),1):INDEX($B$135:$CW$186,MATCH(G$205,$A$135:$A$186,0),100),$B194:$CW194,"="&amp;"x",$B$133:$CW$133,"="&amp;"Y"),0)</f>
        <v>0</v>
      </c>
      <c r="H229">
        <f ca="1">IFERROR(SUMIFS(INDEX($B$135:$CW$186,MATCH(H$205,$A$135:$A$186,0),1):INDEX($B$135:$CW$186,MATCH(H$205,$A$135:$A$186,0),100),$B194:$CW194,"="&amp;"x",$B$133:$CW$133,"="&amp;"Y"),0)</f>
        <v>0</v>
      </c>
      <c r="I229">
        <f ca="1">IFERROR(SUMIFS(INDEX($B$135:$CW$186,MATCH(I$205,$A$135:$A$186,0),1):INDEX($B$135:$CW$186,MATCH(I$205,$A$135:$A$186,0),100),$B194:$CW194,"="&amp;"x",$B$133:$CW$133,"="&amp;"Y"),0)</f>
        <v>0</v>
      </c>
      <c r="J229">
        <f ca="1">IFERROR(SUMIFS(INDEX($B$135:$CW$186,MATCH(J$205,$A$135:$A$186,0),1):INDEX($B$135:$CW$186,MATCH(J$205,$A$135:$A$186,0),100),$B194:$CW194,"="&amp;"x",$B$133:$CW$133,"="&amp;"Y"),0)</f>
        <v>0</v>
      </c>
      <c r="K229">
        <f ca="1">IFERROR(SUMIFS(INDEX($B$135:$CW$186,MATCH(K$205,$A$135:$A$186,0),1):INDEX($B$135:$CW$186,MATCH(K$205,$A$135:$A$186,0),100),$B194:$CW194,"="&amp;"x",$B$133:$CW$133,"="&amp;"Y"),0)</f>
        <v>0</v>
      </c>
      <c r="L229">
        <f ca="1">IFERROR(SUMIFS(INDEX($B$135:$CW$186,MATCH(L$205,$A$135:$A$186,0),1):INDEX($B$135:$CW$186,MATCH(L$205,$A$135:$A$186,0),100),$B194:$CW194,"="&amp;"x",$B$133:$CW$133,"="&amp;"Y"),0)</f>
        <v>0</v>
      </c>
      <c r="M229">
        <f ca="1">IFERROR(SUMIFS(INDEX($B$135:$CW$186,MATCH(M$205,$A$135:$A$186,0),1):INDEX($B$135:$CW$186,MATCH(M$205,$A$135:$A$186,0),100),$B194:$CW194,"="&amp;"x",$B$133:$CW$133,"="&amp;"Y"),0)</f>
        <v>0</v>
      </c>
      <c r="N229">
        <f ca="1">IFERROR(SUMIFS(INDEX($B$135:$CW$186,MATCH(N$205,$A$135:$A$186,0),1):INDEX($B$135:$CW$186,MATCH(N$205,$A$135:$A$186,0),100),$B194:$CW194,"="&amp;"x",$B$133:$CW$133,"="&amp;"Y"),0)</f>
        <v>0</v>
      </c>
      <c r="O229">
        <f ca="1">IFERROR(SUMIFS(INDEX($B$135:$CW$186,MATCH(O$205,$A$135:$A$186,0),1):INDEX($B$135:$CW$186,MATCH(O$205,$A$135:$A$186,0),100),$B194:$CW194,"="&amp;"x",$B$133:$CW$133,"="&amp;"Y"),0)</f>
        <v>0</v>
      </c>
      <c r="P229">
        <f ca="1">IFERROR(SUMIFS(INDEX($B$135:$CW$186,MATCH(P$205,$A$135:$A$186,0),1):INDEX($B$135:$CW$186,MATCH(P$205,$A$135:$A$186,0),100),$B194:$CW194,"="&amp;"x",$B$133:$CW$133,"="&amp;"Y"),0)</f>
        <v>0</v>
      </c>
      <c r="Q229">
        <f ca="1">IFERROR(SUMIFS(INDEX($B$135:$CW$186,MATCH(Q$205,$A$135:$A$186,0),1):INDEX($B$135:$CW$186,MATCH(Q$205,$A$135:$A$186,0),100),$B194:$CW194,"="&amp;"x",$B$133:$CW$133,"="&amp;"Y"),0)</f>
        <v>0</v>
      </c>
      <c r="R229">
        <f ca="1">IFERROR(SUMIFS(INDEX($B$135:$CW$186,MATCH(R$205,$A$135:$A$186,0),1):INDEX($B$135:$CW$186,MATCH(R$205,$A$135:$A$186,0),100),$B194:$CW194,"="&amp;"x",$B$133:$CW$133,"="&amp;"Y"),0)</f>
        <v>0</v>
      </c>
      <c r="S229">
        <f ca="1">IFERROR(SUMIFS(INDEX($B$135:$CW$186,MATCH(S$205,$A$135:$A$186,0),1):INDEX($B$135:$CW$186,MATCH(S$205,$A$135:$A$186,0),100),$B194:$CW194,"="&amp;"x",$B$133:$CW$133,"="&amp;"Y"),0)</f>
        <v>0</v>
      </c>
      <c r="T229">
        <f ca="1">IFERROR(SUMIFS(INDEX($B$135:$CW$186,MATCH(T$205,$A$135:$A$186,0),1):INDEX($B$135:$CW$186,MATCH(T$205,$A$135:$A$186,0),100),$B194:$CW194,"="&amp;"x",$B$133:$CW$133,"="&amp;"Y"),0)</f>
        <v>0</v>
      </c>
      <c r="U229">
        <f ca="1">IFERROR(SUMIFS(INDEX($B$135:$CW$186,MATCH(U$205,$A$135:$A$186,0),1):INDEX($B$135:$CW$186,MATCH(U$205,$A$135:$A$186,0),100),$B194:$CW194,"="&amp;"x",$B$133:$CW$133,"="&amp;"Y"),0)</f>
        <v>0</v>
      </c>
      <c r="V229">
        <f ca="1">IFERROR(SUMIFS(INDEX($B$135:$CW$186,MATCH(V$205,$A$135:$A$186,0),1):INDEX($B$135:$CW$186,MATCH(V$205,$A$135:$A$186,0),100),$B194:$CW194,"="&amp;"x",$B$133:$CW$133,"="&amp;"Y"),0)</f>
        <v>0</v>
      </c>
      <c r="W229">
        <f ca="1">IFERROR(SUMIFS(INDEX($B$135:$CW$186,MATCH(W$205,$A$135:$A$186,0),1):INDEX($B$135:$CW$186,MATCH(W$205,$A$135:$A$186,0),100),$B194:$CW194,"="&amp;"x",$B$133:$CW$133,"="&amp;"Y"),0)</f>
        <v>0</v>
      </c>
      <c r="X229">
        <f ca="1">IFERROR(SUMIFS(INDEX($B$135:$CW$186,MATCH(X$205,$A$135:$A$186,0),1):INDEX($B$135:$CW$186,MATCH(X$205,$A$135:$A$186,0),100),$B194:$CW194,"="&amp;"x",$B$133:$CW$133,"="&amp;"Y"),0)</f>
        <v>0</v>
      </c>
      <c r="Y229">
        <f ca="1">IFERROR(SUMIFS(INDEX($B$135:$CW$186,MATCH(Y$205,$A$135:$A$186,0),1):INDEX($B$135:$CW$186,MATCH(Y$205,$A$135:$A$186,0),100),$B194:$CW194,"="&amp;"x",$B$133:$CW$133,"="&amp;"Y"),0)</f>
        <v>0</v>
      </c>
      <c r="Z229">
        <f ca="1">IFERROR(SUMIFS(INDEX($B$135:$CW$186,MATCH(Z$205,$A$135:$A$186,0),1):INDEX($B$135:$CW$186,MATCH(Z$205,$A$135:$A$186,0),100),$B194:$CW194,"="&amp;"x",$B$133:$CW$133,"="&amp;"Y"),0)</f>
        <v>0</v>
      </c>
      <c r="AA229">
        <f ca="1">IFERROR(SUMIFS(INDEX($B$135:$CW$186,MATCH(AA$205,$A$135:$A$186,0),1):INDEX($B$135:$CW$186,MATCH(AA$205,$A$135:$A$186,0),100),$B194:$CW194,"="&amp;"x",$B$133:$CW$133,"="&amp;"Y"),0)</f>
        <v>0</v>
      </c>
      <c r="AB229">
        <f ca="1">IFERROR(SUMIFS(INDEX($B$135:$CW$186,MATCH(AB$205,$A$135:$A$186,0),1):INDEX($B$135:$CW$186,MATCH(AB$205,$A$135:$A$186,0),100),$B194:$CW194,"="&amp;"x",$B$133:$CW$133,"="&amp;"Y"),0)</f>
        <v>0</v>
      </c>
      <c r="AC229">
        <f ca="1">IFERROR(SUMIFS(INDEX($B$135:$CW$186,MATCH(AC$205,$A$135:$A$186,0),1):INDEX($B$135:$CW$186,MATCH(AC$205,$A$135:$A$186,0),100),$B194:$CW194,"="&amp;"x",$B$133:$CW$133,"="&amp;"Y"),0)</f>
        <v>0</v>
      </c>
      <c r="AD229">
        <f ca="1">IFERROR(SUMIFS(INDEX($B$135:$CW$186,MATCH(AD$205,$A$135:$A$186,0),1):INDEX($B$135:$CW$186,MATCH(AD$205,$A$135:$A$186,0),100),$B194:$CW194,"="&amp;"x",$B$133:$CW$133,"="&amp;"Y"),0)</f>
        <v>0</v>
      </c>
      <c r="AE229">
        <f ca="1">IFERROR(SUMIFS(INDEX($B$135:$CW$186,MATCH(AE$205,$A$135:$A$186,0),1):INDEX($B$135:$CW$186,MATCH(AE$205,$A$135:$A$186,0),100),$B194:$CW194,"="&amp;"x",$B$133:$CW$133,"="&amp;"Y"),0)</f>
        <v>0</v>
      </c>
      <c r="AF229">
        <f ca="1">IFERROR(SUMIFS(INDEX($B$135:$CW$186,MATCH(AF$205,$A$135:$A$186,0),1):INDEX($B$135:$CW$186,MATCH(AF$205,$A$135:$A$186,0),100),$B194:$CW194,"="&amp;"x",$B$133:$CW$133,"="&amp;"Y"),0)</f>
        <v>0</v>
      </c>
      <c r="AG229">
        <f ca="1">IFERROR(SUMIFS(INDEX($B$135:$CW$186,MATCH(AG$205,$A$135:$A$186,0),1):INDEX($B$135:$CW$186,MATCH(AG$205,$A$135:$A$186,0),100),$B194:$CW194,"="&amp;"x",$B$133:$CW$133,"="&amp;"Y"),0)</f>
        <v>0</v>
      </c>
      <c r="AH229">
        <f ca="1">IFERROR(SUMIFS(INDEX($B$135:$CW$186,MATCH(AH$205,$A$135:$A$186,0),1):INDEX($B$135:$CW$186,MATCH(AH$205,$A$135:$A$186,0),100),$B194:$CW194,"="&amp;"x",$B$133:$CW$133,"="&amp;"Y"),0)</f>
        <v>0</v>
      </c>
      <c r="AI229">
        <f ca="1">IFERROR(SUMIFS(INDEX($B$135:$CW$186,MATCH(AI$205,$A$135:$A$186,0),1):INDEX($B$135:$CW$186,MATCH(AI$205,$A$135:$A$186,0),100),$B194:$CW194,"="&amp;"x",$B$133:$CW$133,"="&amp;"Y"),0)</f>
        <v>0</v>
      </c>
      <c r="AJ229">
        <f ca="1">IFERROR(SUMIFS(INDEX($B$135:$CW$186,MATCH(AJ$205,$A$135:$A$186,0),1):INDEX($B$135:$CW$186,MATCH(AJ$205,$A$135:$A$186,0),100),$B194:$CW194,"="&amp;"x",$B$133:$CW$133,"="&amp;"Y"),0)</f>
        <v>0</v>
      </c>
      <c r="AK229">
        <f ca="1">IFERROR(SUMIFS(INDEX($B$135:$CW$186,MATCH(AK$205,$A$135:$A$186,0),1):INDEX($B$135:$CW$186,MATCH(AK$205,$A$135:$A$186,0),100),$B194:$CW194,"="&amp;"x",$B$133:$CW$133,"="&amp;"Y"),0)</f>
        <v>0</v>
      </c>
      <c r="AL229">
        <f ca="1">IFERROR(SUMIFS(INDEX($B$135:$CW$186,MATCH(AL$205,$A$135:$A$186,0),1):INDEX($B$135:$CW$186,MATCH(AL$205,$A$135:$A$186,0),100),$B194:$CW194,"="&amp;"x",$B$133:$CW$133,"="&amp;"Y"),0)</f>
        <v>0</v>
      </c>
      <c r="AM229">
        <f ca="1">IFERROR(SUMIFS(INDEX($B$135:$CW$186,MATCH(AM$205,$A$135:$A$186,0),1):INDEX($B$135:$CW$186,MATCH(AM$205,$A$135:$A$186,0),100),$B194:$CW194,"="&amp;"x",$B$133:$CW$133,"="&amp;"Y"),0)</f>
        <v>0</v>
      </c>
      <c r="AN229">
        <f ca="1">IFERROR(SUMIFS(INDEX($B$135:$CW$186,MATCH(AN$205,$A$135:$A$186,0),1):INDEX($B$135:$CW$186,MATCH(AN$205,$A$135:$A$186,0),100),$B194:$CW194,"="&amp;"x",$B$133:$CW$133,"="&amp;"Y"),0)</f>
        <v>0</v>
      </c>
      <c r="AO229">
        <f ca="1">IFERROR(SUMIFS(INDEX($B$135:$CW$186,MATCH(AO$205,$A$135:$A$186,0),1):INDEX($B$135:$CW$186,MATCH(AO$205,$A$135:$A$186,0),100),$B194:$CW194,"="&amp;"x",$B$133:$CW$133,"="&amp;"Y"),0)</f>
        <v>0</v>
      </c>
      <c r="AP229">
        <f ca="1">IFERROR(SUMIFS(INDEX($B$135:$CW$186,MATCH(AP$205,$A$135:$A$186,0),1):INDEX($B$135:$CW$186,MATCH(AP$205,$A$135:$A$186,0),100),$B194:$CW194,"="&amp;"x",$B$133:$CW$133,"="&amp;"Y"),0)</f>
        <v>0</v>
      </c>
      <c r="AQ229">
        <f ca="1">IFERROR(SUMIFS(INDEX($B$135:$CW$186,MATCH(AQ$205,$A$135:$A$186,0),1):INDEX($B$135:$CW$186,MATCH(AQ$205,$A$135:$A$186,0),100),$B194:$CW194,"="&amp;"x",$B$133:$CW$133,"="&amp;"Y"),0)</f>
        <v>0</v>
      </c>
      <c r="AR229">
        <f ca="1">IFERROR(SUMIFS(INDEX($B$135:$CW$186,MATCH(AR$205,$A$135:$A$186,0),1):INDEX($B$135:$CW$186,MATCH(AR$205,$A$135:$A$186,0),100),$B194:$CW194,"="&amp;"x",$B$133:$CW$133,"="&amp;"Y"),0)</f>
        <v>0</v>
      </c>
      <c r="AS229">
        <f ca="1">IFERROR(SUMIFS(INDEX($B$135:$CW$186,MATCH(AS$205,$A$135:$A$186,0),1):INDEX($B$135:$CW$186,MATCH(AS$205,$A$135:$A$186,0),100),$B194:$CW194,"="&amp;"x",$B$133:$CW$133,"="&amp;"Y"),0)</f>
        <v>0</v>
      </c>
      <c r="AT229">
        <f ca="1">IFERROR(SUMIFS(INDEX($B$135:$CW$186,MATCH(AT$205,$A$135:$A$186,0),1):INDEX($B$135:$CW$186,MATCH(AT$205,$A$135:$A$186,0),100),$B194:$CW194,"="&amp;"x",$B$133:$CW$133,"="&amp;"Y"),0)</f>
        <v>0</v>
      </c>
      <c r="AU229">
        <f ca="1">IFERROR(SUMIFS(INDEX($B$135:$CW$186,MATCH(AU$205,$A$135:$A$186,0),1):INDEX($B$135:$CW$186,MATCH(AU$205,$A$135:$A$186,0),100),$B194:$CW194,"="&amp;"x",$B$133:$CW$133,"="&amp;"Y"),0)</f>
        <v>0</v>
      </c>
      <c r="AV229">
        <f ca="1">IFERROR(SUMIFS(INDEX($B$135:$CW$186,MATCH(AV$205,$A$135:$A$186,0),1):INDEX($B$135:$CW$186,MATCH(AV$205,$A$135:$A$186,0),100),$B194:$CW194,"="&amp;"x",$B$133:$CW$133,"="&amp;"Y"),0)</f>
        <v>0</v>
      </c>
      <c r="AW229">
        <f ca="1">IFERROR(SUMIFS(INDEX($B$135:$CW$186,MATCH(AW$205,$A$135:$A$186,0),1):INDEX($B$135:$CW$186,MATCH(AW$205,$A$135:$A$186,0),100),$B194:$CW194,"="&amp;"x",$B$133:$CW$133,"="&amp;"Y"),0)</f>
        <v>0</v>
      </c>
      <c r="AX229">
        <f ca="1">IFERROR(SUMIFS(INDEX($B$135:$CW$186,MATCH(AX$205,$A$135:$A$186,0),1):INDEX($B$135:$CW$186,MATCH(AX$205,$A$135:$A$186,0),100),$B194:$CW194,"="&amp;"x",$B$133:$CW$133,"="&amp;"Y"),0)</f>
        <v>0</v>
      </c>
      <c r="AY229">
        <f ca="1">IFERROR(SUMIFS(INDEX($B$135:$CW$186,MATCH(AY$205,$A$135:$A$186,0),1):INDEX($B$135:$CW$186,MATCH(AY$205,$A$135:$A$186,0),100),$B194:$CW194,"="&amp;"x",$B$133:$CW$133,"="&amp;"Y"),0)</f>
        <v>0</v>
      </c>
      <c r="AZ229">
        <f ca="1">IFERROR(SUMIFS(INDEX($B$135:$CW$186,MATCH(AZ$205,$A$135:$A$186,0),1):INDEX($B$135:$CW$186,MATCH(AZ$205,$A$135:$A$186,0),100),$B194:$CW194,"="&amp;"x",$B$133:$CW$133,"="&amp;"Y"),0)</f>
        <v>0</v>
      </c>
      <c r="BA229">
        <f ca="1">IFERROR(SUMIFS(INDEX($B$135:$CW$186,MATCH(BA$205,$A$135:$A$186,0),1):INDEX($B$135:$CW$186,MATCH(BA$205,$A$135:$A$186,0),100),$B194:$CW194,"="&amp;"x",$B$133:$CW$133,"="&amp;"Y"),0)</f>
        <v>0</v>
      </c>
      <c r="BC229">
        <f t="shared" ca="1" si="42"/>
        <v>0</v>
      </c>
    </row>
    <row r="230" spans="1:55" x14ac:dyDescent="0.35">
      <c r="A230" s="2" t="str" cm="1">
        <f t="array" ref="A230">INDEX('Data Validation (Hide)'!$B$2:$B$16,ROW(A7),1)</f>
        <v>Caseload 7</v>
      </c>
      <c r="B230">
        <f ca="1">IFERROR(SUMIFS(INDEX($B$135:$CW$186,MATCH(B$205,$A$135:$A$186,0),1):INDEX($B$135:$CW$186,MATCH(B$205,$A$135:$A$186,0),100),$B195:$CW195,"="&amp;"x",$B$133:$CW$133,"="&amp;"Y"),0)</f>
        <v>0</v>
      </c>
      <c r="C230">
        <f ca="1">IFERROR(SUMIFS(INDEX($B$135:$CW$186,MATCH(C$205,$A$135:$A$186,0),1):INDEX($B$135:$CW$186,MATCH(C$205,$A$135:$A$186,0),100),$B195:$CW195,"="&amp;"x",$B$133:$CW$133,"="&amp;"Y"),0)</f>
        <v>0</v>
      </c>
      <c r="D230">
        <f ca="1">IFERROR(SUMIFS(INDEX($B$135:$CW$186,MATCH(D$205,$A$135:$A$186,0),1):INDEX($B$135:$CW$186,MATCH(D$205,$A$135:$A$186,0),100),$B195:$CW195,"="&amp;"x",$B$133:$CW$133,"="&amp;"Y"),0)</f>
        <v>0</v>
      </c>
      <c r="E230">
        <f ca="1">IFERROR(SUMIFS(INDEX($B$135:$CW$186,MATCH(E$205,$A$135:$A$186,0),1):INDEX($B$135:$CW$186,MATCH(E$205,$A$135:$A$186,0),100),$B195:$CW195,"="&amp;"x",$B$133:$CW$133,"="&amp;"Y"),0)</f>
        <v>0</v>
      </c>
      <c r="F230">
        <f ca="1">IFERROR(SUMIFS(INDEX($B$135:$CW$186,MATCH(F$205,$A$135:$A$186,0),1):INDEX($B$135:$CW$186,MATCH(F$205,$A$135:$A$186,0),100),$B195:$CW195,"="&amp;"x",$B$133:$CW$133,"="&amp;"Y"),0)</f>
        <v>0</v>
      </c>
      <c r="G230">
        <f ca="1">IFERROR(SUMIFS(INDEX($B$135:$CW$186,MATCH(G$205,$A$135:$A$186,0),1):INDEX($B$135:$CW$186,MATCH(G$205,$A$135:$A$186,0),100),$B195:$CW195,"="&amp;"x",$B$133:$CW$133,"="&amp;"Y"),0)</f>
        <v>0</v>
      </c>
      <c r="H230">
        <f ca="1">IFERROR(SUMIFS(INDEX($B$135:$CW$186,MATCH(H$205,$A$135:$A$186,0),1):INDEX($B$135:$CW$186,MATCH(H$205,$A$135:$A$186,0),100),$B195:$CW195,"="&amp;"x",$B$133:$CW$133,"="&amp;"Y"),0)</f>
        <v>0</v>
      </c>
      <c r="I230">
        <f ca="1">IFERROR(SUMIFS(INDEX($B$135:$CW$186,MATCH(I$205,$A$135:$A$186,0),1):INDEX($B$135:$CW$186,MATCH(I$205,$A$135:$A$186,0),100),$B195:$CW195,"="&amp;"x",$B$133:$CW$133,"="&amp;"Y"),0)</f>
        <v>0</v>
      </c>
      <c r="J230">
        <f ca="1">IFERROR(SUMIFS(INDEX($B$135:$CW$186,MATCH(J$205,$A$135:$A$186,0),1):INDEX($B$135:$CW$186,MATCH(J$205,$A$135:$A$186,0),100),$B195:$CW195,"="&amp;"x",$B$133:$CW$133,"="&amp;"Y"),0)</f>
        <v>0</v>
      </c>
      <c r="K230">
        <f ca="1">IFERROR(SUMIFS(INDEX($B$135:$CW$186,MATCH(K$205,$A$135:$A$186,0),1):INDEX($B$135:$CW$186,MATCH(K$205,$A$135:$A$186,0),100),$B195:$CW195,"="&amp;"x",$B$133:$CW$133,"="&amp;"Y"),0)</f>
        <v>0</v>
      </c>
      <c r="L230">
        <f ca="1">IFERROR(SUMIFS(INDEX($B$135:$CW$186,MATCH(L$205,$A$135:$A$186,0),1):INDEX($B$135:$CW$186,MATCH(L$205,$A$135:$A$186,0),100),$B195:$CW195,"="&amp;"x",$B$133:$CW$133,"="&amp;"Y"),0)</f>
        <v>0</v>
      </c>
      <c r="M230">
        <f ca="1">IFERROR(SUMIFS(INDEX($B$135:$CW$186,MATCH(M$205,$A$135:$A$186,0),1):INDEX($B$135:$CW$186,MATCH(M$205,$A$135:$A$186,0),100),$B195:$CW195,"="&amp;"x",$B$133:$CW$133,"="&amp;"Y"),0)</f>
        <v>0</v>
      </c>
      <c r="N230">
        <f ca="1">IFERROR(SUMIFS(INDEX($B$135:$CW$186,MATCH(N$205,$A$135:$A$186,0),1):INDEX($B$135:$CW$186,MATCH(N$205,$A$135:$A$186,0),100),$B195:$CW195,"="&amp;"x",$B$133:$CW$133,"="&amp;"Y"),0)</f>
        <v>0</v>
      </c>
      <c r="O230">
        <f ca="1">IFERROR(SUMIFS(INDEX($B$135:$CW$186,MATCH(O$205,$A$135:$A$186,0),1):INDEX($B$135:$CW$186,MATCH(O$205,$A$135:$A$186,0),100),$B195:$CW195,"="&amp;"x",$B$133:$CW$133,"="&amp;"Y"),0)</f>
        <v>0</v>
      </c>
      <c r="P230">
        <f ca="1">IFERROR(SUMIFS(INDEX($B$135:$CW$186,MATCH(P$205,$A$135:$A$186,0),1):INDEX($B$135:$CW$186,MATCH(P$205,$A$135:$A$186,0),100),$B195:$CW195,"="&amp;"x",$B$133:$CW$133,"="&amp;"Y"),0)</f>
        <v>0</v>
      </c>
      <c r="Q230">
        <f ca="1">IFERROR(SUMIFS(INDEX($B$135:$CW$186,MATCH(Q$205,$A$135:$A$186,0),1):INDEX($B$135:$CW$186,MATCH(Q$205,$A$135:$A$186,0),100),$B195:$CW195,"="&amp;"x",$B$133:$CW$133,"="&amp;"Y"),0)</f>
        <v>0</v>
      </c>
      <c r="R230">
        <f ca="1">IFERROR(SUMIFS(INDEX($B$135:$CW$186,MATCH(R$205,$A$135:$A$186,0),1):INDEX($B$135:$CW$186,MATCH(R$205,$A$135:$A$186,0),100),$B195:$CW195,"="&amp;"x",$B$133:$CW$133,"="&amp;"Y"),0)</f>
        <v>0</v>
      </c>
      <c r="S230">
        <f ca="1">IFERROR(SUMIFS(INDEX($B$135:$CW$186,MATCH(S$205,$A$135:$A$186,0),1):INDEX($B$135:$CW$186,MATCH(S$205,$A$135:$A$186,0),100),$B195:$CW195,"="&amp;"x",$B$133:$CW$133,"="&amp;"Y"),0)</f>
        <v>0</v>
      </c>
      <c r="T230">
        <f ca="1">IFERROR(SUMIFS(INDEX($B$135:$CW$186,MATCH(T$205,$A$135:$A$186,0),1):INDEX($B$135:$CW$186,MATCH(T$205,$A$135:$A$186,0),100),$B195:$CW195,"="&amp;"x",$B$133:$CW$133,"="&amp;"Y"),0)</f>
        <v>0</v>
      </c>
      <c r="U230">
        <f ca="1">IFERROR(SUMIFS(INDEX($B$135:$CW$186,MATCH(U$205,$A$135:$A$186,0),1):INDEX($B$135:$CW$186,MATCH(U$205,$A$135:$A$186,0),100),$B195:$CW195,"="&amp;"x",$B$133:$CW$133,"="&amp;"Y"),0)</f>
        <v>0</v>
      </c>
      <c r="V230">
        <f ca="1">IFERROR(SUMIFS(INDEX($B$135:$CW$186,MATCH(V$205,$A$135:$A$186,0),1):INDEX($B$135:$CW$186,MATCH(V$205,$A$135:$A$186,0),100),$B195:$CW195,"="&amp;"x",$B$133:$CW$133,"="&amp;"Y"),0)</f>
        <v>0</v>
      </c>
      <c r="W230">
        <f ca="1">IFERROR(SUMIFS(INDEX($B$135:$CW$186,MATCH(W$205,$A$135:$A$186,0),1):INDEX($B$135:$CW$186,MATCH(W$205,$A$135:$A$186,0),100),$B195:$CW195,"="&amp;"x",$B$133:$CW$133,"="&amp;"Y"),0)</f>
        <v>0</v>
      </c>
      <c r="X230">
        <f ca="1">IFERROR(SUMIFS(INDEX($B$135:$CW$186,MATCH(X$205,$A$135:$A$186,0),1):INDEX($B$135:$CW$186,MATCH(X$205,$A$135:$A$186,0),100),$B195:$CW195,"="&amp;"x",$B$133:$CW$133,"="&amp;"Y"),0)</f>
        <v>0</v>
      </c>
      <c r="Y230">
        <f ca="1">IFERROR(SUMIFS(INDEX($B$135:$CW$186,MATCH(Y$205,$A$135:$A$186,0),1):INDEX($B$135:$CW$186,MATCH(Y$205,$A$135:$A$186,0),100),$B195:$CW195,"="&amp;"x",$B$133:$CW$133,"="&amp;"Y"),0)</f>
        <v>0</v>
      </c>
      <c r="Z230">
        <f ca="1">IFERROR(SUMIFS(INDEX($B$135:$CW$186,MATCH(Z$205,$A$135:$A$186,0),1):INDEX($B$135:$CW$186,MATCH(Z$205,$A$135:$A$186,0),100),$B195:$CW195,"="&amp;"x",$B$133:$CW$133,"="&amp;"Y"),0)</f>
        <v>0</v>
      </c>
      <c r="AA230">
        <f ca="1">IFERROR(SUMIFS(INDEX($B$135:$CW$186,MATCH(AA$205,$A$135:$A$186,0),1):INDEX($B$135:$CW$186,MATCH(AA$205,$A$135:$A$186,0),100),$B195:$CW195,"="&amp;"x",$B$133:$CW$133,"="&amp;"Y"),0)</f>
        <v>0</v>
      </c>
      <c r="AB230">
        <f ca="1">IFERROR(SUMIFS(INDEX($B$135:$CW$186,MATCH(AB$205,$A$135:$A$186,0),1):INDEX($B$135:$CW$186,MATCH(AB$205,$A$135:$A$186,0),100),$B195:$CW195,"="&amp;"x",$B$133:$CW$133,"="&amp;"Y"),0)</f>
        <v>0</v>
      </c>
      <c r="AC230">
        <f ca="1">IFERROR(SUMIFS(INDEX($B$135:$CW$186,MATCH(AC$205,$A$135:$A$186,0),1):INDEX($B$135:$CW$186,MATCH(AC$205,$A$135:$A$186,0),100),$B195:$CW195,"="&amp;"x",$B$133:$CW$133,"="&amp;"Y"),0)</f>
        <v>0</v>
      </c>
      <c r="AD230">
        <f ca="1">IFERROR(SUMIFS(INDEX($B$135:$CW$186,MATCH(AD$205,$A$135:$A$186,0),1):INDEX($B$135:$CW$186,MATCH(AD$205,$A$135:$A$186,0),100),$B195:$CW195,"="&amp;"x",$B$133:$CW$133,"="&amp;"Y"),0)</f>
        <v>0</v>
      </c>
      <c r="AE230">
        <f ca="1">IFERROR(SUMIFS(INDEX($B$135:$CW$186,MATCH(AE$205,$A$135:$A$186,0),1):INDEX($B$135:$CW$186,MATCH(AE$205,$A$135:$A$186,0),100),$B195:$CW195,"="&amp;"x",$B$133:$CW$133,"="&amp;"Y"),0)</f>
        <v>0</v>
      </c>
      <c r="AF230">
        <f ca="1">IFERROR(SUMIFS(INDEX($B$135:$CW$186,MATCH(AF$205,$A$135:$A$186,0),1):INDEX($B$135:$CW$186,MATCH(AF$205,$A$135:$A$186,0),100),$B195:$CW195,"="&amp;"x",$B$133:$CW$133,"="&amp;"Y"),0)</f>
        <v>0</v>
      </c>
      <c r="AG230">
        <f ca="1">IFERROR(SUMIFS(INDEX($B$135:$CW$186,MATCH(AG$205,$A$135:$A$186,0),1):INDEX($B$135:$CW$186,MATCH(AG$205,$A$135:$A$186,0),100),$B195:$CW195,"="&amp;"x",$B$133:$CW$133,"="&amp;"Y"),0)</f>
        <v>0</v>
      </c>
      <c r="AH230">
        <f ca="1">IFERROR(SUMIFS(INDEX($B$135:$CW$186,MATCH(AH$205,$A$135:$A$186,0),1):INDEX($B$135:$CW$186,MATCH(AH$205,$A$135:$A$186,0),100),$B195:$CW195,"="&amp;"x",$B$133:$CW$133,"="&amp;"Y"),0)</f>
        <v>0</v>
      </c>
      <c r="AI230">
        <f ca="1">IFERROR(SUMIFS(INDEX($B$135:$CW$186,MATCH(AI$205,$A$135:$A$186,0),1):INDEX($B$135:$CW$186,MATCH(AI$205,$A$135:$A$186,0),100),$B195:$CW195,"="&amp;"x",$B$133:$CW$133,"="&amp;"Y"),0)</f>
        <v>0</v>
      </c>
      <c r="AJ230">
        <f ca="1">IFERROR(SUMIFS(INDEX($B$135:$CW$186,MATCH(AJ$205,$A$135:$A$186,0),1):INDEX($B$135:$CW$186,MATCH(AJ$205,$A$135:$A$186,0),100),$B195:$CW195,"="&amp;"x",$B$133:$CW$133,"="&amp;"Y"),0)</f>
        <v>0</v>
      </c>
      <c r="AK230">
        <f ca="1">IFERROR(SUMIFS(INDEX($B$135:$CW$186,MATCH(AK$205,$A$135:$A$186,0),1):INDEX($B$135:$CW$186,MATCH(AK$205,$A$135:$A$186,0),100),$B195:$CW195,"="&amp;"x",$B$133:$CW$133,"="&amp;"Y"),0)</f>
        <v>0</v>
      </c>
      <c r="AL230">
        <f ca="1">IFERROR(SUMIFS(INDEX($B$135:$CW$186,MATCH(AL$205,$A$135:$A$186,0),1):INDEX($B$135:$CW$186,MATCH(AL$205,$A$135:$A$186,0),100),$B195:$CW195,"="&amp;"x",$B$133:$CW$133,"="&amp;"Y"),0)</f>
        <v>0</v>
      </c>
      <c r="AM230">
        <f ca="1">IFERROR(SUMIFS(INDEX($B$135:$CW$186,MATCH(AM$205,$A$135:$A$186,0),1):INDEX($B$135:$CW$186,MATCH(AM$205,$A$135:$A$186,0),100),$B195:$CW195,"="&amp;"x",$B$133:$CW$133,"="&amp;"Y"),0)</f>
        <v>0</v>
      </c>
      <c r="AN230">
        <f ca="1">IFERROR(SUMIFS(INDEX($B$135:$CW$186,MATCH(AN$205,$A$135:$A$186,0),1):INDEX($B$135:$CW$186,MATCH(AN$205,$A$135:$A$186,0),100),$B195:$CW195,"="&amp;"x",$B$133:$CW$133,"="&amp;"Y"),0)</f>
        <v>0</v>
      </c>
      <c r="AO230">
        <f ca="1">IFERROR(SUMIFS(INDEX($B$135:$CW$186,MATCH(AO$205,$A$135:$A$186,0),1):INDEX($B$135:$CW$186,MATCH(AO$205,$A$135:$A$186,0),100),$B195:$CW195,"="&amp;"x",$B$133:$CW$133,"="&amp;"Y"),0)</f>
        <v>0</v>
      </c>
      <c r="AP230">
        <f ca="1">IFERROR(SUMIFS(INDEX($B$135:$CW$186,MATCH(AP$205,$A$135:$A$186,0),1):INDEX($B$135:$CW$186,MATCH(AP$205,$A$135:$A$186,0),100),$B195:$CW195,"="&amp;"x",$B$133:$CW$133,"="&amp;"Y"),0)</f>
        <v>0</v>
      </c>
      <c r="AQ230">
        <f ca="1">IFERROR(SUMIFS(INDEX($B$135:$CW$186,MATCH(AQ$205,$A$135:$A$186,0),1):INDEX($B$135:$CW$186,MATCH(AQ$205,$A$135:$A$186,0),100),$B195:$CW195,"="&amp;"x",$B$133:$CW$133,"="&amp;"Y"),0)</f>
        <v>0</v>
      </c>
      <c r="AR230">
        <f ca="1">IFERROR(SUMIFS(INDEX($B$135:$CW$186,MATCH(AR$205,$A$135:$A$186,0),1):INDEX($B$135:$CW$186,MATCH(AR$205,$A$135:$A$186,0),100),$B195:$CW195,"="&amp;"x",$B$133:$CW$133,"="&amp;"Y"),0)</f>
        <v>0</v>
      </c>
      <c r="AS230">
        <f ca="1">IFERROR(SUMIFS(INDEX($B$135:$CW$186,MATCH(AS$205,$A$135:$A$186,0),1):INDEX($B$135:$CW$186,MATCH(AS$205,$A$135:$A$186,0),100),$B195:$CW195,"="&amp;"x",$B$133:$CW$133,"="&amp;"Y"),0)</f>
        <v>0</v>
      </c>
      <c r="AT230">
        <f ca="1">IFERROR(SUMIFS(INDEX($B$135:$CW$186,MATCH(AT$205,$A$135:$A$186,0),1):INDEX($B$135:$CW$186,MATCH(AT$205,$A$135:$A$186,0),100),$B195:$CW195,"="&amp;"x",$B$133:$CW$133,"="&amp;"Y"),0)</f>
        <v>0</v>
      </c>
      <c r="AU230">
        <f ca="1">IFERROR(SUMIFS(INDEX($B$135:$CW$186,MATCH(AU$205,$A$135:$A$186,0),1):INDEX($B$135:$CW$186,MATCH(AU$205,$A$135:$A$186,0),100),$B195:$CW195,"="&amp;"x",$B$133:$CW$133,"="&amp;"Y"),0)</f>
        <v>0</v>
      </c>
      <c r="AV230">
        <f ca="1">IFERROR(SUMIFS(INDEX($B$135:$CW$186,MATCH(AV$205,$A$135:$A$186,0),1):INDEX($B$135:$CW$186,MATCH(AV$205,$A$135:$A$186,0),100),$B195:$CW195,"="&amp;"x",$B$133:$CW$133,"="&amp;"Y"),0)</f>
        <v>0</v>
      </c>
      <c r="AW230">
        <f ca="1">IFERROR(SUMIFS(INDEX($B$135:$CW$186,MATCH(AW$205,$A$135:$A$186,0),1):INDEX($B$135:$CW$186,MATCH(AW$205,$A$135:$A$186,0),100),$B195:$CW195,"="&amp;"x",$B$133:$CW$133,"="&amp;"Y"),0)</f>
        <v>0</v>
      </c>
      <c r="AX230">
        <f ca="1">IFERROR(SUMIFS(INDEX($B$135:$CW$186,MATCH(AX$205,$A$135:$A$186,0),1):INDEX($B$135:$CW$186,MATCH(AX$205,$A$135:$A$186,0),100),$B195:$CW195,"="&amp;"x",$B$133:$CW$133,"="&amp;"Y"),0)</f>
        <v>0</v>
      </c>
      <c r="AY230">
        <f ca="1">IFERROR(SUMIFS(INDEX($B$135:$CW$186,MATCH(AY$205,$A$135:$A$186,0),1):INDEX($B$135:$CW$186,MATCH(AY$205,$A$135:$A$186,0),100),$B195:$CW195,"="&amp;"x",$B$133:$CW$133,"="&amp;"Y"),0)</f>
        <v>0</v>
      </c>
      <c r="AZ230">
        <f ca="1">IFERROR(SUMIFS(INDEX($B$135:$CW$186,MATCH(AZ$205,$A$135:$A$186,0),1):INDEX($B$135:$CW$186,MATCH(AZ$205,$A$135:$A$186,0),100),$B195:$CW195,"="&amp;"x",$B$133:$CW$133,"="&amp;"Y"),0)</f>
        <v>0</v>
      </c>
      <c r="BA230">
        <f ca="1">IFERROR(SUMIFS(INDEX($B$135:$CW$186,MATCH(BA$205,$A$135:$A$186,0),1):INDEX($B$135:$CW$186,MATCH(BA$205,$A$135:$A$186,0),100),$B195:$CW195,"="&amp;"x",$B$133:$CW$133,"="&amp;"Y"),0)</f>
        <v>0</v>
      </c>
      <c r="BC230">
        <f t="shared" ca="1" si="42"/>
        <v>0</v>
      </c>
    </row>
    <row r="231" spans="1:55" x14ac:dyDescent="0.35">
      <c r="A231" s="2" t="str" cm="1">
        <f t="array" ref="A231">INDEX('Data Validation (Hide)'!$B$2:$B$16,ROW(A8),1)</f>
        <v>Caseload 8</v>
      </c>
      <c r="B231">
        <f ca="1">IFERROR(SUMIFS(INDEX($B$135:$CW$186,MATCH(B$205,$A$135:$A$186,0),1):INDEX($B$135:$CW$186,MATCH(B$205,$A$135:$A$186,0),100),$B196:$CW196,"="&amp;"x",$B$133:$CW$133,"="&amp;"Y"),0)</f>
        <v>0</v>
      </c>
      <c r="C231">
        <f ca="1">IFERROR(SUMIFS(INDEX($B$135:$CW$186,MATCH(C$205,$A$135:$A$186,0),1):INDEX($B$135:$CW$186,MATCH(C$205,$A$135:$A$186,0),100),$B196:$CW196,"="&amp;"x",$B$133:$CW$133,"="&amp;"Y"),0)</f>
        <v>0</v>
      </c>
      <c r="D231">
        <f ca="1">IFERROR(SUMIFS(INDEX($B$135:$CW$186,MATCH(D$205,$A$135:$A$186,0),1):INDEX($B$135:$CW$186,MATCH(D$205,$A$135:$A$186,0),100),$B196:$CW196,"="&amp;"x",$B$133:$CW$133,"="&amp;"Y"),0)</f>
        <v>0</v>
      </c>
      <c r="E231">
        <f ca="1">IFERROR(SUMIFS(INDEX($B$135:$CW$186,MATCH(E$205,$A$135:$A$186,0),1):INDEX($B$135:$CW$186,MATCH(E$205,$A$135:$A$186,0),100),$B196:$CW196,"="&amp;"x",$B$133:$CW$133,"="&amp;"Y"),0)</f>
        <v>0</v>
      </c>
      <c r="F231">
        <f ca="1">IFERROR(SUMIFS(INDEX($B$135:$CW$186,MATCH(F$205,$A$135:$A$186,0),1):INDEX($B$135:$CW$186,MATCH(F$205,$A$135:$A$186,0),100),$B196:$CW196,"="&amp;"x",$B$133:$CW$133,"="&amp;"Y"),0)</f>
        <v>0</v>
      </c>
      <c r="G231">
        <f ca="1">IFERROR(SUMIFS(INDEX($B$135:$CW$186,MATCH(G$205,$A$135:$A$186,0),1):INDEX($B$135:$CW$186,MATCH(G$205,$A$135:$A$186,0),100),$B196:$CW196,"="&amp;"x",$B$133:$CW$133,"="&amp;"Y"),0)</f>
        <v>0</v>
      </c>
      <c r="H231">
        <f ca="1">IFERROR(SUMIFS(INDEX($B$135:$CW$186,MATCH(H$205,$A$135:$A$186,0),1):INDEX($B$135:$CW$186,MATCH(H$205,$A$135:$A$186,0),100),$B196:$CW196,"="&amp;"x",$B$133:$CW$133,"="&amp;"Y"),0)</f>
        <v>0</v>
      </c>
      <c r="I231">
        <f ca="1">IFERROR(SUMIFS(INDEX($B$135:$CW$186,MATCH(I$205,$A$135:$A$186,0),1):INDEX($B$135:$CW$186,MATCH(I$205,$A$135:$A$186,0),100),$B196:$CW196,"="&amp;"x",$B$133:$CW$133,"="&amp;"Y"),0)</f>
        <v>0</v>
      </c>
      <c r="J231">
        <f ca="1">IFERROR(SUMIFS(INDEX($B$135:$CW$186,MATCH(J$205,$A$135:$A$186,0),1):INDEX($B$135:$CW$186,MATCH(J$205,$A$135:$A$186,0),100),$B196:$CW196,"="&amp;"x",$B$133:$CW$133,"="&amp;"Y"),0)</f>
        <v>0</v>
      </c>
      <c r="K231">
        <f ca="1">IFERROR(SUMIFS(INDEX($B$135:$CW$186,MATCH(K$205,$A$135:$A$186,0),1):INDEX($B$135:$CW$186,MATCH(K$205,$A$135:$A$186,0),100),$B196:$CW196,"="&amp;"x",$B$133:$CW$133,"="&amp;"Y"),0)</f>
        <v>0</v>
      </c>
      <c r="L231">
        <f ca="1">IFERROR(SUMIFS(INDEX($B$135:$CW$186,MATCH(L$205,$A$135:$A$186,0),1):INDEX($B$135:$CW$186,MATCH(L$205,$A$135:$A$186,0),100),$B196:$CW196,"="&amp;"x",$B$133:$CW$133,"="&amp;"Y"),0)</f>
        <v>0</v>
      </c>
      <c r="M231">
        <f ca="1">IFERROR(SUMIFS(INDEX($B$135:$CW$186,MATCH(M$205,$A$135:$A$186,0),1):INDEX($B$135:$CW$186,MATCH(M$205,$A$135:$A$186,0),100),$B196:$CW196,"="&amp;"x",$B$133:$CW$133,"="&amp;"Y"),0)</f>
        <v>0</v>
      </c>
      <c r="N231">
        <f ca="1">IFERROR(SUMIFS(INDEX($B$135:$CW$186,MATCH(N$205,$A$135:$A$186,0),1):INDEX($B$135:$CW$186,MATCH(N$205,$A$135:$A$186,0),100),$B196:$CW196,"="&amp;"x",$B$133:$CW$133,"="&amp;"Y"),0)</f>
        <v>0</v>
      </c>
      <c r="O231">
        <f ca="1">IFERROR(SUMIFS(INDEX($B$135:$CW$186,MATCH(O$205,$A$135:$A$186,0),1):INDEX($B$135:$CW$186,MATCH(O$205,$A$135:$A$186,0),100),$B196:$CW196,"="&amp;"x",$B$133:$CW$133,"="&amp;"Y"),0)</f>
        <v>0</v>
      </c>
      <c r="P231">
        <f ca="1">IFERROR(SUMIFS(INDEX($B$135:$CW$186,MATCH(P$205,$A$135:$A$186,0),1):INDEX($B$135:$CW$186,MATCH(P$205,$A$135:$A$186,0),100),$B196:$CW196,"="&amp;"x",$B$133:$CW$133,"="&amp;"Y"),0)</f>
        <v>0</v>
      </c>
      <c r="Q231">
        <f ca="1">IFERROR(SUMIFS(INDEX($B$135:$CW$186,MATCH(Q$205,$A$135:$A$186,0),1):INDEX($B$135:$CW$186,MATCH(Q$205,$A$135:$A$186,0),100),$B196:$CW196,"="&amp;"x",$B$133:$CW$133,"="&amp;"Y"),0)</f>
        <v>0</v>
      </c>
      <c r="R231">
        <f ca="1">IFERROR(SUMIFS(INDEX($B$135:$CW$186,MATCH(R$205,$A$135:$A$186,0),1):INDEX($B$135:$CW$186,MATCH(R$205,$A$135:$A$186,0),100),$B196:$CW196,"="&amp;"x",$B$133:$CW$133,"="&amp;"Y"),0)</f>
        <v>0</v>
      </c>
      <c r="S231">
        <f ca="1">IFERROR(SUMIFS(INDEX($B$135:$CW$186,MATCH(S$205,$A$135:$A$186,0),1):INDEX($B$135:$CW$186,MATCH(S$205,$A$135:$A$186,0),100),$B196:$CW196,"="&amp;"x",$B$133:$CW$133,"="&amp;"Y"),0)</f>
        <v>0</v>
      </c>
      <c r="T231">
        <f ca="1">IFERROR(SUMIFS(INDEX($B$135:$CW$186,MATCH(T$205,$A$135:$A$186,0),1):INDEX($B$135:$CW$186,MATCH(T$205,$A$135:$A$186,0),100),$B196:$CW196,"="&amp;"x",$B$133:$CW$133,"="&amp;"Y"),0)</f>
        <v>0</v>
      </c>
      <c r="U231">
        <f ca="1">IFERROR(SUMIFS(INDEX($B$135:$CW$186,MATCH(U$205,$A$135:$A$186,0),1):INDEX($B$135:$CW$186,MATCH(U$205,$A$135:$A$186,0),100),$B196:$CW196,"="&amp;"x",$B$133:$CW$133,"="&amp;"Y"),0)</f>
        <v>0</v>
      </c>
      <c r="V231">
        <f ca="1">IFERROR(SUMIFS(INDEX($B$135:$CW$186,MATCH(V$205,$A$135:$A$186,0),1):INDEX($B$135:$CW$186,MATCH(V$205,$A$135:$A$186,0),100),$B196:$CW196,"="&amp;"x",$B$133:$CW$133,"="&amp;"Y"),0)</f>
        <v>0</v>
      </c>
      <c r="W231">
        <f ca="1">IFERROR(SUMIFS(INDEX($B$135:$CW$186,MATCH(W$205,$A$135:$A$186,0),1):INDEX($B$135:$CW$186,MATCH(W$205,$A$135:$A$186,0),100),$B196:$CW196,"="&amp;"x",$B$133:$CW$133,"="&amp;"Y"),0)</f>
        <v>0</v>
      </c>
      <c r="X231">
        <f ca="1">IFERROR(SUMIFS(INDEX($B$135:$CW$186,MATCH(X$205,$A$135:$A$186,0),1):INDEX($B$135:$CW$186,MATCH(X$205,$A$135:$A$186,0),100),$B196:$CW196,"="&amp;"x",$B$133:$CW$133,"="&amp;"Y"),0)</f>
        <v>0</v>
      </c>
      <c r="Y231">
        <f ca="1">IFERROR(SUMIFS(INDEX($B$135:$CW$186,MATCH(Y$205,$A$135:$A$186,0),1):INDEX($B$135:$CW$186,MATCH(Y$205,$A$135:$A$186,0),100),$B196:$CW196,"="&amp;"x",$B$133:$CW$133,"="&amp;"Y"),0)</f>
        <v>0</v>
      </c>
      <c r="Z231">
        <f ca="1">IFERROR(SUMIFS(INDEX($B$135:$CW$186,MATCH(Z$205,$A$135:$A$186,0),1):INDEX($B$135:$CW$186,MATCH(Z$205,$A$135:$A$186,0),100),$B196:$CW196,"="&amp;"x",$B$133:$CW$133,"="&amp;"Y"),0)</f>
        <v>0</v>
      </c>
      <c r="AA231">
        <f ca="1">IFERROR(SUMIFS(INDEX($B$135:$CW$186,MATCH(AA$205,$A$135:$A$186,0),1):INDEX($B$135:$CW$186,MATCH(AA$205,$A$135:$A$186,0),100),$B196:$CW196,"="&amp;"x",$B$133:$CW$133,"="&amp;"Y"),0)</f>
        <v>0</v>
      </c>
      <c r="AB231">
        <f ca="1">IFERROR(SUMIFS(INDEX($B$135:$CW$186,MATCH(AB$205,$A$135:$A$186,0),1):INDEX($B$135:$CW$186,MATCH(AB$205,$A$135:$A$186,0),100),$B196:$CW196,"="&amp;"x",$B$133:$CW$133,"="&amp;"Y"),0)</f>
        <v>0</v>
      </c>
      <c r="AC231">
        <f ca="1">IFERROR(SUMIFS(INDEX($B$135:$CW$186,MATCH(AC$205,$A$135:$A$186,0),1):INDEX($B$135:$CW$186,MATCH(AC$205,$A$135:$A$186,0),100),$B196:$CW196,"="&amp;"x",$B$133:$CW$133,"="&amp;"Y"),0)</f>
        <v>0</v>
      </c>
      <c r="AD231">
        <f ca="1">IFERROR(SUMIFS(INDEX($B$135:$CW$186,MATCH(AD$205,$A$135:$A$186,0),1):INDEX($B$135:$CW$186,MATCH(AD$205,$A$135:$A$186,0),100),$B196:$CW196,"="&amp;"x",$B$133:$CW$133,"="&amp;"Y"),0)</f>
        <v>0</v>
      </c>
      <c r="AE231">
        <f ca="1">IFERROR(SUMIFS(INDEX($B$135:$CW$186,MATCH(AE$205,$A$135:$A$186,0),1):INDEX($B$135:$CW$186,MATCH(AE$205,$A$135:$A$186,0),100),$B196:$CW196,"="&amp;"x",$B$133:$CW$133,"="&amp;"Y"),0)</f>
        <v>0</v>
      </c>
      <c r="AF231">
        <f ca="1">IFERROR(SUMIFS(INDEX($B$135:$CW$186,MATCH(AF$205,$A$135:$A$186,0),1):INDEX($B$135:$CW$186,MATCH(AF$205,$A$135:$A$186,0),100),$B196:$CW196,"="&amp;"x",$B$133:$CW$133,"="&amp;"Y"),0)</f>
        <v>0</v>
      </c>
      <c r="AG231">
        <f ca="1">IFERROR(SUMIFS(INDEX($B$135:$CW$186,MATCH(AG$205,$A$135:$A$186,0),1):INDEX($B$135:$CW$186,MATCH(AG$205,$A$135:$A$186,0),100),$B196:$CW196,"="&amp;"x",$B$133:$CW$133,"="&amp;"Y"),0)</f>
        <v>0</v>
      </c>
      <c r="AH231">
        <f ca="1">IFERROR(SUMIFS(INDEX($B$135:$CW$186,MATCH(AH$205,$A$135:$A$186,0),1):INDEX($B$135:$CW$186,MATCH(AH$205,$A$135:$A$186,0),100),$B196:$CW196,"="&amp;"x",$B$133:$CW$133,"="&amp;"Y"),0)</f>
        <v>0</v>
      </c>
      <c r="AI231">
        <f ca="1">IFERROR(SUMIFS(INDEX($B$135:$CW$186,MATCH(AI$205,$A$135:$A$186,0),1):INDEX($B$135:$CW$186,MATCH(AI$205,$A$135:$A$186,0),100),$B196:$CW196,"="&amp;"x",$B$133:$CW$133,"="&amp;"Y"),0)</f>
        <v>0</v>
      </c>
      <c r="AJ231">
        <f ca="1">IFERROR(SUMIFS(INDEX($B$135:$CW$186,MATCH(AJ$205,$A$135:$A$186,0),1):INDEX($B$135:$CW$186,MATCH(AJ$205,$A$135:$A$186,0),100),$B196:$CW196,"="&amp;"x",$B$133:$CW$133,"="&amp;"Y"),0)</f>
        <v>0</v>
      </c>
      <c r="AK231">
        <f ca="1">IFERROR(SUMIFS(INDEX($B$135:$CW$186,MATCH(AK$205,$A$135:$A$186,0),1):INDEX($B$135:$CW$186,MATCH(AK$205,$A$135:$A$186,0),100),$B196:$CW196,"="&amp;"x",$B$133:$CW$133,"="&amp;"Y"),0)</f>
        <v>0</v>
      </c>
      <c r="AL231">
        <f ca="1">IFERROR(SUMIFS(INDEX($B$135:$CW$186,MATCH(AL$205,$A$135:$A$186,0),1):INDEX($B$135:$CW$186,MATCH(AL$205,$A$135:$A$186,0),100),$B196:$CW196,"="&amp;"x",$B$133:$CW$133,"="&amp;"Y"),0)</f>
        <v>0</v>
      </c>
      <c r="AM231">
        <f ca="1">IFERROR(SUMIFS(INDEX($B$135:$CW$186,MATCH(AM$205,$A$135:$A$186,0),1):INDEX($B$135:$CW$186,MATCH(AM$205,$A$135:$A$186,0),100),$B196:$CW196,"="&amp;"x",$B$133:$CW$133,"="&amp;"Y"),0)</f>
        <v>0</v>
      </c>
      <c r="AN231">
        <f ca="1">IFERROR(SUMIFS(INDEX($B$135:$CW$186,MATCH(AN$205,$A$135:$A$186,0),1):INDEX($B$135:$CW$186,MATCH(AN$205,$A$135:$A$186,0),100),$B196:$CW196,"="&amp;"x",$B$133:$CW$133,"="&amp;"Y"),0)</f>
        <v>0</v>
      </c>
      <c r="AO231">
        <f ca="1">IFERROR(SUMIFS(INDEX($B$135:$CW$186,MATCH(AO$205,$A$135:$A$186,0),1):INDEX($B$135:$CW$186,MATCH(AO$205,$A$135:$A$186,0),100),$B196:$CW196,"="&amp;"x",$B$133:$CW$133,"="&amp;"Y"),0)</f>
        <v>0</v>
      </c>
      <c r="AP231">
        <f ca="1">IFERROR(SUMIFS(INDEX($B$135:$CW$186,MATCH(AP$205,$A$135:$A$186,0),1):INDEX($B$135:$CW$186,MATCH(AP$205,$A$135:$A$186,0),100),$B196:$CW196,"="&amp;"x",$B$133:$CW$133,"="&amp;"Y"),0)</f>
        <v>0</v>
      </c>
      <c r="AQ231">
        <f ca="1">IFERROR(SUMIFS(INDEX($B$135:$CW$186,MATCH(AQ$205,$A$135:$A$186,0),1):INDEX($B$135:$CW$186,MATCH(AQ$205,$A$135:$A$186,0),100),$B196:$CW196,"="&amp;"x",$B$133:$CW$133,"="&amp;"Y"),0)</f>
        <v>0</v>
      </c>
      <c r="AR231">
        <f ca="1">IFERROR(SUMIFS(INDEX($B$135:$CW$186,MATCH(AR$205,$A$135:$A$186,0),1):INDEX($B$135:$CW$186,MATCH(AR$205,$A$135:$A$186,0),100),$B196:$CW196,"="&amp;"x",$B$133:$CW$133,"="&amp;"Y"),0)</f>
        <v>0</v>
      </c>
      <c r="AS231">
        <f ca="1">IFERROR(SUMIFS(INDEX($B$135:$CW$186,MATCH(AS$205,$A$135:$A$186,0),1):INDEX($B$135:$CW$186,MATCH(AS$205,$A$135:$A$186,0),100),$B196:$CW196,"="&amp;"x",$B$133:$CW$133,"="&amp;"Y"),0)</f>
        <v>0</v>
      </c>
      <c r="AT231">
        <f ca="1">IFERROR(SUMIFS(INDEX($B$135:$CW$186,MATCH(AT$205,$A$135:$A$186,0),1):INDEX($B$135:$CW$186,MATCH(AT$205,$A$135:$A$186,0),100),$B196:$CW196,"="&amp;"x",$B$133:$CW$133,"="&amp;"Y"),0)</f>
        <v>0</v>
      </c>
      <c r="AU231">
        <f ca="1">IFERROR(SUMIFS(INDEX($B$135:$CW$186,MATCH(AU$205,$A$135:$A$186,0),1):INDEX($B$135:$CW$186,MATCH(AU$205,$A$135:$A$186,0),100),$B196:$CW196,"="&amp;"x",$B$133:$CW$133,"="&amp;"Y"),0)</f>
        <v>0</v>
      </c>
      <c r="AV231">
        <f ca="1">IFERROR(SUMIFS(INDEX($B$135:$CW$186,MATCH(AV$205,$A$135:$A$186,0),1):INDEX($B$135:$CW$186,MATCH(AV$205,$A$135:$A$186,0),100),$B196:$CW196,"="&amp;"x",$B$133:$CW$133,"="&amp;"Y"),0)</f>
        <v>0</v>
      </c>
      <c r="AW231">
        <f ca="1">IFERROR(SUMIFS(INDEX($B$135:$CW$186,MATCH(AW$205,$A$135:$A$186,0),1):INDEX($B$135:$CW$186,MATCH(AW$205,$A$135:$A$186,0),100),$B196:$CW196,"="&amp;"x",$B$133:$CW$133,"="&amp;"Y"),0)</f>
        <v>0</v>
      </c>
      <c r="AX231">
        <f ca="1">IFERROR(SUMIFS(INDEX($B$135:$CW$186,MATCH(AX$205,$A$135:$A$186,0),1):INDEX($B$135:$CW$186,MATCH(AX$205,$A$135:$A$186,0),100),$B196:$CW196,"="&amp;"x",$B$133:$CW$133,"="&amp;"Y"),0)</f>
        <v>0</v>
      </c>
      <c r="AY231">
        <f ca="1">IFERROR(SUMIFS(INDEX($B$135:$CW$186,MATCH(AY$205,$A$135:$A$186,0),1):INDEX($B$135:$CW$186,MATCH(AY$205,$A$135:$A$186,0),100),$B196:$CW196,"="&amp;"x",$B$133:$CW$133,"="&amp;"Y"),0)</f>
        <v>0</v>
      </c>
      <c r="AZ231">
        <f ca="1">IFERROR(SUMIFS(INDEX($B$135:$CW$186,MATCH(AZ$205,$A$135:$A$186,0),1):INDEX($B$135:$CW$186,MATCH(AZ$205,$A$135:$A$186,0),100),$B196:$CW196,"="&amp;"x",$B$133:$CW$133,"="&amp;"Y"),0)</f>
        <v>0</v>
      </c>
      <c r="BA231">
        <f ca="1">IFERROR(SUMIFS(INDEX($B$135:$CW$186,MATCH(BA$205,$A$135:$A$186,0),1):INDEX($B$135:$CW$186,MATCH(BA$205,$A$135:$A$186,0),100),$B196:$CW196,"="&amp;"x",$B$133:$CW$133,"="&amp;"Y"),0)</f>
        <v>0</v>
      </c>
      <c r="BC231">
        <f t="shared" ca="1" si="42"/>
        <v>0</v>
      </c>
    </row>
    <row r="232" spans="1:55" x14ac:dyDescent="0.35">
      <c r="A232" s="2" t="str" cm="1">
        <f t="array" ref="A232">INDEX('Data Validation (Hide)'!$B$2:$B$16,ROW(A9),1)</f>
        <v>Caseload 9</v>
      </c>
      <c r="B232">
        <f ca="1">IFERROR(SUMIFS(INDEX($B$135:$CW$186,MATCH(B$205,$A$135:$A$186,0),1):INDEX($B$135:$CW$186,MATCH(B$205,$A$135:$A$186,0),100),$B197:$CW197,"="&amp;"x",$B$133:$CW$133,"="&amp;"Y"),0)</f>
        <v>0</v>
      </c>
      <c r="C232">
        <f ca="1">IFERROR(SUMIFS(INDEX($B$135:$CW$186,MATCH(C$205,$A$135:$A$186,0),1):INDEX($B$135:$CW$186,MATCH(C$205,$A$135:$A$186,0),100),$B197:$CW197,"="&amp;"x",$B$133:$CW$133,"="&amp;"Y"),0)</f>
        <v>0</v>
      </c>
      <c r="D232">
        <f ca="1">IFERROR(SUMIFS(INDEX($B$135:$CW$186,MATCH(D$205,$A$135:$A$186,0),1):INDEX($B$135:$CW$186,MATCH(D$205,$A$135:$A$186,0),100),$B197:$CW197,"="&amp;"x",$B$133:$CW$133,"="&amp;"Y"),0)</f>
        <v>0</v>
      </c>
      <c r="E232">
        <f ca="1">IFERROR(SUMIFS(INDEX($B$135:$CW$186,MATCH(E$205,$A$135:$A$186,0),1):INDEX($B$135:$CW$186,MATCH(E$205,$A$135:$A$186,0),100),$B197:$CW197,"="&amp;"x",$B$133:$CW$133,"="&amp;"Y"),0)</f>
        <v>0</v>
      </c>
      <c r="F232">
        <f ca="1">IFERROR(SUMIFS(INDEX($B$135:$CW$186,MATCH(F$205,$A$135:$A$186,0),1):INDEX($B$135:$CW$186,MATCH(F$205,$A$135:$A$186,0),100),$B197:$CW197,"="&amp;"x",$B$133:$CW$133,"="&amp;"Y"),0)</f>
        <v>0</v>
      </c>
      <c r="G232">
        <f ca="1">IFERROR(SUMIFS(INDEX($B$135:$CW$186,MATCH(G$205,$A$135:$A$186,0),1):INDEX($B$135:$CW$186,MATCH(G$205,$A$135:$A$186,0),100),$B197:$CW197,"="&amp;"x",$B$133:$CW$133,"="&amp;"Y"),0)</f>
        <v>0</v>
      </c>
      <c r="H232">
        <f ca="1">IFERROR(SUMIFS(INDEX($B$135:$CW$186,MATCH(H$205,$A$135:$A$186,0),1):INDEX($B$135:$CW$186,MATCH(H$205,$A$135:$A$186,0),100),$B197:$CW197,"="&amp;"x",$B$133:$CW$133,"="&amp;"Y"),0)</f>
        <v>0</v>
      </c>
      <c r="I232">
        <f ca="1">IFERROR(SUMIFS(INDEX($B$135:$CW$186,MATCH(I$205,$A$135:$A$186,0),1):INDEX($B$135:$CW$186,MATCH(I$205,$A$135:$A$186,0),100),$B197:$CW197,"="&amp;"x",$B$133:$CW$133,"="&amp;"Y"),0)</f>
        <v>0</v>
      </c>
      <c r="J232">
        <f ca="1">IFERROR(SUMIFS(INDEX($B$135:$CW$186,MATCH(J$205,$A$135:$A$186,0),1):INDEX($B$135:$CW$186,MATCH(J$205,$A$135:$A$186,0),100),$B197:$CW197,"="&amp;"x",$B$133:$CW$133,"="&amp;"Y"),0)</f>
        <v>0</v>
      </c>
      <c r="K232">
        <f ca="1">IFERROR(SUMIFS(INDEX($B$135:$CW$186,MATCH(K$205,$A$135:$A$186,0),1):INDEX($B$135:$CW$186,MATCH(K$205,$A$135:$A$186,0),100),$B197:$CW197,"="&amp;"x",$B$133:$CW$133,"="&amp;"Y"),0)</f>
        <v>0</v>
      </c>
      <c r="L232">
        <f ca="1">IFERROR(SUMIFS(INDEX($B$135:$CW$186,MATCH(L$205,$A$135:$A$186,0),1):INDEX($B$135:$CW$186,MATCH(L$205,$A$135:$A$186,0),100),$B197:$CW197,"="&amp;"x",$B$133:$CW$133,"="&amp;"Y"),0)</f>
        <v>0</v>
      </c>
      <c r="M232">
        <f ca="1">IFERROR(SUMIFS(INDEX($B$135:$CW$186,MATCH(M$205,$A$135:$A$186,0),1):INDEX($B$135:$CW$186,MATCH(M$205,$A$135:$A$186,0),100),$B197:$CW197,"="&amp;"x",$B$133:$CW$133,"="&amp;"Y"),0)</f>
        <v>0</v>
      </c>
      <c r="N232">
        <f ca="1">IFERROR(SUMIFS(INDEX($B$135:$CW$186,MATCH(N$205,$A$135:$A$186,0),1):INDEX($B$135:$CW$186,MATCH(N$205,$A$135:$A$186,0),100),$B197:$CW197,"="&amp;"x",$B$133:$CW$133,"="&amp;"Y"),0)</f>
        <v>0</v>
      </c>
      <c r="O232">
        <f ca="1">IFERROR(SUMIFS(INDEX($B$135:$CW$186,MATCH(O$205,$A$135:$A$186,0),1):INDEX($B$135:$CW$186,MATCH(O$205,$A$135:$A$186,0),100),$B197:$CW197,"="&amp;"x",$B$133:$CW$133,"="&amp;"Y"),0)</f>
        <v>0</v>
      </c>
      <c r="P232">
        <f ca="1">IFERROR(SUMIFS(INDEX($B$135:$CW$186,MATCH(P$205,$A$135:$A$186,0),1):INDEX($B$135:$CW$186,MATCH(P$205,$A$135:$A$186,0),100),$B197:$CW197,"="&amp;"x",$B$133:$CW$133,"="&amp;"Y"),0)</f>
        <v>0</v>
      </c>
      <c r="Q232">
        <f ca="1">IFERROR(SUMIFS(INDEX($B$135:$CW$186,MATCH(Q$205,$A$135:$A$186,0),1):INDEX($B$135:$CW$186,MATCH(Q$205,$A$135:$A$186,0),100),$B197:$CW197,"="&amp;"x",$B$133:$CW$133,"="&amp;"Y"),0)</f>
        <v>0</v>
      </c>
      <c r="R232">
        <f ca="1">IFERROR(SUMIFS(INDEX($B$135:$CW$186,MATCH(R$205,$A$135:$A$186,0),1):INDEX($B$135:$CW$186,MATCH(R$205,$A$135:$A$186,0),100),$B197:$CW197,"="&amp;"x",$B$133:$CW$133,"="&amp;"Y"),0)</f>
        <v>0</v>
      </c>
      <c r="S232">
        <f ca="1">IFERROR(SUMIFS(INDEX($B$135:$CW$186,MATCH(S$205,$A$135:$A$186,0),1):INDEX($B$135:$CW$186,MATCH(S$205,$A$135:$A$186,0),100),$B197:$CW197,"="&amp;"x",$B$133:$CW$133,"="&amp;"Y"),0)</f>
        <v>0</v>
      </c>
      <c r="T232">
        <f ca="1">IFERROR(SUMIFS(INDEX($B$135:$CW$186,MATCH(T$205,$A$135:$A$186,0),1):INDEX($B$135:$CW$186,MATCH(T$205,$A$135:$A$186,0),100),$B197:$CW197,"="&amp;"x",$B$133:$CW$133,"="&amp;"Y"),0)</f>
        <v>0</v>
      </c>
      <c r="U232">
        <f ca="1">IFERROR(SUMIFS(INDEX($B$135:$CW$186,MATCH(U$205,$A$135:$A$186,0),1):INDEX($B$135:$CW$186,MATCH(U$205,$A$135:$A$186,0),100),$B197:$CW197,"="&amp;"x",$B$133:$CW$133,"="&amp;"Y"),0)</f>
        <v>0</v>
      </c>
      <c r="V232">
        <f ca="1">IFERROR(SUMIFS(INDEX($B$135:$CW$186,MATCH(V$205,$A$135:$A$186,0),1):INDEX($B$135:$CW$186,MATCH(V$205,$A$135:$A$186,0),100),$B197:$CW197,"="&amp;"x",$B$133:$CW$133,"="&amp;"Y"),0)</f>
        <v>0</v>
      </c>
      <c r="W232">
        <f ca="1">IFERROR(SUMIFS(INDEX($B$135:$CW$186,MATCH(W$205,$A$135:$A$186,0),1):INDEX($B$135:$CW$186,MATCH(W$205,$A$135:$A$186,0),100),$B197:$CW197,"="&amp;"x",$B$133:$CW$133,"="&amp;"Y"),0)</f>
        <v>0</v>
      </c>
      <c r="X232">
        <f ca="1">IFERROR(SUMIFS(INDEX($B$135:$CW$186,MATCH(X$205,$A$135:$A$186,0),1):INDEX($B$135:$CW$186,MATCH(X$205,$A$135:$A$186,0),100),$B197:$CW197,"="&amp;"x",$B$133:$CW$133,"="&amp;"Y"),0)</f>
        <v>0</v>
      </c>
      <c r="Y232">
        <f ca="1">IFERROR(SUMIFS(INDEX($B$135:$CW$186,MATCH(Y$205,$A$135:$A$186,0),1):INDEX($B$135:$CW$186,MATCH(Y$205,$A$135:$A$186,0),100),$B197:$CW197,"="&amp;"x",$B$133:$CW$133,"="&amp;"Y"),0)</f>
        <v>0</v>
      </c>
      <c r="Z232">
        <f ca="1">IFERROR(SUMIFS(INDEX($B$135:$CW$186,MATCH(Z$205,$A$135:$A$186,0),1):INDEX($B$135:$CW$186,MATCH(Z$205,$A$135:$A$186,0),100),$B197:$CW197,"="&amp;"x",$B$133:$CW$133,"="&amp;"Y"),0)</f>
        <v>0</v>
      </c>
      <c r="AA232">
        <f ca="1">IFERROR(SUMIFS(INDEX($B$135:$CW$186,MATCH(AA$205,$A$135:$A$186,0),1):INDEX($B$135:$CW$186,MATCH(AA$205,$A$135:$A$186,0),100),$B197:$CW197,"="&amp;"x",$B$133:$CW$133,"="&amp;"Y"),0)</f>
        <v>0</v>
      </c>
      <c r="AB232">
        <f ca="1">IFERROR(SUMIFS(INDEX($B$135:$CW$186,MATCH(AB$205,$A$135:$A$186,0),1):INDEX($B$135:$CW$186,MATCH(AB$205,$A$135:$A$186,0),100),$B197:$CW197,"="&amp;"x",$B$133:$CW$133,"="&amp;"Y"),0)</f>
        <v>0</v>
      </c>
      <c r="AC232">
        <f ca="1">IFERROR(SUMIFS(INDEX($B$135:$CW$186,MATCH(AC$205,$A$135:$A$186,0),1):INDEX($B$135:$CW$186,MATCH(AC$205,$A$135:$A$186,0),100),$B197:$CW197,"="&amp;"x",$B$133:$CW$133,"="&amp;"Y"),0)</f>
        <v>0</v>
      </c>
      <c r="AD232">
        <f ca="1">IFERROR(SUMIFS(INDEX($B$135:$CW$186,MATCH(AD$205,$A$135:$A$186,0),1):INDEX($B$135:$CW$186,MATCH(AD$205,$A$135:$A$186,0),100),$B197:$CW197,"="&amp;"x",$B$133:$CW$133,"="&amp;"Y"),0)</f>
        <v>0</v>
      </c>
      <c r="AE232">
        <f ca="1">IFERROR(SUMIFS(INDEX($B$135:$CW$186,MATCH(AE$205,$A$135:$A$186,0),1):INDEX($B$135:$CW$186,MATCH(AE$205,$A$135:$A$186,0),100),$B197:$CW197,"="&amp;"x",$B$133:$CW$133,"="&amp;"Y"),0)</f>
        <v>0</v>
      </c>
      <c r="AF232">
        <f ca="1">IFERROR(SUMIFS(INDEX($B$135:$CW$186,MATCH(AF$205,$A$135:$A$186,0),1):INDEX($B$135:$CW$186,MATCH(AF$205,$A$135:$A$186,0),100),$B197:$CW197,"="&amp;"x",$B$133:$CW$133,"="&amp;"Y"),0)</f>
        <v>0</v>
      </c>
      <c r="AG232">
        <f ca="1">IFERROR(SUMIFS(INDEX($B$135:$CW$186,MATCH(AG$205,$A$135:$A$186,0),1):INDEX($B$135:$CW$186,MATCH(AG$205,$A$135:$A$186,0),100),$B197:$CW197,"="&amp;"x",$B$133:$CW$133,"="&amp;"Y"),0)</f>
        <v>0</v>
      </c>
      <c r="AH232">
        <f ca="1">IFERROR(SUMIFS(INDEX($B$135:$CW$186,MATCH(AH$205,$A$135:$A$186,0),1):INDEX($B$135:$CW$186,MATCH(AH$205,$A$135:$A$186,0),100),$B197:$CW197,"="&amp;"x",$B$133:$CW$133,"="&amp;"Y"),0)</f>
        <v>0</v>
      </c>
      <c r="AI232">
        <f ca="1">IFERROR(SUMIFS(INDEX($B$135:$CW$186,MATCH(AI$205,$A$135:$A$186,0),1):INDEX($B$135:$CW$186,MATCH(AI$205,$A$135:$A$186,0),100),$B197:$CW197,"="&amp;"x",$B$133:$CW$133,"="&amp;"Y"),0)</f>
        <v>0</v>
      </c>
      <c r="AJ232">
        <f ca="1">IFERROR(SUMIFS(INDEX($B$135:$CW$186,MATCH(AJ$205,$A$135:$A$186,0),1):INDEX($B$135:$CW$186,MATCH(AJ$205,$A$135:$A$186,0),100),$B197:$CW197,"="&amp;"x",$B$133:$CW$133,"="&amp;"Y"),0)</f>
        <v>0</v>
      </c>
      <c r="AK232">
        <f ca="1">IFERROR(SUMIFS(INDEX($B$135:$CW$186,MATCH(AK$205,$A$135:$A$186,0),1):INDEX($B$135:$CW$186,MATCH(AK$205,$A$135:$A$186,0),100),$B197:$CW197,"="&amp;"x",$B$133:$CW$133,"="&amp;"Y"),0)</f>
        <v>0</v>
      </c>
      <c r="AL232">
        <f ca="1">IFERROR(SUMIFS(INDEX($B$135:$CW$186,MATCH(AL$205,$A$135:$A$186,0),1):INDEX($B$135:$CW$186,MATCH(AL$205,$A$135:$A$186,0),100),$B197:$CW197,"="&amp;"x",$B$133:$CW$133,"="&amp;"Y"),0)</f>
        <v>0</v>
      </c>
      <c r="AM232">
        <f ca="1">IFERROR(SUMIFS(INDEX($B$135:$CW$186,MATCH(AM$205,$A$135:$A$186,0),1):INDEX($B$135:$CW$186,MATCH(AM$205,$A$135:$A$186,0),100),$B197:$CW197,"="&amp;"x",$B$133:$CW$133,"="&amp;"Y"),0)</f>
        <v>0</v>
      </c>
      <c r="AN232">
        <f ca="1">IFERROR(SUMIFS(INDEX($B$135:$CW$186,MATCH(AN$205,$A$135:$A$186,0),1):INDEX($B$135:$CW$186,MATCH(AN$205,$A$135:$A$186,0),100),$B197:$CW197,"="&amp;"x",$B$133:$CW$133,"="&amp;"Y"),0)</f>
        <v>0</v>
      </c>
      <c r="AO232">
        <f ca="1">IFERROR(SUMIFS(INDEX($B$135:$CW$186,MATCH(AO$205,$A$135:$A$186,0),1):INDEX($B$135:$CW$186,MATCH(AO$205,$A$135:$A$186,0),100),$B197:$CW197,"="&amp;"x",$B$133:$CW$133,"="&amp;"Y"),0)</f>
        <v>0</v>
      </c>
      <c r="AP232">
        <f ca="1">IFERROR(SUMIFS(INDEX($B$135:$CW$186,MATCH(AP$205,$A$135:$A$186,0),1):INDEX($B$135:$CW$186,MATCH(AP$205,$A$135:$A$186,0),100),$B197:$CW197,"="&amp;"x",$B$133:$CW$133,"="&amp;"Y"),0)</f>
        <v>0</v>
      </c>
      <c r="AQ232">
        <f ca="1">IFERROR(SUMIFS(INDEX($B$135:$CW$186,MATCH(AQ$205,$A$135:$A$186,0),1):INDEX($B$135:$CW$186,MATCH(AQ$205,$A$135:$A$186,0),100),$B197:$CW197,"="&amp;"x",$B$133:$CW$133,"="&amp;"Y"),0)</f>
        <v>0</v>
      </c>
      <c r="AR232">
        <f ca="1">IFERROR(SUMIFS(INDEX($B$135:$CW$186,MATCH(AR$205,$A$135:$A$186,0),1):INDEX($B$135:$CW$186,MATCH(AR$205,$A$135:$A$186,0),100),$B197:$CW197,"="&amp;"x",$B$133:$CW$133,"="&amp;"Y"),0)</f>
        <v>0</v>
      </c>
      <c r="AS232">
        <f ca="1">IFERROR(SUMIFS(INDEX($B$135:$CW$186,MATCH(AS$205,$A$135:$A$186,0),1):INDEX($B$135:$CW$186,MATCH(AS$205,$A$135:$A$186,0),100),$B197:$CW197,"="&amp;"x",$B$133:$CW$133,"="&amp;"Y"),0)</f>
        <v>0</v>
      </c>
      <c r="AT232">
        <f ca="1">IFERROR(SUMIFS(INDEX($B$135:$CW$186,MATCH(AT$205,$A$135:$A$186,0),1):INDEX($B$135:$CW$186,MATCH(AT$205,$A$135:$A$186,0),100),$B197:$CW197,"="&amp;"x",$B$133:$CW$133,"="&amp;"Y"),0)</f>
        <v>0</v>
      </c>
      <c r="AU232">
        <f ca="1">IFERROR(SUMIFS(INDEX($B$135:$CW$186,MATCH(AU$205,$A$135:$A$186,0),1):INDEX($B$135:$CW$186,MATCH(AU$205,$A$135:$A$186,0),100),$B197:$CW197,"="&amp;"x",$B$133:$CW$133,"="&amp;"Y"),0)</f>
        <v>0</v>
      </c>
      <c r="AV232">
        <f ca="1">IFERROR(SUMIFS(INDEX($B$135:$CW$186,MATCH(AV$205,$A$135:$A$186,0),1):INDEX($B$135:$CW$186,MATCH(AV$205,$A$135:$A$186,0),100),$B197:$CW197,"="&amp;"x",$B$133:$CW$133,"="&amp;"Y"),0)</f>
        <v>0</v>
      </c>
      <c r="AW232">
        <f ca="1">IFERROR(SUMIFS(INDEX($B$135:$CW$186,MATCH(AW$205,$A$135:$A$186,0),1):INDEX($B$135:$CW$186,MATCH(AW$205,$A$135:$A$186,0),100),$B197:$CW197,"="&amp;"x",$B$133:$CW$133,"="&amp;"Y"),0)</f>
        <v>0</v>
      </c>
      <c r="AX232">
        <f ca="1">IFERROR(SUMIFS(INDEX($B$135:$CW$186,MATCH(AX$205,$A$135:$A$186,0),1):INDEX($B$135:$CW$186,MATCH(AX$205,$A$135:$A$186,0),100),$B197:$CW197,"="&amp;"x",$B$133:$CW$133,"="&amp;"Y"),0)</f>
        <v>0</v>
      </c>
      <c r="AY232">
        <f ca="1">IFERROR(SUMIFS(INDEX($B$135:$CW$186,MATCH(AY$205,$A$135:$A$186,0),1):INDEX($B$135:$CW$186,MATCH(AY$205,$A$135:$A$186,0),100),$B197:$CW197,"="&amp;"x",$B$133:$CW$133,"="&amp;"Y"),0)</f>
        <v>0</v>
      </c>
      <c r="AZ232">
        <f ca="1">IFERROR(SUMIFS(INDEX($B$135:$CW$186,MATCH(AZ$205,$A$135:$A$186,0),1):INDEX($B$135:$CW$186,MATCH(AZ$205,$A$135:$A$186,0),100),$B197:$CW197,"="&amp;"x",$B$133:$CW$133,"="&amp;"Y"),0)</f>
        <v>0</v>
      </c>
      <c r="BA232">
        <f ca="1">IFERROR(SUMIFS(INDEX($B$135:$CW$186,MATCH(BA$205,$A$135:$A$186,0),1):INDEX($B$135:$CW$186,MATCH(BA$205,$A$135:$A$186,0),100),$B197:$CW197,"="&amp;"x",$B$133:$CW$133,"="&amp;"Y"),0)</f>
        <v>0</v>
      </c>
      <c r="BC232">
        <f t="shared" ca="1" si="42"/>
        <v>0</v>
      </c>
    </row>
    <row r="233" spans="1:55" x14ac:dyDescent="0.35">
      <c r="A233" s="2" t="str" cm="1">
        <f t="array" ref="A233">INDEX('Data Validation (Hide)'!$B$2:$B$16,ROW(A10),1)</f>
        <v>Caseload 10</v>
      </c>
      <c r="B233">
        <f ca="1">IFERROR(SUMIFS(INDEX($B$135:$CW$186,MATCH(B$205,$A$135:$A$186,0),1):INDEX($B$135:$CW$186,MATCH(B$205,$A$135:$A$186,0),100),$B198:$CW198,"="&amp;"x",$B$133:$CW$133,"="&amp;"Y"),0)</f>
        <v>0</v>
      </c>
      <c r="C233">
        <f ca="1">IFERROR(SUMIFS(INDEX($B$135:$CW$186,MATCH(C$205,$A$135:$A$186,0),1):INDEX($B$135:$CW$186,MATCH(C$205,$A$135:$A$186,0),100),$B198:$CW198,"="&amp;"x",$B$133:$CW$133,"="&amp;"Y"),0)</f>
        <v>0</v>
      </c>
      <c r="D233">
        <f ca="1">IFERROR(SUMIFS(INDEX($B$135:$CW$186,MATCH(D$205,$A$135:$A$186,0),1):INDEX($B$135:$CW$186,MATCH(D$205,$A$135:$A$186,0),100),$B198:$CW198,"="&amp;"x",$B$133:$CW$133,"="&amp;"Y"),0)</f>
        <v>0</v>
      </c>
      <c r="E233">
        <f ca="1">IFERROR(SUMIFS(INDEX($B$135:$CW$186,MATCH(E$205,$A$135:$A$186,0),1):INDEX($B$135:$CW$186,MATCH(E$205,$A$135:$A$186,0),100),$B198:$CW198,"="&amp;"x",$B$133:$CW$133,"="&amp;"Y"),0)</f>
        <v>0</v>
      </c>
      <c r="F233">
        <f ca="1">IFERROR(SUMIFS(INDEX($B$135:$CW$186,MATCH(F$205,$A$135:$A$186,0),1):INDEX($B$135:$CW$186,MATCH(F$205,$A$135:$A$186,0),100),$B198:$CW198,"="&amp;"x",$B$133:$CW$133,"="&amp;"Y"),0)</f>
        <v>0</v>
      </c>
      <c r="G233">
        <f ca="1">IFERROR(SUMIFS(INDEX($B$135:$CW$186,MATCH(G$205,$A$135:$A$186,0),1):INDEX($B$135:$CW$186,MATCH(G$205,$A$135:$A$186,0),100),$B198:$CW198,"="&amp;"x",$B$133:$CW$133,"="&amp;"Y"),0)</f>
        <v>0</v>
      </c>
      <c r="H233">
        <f ca="1">IFERROR(SUMIFS(INDEX($B$135:$CW$186,MATCH(H$205,$A$135:$A$186,0),1):INDEX($B$135:$CW$186,MATCH(H$205,$A$135:$A$186,0),100),$B198:$CW198,"="&amp;"x",$B$133:$CW$133,"="&amp;"Y"),0)</f>
        <v>0</v>
      </c>
      <c r="I233">
        <f ca="1">IFERROR(SUMIFS(INDEX($B$135:$CW$186,MATCH(I$205,$A$135:$A$186,0),1):INDEX($B$135:$CW$186,MATCH(I$205,$A$135:$A$186,0),100),$B198:$CW198,"="&amp;"x",$B$133:$CW$133,"="&amp;"Y"),0)</f>
        <v>0</v>
      </c>
      <c r="J233">
        <f ca="1">IFERROR(SUMIFS(INDEX($B$135:$CW$186,MATCH(J$205,$A$135:$A$186,0),1):INDEX($B$135:$CW$186,MATCH(J$205,$A$135:$A$186,0),100),$B198:$CW198,"="&amp;"x",$B$133:$CW$133,"="&amp;"Y"),0)</f>
        <v>0</v>
      </c>
      <c r="K233">
        <f ca="1">IFERROR(SUMIFS(INDEX($B$135:$CW$186,MATCH(K$205,$A$135:$A$186,0),1):INDEX($B$135:$CW$186,MATCH(K$205,$A$135:$A$186,0),100),$B198:$CW198,"="&amp;"x",$B$133:$CW$133,"="&amp;"Y"),0)</f>
        <v>0</v>
      </c>
      <c r="L233">
        <f ca="1">IFERROR(SUMIFS(INDEX($B$135:$CW$186,MATCH(L$205,$A$135:$A$186,0),1):INDEX($B$135:$CW$186,MATCH(L$205,$A$135:$A$186,0),100),$B198:$CW198,"="&amp;"x",$B$133:$CW$133,"="&amp;"Y"),0)</f>
        <v>0</v>
      </c>
      <c r="M233">
        <f ca="1">IFERROR(SUMIFS(INDEX($B$135:$CW$186,MATCH(M$205,$A$135:$A$186,0),1):INDEX($B$135:$CW$186,MATCH(M$205,$A$135:$A$186,0),100),$B198:$CW198,"="&amp;"x",$B$133:$CW$133,"="&amp;"Y"),0)</f>
        <v>0</v>
      </c>
      <c r="N233">
        <f ca="1">IFERROR(SUMIFS(INDEX($B$135:$CW$186,MATCH(N$205,$A$135:$A$186,0),1):INDEX($B$135:$CW$186,MATCH(N$205,$A$135:$A$186,0),100),$B198:$CW198,"="&amp;"x",$B$133:$CW$133,"="&amp;"Y"),0)</f>
        <v>0</v>
      </c>
      <c r="O233">
        <f ca="1">IFERROR(SUMIFS(INDEX($B$135:$CW$186,MATCH(O$205,$A$135:$A$186,0),1):INDEX($B$135:$CW$186,MATCH(O$205,$A$135:$A$186,0),100),$B198:$CW198,"="&amp;"x",$B$133:$CW$133,"="&amp;"Y"),0)</f>
        <v>0</v>
      </c>
      <c r="P233">
        <f ca="1">IFERROR(SUMIFS(INDEX($B$135:$CW$186,MATCH(P$205,$A$135:$A$186,0),1):INDEX($B$135:$CW$186,MATCH(P$205,$A$135:$A$186,0),100),$B198:$CW198,"="&amp;"x",$B$133:$CW$133,"="&amp;"Y"),0)</f>
        <v>0</v>
      </c>
      <c r="Q233">
        <f ca="1">IFERROR(SUMIFS(INDEX($B$135:$CW$186,MATCH(Q$205,$A$135:$A$186,0),1):INDEX($B$135:$CW$186,MATCH(Q$205,$A$135:$A$186,0),100),$B198:$CW198,"="&amp;"x",$B$133:$CW$133,"="&amp;"Y"),0)</f>
        <v>0</v>
      </c>
      <c r="R233">
        <f ca="1">IFERROR(SUMIFS(INDEX($B$135:$CW$186,MATCH(R$205,$A$135:$A$186,0),1):INDEX($B$135:$CW$186,MATCH(R$205,$A$135:$A$186,0),100),$B198:$CW198,"="&amp;"x",$B$133:$CW$133,"="&amp;"Y"),0)</f>
        <v>0</v>
      </c>
      <c r="S233">
        <f ca="1">IFERROR(SUMIFS(INDEX($B$135:$CW$186,MATCH(S$205,$A$135:$A$186,0),1):INDEX($B$135:$CW$186,MATCH(S$205,$A$135:$A$186,0),100),$B198:$CW198,"="&amp;"x",$B$133:$CW$133,"="&amp;"Y"),0)</f>
        <v>0</v>
      </c>
      <c r="T233">
        <f ca="1">IFERROR(SUMIFS(INDEX($B$135:$CW$186,MATCH(T$205,$A$135:$A$186,0),1):INDEX($B$135:$CW$186,MATCH(T$205,$A$135:$A$186,0),100),$B198:$CW198,"="&amp;"x",$B$133:$CW$133,"="&amp;"Y"),0)</f>
        <v>0</v>
      </c>
      <c r="U233">
        <f ca="1">IFERROR(SUMIFS(INDEX($B$135:$CW$186,MATCH(U$205,$A$135:$A$186,0),1):INDEX($B$135:$CW$186,MATCH(U$205,$A$135:$A$186,0),100),$B198:$CW198,"="&amp;"x",$B$133:$CW$133,"="&amp;"Y"),0)</f>
        <v>0</v>
      </c>
      <c r="V233">
        <f ca="1">IFERROR(SUMIFS(INDEX($B$135:$CW$186,MATCH(V$205,$A$135:$A$186,0),1):INDEX($B$135:$CW$186,MATCH(V$205,$A$135:$A$186,0),100),$B198:$CW198,"="&amp;"x",$B$133:$CW$133,"="&amp;"Y"),0)</f>
        <v>0</v>
      </c>
      <c r="W233">
        <f ca="1">IFERROR(SUMIFS(INDEX($B$135:$CW$186,MATCH(W$205,$A$135:$A$186,0),1):INDEX($B$135:$CW$186,MATCH(W$205,$A$135:$A$186,0),100),$B198:$CW198,"="&amp;"x",$B$133:$CW$133,"="&amp;"Y"),0)</f>
        <v>0</v>
      </c>
      <c r="X233">
        <f ca="1">IFERROR(SUMIFS(INDEX($B$135:$CW$186,MATCH(X$205,$A$135:$A$186,0),1):INDEX($B$135:$CW$186,MATCH(X$205,$A$135:$A$186,0),100),$B198:$CW198,"="&amp;"x",$B$133:$CW$133,"="&amp;"Y"),0)</f>
        <v>0</v>
      </c>
      <c r="Y233">
        <f ca="1">IFERROR(SUMIFS(INDEX($B$135:$CW$186,MATCH(Y$205,$A$135:$A$186,0),1):INDEX($B$135:$CW$186,MATCH(Y$205,$A$135:$A$186,0),100),$B198:$CW198,"="&amp;"x",$B$133:$CW$133,"="&amp;"Y"),0)</f>
        <v>0</v>
      </c>
      <c r="Z233">
        <f ca="1">IFERROR(SUMIFS(INDEX($B$135:$CW$186,MATCH(Z$205,$A$135:$A$186,0),1):INDEX($B$135:$CW$186,MATCH(Z$205,$A$135:$A$186,0),100),$B198:$CW198,"="&amp;"x",$B$133:$CW$133,"="&amp;"Y"),0)</f>
        <v>0</v>
      </c>
      <c r="AA233">
        <f ca="1">IFERROR(SUMIFS(INDEX($B$135:$CW$186,MATCH(AA$205,$A$135:$A$186,0),1):INDEX($B$135:$CW$186,MATCH(AA$205,$A$135:$A$186,0),100),$B198:$CW198,"="&amp;"x",$B$133:$CW$133,"="&amp;"Y"),0)</f>
        <v>0</v>
      </c>
      <c r="AB233">
        <f ca="1">IFERROR(SUMIFS(INDEX($B$135:$CW$186,MATCH(AB$205,$A$135:$A$186,0),1):INDEX($B$135:$CW$186,MATCH(AB$205,$A$135:$A$186,0),100),$B198:$CW198,"="&amp;"x",$B$133:$CW$133,"="&amp;"Y"),0)</f>
        <v>0</v>
      </c>
      <c r="AC233">
        <f ca="1">IFERROR(SUMIFS(INDEX($B$135:$CW$186,MATCH(AC$205,$A$135:$A$186,0),1):INDEX($B$135:$CW$186,MATCH(AC$205,$A$135:$A$186,0),100),$B198:$CW198,"="&amp;"x",$B$133:$CW$133,"="&amp;"Y"),0)</f>
        <v>0</v>
      </c>
      <c r="AD233">
        <f ca="1">IFERROR(SUMIFS(INDEX($B$135:$CW$186,MATCH(AD$205,$A$135:$A$186,0),1):INDEX($B$135:$CW$186,MATCH(AD$205,$A$135:$A$186,0),100),$B198:$CW198,"="&amp;"x",$B$133:$CW$133,"="&amp;"Y"),0)</f>
        <v>0</v>
      </c>
      <c r="AE233">
        <f ca="1">IFERROR(SUMIFS(INDEX($B$135:$CW$186,MATCH(AE$205,$A$135:$A$186,0),1):INDEX($B$135:$CW$186,MATCH(AE$205,$A$135:$A$186,0),100),$B198:$CW198,"="&amp;"x",$B$133:$CW$133,"="&amp;"Y"),0)</f>
        <v>0</v>
      </c>
      <c r="AF233">
        <f ca="1">IFERROR(SUMIFS(INDEX($B$135:$CW$186,MATCH(AF$205,$A$135:$A$186,0),1):INDEX($B$135:$CW$186,MATCH(AF$205,$A$135:$A$186,0),100),$B198:$CW198,"="&amp;"x",$B$133:$CW$133,"="&amp;"Y"),0)</f>
        <v>0</v>
      </c>
      <c r="AG233">
        <f ca="1">IFERROR(SUMIFS(INDEX($B$135:$CW$186,MATCH(AG$205,$A$135:$A$186,0),1):INDEX($B$135:$CW$186,MATCH(AG$205,$A$135:$A$186,0),100),$B198:$CW198,"="&amp;"x",$B$133:$CW$133,"="&amp;"Y"),0)</f>
        <v>0</v>
      </c>
      <c r="AH233">
        <f ca="1">IFERROR(SUMIFS(INDEX($B$135:$CW$186,MATCH(AH$205,$A$135:$A$186,0),1):INDEX($B$135:$CW$186,MATCH(AH$205,$A$135:$A$186,0),100),$B198:$CW198,"="&amp;"x",$B$133:$CW$133,"="&amp;"Y"),0)</f>
        <v>0</v>
      </c>
      <c r="AI233">
        <f ca="1">IFERROR(SUMIFS(INDEX($B$135:$CW$186,MATCH(AI$205,$A$135:$A$186,0),1):INDEX($B$135:$CW$186,MATCH(AI$205,$A$135:$A$186,0),100),$B198:$CW198,"="&amp;"x",$B$133:$CW$133,"="&amp;"Y"),0)</f>
        <v>0</v>
      </c>
      <c r="AJ233">
        <f ca="1">IFERROR(SUMIFS(INDEX($B$135:$CW$186,MATCH(AJ$205,$A$135:$A$186,0),1):INDEX($B$135:$CW$186,MATCH(AJ$205,$A$135:$A$186,0),100),$B198:$CW198,"="&amp;"x",$B$133:$CW$133,"="&amp;"Y"),0)</f>
        <v>0</v>
      </c>
      <c r="AK233">
        <f ca="1">IFERROR(SUMIFS(INDEX($B$135:$CW$186,MATCH(AK$205,$A$135:$A$186,0),1):INDEX($B$135:$CW$186,MATCH(AK$205,$A$135:$A$186,0),100),$B198:$CW198,"="&amp;"x",$B$133:$CW$133,"="&amp;"Y"),0)</f>
        <v>0</v>
      </c>
      <c r="AL233">
        <f ca="1">IFERROR(SUMIFS(INDEX($B$135:$CW$186,MATCH(AL$205,$A$135:$A$186,0),1):INDEX($B$135:$CW$186,MATCH(AL$205,$A$135:$A$186,0),100),$B198:$CW198,"="&amp;"x",$B$133:$CW$133,"="&amp;"Y"),0)</f>
        <v>0</v>
      </c>
      <c r="AM233">
        <f ca="1">IFERROR(SUMIFS(INDEX($B$135:$CW$186,MATCH(AM$205,$A$135:$A$186,0),1):INDEX($B$135:$CW$186,MATCH(AM$205,$A$135:$A$186,0),100),$B198:$CW198,"="&amp;"x",$B$133:$CW$133,"="&amp;"Y"),0)</f>
        <v>0</v>
      </c>
      <c r="AN233">
        <f ca="1">IFERROR(SUMIFS(INDEX($B$135:$CW$186,MATCH(AN$205,$A$135:$A$186,0),1):INDEX($B$135:$CW$186,MATCH(AN$205,$A$135:$A$186,0),100),$B198:$CW198,"="&amp;"x",$B$133:$CW$133,"="&amp;"Y"),0)</f>
        <v>0</v>
      </c>
      <c r="AO233">
        <f ca="1">IFERROR(SUMIFS(INDEX($B$135:$CW$186,MATCH(AO$205,$A$135:$A$186,0),1):INDEX($B$135:$CW$186,MATCH(AO$205,$A$135:$A$186,0),100),$B198:$CW198,"="&amp;"x",$B$133:$CW$133,"="&amp;"Y"),0)</f>
        <v>0</v>
      </c>
      <c r="AP233">
        <f ca="1">IFERROR(SUMIFS(INDEX($B$135:$CW$186,MATCH(AP$205,$A$135:$A$186,0),1):INDEX($B$135:$CW$186,MATCH(AP$205,$A$135:$A$186,0),100),$B198:$CW198,"="&amp;"x",$B$133:$CW$133,"="&amp;"Y"),0)</f>
        <v>0</v>
      </c>
      <c r="AQ233">
        <f ca="1">IFERROR(SUMIFS(INDEX($B$135:$CW$186,MATCH(AQ$205,$A$135:$A$186,0),1):INDEX($B$135:$CW$186,MATCH(AQ$205,$A$135:$A$186,0),100),$B198:$CW198,"="&amp;"x",$B$133:$CW$133,"="&amp;"Y"),0)</f>
        <v>0</v>
      </c>
      <c r="AR233">
        <f ca="1">IFERROR(SUMIFS(INDEX($B$135:$CW$186,MATCH(AR$205,$A$135:$A$186,0),1):INDEX($B$135:$CW$186,MATCH(AR$205,$A$135:$A$186,0),100),$B198:$CW198,"="&amp;"x",$B$133:$CW$133,"="&amp;"Y"),0)</f>
        <v>0</v>
      </c>
      <c r="AS233">
        <f ca="1">IFERROR(SUMIFS(INDEX($B$135:$CW$186,MATCH(AS$205,$A$135:$A$186,0),1):INDEX($B$135:$CW$186,MATCH(AS$205,$A$135:$A$186,0),100),$B198:$CW198,"="&amp;"x",$B$133:$CW$133,"="&amp;"Y"),0)</f>
        <v>0</v>
      </c>
      <c r="AT233">
        <f ca="1">IFERROR(SUMIFS(INDEX($B$135:$CW$186,MATCH(AT$205,$A$135:$A$186,0),1):INDEX($B$135:$CW$186,MATCH(AT$205,$A$135:$A$186,0),100),$B198:$CW198,"="&amp;"x",$B$133:$CW$133,"="&amp;"Y"),0)</f>
        <v>0</v>
      </c>
      <c r="AU233">
        <f ca="1">IFERROR(SUMIFS(INDEX($B$135:$CW$186,MATCH(AU$205,$A$135:$A$186,0),1):INDEX($B$135:$CW$186,MATCH(AU$205,$A$135:$A$186,0),100),$B198:$CW198,"="&amp;"x",$B$133:$CW$133,"="&amp;"Y"),0)</f>
        <v>0</v>
      </c>
      <c r="AV233">
        <f ca="1">IFERROR(SUMIFS(INDEX($B$135:$CW$186,MATCH(AV$205,$A$135:$A$186,0),1):INDEX($B$135:$CW$186,MATCH(AV$205,$A$135:$A$186,0),100),$B198:$CW198,"="&amp;"x",$B$133:$CW$133,"="&amp;"Y"),0)</f>
        <v>0</v>
      </c>
      <c r="AW233">
        <f ca="1">IFERROR(SUMIFS(INDEX($B$135:$CW$186,MATCH(AW$205,$A$135:$A$186,0),1):INDEX($B$135:$CW$186,MATCH(AW$205,$A$135:$A$186,0),100),$B198:$CW198,"="&amp;"x",$B$133:$CW$133,"="&amp;"Y"),0)</f>
        <v>0</v>
      </c>
      <c r="AX233">
        <f ca="1">IFERROR(SUMIFS(INDEX($B$135:$CW$186,MATCH(AX$205,$A$135:$A$186,0),1):INDEX($B$135:$CW$186,MATCH(AX$205,$A$135:$A$186,0),100),$B198:$CW198,"="&amp;"x",$B$133:$CW$133,"="&amp;"Y"),0)</f>
        <v>0</v>
      </c>
      <c r="AY233">
        <f ca="1">IFERROR(SUMIFS(INDEX($B$135:$CW$186,MATCH(AY$205,$A$135:$A$186,0),1):INDEX($B$135:$CW$186,MATCH(AY$205,$A$135:$A$186,0),100),$B198:$CW198,"="&amp;"x",$B$133:$CW$133,"="&amp;"Y"),0)</f>
        <v>0</v>
      </c>
      <c r="AZ233">
        <f ca="1">IFERROR(SUMIFS(INDEX($B$135:$CW$186,MATCH(AZ$205,$A$135:$A$186,0),1):INDEX($B$135:$CW$186,MATCH(AZ$205,$A$135:$A$186,0),100),$B198:$CW198,"="&amp;"x",$B$133:$CW$133,"="&amp;"Y"),0)</f>
        <v>0</v>
      </c>
      <c r="BA233">
        <f ca="1">IFERROR(SUMIFS(INDEX($B$135:$CW$186,MATCH(BA$205,$A$135:$A$186,0),1):INDEX($B$135:$CW$186,MATCH(BA$205,$A$135:$A$186,0),100),$B198:$CW198,"="&amp;"x",$B$133:$CW$133,"="&amp;"Y"),0)</f>
        <v>0</v>
      </c>
      <c r="BC233">
        <f t="shared" ca="1" si="42"/>
        <v>0</v>
      </c>
    </row>
    <row r="234" spans="1:55" x14ac:dyDescent="0.35">
      <c r="A234" s="2" t="str" cm="1">
        <f t="array" ref="A234">INDEX('Data Validation (Hide)'!$B$2:$B$16,ROW(A11),1)</f>
        <v>Caseload 11</v>
      </c>
      <c r="B234">
        <f ca="1">IFERROR(SUMIFS(INDEX($B$135:$CW$186,MATCH(B$205,$A$135:$A$186,0),1):INDEX($B$135:$CW$186,MATCH(B$205,$A$135:$A$186,0),100),$B199:$CW199,"="&amp;"x",$B$133:$CW$133,"="&amp;"Y"),0)</f>
        <v>0</v>
      </c>
      <c r="C234">
        <f ca="1">IFERROR(SUMIFS(INDEX($B$135:$CW$186,MATCH(C$205,$A$135:$A$186,0),1):INDEX($B$135:$CW$186,MATCH(C$205,$A$135:$A$186,0),100),$B199:$CW199,"="&amp;"x",$B$133:$CW$133,"="&amp;"Y"),0)</f>
        <v>0</v>
      </c>
      <c r="D234">
        <f ca="1">IFERROR(SUMIFS(INDEX($B$135:$CW$186,MATCH(D$205,$A$135:$A$186,0),1):INDEX($B$135:$CW$186,MATCH(D$205,$A$135:$A$186,0),100),$B199:$CW199,"="&amp;"x",$B$133:$CW$133,"="&amp;"Y"),0)</f>
        <v>0</v>
      </c>
      <c r="E234">
        <f ca="1">IFERROR(SUMIFS(INDEX($B$135:$CW$186,MATCH(E$205,$A$135:$A$186,0),1):INDEX($B$135:$CW$186,MATCH(E$205,$A$135:$A$186,0),100),$B199:$CW199,"="&amp;"x",$B$133:$CW$133,"="&amp;"Y"),0)</f>
        <v>0</v>
      </c>
      <c r="F234">
        <f ca="1">IFERROR(SUMIFS(INDEX($B$135:$CW$186,MATCH(F$205,$A$135:$A$186,0),1):INDEX($B$135:$CW$186,MATCH(F$205,$A$135:$A$186,0),100),$B199:$CW199,"="&amp;"x",$B$133:$CW$133,"="&amp;"Y"),0)</f>
        <v>0</v>
      </c>
      <c r="G234">
        <f ca="1">IFERROR(SUMIFS(INDEX($B$135:$CW$186,MATCH(G$205,$A$135:$A$186,0),1):INDEX($B$135:$CW$186,MATCH(G$205,$A$135:$A$186,0),100),$B199:$CW199,"="&amp;"x",$B$133:$CW$133,"="&amp;"Y"),0)</f>
        <v>0</v>
      </c>
      <c r="H234">
        <f ca="1">IFERROR(SUMIFS(INDEX($B$135:$CW$186,MATCH(H$205,$A$135:$A$186,0),1):INDEX($B$135:$CW$186,MATCH(H$205,$A$135:$A$186,0),100),$B199:$CW199,"="&amp;"x",$B$133:$CW$133,"="&amp;"Y"),0)</f>
        <v>0</v>
      </c>
      <c r="I234">
        <f ca="1">IFERROR(SUMIFS(INDEX($B$135:$CW$186,MATCH(I$205,$A$135:$A$186,0),1):INDEX($B$135:$CW$186,MATCH(I$205,$A$135:$A$186,0),100),$B199:$CW199,"="&amp;"x",$B$133:$CW$133,"="&amp;"Y"),0)</f>
        <v>0</v>
      </c>
      <c r="J234">
        <f ca="1">IFERROR(SUMIFS(INDEX($B$135:$CW$186,MATCH(J$205,$A$135:$A$186,0),1):INDEX($B$135:$CW$186,MATCH(J$205,$A$135:$A$186,0),100),$B199:$CW199,"="&amp;"x",$B$133:$CW$133,"="&amp;"Y"),0)</f>
        <v>0</v>
      </c>
      <c r="K234">
        <f ca="1">IFERROR(SUMIFS(INDEX($B$135:$CW$186,MATCH(K$205,$A$135:$A$186,0),1):INDEX($B$135:$CW$186,MATCH(K$205,$A$135:$A$186,0),100),$B199:$CW199,"="&amp;"x",$B$133:$CW$133,"="&amp;"Y"),0)</f>
        <v>0</v>
      </c>
      <c r="L234">
        <f ca="1">IFERROR(SUMIFS(INDEX($B$135:$CW$186,MATCH(L$205,$A$135:$A$186,0),1):INDEX($B$135:$CW$186,MATCH(L$205,$A$135:$A$186,0),100),$B199:$CW199,"="&amp;"x",$B$133:$CW$133,"="&amp;"Y"),0)</f>
        <v>0</v>
      </c>
      <c r="M234">
        <f ca="1">IFERROR(SUMIFS(INDEX($B$135:$CW$186,MATCH(M$205,$A$135:$A$186,0),1):INDEX($B$135:$CW$186,MATCH(M$205,$A$135:$A$186,0),100),$B199:$CW199,"="&amp;"x",$B$133:$CW$133,"="&amp;"Y"),0)</f>
        <v>0</v>
      </c>
      <c r="N234">
        <f ca="1">IFERROR(SUMIFS(INDEX($B$135:$CW$186,MATCH(N$205,$A$135:$A$186,0),1):INDEX($B$135:$CW$186,MATCH(N$205,$A$135:$A$186,0),100),$B199:$CW199,"="&amp;"x",$B$133:$CW$133,"="&amp;"Y"),0)</f>
        <v>0</v>
      </c>
      <c r="O234">
        <f ca="1">IFERROR(SUMIFS(INDEX($B$135:$CW$186,MATCH(O$205,$A$135:$A$186,0),1):INDEX($B$135:$CW$186,MATCH(O$205,$A$135:$A$186,0),100),$B199:$CW199,"="&amp;"x",$B$133:$CW$133,"="&amp;"Y"),0)</f>
        <v>0</v>
      </c>
      <c r="P234">
        <f ca="1">IFERROR(SUMIFS(INDEX($B$135:$CW$186,MATCH(P$205,$A$135:$A$186,0),1):INDEX($B$135:$CW$186,MATCH(P$205,$A$135:$A$186,0),100),$B199:$CW199,"="&amp;"x",$B$133:$CW$133,"="&amp;"Y"),0)</f>
        <v>0</v>
      </c>
      <c r="Q234">
        <f ca="1">IFERROR(SUMIFS(INDEX($B$135:$CW$186,MATCH(Q$205,$A$135:$A$186,0),1):INDEX($B$135:$CW$186,MATCH(Q$205,$A$135:$A$186,0),100),$B199:$CW199,"="&amp;"x",$B$133:$CW$133,"="&amp;"Y"),0)</f>
        <v>0</v>
      </c>
      <c r="R234">
        <f ca="1">IFERROR(SUMIFS(INDEX($B$135:$CW$186,MATCH(R$205,$A$135:$A$186,0),1):INDEX($B$135:$CW$186,MATCH(R$205,$A$135:$A$186,0),100),$B199:$CW199,"="&amp;"x",$B$133:$CW$133,"="&amp;"Y"),0)</f>
        <v>0</v>
      </c>
      <c r="S234">
        <f ca="1">IFERROR(SUMIFS(INDEX($B$135:$CW$186,MATCH(S$205,$A$135:$A$186,0),1):INDEX($B$135:$CW$186,MATCH(S$205,$A$135:$A$186,0),100),$B199:$CW199,"="&amp;"x",$B$133:$CW$133,"="&amp;"Y"),0)</f>
        <v>0</v>
      </c>
      <c r="T234">
        <f ca="1">IFERROR(SUMIFS(INDEX($B$135:$CW$186,MATCH(T$205,$A$135:$A$186,0),1):INDEX($B$135:$CW$186,MATCH(T$205,$A$135:$A$186,0),100),$B199:$CW199,"="&amp;"x",$B$133:$CW$133,"="&amp;"Y"),0)</f>
        <v>0</v>
      </c>
      <c r="U234">
        <f ca="1">IFERROR(SUMIFS(INDEX($B$135:$CW$186,MATCH(U$205,$A$135:$A$186,0),1):INDEX($B$135:$CW$186,MATCH(U$205,$A$135:$A$186,0),100),$B199:$CW199,"="&amp;"x",$B$133:$CW$133,"="&amp;"Y"),0)</f>
        <v>0</v>
      </c>
      <c r="V234">
        <f ca="1">IFERROR(SUMIFS(INDEX($B$135:$CW$186,MATCH(V$205,$A$135:$A$186,0),1):INDEX($B$135:$CW$186,MATCH(V$205,$A$135:$A$186,0),100),$B199:$CW199,"="&amp;"x",$B$133:$CW$133,"="&amp;"Y"),0)</f>
        <v>0</v>
      </c>
      <c r="W234">
        <f ca="1">IFERROR(SUMIFS(INDEX($B$135:$CW$186,MATCH(W$205,$A$135:$A$186,0),1):INDEX($B$135:$CW$186,MATCH(W$205,$A$135:$A$186,0),100),$B199:$CW199,"="&amp;"x",$B$133:$CW$133,"="&amp;"Y"),0)</f>
        <v>0</v>
      </c>
      <c r="X234">
        <f ca="1">IFERROR(SUMIFS(INDEX($B$135:$CW$186,MATCH(X$205,$A$135:$A$186,0),1):INDEX($B$135:$CW$186,MATCH(X$205,$A$135:$A$186,0),100),$B199:$CW199,"="&amp;"x",$B$133:$CW$133,"="&amp;"Y"),0)</f>
        <v>0</v>
      </c>
      <c r="Y234">
        <f ca="1">IFERROR(SUMIFS(INDEX($B$135:$CW$186,MATCH(Y$205,$A$135:$A$186,0),1):INDEX($B$135:$CW$186,MATCH(Y$205,$A$135:$A$186,0),100),$B199:$CW199,"="&amp;"x",$B$133:$CW$133,"="&amp;"Y"),0)</f>
        <v>0</v>
      </c>
      <c r="Z234">
        <f ca="1">IFERROR(SUMIFS(INDEX($B$135:$CW$186,MATCH(Z$205,$A$135:$A$186,0),1):INDEX($B$135:$CW$186,MATCH(Z$205,$A$135:$A$186,0),100),$B199:$CW199,"="&amp;"x",$B$133:$CW$133,"="&amp;"Y"),0)</f>
        <v>0</v>
      </c>
      <c r="AA234">
        <f ca="1">IFERROR(SUMIFS(INDEX($B$135:$CW$186,MATCH(AA$205,$A$135:$A$186,0),1):INDEX($B$135:$CW$186,MATCH(AA$205,$A$135:$A$186,0),100),$B199:$CW199,"="&amp;"x",$B$133:$CW$133,"="&amp;"Y"),0)</f>
        <v>0</v>
      </c>
      <c r="AB234">
        <f ca="1">IFERROR(SUMIFS(INDEX($B$135:$CW$186,MATCH(AB$205,$A$135:$A$186,0),1):INDEX($B$135:$CW$186,MATCH(AB$205,$A$135:$A$186,0),100),$B199:$CW199,"="&amp;"x",$B$133:$CW$133,"="&amp;"Y"),0)</f>
        <v>0</v>
      </c>
      <c r="AC234">
        <f ca="1">IFERROR(SUMIFS(INDEX($B$135:$CW$186,MATCH(AC$205,$A$135:$A$186,0),1):INDEX($B$135:$CW$186,MATCH(AC$205,$A$135:$A$186,0),100),$B199:$CW199,"="&amp;"x",$B$133:$CW$133,"="&amp;"Y"),0)</f>
        <v>0</v>
      </c>
      <c r="AD234">
        <f ca="1">IFERROR(SUMIFS(INDEX($B$135:$CW$186,MATCH(AD$205,$A$135:$A$186,0),1):INDEX($B$135:$CW$186,MATCH(AD$205,$A$135:$A$186,0),100),$B199:$CW199,"="&amp;"x",$B$133:$CW$133,"="&amp;"Y"),0)</f>
        <v>0</v>
      </c>
      <c r="AE234">
        <f ca="1">IFERROR(SUMIFS(INDEX($B$135:$CW$186,MATCH(AE$205,$A$135:$A$186,0),1):INDEX($B$135:$CW$186,MATCH(AE$205,$A$135:$A$186,0),100),$B199:$CW199,"="&amp;"x",$B$133:$CW$133,"="&amp;"Y"),0)</f>
        <v>0</v>
      </c>
      <c r="AF234">
        <f ca="1">IFERROR(SUMIFS(INDEX($B$135:$CW$186,MATCH(AF$205,$A$135:$A$186,0),1):INDEX($B$135:$CW$186,MATCH(AF$205,$A$135:$A$186,0),100),$B199:$CW199,"="&amp;"x",$B$133:$CW$133,"="&amp;"Y"),0)</f>
        <v>0</v>
      </c>
      <c r="AG234">
        <f ca="1">IFERROR(SUMIFS(INDEX($B$135:$CW$186,MATCH(AG$205,$A$135:$A$186,0),1):INDEX($B$135:$CW$186,MATCH(AG$205,$A$135:$A$186,0),100),$B199:$CW199,"="&amp;"x",$B$133:$CW$133,"="&amp;"Y"),0)</f>
        <v>0</v>
      </c>
      <c r="AH234">
        <f ca="1">IFERROR(SUMIFS(INDEX($B$135:$CW$186,MATCH(AH$205,$A$135:$A$186,0),1):INDEX($B$135:$CW$186,MATCH(AH$205,$A$135:$A$186,0),100),$B199:$CW199,"="&amp;"x",$B$133:$CW$133,"="&amp;"Y"),0)</f>
        <v>0</v>
      </c>
      <c r="AI234">
        <f ca="1">IFERROR(SUMIFS(INDEX($B$135:$CW$186,MATCH(AI$205,$A$135:$A$186,0),1):INDEX($B$135:$CW$186,MATCH(AI$205,$A$135:$A$186,0),100),$B199:$CW199,"="&amp;"x",$B$133:$CW$133,"="&amp;"Y"),0)</f>
        <v>0</v>
      </c>
      <c r="AJ234">
        <f ca="1">IFERROR(SUMIFS(INDEX($B$135:$CW$186,MATCH(AJ$205,$A$135:$A$186,0),1):INDEX($B$135:$CW$186,MATCH(AJ$205,$A$135:$A$186,0),100),$B199:$CW199,"="&amp;"x",$B$133:$CW$133,"="&amp;"Y"),0)</f>
        <v>0</v>
      </c>
      <c r="AK234">
        <f ca="1">IFERROR(SUMIFS(INDEX($B$135:$CW$186,MATCH(AK$205,$A$135:$A$186,0),1):INDEX($B$135:$CW$186,MATCH(AK$205,$A$135:$A$186,0),100),$B199:$CW199,"="&amp;"x",$B$133:$CW$133,"="&amp;"Y"),0)</f>
        <v>0</v>
      </c>
      <c r="AL234">
        <f ca="1">IFERROR(SUMIFS(INDEX($B$135:$CW$186,MATCH(AL$205,$A$135:$A$186,0),1):INDEX($B$135:$CW$186,MATCH(AL$205,$A$135:$A$186,0),100),$B199:$CW199,"="&amp;"x",$B$133:$CW$133,"="&amp;"Y"),0)</f>
        <v>0</v>
      </c>
      <c r="AM234">
        <f ca="1">IFERROR(SUMIFS(INDEX($B$135:$CW$186,MATCH(AM$205,$A$135:$A$186,0),1):INDEX($B$135:$CW$186,MATCH(AM$205,$A$135:$A$186,0),100),$B199:$CW199,"="&amp;"x",$B$133:$CW$133,"="&amp;"Y"),0)</f>
        <v>0</v>
      </c>
      <c r="AN234">
        <f ca="1">IFERROR(SUMIFS(INDEX($B$135:$CW$186,MATCH(AN$205,$A$135:$A$186,0),1):INDEX($B$135:$CW$186,MATCH(AN$205,$A$135:$A$186,0),100),$B199:$CW199,"="&amp;"x",$B$133:$CW$133,"="&amp;"Y"),0)</f>
        <v>0</v>
      </c>
      <c r="AO234">
        <f ca="1">IFERROR(SUMIFS(INDEX($B$135:$CW$186,MATCH(AO$205,$A$135:$A$186,0),1):INDEX($B$135:$CW$186,MATCH(AO$205,$A$135:$A$186,0),100),$B199:$CW199,"="&amp;"x",$B$133:$CW$133,"="&amp;"Y"),0)</f>
        <v>0</v>
      </c>
      <c r="AP234">
        <f ca="1">IFERROR(SUMIFS(INDEX($B$135:$CW$186,MATCH(AP$205,$A$135:$A$186,0),1):INDEX($B$135:$CW$186,MATCH(AP$205,$A$135:$A$186,0),100),$B199:$CW199,"="&amp;"x",$B$133:$CW$133,"="&amp;"Y"),0)</f>
        <v>0</v>
      </c>
      <c r="AQ234">
        <f ca="1">IFERROR(SUMIFS(INDEX($B$135:$CW$186,MATCH(AQ$205,$A$135:$A$186,0),1):INDEX($B$135:$CW$186,MATCH(AQ$205,$A$135:$A$186,0),100),$B199:$CW199,"="&amp;"x",$B$133:$CW$133,"="&amp;"Y"),0)</f>
        <v>0</v>
      </c>
      <c r="AR234">
        <f ca="1">IFERROR(SUMIFS(INDEX($B$135:$CW$186,MATCH(AR$205,$A$135:$A$186,0),1):INDEX($B$135:$CW$186,MATCH(AR$205,$A$135:$A$186,0),100),$B199:$CW199,"="&amp;"x",$B$133:$CW$133,"="&amp;"Y"),0)</f>
        <v>0</v>
      </c>
      <c r="AS234">
        <f ca="1">IFERROR(SUMIFS(INDEX($B$135:$CW$186,MATCH(AS$205,$A$135:$A$186,0),1):INDEX($B$135:$CW$186,MATCH(AS$205,$A$135:$A$186,0),100),$B199:$CW199,"="&amp;"x",$B$133:$CW$133,"="&amp;"Y"),0)</f>
        <v>0</v>
      </c>
      <c r="AT234">
        <f ca="1">IFERROR(SUMIFS(INDEX($B$135:$CW$186,MATCH(AT$205,$A$135:$A$186,0),1):INDEX($B$135:$CW$186,MATCH(AT$205,$A$135:$A$186,0),100),$B199:$CW199,"="&amp;"x",$B$133:$CW$133,"="&amp;"Y"),0)</f>
        <v>0</v>
      </c>
      <c r="AU234">
        <f ca="1">IFERROR(SUMIFS(INDEX($B$135:$CW$186,MATCH(AU$205,$A$135:$A$186,0),1):INDEX($B$135:$CW$186,MATCH(AU$205,$A$135:$A$186,0),100),$B199:$CW199,"="&amp;"x",$B$133:$CW$133,"="&amp;"Y"),0)</f>
        <v>0</v>
      </c>
      <c r="AV234">
        <f ca="1">IFERROR(SUMIFS(INDEX($B$135:$CW$186,MATCH(AV$205,$A$135:$A$186,0),1):INDEX($B$135:$CW$186,MATCH(AV$205,$A$135:$A$186,0),100),$B199:$CW199,"="&amp;"x",$B$133:$CW$133,"="&amp;"Y"),0)</f>
        <v>0</v>
      </c>
      <c r="AW234">
        <f ca="1">IFERROR(SUMIFS(INDEX($B$135:$CW$186,MATCH(AW$205,$A$135:$A$186,0),1):INDEX($B$135:$CW$186,MATCH(AW$205,$A$135:$A$186,0),100),$B199:$CW199,"="&amp;"x",$B$133:$CW$133,"="&amp;"Y"),0)</f>
        <v>0</v>
      </c>
      <c r="AX234">
        <f ca="1">IFERROR(SUMIFS(INDEX($B$135:$CW$186,MATCH(AX$205,$A$135:$A$186,0),1):INDEX($B$135:$CW$186,MATCH(AX$205,$A$135:$A$186,0),100),$B199:$CW199,"="&amp;"x",$B$133:$CW$133,"="&amp;"Y"),0)</f>
        <v>0</v>
      </c>
      <c r="AY234">
        <f ca="1">IFERROR(SUMIFS(INDEX($B$135:$CW$186,MATCH(AY$205,$A$135:$A$186,0),1):INDEX($B$135:$CW$186,MATCH(AY$205,$A$135:$A$186,0),100),$B199:$CW199,"="&amp;"x",$B$133:$CW$133,"="&amp;"Y"),0)</f>
        <v>0</v>
      </c>
      <c r="AZ234">
        <f ca="1">IFERROR(SUMIFS(INDEX($B$135:$CW$186,MATCH(AZ$205,$A$135:$A$186,0),1):INDEX($B$135:$CW$186,MATCH(AZ$205,$A$135:$A$186,0),100),$B199:$CW199,"="&amp;"x",$B$133:$CW$133,"="&amp;"Y"),0)</f>
        <v>0</v>
      </c>
      <c r="BA234">
        <f ca="1">IFERROR(SUMIFS(INDEX($B$135:$CW$186,MATCH(BA$205,$A$135:$A$186,0),1):INDEX($B$135:$CW$186,MATCH(BA$205,$A$135:$A$186,0),100),$B199:$CW199,"="&amp;"x",$B$133:$CW$133,"="&amp;"Y"),0)</f>
        <v>0</v>
      </c>
      <c r="BC234">
        <f t="shared" ca="1" si="42"/>
        <v>0</v>
      </c>
    </row>
    <row r="235" spans="1:55" x14ac:dyDescent="0.35">
      <c r="A235" s="2" t="str" cm="1">
        <f t="array" ref="A235">INDEX('Data Validation (Hide)'!$B$2:$B$16,ROW(A12),1)</f>
        <v>Caseload 12</v>
      </c>
      <c r="B235">
        <f ca="1">IFERROR(SUMIFS(INDEX($B$135:$CW$186,MATCH(B$205,$A$135:$A$186,0),1):INDEX($B$135:$CW$186,MATCH(B$205,$A$135:$A$186,0),100),$B200:$CW200,"="&amp;"x",$B$133:$CW$133,"="&amp;"Y"),0)</f>
        <v>0</v>
      </c>
      <c r="C235">
        <f ca="1">IFERROR(SUMIFS(INDEX($B$135:$CW$186,MATCH(C$205,$A$135:$A$186,0),1):INDEX($B$135:$CW$186,MATCH(C$205,$A$135:$A$186,0),100),$B200:$CW200,"="&amp;"x",$B$133:$CW$133,"="&amp;"Y"),0)</f>
        <v>0</v>
      </c>
      <c r="D235">
        <f ca="1">IFERROR(SUMIFS(INDEX($B$135:$CW$186,MATCH(D$205,$A$135:$A$186,0),1):INDEX($B$135:$CW$186,MATCH(D$205,$A$135:$A$186,0),100),$B200:$CW200,"="&amp;"x",$B$133:$CW$133,"="&amp;"Y"),0)</f>
        <v>0</v>
      </c>
      <c r="E235">
        <f ca="1">IFERROR(SUMIFS(INDEX($B$135:$CW$186,MATCH(E$205,$A$135:$A$186,0),1):INDEX($B$135:$CW$186,MATCH(E$205,$A$135:$A$186,0),100),$B200:$CW200,"="&amp;"x",$B$133:$CW$133,"="&amp;"Y"),0)</f>
        <v>0</v>
      </c>
      <c r="F235">
        <f ca="1">IFERROR(SUMIFS(INDEX($B$135:$CW$186,MATCH(F$205,$A$135:$A$186,0),1):INDEX($B$135:$CW$186,MATCH(F$205,$A$135:$A$186,0),100),$B200:$CW200,"="&amp;"x",$B$133:$CW$133,"="&amp;"Y"),0)</f>
        <v>0</v>
      </c>
      <c r="G235">
        <f ca="1">IFERROR(SUMIFS(INDEX($B$135:$CW$186,MATCH(G$205,$A$135:$A$186,0),1):INDEX($B$135:$CW$186,MATCH(G$205,$A$135:$A$186,0),100),$B200:$CW200,"="&amp;"x",$B$133:$CW$133,"="&amp;"Y"),0)</f>
        <v>0</v>
      </c>
      <c r="H235">
        <f ca="1">IFERROR(SUMIFS(INDEX($B$135:$CW$186,MATCH(H$205,$A$135:$A$186,0),1):INDEX($B$135:$CW$186,MATCH(H$205,$A$135:$A$186,0),100),$B200:$CW200,"="&amp;"x",$B$133:$CW$133,"="&amp;"Y"),0)</f>
        <v>0</v>
      </c>
      <c r="I235">
        <f ca="1">IFERROR(SUMIFS(INDEX($B$135:$CW$186,MATCH(I$205,$A$135:$A$186,0),1):INDEX($B$135:$CW$186,MATCH(I$205,$A$135:$A$186,0),100),$B200:$CW200,"="&amp;"x",$B$133:$CW$133,"="&amp;"Y"),0)</f>
        <v>0</v>
      </c>
      <c r="J235">
        <f ca="1">IFERROR(SUMIFS(INDEX($B$135:$CW$186,MATCH(J$205,$A$135:$A$186,0),1):INDEX($B$135:$CW$186,MATCH(J$205,$A$135:$A$186,0),100),$B200:$CW200,"="&amp;"x",$B$133:$CW$133,"="&amp;"Y"),0)</f>
        <v>0</v>
      </c>
      <c r="K235">
        <f ca="1">IFERROR(SUMIFS(INDEX($B$135:$CW$186,MATCH(K$205,$A$135:$A$186,0),1):INDEX($B$135:$CW$186,MATCH(K$205,$A$135:$A$186,0),100),$B200:$CW200,"="&amp;"x",$B$133:$CW$133,"="&amp;"Y"),0)</f>
        <v>0</v>
      </c>
      <c r="L235">
        <f ca="1">IFERROR(SUMIFS(INDEX($B$135:$CW$186,MATCH(L$205,$A$135:$A$186,0),1):INDEX($B$135:$CW$186,MATCH(L$205,$A$135:$A$186,0),100),$B200:$CW200,"="&amp;"x",$B$133:$CW$133,"="&amp;"Y"),0)</f>
        <v>0</v>
      </c>
      <c r="M235">
        <f ca="1">IFERROR(SUMIFS(INDEX($B$135:$CW$186,MATCH(M$205,$A$135:$A$186,0),1):INDEX($B$135:$CW$186,MATCH(M$205,$A$135:$A$186,0),100),$B200:$CW200,"="&amp;"x",$B$133:$CW$133,"="&amp;"Y"),0)</f>
        <v>0</v>
      </c>
      <c r="N235">
        <f ca="1">IFERROR(SUMIFS(INDEX($B$135:$CW$186,MATCH(N$205,$A$135:$A$186,0),1):INDEX($B$135:$CW$186,MATCH(N$205,$A$135:$A$186,0),100),$B200:$CW200,"="&amp;"x",$B$133:$CW$133,"="&amp;"Y"),0)</f>
        <v>0</v>
      </c>
      <c r="O235">
        <f ca="1">IFERROR(SUMIFS(INDEX($B$135:$CW$186,MATCH(O$205,$A$135:$A$186,0),1):INDEX($B$135:$CW$186,MATCH(O$205,$A$135:$A$186,0),100),$B200:$CW200,"="&amp;"x",$B$133:$CW$133,"="&amp;"Y"),0)</f>
        <v>0</v>
      </c>
      <c r="P235">
        <f ca="1">IFERROR(SUMIFS(INDEX($B$135:$CW$186,MATCH(P$205,$A$135:$A$186,0),1):INDEX($B$135:$CW$186,MATCH(P$205,$A$135:$A$186,0),100),$B200:$CW200,"="&amp;"x",$B$133:$CW$133,"="&amp;"Y"),0)</f>
        <v>0</v>
      </c>
      <c r="Q235">
        <f ca="1">IFERROR(SUMIFS(INDEX($B$135:$CW$186,MATCH(Q$205,$A$135:$A$186,0),1):INDEX($B$135:$CW$186,MATCH(Q$205,$A$135:$A$186,0),100),$B200:$CW200,"="&amp;"x",$B$133:$CW$133,"="&amp;"Y"),0)</f>
        <v>0</v>
      </c>
      <c r="R235">
        <f ca="1">IFERROR(SUMIFS(INDEX($B$135:$CW$186,MATCH(R$205,$A$135:$A$186,0),1):INDEX($B$135:$CW$186,MATCH(R$205,$A$135:$A$186,0),100),$B200:$CW200,"="&amp;"x",$B$133:$CW$133,"="&amp;"Y"),0)</f>
        <v>0</v>
      </c>
      <c r="S235">
        <f ca="1">IFERROR(SUMIFS(INDEX($B$135:$CW$186,MATCH(S$205,$A$135:$A$186,0),1):INDEX($B$135:$CW$186,MATCH(S$205,$A$135:$A$186,0),100),$B200:$CW200,"="&amp;"x",$B$133:$CW$133,"="&amp;"Y"),0)</f>
        <v>0</v>
      </c>
      <c r="T235">
        <f ca="1">IFERROR(SUMIFS(INDEX($B$135:$CW$186,MATCH(T$205,$A$135:$A$186,0),1):INDEX($B$135:$CW$186,MATCH(T$205,$A$135:$A$186,0),100),$B200:$CW200,"="&amp;"x",$B$133:$CW$133,"="&amp;"Y"),0)</f>
        <v>0</v>
      </c>
      <c r="U235">
        <f ca="1">IFERROR(SUMIFS(INDEX($B$135:$CW$186,MATCH(U$205,$A$135:$A$186,0),1):INDEX($B$135:$CW$186,MATCH(U$205,$A$135:$A$186,0),100),$B200:$CW200,"="&amp;"x",$B$133:$CW$133,"="&amp;"Y"),0)</f>
        <v>0</v>
      </c>
      <c r="V235">
        <f ca="1">IFERROR(SUMIFS(INDEX($B$135:$CW$186,MATCH(V$205,$A$135:$A$186,0),1):INDEX($B$135:$CW$186,MATCH(V$205,$A$135:$A$186,0),100),$B200:$CW200,"="&amp;"x",$B$133:$CW$133,"="&amp;"Y"),0)</f>
        <v>0</v>
      </c>
      <c r="W235">
        <f ca="1">IFERROR(SUMIFS(INDEX($B$135:$CW$186,MATCH(W$205,$A$135:$A$186,0),1):INDEX($B$135:$CW$186,MATCH(W$205,$A$135:$A$186,0),100),$B200:$CW200,"="&amp;"x",$B$133:$CW$133,"="&amp;"Y"),0)</f>
        <v>0</v>
      </c>
      <c r="X235">
        <f ca="1">IFERROR(SUMIFS(INDEX($B$135:$CW$186,MATCH(X$205,$A$135:$A$186,0),1):INDEX($B$135:$CW$186,MATCH(X$205,$A$135:$A$186,0),100),$B200:$CW200,"="&amp;"x",$B$133:$CW$133,"="&amp;"Y"),0)</f>
        <v>0</v>
      </c>
      <c r="Y235">
        <f ca="1">IFERROR(SUMIFS(INDEX($B$135:$CW$186,MATCH(Y$205,$A$135:$A$186,0),1):INDEX($B$135:$CW$186,MATCH(Y$205,$A$135:$A$186,0),100),$B200:$CW200,"="&amp;"x",$B$133:$CW$133,"="&amp;"Y"),0)</f>
        <v>0</v>
      </c>
      <c r="Z235">
        <f ca="1">IFERROR(SUMIFS(INDEX($B$135:$CW$186,MATCH(Z$205,$A$135:$A$186,0),1):INDEX($B$135:$CW$186,MATCH(Z$205,$A$135:$A$186,0),100),$B200:$CW200,"="&amp;"x",$B$133:$CW$133,"="&amp;"Y"),0)</f>
        <v>0</v>
      </c>
      <c r="AA235">
        <f ca="1">IFERROR(SUMIFS(INDEX($B$135:$CW$186,MATCH(AA$205,$A$135:$A$186,0),1):INDEX($B$135:$CW$186,MATCH(AA$205,$A$135:$A$186,0),100),$B200:$CW200,"="&amp;"x",$B$133:$CW$133,"="&amp;"Y"),0)</f>
        <v>0</v>
      </c>
      <c r="AB235">
        <f ca="1">IFERROR(SUMIFS(INDEX($B$135:$CW$186,MATCH(AB$205,$A$135:$A$186,0),1):INDEX($B$135:$CW$186,MATCH(AB$205,$A$135:$A$186,0),100),$B200:$CW200,"="&amp;"x",$B$133:$CW$133,"="&amp;"Y"),0)</f>
        <v>0</v>
      </c>
      <c r="AC235">
        <f ca="1">IFERROR(SUMIFS(INDEX($B$135:$CW$186,MATCH(AC$205,$A$135:$A$186,0),1):INDEX($B$135:$CW$186,MATCH(AC$205,$A$135:$A$186,0),100),$B200:$CW200,"="&amp;"x",$B$133:$CW$133,"="&amp;"Y"),0)</f>
        <v>0</v>
      </c>
      <c r="AD235">
        <f ca="1">IFERROR(SUMIFS(INDEX($B$135:$CW$186,MATCH(AD$205,$A$135:$A$186,0),1):INDEX($B$135:$CW$186,MATCH(AD$205,$A$135:$A$186,0),100),$B200:$CW200,"="&amp;"x",$B$133:$CW$133,"="&amp;"Y"),0)</f>
        <v>0</v>
      </c>
      <c r="AE235">
        <f ca="1">IFERROR(SUMIFS(INDEX($B$135:$CW$186,MATCH(AE$205,$A$135:$A$186,0),1):INDEX($B$135:$CW$186,MATCH(AE$205,$A$135:$A$186,0),100),$B200:$CW200,"="&amp;"x",$B$133:$CW$133,"="&amp;"Y"),0)</f>
        <v>0</v>
      </c>
      <c r="AF235">
        <f ca="1">IFERROR(SUMIFS(INDEX($B$135:$CW$186,MATCH(AF$205,$A$135:$A$186,0),1):INDEX($B$135:$CW$186,MATCH(AF$205,$A$135:$A$186,0),100),$B200:$CW200,"="&amp;"x",$B$133:$CW$133,"="&amp;"Y"),0)</f>
        <v>0</v>
      </c>
      <c r="AG235">
        <f ca="1">IFERROR(SUMIFS(INDEX($B$135:$CW$186,MATCH(AG$205,$A$135:$A$186,0),1):INDEX($B$135:$CW$186,MATCH(AG$205,$A$135:$A$186,0),100),$B200:$CW200,"="&amp;"x",$B$133:$CW$133,"="&amp;"Y"),0)</f>
        <v>0</v>
      </c>
      <c r="AH235">
        <f ca="1">IFERROR(SUMIFS(INDEX($B$135:$CW$186,MATCH(AH$205,$A$135:$A$186,0),1):INDEX($B$135:$CW$186,MATCH(AH$205,$A$135:$A$186,0),100),$B200:$CW200,"="&amp;"x",$B$133:$CW$133,"="&amp;"Y"),0)</f>
        <v>0</v>
      </c>
      <c r="AI235">
        <f ca="1">IFERROR(SUMIFS(INDEX($B$135:$CW$186,MATCH(AI$205,$A$135:$A$186,0),1):INDEX($B$135:$CW$186,MATCH(AI$205,$A$135:$A$186,0),100),$B200:$CW200,"="&amp;"x",$B$133:$CW$133,"="&amp;"Y"),0)</f>
        <v>0</v>
      </c>
      <c r="AJ235">
        <f ca="1">IFERROR(SUMIFS(INDEX($B$135:$CW$186,MATCH(AJ$205,$A$135:$A$186,0),1):INDEX($B$135:$CW$186,MATCH(AJ$205,$A$135:$A$186,0),100),$B200:$CW200,"="&amp;"x",$B$133:$CW$133,"="&amp;"Y"),0)</f>
        <v>0</v>
      </c>
      <c r="AK235">
        <f ca="1">IFERROR(SUMIFS(INDEX($B$135:$CW$186,MATCH(AK$205,$A$135:$A$186,0),1):INDEX($B$135:$CW$186,MATCH(AK$205,$A$135:$A$186,0),100),$B200:$CW200,"="&amp;"x",$B$133:$CW$133,"="&amp;"Y"),0)</f>
        <v>0</v>
      </c>
      <c r="AL235">
        <f ca="1">IFERROR(SUMIFS(INDEX($B$135:$CW$186,MATCH(AL$205,$A$135:$A$186,0),1):INDEX($B$135:$CW$186,MATCH(AL$205,$A$135:$A$186,0),100),$B200:$CW200,"="&amp;"x",$B$133:$CW$133,"="&amp;"Y"),0)</f>
        <v>0</v>
      </c>
      <c r="AM235">
        <f ca="1">IFERROR(SUMIFS(INDEX($B$135:$CW$186,MATCH(AM$205,$A$135:$A$186,0),1):INDEX($B$135:$CW$186,MATCH(AM$205,$A$135:$A$186,0),100),$B200:$CW200,"="&amp;"x",$B$133:$CW$133,"="&amp;"Y"),0)</f>
        <v>0</v>
      </c>
      <c r="AN235">
        <f ca="1">IFERROR(SUMIFS(INDEX($B$135:$CW$186,MATCH(AN$205,$A$135:$A$186,0),1):INDEX($B$135:$CW$186,MATCH(AN$205,$A$135:$A$186,0),100),$B200:$CW200,"="&amp;"x",$B$133:$CW$133,"="&amp;"Y"),0)</f>
        <v>0</v>
      </c>
      <c r="AO235">
        <f ca="1">IFERROR(SUMIFS(INDEX($B$135:$CW$186,MATCH(AO$205,$A$135:$A$186,0),1):INDEX($B$135:$CW$186,MATCH(AO$205,$A$135:$A$186,0),100),$B200:$CW200,"="&amp;"x",$B$133:$CW$133,"="&amp;"Y"),0)</f>
        <v>0</v>
      </c>
      <c r="AP235">
        <f ca="1">IFERROR(SUMIFS(INDEX($B$135:$CW$186,MATCH(AP$205,$A$135:$A$186,0),1):INDEX($B$135:$CW$186,MATCH(AP$205,$A$135:$A$186,0),100),$B200:$CW200,"="&amp;"x",$B$133:$CW$133,"="&amp;"Y"),0)</f>
        <v>0</v>
      </c>
      <c r="AQ235">
        <f ca="1">IFERROR(SUMIFS(INDEX($B$135:$CW$186,MATCH(AQ$205,$A$135:$A$186,0),1):INDEX($B$135:$CW$186,MATCH(AQ$205,$A$135:$A$186,0),100),$B200:$CW200,"="&amp;"x",$B$133:$CW$133,"="&amp;"Y"),0)</f>
        <v>0</v>
      </c>
      <c r="AR235">
        <f ca="1">IFERROR(SUMIFS(INDEX($B$135:$CW$186,MATCH(AR$205,$A$135:$A$186,0),1):INDEX($B$135:$CW$186,MATCH(AR$205,$A$135:$A$186,0),100),$B200:$CW200,"="&amp;"x",$B$133:$CW$133,"="&amp;"Y"),0)</f>
        <v>0</v>
      </c>
      <c r="AS235">
        <f ca="1">IFERROR(SUMIFS(INDEX($B$135:$CW$186,MATCH(AS$205,$A$135:$A$186,0),1):INDEX($B$135:$CW$186,MATCH(AS$205,$A$135:$A$186,0),100),$B200:$CW200,"="&amp;"x",$B$133:$CW$133,"="&amp;"Y"),0)</f>
        <v>0</v>
      </c>
      <c r="AT235">
        <f ca="1">IFERROR(SUMIFS(INDEX($B$135:$CW$186,MATCH(AT$205,$A$135:$A$186,0),1):INDEX($B$135:$CW$186,MATCH(AT$205,$A$135:$A$186,0),100),$B200:$CW200,"="&amp;"x",$B$133:$CW$133,"="&amp;"Y"),0)</f>
        <v>0</v>
      </c>
      <c r="AU235">
        <f ca="1">IFERROR(SUMIFS(INDEX($B$135:$CW$186,MATCH(AU$205,$A$135:$A$186,0),1):INDEX($B$135:$CW$186,MATCH(AU$205,$A$135:$A$186,0),100),$B200:$CW200,"="&amp;"x",$B$133:$CW$133,"="&amp;"Y"),0)</f>
        <v>0</v>
      </c>
      <c r="AV235">
        <f ca="1">IFERROR(SUMIFS(INDEX($B$135:$CW$186,MATCH(AV$205,$A$135:$A$186,0),1):INDEX($B$135:$CW$186,MATCH(AV$205,$A$135:$A$186,0),100),$B200:$CW200,"="&amp;"x",$B$133:$CW$133,"="&amp;"Y"),0)</f>
        <v>0</v>
      </c>
      <c r="AW235">
        <f ca="1">IFERROR(SUMIFS(INDEX($B$135:$CW$186,MATCH(AW$205,$A$135:$A$186,0),1):INDEX($B$135:$CW$186,MATCH(AW$205,$A$135:$A$186,0),100),$B200:$CW200,"="&amp;"x",$B$133:$CW$133,"="&amp;"Y"),0)</f>
        <v>0</v>
      </c>
      <c r="AX235">
        <f ca="1">IFERROR(SUMIFS(INDEX($B$135:$CW$186,MATCH(AX$205,$A$135:$A$186,0),1):INDEX($B$135:$CW$186,MATCH(AX$205,$A$135:$A$186,0),100),$B200:$CW200,"="&amp;"x",$B$133:$CW$133,"="&amp;"Y"),0)</f>
        <v>0</v>
      </c>
      <c r="AY235">
        <f ca="1">IFERROR(SUMIFS(INDEX($B$135:$CW$186,MATCH(AY$205,$A$135:$A$186,0),1):INDEX($B$135:$CW$186,MATCH(AY$205,$A$135:$A$186,0),100),$B200:$CW200,"="&amp;"x",$B$133:$CW$133,"="&amp;"Y"),0)</f>
        <v>0</v>
      </c>
      <c r="AZ235">
        <f ca="1">IFERROR(SUMIFS(INDEX($B$135:$CW$186,MATCH(AZ$205,$A$135:$A$186,0),1):INDEX($B$135:$CW$186,MATCH(AZ$205,$A$135:$A$186,0),100),$B200:$CW200,"="&amp;"x",$B$133:$CW$133,"="&amp;"Y"),0)</f>
        <v>0</v>
      </c>
      <c r="BA235">
        <f ca="1">IFERROR(SUMIFS(INDEX($B$135:$CW$186,MATCH(BA$205,$A$135:$A$186,0),1):INDEX($B$135:$CW$186,MATCH(BA$205,$A$135:$A$186,0),100),$B200:$CW200,"="&amp;"x",$B$133:$CW$133,"="&amp;"Y"),0)</f>
        <v>0</v>
      </c>
      <c r="BC235">
        <f t="shared" ca="1" si="42"/>
        <v>0</v>
      </c>
    </row>
    <row r="236" spans="1:55" x14ac:dyDescent="0.35">
      <c r="A236" s="2" t="str" cm="1">
        <f t="array" ref="A236">INDEX('Data Validation (Hide)'!$B$2:$B$16,ROW(A13),1)</f>
        <v>Caseload 13</v>
      </c>
      <c r="B236">
        <f ca="1">IFERROR(SUMIFS(INDEX($B$135:$CW$186,MATCH(B$205,$A$135:$A$186,0),1):INDEX($B$135:$CW$186,MATCH(B$205,$A$135:$A$186,0),100),$B201:$CW201,"="&amp;"x",$B$133:$CW$133,"="&amp;"Y"),0)</f>
        <v>0</v>
      </c>
      <c r="C236">
        <f ca="1">IFERROR(SUMIFS(INDEX($B$135:$CW$186,MATCH(C$205,$A$135:$A$186,0),1):INDEX($B$135:$CW$186,MATCH(C$205,$A$135:$A$186,0),100),$B201:$CW201,"="&amp;"x",$B$133:$CW$133,"="&amp;"Y"),0)</f>
        <v>0</v>
      </c>
      <c r="D236">
        <f ca="1">IFERROR(SUMIFS(INDEX($B$135:$CW$186,MATCH(D$205,$A$135:$A$186,0),1):INDEX($B$135:$CW$186,MATCH(D$205,$A$135:$A$186,0),100),$B201:$CW201,"="&amp;"x",$B$133:$CW$133,"="&amp;"Y"),0)</f>
        <v>0</v>
      </c>
      <c r="E236">
        <f ca="1">IFERROR(SUMIFS(INDEX($B$135:$CW$186,MATCH(E$205,$A$135:$A$186,0),1):INDEX($B$135:$CW$186,MATCH(E$205,$A$135:$A$186,0),100),$B201:$CW201,"="&amp;"x",$B$133:$CW$133,"="&amp;"Y"),0)</f>
        <v>0</v>
      </c>
      <c r="F236">
        <f ca="1">IFERROR(SUMIFS(INDEX($B$135:$CW$186,MATCH(F$205,$A$135:$A$186,0),1):INDEX($B$135:$CW$186,MATCH(F$205,$A$135:$A$186,0),100),$B201:$CW201,"="&amp;"x",$B$133:$CW$133,"="&amp;"Y"),0)</f>
        <v>0</v>
      </c>
      <c r="G236">
        <f ca="1">IFERROR(SUMIFS(INDEX($B$135:$CW$186,MATCH(G$205,$A$135:$A$186,0),1):INDEX($B$135:$CW$186,MATCH(G$205,$A$135:$A$186,0),100),$B201:$CW201,"="&amp;"x",$B$133:$CW$133,"="&amp;"Y"),0)</f>
        <v>0</v>
      </c>
      <c r="H236">
        <f ca="1">IFERROR(SUMIFS(INDEX($B$135:$CW$186,MATCH(H$205,$A$135:$A$186,0),1):INDEX($B$135:$CW$186,MATCH(H$205,$A$135:$A$186,0),100),$B201:$CW201,"="&amp;"x",$B$133:$CW$133,"="&amp;"Y"),0)</f>
        <v>0</v>
      </c>
      <c r="I236">
        <f ca="1">IFERROR(SUMIFS(INDEX($B$135:$CW$186,MATCH(I$205,$A$135:$A$186,0),1):INDEX($B$135:$CW$186,MATCH(I$205,$A$135:$A$186,0),100),$B201:$CW201,"="&amp;"x",$B$133:$CW$133,"="&amp;"Y"),0)</f>
        <v>0</v>
      </c>
      <c r="J236">
        <f ca="1">IFERROR(SUMIFS(INDEX($B$135:$CW$186,MATCH(J$205,$A$135:$A$186,0),1):INDEX($B$135:$CW$186,MATCH(J$205,$A$135:$A$186,0),100),$B201:$CW201,"="&amp;"x",$B$133:$CW$133,"="&amp;"Y"),0)</f>
        <v>0</v>
      </c>
      <c r="K236">
        <f ca="1">IFERROR(SUMIFS(INDEX($B$135:$CW$186,MATCH(K$205,$A$135:$A$186,0),1):INDEX($B$135:$CW$186,MATCH(K$205,$A$135:$A$186,0),100),$B201:$CW201,"="&amp;"x",$B$133:$CW$133,"="&amp;"Y"),0)</f>
        <v>0</v>
      </c>
      <c r="L236">
        <f ca="1">IFERROR(SUMIFS(INDEX($B$135:$CW$186,MATCH(L$205,$A$135:$A$186,0),1):INDEX($B$135:$CW$186,MATCH(L$205,$A$135:$A$186,0),100),$B201:$CW201,"="&amp;"x",$B$133:$CW$133,"="&amp;"Y"),0)</f>
        <v>0</v>
      </c>
      <c r="M236">
        <f ca="1">IFERROR(SUMIFS(INDEX($B$135:$CW$186,MATCH(M$205,$A$135:$A$186,0),1):INDEX($B$135:$CW$186,MATCH(M$205,$A$135:$A$186,0),100),$B201:$CW201,"="&amp;"x",$B$133:$CW$133,"="&amp;"Y"),0)</f>
        <v>0</v>
      </c>
      <c r="N236">
        <f ca="1">IFERROR(SUMIFS(INDEX($B$135:$CW$186,MATCH(N$205,$A$135:$A$186,0),1):INDEX($B$135:$CW$186,MATCH(N$205,$A$135:$A$186,0),100),$B201:$CW201,"="&amp;"x",$B$133:$CW$133,"="&amp;"Y"),0)</f>
        <v>0</v>
      </c>
      <c r="O236">
        <f ca="1">IFERROR(SUMIFS(INDEX($B$135:$CW$186,MATCH(O$205,$A$135:$A$186,0),1):INDEX($B$135:$CW$186,MATCH(O$205,$A$135:$A$186,0),100),$B201:$CW201,"="&amp;"x",$B$133:$CW$133,"="&amp;"Y"),0)</f>
        <v>0</v>
      </c>
      <c r="P236">
        <f ca="1">IFERROR(SUMIFS(INDEX($B$135:$CW$186,MATCH(P$205,$A$135:$A$186,0),1):INDEX($B$135:$CW$186,MATCH(P$205,$A$135:$A$186,0),100),$B201:$CW201,"="&amp;"x",$B$133:$CW$133,"="&amp;"Y"),0)</f>
        <v>0</v>
      </c>
      <c r="Q236">
        <f ca="1">IFERROR(SUMIFS(INDEX($B$135:$CW$186,MATCH(Q$205,$A$135:$A$186,0),1):INDEX($B$135:$CW$186,MATCH(Q$205,$A$135:$A$186,0),100),$B201:$CW201,"="&amp;"x",$B$133:$CW$133,"="&amp;"Y"),0)</f>
        <v>0</v>
      </c>
      <c r="R236">
        <f ca="1">IFERROR(SUMIFS(INDEX($B$135:$CW$186,MATCH(R$205,$A$135:$A$186,0),1):INDEX($B$135:$CW$186,MATCH(R$205,$A$135:$A$186,0),100),$B201:$CW201,"="&amp;"x",$B$133:$CW$133,"="&amp;"Y"),0)</f>
        <v>0</v>
      </c>
      <c r="S236">
        <f ca="1">IFERROR(SUMIFS(INDEX($B$135:$CW$186,MATCH(S$205,$A$135:$A$186,0),1):INDEX($B$135:$CW$186,MATCH(S$205,$A$135:$A$186,0),100),$B201:$CW201,"="&amp;"x",$B$133:$CW$133,"="&amp;"Y"),0)</f>
        <v>0</v>
      </c>
      <c r="T236">
        <f ca="1">IFERROR(SUMIFS(INDEX($B$135:$CW$186,MATCH(T$205,$A$135:$A$186,0),1):INDEX($B$135:$CW$186,MATCH(T$205,$A$135:$A$186,0),100),$B201:$CW201,"="&amp;"x",$B$133:$CW$133,"="&amp;"Y"),0)</f>
        <v>0</v>
      </c>
      <c r="U236">
        <f ca="1">IFERROR(SUMIFS(INDEX($B$135:$CW$186,MATCH(U$205,$A$135:$A$186,0),1):INDEX($B$135:$CW$186,MATCH(U$205,$A$135:$A$186,0),100),$B201:$CW201,"="&amp;"x",$B$133:$CW$133,"="&amp;"Y"),0)</f>
        <v>0</v>
      </c>
      <c r="V236">
        <f ca="1">IFERROR(SUMIFS(INDEX($B$135:$CW$186,MATCH(V$205,$A$135:$A$186,0),1):INDEX($B$135:$CW$186,MATCH(V$205,$A$135:$A$186,0),100),$B201:$CW201,"="&amp;"x",$B$133:$CW$133,"="&amp;"Y"),0)</f>
        <v>0</v>
      </c>
      <c r="W236">
        <f ca="1">IFERROR(SUMIFS(INDEX($B$135:$CW$186,MATCH(W$205,$A$135:$A$186,0),1):INDEX($B$135:$CW$186,MATCH(W$205,$A$135:$A$186,0),100),$B201:$CW201,"="&amp;"x",$B$133:$CW$133,"="&amp;"Y"),0)</f>
        <v>0</v>
      </c>
      <c r="X236">
        <f ca="1">IFERROR(SUMIFS(INDEX($B$135:$CW$186,MATCH(X$205,$A$135:$A$186,0),1):INDEX($B$135:$CW$186,MATCH(X$205,$A$135:$A$186,0),100),$B201:$CW201,"="&amp;"x",$B$133:$CW$133,"="&amp;"Y"),0)</f>
        <v>0</v>
      </c>
      <c r="Y236">
        <f ca="1">IFERROR(SUMIFS(INDEX($B$135:$CW$186,MATCH(Y$205,$A$135:$A$186,0),1):INDEX($B$135:$CW$186,MATCH(Y$205,$A$135:$A$186,0),100),$B201:$CW201,"="&amp;"x",$B$133:$CW$133,"="&amp;"Y"),0)</f>
        <v>0</v>
      </c>
      <c r="Z236">
        <f ca="1">IFERROR(SUMIFS(INDEX($B$135:$CW$186,MATCH(Z$205,$A$135:$A$186,0),1):INDEX($B$135:$CW$186,MATCH(Z$205,$A$135:$A$186,0),100),$B201:$CW201,"="&amp;"x",$B$133:$CW$133,"="&amp;"Y"),0)</f>
        <v>0</v>
      </c>
      <c r="AA236">
        <f ca="1">IFERROR(SUMIFS(INDEX($B$135:$CW$186,MATCH(AA$205,$A$135:$A$186,0),1):INDEX($B$135:$CW$186,MATCH(AA$205,$A$135:$A$186,0),100),$B201:$CW201,"="&amp;"x",$B$133:$CW$133,"="&amp;"Y"),0)</f>
        <v>0</v>
      </c>
      <c r="AB236">
        <f ca="1">IFERROR(SUMIFS(INDEX($B$135:$CW$186,MATCH(AB$205,$A$135:$A$186,0),1):INDEX($B$135:$CW$186,MATCH(AB$205,$A$135:$A$186,0),100),$B201:$CW201,"="&amp;"x",$B$133:$CW$133,"="&amp;"Y"),0)</f>
        <v>0</v>
      </c>
      <c r="AC236">
        <f ca="1">IFERROR(SUMIFS(INDEX($B$135:$CW$186,MATCH(AC$205,$A$135:$A$186,0),1):INDEX($B$135:$CW$186,MATCH(AC$205,$A$135:$A$186,0),100),$B201:$CW201,"="&amp;"x",$B$133:$CW$133,"="&amp;"Y"),0)</f>
        <v>0</v>
      </c>
      <c r="AD236">
        <f ca="1">IFERROR(SUMIFS(INDEX($B$135:$CW$186,MATCH(AD$205,$A$135:$A$186,0),1):INDEX($B$135:$CW$186,MATCH(AD$205,$A$135:$A$186,0),100),$B201:$CW201,"="&amp;"x",$B$133:$CW$133,"="&amp;"Y"),0)</f>
        <v>0</v>
      </c>
      <c r="AE236">
        <f ca="1">IFERROR(SUMIFS(INDEX($B$135:$CW$186,MATCH(AE$205,$A$135:$A$186,0),1):INDEX($B$135:$CW$186,MATCH(AE$205,$A$135:$A$186,0),100),$B201:$CW201,"="&amp;"x",$B$133:$CW$133,"="&amp;"Y"),0)</f>
        <v>0</v>
      </c>
      <c r="AF236">
        <f ca="1">IFERROR(SUMIFS(INDEX($B$135:$CW$186,MATCH(AF$205,$A$135:$A$186,0),1):INDEX($B$135:$CW$186,MATCH(AF$205,$A$135:$A$186,0),100),$B201:$CW201,"="&amp;"x",$B$133:$CW$133,"="&amp;"Y"),0)</f>
        <v>0</v>
      </c>
      <c r="AG236">
        <f ca="1">IFERROR(SUMIFS(INDEX($B$135:$CW$186,MATCH(AG$205,$A$135:$A$186,0),1):INDEX($B$135:$CW$186,MATCH(AG$205,$A$135:$A$186,0),100),$B201:$CW201,"="&amp;"x",$B$133:$CW$133,"="&amp;"Y"),0)</f>
        <v>0</v>
      </c>
      <c r="AH236">
        <f ca="1">IFERROR(SUMIFS(INDEX($B$135:$CW$186,MATCH(AH$205,$A$135:$A$186,0),1):INDEX($B$135:$CW$186,MATCH(AH$205,$A$135:$A$186,0),100),$B201:$CW201,"="&amp;"x",$B$133:$CW$133,"="&amp;"Y"),0)</f>
        <v>0</v>
      </c>
      <c r="AI236">
        <f ca="1">IFERROR(SUMIFS(INDEX($B$135:$CW$186,MATCH(AI$205,$A$135:$A$186,0),1):INDEX($B$135:$CW$186,MATCH(AI$205,$A$135:$A$186,0),100),$B201:$CW201,"="&amp;"x",$B$133:$CW$133,"="&amp;"Y"),0)</f>
        <v>0</v>
      </c>
      <c r="AJ236">
        <f ca="1">IFERROR(SUMIFS(INDEX($B$135:$CW$186,MATCH(AJ$205,$A$135:$A$186,0),1):INDEX($B$135:$CW$186,MATCH(AJ$205,$A$135:$A$186,0),100),$B201:$CW201,"="&amp;"x",$B$133:$CW$133,"="&amp;"Y"),0)</f>
        <v>0</v>
      </c>
      <c r="AK236">
        <f ca="1">IFERROR(SUMIFS(INDEX($B$135:$CW$186,MATCH(AK$205,$A$135:$A$186,0),1):INDEX($B$135:$CW$186,MATCH(AK$205,$A$135:$A$186,0),100),$B201:$CW201,"="&amp;"x",$B$133:$CW$133,"="&amp;"Y"),0)</f>
        <v>0</v>
      </c>
      <c r="AL236">
        <f ca="1">IFERROR(SUMIFS(INDEX($B$135:$CW$186,MATCH(AL$205,$A$135:$A$186,0),1):INDEX($B$135:$CW$186,MATCH(AL$205,$A$135:$A$186,0),100),$B201:$CW201,"="&amp;"x",$B$133:$CW$133,"="&amp;"Y"),0)</f>
        <v>0</v>
      </c>
      <c r="AM236">
        <f ca="1">IFERROR(SUMIFS(INDEX($B$135:$CW$186,MATCH(AM$205,$A$135:$A$186,0),1):INDEX($B$135:$CW$186,MATCH(AM$205,$A$135:$A$186,0),100),$B201:$CW201,"="&amp;"x",$B$133:$CW$133,"="&amp;"Y"),0)</f>
        <v>0</v>
      </c>
      <c r="AN236">
        <f ca="1">IFERROR(SUMIFS(INDEX($B$135:$CW$186,MATCH(AN$205,$A$135:$A$186,0),1):INDEX($B$135:$CW$186,MATCH(AN$205,$A$135:$A$186,0),100),$B201:$CW201,"="&amp;"x",$B$133:$CW$133,"="&amp;"Y"),0)</f>
        <v>0</v>
      </c>
      <c r="AO236">
        <f ca="1">IFERROR(SUMIFS(INDEX($B$135:$CW$186,MATCH(AO$205,$A$135:$A$186,0),1):INDEX($B$135:$CW$186,MATCH(AO$205,$A$135:$A$186,0),100),$B201:$CW201,"="&amp;"x",$B$133:$CW$133,"="&amp;"Y"),0)</f>
        <v>0</v>
      </c>
      <c r="AP236">
        <f ca="1">IFERROR(SUMIFS(INDEX($B$135:$CW$186,MATCH(AP$205,$A$135:$A$186,0),1):INDEX($B$135:$CW$186,MATCH(AP$205,$A$135:$A$186,0),100),$B201:$CW201,"="&amp;"x",$B$133:$CW$133,"="&amp;"Y"),0)</f>
        <v>0</v>
      </c>
      <c r="AQ236">
        <f ca="1">IFERROR(SUMIFS(INDEX($B$135:$CW$186,MATCH(AQ$205,$A$135:$A$186,0),1):INDEX($B$135:$CW$186,MATCH(AQ$205,$A$135:$A$186,0),100),$B201:$CW201,"="&amp;"x",$B$133:$CW$133,"="&amp;"Y"),0)</f>
        <v>0</v>
      </c>
      <c r="AR236">
        <f ca="1">IFERROR(SUMIFS(INDEX($B$135:$CW$186,MATCH(AR$205,$A$135:$A$186,0),1):INDEX($B$135:$CW$186,MATCH(AR$205,$A$135:$A$186,0),100),$B201:$CW201,"="&amp;"x",$B$133:$CW$133,"="&amp;"Y"),0)</f>
        <v>0</v>
      </c>
      <c r="AS236">
        <f ca="1">IFERROR(SUMIFS(INDEX($B$135:$CW$186,MATCH(AS$205,$A$135:$A$186,0),1):INDEX($B$135:$CW$186,MATCH(AS$205,$A$135:$A$186,0),100),$B201:$CW201,"="&amp;"x",$B$133:$CW$133,"="&amp;"Y"),0)</f>
        <v>0</v>
      </c>
      <c r="AT236">
        <f ca="1">IFERROR(SUMIFS(INDEX($B$135:$CW$186,MATCH(AT$205,$A$135:$A$186,0),1):INDEX($B$135:$CW$186,MATCH(AT$205,$A$135:$A$186,0),100),$B201:$CW201,"="&amp;"x",$B$133:$CW$133,"="&amp;"Y"),0)</f>
        <v>0</v>
      </c>
      <c r="AU236">
        <f ca="1">IFERROR(SUMIFS(INDEX($B$135:$CW$186,MATCH(AU$205,$A$135:$A$186,0),1):INDEX($B$135:$CW$186,MATCH(AU$205,$A$135:$A$186,0),100),$B201:$CW201,"="&amp;"x",$B$133:$CW$133,"="&amp;"Y"),0)</f>
        <v>0</v>
      </c>
      <c r="AV236">
        <f ca="1">IFERROR(SUMIFS(INDEX($B$135:$CW$186,MATCH(AV$205,$A$135:$A$186,0),1):INDEX($B$135:$CW$186,MATCH(AV$205,$A$135:$A$186,0),100),$B201:$CW201,"="&amp;"x",$B$133:$CW$133,"="&amp;"Y"),0)</f>
        <v>0</v>
      </c>
      <c r="AW236">
        <f ca="1">IFERROR(SUMIFS(INDEX($B$135:$CW$186,MATCH(AW$205,$A$135:$A$186,0),1):INDEX($B$135:$CW$186,MATCH(AW$205,$A$135:$A$186,0),100),$B201:$CW201,"="&amp;"x",$B$133:$CW$133,"="&amp;"Y"),0)</f>
        <v>0</v>
      </c>
      <c r="AX236">
        <f ca="1">IFERROR(SUMIFS(INDEX($B$135:$CW$186,MATCH(AX$205,$A$135:$A$186,0),1):INDEX($B$135:$CW$186,MATCH(AX$205,$A$135:$A$186,0),100),$B201:$CW201,"="&amp;"x",$B$133:$CW$133,"="&amp;"Y"),0)</f>
        <v>0</v>
      </c>
      <c r="AY236">
        <f ca="1">IFERROR(SUMIFS(INDEX($B$135:$CW$186,MATCH(AY$205,$A$135:$A$186,0),1):INDEX($B$135:$CW$186,MATCH(AY$205,$A$135:$A$186,0),100),$B201:$CW201,"="&amp;"x",$B$133:$CW$133,"="&amp;"Y"),0)</f>
        <v>0</v>
      </c>
      <c r="AZ236">
        <f ca="1">IFERROR(SUMIFS(INDEX($B$135:$CW$186,MATCH(AZ$205,$A$135:$A$186,0),1):INDEX($B$135:$CW$186,MATCH(AZ$205,$A$135:$A$186,0),100),$B201:$CW201,"="&amp;"x",$B$133:$CW$133,"="&amp;"Y"),0)</f>
        <v>0</v>
      </c>
      <c r="BA236">
        <f ca="1">IFERROR(SUMIFS(INDEX($B$135:$CW$186,MATCH(BA$205,$A$135:$A$186,0),1):INDEX($B$135:$CW$186,MATCH(BA$205,$A$135:$A$186,0),100),$B201:$CW201,"="&amp;"x",$B$133:$CW$133,"="&amp;"Y"),0)</f>
        <v>0</v>
      </c>
      <c r="BC236">
        <f t="shared" ca="1" si="42"/>
        <v>0</v>
      </c>
    </row>
    <row r="237" spans="1:55" x14ac:dyDescent="0.35">
      <c r="A237" s="2" t="str" cm="1">
        <f t="array" ref="A237">INDEX('Data Validation (Hide)'!$B$2:$B$16,ROW(A14),1)</f>
        <v>Caseload 14</v>
      </c>
      <c r="B237">
        <f ca="1">IFERROR(SUMIFS(INDEX($B$135:$CW$186,MATCH(B$205,$A$135:$A$186,0),1):INDEX($B$135:$CW$186,MATCH(B$205,$A$135:$A$186,0),100),$B202:$CW202,"="&amp;"x",$B$133:$CW$133,"="&amp;"Y"),0)</f>
        <v>0</v>
      </c>
      <c r="C237">
        <f ca="1">IFERROR(SUMIFS(INDEX($B$135:$CW$186,MATCH(C$205,$A$135:$A$186,0),1):INDEX($B$135:$CW$186,MATCH(C$205,$A$135:$A$186,0),100),$B202:$CW202,"="&amp;"x",$B$133:$CW$133,"="&amp;"Y"),0)</f>
        <v>0</v>
      </c>
      <c r="D237">
        <f ca="1">IFERROR(SUMIFS(INDEX($B$135:$CW$186,MATCH(D$205,$A$135:$A$186,0),1):INDEX($B$135:$CW$186,MATCH(D$205,$A$135:$A$186,0),100),$B202:$CW202,"="&amp;"x",$B$133:$CW$133,"="&amp;"Y"),0)</f>
        <v>0</v>
      </c>
      <c r="E237">
        <f ca="1">IFERROR(SUMIFS(INDEX($B$135:$CW$186,MATCH(E$205,$A$135:$A$186,0),1):INDEX($B$135:$CW$186,MATCH(E$205,$A$135:$A$186,0),100),$B202:$CW202,"="&amp;"x",$B$133:$CW$133,"="&amp;"Y"),0)</f>
        <v>0</v>
      </c>
      <c r="F237">
        <f ca="1">IFERROR(SUMIFS(INDEX($B$135:$CW$186,MATCH(F$205,$A$135:$A$186,0),1):INDEX($B$135:$CW$186,MATCH(F$205,$A$135:$A$186,0),100),$B202:$CW202,"="&amp;"x",$B$133:$CW$133,"="&amp;"Y"),0)</f>
        <v>0</v>
      </c>
      <c r="G237">
        <f ca="1">IFERROR(SUMIFS(INDEX($B$135:$CW$186,MATCH(G$205,$A$135:$A$186,0),1):INDEX($B$135:$CW$186,MATCH(G$205,$A$135:$A$186,0),100),$B202:$CW202,"="&amp;"x",$B$133:$CW$133,"="&amp;"Y"),0)</f>
        <v>0</v>
      </c>
      <c r="H237">
        <f ca="1">IFERROR(SUMIFS(INDEX($B$135:$CW$186,MATCH(H$205,$A$135:$A$186,0),1):INDEX($B$135:$CW$186,MATCH(H$205,$A$135:$A$186,0),100),$B202:$CW202,"="&amp;"x",$B$133:$CW$133,"="&amp;"Y"),0)</f>
        <v>0</v>
      </c>
      <c r="I237">
        <f ca="1">IFERROR(SUMIFS(INDEX($B$135:$CW$186,MATCH(I$205,$A$135:$A$186,0),1):INDEX($B$135:$CW$186,MATCH(I$205,$A$135:$A$186,0),100),$B202:$CW202,"="&amp;"x",$B$133:$CW$133,"="&amp;"Y"),0)</f>
        <v>0</v>
      </c>
      <c r="J237">
        <f ca="1">IFERROR(SUMIFS(INDEX($B$135:$CW$186,MATCH(J$205,$A$135:$A$186,0),1):INDEX($B$135:$CW$186,MATCH(J$205,$A$135:$A$186,0),100),$B202:$CW202,"="&amp;"x",$B$133:$CW$133,"="&amp;"Y"),0)</f>
        <v>0</v>
      </c>
      <c r="K237">
        <f ca="1">IFERROR(SUMIFS(INDEX($B$135:$CW$186,MATCH(K$205,$A$135:$A$186,0),1):INDEX($B$135:$CW$186,MATCH(K$205,$A$135:$A$186,0),100),$B202:$CW202,"="&amp;"x",$B$133:$CW$133,"="&amp;"Y"),0)</f>
        <v>0</v>
      </c>
      <c r="L237">
        <f ca="1">IFERROR(SUMIFS(INDEX($B$135:$CW$186,MATCH(L$205,$A$135:$A$186,0),1):INDEX($B$135:$CW$186,MATCH(L$205,$A$135:$A$186,0),100),$B202:$CW202,"="&amp;"x",$B$133:$CW$133,"="&amp;"Y"),0)</f>
        <v>0</v>
      </c>
      <c r="M237">
        <f ca="1">IFERROR(SUMIFS(INDEX($B$135:$CW$186,MATCH(M$205,$A$135:$A$186,0),1):INDEX($B$135:$CW$186,MATCH(M$205,$A$135:$A$186,0),100),$B202:$CW202,"="&amp;"x",$B$133:$CW$133,"="&amp;"Y"),0)</f>
        <v>0</v>
      </c>
      <c r="N237">
        <f ca="1">IFERROR(SUMIFS(INDEX($B$135:$CW$186,MATCH(N$205,$A$135:$A$186,0),1):INDEX($B$135:$CW$186,MATCH(N$205,$A$135:$A$186,0),100),$B202:$CW202,"="&amp;"x",$B$133:$CW$133,"="&amp;"Y"),0)</f>
        <v>0</v>
      </c>
      <c r="O237">
        <f ca="1">IFERROR(SUMIFS(INDEX($B$135:$CW$186,MATCH(O$205,$A$135:$A$186,0),1):INDEX($B$135:$CW$186,MATCH(O$205,$A$135:$A$186,0),100),$B202:$CW202,"="&amp;"x",$B$133:$CW$133,"="&amp;"Y"),0)</f>
        <v>0</v>
      </c>
      <c r="P237">
        <f ca="1">IFERROR(SUMIFS(INDEX($B$135:$CW$186,MATCH(P$205,$A$135:$A$186,0),1):INDEX($B$135:$CW$186,MATCH(P$205,$A$135:$A$186,0),100),$B202:$CW202,"="&amp;"x",$B$133:$CW$133,"="&amp;"Y"),0)</f>
        <v>0</v>
      </c>
      <c r="Q237">
        <f ca="1">IFERROR(SUMIFS(INDEX($B$135:$CW$186,MATCH(Q$205,$A$135:$A$186,0),1):INDEX($B$135:$CW$186,MATCH(Q$205,$A$135:$A$186,0),100),$B202:$CW202,"="&amp;"x",$B$133:$CW$133,"="&amp;"Y"),0)</f>
        <v>0</v>
      </c>
      <c r="R237">
        <f ca="1">IFERROR(SUMIFS(INDEX($B$135:$CW$186,MATCH(R$205,$A$135:$A$186,0),1):INDEX($B$135:$CW$186,MATCH(R$205,$A$135:$A$186,0),100),$B202:$CW202,"="&amp;"x",$B$133:$CW$133,"="&amp;"Y"),0)</f>
        <v>0</v>
      </c>
      <c r="S237">
        <f ca="1">IFERROR(SUMIFS(INDEX($B$135:$CW$186,MATCH(S$205,$A$135:$A$186,0),1):INDEX($B$135:$CW$186,MATCH(S$205,$A$135:$A$186,0),100),$B202:$CW202,"="&amp;"x",$B$133:$CW$133,"="&amp;"Y"),0)</f>
        <v>0</v>
      </c>
      <c r="T237">
        <f ca="1">IFERROR(SUMIFS(INDEX($B$135:$CW$186,MATCH(T$205,$A$135:$A$186,0),1):INDEX($B$135:$CW$186,MATCH(T$205,$A$135:$A$186,0),100),$B202:$CW202,"="&amp;"x",$B$133:$CW$133,"="&amp;"Y"),0)</f>
        <v>0</v>
      </c>
      <c r="U237">
        <f ca="1">IFERROR(SUMIFS(INDEX($B$135:$CW$186,MATCH(U$205,$A$135:$A$186,0),1):INDEX($B$135:$CW$186,MATCH(U$205,$A$135:$A$186,0),100),$B202:$CW202,"="&amp;"x",$B$133:$CW$133,"="&amp;"Y"),0)</f>
        <v>0</v>
      </c>
      <c r="V237">
        <f ca="1">IFERROR(SUMIFS(INDEX($B$135:$CW$186,MATCH(V$205,$A$135:$A$186,0),1):INDEX($B$135:$CW$186,MATCH(V$205,$A$135:$A$186,0),100),$B202:$CW202,"="&amp;"x",$B$133:$CW$133,"="&amp;"Y"),0)</f>
        <v>0</v>
      </c>
      <c r="W237">
        <f ca="1">IFERROR(SUMIFS(INDEX($B$135:$CW$186,MATCH(W$205,$A$135:$A$186,0),1):INDEX($B$135:$CW$186,MATCH(W$205,$A$135:$A$186,0),100),$B202:$CW202,"="&amp;"x",$B$133:$CW$133,"="&amp;"Y"),0)</f>
        <v>0</v>
      </c>
      <c r="X237">
        <f ca="1">IFERROR(SUMIFS(INDEX($B$135:$CW$186,MATCH(X$205,$A$135:$A$186,0),1):INDEX($B$135:$CW$186,MATCH(X$205,$A$135:$A$186,0),100),$B202:$CW202,"="&amp;"x",$B$133:$CW$133,"="&amp;"Y"),0)</f>
        <v>0</v>
      </c>
      <c r="Y237">
        <f ca="1">IFERROR(SUMIFS(INDEX($B$135:$CW$186,MATCH(Y$205,$A$135:$A$186,0),1):INDEX($B$135:$CW$186,MATCH(Y$205,$A$135:$A$186,0),100),$B202:$CW202,"="&amp;"x",$B$133:$CW$133,"="&amp;"Y"),0)</f>
        <v>0</v>
      </c>
      <c r="Z237">
        <f ca="1">IFERROR(SUMIFS(INDEX($B$135:$CW$186,MATCH(Z$205,$A$135:$A$186,0),1):INDEX($B$135:$CW$186,MATCH(Z$205,$A$135:$A$186,0),100),$B202:$CW202,"="&amp;"x",$B$133:$CW$133,"="&amp;"Y"),0)</f>
        <v>0</v>
      </c>
      <c r="AA237">
        <f ca="1">IFERROR(SUMIFS(INDEX($B$135:$CW$186,MATCH(AA$205,$A$135:$A$186,0),1):INDEX($B$135:$CW$186,MATCH(AA$205,$A$135:$A$186,0),100),$B202:$CW202,"="&amp;"x",$B$133:$CW$133,"="&amp;"Y"),0)</f>
        <v>0</v>
      </c>
      <c r="AB237">
        <f ca="1">IFERROR(SUMIFS(INDEX($B$135:$CW$186,MATCH(AB$205,$A$135:$A$186,0),1):INDEX($B$135:$CW$186,MATCH(AB$205,$A$135:$A$186,0),100),$B202:$CW202,"="&amp;"x",$B$133:$CW$133,"="&amp;"Y"),0)</f>
        <v>0</v>
      </c>
      <c r="AC237">
        <f ca="1">IFERROR(SUMIFS(INDEX($B$135:$CW$186,MATCH(AC$205,$A$135:$A$186,0),1):INDEX($B$135:$CW$186,MATCH(AC$205,$A$135:$A$186,0),100),$B202:$CW202,"="&amp;"x",$B$133:$CW$133,"="&amp;"Y"),0)</f>
        <v>0</v>
      </c>
      <c r="AD237">
        <f ca="1">IFERROR(SUMIFS(INDEX($B$135:$CW$186,MATCH(AD$205,$A$135:$A$186,0),1):INDEX($B$135:$CW$186,MATCH(AD$205,$A$135:$A$186,0),100),$B202:$CW202,"="&amp;"x",$B$133:$CW$133,"="&amp;"Y"),0)</f>
        <v>0</v>
      </c>
      <c r="AE237">
        <f ca="1">IFERROR(SUMIFS(INDEX($B$135:$CW$186,MATCH(AE$205,$A$135:$A$186,0),1):INDEX($B$135:$CW$186,MATCH(AE$205,$A$135:$A$186,0),100),$B202:$CW202,"="&amp;"x",$B$133:$CW$133,"="&amp;"Y"),0)</f>
        <v>0</v>
      </c>
      <c r="AF237">
        <f ca="1">IFERROR(SUMIFS(INDEX($B$135:$CW$186,MATCH(AF$205,$A$135:$A$186,0),1):INDEX($B$135:$CW$186,MATCH(AF$205,$A$135:$A$186,0),100),$B202:$CW202,"="&amp;"x",$B$133:$CW$133,"="&amp;"Y"),0)</f>
        <v>0</v>
      </c>
      <c r="AG237">
        <f ca="1">IFERROR(SUMIFS(INDEX($B$135:$CW$186,MATCH(AG$205,$A$135:$A$186,0),1):INDEX($B$135:$CW$186,MATCH(AG$205,$A$135:$A$186,0),100),$B202:$CW202,"="&amp;"x",$B$133:$CW$133,"="&amp;"Y"),0)</f>
        <v>0</v>
      </c>
      <c r="AH237">
        <f ca="1">IFERROR(SUMIFS(INDEX($B$135:$CW$186,MATCH(AH$205,$A$135:$A$186,0),1):INDEX($B$135:$CW$186,MATCH(AH$205,$A$135:$A$186,0),100),$B202:$CW202,"="&amp;"x",$B$133:$CW$133,"="&amp;"Y"),0)</f>
        <v>0</v>
      </c>
      <c r="AI237">
        <f ca="1">IFERROR(SUMIFS(INDEX($B$135:$CW$186,MATCH(AI$205,$A$135:$A$186,0),1):INDEX($B$135:$CW$186,MATCH(AI$205,$A$135:$A$186,0),100),$B202:$CW202,"="&amp;"x",$B$133:$CW$133,"="&amp;"Y"),0)</f>
        <v>0</v>
      </c>
      <c r="AJ237">
        <f ca="1">IFERROR(SUMIFS(INDEX($B$135:$CW$186,MATCH(AJ$205,$A$135:$A$186,0),1):INDEX($B$135:$CW$186,MATCH(AJ$205,$A$135:$A$186,0),100),$B202:$CW202,"="&amp;"x",$B$133:$CW$133,"="&amp;"Y"),0)</f>
        <v>0</v>
      </c>
      <c r="AK237">
        <f ca="1">IFERROR(SUMIFS(INDEX($B$135:$CW$186,MATCH(AK$205,$A$135:$A$186,0),1):INDEX($B$135:$CW$186,MATCH(AK$205,$A$135:$A$186,0),100),$B202:$CW202,"="&amp;"x",$B$133:$CW$133,"="&amp;"Y"),0)</f>
        <v>0</v>
      </c>
      <c r="AL237">
        <f ca="1">IFERROR(SUMIFS(INDEX($B$135:$CW$186,MATCH(AL$205,$A$135:$A$186,0),1):INDEX($B$135:$CW$186,MATCH(AL$205,$A$135:$A$186,0),100),$B202:$CW202,"="&amp;"x",$B$133:$CW$133,"="&amp;"Y"),0)</f>
        <v>0</v>
      </c>
      <c r="AM237">
        <f ca="1">IFERROR(SUMIFS(INDEX($B$135:$CW$186,MATCH(AM$205,$A$135:$A$186,0),1):INDEX($B$135:$CW$186,MATCH(AM$205,$A$135:$A$186,0),100),$B202:$CW202,"="&amp;"x",$B$133:$CW$133,"="&amp;"Y"),0)</f>
        <v>0</v>
      </c>
      <c r="AN237">
        <f ca="1">IFERROR(SUMIFS(INDEX($B$135:$CW$186,MATCH(AN$205,$A$135:$A$186,0),1):INDEX($B$135:$CW$186,MATCH(AN$205,$A$135:$A$186,0),100),$B202:$CW202,"="&amp;"x",$B$133:$CW$133,"="&amp;"Y"),0)</f>
        <v>0</v>
      </c>
      <c r="AO237">
        <f ca="1">IFERROR(SUMIFS(INDEX($B$135:$CW$186,MATCH(AO$205,$A$135:$A$186,0),1):INDEX($B$135:$CW$186,MATCH(AO$205,$A$135:$A$186,0),100),$B202:$CW202,"="&amp;"x",$B$133:$CW$133,"="&amp;"Y"),0)</f>
        <v>0</v>
      </c>
      <c r="AP237">
        <f ca="1">IFERROR(SUMIFS(INDEX($B$135:$CW$186,MATCH(AP$205,$A$135:$A$186,0),1):INDEX($B$135:$CW$186,MATCH(AP$205,$A$135:$A$186,0),100),$B202:$CW202,"="&amp;"x",$B$133:$CW$133,"="&amp;"Y"),0)</f>
        <v>0</v>
      </c>
      <c r="AQ237">
        <f ca="1">IFERROR(SUMIFS(INDEX($B$135:$CW$186,MATCH(AQ$205,$A$135:$A$186,0),1):INDEX($B$135:$CW$186,MATCH(AQ$205,$A$135:$A$186,0),100),$B202:$CW202,"="&amp;"x",$B$133:$CW$133,"="&amp;"Y"),0)</f>
        <v>0</v>
      </c>
      <c r="AR237">
        <f ca="1">IFERROR(SUMIFS(INDEX($B$135:$CW$186,MATCH(AR$205,$A$135:$A$186,0),1):INDEX($B$135:$CW$186,MATCH(AR$205,$A$135:$A$186,0),100),$B202:$CW202,"="&amp;"x",$B$133:$CW$133,"="&amp;"Y"),0)</f>
        <v>0</v>
      </c>
      <c r="AS237">
        <f ca="1">IFERROR(SUMIFS(INDEX($B$135:$CW$186,MATCH(AS$205,$A$135:$A$186,0),1):INDEX($B$135:$CW$186,MATCH(AS$205,$A$135:$A$186,0),100),$B202:$CW202,"="&amp;"x",$B$133:$CW$133,"="&amp;"Y"),0)</f>
        <v>0</v>
      </c>
      <c r="AT237">
        <f ca="1">IFERROR(SUMIFS(INDEX($B$135:$CW$186,MATCH(AT$205,$A$135:$A$186,0),1):INDEX($B$135:$CW$186,MATCH(AT$205,$A$135:$A$186,0),100),$B202:$CW202,"="&amp;"x",$B$133:$CW$133,"="&amp;"Y"),0)</f>
        <v>0</v>
      </c>
      <c r="AU237">
        <f ca="1">IFERROR(SUMIFS(INDEX($B$135:$CW$186,MATCH(AU$205,$A$135:$A$186,0),1):INDEX($B$135:$CW$186,MATCH(AU$205,$A$135:$A$186,0),100),$B202:$CW202,"="&amp;"x",$B$133:$CW$133,"="&amp;"Y"),0)</f>
        <v>0</v>
      </c>
      <c r="AV237">
        <f ca="1">IFERROR(SUMIFS(INDEX($B$135:$CW$186,MATCH(AV$205,$A$135:$A$186,0),1):INDEX($B$135:$CW$186,MATCH(AV$205,$A$135:$A$186,0),100),$B202:$CW202,"="&amp;"x",$B$133:$CW$133,"="&amp;"Y"),0)</f>
        <v>0</v>
      </c>
      <c r="AW237">
        <f ca="1">IFERROR(SUMIFS(INDEX($B$135:$CW$186,MATCH(AW$205,$A$135:$A$186,0),1):INDEX($B$135:$CW$186,MATCH(AW$205,$A$135:$A$186,0),100),$B202:$CW202,"="&amp;"x",$B$133:$CW$133,"="&amp;"Y"),0)</f>
        <v>0</v>
      </c>
      <c r="AX237">
        <f ca="1">IFERROR(SUMIFS(INDEX($B$135:$CW$186,MATCH(AX$205,$A$135:$A$186,0),1):INDEX($B$135:$CW$186,MATCH(AX$205,$A$135:$A$186,0),100),$B202:$CW202,"="&amp;"x",$B$133:$CW$133,"="&amp;"Y"),0)</f>
        <v>0</v>
      </c>
      <c r="AY237">
        <f ca="1">IFERROR(SUMIFS(INDEX($B$135:$CW$186,MATCH(AY$205,$A$135:$A$186,0),1):INDEX($B$135:$CW$186,MATCH(AY$205,$A$135:$A$186,0),100),$B202:$CW202,"="&amp;"x",$B$133:$CW$133,"="&amp;"Y"),0)</f>
        <v>0</v>
      </c>
      <c r="AZ237">
        <f ca="1">IFERROR(SUMIFS(INDEX($B$135:$CW$186,MATCH(AZ$205,$A$135:$A$186,0),1):INDEX($B$135:$CW$186,MATCH(AZ$205,$A$135:$A$186,0),100),$B202:$CW202,"="&amp;"x",$B$133:$CW$133,"="&amp;"Y"),0)</f>
        <v>0</v>
      </c>
      <c r="BA237">
        <f ca="1">IFERROR(SUMIFS(INDEX($B$135:$CW$186,MATCH(BA$205,$A$135:$A$186,0),1):INDEX($B$135:$CW$186,MATCH(BA$205,$A$135:$A$186,0),100),$B202:$CW202,"="&amp;"x",$B$133:$CW$133,"="&amp;"Y"),0)</f>
        <v>0</v>
      </c>
      <c r="BC237">
        <f t="shared" ca="1" si="42"/>
        <v>0</v>
      </c>
    </row>
    <row r="238" spans="1:55" ht="15" thickBot="1" x14ac:dyDescent="0.4">
      <c r="A238" s="2" t="str" cm="1">
        <f t="array" ref="A238">INDEX('Data Validation (Hide)'!$B$2:$B$16,ROW(A15),1)</f>
        <v>Caseload 15</v>
      </c>
      <c r="B238">
        <f ca="1">IFERROR(SUMIFS(INDEX($B$135:$CW$186,MATCH(B$205,$A$135:$A$186,0),1):INDEX($B$135:$CW$186,MATCH(B$205,$A$135:$A$186,0),100),$B203:$CW203,"="&amp;"x",$B$133:$CW$133,"="&amp;"Y"),0)</f>
        <v>0</v>
      </c>
      <c r="C238">
        <f ca="1">IFERROR(SUMIFS(INDEX($B$135:$CW$186,MATCH(C$205,$A$135:$A$186,0),1):INDEX($B$135:$CW$186,MATCH(C$205,$A$135:$A$186,0),100),$B203:$CW203,"="&amp;"x",$B$133:$CW$133,"="&amp;"Y"),0)</f>
        <v>0</v>
      </c>
      <c r="D238">
        <f ca="1">IFERROR(SUMIFS(INDEX($B$135:$CW$186,MATCH(D$205,$A$135:$A$186,0),1):INDEX($B$135:$CW$186,MATCH(D$205,$A$135:$A$186,0),100),$B203:$CW203,"="&amp;"x",$B$133:$CW$133,"="&amp;"Y"),0)</f>
        <v>0</v>
      </c>
      <c r="E238">
        <f ca="1">IFERROR(SUMIFS(INDEX($B$135:$CW$186,MATCH(E$205,$A$135:$A$186,0),1):INDEX($B$135:$CW$186,MATCH(E$205,$A$135:$A$186,0),100),$B203:$CW203,"="&amp;"x",$B$133:$CW$133,"="&amp;"Y"),0)</f>
        <v>0</v>
      </c>
      <c r="F238">
        <f ca="1">IFERROR(SUMIFS(INDEX($B$135:$CW$186,MATCH(F$205,$A$135:$A$186,0),1):INDEX($B$135:$CW$186,MATCH(F$205,$A$135:$A$186,0),100),$B203:$CW203,"="&amp;"x",$B$133:$CW$133,"="&amp;"Y"),0)</f>
        <v>0</v>
      </c>
      <c r="G238">
        <f ca="1">IFERROR(SUMIFS(INDEX($B$135:$CW$186,MATCH(G$205,$A$135:$A$186,0),1):INDEX($B$135:$CW$186,MATCH(G$205,$A$135:$A$186,0),100),$B203:$CW203,"="&amp;"x",$B$133:$CW$133,"="&amp;"Y"),0)</f>
        <v>0</v>
      </c>
      <c r="H238">
        <f ca="1">IFERROR(SUMIFS(INDEX($B$135:$CW$186,MATCH(H$205,$A$135:$A$186,0),1):INDEX($B$135:$CW$186,MATCH(H$205,$A$135:$A$186,0),100),$B203:$CW203,"="&amp;"x",$B$133:$CW$133,"="&amp;"Y"),0)</f>
        <v>0</v>
      </c>
      <c r="I238">
        <f ca="1">IFERROR(SUMIFS(INDEX($B$135:$CW$186,MATCH(I$205,$A$135:$A$186,0),1):INDEX($B$135:$CW$186,MATCH(I$205,$A$135:$A$186,0),100),$B203:$CW203,"="&amp;"x",$B$133:$CW$133,"="&amp;"Y"),0)</f>
        <v>0</v>
      </c>
      <c r="J238">
        <f ca="1">IFERROR(SUMIFS(INDEX($B$135:$CW$186,MATCH(J$205,$A$135:$A$186,0),1):INDEX($B$135:$CW$186,MATCH(J$205,$A$135:$A$186,0),100),$B203:$CW203,"="&amp;"x",$B$133:$CW$133,"="&amp;"Y"),0)</f>
        <v>0</v>
      </c>
      <c r="K238">
        <f ca="1">IFERROR(SUMIFS(INDEX($B$135:$CW$186,MATCH(K$205,$A$135:$A$186,0),1):INDEX($B$135:$CW$186,MATCH(K$205,$A$135:$A$186,0),100),$B203:$CW203,"="&amp;"x",$B$133:$CW$133,"="&amp;"Y"),0)</f>
        <v>0</v>
      </c>
      <c r="L238">
        <f ca="1">IFERROR(SUMIFS(INDEX($B$135:$CW$186,MATCH(L$205,$A$135:$A$186,0),1):INDEX($B$135:$CW$186,MATCH(L$205,$A$135:$A$186,0),100),$B203:$CW203,"="&amp;"x",$B$133:$CW$133,"="&amp;"Y"),0)</f>
        <v>0</v>
      </c>
      <c r="M238">
        <f ca="1">IFERROR(SUMIFS(INDEX($B$135:$CW$186,MATCH(M$205,$A$135:$A$186,0),1):INDEX($B$135:$CW$186,MATCH(M$205,$A$135:$A$186,0),100),$B203:$CW203,"="&amp;"x",$B$133:$CW$133,"="&amp;"Y"),0)</f>
        <v>0</v>
      </c>
      <c r="N238">
        <f ca="1">IFERROR(SUMIFS(INDEX($B$135:$CW$186,MATCH(N$205,$A$135:$A$186,0),1):INDEX($B$135:$CW$186,MATCH(N$205,$A$135:$A$186,0),100),$B203:$CW203,"="&amp;"x",$B$133:$CW$133,"="&amp;"Y"),0)</f>
        <v>0</v>
      </c>
      <c r="O238">
        <f ca="1">IFERROR(SUMIFS(INDEX($B$135:$CW$186,MATCH(O$205,$A$135:$A$186,0),1):INDEX($B$135:$CW$186,MATCH(O$205,$A$135:$A$186,0),100),$B203:$CW203,"="&amp;"x",$B$133:$CW$133,"="&amp;"Y"),0)</f>
        <v>0</v>
      </c>
      <c r="P238">
        <f ca="1">IFERROR(SUMIFS(INDEX($B$135:$CW$186,MATCH(P$205,$A$135:$A$186,0),1):INDEX($B$135:$CW$186,MATCH(P$205,$A$135:$A$186,0),100),$B203:$CW203,"="&amp;"x",$B$133:$CW$133,"="&amp;"Y"),0)</f>
        <v>0</v>
      </c>
      <c r="Q238">
        <f ca="1">IFERROR(SUMIFS(INDEX($B$135:$CW$186,MATCH(Q$205,$A$135:$A$186,0),1):INDEX($B$135:$CW$186,MATCH(Q$205,$A$135:$A$186,0),100),$B203:$CW203,"="&amp;"x",$B$133:$CW$133,"="&amp;"Y"),0)</f>
        <v>0</v>
      </c>
      <c r="R238">
        <f ca="1">IFERROR(SUMIFS(INDEX($B$135:$CW$186,MATCH(R$205,$A$135:$A$186,0),1):INDEX($B$135:$CW$186,MATCH(R$205,$A$135:$A$186,0),100),$B203:$CW203,"="&amp;"x",$B$133:$CW$133,"="&amp;"Y"),0)</f>
        <v>0</v>
      </c>
      <c r="S238">
        <f ca="1">IFERROR(SUMIFS(INDEX($B$135:$CW$186,MATCH(S$205,$A$135:$A$186,0),1):INDEX($B$135:$CW$186,MATCH(S$205,$A$135:$A$186,0),100),$B203:$CW203,"="&amp;"x",$B$133:$CW$133,"="&amp;"Y"),0)</f>
        <v>0</v>
      </c>
      <c r="T238">
        <f ca="1">IFERROR(SUMIFS(INDEX($B$135:$CW$186,MATCH(T$205,$A$135:$A$186,0),1):INDEX($B$135:$CW$186,MATCH(T$205,$A$135:$A$186,0),100),$B203:$CW203,"="&amp;"x",$B$133:$CW$133,"="&amp;"Y"),0)</f>
        <v>0</v>
      </c>
      <c r="U238">
        <f ca="1">IFERROR(SUMIFS(INDEX($B$135:$CW$186,MATCH(U$205,$A$135:$A$186,0),1):INDEX($B$135:$CW$186,MATCH(U$205,$A$135:$A$186,0),100),$B203:$CW203,"="&amp;"x",$B$133:$CW$133,"="&amp;"Y"),0)</f>
        <v>0</v>
      </c>
      <c r="V238">
        <f ca="1">IFERROR(SUMIFS(INDEX($B$135:$CW$186,MATCH(V$205,$A$135:$A$186,0),1):INDEX($B$135:$CW$186,MATCH(V$205,$A$135:$A$186,0),100),$B203:$CW203,"="&amp;"x",$B$133:$CW$133,"="&amp;"Y"),0)</f>
        <v>0</v>
      </c>
      <c r="W238">
        <f ca="1">IFERROR(SUMIFS(INDEX($B$135:$CW$186,MATCH(W$205,$A$135:$A$186,0),1):INDEX($B$135:$CW$186,MATCH(W$205,$A$135:$A$186,0),100),$B203:$CW203,"="&amp;"x",$B$133:$CW$133,"="&amp;"Y"),0)</f>
        <v>0</v>
      </c>
      <c r="X238">
        <f ca="1">IFERROR(SUMIFS(INDEX($B$135:$CW$186,MATCH(X$205,$A$135:$A$186,0),1):INDEX($B$135:$CW$186,MATCH(X$205,$A$135:$A$186,0),100),$B203:$CW203,"="&amp;"x",$B$133:$CW$133,"="&amp;"Y"),0)</f>
        <v>0</v>
      </c>
      <c r="Y238">
        <f ca="1">IFERROR(SUMIFS(INDEX($B$135:$CW$186,MATCH(Y$205,$A$135:$A$186,0),1):INDEX($B$135:$CW$186,MATCH(Y$205,$A$135:$A$186,0),100),$B203:$CW203,"="&amp;"x",$B$133:$CW$133,"="&amp;"Y"),0)</f>
        <v>0</v>
      </c>
      <c r="Z238">
        <f ca="1">IFERROR(SUMIFS(INDEX($B$135:$CW$186,MATCH(Z$205,$A$135:$A$186,0),1):INDEX($B$135:$CW$186,MATCH(Z$205,$A$135:$A$186,0),100),$B203:$CW203,"="&amp;"x",$B$133:$CW$133,"="&amp;"Y"),0)</f>
        <v>0</v>
      </c>
      <c r="AA238">
        <f ca="1">IFERROR(SUMIFS(INDEX($B$135:$CW$186,MATCH(AA$205,$A$135:$A$186,0),1):INDEX($B$135:$CW$186,MATCH(AA$205,$A$135:$A$186,0),100),$B203:$CW203,"="&amp;"x",$B$133:$CW$133,"="&amp;"Y"),0)</f>
        <v>0</v>
      </c>
      <c r="AB238">
        <f ca="1">IFERROR(SUMIFS(INDEX($B$135:$CW$186,MATCH(AB$205,$A$135:$A$186,0),1):INDEX($B$135:$CW$186,MATCH(AB$205,$A$135:$A$186,0),100),$B203:$CW203,"="&amp;"x",$B$133:$CW$133,"="&amp;"Y"),0)</f>
        <v>0</v>
      </c>
      <c r="AC238">
        <f ca="1">IFERROR(SUMIFS(INDEX($B$135:$CW$186,MATCH(AC$205,$A$135:$A$186,0),1):INDEX($B$135:$CW$186,MATCH(AC$205,$A$135:$A$186,0),100),$B203:$CW203,"="&amp;"x",$B$133:$CW$133,"="&amp;"Y"),0)</f>
        <v>0</v>
      </c>
      <c r="AD238">
        <f ca="1">IFERROR(SUMIFS(INDEX($B$135:$CW$186,MATCH(AD$205,$A$135:$A$186,0),1):INDEX($B$135:$CW$186,MATCH(AD$205,$A$135:$A$186,0),100),$B203:$CW203,"="&amp;"x",$B$133:$CW$133,"="&amp;"Y"),0)</f>
        <v>0</v>
      </c>
      <c r="AE238">
        <f ca="1">IFERROR(SUMIFS(INDEX($B$135:$CW$186,MATCH(AE$205,$A$135:$A$186,0),1):INDEX($B$135:$CW$186,MATCH(AE$205,$A$135:$A$186,0),100),$B203:$CW203,"="&amp;"x",$B$133:$CW$133,"="&amp;"Y"),0)</f>
        <v>0</v>
      </c>
      <c r="AF238">
        <f ca="1">IFERROR(SUMIFS(INDEX($B$135:$CW$186,MATCH(AF$205,$A$135:$A$186,0),1):INDEX($B$135:$CW$186,MATCH(AF$205,$A$135:$A$186,0),100),$B203:$CW203,"="&amp;"x",$B$133:$CW$133,"="&amp;"Y"),0)</f>
        <v>0</v>
      </c>
      <c r="AG238">
        <f ca="1">IFERROR(SUMIFS(INDEX($B$135:$CW$186,MATCH(AG$205,$A$135:$A$186,0),1):INDEX($B$135:$CW$186,MATCH(AG$205,$A$135:$A$186,0),100),$B203:$CW203,"="&amp;"x",$B$133:$CW$133,"="&amp;"Y"),0)</f>
        <v>0</v>
      </c>
      <c r="AH238">
        <f ca="1">IFERROR(SUMIFS(INDEX($B$135:$CW$186,MATCH(AH$205,$A$135:$A$186,0),1):INDEX($B$135:$CW$186,MATCH(AH$205,$A$135:$A$186,0),100),$B203:$CW203,"="&amp;"x",$B$133:$CW$133,"="&amp;"Y"),0)</f>
        <v>0</v>
      </c>
      <c r="AI238">
        <f ca="1">IFERROR(SUMIFS(INDEX($B$135:$CW$186,MATCH(AI$205,$A$135:$A$186,0),1):INDEX($B$135:$CW$186,MATCH(AI$205,$A$135:$A$186,0),100),$B203:$CW203,"="&amp;"x",$B$133:$CW$133,"="&amp;"Y"),0)</f>
        <v>0</v>
      </c>
      <c r="AJ238">
        <f ca="1">IFERROR(SUMIFS(INDEX($B$135:$CW$186,MATCH(AJ$205,$A$135:$A$186,0),1):INDEX($B$135:$CW$186,MATCH(AJ$205,$A$135:$A$186,0),100),$B203:$CW203,"="&amp;"x",$B$133:$CW$133,"="&amp;"Y"),0)</f>
        <v>0</v>
      </c>
      <c r="AK238">
        <f ca="1">IFERROR(SUMIFS(INDEX($B$135:$CW$186,MATCH(AK$205,$A$135:$A$186,0),1):INDEX($B$135:$CW$186,MATCH(AK$205,$A$135:$A$186,0),100),$B203:$CW203,"="&amp;"x",$B$133:$CW$133,"="&amp;"Y"),0)</f>
        <v>0</v>
      </c>
      <c r="AL238">
        <f ca="1">IFERROR(SUMIFS(INDEX($B$135:$CW$186,MATCH(AL$205,$A$135:$A$186,0),1):INDEX($B$135:$CW$186,MATCH(AL$205,$A$135:$A$186,0),100),$B203:$CW203,"="&amp;"x",$B$133:$CW$133,"="&amp;"Y"),0)</f>
        <v>0</v>
      </c>
      <c r="AM238">
        <f ca="1">IFERROR(SUMIFS(INDEX($B$135:$CW$186,MATCH(AM$205,$A$135:$A$186,0),1):INDEX($B$135:$CW$186,MATCH(AM$205,$A$135:$A$186,0),100),$B203:$CW203,"="&amp;"x",$B$133:$CW$133,"="&amp;"Y"),0)</f>
        <v>0</v>
      </c>
      <c r="AN238">
        <f ca="1">IFERROR(SUMIFS(INDEX($B$135:$CW$186,MATCH(AN$205,$A$135:$A$186,0),1):INDEX($B$135:$CW$186,MATCH(AN$205,$A$135:$A$186,0),100),$B203:$CW203,"="&amp;"x",$B$133:$CW$133,"="&amp;"Y"),0)</f>
        <v>0</v>
      </c>
      <c r="AO238">
        <f ca="1">IFERROR(SUMIFS(INDEX($B$135:$CW$186,MATCH(AO$205,$A$135:$A$186,0),1):INDEX($B$135:$CW$186,MATCH(AO$205,$A$135:$A$186,0),100),$B203:$CW203,"="&amp;"x",$B$133:$CW$133,"="&amp;"Y"),0)</f>
        <v>0</v>
      </c>
      <c r="AP238">
        <f ca="1">IFERROR(SUMIFS(INDEX($B$135:$CW$186,MATCH(AP$205,$A$135:$A$186,0),1):INDEX($B$135:$CW$186,MATCH(AP$205,$A$135:$A$186,0),100),$B203:$CW203,"="&amp;"x",$B$133:$CW$133,"="&amp;"Y"),0)</f>
        <v>0</v>
      </c>
      <c r="AQ238">
        <f ca="1">IFERROR(SUMIFS(INDEX($B$135:$CW$186,MATCH(AQ$205,$A$135:$A$186,0),1):INDEX($B$135:$CW$186,MATCH(AQ$205,$A$135:$A$186,0),100),$B203:$CW203,"="&amp;"x",$B$133:$CW$133,"="&amp;"Y"),0)</f>
        <v>0</v>
      </c>
      <c r="AR238">
        <f ca="1">IFERROR(SUMIFS(INDEX($B$135:$CW$186,MATCH(AR$205,$A$135:$A$186,0),1):INDEX($B$135:$CW$186,MATCH(AR$205,$A$135:$A$186,0),100),$B203:$CW203,"="&amp;"x",$B$133:$CW$133,"="&amp;"Y"),0)</f>
        <v>0</v>
      </c>
      <c r="AS238">
        <f ca="1">IFERROR(SUMIFS(INDEX($B$135:$CW$186,MATCH(AS$205,$A$135:$A$186,0),1):INDEX($B$135:$CW$186,MATCH(AS$205,$A$135:$A$186,0),100),$B203:$CW203,"="&amp;"x",$B$133:$CW$133,"="&amp;"Y"),0)</f>
        <v>0</v>
      </c>
      <c r="AT238">
        <f ca="1">IFERROR(SUMIFS(INDEX($B$135:$CW$186,MATCH(AT$205,$A$135:$A$186,0),1):INDEX($B$135:$CW$186,MATCH(AT$205,$A$135:$A$186,0),100),$B203:$CW203,"="&amp;"x",$B$133:$CW$133,"="&amp;"Y"),0)</f>
        <v>0</v>
      </c>
      <c r="AU238">
        <f ca="1">IFERROR(SUMIFS(INDEX($B$135:$CW$186,MATCH(AU$205,$A$135:$A$186,0),1):INDEX($B$135:$CW$186,MATCH(AU$205,$A$135:$A$186,0),100),$B203:$CW203,"="&amp;"x",$B$133:$CW$133,"="&amp;"Y"),0)</f>
        <v>0</v>
      </c>
      <c r="AV238">
        <f ca="1">IFERROR(SUMIFS(INDEX($B$135:$CW$186,MATCH(AV$205,$A$135:$A$186,0),1):INDEX($B$135:$CW$186,MATCH(AV$205,$A$135:$A$186,0),100),$B203:$CW203,"="&amp;"x",$B$133:$CW$133,"="&amp;"Y"),0)</f>
        <v>0</v>
      </c>
      <c r="AW238">
        <f ca="1">IFERROR(SUMIFS(INDEX($B$135:$CW$186,MATCH(AW$205,$A$135:$A$186,0),1):INDEX($B$135:$CW$186,MATCH(AW$205,$A$135:$A$186,0),100),$B203:$CW203,"="&amp;"x",$B$133:$CW$133,"="&amp;"Y"),0)</f>
        <v>0</v>
      </c>
      <c r="AX238">
        <f ca="1">IFERROR(SUMIFS(INDEX($B$135:$CW$186,MATCH(AX$205,$A$135:$A$186,0),1):INDEX($B$135:$CW$186,MATCH(AX$205,$A$135:$A$186,0),100),$B203:$CW203,"="&amp;"x",$B$133:$CW$133,"="&amp;"Y"),0)</f>
        <v>0</v>
      </c>
      <c r="AY238">
        <f ca="1">IFERROR(SUMIFS(INDEX($B$135:$CW$186,MATCH(AY$205,$A$135:$A$186,0),1):INDEX($B$135:$CW$186,MATCH(AY$205,$A$135:$A$186,0),100),$B203:$CW203,"="&amp;"x",$B$133:$CW$133,"="&amp;"Y"),0)</f>
        <v>0</v>
      </c>
      <c r="AZ238">
        <f ca="1">IFERROR(SUMIFS(INDEX($B$135:$CW$186,MATCH(AZ$205,$A$135:$A$186,0),1):INDEX($B$135:$CW$186,MATCH(AZ$205,$A$135:$A$186,0),100),$B203:$CW203,"="&amp;"x",$B$133:$CW$133,"="&amp;"Y"),0)</f>
        <v>0</v>
      </c>
      <c r="BA238">
        <f ca="1">IFERROR(SUMIFS(INDEX($B$135:$CW$186,MATCH(BA$205,$A$135:$A$186,0),1):INDEX($B$135:$CW$186,MATCH(BA$205,$A$135:$A$186,0),100),$B203:$CW203,"="&amp;"x",$B$133:$CW$133,"="&amp;"Y"),0)</f>
        <v>0</v>
      </c>
      <c r="BC238">
        <f t="shared" ca="1" si="42"/>
        <v>0</v>
      </c>
    </row>
    <row r="239" spans="1:55" x14ac:dyDescent="0.35">
      <c r="A239" s="3" t="str">
        <f>"All "&amp;Setup!$B$15</f>
        <v>All Clusters</v>
      </c>
      <c r="B239">
        <f ca="1">SUM(B224:B238)</f>
        <v>0</v>
      </c>
      <c r="C239">
        <f t="shared" ref="C239:BA239" ca="1" si="43">SUM(C224:C238)</f>
        <v>0</v>
      </c>
      <c r="D239">
        <f t="shared" ca="1" si="43"/>
        <v>0</v>
      </c>
      <c r="E239">
        <f t="shared" ca="1" si="43"/>
        <v>0</v>
      </c>
      <c r="F239">
        <f t="shared" ca="1" si="43"/>
        <v>0</v>
      </c>
      <c r="G239">
        <f t="shared" ca="1" si="43"/>
        <v>0</v>
      </c>
      <c r="H239">
        <f t="shared" ca="1" si="43"/>
        <v>0</v>
      </c>
      <c r="I239">
        <f t="shared" ca="1" si="43"/>
        <v>0</v>
      </c>
      <c r="J239">
        <f t="shared" ca="1" si="43"/>
        <v>0</v>
      </c>
      <c r="K239">
        <f t="shared" ca="1" si="43"/>
        <v>0</v>
      </c>
      <c r="L239">
        <f t="shared" ca="1" si="43"/>
        <v>0</v>
      </c>
      <c r="M239">
        <f t="shared" ca="1" si="43"/>
        <v>0</v>
      </c>
      <c r="N239">
        <f t="shared" ca="1" si="43"/>
        <v>0</v>
      </c>
      <c r="O239">
        <f t="shared" ca="1" si="43"/>
        <v>0</v>
      </c>
      <c r="P239">
        <f t="shared" ca="1" si="43"/>
        <v>0</v>
      </c>
      <c r="Q239">
        <f t="shared" ca="1" si="43"/>
        <v>0</v>
      </c>
      <c r="R239">
        <f t="shared" ca="1" si="43"/>
        <v>0</v>
      </c>
      <c r="S239">
        <f t="shared" ca="1" si="43"/>
        <v>0</v>
      </c>
      <c r="T239">
        <f t="shared" ca="1" si="43"/>
        <v>0</v>
      </c>
      <c r="U239">
        <f t="shared" ca="1" si="43"/>
        <v>0</v>
      </c>
      <c r="V239">
        <f t="shared" ca="1" si="43"/>
        <v>0</v>
      </c>
      <c r="W239">
        <f t="shared" ca="1" si="43"/>
        <v>0</v>
      </c>
      <c r="X239">
        <f t="shared" ca="1" si="43"/>
        <v>0</v>
      </c>
      <c r="Y239">
        <f t="shared" ca="1" si="43"/>
        <v>0</v>
      </c>
      <c r="Z239">
        <f t="shared" ca="1" si="43"/>
        <v>0</v>
      </c>
      <c r="AA239">
        <f t="shared" ca="1" si="43"/>
        <v>0</v>
      </c>
      <c r="AB239">
        <f t="shared" ca="1" si="43"/>
        <v>0</v>
      </c>
      <c r="AC239">
        <f t="shared" ca="1" si="43"/>
        <v>0</v>
      </c>
      <c r="AD239">
        <f t="shared" ca="1" si="43"/>
        <v>0</v>
      </c>
      <c r="AE239">
        <f t="shared" ca="1" si="43"/>
        <v>0</v>
      </c>
      <c r="AF239">
        <f t="shared" ca="1" si="43"/>
        <v>0</v>
      </c>
      <c r="AG239">
        <f t="shared" ca="1" si="43"/>
        <v>0</v>
      </c>
      <c r="AH239">
        <f t="shared" ca="1" si="43"/>
        <v>0</v>
      </c>
      <c r="AI239">
        <f t="shared" ca="1" si="43"/>
        <v>0</v>
      </c>
      <c r="AJ239">
        <f t="shared" ca="1" si="43"/>
        <v>0</v>
      </c>
      <c r="AK239">
        <f t="shared" ca="1" si="43"/>
        <v>0</v>
      </c>
      <c r="AL239">
        <f t="shared" ca="1" si="43"/>
        <v>0</v>
      </c>
      <c r="AM239">
        <f t="shared" ca="1" si="43"/>
        <v>0</v>
      </c>
      <c r="AN239">
        <f t="shared" ca="1" si="43"/>
        <v>0</v>
      </c>
      <c r="AO239">
        <f t="shared" ca="1" si="43"/>
        <v>0</v>
      </c>
      <c r="AP239">
        <f t="shared" ca="1" si="43"/>
        <v>0</v>
      </c>
      <c r="AQ239">
        <f t="shared" ca="1" si="43"/>
        <v>0</v>
      </c>
      <c r="AR239">
        <f t="shared" ca="1" si="43"/>
        <v>0</v>
      </c>
      <c r="AS239">
        <f t="shared" ca="1" si="43"/>
        <v>0</v>
      </c>
      <c r="AT239">
        <f t="shared" ca="1" si="43"/>
        <v>0</v>
      </c>
      <c r="AU239">
        <f t="shared" ca="1" si="43"/>
        <v>0</v>
      </c>
      <c r="AV239">
        <f t="shared" ca="1" si="43"/>
        <v>0</v>
      </c>
      <c r="AW239">
        <f t="shared" ca="1" si="43"/>
        <v>0</v>
      </c>
      <c r="AX239">
        <f t="shared" ca="1" si="43"/>
        <v>0</v>
      </c>
      <c r="AY239">
        <f t="shared" ca="1" si="43"/>
        <v>0</v>
      </c>
      <c r="AZ239">
        <f t="shared" ca="1" si="43"/>
        <v>0</v>
      </c>
      <c r="BA239">
        <f t="shared" ca="1" si="43"/>
        <v>0</v>
      </c>
      <c r="BC239">
        <f t="shared" ca="1" si="42"/>
        <v>0</v>
      </c>
    </row>
    <row r="240" spans="1:55" x14ac:dyDescent="0.35">
      <c r="A240" s="2"/>
    </row>
    <row r="241" spans="1:55" x14ac:dyDescent="0.35">
      <c r="A241" s="2" t="s">
        <v>60</v>
      </c>
      <c r="B241" s="2" cm="1">
        <f t="array" aca="1" ref="B241" ca="1">INDEX($A$5:$A$56,COLUMN(A1),1)</f>
        <v>44228</v>
      </c>
      <c r="C241" s="2" cm="1">
        <f t="array" aca="1" ref="C241" ca="1">INDEX($A$5:$A$56,COLUMN(B1),1)</f>
        <v>44235</v>
      </c>
      <c r="D241" s="2" cm="1">
        <f t="array" aca="1" ref="D241" ca="1">INDEX($A$5:$A$56,COLUMN(C1),1)</f>
        <v>44242</v>
      </c>
      <c r="E241" s="2" cm="1">
        <f t="array" aca="1" ref="E241" ca="1">INDEX($A$5:$A$56,COLUMN(D1),1)</f>
        <v>44249</v>
      </c>
      <c r="F241" s="2" cm="1">
        <f t="array" aca="1" ref="F241" ca="1">INDEX($A$5:$A$56,COLUMN(E1),1)</f>
        <v>44256</v>
      </c>
      <c r="G241" s="2" cm="1">
        <f t="array" aca="1" ref="G241" ca="1">INDEX($A$5:$A$56,COLUMN(F1),1)</f>
        <v>44263</v>
      </c>
      <c r="H241" s="2" cm="1">
        <f t="array" aca="1" ref="H241" ca="1">INDEX($A$5:$A$56,COLUMN(G1),1)</f>
        <v>44270</v>
      </c>
      <c r="I241" s="2" cm="1">
        <f t="array" aca="1" ref="I241" ca="1">INDEX($A$5:$A$56,COLUMN(H1),1)</f>
        <v>44277</v>
      </c>
      <c r="J241" s="2" cm="1">
        <f t="array" aca="1" ref="J241" ca="1">INDEX($A$5:$A$56,COLUMN(I1),1)</f>
        <v>44284</v>
      </c>
      <c r="K241" s="2" cm="1">
        <f t="array" aca="1" ref="K241" ca="1">INDEX($A$5:$A$56,COLUMN(J1),1)</f>
        <v>44291</v>
      </c>
      <c r="L241" s="2" cm="1">
        <f t="array" aca="1" ref="L241" ca="1">INDEX($A$5:$A$56,COLUMN(K1),1)</f>
        <v>44298</v>
      </c>
      <c r="M241" s="2" cm="1">
        <f t="array" aca="1" ref="M241" ca="1">INDEX($A$5:$A$56,COLUMN(L1),1)</f>
        <v>44305</v>
      </c>
      <c r="N241" s="2" cm="1">
        <f t="array" aca="1" ref="N241" ca="1">INDEX($A$5:$A$56,COLUMN(M1),1)</f>
        <v>44312</v>
      </c>
      <c r="O241" s="2" cm="1">
        <f t="array" aca="1" ref="O241" ca="1">INDEX($A$5:$A$56,COLUMN(N1),1)</f>
        <v>44319</v>
      </c>
      <c r="P241" s="2" cm="1">
        <f t="array" aca="1" ref="P241" ca="1">INDEX($A$5:$A$56,COLUMN(O1),1)</f>
        <v>44326</v>
      </c>
      <c r="Q241" s="2" cm="1">
        <f t="array" aca="1" ref="Q241" ca="1">INDEX($A$5:$A$56,COLUMN(P1),1)</f>
        <v>44333</v>
      </c>
      <c r="R241" s="2" cm="1">
        <f t="array" aca="1" ref="R241" ca="1">INDEX($A$5:$A$56,COLUMN(Q1),1)</f>
        <v>44340</v>
      </c>
      <c r="S241" s="2" cm="1">
        <f t="array" aca="1" ref="S241" ca="1">INDEX($A$5:$A$56,COLUMN(R1),1)</f>
        <v>44347</v>
      </c>
      <c r="T241" s="2" cm="1">
        <f t="array" aca="1" ref="T241" ca="1">INDEX($A$5:$A$56,COLUMN(S1),1)</f>
        <v>44354</v>
      </c>
      <c r="U241" s="2" cm="1">
        <f t="array" aca="1" ref="U241" ca="1">INDEX($A$5:$A$56,COLUMN(T1),1)</f>
        <v>44361</v>
      </c>
      <c r="V241" s="2" cm="1">
        <f t="array" aca="1" ref="V241" ca="1">INDEX($A$5:$A$56,COLUMN(U1),1)</f>
        <v>44368</v>
      </c>
      <c r="W241" s="2" cm="1">
        <f t="array" aca="1" ref="W241" ca="1">INDEX($A$5:$A$56,COLUMN(V1),1)</f>
        <v>44375</v>
      </c>
      <c r="X241" s="2" cm="1">
        <f t="array" aca="1" ref="X241" ca="1">INDEX($A$5:$A$56,COLUMN(W1),1)</f>
        <v>44382</v>
      </c>
      <c r="Y241" s="2" cm="1">
        <f t="array" aca="1" ref="Y241" ca="1">INDEX($A$5:$A$56,COLUMN(X1),1)</f>
        <v>44389</v>
      </c>
      <c r="Z241" s="2" cm="1">
        <f t="array" aca="1" ref="Z241" ca="1">INDEX($A$5:$A$56,COLUMN(Y1),1)</f>
        <v>44396</v>
      </c>
      <c r="AA241" s="2" cm="1">
        <f t="array" aca="1" ref="AA241" ca="1">INDEX($A$5:$A$56,COLUMN(Z1),1)</f>
        <v>44403</v>
      </c>
      <c r="AB241" s="2" cm="1">
        <f t="array" aca="1" ref="AB241" ca="1">INDEX($A$5:$A$56,COLUMN(AA1),1)</f>
        <v>44410</v>
      </c>
      <c r="AC241" s="2" cm="1">
        <f t="array" aca="1" ref="AC241" ca="1">INDEX($A$5:$A$56,COLUMN(AB1),1)</f>
        <v>44417</v>
      </c>
      <c r="AD241" s="2" cm="1">
        <f t="array" aca="1" ref="AD241" ca="1">INDEX($A$5:$A$56,COLUMN(AC1),1)</f>
        <v>44424</v>
      </c>
      <c r="AE241" s="2" cm="1">
        <f t="array" aca="1" ref="AE241" ca="1">INDEX($A$5:$A$56,COLUMN(AD1),1)</f>
        <v>44431</v>
      </c>
      <c r="AF241" s="2" cm="1">
        <f t="array" aca="1" ref="AF241" ca="1">INDEX($A$5:$A$56,COLUMN(AE1),1)</f>
        <v>44438</v>
      </c>
      <c r="AG241" s="2" cm="1">
        <f t="array" aca="1" ref="AG241" ca="1">INDEX($A$5:$A$56,COLUMN(AF1),1)</f>
        <v>44445</v>
      </c>
      <c r="AH241" s="2" cm="1">
        <f t="array" aca="1" ref="AH241" ca="1">INDEX($A$5:$A$56,COLUMN(AG1),1)</f>
        <v>44452</v>
      </c>
      <c r="AI241" s="2" cm="1">
        <f t="array" aca="1" ref="AI241" ca="1">INDEX($A$5:$A$56,COLUMN(AH1),1)</f>
        <v>44459</v>
      </c>
      <c r="AJ241" s="2" cm="1">
        <f t="array" aca="1" ref="AJ241" ca="1">INDEX($A$5:$A$56,COLUMN(AI1),1)</f>
        <v>44466</v>
      </c>
      <c r="AK241" s="2" cm="1">
        <f t="array" aca="1" ref="AK241" ca="1">INDEX($A$5:$A$56,COLUMN(AJ1),1)</f>
        <v>44473</v>
      </c>
      <c r="AL241" s="2" cm="1">
        <f t="array" aca="1" ref="AL241" ca="1">INDEX($A$5:$A$56,COLUMN(AK1),1)</f>
        <v>44480</v>
      </c>
      <c r="AM241" s="2" cm="1">
        <f t="array" aca="1" ref="AM241" ca="1">INDEX($A$5:$A$56,COLUMN(AL1),1)</f>
        <v>44487</v>
      </c>
      <c r="AN241" s="2" cm="1">
        <f t="array" aca="1" ref="AN241" ca="1">INDEX($A$5:$A$56,COLUMN(AM1),1)</f>
        <v>44494</v>
      </c>
      <c r="AO241" s="2" cm="1">
        <f t="array" aca="1" ref="AO241" ca="1">INDEX($A$5:$A$56,COLUMN(AN1),1)</f>
        <v>44501</v>
      </c>
      <c r="AP241" s="2" cm="1">
        <f t="array" aca="1" ref="AP241" ca="1">INDEX($A$5:$A$56,COLUMN(AO1),1)</f>
        <v>44508</v>
      </c>
      <c r="AQ241" s="2" cm="1">
        <f t="array" aca="1" ref="AQ241" ca="1">INDEX($A$5:$A$56,COLUMN(AP1),1)</f>
        <v>44515</v>
      </c>
      <c r="AR241" s="2" cm="1">
        <f t="array" aca="1" ref="AR241" ca="1">INDEX($A$5:$A$56,COLUMN(AQ1),1)</f>
        <v>44522</v>
      </c>
      <c r="AS241" s="2" cm="1">
        <f t="array" aca="1" ref="AS241" ca="1">INDEX($A$5:$A$56,COLUMN(AR1),1)</f>
        <v>44529</v>
      </c>
      <c r="AT241" s="2" cm="1">
        <f t="array" aca="1" ref="AT241" ca="1">INDEX($A$5:$A$56,COLUMN(AS1),1)</f>
        <v>44536</v>
      </c>
      <c r="AU241" s="2" cm="1">
        <f t="array" aca="1" ref="AU241" ca="1">INDEX($A$5:$A$56,COLUMN(AT1),1)</f>
        <v>44543</v>
      </c>
      <c r="AV241" s="2" cm="1">
        <f t="array" aca="1" ref="AV241" ca="1">INDEX($A$5:$A$56,COLUMN(AU1),1)</f>
        <v>44550</v>
      </c>
      <c r="AW241" s="2" cm="1">
        <f t="array" aca="1" ref="AW241" ca="1">INDEX($A$5:$A$56,COLUMN(AV1),1)</f>
        <v>44557</v>
      </c>
      <c r="AX241" s="2" cm="1">
        <f t="array" aca="1" ref="AX241" ca="1">INDEX($A$5:$A$56,COLUMN(AW1),1)</f>
        <v>44564</v>
      </c>
      <c r="AY241" s="2" cm="1">
        <f t="array" aca="1" ref="AY241" ca="1">INDEX($A$5:$A$56,COLUMN(AX1),1)</f>
        <v>44571</v>
      </c>
      <c r="AZ241" s="2" cm="1">
        <f t="array" aca="1" ref="AZ241" ca="1">INDEX($A$5:$A$56,COLUMN(AY1),1)</f>
        <v>44578</v>
      </c>
      <c r="BA241" s="2" cm="1">
        <f t="array" aca="1" ref="BA241" ca="1">INDEX($A$5:$A$56,COLUMN(AZ1),1)</f>
        <v>44585</v>
      </c>
      <c r="BC241" t="s">
        <v>121</v>
      </c>
    </row>
    <row r="242" spans="1:55" x14ac:dyDescent="0.35">
      <c r="A242" s="2" t="str" cm="1">
        <f t="array" ref="A242">INDEX('Data Validation (Hide)'!$B$2:$B$16,ROW(A1),1)</f>
        <v>Caseload 1</v>
      </c>
      <c r="B242">
        <f ca="1">SUM(B206,B224)</f>
        <v>0</v>
      </c>
      <c r="C242">
        <f t="shared" ref="C242:BA242" ca="1" si="44">SUM(C206,C224)</f>
        <v>0</v>
      </c>
      <c r="D242">
        <f t="shared" ca="1" si="44"/>
        <v>0</v>
      </c>
      <c r="E242">
        <f t="shared" ca="1" si="44"/>
        <v>0</v>
      </c>
      <c r="F242">
        <f t="shared" ca="1" si="44"/>
        <v>0</v>
      </c>
      <c r="G242">
        <f t="shared" ca="1" si="44"/>
        <v>0</v>
      </c>
      <c r="H242">
        <f t="shared" ca="1" si="44"/>
        <v>0</v>
      </c>
      <c r="I242">
        <f t="shared" ca="1" si="44"/>
        <v>0</v>
      </c>
      <c r="J242">
        <f t="shared" ca="1" si="44"/>
        <v>0</v>
      </c>
      <c r="K242">
        <f t="shared" ca="1" si="44"/>
        <v>0</v>
      </c>
      <c r="L242">
        <f t="shared" ca="1" si="44"/>
        <v>0</v>
      </c>
      <c r="M242">
        <f t="shared" ca="1" si="44"/>
        <v>0</v>
      </c>
      <c r="N242">
        <f t="shared" ca="1" si="44"/>
        <v>0</v>
      </c>
      <c r="O242">
        <f t="shared" ca="1" si="44"/>
        <v>0</v>
      </c>
      <c r="P242">
        <f t="shared" ca="1" si="44"/>
        <v>0</v>
      </c>
      <c r="Q242">
        <f t="shared" ca="1" si="44"/>
        <v>0</v>
      </c>
      <c r="R242">
        <f t="shared" ca="1" si="44"/>
        <v>0</v>
      </c>
      <c r="S242">
        <f t="shared" ca="1" si="44"/>
        <v>0</v>
      </c>
      <c r="T242">
        <f t="shared" ca="1" si="44"/>
        <v>0</v>
      </c>
      <c r="U242">
        <f t="shared" ca="1" si="44"/>
        <v>0</v>
      </c>
      <c r="V242">
        <f t="shared" ca="1" si="44"/>
        <v>0</v>
      </c>
      <c r="W242">
        <f t="shared" ca="1" si="44"/>
        <v>0</v>
      </c>
      <c r="X242">
        <f t="shared" ca="1" si="44"/>
        <v>0</v>
      </c>
      <c r="Y242">
        <f t="shared" ca="1" si="44"/>
        <v>0</v>
      </c>
      <c r="Z242">
        <f t="shared" ca="1" si="44"/>
        <v>0</v>
      </c>
      <c r="AA242">
        <f t="shared" ca="1" si="44"/>
        <v>0</v>
      </c>
      <c r="AB242">
        <f t="shared" ca="1" si="44"/>
        <v>0</v>
      </c>
      <c r="AC242">
        <f t="shared" ca="1" si="44"/>
        <v>0</v>
      </c>
      <c r="AD242">
        <f t="shared" ca="1" si="44"/>
        <v>0</v>
      </c>
      <c r="AE242">
        <f t="shared" ca="1" si="44"/>
        <v>0</v>
      </c>
      <c r="AF242">
        <f t="shared" ca="1" si="44"/>
        <v>0</v>
      </c>
      <c r="AG242">
        <f t="shared" ca="1" si="44"/>
        <v>0</v>
      </c>
      <c r="AH242">
        <f t="shared" ca="1" si="44"/>
        <v>0</v>
      </c>
      <c r="AI242">
        <f t="shared" ca="1" si="44"/>
        <v>0</v>
      </c>
      <c r="AJ242">
        <f t="shared" ca="1" si="44"/>
        <v>0</v>
      </c>
      <c r="AK242">
        <f t="shared" ca="1" si="44"/>
        <v>0</v>
      </c>
      <c r="AL242">
        <f t="shared" ca="1" si="44"/>
        <v>0</v>
      </c>
      <c r="AM242">
        <f t="shared" ca="1" si="44"/>
        <v>0</v>
      </c>
      <c r="AN242">
        <f t="shared" ca="1" si="44"/>
        <v>0</v>
      </c>
      <c r="AO242">
        <f t="shared" ca="1" si="44"/>
        <v>0</v>
      </c>
      <c r="AP242">
        <f t="shared" ca="1" si="44"/>
        <v>0</v>
      </c>
      <c r="AQ242">
        <f t="shared" ca="1" si="44"/>
        <v>0</v>
      </c>
      <c r="AR242">
        <f t="shared" ca="1" si="44"/>
        <v>0</v>
      </c>
      <c r="AS242">
        <f t="shared" ca="1" si="44"/>
        <v>0</v>
      </c>
      <c r="AT242">
        <f t="shared" ca="1" si="44"/>
        <v>0</v>
      </c>
      <c r="AU242">
        <f t="shared" ca="1" si="44"/>
        <v>0</v>
      </c>
      <c r="AV242">
        <f t="shared" ca="1" si="44"/>
        <v>0</v>
      </c>
      <c r="AW242">
        <f t="shared" ca="1" si="44"/>
        <v>0</v>
      </c>
      <c r="AX242">
        <f t="shared" ca="1" si="44"/>
        <v>0</v>
      </c>
      <c r="AY242">
        <f t="shared" ca="1" si="44"/>
        <v>0</v>
      </c>
      <c r="AZ242">
        <f t="shared" ca="1" si="44"/>
        <v>0</v>
      </c>
      <c r="BA242">
        <f t="shared" ca="1" si="44"/>
        <v>0</v>
      </c>
      <c r="BC242">
        <f ca="1">AVERAGE(B242:BA242)</f>
        <v>0</v>
      </c>
    </row>
    <row r="243" spans="1:55" x14ac:dyDescent="0.35">
      <c r="A243" s="2" t="str" cm="1">
        <f t="array" ref="A243">INDEX('Data Validation (Hide)'!$B$2:$B$16,ROW(A2),1)</f>
        <v>Caseload 2</v>
      </c>
      <c r="B243">
        <f t="shared" ref="B243:BA243" ca="1" si="45">SUM(B207,B225)</f>
        <v>0</v>
      </c>
      <c r="C243">
        <f t="shared" ca="1" si="45"/>
        <v>0</v>
      </c>
      <c r="D243">
        <f t="shared" ca="1" si="45"/>
        <v>0</v>
      </c>
      <c r="E243">
        <f t="shared" ca="1" si="45"/>
        <v>0</v>
      </c>
      <c r="F243">
        <f t="shared" ca="1" si="45"/>
        <v>0</v>
      </c>
      <c r="G243">
        <f t="shared" ca="1" si="45"/>
        <v>0</v>
      </c>
      <c r="H243">
        <f t="shared" ca="1" si="45"/>
        <v>0</v>
      </c>
      <c r="I243">
        <f t="shared" ca="1" si="45"/>
        <v>0</v>
      </c>
      <c r="J243">
        <f t="shared" ca="1" si="45"/>
        <v>0</v>
      </c>
      <c r="K243">
        <f t="shared" ca="1" si="45"/>
        <v>0</v>
      </c>
      <c r="L243">
        <f t="shared" ca="1" si="45"/>
        <v>0</v>
      </c>
      <c r="M243">
        <f t="shared" ca="1" si="45"/>
        <v>0</v>
      </c>
      <c r="N243">
        <f t="shared" ca="1" si="45"/>
        <v>0</v>
      </c>
      <c r="O243">
        <f t="shared" ca="1" si="45"/>
        <v>0</v>
      </c>
      <c r="P243">
        <f t="shared" ca="1" si="45"/>
        <v>0</v>
      </c>
      <c r="Q243">
        <f t="shared" ca="1" si="45"/>
        <v>0</v>
      </c>
      <c r="R243">
        <f t="shared" ca="1" si="45"/>
        <v>0</v>
      </c>
      <c r="S243">
        <f t="shared" ca="1" si="45"/>
        <v>0</v>
      </c>
      <c r="T243">
        <f t="shared" ca="1" si="45"/>
        <v>0</v>
      </c>
      <c r="U243">
        <f t="shared" ca="1" si="45"/>
        <v>0</v>
      </c>
      <c r="V243">
        <f t="shared" ca="1" si="45"/>
        <v>0</v>
      </c>
      <c r="W243">
        <f t="shared" ca="1" si="45"/>
        <v>0</v>
      </c>
      <c r="X243">
        <f t="shared" ca="1" si="45"/>
        <v>0</v>
      </c>
      <c r="Y243">
        <f t="shared" ca="1" si="45"/>
        <v>0</v>
      </c>
      <c r="Z243">
        <f t="shared" ca="1" si="45"/>
        <v>0</v>
      </c>
      <c r="AA243">
        <f t="shared" ca="1" si="45"/>
        <v>0</v>
      </c>
      <c r="AB243">
        <f t="shared" ca="1" si="45"/>
        <v>0</v>
      </c>
      <c r="AC243">
        <f t="shared" ca="1" si="45"/>
        <v>0</v>
      </c>
      <c r="AD243">
        <f t="shared" ca="1" si="45"/>
        <v>0</v>
      </c>
      <c r="AE243">
        <f t="shared" ca="1" si="45"/>
        <v>0</v>
      </c>
      <c r="AF243">
        <f t="shared" ca="1" si="45"/>
        <v>0</v>
      </c>
      <c r="AG243">
        <f t="shared" ca="1" si="45"/>
        <v>0</v>
      </c>
      <c r="AH243">
        <f t="shared" ca="1" si="45"/>
        <v>0</v>
      </c>
      <c r="AI243">
        <f t="shared" ca="1" si="45"/>
        <v>0</v>
      </c>
      <c r="AJ243">
        <f t="shared" ca="1" si="45"/>
        <v>0</v>
      </c>
      <c r="AK243">
        <f t="shared" ca="1" si="45"/>
        <v>0</v>
      </c>
      <c r="AL243">
        <f t="shared" ca="1" si="45"/>
        <v>0</v>
      </c>
      <c r="AM243">
        <f t="shared" ca="1" si="45"/>
        <v>0</v>
      </c>
      <c r="AN243">
        <f t="shared" ca="1" si="45"/>
        <v>0</v>
      </c>
      <c r="AO243">
        <f t="shared" ca="1" si="45"/>
        <v>0</v>
      </c>
      <c r="AP243">
        <f t="shared" ca="1" si="45"/>
        <v>0</v>
      </c>
      <c r="AQ243">
        <f t="shared" ca="1" si="45"/>
        <v>0</v>
      </c>
      <c r="AR243">
        <f t="shared" ca="1" si="45"/>
        <v>0</v>
      </c>
      <c r="AS243">
        <f t="shared" ca="1" si="45"/>
        <v>0</v>
      </c>
      <c r="AT243">
        <f t="shared" ca="1" si="45"/>
        <v>0</v>
      </c>
      <c r="AU243">
        <f t="shared" ca="1" si="45"/>
        <v>0</v>
      </c>
      <c r="AV243">
        <f t="shared" ca="1" si="45"/>
        <v>0</v>
      </c>
      <c r="AW243">
        <f t="shared" ca="1" si="45"/>
        <v>0</v>
      </c>
      <c r="AX243">
        <f t="shared" ca="1" si="45"/>
        <v>0</v>
      </c>
      <c r="AY243">
        <f t="shared" ca="1" si="45"/>
        <v>0</v>
      </c>
      <c r="AZ243">
        <f t="shared" ca="1" si="45"/>
        <v>0</v>
      </c>
      <c r="BA243">
        <f t="shared" ca="1" si="45"/>
        <v>0</v>
      </c>
      <c r="BC243">
        <f t="shared" ref="BC243:BC257" ca="1" si="46">AVERAGE(B243:BA243)</f>
        <v>0</v>
      </c>
    </row>
    <row r="244" spans="1:55" x14ac:dyDescent="0.35">
      <c r="A244" s="2" t="str" cm="1">
        <f t="array" ref="A244">INDEX('Data Validation (Hide)'!$B$2:$B$16,ROW(A3),1)</f>
        <v>Caseload 3</v>
      </c>
      <c r="B244">
        <f t="shared" ref="B244:BA244" ca="1" si="47">SUM(B208,B226)</f>
        <v>0</v>
      </c>
      <c r="C244">
        <f t="shared" ca="1" si="47"/>
        <v>0</v>
      </c>
      <c r="D244">
        <f t="shared" ca="1" si="47"/>
        <v>0</v>
      </c>
      <c r="E244">
        <f t="shared" ca="1" si="47"/>
        <v>0</v>
      </c>
      <c r="F244">
        <f t="shared" ca="1" si="47"/>
        <v>0</v>
      </c>
      <c r="G244">
        <f t="shared" ca="1" si="47"/>
        <v>0</v>
      </c>
      <c r="H244">
        <f t="shared" ca="1" si="47"/>
        <v>0</v>
      </c>
      <c r="I244">
        <f t="shared" ca="1" si="47"/>
        <v>0</v>
      </c>
      <c r="J244">
        <f t="shared" ca="1" si="47"/>
        <v>0</v>
      </c>
      <c r="K244">
        <f t="shared" ca="1" si="47"/>
        <v>0</v>
      </c>
      <c r="L244">
        <f t="shared" ca="1" si="47"/>
        <v>0</v>
      </c>
      <c r="M244">
        <f t="shared" ca="1" si="47"/>
        <v>0</v>
      </c>
      <c r="N244">
        <f t="shared" ca="1" si="47"/>
        <v>0</v>
      </c>
      <c r="O244">
        <f t="shared" ca="1" si="47"/>
        <v>0</v>
      </c>
      <c r="P244">
        <f t="shared" ca="1" si="47"/>
        <v>0</v>
      </c>
      <c r="Q244">
        <f t="shared" ca="1" si="47"/>
        <v>0</v>
      </c>
      <c r="R244">
        <f t="shared" ca="1" si="47"/>
        <v>0</v>
      </c>
      <c r="S244">
        <f t="shared" ca="1" si="47"/>
        <v>0</v>
      </c>
      <c r="T244">
        <f t="shared" ca="1" si="47"/>
        <v>0</v>
      </c>
      <c r="U244">
        <f t="shared" ca="1" si="47"/>
        <v>0</v>
      </c>
      <c r="V244">
        <f t="shared" ca="1" si="47"/>
        <v>0</v>
      </c>
      <c r="W244">
        <f t="shared" ca="1" si="47"/>
        <v>0</v>
      </c>
      <c r="X244">
        <f t="shared" ca="1" si="47"/>
        <v>0</v>
      </c>
      <c r="Y244">
        <f t="shared" ca="1" si="47"/>
        <v>0</v>
      </c>
      <c r="Z244">
        <f t="shared" ca="1" si="47"/>
        <v>0</v>
      </c>
      <c r="AA244">
        <f t="shared" ca="1" si="47"/>
        <v>0</v>
      </c>
      <c r="AB244">
        <f t="shared" ca="1" si="47"/>
        <v>0</v>
      </c>
      <c r="AC244">
        <f t="shared" ca="1" si="47"/>
        <v>0</v>
      </c>
      <c r="AD244">
        <f t="shared" ca="1" si="47"/>
        <v>0</v>
      </c>
      <c r="AE244">
        <f t="shared" ca="1" si="47"/>
        <v>0</v>
      </c>
      <c r="AF244">
        <f t="shared" ca="1" si="47"/>
        <v>0</v>
      </c>
      <c r="AG244">
        <f t="shared" ca="1" si="47"/>
        <v>0</v>
      </c>
      <c r="AH244">
        <f t="shared" ca="1" si="47"/>
        <v>0</v>
      </c>
      <c r="AI244">
        <f t="shared" ca="1" si="47"/>
        <v>0</v>
      </c>
      <c r="AJ244">
        <f t="shared" ca="1" si="47"/>
        <v>0</v>
      </c>
      <c r="AK244">
        <f t="shared" ca="1" si="47"/>
        <v>0</v>
      </c>
      <c r="AL244">
        <f t="shared" ca="1" si="47"/>
        <v>0</v>
      </c>
      <c r="AM244">
        <f t="shared" ca="1" si="47"/>
        <v>0</v>
      </c>
      <c r="AN244">
        <f t="shared" ca="1" si="47"/>
        <v>0</v>
      </c>
      <c r="AO244">
        <f t="shared" ca="1" si="47"/>
        <v>0</v>
      </c>
      <c r="AP244">
        <f t="shared" ca="1" si="47"/>
        <v>0</v>
      </c>
      <c r="AQ244">
        <f t="shared" ca="1" si="47"/>
        <v>0</v>
      </c>
      <c r="AR244">
        <f t="shared" ca="1" si="47"/>
        <v>0</v>
      </c>
      <c r="AS244">
        <f t="shared" ca="1" si="47"/>
        <v>0</v>
      </c>
      <c r="AT244">
        <f t="shared" ca="1" si="47"/>
        <v>0</v>
      </c>
      <c r="AU244">
        <f t="shared" ca="1" si="47"/>
        <v>0</v>
      </c>
      <c r="AV244">
        <f t="shared" ca="1" si="47"/>
        <v>0</v>
      </c>
      <c r="AW244">
        <f t="shared" ca="1" si="47"/>
        <v>0</v>
      </c>
      <c r="AX244">
        <f t="shared" ca="1" si="47"/>
        <v>0</v>
      </c>
      <c r="AY244">
        <f t="shared" ca="1" si="47"/>
        <v>0</v>
      </c>
      <c r="AZ244">
        <f t="shared" ca="1" si="47"/>
        <v>0</v>
      </c>
      <c r="BA244">
        <f t="shared" ca="1" si="47"/>
        <v>0</v>
      </c>
      <c r="BC244">
        <f t="shared" ca="1" si="46"/>
        <v>0</v>
      </c>
    </row>
    <row r="245" spans="1:55" x14ac:dyDescent="0.35">
      <c r="A245" s="2" t="str" cm="1">
        <f t="array" ref="A245">INDEX('Data Validation (Hide)'!$B$2:$B$16,ROW(A4),1)</f>
        <v>Caseload 4</v>
      </c>
      <c r="B245">
        <f t="shared" ref="B245:BA245" ca="1" si="48">SUM(B209,B227)</f>
        <v>0</v>
      </c>
      <c r="C245">
        <f t="shared" ca="1" si="48"/>
        <v>0</v>
      </c>
      <c r="D245">
        <f t="shared" ca="1" si="48"/>
        <v>0</v>
      </c>
      <c r="E245">
        <f t="shared" ca="1" si="48"/>
        <v>0</v>
      </c>
      <c r="F245">
        <f t="shared" ca="1" si="48"/>
        <v>0</v>
      </c>
      <c r="G245">
        <f t="shared" ca="1" si="48"/>
        <v>0</v>
      </c>
      <c r="H245">
        <f t="shared" ca="1" si="48"/>
        <v>0</v>
      </c>
      <c r="I245">
        <f t="shared" ca="1" si="48"/>
        <v>0</v>
      </c>
      <c r="J245">
        <f t="shared" ca="1" si="48"/>
        <v>0</v>
      </c>
      <c r="K245">
        <f t="shared" ca="1" si="48"/>
        <v>0</v>
      </c>
      <c r="L245">
        <f t="shared" ca="1" si="48"/>
        <v>0</v>
      </c>
      <c r="M245">
        <f t="shared" ca="1" si="48"/>
        <v>0</v>
      </c>
      <c r="N245">
        <f t="shared" ca="1" si="48"/>
        <v>0</v>
      </c>
      <c r="O245">
        <f t="shared" ca="1" si="48"/>
        <v>0</v>
      </c>
      <c r="P245">
        <f t="shared" ca="1" si="48"/>
        <v>0</v>
      </c>
      <c r="Q245">
        <f t="shared" ca="1" si="48"/>
        <v>0</v>
      </c>
      <c r="R245">
        <f t="shared" ca="1" si="48"/>
        <v>0</v>
      </c>
      <c r="S245">
        <f t="shared" ca="1" si="48"/>
        <v>0</v>
      </c>
      <c r="T245">
        <f t="shared" ca="1" si="48"/>
        <v>0</v>
      </c>
      <c r="U245">
        <f t="shared" ca="1" si="48"/>
        <v>0</v>
      </c>
      <c r="V245">
        <f t="shared" ca="1" si="48"/>
        <v>0</v>
      </c>
      <c r="W245">
        <f t="shared" ca="1" si="48"/>
        <v>0</v>
      </c>
      <c r="X245">
        <f t="shared" ca="1" si="48"/>
        <v>0</v>
      </c>
      <c r="Y245">
        <f t="shared" ca="1" si="48"/>
        <v>0</v>
      </c>
      <c r="Z245">
        <f t="shared" ca="1" si="48"/>
        <v>0</v>
      </c>
      <c r="AA245">
        <f t="shared" ca="1" si="48"/>
        <v>0</v>
      </c>
      <c r="AB245">
        <f t="shared" ca="1" si="48"/>
        <v>0</v>
      </c>
      <c r="AC245">
        <f t="shared" ca="1" si="48"/>
        <v>0</v>
      </c>
      <c r="AD245">
        <f t="shared" ca="1" si="48"/>
        <v>0</v>
      </c>
      <c r="AE245">
        <f t="shared" ca="1" si="48"/>
        <v>0</v>
      </c>
      <c r="AF245">
        <f t="shared" ca="1" si="48"/>
        <v>0</v>
      </c>
      <c r="AG245">
        <f t="shared" ca="1" si="48"/>
        <v>0</v>
      </c>
      <c r="AH245">
        <f t="shared" ca="1" si="48"/>
        <v>0</v>
      </c>
      <c r="AI245">
        <f t="shared" ca="1" si="48"/>
        <v>0</v>
      </c>
      <c r="AJ245">
        <f t="shared" ca="1" si="48"/>
        <v>0</v>
      </c>
      <c r="AK245">
        <f t="shared" ca="1" si="48"/>
        <v>0</v>
      </c>
      <c r="AL245">
        <f t="shared" ca="1" si="48"/>
        <v>0</v>
      </c>
      <c r="AM245">
        <f t="shared" ca="1" si="48"/>
        <v>0</v>
      </c>
      <c r="AN245">
        <f t="shared" ca="1" si="48"/>
        <v>0</v>
      </c>
      <c r="AO245">
        <f t="shared" ca="1" si="48"/>
        <v>0</v>
      </c>
      <c r="AP245">
        <f t="shared" ca="1" si="48"/>
        <v>0</v>
      </c>
      <c r="AQ245">
        <f t="shared" ca="1" si="48"/>
        <v>0</v>
      </c>
      <c r="AR245">
        <f t="shared" ca="1" si="48"/>
        <v>0</v>
      </c>
      <c r="AS245">
        <f t="shared" ca="1" si="48"/>
        <v>0</v>
      </c>
      <c r="AT245">
        <f t="shared" ca="1" si="48"/>
        <v>0</v>
      </c>
      <c r="AU245">
        <f t="shared" ca="1" si="48"/>
        <v>0</v>
      </c>
      <c r="AV245">
        <f t="shared" ca="1" si="48"/>
        <v>0</v>
      </c>
      <c r="AW245">
        <f t="shared" ca="1" si="48"/>
        <v>0</v>
      </c>
      <c r="AX245">
        <f t="shared" ca="1" si="48"/>
        <v>0</v>
      </c>
      <c r="AY245">
        <f t="shared" ca="1" si="48"/>
        <v>0</v>
      </c>
      <c r="AZ245">
        <f t="shared" ca="1" si="48"/>
        <v>0</v>
      </c>
      <c r="BA245">
        <f t="shared" ca="1" si="48"/>
        <v>0</v>
      </c>
      <c r="BC245">
        <f t="shared" ca="1" si="46"/>
        <v>0</v>
      </c>
    </row>
    <row r="246" spans="1:55" x14ac:dyDescent="0.35">
      <c r="A246" s="2" t="str" cm="1">
        <f t="array" ref="A246">INDEX('Data Validation (Hide)'!$B$2:$B$16,ROW(A5),1)</f>
        <v>Caseload 5</v>
      </c>
      <c r="B246">
        <f t="shared" ref="B246:BA246" ca="1" si="49">SUM(B210,B228)</f>
        <v>0</v>
      </c>
      <c r="C246">
        <f t="shared" ca="1" si="49"/>
        <v>0</v>
      </c>
      <c r="D246">
        <f t="shared" ca="1" si="49"/>
        <v>0</v>
      </c>
      <c r="E246">
        <f t="shared" ca="1" si="49"/>
        <v>0</v>
      </c>
      <c r="F246">
        <f t="shared" ca="1" si="49"/>
        <v>0</v>
      </c>
      <c r="G246">
        <f t="shared" ca="1" si="49"/>
        <v>0</v>
      </c>
      <c r="H246">
        <f t="shared" ca="1" si="49"/>
        <v>0</v>
      </c>
      <c r="I246">
        <f t="shared" ca="1" si="49"/>
        <v>0</v>
      </c>
      <c r="J246">
        <f t="shared" ca="1" si="49"/>
        <v>0</v>
      </c>
      <c r="K246">
        <f t="shared" ca="1" si="49"/>
        <v>0</v>
      </c>
      <c r="L246">
        <f t="shared" ca="1" si="49"/>
        <v>0</v>
      </c>
      <c r="M246">
        <f t="shared" ca="1" si="49"/>
        <v>0</v>
      </c>
      <c r="N246">
        <f t="shared" ca="1" si="49"/>
        <v>0</v>
      </c>
      <c r="O246">
        <f t="shared" ca="1" si="49"/>
        <v>0</v>
      </c>
      <c r="P246">
        <f t="shared" ca="1" si="49"/>
        <v>0</v>
      </c>
      <c r="Q246">
        <f t="shared" ca="1" si="49"/>
        <v>0</v>
      </c>
      <c r="R246">
        <f t="shared" ca="1" si="49"/>
        <v>0</v>
      </c>
      <c r="S246">
        <f t="shared" ca="1" si="49"/>
        <v>0</v>
      </c>
      <c r="T246">
        <f t="shared" ca="1" si="49"/>
        <v>0</v>
      </c>
      <c r="U246">
        <f t="shared" ca="1" si="49"/>
        <v>0</v>
      </c>
      <c r="V246">
        <f t="shared" ca="1" si="49"/>
        <v>0</v>
      </c>
      <c r="W246">
        <f t="shared" ca="1" si="49"/>
        <v>0</v>
      </c>
      <c r="X246">
        <f t="shared" ca="1" si="49"/>
        <v>0</v>
      </c>
      <c r="Y246">
        <f t="shared" ca="1" si="49"/>
        <v>0</v>
      </c>
      <c r="Z246">
        <f t="shared" ca="1" si="49"/>
        <v>0</v>
      </c>
      <c r="AA246">
        <f t="shared" ca="1" si="49"/>
        <v>0</v>
      </c>
      <c r="AB246">
        <f t="shared" ca="1" si="49"/>
        <v>0</v>
      </c>
      <c r="AC246">
        <f t="shared" ca="1" si="49"/>
        <v>0</v>
      </c>
      <c r="AD246">
        <f t="shared" ca="1" si="49"/>
        <v>0</v>
      </c>
      <c r="AE246">
        <f t="shared" ca="1" si="49"/>
        <v>0</v>
      </c>
      <c r="AF246">
        <f t="shared" ca="1" si="49"/>
        <v>0</v>
      </c>
      <c r="AG246">
        <f t="shared" ca="1" si="49"/>
        <v>0</v>
      </c>
      <c r="AH246">
        <f t="shared" ca="1" si="49"/>
        <v>0</v>
      </c>
      <c r="AI246">
        <f t="shared" ca="1" si="49"/>
        <v>0</v>
      </c>
      <c r="AJ246">
        <f t="shared" ca="1" si="49"/>
        <v>0</v>
      </c>
      <c r="AK246">
        <f t="shared" ca="1" si="49"/>
        <v>0</v>
      </c>
      <c r="AL246">
        <f t="shared" ca="1" si="49"/>
        <v>0</v>
      </c>
      <c r="AM246">
        <f t="shared" ca="1" si="49"/>
        <v>0</v>
      </c>
      <c r="AN246">
        <f t="shared" ca="1" si="49"/>
        <v>0</v>
      </c>
      <c r="AO246">
        <f t="shared" ca="1" si="49"/>
        <v>0</v>
      </c>
      <c r="AP246">
        <f t="shared" ca="1" si="49"/>
        <v>0</v>
      </c>
      <c r="AQ246">
        <f t="shared" ca="1" si="49"/>
        <v>0</v>
      </c>
      <c r="AR246">
        <f t="shared" ca="1" si="49"/>
        <v>0</v>
      </c>
      <c r="AS246">
        <f t="shared" ca="1" si="49"/>
        <v>0</v>
      </c>
      <c r="AT246">
        <f t="shared" ca="1" si="49"/>
        <v>0</v>
      </c>
      <c r="AU246">
        <f t="shared" ca="1" si="49"/>
        <v>0</v>
      </c>
      <c r="AV246">
        <f t="shared" ca="1" si="49"/>
        <v>0</v>
      </c>
      <c r="AW246">
        <f t="shared" ca="1" si="49"/>
        <v>0</v>
      </c>
      <c r="AX246">
        <f t="shared" ca="1" si="49"/>
        <v>0</v>
      </c>
      <c r="AY246">
        <f t="shared" ca="1" si="49"/>
        <v>0</v>
      </c>
      <c r="AZ246">
        <f t="shared" ca="1" si="49"/>
        <v>0</v>
      </c>
      <c r="BA246">
        <f t="shared" ca="1" si="49"/>
        <v>0</v>
      </c>
      <c r="BC246">
        <f t="shared" ca="1" si="46"/>
        <v>0</v>
      </c>
    </row>
    <row r="247" spans="1:55" x14ac:dyDescent="0.35">
      <c r="A247" s="2" t="str" cm="1">
        <f t="array" ref="A247">INDEX('Data Validation (Hide)'!$B$2:$B$16,ROW(A6),1)</f>
        <v>Caseload 6</v>
      </c>
      <c r="B247">
        <f t="shared" ref="B247:BA247" ca="1" si="50">SUM(B211,B229)</f>
        <v>0</v>
      </c>
      <c r="C247">
        <f t="shared" ca="1" si="50"/>
        <v>0</v>
      </c>
      <c r="D247">
        <f t="shared" ca="1" si="50"/>
        <v>0</v>
      </c>
      <c r="E247">
        <f t="shared" ca="1" si="50"/>
        <v>0</v>
      </c>
      <c r="F247">
        <f t="shared" ca="1" si="50"/>
        <v>0</v>
      </c>
      <c r="G247">
        <f t="shared" ca="1" si="50"/>
        <v>0</v>
      </c>
      <c r="H247">
        <f t="shared" ca="1" si="50"/>
        <v>0</v>
      </c>
      <c r="I247">
        <f t="shared" ca="1" si="50"/>
        <v>0</v>
      </c>
      <c r="J247">
        <f t="shared" ca="1" si="50"/>
        <v>0</v>
      </c>
      <c r="K247">
        <f t="shared" ca="1" si="50"/>
        <v>0</v>
      </c>
      <c r="L247">
        <f t="shared" ca="1" si="50"/>
        <v>0</v>
      </c>
      <c r="M247">
        <f t="shared" ca="1" si="50"/>
        <v>0</v>
      </c>
      <c r="N247">
        <f t="shared" ca="1" si="50"/>
        <v>0</v>
      </c>
      <c r="O247">
        <f t="shared" ca="1" si="50"/>
        <v>0</v>
      </c>
      <c r="P247">
        <f t="shared" ca="1" si="50"/>
        <v>0</v>
      </c>
      <c r="Q247">
        <f t="shared" ca="1" si="50"/>
        <v>0</v>
      </c>
      <c r="R247">
        <f t="shared" ca="1" si="50"/>
        <v>0</v>
      </c>
      <c r="S247">
        <f t="shared" ca="1" si="50"/>
        <v>0</v>
      </c>
      <c r="T247">
        <f t="shared" ca="1" si="50"/>
        <v>0</v>
      </c>
      <c r="U247">
        <f t="shared" ca="1" si="50"/>
        <v>0</v>
      </c>
      <c r="V247">
        <f t="shared" ca="1" si="50"/>
        <v>0</v>
      </c>
      <c r="W247">
        <f t="shared" ca="1" si="50"/>
        <v>0</v>
      </c>
      <c r="X247">
        <f t="shared" ca="1" si="50"/>
        <v>0</v>
      </c>
      <c r="Y247">
        <f t="shared" ca="1" si="50"/>
        <v>0</v>
      </c>
      <c r="Z247">
        <f t="shared" ca="1" si="50"/>
        <v>0</v>
      </c>
      <c r="AA247">
        <f t="shared" ca="1" si="50"/>
        <v>0</v>
      </c>
      <c r="AB247">
        <f t="shared" ca="1" si="50"/>
        <v>0</v>
      </c>
      <c r="AC247">
        <f t="shared" ca="1" si="50"/>
        <v>0</v>
      </c>
      <c r="AD247">
        <f t="shared" ca="1" si="50"/>
        <v>0</v>
      </c>
      <c r="AE247">
        <f t="shared" ca="1" si="50"/>
        <v>0</v>
      </c>
      <c r="AF247">
        <f t="shared" ca="1" si="50"/>
        <v>0</v>
      </c>
      <c r="AG247">
        <f t="shared" ca="1" si="50"/>
        <v>0</v>
      </c>
      <c r="AH247">
        <f t="shared" ca="1" si="50"/>
        <v>0</v>
      </c>
      <c r="AI247">
        <f t="shared" ca="1" si="50"/>
        <v>0</v>
      </c>
      <c r="AJ247">
        <f t="shared" ca="1" si="50"/>
        <v>0</v>
      </c>
      <c r="AK247">
        <f t="shared" ca="1" si="50"/>
        <v>0</v>
      </c>
      <c r="AL247">
        <f t="shared" ca="1" si="50"/>
        <v>0</v>
      </c>
      <c r="AM247">
        <f t="shared" ca="1" si="50"/>
        <v>0</v>
      </c>
      <c r="AN247">
        <f t="shared" ca="1" si="50"/>
        <v>0</v>
      </c>
      <c r="AO247">
        <f t="shared" ca="1" si="50"/>
        <v>0</v>
      </c>
      <c r="AP247">
        <f t="shared" ca="1" si="50"/>
        <v>0</v>
      </c>
      <c r="AQ247">
        <f t="shared" ca="1" si="50"/>
        <v>0</v>
      </c>
      <c r="AR247">
        <f t="shared" ca="1" si="50"/>
        <v>0</v>
      </c>
      <c r="AS247">
        <f t="shared" ca="1" si="50"/>
        <v>0</v>
      </c>
      <c r="AT247">
        <f t="shared" ca="1" si="50"/>
        <v>0</v>
      </c>
      <c r="AU247">
        <f t="shared" ca="1" si="50"/>
        <v>0</v>
      </c>
      <c r="AV247">
        <f t="shared" ca="1" si="50"/>
        <v>0</v>
      </c>
      <c r="AW247">
        <f t="shared" ca="1" si="50"/>
        <v>0</v>
      </c>
      <c r="AX247">
        <f t="shared" ca="1" si="50"/>
        <v>0</v>
      </c>
      <c r="AY247">
        <f t="shared" ca="1" si="50"/>
        <v>0</v>
      </c>
      <c r="AZ247">
        <f t="shared" ca="1" si="50"/>
        <v>0</v>
      </c>
      <c r="BA247">
        <f t="shared" ca="1" si="50"/>
        <v>0</v>
      </c>
      <c r="BC247">
        <f t="shared" ca="1" si="46"/>
        <v>0</v>
      </c>
    </row>
    <row r="248" spans="1:55" x14ac:dyDescent="0.35">
      <c r="A248" s="2" t="str" cm="1">
        <f t="array" ref="A248">INDEX('Data Validation (Hide)'!$B$2:$B$16,ROW(A7),1)</f>
        <v>Caseload 7</v>
      </c>
      <c r="B248">
        <f t="shared" ref="B248:BA248" ca="1" si="51">SUM(B212,B230)</f>
        <v>0</v>
      </c>
      <c r="C248">
        <f t="shared" ca="1" si="51"/>
        <v>0</v>
      </c>
      <c r="D248">
        <f t="shared" ca="1" si="51"/>
        <v>0</v>
      </c>
      <c r="E248">
        <f t="shared" ca="1" si="51"/>
        <v>0</v>
      </c>
      <c r="F248">
        <f t="shared" ca="1" si="51"/>
        <v>0</v>
      </c>
      <c r="G248">
        <f t="shared" ca="1" si="51"/>
        <v>0</v>
      </c>
      <c r="H248">
        <f t="shared" ca="1" si="51"/>
        <v>0</v>
      </c>
      <c r="I248">
        <f t="shared" ca="1" si="51"/>
        <v>0</v>
      </c>
      <c r="J248">
        <f t="shared" ca="1" si="51"/>
        <v>0</v>
      </c>
      <c r="K248">
        <f t="shared" ca="1" si="51"/>
        <v>0</v>
      </c>
      <c r="L248">
        <f t="shared" ca="1" si="51"/>
        <v>0</v>
      </c>
      <c r="M248">
        <f t="shared" ca="1" si="51"/>
        <v>0</v>
      </c>
      <c r="N248">
        <f t="shared" ca="1" si="51"/>
        <v>0</v>
      </c>
      <c r="O248">
        <f t="shared" ca="1" si="51"/>
        <v>0</v>
      </c>
      <c r="P248">
        <f t="shared" ca="1" si="51"/>
        <v>0</v>
      </c>
      <c r="Q248">
        <f t="shared" ca="1" si="51"/>
        <v>0</v>
      </c>
      <c r="R248">
        <f t="shared" ca="1" si="51"/>
        <v>0</v>
      </c>
      <c r="S248">
        <f t="shared" ca="1" si="51"/>
        <v>0</v>
      </c>
      <c r="T248">
        <f t="shared" ca="1" si="51"/>
        <v>0</v>
      </c>
      <c r="U248">
        <f t="shared" ca="1" si="51"/>
        <v>0</v>
      </c>
      <c r="V248">
        <f t="shared" ca="1" si="51"/>
        <v>0</v>
      </c>
      <c r="W248">
        <f t="shared" ca="1" si="51"/>
        <v>0</v>
      </c>
      <c r="X248">
        <f t="shared" ca="1" si="51"/>
        <v>0</v>
      </c>
      <c r="Y248">
        <f t="shared" ca="1" si="51"/>
        <v>0</v>
      </c>
      <c r="Z248">
        <f t="shared" ca="1" si="51"/>
        <v>0</v>
      </c>
      <c r="AA248">
        <f t="shared" ca="1" si="51"/>
        <v>0</v>
      </c>
      <c r="AB248">
        <f t="shared" ca="1" si="51"/>
        <v>0</v>
      </c>
      <c r="AC248">
        <f t="shared" ca="1" si="51"/>
        <v>0</v>
      </c>
      <c r="AD248">
        <f t="shared" ca="1" si="51"/>
        <v>0</v>
      </c>
      <c r="AE248">
        <f t="shared" ca="1" si="51"/>
        <v>0</v>
      </c>
      <c r="AF248">
        <f t="shared" ca="1" si="51"/>
        <v>0</v>
      </c>
      <c r="AG248">
        <f t="shared" ca="1" si="51"/>
        <v>0</v>
      </c>
      <c r="AH248">
        <f t="shared" ca="1" si="51"/>
        <v>0</v>
      </c>
      <c r="AI248">
        <f t="shared" ca="1" si="51"/>
        <v>0</v>
      </c>
      <c r="AJ248">
        <f t="shared" ca="1" si="51"/>
        <v>0</v>
      </c>
      <c r="AK248">
        <f t="shared" ca="1" si="51"/>
        <v>0</v>
      </c>
      <c r="AL248">
        <f t="shared" ca="1" si="51"/>
        <v>0</v>
      </c>
      <c r="AM248">
        <f t="shared" ca="1" si="51"/>
        <v>0</v>
      </c>
      <c r="AN248">
        <f t="shared" ca="1" si="51"/>
        <v>0</v>
      </c>
      <c r="AO248">
        <f t="shared" ca="1" si="51"/>
        <v>0</v>
      </c>
      <c r="AP248">
        <f t="shared" ca="1" si="51"/>
        <v>0</v>
      </c>
      <c r="AQ248">
        <f t="shared" ca="1" si="51"/>
        <v>0</v>
      </c>
      <c r="AR248">
        <f t="shared" ca="1" si="51"/>
        <v>0</v>
      </c>
      <c r="AS248">
        <f t="shared" ca="1" si="51"/>
        <v>0</v>
      </c>
      <c r="AT248">
        <f t="shared" ca="1" si="51"/>
        <v>0</v>
      </c>
      <c r="AU248">
        <f t="shared" ca="1" si="51"/>
        <v>0</v>
      </c>
      <c r="AV248">
        <f t="shared" ca="1" si="51"/>
        <v>0</v>
      </c>
      <c r="AW248">
        <f t="shared" ca="1" si="51"/>
        <v>0</v>
      </c>
      <c r="AX248">
        <f t="shared" ca="1" si="51"/>
        <v>0</v>
      </c>
      <c r="AY248">
        <f t="shared" ca="1" si="51"/>
        <v>0</v>
      </c>
      <c r="AZ248">
        <f t="shared" ca="1" si="51"/>
        <v>0</v>
      </c>
      <c r="BA248">
        <f t="shared" ca="1" si="51"/>
        <v>0</v>
      </c>
      <c r="BC248">
        <f t="shared" ca="1" si="46"/>
        <v>0</v>
      </c>
    </row>
    <row r="249" spans="1:55" x14ac:dyDescent="0.35">
      <c r="A249" s="2" t="str" cm="1">
        <f t="array" ref="A249">INDEX('Data Validation (Hide)'!$B$2:$B$16,ROW(A8),1)</f>
        <v>Caseload 8</v>
      </c>
      <c r="B249">
        <f t="shared" ref="B249:BA249" ca="1" si="52">SUM(B213,B231)</f>
        <v>0</v>
      </c>
      <c r="C249">
        <f t="shared" ca="1" si="52"/>
        <v>0</v>
      </c>
      <c r="D249">
        <f t="shared" ca="1" si="52"/>
        <v>0</v>
      </c>
      <c r="E249">
        <f t="shared" ca="1" si="52"/>
        <v>0</v>
      </c>
      <c r="F249">
        <f t="shared" ca="1" si="52"/>
        <v>0</v>
      </c>
      <c r="G249">
        <f t="shared" ca="1" si="52"/>
        <v>0</v>
      </c>
      <c r="H249">
        <f t="shared" ca="1" si="52"/>
        <v>0</v>
      </c>
      <c r="I249">
        <f t="shared" ca="1" si="52"/>
        <v>0</v>
      </c>
      <c r="J249">
        <f t="shared" ca="1" si="52"/>
        <v>0</v>
      </c>
      <c r="K249">
        <f t="shared" ca="1" si="52"/>
        <v>0</v>
      </c>
      <c r="L249">
        <f t="shared" ca="1" si="52"/>
        <v>0</v>
      </c>
      <c r="M249">
        <f t="shared" ca="1" si="52"/>
        <v>0</v>
      </c>
      <c r="N249">
        <f t="shared" ca="1" si="52"/>
        <v>0</v>
      </c>
      <c r="O249">
        <f t="shared" ca="1" si="52"/>
        <v>0</v>
      </c>
      <c r="P249">
        <f t="shared" ca="1" si="52"/>
        <v>0</v>
      </c>
      <c r="Q249">
        <f t="shared" ca="1" si="52"/>
        <v>0</v>
      </c>
      <c r="R249">
        <f t="shared" ca="1" si="52"/>
        <v>0</v>
      </c>
      <c r="S249">
        <f t="shared" ca="1" si="52"/>
        <v>0</v>
      </c>
      <c r="T249">
        <f t="shared" ca="1" si="52"/>
        <v>0</v>
      </c>
      <c r="U249">
        <f t="shared" ca="1" si="52"/>
        <v>0</v>
      </c>
      <c r="V249">
        <f t="shared" ca="1" si="52"/>
        <v>0</v>
      </c>
      <c r="W249">
        <f t="shared" ca="1" si="52"/>
        <v>0</v>
      </c>
      <c r="X249">
        <f t="shared" ca="1" si="52"/>
        <v>0</v>
      </c>
      <c r="Y249">
        <f t="shared" ca="1" si="52"/>
        <v>0</v>
      </c>
      <c r="Z249">
        <f t="shared" ca="1" si="52"/>
        <v>0</v>
      </c>
      <c r="AA249">
        <f t="shared" ca="1" si="52"/>
        <v>0</v>
      </c>
      <c r="AB249">
        <f t="shared" ca="1" si="52"/>
        <v>0</v>
      </c>
      <c r="AC249">
        <f t="shared" ca="1" si="52"/>
        <v>0</v>
      </c>
      <c r="AD249">
        <f t="shared" ca="1" si="52"/>
        <v>0</v>
      </c>
      <c r="AE249">
        <f t="shared" ca="1" si="52"/>
        <v>0</v>
      </c>
      <c r="AF249">
        <f t="shared" ca="1" si="52"/>
        <v>0</v>
      </c>
      <c r="AG249">
        <f t="shared" ca="1" si="52"/>
        <v>0</v>
      </c>
      <c r="AH249">
        <f t="shared" ca="1" si="52"/>
        <v>0</v>
      </c>
      <c r="AI249">
        <f t="shared" ca="1" si="52"/>
        <v>0</v>
      </c>
      <c r="AJ249">
        <f t="shared" ca="1" si="52"/>
        <v>0</v>
      </c>
      <c r="AK249">
        <f t="shared" ca="1" si="52"/>
        <v>0</v>
      </c>
      <c r="AL249">
        <f t="shared" ca="1" si="52"/>
        <v>0</v>
      </c>
      <c r="AM249">
        <f t="shared" ca="1" si="52"/>
        <v>0</v>
      </c>
      <c r="AN249">
        <f t="shared" ca="1" si="52"/>
        <v>0</v>
      </c>
      <c r="AO249">
        <f t="shared" ca="1" si="52"/>
        <v>0</v>
      </c>
      <c r="AP249">
        <f t="shared" ca="1" si="52"/>
        <v>0</v>
      </c>
      <c r="AQ249">
        <f t="shared" ca="1" si="52"/>
        <v>0</v>
      </c>
      <c r="AR249">
        <f t="shared" ca="1" si="52"/>
        <v>0</v>
      </c>
      <c r="AS249">
        <f t="shared" ca="1" si="52"/>
        <v>0</v>
      </c>
      <c r="AT249">
        <f t="shared" ca="1" si="52"/>
        <v>0</v>
      </c>
      <c r="AU249">
        <f t="shared" ca="1" si="52"/>
        <v>0</v>
      </c>
      <c r="AV249">
        <f t="shared" ca="1" si="52"/>
        <v>0</v>
      </c>
      <c r="AW249">
        <f t="shared" ca="1" si="52"/>
        <v>0</v>
      </c>
      <c r="AX249">
        <f t="shared" ca="1" si="52"/>
        <v>0</v>
      </c>
      <c r="AY249">
        <f t="shared" ca="1" si="52"/>
        <v>0</v>
      </c>
      <c r="AZ249">
        <f t="shared" ca="1" si="52"/>
        <v>0</v>
      </c>
      <c r="BA249">
        <f t="shared" ca="1" si="52"/>
        <v>0</v>
      </c>
      <c r="BC249">
        <f t="shared" ca="1" si="46"/>
        <v>0</v>
      </c>
    </row>
    <row r="250" spans="1:55" x14ac:dyDescent="0.35">
      <c r="A250" s="2" t="str" cm="1">
        <f t="array" ref="A250">INDEX('Data Validation (Hide)'!$B$2:$B$16,ROW(A9),1)</f>
        <v>Caseload 9</v>
      </c>
      <c r="B250">
        <f t="shared" ref="B250:BA250" ca="1" si="53">SUM(B214,B232)</f>
        <v>0</v>
      </c>
      <c r="C250">
        <f t="shared" ca="1" si="53"/>
        <v>0</v>
      </c>
      <c r="D250">
        <f t="shared" ca="1" si="53"/>
        <v>0</v>
      </c>
      <c r="E250">
        <f t="shared" ca="1" si="53"/>
        <v>0</v>
      </c>
      <c r="F250">
        <f t="shared" ca="1" si="53"/>
        <v>0</v>
      </c>
      <c r="G250">
        <f t="shared" ca="1" si="53"/>
        <v>0</v>
      </c>
      <c r="H250">
        <f t="shared" ca="1" si="53"/>
        <v>0</v>
      </c>
      <c r="I250">
        <f t="shared" ca="1" si="53"/>
        <v>0</v>
      </c>
      <c r="J250">
        <f t="shared" ca="1" si="53"/>
        <v>0</v>
      </c>
      <c r="K250">
        <f t="shared" ca="1" si="53"/>
        <v>0</v>
      </c>
      <c r="L250">
        <f t="shared" ca="1" si="53"/>
        <v>0</v>
      </c>
      <c r="M250">
        <f t="shared" ca="1" si="53"/>
        <v>0</v>
      </c>
      <c r="N250">
        <f t="shared" ca="1" si="53"/>
        <v>0</v>
      </c>
      <c r="O250">
        <f t="shared" ca="1" si="53"/>
        <v>0</v>
      </c>
      <c r="P250">
        <f t="shared" ca="1" si="53"/>
        <v>0</v>
      </c>
      <c r="Q250">
        <f t="shared" ca="1" si="53"/>
        <v>0</v>
      </c>
      <c r="R250">
        <f t="shared" ca="1" si="53"/>
        <v>0</v>
      </c>
      <c r="S250">
        <f t="shared" ca="1" si="53"/>
        <v>0</v>
      </c>
      <c r="T250">
        <f t="shared" ca="1" si="53"/>
        <v>0</v>
      </c>
      <c r="U250">
        <f t="shared" ca="1" si="53"/>
        <v>0</v>
      </c>
      <c r="V250">
        <f t="shared" ca="1" si="53"/>
        <v>0</v>
      </c>
      <c r="W250">
        <f t="shared" ca="1" si="53"/>
        <v>0</v>
      </c>
      <c r="X250">
        <f t="shared" ca="1" si="53"/>
        <v>0</v>
      </c>
      <c r="Y250">
        <f t="shared" ca="1" si="53"/>
        <v>0</v>
      </c>
      <c r="Z250">
        <f t="shared" ca="1" si="53"/>
        <v>0</v>
      </c>
      <c r="AA250">
        <f t="shared" ca="1" si="53"/>
        <v>0</v>
      </c>
      <c r="AB250">
        <f t="shared" ca="1" si="53"/>
        <v>0</v>
      </c>
      <c r="AC250">
        <f t="shared" ca="1" si="53"/>
        <v>0</v>
      </c>
      <c r="AD250">
        <f t="shared" ca="1" si="53"/>
        <v>0</v>
      </c>
      <c r="AE250">
        <f t="shared" ca="1" si="53"/>
        <v>0</v>
      </c>
      <c r="AF250">
        <f t="shared" ca="1" si="53"/>
        <v>0</v>
      </c>
      <c r="AG250">
        <f t="shared" ca="1" si="53"/>
        <v>0</v>
      </c>
      <c r="AH250">
        <f t="shared" ca="1" si="53"/>
        <v>0</v>
      </c>
      <c r="AI250">
        <f t="shared" ca="1" si="53"/>
        <v>0</v>
      </c>
      <c r="AJ250">
        <f t="shared" ca="1" si="53"/>
        <v>0</v>
      </c>
      <c r="AK250">
        <f t="shared" ca="1" si="53"/>
        <v>0</v>
      </c>
      <c r="AL250">
        <f t="shared" ca="1" si="53"/>
        <v>0</v>
      </c>
      <c r="AM250">
        <f t="shared" ca="1" si="53"/>
        <v>0</v>
      </c>
      <c r="AN250">
        <f t="shared" ca="1" si="53"/>
        <v>0</v>
      </c>
      <c r="AO250">
        <f t="shared" ca="1" si="53"/>
        <v>0</v>
      </c>
      <c r="AP250">
        <f t="shared" ca="1" si="53"/>
        <v>0</v>
      </c>
      <c r="AQ250">
        <f t="shared" ca="1" si="53"/>
        <v>0</v>
      </c>
      <c r="AR250">
        <f t="shared" ca="1" si="53"/>
        <v>0</v>
      </c>
      <c r="AS250">
        <f t="shared" ca="1" si="53"/>
        <v>0</v>
      </c>
      <c r="AT250">
        <f t="shared" ca="1" si="53"/>
        <v>0</v>
      </c>
      <c r="AU250">
        <f t="shared" ca="1" si="53"/>
        <v>0</v>
      </c>
      <c r="AV250">
        <f t="shared" ca="1" si="53"/>
        <v>0</v>
      </c>
      <c r="AW250">
        <f t="shared" ca="1" si="53"/>
        <v>0</v>
      </c>
      <c r="AX250">
        <f t="shared" ca="1" si="53"/>
        <v>0</v>
      </c>
      <c r="AY250">
        <f t="shared" ca="1" si="53"/>
        <v>0</v>
      </c>
      <c r="AZ250">
        <f t="shared" ca="1" si="53"/>
        <v>0</v>
      </c>
      <c r="BA250">
        <f t="shared" ca="1" si="53"/>
        <v>0</v>
      </c>
      <c r="BC250">
        <f t="shared" ca="1" si="46"/>
        <v>0</v>
      </c>
    </row>
    <row r="251" spans="1:55" x14ac:dyDescent="0.35">
      <c r="A251" s="2" t="str" cm="1">
        <f t="array" ref="A251">INDEX('Data Validation (Hide)'!$B$2:$B$16,ROW(A10),1)</f>
        <v>Caseload 10</v>
      </c>
      <c r="B251">
        <f t="shared" ref="B251:BA251" ca="1" si="54">SUM(B215,B233)</f>
        <v>0</v>
      </c>
      <c r="C251">
        <f t="shared" ca="1" si="54"/>
        <v>0</v>
      </c>
      <c r="D251">
        <f t="shared" ca="1" si="54"/>
        <v>0</v>
      </c>
      <c r="E251">
        <f t="shared" ca="1" si="54"/>
        <v>0</v>
      </c>
      <c r="F251">
        <f t="shared" ca="1" si="54"/>
        <v>0</v>
      </c>
      <c r="G251">
        <f t="shared" ca="1" si="54"/>
        <v>0</v>
      </c>
      <c r="H251">
        <f t="shared" ca="1" si="54"/>
        <v>0</v>
      </c>
      <c r="I251">
        <f t="shared" ca="1" si="54"/>
        <v>0</v>
      </c>
      <c r="J251">
        <f t="shared" ca="1" si="54"/>
        <v>0</v>
      </c>
      <c r="K251">
        <f t="shared" ca="1" si="54"/>
        <v>0</v>
      </c>
      <c r="L251">
        <f t="shared" ca="1" si="54"/>
        <v>0</v>
      </c>
      <c r="M251">
        <f t="shared" ca="1" si="54"/>
        <v>0</v>
      </c>
      <c r="N251">
        <f t="shared" ca="1" si="54"/>
        <v>0</v>
      </c>
      <c r="O251">
        <f t="shared" ca="1" si="54"/>
        <v>0</v>
      </c>
      <c r="P251">
        <f t="shared" ca="1" si="54"/>
        <v>0</v>
      </c>
      <c r="Q251">
        <f t="shared" ca="1" si="54"/>
        <v>0</v>
      </c>
      <c r="R251">
        <f t="shared" ca="1" si="54"/>
        <v>0</v>
      </c>
      <c r="S251">
        <f t="shared" ca="1" si="54"/>
        <v>0</v>
      </c>
      <c r="T251">
        <f t="shared" ca="1" si="54"/>
        <v>0</v>
      </c>
      <c r="U251">
        <f t="shared" ca="1" si="54"/>
        <v>0</v>
      </c>
      <c r="V251">
        <f t="shared" ca="1" si="54"/>
        <v>0</v>
      </c>
      <c r="W251">
        <f t="shared" ca="1" si="54"/>
        <v>0</v>
      </c>
      <c r="X251">
        <f t="shared" ca="1" si="54"/>
        <v>0</v>
      </c>
      <c r="Y251">
        <f t="shared" ca="1" si="54"/>
        <v>0</v>
      </c>
      <c r="Z251">
        <f t="shared" ca="1" si="54"/>
        <v>0</v>
      </c>
      <c r="AA251">
        <f t="shared" ca="1" si="54"/>
        <v>0</v>
      </c>
      <c r="AB251">
        <f t="shared" ca="1" si="54"/>
        <v>0</v>
      </c>
      <c r="AC251">
        <f t="shared" ca="1" si="54"/>
        <v>0</v>
      </c>
      <c r="AD251">
        <f t="shared" ca="1" si="54"/>
        <v>0</v>
      </c>
      <c r="AE251">
        <f t="shared" ca="1" si="54"/>
        <v>0</v>
      </c>
      <c r="AF251">
        <f t="shared" ca="1" si="54"/>
        <v>0</v>
      </c>
      <c r="AG251">
        <f t="shared" ca="1" si="54"/>
        <v>0</v>
      </c>
      <c r="AH251">
        <f t="shared" ca="1" si="54"/>
        <v>0</v>
      </c>
      <c r="AI251">
        <f t="shared" ca="1" si="54"/>
        <v>0</v>
      </c>
      <c r="AJ251">
        <f t="shared" ca="1" si="54"/>
        <v>0</v>
      </c>
      <c r="AK251">
        <f t="shared" ca="1" si="54"/>
        <v>0</v>
      </c>
      <c r="AL251">
        <f t="shared" ca="1" si="54"/>
        <v>0</v>
      </c>
      <c r="AM251">
        <f t="shared" ca="1" si="54"/>
        <v>0</v>
      </c>
      <c r="AN251">
        <f t="shared" ca="1" si="54"/>
        <v>0</v>
      </c>
      <c r="AO251">
        <f t="shared" ca="1" si="54"/>
        <v>0</v>
      </c>
      <c r="AP251">
        <f t="shared" ca="1" si="54"/>
        <v>0</v>
      </c>
      <c r="AQ251">
        <f t="shared" ca="1" si="54"/>
        <v>0</v>
      </c>
      <c r="AR251">
        <f t="shared" ca="1" si="54"/>
        <v>0</v>
      </c>
      <c r="AS251">
        <f t="shared" ca="1" si="54"/>
        <v>0</v>
      </c>
      <c r="AT251">
        <f t="shared" ca="1" si="54"/>
        <v>0</v>
      </c>
      <c r="AU251">
        <f t="shared" ca="1" si="54"/>
        <v>0</v>
      </c>
      <c r="AV251">
        <f t="shared" ca="1" si="54"/>
        <v>0</v>
      </c>
      <c r="AW251">
        <f t="shared" ca="1" si="54"/>
        <v>0</v>
      </c>
      <c r="AX251">
        <f t="shared" ca="1" si="54"/>
        <v>0</v>
      </c>
      <c r="AY251">
        <f t="shared" ca="1" si="54"/>
        <v>0</v>
      </c>
      <c r="AZ251">
        <f t="shared" ca="1" si="54"/>
        <v>0</v>
      </c>
      <c r="BA251">
        <f t="shared" ca="1" si="54"/>
        <v>0</v>
      </c>
      <c r="BC251">
        <f t="shared" ca="1" si="46"/>
        <v>0</v>
      </c>
    </row>
    <row r="252" spans="1:55" x14ac:dyDescent="0.35">
      <c r="A252" s="2" t="str" cm="1">
        <f t="array" ref="A252">INDEX('Data Validation (Hide)'!$B$2:$B$16,ROW(A11),1)</f>
        <v>Caseload 11</v>
      </c>
      <c r="B252">
        <f t="shared" ref="B252:BA252" ca="1" si="55">SUM(B216,B234)</f>
        <v>0</v>
      </c>
      <c r="C252">
        <f t="shared" ca="1" si="55"/>
        <v>0</v>
      </c>
      <c r="D252">
        <f t="shared" ca="1" si="55"/>
        <v>0</v>
      </c>
      <c r="E252">
        <f t="shared" ca="1" si="55"/>
        <v>0</v>
      </c>
      <c r="F252">
        <f t="shared" ca="1" si="55"/>
        <v>0</v>
      </c>
      <c r="G252">
        <f t="shared" ca="1" si="55"/>
        <v>0</v>
      </c>
      <c r="H252">
        <f t="shared" ca="1" si="55"/>
        <v>0</v>
      </c>
      <c r="I252">
        <f t="shared" ca="1" si="55"/>
        <v>0</v>
      </c>
      <c r="J252">
        <f t="shared" ca="1" si="55"/>
        <v>0</v>
      </c>
      <c r="K252">
        <f t="shared" ca="1" si="55"/>
        <v>0</v>
      </c>
      <c r="L252">
        <f t="shared" ca="1" si="55"/>
        <v>0</v>
      </c>
      <c r="M252">
        <f t="shared" ca="1" si="55"/>
        <v>0</v>
      </c>
      <c r="N252">
        <f t="shared" ca="1" si="55"/>
        <v>0</v>
      </c>
      <c r="O252">
        <f t="shared" ca="1" si="55"/>
        <v>0</v>
      </c>
      <c r="P252">
        <f t="shared" ca="1" si="55"/>
        <v>0</v>
      </c>
      <c r="Q252">
        <f t="shared" ca="1" si="55"/>
        <v>0</v>
      </c>
      <c r="R252">
        <f t="shared" ca="1" si="55"/>
        <v>0</v>
      </c>
      <c r="S252">
        <f t="shared" ca="1" si="55"/>
        <v>0</v>
      </c>
      <c r="T252">
        <f t="shared" ca="1" si="55"/>
        <v>0</v>
      </c>
      <c r="U252">
        <f t="shared" ca="1" si="55"/>
        <v>0</v>
      </c>
      <c r="V252">
        <f t="shared" ca="1" si="55"/>
        <v>0</v>
      </c>
      <c r="W252">
        <f t="shared" ca="1" si="55"/>
        <v>0</v>
      </c>
      <c r="X252">
        <f t="shared" ca="1" si="55"/>
        <v>0</v>
      </c>
      <c r="Y252">
        <f t="shared" ca="1" si="55"/>
        <v>0</v>
      </c>
      <c r="Z252">
        <f t="shared" ca="1" si="55"/>
        <v>0</v>
      </c>
      <c r="AA252">
        <f t="shared" ca="1" si="55"/>
        <v>0</v>
      </c>
      <c r="AB252">
        <f t="shared" ca="1" si="55"/>
        <v>0</v>
      </c>
      <c r="AC252">
        <f t="shared" ca="1" si="55"/>
        <v>0</v>
      </c>
      <c r="AD252">
        <f t="shared" ca="1" si="55"/>
        <v>0</v>
      </c>
      <c r="AE252">
        <f t="shared" ca="1" si="55"/>
        <v>0</v>
      </c>
      <c r="AF252">
        <f t="shared" ca="1" si="55"/>
        <v>0</v>
      </c>
      <c r="AG252">
        <f t="shared" ca="1" si="55"/>
        <v>0</v>
      </c>
      <c r="AH252">
        <f t="shared" ca="1" si="55"/>
        <v>0</v>
      </c>
      <c r="AI252">
        <f t="shared" ca="1" si="55"/>
        <v>0</v>
      </c>
      <c r="AJ252">
        <f t="shared" ca="1" si="55"/>
        <v>0</v>
      </c>
      <c r="AK252">
        <f t="shared" ca="1" si="55"/>
        <v>0</v>
      </c>
      <c r="AL252">
        <f t="shared" ca="1" si="55"/>
        <v>0</v>
      </c>
      <c r="AM252">
        <f t="shared" ca="1" si="55"/>
        <v>0</v>
      </c>
      <c r="AN252">
        <f t="shared" ca="1" si="55"/>
        <v>0</v>
      </c>
      <c r="AO252">
        <f t="shared" ca="1" si="55"/>
        <v>0</v>
      </c>
      <c r="AP252">
        <f t="shared" ca="1" si="55"/>
        <v>0</v>
      </c>
      <c r="AQ252">
        <f t="shared" ca="1" si="55"/>
        <v>0</v>
      </c>
      <c r="AR252">
        <f t="shared" ca="1" si="55"/>
        <v>0</v>
      </c>
      <c r="AS252">
        <f t="shared" ca="1" si="55"/>
        <v>0</v>
      </c>
      <c r="AT252">
        <f t="shared" ca="1" si="55"/>
        <v>0</v>
      </c>
      <c r="AU252">
        <f t="shared" ca="1" si="55"/>
        <v>0</v>
      </c>
      <c r="AV252">
        <f t="shared" ca="1" si="55"/>
        <v>0</v>
      </c>
      <c r="AW252">
        <f t="shared" ca="1" si="55"/>
        <v>0</v>
      </c>
      <c r="AX252">
        <f t="shared" ca="1" si="55"/>
        <v>0</v>
      </c>
      <c r="AY252">
        <f t="shared" ca="1" si="55"/>
        <v>0</v>
      </c>
      <c r="AZ252">
        <f t="shared" ca="1" si="55"/>
        <v>0</v>
      </c>
      <c r="BA252">
        <f t="shared" ca="1" si="55"/>
        <v>0</v>
      </c>
      <c r="BC252">
        <f t="shared" ca="1" si="46"/>
        <v>0</v>
      </c>
    </row>
    <row r="253" spans="1:55" x14ac:dyDescent="0.35">
      <c r="A253" s="2" t="str" cm="1">
        <f t="array" ref="A253">INDEX('Data Validation (Hide)'!$B$2:$B$16,ROW(A12),1)</f>
        <v>Caseload 12</v>
      </c>
      <c r="B253">
        <f t="shared" ref="B253:BA253" ca="1" si="56">SUM(B217,B235)</f>
        <v>0</v>
      </c>
      <c r="C253">
        <f t="shared" ca="1" si="56"/>
        <v>0</v>
      </c>
      <c r="D253">
        <f t="shared" ca="1" si="56"/>
        <v>0</v>
      </c>
      <c r="E253">
        <f t="shared" ca="1" si="56"/>
        <v>0</v>
      </c>
      <c r="F253">
        <f t="shared" ca="1" si="56"/>
        <v>0</v>
      </c>
      <c r="G253">
        <f t="shared" ca="1" si="56"/>
        <v>0</v>
      </c>
      <c r="H253">
        <f t="shared" ca="1" si="56"/>
        <v>0</v>
      </c>
      <c r="I253">
        <f t="shared" ca="1" si="56"/>
        <v>0</v>
      </c>
      <c r="J253">
        <f t="shared" ca="1" si="56"/>
        <v>0</v>
      </c>
      <c r="K253">
        <f t="shared" ca="1" si="56"/>
        <v>0</v>
      </c>
      <c r="L253">
        <f t="shared" ca="1" si="56"/>
        <v>0</v>
      </c>
      <c r="M253">
        <f t="shared" ca="1" si="56"/>
        <v>0</v>
      </c>
      <c r="N253">
        <f t="shared" ca="1" si="56"/>
        <v>0</v>
      </c>
      <c r="O253">
        <f t="shared" ca="1" si="56"/>
        <v>0</v>
      </c>
      <c r="P253">
        <f t="shared" ca="1" si="56"/>
        <v>0</v>
      </c>
      <c r="Q253">
        <f t="shared" ca="1" si="56"/>
        <v>0</v>
      </c>
      <c r="R253">
        <f t="shared" ca="1" si="56"/>
        <v>0</v>
      </c>
      <c r="S253">
        <f t="shared" ca="1" si="56"/>
        <v>0</v>
      </c>
      <c r="T253">
        <f t="shared" ca="1" si="56"/>
        <v>0</v>
      </c>
      <c r="U253">
        <f t="shared" ca="1" si="56"/>
        <v>0</v>
      </c>
      <c r="V253">
        <f t="shared" ca="1" si="56"/>
        <v>0</v>
      </c>
      <c r="W253">
        <f t="shared" ca="1" si="56"/>
        <v>0</v>
      </c>
      <c r="X253">
        <f t="shared" ca="1" si="56"/>
        <v>0</v>
      </c>
      <c r="Y253">
        <f t="shared" ca="1" si="56"/>
        <v>0</v>
      </c>
      <c r="Z253">
        <f t="shared" ca="1" si="56"/>
        <v>0</v>
      </c>
      <c r="AA253">
        <f t="shared" ca="1" si="56"/>
        <v>0</v>
      </c>
      <c r="AB253">
        <f t="shared" ca="1" si="56"/>
        <v>0</v>
      </c>
      <c r="AC253">
        <f t="shared" ca="1" si="56"/>
        <v>0</v>
      </c>
      <c r="AD253">
        <f t="shared" ca="1" si="56"/>
        <v>0</v>
      </c>
      <c r="AE253">
        <f t="shared" ca="1" si="56"/>
        <v>0</v>
      </c>
      <c r="AF253">
        <f t="shared" ca="1" si="56"/>
        <v>0</v>
      </c>
      <c r="AG253">
        <f t="shared" ca="1" si="56"/>
        <v>0</v>
      </c>
      <c r="AH253">
        <f t="shared" ca="1" si="56"/>
        <v>0</v>
      </c>
      <c r="AI253">
        <f t="shared" ca="1" si="56"/>
        <v>0</v>
      </c>
      <c r="AJ253">
        <f t="shared" ca="1" si="56"/>
        <v>0</v>
      </c>
      <c r="AK253">
        <f t="shared" ca="1" si="56"/>
        <v>0</v>
      </c>
      <c r="AL253">
        <f t="shared" ca="1" si="56"/>
        <v>0</v>
      </c>
      <c r="AM253">
        <f t="shared" ca="1" si="56"/>
        <v>0</v>
      </c>
      <c r="AN253">
        <f t="shared" ca="1" si="56"/>
        <v>0</v>
      </c>
      <c r="AO253">
        <f t="shared" ca="1" si="56"/>
        <v>0</v>
      </c>
      <c r="AP253">
        <f t="shared" ca="1" si="56"/>
        <v>0</v>
      </c>
      <c r="AQ253">
        <f t="shared" ca="1" si="56"/>
        <v>0</v>
      </c>
      <c r="AR253">
        <f t="shared" ca="1" si="56"/>
        <v>0</v>
      </c>
      <c r="AS253">
        <f t="shared" ca="1" si="56"/>
        <v>0</v>
      </c>
      <c r="AT253">
        <f t="shared" ca="1" si="56"/>
        <v>0</v>
      </c>
      <c r="AU253">
        <f t="shared" ca="1" si="56"/>
        <v>0</v>
      </c>
      <c r="AV253">
        <f t="shared" ca="1" si="56"/>
        <v>0</v>
      </c>
      <c r="AW253">
        <f t="shared" ca="1" si="56"/>
        <v>0</v>
      </c>
      <c r="AX253">
        <f t="shared" ca="1" si="56"/>
        <v>0</v>
      </c>
      <c r="AY253">
        <f t="shared" ca="1" si="56"/>
        <v>0</v>
      </c>
      <c r="AZ253">
        <f t="shared" ca="1" si="56"/>
        <v>0</v>
      </c>
      <c r="BA253">
        <f t="shared" ca="1" si="56"/>
        <v>0</v>
      </c>
      <c r="BC253">
        <f t="shared" ca="1" si="46"/>
        <v>0</v>
      </c>
    </row>
    <row r="254" spans="1:55" x14ac:dyDescent="0.35">
      <c r="A254" s="2" t="str" cm="1">
        <f t="array" ref="A254">INDEX('Data Validation (Hide)'!$B$2:$B$16,ROW(A13),1)</f>
        <v>Caseload 13</v>
      </c>
      <c r="B254">
        <f t="shared" ref="B254:BA254" ca="1" si="57">SUM(B218,B236)</f>
        <v>0</v>
      </c>
      <c r="C254">
        <f t="shared" ca="1" si="57"/>
        <v>0</v>
      </c>
      <c r="D254">
        <f t="shared" ca="1" si="57"/>
        <v>0</v>
      </c>
      <c r="E254">
        <f t="shared" ca="1" si="57"/>
        <v>0</v>
      </c>
      <c r="F254">
        <f t="shared" ca="1" si="57"/>
        <v>0</v>
      </c>
      <c r="G254">
        <f t="shared" ca="1" si="57"/>
        <v>0</v>
      </c>
      <c r="H254">
        <f t="shared" ca="1" si="57"/>
        <v>0</v>
      </c>
      <c r="I254">
        <f t="shared" ca="1" si="57"/>
        <v>0</v>
      </c>
      <c r="J254">
        <f t="shared" ca="1" si="57"/>
        <v>0</v>
      </c>
      <c r="K254">
        <f t="shared" ca="1" si="57"/>
        <v>0</v>
      </c>
      <c r="L254">
        <f t="shared" ca="1" si="57"/>
        <v>0</v>
      </c>
      <c r="M254">
        <f t="shared" ca="1" si="57"/>
        <v>0</v>
      </c>
      <c r="N254">
        <f t="shared" ca="1" si="57"/>
        <v>0</v>
      </c>
      <c r="O254">
        <f t="shared" ca="1" si="57"/>
        <v>0</v>
      </c>
      <c r="P254">
        <f t="shared" ca="1" si="57"/>
        <v>0</v>
      </c>
      <c r="Q254">
        <f t="shared" ca="1" si="57"/>
        <v>0</v>
      </c>
      <c r="R254">
        <f t="shared" ca="1" si="57"/>
        <v>0</v>
      </c>
      <c r="S254">
        <f t="shared" ca="1" si="57"/>
        <v>0</v>
      </c>
      <c r="T254">
        <f t="shared" ca="1" si="57"/>
        <v>0</v>
      </c>
      <c r="U254">
        <f t="shared" ca="1" si="57"/>
        <v>0</v>
      </c>
      <c r="V254">
        <f t="shared" ca="1" si="57"/>
        <v>0</v>
      </c>
      <c r="W254">
        <f t="shared" ca="1" si="57"/>
        <v>0</v>
      </c>
      <c r="X254">
        <f t="shared" ca="1" si="57"/>
        <v>0</v>
      </c>
      <c r="Y254">
        <f t="shared" ca="1" si="57"/>
        <v>0</v>
      </c>
      <c r="Z254">
        <f t="shared" ca="1" si="57"/>
        <v>0</v>
      </c>
      <c r="AA254">
        <f t="shared" ca="1" si="57"/>
        <v>0</v>
      </c>
      <c r="AB254">
        <f t="shared" ca="1" si="57"/>
        <v>0</v>
      </c>
      <c r="AC254">
        <f t="shared" ca="1" si="57"/>
        <v>0</v>
      </c>
      <c r="AD254">
        <f t="shared" ca="1" si="57"/>
        <v>0</v>
      </c>
      <c r="AE254">
        <f t="shared" ca="1" si="57"/>
        <v>0</v>
      </c>
      <c r="AF254">
        <f t="shared" ca="1" si="57"/>
        <v>0</v>
      </c>
      <c r="AG254">
        <f t="shared" ca="1" si="57"/>
        <v>0</v>
      </c>
      <c r="AH254">
        <f t="shared" ca="1" si="57"/>
        <v>0</v>
      </c>
      <c r="AI254">
        <f t="shared" ca="1" si="57"/>
        <v>0</v>
      </c>
      <c r="AJ254">
        <f t="shared" ca="1" si="57"/>
        <v>0</v>
      </c>
      <c r="AK254">
        <f t="shared" ca="1" si="57"/>
        <v>0</v>
      </c>
      <c r="AL254">
        <f t="shared" ca="1" si="57"/>
        <v>0</v>
      </c>
      <c r="AM254">
        <f t="shared" ca="1" si="57"/>
        <v>0</v>
      </c>
      <c r="AN254">
        <f t="shared" ca="1" si="57"/>
        <v>0</v>
      </c>
      <c r="AO254">
        <f t="shared" ca="1" si="57"/>
        <v>0</v>
      </c>
      <c r="AP254">
        <f t="shared" ca="1" si="57"/>
        <v>0</v>
      </c>
      <c r="AQ254">
        <f t="shared" ca="1" si="57"/>
        <v>0</v>
      </c>
      <c r="AR254">
        <f t="shared" ca="1" si="57"/>
        <v>0</v>
      </c>
      <c r="AS254">
        <f t="shared" ca="1" si="57"/>
        <v>0</v>
      </c>
      <c r="AT254">
        <f t="shared" ca="1" si="57"/>
        <v>0</v>
      </c>
      <c r="AU254">
        <f t="shared" ca="1" si="57"/>
        <v>0</v>
      </c>
      <c r="AV254">
        <f t="shared" ca="1" si="57"/>
        <v>0</v>
      </c>
      <c r="AW254">
        <f t="shared" ca="1" si="57"/>
        <v>0</v>
      </c>
      <c r="AX254">
        <f t="shared" ca="1" si="57"/>
        <v>0</v>
      </c>
      <c r="AY254">
        <f t="shared" ca="1" si="57"/>
        <v>0</v>
      </c>
      <c r="AZ254">
        <f t="shared" ca="1" si="57"/>
        <v>0</v>
      </c>
      <c r="BA254">
        <f t="shared" ca="1" si="57"/>
        <v>0</v>
      </c>
      <c r="BC254">
        <f t="shared" ca="1" si="46"/>
        <v>0</v>
      </c>
    </row>
    <row r="255" spans="1:55" x14ac:dyDescent="0.35">
      <c r="A255" s="2" t="str" cm="1">
        <f t="array" ref="A255">INDEX('Data Validation (Hide)'!$B$2:$B$16,ROW(A14),1)</f>
        <v>Caseload 14</v>
      </c>
      <c r="B255">
        <f t="shared" ref="B255:BA255" ca="1" si="58">SUM(B219,B237)</f>
        <v>0</v>
      </c>
      <c r="C255">
        <f t="shared" ca="1" si="58"/>
        <v>0</v>
      </c>
      <c r="D255">
        <f t="shared" ca="1" si="58"/>
        <v>0</v>
      </c>
      <c r="E255">
        <f t="shared" ca="1" si="58"/>
        <v>0</v>
      </c>
      <c r="F255">
        <f t="shared" ca="1" si="58"/>
        <v>0</v>
      </c>
      <c r="G255">
        <f t="shared" ca="1" si="58"/>
        <v>0</v>
      </c>
      <c r="H255">
        <f t="shared" ca="1" si="58"/>
        <v>0</v>
      </c>
      <c r="I255">
        <f t="shared" ca="1" si="58"/>
        <v>0</v>
      </c>
      <c r="J255">
        <f t="shared" ca="1" si="58"/>
        <v>0</v>
      </c>
      <c r="K255">
        <f t="shared" ca="1" si="58"/>
        <v>0</v>
      </c>
      <c r="L255">
        <f t="shared" ca="1" si="58"/>
        <v>0</v>
      </c>
      <c r="M255">
        <f t="shared" ca="1" si="58"/>
        <v>0</v>
      </c>
      <c r="N255">
        <f t="shared" ca="1" si="58"/>
        <v>0</v>
      </c>
      <c r="O255">
        <f t="shared" ca="1" si="58"/>
        <v>0</v>
      </c>
      <c r="P255">
        <f t="shared" ca="1" si="58"/>
        <v>0</v>
      </c>
      <c r="Q255">
        <f t="shared" ca="1" si="58"/>
        <v>0</v>
      </c>
      <c r="R255">
        <f t="shared" ca="1" si="58"/>
        <v>0</v>
      </c>
      <c r="S255">
        <f t="shared" ca="1" si="58"/>
        <v>0</v>
      </c>
      <c r="T255">
        <f t="shared" ca="1" si="58"/>
        <v>0</v>
      </c>
      <c r="U255">
        <f t="shared" ca="1" si="58"/>
        <v>0</v>
      </c>
      <c r="V255">
        <f t="shared" ca="1" si="58"/>
        <v>0</v>
      </c>
      <c r="W255">
        <f t="shared" ca="1" si="58"/>
        <v>0</v>
      </c>
      <c r="X255">
        <f t="shared" ca="1" si="58"/>
        <v>0</v>
      </c>
      <c r="Y255">
        <f t="shared" ca="1" si="58"/>
        <v>0</v>
      </c>
      <c r="Z255">
        <f t="shared" ca="1" si="58"/>
        <v>0</v>
      </c>
      <c r="AA255">
        <f t="shared" ca="1" si="58"/>
        <v>0</v>
      </c>
      <c r="AB255">
        <f t="shared" ca="1" si="58"/>
        <v>0</v>
      </c>
      <c r="AC255">
        <f t="shared" ca="1" si="58"/>
        <v>0</v>
      </c>
      <c r="AD255">
        <f t="shared" ca="1" si="58"/>
        <v>0</v>
      </c>
      <c r="AE255">
        <f t="shared" ca="1" si="58"/>
        <v>0</v>
      </c>
      <c r="AF255">
        <f t="shared" ca="1" si="58"/>
        <v>0</v>
      </c>
      <c r="AG255">
        <f t="shared" ca="1" si="58"/>
        <v>0</v>
      </c>
      <c r="AH255">
        <f t="shared" ca="1" si="58"/>
        <v>0</v>
      </c>
      <c r="AI255">
        <f t="shared" ca="1" si="58"/>
        <v>0</v>
      </c>
      <c r="AJ255">
        <f t="shared" ca="1" si="58"/>
        <v>0</v>
      </c>
      <c r="AK255">
        <f t="shared" ca="1" si="58"/>
        <v>0</v>
      </c>
      <c r="AL255">
        <f t="shared" ca="1" si="58"/>
        <v>0</v>
      </c>
      <c r="AM255">
        <f t="shared" ca="1" si="58"/>
        <v>0</v>
      </c>
      <c r="AN255">
        <f t="shared" ca="1" si="58"/>
        <v>0</v>
      </c>
      <c r="AO255">
        <f t="shared" ca="1" si="58"/>
        <v>0</v>
      </c>
      <c r="AP255">
        <f t="shared" ca="1" si="58"/>
        <v>0</v>
      </c>
      <c r="AQ255">
        <f t="shared" ca="1" si="58"/>
        <v>0</v>
      </c>
      <c r="AR255">
        <f t="shared" ca="1" si="58"/>
        <v>0</v>
      </c>
      <c r="AS255">
        <f t="shared" ca="1" si="58"/>
        <v>0</v>
      </c>
      <c r="AT255">
        <f t="shared" ca="1" si="58"/>
        <v>0</v>
      </c>
      <c r="AU255">
        <f t="shared" ca="1" si="58"/>
        <v>0</v>
      </c>
      <c r="AV255">
        <f t="shared" ca="1" si="58"/>
        <v>0</v>
      </c>
      <c r="AW255">
        <f t="shared" ca="1" si="58"/>
        <v>0</v>
      </c>
      <c r="AX255">
        <f t="shared" ca="1" si="58"/>
        <v>0</v>
      </c>
      <c r="AY255">
        <f t="shared" ca="1" si="58"/>
        <v>0</v>
      </c>
      <c r="AZ255">
        <f t="shared" ca="1" si="58"/>
        <v>0</v>
      </c>
      <c r="BA255">
        <f t="shared" ca="1" si="58"/>
        <v>0</v>
      </c>
      <c r="BC255">
        <f t="shared" ca="1" si="46"/>
        <v>0</v>
      </c>
    </row>
    <row r="256" spans="1:55" ht="15" thickBot="1" x14ac:dyDescent="0.4">
      <c r="A256" s="2" t="str" cm="1">
        <f t="array" ref="A256">INDEX('Data Validation (Hide)'!$B$2:$B$16,ROW(A15),1)</f>
        <v>Caseload 15</v>
      </c>
      <c r="B256">
        <f t="shared" ref="B256:BA256" ca="1" si="59">SUM(B220,B238)</f>
        <v>0</v>
      </c>
      <c r="C256">
        <f t="shared" ca="1" si="59"/>
        <v>0</v>
      </c>
      <c r="D256">
        <f t="shared" ca="1" si="59"/>
        <v>0</v>
      </c>
      <c r="E256">
        <f t="shared" ca="1" si="59"/>
        <v>0</v>
      </c>
      <c r="F256">
        <f t="shared" ca="1" si="59"/>
        <v>0</v>
      </c>
      <c r="G256">
        <f t="shared" ca="1" si="59"/>
        <v>0</v>
      </c>
      <c r="H256">
        <f t="shared" ca="1" si="59"/>
        <v>0</v>
      </c>
      <c r="I256">
        <f t="shared" ca="1" si="59"/>
        <v>0</v>
      </c>
      <c r="J256">
        <f t="shared" ca="1" si="59"/>
        <v>0</v>
      </c>
      <c r="K256">
        <f t="shared" ca="1" si="59"/>
        <v>0</v>
      </c>
      <c r="L256">
        <f t="shared" ca="1" si="59"/>
        <v>0</v>
      </c>
      <c r="M256">
        <f t="shared" ca="1" si="59"/>
        <v>0</v>
      </c>
      <c r="N256">
        <f t="shared" ca="1" si="59"/>
        <v>0</v>
      </c>
      <c r="O256">
        <f t="shared" ca="1" si="59"/>
        <v>0</v>
      </c>
      <c r="P256">
        <f t="shared" ca="1" si="59"/>
        <v>0</v>
      </c>
      <c r="Q256">
        <f t="shared" ca="1" si="59"/>
        <v>0</v>
      </c>
      <c r="R256">
        <f t="shared" ca="1" si="59"/>
        <v>0</v>
      </c>
      <c r="S256">
        <f t="shared" ca="1" si="59"/>
        <v>0</v>
      </c>
      <c r="T256">
        <f t="shared" ca="1" si="59"/>
        <v>0</v>
      </c>
      <c r="U256">
        <f t="shared" ca="1" si="59"/>
        <v>0</v>
      </c>
      <c r="V256">
        <f t="shared" ca="1" si="59"/>
        <v>0</v>
      </c>
      <c r="W256">
        <f t="shared" ca="1" si="59"/>
        <v>0</v>
      </c>
      <c r="X256">
        <f t="shared" ca="1" si="59"/>
        <v>0</v>
      </c>
      <c r="Y256">
        <f t="shared" ca="1" si="59"/>
        <v>0</v>
      </c>
      <c r="Z256">
        <f t="shared" ca="1" si="59"/>
        <v>0</v>
      </c>
      <c r="AA256">
        <f t="shared" ca="1" si="59"/>
        <v>0</v>
      </c>
      <c r="AB256">
        <f t="shared" ca="1" si="59"/>
        <v>0</v>
      </c>
      <c r="AC256">
        <f t="shared" ca="1" si="59"/>
        <v>0</v>
      </c>
      <c r="AD256">
        <f t="shared" ca="1" si="59"/>
        <v>0</v>
      </c>
      <c r="AE256">
        <f t="shared" ca="1" si="59"/>
        <v>0</v>
      </c>
      <c r="AF256">
        <f t="shared" ca="1" si="59"/>
        <v>0</v>
      </c>
      <c r="AG256">
        <f t="shared" ca="1" si="59"/>
        <v>0</v>
      </c>
      <c r="AH256">
        <f t="shared" ca="1" si="59"/>
        <v>0</v>
      </c>
      <c r="AI256">
        <f t="shared" ca="1" si="59"/>
        <v>0</v>
      </c>
      <c r="AJ256">
        <f t="shared" ca="1" si="59"/>
        <v>0</v>
      </c>
      <c r="AK256">
        <f t="shared" ca="1" si="59"/>
        <v>0</v>
      </c>
      <c r="AL256">
        <f t="shared" ca="1" si="59"/>
        <v>0</v>
      </c>
      <c r="AM256">
        <f t="shared" ca="1" si="59"/>
        <v>0</v>
      </c>
      <c r="AN256">
        <f t="shared" ca="1" si="59"/>
        <v>0</v>
      </c>
      <c r="AO256">
        <f t="shared" ca="1" si="59"/>
        <v>0</v>
      </c>
      <c r="AP256">
        <f t="shared" ca="1" si="59"/>
        <v>0</v>
      </c>
      <c r="AQ256">
        <f t="shared" ca="1" si="59"/>
        <v>0</v>
      </c>
      <c r="AR256">
        <f t="shared" ca="1" si="59"/>
        <v>0</v>
      </c>
      <c r="AS256">
        <f t="shared" ca="1" si="59"/>
        <v>0</v>
      </c>
      <c r="AT256">
        <f t="shared" ca="1" si="59"/>
        <v>0</v>
      </c>
      <c r="AU256">
        <f t="shared" ca="1" si="59"/>
        <v>0</v>
      </c>
      <c r="AV256">
        <f t="shared" ca="1" si="59"/>
        <v>0</v>
      </c>
      <c r="AW256">
        <f t="shared" ca="1" si="59"/>
        <v>0</v>
      </c>
      <c r="AX256">
        <f t="shared" ca="1" si="59"/>
        <v>0</v>
      </c>
      <c r="AY256">
        <f t="shared" ca="1" si="59"/>
        <v>0</v>
      </c>
      <c r="AZ256">
        <f t="shared" ca="1" si="59"/>
        <v>0</v>
      </c>
      <c r="BA256">
        <f t="shared" ca="1" si="59"/>
        <v>0</v>
      </c>
      <c r="BC256">
        <f t="shared" ca="1" si="46"/>
        <v>0</v>
      </c>
    </row>
    <row r="257" spans="1:55" x14ac:dyDescent="0.35">
      <c r="A257" s="3" t="str">
        <f>"All "&amp;Setup!$B$15</f>
        <v>All Clusters</v>
      </c>
      <c r="B257">
        <f ca="1">SUM(B242:B256)</f>
        <v>0</v>
      </c>
      <c r="C257">
        <f t="shared" ref="C257:BA257" ca="1" si="60">SUM(C242:C256)</f>
        <v>0</v>
      </c>
      <c r="D257">
        <f t="shared" ca="1" si="60"/>
        <v>0</v>
      </c>
      <c r="E257">
        <f t="shared" ca="1" si="60"/>
        <v>0</v>
      </c>
      <c r="F257">
        <f t="shared" ca="1" si="60"/>
        <v>0</v>
      </c>
      <c r="G257">
        <f t="shared" ca="1" si="60"/>
        <v>0</v>
      </c>
      <c r="H257">
        <f t="shared" ca="1" si="60"/>
        <v>0</v>
      </c>
      <c r="I257">
        <f t="shared" ca="1" si="60"/>
        <v>0</v>
      </c>
      <c r="J257">
        <f t="shared" ca="1" si="60"/>
        <v>0</v>
      </c>
      <c r="K257">
        <f t="shared" ca="1" si="60"/>
        <v>0</v>
      </c>
      <c r="L257">
        <f t="shared" ca="1" si="60"/>
        <v>0</v>
      </c>
      <c r="M257">
        <f t="shared" ca="1" si="60"/>
        <v>0</v>
      </c>
      <c r="N257">
        <f t="shared" ca="1" si="60"/>
        <v>0</v>
      </c>
      <c r="O257">
        <f t="shared" ca="1" si="60"/>
        <v>0</v>
      </c>
      <c r="P257">
        <f t="shared" ca="1" si="60"/>
        <v>0</v>
      </c>
      <c r="Q257">
        <f t="shared" ca="1" si="60"/>
        <v>0</v>
      </c>
      <c r="R257">
        <f t="shared" ca="1" si="60"/>
        <v>0</v>
      </c>
      <c r="S257">
        <f t="shared" ca="1" si="60"/>
        <v>0</v>
      </c>
      <c r="T257">
        <f t="shared" ca="1" si="60"/>
        <v>0</v>
      </c>
      <c r="U257">
        <f t="shared" ca="1" si="60"/>
        <v>0</v>
      </c>
      <c r="V257">
        <f t="shared" ca="1" si="60"/>
        <v>0</v>
      </c>
      <c r="W257">
        <f t="shared" ca="1" si="60"/>
        <v>0</v>
      </c>
      <c r="X257">
        <f t="shared" ca="1" si="60"/>
        <v>0</v>
      </c>
      <c r="Y257">
        <f t="shared" ca="1" si="60"/>
        <v>0</v>
      </c>
      <c r="Z257">
        <f t="shared" ca="1" si="60"/>
        <v>0</v>
      </c>
      <c r="AA257">
        <f t="shared" ca="1" si="60"/>
        <v>0</v>
      </c>
      <c r="AB257">
        <f t="shared" ca="1" si="60"/>
        <v>0</v>
      </c>
      <c r="AC257">
        <f t="shared" ca="1" si="60"/>
        <v>0</v>
      </c>
      <c r="AD257">
        <f t="shared" ca="1" si="60"/>
        <v>0</v>
      </c>
      <c r="AE257">
        <f t="shared" ca="1" si="60"/>
        <v>0</v>
      </c>
      <c r="AF257">
        <f t="shared" ca="1" si="60"/>
        <v>0</v>
      </c>
      <c r="AG257">
        <f t="shared" ca="1" si="60"/>
        <v>0</v>
      </c>
      <c r="AH257">
        <f t="shared" ca="1" si="60"/>
        <v>0</v>
      </c>
      <c r="AI257">
        <f t="shared" ca="1" si="60"/>
        <v>0</v>
      </c>
      <c r="AJ257">
        <f t="shared" ca="1" si="60"/>
        <v>0</v>
      </c>
      <c r="AK257">
        <f t="shared" ca="1" si="60"/>
        <v>0</v>
      </c>
      <c r="AL257">
        <f t="shared" ca="1" si="60"/>
        <v>0</v>
      </c>
      <c r="AM257">
        <f t="shared" ca="1" si="60"/>
        <v>0</v>
      </c>
      <c r="AN257">
        <f t="shared" ca="1" si="60"/>
        <v>0</v>
      </c>
      <c r="AO257">
        <f t="shared" ca="1" si="60"/>
        <v>0</v>
      </c>
      <c r="AP257">
        <f t="shared" ca="1" si="60"/>
        <v>0</v>
      </c>
      <c r="AQ257">
        <f t="shared" ca="1" si="60"/>
        <v>0</v>
      </c>
      <c r="AR257">
        <f t="shared" ca="1" si="60"/>
        <v>0</v>
      </c>
      <c r="AS257">
        <f t="shared" ca="1" si="60"/>
        <v>0</v>
      </c>
      <c r="AT257">
        <f t="shared" ca="1" si="60"/>
        <v>0</v>
      </c>
      <c r="AU257">
        <f t="shared" ca="1" si="60"/>
        <v>0</v>
      </c>
      <c r="AV257">
        <f t="shared" ca="1" si="60"/>
        <v>0</v>
      </c>
      <c r="AW257">
        <f t="shared" ca="1" si="60"/>
        <v>0</v>
      </c>
      <c r="AX257">
        <f t="shared" ca="1" si="60"/>
        <v>0</v>
      </c>
      <c r="AY257">
        <f t="shared" ca="1" si="60"/>
        <v>0</v>
      </c>
      <c r="AZ257">
        <f t="shared" ca="1" si="60"/>
        <v>0</v>
      </c>
      <c r="BA257">
        <f t="shared" ca="1" si="60"/>
        <v>0</v>
      </c>
      <c r="BC257">
        <f t="shared" ca="1" si="46"/>
        <v>0</v>
      </c>
    </row>
    <row r="258" spans="1:55" ht="15" thickBot="1" x14ac:dyDescent="0.4"/>
    <row r="259" spans="1:55" x14ac:dyDescent="0.35">
      <c r="A259" t="s">
        <v>98</v>
      </c>
      <c r="B259" t="s">
        <v>122</v>
      </c>
      <c r="C259" t="s">
        <v>122</v>
      </c>
      <c r="D259" t="s">
        <v>122</v>
      </c>
      <c r="E259" t="s">
        <v>123</v>
      </c>
      <c r="F259" t="s">
        <v>123</v>
      </c>
      <c r="G259" t="s">
        <v>123</v>
      </c>
      <c r="H259" s="3" t="str">
        <f>"All "&amp;Setup!$B$15</f>
        <v>All Clusters</v>
      </c>
      <c r="I259" s="3" t="str">
        <f>"All "&amp;Setup!$B$15</f>
        <v>All Clusters</v>
      </c>
      <c r="J259" s="3" t="str">
        <f>"All "&amp;Setup!$B$15</f>
        <v>All Clusters</v>
      </c>
    </row>
    <row r="260" spans="1:55" x14ac:dyDescent="0.35">
      <c r="B260" t="s">
        <v>49</v>
      </c>
      <c r="C260" t="s">
        <v>47</v>
      </c>
      <c r="D260" t="s">
        <v>60</v>
      </c>
      <c r="E260" t="s">
        <v>49</v>
      </c>
      <c r="F260" t="s">
        <v>47</v>
      </c>
      <c r="G260" t="s">
        <v>60</v>
      </c>
      <c r="H260" t="s">
        <v>49</v>
      </c>
      <c r="I260" t="s">
        <v>47</v>
      </c>
      <c r="J260" t="s">
        <v>60</v>
      </c>
    </row>
    <row r="261" spans="1:55" x14ac:dyDescent="0.35">
      <c r="A261" t="str" cm="1">
        <f t="array" ref="A261">INDEX('Data Validation (Hide)'!$B$2:$B$16,ROW(A1),1)</f>
        <v>Caseload 1</v>
      </c>
      <c r="B261">
        <f ca="1">BC76</f>
        <v>0</v>
      </c>
      <c r="C261">
        <f ca="1">BC94</f>
        <v>0</v>
      </c>
      <c r="D261">
        <f ca="1">BC112</f>
        <v>0</v>
      </c>
      <c r="E261">
        <f ca="1">BC206</f>
        <v>0</v>
      </c>
      <c r="F261">
        <f ca="1">BC224</f>
        <v>0</v>
      </c>
      <c r="G261">
        <f ca="1">BC242</f>
        <v>0</v>
      </c>
      <c r="H261">
        <f ca="1">B261+E261</f>
        <v>0</v>
      </c>
      <c r="I261">
        <f ca="1">C261+F261</f>
        <v>0</v>
      </c>
      <c r="J261">
        <f ca="1">D261+G261</f>
        <v>0</v>
      </c>
    </row>
    <row r="262" spans="1:55" x14ac:dyDescent="0.35">
      <c r="A262" t="str" cm="1">
        <f t="array" ref="A262">INDEX('Data Validation (Hide)'!$B$2:$B$16,ROW(A2),1)</f>
        <v>Caseload 2</v>
      </c>
      <c r="B262">
        <f t="shared" ref="B262:B275" ca="1" si="61">BC77</f>
        <v>0</v>
      </c>
      <c r="C262">
        <f t="shared" ref="C262:C275" ca="1" si="62">BC95</f>
        <v>0</v>
      </c>
      <c r="D262">
        <f t="shared" ref="D262:D275" ca="1" si="63">BC113</f>
        <v>0</v>
      </c>
      <c r="E262">
        <f t="shared" ref="E262:E275" ca="1" si="64">BC207</f>
        <v>0</v>
      </c>
      <c r="F262">
        <f t="shared" ref="F262:F275" ca="1" si="65">BC225</f>
        <v>0</v>
      </c>
      <c r="G262">
        <f t="shared" ref="G262:G275" ca="1" si="66">BC243</f>
        <v>0</v>
      </c>
      <c r="H262">
        <f t="shared" ref="H262:H275" ca="1" si="67">B262+E262</f>
        <v>0</v>
      </c>
      <c r="I262">
        <f t="shared" ref="I262:I275" ca="1" si="68">C262+F262</f>
        <v>0</v>
      </c>
      <c r="J262">
        <f t="shared" ref="J262:J275" ca="1" si="69">D262+G262</f>
        <v>0</v>
      </c>
    </row>
    <row r="263" spans="1:55" x14ac:dyDescent="0.35">
      <c r="A263" t="str" cm="1">
        <f t="array" ref="A263">INDEX('Data Validation (Hide)'!$B$2:$B$16,ROW(A3),1)</f>
        <v>Caseload 3</v>
      </c>
      <c r="B263">
        <f t="shared" ca="1" si="61"/>
        <v>0</v>
      </c>
      <c r="C263">
        <f t="shared" ca="1" si="62"/>
        <v>0</v>
      </c>
      <c r="D263">
        <f t="shared" ca="1" si="63"/>
        <v>0</v>
      </c>
      <c r="E263">
        <f t="shared" ca="1" si="64"/>
        <v>0</v>
      </c>
      <c r="F263">
        <f t="shared" ca="1" si="65"/>
        <v>0</v>
      </c>
      <c r="G263">
        <f t="shared" ca="1" si="66"/>
        <v>0</v>
      </c>
      <c r="H263">
        <f t="shared" ca="1" si="67"/>
        <v>0</v>
      </c>
      <c r="I263">
        <f t="shared" ca="1" si="68"/>
        <v>0</v>
      </c>
      <c r="J263">
        <f t="shared" ca="1" si="69"/>
        <v>0</v>
      </c>
    </row>
    <row r="264" spans="1:55" x14ac:dyDescent="0.35">
      <c r="A264" t="str" cm="1">
        <f t="array" ref="A264">INDEX('Data Validation (Hide)'!$B$2:$B$16,ROW(A4),1)</f>
        <v>Caseload 4</v>
      </c>
      <c r="B264">
        <f t="shared" ca="1" si="61"/>
        <v>0</v>
      </c>
      <c r="C264">
        <f t="shared" ca="1" si="62"/>
        <v>0</v>
      </c>
      <c r="D264">
        <f t="shared" ca="1" si="63"/>
        <v>0</v>
      </c>
      <c r="E264">
        <f t="shared" ca="1" si="64"/>
        <v>0</v>
      </c>
      <c r="F264">
        <f t="shared" ca="1" si="65"/>
        <v>0</v>
      </c>
      <c r="G264">
        <f t="shared" ca="1" si="66"/>
        <v>0</v>
      </c>
      <c r="H264">
        <f t="shared" ca="1" si="67"/>
        <v>0</v>
      </c>
      <c r="I264">
        <f t="shared" ca="1" si="68"/>
        <v>0</v>
      </c>
      <c r="J264">
        <f t="shared" ca="1" si="69"/>
        <v>0</v>
      </c>
    </row>
    <row r="265" spans="1:55" x14ac:dyDescent="0.35">
      <c r="A265" t="str" cm="1">
        <f t="array" ref="A265">INDEX('Data Validation (Hide)'!$B$2:$B$16,ROW(A5),1)</f>
        <v>Caseload 5</v>
      </c>
      <c r="B265">
        <f t="shared" ca="1" si="61"/>
        <v>0</v>
      </c>
      <c r="C265">
        <f t="shared" ca="1" si="62"/>
        <v>0</v>
      </c>
      <c r="D265">
        <f t="shared" ca="1" si="63"/>
        <v>0</v>
      </c>
      <c r="E265">
        <f t="shared" ca="1" si="64"/>
        <v>0</v>
      </c>
      <c r="F265">
        <f t="shared" ca="1" si="65"/>
        <v>0</v>
      </c>
      <c r="G265">
        <f t="shared" ca="1" si="66"/>
        <v>0</v>
      </c>
      <c r="H265">
        <f t="shared" ca="1" si="67"/>
        <v>0</v>
      </c>
      <c r="I265">
        <f t="shared" ca="1" si="68"/>
        <v>0</v>
      </c>
      <c r="J265">
        <f t="shared" ca="1" si="69"/>
        <v>0</v>
      </c>
    </row>
    <row r="266" spans="1:55" x14ac:dyDescent="0.35">
      <c r="A266" t="str" cm="1">
        <f t="array" ref="A266">INDEX('Data Validation (Hide)'!$B$2:$B$16,ROW(A6),1)</f>
        <v>Caseload 6</v>
      </c>
      <c r="B266">
        <f t="shared" ca="1" si="61"/>
        <v>0</v>
      </c>
      <c r="C266">
        <f t="shared" ca="1" si="62"/>
        <v>0</v>
      </c>
      <c r="D266">
        <f t="shared" ca="1" si="63"/>
        <v>0</v>
      </c>
      <c r="E266">
        <f t="shared" ca="1" si="64"/>
        <v>0</v>
      </c>
      <c r="F266">
        <f t="shared" ca="1" si="65"/>
        <v>0</v>
      </c>
      <c r="G266">
        <f t="shared" ca="1" si="66"/>
        <v>0</v>
      </c>
      <c r="H266">
        <f t="shared" ca="1" si="67"/>
        <v>0</v>
      </c>
      <c r="I266">
        <f t="shared" ca="1" si="68"/>
        <v>0</v>
      </c>
      <c r="J266">
        <f t="shared" ca="1" si="69"/>
        <v>0</v>
      </c>
    </row>
    <row r="267" spans="1:55" x14ac:dyDescent="0.35">
      <c r="A267" t="str" cm="1">
        <f t="array" ref="A267">INDEX('Data Validation (Hide)'!$B$2:$B$16,ROW(A7),1)</f>
        <v>Caseload 7</v>
      </c>
      <c r="B267">
        <f t="shared" ca="1" si="61"/>
        <v>0</v>
      </c>
      <c r="C267">
        <f t="shared" ca="1" si="62"/>
        <v>0</v>
      </c>
      <c r="D267">
        <f t="shared" ca="1" si="63"/>
        <v>0</v>
      </c>
      <c r="E267">
        <f t="shared" ca="1" si="64"/>
        <v>0</v>
      </c>
      <c r="F267">
        <f t="shared" ca="1" si="65"/>
        <v>0</v>
      </c>
      <c r="G267">
        <f t="shared" ca="1" si="66"/>
        <v>0</v>
      </c>
      <c r="H267">
        <f t="shared" ca="1" si="67"/>
        <v>0</v>
      </c>
      <c r="I267">
        <f t="shared" ca="1" si="68"/>
        <v>0</v>
      </c>
      <c r="J267">
        <f t="shared" ca="1" si="69"/>
        <v>0</v>
      </c>
    </row>
    <row r="268" spans="1:55" x14ac:dyDescent="0.35">
      <c r="A268" t="str" cm="1">
        <f t="array" ref="A268">INDEX('Data Validation (Hide)'!$B$2:$B$16,ROW(A8),1)</f>
        <v>Caseload 8</v>
      </c>
      <c r="B268">
        <f t="shared" ca="1" si="61"/>
        <v>0</v>
      </c>
      <c r="C268">
        <f t="shared" ca="1" si="62"/>
        <v>0</v>
      </c>
      <c r="D268">
        <f t="shared" ca="1" si="63"/>
        <v>0</v>
      </c>
      <c r="E268">
        <f t="shared" ca="1" si="64"/>
        <v>0</v>
      </c>
      <c r="F268">
        <f t="shared" ca="1" si="65"/>
        <v>0</v>
      </c>
      <c r="G268">
        <f t="shared" ca="1" si="66"/>
        <v>0</v>
      </c>
      <c r="H268">
        <f t="shared" ca="1" si="67"/>
        <v>0</v>
      </c>
      <c r="I268">
        <f t="shared" ca="1" si="68"/>
        <v>0</v>
      </c>
      <c r="J268">
        <f t="shared" ca="1" si="69"/>
        <v>0</v>
      </c>
    </row>
    <row r="269" spans="1:55" x14ac:dyDescent="0.35">
      <c r="A269" t="str" cm="1">
        <f t="array" ref="A269">INDEX('Data Validation (Hide)'!$B$2:$B$16,ROW(A9),1)</f>
        <v>Caseload 9</v>
      </c>
      <c r="B269">
        <f t="shared" ca="1" si="61"/>
        <v>0</v>
      </c>
      <c r="C269">
        <f t="shared" ca="1" si="62"/>
        <v>0</v>
      </c>
      <c r="D269">
        <f t="shared" ca="1" si="63"/>
        <v>0</v>
      </c>
      <c r="E269">
        <f t="shared" ca="1" si="64"/>
        <v>0</v>
      </c>
      <c r="F269">
        <f t="shared" ca="1" si="65"/>
        <v>0</v>
      </c>
      <c r="G269">
        <f t="shared" ca="1" si="66"/>
        <v>0</v>
      </c>
      <c r="H269">
        <f t="shared" ca="1" si="67"/>
        <v>0</v>
      </c>
      <c r="I269">
        <f t="shared" ca="1" si="68"/>
        <v>0</v>
      </c>
      <c r="J269">
        <f t="shared" ca="1" si="69"/>
        <v>0</v>
      </c>
    </row>
    <row r="270" spans="1:55" x14ac:dyDescent="0.35">
      <c r="A270" t="str" cm="1">
        <f t="array" ref="A270">INDEX('Data Validation (Hide)'!$B$2:$B$16,ROW(A10),1)</f>
        <v>Caseload 10</v>
      </c>
      <c r="B270">
        <f t="shared" ca="1" si="61"/>
        <v>0</v>
      </c>
      <c r="C270">
        <f t="shared" ca="1" si="62"/>
        <v>0</v>
      </c>
      <c r="D270">
        <f t="shared" ca="1" si="63"/>
        <v>0</v>
      </c>
      <c r="E270">
        <f t="shared" ca="1" si="64"/>
        <v>0</v>
      </c>
      <c r="F270">
        <f t="shared" ca="1" si="65"/>
        <v>0</v>
      </c>
      <c r="G270">
        <f t="shared" ca="1" si="66"/>
        <v>0</v>
      </c>
      <c r="H270">
        <f t="shared" ca="1" si="67"/>
        <v>0</v>
      </c>
      <c r="I270">
        <f t="shared" ca="1" si="68"/>
        <v>0</v>
      </c>
      <c r="J270">
        <f t="shared" ca="1" si="69"/>
        <v>0</v>
      </c>
    </row>
    <row r="271" spans="1:55" x14ac:dyDescent="0.35">
      <c r="A271" t="str" cm="1">
        <f t="array" ref="A271">INDEX('Data Validation (Hide)'!$B$2:$B$16,ROW(A11),1)</f>
        <v>Caseload 11</v>
      </c>
      <c r="B271">
        <f t="shared" ca="1" si="61"/>
        <v>0</v>
      </c>
      <c r="C271">
        <f t="shared" ca="1" si="62"/>
        <v>0</v>
      </c>
      <c r="D271">
        <f t="shared" ca="1" si="63"/>
        <v>0</v>
      </c>
      <c r="E271">
        <f t="shared" ca="1" si="64"/>
        <v>0</v>
      </c>
      <c r="F271">
        <f t="shared" ca="1" si="65"/>
        <v>0</v>
      </c>
      <c r="G271">
        <f t="shared" ca="1" si="66"/>
        <v>0</v>
      </c>
      <c r="H271">
        <f t="shared" ca="1" si="67"/>
        <v>0</v>
      </c>
      <c r="I271">
        <f t="shared" ca="1" si="68"/>
        <v>0</v>
      </c>
      <c r="J271">
        <f t="shared" ca="1" si="69"/>
        <v>0</v>
      </c>
    </row>
    <row r="272" spans="1:55" x14ac:dyDescent="0.35">
      <c r="A272" t="str" cm="1">
        <f t="array" ref="A272">INDEX('Data Validation (Hide)'!$B$2:$B$16,ROW(A12),1)</f>
        <v>Caseload 12</v>
      </c>
      <c r="B272">
        <f t="shared" ca="1" si="61"/>
        <v>0</v>
      </c>
      <c r="C272">
        <f t="shared" ca="1" si="62"/>
        <v>0</v>
      </c>
      <c r="D272">
        <f t="shared" ca="1" si="63"/>
        <v>0</v>
      </c>
      <c r="E272">
        <f t="shared" ca="1" si="64"/>
        <v>0</v>
      </c>
      <c r="F272">
        <f t="shared" ca="1" si="65"/>
        <v>0</v>
      </c>
      <c r="G272">
        <f t="shared" ca="1" si="66"/>
        <v>0</v>
      </c>
      <c r="H272">
        <f t="shared" ca="1" si="67"/>
        <v>0</v>
      </c>
      <c r="I272">
        <f t="shared" ca="1" si="68"/>
        <v>0</v>
      </c>
      <c r="J272">
        <f t="shared" ca="1" si="69"/>
        <v>0</v>
      </c>
    </row>
    <row r="273" spans="1:10" x14ac:dyDescent="0.35">
      <c r="A273" t="str" cm="1">
        <f t="array" ref="A273">INDEX('Data Validation (Hide)'!$B$2:$B$16,ROW(A13),1)</f>
        <v>Caseload 13</v>
      </c>
      <c r="B273">
        <f t="shared" ca="1" si="61"/>
        <v>0</v>
      </c>
      <c r="C273">
        <f t="shared" ca="1" si="62"/>
        <v>0</v>
      </c>
      <c r="D273">
        <f t="shared" ca="1" si="63"/>
        <v>0</v>
      </c>
      <c r="E273">
        <f t="shared" ca="1" si="64"/>
        <v>0</v>
      </c>
      <c r="F273">
        <f t="shared" ca="1" si="65"/>
        <v>0</v>
      </c>
      <c r="G273">
        <f t="shared" ca="1" si="66"/>
        <v>0</v>
      </c>
      <c r="H273">
        <f t="shared" ca="1" si="67"/>
        <v>0</v>
      </c>
      <c r="I273">
        <f t="shared" ca="1" si="68"/>
        <v>0</v>
      </c>
      <c r="J273">
        <f t="shared" ca="1" si="69"/>
        <v>0</v>
      </c>
    </row>
    <row r="274" spans="1:10" x14ac:dyDescent="0.35">
      <c r="A274" t="str" cm="1">
        <f t="array" ref="A274">INDEX('Data Validation (Hide)'!$B$2:$B$16,ROW(A14),1)</f>
        <v>Caseload 14</v>
      </c>
      <c r="B274">
        <f t="shared" ca="1" si="61"/>
        <v>0</v>
      </c>
      <c r="C274">
        <f t="shared" ca="1" si="62"/>
        <v>0</v>
      </c>
      <c r="D274">
        <f t="shared" ca="1" si="63"/>
        <v>0</v>
      </c>
      <c r="E274">
        <f t="shared" ca="1" si="64"/>
        <v>0</v>
      </c>
      <c r="F274">
        <f t="shared" ca="1" si="65"/>
        <v>0</v>
      </c>
      <c r="G274">
        <f t="shared" ca="1" si="66"/>
        <v>0</v>
      </c>
      <c r="H274">
        <f t="shared" ca="1" si="67"/>
        <v>0</v>
      </c>
      <c r="I274">
        <f t="shared" ca="1" si="68"/>
        <v>0</v>
      </c>
      <c r="J274">
        <f t="shared" ca="1" si="69"/>
        <v>0</v>
      </c>
    </row>
    <row r="275" spans="1:10" ht="15" thickBot="1" x14ac:dyDescent="0.4">
      <c r="A275" t="str" cm="1">
        <f t="array" ref="A275">INDEX('Data Validation (Hide)'!$B$2:$B$16,ROW(A15),1)</f>
        <v>Caseload 15</v>
      </c>
      <c r="B275">
        <f t="shared" ca="1" si="61"/>
        <v>0</v>
      </c>
      <c r="C275">
        <f t="shared" ca="1" si="62"/>
        <v>0</v>
      </c>
      <c r="D275">
        <f t="shared" ca="1" si="63"/>
        <v>0</v>
      </c>
      <c r="E275">
        <f t="shared" ca="1" si="64"/>
        <v>0</v>
      </c>
      <c r="F275">
        <f t="shared" ca="1" si="65"/>
        <v>0</v>
      </c>
      <c r="G275">
        <f t="shared" ca="1" si="66"/>
        <v>0</v>
      </c>
      <c r="H275">
        <f t="shared" ca="1" si="67"/>
        <v>0</v>
      </c>
      <c r="I275">
        <f t="shared" ca="1" si="68"/>
        <v>0</v>
      </c>
      <c r="J275">
        <f t="shared" ca="1" si="69"/>
        <v>0</v>
      </c>
    </row>
    <row r="276" spans="1:10" x14ac:dyDescent="0.35">
      <c r="A276" s="3" t="str">
        <f>"All "&amp;Setup!$B$15</f>
        <v>All Clusters</v>
      </c>
      <c r="B276">
        <f t="shared" ref="B276:G276" ca="1" si="70">SUM(B261:B275)</f>
        <v>0</v>
      </c>
      <c r="C276">
        <f t="shared" ca="1" si="70"/>
        <v>0</v>
      </c>
      <c r="D276">
        <f ca="1">SUM(D261:D275)</f>
        <v>0</v>
      </c>
      <c r="E276">
        <f t="shared" ca="1" si="70"/>
        <v>0</v>
      </c>
      <c r="F276">
        <f t="shared" ca="1" si="70"/>
        <v>0</v>
      </c>
      <c r="G276">
        <f t="shared" ca="1" si="70"/>
        <v>0</v>
      </c>
      <c r="H276">
        <f ca="1">SUM(H261:H275)</f>
        <v>0</v>
      </c>
      <c r="I276">
        <f ca="1">SUM(I261:I275)</f>
        <v>0</v>
      </c>
      <c r="J276">
        <f ca="1">SUM(J261:J275)</f>
        <v>0</v>
      </c>
    </row>
    <row r="277" spans="1:10" x14ac:dyDescent="0.35">
      <c r="A277" t="s">
        <v>124</v>
      </c>
      <c r="B277" t="s">
        <v>122</v>
      </c>
      <c r="C277" t="s">
        <v>123</v>
      </c>
    </row>
    <row r="278" spans="1:10" x14ac:dyDescent="0.35">
      <c r="A278" t="str" cm="1">
        <f t="array" ref="A278">INDEX('Data Validation (Hide)'!$B$2:$B$16,ROW(A1),1)</f>
        <v>Caseload 1</v>
      </c>
      <c r="B278" cm="1">
        <f t="array" aca="1" ref="B278" ca="1">INDEX($B$261:$J$275,MATCH($A278,$A$261:$A$275,0),MATCH(1,(B$277=$B$259:$G$259)*(Summary!$B$5='Capacity Backing (Hide)'!$B$260:$G$260),0))</f>
        <v>0</v>
      </c>
      <c r="C278" cm="1">
        <f t="array" aca="1" ref="C278" ca="1">INDEX($B$261:$J$275,MATCH($A278,$A$261:$A$275,0),MATCH(1,(C$277=$B$259:$G$259)*(Summary!$B$5='Capacity Backing (Hide)'!$B$260:$G$260),0))</f>
        <v>0</v>
      </c>
    </row>
    <row r="279" spans="1:10" x14ac:dyDescent="0.35">
      <c r="A279" t="str" cm="1">
        <f t="array" ref="A279">INDEX('Data Validation (Hide)'!$B$2:$B$16,ROW(A2),1)</f>
        <v>Caseload 2</v>
      </c>
      <c r="B279" cm="1">
        <f t="array" aca="1" ref="B279" ca="1">INDEX($B$261:$J$275,MATCH($A279,$A$261:$A$275,0),MATCH(1,(B$277=$B$259:$G$259)*(Summary!$B$5='Capacity Backing (Hide)'!$B$260:$G$260),0))</f>
        <v>0</v>
      </c>
      <c r="C279" cm="1">
        <f t="array" aca="1" ref="C279" ca="1">INDEX($B$261:$J$275,MATCH($A279,$A$261:$A$275,0),MATCH(1,(C$277=$B$259:$G$259)*(Summary!$B$5='Capacity Backing (Hide)'!$B$260:$G$260),0))</f>
        <v>0</v>
      </c>
    </row>
    <row r="280" spans="1:10" x14ac:dyDescent="0.35">
      <c r="A280" t="str" cm="1">
        <f t="array" ref="A280">INDEX('Data Validation (Hide)'!$B$2:$B$16,ROW(A3),1)</f>
        <v>Caseload 3</v>
      </c>
      <c r="B280" cm="1">
        <f t="array" aca="1" ref="B280" ca="1">INDEX($B$261:$J$275,MATCH($A280,$A$261:$A$275,0),MATCH(1,(B$277=$B$259:$G$259)*(Summary!$B$5='Capacity Backing (Hide)'!$B$260:$G$260),0))</f>
        <v>0</v>
      </c>
      <c r="C280" cm="1">
        <f t="array" aca="1" ref="C280" ca="1">INDEX($B$261:$J$275,MATCH($A280,$A$261:$A$275,0),MATCH(1,(C$277=$B$259:$G$259)*(Summary!$B$5='Capacity Backing (Hide)'!$B$260:$G$260),0))</f>
        <v>0</v>
      </c>
    </row>
    <row r="281" spans="1:10" x14ac:dyDescent="0.35">
      <c r="A281" t="str" cm="1">
        <f t="array" ref="A281">INDEX('Data Validation (Hide)'!$B$2:$B$16,ROW(A4),1)</f>
        <v>Caseload 4</v>
      </c>
      <c r="B281" cm="1">
        <f t="array" aca="1" ref="B281" ca="1">INDEX($B$261:$J$275,MATCH($A281,$A$261:$A$275,0),MATCH(1,(B$277=$B$259:$G$259)*(Summary!$B$5='Capacity Backing (Hide)'!$B$260:$G$260),0))</f>
        <v>0</v>
      </c>
      <c r="C281" cm="1">
        <f t="array" aca="1" ref="C281" ca="1">INDEX($B$261:$J$275,MATCH($A281,$A$261:$A$275,0),MATCH(1,(C$277=$B$259:$G$259)*(Summary!$B$5='Capacity Backing (Hide)'!$B$260:$G$260),0))</f>
        <v>0</v>
      </c>
    </row>
    <row r="282" spans="1:10" x14ac:dyDescent="0.35">
      <c r="A282" t="str" cm="1">
        <f t="array" ref="A282">INDEX('Data Validation (Hide)'!$B$2:$B$16,ROW(A5),1)</f>
        <v>Caseload 5</v>
      </c>
      <c r="B282" cm="1">
        <f t="array" aca="1" ref="B282" ca="1">INDEX($B$261:$J$275,MATCH($A282,$A$261:$A$275,0),MATCH(1,(B$277=$B$259:$G$259)*(Summary!$B$5='Capacity Backing (Hide)'!$B$260:$G$260),0))</f>
        <v>0</v>
      </c>
      <c r="C282" cm="1">
        <f t="array" aca="1" ref="C282" ca="1">INDEX($B$261:$J$275,MATCH($A282,$A$261:$A$275,0),MATCH(1,(C$277=$B$259:$G$259)*(Summary!$B$5='Capacity Backing (Hide)'!$B$260:$G$260),0))</f>
        <v>0</v>
      </c>
    </row>
    <row r="283" spans="1:10" x14ac:dyDescent="0.35">
      <c r="A283" t="str" cm="1">
        <f t="array" ref="A283">INDEX('Data Validation (Hide)'!$B$2:$B$16,ROW(A6),1)</f>
        <v>Caseload 6</v>
      </c>
      <c r="B283" cm="1">
        <f t="array" aca="1" ref="B283" ca="1">INDEX($B$261:$J$275,MATCH($A283,$A$261:$A$275,0),MATCH(1,(B$277=$B$259:$G$259)*(Summary!$B$5='Capacity Backing (Hide)'!$B$260:$G$260),0))</f>
        <v>0</v>
      </c>
      <c r="C283" cm="1">
        <f t="array" aca="1" ref="C283" ca="1">INDEX($B$261:$J$275,MATCH($A283,$A$261:$A$275,0),MATCH(1,(C$277=$B$259:$G$259)*(Summary!$B$5='Capacity Backing (Hide)'!$B$260:$G$260),0))</f>
        <v>0</v>
      </c>
    </row>
    <row r="284" spans="1:10" x14ac:dyDescent="0.35">
      <c r="A284" t="str" cm="1">
        <f t="array" ref="A284">INDEX('Data Validation (Hide)'!$B$2:$B$16,ROW(A7),1)</f>
        <v>Caseload 7</v>
      </c>
      <c r="B284" cm="1">
        <f t="array" aca="1" ref="B284" ca="1">INDEX($B$261:$J$275,MATCH($A284,$A$261:$A$275,0),MATCH(1,(B$277=$B$259:$G$259)*(Summary!$B$5='Capacity Backing (Hide)'!$B$260:$G$260),0))</f>
        <v>0</v>
      </c>
      <c r="C284" cm="1">
        <f t="array" aca="1" ref="C284" ca="1">INDEX($B$261:$J$275,MATCH($A284,$A$261:$A$275,0),MATCH(1,(C$277=$B$259:$G$259)*(Summary!$B$5='Capacity Backing (Hide)'!$B$260:$G$260),0))</f>
        <v>0</v>
      </c>
    </row>
    <row r="285" spans="1:10" x14ac:dyDescent="0.35">
      <c r="A285" t="str" cm="1">
        <f t="array" ref="A285">INDEX('Data Validation (Hide)'!$B$2:$B$16,ROW(A8),1)</f>
        <v>Caseload 8</v>
      </c>
      <c r="B285" cm="1">
        <f t="array" aca="1" ref="B285" ca="1">INDEX($B$261:$J$275,MATCH($A285,$A$261:$A$275,0),MATCH(1,(B$277=$B$259:$G$259)*(Summary!$B$5='Capacity Backing (Hide)'!$B$260:$G$260),0))</f>
        <v>0</v>
      </c>
      <c r="C285" cm="1">
        <f t="array" aca="1" ref="C285" ca="1">INDEX($B$261:$J$275,MATCH($A285,$A$261:$A$275,0),MATCH(1,(C$277=$B$259:$G$259)*(Summary!$B$5='Capacity Backing (Hide)'!$B$260:$G$260),0))</f>
        <v>0</v>
      </c>
    </row>
    <row r="286" spans="1:10" x14ac:dyDescent="0.35">
      <c r="A286" t="str" cm="1">
        <f t="array" ref="A286">INDEX('Data Validation (Hide)'!$B$2:$B$16,ROW(A9),1)</f>
        <v>Caseload 9</v>
      </c>
      <c r="B286" cm="1">
        <f t="array" aca="1" ref="B286" ca="1">INDEX($B$261:$J$275,MATCH($A286,$A$261:$A$275,0),MATCH(1,(B$277=$B$259:$G$259)*(Summary!$B$5='Capacity Backing (Hide)'!$B$260:$G$260),0))</f>
        <v>0</v>
      </c>
      <c r="C286" cm="1">
        <f t="array" aca="1" ref="C286" ca="1">INDEX($B$261:$J$275,MATCH($A286,$A$261:$A$275,0),MATCH(1,(C$277=$B$259:$G$259)*(Summary!$B$5='Capacity Backing (Hide)'!$B$260:$G$260),0))</f>
        <v>0</v>
      </c>
    </row>
    <row r="287" spans="1:10" x14ac:dyDescent="0.35">
      <c r="A287" t="str" cm="1">
        <f t="array" ref="A287">INDEX('Data Validation (Hide)'!$B$2:$B$16,ROW(A10),1)</f>
        <v>Caseload 10</v>
      </c>
      <c r="B287" cm="1">
        <f t="array" aca="1" ref="B287" ca="1">INDEX($B$261:$J$275,MATCH($A287,$A$261:$A$275,0),MATCH(1,(B$277=$B$259:$G$259)*(Summary!$B$5='Capacity Backing (Hide)'!$B$260:$G$260),0))</f>
        <v>0</v>
      </c>
      <c r="C287" cm="1">
        <f t="array" aca="1" ref="C287" ca="1">INDEX($B$261:$J$275,MATCH($A287,$A$261:$A$275,0),MATCH(1,(C$277=$B$259:$G$259)*(Summary!$B$5='Capacity Backing (Hide)'!$B$260:$G$260),0))</f>
        <v>0</v>
      </c>
    </row>
    <row r="288" spans="1:10" x14ac:dyDescent="0.35">
      <c r="A288" t="str" cm="1">
        <f t="array" ref="A288">INDEX('Data Validation (Hide)'!$B$2:$B$16,ROW(A11),1)</f>
        <v>Caseload 11</v>
      </c>
      <c r="B288" cm="1">
        <f t="array" aca="1" ref="B288" ca="1">INDEX($B$261:$J$275,MATCH($A288,$A$261:$A$275,0),MATCH(1,(B$277=$B$259:$G$259)*(Summary!$B$5='Capacity Backing (Hide)'!$B$260:$G$260),0))</f>
        <v>0</v>
      </c>
      <c r="C288" cm="1">
        <f t="array" aca="1" ref="C288" ca="1">INDEX($B$261:$J$275,MATCH($A288,$A$261:$A$275,0),MATCH(1,(C$277=$B$259:$G$259)*(Summary!$B$5='Capacity Backing (Hide)'!$B$260:$G$260),0))</f>
        <v>0</v>
      </c>
    </row>
    <row r="289" spans="1:3" x14ac:dyDescent="0.35">
      <c r="A289" t="str" cm="1">
        <f t="array" ref="A289">INDEX('Data Validation (Hide)'!$B$2:$B$16,ROW(A12),1)</f>
        <v>Caseload 12</v>
      </c>
      <c r="B289" cm="1">
        <f t="array" aca="1" ref="B289" ca="1">INDEX($B$261:$J$275,MATCH($A289,$A$261:$A$275,0),MATCH(1,(B$277=$B$259:$G$259)*(Summary!$B$5='Capacity Backing (Hide)'!$B$260:$G$260),0))</f>
        <v>0</v>
      </c>
      <c r="C289" cm="1">
        <f t="array" aca="1" ref="C289" ca="1">INDEX($B$261:$J$275,MATCH($A289,$A$261:$A$275,0),MATCH(1,(C$277=$B$259:$G$259)*(Summary!$B$5='Capacity Backing (Hide)'!$B$260:$G$260),0))</f>
        <v>0</v>
      </c>
    </row>
    <row r="290" spans="1:3" x14ac:dyDescent="0.35">
      <c r="A290" t="str" cm="1">
        <f t="array" ref="A290">INDEX('Data Validation (Hide)'!$B$2:$B$16,ROW(A13),1)</f>
        <v>Caseload 13</v>
      </c>
      <c r="B290" cm="1">
        <f t="array" aca="1" ref="B290" ca="1">INDEX($B$261:$J$275,MATCH($A290,$A$261:$A$275,0),MATCH(1,(B$277=$B$259:$G$259)*(Summary!$B$5='Capacity Backing (Hide)'!$B$260:$G$260),0))</f>
        <v>0</v>
      </c>
      <c r="C290" cm="1">
        <f t="array" aca="1" ref="C290" ca="1">INDEX($B$261:$J$275,MATCH($A290,$A$261:$A$275,0),MATCH(1,(C$277=$B$259:$G$259)*(Summary!$B$5='Capacity Backing (Hide)'!$B$260:$G$260),0))</f>
        <v>0</v>
      </c>
    </row>
    <row r="291" spans="1:3" x14ac:dyDescent="0.35">
      <c r="A291" t="str" cm="1">
        <f t="array" ref="A291">INDEX('Data Validation (Hide)'!$B$2:$B$16,ROW(A14),1)</f>
        <v>Caseload 14</v>
      </c>
      <c r="B291" cm="1">
        <f t="array" aca="1" ref="B291" ca="1">INDEX($B$261:$J$275,MATCH($A291,$A$261:$A$275,0),MATCH(1,(B$277=$B$259:$G$259)*(Summary!$B$5='Capacity Backing (Hide)'!$B$260:$G$260),0))</f>
        <v>0</v>
      </c>
      <c r="C291" cm="1">
        <f t="array" aca="1" ref="C291" ca="1">INDEX($B$261:$J$275,MATCH($A291,$A$261:$A$275,0),MATCH(1,(C$277=$B$259:$G$259)*(Summary!$B$5='Capacity Backing (Hide)'!$B$260:$G$260),0))</f>
        <v>0</v>
      </c>
    </row>
    <row r="292" spans="1:3" x14ac:dyDescent="0.35">
      <c r="A292" t="str" cm="1">
        <f t="array" ref="A292">INDEX('Data Validation (Hide)'!$B$2:$B$16,ROW(A15),1)</f>
        <v>Caseload 15</v>
      </c>
      <c r="B292" cm="1">
        <f t="array" aca="1" ref="B292" ca="1">INDEX($B$261:$J$275,MATCH($A292,$A$261:$A$275,0),MATCH(1,(B$277=$B$259:$G$259)*(Summary!$B$5='Capacity Backing (Hide)'!$B$260:$G$260),0))</f>
        <v>0</v>
      </c>
      <c r="C292" cm="1">
        <f t="array" aca="1" ref="C292" ca="1">INDEX($B$261:$J$275,MATCH($A292,$A$261:$A$275,0),MATCH(1,(C$277=$B$259:$G$259)*(Summary!$B$5='Capacity Backing (Hide)'!$B$260:$G$260),0))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02B7C-35F9-4AED-986C-912D092DC7A4}">
  <sheetPr codeName="Sheet21"/>
  <dimension ref="A1:BD492"/>
  <sheetViews>
    <sheetView topLeftCell="A304" workbookViewId="0">
      <selection activeCell="D429" sqref="D429"/>
    </sheetView>
  </sheetViews>
  <sheetFormatPr defaultRowHeight="14.5" x14ac:dyDescent="0.35"/>
  <cols>
    <col min="1" max="1" width="23.7265625" bestFit="1" customWidth="1"/>
    <col min="2" max="53" width="10.453125" bestFit="1" customWidth="1"/>
  </cols>
  <sheetData>
    <row r="1" spans="1:13" ht="18.5" x14ac:dyDescent="0.45">
      <c r="A1" s="87" t="s">
        <v>114</v>
      </c>
      <c r="B1" cm="1">
        <f t="array" ref="B1">INDEX(Capacity!$B$10:$B$109,COLUMN(A1),1)</f>
        <v>0</v>
      </c>
      <c r="C1" cm="1">
        <f t="array" ref="C1">INDEX(Capacity!$B$10:$B$109,COLUMN(B1),1)</f>
        <v>0</v>
      </c>
      <c r="D1" cm="1">
        <f t="array" ref="D1">INDEX(Capacity!$B$10:$B$109,COLUMN(C1),1)</f>
        <v>0</v>
      </c>
      <c r="E1" cm="1">
        <f t="array" ref="E1">INDEX(Capacity!$B$10:$B$109,COLUMN(D1),1)</f>
        <v>0</v>
      </c>
      <c r="F1" cm="1">
        <f t="array" ref="F1">INDEX(Capacity!$B$10:$B$109,COLUMN(E1),1)</f>
        <v>0</v>
      </c>
      <c r="G1" cm="1">
        <f t="array" ref="G1">INDEX(Capacity!$B$10:$B$109,COLUMN(F1),1)</f>
        <v>0</v>
      </c>
      <c r="H1" cm="1">
        <f t="array" ref="H1">INDEX(Capacity!$B$10:$B$109,COLUMN(G1),1)</f>
        <v>0</v>
      </c>
      <c r="I1" cm="1">
        <f t="array" ref="I1">INDEX(Capacity!$B$10:$B$109,COLUMN(H1),1)</f>
        <v>0</v>
      </c>
      <c r="J1" cm="1">
        <f t="array" ref="J1">INDEX(Capacity!$B$10:$B$109,COLUMN(I1),1)</f>
        <v>0</v>
      </c>
      <c r="K1" cm="1">
        <f t="array" ref="K1">INDEX(Capacity!$B$10:$B$109,COLUMN(J1),1)</f>
        <v>0</v>
      </c>
      <c r="L1" cm="1">
        <f t="array" ref="L1">INDEX(Capacity!$B$10:$B$109,COLUMN(K1),1)</f>
        <v>0</v>
      </c>
      <c r="M1" cm="1">
        <f t="array" ref="M1">INDEX(Capacity!$B$10:$B$109,COLUMN(L1),1)</f>
        <v>0</v>
      </c>
    </row>
    <row r="2" spans="1:13" x14ac:dyDescent="0.35">
      <c r="A2" t="s">
        <v>160</v>
      </c>
      <c r="B2" cm="1">
        <f t="array" ref="B2">INDEX(Capacity!$S$10:$S$109,COLUMN(A1),1)</f>
        <v>0</v>
      </c>
      <c r="C2" cm="1">
        <f t="array" ref="C2">INDEX(Capacity!$S$10:$S$109,COLUMN(B1),1)</f>
        <v>0</v>
      </c>
      <c r="D2" cm="1">
        <f t="array" ref="D2">INDEX(Capacity!$S$10:$S$109,COLUMN(C1),1)</f>
        <v>0</v>
      </c>
      <c r="E2" cm="1">
        <f t="array" ref="E2">INDEX(Capacity!$S$10:$S$109,COLUMN(D1),1)</f>
        <v>0</v>
      </c>
      <c r="F2" cm="1">
        <f t="array" ref="F2">INDEX(Capacity!$S$10:$S$109,COLUMN(E1),1)</f>
        <v>0</v>
      </c>
      <c r="G2" cm="1">
        <f t="array" ref="G2">INDEX(Capacity!$S$10:$S$109,COLUMN(F1),1)</f>
        <v>0</v>
      </c>
      <c r="H2" cm="1">
        <f t="array" ref="H2">INDEX(Capacity!$S$10:$S$109,COLUMN(G1),1)</f>
        <v>0</v>
      </c>
      <c r="I2" cm="1">
        <f t="array" ref="I2">INDEX(Capacity!$S$10:$S$109,COLUMN(H1),1)</f>
        <v>0</v>
      </c>
      <c r="J2" cm="1">
        <f t="array" ref="J2">INDEX(Capacity!$S$10:$S$109,COLUMN(I1),1)</f>
        <v>0</v>
      </c>
      <c r="K2" cm="1">
        <f t="array" ref="K2">INDEX(Capacity!$S$10:$S$109,COLUMN(J1),1)</f>
        <v>0</v>
      </c>
      <c r="L2" cm="1">
        <f t="array" ref="L2">INDEX(Capacity!$S$10:$S$109,COLUMN(K1),1)</f>
        <v>0</v>
      </c>
      <c r="M2" cm="1">
        <f t="array" ref="M2">INDEX(Capacity!$S$10:$S$109,COLUMN(L1),1)</f>
        <v>0</v>
      </c>
    </row>
    <row r="3" spans="1:13" x14ac:dyDescent="0.35">
      <c r="A3" t="s">
        <v>86</v>
      </c>
      <c r="B3" cm="1">
        <f t="array" ref="B3">INDEX(Capacity!$T$10:$T$109,COLUMN(A1),1)</f>
        <v>0</v>
      </c>
      <c r="C3" cm="1">
        <f t="array" ref="C3">INDEX(Capacity!$T$10:$T$109,COLUMN(B1),1)</f>
        <v>0</v>
      </c>
      <c r="D3" cm="1">
        <f t="array" ref="D3">INDEX(Capacity!$T$10:$T$109,COLUMN(C1),1)</f>
        <v>0</v>
      </c>
      <c r="E3" cm="1">
        <f t="array" ref="E3">INDEX(Capacity!$T$10:$T$109,COLUMN(D1),1)</f>
        <v>0</v>
      </c>
      <c r="F3" cm="1">
        <f t="array" ref="F3">INDEX(Capacity!$T$10:$T$109,COLUMN(E1),1)</f>
        <v>0</v>
      </c>
      <c r="G3" cm="1">
        <f t="array" ref="G3">INDEX(Capacity!$T$10:$T$109,COLUMN(F1),1)</f>
        <v>0</v>
      </c>
      <c r="H3" cm="1">
        <f t="array" ref="H3">INDEX(Capacity!$T$10:$T$109,COLUMN(G1),1)</f>
        <v>0</v>
      </c>
      <c r="I3" cm="1">
        <f t="array" ref="I3">INDEX(Capacity!$T$10:$T$109,COLUMN(H1),1)</f>
        <v>0</v>
      </c>
      <c r="J3" cm="1">
        <f t="array" ref="J3">INDEX(Capacity!$T$10:$T$109,COLUMN(I1),1)</f>
        <v>0</v>
      </c>
      <c r="K3" cm="1">
        <f t="array" ref="K3">INDEX(Capacity!$T$10:$T$109,COLUMN(J1),1)</f>
        <v>0</v>
      </c>
      <c r="L3" cm="1">
        <f t="array" ref="L3">INDEX(Capacity!$T$10:$T$109,COLUMN(K1),1)</f>
        <v>0</v>
      </c>
      <c r="M3" cm="1">
        <f t="array" ref="M3">INDEX(Capacity!$T$10:$T$109,COLUMN(L1),1)</f>
        <v>0</v>
      </c>
    </row>
    <row r="4" spans="1:13" x14ac:dyDescent="0.35">
      <c r="A4" t="s">
        <v>250</v>
      </c>
      <c r="B4">
        <f>(B3*B2)/52</f>
        <v>0</v>
      </c>
      <c r="C4">
        <f t="shared" ref="C4:M4" si="0">(C3*C2)/52</f>
        <v>0</v>
      </c>
      <c r="D4">
        <f t="shared" si="0"/>
        <v>0</v>
      </c>
      <c r="E4">
        <f t="shared" si="0"/>
        <v>0</v>
      </c>
      <c r="F4">
        <f t="shared" si="0"/>
        <v>0</v>
      </c>
      <c r="G4">
        <f t="shared" si="0"/>
        <v>0</v>
      </c>
      <c r="H4">
        <f t="shared" si="0"/>
        <v>0</v>
      </c>
      <c r="I4">
        <f t="shared" si="0"/>
        <v>0</v>
      </c>
      <c r="J4">
        <f t="shared" si="0"/>
        <v>0</v>
      </c>
      <c r="K4">
        <f t="shared" si="0"/>
        <v>0</v>
      </c>
      <c r="L4">
        <f t="shared" si="0"/>
        <v>0</v>
      </c>
      <c r="M4">
        <f t="shared" si="0"/>
        <v>0</v>
      </c>
    </row>
    <row r="5" spans="1:13" x14ac:dyDescent="0.35">
      <c r="A5" t="s">
        <v>11</v>
      </c>
      <c r="B5">
        <f>COUNTA(INDEX(Capacity!$C$10:$Q$109,COLUMN(A1),1):INDEX(Capacity!$C$10:$Q$109,COLUMN(A1),GroupNumber))</f>
        <v>0</v>
      </c>
      <c r="C5">
        <f>COUNTA(INDEX(Capacity!$C$10:$Q$109,COLUMN(B1),1):INDEX(Capacity!$C$10:$Q$109,COLUMN(B1),GroupNumber))</f>
        <v>0</v>
      </c>
      <c r="D5">
        <f>COUNTA(INDEX(Capacity!$C$10:$Q$109,COLUMN(C1),1):INDEX(Capacity!$C$10:$Q$109,COLUMN(C1),GroupNumber))</f>
        <v>0</v>
      </c>
      <c r="E5">
        <f>COUNTA(INDEX(Capacity!$C$10:$Q$109,COLUMN(D1),1):INDEX(Capacity!$C$10:$Q$109,COLUMN(D1),GroupNumber))</f>
        <v>0</v>
      </c>
      <c r="F5">
        <f>COUNTA(INDEX(Capacity!$C$10:$Q$109,COLUMN(E1),1):INDEX(Capacity!$C$10:$Q$109,COLUMN(E1),GroupNumber))</f>
        <v>0</v>
      </c>
      <c r="G5">
        <f>COUNTA(INDEX(Capacity!$C$10:$Q$109,COLUMN(F1),1):INDEX(Capacity!$C$10:$Q$109,COLUMN(F1),GroupNumber))</f>
        <v>0</v>
      </c>
      <c r="H5">
        <f>COUNTA(INDEX(Capacity!$C$10:$Q$109,COLUMN(G1),1):INDEX(Capacity!$C$10:$Q$109,COLUMN(G1),GroupNumber))</f>
        <v>0</v>
      </c>
      <c r="I5">
        <f>COUNTA(INDEX(Capacity!$C$10:$Q$109,COLUMN(H1),1):INDEX(Capacity!$C$10:$Q$109,COLUMN(H1),GroupNumber))</f>
        <v>0</v>
      </c>
      <c r="J5">
        <f>COUNTA(INDEX(Capacity!$C$10:$Q$109,COLUMN(I1),1):INDEX(Capacity!$C$10:$Q$109,COLUMN(I1),GroupNumber))</f>
        <v>0</v>
      </c>
      <c r="K5">
        <f>COUNTA(INDEX(Capacity!$C$10:$Q$109,COLUMN(J1),1):INDEX(Capacity!$C$10:$Q$109,COLUMN(J1),GroupNumber))</f>
        <v>0</v>
      </c>
      <c r="L5">
        <f>COUNTA(INDEX(Capacity!$C$10:$Q$109,COLUMN(K1),1):INDEX(Capacity!$C$10:$Q$109,COLUMN(K1),GroupNumber))</f>
        <v>0</v>
      </c>
      <c r="M5">
        <f>COUNTA(INDEX(Capacity!$C$10:$Q$109,COLUMN(L1),1):INDEX(Capacity!$C$10:$Q$109,COLUMN(L1),GroupNumber))</f>
        <v>0</v>
      </c>
    </row>
    <row r="6" spans="1:13" x14ac:dyDescent="0.35">
      <c r="A6" t="s">
        <v>251</v>
      </c>
      <c r="B6" t="e">
        <f>B4/B5</f>
        <v>#DIV/0!</v>
      </c>
      <c r="C6" t="e">
        <f t="shared" ref="C6:M6" si="1">C4/C5</f>
        <v>#DIV/0!</v>
      </c>
      <c r="D6" t="e">
        <f t="shared" si="1"/>
        <v>#DIV/0!</v>
      </c>
      <c r="E6" t="e">
        <f t="shared" si="1"/>
        <v>#DIV/0!</v>
      </c>
      <c r="F6" t="e">
        <f t="shared" si="1"/>
        <v>#DIV/0!</v>
      </c>
      <c r="G6" t="e">
        <f t="shared" si="1"/>
        <v>#DIV/0!</v>
      </c>
      <c r="H6" t="e">
        <f t="shared" si="1"/>
        <v>#DIV/0!</v>
      </c>
      <c r="I6" t="e">
        <f t="shared" si="1"/>
        <v>#DIV/0!</v>
      </c>
      <c r="J6" t="e">
        <f t="shared" si="1"/>
        <v>#DIV/0!</v>
      </c>
      <c r="K6" t="e">
        <f t="shared" si="1"/>
        <v>#DIV/0!</v>
      </c>
      <c r="L6" t="e">
        <f t="shared" si="1"/>
        <v>#DIV/0!</v>
      </c>
      <c r="M6" t="e">
        <f t="shared" si="1"/>
        <v>#DIV/0!</v>
      </c>
    </row>
    <row r="7" spans="1:13" x14ac:dyDescent="0.35">
      <c r="A7" t="s">
        <v>252</v>
      </c>
      <c r="B7" t="str" cm="1">
        <f t="array" ref="B7">INDEX('Capacity Summary'!$E$36:$E$135,COLUMN(A1),1)</f>
        <v/>
      </c>
      <c r="C7" t="str" cm="1">
        <f t="array" ref="C7">INDEX('Capacity Summary'!$E$36:$E$135,COLUMN(B1),1)</f>
        <v/>
      </c>
      <c r="D7" t="str" cm="1">
        <f t="array" ref="D7">INDEX('Capacity Summary'!$E$36:$E$135,COLUMN(C1),1)</f>
        <v/>
      </c>
      <c r="E7" t="str" cm="1">
        <f t="array" ref="E7">INDEX('Capacity Summary'!$E$36:$E$135,COLUMN(D1),1)</f>
        <v/>
      </c>
      <c r="F7" t="str" cm="1">
        <f t="array" ref="F7">INDEX('Capacity Summary'!$E$36:$E$135,COLUMN(E1),1)</f>
        <v/>
      </c>
      <c r="G7" t="str" cm="1">
        <f t="array" ref="G7">INDEX('Capacity Summary'!$E$36:$E$135,COLUMN(F1),1)</f>
        <v/>
      </c>
      <c r="H7" t="str" cm="1">
        <f t="array" ref="H7">INDEX('Capacity Summary'!$E$36:$E$135,COLUMN(G1),1)</f>
        <v/>
      </c>
      <c r="I7" t="str" cm="1">
        <f t="array" ref="I7">INDEX('Capacity Summary'!$E$36:$E$135,COLUMN(H1),1)</f>
        <v/>
      </c>
      <c r="J7" t="str" cm="1">
        <f t="array" ref="J7">INDEX('Capacity Summary'!$E$36:$E$135,COLUMN(I1),1)</f>
        <v/>
      </c>
      <c r="K7" t="str" cm="1">
        <f t="array" ref="K7">INDEX('Capacity Summary'!$E$36:$E$135,COLUMN(J1),1)</f>
        <v/>
      </c>
      <c r="L7" t="str" cm="1">
        <f t="array" ref="L7">INDEX('Capacity Summary'!$E$36:$E$135,COLUMN(K1),1)</f>
        <v/>
      </c>
      <c r="M7" t="str" cm="1">
        <f t="array" ref="M7">INDEX('Capacity Summary'!$E$36:$E$135,COLUMN(L1),1)</f>
        <v/>
      </c>
    </row>
    <row r="8" spans="1:13" x14ac:dyDescent="0.35">
      <c r="A8" t="s">
        <v>253</v>
      </c>
      <c r="B8" t="e">
        <f>MIN(B3,((B3*B2)/B7))</f>
        <v>#VALUE!</v>
      </c>
      <c r="C8" t="e">
        <f t="shared" ref="C8:M8" si="2">MIN(C3,((C3*C2)/C7))</f>
        <v>#VALUE!</v>
      </c>
      <c r="D8" t="e">
        <f t="shared" si="2"/>
        <v>#VALUE!</v>
      </c>
      <c r="E8" t="e">
        <f t="shared" si="2"/>
        <v>#VALUE!</v>
      </c>
      <c r="F8" t="e">
        <f t="shared" si="2"/>
        <v>#VALUE!</v>
      </c>
      <c r="G8" t="e">
        <f t="shared" si="2"/>
        <v>#VALUE!</v>
      </c>
      <c r="H8" t="e">
        <f t="shared" si="2"/>
        <v>#VALUE!</v>
      </c>
      <c r="I8" t="e">
        <f t="shared" si="2"/>
        <v>#VALUE!</v>
      </c>
      <c r="J8" t="e">
        <f t="shared" si="2"/>
        <v>#VALUE!</v>
      </c>
      <c r="K8" t="e">
        <f t="shared" si="2"/>
        <v>#VALUE!</v>
      </c>
      <c r="L8" t="e">
        <f t="shared" si="2"/>
        <v>#VALUE!</v>
      </c>
      <c r="M8" t="e">
        <f t="shared" si="2"/>
        <v>#VALUE!</v>
      </c>
    </row>
    <row r="9" spans="1:13" x14ac:dyDescent="0.35">
      <c r="A9" t="s">
        <v>258</v>
      </c>
      <c r="B9" t="e">
        <f>B8/B5</f>
        <v>#VALUE!</v>
      </c>
      <c r="C9" t="e">
        <f t="shared" ref="C9:M9" si="3">C8/C5</f>
        <v>#VALUE!</v>
      </c>
      <c r="D9" t="e">
        <f t="shared" si="3"/>
        <v>#VALUE!</v>
      </c>
      <c r="E9" t="e">
        <f t="shared" si="3"/>
        <v>#VALUE!</v>
      </c>
      <c r="F9" t="e">
        <f t="shared" si="3"/>
        <v>#VALUE!</v>
      </c>
      <c r="G9" t="e">
        <f t="shared" si="3"/>
        <v>#VALUE!</v>
      </c>
      <c r="H9" t="e">
        <f t="shared" si="3"/>
        <v>#VALUE!</v>
      </c>
      <c r="I9" t="e">
        <f t="shared" si="3"/>
        <v>#VALUE!</v>
      </c>
      <c r="J9" t="e">
        <f t="shared" si="3"/>
        <v>#VALUE!</v>
      </c>
      <c r="K9" t="e">
        <f t="shared" si="3"/>
        <v>#VALUE!</v>
      </c>
      <c r="L9" t="e">
        <f t="shared" si="3"/>
        <v>#VALUE!</v>
      </c>
      <c r="M9" t="e">
        <f t="shared" si="3"/>
        <v>#VALUE!</v>
      </c>
    </row>
    <row r="10" spans="1:13" x14ac:dyDescent="0.35">
      <c r="A10" t="s">
        <v>254</v>
      </c>
      <c r="B10" cm="1">
        <f t="array" ref="B10">INDEX(Capacity!$R$10:$R$109,COLUMN(A1),1)</f>
        <v>0</v>
      </c>
      <c r="C10" cm="1">
        <f t="array" ref="C10">INDEX(Capacity!$R$10:$R$109,COLUMN(B1),1)</f>
        <v>0</v>
      </c>
      <c r="D10" cm="1">
        <f t="array" ref="D10">INDEX(Capacity!$R$10:$R$109,COLUMN(C1),1)</f>
        <v>0</v>
      </c>
      <c r="E10" cm="1">
        <f t="array" ref="E10">INDEX(Capacity!$R$10:$R$109,COLUMN(D1),1)</f>
        <v>0</v>
      </c>
      <c r="F10" cm="1">
        <f t="array" ref="F10">INDEX(Capacity!$R$10:$R$109,COLUMN(E1),1)</f>
        <v>0</v>
      </c>
      <c r="G10" cm="1">
        <f t="array" ref="G10">INDEX(Capacity!$R$10:$R$109,COLUMN(F1),1)</f>
        <v>0</v>
      </c>
      <c r="H10" cm="1">
        <f t="array" ref="H10">INDEX(Capacity!$R$10:$R$109,COLUMN(G1),1)</f>
        <v>0</v>
      </c>
      <c r="I10" cm="1">
        <f t="array" ref="I10">INDEX(Capacity!$R$10:$R$109,COLUMN(H1),1)</f>
        <v>0</v>
      </c>
      <c r="J10" cm="1">
        <f t="array" ref="J10">INDEX(Capacity!$R$10:$R$109,COLUMN(I1),1)</f>
        <v>0</v>
      </c>
      <c r="K10" cm="1">
        <f t="array" ref="K10">INDEX(Capacity!$R$10:$R$109,COLUMN(J1),1)</f>
        <v>0</v>
      </c>
      <c r="L10" cm="1">
        <f t="array" ref="L10">INDEX(Capacity!$R$10:$R$109,COLUMN(K1),1)</f>
        <v>0</v>
      </c>
      <c r="M10" cm="1">
        <f t="array" ref="M10">INDEX(Capacity!$R$10:$R$109,COLUMN(L1),1)</f>
        <v>0</v>
      </c>
    </row>
    <row r="12" spans="1:13" x14ac:dyDescent="0.35">
      <c r="A12" t="s">
        <v>255</v>
      </c>
    </row>
    <row r="13" spans="1:13" x14ac:dyDescent="0.35">
      <c r="A13" s="2">
        <f ca="1">'Required Capacity (Hide)'!E5</f>
        <v>44228</v>
      </c>
      <c r="B13" t="e" cm="1">
        <f t="array" ref="B13">IF(INDEX('Capacity Summary'!$H$36:$BG$136,COLUMN(A1),ROW(A1))="x",'Capacity Backing (Hide)2'!B$9,0)</f>
        <v>#VALUE!</v>
      </c>
      <c r="C13" t="e" cm="1">
        <f t="array" ref="C13">IF(INDEX('Capacity Summary'!$H$36:$BG$136,COLUMN(B1),ROW(B1))="x",'Capacity Backing (Hide)2'!C$9,0)</f>
        <v>#VALUE!</v>
      </c>
      <c r="D13" cm="1">
        <f t="array" ref="D13">IF(INDEX('Capacity Summary'!$H$36:$BG$136,COLUMN(C1),ROW(C1))="x",'Capacity Backing (Hide)2'!D$9,0)</f>
        <v>0</v>
      </c>
      <c r="E13" cm="1">
        <f t="array" ref="E13">IF(INDEX('Capacity Summary'!$H$36:$BG$136,COLUMN(D1),ROW(D1))="x",'Capacity Backing (Hide)2'!E$9,0)</f>
        <v>0</v>
      </c>
      <c r="F13" cm="1">
        <f t="array" ref="F13">IF(INDEX('Capacity Summary'!$H$36:$BG$136,COLUMN(E1),ROW(E1))="x",'Capacity Backing (Hide)2'!F$9,0)</f>
        <v>0</v>
      </c>
      <c r="G13" cm="1">
        <f t="array" ref="G13">IF(INDEX('Capacity Summary'!$H$36:$BG$136,COLUMN(F1),ROW(F1))="x",'Capacity Backing (Hide)2'!G$9,0)</f>
        <v>0</v>
      </c>
      <c r="H13" cm="1">
        <f t="array" ref="H13">IF(INDEX('Capacity Summary'!$H$36:$BG$136,COLUMN(G1),ROW(G1))="x",'Capacity Backing (Hide)2'!H$9,0)</f>
        <v>0</v>
      </c>
      <c r="I13" cm="1">
        <f t="array" ref="I13">IF(INDEX('Capacity Summary'!$H$36:$BG$136,COLUMN(H1),ROW(H1))="x",'Capacity Backing (Hide)2'!I$9,0)</f>
        <v>0</v>
      </c>
      <c r="J13" cm="1">
        <f t="array" ref="J13">IF(INDEX('Capacity Summary'!$H$36:$BG$136,COLUMN(I1),ROW(I1))="x",'Capacity Backing (Hide)2'!J$9,0)</f>
        <v>0</v>
      </c>
      <c r="K13" cm="1">
        <f t="array" ref="K13">IF(INDEX('Capacity Summary'!$H$36:$BG$136,COLUMN(J1),ROW(J1))="x",'Capacity Backing (Hide)2'!K$9,0)</f>
        <v>0</v>
      </c>
      <c r="L13" cm="1">
        <f t="array" ref="L13">IF(INDEX('Capacity Summary'!$H$36:$BG$136,COLUMN(K1),ROW(K1))="x",'Capacity Backing (Hide)2'!L$9,0)</f>
        <v>0</v>
      </c>
      <c r="M13" cm="1">
        <f t="array" ref="M13">IF(INDEX('Capacity Summary'!$H$36:$BG$136,COLUMN(L1),ROW(L1))="x",'Capacity Backing (Hide)2'!M$9,0)</f>
        <v>0</v>
      </c>
    </row>
    <row r="14" spans="1:13" x14ac:dyDescent="0.35">
      <c r="A14" s="2">
        <f ca="1">'Required Capacity (Hide)'!E6</f>
        <v>44235</v>
      </c>
      <c r="B14" t="e" cm="1">
        <f t="array" ref="B14">IF(INDEX('Capacity Summary'!$H$36:$BG$136,COLUMN(A2),ROW(A2))="x",'Capacity Backing (Hide)2'!B$9,0)</f>
        <v>#VALUE!</v>
      </c>
      <c r="C14" t="e" cm="1">
        <f t="array" ref="C14">IF(INDEX('Capacity Summary'!$H$36:$BG$136,COLUMN(B2),ROW(B2))="x",'Capacity Backing (Hide)2'!C$9,0)</f>
        <v>#VALUE!</v>
      </c>
      <c r="D14" cm="1">
        <f t="array" ref="D14">IF(INDEX('Capacity Summary'!$H$36:$BG$136,COLUMN(C2),ROW(C2))="x",'Capacity Backing (Hide)2'!D$9,0)</f>
        <v>0</v>
      </c>
      <c r="E14" cm="1">
        <f t="array" ref="E14">IF(INDEX('Capacity Summary'!$H$36:$BG$136,COLUMN(D2),ROW(D2))="x",'Capacity Backing (Hide)2'!E$9,0)</f>
        <v>0</v>
      </c>
      <c r="F14" cm="1">
        <f t="array" ref="F14">IF(INDEX('Capacity Summary'!$H$36:$BG$136,COLUMN(E2),ROW(E2))="x",'Capacity Backing (Hide)2'!F$9,0)</f>
        <v>0</v>
      </c>
      <c r="G14" cm="1">
        <f t="array" ref="G14">IF(INDEX('Capacity Summary'!$H$36:$BG$136,COLUMN(F2),ROW(F2))="x",'Capacity Backing (Hide)2'!G$9,0)</f>
        <v>0</v>
      </c>
      <c r="H14" cm="1">
        <f t="array" ref="H14">IF(INDEX('Capacity Summary'!$H$36:$BG$136,COLUMN(G2),ROW(G2))="x",'Capacity Backing (Hide)2'!H$9,0)</f>
        <v>0</v>
      </c>
      <c r="I14" cm="1">
        <f t="array" ref="I14">IF(INDEX('Capacity Summary'!$H$36:$BG$136,COLUMN(H2),ROW(H2))="x",'Capacity Backing (Hide)2'!I$9,0)</f>
        <v>0</v>
      </c>
      <c r="J14" cm="1">
        <f t="array" ref="J14">IF(INDEX('Capacity Summary'!$H$36:$BG$136,COLUMN(I2),ROW(I2))="x",'Capacity Backing (Hide)2'!J$9,0)</f>
        <v>0</v>
      </c>
      <c r="K14" cm="1">
        <f t="array" ref="K14">IF(INDEX('Capacity Summary'!$H$36:$BG$136,COLUMN(J2),ROW(J2))="x",'Capacity Backing (Hide)2'!K$9,0)</f>
        <v>0</v>
      </c>
      <c r="L14" cm="1">
        <f t="array" ref="L14">IF(INDEX('Capacity Summary'!$H$36:$BG$136,COLUMN(K2),ROW(K2))="x",'Capacity Backing (Hide)2'!L$9,0)</f>
        <v>0</v>
      </c>
      <c r="M14" cm="1">
        <f t="array" ref="M14">IF(INDEX('Capacity Summary'!$H$36:$BG$136,COLUMN(L2),ROW(L2))="x",'Capacity Backing (Hide)2'!M$9,0)</f>
        <v>0</v>
      </c>
    </row>
    <row r="15" spans="1:13" x14ac:dyDescent="0.35">
      <c r="A15" s="2">
        <f ca="1">'Required Capacity (Hide)'!E7</f>
        <v>44242</v>
      </c>
      <c r="B15" t="e" cm="1">
        <f t="array" ref="B15">IF(INDEX('Capacity Summary'!$H$36:$BG$136,COLUMN(A3),ROW(A3))="x",'Capacity Backing (Hide)2'!B$9,0)</f>
        <v>#VALUE!</v>
      </c>
      <c r="C15" t="e" cm="1">
        <f t="array" ref="C15">IF(INDEX('Capacity Summary'!$H$36:$BG$136,COLUMN(B3),ROW(B3))="x",'Capacity Backing (Hide)2'!C$9,0)</f>
        <v>#VALUE!</v>
      </c>
      <c r="D15" cm="1">
        <f t="array" ref="D15">IF(INDEX('Capacity Summary'!$H$36:$BG$136,COLUMN(C3),ROW(C3))="x",'Capacity Backing (Hide)2'!D$9,0)</f>
        <v>0</v>
      </c>
      <c r="E15" cm="1">
        <f t="array" ref="E15">IF(INDEX('Capacity Summary'!$H$36:$BG$136,COLUMN(D3),ROW(D3))="x",'Capacity Backing (Hide)2'!E$9,0)</f>
        <v>0</v>
      </c>
      <c r="F15" cm="1">
        <f t="array" ref="F15">IF(INDEX('Capacity Summary'!$H$36:$BG$136,COLUMN(E3),ROW(E3))="x",'Capacity Backing (Hide)2'!F$9,0)</f>
        <v>0</v>
      </c>
      <c r="G15" cm="1">
        <f t="array" ref="G15">IF(INDEX('Capacity Summary'!$H$36:$BG$136,COLUMN(F3),ROW(F3))="x",'Capacity Backing (Hide)2'!G$9,0)</f>
        <v>0</v>
      </c>
      <c r="H15" cm="1">
        <f t="array" ref="H15">IF(INDEX('Capacity Summary'!$H$36:$BG$136,COLUMN(G3),ROW(G3))="x",'Capacity Backing (Hide)2'!H$9,0)</f>
        <v>0</v>
      </c>
      <c r="I15" cm="1">
        <f t="array" ref="I15">IF(INDEX('Capacity Summary'!$H$36:$BG$136,COLUMN(H3),ROW(H3))="x",'Capacity Backing (Hide)2'!I$9,0)</f>
        <v>0</v>
      </c>
      <c r="J15" cm="1">
        <f t="array" ref="J15">IF(INDEX('Capacity Summary'!$H$36:$BG$136,COLUMN(I3),ROW(I3))="x",'Capacity Backing (Hide)2'!J$9,0)</f>
        <v>0</v>
      </c>
      <c r="K15" cm="1">
        <f t="array" ref="K15">IF(INDEX('Capacity Summary'!$H$36:$BG$136,COLUMN(J3),ROW(J3))="x",'Capacity Backing (Hide)2'!K$9,0)</f>
        <v>0</v>
      </c>
      <c r="L15" cm="1">
        <f t="array" ref="L15">IF(INDEX('Capacity Summary'!$H$36:$BG$136,COLUMN(K3),ROW(K3))="x",'Capacity Backing (Hide)2'!L$9,0)</f>
        <v>0</v>
      </c>
      <c r="M15" cm="1">
        <f t="array" ref="M15">IF(INDEX('Capacity Summary'!$H$36:$BG$136,COLUMN(L3),ROW(L3))="x",'Capacity Backing (Hide)2'!M$9,0)</f>
        <v>0</v>
      </c>
    </row>
    <row r="16" spans="1:13" x14ac:dyDescent="0.35">
      <c r="A16" s="2">
        <f ca="1">'Required Capacity (Hide)'!E8</f>
        <v>44249</v>
      </c>
      <c r="B16" t="e" cm="1">
        <f t="array" ref="B16">IF(INDEX('Capacity Summary'!$H$36:$BG$136,COLUMN(A4),ROW(A4))="x",'Capacity Backing (Hide)2'!B$9,0)</f>
        <v>#VALUE!</v>
      </c>
      <c r="C16" t="e" cm="1">
        <f t="array" ref="C16">IF(INDEX('Capacity Summary'!$H$36:$BG$136,COLUMN(B4),ROW(B4))="x",'Capacity Backing (Hide)2'!C$9,0)</f>
        <v>#VALUE!</v>
      </c>
      <c r="D16" cm="1">
        <f t="array" ref="D16">IF(INDEX('Capacity Summary'!$H$36:$BG$136,COLUMN(C4),ROW(C4))="x",'Capacity Backing (Hide)2'!D$9,0)</f>
        <v>0</v>
      </c>
      <c r="E16" cm="1">
        <f t="array" ref="E16">IF(INDEX('Capacity Summary'!$H$36:$BG$136,COLUMN(D4),ROW(D4))="x",'Capacity Backing (Hide)2'!E$9,0)</f>
        <v>0</v>
      </c>
      <c r="F16" cm="1">
        <f t="array" ref="F16">IF(INDEX('Capacity Summary'!$H$36:$BG$136,COLUMN(E4),ROW(E4))="x",'Capacity Backing (Hide)2'!F$9,0)</f>
        <v>0</v>
      </c>
      <c r="G16" cm="1">
        <f t="array" ref="G16">IF(INDEX('Capacity Summary'!$H$36:$BG$136,COLUMN(F4),ROW(F4))="x",'Capacity Backing (Hide)2'!G$9,0)</f>
        <v>0</v>
      </c>
      <c r="H16" cm="1">
        <f t="array" ref="H16">IF(INDEX('Capacity Summary'!$H$36:$BG$136,COLUMN(G4),ROW(G4))="x",'Capacity Backing (Hide)2'!H$9,0)</f>
        <v>0</v>
      </c>
      <c r="I16" cm="1">
        <f t="array" ref="I16">IF(INDEX('Capacity Summary'!$H$36:$BG$136,COLUMN(H4),ROW(H4))="x",'Capacity Backing (Hide)2'!I$9,0)</f>
        <v>0</v>
      </c>
      <c r="J16" cm="1">
        <f t="array" ref="J16">IF(INDEX('Capacity Summary'!$H$36:$BG$136,COLUMN(I4),ROW(I4))="x",'Capacity Backing (Hide)2'!J$9,0)</f>
        <v>0</v>
      </c>
      <c r="K16" cm="1">
        <f t="array" ref="K16">IF(INDEX('Capacity Summary'!$H$36:$BG$136,COLUMN(J4),ROW(J4))="x",'Capacity Backing (Hide)2'!K$9,0)</f>
        <v>0</v>
      </c>
      <c r="L16" cm="1">
        <f t="array" ref="L16">IF(INDEX('Capacity Summary'!$H$36:$BG$136,COLUMN(K4),ROW(K4))="x",'Capacity Backing (Hide)2'!L$9,0)</f>
        <v>0</v>
      </c>
      <c r="M16" cm="1">
        <f t="array" ref="M16">IF(INDEX('Capacity Summary'!$H$36:$BG$136,COLUMN(L4),ROW(L4))="x",'Capacity Backing (Hide)2'!M$9,0)</f>
        <v>0</v>
      </c>
    </row>
    <row r="17" spans="1:13" x14ac:dyDescent="0.35">
      <c r="A17" s="2">
        <f ca="1">'Required Capacity (Hide)'!E9</f>
        <v>44256</v>
      </c>
      <c r="B17" t="e" cm="1">
        <f t="array" ref="B17">IF(INDEX('Capacity Summary'!$H$36:$BG$136,COLUMN(A5),ROW(A5))="x",'Capacity Backing (Hide)2'!B$9,0)</f>
        <v>#VALUE!</v>
      </c>
      <c r="C17" t="e" cm="1">
        <f t="array" ref="C17">IF(INDEX('Capacity Summary'!$H$36:$BG$136,COLUMN(B5),ROW(B5))="x",'Capacity Backing (Hide)2'!C$9,0)</f>
        <v>#VALUE!</v>
      </c>
      <c r="D17" cm="1">
        <f t="array" ref="D17">IF(INDEX('Capacity Summary'!$H$36:$BG$136,COLUMN(C5),ROW(C5))="x",'Capacity Backing (Hide)2'!D$9,0)</f>
        <v>0</v>
      </c>
      <c r="E17" cm="1">
        <f t="array" ref="E17">IF(INDEX('Capacity Summary'!$H$36:$BG$136,COLUMN(D5),ROW(D5))="x",'Capacity Backing (Hide)2'!E$9,0)</f>
        <v>0</v>
      </c>
      <c r="F17" cm="1">
        <f t="array" ref="F17">IF(INDEX('Capacity Summary'!$H$36:$BG$136,COLUMN(E5),ROW(E5))="x",'Capacity Backing (Hide)2'!F$9,0)</f>
        <v>0</v>
      </c>
      <c r="G17" cm="1">
        <f t="array" ref="G17">IF(INDEX('Capacity Summary'!$H$36:$BG$136,COLUMN(F5),ROW(F5))="x",'Capacity Backing (Hide)2'!G$9,0)</f>
        <v>0</v>
      </c>
      <c r="H17" cm="1">
        <f t="array" ref="H17">IF(INDEX('Capacity Summary'!$H$36:$BG$136,COLUMN(G5),ROW(G5))="x",'Capacity Backing (Hide)2'!H$9,0)</f>
        <v>0</v>
      </c>
      <c r="I17" cm="1">
        <f t="array" ref="I17">IF(INDEX('Capacity Summary'!$H$36:$BG$136,COLUMN(H5),ROW(H5))="x",'Capacity Backing (Hide)2'!I$9,0)</f>
        <v>0</v>
      </c>
      <c r="J17" cm="1">
        <f t="array" ref="J17">IF(INDEX('Capacity Summary'!$H$36:$BG$136,COLUMN(I5),ROW(I5))="x",'Capacity Backing (Hide)2'!J$9,0)</f>
        <v>0</v>
      </c>
      <c r="K17" cm="1">
        <f t="array" ref="K17">IF(INDEX('Capacity Summary'!$H$36:$BG$136,COLUMN(J5),ROW(J5))="x",'Capacity Backing (Hide)2'!K$9,0)</f>
        <v>0</v>
      </c>
      <c r="L17" cm="1">
        <f t="array" ref="L17">IF(INDEX('Capacity Summary'!$H$36:$BG$136,COLUMN(K5),ROW(K5))="x",'Capacity Backing (Hide)2'!L$9,0)</f>
        <v>0</v>
      </c>
      <c r="M17" cm="1">
        <f t="array" ref="M17">IF(INDEX('Capacity Summary'!$H$36:$BG$136,COLUMN(L5),ROW(L5))="x",'Capacity Backing (Hide)2'!M$9,0)</f>
        <v>0</v>
      </c>
    </row>
    <row r="18" spans="1:13" x14ac:dyDescent="0.35">
      <c r="A18" s="2">
        <f ca="1">'Required Capacity (Hide)'!E10</f>
        <v>44263</v>
      </c>
      <c r="B18" t="e" cm="1">
        <f t="array" ref="B18">IF(INDEX('Capacity Summary'!$H$36:$BG$136,COLUMN(A6),ROW(A6))="x",'Capacity Backing (Hide)2'!B$9,0)</f>
        <v>#VALUE!</v>
      </c>
      <c r="C18" t="e" cm="1">
        <f t="array" ref="C18">IF(INDEX('Capacity Summary'!$H$36:$BG$136,COLUMN(B6),ROW(B6))="x",'Capacity Backing (Hide)2'!C$9,0)</f>
        <v>#VALUE!</v>
      </c>
      <c r="D18" cm="1">
        <f t="array" ref="D18">IF(INDEX('Capacity Summary'!$H$36:$BG$136,COLUMN(C6),ROW(C6))="x",'Capacity Backing (Hide)2'!D$9,0)</f>
        <v>0</v>
      </c>
      <c r="E18" cm="1">
        <f t="array" ref="E18">IF(INDEX('Capacity Summary'!$H$36:$BG$136,COLUMN(D6),ROW(D6))="x",'Capacity Backing (Hide)2'!E$9,0)</f>
        <v>0</v>
      </c>
      <c r="F18" cm="1">
        <f t="array" ref="F18">IF(INDEX('Capacity Summary'!$H$36:$BG$136,COLUMN(E6),ROW(E6))="x",'Capacity Backing (Hide)2'!F$9,0)</f>
        <v>0</v>
      </c>
      <c r="G18" cm="1">
        <f t="array" ref="G18">IF(INDEX('Capacity Summary'!$H$36:$BG$136,COLUMN(F6),ROW(F6))="x",'Capacity Backing (Hide)2'!G$9,0)</f>
        <v>0</v>
      </c>
      <c r="H18" cm="1">
        <f t="array" ref="H18">IF(INDEX('Capacity Summary'!$H$36:$BG$136,COLUMN(G6),ROW(G6))="x",'Capacity Backing (Hide)2'!H$9,0)</f>
        <v>0</v>
      </c>
      <c r="I18" cm="1">
        <f t="array" ref="I18">IF(INDEX('Capacity Summary'!$H$36:$BG$136,COLUMN(H6),ROW(H6))="x",'Capacity Backing (Hide)2'!I$9,0)</f>
        <v>0</v>
      </c>
      <c r="J18" cm="1">
        <f t="array" ref="J18">IF(INDEX('Capacity Summary'!$H$36:$BG$136,COLUMN(I6),ROW(I6))="x",'Capacity Backing (Hide)2'!J$9,0)</f>
        <v>0</v>
      </c>
      <c r="K18" cm="1">
        <f t="array" ref="K18">IF(INDEX('Capacity Summary'!$H$36:$BG$136,COLUMN(J6),ROW(J6))="x",'Capacity Backing (Hide)2'!K$9,0)</f>
        <v>0</v>
      </c>
      <c r="L18" cm="1">
        <f t="array" ref="L18">IF(INDEX('Capacity Summary'!$H$36:$BG$136,COLUMN(K6),ROW(K6))="x",'Capacity Backing (Hide)2'!L$9,0)</f>
        <v>0</v>
      </c>
      <c r="M18" cm="1">
        <f t="array" ref="M18">IF(INDEX('Capacity Summary'!$H$36:$BG$136,COLUMN(L6),ROW(L6))="x",'Capacity Backing (Hide)2'!M$9,0)</f>
        <v>0</v>
      </c>
    </row>
    <row r="19" spans="1:13" x14ac:dyDescent="0.35">
      <c r="A19" s="2">
        <f ca="1">'Required Capacity (Hide)'!E11</f>
        <v>44270</v>
      </c>
      <c r="B19" t="e" cm="1">
        <f t="array" ref="B19">IF(INDEX('Capacity Summary'!$H$36:$BG$136,COLUMN(A7),ROW(A7))="x",'Capacity Backing (Hide)2'!B$9,0)</f>
        <v>#VALUE!</v>
      </c>
      <c r="C19" t="e" cm="1">
        <f t="array" ref="C19">IF(INDEX('Capacity Summary'!$H$36:$BG$136,COLUMN(B7),ROW(B7))="x",'Capacity Backing (Hide)2'!C$9,0)</f>
        <v>#VALUE!</v>
      </c>
      <c r="D19" cm="1">
        <f t="array" ref="D19">IF(INDEX('Capacity Summary'!$H$36:$BG$136,COLUMN(C7),ROW(C7))="x",'Capacity Backing (Hide)2'!D$9,0)</f>
        <v>0</v>
      </c>
      <c r="E19" cm="1">
        <f t="array" ref="E19">IF(INDEX('Capacity Summary'!$H$36:$BG$136,COLUMN(D7),ROW(D7))="x",'Capacity Backing (Hide)2'!E$9,0)</f>
        <v>0</v>
      </c>
      <c r="F19" cm="1">
        <f t="array" ref="F19">IF(INDEX('Capacity Summary'!$H$36:$BG$136,COLUMN(E7),ROW(E7))="x",'Capacity Backing (Hide)2'!F$9,0)</f>
        <v>0</v>
      </c>
      <c r="G19" cm="1">
        <f t="array" ref="G19">IF(INDEX('Capacity Summary'!$H$36:$BG$136,COLUMN(F7),ROW(F7))="x",'Capacity Backing (Hide)2'!G$9,0)</f>
        <v>0</v>
      </c>
      <c r="H19" cm="1">
        <f t="array" ref="H19">IF(INDEX('Capacity Summary'!$H$36:$BG$136,COLUMN(G7),ROW(G7))="x",'Capacity Backing (Hide)2'!H$9,0)</f>
        <v>0</v>
      </c>
      <c r="I19" cm="1">
        <f t="array" ref="I19">IF(INDEX('Capacity Summary'!$H$36:$BG$136,COLUMN(H7),ROW(H7))="x",'Capacity Backing (Hide)2'!I$9,0)</f>
        <v>0</v>
      </c>
      <c r="J19" cm="1">
        <f t="array" ref="J19">IF(INDEX('Capacity Summary'!$H$36:$BG$136,COLUMN(I7),ROW(I7))="x",'Capacity Backing (Hide)2'!J$9,0)</f>
        <v>0</v>
      </c>
      <c r="K19" cm="1">
        <f t="array" ref="K19">IF(INDEX('Capacity Summary'!$H$36:$BG$136,COLUMN(J7),ROW(J7))="x",'Capacity Backing (Hide)2'!K$9,0)</f>
        <v>0</v>
      </c>
      <c r="L19" cm="1">
        <f t="array" ref="L19">IF(INDEX('Capacity Summary'!$H$36:$BG$136,COLUMN(K7),ROW(K7))="x",'Capacity Backing (Hide)2'!L$9,0)</f>
        <v>0</v>
      </c>
      <c r="M19" cm="1">
        <f t="array" ref="M19">IF(INDEX('Capacity Summary'!$H$36:$BG$136,COLUMN(L7),ROW(L7))="x",'Capacity Backing (Hide)2'!M$9,0)</f>
        <v>0</v>
      </c>
    </row>
    <row r="20" spans="1:13" x14ac:dyDescent="0.35">
      <c r="A20" s="2">
        <f ca="1">'Required Capacity (Hide)'!E12</f>
        <v>44277</v>
      </c>
      <c r="B20" t="e" cm="1">
        <f t="array" ref="B20">IF(INDEX('Capacity Summary'!$H$36:$BG$136,COLUMN(A8),ROW(A8))="x",'Capacity Backing (Hide)2'!B$9,0)</f>
        <v>#VALUE!</v>
      </c>
      <c r="C20" t="e" cm="1">
        <f t="array" ref="C20">IF(INDEX('Capacity Summary'!$H$36:$BG$136,COLUMN(B8),ROW(B8))="x",'Capacity Backing (Hide)2'!C$9,0)</f>
        <v>#VALUE!</v>
      </c>
      <c r="D20" cm="1">
        <f t="array" ref="D20">IF(INDEX('Capacity Summary'!$H$36:$BG$136,COLUMN(C8),ROW(C8))="x",'Capacity Backing (Hide)2'!D$9,0)</f>
        <v>0</v>
      </c>
      <c r="E20" cm="1">
        <f t="array" ref="E20">IF(INDEX('Capacity Summary'!$H$36:$BG$136,COLUMN(D8),ROW(D8))="x",'Capacity Backing (Hide)2'!E$9,0)</f>
        <v>0</v>
      </c>
      <c r="F20" cm="1">
        <f t="array" ref="F20">IF(INDEX('Capacity Summary'!$H$36:$BG$136,COLUMN(E8),ROW(E8))="x",'Capacity Backing (Hide)2'!F$9,0)</f>
        <v>0</v>
      </c>
      <c r="G20" cm="1">
        <f t="array" ref="G20">IF(INDEX('Capacity Summary'!$H$36:$BG$136,COLUMN(F8),ROW(F8))="x",'Capacity Backing (Hide)2'!G$9,0)</f>
        <v>0</v>
      </c>
      <c r="H20" cm="1">
        <f t="array" ref="H20">IF(INDEX('Capacity Summary'!$H$36:$BG$136,COLUMN(G8),ROW(G8))="x",'Capacity Backing (Hide)2'!H$9,0)</f>
        <v>0</v>
      </c>
      <c r="I20" cm="1">
        <f t="array" ref="I20">IF(INDEX('Capacity Summary'!$H$36:$BG$136,COLUMN(H8),ROW(H8))="x",'Capacity Backing (Hide)2'!I$9,0)</f>
        <v>0</v>
      </c>
      <c r="J20" cm="1">
        <f t="array" ref="J20">IF(INDEX('Capacity Summary'!$H$36:$BG$136,COLUMN(I8),ROW(I8))="x",'Capacity Backing (Hide)2'!J$9,0)</f>
        <v>0</v>
      </c>
      <c r="K20" cm="1">
        <f t="array" ref="K20">IF(INDEX('Capacity Summary'!$H$36:$BG$136,COLUMN(J8),ROW(J8))="x",'Capacity Backing (Hide)2'!K$9,0)</f>
        <v>0</v>
      </c>
      <c r="L20" cm="1">
        <f t="array" ref="L20">IF(INDEX('Capacity Summary'!$H$36:$BG$136,COLUMN(K8),ROW(K8))="x",'Capacity Backing (Hide)2'!L$9,0)</f>
        <v>0</v>
      </c>
      <c r="M20" cm="1">
        <f t="array" ref="M20">IF(INDEX('Capacity Summary'!$H$36:$BG$136,COLUMN(L8),ROW(L8))="x",'Capacity Backing (Hide)2'!M$9,0)</f>
        <v>0</v>
      </c>
    </row>
    <row r="21" spans="1:13" x14ac:dyDescent="0.35">
      <c r="A21" s="2">
        <f ca="1">'Required Capacity (Hide)'!E13</f>
        <v>44284</v>
      </c>
      <c r="B21" t="e" cm="1">
        <f t="array" ref="B21">IF(INDEX('Capacity Summary'!$H$36:$BG$136,COLUMN(A9),ROW(A9))="x",'Capacity Backing (Hide)2'!B$9,0)</f>
        <v>#VALUE!</v>
      </c>
      <c r="C21" t="e" cm="1">
        <f t="array" ref="C21">IF(INDEX('Capacity Summary'!$H$36:$BG$136,COLUMN(B9),ROW(B9))="x",'Capacity Backing (Hide)2'!C$9,0)</f>
        <v>#VALUE!</v>
      </c>
      <c r="D21" cm="1">
        <f t="array" ref="D21">IF(INDEX('Capacity Summary'!$H$36:$BG$136,COLUMN(C9),ROW(C9))="x",'Capacity Backing (Hide)2'!D$9,0)</f>
        <v>0</v>
      </c>
      <c r="E21" cm="1">
        <f t="array" ref="E21">IF(INDEX('Capacity Summary'!$H$36:$BG$136,COLUMN(D9),ROW(D9))="x",'Capacity Backing (Hide)2'!E$9,0)</f>
        <v>0</v>
      </c>
      <c r="F21" cm="1">
        <f t="array" ref="F21">IF(INDEX('Capacity Summary'!$H$36:$BG$136,COLUMN(E9),ROW(E9))="x",'Capacity Backing (Hide)2'!F$9,0)</f>
        <v>0</v>
      </c>
      <c r="G21" cm="1">
        <f t="array" ref="G21">IF(INDEX('Capacity Summary'!$H$36:$BG$136,COLUMN(F9),ROW(F9))="x",'Capacity Backing (Hide)2'!G$9,0)</f>
        <v>0</v>
      </c>
      <c r="H21" cm="1">
        <f t="array" ref="H21">IF(INDEX('Capacity Summary'!$H$36:$BG$136,COLUMN(G9),ROW(G9))="x",'Capacity Backing (Hide)2'!H$9,0)</f>
        <v>0</v>
      </c>
      <c r="I21" cm="1">
        <f t="array" ref="I21">IF(INDEX('Capacity Summary'!$H$36:$BG$136,COLUMN(H9),ROW(H9))="x",'Capacity Backing (Hide)2'!I$9,0)</f>
        <v>0</v>
      </c>
      <c r="J21" cm="1">
        <f t="array" ref="J21">IF(INDEX('Capacity Summary'!$H$36:$BG$136,COLUMN(I9),ROW(I9))="x",'Capacity Backing (Hide)2'!J$9,0)</f>
        <v>0</v>
      </c>
      <c r="K21" cm="1">
        <f t="array" ref="K21">IF(INDEX('Capacity Summary'!$H$36:$BG$136,COLUMN(J9),ROW(J9))="x",'Capacity Backing (Hide)2'!K$9,0)</f>
        <v>0</v>
      </c>
      <c r="L21" cm="1">
        <f t="array" ref="L21">IF(INDEX('Capacity Summary'!$H$36:$BG$136,COLUMN(K9),ROW(K9))="x",'Capacity Backing (Hide)2'!L$9,0)</f>
        <v>0</v>
      </c>
      <c r="M21" cm="1">
        <f t="array" ref="M21">IF(INDEX('Capacity Summary'!$H$36:$BG$136,COLUMN(L9),ROW(L9))="x",'Capacity Backing (Hide)2'!M$9,0)</f>
        <v>0</v>
      </c>
    </row>
    <row r="22" spans="1:13" x14ac:dyDescent="0.35">
      <c r="A22" s="2">
        <f ca="1">'Required Capacity (Hide)'!E14</f>
        <v>44291</v>
      </c>
      <c r="B22" t="e" cm="1">
        <f t="array" ref="B22">IF(INDEX('Capacity Summary'!$H$36:$BG$136,COLUMN(A10),ROW(A10))="x",'Capacity Backing (Hide)2'!B$9,0)</f>
        <v>#VALUE!</v>
      </c>
      <c r="C22" t="e" cm="1">
        <f t="array" ref="C22">IF(INDEX('Capacity Summary'!$H$36:$BG$136,COLUMN(B10),ROW(B10))="x",'Capacity Backing (Hide)2'!C$9,0)</f>
        <v>#VALUE!</v>
      </c>
      <c r="D22" cm="1">
        <f t="array" ref="D22">IF(INDEX('Capacity Summary'!$H$36:$BG$136,COLUMN(C10),ROW(C10))="x",'Capacity Backing (Hide)2'!D$9,0)</f>
        <v>0</v>
      </c>
      <c r="E22" cm="1">
        <f t="array" ref="E22">IF(INDEX('Capacity Summary'!$H$36:$BG$136,COLUMN(D10),ROW(D10))="x",'Capacity Backing (Hide)2'!E$9,0)</f>
        <v>0</v>
      </c>
      <c r="F22" cm="1">
        <f t="array" ref="F22">IF(INDEX('Capacity Summary'!$H$36:$BG$136,COLUMN(E10),ROW(E10))="x",'Capacity Backing (Hide)2'!F$9,0)</f>
        <v>0</v>
      </c>
      <c r="G22" cm="1">
        <f t="array" ref="G22">IF(INDEX('Capacity Summary'!$H$36:$BG$136,COLUMN(F10),ROW(F10))="x",'Capacity Backing (Hide)2'!G$9,0)</f>
        <v>0</v>
      </c>
      <c r="H22" cm="1">
        <f t="array" ref="H22">IF(INDEX('Capacity Summary'!$H$36:$BG$136,COLUMN(G10),ROW(G10))="x",'Capacity Backing (Hide)2'!H$9,0)</f>
        <v>0</v>
      </c>
      <c r="I22" cm="1">
        <f t="array" ref="I22">IF(INDEX('Capacity Summary'!$H$36:$BG$136,COLUMN(H10),ROW(H10))="x",'Capacity Backing (Hide)2'!I$9,0)</f>
        <v>0</v>
      </c>
      <c r="J22" cm="1">
        <f t="array" ref="J22">IF(INDEX('Capacity Summary'!$H$36:$BG$136,COLUMN(I10),ROW(I10))="x",'Capacity Backing (Hide)2'!J$9,0)</f>
        <v>0</v>
      </c>
      <c r="K22" cm="1">
        <f t="array" ref="K22">IF(INDEX('Capacity Summary'!$H$36:$BG$136,COLUMN(J10),ROW(J10))="x",'Capacity Backing (Hide)2'!K$9,0)</f>
        <v>0</v>
      </c>
      <c r="L22" cm="1">
        <f t="array" ref="L22">IF(INDEX('Capacity Summary'!$H$36:$BG$136,COLUMN(K10),ROW(K10))="x",'Capacity Backing (Hide)2'!L$9,0)</f>
        <v>0</v>
      </c>
      <c r="M22" cm="1">
        <f t="array" ref="M22">IF(INDEX('Capacity Summary'!$H$36:$BG$136,COLUMN(L10),ROW(L10))="x",'Capacity Backing (Hide)2'!M$9,0)</f>
        <v>0</v>
      </c>
    </row>
    <row r="23" spans="1:13" x14ac:dyDescent="0.35">
      <c r="A23" s="2">
        <f ca="1">'Required Capacity (Hide)'!E15</f>
        <v>44298</v>
      </c>
      <c r="B23" t="e" cm="1">
        <f t="array" ref="B23">IF(INDEX('Capacity Summary'!$H$36:$BG$136,COLUMN(A11),ROW(A11))="x",'Capacity Backing (Hide)2'!B$9,0)</f>
        <v>#VALUE!</v>
      </c>
      <c r="C23" t="e" cm="1">
        <f t="array" ref="C23">IF(INDEX('Capacity Summary'!$H$36:$BG$136,COLUMN(B11),ROW(B11))="x",'Capacity Backing (Hide)2'!C$9,0)</f>
        <v>#VALUE!</v>
      </c>
      <c r="D23" cm="1">
        <f t="array" ref="D23">IF(INDEX('Capacity Summary'!$H$36:$BG$136,COLUMN(C11),ROW(C11))="x",'Capacity Backing (Hide)2'!D$9,0)</f>
        <v>0</v>
      </c>
      <c r="E23" cm="1">
        <f t="array" ref="E23">IF(INDEX('Capacity Summary'!$H$36:$BG$136,COLUMN(D11),ROW(D11))="x",'Capacity Backing (Hide)2'!E$9,0)</f>
        <v>0</v>
      </c>
      <c r="F23" cm="1">
        <f t="array" ref="F23">IF(INDEX('Capacity Summary'!$H$36:$BG$136,COLUMN(E11),ROW(E11))="x",'Capacity Backing (Hide)2'!F$9,0)</f>
        <v>0</v>
      </c>
      <c r="G23" cm="1">
        <f t="array" ref="G23">IF(INDEX('Capacity Summary'!$H$36:$BG$136,COLUMN(F11),ROW(F11))="x",'Capacity Backing (Hide)2'!G$9,0)</f>
        <v>0</v>
      </c>
      <c r="H23" cm="1">
        <f t="array" ref="H23">IF(INDEX('Capacity Summary'!$H$36:$BG$136,COLUMN(G11),ROW(G11))="x",'Capacity Backing (Hide)2'!H$9,0)</f>
        <v>0</v>
      </c>
      <c r="I23" cm="1">
        <f t="array" ref="I23">IF(INDEX('Capacity Summary'!$H$36:$BG$136,COLUMN(H11),ROW(H11))="x",'Capacity Backing (Hide)2'!I$9,0)</f>
        <v>0</v>
      </c>
      <c r="J23" cm="1">
        <f t="array" ref="J23">IF(INDEX('Capacity Summary'!$H$36:$BG$136,COLUMN(I11),ROW(I11))="x",'Capacity Backing (Hide)2'!J$9,0)</f>
        <v>0</v>
      </c>
      <c r="K23" cm="1">
        <f t="array" ref="K23">IF(INDEX('Capacity Summary'!$H$36:$BG$136,COLUMN(J11),ROW(J11))="x",'Capacity Backing (Hide)2'!K$9,0)</f>
        <v>0</v>
      </c>
      <c r="L23" cm="1">
        <f t="array" ref="L23">IF(INDEX('Capacity Summary'!$H$36:$BG$136,COLUMN(K11),ROW(K11))="x",'Capacity Backing (Hide)2'!L$9,0)</f>
        <v>0</v>
      </c>
      <c r="M23" cm="1">
        <f t="array" ref="M23">IF(INDEX('Capacity Summary'!$H$36:$BG$136,COLUMN(L11),ROW(L11))="x",'Capacity Backing (Hide)2'!M$9,0)</f>
        <v>0</v>
      </c>
    </row>
    <row r="24" spans="1:13" x14ac:dyDescent="0.35">
      <c r="A24" s="2">
        <f ca="1">'Required Capacity (Hide)'!E16</f>
        <v>44305</v>
      </c>
      <c r="B24" t="e" cm="1">
        <f t="array" ref="B24">IF(INDEX('Capacity Summary'!$H$36:$BG$136,COLUMN(A12),ROW(A12))="x",'Capacity Backing (Hide)2'!B$9,0)</f>
        <v>#VALUE!</v>
      </c>
      <c r="C24" t="e" cm="1">
        <f t="array" ref="C24">IF(INDEX('Capacity Summary'!$H$36:$BG$136,COLUMN(B12),ROW(B12))="x",'Capacity Backing (Hide)2'!C$9,0)</f>
        <v>#VALUE!</v>
      </c>
      <c r="D24" cm="1">
        <f t="array" ref="D24">IF(INDEX('Capacity Summary'!$H$36:$BG$136,COLUMN(C12),ROW(C12))="x",'Capacity Backing (Hide)2'!D$9,0)</f>
        <v>0</v>
      </c>
      <c r="E24" cm="1">
        <f t="array" ref="E24">IF(INDEX('Capacity Summary'!$H$36:$BG$136,COLUMN(D12),ROW(D12))="x",'Capacity Backing (Hide)2'!E$9,0)</f>
        <v>0</v>
      </c>
      <c r="F24" cm="1">
        <f t="array" ref="F24">IF(INDEX('Capacity Summary'!$H$36:$BG$136,COLUMN(E12),ROW(E12))="x",'Capacity Backing (Hide)2'!F$9,0)</f>
        <v>0</v>
      </c>
      <c r="G24" cm="1">
        <f t="array" ref="G24">IF(INDEX('Capacity Summary'!$H$36:$BG$136,COLUMN(F12),ROW(F12))="x",'Capacity Backing (Hide)2'!G$9,0)</f>
        <v>0</v>
      </c>
      <c r="H24" cm="1">
        <f t="array" ref="H24">IF(INDEX('Capacity Summary'!$H$36:$BG$136,COLUMN(G12),ROW(G12))="x",'Capacity Backing (Hide)2'!H$9,0)</f>
        <v>0</v>
      </c>
      <c r="I24" cm="1">
        <f t="array" ref="I24">IF(INDEX('Capacity Summary'!$H$36:$BG$136,COLUMN(H12),ROW(H12))="x",'Capacity Backing (Hide)2'!I$9,0)</f>
        <v>0</v>
      </c>
      <c r="J24" cm="1">
        <f t="array" ref="J24">IF(INDEX('Capacity Summary'!$H$36:$BG$136,COLUMN(I12),ROW(I12))="x",'Capacity Backing (Hide)2'!J$9,0)</f>
        <v>0</v>
      </c>
      <c r="K24" cm="1">
        <f t="array" ref="K24">IF(INDEX('Capacity Summary'!$H$36:$BG$136,COLUMN(J12),ROW(J12))="x",'Capacity Backing (Hide)2'!K$9,0)</f>
        <v>0</v>
      </c>
      <c r="L24" cm="1">
        <f t="array" ref="L24">IF(INDEX('Capacity Summary'!$H$36:$BG$136,COLUMN(K12),ROW(K12))="x",'Capacity Backing (Hide)2'!L$9,0)</f>
        <v>0</v>
      </c>
      <c r="M24" cm="1">
        <f t="array" ref="M24">IF(INDEX('Capacity Summary'!$H$36:$BG$136,COLUMN(L12),ROW(L12))="x",'Capacity Backing (Hide)2'!M$9,0)</f>
        <v>0</v>
      </c>
    </row>
    <row r="25" spans="1:13" x14ac:dyDescent="0.35">
      <c r="A25" s="2">
        <f ca="1">'Required Capacity (Hide)'!E17</f>
        <v>44312</v>
      </c>
      <c r="B25" t="e" cm="1">
        <f t="array" ref="B25">IF(INDEX('Capacity Summary'!$H$36:$BG$136,COLUMN(A13),ROW(A13))="x",'Capacity Backing (Hide)2'!B$9,0)</f>
        <v>#VALUE!</v>
      </c>
      <c r="C25" t="e" cm="1">
        <f t="array" ref="C25">IF(INDEX('Capacity Summary'!$H$36:$BG$136,COLUMN(B13),ROW(B13))="x",'Capacity Backing (Hide)2'!C$9,0)</f>
        <v>#VALUE!</v>
      </c>
      <c r="D25" cm="1">
        <f t="array" ref="D25">IF(INDEX('Capacity Summary'!$H$36:$BG$136,COLUMN(C13),ROW(C13))="x",'Capacity Backing (Hide)2'!D$9,0)</f>
        <v>0</v>
      </c>
      <c r="E25" cm="1">
        <f t="array" ref="E25">IF(INDEX('Capacity Summary'!$H$36:$BG$136,COLUMN(D13),ROW(D13))="x",'Capacity Backing (Hide)2'!E$9,0)</f>
        <v>0</v>
      </c>
      <c r="F25" cm="1">
        <f t="array" ref="F25">IF(INDEX('Capacity Summary'!$H$36:$BG$136,COLUMN(E13),ROW(E13))="x",'Capacity Backing (Hide)2'!F$9,0)</f>
        <v>0</v>
      </c>
      <c r="G25" cm="1">
        <f t="array" ref="G25">IF(INDEX('Capacity Summary'!$H$36:$BG$136,COLUMN(F13),ROW(F13))="x",'Capacity Backing (Hide)2'!G$9,0)</f>
        <v>0</v>
      </c>
      <c r="H25" cm="1">
        <f t="array" ref="H25">IF(INDEX('Capacity Summary'!$H$36:$BG$136,COLUMN(G13),ROW(G13))="x",'Capacity Backing (Hide)2'!H$9,0)</f>
        <v>0</v>
      </c>
      <c r="I25" cm="1">
        <f t="array" ref="I25">IF(INDEX('Capacity Summary'!$H$36:$BG$136,COLUMN(H13),ROW(H13))="x",'Capacity Backing (Hide)2'!I$9,0)</f>
        <v>0</v>
      </c>
      <c r="J25" cm="1">
        <f t="array" ref="J25">IF(INDEX('Capacity Summary'!$H$36:$BG$136,COLUMN(I13),ROW(I13))="x",'Capacity Backing (Hide)2'!J$9,0)</f>
        <v>0</v>
      </c>
      <c r="K25" cm="1">
        <f t="array" ref="K25">IF(INDEX('Capacity Summary'!$H$36:$BG$136,COLUMN(J13),ROW(J13))="x",'Capacity Backing (Hide)2'!K$9,0)</f>
        <v>0</v>
      </c>
      <c r="L25" cm="1">
        <f t="array" ref="L25">IF(INDEX('Capacity Summary'!$H$36:$BG$136,COLUMN(K13),ROW(K13))="x",'Capacity Backing (Hide)2'!L$9,0)</f>
        <v>0</v>
      </c>
      <c r="M25" cm="1">
        <f t="array" ref="M25">IF(INDEX('Capacity Summary'!$H$36:$BG$136,COLUMN(L13),ROW(L13))="x",'Capacity Backing (Hide)2'!M$9,0)</f>
        <v>0</v>
      </c>
    </row>
    <row r="26" spans="1:13" x14ac:dyDescent="0.35">
      <c r="A26" s="2">
        <f ca="1">'Required Capacity (Hide)'!E18</f>
        <v>44319</v>
      </c>
      <c r="B26" t="e" cm="1">
        <f t="array" ref="B26">IF(INDEX('Capacity Summary'!$H$36:$BG$136,COLUMN(A14),ROW(A14))="x",'Capacity Backing (Hide)2'!B$9,0)</f>
        <v>#VALUE!</v>
      </c>
      <c r="C26" t="e" cm="1">
        <f t="array" ref="C26">IF(INDEX('Capacity Summary'!$H$36:$BG$136,COLUMN(B14),ROW(B14))="x",'Capacity Backing (Hide)2'!C$9,0)</f>
        <v>#VALUE!</v>
      </c>
      <c r="D26" cm="1">
        <f t="array" ref="D26">IF(INDEX('Capacity Summary'!$H$36:$BG$136,COLUMN(C14),ROW(C14))="x",'Capacity Backing (Hide)2'!D$9,0)</f>
        <v>0</v>
      </c>
      <c r="E26" cm="1">
        <f t="array" ref="E26">IF(INDEX('Capacity Summary'!$H$36:$BG$136,COLUMN(D14),ROW(D14))="x",'Capacity Backing (Hide)2'!E$9,0)</f>
        <v>0</v>
      </c>
      <c r="F26" cm="1">
        <f t="array" ref="F26">IF(INDEX('Capacity Summary'!$H$36:$BG$136,COLUMN(E14),ROW(E14))="x",'Capacity Backing (Hide)2'!F$9,0)</f>
        <v>0</v>
      </c>
      <c r="G26" cm="1">
        <f t="array" ref="G26">IF(INDEX('Capacity Summary'!$H$36:$BG$136,COLUMN(F14),ROW(F14))="x",'Capacity Backing (Hide)2'!G$9,0)</f>
        <v>0</v>
      </c>
      <c r="H26" cm="1">
        <f t="array" ref="H26">IF(INDEX('Capacity Summary'!$H$36:$BG$136,COLUMN(G14),ROW(G14))="x",'Capacity Backing (Hide)2'!H$9,0)</f>
        <v>0</v>
      </c>
      <c r="I26" cm="1">
        <f t="array" ref="I26">IF(INDEX('Capacity Summary'!$H$36:$BG$136,COLUMN(H14),ROW(H14))="x",'Capacity Backing (Hide)2'!I$9,0)</f>
        <v>0</v>
      </c>
      <c r="J26" cm="1">
        <f t="array" ref="J26">IF(INDEX('Capacity Summary'!$H$36:$BG$136,COLUMN(I14),ROW(I14))="x",'Capacity Backing (Hide)2'!J$9,0)</f>
        <v>0</v>
      </c>
      <c r="K26" cm="1">
        <f t="array" ref="K26">IF(INDEX('Capacity Summary'!$H$36:$BG$136,COLUMN(J14),ROW(J14))="x",'Capacity Backing (Hide)2'!K$9,0)</f>
        <v>0</v>
      </c>
      <c r="L26" cm="1">
        <f t="array" ref="L26">IF(INDEX('Capacity Summary'!$H$36:$BG$136,COLUMN(K14),ROW(K14))="x",'Capacity Backing (Hide)2'!L$9,0)</f>
        <v>0</v>
      </c>
      <c r="M26" cm="1">
        <f t="array" ref="M26">IF(INDEX('Capacity Summary'!$H$36:$BG$136,COLUMN(L14),ROW(L14))="x",'Capacity Backing (Hide)2'!M$9,0)</f>
        <v>0</v>
      </c>
    </row>
    <row r="27" spans="1:13" x14ac:dyDescent="0.35">
      <c r="A27" s="2">
        <f ca="1">'Required Capacity (Hide)'!E19</f>
        <v>44326</v>
      </c>
      <c r="B27" t="e" cm="1">
        <f t="array" ref="B27">IF(INDEX('Capacity Summary'!$H$36:$BG$136,COLUMN(A15),ROW(A15))="x",'Capacity Backing (Hide)2'!B$9,0)</f>
        <v>#VALUE!</v>
      </c>
      <c r="C27" t="e" cm="1">
        <f t="array" ref="C27">IF(INDEX('Capacity Summary'!$H$36:$BG$136,COLUMN(B15),ROW(B15))="x",'Capacity Backing (Hide)2'!C$9,0)</f>
        <v>#VALUE!</v>
      </c>
      <c r="D27" cm="1">
        <f t="array" ref="D27">IF(INDEX('Capacity Summary'!$H$36:$BG$136,COLUMN(C15),ROW(C15))="x",'Capacity Backing (Hide)2'!D$9,0)</f>
        <v>0</v>
      </c>
      <c r="E27" cm="1">
        <f t="array" ref="E27">IF(INDEX('Capacity Summary'!$H$36:$BG$136,COLUMN(D15),ROW(D15))="x",'Capacity Backing (Hide)2'!E$9,0)</f>
        <v>0</v>
      </c>
      <c r="F27" cm="1">
        <f t="array" ref="F27">IF(INDEX('Capacity Summary'!$H$36:$BG$136,COLUMN(E15),ROW(E15))="x",'Capacity Backing (Hide)2'!F$9,0)</f>
        <v>0</v>
      </c>
      <c r="G27" cm="1">
        <f t="array" ref="G27">IF(INDEX('Capacity Summary'!$H$36:$BG$136,COLUMN(F15),ROW(F15))="x",'Capacity Backing (Hide)2'!G$9,0)</f>
        <v>0</v>
      </c>
      <c r="H27" cm="1">
        <f t="array" ref="H27">IF(INDEX('Capacity Summary'!$H$36:$BG$136,COLUMN(G15),ROW(G15))="x",'Capacity Backing (Hide)2'!H$9,0)</f>
        <v>0</v>
      </c>
      <c r="I27" cm="1">
        <f t="array" ref="I27">IF(INDEX('Capacity Summary'!$H$36:$BG$136,COLUMN(H15),ROW(H15))="x",'Capacity Backing (Hide)2'!I$9,0)</f>
        <v>0</v>
      </c>
      <c r="J27" cm="1">
        <f t="array" ref="J27">IF(INDEX('Capacity Summary'!$H$36:$BG$136,COLUMN(I15),ROW(I15))="x",'Capacity Backing (Hide)2'!J$9,0)</f>
        <v>0</v>
      </c>
      <c r="K27" cm="1">
        <f t="array" ref="K27">IF(INDEX('Capacity Summary'!$H$36:$BG$136,COLUMN(J15),ROW(J15))="x",'Capacity Backing (Hide)2'!K$9,0)</f>
        <v>0</v>
      </c>
      <c r="L27" cm="1">
        <f t="array" ref="L27">IF(INDEX('Capacity Summary'!$H$36:$BG$136,COLUMN(K15),ROW(K15))="x",'Capacity Backing (Hide)2'!L$9,0)</f>
        <v>0</v>
      </c>
      <c r="M27" cm="1">
        <f t="array" ref="M27">IF(INDEX('Capacity Summary'!$H$36:$BG$136,COLUMN(L15),ROW(L15))="x",'Capacity Backing (Hide)2'!M$9,0)</f>
        <v>0</v>
      </c>
    </row>
    <row r="28" spans="1:13" x14ac:dyDescent="0.35">
      <c r="A28" s="2">
        <f ca="1">'Required Capacity (Hide)'!E20</f>
        <v>44333</v>
      </c>
      <c r="B28" t="e" cm="1">
        <f t="array" ref="B28">IF(INDEX('Capacity Summary'!$H$36:$BG$136,COLUMN(A16),ROW(A16))="x",'Capacity Backing (Hide)2'!B$9,0)</f>
        <v>#VALUE!</v>
      </c>
      <c r="C28" t="e" cm="1">
        <f t="array" ref="C28">IF(INDEX('Capacity Summary'!$H$36:$BG$136,COLUMN(B16),ROW(B16))="x",'Capacity Backing (Hide)2'!C$9,0)</f>
        <v>#VALUE!</v>
      </c>
      <c r="D28" cm="1">
        <f t="array" ref="D28">IF(INDEX('Capacity Summary'!$H$36:$BG$136,COLUMN(C16),ROW(C16))="x",'Capacity Backing (Hide)2'!D$9,0)</f>
        <v>0</v>
      </c>
      <c r="E28" cm="1">
        <f t="array" ref="E28">IF(INDEX('Capacity Summary'!$H$36:$BG$136,COLUMN(D16),ROW(D16))="x",'Capacity Backing (Hide)2'!E$9,0)</f>
        <v>0</v>
      </c>
      <c r="F28" cm="1">
        <f t="array" ref="F28">IF(INDEX('Capacity Summary'!$H$36:$BG$136,COLUMN(E16),ROW(E16))="x",'Capacity Backing (Hide)2'!F$9,0)</f>
        <v>0</v>
      </c>
      <c r="G28" cm="1">
        <f t="array" ref="G28">IF(INDEX('Capacity Summary'!$H$36:$BG$136,COLUMN(F16),ROW(F16))="x",'Capacity Backing (Hide)2'!G$9,0)</f>
        <v>0</v>
      </c>
      <c r="H28" cm="1">
        <f t="array" ref="H28">IF(INDEX('Capacity Summary'!$H$36:$BG$136,COLUMN(G16),ROW(G16))="x",'Capacity Backing (Hide)2'!H$9,0)</f>
        <v>0</v>
      </c>
      <c r="I28" cm="1">
        <f t="array" ref="I28">IF(INDEX('Capacity Summary'!$H$36:$BG$136,COLUMN(H16),ROW(H16))="x",'Capacity Backing (Hide)2'!I$9,0)</f>
        <v>0</v>
      </c>
      <c r="J28" cm="1">
        <f t="array" ref="J28">IF(INDEX('Capacity Summary'!$H$36:$BG$136,COLUMN(I16),ROW(I16))="x",'Capacity Backing (Hide)2'!J$9,0)</f>
        <v>0</v>
      </c>
      <c r="K28" cm="1">
        <f t="array" ref="K28">IF(INDEX('Capacity Summary'!$H$36:$BG$136,COLUMN(J16),ROW(J16))="x",'Capacity Backing (Hide)2'!K$9,0)</f>
        <v>0</v>
      </c>
      <c r="L28" cm="1">
        <f t="array" ref="L28">IF(INDEX('Capacity Summary'!$H$36:$BG$136,COLUMN(K16),ROW(K16))="x",'Capacity Backing (Hide)2'!L$9,0)</f>
        <v>0</v>
      </c>
      <c r="M28" cm="1">
        <f t="array" ref="M28">IF(INDEX('Capacity Summary'!$H$36:$BG$136,COLUMN(L16),ROW(L16))="x",'Capacity Backing (Hide)2'!M$9,0)</f>
        <v>0</v>
      </c>
    </row>
    <row r="29" spans="1:13" x14ac:dyDescent="0.35">
      <c r="A29" s="2">
        <f ca="1">'Required Capacity (Hide)'!E21</f>
        <v>44340</v>
      </c>
      <c r="B29" t="e" cm="1">
        <f t="array" ref="B29">IF(INDEX('Capacity Summary'!$H$36:$BG$136,COLUMN(A17),ROW(A17))="x",'Capacity Backing (Hide)2'!B$9,0)</f>
        <v>#VALUE!</v>
      </c>
      <c r="C29" t="e" cm="1">
        <f t="array" ref="C29">IF(INDEX('Capacity Summary'!$H$36:$BG$136,COLUMN(B17),ROW(B17))="x",'Capacity Backing (Hide)2'!C$9,0)</f>
        <v>#VALUE!</v>
      </c>
      <c r="D29" cm="1">
        <f t="array" ref="D29">IF(INDEX('Capacity Summary'!$H$36:$BG$136,COLUMN(C17),ROW(C17))="x",'Capacity Backing (Hide)2'!D$9,0)</f>
        <v>0</v>
      </c>
      <c r="E29" cm="1">
        <f t="array" ref="E29">IF(INDEX('Capacity Summary'!$H$36:$BG$136,COLUMN(D17),ROW(D17))="x",'Capacity Backing (Hide)2'!E$9,0)</f>
        <v>0</v>
      </c>
      <c r="F29" cm="1">
        <f t="array" ref="F29">IF(INDEX('Capacity Summary'!$H$36:$BG$136,COLUMN(E17),ROW(E17))="x",'Capacity Backing (Hide)2'!F$9,0)</f>
        <v>0</v>
      </c>
      <c r="G29" cm="1">
        <f t="array" ref="G29">IF(INDEX('Capacity Summary'!$H$36:$BG$136,COLUMN(F17),ROW(F17))="x",'Capacity Backing (Hide)2'!G$9,0)</f>
        <v>0</v>
      </c>
      <c r="H29" cm="1">
        <f t="array" ref="H29">IF(INDEX('Capacity Summary'!$H$36:$BG$136,COLUMN(G17),ROW(G17))="x",'Capacity Backing (Hide)2'!H$9,0)</f>
        <v>0</v>
      </c>
      <c r="I29" cm="1">
        <f t="array" ref="I29">IF(INDEX('Capacity Summary'!$H$36:$BG$136,COLUMN(H17),ROW(H17))="x",'Capacity Backing (Hide)2'!I$9,0)</f>
        <v>0</v>
      </c>
      <c r="J29" cm="1">
        <f t="array" ref="J29">IF(INDEX('Capacity Summary'!$H$36:$BG$136,COLUMN(I17),ROW(I17))="x",'Capacity Backing (Hide)2'!J$9,0)</f>
        <v>0</v>
      </c>
      <c r="K29" cm="1">
        <f t="array" ref="K29">IF(INDEX('Capacity Summary'!$H$36:$BG$136,COLUMN(J17),ROW(J17))="x",'Capacity Backing (Hide)2'!K$9,0)</f>
        <v>0</v>
      </c>
      <c r="L29" cm="1">
        <f t="array" ref="L29">IF(INDEX('Capacity Summary'!$H$36:$BG$136,COLUMN(K17),ROW(K17))="x",'Capacity Backing (Hide)2'!L$9,0)</f>
        <v>0</v>
      </c>
      <c r="M29" cm="1">
        <f t="array" ref="M29">IF(INDEX('Capacity Summary'!$H$36:$BG$136,COLUMN(L17),ROW(L17))="x",'Capacity Backing (Hide)2'!M$9,0)</f>
        <v>0</v>
      </c>
    </row>
    <row r="30" spans="1:13" x14ac:dyDescent="0.35">
      <c r="A30" s="2">
        <f ca="1">'Required Capacity (Hide)'!E22</f>
        <v>44347</v>
      </c>
      <c r="B30" t="e" cm="1">
        <f t="array" ref="B30">IF(INDEX('Capacity Summary'!$H$36:$BG$136,COLUMN(A18),ROW(A18))="x",'Capacity Backing (Hide)2'!B$9,0)</f>
        <v>#VALUE!</v>
      </c>
      <c r="C30" t="e" cm="1">
        <f t="array" ref="C30">IF(INDEX('Capacity Summary'!$H$36:$BG$136,COLUMN(B18),ROW(B18))="x",'Capacity Backing (Hide)2'!C$9,0)</f>
        <v>#VALUE!</v>
      </c>
      <c r="D30" cm="1">
        <f t="array" ref="D30">IF(INDEX('Capacity Summary'!$H$36:$BG$136,COLUMN(C18),ROW(C18))="x",'Capacity Backing (Hide)2'!D$9,0)</f>
        <v>0</v>
      </c>
      <c r="E30" cm="1">
        <f t="array" ref="E30">IF(INDEX('Capacity Summary'!$H$36:$BG$136,COLUMN(D18),ROW(D18))="x",'Capacity Backing (Hide)2'!E$9,0)</f>
        <v>0</v>
      </c>
      <c r="F30" cm="1">
        <f t="array" ref="F30">IF(INDEX('Capacity Summary'!$H$36:$BG$136,COLUMN(E18),ROW(E18))="x",'Capacity Backing (Hide)2'!F$9,0)</f>
        <v>0</v>
      </c>
      <c r="G30" cm="1">
        <f t="array" ref="G30">IF(INDEX('Capacity Summary'!$H$36:$BG$136,COLUMN(F18),ROW(F18))="x",'Capacity Backing (Hide)2'!G$9,0)</f>
        <v>0</v>
      </c>
      <c r="H30" cm="1">
        <f t="array" ref="H30">IF(INDEX('Capacity Summary'!$H$36:$BG$136,COLUMN(G18),ROW(G18))="x",'Capacity Backing (Hide)2'!H$9,0)</f>
        <v>0</v>
      </c>
      <c r="I30" cm="1">
        <f t="array" ref="I30">IF(INDEX('Capacity Summary'!$H$36:$BG$136,COLUMN(H18),ROW(H18))="x",'Capacity Backing (Hide)2'!I$9,0)</f>
        <v>0</v>
      </c>
      <c r="J30" cm="1">
        <f t="array" ref="J30">IF(INDEX('Capacity Summary'!$H$36:$BG$136,COLUMN(I18),ROW(I18))="x",'Capacity Backing (Hide)2'!J$9,0)</f>
        <v>0</v>
      </c>
      <c r="K30" cm="1">
        <f t="array" ref="K30">IF(INDEX('Capacity Summary'!$H$36:$BG$136,COLUMN(J18),ROW(J18))="x",'Capacity Backing (Hide)2'!K$9,0)</f>
        <v>0</v>
      </c>
      <c r="L30" cm="1">
        <f t="array" ref="L30">IF(INDEX('Capacity Summary'!$H$36:$BG$136,COLUMN(K18),ROW(K18))="x",'Capacity Backing (Hide)2'!L$9,0)</f>
        <v>0</v>
      </c>
      <c r="M30" cm="1">
        <f t="array" ref="M30">IF(INDEX('Capacity Summary'!$H$36:$BG$136,COLUMN(L18),ROW(L18))="x",'Capacity Backing (Hide)2'!M$9,0)</f>
        <v>0</v>
      </c>
    </row>
    <row r="31" spans="1:13" x14ac:dyDescent="0.35">
      <c r="A31" s="2">
        <f ca="1">'Required Capacity (Hide)'!E23</f>
        <v>44354</v>
      </c>
      <c r="B31" t="e" cm="1">
        <f t="array" ref="B31">IF(INDEX('Capacity Summary'!$H$36:$BG$136,COLUMN(A19),ROW(A19))="x",'Capacity Backing (Hide)2'!B$9,0)</f>
        <v>#VALUE!</v>
      </c>
      <c r="C31" t="e" cm="1">
        <f t="array" ref="C31">IF(INDEX('Capacity Summary'!$H$36:$BG$136,COLUMN(B19),ROW(B19))="x",'Capacity Backing (Hide)2'!C$9,0)</f>
        <v>#VALUE!</v>
      </c>
      <c r="D31" cm="1">
        <f t="array" ref="D31">IF(INDEX('Capacity Summary'!$H$36:$BG$136,COLUMN(C19),ROW(C19))="x",'Capacity Backing (Hide)2'!D$9,0)</f>
        <v>0</v>
      </c>
      <c r="E31" cm="1">
        <f t="array" ref="E31">IF(INDEX('Capacity Summary'!$H$36:$BG$136,COLUMN(D19),ROW(D19))="x",'Capacity Backing (Hide)2'!E$9,0)</f>
        <v>0</v>
      </c>
      <c r="F31" cm="1">
        <f t="array" ref="F31">IF(INDEX('Capacity Summary'!$H$36:$BG$136,COLUMN(E19),ROW(E19))="x",'Capacity Backing (Hide)2'!F$9,0)</f>
        <v>0</v>
      </c>
      <c r="G31" cm="1">
        <f t="array" ref="G31">IF(INDEX('Capacity Summary'!$H$36:$BG$136,COLUMN(F19),ROW(F19))="x",'Capacity Backing (Hide)2'!G$9,0)</f>
        <v>0</v>
      </c>
      <c r="H31" cm="1">
        <f t="array" ref="H31">IF(INDEX('Capacity Summary'!$H$36:$BG$136,COLUMN(G19),ROW(G19))="x",'Capacity Backing (Hide)2'!H$9,0)</f>
        <v>0</v>
      </c>
      <c r="I31" cm="1">
        <f t="array" ref="I31">IF(INDEX('Capacity Summary'!$H$36:$BG$136,COLUMN(H19),ROW(H19))="x",'Capacity Backing (Hide)2'!I$9,0)</f>
        <v>0</v>
      </c>
      <c r="J31" cm="1">
        <f t="array" ref="J31">IF(INDEX('Capacity Summary'!$H$36:$BG$136,COLUMN(I19),ROW(I19))="x",'Capacity Backing (Hide)2'!J$9,0)</f>
        <v>0</v>
      </c>
      <c r="K31" cm="1">
        <f t="array" ref="K31">IF(INDEX('Capacity Summary'!$H$36:$BG$136,COLUMN(J19),ROW(J19))="x",'Capacity Backing (Hide)2'!K$9,0)</f>
        <v>0</v>
      </c>
      <c r="L31" cm="1">
        <f t="array" ref="L31">IF(INDEX('Capacity Summary'!$H$36:$BG$136,COLUMN(K19),ROW(K19))="x",'Capacity Backing (Hide)2'!L$9,0)</f>
        <v>0</v>
      </c>
      <c r="M31" cm="1">
        <f t="array" ref="M31">IF(INDEX('Capacity Summary'!$H$36:$BG$136,COLUMN(L19),ROW(L19))="x",'Capacity Backing (Hide)2'!M$9,0)</f>
        <v>0</v>
      </c>
    </row>
    <row r="32" spans="1:13" x14ac:dyDescent="0.35">
      <c r="A32" s="2">
        <f ca="1">'Required Capacity (Hide)'!E24</f>
        <v>44361</v>
      </c>
      <c r="B32" t="e" cm="1">
        <f t="array" ref="B32">IF(INDEX('Capacity Summary'!$H$36:$BG$136,COLUMN(A20),ROW(A20))="x",'Capacity Backing (Hide)2'!B$9,0)</f>
        <v>#VALUE!</v>
      </c>
      <c r="C32" t="e" cm="1">
        <f t="array" ref="C32">IF(INDEX('Capacity Summary'!$H$36:$BG$136,COLUMN(B20),ROW(B20))="x",'Capacity Backing (Hide)2'!C$9,0)</f>
        <v>#VALUE!</v>
      </c>
      <c r="D32" cm="1">
        <f t="array" ref="D32">IF(INDEX('Capacity Summary'!$H$36:$BG$136,COLUMN(C20),ROW(C20))="x",'Capacity Backing (Hide)2'!D$9,0)</f>
        <v>0</v>
      </c>
      <c r="E32" cm="1">
        <f t="array" ref="E32">IF(INDEX('Capacity Summary'!$H$36:$BG$136,COLUMN(D20),ROW(D20))="x",'Capacity Backing (Hide)2'!E$9,0)</f>
        <v>0</v>
      </c>
      <c r="F32" cm="1">
        <f t="array" ref="F32">IF(INDEX('Capacity Summary'!$H$36:$BG$136,COLUMN(E20),ROW(E20))="x",'Capacity Backing (Hide)2'!F$9,0)</f>
        <v>0</v>
      </c>
      <c r="G32" cm="1">
        <f t="array" ref="G32">IF(INDEX('Capacity Summary'!$H$36:$BG$136,COLUMN(F20),ROW(F20))="x",'Capacity Backing (Hide)2'!G$9,0)</f>
        <v>0</v>
      </c>
      <c r="H32" cm="1">
        <f t="array" ref="H32">IF(INDEX('Capacity Summary'!$H$36:$BG$136,COLUMN(G20),ROW(G20))="x",'Capacity Backing (Hide)2'!H$9,0)</f>
        <v>0</v>
      </c>
      <c r="I32" cm="1">
        <f t="array" ref="I32">IF(INDEX('Capacity Summary'!$H$36:$BG$136,COLUMN(H20),ROW(H20))="x",'Capacity Backing (Hide)2'!I$9,0)</f>
        <v>0</v>
      </c>
      <c r="J32" cm="1">
        <f t="array" ref="J32">IF(INDEX('Capacity Summary'!$H$36:$BG$136,COLUMN(I20),ROW(I20))="x",'Capacity Backing (Hide)2'!J$9,0)</f>
        <v>0</v>
      </c>
      <c r="K32" cm="1">
        <f t="array" ref="K32">IF(INDEX('Capacity Summary'!$H$36:$BG$136,COLUMN(J20),ROW(J20))="x",'Capacity Backing (Hide)2'!K$9,0)</f>
        <v>0</v>
      </c>
      <c r="L32" cm="1">
        <f t="array" ref="L32">IF(INDEX('Capacity Summary'!$H$36:$BG$136,COLUMN(K20),ROW(K20))="x",'Capacity Backing (Hide)2'!L$9,0)</f>
        <v>0</v>
      </c>
      <c r="M32" cm="1">
        <f t="array" ref="M32">IF(INDEX('Capacity Summary'!$H$36:$BG$136,COLUMN(L20),ROW(L20))="x",'Capacity Backing (Hide)2'!M$9,0)</f>
        <v>0</v>
      </c>
    </row>
    <row r="33" spans="1:13" x14ac:dyDescent="0.35">
      <c r="A33" s="2">
        <f ca="1">'Required Capacity (Hide)'!E25</f>
        <v>44368</v>
      </c>
      <c r="B33" t="e" cm="1">
        <f t="array" ref="B33">IF(INDEX('Capacity Summary'!$H$36:$BG$136,COLUMN(A21),ROW(A21))="x",'Capacity Backing (Hide)2'!B$9,0)</f>
        <v>#VALUE!</v>
      </c>
      <c r="C33" t="e" cm="1">
        <f t="array" ref="C33">IF(INDEX('Capacity Summary'!$H$36:$BG$136,COLUMN(B21),ROW(B21))="x",'Capacity Backing (Hide)2'!C$9,0)</f>
        <v>#VALUE!</v>
      </c>
      <c r="D33" cm="1">
        <f t="array" ref="D33">IF(INDEX('Capacity Summary'!$H$36:$BG$136,COLUMN(C21),ROW(C21))="x",'Capacity Backing (Hide)2'!D$9,0)</f>
        <v>0</v>
      </c>
      <c r="E33" cm="1">
        <f t="array" ref="E33">IF(INDEX('Capacity Summary'!$H$36:$BG$136,COLUMN(D21),ROW(D21))="x",'Capacity Backing (Hide)2'!E$9,0)</f>
        <v>0</v>
      </c>
      <c r="F33" cm="1">
        <f t="array" ref="F33">IF(INDEX('Capacity Summary'!$H$36:$BG$136,COLUMN(E21),ROW(E21))="x",'Capacity Backing (Hide)2'!F$9,0)</f>
        <v>0</v>
      </c>
      <c r="G33" cm="1">
        <f t="array" ref="G33">IF(INDEX('Capacity Summary'!$H$36:$BG$136,COLUMN(F21),ROW(F21))="x",'Capacity Backing (Hide)2'!G$9,0)</f>
        <v>0</v>
      </c>
      <c r="H33" cm="1">
        <f t="array" ref="H33">IF(INDEX('Capacity Summary'!$H$36:$BG$136,COLUMN(G21),ROW(G21))="x",'Capacity Backing (Hide)2'!H$9,0)</f>
        <v>0</v>
      </c>
      <c r="I33" cm="1">
        <f t="array" ref="I33">IF(INDEX('Capacity Summary'!$H$36:$BG$136,COLUMN(H21),ROW(H21))="x",'Capacity Backing (Hide)2'!I$9,0)</f>
        <v>0</v>
      </c>
      <c r="J33" cm="1">
        <f t="array" ref="J33">IF(INDEX('Capacity Summary'!$H$36:$BG$136,COLUMN(I21),ROW(I21))="x",'Capacity Backing (Hide)2'!J$9,0)</f>
        <v>0</v>
      </c>
      <c r="K33" cm="1">
        <f t="array" ref="K33">IF(INDEX('Capacity Summary'!$H$36:$BG$136,COLUMN(J21),ROW(J21))="x",'Capacity Backing (Hide)2'!K$9,0)</f>
        <v>0</v>
      </c>
      <c r="L33" cm="1">
        <f t="array" ref="L33">IF(INDEX('Capacity Summary'!$H$36:$BG$136,COLUMN(K21),ROW(K21))="x",'Capacity Backing (Hide)2'!L$9,0)</f>
        <v>0</v>
      </c>
      <c r="M33" cm="1">
        <f t="array" ref="M33">IF(INDEX('Capacity Summary'!$H$36:$BG$136,COLUMN(L21),ROW(L21))="x",'Capacity Backing (Hide)2'!M$9,0)</f>
        <v>0</v>
      </c>
    </row>
    <row r="34" spans="1:13" x14ac:dyDescent="0.35">
      <c r="A34" s="2">
        <f ca="1">'Required Capacity (Hide)'!E26</f>
        <v>44375</v>
      </c>
      <c r="B34" t="e" cm="1">
        <f t="array" ref="B34">IF(INDEX('Capacity Summary'!$H$36:$BG$136,COLUMN(A22),ROW(A22))="x",'Capacity Backing (Hide)2'!B$9,0)</f>
        <v>#VALUE!</v>
      </c>
      <c r="C34" t="e" cm="1">
        <f t="array" ref="C34">IF(INDEX('Capacity Summary'!$H$36:$BG$136,COLUMN(B22),ROW(B22))="x",'Capacity Backing (Hide)2'!C$9,0)</f>
        <v>#VALUE!</v>
      </c>
      <c r="D34" cm="1">
        <f t="array" ref="D34">IF(INDEX('Capacity Summary'!$H$36:$BG$136,COLUMN(C22),ROW(C22))="x",'Capacity Backing (Hide)2'!D$9,0)</f>
        <v>0</v>
      </c>
      <c r="E34" cm="1">
        <f t="array" ref="E34">IF(INDEX('Capacity Summary'!$H$36:$BG$136,COLUMN(D22),ROW(D22))="x",'Capacity Backing (Hide)2'!E$9,0)</f>
        <v>0</v>
      </c>
      <c r="F34" cm="1">
        <f t="array" ref="F34">IF(INDEX('Capacity Summary'!$H$36:$BG$136,COLUMN(E22),ROW(E22))="x",'Capacity Backing (Hide)2'!F$9,0)</f>
        <v>0</v>
      </c>
      <c r="G34" cm="1">
        <f t="array" ref="G34">IF(INDEX('Capacity Summary'!$H$36:$BG$136,COLUMN(F22),ROW(F22))="x",'Capacity Backing (Hide)2'!G$9,0)</f>
        <v>0</v>
      </c>
      <c r="H34" cm="1">
        <f t="array" ref="H34">IF(INDEX('Capacity Summary'!$H$36:$BG$136,COLUMN(G22),ROW(G22))="x",'Capacity Backing (Hide)2'!H$9,0)</f>
        <v>0</v>
      </c>
      <c r="I34" cm="1">
        <f t="array" ref="I34">IF(INDEX('Capacity Summary'!$H$36:$BG$136,COLUMN(H22),ROW(H22))="x",'Capacity Backing (Hide)2'!I$9,0)</f>
        <v>0</v>
      </c>
      <c r="J34" cm="1">
        <f t="array" ref="J34">IF(INDEX('Capacity Summary'!$H$36:$BG$136,COLUMN(I22),ROW(I22))="x",'Capacity Backing (Hide)2'!J$9,0)</f>
        <v>0</v>
      </c>
      <c r="K34" cm="1">
        <f t="array" ref="K34">IF(INDEX('Capacity Summary'!$H$36:$BG$136,COLUMN(J22),ROW(J22))="x",'Capacity Backing (Hide)2'!K$9,0)</f>
        <v>0</v>
      </c>
      <c r="L34" cm="1">
        <f t="array" ref="L34">IF(INDEX('Capacity Summary'!$H$36:$BG$136,COLUMN(K22),ROW(K22))="x",'Capacity Backing (Hide)2'!L$9,0)</f>
        <v>0</v>
      </c>
      <c r="M34" cm="1">
        <f t="array" ref="M34">IF(INDEX('Capacity Summary'!$H$36:$BG$136,COLUMN(L22),ROW(L22))="x",'Capacity Backing (Hide)2'!M$9,0)</f>
        <v>0</v>
      </c>
    </row>
    <row r="35" spans="1:13" x14ac:dyDescent="0.35">
      <c r="A35" s="2">
        <f ca="1">'Required Capacity (Hide)'!E27</f>
        <v>44382</v>
      </c>
      <c r="B35" t="e" cm="1">
        <f t="array" ref="B35">IF(INDEX('Capacity Summary'!$H$36:$BG$136,COLUMN(A23),ROW(A23))="x",'Capacity Backing (Hide)2'!B$9,0)</f>
        <v>#VALUE!</v>
      </c>
      <c r="C35" t="e" cm="1">
        <f t="array" ref="C35">IF(INDEX('Capacity Summary'!$H$36:$BG$136,COLUMN(B23),ROW(B23))="x",'Capacity Backing (Hide)2'!C$9,0)</f>
        <v>#VALUE!</v>
      </c>
      <c r="D35" cm="1">
        <f t="array" ref="D35">IF(INDEX('Capacity Summary'!$H$36:$BG$136,COLUMN(C23),ROW(C23))="x",'Capacity Backing (Hide)2'!D$9,0)</f>
        <v>0</v>
      </c>
      <c r="E35" cm="1">
        <f t="array" ref="E35">IF(INDEX('Capacity Summary'!$H$36:$BG$136,COLUMN(D23),ROW(D23))="x",'Capacity Backing (Hide)2'!E$9,0)</f>
        <v>0</v>
      </c>
      <c r="F35" cm="1">
        <f t="array" ref="F35">IF(INDEX('Capacity Summary'!$H$36:$BG$136,COLUMN(E23),ROW(E23))="x",'Capacity Backing (Hide)2'!F$9,0)</f>
        <v>0</v>
      </c>
      <c r="G35" cm="1">
        <f t="array" ref="G35">IF(INDEX('Capacity Summary'!$H$36:$BG$136,COLUMN(F23),ROW(F23))="x",'Capacity Backing (Hide)2'!G$9,0)</f>
        <v>0</v>
      </c>
      <c r="H35" cm="1">
        <f t="array" ref="H35">IF(INDEX('Capacity Summary'!$H$36:$BG$136,COLUMN(G23),ROW(G23))="x",'Capacity Backing (Hide)2'!H$9,0)</f>
        <v>0</v>
      </c>
      <c r="I35" cm="1">
        <f t="array" ref="I35">IF(INDEX('Capacity Summary'!$H$36:$BG$136,COLUMN(H23),ROW(H23))="x",'Capacity Backing (Hide)2'!I$9,0)</f>
        <v>0</v>
      </c>
      <c r="J35" cm="1">
        <f t="array" ref="J35">IF(INDEX('Capacity Summary'!$H$36:$BG$136,COLUMN(I23),ROW(I23))="x",'Capacity Backing (Hide)2'!J$9,0)</f>
        <v>0</v>
      </c>
      <c r="K35" cm="1">
        <f t="array" ref="K35">IF(INDEX('Capacity Summary'!$H$36:$BG$136,COLUMN(J23),ROW(J23))="x",'Capacity Backing (Hide)2'!K$9,0)</f>
        <v>0</v>
      </c>
      <c r="L35" cm="1">
        <f t="array" ref="L35">IF(INDEX('Capacity Summary'!$H$36:$BG$136,COLUMN(K23),ROW(K23))="x",'Capacity Backing (Hide)2'!L$9,0)</f>
        <v>0</v>
      </c>
      <c r="M35" cm="1">
        <f t="array" ref="M35">IF(INDEX('Capacity Summary'!$H$36:$BG$136,COLUMN(L23),ROW(L23))="x",'Capacity Backing (Hide)2'!M$9,0)</f>
        <v>0</v>
      </c>
    </row>
    <row r="36" spans="1:13" x14ac:dyDescent="0.35">
      <c r="A36" s="2">
        <f ca="1">'Required Capacity (Hide)'!E28</f>
        <v>44389</v>
      </c>
      <c r="B36" t="e" cm="1">
        <f t="array" ref="B36">IF(INDEX('Capacity Summary'!$H$36:$BG$136,COLUMN(A24),ROW(A24))="x",'Capacity Backing (Hide)2'!B$9,0)</f>
        <v>#VALUE!</v>
      </c>
      <c r="C36" t="e" cm="1">
        <f t="array" ref="C36">IF(INDEX('Capacity Summary'!$H$36:$BG$136,COLUMN(B24),ROW(B24))="x",'Capacity Backing (Hide)2'!C$9,0)</f>
        <v>#VALUE!</v>
      </c>
      <c r="D36" cm="1">
        <f t="array" ref="D36">IF(INDEX('Capacity Summary'!$H$36:$BG$136,COLUMN(C24),ROW(C24))="x",'Capacity Backing (Hide)2'!D$9,0)</f>
        <v>0</v>
      </c>
      <c r="E36" cm="1">
        <f t="array" ref="E36">IF(INDEX('Capacity Summary'!$H$36:$BG$136,COLUMN(D24),ROW(D24))="x",'Capacity Backing (Hide)2'!E$9,0)</f>
        <v>0</v>
      </c>
      <c r="F36" cm="1">
        <f t="array" ref="F36">IF(INDEX('Capacity Summary'!$H$36:$BG$136,COLUMN(E24),ROW(E24))="x",'Capacity Backing (Hide)2'!F$9,0)</f>
        <v>0</v>
      </c>
      <c r="G36" cm="1">
        <f t="array" ref="G36">IF(INDEX('Capacity Summary'!$H$36:$BG$136,COLUMN(F24),ROW(F24))="x",'Capacity Backing (Hide)2'!G$9,0)</f>
        <v>0</v>
      </c>
      <c r="H36" cm="1">
        <f t="array" ref="H36">IF(INDEX('Capacity Summary'!$H$36:$BG$136,COLUMN(G24),ROW(G24))="x",'Capacity Backing (Hide)2'!H$9,0)</f>
        <v>0</v>
      </c>
      <c r="I36" cm="1">
        <f t="array" ref="I36">IF(INDEX('Capacity Summary'!$H$36:$BG$136,COLUMN(H24),ROW(H24))="x",'Capacity Backing (Hide)2'!I$9,0)</f>
        <v>0</v>
      </c>
      <c r="J36" cm="1">
        <f t="array" ref="J36">IF(INDEX('Capacity Summary'!$H$36:$BG$136,COLUMN(I24),ROW(I24))="x",'Capacity Backing (Hide)2'!J$9,0)</f>
        <v>0</v>
      </c>
      <c r="K36" cm="1">
        <f t="array" ref="K36">IF(INDEX('Capacity Summary'!$H$36:$BG$136,COLUMN(J24),ROW(J24))="x",'Capacity Backing (Hide)2'!K$9,0)</f>
        <v>0</v>
      </c>
      <c r="L36" cm="1">
        <f t="array" ref="L36">IF(INDEX('Capacity Summary'!$H$36:$BG$136,COLUMN(K24),ROW(K24))="x",'Capacity Backing (Hide)2'!L$9,0)</f>
        <v>0</v>
      </c>
      <c r="M36" cm="1">
        <f t="array" ref="M36">IF(INDEX('Capacity Summary'!$H$36:$BG$136,COLUMN(L24),ROW(L24))="x",'Capacity Backing (Hide)2'!M$9,0)</f>
        <v>0</v>
      </c>
    </row>
    <row r="37" spans="1:13" x14ac:dyDescent="0.35">
      <c r="A37" s="2">
        <f ca="1">'Required Capacity (Hide)'!E29</f>
        <v>44396</v>
      </c>
      <c r="B37" t="e" cm="1">
        <f t="array" ref="B37">IF(INDEX('Capacity Summary'!$H$36:$BG$136,COLUMN(A25),ROW(A25))="x",'Capacity Backing (Hide)2'!B$9,0)</f>
        <v>#VALUE!</v>
      </c>
      <c r="C37" t="e" cm="1">
        <f t="array" ref="C37">IF(INDEX('Capacity Summary'!$H$36:$BG$136,COLUMN(B25),ROW(B25))="x",'Capacity Backing (Hide)2'!C$9,0)</f>
        <v>#VALUE!</v>
      </c>
      <c r="D37" cm="1">
        <f t="array" ref="D37">IF(INDEX('Capacity Summary'!$H$36:$BG$136,COLUMN(C25),ROW(C25))="x",'Capacity Backing (Hide)2'!D$9,0)</f>
        <v>0</v>
      </c>
      <c r="E37" cm="1">
        <f t="array" ref="E37">IF(INDEX('Capacity Summary'!$H$36:$BG$136,COLUMN(D25),ROW(D25))="x",'Capacity Backing (Hide)2'!E$9,0)</f>
        <v>0</v>
      </c>
      <c r="F37" cm="1">
        <f t="array" ref="F37">IF(INDEX('Capacity Summary'!$H$36:$BG$136,COLUMN(E25),ROW(E25))="x",'Capacity Backing (Hide)2'!F$9,0)</f>
        <v>0</v>
      </c>
      <c r="G37" cm="1">
        <f t="array" ref="G37">IF(INDEX('Capacity Summary'!$H$36:$BG$136,COLUMN(F25),ROW(F25))="x",'Capacity Backing (Hide)2'!G$9,0)</f>
        <v>0</v>
      </c>
      <c r="H37" cm="1">
        <f t="array" ref="H37">IF(INDEX('Capacity Summary'!$H$36:$BG$136,COLUMN(G25),ROW(G25))="x",'Capacity Backing (Hide)2'!H$9,0)</f>
        <v>0</v>
      </c>
      <c r="I37" cm="1">
        <f t="array" ref="I37">IF(INDEX('Capacity Summary'!$H$36:$BG$136,COLUMN(H25),ROW(H25))="x",'Capacity Backing (Hide)2'!I$9,0)</f>
        <v>0</v>
      </c>
      <c r="J37" cm="1">
        <f t="array" ref="J37">IF(INDEX('Capacity Summary'!$H$36:$BG$136,COLUMN(I25),ROW(I25))="x",'Capacity Backing (Hide)2'!J$9,0)</f>
        <v>0</v>
      </c>
      <c r="K37" cm="1">
        <f t="array" ref="K37">IF(INDEX('Capacity Summary'!$H$36:$BG$136,COLUMN(J25),ROW(J25))="x",'Capacity Backing (Hide)2'!K$9,0)</f>
        <v>0</v>
      </c>
      <c r="L37" cm="1">
        <f t="array" ref="L37">IF(INDEX('Capacity Summary'!$H$36:$BG$136,COLUMN(K25),ROW(K25))="x",'Capacity Backing (Hide)2'!L$9,0)</f>
        <v>0</v>
      </c>
      <c r="M37" cm="1">
        <f t="array" ref="M37">IF(INDEX('Capacity Summary'!$H$36:$BG$136,COLUMN(L25),ROW(L25))="x",'Capacity Backing (Hide)2'!M$9,0)</f>
        <v>0</v>
      </c>
    </row>
    <row r="38" spans="1:13" x14ac:dyDescent="0.35">
      <c r="A38" s="2">
        <f ca="1">'Required Capacity (Hide)'!E30</f>
        <v>44403</v>
      </c>
      <c r="B38" t="e" cm="1">
        <f t="array" ref="B38">IF(INDEX('Capacity Summary'!$H$36:$BG$136,COLUMN(A26),ROW(A26))="x",'Capacity Backing (Hide)2'!B$9,0)</f>
        <v>#VALUE!</v>
      </c>
      <c r="C38" t="e" cm="1">
        <f t="array" ref="C38">IF(INDEX('Capacity Summary'!$H$36:$BG$136,COLUMN(B26),ROW(B26))="x",'Capacity Backing (Hide)2'!C$9,0)</f>
        <v>#VALUE!</v>
      </c>
      <c r="D38" cm="1">
        <f t="array" ref="D38">IF(INDEX('Capacity Summary'!$H$36:$BG$136,COLUMN(C26),ROW(C26))="x",'Capacity Backing (Hide)2'!D$9,0)</f>
        <v>0</v>
      </c>
      <c r="E38" cm="1">
        <f t="array" ref="E38">IF(INDEX('Capacity Summary'!$H$36:$BG$136,COLUMN(D26),ROW(D26))="x",'Capacity Backing (Hide)2'!E$9,0)</f>
        <v>0</v>
      </c>
      <c r="F38" cm="1">
        <f t="array" ref="F38">IF(INDEX('Capacity Summary'!$H$36:$BG$136,COLUMN(E26),ROW(E26))="x",'Capacity Backing (Hide)2'!F$9,0)</f>
        <v>0</v>
      </c>
      <c r="G38" cm="1">
        <f t="array" ref="G38">IF(INDEX('Capacity Summary'!$H$36:$BG$136,COLUMN(F26),ROW(F26))="x",'Capacity Backing (Hide)2'!G$9,0)</f>
        <v>0</v>
      </c>
      <c r="H38" cm="1">
        <f t="array" ref="H38">IF(INDEX('Capacity Summary'!$H$36:$BG$136,COLUMN(G26),ROW(G26))="x",'Capacity Backing (Hide)2'!H$9,0)</f>
        <v>0</v>
      </c>
      <c r="I38" cm="1">
        <f t="array" ref="I38">IF(INDEX('Capacity Summary'!$H$36:$BG$136,COLUMN(H26),ROW(H26))="x",'Capacity Backing (Hide)2'!I$9,0)</f>
        <v>0</v>
      </c>
      <c r="J38" cm="1">
        <f t="array" ref="J38">IF(INDEX('Capacity Summary'!$H$36:$BG$136,COLUMN(I26),ROW(I26))="x",'Capacity Backing (Hide)2'!J$9,0)</f>
        <v>0</v>
      </c>
      <c r="K38" cm="1">
        <f t="array" ref="K38">IF(INDEX('Capacity Summary'!$H$36:$BG$136,COLUMN(J26),ROW(J26))="x",'Capacity Backing (Hide)2'!K$9,0)</f>
        <v>0</v>
      </c>
      <c r="L38" cm="1">
        <f t="array" ref="L38">IF(INDEX('Capacity Summary'!$H$36:$BG$136,COLUMN(K26),ROW(K26))="x",'Capacity Backing (Hide)2'!L$9,0)</f>
        <v>0</v>
      </c>
      <c r="M38" cm="1">
        <f t="array" ref="M38">IF(INDEX('Capacity Summary'!$H$36:$BG$136,COLUMN(L26),ROW(L26))="x",'Capacity Backing (Hide)2'!M$9,0)</f>
        <v>0</v>
      </c>
    </row>
    <row r="39" spans="1:13" x14ac:dyDescent="0.35">
      <c r="A39" s="2">
        <f ca="1">'Required Capacity (Hide)'!E31</f>
        <v>44410</v>
      </c>
      <c r="B39" t="e" cm="1">
        <f t="array" ref="B39">IF(INDEX('Capacity Summary'!$H$36:$BG$136,COLUMN(A27),ROW(A27))="x",'Capacity Backing (Hide)2'!B$9,0)</f>
        <v>#VALUE!</v>
      </c>
      <c r="C39" t="e" cm="1">
        <f t="array" ref="C39">IF(INDEX('Capacity Summary'!$H$36:$BG$136,COLUMN(B27),ROW(B27))="x",'Capacity Backing (Hide)2'!C$9,0)</f>
        <v>#VALUE!</v>
      </c>
      <c r="D39" cm="1">
        <f t="array" ref="D39">IF(INDEX('Capacity Summary'!$H$36:$BG$136,COLUMN(C27),ROW(C27))="x",'Capacity Backing (Hide)2'!D$9,0)</f>
        <v>0</v>
      </c>
      <c r="E39" cm="1">
        <f t="array" ref="E39">IF(INDEX('Capacity Summary'!$H$36:$BG$136,COLUMN(D27),ROW(D27))="x",'Capacity Backing (Hide)2'!E$9,0)</f>
        <v>0</v>
      </c>
      <c r="F39" cm="1">
        <f t="array" ref="F39">IF(INDEX('Capacity Summary'!$H$36:$BG$136,COLUMN(E27),ROW(E27))="x",'Capacity Backing (Hide)2'!F$9,0)</f>
        <v>0</v>
      </c>
      <c r="G39" cm="1">
        <f t="array" ref="G39">IF(INDEX('Capacity Summary'!$H$36:$BG$136,COLUMN(F27),ROW(F27))="x",'Capacity Backing (Hide)2'!G$9,0)</f>
        <v>0</v>
      </c>
      <c r="H39" cm="1">
        <f t="array" ref="H39">IF(INDEX('Capacity Summary'!$H$36:$BG$136,COLUMN(G27),ROW(G27))="x",'Capacity Backing (Hide)2'!H$9,0)</f>
        <v>0</v>
      </c>
      <c r="I39" cm="1">
        <f t="array" ref="I39">IF(INDEX('Capacity Summary'!$H$36:$BG$136,COLUMN(H27),ROW(H27))="x",'Capacity Backing (Hide)2'!I$9,0)</f>
        <v>0</v>
      </c>
      <c r="J39" cm="1">
        <f t="array" ref="J39">IF(INDEX('Capacity Summary'!$H$36:$BG$136,COLUMN(I27),ROW(I27))="x",'Capacity Backing (Hide)2'!J$9,0)</f>
        <v>0</v>
      </c>
      <c r="K39" cm="1">
        <f t="array" ref="K39">IF(INDEX('Capacity Summary'!$H$36:$BG$136,COLUMN(J27),ROW(J27))="x",'Capacity Backing (Hide)2'!K$9,0)</f>
        <v>0</v>
      </c>
      <c r="L39" cm="1">
        <f t="array" ref="L39">IF(INDEX('Capacity Summary'!$H$36:$BG$136,COLUMN(K27),ROW(K27))="x",'Capacity Backing (Hide)2'!L$9,0)</f>
        <v>0</v>
      </c>
      <c r="M39" cm="1">
        <f t="array" ref="M39">IF(INDEX('Capacity Summary'!$H$36:$BG$136,COLUMN(L27),ROW(L27))="x",'Capacity Backing (Hide)2'!M$9,0)</f>
        <v>0</v>
      </c>
    </row>
    <row r="40" spans="1:13" x14ac:dyDescent="0.35">
      <c r="A40" s="2">
        <f ca="1">'Required Capacity (Hide)'!E32</f>
        <v>44417</v>
      </c>
      <c r="B40" t="e" cm="1">
        <f t="array" ref="B40">IF(INDEX('Capacity Summary'!$H$36:$BG$136,COLUMN(A28),ROW(A28))="x",'Capacity Backing (Hide)2'!B$9,0)</f>
        <v>#VALUE!</v>
      </c>
      <c r="C40" t="e" cm="1">
        <f t="array" ref="C40">IF(INDEX('Capacity Summary'!$H$36:$BG$136,COLUMN(B28),ROW(B28))="x",'Capacity Backing (Hide)2'!C$9,0)</f>
        <v>#VALUE!</v>
      </c>
      <c r="D40" cm="1">
        <f t="array" ref="D40">IF(INDEX('Capacity Summary'!$H$36:$BG$136,COLUMN(C28),ROW(C28))="x",'Capacity Backing (Hide)2'!D$9,0)</f>
        <v>0</v>
      </c>
      <c r="E40" cm="1">
        <f t="array" ref="E40">IF(INDEX('Capacity Summary'!$H$36:$BG$136,COLUMN(D28),ROW(D28))="x",'Capacity Backing (Hide)2'!E$9,0)</f>
        <v>0</v>
      </c>
      <c r="F40" cm="1">
        <f t="array" ref="F40">IF(INDEX('Capacity Summary'!$H$36:$BG$136,COLUMN(E28),ROW(E28))="x",'Capacity Backing (Hide)2'!F$9,0)</f>
        <v>0</v>
      </c>
      <c r="G40" cm="1">
        <f t="array" ref="G40">IF(INDEX('Capacity Summary'!$H$36:$BG$136,COLUMN(F28),ROW(F28))="x",'Capacity Backing (Hide)2'!G$9,0)</f>
        <v>0</v>
      </c>
      <c r="H40" cm="1">
        <f t="array" ref="H40">IF(INDEX('Capacity Summary'!$H$36:$BG$136,COLUMN(G28),ROW(G28))="x",'Capacity Backing (Hide)2'!H$9,0)</f>
        <v>0</v>
      </c>
      <c r="I40" cm="1">
        <f t="array" ref="I40">IF(INDEX('Capacity Summary'!$H$36:$BG$136,COLUMN(H28),ROW(H28))="x",'Capacity Backing (Hide)2'!I$9,0)</f>
        <v>0</v>
      </c>
      <c r="J40" cm="1">
        <f t="array" ref="J40">IF(INDEX('Capacity Summary'!$H$36:$BG$136,COLUMN(I28),ROW(I28))="x",'Capacity Backing (Hide)2'!J$9,0)</f>
        <v>0</v>
      </c>
      <c r="K40" cm="1">
        <f t="array" ref="K40">IF(INDEX('Capacity Summary'!$H$36:$BG$136,COLUMN(J28),ROW(J28))="x",'Capacity Backing (Hide)2'!K$9,0)</f>
        <v>0</v>
      </c>
      <c r="L40" cm="1">
        <f t="array" ref="L40">IF(INDEX('Capacity Summary'!$H$36:$BG$136,COLUMN(K28),ROW(K28))="x",'Capacity Backing (Hide)2'!L$9,0)</f>
        <v>0</v>
      </c>
      <c r="M40" cm="1">
        <f t="array" ref="M40">IF(INDEX('Capacity Summary'!$H$36:$BG$136,COLUMN(L28),ROW(L28))="x",'Capacity Backing (Hide)2'!M$9,0)</f>
        <v>0</v>
      </c>
    </row>
    <row r="41" spans="1:13" x14ac:dyDescent="0.35">
      <c r="A41" s="2">
        <f ca="1">'Required Capacity (Hide)'!E33</f>
        <v>44424</v>
      </c>
      <c r="B41" t="e" cm="1">
        <f t="array" ref="B41">IF(INDEX('Capacity Summary'!$H$36:$BG$136,COLUMN(A29),ROW(A29))="x",'Capacity Backing (Hide)2'!B$9,0)</f>
        <v>#VALUE!</v>
      </c>
      <c r="C41" t="e" cm="1">
        <f t="array" ref="C41">IF(INDEX('Capacity Summary'!$H$36:$BG$136,COLUMN(B29),ROW(B29))="x",'Capacity Backing (Hide)2'!C$9,0)</f>
        <v>#VALUE!</v>
      </c>
      <c r="D41" cm="1">
        <f t="array" ref="D41">IF(INDEX('Capacity Summary'!$H$36:$BG$136,COLUMN(C29),ROW(C29))="x",'Capacity Backing (Hide)2'!D$9,0)</f>
        <v>0</v>
      </c>
      <c r="E41" cm="1">
        <f t="array" ref="E41">IF(INDEX('Capacity Summary'!$H$36:$BG$136,COLUMN(D29),ROW(D29))="x",'Capacity Backing (Hide)2'!E$9,0)</f>
        <v>0</v>
      </c>
      <c r="F41" cm="1">
        <f t="array" ref="F41">IF(INDEX('Capacity Summary'!$H$36:$BG$136,COLUMN(E29),ROW(E29))="x",'Capacity Backing (Hide)2'!F$9,0)</f>
        <v>0</v>
      </c>
      <c r="G41" cm="1">
        <f t="array" ref="G41">IF(INDEX('Capacity Summary'!$H$36:$BG$136,COLUMN(F29),ROW(F29))="x",'Capacity Backing (Hide)2'!G$9,0)</f>
        <v>0</v>
      </c>
      <c r="H41" cm="1">
        <f t="array" ref="H41">IF(INDEX('Capacity Summary'!$H$36:$BG$136,COLUMN(G29),ROW(G29))="x",'Capacity Backing (Hide)2'!H$9,0)</f>
        <v>0</v>
      </c>
      <c r="I41" cm="1">
        <f t="array" ref="I41">IF(INDEX('Capacity Summary'!$H$36:$BG$136,COLUMN(H29),ROW(H29))="x",'Capacity Backing (Hide)2'!I$9,0)</f>
        <v>0</v>
      </c>
      <c r="J41" cm="1">
        <f t="array" ref="J41">IF(INDEX('Capacity Summary'!$H$36:$BG$136,COLUMN(I29),ROW(I29))="x",'Capacity Backing (Hide)2'!J$9,0)</f>
        <v>0</v>
      </c>
      <c r="K41" cm="1">
        <f t="array" ref="K41">IF(INDEX('Capacity Summary'!$H$36:$BG$136,COLUMN(J29),ROW(J29))="x",'Capacity Backing (Hide)2'!K$9,0)</f>
        <v>0</v>
      </c>
      <c r="L41" cm="1">
        <f t="array" ref="L41">IF(INDEX('Capacity Summary'!$H$36:$BG$136,COLUMN(K29),ROW(K29))="x",'Capacity Backing (Hide)2'!L$9,0)</f>
        <v>0</v>
      </c>
      <c r="M41" cm="1">
        <f t="array" ref="M41">IF(INDEX('Capacity Summary'!$H$36:$BG$136,COLUMN(L29),ROW(L29))="x",'Capacity Backing (Hide)2'!M$9,0)</f>
        <v>0</v>
      </c>
    </row>
    <row r="42" spans="1:13" x14ac:dyDescent="0.35">
      <c r="A42" s="2">
        <f ca="1">'Required Capacity (Hide)'!E34</f>
        <v>44431</v>
      </c>
      <c r="B42" t="e" cm="1">
        <f t="array" ref="B42">IF(INDEX('Capacity Summary'!$H$36:$BG$136,COLUMN(A30),ROW(A30))="x",'Capacity Backing (Hide)2'!B$9,0)</f>
        <v>#VALUE!</v>
      </c>
      <c r="C42" t="e" cm="1">
        <f t="array" ref="C42">IF(INDEX('Capacity Summary'!$H$36:$BG$136,COLUMN(B30),ROW(B30))="x",'Capacity Backing (Hide)2'!C$9,0)</f>
        <v>#VALUE!</v>
      </c>
      <c r="D42" cm="1">
        <f t="array" ref="D42">IF(INDEX('Capacity Summary'!$H$36:$BG$136,COLUMN(C30),ROW(C30))="x",'Capacity Backing (Hide)2'!D$9,0)</f>
        <v>0</v>
      </c>
      <c r="E42" cm="1">
        <f t="array" ref="E42">IF(INDEX('Capacity Summary'!$H$36:$BG$136,COLUMN(D30),ROW(D30))="x",'Capacity Backing (Hide)2'!E$9,0)</f>
        <v>0</v>
      </c>
      <c r="F42" cm="1">
        <f t="array" ref="F42">IF(INDEX('Capacity Summary'!$H$36:$BG$136,COLUMN(E30),ROW(E30))="x",'Capacity Backing (Hide)2'!F$9,0)</f>
        <v>0</v>
      </c>
      <c r="G42" cm="1">
        <f t="array" ref="G42">IF(INDEX('Capacity Summary'!$H$36:$BG$136,COLUMN(F30),ROW(F30))="x",'Capacity Backing (Hide)2'!G$9,0)</f>
        <v>0</v>
      </c>
      <c r="H42" cm="1">
        <f t="array" ref="H42">IF(INDEX('Capacity Summary'!$H$36:$BG$136,COLUMN(G30),ROW(G30))="x",'Capacity Backing (Hide)2'!H$9,0)</f>
        <v>0</v>
      </c>
      <c r="I42" cm="1">
        <f t="array" ref="I42">IF(INDEX('Capacity Summary'!$H$36:$BG$136,COLUMN(H30),ROW(H30))="x",'Capacity Backing (Hide)2'!I$9,0)</f>
        <v>0</v>
      </c>
      <c r="J42" cm="1">
        <f t="array" ref="J42">IF(INDEX('Capacity Summary'!$H$36:$BG$136,COLUMN(I30),ROW(I30))="x",'Capacity Backing (Hide)2'!J$9,0)</f>
        <v>0</v>
      </c>
      <c r="K42" cm="1">
        <f t="array" ref="K42">IF(INDEX('Capacity Summary'!$H$36:$BG$136,COLUMN(J30),ROW(J30))="x",'Capacity Backing (Hide)2'!K$9,0)</f>
        <v>0</v>
      </c>
      <c r="L42" cm="1">
        <f t="array" ref="L42">IF(INDEX('Capacity Summary'!$H$36:$BG$136,COLUMN(K30),ROW(K30))="x",'Capacity Backing (Hide)2'!L$9,0)</f>
        <v>0</v>
      </c>
      <c r="M42" cm="1">
        <f t="array" ref="M42">IF(INDEX('Capacity Summary'!$H$36:$BG$136,COLUMN(L30),ROW(L30))="x",'Capacity Backing (Hide)2'!M$9,0)</f>
        <v>0</v>
      </c>
    </row>
    <row r="43" spans="1:13" x14ac:dyDescent="0.35">
      <c r="A43" s="2">
        <f ca="1">'Required Capacity (Hide)'!E35</f>
        <v>44438</v>
      </c>
      <c r="B43" t="e" cm="1">
        <f t="array" ref="B43">IF(INDEX('Capacity Summary'!$H$36:$BG$136,COLUMN(A31),ROW(A31))="x",'Capacity Backing (Hide)2'!B$9,0)</f>
        <v>#VALUE!</v>
      </c>
      <c r="C43" t="e" cm="1">
        <f t="array" ref="C43">IF(INDEX('Capacity Summary'!$H$36:$BG$136,COLUMN(B31),ROW(B31))="x",'Capacity Backing (Hide)2'!C$9,0)</f>
        <v>#VALUE!</v>
      </c>
      <c r="D43" cm="1">
        <f t="array" ref="D43">IF(INDEX('Capacity Summary'!$H$36:$BG$136,COLUMN(C31),ROW(C31))="x",'Capacity Backing (Hide)2'!D$9,0)</f>
        <v>0</v>
      </c>
      <c r="E43" cm="1">
        <f t="array" ref="E43">IF(INDEX('Capacity Summary'!$H$36:$BG$136,COLUMN(D31),ROW(D31))="x",'Capacity Backing (Hide)2'!E$9,0)</f>
        <v>0</v>
      </c>
      <c r="F43" cm="1">
        <f t="array" ref="F43">IF(INDEX('Capacity Summary'!$H$36:$BG$136,COLUMN(E31),ROW(E31))="x",'Capacity Backing (Hide)2'!F$9,0)</f>
        <v>0</v>
      </c>
      <c r="G43" cm="1">
        <f t="array" ref="G43">IF(INDEX('Capacity Summary'!$H$36:$BG$136,COLUMN(F31),ROW(F31))="x",'Capacity Backing (Hide)2'!G$9,0)</f>
        <v>0</v>
      </c>
      <c r="H43" cm="1">
        <f t="array" ref="H43">IF(INDEX('Capacity Summary'!$H$36:$BG$136,COLUMN(G31),ROW(G31))="x",'Capacity Backing (Hide)2'!H$9,0)</f>
        <v>0</v>
      </c>
      <c r="I43" cm="1">
        <f t="array" ref="I43">IF(INDEX('Capacity Summary'!$H$36:$BG$136,COLUMN(H31),ROW(H31))="x",'Capacity Backing (Hide)2'!I$9,0)</f>
        <v>0</v>
      </c>
      <c r="J43" cm="1">
        <f t="array" ref="J43">IF(INDEX('Capacity Summary'!$H$36:$BG$136,COLUMN(I31),ROW(I31))="x",'Capacity Backing (Hide)2'!J$9,0)</f>
        <v>0</v>
      </c>
      <c r="K43" cm="1">
        <f t="array" ref="K43">IF(INDEX('Capacity Summary'!$H$36:$BG$136,COLUMN(J31),ROW(J31))="x",'Capacity Backing (Hide)2'!K$9,0)</f>
        <v>0</v>
      </c>
      <c r="L43" cm="1">
        <f t="array" ref="L43">IF(INDEX('Capacity Summary'!$H$36:$BG$136,COLUMN(K31),ROW(K31))="x",'Capacity Backing (Hide)2'!L$9,0)</f>
        <v>0</v>
      </c>
      <c r="M43" cm="1">
        <f t="array" ref="M43">IF(INDEX('Capacity Summary'!$H$36:$BG$136,COLUMN(L31),ROW(L31))="x",'Capacity Backing (Hide)2'!M$9,0)</f>
        <v>0</v>
      </c>
    </row>
    <row r="44" spans="1:13" x14ac:dyDescent="0.35">
      <c r="A44" s="2">
        <f ca="1">'Required Capacity (Hide)'!E36</f>
        <v>44445</v>
      </c>
      <c r="B44" t="e" cm="1">
        <f t="array" ref="B44">IF(INDEX('Capacity Summary'!$H$36:$BG$136,COLUMN(A32),ROW(A32))="x",'Capacity Backing (Hide)2'!B$9,0)</f>
        <v>#VALUE!</v>
      </c>
      <c r="C44" t="e" cm="1">
        <f t="array" ref="C44">IF(INDEX('Capacity Summary'!$H$36:$BG$136,COLUMN(B32),ROW(B32))="x",'Capacity Backing (Hide)2'!C$9,0)</f>
        <v>#VALUE!</v>
      </c>
      <c r="D44" cm="1">
        <f t="array" ref="D44">IF(INDEX('Capacity Summary'!$H$36:$BG$136,COLUMN(C32),ROW(C32))="x",'Capacity Backing (Hide)2'!D$9,0)</f>
        <v>0</v>
      </c>
      <c r="E44" cm="1">
        <f t="array" ref="E44">IF(INDEX('Capacity Summary'!$H$36:$BG$136,COLUMN(D32),ROW(D32))="x",'Capacity Backing (Hide)2'!E$9,0)</f>
        <v>0</v>
      </c>
      <c r="F44" cm="1">
        <f t="array" ref="F44">IF(INDEX('Capacity Summary'!$H$36:$BG$136,COLUMN(E32),ROW(E32))="x",'Capacity Backing (Hide)2'!F$9,0)</f>
        <v>0</v>
      </c>
      <c r="G44" cm="1">
        <f t="array" ref="G44">IF(INDEX('Capacity Summary'!$H$36:$BG$136,COLUMN(F32),ROW(F32))="x",'Capacity Backing (Hide)2'!G$9,0)</f>
        <v>0</v>
      </c>
      <c r="H44" cm="1">
        <f t="array" ref="H44">IF(INDEX('Capacity Summary'!$H$36:$BG$136,COLUMN(G32),ROW(G32))="x",'Capacity Backing (Hide)2'!H$9,0)</f>
        <v>0</v>
      </c>
      <c r="I44" cm="1">
        <f t="array" ref="I44">IF(INDEX('Capacity Summary'!$H$36:$BG$136,COLUMN(H32),ROW(H32))="x",'Capacity Backing (Hide)2'!I$9,0)</f>
        <v>0</v>
      </c>
      <c r="J44" cm="1">
        <f t="array" ref="J44">IF(INDEX('Capacity Summary'!$H$36:$BG$136,COLUMN(I32),ROW(I32))="x",'Capacity Backing (Hide)2'!J$9,0)</f>
        <v>0</v>
      </c>
      <c r="K44" cm="1">
        <f t="array" ref="K44">IF(INDEX('Capacity Summary'!$H$36:$BG$136,COLUMN(J32),ROW(J32))="x",'Capacity Backing (Hide)2'!K$9,0)</f>
        <v>0</v>
      </c>
      <c r="L44" cm="1">
        <f t="array" ref="L44">IF(INDEX('Capacity Summary'!$H$36:$BG$136,COLUMN(K32),ROW(K32))="x",'Capacity Backing (Hide)2'!L$9,0)</f>
        <v>0</v>
      </c>
      <c r="M44" cm="1">
        <f t="array" ref="M44">IF(INDEX('Capacity Summary'!$H$36:$BG$136,COLUMN(L32),ROW(L32))="x",'Capacity Backing (Hide)2'!M$9,0)</f>
        <v>0</v>
      </c>
    </row>
    <row r="45" spans="1:13" x14ac:dyDescent="0.35">
      <c r="A45" s="2">
        <f ca="1">'Required Capacity (Hide)'!E37</f>
        <v>44452</v>
      </c>
      <c r="B45" t="e" cm="1">
        <f t="array" ref="B45">IF(INDEX('Capacity Summary'!$H$36:$BG$136,COLUMN(A33),ROW(A33))="x",'Capacity Backing (Hide)2'!B$9,0)</f>
        <v>#VALUE!</v>
      </c>
      <c r="C45" t="e" cm="1">
        <f t="array" ref="C45">IF(INDEX('Capacity Summary'!$H$36:$BG$136,COLUMN(B33),ROW(B33))="x",'Capacity Backing (Hide)2'!C$9,0)</f>
        <v>#VALUE!</v>
      </c>
      <c r="D45" cm="1">
        <f t="array" ref="D45">IF(INDEX('Capacity Summary'!$H$36:$BG$136,COLUMN(C33),ROW(C33))="x",'Capacity Backing (Hide)2'!D$9,0)</f>
        <v>0</v>
      </c>
      <c r="E45" cm="1">
        <f t="array" ref="E45">IF(INDEX('Capacity Summary'!$H$36:$BG$136,COLUMN(D33),ROW(D33))="x",'Capacity Backing (Hide)2'!E$9,0)</f>
        <v>0</v>
      </c>
      <c r="F45" cm="1">
        <f t="array" ref="F45">IF(INDEX('Capacity Summary'!$H$36:$BG$136,COLUMN(E33),ROW(E33))="x",'Capacity Backing (Hide)2'!F$9,0)</f>
        <v>0</v>
      </c>
      <c r="G45" cm="1">
        <f t="array" ref="G45">IF(INDEX('Capacity Summary'!$H$36:$BG$136,COLUMN(F33),ROW(F33))="x",'Capacity Backing (Hide)2'!G$9,0)</f>
        <v>0</v>
      </c>
      <c r="H45" cm="1">
        <f t="array" ref="H45">IF(INDEX('Capacity Summary'!$H$36:$BG$136,COLUMN(G33),ROW(G33))="x",'Capacity Backing (Hide)2'!H$9,0)</f>
        <v>0</v>
      </c>
      <c r="I45" cm="1">
        <f t="array" ref="I45">IF(INDEX('Capacity Summary'!$H$36:$BG$136,COLUMN(H33),ROW(H33))="x",'Capacity Backing (Hide)2'!I$9,0)</f>
        <v>0</v>
      </c>
      <c r="J45" cm="1">
        <f t="array" ref="J45">IF(INDEX('Capacity Summary'!$H$36:$BG$136,COLUMN(I33),ROW(I33))="x",'Capacity Backing (Hide)2'!J$9,0)</f>
        <v>0</v>
      </c>
      <c r="K45" cm="1">
        <f t="array" ref="K45">IF(INDEX('Capacity Summary'!$H$36:$BG$136,COLUMN(J33),ROW(J33))="x",'Capacity Backing (Hide)2'!K$9,0)</f>
        <v>0</v>
      </c>
      <c r="L45" cm="1">
        <f t="array" ref="L45">IF(INDEX('Capacity Summary'!$H$36:$BG$136,COLUMN(K33),ROW(K33))="x",'Capacity Backing (Hide)2'!L$9,0)</f>
        <v>0</v>
      </c>
      <c r="M45" cm="1">
        <f t="array" ref="M45">IF(INDEX('Capacity Summary'!$H$36:$BG$136,COLUMN(L33),ROW(L33))="x",'Capacity Backing (Hide)2'!M$9,0)</f>
        <v>0</v>
      </c>
    </row>
    <row r="46" spans="1:13" x14ac:dyDescent="0.35">
      <c r="A46" s="2">
        <f ca="1">'Required Capacity (Hide)'!E38</f>
        <v>44459</v>
      </c>
      <c r="B46" t="e" cm="1">
        <f t="array" ref="B46">IF(INDEX('Capacity Summary'!$H$36:$BG$136,COLUMN(A34),ROW(A34))="x",'Capacity Backing (Hide)2'!B$9,0)</f>
        <v>#VALUE!</v>
      </c>
      <c r="C46" t="e" cm="1">
        <f t="array" ref="C46">IF(INDEX('Capacity Summary'!$H$36:$BG$136,COLUMN(B34),ROW(B34))="x",'Capacity Backing (Hide)2'!C$9,0)</f>
        <v>#VALUE!</v>
      </c>
      <c r="D46" cm="1">
        <f t="array" ref="D46">IF(INDEX('Capacity Summary'!$H$36:$BG$136,COLUMN(C34),ROW(C34))="x",'Capacity Backing (Hide)2'!D$9,0)</f>
        <v>0</v>
      </c>
      <c r="E46" cm="1">
        <f t="array" ref="E46">IF(INDEX('Capacity Summary'!$H$36:$BG$136,COLUMN(D34),ROW(D34))="x",'Capacity Backing (Hide)2'!E$9,0)</f>
        <v>0</v>
      </c>
      <c r="F46" cm="1">
        <f t="array" ref="F46">IF(INDEX('Capacity Summary'!$H$36:$BG$136,COLUMN(E34),ROW(E34))="x",'Capacity Backing (Hide)2'!F$9,0)</f>
        <v>0</v>
      </c>
      <c r="G46" cm="1">
        <f t="array" ref="G46">IF(INDEX('Capacity Summary'!$H$36:$BG$136,COLUMN(F34),ROW(F34))="x",'Capacity Backing (Hide)2'!G$9,0)</f>
        <v>0</v>
      </c>
      <c r="H46" cm="1">
        <f t="array" ref="H46">IF(INDEX('Capacity Summary'!$H$36:$BG$136,COLUMN(G34),ROW(G34))="x",'Capacity Backing (Hide)2'!H$9,0)</f>
        <v>0</v>
      </c>
      <c r="I46" cm="1">
        <f t="array" ref="I46">IF(INDEX('Capacity Summary'!$H$36:$BG$136,COLUMN(H34),ROW(H34))="x",'Capacity Backing (Hide)2'!I$9,0)</f>
        <v>0</v>
      </c>
      <c r="J46" cm="1">
        <f t="array" ref="J46">IF(INDEX('Capacity Summary'!$H$36:$BG$136,COLUMN(I34),ROW(I34))="x",'Capacity Backing (Hide)2'!J$9,0)</f>
        <v>0</v>
      </c>
      <c r="K46" cm="1">
        <f t="array" ref="K46">IF(INDEX('Capacity Summary'!$H$36:$BG$136,COLUMN(J34),ROW(J34))="x",'Capacity Backing (Hide)2'!K$9,0)</f>
        <v>0</v>
      </c>
      <c r="L46" cm="1">
        <f t="array" ref="L46">IF(INDEX('Capacity Summary'!$H$36:$BG$136,COLUMN(K34),ROW(K34))="x",'Capacity Backing (Hide)2'!L$9,0)</f>
        <v>0</v>
      </c>
      <c r="M46" cm="1">
        <f t="array" ref="M46">IF(INDEX('Capacity Summary'!$H$36:$BG$136,COLUMN(L34),ROW(L34))="x",'Capacity Backing (Hide)2'!M$9,0)</f>
        <v>0</v>
      </c>
    </row>
    <row r="47" spans="1:13" x14ac:dyDescent="0.35">
      <c r="A47" s="2">
        <f ca="1">'Required Capacity (Hide)'!E39</f>
        <v>44466</v>
      </c>
      <c r="B47" t="e" cm="1">
        <f t="array" ref="B47">IF(INDEX('Capacity Summary'!$H$36:$BG$136,COLUMN(A35),ROW(A35))="x",'Capacity Backing (Hide)2'!B$9,0)</f>
        <v>#VALUE!</v>
      </c>
      <c r="C47" t="e" cm="1">
        <f t="array" ref="C47">IF(INDEX('Capacity Summary'!$H$36:$BG$136,COLUMN(B35),ROW(B35))="x",'Capacity Backing (Hide)2'!C$9,0)</f>
        <v>#VALUE!</v>
      </c>
      <c r="D47" cm="1">
        <f t="array" ref="D47">IF(INDEX('Capacity Summary'!$H$36:$BG$136,COLUMN(C35),ROW(C35))="x",'Capacity Backing (Hide)2'!D$9,0)</f>
        <v>0</v>
      </c>
      <c r="E47" cm="1">
        <f t="array" ref="E47">IF(INDEX('Capacity Summary'!$H$36:$BG$136,COLUMN(D35),ROW(D35))="x",'Capacity Backing (Hide)2'!E$9,0)</f>
        <v>0</v>
      </c>
      <c r="F47" cm="1">
        <f t="array" ref="F47">IF(INDEX('Capacity Summary'!$H$36:$BG$136,COLUMN(E35),ROW(E35))="x",'Capacity Backing (Hide)2'!F$9,0)</f>
        <v>0</v>
      </c>
      <c r="G47" cm="1">
        <f t="array" ref="G47">IF(INDEX('Capacity Summary'!$H$36:$BG$136,COLUMN(F35),ROW(F35))="x",'Capacity Backing (Hide)2'!G$9,0)</f>
        <v>0</v>
      </c>
      <c r="H47" cm="1">
        <f t="array" ref="H47">IF(INDEX('Capacity Summary'!$H$36:$BG$136,COLUMN(G35),ROW(G35))="x",'Capacity Backing (Hide)2'!H$9,0)</f>
        <v>0</v>
      </c>
      <c r="I47" cm="1">
        <f t="array" ref="I47">IF(INDEX('Capacity Summary'!$H$36:$BG$136,COLUMN(H35),ROW(H35))="x",'Capacity Backing (Hide)2'!I$9,0)</f>
        <v>0</v>
      </c>
      <c r="J47" cm="1">
        <f t="array" ref="J47">IF(INDEX('Capacity Summary'!$H$36:$BG$136,COLUMN(I35),ROW(I35))="x",'Capacity Backing (Hide)2'!J$9,0)</f>
        <v>0</v>
      </c>
      <c r="K47" cm="1">
        <f t="array" ref="K47">IF(INDEX('Capacity Summary'!$H$36:$BG$136,COLUMN(J35),ROW(J35))="x",'Capacity Backing (Hide)2'!K$9,0)</f>
        <v>0</v>
      </c>
      <c r="L47" cm="1">
        <f t="array" ref="L47">IF(INDEX('Capacity Summary'!$H$36:$BG$136,COLUMN(K35),ROW(K35))="x",'Capacity Backing (Hide)2'!L$9,0)</f>
        <v>0</v>
      </c>
      <c r="M47" cm="1">
        <f t="array" ref="M47">IF(INDEX('Capacity Summary'!$H$36:$BG$136,COLUMN(L35),ROW(L35))="x",'Capacity Backing (Hide)2'!M$9,0)</f>
        <v>0</v>
      </c>
    </row>
    <row r="48" spans="1:13" x14ac:dyDescent="0.35">
      <c r="A48" s="2">
        <f ca="1">'Required Capacity (Hide)'!E40</f>
        <v>44473</v>
      </c>
      <c r="B48" t="e" cm="1">
        <f t="array" ref="B48">IF(INDEX('Capacity Summary'!$H$36:$BG$136,COLUMN(A36),ROW(A36))="x",'Capacity Backing (Hide)2'!B$9,0)</f>
        <v>#VALUE!</v>
      </c>
      <c r="C48" t="e" cm="1">
        <f t="array" ref="C48">IF(INDEX('Capacity Summary'!$H$36:$BG$136,COLUMN(B36),ROW(B36))="x",'Capacity Backing (Hide)2'!C$9,0)</f>
        <v>#VALUE!</v>
      </c>
      <c r="D48" cm="1">
        <f t="array" ref="D48">IF(INDEX('Capacity Summary'!$H$36:$BG$136,COLUMN(C36),ROW(C36))="x",'Capacity Backing (Hide)2'!D$9,0)</f>
        <v>0</v>
      </c>
      <c r="E48" cm="1">
        <f t="array" ref="E48">IF(INDEX('Capacity Summary'!$H$36:$BG$136,COLUMN(D36),ROW(D36))="x",'Capacity Backing (Hide)2'!E$9,0)</f>
        <v>0</v>
      </c>
      <c r="F48" cm="1">
        <f t="array" ref="F48">IF(INDEX('Capacity Summary'!$H$36:$BG$136,COLUMN(E36),ROW(E36))="x",'Capacity Backing (Hide)2'!F$9,0)</f>
        <v>0</v>
      </c>
      <c r="G48" cm="1">
        <f t="array" ref="G48">IF(INDEX('Capacity Summary'!$H$36:$BG$136,COLUMN(F36),ROW(F36))="x",'Capacity Backing (Hide)2'!G$9,0)</f>
        <v>0</v>
      </c>
      <c r="H48" cm="1">
        <f t="array" ref="H48">IF(INDEX('Capacity Summary'!$H$36:$BG$136,COLUMN(G36),ROW(G36))="x",'Capacity Backing (Hide)2'!H$9,0)</f>
        <v>0</v>
      </c>
      <c r="I48" cm="1">
        <f t="array" ref="I48">IF(INDEX('Capacity Summary'!$H$36:$BG$136,COLUMN(H36),ROW(H36))="x",'Capacity Backing (Hide)2'!I$9,0)</f>
        <v>0</v>
      </c>
      <c r="J48" cm="1">
        <f t="array" ref="J48">IF(INDEX('Capacity Summary'!$H$36:$BG$136,COLUMN(I36),ROW(I36))="x",'Capacity Backing (Hide)2'!J$9,0)</f>
        <v>0</v>
      </c>
      <c r="K48" cm="1">
        <f t="array" ref="K48">IF(INDEX('Capacity Summary'!$H$36:$BG$136,COLUMN(J36),ROW(J36))="x",'Capacity Backing (Hide)2'!K$9,0)</f>
        <v>0</v>
      </c>
      <c r="L48" cm="1">
        <f t="array" ref="L48">IF(INDEX('Capacity Summary'!$H$36:$BG$136,COLUMN(K36),ROW(K36))="x",'Capacity Backing (Hide)2'!L$9,0)</f>
        <v>0</v>
      </c>
      <c r="M48" cm="1">
        <f t="array" ref="M48">IF(INDEX('Capacity Summary'!$H$36:$BG$136,COLUMN(L36),ROW(L36))="x",'Capacity Backing (Hide)2'!M$9,0)</f>
        <v>0</v>
      </c>
    </row>
    <row r="49" spans="1:13" x14ac:dyDescent="0.35">
      <c r="A49" s="2">
        <f ca="1">'Required Capacity (Hide)'!E41</f>
        <v>44480</v>
      </c>
      <c r="B49" t="e" cm="1">
        <f t="array" ref="B49">IF(INDEX('Capacity Summary'!$H$36:$BG$136,COLUMN(A37),ROW(A37))="x",'Capacity Backing (Hide)2'!B$9,0)</f>
        <v>#VALUE!</v>
      </c>
      <c r="C49" t="e" cm="1">
        <f t="array" ref="C49">IF(INDEX('Capacity Summary'!$H$36:$BG$136,COLUMN(B37),ROW(B37))="x",'Capacity Backing (Hide)2'!C$9,0)</f>
        <v>#VALUE!</v>
      </c>
      <c r="D49" cm="1">
        <f t="array" ref="D49">IF(INDEX('Capacity Summary'!$H$36:$BG$136,COLUMN(C37),ROW(C37))="x",'Capacity Backing (Hide)2'!D$9,0)</f>
        <v>0</v>
      </c>
      <c r="E49" cm="1">
        <f t="array" ref="E49">IF(INDEX('Capacity Summary'!$H$36:$BG$136,COLUMN(D37),ROW(D37))="x",'Capacity Backing (Hide)2'!E$9,0)</f>
        <v>0</v>
      </c>
      <c r="F49" cm="1">
        <f t="array" ref="F49">IF(INDEX('Capacity Summary'!$H$36:$BG$136,COLUMN(E37),ROW(E37))="x",'Capacity Backing (Hide)2'!F$9,0)</f>
        <v>0</v>
      </c>
      <c r="G49" cm="1">
        <f t="array" ref="G49">IF(INDEX('Capacity Summary'!$H$36:$BG$136,COLUMN(F37),ROW(F37))="x",'Capacity Backing (Hide)2'!G$9,0)</f>
        <v>0</v>
      </c>
      <c r="H49" cm="1">
        <f t="array" ref="H49">IF(INDEX('Capacity Summary'!$H$36:$BG$136,COLUMN(G37),ROW(G37))="x",'Capacity Backing (Hide)2'!H$9,0)</f>
        <v>0</v>
      </c>
      <c r="I49" cm="1">
        <f t="array" ref="I49">IF(INDEX('Capacity Summary'!$H$36:$BG$136,COLUMN(H37),ROW(H37))="x",'Capacity Backing (Hide)2'!I$9,0)</f>
        <v>0</v>
      </c>
      <c r="J49" cm="1">
        <f t="array" ref="J49">IF(INDEX('Capacity Summary'!$H$36:$BG$136,COLUMN(I37),ROW(I37))="x",'Capacity Backing (Hide)2'!J$9,0)</f>
        <v>0</v>
      </c>
      <c r="K49" cm="1">
        <f t="array" ref="K49">IF(INDEX('Capacity Summary'!$H$36:$BG$136,COLUMN(J37),ROW(J37))="x",'Capacity Backing (Hide)2'!K$9,0)</f>
        <v>0</v>
      </c>
      <c r="L49" cm="1">
        <f t="array" ref="L49">IF(INDEX('Capacity Summary'!$H$36:$BG$136,COLUMN(K37),ROW(K37))="x",'Capacity Backing (Hide)2'!L$9,0)</f>
        <v>0</v>
      </c>
      <c r="M49" cm="1">
        <f t="array" ref="M49">IF(INDEX('Capacity Summary'!$H$36:$BG$136,COLUMN(L37),ROW(L37))="x",'Capacity Backing (Hide)2'!M$9,0)</f>
        <v>0</v>
      </c>
    </row>
    <row r="50" spans="1:13" x14ac:dyDescent="0.35">
      <c r="A50" s="2">
        <f ca="1">'Required Capacity (Hide)'!E42</f>
        <v>44487</v>
      </c>
      <c r="B50" t="e" cm="1">
        <f t="array" ref="B50">IF(INDEX('Capacity Summary'!$H$36:$BG$136,COLUMN(A38),ROW(A38))="x",'Capacity Backing (Hide)2'!B$9,0)</f>
        <v>#VALUE!</v>
      </c>
      <c r="C50" t="e" cm="1">
        <f t="array" ref="C50">IF(INDEX('Capacity Summary'!$H$36:$BG$136,COLUMN(B38),ROW(B38))="x",'Capacity Backing (Hide)2'!C$9,0)</f>
        <v>#VALUE!</v>
      </c>
      <c r="D50" cm="1">
        <f t="array" ref="D50">IF(INDEX('Capacity Summary'!$H$36:$BG$136,COLUMN(C38),ROW(C38))="x",'Capacity Backing (Hide)2'!D$9,0)</f>
        <v>0</v>
      </c>
      <c r="E50" cm="1">
        <f t="array" ref="E50">IF(INDEX('Capacity Summary'!$H$36:$BG$136,COLUMN(D38),ROW(D38))="x",'Capacity Backing (Hide)2'!E$9,0)</f>
        <v>0</v>
      </c>
      <c r="F50" cm="1">
        <f t="array" ref="F50">IF(INDEX('Capacity Summary'!$H$36:$BG$136,COLUMN(E38),ROW(E38))="x",'Capacity Backing (Hide)2'!F$9,0)</f>
        <v>0</v>
      </c>
      <c r="G50" cm="1">
        <f t="array" ref="G50">IF(INDEX('Capacity Summary'!$H$36:$BG$136,COLUMN(F38),ROW(F38))="x",'Capacity Backing (Hide)2'!G$9,0)</f>
        <v>0</v>
      </c>
      <c r="H50" cm="1">
        <f t="array" ref="H50">IF(INDEX('Capacity Summary'!$H$36:$BG$136,COLUMN(G38),ROW(G38))="x",'Capacity Backing (Hide)2'!H$9,0)</f>
        <v>0</v>
      </c>
      <c r="I50" cm="1">
        <f t="array" ref="I50">IF(INDEX('Capacity Summary'!$H$36:$BG$136,COLUMN(H38),ROW(H38))="x",'Capacity Backing (Hide)2'!I$9,0)</f>
        <v>0</v>
      </c>
      <c r="J50" cm="1">
        <f t="array" ref="J50">IF(INDEX('Capacity Summary'!$H$36:$BG$136,COLUMN(I38),ROW(I38))="x",'Capacity Backing (Hide)2'!J$9,0)</f>
        <v>0</v>
      </c>
      <c r="K50" cm="1">
        <f t="array" ref="K50">IF(INDEX('Capacity Summary'!$H$36:$BG$136,COLUMN(J38),ROW(J38))="x",'Capacity Backing (Hide)2'!K$9,0)</f>
        <v>0</v>
      </c>
      <c r="L50" cm="1">
        <f t="array" ref="L50">IF(INDEX('Capacity Summary'!$H$36:$BG$136,COLUMN(K38),ROW(K38))="x",'Capacity Backing (Hide)2'!L$9,0)</f>
        <v>0</v>
      </c>
      <c r="M50" cm="1">
        <f t="array" ref="M50">IF(INDEX('Capacity Summary'!$H$36:$BG$136,COLUMN(L38),ROW(L38))="x",'Capacity Backing (Hide)2'!M$9,0)</f>
        <v>0</v>
      </c>
    </row>
    <row r="51" spans="1:13" x14ac:dyDescent="0.35">
      <c r="A51" s="2">
        <f ca="1">'Required Capacity (Hide)'!E43</f>
        <v>44494</v>
      </c>
      <c r="B51" t="e" cm="1">
        <f t="array" ref="B51">IF(INDEX('Capacity Summary'!$H$36:$BG$136,COLUMN(A39),ROW(A39))="x",'Capacity Backing (Hide)2'!B$9,0)</f>
        <v>#VALUE!</v>
      </c>
      <c r="C51" t="e" cm="1">
        <f t="array" ref="C51">IF(INDEX('Capacity Summary'!$H$36:$BG$136,COLUMN(B39),ROW(B39))="x",'Capacity Backing (Hide)2'!C$9,0)</f>
        <v>#VALUE!</v>
      </c>
      <c r="D51" cm="1">
        <f t="array" ref="D51">IF(INDEX('Capacity Summary'!$H$36:$BG$136,COLUMN(C39),ROW(C39))="x",'Capacity Backing (Hide)2'!D$9,0)</f>
        <v>0</v>
      </c>
      <c r="E51" cm="1">
        <f t="array" ref="E51">IF(INDEX('Capacity Summary'!$H$36:$BG$136,COLUMN(D39),ROW(D39))="x",'Capacity Backing (Hide)2'!E$9,0)</f>
        <v>0</v>
      </c>
      <c r="F51" cm="1">
        <f t="array" ref="F51">IF(INDEX('Capacity Summary'!$H$36:$BG$136,COLUMN(E39),ROW(E39))="x",'Capacity Backing (Hide)2'!F$9,0)</f>
        <v>0</v>
      </c>
      <c r="G51" cm="1">
        <f t="array" ref="G51">IF(INDEX('Capacity Summary'!$H$36:$BG$136,COLUMN(F39),ROW(F39))="x",'Capacity Backing (Hide)2'!G$9,0)</f>
        <v>0</v>
      </c>
      <c r="H51" cm="1">
        <f t="array" ref="H51">IF(INDEX('Capacity Summary'!$H$36:$BG$136,COLUMN(G39),ROW(G39))="x",'Capacity Backing (Hide)2'!H$9,0)</f>
        <v>0</v>
      </c>
      <c r="I51" cm="1">
        <f t="array" ref="I51">IF(INDEX('Capacity Summary'!$H$36:$BG$136,COLUMN(H39),ROW(H39))="x",'Capacity Backing (Hide)2'!I$9,0)</f>
        <v>0</v>
      </c>
      <c r="J51" cm="1">
        <f t="array" ref="J51">IF(INDEX('Capacity Summary'!$H$36:$BG$136,COLUMN(I39),ROW(I39))="x",'Capacity Backing (Hide)2'!J$9,0)</f>
        <v>0</v>
      </c>
      <c r="K51" cm="1">
        <f t="array" ref="K51">IF(INDEX('Capacity Summary'!$H$36:$BG$136,COLUMN(J39),ROW(J39))="x",'Capacity Backing (Hide)2'!K$9,0)</f>
        <v>0</v>
      </c>
      <c r="L51" cm="1">
        <f t="array" ref="L51">IF(INDEX('Capacity Summary'!$H$36:$BG$136,COLUMN(K39),ROW(K39))="x",'Capacity Backing (Hide)2'!L$9,0)</f>
        <v>0</v>
      </c>
      <c r="M51" cm="1">
        <f t="array" ref="M51">IF(INDEX('Capacity Summary'!$H$36:$BG$136,COLUMN(L39),ROW(L39))="x",'Capacity Backing (Hide)2'!M$9,0)</f>
        <v>0</v>
      </c>
    </row>
    <row r="52" spans="1:13" x14ac:dyDescent="0.35">
      <c r="A52" s="2">
        <f ca="1">'Required Capacity (Hide)'!E44</f>
        <v>44501</v>
      </c>
      <c r="B52" t="e" cm="1">
        <f t="array" ref="B52">IF(INDEX('Capacity Summary'!$H$36:$BG$136,COLUMN(A40),ROW(A40))="x",'Capacity Backing (Hide)2'!B$9,0)</f>
        <v>#VALUE!</v>
      </c>
      <c r="C52" t="e" cm="1">
        <f t="array" ref="C52">IF(INDEX('Capacity Summary'!$H$36:$BG$136,COLUMN(B40),ROW(B40))="x",'Capacity Backing (Hide)2'!C$9,0)</f>
        <v>#VALUE!</v>
      </c>
      <c r="D52" cm="1">
        <f t="array" ref="D52">IF(INDEX('Capacity Summary'!$H$36:$BG$136,COLUMN(C40),ROW(C40))="x",'Capacity Backing (Hide)2'!D$9,0)</f>
        <v>0</v>
      </c>
      <c r="E52" cm="1">
        <f t="array" ref="E52">IF(INDEX('Capacity Summary'!$H$36:$BG$136,COLUMN(D40),ROW(D40))="x",'Capacity Backing (Hide)2'!E$9,0)</f>
        <v>0</v>
      </c>
      <c r="F52" cm="1">
        <f t="array" ref="F52">IF(INDEX('Capacity Summary'!$H$36:$BG$136,COLUMN(E40),ROW(E40))="x",'Capacity Backing (Hide)2'!F$9,0)</f>
        <v>0</v>
      </c>
      <c r="G52" cm="1">
        <f t="array" ref="G52">IF(INDEX('Capacity Summary'!$H$36:$BG$136,COLUMN(F40),ROW(F40))="x",'Capacity Backing (Hide)2'!G$9,0)</f>
        <v>0</v>
      </c>
      <c r="H52" cm="1">
        <f t="array" ref="H52">IF(INDEX('Capacity Summary'!$H$36:$BG$136,COLUMN(G40),ROW(G40))="x",'Capacity Backing (Hide)2'!H$9,0)</f>
        <v>0</v>
      </c>
      <c r="I52" cm="1">
        <f t="array" ref="I52">IF(INDEX('Capacity Summary'!$H$36:$BG$136,COLUMN(H40),ROW(H40))="x",'Capacity Backing (Hide)2'!I$9,0)</f>
        <v>0</v>
      </c>
      <c r="J52" cm="1">
        <f t="array" ref="J52">IF(INDEX('Capacity Summary'!$H$36:$BG$136,COLUMN(I40),ROW(I40))="x",'Capacity Backing (Hide)2'!J$9,0)</f>
        <v>0</v>
      </c>
      <c r="K52" cm="1">
        <f t="array" ref="K52">IF(INDEX('Capacity Summary'!$H$36:$BG$136,COLUMN(J40),ROW(J40))="x",'Capacity Backing (Hide)2'!K$9,0)</f>
        <v>0</v>
      </c>
      <c r="L52" cm="1">
        <f t="array" ref="L52">IF(INDEX('Capacity Summary'!$H$36:$BG$136,COLUMN(K40),ROW(K40))="x",'Capacity Backing (Hide)2'!L$9,0)</f>
        <v>0</v>
      </c>
      <c r="M52" cm="1">
        <f t="array" ref="M52">IF(INDEX('Capacity Summary'!$H$36:$BG$136,COLUMN(L40),ROW(L40))="x",'Capacity Backing (Hide)2'!M$9,0)</f>
        <v>0</v>
      </c>
    </row>
    <row r="53" spans="1:13" x14ac:dyDescent="0.35">
      <c r="A53" s="2">
        <f ca="1">'Required Capacity (Hide)'!E45</f>
        <v>44508</v>
      </c>
      <c r="B53" t="e" cm="1">
        <f t="array" ref="B53">IF(INDEX('Capacity Summary'!$H$36:$BG$136,COLUMN(A41),ROW(A41))="x",'Capacity Backing (Hide)2'!B$9,0)</f>
        <v>#VALUE!</v>
      </c>
      <c r="C53" t="e" cm="1">
        <f t="array" ref="C53">IF(INDEX('Capacity Summary'!$H$36:$BG$136,COLUMN(B41),ROW(B41))="x",'Capacity Backing (Hide)2'!C$9,0)</f>
        <v>#VALUE!</v>
      </c>
      <c r="D53" cm="1">
        <f t="array" ref="D53">IF(INDEX('Capacity Summary'!$H$36:$BG$136,COLUMN(C41),ROW(C41))="x",'Capacity Backing (Hide)2'!D$9,0)</f>
        <v>0</v>
      </c>
      <c r="E53" cm="1">
        <f t="array" ref="E53">IF(INDEX('Capacity Summary'!$H$36:$BG$136,COLUMN(D41),ROW(D41))="x",'Capacity Backing (Hide)2'!E$9,0)</f>
        <v>0</v>
      </c>
      <c r="F53" cm="1">
        <f t="array" ref="F53">IF(INDEX('Capacity Summary'!$H$36:$BG$136,COLUMN(E41),ROW(E41))="x",'Capacity Backing (Hide)2'!F$9,0)</f>
        <v>0</v>
      </c>
      <c r="G53" cm="1">
        <f t="array" ref="G53">IF(INDEX('Capacity Summary'!$H$36:$BG$136,COLUMN(F41),ROW(F41))="x",'Capacity Backing (Hide)2'!G$9,0)</f>
        <v>0</v>
      </c>
      <c r="H53" cm="1">
        <f t="array" ref="H53">IF(INDEX('Capacity Summary'!$H$36:$BG$136,COLUMN(G41),ROW(G41))="x",'Capacity Backing (Hide)2'!H$9,0)</f>
        <v>0</v>
      </c>
      <c r="I53" cm="1">
        <f t="array" ref="I53">IF(INDEX('Capacity Summary'!$H$36:$BG$136,COLUMN(H41),ROW(H41))="x",'Capacity Backing (Hide)2'!I$9,0)</f>
        <v>0</v>
      </c>
      <c r="J53" cm="1">
        <f t="array" ref="J53">IF(INDEX('Capacity Summary'!$H$36:$BG$136,COLUMN(I41),ROW(I41))="x",'Capacity Backing (Hide)2'!J$9,0)</f>
        <v>0</v>
      </c>
      <c r="K53" cm="1">
        <f t="array" ref="K53">IF(INDEX('Capacity Summary'!$H$36:$BG$136,COLUMN(J41),ROW(J41))="x",'Capacity Backing (Hide)2'!K$9,0)</f>
        <v>0</v>
      </c>
      <c r="L53" cm="1">
        <f t="array" ref="L53">IF(INDEX('Capacity Summary'!$H$36:$BG$136,COLUMN(K41),ROW(K41))="x",'Capacity Backing (Hide)2'!L$9,0)</f>
        <v>0</v>
      </c>
      <c r="M53" cm="1">
        <f t="array" ref="M53">IF(INDEX('Capacity Summary'!$H$36:$BG$136,COLUMN(L41),ROW(L41))="x",'Capacity Backing (Hide)2'!M$9,0)</f>
        <v>0</v>
      </c>
    </row>
    <row r="54" spans="1:13" x14ac:dyDescent="0.35">
      <c r="A54" s="2">
        <f ca="1">'Required Capacity (Hide)'!E46</f>
        <v>44515</v>
      </c>
      <c r="B54" t="e" cm="1">
        <f t="array" ref="B54">IF(INDEX('Capacity Summary'!$H$36:$BG$136,COLUMN(A42),ROW(A42))="x",'Capacity Backing (Hide)2'!B$9,0)</f>
        <v>#VALUE!</v>
      </c>
      <c r="C54" t="e" cm="1">
        <f t="array" ref="C54">IF(INDEX('Capacity Summary'!$H$36:$BG$136,COLUMN(B42),ROW(B42))="x",'Capacity Backing (Hide)2'!C$9,0)</f>
        <v>#VALUE!</v>
      </c>
      <c r="D54" cm="1">
        <f t="array" ref="D54">IF(INDEX('Capacity Summary'!$H$36:$BG$136,COLUMN(C42),ROW(C42))="x",'Capacity Backing (Hide)2'!D$9,0)</f>
        <v>0</v>
      </c>
      <c r="E54" cm="1">
        <f t="array" ref="E54">IF(INDEX('Capacity Summary'!$H$36:$BG$136,COLUMN(D42),ROW(D42))="x",'Capacity Backing (Hide)2'!E$9,0)</f>
        <v>0</v>
      </c>
      <c r="F54" cm="1">
        <f t="array" ref="F54">IF(INDEX('Capacity Summary'!$H$36:$BG$136,COLUMN(E42),ROW(E42))="x",'Capacity Backing (Hide)2'!F$9,0)</f>
        <v>0</v>
      </c>
      <c r="G54" cm="1">
        <f t="array" ref="G54">IF(INDEX('Capacity Summary'!$H$36:$BG$136,COLUMN(F42),ROW(F42))="x",'Capacity Backing (Hide)2'!G$9,0)</f>
        <v>0</v>
      </c>
      <c r="H54" cm="1">
        <f t="array" ref="H54">IF(INDEX('Capacity Summary'!$H$36:$BG$136,COLUMN(G42),ROW(G42))="x",'Capacity Backing (Hide)2'!H$9,0)</f>
        <v>0</v>
      </c>
      <c r="I54" cm="1">
        <f t="array" ref="I54">IF(INDEX('Capacity Summary'!$H$36:$BG$136,COLUMN(H42),ROW(H42))="x",'Capacity Backing (Hide)2'!I$9,0)</f>
        <v>0</v>
      </c>
      <c r="J54" cm="1">
        <f t="array" ref="J54">IF(INDEX('Capacity Summary'!$H$36:$BG$136,COLUMN(I42),ROW(I42))="x",'Capacity Backing (Hide)2'!J$9,0)</f>
        <v>0</v>
      </c>
      <c r="K54" cm="1">
        <f t="array" ref="K54">IF(INDEX('Capacity Summary'!$H$36:$BG$136,COLUMN(J42),ROW(J42))="x",'Capacity Backing (Hide)2'!K$9,0)</f>
        <v>0</v>
      </c>
      <c r="L54" cm="1">
        <f t="array" ref="L54">IF(INDEX('Capacity Summary'!$H$36:$BG$136,COLUMN(K42),ROW(K42))="x",'Capacity Backing (Hide)2'!L$9,0)</f>
        <v>0</v>
      </c>
      <c r="M54" cm="1">
        <f t="array" ref="M54">IF(INDEX('Capacity Summary'!$H$36:$BG$136,COLUMN(L42),ROW(L42))="x",'Capacity Backing (Hide)2'!M$9,0)</f>
        <v>0</v>
      </c>
    </row>
    <row r="55" spans="1:13" x14ac:dyDescent="0.35">
      <c r="A55" s="2">
        <f ca="1">'Required Capacity (Hide)'!E47</f>
        <v>44522</v>
      </c>
      <c r="B55" t="e" cm="1">
        <f t="array" ref="B55">IF(INDEX('Capacity Summary'!$H$36:$BG$136,COLUMN(A43),ROW(A43))="x",'Capacity Backing (Hide)2'!B$9,0)</f>
        <v>#VALUE!</v>
      </c>
      <c r="C55" t="e" cm="1">
        <f t="array" ref="C55">IF(INDEX('Capacity Summary'!$H$36:$BG$136,COLUMN(B43),ROW(B43))="x",'Capacity Backing (Hide)2'!C$9,0)</f>
        <v>#VALUE!</v>
      </c>
      <c r="D55" cm="1">
        <f t="array" ref="D55">IF(INDEX('Capacity Summary'!$H$36:$BG$136,COLUMN(C43),ROW(C43))="x",'Capacity Backing (Hide)2'!D$9,0)</f>
        <v>0</v>
      </c>
      <c r="E55" cm="1">
        <f t="array" ref="E55">IF(INDEX('Capacity Summary'!$H$36:$BG$136,COLUMN(D43),ROW(D43))="x",'Capacity Backing (Hide)2'!E$9,0)</f>
        <v>0</v>
      </c>
      <c r="F55" cm="1">
        <f t="array" ref="F55">IF(INDEX('Capacity Summary'!$H$36:$BG$136,COLUMN(E43),ROW(E43))="x",'Capacity Backing (Hide)2'!F$9,0)</f>
        <v>0</v>
      </c>
      <c r="G55" cm="1">
        <f t="array" ref="G55">IF(INDEX('Capacity Summary'!$H$36:$BG$136,COLUMN(F43),ROW(F43))="x",'Capacity Backing (Hide)2'!G$9,0)</f>
        <v>0</v>
      </c>
      <c r="H55" cm="1">
        <f t="array" ref="H55">IF(INDEX('Capacity Summary'!$H$36:$BG$136,COLUMN(G43),ROW(G43))="x",'Capacity Backing (Hide)2'!H$9,0)</f>
        <v>0</v>
      </c>
      <c r="I55" cm="1">
        <f t="array" ref="I55">IF(INDEX('Capacity Summary'!$H$36:$BG$136,COLUMN(H43),ROW(H43))="x",'Capacity Backing (Hide)2'!I$9,0)</f>
        <v>0</v>
      </c>
      <c r="J55" cm="1">
        <f t="array" ref="J55">IF(INDEX('Capacity Summary'!$H$36:$BG$136,COLUMN(I43),ROW(I43))="x",'Capacity Backing (Hide)2'!J$9,0)</f>
        <v>0</v>
      </c>
      <c r="K55" cm="1">
        <f t="array" ref="K55">IF(INDEX('Capacity Summary'!$H$36:$BG$136,COLUMN(J43),ROW(J43))="x",'Capacity Backing (Hide)2'!K$9,0)</f>
        <v>0</v>
      </c>
      <c r="L55" cm="1">
        <f t="array" ref="L55">IF(INDEX('Capacity Summary'!$H$36:$BG$136,COLUMN(K43),ROW(K43))="x",'Capacity Backing (Hide)2'!L$9,0)</f>
        <v>0</v>
      </c>
      <c r="M55" cm="1">
        <f t="array" ref="M55">IF(INDEX('Capacity Summary'!$H$36:$BG$136,COLUMN(L43),ROW(L43))="x",'Capacity Backing (Hide)2'!M$9,0)</f>
        <v>0</v>
      </c>
    </row>
    <row r="56" spans="1:13" x14ac:dyDescent="0.35">
      <c r="A56" s="2">
        <f ca="1">'Required Capacity (Hide)'!E48</f>
        <v>44529</v>
      </c>
      <c r="B56" t="e" cm="1">
        <f t="array" ref="B56">IF(INDEX('Capacity Summary'!$H$36:$BG$136,COLUMN(A44),ROW(A44))="x",'Capacity Backing (Hide)2'!B$9,0)</f>
        <v>#VALUE!</v>
      </c>
      <c r="C56" t="e" cm="1">
        <f t="array" ref="C56">IF(INDEX('Capacity Summary'!$H$36:$BG$136,COLUMN(B44),ROW(B44))="x",'Capacity Backing (Hide)2'!C$9,0)</f>
        <v>#VALUE!</v>
      </c>
      <c r="D56" cm="1">
        <f t="array" ref="D56">IF(INDEX('Capacity Summary'!$H$36:$BG$136,COLUMN(C44),ROW(C44))="x",'Capacity Backing (Hide)2'!D$9,0)</f>
        <v>0</v>
      </c>
      <c r="E56" cm="1">
        <f t="array" ref="E56">IF(INDEX('Capacity Summary'!$H$36:$BG$136,COLUMN(D44),ROW(D44))="x",'Capacity Backing (Hide)2'!E$9,0)</f>
        <v>0</v>
      </c>
      <c r="F56" cm="1">
        <f t="array" ref="F56">IF(INDEX('Capacity Summary'!$H$36:$BG$136,COLUMN(E44),ROW(E44))="x",'Capacity Backing (Hide)2'!F$9,0)</f>
        <v>0</v>
      </c>
      <c r="G56" cm="1">
        <f t="array" ref="G56">IF(INDEX('Capacity Summary'!$H$36:$BG$136,COLUMN(F44),ROW(F44))="x",'Capacity Backing (Hide)2'!G$9,0)</f>
        <v>0</v>
      </c>
      <c r="H56" cm="1">
        <f t="array" ref="H56">IF(INDEX('Capacity Summary'!$H$36:$BG$136,COLUMN(G44),ROW(G44))="x",'Capacity Backing (Hide)2'!H$9,0)</f>
        <v>0</v>
      </c>
      <c r="I56" cm="1">
        <f t="array" ref="I56">IF(INDEX('Capacity Summary'!$H$36:$BG$136,COLUMN(H44),ROW(H44))="x",'Capacity Backing (Hide)2'!I$9,0)</f>
        <v>0</v>
      </c>
      <c r="J56" cm="1">
        <f t="array" ref="J56">IF(INDEX('Capacity Summary'!$H$36:$BG$136,COLUMN(I44),ROW(I44))="x",'Capacity Backing (Hide)2'!J$9,0)</f>
        <v>0</v>
      </c>
      <c r="K56" cm="1">
        <f t="array" ref="K56">IF(INDEX('Capacity Summary'!$H$36:$BG$136,COLUMN(J44),ROW(J44))="x",'Capacity Backing (Hide)2'!K$9,0)</f>
        <v>0</v>
      </c>
      <c r="L56" cm="1">
        <f t="array" ref="L56">IF(INDEX('Capacity Summary'!$H$36:$BG$136,COLUMN(K44),ROW(K44))="x",'Capacity Backing (Hide)2'!L$9,0)</f>
        <v>0</v>
      </c>
      <c r="M56" cm="1">
        <f t="array" ref="M56">IF(INDEX('Capacity Summary'!$H$36:$BG$136,COLUMN(L44),ROW(L44))="x",'Capacity Backing (Hide)2'!M$9,0)</f>
        <v>0</v>
      </c>
    </row>
    <row r="57" spans="1:13" x14ac:dyDescent="0.35">
      <c r="A57" s="2">
        <f ca="1">'Required Capacity (Hide)'!E49</f>
        <v>44536</v>
      </c>
      <c r="B57" t="e" cm="1">
        <f t="array" ref="B57">IF(INDEX('Capacity Summary'!$H$36:$BG$136,COLUMN(A45),ROW(A45))="x",'Capacity Backing (Hide)2'!B$9,0)</f>
        <v>#VALUE!</v>
      </c>
      <c r="C57" t="e" cm="1">
        <f t="array" ref="C57">IF(INDEX('Capacity Summary'!$H$36:$BG$136,COLUMN(B45),ROW(B45))="x",'Capacity Backing (Hide)2'!C$9,0)</f>
        <v>#VALUE!</v>
      </c>
      <c r="D57" cm="1">
        <f t="array" ref="D57">IF(INDEX('Capacity Summary'!$H$36:$BG$136,COLUMN(C45),ROW(C45))="x",'Capacity Backing (Hide)2'!D$9,0)</f>
        <v>0</v>
      </c>
      <c r="E57" cm="1">
        <f t="array" ref="E57">IF(INDEX('Capacity Summary'!$H$36:$BG$136,COLUMN(D45),ROW(D45))="x",'Capacity Backing (Hide)2'!E$9,0)</f>
        <v>0</v>
      </c>
      <c r="F57" cm="1">
        <f t="array" ref="F57">IF(INDEX('Capacity Summary'!$H$36:$BG$136,COLUMN(E45),ROW(E45))="x",'Capacity Backing (Hide)2'!F$9,0)</f>
        <v>0</v>
      </c>
      <c r="G57" cm="1">
        <f t="array" ref="G57">IF(INDEX('Capacity Summary'!$H$36:$BG$136,COLUMN(F45),ROW(F45))="x",'Capacity Backing (Hide)2'!G$9,0)</f>
        <v>0</v>
      </c>
      <c r="H57" cm="1">
        <f t="array" ref="H57">IF(INDEX('Capacity Summary'!$H$36:$BG$136,COLUMN(G45),ROW(G45))="x",'Capacity Backing (Hide)2'!H$9,0)</f>
        <v>0</v>
      </c>
      <c r="I57" cm="1">
        <f t="array" ref="I57">IF(INDEX('Capacity Summary'!$H$36:$BG$136,COLUMN(H45),ROW(H45))="x",'Capacity Backing (Hide)2'!I$9,0)</f>
        <v>0</v>
      </c>
      <c r="J57" cm="1">
        <f t="array" ref="J57">IF(INDEX('Capacity Summary'!$H$36:$BG$136,COLUMN(I45),ROW(I45))="x",'Capacity Backing (Hide)2'!J$9,0)</f>
        <v>0</v>
      </c>
      <c r="K57" cm="1">
        <f t="array" ref="K57">IF(INDEX('Capacity Summary'!$H$36:$BG$136,COLUMN(J45),ROW(J45))="x",'Capacity Backing (Hide)2'!K$9,0)</f>
        <v>0</v>
      </c>
      <c r="L57" cm="1">
        <f t="array" ref="L57">IF(INDEX('Capacity Summary'!$H$36:$BG$136,COLUMN(K45),ROW(K45))="x",'Capacity Backing (Hide)2'!L$9,0)</f>
        <v>0</v>
      </c>
      <c r="M57" cm="1">
        <f t="array" ref="M57">IF(INDEX('Capacity Summary'!$H$36:$BG$136,COLUMN(L45),ROW(L45))="x",'Capacity Backing (Hide)2'!M$9,0)</f>
        <v>0</v>
      </c>
    </row>
    <row r="58" spans="1:13" x14ac:dyDescent="0.35">
      <c r="A58" s="2">
        <f ca="1">'Required Capacity (Hide)'!E50</f>
        <v>44543</v>
      </c>
      <c r="B58" t="e" cm="1">
        <f t="array" ref="B58">IF(INDEX('Capacity Summary'!$H$36:$BG$136,COLUMN(A46),ROW(A46))="x",'Capacity Backing (Hide)2'!B$9,0)</f>
        <v>#VALUE!</v>
      </c>
      <c r="C58" t="e" cm="1">
        <f t="array" ref="C58">IF(INDEX('Capacity Summary'!$H$36:$BG$136,COLUMN(B46),ROW(B46))="x",'Capacity Backing (Hide)2'!C$9,0)</f>
        <v>#VALUE!</v>
      </c>
      <c r="D58" cm="1">
        <f t="array" ref="D58">IF(INDEX('Capacity Summary'!$H$36:$BG$136,COLUMN(C46),ROW(C46))="x",'Capacity Backing (Hide)2'!D$9,0)</f>
        <v>0</v>
      </c>
      <c r="E58" cm="1">
        <f t="array" ref="E58">IF(INDEX('Capacity Summary'!$H$36:$BG$136,COLUMN(D46),ROW(D46))="x",'Capacity Backing (Hide)2'!E$9,0)</f>
        <v>0</v>
      </c>
      <c r="F58" cm="1">
        <f t="array" ref="F58">IF(INDEX('Capacity Summary'!$H$36:$BG$136,COLUMN(E46),ROW(E46))="x",'Capacity Backing (Hide)2'!F$9,0)</f>
        <v>0</v>
      </c>
      <c r="G58" cm="1">
        <f t="array" ref="G58">IF(INDEX('Capacity Summary'!$H$36:$BG$136,COLUMN(F46),ROW(F46))="x",'Capacity Backing (Hide)2'!G$9,0)</f>
        <v>0</v>
      </c>
      <c r="H58" cm="1">
        <f t="array" ref="H58">IF(INDEX('Capacity Summary'!$H$36:$BG$136,COLUMN(G46),ROW(G46))="x",'Capacity Backing (Hide)2'!H$9,0)</f>
        <v>0</v>
      </c>
      <c r="I58" cm="1">
        <f t="array" ref="I58">IF(INDEX('Capacity Summary'!$H$36:$BG$136,COLUMN(H46),ROW(H46))="x",'Capacity Backing (Hide)2'!I$9,0)</f>
        <v>0</v>
      </c>
      <c r="J58" cm="1">
        <f t="array" ref="J58">IF(INDEX('Capacity Summary'!$H$36:$BG$136,COLUMN(I46),ROW(I46))="x",'Capacity Backing (Hide)2'!J$9,0)</f>
        <v>0</v>
      </c>
      <c r="K58" cm="1">
        <f t="array" ref="K58">IF(INDEX('Capacity Summary'!$H$36:$BG$136,COLUMN(J46),ROW(J46))="x",'Capacity Backing (Hide)2'!K$9,0)</f>
        <v>0</v>
      </c>
      <c r="L58" cm="1">
        <f t="array" ref="L58">IF(INDEX('Capacity Summary'!$H$36:$BG$136,COLUMN(K46),ROW(K46))="x",'Capacity Backing (Hide)2'!L$9,0)</f>
        <v>0</v>
      </c>
      <c r="M58" cm="1">
        <f t="array" ref="M58">IF(INDEX('Capacity Summary'!$H$36:$BG$136,COLUMN(L46),ROW(L46))="x",'Capacity Backing (Hide)2'!M$9,0)</f>
        <v>0</v>
      </c>
    </row>
    <row r="59" spans="1:13" x14ac:dyDescent="0.35">
      <c r="A59" s="2">
        <f ca="1">'Required Capacity (Hide)'!E51</f>
        <v>44550</v>
      </c>
      <c r="B59" t="e" cm="1">
        <f t="array" ref="B59">IF(INDEX('Capacity Summary'!$H$36:$BG$136,COLUMN(A47),ROW(A47))="x",'Capacity Backing (Hide)2'!B$9,0)</f>
        <v>#VALUE!</v>
      </c>
      <c r="C59" t="e" cm="1">
        <f t="array" ref="C59">IF(INDEX('Capacity Summary'!$H$36:$BG$136,COLUMN(B47),ROW(B47))="x",'Capacity Backing (Hide)2'!C$9,0)</f>
        <v>#VALUE!</v>
      </c>
      <c r="D59" cm="1">
        <f t="array" ref="D59">IF(INDEX('Capacity Summary'!$H$36:$BG$136,COLUMN(C47),ROW(C47))="x",'Capacity Backing (Hide)2'!D$9,0)</f>
        <v>0</v>
      </c>
      <c r="E59" cm="1">
        <f t="array" ref="E59">IF(INDEX('Capacity Summary'!$H$36:$BG$136,COLUMN(D47),ROW(D47))="x",'Capacity Backing (Hide)2'!E$9,0)</f>
        <v>0</v>
      </c>
      <c r="F59" cm="1">
        <f t="array" ref="F59">IF(INDEX('Capacity Summary'!$H$36:$BG$136,COLUMN(E47),ROW(E47))="x",'Capacity Backing (Hide)2'!F$9,0)</f>
        <v>0</v>
      </c>
      <c r="G59" cm="1">
        <f t="array" ref="G59">IF(INDEX('Capacity Summary'!$H$36:$BG$136,COLUMN(F47),ROW(F47))="x",'Capacity Backing (Hide)2'!G$9,0)</f>
        <v>0</v>
      </c>
      <c r="H59" cm="1">
        <f t="array" ref="H59">IF(INDEX('Capacity Summary'!$H$36:$BG$136,COLUMN(G47),ROW(G47))="x",'Capacity Backing (Hide)2'!H$9,0)</f>
        <v>0</v>
      </c>
      <c r="I59" cm="1">
        <f t="array" ref="I59">IF(INDEX('Capacity Summary'!$H$36:$BG$136,COLUMN(H47),ROW(H47))="x",'Capacity Backing (Hide)2'!I$9,0)</f>
        <v>0</v>
      </c>
      <c r="J59" cm="1">
        <f t="array" ref="J59">IF(INDEX('Capacity Summary'!$H$36:$BG$136,COLUMN(I47),ROW(I47))="x",'Capacity Backing (Hide)2'!J$9,0)</f>
        <v>0</v>
      </c>
      <c r="K59" cm="1">
        <f t="array" ref="K59">IF(INDEX('Capacity Summary'!$H$36:$BG$136,COLUMN(J47),ROW(J47))="x",'Capacity Backing (Hide)2'!K$9,0)</f>
        <v>0</v>
      </c>
      <c r="L59" cm="1">
        <f t="array" ref="L59">IF(INDEX('Capacity Summary'!$H$36:$BG$136,COLUMN(K47),ROW(K47))="x",'Capacity Backing (Hide)2'!L$9,0)</f>
        <v>0</v>
      </c>
      <c r="M59" cm="1">
        <f t="array" ref="M59">IF(INDEX('Capacity Summary'!$H$36:$BG$136,COLUMN(L47),ROW(L47))="x",'Capacity Backing (Hide)2'!M$9,0)</f>
        <v>0</v>
      </c>
    </row>
    <row r="60" spans="1:13" x14ac:dyDescent="0.35">
      <c r="A60" s="2">
        <f ca="1">'Required Capacity (Hide)'!E52</f>
        <v>44557</v>
      </c>
      <c r="B60" t="e" cm="1">
        <f t="array" ref="B60">IF(INDEX('Capacity Summary'!$H$36:$BG$136,COLUMN(A48),ROW(A48))="x",'Capacity Backing (Hide)2'!B$9,0)</f>
        <v>#VALUE!</v>
      </c>
      <c r="C60" t="e" cm="1">
        <f t="array" ref="C60">IF(INDEX('Capacity Summary'!$H$36:$BG$136,COLUMN(B48),ROW(B48))="x",'Capacity Backing (Hide)2'!C$9,0)</f>
        <v>#VALUE!</v>
      </c>
      <c r="D60" cm="1">
        <f t="array" ref="D60">IF(INDEX('Capacity Summary'!$H$36:$BG$136,COLUMN(C48),ROW(C48))="x",'Capacity Backing (Hide)2'!D$9,0)</f>
        <v>0</v>
      </c>
      <c r="E60" cm="1">
        <f t="array" ref="E60">IF(INDEX('Capacity Summary'!$H$36:$BG$136,COLUMN(D48),ROW(D48))="x",'Capacity Backing (Hide)2'!E$9,0)</f>
        <v>0</v>
      </c>
      <c r="F60" cm="1">
        <f t="array" ref="F60">IF(INDEX('Capacity Summary'!$H$36:$BG$136,COLUMN(E48),ROW(E48))="x",'Capacity Backing (Hide)2'!F$9,0)</f>
        <v>0</v>
      </c>
      <c r="G60" cm="1">
        <f t="array" ref="G60">IF(INDEX('Capacity Summary'!$H$36:$BG$136,COLUMN(F48),ROW(F48))="x",'Capacity Backing (Hide)2'!G$9,0)</f>
        <v>0</v>
      </c>
      <c r="H60" cm="1">
        <f t="array" ref="H60">IF(INDEX('Capacity Summary'!$H$36:$BG$136,COLUMN(G48),ROW(G48))="x",'Capacity Backing (Hide)2'!H$9,0)</f>
        <v>0</v>
      </c>
      <c r="I60" cm="1">
        <f t="array" ref="I60">IF(INDEX('Capacity Summary'!$H$36:$BG$136,COLUMN(H48),ROW(H48))="x",'Capacity Backing (Hide)2'!I$9,0)</f>
        <v>0</v>
      </c>
      <c r="J60" cm="1">
        <f t="array" ref="J60">IF(INDEX('Capacity Summary'!$H$36:$BG$136,COLUMN(I48),ROW(I48))="x",'Capacity Backing (Hide)2'!J$9,0)</f>
        <v>0</v>
      </c>
      <c r="K60" cm="1">
        <f t="array" ref="K60">IF(INDEX('Capacity Summary'!$H$36:$BG$136,COLUMN(J48),ROW(J48))="x",'Capacity Backing (Hide)2'!K$9,0)</f>
        <v>0</v>
      </c>
      <c r="L60" cm="1">
        <f t="array" ref="L60">IF(INDEX('Capacity Summary'!$H$36:$BG$136,COLUMN(K48),ROW(K48))="x",'Capacity Backing (Hide)2'!L$9,0)</f>
        <v>0</v>
      </c>
      <c r="M60" cm="1">
        <f t="array" ref="M60">IF(INDEX('Capacity Summary'!$H$36:$BG$136,COLUMN(L48),ROW(L48))="x",'Capacity Backing (Hide)2'!M$9,0)</f>
        <v>0</v>
      </c>
    </row>
    <row r="61" spans="1:13" x14ac:dyDescent="0.35">
      <c r="A61" s="2">
        <f ca="1">'Required Capacity (Hide)'!E53</f>
        <v>44564</v>
      </c>
      <c r="B61" t="e" cm="1">
        <f t="array" ref="B61">IF(INDEX('Capacity Summary'!$H$36:$BG$136,COLUMN(A49),ROW(A49))="x",'Capacity Backing (Hide)2'!B$9,0)</f>
        <v>#VALUE!</v>
      </c>
      <c r="C61" t="e" cm="1">
        <f t="array" ref="C61">IF(INDEX('Capacity Summary'!$H$36:$BG$136,COLUMN(B49),ROW(B49))="x",'Capacity Backing (Hide)2'!C$9,0)</f>
        <v>#VALUE!</v>
      </c>
      <c r="D61" cm="1">
        <f t="array" ref="D61">IF(INDEX('Capacity Summary'!$H$36:$BG$136,COLUMN(C49),ROW(C49))="x",'Capacity Backing (Hide)2'!D$9,0)</f>
        <v>0</v>
      </c>
      <c r="E61" cm="1">
        <f t="array" ref="E61">IF(INDEX('Capacity Summary'!$H$36:$BG$136,COLUMN(D49),ROW(D49))="x",'Capacity Backing (Hide)2'!E$9,0)</f>
        <v>0</v>
      </c>
      <c r="F61" cm="1">
        <f t="array" ref="F61">IF(INDEX('Capacity Summary'!$H$36:$BG$136,COLUMN(E49),ROW(E49))="x",'Capacity Backing (Hide)2'!F$9,0)</f>
        <v>0</v>
      </c>
      <c r="G61" cm="1">
        <f t="array" ref="G61">IF(INDEX('Capacity Summary'!$H$36:$BG$136,COLUMN(F49),ROW(F49))="x",'Capacity Backing (Hide)2'!G$9,0)</f>
        <v>0</v>
      </c>
      <c r="H61" cm="1">
        <f t="array" ref="H61">IF(INDEX('Capacity Summary'!$H$36:$BG$136,COLUMN(G49),ROW(G49))="x",'Capacity Backing (Hide)2'!H$9,0)</f>
        <v>0</v>
      </c>
      <c r="I61" cm="1">
        <f t="array" ref="I61">IF(INDEX('Capacity Summary'!$H$36:$BG$136,COLUMN(H49),ROW(H49))="x",'Capacity Backing (Hide)2'!I$9,0)</f>
        <v>0</v>
      </c>
      <c r="J61" cm="1">
        <f t="array" ref="J61">IF(INDEX('Capacity Summary'!$H$36:$BG$136,COLUMN(I49),ROW(I49))="x",'Capacity Backing (Hide)2'!J$9,0)</f>
        <v>0</v>
      </c>
      <c r="K61" cm="1">
        <f t="array" ref="K61">IF(INDEX('Capacity Summary'!$H$36:$BG$136,COLUMN(J49),ROW(J49))="x",'Capacity Backing (Hide)2'!K$9,0)</f>
        <v>0</v>
      </c>
      <c r="L61" cm="1">
        <f t="array" ref="L61">IF(INDEX('Capacity Summary'!$H$36:$BG$136,COLUMN(K49),ROW(K49))="x",'Capacity Backing (Hide)2'!L$9,0)</f>
        <v>0</v>
      </c>
      <c r="M61" cm="1">
        <f t="array" ref="M61">IF(INDEX('Capacity Summary'!$H$36:$BG$136,COLUMN(L49),ROW(L49))="x",'Capacity Backing (Hide)2'!M$9,0)</f>
        <v>0</v>
      </c>
    </row>
    <row r="62" spans="1:13" x14ac:dyDescent="0.35">
      <c r="A62" s="2">
        <f ca="1">'Required Capacity (Hide)'!E54</f>
        <v>44571</v>
      </c>
      <c r="B62" t="e" cm="1">
        <f t="array" ref="B62">IF(INDEX('Capacity Summary'!$H$36:$BG$136,COLUMN(A50),ROW(A50))="x",'Capacity Backing (Hide)2'!B$9,0)</f>
        <v>#VALUE!</v>
      </c>
      <c r="C62" t="e" cm="1">
        <f t="array" ref="C62">IF(INDEX('Capacity Summary'!$H$36:$BG$136,COLUMN(B50),ROW(B50))="x",'Capacity Backing (Hide)2'!C$9,0)</f>
        <v>#VALUE!</v>
      </c>
      <c r="D62" cm="1">
        <f t="array" ref="D62">IF(INDEX('Capacity Summary'!$H$36:$BG$136,COLUMN(C50),ROW(C50))="x",'Capacity Backing (Hide)2'!D$9,0)</f>
        <v>0</v>
      </c>
      <c r="E62" cm="1">
        <f t="array" ref="E62">IF(INDEX('Capacity Summary'!$H$36:$BG$136,COLUMN(D50),ROW(D50))="x",'Capacity Backing (Hide)2'!E$9,0)</f>
        <v>0</v>
      </c>
      <c r="F62" cm="1">
        <f t="array" ref="F62">IF(INDEX('Capacity Summary'!$H$36:$BG$136,COLUMN(E50),ROW(E50))="x",'Capacity Backing (Hide)2'!F$9,0)</f>
        <v>0</v>
      </c>
      <c r="G62" cm="1">
        <f t="array" ref="G62">IF(INDEX('Capacity Summary'!$H$36:$BG$136,COLUMN(F50),ROW(F50))="x",'Capacity Backing (Hide)2'!G$9,0)</f>
        <v>0</v>
      </c>
      <c r="H62" cm="1">
        <f t="array" ref="H62">IF(INDEX('Capacity Summary'!$H$36:$BG$136,COLUMN(G50),ROW(G50))="x",'Capacity Backing (Hide)2'!H$9,0)</f>
        <v>0</v>
      </c>
      <c r="I62" cm="1">
        <f t="array" ref="I62">IF(INDEX('Capacity Summary'!$H$36:$BG$136,COLUMN(H50),ROW(H50))="x",'Capacity Backing (Hide)2'!I$9,0)</f>
        <v>0</v>
      </c>
      <c r="J62" cm="1">
        <f t="array" ref="J62">IF(INDEX('Capacity Summary'!$H$36:$BG$136,COLUMN(I50),ROW(I50))="x",'Capacity Backing (Hide)2'!J$9,0)</f>
        <v>0</v>
      </c>
      <c r="K62" cm="1">
        <f t="array" ref="K62">IF(INDEX('Capacity Summary'!$H$36:$BG$136,COLUMN(J50),ROW(J50))="x",'Capacity Backing (Hide)2'!K$9,0)</f>
        <v>0</v>
      </c>
      <c r="L62" cm="1">
        <f t="array" ref="L62">IF(INDEX('Capacity Summary'!$H$36:$BG$136,COLUMN(K50),ROW(K50))="x",'Capacity Backing (Hide)2'!L$9,0)</f>
        <v>0</v>
      </c>
      <c r="M62" cm="1">
        <f t="array" ref="M62">IF(INDEX('Capacity Summary'!$H$36:$BG$136,COLUMN(L50),ROW(L50))="x",'Capacity Backing (Hide)2'!M$9,0)</f>
        <v>0</v>
      </c>
    </row>
    <row r="63" spans="1:13" x14ac:dyDescent="0.35">
      <c r="A63" s="2">
        <f ca="1">'Required Capacity (Hide)'!E55</f>
        <v>44578</v>
      </c>
      <c r="B63" t="e" cm="1">
        <f t="array" ref="B63">IF(INDEX('Capacity Summary'!$H$36:$BG$136,COLUMN(A51),ROW(A51))="x",'Capacity Backing (Hide)2'!B$9,0)</f>
        <v>#VALUE!</v>
      </c>
      <c r="C63" t="e" cm="1">
        <f t="array" ref="C63">IF(INDEX('Capacity Summary'!$H$36:$BG$136,COLUMN(B51),ROW(B51))="x",'Capacity Backing (Hide)2'!C$9,0)</f>
        <v>#VALUE!</v>
      </c>
      <c r="D63" cm="1">
        <f t="array" ref="D63">IF(INDEX('Capacity Summary'!$H$36:$BG$136,COLUMN(C51),ROW(C51))="x",'Capacity Backing (Hide)2'!D$9,0)</f>
        <v>0</v>
      </c>
      <c r="E63" cm="1">
        <f t="array" ref="E63">IF(INDEX('Capacity Summary'!$H$36:$BG$136,COLUMN(D51),ROW(D51))="x",'Capacity Backing (Hide)2'!E$9,0)</f>
        <v>0</v>
      </c>
      <c r="F63" cm="1">
        <f t="array" ref="F63">IF(INDEX('Capacity Summary'!$H$36:$BG$136,COLUMN(E51),ROW(E51))="x",'Capacity Backing (Hide)2'!F$9,0)</f>
        <v>0</v>
      </c>
      <c r="G63" cm="1">
        <f t="array" ref="G63">IF(INDEX('Capacity Summary'!$H$36:$BG$136,COLUMN(F51),ROW(F51))="x",'Capacity Backing (Hide)2'!G$9,0)</f>
        <v>0</v>
      </c>
      <c r="H63" cm="1">
        <f t="array" ref="H63">IF(INDEX('Capacity Summary'!$H$36:$BG$136,COLUMN(G51),ROW(G51))="x",'Capacity Backing (Hide)2'!H$9,0)</f>
        <v>0</v>
      </c>
      <c r="I63" cm="1">
        <f t="array" ref="I63">IF(INDEX('Capacity Summary'!$H$36:$BG$136,COLUMN(H51),ROW(H51))="x",'Capacity Backing (Hide)2'!I$9,0)</f>
        <v>0</v>
      </c>
      <c r="J63" cm="1">
        <f t="array" ref="J63">IF(INDEX('Capacity Summary'!$H$36:$BG$136,COLUMN(I51),ROW(I51))="x",'Capacity Backing (Hide)2'!J$9,0)</f>
        <v>0</v>
      </c>
      <c r="K63" cm="1">
        <f t="array" ref="K63">IF(INDEX('Capacity Summary'!$H$36:$BG$136,COLUMN(J51),ROW(J51))="x",'Capacity Backing (Hide)2'!K$9,0)</f>
        <v>0</v>
      </c>
      <c r="L63" cm="1">
        <f t="array" ref="L63">IF(INDEX('Capacity Summary'!$H$36:$BG$136,COLUMN(K51),ROW(K51))="x",'Capacity Backing (Hide)2'!L$9,0)</f>
        <v>0</v>
      </c>
      <c r="M63" cm="1">
        <f t="array" ref="M63">IF(INDEX('Capacity Summary'!$H$36:$BG$136,COLUMN(L51),ROW(L51))="x",'Capacity Backing (Hide)2'!M$9,0)</f>
        <v>0</v>
      </c>
    </row>
    <row r="64" spans="1:13" x14ac:dyDescent="0.35">
      <c r="A64" s="2">
        <f ca="1">'Required Capacity (Hide)'!E56</f>
        <v>44585</v>
      </c>
      <c r="B64" t="e" cm="1">
        <f t="array" ref="B64">IF(INDEX('Capacity Summary'!$H$36:$BG$136,COLUMN(A52),ROW(A52))="x",'Capacity Backing (Hide)2'!B$9,0)</f>
        <v>#VALUE!</v>
      </c>
      <c r="C64" t="e" cm="1">
        <f t="array" ref="C64">IF(INDEX('Capacity Summary'!$H$36:$BG$136,COLUMN(B52),ROW(B52))="x",'Capacity Backing (Hide)2'!C$9,0)</f>
        <v>#VALUE!</v>
      </c>
      <c r="D64" cm="1">
        <f t="array" ref="D64">IF(INDEX('Capacity Summary'!$H$36:$BG$136,COLUMN(C52),ROW(C52))="x",'Capacity Backing (Hide)2'!D$9,0)</f>
        <v>0</v>
      </c>
      <c r="E64" cm="1">
        <f t="array" ref="E64">IF(INDEX('Capacity Summary'!$H$36:$BG$136,COLUMN(D52),ROW(D52))="x",'Capacity Backing (Hide)2'!E$9,0)</f>
        <v>0</v>
      </c>
      <c r="F64" cm="1">
        <f t="array" ref="F64">IF(INDEX('Capacity Summary'!$H$36:$BG$136,COLUMN(E52),ROW(E52))="x",'Capacity Backing (Hide)2'!F$9,0)</f>
        <v>0</v>
      </c>
      <c r="G64" cm="1">
        <f t="array" ref="G64">IF(INDEX('Capacity Summary'!$H$36:$BG$136,COLUMN(F52),ROW(F52))="x",'Capacity Backing (Hide)2'!G$9,0)</f>
        <v>0</v>
      </c>
      <c r="H64" cm="1">
        <f t="array" ref="H64">IF(INDEX('Capacity Summary'!$H$36:$BG$136,COLUMN(G52),ROW(G52))="x",'Capacity Backing (Hide)2'!H$9,0)</f>
        <v>0</v>
      </c>
      <c r="I64" cm="1">
        <f t="array" ref="I64">IF(INDEX('Capacity Summary'!$H$36:$BG$136,COLUMN(H52),ROW(H52))="x",'Capacity Backing (Hide)2'!I$9,0)</f>
        <v>0</v>
      </c>
      <c r="J64" cm="1">
        <f t="array" ref="J64">IF(INDEX('Capacity Summary'!$H$36:$BG$136,COLUMN(I52),ROW(I52))="x",'Capacity Backing (Hide)2'!J$9,0)</f>
        <v>0</v>
      </c>
      <c r="K64" cm="1">
        <f t="array" ref="K64">IF(INDEX('Capacity Summary'!$H$36:$BG$136,COLUMN(J52),ROW(J52))="x",'Capacity Backing (Hide)2'!K$9,0)</f>
        <v>0</v>
      </c>
      <c r="L64" cm="1">
        <f t="array" ref="L64">IF(INDEX('Capacity Summary'!$H$36:$BG$136,COLUMN(K52),ROW(K52))="x",'Capacity Backing (Hide)2'!L$9,0)</f>
        <v>0</v>
      </c>
      <c r="M64" cm="1">
        <f t="array" ref="M64">IF(INDEX('Capacity Summary'!$H$36:$BG$136,COLUMN(L52),ROW(L52))="x",'Capacity Backing (Hide)2'!M$9,0)</f>
        <v>0</v>
      </c>
    </row>
    <row r="65" spans="1:13" x14ac:dyDescent="0.35">
      <c r="A65" s="2"/>
    </row>
    <row r="66" spans="1:13" x14ac:dyDescent="0.35">
      <c r="A66" s="2" t="s">
        <v>68</v>
      </c>
    </row>
    <row r="67" spans="1:13" x14ac:dyDescent="0.35">
      <c r="A67" s="2" t="str">
        <f>Setup!A20</f>
        <v>Caseload 1</v>
      </c>
      <c r="B67" cm="1">
        <f t="array" ref="B67">INDEX(Capacity!$C$10:$Q$109,COLUMN(A1),ROW(A1))</f>
        <v>0</v>
      </c>
      <c r="C67" cm="1">
        <f t="array" ref="C67">INDEX(Capacity!$C$10:$Q$109,COLUMN(B1),ROW(B1))</f>
        <v>0</v>
      </c>
      <c r="D67" cm="1">
        <f t="array" ref="D67">INDEX(Capacity!$C$10:$Q$109,COLUMN(C1),ROW(C1))</f>
        <v>0</v>
      </c>
      <c r="E67" cm="1">
        <f t="array" ref="E67">INDEX(Capacity!$C$10:$Q$109,COLUMN(D1),ROW(D1))</f>
        <v>0</v>
      </c>
      <c r="F67" cm="1">
        <f t="array" ref="F67">INDEX(Capacity!$C$10:$Q$109,COLUMN(E1),ROW(E1))</f>
        <v>0</v>
      </c>
      <c r="G67" cm="1">
        <f t="array" ref="G67">INDEX(Capacity!$C$10:$Q$109,COLUMN(F1),ROW(F1))</f>
        <v>0</v>
      </c>
      <c r="H67" cm="1">
        <f t="array" ref="H67">INDEX(Capacity!$C$10:$Q$109,COLUMN(G1),ROW(G1))</f>
        <v>0</v>
      </c>
      <c r="I67" cm="1">
        <f t="array" ref="I67">INDEX(Capacity!$C$10:$Q$109,COLUMN(H1),ROW(H1))</f>
        <v>0</v>
      </c>
      <c r="J67" cm="1">
        <f t="array" ref="J67">INDEX(Capacity!$C$10:$Q$109,COLUMN(I1),ROW(I1))</f>
        <v>0</v>
      </c>
      <c r="K67" cm="1">
        <f t="array" ref="K67">INDEX(Capacity!$C$10:$Q$109,COLUMN(J1),ROW(J1))</f>
        <v>0</v>
      </c>
      <c r="L67" cm="1">
        <f t="array" ref="L67">INDEX(Capacity!$C$10:$Q$109,COLUMN(K1),ROW(K1))</f>
        <v>0</v>
      </c>
      <c r="M67" cm="1">
        <f t="array" ref="M67">INDEX(Capacity!$C$10:$Q$109,COLUMN(L1),ROW(L1))</f>
        <v>0</v>
      </c>
    </row>
    <row r="68" spans="1:13" x14ac:dyDescent="0.35">
      <c r="A68" s="2" t="str">
        <f>Setup!A21</f>
        <v>Caseload 2</v>
      </c>
      <c r="B68" cm="1">
        <f t="array" ref="B68">INDEX(Capacity!$C$10:$Q$109,COLUMN(A2),ROW(A2))</f>
        <v>0</v>
      </c>
      <c r="C68" cm="1">
        <f t="array" ref="C68">INDEX(Capacity!$C$10:$Q$109,COLUMN(B2),ROW(B2))</f>
        <v>0</v>
      </c>
      <c r="D68" cm="1">
        <f t="array" ref="D68">INDEX(Capacity!$C$10:$Q$109,COLUMN(C2),ROW(C2))</f>
        <v>0</v>
      </c>
      <c r="E68" cm="1">
        <f t="array" ref="E68">INDEX(Capacity!$C$10:$Q$109,COLUMN(D2),ROW(D2))</f>
        <v>0</v>
      </c>
      <c r="F68" cm="1">
        <f t="array" ref="F68">INDEX(Capacity!$C$10:$Q$109,COLUMN(E2),ROW(E2))</f>
        <v>0</v>
      </c>
      <c r="G68" cm="1">
        <f t="array" ref="G68">INDEX(Capacity!$C$10:$Q$109,COLUMN(F2),ROW(F2))</f>
        <v>0</v>
      </c>
      <c r="H68" cm="1">
        <f t="array" ref="H68">INDEX(Capacity!$C$10:$Q$109,COLUMN(G2),ROW(G2))</f>
        <v>0</v>
      </c>
      <c r="I68" cm="1">
        <f t="array" ref="I68">INDEX(Capacity!$C$10:$Q$109,COLUMN(H2),ROW(H2))</f>
        <v>0</v>
      </c>
      <c r="J68" cm="1">
        <f t="array" ref="J68">INDEX(Capacity!$C$10:$Q$109,COLUMN(I2),ROW(I2))</f>
        <v>0</v>
      </c>
      <c r="K68" cm="1">
        <f t="array" ref="K68">INDEX(Capacity!$C$10:$Q$109,COLUMN(J2),ROW(J2))</f>
        <v>0</v>
      </c>
      <c r="L68" cm="1">
        <f t="array" ref="L68">INDEX(Capacity!$C$10:$Q$109,COLUMN(K2),ROW(K2))</f>
        <v>0</v>
      </c>
      <c r="M68" cm="1">
        <f t="array" ref="M68">INDEX(Capacity!$C$10:$Q$109,COLUMN(L2),ROW(L2))</f>
        <v>0</v>
      </c>
    </row>
    <row r="69" spans="1:13" x14ac:dyDescent="0.35">
      <c r="A69" s="2" t="str">
        <f>Setup!A22</f>
        <v>Caseload 3</v>
      </c>
      <c r="B69" cm="1">
        <f t="array" ref="B69">INDEX(Capacity!$C$10:$Q$109,COLUMN(A3),ROW(A3))</f>
        <v>0</v>
      </c>
      <c r="C69" cm="1">
        <f t="array" ref="C69">INDEX(Capacity!$C$10:$Q$109,COLUMN(B3),ROW(B3))</f>
        <v>0</v>
      </c>
      <c r="D69" cm="1">
        <f t="array" ref="D69">INDEX(Capacity!$C$10:$Q$109,COLUMN(C3),ROW(C3))</f>
        <v>0</v>
      </c>
      <c r="E69" cm="1">
        <f t="array" ref="E69">INDEX(Capacity!$C$10:$Q$109,COLUMN(D3),ROW(D3))</f>
        <v>0</v>
      </c>
      <c r="F69" cm="1">
        <f t="array" ref="F69">INDEX(Capacity!$C$10:$Q$109,COLUMN(E3),ROW(E3))</f>
        <v>0</v>
      </c>
      <c r="G69" cm="1">
        <f t="array" ref="G69">INDEX(Capacity!$C$10:$Q$109,COLUMN(F3),ROW(F3))</f>
        <v>0</v>
      </c>
      <c r="H69" cm="1">
        <f t="array" ref="H69">INDEX(Capacity!$C$10:$Q$109,COLUMN(G3),ROW(G3))</f>
        <v>0</v>
      </c>
      <c r="I69" cm="1">
        <f t="array" ref="I69">INDEX(Capacity!$C$10:$Q$109,COLUMN(H3),ROW(H3))</f>
        <v>0</v>
      </c>
      <c r="J69" cm="1">
        <f t="array" ref="J69">INDEX(Capacity!$C$10:$Q$109,COLUMN(I3),ROW(I3))</f>
        <v>0</v>
      </c>
      <c r="K69" cm="1">
        <f t="array" ref="K69">INDEX(Capacity!$C$10:$Q$109,COLUMN(J3),ROW(J3))</f>
        <v>0</v>
      </c>
      <c r="L69" cm="1">
        <f t="array" ref="L69">INDEX(Capacity!$C$10:$Q$109,COLUMN(K3),ROW(K3))</f>
        <v>0</v>
      </c>
      <c r="M69" cm="1">
        <f t="array" ref="M69">INDEX(Capacity!$C$10:$Q$109,COLUMN(L3),ROW(L3))</f>
        <v>0</v>
      </c>
    </row>
    <row r="70" spans="1:13" x14ac:dyDescent="0.35">
      <c r="A70" s="2" t="str">
        <f>Setup!A23</f>
        <v>Caseload 4</v>
      </c>
      <c r="B70" cm="1">
        <f t="array" ref="B70">INDEX(Capacity!$C$10:$Q$109,COLUMN(A4),ROW(A4))</f>
        <v>0</v>
      </c>
      <c r="C70" cm="1">
        <f t="array" ref="C70">INDEX(Capacity!$C$10:$Q$109,COLUMN(B4),ROW(B4))</f>
        <v>0</v>
      </c>
      <c r="D70" cm="1">
        <f t="array" ref="D70">INDEX(Capacity!$C$10:$Q$109,COLUMN(C4),ROW(C4))</f>
        <v>0</v>
      </c>
      <c r="E70" cm="1">
        <f t="array" ref="E70">INDEX(Capacity!$C$10:$Q$109,COLUMN(D4),ROW(D4))</f>
        <v>0</v>
      </c>
      <c r="F70" cm="1">
        <f t="array" ref="F70">INDEX(Capacity!$C$10:$Q$109,COLUMN(E4),ROW(E4))</f>
        <v>0</v>
      </c>
      <c r="G70" cm="1">
        <f t="array" ref="G70">INDEX(Capacity!$C$10:$Q$109,COLUMN(F4),ROW(F4))</f>
        <v>0</v>
      </c>
      <c r="H70" cm="1">
        <f t="array" ref="H70">INDEX(Capacity!$C$10:$Q$109,COLUMN(G4),ROW(G4))</f>
        <v>0</v>
      </c>
      <c r="I70" cm="1">
        <f t="array" ref="I70">INDEX(Capacity!$C$10:$Q$109,COLUMN(H4),ROW(H4))</f>
        <v>0</v>
      </c>
      <c r="J70" cm="1">
        <f t="array" ref="J70">INDEX(Capacity!$C$10:$Q$109,COLUMN(I4),ROW(I4))</f>
        <v>0</v>
      </c>
      <c r="K70" cm="1">
        <f t="array" ref="K70">INDEX(Capacity!$C$10:$Q$109,COLUMN(J4),ROW(J4))</f>
        <v>0</v>
      </c>
      <c r="L70" cm="1">
        <f t="array" ref="L70">INDEX(Capacity!$C$10:$Q$109,COLUMN(K4),ROW(K4))</f>
        <v>0</v>
      </c>
      <c r="M70" cm="1">
        <f t="array" ref="M70">INDEX(Capacity!$C$10:$Q$109,COLUMN(L4),ROW(L4))</f>
        <v>0</v>
      </c>
    </row>
    <row r="71" spans="1:13" x14ac:dyDescent="0.35">
      <c r="A71" s="2" t="str">
        <f>Setup!A24</f>
        <v>Caseload 5</v>
      </c>
      <c r="B71" cm="1">
        <f t="array" ref="B71">INDEX(Capacity!$C$10:$Q$109,COLUMN(A5),ROW(A5))</f>
        <v>0</v>
      </c>
      <c r="C71" cm="1">
        <f t="array" ref="C71">INDEX(Capacity!$C$10:$Q$109,COLUMN(B5),ROW(B5))</f>
        <v>0</v>
      </c>
      <c r="D71" cm="1">
        <f t="array" ref="D71">INDEX(Capacity!$C$10:$Q$109,COLUMN(C5),ROW(C5))</f>
        <v>0</v>
      </c>
      <c r="E71" cm="1">
        <f t="array" ref="E71">INDEX(Capacity!$C$10:$Q$109,COLUMN(D5),ROW(D5))</f>
        <v>0</v>
      </c>
      <c r="F71" cm="1">
        <f t="array" ref="F71">INDEX(Capacity!$C$10:$Q$109,COLUMN(E5),ROW(E5))</f>
        <v>0</v>
      </c>
      <c r="G71" cm="1">
        <f t="array" ref="G71">INDEX(Capacity!$C$10:$Q$109,COLUMN(F5),ROW(F5))</f>
        <v>0</v>
      </c>
      <c r="H71" cm="1">
        <f t="array" ref="H71">INDEX(Capacity!$C$10:$Q$109,COLUMN(G5),ROW(G5))</f>
        <v>0</v>
      </c>
      <c r="I71" cm="1">
        <f t="array" ref="I71">INDEX(Capacity!$C$10:$Q$109,COLUMN(H5),ROW(H5))</f>
        <v>0</v>
      </c>
      <c r="J71" cm="1">
        <f t="array" ref="J71">INDEX(Capacity!$C$10:$Q$109,COLUMN(I5),ROW(I5))</f>
        <v>0</v>
      </c>
      <c r="K71" cm="1">
        <f t="array" ref="K71">INDEX(Capacity!$C$10:$Q$109,COLUMN(J5),ROW(J5))</f>
        <v>0</v>
      </c>
      <c r="L71" cm="1">
        <f t="array" ref="L71">INDEX(Capacity!$C$10:$Q$109,COLUMN(K5),ROW(K5))</f>
        <v>0</v>
      </c>
      <c r="M71" cm="1">
        <f t="array" ref="M71">INDEX(Capacity!$C$10:$Q$109,COLUMN(L5),ROW(L5))</f>
        <v>0</v>
      </c>
    </row>
    <row r="72" spans="1:13" x14ac:dyDescent="0.35">
      <c r="A72" s="2" t="str">
        <f>Setup!A25</f>
        <v>Caseload 6</v>
      </c>
      <c r="B72" cm="1">
        <f t="array" ref="B72">INDEX(Capacity!$C$10:$Q$109,COLUMN(A6),ROW(A6))</f>
        <v>0</v>
      </c>
      <c r="C72" cm="1">
        <f t="array" ref="C72">INDEX(Capacity!$C$10:$Q$109,COLUMN(B6),ROW(B6))</f>
        <v>0</v>
      </c>
      <c r="D72" cm="1">
        <f t="array" ref="D72">INDEX(Capacity!$C$10:$Q$109,COLUMN(C6),ROW(C6))</f>
        <v>0</v>
      </c>
      <c r="E72" cm="1">
        <f t="array" ref="E72">INDEX(Capacity!$C$10:$Q$109,COLUMN(D6),ROW(D6))</f>
        <v>0</v>
      </c>
      <c r="F72" cm="1">
        <f t="array" ref="F72">INDEX(Capacity!$C$10:$Q$109,COLUMN(E6),ROW(E6))</f>
        <v>0</v>
      </c>
      <c r="G72" cm="1">
        <f t="array" ref="G72">INDEX(Capacity!$C$10:$Q$109,COLUMN(F6),ROW(F6))</f>
        <v>0</v>
      </c>
      <c r="H72" cm="1">
        <f t="array" ref="H72">INDEX(Capacity!$C$10:$Q$109,COLUMN(G6),ROW(G6))</f>
        <v>0</v>
      </c>
      <c r="I72" cm="1">
        <f t="array" ref="I72">INDEX(Capacity!$C$10:$Q$109,COLUMN(H6),ROW(H6))</f>
        <v>0</v>
      </c>
      <c r="J72" cm="1">
        <f t="array" ref="J72">INDEX(Capacity!$C$10:$Q$109,COLUMN(I6),ROW(I6))</f>
        <v>0</v>
      </c>
      <c r="K72" cm="1">
        <f t="array" ref="K72">INDEX(Capacity!$C$10:$Q$109,COLUMN(J6),ROW(J6))</f>
        <v>0</v>
      </c>
      <c r="L72" cm="1">
        <f t="array" ref="L72">INDEX(Capacity!$C$10:$Q$109,COLUMN(K6),ROW(K6))</f>
        <v>0</v>
      </c>
      <c r="M72" cm="1">
        <f t="array" ref="M72">INDEX(Capacity!$C$10:$Q$109,COLUMN(L6),ROW(L6))</f>
        <v>0</v>
      </c>
    </row>
    <row r="73" spans="1:13" x14ac:dyDescent="0.35">
      <c r="A73" s="2" t="str">
        <f>Setup!A26</f>
        <v>Caseload 7</v>
      </c>
      <c r="B73" cm="1">
        <f t="array" ref="B73">INDEX(Capacity!$C$10:$Q$109,COLUMN(A7),ROW(A7))</f>
        <v>0</v>
      </c>
      <c r="C73" cm="1">
        <f t="array" ref="C73">INDEX(Capacity!$C$10:$Q$109,COLUMN(B7),ROW(B7))</f>
        <v>0</v>
      </c>
      <c r="D73" cm="1">
        <f t="array" ref="D73">INDEX(Capacity!$C$10:$Q$109,COLUMN(C7),ROW(C7))</f>
        <v>0</v>
      </c>
      <c r="E73" cm="1">
        <f t="array" ref="E73">INDEX(Capacity!$C$10:$Q$109,COLUMN(D7),ROW(D7))</f>
        <v>0</v>
      </c>
      <c r="F73" cm="1">
        <f t="array" ref="F73">INDEX(Capacity!$C$10:$Q$109,COLUMN(E7),ROW(E7))</f>
        <v>0</v>
      </c>
      <c r="G73" cm="1">
        <f t="array" ref="G73">INDEX(Capacity!$C$10:$Q$109,COLUMN(F7),ROW(F7))</f>
        <v>0</v>
      </c>
      <c r="H73" cm="1">
        <f t="array" ref="H73">INDEX(Capacity!$C$10:$Q$109,COLUMN(G7),ROW(G7))</f>
        <v>0</v>
      </c>
      <c r="I73" cm="1">
        <f t="array" ref="I73">INDEX(Capacity!$C$10:$Q$109,COLUMN(H7),ROW(H7))</f>
        <v>0</v>
      </c>
      <c r="J73" cm="1">
        <f t="array" ref="J73">INDEX(Capacity!$C$10:$Q$109,COLUMN(I7),ROW(I7))</f>
        <v>0</v>
      </c>
      <c r="K73" cm="1">
        <f t="array" ref="K73">INDEX(Capacity!$C$10:$Q$109,COLUMN(J7),ROW(J7))</f>
        <v>0</v>
      </c>
      <c r="L73" cm="1">
        <f t="array" ref="L73">INDEX(Capacity!$C$10:$Q$109,COLUMN(K7),ROW(K7))</f>
        <v>0</v>
      </c>
      <c r="M73" cm="1">
        <f t="array" ref="M73">INDEX(Capacity!$C$10:$Q$109,COLUMN(L7),ROW(L7))</f>
        <v>0</v>
      </c>
    </row>
    <row r="74" spans="1:13" x14ac:dyDescent="0.35">
      <c r="A74" s="2" t="str">
        <f>Setup!A27</f>
        <v>Caseload 8</v>
      </c>
      <c r="B74" cm="1">
        <f t="array" ref="B74">INDEX(Capacity!$C$10:$Q$109,COLUMN(A8),ROW(A8))</f>
        <v>0</v>
      </c>
      <c r="C74" cm="1">
        <f t="array" ref="C74">INDEX(Capacity!$C$10:$Q$109,COLUMN(B8),ROW(B8))</f>
        <v>0</v>
      </c>
      <c r="D74" cm="1">
        <f t="array" ref="D74">INDEX(Capacity!$C$10:$Q$109,COLUMN(C8),ROW(C8))</f>
        <v>0</v>
      </c>
      <c r="E74" cm="1">
        <f t="array" ref="E74">INDEX(Capacity!$C$10:$Q$109,COLUMN(D8),ROW(D8))</f>
        <v>0</v>
      </c>
      <c r="F74" cm="1">
        <f t="array" ref="F74">INDEX(Capacity!$C$10:$Q$109,COLUMN(E8),ROW(E8))</f>
        <v>0</v>
      </c>
      <c r="G74" cm="1">
        <f t="array" ref="G74">INDEX(Capacity!$C$10:$Q$109,COLUMN(F8),ROW(F8))</f>
        <v>0</v>
      </c>
      <c r="H74" cm="1">
        <f t="array" ref="H74">INDEX(Capacity!$C$10:$Q$109,COLUMN(G8),ROW(G8))</f>
        <v>0</v>
      </c>
      <c r="I74" cm="1">
        <f t="array" ref="I74">INDEX(Capacity!$C$10:$Q$109,COLUMN(H8),ROW(H8))</f>
        <v>0</v>
      </c>
      <c r="J74" cm="1">
        <f t="array" ref="J74">INDEX(Capacity!$C$10:$Q$109,COLUMN(I8),ROW(I8))</f>
        <v>0</v>
      </c>
      <c r="K74" cm="1">
        <f t="array" ref="K74">INDEX(Capacity!$C$10:$Q$109,COLUMN(J8),ROW(J8))</f>
        <v>0</v>
      </c>
      <c r="L74" cm="1">
        <f t="array" ref="L74">INDEX(Capacity!$C$10:$Q$109,COLUMN(K8),ROW(K8))</f>
        <v>0</v>
      </c>
      <c r="M74" cm="1">
        <f t="array" ref="M74">INDEX(Capacity!$C$10:$Q$109,COLUMN(L8),ROW(L8))</f>
        <v>0</v>
      </c>
    </row>
    <row r="75" spans="1:13" x14ac:dyDescent="0.35">
      <c r="A75" s="2" t="str">
        <f>Setup!A28</f>
        <v>Caseload 9</v>
      </c>
      <c r="B75" cm="1">
        <f t="array" ref="B75">INDEX(Capacity!$C$10:$Q$109,COLUMN(A9),ROW(A9))</f>
        <v>0</v>
      </c>
      <c r="C75" cm="1">
        <f t="array" ref="C75">INDEX(Capacity!$C$10:$Q$109,COLUMN(B9),ROW(B9))</f>
        <v>0</v>
      </c>
      <c r="D75" cm="1">
        <f t="array" ref="D75">INDEX(Capacity!$C$10:$Q$109,COLUMN(C9),ROW(C9))</f>
        <v>0</v>
      </c>
      <c r="E75" cm="1">
        <f t="array" ref="E75">INDEX(Capacity!$C$10:$Q$109,COLUMN(D9),ROW(D9))</f>
        <v>0</v>
      </c>
      <c r="F75" cm="1">
        <f t="array" ref="F75">INDEX(Capacity!$C$10:$Q$109,COLUMN(E9),ROW(E9))</f>
        <v>0</v>
      </c>
      <c r="G75" cm="1">
        <f t="array" ref="G75">INDEX(Capacity!$C$10:$Q$109,COLUMN(F9),ROW(F9))</f>
        <v>0</v>
      </c>
      <c r="H75" cm="1">
        <f t="array" ref="H75">INDEX(Capacity!$C$10:$Q$109,COLUMN(G9),ROW(G9))</f>
        <v>0</v>
      </c>
      <c r="I75" cm="1">
        <f t="array" ref="I75">INDEX(Capacity!$C$10:$Q$109,COLUMN(H9),ROW(H9))</f>
        <v>0</v>
      </c>
      <c r="J75" cm="1">
        <f t="array" ref="J75">INDEX(Capacity!$C$10:$Q$109,COLUMN(I9),ROW(I9))</f>
        <v>0</v>
      </c>
      <c r="K75" cm="1">
        <f t="array" ref="K75">INDEX(Capacity!$C$10:$Q$109,COLUMN(J9),ROW(J9))</f>
        <v>0</v>
      </c>
      <c r="L75" cm="1">
        <f t="array" ref="L75">INDEX(Capacity!$C$10:$Q$109,COLUMN(K9),ROW(K9))</f>
        <v>0</v>
      </c>
      <c r="M75" cm="1">
        <f t="array" ref="M75">INDEX(Capacity!$C$10:$Q$109,COLUMN(L9),ROW(L9))</f>
        <v>0</v>
      </c>
    </row>
    <row r="76" spans="1:13" x14ac:dyDescent="0.35">
      <c r="A76" s="2" t="str">
        <f>Setup!A29</f>
        <v>Caseload 10</v>
      </c>
      <c r="B76" cm="1">
        <f t="array" ref="B76">INDEX(Capacity!$C$10:$Q$109,COLUMN(A10),ROW(A10))</f>
        <v>0</v>
      </c>
      <c r="C76" cm="1">
        <f t="array" ref="C76">INDEX(Capacity!$C$10:$Q$109,COLUMN(B10),ROW(B10))</f>
        <v>0</v>
      </c>
      <c r="D76" cm="1">
        <f t="array" ref="D76">INDEX(Capacity!$C$10:$Q$109,COLUMN(C10),ROW(C10))</f>
        <v>0</v>
      </c>
      <c r="E76" cm="1">
        <f t="array" ref="E76">INDEX(Capacity!$C$10:$Q$109,COLUMN(D10),ROW(D10))</f>
        <v>0</v>
      </c>
      <c r="F76" cm="1">
        <f t="array" ref="F76">INDEX(Capacity!$C$10:$Q$109,COLUMN(E10),ROW(E10))</f>
        <v>0</v>
      </c>
      <c r="G76" cm="1">
        <f t="array" ref="G76">INDEX(Capacity!$C$10:$Q$109,COLUMN(F10),ROW(F10))</f>
        <v>0</v>
      </c>
      <c r="H76" cm="1">
        <f t="array" ref="H76">INDEX(Capacity!$C$10:$Q$109,COLUMN(G10),ROW(G10))</f>
        <v>0</v>
      </c>
      <c r="I76" cm="1">
        <f t="array" ref="I76">INDEX(Capacity!$C$10:$Q$109,COLUMN(H10),ROW(H10))</f>
        <v>0</v>
      </c>
      <c r="J76" cm="1">
        <f t="array" ref="J76">INDEX(Capacity!$C$10:$Q$109,COLUMN(I10),ROW(I10))</f>
        <v>0</v>
      </c>
      <c r="K76" cm="1">
        <f t="array" ref="K76">INDEX(Capacity!$C$10:$Q$109,COLUMN(J10),ROW(J10))</f>
        <v>0</v>
      </c>
      <c r="L76" cm="1">
        <f t="array" ref="L76">INDEX(Capacity!$C$10:$Q$109,COLUMN(K10),ROW(K10))</f>
        <v>0</v>
      </c>
      <c r="M76" cm="1">
        <f t="array" ref="M76">INDEX(Capacity!$C$10:$Q$109,COLUMN(L10),ROW(L10))</f>
        <v>0</v>
      </c>
    </row>
    <row r="77" spans="1:13" x14ac:dyDescent="0.35">
      <c r="A77" s="2" t="str">
        <f>Setup!A30</f>
        <v>Caseload 11</v>
      </c>
      <c r="B77" cm="1">
        <f t="array" ref="B77">INDEX(Capacity!$C$10:$Q$109,COLUMN(A11),ROW(A11))</f>
        <v>0</v>
      </c>
      <c r="C77" cm="1">
        <f t="array" ref="C77">INDEX(Capacity!$C$10:$Q$109,COLUMN(B11),ROW(B11))</f>
        <v>0</v>
      </c>
      <c r="D77" cm="1">
        <f t="array" ref="D77">INDEX(Capacity!$C$10:$Q$109,COLUMN(C11),ROW(C11))</f>
        <v>0</v>
      </c>
      <c r="E77" cm="1">
        <f t="array" ref="E77">INDEX(Capacity!$C$10:$Q$109,COLUMN(D11),ROW(D11))</f>
        <v>0</v>
      </c>
      <c r="F77" cm="1">
        <f t="array" ref="F77">INDEX(Capacity!$C$10:$Q$109,COLUMN(E11),ROW(E11))</f>
        <v>0</v>
      </c>
      <c r="G77" cm="1">
        <f t="array" ref="G77">INDEX(Capacity!$C$10:$Q$109,COLUMN(F11),ROW(F11))</f>
        <v>0</v>
      </c>
      <c r="H77" cm="1">
        <f t="array" ref="H77">INDEX(Capacity!$C$10:$Q$109,COLUMN(G11),ROW(G11))</f>
        <v>0</v>
      </c>
      <c r="I77" cm="1">
        <f t="array" ref="I77">INDEX(Capacity!$C$10:$Q$109,COLUMN(H11),ROW(H11))</f>
        <v>0</v>
      </c>
      <c r="J77" cm="1">
        <f t="array" ref="J77">INDEX(Capacity!$C$10:$Q$109,COLUMN(I11),ROW(I11))</f>
        <v>0</v>
      </c>
      <c r="K77" cm="1">
        <f t="array" ref="K77">INDEX(Capacity!$C$10:$Q$109,COLUMN(J11),ROW(J11))</f>
        <v>0</v>
      </c>
      <c r="L77" cm="1">
        <f t="array" ref="L77">INDEX(Capacity!$C$10:$Q$109,COLUMN(K11),ROW(K11))</f>
        <v>0</v>
      </c>
      <c r="M77" cm="1">
        <f t="array" ref="M77">INDEX(Capacity!$C$10:$Q$109,COLUMN(L11),ROW(L11))</f>
        <v>0</v>
      </c>
    </row>
    <row r="78" spans="1:13" x14ac:dyDescent="0.35">
      <c r="A78" s="2" t="str">
        <f>Setup!A31</f>
        <v>Caseload 12</v>
      </c>
      <c r="B78" cm="1">
        <f t="array" ref="B78">INDEX(Capacity!$C$10:$Q$109,COLUMN(A12),ROW(A12))</f>
        <v>0</v>
      </c>
      <c r="C78" cm="1">
        <f t="array" ref="C78">INDEX(Capacity!$C$10:$Q$109,COLUMN(B12),ROW(B12))</f>
        <v>0</v>
      </c>
      <c r="D78" cm="1">
        <f t="array" ref="D78">INDEX(Capacity!$C$10:$Q$109,COLUMN(C12),ROW(C12))</f>
        <v>0</v>
      </c>
      <c r="E78" cm="1">
        <f t="array" ref="E78">INDEX(Capacity!$C$10:$Q$109,COLUMN(D12),ROW(D12))</f>
        <v>0</v>
      </c>
      <c r="F78" cm="1">
        <f t="array" ref="F78">INDEX(Capacity!$C$10:$Q$109,COLUMN(E12),ROW(E12))</f>
        <v>0</v>
      </c>
      <c r="G78" cm="1">
        <f t="array" ref="G78">INDEX(Capacity!$C$10:$Q$109,COLUMN(F12),ROW(F12))</f>
        <v>0</v>
      </c>
      <c r="H78" cm="1">
        <f t="array" ref="H78">INDEX(Capacity!$C$10:$Q$109,COLUMN(G12),ROW(G12))</f>
        <v>0</v>
      </c>
      <c r="I78" cm="1">
        <f t="array" ref="I78">INDEX(Capacity!$C$10:$Q$109,COLUMN(H12),ROW(H12))</f>
        <v>0</v>
      </c>
      <c r="J78" cm="1">
        <f t="array" ref="J78">INDEX(Capacity!$C$10:$Q$109,COLUMN(I12),ROW(I12))</f>
        <v>0</v>
      </c>
      <c r="K78" cm="1">
        <f t="array" ref="K78">INDEX(Capacity!$C$10:$Q$109,COLUMN(J12),ROW(J12))</f>
        <v>0</v>
      </c>
      <c r="L78" cm="1">
        <f t="array" ref="L78">INDEX(Capacity!$C$10:$Q$109,COLUMN(K12),ROW(K12))</f>
        <v>0</v>
      </c>
      <c r="M78" cm="1">
        <f t="array" ref="M78">INDEX(Capacity!$C$10:$Q$109,COLUMN(L12),ROW(L12))</f>
        <v>0</v>
      </c>
    </row>
    <row r="79" spans="1:13" x14ac:dyDescent="0.35">
      <c r="A79" s="2" t="str">
        <f>Setup!A32</f>
        <v>Caseload 13</v>
      </c>
      <c r="B79" cm="1">
        <f t="array" ref="B79">INDEX(Capacity!$C$10:$Q$109,COLUMN(A13),ROW(A13))</f>
        <v>0</v>
      </c>
      <c r="C79" cm="1">
        <f t="array" ref="C79">INDEX(Capacity!$C$10:$Q$109,COLUMN(B13),ROW(B13))</f>
        <v>0</v>
      </c>
      <c r="D79" cm="1">
        <f t="array" ref="D79">INDEX(Capacity!$C$10:$Q$109,COLUMN(C13),ROW(C13))</f>
        <v>0</v>
      </c>
      <c r="E79" cm="1">
        <f t="array" ref="E79">INDEX(Capacity!$C$10:$Q$109,COLUMN(D13),ROW(D13))</f>
        <v>0</v>
      </c>
      <c r="F79" cm="1">
        <f t="array" ref="F79">INDEX(Capacity!$C$10:$Q$109,COLUMN(E13),ROW(E13))</f>
        <v>0</v>
      </c>
      <c r="G79" cm="1">
        <f t="array" ref="G79">INDEX(Capacity!$C$10:$Q$109,COLUMN(F13),ROW(F13))</f>
        <v>0</v>
      </c>
      <c r="H79" cm="1">
        <f t="array" ref="H79">INDEX(Capacity!$C$10:$Q$109,COLUMN(G13),ROW(G13))</f>
        <v>0</v>
      </c>
      <c r="I79" cm="1">
        <f t="array" ref="I79">INDEX(Capacity!$C$10:$Q$109,COLUMN(H13),ROW(H13))</f>
        <v>0</v>
      </c>
      <c r="J79" cm="1">
        <f t="array" ref="J79">INDEX(Capacity!$C$10:$Q$109,COLUMN(I13),ROW(I13))</f>
        <v>0</v>
      </c>
      <c r="K79" cm="1">
        <f t="array" ref="K79">INDEX(Capacity!$C$10:$Q$109,COLUMN(J13),ROW(J13))</f>
        <v>0</v>
      </c>
      <c r="L79" cm="1">
        <f t="array" ref="L79">INDEX(Capacity!$C$10:$Q$109,COLUMN(K13),ROW(K13))</f>
        <v>0</v>
      </c>
      <c r="M79" cm="1">
        <f t="array" ref="M79">INDEX(Capacity!$C$10:$Q$109,COLUMN(L13),ROW(L13))</f>
        <v>0</v>
      </c>
    </row>
    <row r="80" spans="1:13" x14ac:dyDescent="0.35">
      <c r="A80" s="2" t="str">
        <f>Setup!A33</f>
        <v>Caseload 14</v>
      </c>
      <c r="B80" cm="1">
        <f t="array" ref="B80">INDEX(Capacity!$C$10:$Q$109,COLUMN(A14),ROW(A14))</f>
        <v>0</v>
      </c>
      <c r="C80" cm="1">
        <f t="array" ref="C80">INDEX(Capacity!$C$10:$Q$109,COLUMN(B14),ROW(B14))</f>
        <v>0</v>
      </c>
      <c r="D80" cm="1">
        <f t="array" ref="D80">INDEX(Capacity!$C$10:$Q$109,COLUMN(C14),ROW(C14))</f>
        <v>0</v>
      </c>
      <c r="E80" cm="1">
        <f t="array" ref="E80">INDEX(Capacity!$C$10:$Q$109,COLUMN(D14),ROW(D14))</f>
        <v>0</v>
      </c>
      <c r="F80" cm="1">
        <f t="array" ref="F80">INDEX(Capacity!$C$10:$Q$109,COLUMN(E14),ROW(E14))</f>
        <v>0</v>
      </c>
      <c r="G80" cm="1">
        <f t="array" ref="G80">INDEX(Capacity!$C$10:$Q$109,COLUMN(F14),ROW(F14))</f>
        <v>0</v>
      </c>
      <c r="H80" cm="1">
        <f t="array" ref="H80">INDEX(Capacity!$C$10:$Q$109,COLUMN(G14),ROW(G14))</f>
        <v>0</v>
      </c>
      <c r="I80" cm="1">
        <f t="array" ref="I80">INDEX(Capacity!$C$10:$Q$109,COLUMN(H14),ROW(H14))</f>
        <v>0</v>
      </c>
      <c r="J80" cm="1">
        <f t="array" ref="J80">INDEX(Capacity!$C$10:$Q$109,COLUMN(I14),ROW(I14))</f>
        <v>0</v>
      </c>
      <c r="K80" cm="1">
        <f t="array" ref="K80">INDEX(Capacity!$C$10:$Q$109,COLUMN(J14),ROW(J14))</f>
        <v>0</v>
      </c>
      <c r="L80" cm="1">
        <f t="array" ref="L80">INDEX(Capacity!$C$10:$Q$109,COLUMN(K14),ROW(K14))</f>
        <v>0</v>
      </c>
      <c r="M80" cm="1">
        <f t="array" ref="M80">INDEX(Capacity!$C$10:$Q$109,COLUMN(L14),ROW(L14))</f>
        <v>0</v>
      </c>
    </row>
    <row r="81" spans="1:56" x14ac:dyDescent="0.35">
      <c r="A81" s="2" t="str">
        <f>Setup!A34</f>
        <v>Caseload 15</v>
      </c>
      <c r="B81" cm="1">
        <f t="array" ref="B81">INDEX(Capacity!$C$10:$Q$109,COLUMN(A15),ROW(A15))</f>
        <v>0</v>
      </c>
      <c r="C81" cm="1">
        <f t="array" ref="C81">INDEX(Capacity!$C$10:$Q$109,COLUMN(B15),ROW(B15))</f>
        <v>0</v>
      </c>
      <c r="D81" cm="1">
        <f t="array" ref="D81">INDEX(Capacity!$C$10:$Q$109,COLUMN(C15),ROW(C15))</f>
        <v>0</v>
      </c>
      <c r="E81" cm="1">
        <f t="array" ref="E81">INDEX(Capacity!$C$10:$Q$109,COLUMN(D15),ROW(D15))</f>
        <v>0</v>
      </c>
      <c r="F81" cm="1">
        <f t="array" ref="F81">INDEX(Capacity!$C$10:$Q$109,COLUMN(E15),ROW(E15))</f>
        <v>0</v>
      </c>
      <c r="G81" cm="1">
        <f t="array" ref="G81">INDEX(Capacity!$C$10:$Q$109,COLUMN(F15),ROW(F15))</f>
        <v>0</v>
      </c>
      <c r="H81" cm="1">
        <f t="array" ref="H81">INDEX(Capacity!$C$10:$Q$109,COLUMN(G15),ROW(G15))</f>
        <v>0</v>
      </c>
      <c r="I81" cm="1">
        <f t="array" ref="I81">INDEX(Capacity!$C$10:$Q$109,COLUMN(H15),ROW(H15))</f>
        <v>0</v>
      </c>
      <c r="J81" cm="1">
        <f t="array" ref="J81">INDEX(Capacity!$C$10:$Q$109,COLUMN(I15),ROW(I15))</f>
        <v>0</v>
      </c>
      <c r="K81" cm="1">
        <f t="array" ref="K81">INDEX(Capacity!$C$10:$Q$109,COLUMN(J15),ROW(J15))</f>
        <v>0</v>
      </c>
      <c r="L81" cm="1">
        <f t="array" ref="L81">INDEX(Capacity!$C$10:$Q$109,COLUMN(K15),ROW(K15))</f>
        <v>0</v>
      </c>
      <c r="M81" cm="1">
        <f t="array" ref="M81">INDEX(Capacity!$C$10:$Q$109,COLUMN(L15),ROW(L15))</f>
        <v>0</v>
      </c>
    </row>
    <row r="82" spans="1:56" x14ac:dyDescent="0.35">
      <c r="A82" s="2"/>
    </row>
    <row r="83" spans="1:56" x14ac:dyDescent="0.35">
      <c r="A83" s="2" t="s">
        <v>256</v>
      </c>
      <c r="B83" s="2" cm="1">
        <f t="array" aca="1" ref="B83" ca="1">INDEX($A$13:$A$64,COLUMN(A1),1)</f>
        <v>44228</v>
      </c>
      <c r="C83" s="2" cm="1">
        <f t="array" aca="1" ref="C83" ca="1">INDEX($A$13:$A$64,COLUMN(B1),1)</f>
        <v>44235</v>
      </c>
      <c r="D83" s="2" cm="1">
        <f t="array" aca="1" ref="D83" ca="1">INDEX($A$13:$A$64,COLUMN(C1),1)</f>
        <v>44242</v>
      </c>
      <c r="E83" s="2" cm="1">
        <f t="array" aca="1" ref="E83" ca="1">INDEX($A$13:$A$64,COLUMN(D1),1)</f>
        <v>44249</v>
      </c>
      <c r="F83" s="2" cm="1">
        <f t="array" aca="1" ref="F83" ca="1">INDEX($A$13:$A$64,COLUMN(E1),1)</f>
        <v>44256</v>
      </c>
      <c r="G83" s="2" cm="1">
        <f t="array" aca="1" ref="G83" ca="1">INDEX($A$13:$A$64,COLUMN(F1),1)</f>
        <v>44263</v>
      </c>
      <c r="H83" s="2" cm="1">
        <f t="array" aca="1" ref="H83" ca="1">INDEX($A$13:$A$64,COLUMN(G1),1)</f>
        <v>44270</v>
      </c>
      <c r="I83" s="2" cm="1">
        <f t="array" aca="1" ref="I83" ca="1">INDEX($A$13:$A$64,COLUMN(H1),1)</f>
        <v>44277</v>
      </c>
      <c r="J83" s="2" cm="1">
        <f t="array" aca="1" ref="J83" ca="1">INDEX($A$13:$A$64,COLUMN(I1),1)</f>
        <v>44284</v>
      </c>
      <c r="K83" s="2" cm="1">
        <f t="array" aca="1" ref="K83" ca="1">INDEX($A$13:$A$64,COLUMN(J1),1)</f>
        <v>44291</v>
      </c>
      <c r="L83" s="2" cm="1">
        <f t="array" aca="1" ref="L83" ca="1">INDEX($A$13:$A$64,COLUMN(K1),1)</f>
        <v>44298</v>
      </c>
      <c r="M83" s="2" cm="1">
        <f t="array" aca="1" ref="M83" ca="1">INDEX($A$13:$A$64,COLUMN(L1),1)</f>
        <v>44305</v>
      </c>
      <c r="N83" s="2" cm="1">
        <f t="array" aca="1" ref="N83" ca="1">INDEX($A$13:$A$64,COLUMN(M1),1)</f>
        <v>44312</v>
      </c>
      <c r="O83" s="2" cm="1">
        <f t="array" aca="1" ref="O83" ca="1">INDEX($A$13:$A$64,COLUMN(N1),1)</f>
        <v>44319</v>
      </c>
      <c r="P83" s="2" cm="1">
        <f t="array" aca="1" ref="P83" ca="1">INDEX($A$13:$A$64,COLUMN(O1),1)</f>
        <v>44326</v>
      </c>
      <c r="Q83" s="2" cm="1">
        <f t="array" aca="1" ref="Q83" ca="1">INDEX($A$13:$A$64,COLUMN(P1),1)</f>
        <v>44333</v>
      </c>
      <c r="R83" s="2" cm="1">
        <f t="array" aca="1" ref="R83" ca="1">INDEX($A$13:$A$64,COLUMN(Q1),1)</f>
        <v>44340</v>
      </c>
      <c r="S83" s="2" cm="1">
        <f t="array" aca="1" ref="S83" ca="1">INDEX($A$13:$A$64,COLUMN(R1),1)</f>
        <v>44347</v>
      </c>
      <c r="T83" s="2" cm="1">
        <f t="array" aca="1" ref="T83" ca="1">INDEX($A$13:$A$64,COLUMN(S1),1)</f>
        <v>44354</v>
      </c>
      <c r="U83" s="2" cm="1">
        <f t="array" aca="1" ref="U83" ca="1">INDEX($A$13:$A$64,COLUMN(T1),1)</f>
        <v>44361</v>
      </c>
      <c r="V83" s="2" cm="1">
        <f t="array" aca="1" ref="V83" ca="1">INDEX($A$13:$A$64,COLUMN(U1),1)</f>
        <v>44368</v>
      </c>
      <c r="W83" s="2" cm="1">
        <f t="array" aca="1" ref="W83" ca="1">INDEX($A$13:$A$64,COLUMN(V1),1)</f>
        <v>44375</v>
      </c>
      <c r="X83" s="2" cm="1">
        <f t="array" aca="1" ref="X83" ca="1">INDEX($A$13:$A$64,COLUMN(W1),1)</f>
        <v>44382</v>
      </c>
      <c r="Y83" s="2" cm="1">
        <f t="array" aca="1" ref="Y83" ca="1">INDEX($A$13:$A$64,COLUMN(X1),1)</f>
        <v>44389</v>
      </c>
      <c r="Z83" s="2" cm="1">
        <f t="array" aca="1" ref="Z83" ca="1">INDEX($A$13:$A$64,COLUMN(Y1),1)</f>
        <v>44396</v>
      </c>
      <c r="AA83" s="2" cm="1">
        <f t="array" aca="1" ref="AA83" ca="1">INDEX($A$13:$A$64,COLUMN(Z1),1)</f>
        <v>44403</v>
      </c>
      <c r="AB83" s="2" cm="1">
        <f t="array" aca="1" ref="AB83" ca="1">INDEX($A$13:$A$64,COLUMN(AA1),1)</f>
        <v>44410</v>
      </c>
      <c r="AC83" s="2" cm="1">
        <f t="array" aca="1" ref="AC83" ca="1">INDEX($A$13:$A$64,COLUMN(AB1),1)</f>
        <v>44417</v>
      </c>
      <c r="AD83" s="2" cm="1">
        <f t="array" aca="1" ref="AD83" ca="1">INDEX($A$13:$A$64,COLUMN(AC1),1)</f>
        <v>44424</v>
      </c>
      <c r="AE83" s="2" cm="1">
        <f t="array" aca="1" ref="AE83" ca="1">INDEX($A$13:$A$64,COLUMN(AD1),1)</f>
        <v>44431</v>
      </c>
      <c r="AF83" s="2" cm="1">
        <f t="array" aca="1" ref="AF83" ca="1">INDEX($A$13:$A$64,COLUMN(AE1),1)</f>
        <v>44438</v>
      </c>
      <c r="AG83" s="2" cm="1">
        <f t="array" aca="1" ref="AG83" ca="1">INDEX($A$13:$A$64,COLUMN(AF1),1)</f>
        <v>44445</v>
      </c>
      <c r="AH83" s="2" cm="1">
        <f t="array" aca="1" ref="AH83" ca="1">INDEX($A$13:$A$64,COLUMN(AG1),1)</f>
        <v>44452</v>
      </c>
      <c r="AI83" s="2" cm="1">
        <f t="array" aca="1" ref="AI83" ca="1">INDEX($A$13:$A$64,COLUMN(AH1),1)</f>
        <v>44459</v>
      </c>
      <c r="AJ83" s="2" cm="1">
        <f t="array" aca="1" ref="AJ83" ca="1">INDEX($A$13:$A$64,COLUMN(AI1),1)</f>
        <v>44466</v>
      </c>
      <c r="AK83" s="2" cm="1">
        <f t="array" aca="1" ref="AK83" ca="1">INDEX($A$13:$A$64,COLUMN(AJ1),1)</f>
        <v>44473</v>
      </c>
      <c r="AL83" s="2" cm="1">
        <f t="array" aca="1" ref="AL83" ca="1">INDEX($A$13:$A$64,COLUMN(AK1),1)</f>
        <v>44480</v>
      </c>
      <c r="AM83" s="2" cm="1">
        <f t="array" aca="1" ref="AM83" ca="1">INDEX($A$13:$A$64,COLUMN(AL1),1)</f>
        <v>44487</v>
      </c>
      <c r="AN83" s="2" cm="1">
        <f t="array" aca="1" ref="AN83" ca="1">INDEX($A$13:$A$64,COLUMN(AM1),1)</f>
        <v>44494</v>
      </c>
      <c r="AO83" s="2" cm="1">
        <f t="array" aca="1" ref="AO83" ca="1">INDEX($A$13:$A$64,COLUMN(AN1),1)</f>
        <v>44501</v>
      </c>
      <c r="AP83" s="2" cm="1">
        <f t="array" aca="1" ref="AP83" ca="1">INDEX($A$13:$A$64,COLUMN(AO1),1)</f>
        <v>44508</v>
      </c>
      <c r="AQ83" s="2" cm="1">
        <f t="array" aca="1" ref="AQ83" ca="1">INDEX($A$13:$A$64,COLUMN(AP1),1)</f>
        <v>44515</v>
      </c>
      <c r="AR83" s="2" cm="1">
        <f t="array" aca="1" ref="AR83" ca="1">INDEX($A$13:$A$64,COLUMN(AQ1),1)</f>
        <v>44522</v>
      </c>
      <c r="AS83" s="2" cm="1">
        <f t="array" aca="1" ref="AS83" ca="1">INDEX($A$13:$A$64,COLUMN(AR1),1)</f>
        <v>44529</v>
      </c>
      <c r="AT83" s="2" cm="1">
        <f t="array" aca="1" ref="AT83" ca="1">INDEX($A$13:$A$64,COLUMN(AS1),1)</f>
        <v>44536</v>
      </c>
      <c r="AU83" s="2" cm="1">
        <f t="array" aca="1" ref="AU83" ca="1">INDEX($A$13:$A$64,COLUMN(AT1),1)</f>
        <v>44543</v>
      </c>
      <c r="AV83" s="2" cm="1">
        <f t="array" aca="1" ref="AV83" ca="1">INDEX($A$13:$A$64,COLUMN(AU1),1)</f>
        <v>44550</v>
      </c>
      <c r="AW83" s="2" cm="1">
        <f t="array" aca="1" ref="AW83" ca="1">INDEX($A$13:$A$64,COLUMN(AV1),1)</f>
        <v>44557</v>
      </c>
      <c r="AX83" s="2" cm="1">
        <f t="array" aca="1" ref="AX83" ca="1">INDEX($A$13:$A$64,COLUMN(AW1),1)</f>
        <v>44564</v>
      </c>
      <c r="AY83" s="2" cm="1">
        <f t="array" aca="1" ref="AY83" ca="1">INDEX($A$13:$A$64,COLUMN(AX1),1)</f>
        <v>44571</v>
      </c>
      <c r="AZ83" s="2" cm="1">
        <f t="array" aca="1" ref="AZ83" ca="1">INDEX($A$13:$A$64,COLUMN(AY1),1)</f>
        <v>44578</v>
      </c>
      <c r="BA83" s="2" cm="1">
        <f t="array" aca="1" ref="BA83" ca="1">INDEX($A$13:$A$64,COLUMN(AZ1),1)</f>
        <v>44585</v>
      </c>
      <c r="BB83" s="2"/>
      <c r="BC83" s="2"/>
      <c r="BD83" s="2"/>
    </row>
    <row r="84" spans="1:56" x14ac:dyDescent="0.35">
      <c r="A84" s="2" t="str">
        <f>Setup!A20</f>
        <v>Caseload 1</v>
      </c>
      <c r="B84">
        <f ca="1">SUMIFS(INDEX($B$13:$M$64,MATCH(B$83,$A$13:$A$64,0),1):INDEX($B$13:$M$64,MATCH(B$83,$A$13:$A$64,0),12),$B67:$M67,"="&amp;"X",$B$10:$M$10,"="&amp;"N")</f>
        <v>0</v>
      </c>
      <c r="C84">
        <f ca="1">SUMIFS(INDEX($B$13:$M$64,MATCH(C$83,$A$13:$A$64,0),1):INDEX($B$13:$M$64,MATCH(C$83,$A$13:$A$64,0),12),$B67:$M67,"="&amp;"X",$B$10:$M$10,"="&amp;"N")</f>
        <v>0</v>
      </c>
      <c r="D84">
        <f ca="1">SUMIFS(INDEX($B$13:$M$64,MATCH(D$83,$A$13:$A$64,0),1):INDEX($B$13:$M$64,MATCH(D$83,$A$13:$A$64,0),12),$B67:$M67,"="&amp;"X",$B$10:$M$10,"="&amp;"N")</f>
        <v>0</v>
      </c>
      <c r="E84">
        <f ca="1">SUMIFS(INDEX($B$13:$M$64,MATCH(E$83,$A$13:$A$64,0),1):INDEX($B$13:$M$64,MATCH(E$83,$A$13:$A$64,0),12),$B67:$M67,"="&amp;"X",$B$10:$M$10,"="&amp;"N")</f>
        <v>0</v>
      </c>
      <c r="F84">
        <f ca="1">SUMIFS(INDEX($B$13:$M$64,MATCH(F$83,$A$13:$A$64,0),1):INDEX($B$13:$M$64,MATCH(F$83,$A$13:$A$64,0),12),$B67:$M67,"="&amp;"X",$B$10:$M$10,"="&amp;"N")</f>
        <v>0</v>
      </c>
      <c r="G84">
        <f ca="1">SUMIFS(INDEX($B$13:$M$64,MATCH(G$83,$A$13:$A$64,0),1):INDEX($B$13:$M$64,MATCH(G$83,$A$13:$A$64,0),12),$B67:$M67,"="&amp;"X",$B$10:$M$10,"="&amp;"N")</f>
        <v>0</v>
      </c>
      <c r="H84">
        <f ca="1">SUMIFS(INDEX($B$13:$M$64,MATCH(H$83,$A$13:$A$64,0),1):INDEX($B$13:$M$64,MATCH(H$83,$A$13:$A$64,0),12),$B67:$M67,"="&amp;"X",$B$10:$M$10,"="&amp;"N")</f>
        <v>0</v>
      </c>
      <c r="I84">
        <f ca="1">SUMIFS(INDEX($B$13:$M$64,MATCH(I$83,$A$13:$A$64,0),1):INDEX($B$13:$M$64,MATCH(I$83,$A$13:$A$64,0),12),$B67:$M67,"="&amp;"X",$B$10:$M$10,"="&amp;"N")</f>
        <v>0</v>
      </c>
      <c r="J84">
        <f ca="1">SUMIFS(INDEX($B$13:$M$64,MATCH(J$83,$A$13:$A$64,0),1):INDEX($B$13:$M$64,MATCH(J$83,$A$13:$A$64,0),12),$B67:$M67,"="&amp;"X",$B$10:$M$10,"="&amp;"N")</f>
        <v>0</v>
      </c>
      <c r="K84">
        <f ca="1">SUMIFS(INDEX($B$13:$M$64,MATCH(K$83,$A$13:$A$64,0),1):INDEX($B$13:$M$64,MATCH(K$83,$A$13:$A$64,0),12),$B67:$M67,"="&amp;"X",$B$10:$M$10,"="&amp;"N")</f>
        <v>0</v>
      </c>
      <c r="L84">
        <f ca="1">SUMIFS(INDEX($B$13:$M$64,MATCH(L$83,$A$13:$A$64,0),1):INDEX($B$13:$M$64,MATCH(L$83,$A$13:$A$64,0),12),$B67:$M67,"="&amp;"X",$B$10:$M$10,"="&amp;"N")</f>
        <v>0</v>
      </c>
      <c r="M84">
        <f ca="1">SUMIFS(INDEX($B$13:$M$64,MATCH(M$83,$A$13:$A$64,0),1):INDEX($B$13:$M$64,MATCH(M$83,$A$13:$A$64,0),12),$B67:$M67,"="&amp;"X",$B$10:$M$10,"="&amp;"N")</f>
        <v>0</v>
      </c>
      <c r="N84">
        <f ca="1">SUMIFS(INDEX($B$13:$M$64,MATCH(N$83,$A$13:$A$64,0),1):INDEX($B$13:$M$64,MATCH(N$83,$A$13:$A$64,0),12),$B67:$M67,"="&amp;"X",$B$10:$M$10,"="&amp;"N")</f>
        <v>0</v>
      </c>
      <c r="O84">
        <f ca="1">SUMIFS(INDEX($B$13:$M$64,MATCH(O$83,$A$13:$A$64,0),1):INDEX($B$13:$M$64,MATCH(O$83,$A$13:$A$64,0),12),$B67:$M67,"="&amp;"X",$B$10:$M$10,"="&amp;"N")</f>
        <v>0</v>
      </c>
      <c r="P84">
        <f ca="1">SUMIFS(INDEX($B$13:$M$64,MATCH(P$83,$A$13:$A$64,0),1):INDEX($B$13:$M$64,MATCH(P$83,$A$13:$A$64,0),12),$B67:$M67,"="&amp;"X",$B$10:$M$10,"="&amp;"N")</f>
        <v>0</v>
      </c>
      <c r="Q84">
        <f ca="1">SUMIFS(INDEX($B$13:$M$64,MATCH(Q$83,$A$13:$A$64,0),1):INDEX($B$13:$M$64,MATCH(Q$83,$A$13:$A$64,0),12),$B67:$M67,"="&amp;"X",$B$10:$M$10,"="&amp;"N")</f>
        <v>0</v>
      </c>
      <c r="R84">
        <f ca="1">SUMIFS(INDEX($B$13:$M$64,MATCH(R$83,$A$13:$A$64,0),1):INDEX($B$13:$M$64,MATCH(R$83,$A$13:$A$64,0),12),$B67:$M67,"="&amp;"X",$B$10:$M$10,"="&amp;"N")</f>
        <v>0</v>
      </c>
      <c r="S84">
        <f ca="1">SUMIFS(INDEX($B$13:$M$64,MATCH(S$83,$A$13:$A$64,0),1):INDEX($B$13:$M$64,MATCH(S$83,$A$13:$A$64,0),12),$B67:$M67,"="&amp;"X",$B$10:$M$10,"="&amp;"N")</f>
        <v>0</v>
      </c>
      <c r="T84">
        <f ca="1">SUMIFS(INDEX($B$13:$M$64,MATCH(T$83,$A$13:$A$64,0),1):INDEX($B$13:$M$64,MATCH(T$83,$A$13:$A$64,0),12),$B67:$M67,"="&amp;"X",$B$10:$M$10,"="&amp;"N")</f>
        <v>0</v>
      </c>
      <c r="U84">
        <f ca="1">SUMIFS(INDEX($B$13:$M$64,MATCH(U$83,$A$13:$A$64,0),1):INDEX($B$13:$M$64,MATCH(U$83,$A$13:$A$64,0),12),$B67:$M67,"="&amp;"X",$B$10:$M$10,"="&amp;"N")</f>
        <v>0</v>
      </c>
      <c r="V84">
        <f ca="1">SUMIFS(INDEX($B$13:$M$64,MATCH(V$83,$A$13:$A$64,0),1):INDEX($B$13:$M$64,MATCH(V$83,$A$13:$A$64,0),12),$B67:$M67,"="&amp;"X",$B$10:$M$10,"="&amp;"N")</f>
        <v>0</v>
      </c>
      <c r="W84">
        <f ca="1">SUMIFS(INDEX($B$13:$M$64,MATCH(W$83,$A$13:$A$64,0),1):INDEX($B$13:$M$64,MATCH(W$83,$A$13:$A$64,0),12),$B67:$M67,"="&amp;"X",$B$10:$M$10,"="&amp;"N")</f>
        <v>0</v>
      </c>
      <c r="X84">
        <f ca="1">SUMIFS(INDEX($B$13:$M$64,MATCH(X$83,$A$13:$A$64,0),1):INDEX($B$13:$M$64,MATCH(X$83,$A$13:$A$64,0),12),$B67:$M67,"="&amp;"X",$B$10:$M$10,"="&amp;"N")</f>
        <v>0</v>
      </c>
      <c r="Y84">
        <f ca="1">SUMIFS(INDEX($B$13:$M$64,MATCH(Y$83,$A$13:$A$64,0),1):INDEX($B$13:$M$64,MATCH(Y$83,$A$13:$A$64,0),12),$B67:$M67,"="&amp;"X",$B$10:$M$10,"="&amp;"N")</f>
        <v>0</v>
      </c>
      <c r="Z84">
        <f ca="1">SUMIFS(INDEX($B$13:$M$64,MATCH(Z$83,$A$13:$A$64,0),1):INDEX($B$13:$M$64,MATCH(Z$83,$A$13:$A$64,0),12),$B67:$M67,"="&amp;"X",$B$10:$M$10,"="&amp;"N")</f>
        <v>0</v>
      </c>
      <c r="AA84">
        <f ca="1">SUMIFS(INDEX($B$13:$M$64,MATCH(AA$83,$A$13:$A$64,0),1):INDEX($B$13:$M$64,MATCH(AA$83,$A$13:$A$64,0),12),$B67:$M67,"="&amp;"X",$B$10:$M$10,"="&amp;"N")</f>
        <v>0</v>
      </c>
      <c r="AB84">
        <f ca="1">SUMIFS(INDEX($B$13:$M$64,MATCH(AB$83,$A$13:$A$64,0),1):INDEX($B$13:$M$64,MATCH(AB$83,$A$13:$A$64,0),12),$B67:$M67,"="&amp;"X",$B$10:$M$10,"="&amp;"N")</f>
        <v>0</v>
      </c>
      <c r="AC84">
        <f ca="1">SUMIFS(INDEX($B$13:$M$64,MATCH(AC$83,$A$13:$A$64,0),1):INDEX($B$13:$M$64,MATCH(AC$83,$A$13:$A$64,0),12),$B67:$M67,"="&amp;"X",$B$10:$M$10,"="&amp;"N")</f>
        <v>0</v>
      </c>
      <c r="AD84">
        <f ca="1">SUMIFS(INDEX($B$13:$M$64,MATCH(AD$83,$A$13:$A$64,0),1):INDEX($B$13:$M$64,MATCH(AD$83,$A$13:$A$64,0),12),$B67:$M67,"="&amp;"X",$B$10:$M$10,"="&amp;"N")</f>
        <v>0</v>
      </c>
      <c r="AE84">
        <f ca="1">SUMIFS(INDEX($B$13:$M$64,MATCH(AE$83,$A$13:$A$64,0),1):INDEX($B$13:$M$64,MATCH(AE$83,$A$13:$A$64,0),12),$B67:$M67,"="&amp;"X",$B$10:$M$10,"="&amp;"N")</f>
        <v>0</v>
      </c>
      <c r="AF84">
        <f ca="1">SUMIFS(INDEX($B$13:$M$64,MATCH(AF$83,$A$13:$A$64,0),1):INDEX($B$13:$M$64,MATCH(AF$83,$A$13:$A$64,0),12),$B67:$M67,"="&amp;"X",$B$10:$M$10,"="&amp;"N")</f>
        <v>0</v>
      </c>
      <c r="AG84">
        <f ca="1">SUMIFS(INDEX($B$13:$M$64,MATCH(AG$83,$A$13:$A$64,0),1):INDEX($B$13:$M$64,MATCH(AG$83,$A$13:$A$64,0),12),$B67:$M67,"="&amp;"X",$B$10:$M$10,"="&amp;"N")</f>
        <v>0</v>
      </c>
      <c r="AH84">
        <f ca="1">SUMIFS(INDEX($B$13:$M$64,MATCH(AH$83,$A$13:$A$64,0),1):INDEX($B$13:$M$64,MATCH(AH$83,$A$13:$A$64,0),12),$B67:$M67,"="&amp;"X",$B$10:$M$10,"="&amp;"N")</f>
        <v>0</v>
      </c>
      <c r="AI84">
        <f ca="1">SUMIFS(INDEX($B$13:$M$64,MATCH(AI$83,$A$13:$A$64,0),1):INDEX($B$13:$M$64,MATCH(AI$83,$A$13:$A$64,0),12),$B67:$M67,"="&amp;"X",$B$10:$M$10,"="&amp;"N")</f>
        <v>0</v>
      </c>
      <c r="AJ84">
        <f ca="1">SUMIFS(INDEX($B$13:$M$64,MATCH(AJ$83,$A$13:$A$64,0),1):INDEX($B$13:$M$64,MATCH(AJ$83,$A$13:$A$64,0),12),$B67:$M67,"="&amp;"X",$B$10:$M$10,"="&amp;"N")</f>
        <v>0</v>
      </c>
      <c r="AK84">
        <f ca="1">SUMIFS(INDEX($B$13:$M$64,MATCH(AK$83,$A$13:$A$64,0),1):INDEX($B$13:$M$64,MATCH(AK$83,$A$13:$A$64,0),12),$B67:$M67,"="&amp;"X",$B$10:$M$10,"="&amp;"N")</f>
        <v>0</v>
      </c>
      <c r="AL84">
        <f ca="1">SUMIFS(INDEX($B$13:$M$64,MATCH(AL$83,$A$13:$A$64,0),1):INDEX($B$13:$M$64,MATCH(AL$83,$A$13:$A$64,0),12),$B67:$M67,"="&amp;"X",$B$10:$M$10,"="&amp;"N")</f>
        <v>0</v>
      </c>
      <c r="AM84">
        <f ca="1">SUMIFS(INDEX($B$13:$M$64,MATCH(AM$83,$A$13:$A$64,0),1):INDEX($B$13:$M$64,MATCH(AM$83,$A$13:$A$64,0),12),$B67:$M67,"="&amp;"X",$B$10:$M$10,"="&amp;"N")</f>
        <v>0</v>
      </c>
      <c r="AN84">
        <f ca="1">SUMIFS(INDEX($B$13:$M$64,MATCH(AN$83,$A$13:$A$64,0),1):INDEX($B$13:$M$64,MATCH(AN$83,$A$13:$A$64,0),12),$B67:$M67,"="&amp;"X",$B$10:$M$10,"="&amp;"N")</f>
        <v>0</v>
      </c>
      <c r="AO84">
        <f ca="1">SUMIFS(INDEX($B$13:$M$64,MATCH(AO$83,$A$13:$A$64,0),1):INDEX($B$13:$M$64,MATCH(AO$83,$A$13:$A$64,0),12),$B67:$M67,"="&amp;"X",$B$10:$M$10,"="&amp;"N")</f>
        <v>0</v>
      </c>
      <c r="AP84">
        <f ca="1">SUMIFS(INDEX($B$13:$M$64,MATCH(AP$83,$A$13:$A$64,0),1):INDEX($B$13:$M$64,MATCH(AP$83,$A$13:$A$64,0),12),$B67:$M67,"="&amp;"X",$B$10:$M$10,"="&amp;"N")</f>
        <v>0</v>
      </c>
      <c r="AQ84">
        <f ca="1">SUMIFS(INDEX($B$13:$M$64,MATCH(AQ$83,$A$13:$A$64,0),1):INDEX($B$13:$M$64,MATCH(AQ$83,$A$13:$A$64,0),12),$B67:$M67,"="&amp;"X",$B$10:$M$10,"="&amp;"N")</f>
        <v>0</v>
      </c>
      <c r="AR84">
        <f ca="1">SUMIFS(INDEX($B$13:$M$64,MATCH(AR$83,$A$13:$A$64,0),1):INDEX($B$13:$M$64,MATCH(AR$83,$A$13:$A$64,0),12),$B67:$M67,"="&amp;"X",$B$10:$M$10,"="&amp;"N")</f>
        <v>0</v>
      </c>
      <c r="AS84">
        <f ca="1">SUMIFS(INDEX($B$13:$M$64,MATCH(AS$83,$A$13:$A$64,0),1):INDEX($B$13:$M$64,MATCH(AS$83,$A$13:$A$64,0),12),$B67:$M67,"="&amp;"X",$B$10:$M$10,"="&amp;"N")</f>
        <v>0</v>
      </c>
      <c r="AT84">
        <f ca="1">SUMIFS(INDEX($B$13:$M$64,MATCH(AT$83,$A$13:$A$64,0),1):INDEX($B$13:$M$64,MATCH(AT$83,$A$13:$A$64,0),12),$B67:$M67,"="&amp;"X",$B$10:$M$10,"="&amp;"N")</f>
        <v>0</v>
      </c>
      <c r="AU84">
        <f ca="1">SUMIFS(INDEX($B$13:$M$64,MATCH(AU$83,$A$13:$A$64,0),1):INDEX($B$13:$M$64,MATCH(AU$83,$A$13:$A$64,0),12),$B67:$M67,"="&amp;"X",$B$10:$M$10,"="&amp;"N")</f>
        <v>0</v>
      </c>
      <c r="AV84">
        <f ca="1">SUMIFS(INDEX($B$13:$M$64,MATCH(AV$83,$A$13:$A$64,0),1):INDEX($B$13:$M$64,MATCH(AV$83,$A$13:$A$64,0),12),$B67:$M67,"="&amp;"X",$B$10:$M$10,"="&amp;"N")</f>
        <v>0</v>
      </c>
      <c r="AW84">
        <f ca="1">SUMIFS(INDEX($B$13:$M$64,MATCH(AW$83,$A$13:$A$64,0),1):INDEX($B$13:$M$64,MATCH(AW$83,$A$13:$A$64,0),12),$B67:$M67,"="&amp;"X",$B$10:$M$10,"="&amp;"N")</f>
        <v>0</v>
      </c>
      <c r="AX84">
        <f ca="1">SUMIFS(INDEX($B$13:$M$64,MATCH(AX$83,$A$13:$A$64,0),1):INDEX($B$13:$M$64,MATCH(AX$83,$A$13:$A$64,0),12),$B67:$M67,"="&amp;"X",$B$10:$M$10,"="&amp;"N")</f>
        <v>0</v>
      </c>
      <c r="AY84">
        <f ca="1">SUMIFS(INDEX($B$13:$M$64,MATCH(AY$83,$A$13:$A$64,0),1):INDEX($B$13:$M$64,MATCH(AY$83,$A$13:$A$64,0),12),$B67:$M67,"="&amp;"X",$B$10:$M$10,"="&amp;"N")</f>
        <v>0</v>
      </c>
      <c r="AZ84">
        <f ca="1">SUMIFS(INDEX($B$13:$M$64,MATCH(AZ$83,$A$13:$A$64,0),1):INDEX($B$13:$M$64,MATCH(AZ$83,$A$13:$A$64,0),12),$B67:$M67,"="&amp;"X",$B$10:$M$10,"="&amp;"N")</f>
        <v>0</v>
      </c>
      <c r="BA84">
        <f ca="1">SUMIFS(INDEX($B$13:$M$64,MATCH(BA$83,$A$13:$A$64,0),1):INDEX($B$13:$M$64,MATCH(BA$83,$A$13:$A$64,0),12),$B67:$M67,"="&amp;"X",$B$10:$M$10,"="&amp;"N")</f>
        <v>0</v>
      </c>
    </row>
    <row r="85" spans="1:56" x14ac:dyDescent="0.35">
      <c r="A85" s="2" t="str">
        <f>Setup!A21</f>
        <v>Caseload 2</v>
      </c>
      <c r="B85">
        <f ca="1">SUMIFS(INDEX($B$13:$M$64,MATCH(B$83,$A$13:$A$64,0),1):INDEX($B$13:$M$64,MATCH(B$83,$A$13:$A$64,0),12),$B68:$M68,"="&amp;"X",$B$10:$M$10,"="&amp;"N")</f>
        <v>0</v>
      </c>
      <c r="C85">
        <f ca="1">SUMIFS(INDEX($B$13:$M$64,MATCH(C$83,$A$13:$A$64,0),1):INDEX($B$13:$M$64,MATCH(C$83,$A$13:$A$64,0),12),$B68:$M68,"="&amp;"X",$B$10:$M$10,"="&amp;"N")</f>
        <v>0</v>
      </c>
      <c r="D85">
        <f ca="1">SUMIFS(INDEX($B$13:$M$64,MATCH(D$83,$A$13:$A$64,0),1):INDEX($B$13:$M$64,MATCH(D$83,$A$13:$A$64,0),12),$B68:$M68,"="&amp;"X",$B$10:$M$10,"="&amp;"N")</f>
        <v>0</v>
      </c>
      <c r="E85">
        <f ca="1">SUMIFS(INDEX($B$13:$M$64,MATCH(E$83,$A$13:$A$64,0),1):INDEX($B$13:$M$64,MATCH(E$83,$A$13:$A$64,0),12),$B68:$M68,"="&amp;"X",$B$10:$M$10,"="&amp;"N")</f>
        <v>0</v>
      </c>
      <c r="F85">
        <f ca="1">SUMIFS(INDEX($B$13:$M$64,MATCH(F$83,$A$13:$A$64,0),1):INDEX($B$13:$M$64,MATCH(F$83,$A$13:$A$64,0),12),$B68:$M68,"="&amp;"X",$B$10:$M$10,"="&amp;"N")</f>
        <v>0</v>
      </c>
      <c r="G85">
        <f ca="1">SUMIFS(INDEX($B$13:$M$64,MATCH(G$83,$A$13:$A$64,0),1):INDEX($B$13:$M$64,MATCH(G$83,$A$13:$A$64,0),12),$B68:$M68,"="&amp;"X",$B$10:$M$10,"="&amp;"N")</f>
        <v>0</v>
      </c>
      <c r="H85">
        <f ca="1">SUMIFS(INDEX($B$13:$M$64,MATCH(H$83,$A$13:$A$64,0),1):INDEX($B$13:$M$64,MATCH(H$83,$A$13:$A$64,0),12),$B68:$M68,"="&amp;"X",$B$10:$M$10,"="&amp;"N")</f>
        <v>0</v>
      </c>
      <c r="I85">
        <f ca="1">SUMIFS(INDEX($B$13:$M$64,MATCH(I$83,$A$13:$A$64,0),1):INDEX($B$13:$M$64,MATCH(I$83,$A$13:$A$64,0),12),$B68:$M68,"="&amp;"X",$B$10:$M$10,"="&amp;"N")</f>
        <v>0</v>
      </c>
      <c r="J85">
        <f ca="1">SUMIFS(INDEX($B$13:$M$64,MATCH(J$83,$A$13:$A$64,0),1):INDEX($B$13:$M$64,MATCH(J$83,$A$13:$A$64,0),12),$B68:$M68,"="&amp;"X",$B$10:$M$10,"="&amp;"N")</f>
        <v>0</v>
      </c>
      <c r="K85">
        <f ca="1">SUMIFS(INDEX($B$13:$M$64,MATCH(K$83,$A$13:$A$64,0),1):INDEX($B$13:$M$64,MATCH(K$83,$A$13:$A$64,0),12),$B68:$M68,"="&amp;"X",$B$10:$M$10,"="&amp;"N")</f>
        <v>0</v>
      </c>
      <c r="L85">
        <f ca="1">SUMIFS(INDEX($B$13:$M$64,MATCH(L$83,$A$13:$A$64,0),1):INDEX($B$13:$M$64,MATCH(L$83,$A$13:$A$64,0),12),$B68:$M68,"="&amp;"X",$B$10:$M$10,"="&amp;"N")</f>
        <v>0</v>
      </c>
      <c r="M85">
        <f ca="1">SUMIFS(INDEX($B$13:$M$64,MATCH(M$83,$A$13:$A$64,0),1):INDEX($B$13:$M$64,MATCH(M$83,$A$13:$A$64,0),12),$B68:$M68,"="&amp;"X",$B$10:$M$10,"="&amp;"N")</f>
        <v>0</v>
      </c>
      <c r="N85">
        <f ca="1">SUMIFS(INDEX($B$13:$M$64,MATCH(N$83,$A$13:$A$64,0),1):INDEX($B$13:$M$64,MATCH(N$83,$A$13:$A$64,0),12),$B68:$M68,"="&amp;"X",$B$10:$M$10,"="&amp;"N")</f>
        <v>0</v>
      </c>
      <c r="O85">
        <f ca="1">SUMIFS(INDEX($B$13:$M$64,MATCH(O$83,$A$13:$A$64,0),1):INDEX($B$13:$M$64,MATCH(O$83,$A$13:$A$64,0),12),$B68:$M68,"="&amp;"X",$B$10:$M$10,"="&amp;"N")</f>
        <v>0</v>
      </c>
      <c r="P85">
        <f ca="1">SUMIFS(INDEX($B$13:$M$64,MATCH(P$83,$A$13:$A$64,0),1):INDEX($B$13:$M$64,MATCH(P$83,$A$13:$A$64,0),12),$B68:$M68,"="&amp;"X",$B$10:$M$10,"="&amp;"N")</f>
        <v>0</v>
      </c>
      <c r="Q85">
        <f ca="1">SUMIFS(INDEX($B$13:$M$64,MATCH(Q$83,$A$13:$A$64,0),1):INDEX($B$13:$M$64,MATCH(Q$83,$A$13:$A$64,0),12),$B68:$M68,"="&amp;"X",$B$10:$M$10,"="&amp;"N")</f>
        <v>0</v>
      </c>
      <c r="R85">
        <f ca="1">SUMIFS(INDEX($B$13:$M$64,MATCH(R$83,$A$13:$A$64,0),1):INDEX($B$13:$M$64,MATCH(R$83,$A$13:$A$64,0),12),$B68:$M68,"="&amp;"X",$B$10:$M$10,"="&amp;"N")</f>
        <v>0</v>
      </c>
      <c r="S85">
        <f ca="1">SUMIFS(INDEX($B$13:$M$64,MATCH(S$83,$A$13:$A$64,0),1):INDEX($B$13:$M$64,MATCH(S$83,$A$13:$A$64,0),12),$B68:$M68,"="&amp;"X",$B$10:$M$10,"="&amp;"N")</f>
        <v>0</v>
      </c>
      <c r="T85">
        <f ca="1">SUMIFS(INDEX($B$13:$M$64,MATCH(T$83,$A$13:$A$64,0),1):INDEX($B$13:$M$64,MATCH(T$83,$A$13:$A$64,0),12),$B68:$M68,"="&amp;"X",$B$10:$M$10,"="&amp;"N")</f>
        <v>0</v>
      </c>
      <c r="U85">
        <f ca="1">SUMIFS(INDEX($B$13:$M$64,MATCH(U$83,$A$13:$A$64,0),1):INDEX($B$13:$M$64,MATCH(U$83,$A$13:$A$64,0),12),$B68:$M68,"="&amp;"X",$B$10:$M$10,"="&amp;"N")</f>
        <v>0</v>
      </c>
      <c r="V85">
        <f ca="1">SUMIFS(INDEX($B$13:$M$64,MATCH(V$83,$A$13:$A$64,0),1):INDEX($B$13:$M$64,MATCH(V$83,$A$13:$A$64,0),12),$B68:$M68,"="&amp;"X",$B$10:$M$10,"="&amp;"N")</f>
        <v>0</v>
      </c>
      <c r="W85">
        <f ca="1">SUMIFS(INDEX($B$13:$M$64,MATCH(W$83,$A$13:$A$64,0),1):INDEX($B$13:$M$64,MATCH(W$83,$A$13:$A$64,0),12),$B68:$M68,"="&amp;"X",$B$10:$M$10,"="&amp;"N")</f>
        <v>0</v>
      </c>
      <c r="X85">
        <f ca="1">SUMIFS(INDEX($B$13:$M$64,MATCH(X$83,$A$13:$A$64,0),1):INDEX($B$13:$M$64,MATCH(X$83,$A$13:$A$64,0),12),$B68:$M68,"="&amp;"X",$B$10:$M$10,"="&amp;"N")</f>
        <v>0</v>
      </c>
      <c r="Y85">
        <f ca="1">SUMIFS(INDEX($B$13:$M$64,MATCH(Y$83,$A$13:$A$64,0),1):INDEX($B$13:$M$64,MATCH(Y$83,$A$13:$A$64,0),12),$B68:$M68,"="&amp;"X",$B$10:$M$10,"="&amp;"N")</f>
        <v>0</v>
      </c>
      <c r="Z85">
        <f ca="1">SUMIFS(INDEX($B$13:$M$64,MATCH(Z$83,$A$13:$A$64,0),1):INDEX($B$13:$M$64,MATCH(Z$83,$A$13:$A$64,0),12),$B68:$M68,"="&amp;"X",$B$10:$M$10,"="&amp;"N")</f>
        <v>0</v>
      </c>
      <c r="AA85">
        <f ca="1">SUMIFS(INDEX($B$13:$M$64,MATCH(AA$83,$A$13:$A$64,0),1):INDEX($B$13:$M$64,MATCH(AA$83,$A$13:$A$64,0),12),$B68:$M68,"="&amp;"X",$B$10:$M$10,"="&amp;"N")</f>
        <v>0</v>
      </c>
      <c r="AB85">
        <f ca="1">SUMIFS(INDEX($B$13:$M$64,MATCH(AB$83,$A$13:$A$64,0),1):INDEX($B$13:$M$64,MATCH(AB$83,$A$13:$A$64,0),12),$B68:$M68,"="&amp;"X",$B$10:$M$10,"="&amp;"N")</f>
        <v>0</v>
      </c>
      <c r="AC85">
        <f ca="1">SUMIFS(INDEX($B$13:$M$64,MATCH(AC$83,$A$13:$A$64,0),1):INDEX($B$13:$M$64,MATCH(AC$83,$A$13:$A$64,0),12),$B68:$M68,"="&amp;"X",$B$10:$M$10,"="&amp;"N")</f>
        <v>0</v>
      </c>
      <c r="AD85">
        <f ca="1">SUMIFS(INDEX($B$13:$M$64,MATCH(AD$83,$A$13:$A$64,0),1):INDEX($B$13:$M$64,MATCH(AD$83,$A$13:$A$64,0),12),$B68:$M68,"="&amp;"X",$B$10:$M$10,"="&amp;"N")</f>
        <v>0</v>
      </c>
      <c r="AE85">
        <f ca="1">SUMIFS(INDEX($B$13:$M$64,MATCH(AE$83,$A$13:$A$64,0),1):INDEX($B$13:$M$64,MATCH(AE$83,$A$13:$A$64,0),12),$B68:$M68,"="&amp;"X",$B$10:$M$10,"="&amp;"N")</f>
        <v>0</v>
      </c>
      <c r="AF85">
        <f ca="1">SUMIFS(INDEX($B$13:$M$64,MATCH(AF$83,$A$13:$A$64,0),1):INDEX($B$13:$M$64,MATCH(AF$83,$A$13:$A$64,0),12),$B68:$M68,"="&amp;"X",$B$10:$M$10,"="&amp;"N")</f>
        <v>0</v>
      </c>
      <c r="AG85">
        <f ca="1">SUMIFS(INDEX($B$13:$M$64,MATCH(AG$83,$A$13:$A$64,0),1):INDEX($B$13:$M$64,MATCH(AG$83,$A$13:$A$64,0),12),$B68:$M68,"="&amp;"X",$B$10:$M$10,"="&amp;"N")</f>
        <v>0</v>
      </c>
      <c r="AH85">
        <f ca="1">SUMIFS(INDEX($B$13:$M$64,MATCH(AH$83,$A$13:$A$64,0),1):INDEX($B$13:$M$64,MATCH(AH$83,$A$13:$A$64,0),12),$B68:$M68,"="&amp;"X",$B$10:$M$10,"="&amp;"N")</f>
        <v>0</v>
      </c>
      <c r="AI85">
        <f ca="1">SUMIFS(INDEX($B$13:$M$64,MATCH(AI$83,$A$13:$A$64,0),1):INDEX($B$13:$M$64,MATCH(AI$83,$A$13:$A$64,0),12),$B68:$M68,"="&amp;"X",$B$10:$M$10,"="&amp;"N")</f>
        <v>0</v>
      </c>
      <c r="AJ85">
        <f ca="1">SUMIFS(INDEX($B$13:$M$64,MATCH(AJ$83,$A$13:$A$64,0),1):INDEX($B$13:$M$64,MATCH(AJ$83,$A$13:$A$64,0),12),$B68:$M68,"="&amp;"X",$B$10:$M$10,"="&amp;"N")</f>
        <v>0</v>
      </c>
      <c r="AK85">
        <f ca="1">SUMIFS(INDEX($B$13:$M$64,MATCH(AK$83,$A$13:$A$64,0),1):INDEX($B$13:$M$64,MATCH(AK$83,$A$13:$A$64,0),12),$B68:$M68,"="&amp;"X",$B$10:$M$10,"="&amp;"N")</f>
        <v>0</v>
      </c>
      <c r="AL85">
        <f ca="1">SUMIFS(INDEX($B$13:$M$64,MATCH(AL$83,$A$13:$A$64,0),1):INDEX($B$13:$M$64,MATCH(AL$83,$A$13:$A$64,0),12),$B68:$M68,"="&amp;"X",$B$10:$M$10,"="&amp;"N")</f>
        <v>0</v>
      </c>
      <c r="AM85">
        <f ca="1">SUMIFS(INDEX($B$13:$M$64,MATCH(AM$83,$A$13:$A$64,0),1):INDEX($B$13:$M$64,MATCH(AM$83,$A$13:$A$64,0),12),$B68:$M68,"="&amp;"X",$B$10:$M$10,"="&amp;"N")</f>
        <v>0</v>
      </c>
      <c r="AN85">
        <f ca="1">SUMIFS(INDEX($B$13:$M$64,MATCH(AN$83,$A$13:$A$64,0),1):INDEX($B$13:$M$64,MATCH(AN$83,$A$13:$A$64,0),12),$B68:$M68,"="&amp;"X",$B$10:$M$10,"="&amp;"N")</f>
        <v>0</v>
      </c>
      <c r="AO85">
        <f ca="1">SUMIFS(INDEX($B$13:$M$64,MATCH(AO$83,$A$13:$A$64,0),1):INDEX($B$13:$M$64,MATCH(AO$83,$A$13:$A$64,0),12),$B68:$M68,"="&amp;"X",$B$10:$M$10,"="&amp;"N")</f>
        <v>0</v>
      </c>
      <c r="AP85">
        <f ca="1">SUMIFS(INDEX($B$13:$M$64,MATCH(AP$83,$A$13:$A$64,0),1):INDEX($B$13:$M$64,MATCH(AP$83,$A$13:$A$64,0),12),$B68:$M68,"="&amp;"X",$B$10:$M$10,"="&amp;"N")</f>
        <v>0</v>
      </c>
      <c r="AQ85">
        <f ca="1">SUMIFS(INDEX($B$13:$M$64,MATCH(AQ$83,$A$13:$A$64,0),1):INDEX($B$13:$M$64,MATCH(AQ$83,$A$13:$A$64,0),12),$B68:$M68,"="&amp;"X",$B$10:$M$10,"="&amp;"N")</f>
        <v>0</v>
      </c>
      <c r="AR85">
        <f ca="1">SUMIFS(INDEX($B$13:$M$64,MATCH(AR$83,$A$13:$A$64,0),1):INDEX($B$13:$M$64,MATCH(AR$83,$A$13:$A$64,0),12),$B68:$M68,"="&amp;"X",$B$10:$M$10,"="&amp;"N")</f>
        <v>0</v>
      </c>
      <c r="AS85">
        <f ca="1">SUMIFS(INDEX($B$13:$M$64,MATCH(AS$83,$A$13:$A$64,0),1):INDEX($B$13:$M$64,MATCH(AS$83,$A$13:$A$64,0),12),$B68:$M68,"="&amp;"X",$B$10:$M$10,"="&amp;"N")</f>
        <v>0</v>
      </c>
      <c r="AT85">
        <f ca="1">SUMIFS(INDEX($B$13:$M$64,MATCH(AT$83,$A$13:$A$64,0),1):INDEX($B$13:$M$64,MATCH(AT$83,$A$13:$A$64,0),12),$B68:$M68,"="&amp;"X",$B$10:$M$10,"="&amp;"N")</f>
        <v>0</v>
      </c>
      <c r="AU85">
        <f ca="1">SUMIFS(INDEX($B$13:$M$64,MATCH(AU$83,$A$13:$A$64,0),1):INDEX($B$13:$M$64,MATCH(AU$83,$A$13:$A$64,0),12),$B68:$M68,"="&amp;"X",$B$10:$M$10,"="&amp;"N")</f>
        <v>0</v>
      </c>
      <c r="AV85">
        <f ca="1">SUMIFS(INDEX($B$13:$M$64,MATCH(AV$83,$A$13:$A$64,0),1):INDEX($B$13:$M$64,MATCH(AV$83,$A$13:$A$64,0),12),$B68:$M68,"="&amp;"X",$B$10:$M$10,"="&amp;"N")</f>
        <v>0</v>
      </c>
      <c r="AW85">
        <f ca="1">SUMIFS(INDEX($B$13:$M$64,MATCH(AW$83,$A$13:$A$64,0),1):INDEX($B$13:$M$64,MATCH(AW$83,$A$13:$A$64,0),12),$B68:$M68,"="&amp;"X",$B$10:$M$10,"="&amp;"N")</f>
        <v>0</v>
      </c>
      <c r="AX85">
        <f ca="1">SUMIFS(INDEX($B$13:$M$64,MATCH(AX$83,$A$13:$A$64,0),1):INDEX($B$13:$M$64,MATCH(AX$83,$A$13:$A$64,0),12),$B68:$M68,"="&amp;"X",$B$10:$M$10,"="&amp;"N")</f>
        <v>0</v>
      </c>
      <c r="AY85">
        <f ca="1">SUMIFS(INDEX($B$13:$M$64,MATCH(AY$83,$A$13:$A$64,0),1):INDEX($B$13:$M$64,MATCH(AY$83,$A$13:$A$64,0),12),$B68:$M68,"="&amp;"X",$B$10:$M$10,"="&amp;"N")</f>
        <v>0</v>
      </c>
      <c r="AZ85">
        <f ca="1">SUMIFS(INDEX($B$13:$M$64,MATCH(AZ$83,$A$13:$A$64,0),1):INDEX($B$13:$M$64,MATCH(AZ$83,$A$13:$A$64,0),12),$B68:$M68,"="&amp;"X",$B$10:$M$10,"="&amp;"N")</f>
        <v>0</v>
      </c>
      <c r="BA85">
        <f ca="1">SUMIFS(INDEX($B$13:$M$64,MATCH(BA$83,$A$13:$A$64,0),1):INDEX($B$13:$M$64,MATCH(BA$83,$A$13:$A$64,0),12),$B68:$M68,"="&amp;"X",$B$10:$M$10,"="&amp;"N")</f>
        <v>0</v>
      </c>
    </row>
    <row r="86" spans="1:56" x14ac:dyDescent="0.35">
      <c r="A86" s="2" t="str">
        <f>Setup!A22</f>
        <v>Caseload 3</v>
      </c>
      <c r="B86">
        <f ca="1">SUMIFS(INDEX($B$13:$M$64,MATCH(B$83,$A$13:$A$64,0),1):INDEX($B$13:$M$64,MATCH(B$83,$A$13:$A$64,0),12),$B69:$M69,"="&amp;"X",$B$10:$M$10,"="&amp;"N")</f>
        <v>0</v>
      </c>
      <c r="C86">
        <f ca="1">SUMIFS(INDEX($B$13:$M$64,MATCH(C$83,$A$13:$A$64,0),1):INDEX($B$13:$M$64,MATCH(C$83,$A$13:$A$64,0),12),$B69:$M69,"="&amp;"X",$B$10:$M$10,"="&amp;"N")</f>
        <v>0</v>
      </c>
      <c r="D86">
        <f ca="1">SUMIFS(INDEX($B$13:$M$64,MATCH(D$83,$A$13:$A$64,0),1):INDEX($B$13:$M$64,MATCH(D$83,$A$13:$A$64,0),12),$B69:$M69,"="&amp;"X",$B$10:$M$10,"="&amp;"N")</f>
        <v>0</v>
      </c>
      <c r="E86">
        <f ca="1">SUMIFS(INDEX($B$13:$M$64,MATCH(E$83,$A$13:$A$64,0),1):INDEX($B$13:$M$64,MATCH(E$83,$A$13:$A$64,0),12),$B69:$M69,"="&amp;"X",$B$10:$M$10,"="&amp;"N")</f>
        <v>0</v>
      </c>
      <c r="F86">
        <f ca="1">SUMIFS(INDEX($B$13:$M$64,MATCH(F$83,$A$13:$A$64,0),1):INDEX($B$13:$M$64,MATCH(F$83,$A$13:$A$64,0),12),$B69:$M69,"="&amp;"X",$B$10:$M$10,"="&amp;"N")</f>
        <v>0</v>
      </c>
      <c r="G86">
        <f ca="1">SUMIFS(INDEX($B$13:$M$64,MATCH(G$83,$A$13:$A$64,0),1):INDEX($B$13:$M$64,MATCH(G$83,$A$13:$A$64,0),12),$B69:$M69,"="&amp;"X",$B$10:$M$10,"="&amp;"N")</f>
        <v>0</v>
      </c>
      <c r="H86">
        <f ca="1">SUMIFS(INDEX($B$13:$M$64,MATCH(H$83,$A$13:$A$64,0),1):INDEX($B$13:$M$64,MATCH(H$83,$A$13:$A$64,0),12),$B69:$M69,"="&amp;"X",$B$10:$M$10,"="&amp;"N")</f>
        <v>0</v>
      </c>
      <c r="I86">
        <f ca="1">SUMIFS(INDEX($B$13:$M$64,MATCH(I$83,$A$13:$A$64,0),1):INDEX($B$13:$M$64,MATCH(I$83,$A$13:$A$64,0),12),$B69:$M69,"="&amp;"X",$B$10:$M$10,"="&amp;"N")</f>
        <v>0</v>
      </c>
      <c r="J86">
        <f ca="1">SUMIFS(INDEX($B$13:$M$64,MATCH(J$83,$A$13:$A$64,0),1):INDEX($B$13:$M$64,MATCH(J$83,$A$13:$A$64,0),12),$B69:$M69,"="&amp;"X",$B$10:$M$10,"="&amp;"N")</f>
        <v>0</v>
      </c>
      <c r="K86">
        <f ca="1">SUMIFS(INDEX($B$13:$M$64,MATCH(K$83,$A$13:$A$64,0),1):INDEX($B$13:$M$64,MATCH(K$83,$A$13:$A$64,0),12),$B69:$M69,"="&amp;"X",$B$10:$M$10,"="&amp;"N")</f>
        <v>0</v>
      </c>
      <c r="L86">
        <f ca="1">SUMIFS(INDEX($B$13:$M$64,MATCH(L$83,$A$13:$A$64,0),1):INDEX($B$13:$M$64,MATCH(L$83,$A$13:$A$64,0),12),$B69:$M69,"="&amp;"X",$B$10:$M$10,"="&amp;"N")</f>
        <v>0</v>
      </c>
      <c r="M86">
        <f ca="1">SUMIFS(INDEX($B$13:$M$64,MATCH(M$83,$A$13:$A$64,0),1):INDEX($B$13:$M$64,MATCH(M$83,$A$13:$A$64,0),12),$B69:$M69,"="&amp;"X",$B$10:$M$10,"="&amp;"N")</f>
        <v>0</v>
      </c>
      <c r="N86">
        <f ca="1">SUMIFS(INDEX($B$13:$M$64,MATCH(N$83,$A$13:$A$64,0),1):INDEX($B$13:$M$64,MATCH(N$83,$A$13:$A$64,0),12),$B69:$M69,"="&amp;"X",$B$10:$M$10,"="&amp;"N")</f>
        <v>0</v>
      </c>
      <c r="O86">
        <f ca="1">SUMIFS(INDEX($B$13:$M$64,MATCH(O$83,$A$13:$A$64,0),1):INDEX($B$13:$M$64,MATCH(O$83,$A$13:$A$64,0),12),$B69:$M69,"="&amp;"X",$B$10:$M$10,"="&amp;"N")</f>
        <v>0</v>
      </c>
      <c r="P86">
        <f ca="1">SUMIFS(INDEX($B$13:$M$64,MATCH(P$83,$A$13:$A$64,0),1):INDEX($B$13:$M$64,MATCH(P$83,$A$13:$A$64,0),12),$B69:$M69,"="&amp;"X",$B$10:$M$10,"="&amp;"N")</f>
        <v>0</v>
      </c>
      <c r="Q86">
        <f ca="1">SUMIFS(INDEX($B$13:$M$64,MATCH(Q$83,$A$13:$A$64,0),1):INDEX($B$13:$M$64,MATCH(Q$83,$A$13:$A$64,0),12),$B69:$M69,"="&amp;"X",$B$10:$M$10,"="&amp;"N")</f>
        <v>0</v>
      </c>
      <c r="R86">
        <f ca="1">SUMIFS(INDEX($B$13:$M$64,MATCH(R$83,$A$13:$A$64,0),1):INDEX($B$13:$M$64,MATCH(R$83,$A$13:$A$64,0),12),$B69:$M69,"="&amp;"X",$B$10:$M$10,"="&amp;"N")</f>
        <v>0</v>
      </c>
      <c r="S86">
        <f ca="1">SUMIFS(INDEX($B$13:$M$64,MATCH(S$83,$A$13:$A$64,0),1):INDEX($B$13:$M$64,MATCH(S$83,$A$13:$A$64,0),12),$B69:$M69,"="&amp;"X",$B$10:$M$10,"="&amp;"N")</f>
        <v>0</v>
      </c>
      <c r="T86">
        <f ca="1">SUMIFS(INDEX($B$13:$M$64,MATCH(T$83,$A$13:$A$64,0),1):INDEX($B$13:$M$64,MATCH(T$83,$A$13:$A$64,0),12),$B69:$M69,"="&amp;"X",$B$10:$M$10,"="&amp;"N")</f>
        <v>0</v>
      </c>
      <c r="U86">
        <f ca="1">SUMIFS(INDEX($B$13:$M$64,MATCH(U$83,$A$13:$A$64,0),1):INDEX($B$13:$M$64,MATCH(U$83,$A$13:$A$64,0),12),$B69:$M69,"="&amp;"X",$B$10:$M$10,"="&amp;"N")</f>
        <v>0</v>
      </c>
      <c r="V86">
        <f ca="1">SUMIFS(INDEX($B$13:$M$64,MATCH(V$83,$A$13:$A$64,0),1):INDEX($B$13:$M$64,MATCH(V$83,$A$13:$A$64,0),12),$B69:$M69,"="&amp;"X",$B$10:$M$10,"="&amp;"N")</f>
        <v>0</v>
      </c>
      <c r="W86">
        <f ca="1">SUMIFS(INDEX($B$13:$M$64,MATCH(W$83,$A$13:$A$64,0),1):INDEX($B$13:$M$64,MATCH(W$83,$A$13:$A$64,0),12),$B69:$M69,"="&amp;"X",$B$10:$M$10,"="&amp;"N")</f>
        <v>0</v>
      </c>
      <c r="X86">
        <f ca="1">SUMIFS(INDEX($B$13:$M$64,MATCH(X$83,$A$13:$A$64,0),1):INDEX($B$13:$M$64,MATCH(X$83,$A$13:$A$64,0),12),$B69:$M69,"="&amp;"X",$B$10:$M$10,"="&amp;"N")</f>
        <v>0</v>
      </c>
      <c r="Y86">
        <f ca="1">SUMIFS(INDEX($B$13:$M$64,MATCH(Y$83,$A$13:$A$64,0),1):INDEX($B$13:$M$64,MATCH(Y$83,$A$13:$A$64,0),12),$B69:$M69,"="&amp;"X",$B$10:$M$10,"="&amp;"N")</f>
        <v>0</v>
      </c>
      <c r="Z86">
        <f ca="1">SUMIFS(INDEX($B$13:$M$64,MATCH(Z$83,$A$13:$A$64,0),1):INDEX($B$13:$M$64,MATCH(Z$83,$A$13:$A$64,0),12),$B69:$M69,"="&amp;"X",$B$10:$M$10,"="&amp;"N")</f>
        <v>0</v>
      </c>
      <c r="AA86">
        <f ca="1">SUMIFS(INDEX($B$13:$M$64,MATCH(AA$83,$A$13:$A$64,0),1):INDEX($B$13:$M$64,MATCH(AA$83,$A$13:$A$64,0),12),$B69:$M69,"="&amp;"X",$B$10:$M$10,"="&amp;"N")</f>
        <v>0</v>
      </c>
      <c r="AB86">
        <f ca="1">SUMIFS(INDEX($B$13:$M$64,MATCH(AB$83,$A$13:$A$64,0),1):INDEX($B$13:$M$64,MATCH(AB$83,$A$13:$A$64,0),12),$B69:$M69,"="&amp;"X",$B$10:$M$10,"="&amp;"N")</f>
        <v>0</v>
      </c>
      <c r="AC86">
        <f ca="1">SUMIFS(INDEX($B$13:$M$64,MATCH(AC$83,$A$13:$A$64,0),1):INDEX($B$13:$M$64,MATCH(AC$83,$A$13:$A$64,0),12),$B69:$M69,"="&amp;"X",$B$10:$M$10,"="&amp;"N")</f>
        <v>0</v>
      </c>
      <c r="AD86">
        <f ca="1">SUMIFS(INDEX($B$13:$M$64,MATCH(AD$83,$A$13:$A$64,0),1):INDEX($B$13:$M$64,MATCH(AD$83,$A$13:$A$64,0),12),$B69:$M69,"="&amp;"X",$B$10:$M$10,"="&amp;"N")</f>
        <v>0</v>
      </c>
      <c r="AE86">
        <f ca="1">SUMIFS(INDEX($B$13:$M$64,MATCH(AE$83,$A$13:$A$64,0),1):INDEX($B$13:$M$64,MATCH(AE$83,$A$13:$A$64,0),12),$B69:$M69,"="&amp;"X",$B$10:$M$10,"="&amp;"N")</f>
        <v>0</v>
      </c>
      <c r="AF86">
        <f ca="1">SUMIFS(INDEX($B$13:$M$64,MATCH(AF$83,$A$13:$A$64,0),1):INDEX($B$13:$M$64,MATCH(AF$83,$A$13:$A$64,0),12),$B69:$M69,"="&amp;"X",$B$10:$M$10,"="&amp;"N")</f>
        <v>0</v>
      </c>
      <c r="AG86">
        <f ca="1">SUMIFS(INDEX($B$13:$M$64,MATCH(AG$83,$A$13:$A$64,0),1):INDEX($B$13:$M$64,MATCH(AG$83,$A$13:$A$64,0),12),$B69:$M69,"="&amp;"X",$B$10:$M$10,"="&amp;"N")</f>
        <v>0</v>
      </c>
      <c r="AH86">
        <f ca="1">SUMIFS(INDEX($B$13:$M$64,MATCH(AH$83,$A$13:$A$64,0),1):INDEX($B$13:$M$64,MATCH(AH$83,$A$13:$A$64,0),12),$B69:$M69,"="&amp;"X",$B$10:$M$10,"="&amp;"N")</f>
        <v>0</v>
      </c>
      <c r="AI86">
        <f ca="1">SUMIFS(INDEX($B$13:$M$64,MATCH(AI$83,$A$13:$A$64,0),1):INDEX($B$13:$M$64,MATCH(AI$83,$A$13:$A$64,0),12),$B69:$M69,"="&amp;"X",$B$10:$M$10,"="&amp;"N")</f>
        <v>0</v>
      </c>
      <c r="AJ86">
        <f ca="1">SUMIFS(INDEX($B$13:$M$64,MATCH(AJ$83,$A$13:$A$64,0),1):INDEX($B$13:$M$64,MATCH(AJ$83,$A$13:$A$64,0),12),$B69:$M69,"="&amp;"X",$B$10:$M$10,"="&amp;"N")</f>
        <v>0</v>
      </c>
      <c r="AK86">
        <f ca="1">SUMIFS(INDEX($B$13:$M$64,MATCH(AK$83,$A$13:$A$64,0),1):INDEX($B$13:$M$64,MATCH(AK$83,$A$13:$A$64,0),12),$B69:$M69,"="&amp;"X",$B$10:$M$10,"="&amp;"N")</f>
        <v>0</v>
      </c>
      <c r="AL86">
        <f ca="1">SUMIFS(INDEX($B$13:$M$64,MATCH(AL$83,$A$13:$A$64,0),1):INDEX($B$13:$M$64,MATCH(AL$83,$A$13:$A$64,0),12),$B69:$M69,"="&amp;"X",$B$10:$M$10,"="&amp;"N")</f>
        <v>0</v>
      </c>
      <c r="AM86">
        <f ca="1">SUMIFS(INDEX($B$13:$M$64,MATCH(AM$83,$A$13:$A$64,0),1):INDEX($B$13:$M$64,MATCH(AM$83,$A$13:$A$64,0),12),$B69:$M69,"="&amp;"X",$B$10:$M$10,"="&amp;"N")</f>
        <v>0</v>
      </c>
      <c r="AN86">
        <f ca="1">SUMIFS(INDEX($B$13:$M$64,MATCH(AN$83,$A$13:$A$64,0),1):INDEX($B$13:$M$64,MATCH(AN$83,$A$13:$A$64,0),12),$B69:$M69,"="&amp;"X",$B$10:$M$10,"="&amp;"N")</f>
        <v>0</v>
      </c>
      <c r="AO86">
        <f ca="1">SUMIFS(INDEX($B$13:$M$64,MATCH(AO$83,$A$13:$A$64,0),1):INDEX($B$13:$M$64,MATCH(AO$83,$A$13:$A$64,0),12),$B69:$M69,"="&amp;"X",$B$10:$M$10,"="&amp;"N")</f>
        <v>0</v>
      </c>
      <c r="AP86">
        <f ca="1">SUMIFS(INDEX($B$13:$M$64,MATCH(AP$83,$A$13:$A$64,0),1):INDEX($B$13:$M$64,MATCH(AP$83,$A$13:$A$64,0),12),$B69:$M69,"="&amp;"X",$B$10:$M$10,"="&amp;"N")</f>
        <v>0</v>
      </c>
      <c r="AQ86">
        <f ca="1">SUMIFS(INDEX($B$13:$M$64,MATCH(AQ$83,$A$13:$A$64,0),1):INDEX($B$13:$M$64,MATCH(AQ$83,$A$13:$A$64,0),12),$B69:$M69,"="&amp;"X",$B$10:$M$10,"="&amp;"N")</f>
        <v>0</v>
      </c>
      <c r="AR86">
        <f ca="1">SUMIFS(INDEX($B$13:$M$64,MATCH(AR$83,$A$13:$A$64,0),1):INDEX($B$13:$M$64,MATCH(AR$83,$A$13:$A$64,0),12),$B69:$M69,"="&amp;"X",$B$10:$M$10,"="&amp;"N")</f>
        <v>0</v>
      </c>
      <c r="AS86">
        <f ca="1">SUMIFS(INDEX($B$13:$M$64,MATCH(AS$83,$A$13:$A$64,0),1):INDEX($B$13:$M$64,MATCH(AS$83,$A$13:$A$64,0),12),$B69:$M69,"="&amp;"X",$B$10:$M$10,"="&amp;"N")</f>
        <v>0</v>
      </c>
      <c r="AT86">
        <f ca="1">SUMIFS(INDEX($B$13:$M$64,MATCH(AT$83,$A$13:$A$64,0),1):INDEX($B$13:$M$64,MATCH(AT$83,$A$13:$A$64,0),12),$B69:$M69,"="&amp;"X",$B$10:$M$10,"="&amp;"N")</f>
        <v>0</v>
      </c>
      <c r="AU86">
        <f ca="1">SUMIFS(INDEX($B$13:$M$64,MATCH(AU$83,$A$13:$A$64,0),1):INDEX($B$13:$M$64,MATCH(AU$83,$A$13:$A$64,0),12),$B69:$M69,"="&amp;"X",$B$10:$M$10,"="&amp;"N")</f>
        <v>0</v>
      </c>
      <c r="AV86">
        <f ca="1">SUMIFS(INDEX($B$13:$M$64,MATCH(AV$83,$A$13:$A$64,0),1):INDEX($B$13:$M$64,MATCH(AV$83,$A$13:$A$64,0),12),$B69:$M69,"="&amp;"X",$B$10:$M$10,"="&amp;"N")</f>
        <v>0</v>
      </c>
      <c r="AW86">
        <f ca="1">SUMIFS(INDEX($B$13:$M$64,MATCH(AW$83,$A$13:$A$64,0),1):INDEX($B$13:$M$64,MATCH(AW$83,$A$13:$A$64,0),12),$B69:$M69,"="&amp;"X",$B$10:$M$10,"="&amp;"N")</f>
        <v>0</v>
      </c>
      <c r="AX86">
        <f ca="1">SUMIFS(INDEX($B$13:$M$64,MATCH(AX$83,$A$13:$A$64,0),1):INDEX($B$13:$M$64,MATCH(AX$83,$A$13:$A$64,0),12),$B69:$M69,"="&amp;"X",$B$10:$M$10,"="&amp;"N")</f>
        <v>0</v>
      </c>
      <c r="AY86">
        <f ca="1">SUMIFS(INDEX($B$13:$M$64,MATCH(AY$83,$A$13:$A$64,0),1):INDEX($B$13:$M$64,MATCH(AY$83,$A$13:$A$64,0),12),$B69:$M69,"="&amp;"X",$B$10:$M$10,"="&amp;"N")</f>
        <v>0</v>
      </c>
      <c r="AZ86">
        <f ca="1">SUMIFS(INDEX($B$13:$M$64,MATCH(AZ$83,$A$13:$A$64,0),1):INDEX($B$13:$M$64,MATCH(AZ$83,$A$13:$A$64,0),12),$B69:$M69,"="&amp;"X",$B$10:$M$10,"="&amp;"N")</f>
        <v>0</v>
      </c>
      <c r="BA86">
        <f ca="1">SUMIFS(INDEX($B$13:$M$64,MATCH(BA$83,$A$13:$A$64,0),1):INDEX($B$13:$M$64,MATCH(BA$83,$A$13:$A$64,0),12),$B69:$M69,"="&amp;"X",$B$10:$M$10,"="&amp;"N")</f>
        <v>0</v>
      </c>
    </row>
    <row r="87" spans="1:56" x14ac:dyDescent="0.35">
      <c r="A87" s="2" t="str">
        <f>Setup!A23</f>
        <v>Caseload 4</v>
      </c>
      <c r="B87">
        <f ca="1">SUMIFS(INDEX($B$13:$M$64,MATCH(B$83,$A$13:$A$64,0),1):INDEX($B$13:$M$64,MATCH(B$83,$A$13:$A$64,0),12),$B70:$M70,"="&amp;"X",$B$10:$M$10,"="&amp;"N")</f>
        <v>0</v>
      </c>
      <c r="C87">
        <f ca="1">SUMIFS(INDEX($B$13:$M$64,MATCH(C$83,$A$13:$A$64,0),1):INDEX($B$13:$M$64,MATCH(C$83,$A$13:$A$64,0),12),$B70:$M70,"="&amp;"X",$B$10:$M$10,"="&amp;"N")</f>
        <v>0</v>
      </c>
      <c r="D87">
        <f ca="1">SUMIFS(INDEX($B$13:$M$64,MATCH(D$83,$A$13:$A$64,0),1):INDEX($B$13:$M$64,MATCH(D$83,$A$13:$A$64,0),12),$B70:$M70,"="&amp;"X",$B$10:$M$10,"="&amp;"N")</f>
        <v>0</v>
      </c>
      <c r="E87">
        <f ca="1">SUMIFS(INDEX($B$13:$M$64,MATCH(E$83,$A$13:$A$64,0),1):INDEX($B$13:$M$64,MATCH(E$83,$A$13:$A$64,0),12),$B70:$M70,"="&amp;"X",$B$10:$M$10,"="&amp;"N")</f>
        <v>0</v>
      </c>
      <c r="F87">
        <f ca="1">SUMIFS(INDEX($B$13:$M$64,MATCH(F$83,$A$13:$A$64,0),1):INDEX($B$13:$M$64,MATCH(F$83,$A$13:$A$64,0),12),$B70:$M70,"="&amp;"X",$B$10:$M$10,"="&amp;"N")</f>
        <v>0</v>
      </c>
      <c r="G87">
        <f ca="1">SUMIFS(INDEX($B$13:$M$64,MATCH(G$83,$A$13:$A$64,0),1):INDEX($B$13:$M$64,MATCH(G$83,$A$13:$A$64,0),12),$B70:$M70,"="&amp;"X",$B$10:$M$10,"="&amp;"N")</f>
        <v>0</v>
      </c>
      <c r="H87">
        <f ca="1">SUMIFS(INDEX($B$13:$M$64,MATCH(H$83,$A$13:$A$64,0),1):INDEX($B$13:$M$64,MATCH(H$83,$A$13:$A$64,0),12),$B70:$M70,"="&amp;"X",$B$10:$M$10,"="&amp;"N")</f>
        <v>0</v>
      </c>
      <c r="I87">
        <f ca="1">SUMIFS(INDEX($B$13:$M$64,MATCH(I$83,$A$13:$A$64,0),1):INDEX($B$13:$M$64,MATCH(I$83,$A$13:$A$64,0),12),$B70:$M70,"="&amp;"X",$B$10:$M$10,"="&amp;"N")</f>
        <v>0</v>
      </c>
      <c r="J87">
        <f ca="1">SUMIFS(INDEX($B$13:$M$64,MATCH(J$83,$A$13:$A$64,0),1):INDEX($B$13:$M$64,MATCH(J$83,$A$13:$A$64,0),12),$B70:$M70,"="&amp;"X",$B$10:$M$10,"="&amp;"N")</f>
        <v>0</v>
      </c>
      <c r="K87">
        <f ca="1">SUMIFS(INDEX($B$13:$M$64,MATCH(K$83,$A$13:$A$64,0),1):INDEX($B$13:$M$64,MATCH(K$83,$A$13:$A$64,0),12),$B70:$M70,"="&amp;"X",$B$10:$M$10,"="&amp;"N")</f>
        <v>0</v>
      </c>
      <c r="L87">
        <f ca="1">SUMIFS(INDEX($B$13:$M$64,MATCH(L$83,$A$13:$A$64,0),1):INDEX($B$13:$M$64,MATCH(L$83,$A$13:$A$64,0),12),$B70:$M70,"="&amp;"X",$B$10:$M$10,"="&amp;"N")</f>
        <v>0</v>
      </c>
      <c r="M87">
        <f ca="1">SUMIFS(INDEX($B$13:$M$64,MATCH(M$83,$A$13:$A$64,0),1):INDEX($B$13:$M$64,MATCH(M$83,$A$13:$A$64,0),12),$B70:$M70,"="&amp;"X",$B$10:$M$10,"="&amp;"N")</f>
        <v>0</v>
      </c>
      <c r="N87">
        <f ca="1">SUMIFS(INDEX($B$13:$M$64,MATCH(N$83,$A$13:$A$64,0),1):INDEX($B$13:$M$64,MATCH(N$83,$A$13:$A$64,0),12),$B70:$M70,"="&amp;"X",$B$10:$M$10,"="&amp;"N")</f>
        <v>0</v>
      </c>
      <c r="O87">
        <f ca="1">SUMIFS(INDEX($B$13:$M$64,MATCH(O$83,$A$13:$A$64,0),1):INDEX($B$13:$M$64,MATCH(O$83,$A$13:$A$64,0),12),$B70:$M70,"="&amp;"X",$B$10:$M$10,"="&amp;"N")</f>
        <v>0</v>
      </c>
      <c r="P87">
        <f ca="1">SUMIFS(INDEX($B$13:$M$64,MATCH(P$83,$A$13:$A$64,0),1):INDEX($B$13:$M$64,MATCH(P$83,$A$13:$A$64,0),12),$B70:$M70,"="&amp;"X",$B$10:$M$10,"="&amp;"N")</f>
        <v>0</v>
      </c>
      <c r="Q87">
        <f ca="1">SUMIFS(INDEX($B$13:$M$64,MATCH(Q$83,$A$13:$A$64,0),1):INDEX($B$13:$M$64,MATCH(Q$83,$A$13:$A$64,0),12),$B70:$M70,"="&amp;"X",$B$10:$M$10,"="&amp;"N")</f>
        <v>0</v>
      </c>
      <c r="R87">
        <f ca="1">SUMIFS(INDEX($B$13:$M$64,MATCH(R$83,$A$13:$A$64,0),1):INDEX($B$13:$M$64,MATCH(R$83,$A$13:$A$64,0),12),$B70:$M70,"="&amp;"X",$B$10:$M$10,"="&amp;"N")</f>
        <v>0</v>
      </c>
      <c r="S87">
        <f ca="1">SUMIFS(INDEX($B$13:$M$64,MATCH(S$83,$A$13:$A$64,0),1):INDEX($B$13:$M$64,MATCH(S$83,$A$13:$A$64,0),12),$B70:$M70,"="&amp;"X",$B$10:$M$10,"="&amp;"N")</f>
        <v>0</v>
      </c>
      <c r="T87">
        <f ca="1">SUMIFS(INDEX($B$13:$M$64,MATCH(T$83,$A$13:$A$64,0),1):INDEX($B$13:$M$64,MATCH(T$83,$A$13:$A$64,0),12),$B70:$M70,"="&amp;"X",$B$10:$M$10,"="&amp;"N")</f>
        <v>0</v>
      </c>
      <c r="U87">
        <f ca="1">SUMIFS(INDEX($B$13:$M$64,MATCH(U$83,$A$13:$A$64,0),1):INDEX($B$13:$M$64,MATCH(U$83,$A$13:$A$64,0),12),$B70:$M70,"="&amp;"X",$B$10:$M$10,"="&amp;"N")</f>
        <v>0</v>
      </c>
      <c r="V87">
        <f ca="1">SUMIFS(INDEX($B$13:$M$64,MATCH(V$83,$A$13:$A$64,0),1):INDEX($B$13:$M$64,MATCH(V$83,$A$13:$A$64,0),12),$B70:$M70,"="&amp;"X",$B$10:$M$10,"="&amp;"N")</f>
        <v>0</v>
      </c>
      <c r="W87">
        <f ca="1">SUMIFS(INDEX($B$13:$M$64,MATCH(W$83,$A$13:$A$64,0),1):INDEX($B$13:$M$64,MATCH(W$83,$A$13:$A$64,0),12),$B70:$M70,"="&amp;"X",$B$10:$M$10,"="&amp;"N")</f>
        <v>0</v>
      </c>
      <c r="X87">
        <f ca="1">SUMIFS(INDEX($B$13:$M$64,MATCH(X$83,$A$13:$A$64,0),1):INDEX($B$13:$M$64,MATCH(X$83,$A$13:$A$64,0),12),$B70:$M70,"="&amp;"X",$B$10:$M$10,"="&amp;"N")</f>
        <v>0</v>
      </c>
      <c r="Y87">
        <f ca="1">SUMIFS(INDEX($B$13:$M$64,MATCH(Y$83,$A$13:$A$64,0),1):INDEX($B$13:$M$64,MATCH(Y$83,$A$13:$A$64,0),12),$B70:$M70,"="&amp;"X",$B$10:$M$10,"="&amp;"N")</f>
        <v>0</v>
      </c>
      <c r="Z87">
        <f ca="1">SUMIFS(INDEX($B$13:$M$64,MATCH(Z$83,$A$13:$A$64,0),1):INDEX($B$13:$M$64,MATCH(Z$83,$A$13:$A$64,0),12),$B70:$M70,"="&amp;"X",$B$10:$M$10,"="&amp;"N")</f>
        <v>0</v>
      </c>
      <c r="AA87">
        <f ca="1">SUMIFS(INDEX($B$13:$M$64,MATCH(AA$83,$A$13:$A$64,0),1):INDEX($B$13:$M$64,MATCH(AA$83,$A$13:$A$64,0),12),$B70:$M70,"="&amp;"X",$B$10:$M$10,"="&amp;"N")</f>
        <v>0</v>
      </c>
      <c r="AB87">
        <f ca="1">SUMIFS(INDEX($B$13:$M$64,MATCH(AB$83,$A$13:$A$64,0),1):INDEX($B$13:$M$64,MATCH(AB$83,$A$13:$A$64,0),12),$B70:$M70,"="&amp;"X",$B$10:$M$10,"="&amp;"N")</f>
        <v>0</v>
      </c>
      <c r="AC87">
        <f ca="1">SUMIFS(INDEX($B$13:$M$64,MATCH(AC$83,$A$13:$A$64,0),1):INDEX($B$13:$M$64,MATCH(AC$83,$A$13:$A$64,0),12),$B70:$M70,"="&amp;"X",$B$10:$M$10,"="&amp;"N")</f>
        <v>0</v>
      </c>
      <c r="AD87">
        <f ca="1">SUMIFS(INDEX($B$13:$M$64,MATCH(AD$83,$A$13:$A$64,0),1):INDEX($B$13:$M$64,MATCH(AD$83,$A$13:$A$64,0),12),$B70:$M70,"="&amp;"X",$B$10:$M$10,"="&amp;"N")</f>
        <v>0</v>
      </c>
      <c r="AE87">
        <f ca="1">SUMIFS(INDEX($B$13:$M$64,MATCH(AE$83,$A$13:$A$64,0),1):INDEX($B$13:$M$64,MATCH(AE$83,$A$13:$A$64,0),12),$B70:$M70,"="&amp;"X",$B$10:$M$10,"="&amp;"N")</f>
        <v>0</v>
      </c>
      <c r="AF87">
        <f ca="1">SUMIFS(INDEX($B$13:$M$64,MATCH(AF$83,$A$13:$A$64,0),1):INDEX($B$13:$M$64,MATCH(AF$83,$A$13:$A$64,0),12),$B70:$M70,"="&amp;"X",$B$10:$M$10,"="&amp;"N")</f>
        <v>0</v>
      </c>
      <c r="AG87">
        <f ca="1">SUMIFS(INDEX($B$13:$M$64,MATCH(AG$83,$A$13:$A$64,0),1):INDEX($B$13:$M$64,MATCH(AG$83,$A$13:$A$64,0),12),$B70:$M70,"="&amp;"X",$B$10:$M$10,"="&amp;"N")</f>
        <v>0</v>
      </c>
      <c r="AH87">
        <f ca="1">SUMIFS(INDEX($B$13:$M$64,MATCH(AH$83,$A$13:$A$64,0),1):INDEX($B$13:$M$64,MATCH(AH$83,$A$13:$A$64,0),12),$B70:$M70,"="&amp;"X",$B$10:$M$10,"="&amp;"N")</f>
        <v>0</v>
      </c>
      <c r="AI87">
        <f ca="1">SUMIFS(INDEX($B$13:$M$64,MATCH(AI$83,$A$13:$A$64,0),1):INDEX($B$13:$M$64,MATCH(AI$83,$A$13:$A$64,0),12),$B70:$M70,"="&amp;"X",$B$10:$M$10,"="&amp;"N")</f>
        <v>0</v>
      </c>
      <c r="AJ87">
        <f ca="1">SUMIFS(INDEX($B$13:$M$64,MATCH(AJ$83,$A$13:$A$64,0),1):INDEX($B$13:$M$64,MATCH(AJ$83,$A$13:$A$64,0),12),$B70:$M70,"="&amp;"X",$B$10:$M$10,"="&amp;"N")</f>
        <v>0</v>
      </c>
      <c r="AK87">
        <f ca="1">SUMIFS(INDEX($B$13:$M$64,MATCH(AK$83,$A$13:$A$64,0),1):INDEX($B$13:$M$64,MATCH(AK$83,$A$13:$A$64,0),12),$B70:$M70,"="&amp;"X",$B$10:$M$10,"="&amp;"N")</f>
        <v>0</v>
      </c>
      <c r="AL87">
        <f ca="1">SUMIFS(INDEX($B$13:$M$64,MATCH(AL$83,$A$13:$A$64,0),1):INDEX($B$13:$M$64,MATCH(AL$83,$A$13:$A$64,0),12),$B70:$M70,"="&amp;"X",$B$10:$M$10,"="&amp;"N")</f>
        <v>0</v>
      </c>
      <c r="AM87">
        <f ca="1">SUMIFS(INDEX($B$13:$M$64,MATCH(AM$83,$A$13:$A$64,0),1):INDEX($B$13:$M$64,MATCH(AM$83,$A$13:$A$64,0),12),$B70:$M70,"="&amp;"X",$B$10:$M$10,"="&amp;"N")</f>
        <v>0</v>
      </c>
      <c r="AN87">
        <f ca="1">SUMIFS(INDEX($B$13:$M$64,MATCH(AN$83,$A$13:$A$64,0),1):INDEX($B$13:$M$64,MATCH(AN$83,$A$13:$A$64,0),12),$B70:$M70,"="&amp;"X",$B$10:$M$10,"="&amp;"N")</f>
        <v>0</v>
      </c>
      <c r="AO87">
        <f ca="1">SUMIFS(INDEX($B$13:$M$64,MATCH(AO$83,$A$13:$A$64,0),1):INDEX($B$13:$M$64,MATCH(AO$83,$A$13:$A$64,0),12),$B70:$M70,"="&amp;"X",$B$10:$M$10,"="&amp;"N")</f>
        <v>0</v>
      </c>
      <c r="AP87">
        <f ca="1">SUMIFS(INDEX($B$13:$M$64,MATCH(AP$83,$A$13:$A$64,0),1):INDEX($B$13:$M$64,MATCH(AP$83,$A$13:$A$64,0),12),$B70:$M70,"="&amp;"X",$B$10:$M$10,"="&amp;"N")</f>
        <v>0</v>
      </c>
      <c r="AQ87">
        <f ca="1">SUMIFS(INDEX($B$13:$M$64,MATCH(AQ$83,$A$13:$A$64,0),1):INDEX($B$13:$M$64,MATCH(AQ$83,$A$13:$A$64,0),12),$B70:$M70,"="&amp;"X",$B$10:$M$10,"="&amp;"N")</f>
        <v>0</v>
      </c>
      <c r="AR87">
        <f ca="1">SUMIFS(INDEX($B$13:$M$64,MATCH(AR$83,$A$13:$A$64,0),1):INDEX($B$13:$M$64,MATCH(AR$83,$A$13:$A$64,0),12),$B70:$M70,"="&amp;"X",$B$10:$M$10,"="&amp;"N")</f>
        <v>0</v>
      </c>
      <c r="AS87">
        <f ca="1">SUMIFS(INDEX($B$13:$M$64,MATCH(AS$83,$A$13:$A$64,0),1):INDEX($B$13:$M$64,MATCH(AS$83,$A$13:$A$64,0),12),$B70:$M70,"="&amp;"X",$B$10:$M$10,"="&amp;"N")</f>
        <v>0</v>
      </c>
      <c r="AT87">
        <f ca="1">SUMIFS(INDEX($B$13:$M$64,MATCH(AT$83,$A$13:$A$64,0),1):INDEX($B$13:$M$64,MATCH(AT$83,$A$13:$A$64,0),12),$B70:$M70,"="&amp;"X",$B$10:$M$10,"="&amp;"N")</f>
        <v>0</v>
      </c>
      <c r="AU87">
        <f ca="1">SUMIFS(INDEX($B$13:$M$64,MATCH(AU$83,$A$13:$A$64,0),1):INDEX($B$13:$M$64,MATCH(AU$83,$A$13:$A$64,0),12),$B70:$M70,"="&amp;"X",$B$10:$M$10,"="&amp;"N")</f>
        <v>0</v>
      </c>
      <c r="AV87">
        <f ca="1">SUMIFS(INDEX($B$13:$M$64,MATCH(AV$83,$A$13:$A$64,0),1):INDEX($B$13:$M$64,MATCH(AV$83,$A$13:$A$64,0),12),$B70:$M70,"="&amp;"X",$B$10:$M$10,"="&amp;"N")</f>
        <v>0</v>
      </c>
      <c r="AW87">
        <f ca="1">SUMIFS(INDEX($B$13:$M$64,MATCH(AW$83,$A$13:$A$64,0),1):INDEX($B$13:$M$64,MATCH(AW$83,$A$13:$A$64,0),12),$B70:$M70,"="&amp;"X",$B$10:$M$10,"="&amp;"N")</f>
        <v>0</v>
      </c>
      <c r="AX87">
        <f ca="1">SUMIFS(INDEX($B$13:$M$64,MATCH(AX$83,$A$13:$A$64,0),1):INDEX($B$13:$M$64,MATCH(AX$83,$A$13:$A$64,0),12),$B70:$M70,"="&amp;"X",$B$10:$M$10,"="&amp;"N")</f>
        <v>0</v>
      </c>
      <c r="AY87">
        <f ca="1">SUMIFS(INDEX($B$13:$M$64,MATCH(AY$83,$A$13:$A$64,0),1):INDEX($B$13:$M$64,MATCH(AY$83,$A$13:$A$64,0),12),$B70:$M70,"="&amp;"X",$B$10:$M$10,"="&amp;"N")</f>
        <v>0</v>
      </c>
      <c r="AZ87">
        <f ca="1">SUMIFS(INDEX($B$13:$M$64,MATCH(AZ$83,$A$13:$A$64,0),1):INDEX($B$13:$M$64,MATCH(AZ$83,$A$13:$A$64,0),12),$B70:$M70,"="&amp;"X",$B$10:$M$10,"="&amp;"N")</f>
        <v>0</v>
      </c>
      <c r="BA87">
        <f ca="1">SUMIFS(INDEX($B$13:$M$64,MATCH(BA$83,$A$13:$A$64,0),1):INDEX($B$13:$M$64,MATCH(BA$83,$A$13:$A$64,0),12),$B70:$M70,"="&amp;"X",$B$10:$M$10,"="&amp;"N")</f>
        <v>0</v>
      </c>
    </row>
    <row r="88" spans="1:56" x14ac:dyDescent="0.35">
      <c r="A88" s="2" t="str">
        <f>Setup!A24</f>
        <v>Caseload 5</v>
      </c>
      <c r="B88">
        <f ca="1">SUMIFS(INDEX($B$13:$M$64,MATCH(B$83,$A$13:$A$64,0),1):INDEX($B$13:$M$64,MATCH(B$83,$A$13:$A$64,0),12),$B71:$M71,"="&amp;"X",$B$10:$M$10,"="&amp;"N")</f>
        <v>0</v>
      </c>
      <c r="C88">
        <f ca="1">SUMIFS(INDEX($B$13:$M$64,MATCH(C$83,$A$13:$A$64,0),1):INDEX($B$13:$M$64,MATCH(C$83,$A$13:$A$64,0),12),$B71:$M71,"="&amp;"X",$B$10:$M$10,"="&amp;"N")</f>
        <v>0</v>
      </c>
      <c r="D88">
        <f ca="1">SUMIFS(INDEX($B$13:$M$64,MATCH(D$83,$A$13:$A$64,0),1):INDEX($B$13:$M$64,MATCH(D$83,$A$13:$A$64,0),12),$B71:$M71,"="&amp;"X",$B$10:$M$10,"="&amp;"N")</f>
        <v>0</v>
      </c>
      <c r="E88">
        <f ca="1">SUMIFS(INDEX($B$13:$M$64,MATCH(E$83,$A$13:$A$64,0),1):INDEX($B$13:$M$64,MATCH(E$83,$A$13:$A$64,0),12),$B71:$M71,"="&amp;"X",$B$10:$M$10,"="&amp;"N")</f>
        <v>0</v>
      </c>
      <c r="F88">
        <f ca="1">SUMIFS(INDEX($B$13:$M$64,MATCH(F$83,$A$13:$A$64,0),1):INDEX($B$13:$M$64,MATCH(F$83,$A$13:$A$64,0),12),$B71:$M71,"="&amp;"X",$B$10:$M$10,"="&amp;"N")</f>
        <v>0</v>
      </c>
      <c r="G88">
        <f ca="1">SUMIFS(INDEX($B$13:$M$64,MATCH(G$83,$A$13:$A$64,0),1):INDEX($B$13:$M$64,MATCH(G$83,$A$13:$A$64,0),12),$B71:$M71,"="&amp;"X",$B$10:$M$10,"="&amp;"N")</f>
        <v>0</v>
      </c>
      <c r="H88">
        <f ca="1">SUMIFS(INDEX($B$13:$M$64,MATCH(H$83,$A$13:$A$64,0),1):INDEX($B$13:$M$64,MATCH(H$83,$A$13:$A$64,0),12),$B71:$M71,"="&amp;"X",$B$10:$M$10,"="&amp;"N")</f>
        <v>0</v>
      </c>
      <c r="I88">
        <f ca="1">SUMIFS(INDEX($B$13:$M$64,MATCH(I$83,$A$13:$A$64,0),1):INDEX($B$13:$M$64,MATCH(I$83,$A$13:$A$64,0),12),$B71:$M71,"="&amp;"X",$B$10:$M$10,"="&amp;"N")</f>
        <v>0</v>
      </c>
      <c r="J88">
        <f ca="1">SUMIFS(INDEX($B$13:$M$64,MATCH(J$83,$A$13:$A$64,0),1):INDEX($B$13:$M$64,MATCH(J$83,$A$13:$A$64,0),12),$B71:$M71,"="&amp;"X",$B$10:$M$10,"="&amp;"N")</f>
        <v>0</v>
      </c>
      <c r="K88">
        <f ca="1">SUMIFS(INDEX($B$13:$M$64,MATCH(K$83,$A$13:$A$64,0),1):INDEX($B$13:$M$64,MATCH(K$83,$A$13:$A$64,0),12),$B71:$M71,"="&amp;"X",$B$10:$M$10,"="&amp;"N")</f>
        <v>0</v>
      </c>
      <c r="L88">
        <f ca="1">SUMIFS(INDEX($B$13:$M$64,MATCH(L$83,$A$13:$A$64,0),1):INDEX($B$13:$M$64,MATCH(L$83,$A$13:$A$64,0),12),$B71:$M71,"="&amp;"X",$B$10:$M$10,"="&amp;"N")</f>
        <v>0</v>
      </c>
      <c r="M88">
        <f ca="1">SUMIFS(INDEX($B$13:$M$64,MATCH(M$83,$A$13:$A$64,0),1):INDEX($B$13:$M$64,MATCH(M$83,$A$13:$A$64,0),12),$B71:$M71,"="&amp;"X",$B$10:$M$10,"="&amp;"N")</f>
        <v>0</v>
      </c>
      <c r="N88">
        <f ca="1">SUMIFS(INDEX($B$13:$M$64,MATCH(N$83,$A$13:$A$64,0),1):INDEX($B$13:$M$64,MATCH(N$83,$A$13:$A$64,0),12),$B71:$M71,"="&amp;"X",$B$10:$M$10,"="&amp;"N")</f>
        <v>0</v>
      </c>
      <c r="O88">
        <f ca="1">SUMIFS(INDEX($B$13:$M$64,MATCH(O$83,$A$13:$A$64,0),1):INDEX($B$13:$M$64,MATCH(O$83,$A$13:$A$64,0),12),$B71:$M71,"="&amp;"X",$B$10:$M$10,"="&amp;"N")</f>
        <v>0</v>
      </c>
      <c r="P88">
        <f ca="1">SUMIFS(INDEX($B$13:$M$64,MATCH(P$83,$A$13:$A$64,0),1):INDEX($B$13:$M$64,MATCH(P$83,$A$13:$A$64,0),12),$B71:$M71,"="&amp;"X",$B$10:$M$10,"="&amp;"N")</f>
        <v>0</v>
      </c>
      <c r="Q88">
        <f ca="1">SUMIFS(INDEX($B$13:$M$64,MATCH(Q$83,$A$13:$A$64,0),1):INDEX($B$13:$M$64,MATCH(Q$83,$A$13:$A$64,0),12),$B71:$M71,"="&amp;"X",$B$10:$M$10,"="&amp;"N")</f>
        <v>0</v>
      </c>
      <c r="R88">
        <f ca="1">SUMIFS(INDEX($B$13:$M$64,MATCH(R$83,$A$13:$A$64,0),1):INDEX($B$13:$M$64,MATCH(R$83,$A$13:$A$64,0),12),$B71:$M71,"="&amp;"X",$B$10:$M$10,"="&amp;"N")</f>
        <v>0</v>
      </c>
      <c r="S88">
        <f ca="1">SUMIFS(INDEX($B$13:$M$64,MATCH(S$83,$A$13:$A$64,0),1):INDEX($B$13:$M$64,MATCH(S$83,$A$13:$A$64,0),12),$B71:$M71,"="&amp;"X",$B$10:$M$10,"="&amp;"N")</f>
        <v>0</v>
      </c>
      <c r="T88">
        <f ca="1">SUMIFS(INDEX($B$13:$M$64,MATCH(T$83,$A$13:$A$64,0),1):INDEX($B$13:$M$64,MATCH(T$83,$A$13:$A$64,0),12),$B71:$M71,"="&amp;"X",$B$10:$M$10,"="&amp;"N")</f>
        <v>0</v>
      </c>
      <c r="U88">
        <f ca="1">SUMIFS(INDEX($B$13:$M$64,MATCH(U$83,$A$13:$A$64,0),1):INDEX($B$13:$M$64,MATCH(U$83,$A$13:$A$64,0),12),$B71:$M71,"="&amp;"X",$B$10:$M$10,"="&amp;"N")</f>
        <v>0</v>
      </c>
      <c r="V88">
        <f ca="1">SUMIFS(INDEX($B$13:$M$64,MATCH(V$83,$A$13:$A$64,0),1):INDEX($B$13:$M$64,MATCH(V$83,$A$13:$A$64,0),12),$B71:$M71,"="&amp;"X",$B$10:$M$10,"="&amp;"N")</f>
        <v>0</v>
      </c>
      <c r="W88">
        <f ca="1">SUMIFS(INDEX($B$13:$M$64,MATCH(W$83,$A$13:$A$64,0),1):INDEX($B$13:$M$64,MATCH(W$83,$A$13:$A$64,0),12),$B71:$M71,"="&amp;"X",$B$10:$M$10,"="&amp;"N")</f>
        <v>0</v>
      </c>
      <c r="X88">
        <f ca="1">SUMIFS(INDEX($B$13:$M$64,MATCH(X$83,$A$13:$A$64,0),1):INDEX($B$13:$M$64,MATCH(X$83,$A$13:$A$64,0),12),$B71:$M71,"="&amp;"X",$B$10:$M$10,"="&amp;"N")</f>
        <v>0</v>
      </c>
      <c r="Y88">
        <f ca="1">SUMIFS(INDEX($B$13:$M$64,MATCH(Y$83,$A$13:$A$64,0),1):INDEX($B$13:$M$64,MATCH(Y$83,$A$13:$A$64,0),12),$B71:$M71,"="&amp;"X",$B$10:$M$10,"="&amp;"N")</f>
        <v>0</v>
      </c>
      <c r="Z88">
        <f ca="1">SUMIFS(INDEX($B$13:$M$64,MATCH(Z$83,$A$13:$A$64,0),1):INDEX($B$13:$M$64,MATCH(Z$83,$A$13:$A$64,0),12),$B71:$M71,"="&amp;"X",$B$10:$M$10,"="&amp;"N")</f>
        <v>0</v>
      </c>
      <c r="AA88">
        <f ca="1">SUMIFS(INDEX($B$13:$M$64,MATCH(AA$83,$A$13:$A$64,0),1):INDEX($B$13:$M$64,MATCH(AA$83,$A$13:$A$64,0),12),$B71:$M71,"="&amp;"X",$B$10:$M$10,"="&amp;"N")</f>
        <v>0</v>
      </c>
      <c r="AB88">
        <f ca="1">SUMIFS(INDEX($B$13:$M$64,MATCH(AB$83,$A$13:$A$64,0),1):INDEX($B$13:$M$64,MATCH(AB$83,$A$13:$A$64,0),12),$B71:$M71,"="&amp;"X",$B$10:$M$10,"="&amp;"N")</f>
        <v>0</v>
      </c>
      <c r="AC88">
        <f ca="1">SUMIFS(INDEX($B$13:$M$64,MATCH(AC$83,$A$13:$A$64,0),1):INDEX($B$13:$M$64,MATCH(AC$83,$A$13:$A$64,0),12),$B71:$M71,"="&amp;"X",$B$10:$M$10,"="&amp;"N")</f>
        <v>0</v>
      </c>
      <c r="AD88">
        <f ca="1">SUMIFS(INDEX($B$13:$M$64,MATCH(AD$83,$A$13:$A$64,0),1):INDEX($B$13:$M$64,MATCH(AD$83,$A$13:$A$64,0),12),$B71:$M71,"="&amp;"X",$B$10:$M$10,"="&amp;"N")</f>
        <v>0</v>
      </c>
      <c r="AE88">
        <f ca="1">SUMIFS(INDEX($B$13:$M$64,MATCH(AE$83,$A$13:$A$64,0),1):INDEX($B$13:$M$64,MATCH(AE$83,$A$13:$A$64,0),12),$B71:$M71,"="&amp;"X",$B$10:$M$10,"="&amp;"N")</f>
        <v>0</v>
      </c>
      <c r="AF88">
        <f ca="1">SUMIFS(INDEX($B$13:$M$64,MATCH(AF$83,$A$13:$A$64,0),1):INDEX($B$13:$M$64,MATCH(AF$83,$A$13:$A$64,0),12),$B71:$M71,"="&amp;"X",$B$10:$M$10,"="&amp;"N")</f>
        <v>0</v>
      </c>
      <c r="AG88">
        <f ca="1">SUMIFS(INDEX($B$13:$M$64,MATCH(AG$83,$A$13:$A$64,0),1):INDEX($B$13:$M$64,MATCH(AG$83,$A$13:$A$64,0),12),$B71:$M71,"="&amp;"X",$B$10:$M$10,"="&amp;"N")</f>
        <v>0</v>
      </c>
      <c r="AH88">
        <f ca="1">SUMIFS(INDEX($B$13:$M$64,MATCH(AH$83,$A$13:$A$64,0),1):INDEX($B$13:$M$64,MATCH(AH$83,$A$13:$A$64,0),12),$B71:$M71,"="&amp;"X",$B$10:$M$10,"="&amp;"N")</f>
        <v>0</v>
      </c>
      <c r="AI88">
        <f ca="1">SUMIFS(INDEX($B$13:$M$64,MATCH(AI$83,$A$13:$A$64,0),1):INDEX($B$13:$M$64,MATCH(AI$83,$A$13:$A$64,0),12),$B71:$M71,"="&amp;"X",$B$10:$M$10,"="&amp;"N")</f>
        <v>0</v>
      </c>
      <c r="AJ88">
        <f ca="1">SUMIFS(INDEX($B$13:$M$64,MATCH(AJ$83,$A$13:$A$64,0),1):INDEX($B$13:$M$64,MATCH(AJ$83,$A$13:$A$64,0),12),$B71:$M71,"="&amp;"X",$B$10:$M$10,"="&amp;"N")</f>
        <v>0</v>
      </c>
      <c r="AK88">
        <f ca="1">SUMIFS(INDEX($B$13:$M$64,MATCH(AK$83,$A$13:$A$64,0),1):INDEX($B$13:$M$64,MATCH(AK$83,$A$13:$A$64,0),12),$B71:$M71,"="&amp;"X",$B$10:$M$10,"="&amp;"N")</f>
        <v>0</v>
      </c>
      <c r="AL88">
        <f ca="1">SUMIFS(INDEX($B$13:$M$64,MATCH(AL$83,$A$13:$A$64,0),1):INDEX($B$13:$M$64,MATCH(AL$83,$A$13:$A$64,0),12),$B71:$M71,"="&amp;"X",$B$10:$M$10,"="&amp;"N")</f>
        <v>0</v>
      </c>
      <c r="AM88">
        <f ca="1">SUMIFS(INDEX($B$13:$M$64,MATCH(AM$83,$A$13:$A$64,0),1):INDEX($B$13:$M$64,MATCH(AM$83,$A$13:$A$64,0),12),$B71:$M71,"="&amp;"X",$B$10:$M$10,"="&amp;"N")</f>
        <v>0</v>
      </c>
      <c r="AN88">
        <f ca="1">SUMIFS(INDEX($B$13:$M$64,MATCH(AN$83,$A$13:$A$64,0),1):INDEX($B$13:$M$64,MATCH(AN$83,$A$13:$A$64,0),12),$B71:$M71,"="&amp;"X",$B$10:$M$10,"="&amp;"N")</f>
        <v>0</v>
      </c>
      <c r="AO88">
        <f ca="1">SUMIFS(INDEX($B$13:$M$64,MATCH(AO$83,$A$13:$A$64,0),1):INDEX($B$13:$M$64,MATCH(AO$83,$A$13:$A$64,0),12),$B71:$M71,"="&amp;"X",$B$10:$M$10,"="&amp;"N")</f>
        <v>0</v>
      </c>
      <c r="AP88">
        <f ca="1">SUMIFS(INDEX($B$13:$M$64,MATCH(AP$83,$A$13:$A$64,0),1):INDEX($B$13:$M$64,MATCH(AP$83,$A$13:$A$64,0),12),$B71:$M71,"="&amp;"X",$B$10:$M$10,"="&amp;"N")</f>
        <v>0</v>
      </c>
      <c r="AQ88">
        <f ca="1">SUMIFS(INDEX($B$13:$M$64,MATCH(AQ$83,$A$13:$A$64,0),1):INDEX($B$13:$M$64,MATCH(AQ$83,$A$13:$A$64,0),12),$B71:$M71,"="&amp;"X",$B$10:$M$10,"="&amp;"N")</f>
        <v>0</v>
      </c>
      <c r="AR88">
        <f ca="1">SUMIFS(INDEX($B$13:$M$64,MATCH(AR$83,$A$13:$A$64,0),1):INDEX($B$13:$M$64,MATCH(AR$83,$A$13:$A$64,0),12),$B71:$M71,"="&amp;"X",$B$10:$M$10,"="&amp;"N")</f>
        <v>0</v>
      </c>
      <c r="AS88">
        <f ca="1">SUMIFS(INDEX($B$13:$M$64,MATCH(AS$83,$A$13:$A$64,0),1):INDEX($B$13:$M$64,MATCH(AS$83,$A$13:$A$64,0),12),$B71:$M71,"="&amp;"X",$B$10:$M$10,"="&amp;"N")</f>
        <v>0</v>
      </c>
      <c r="AT88">
        <f ca="1">SUMIFS(INDEX($B$13:$M$64,MATCH(AT$83,$A$13:$A$64,0),1):INDEX($B$13:$M$64,MATCH(AT$83,$A$13:$A$64,0),12),$B71:$M71,"="&amp;"X",$B$10:$M$10,"="&amp;"N")</f>
        <v>0</v>
      </c>
      <c r="AU88">
        <f ca="1">SUMIFS(INDEX($B$13:$M$64,MATCH(AU$83,$A$13:$A$64,0),1):INDEX($B$13:$M$64,MATCH(AU$83,$A$13:$A$64,0),12),$B71:$M71,"="&amp;"X",$B$10:$M$10,"="&amp;"N")</f>
        <v>0</v>
      </c>
      <c r="AV88">
        <f ca="1">SUMIFS(INDEX($B$13:$M$64,MATCH(AV$83,$A$13:$A$64,0),1):INDEX($B$13:$M$64,MATCH(AV$83,$A$13:$A$64,0),12),$B71:$M71,"="&amp;"X",$B$10:$M$10,"="&amp;"N")</f>
        <v>0</v>
      </c>
      <c r="AW88">
        <f ca="1">SUMIFS(INDEX($B$13:$M$64,MATCH(AW$83,$A$13:$A$64,0),1):INDEX($B$13:$M$64,MATCH(AW$83,$A$13:$A$64,0),12),$B71:$M71,"="&amp;"X",$B$10:$M$10,"="&amp;"N")</f>
        <v>0</v>
      </c>
      <c r="AX88">
        <f ca="1">SUMIFS(INDEX($B$13:$M$64,MATCH(AX$83,$A$13:$A$64,0),1):INDEX($B$13:$M$64,MATCH(AX$83,$A$13:$A$64,0),12),$B71:$M71,"="&amp;"X",$B$10:$M$10,"="&amp;"N")</f>
        <v>0</v>
      </c>
      <c r="AY88">
        <f ca="1">SUMIFS(INDEX($B$13:$M$64,MATCH(AY$83,$A$13:$A$64,0),1):INDEX($B$13:$M$64,MATCH(AY$83,$A$13:$A$64,0),12),$B71:$M71,"="&amp;"X",$B$10:$M$10,"="&amp;"N")</f>
        <v>0</v>
      </c>
      <c r="AZ88">
        <f ca="1">SUMIFS(INDEX($B$13:$M$64,MATCH(AZ$83,$A$13:$A$64,0),1):INDEX($B$13:$M$64,MATCH(AZ$83,$A$13:$A$64,0),12),$B71:$M71,"="&amp;"X",$B$10:$M$10,"="&amp;"N")</f>
        <v>0</v>
      </c>
      <c r="BA88">
        <f ca="1">SUMIFS(INDEX($B$13:$M$64,MATCH(BA$83,$A$13:$A$64,0),1):INDEX($B$13:$M$64,MATCH(BA$83,$A$13:$A$64,0),12),$B71:$M71,"="&amp;"X",$B$10:$M$10,"="&amp;"N")</f>
        <v>0</v>
      </c>
    </row>
    <row r="89" spans="1:56" x14ac:dyDescent="0.35">
      <c r="A89" s="2" t="str">
        <f>Setup!A25</f>
        <v>Caseload 6</v>
      </c>
      <c r="B89">
        <f ca="1">SUMIFS(INDEX($B$13:$M$64,MATCH(B$83,$A$13:$A$64,0),1):INDEX($B$13:$M$64,MATCH(B$83,$A$13:$A$64,0),12),$B72:$M72,"="&amp;"X",$B$10:$M$10,"="&amp;"N")</f>
        <v>0</v>
      </c>
      <c r="C89">
        <f ca="1">SUMIFS(INDEX($B$13:$M$64,MATCH(C$83,$A$13:$A$64,0),1):INDEX($B$13:$M$64,MATCH(C$83,$A$13:$A$64,0),12),$B72:$M72,"="&amp;"X",$B$10:$M$10,"="&amp;"N")</f>
        <v>0</v>
      </c>
      <c r="D89">
        <f ca="1">SUMIFS(INDEX($B$13:$M$64,MATCH(D$83,$A$13:$A$64,0),1):INDEX($B$13:$M$64,MATCH(D$83,$A$13:$A$64,0),12),$B72:$M72,"="&amp;"X",$B$10:$M$10,"="&amp;"N")</f>
        <v>0</v>
      </c>
      <c r="E89">
        <f ca="1">SUMIFS(INDEX($B$13:$M$64,MATCH(E$83,$A$13:$A$64,0),1):INDEX($B$13:$M$64,MATCH(E$83,$A$13:$A$64,0),12),$B72:$M72,"="&amp;"X",$B$10:$M$10,"="&amp;"N")</f>
        <v>0</v>
      </c>
      <c r="F89">
        <f ca="1">SUMIFS(INDEX($B$13:$M$64,MATCH(F$83,$A$13:$A$64,0),1):INDEX($B$13:$M$64,MATCH(F$83,$A$13:$A$64,0),12),$B72:$M72,"="&amp;"X",$B$10:$M$10,"="&amp;"N")</f>
        <v>0</v>
      </c>
      <c r="G89">
        <f ca="1">SUMIFS(INDEX($B$13:$M$64,MATCH(G$83,$A$13:$A$64,0),1):INDEX($B$13:$M$64,MATCH(G$83,$A$13:$A$64,0),12),$B72:$M72,"="&amp;"X",$B$10:$M$10,"="&amp;"N")</f>
        <v>0</v>
      </c>
      <c r="H89">
        <f ca="1">SUMIFS(INDEX($B$13:$M$64,MATCH(H$83,$A$13:$A$64,0),1):INDEX($B$13:$M$64,MATCH(H$83,$A$13:$A$64,0),12),$B72:$M72,"="&amp;"X",$B$10:$M$10,"="&amp;"N")</f>
        <v>0</v>
      </c>
      <c r="I89">
        <f ca="1">SUMIFS(INDEX($B$13:$M$64,MATCH(I$83,$A$13:$A$64,0),1):INDEX($B$13:$M$64,MATCH(I$83,$A$13:$A$64,0),12),$B72:$M72,"="&amp;"X",$B$10:$M$10,"="&amp;"N")</f>
        <v>0</v>
      </c>
      <c r="J89">
        <f ca="1">SUMIFS(INDEX($B$13:$M$64,MATCH(J$83,$A$13:$A$64,0),1):INDEX($B$13:$M$64,MATCH(J$83,$A$13:$A$64,0),12),$B72:$M72,"="&amp;"X",$B$10:$M$10,"="&amp;"N")</f>
        <v>0</v>
      </c>
      <c r="K89">
        <f ca="1">SUMIFS(INDEX($B$13:$M$64,MATCH(K$83,$A$13:$A$64,0),1):INDEX($B$13:$M$64,MATCH(K$83,$A$13:$A$64,0),12),$B72:$M72,"="&amp;"X",$B$10:$M$10,"="&amp;"N")</f>
        <v>0</v>
      </c>
      <c r="L89">
        <f ca="1">SUMIFS(INDEX($B$13:$M$64,MATCH(L$83,$A$13:$A$64,0),1):INDEX($B$13:$M$64,MATCH(L$83,$A$13:$A$64,0),12),$B72:$M72,"="&amp;"X",$B$10:$M$10,"="&amp;"N")</f>
        <v>0</v>
      </c>
      <c r="M89">
        <f ca="1">SUMIFS(INDEX($B$13:$M$64,MATCH(M$83,$A$13:$A$64,0),1):INDEX($B$13:$M$64,MATCH(M$83,$A$13:$A$64,0),12),$B72:$M72,"="&amp;"X",$B$10:$M$10,"="&amp;"N")</f>
        <v>0</v>
      </c>
      <c r="N89">
        <f ca="1">SUMIFS(INDEX($B$13:$M$64,MATCH(N$83,$A$13:$A$64,0),1):INDEX($B$13:$M$64,MATCH(N$83,$A$13:$A$64,0),12),$B72:$M72,"="&amp;"X",$B$10:$M$10,"="&amp;"N")</f>
        <v>0</v>
      </c>
      <c r="O89">
        <f ca="1">SUMIFS(INDEX($B$13:$M$64,MATCH(O$83,$A$13:$A$64,0),1):INDEX($B$13:$M$64,MATCH(O$83,$A$13:$A$64,0),12),$B72:$M72,"="&amp;"X",$B$10:$M$10,"="&amp;"N")</f>
        <v>0</v>
      </c>
      <c r="P89">
        <f ca="1">SUMIFS(INDEX($B$13:$M$64,MATCH(P$83,$A$13:$A$64,0),1):INDEX($B$13:$M$64,MATCH(P$83,$A$13:$A$64,0),12),$B72:$M72,"="&amp;"X",$B$10:$M$10,"="&amp;"N")</f>
        <v>0</v>
      </c>
      <c r="Q89">
        <f ca="1">SUMIFS(INDEX($B$13:$M$64,MATCH(Q$83,$A$13:$A$64,0),1):INDEX($B$13:$M$64,MATCH(Q$83,$A$13:$A$64,0),12),$B72:$M72,"="&amp;"X",$B$10:$M$10,"="&amp;"N")</f>
        <v>0</v>
      </c>
      <c r="R89">
        <f ca="1">SUMIFS(INDEX($B$13:$M$64,MATCH(R$83,$A$13:$A$64,0),1):INDEX($B$13:$M$64,MATCH(R$83,$A$13:$A$64,0),12),$B72:$M72,"="&amp;"X",$B$10:$M$10,"="&amp;"N")</f>
        <v>0</v>
      </c>
      <c r="S89">
        <f ca="1">SUMIFS(INDEX($B$13:$M$64,MATCH(S$83,$A$13:$A$64,0),1):INDEX($B$13:$M$64,MATCH(S$83,$A$13:$A$64,0),12),$B72:$M72,"="&amp;"X",$B$10:$M$10,"="&amp;"N")</f>
        <v>0</v>
      </c>
      <c r="T89">
        <f ca="1">SUMIFS(INDEX($B$13:$M$64,MATCH(T$83,$A$13:$A$64,0),1):INDEX($B$13:$M$64,MATCH(T$83,$A$13:$A$64,0),12),$B72:$M72,"="&amp;"X",$B$10:$M$10,"="&amp;"N")</f>
        <v>0</v>
      </c>
      <c r="U89">
        <f ca="1">SUMIFS(INDEX($B$13:$M$64,MATCH(U$83,$A$13:$A$64,0),1):INDEX($B$13:$M$64,MATCH(U$83,$A$13:$A$64,0),12),$B72:$M72,"="&amp;"X",$B$10:$M$10,"="&amp;"N")</f>
        <v>0</v>
      </c>
      <c r="V89">
        <f ca="1">SUMIFS(INDEX($B$13:$M$64,MATCH(V$83,$A$13:$A$64,0),1):INDEX($B$13:$M$64,MATCH(V$83,$A$13:$A$64,0),12),$B72:$M72,"="&amp;"X",$B$10:$M$10,"="&amp;"N")</f>
        <v>0</v>
      </c>
      <c r="W89">
        <f ca="1">SUMIFS(INDEX($B$13:$M$64,MATCH(W$83,$A$13:$A$64,0),1):INDEX($B$13:$M$64,MATCH(W$83,$A$13:$A$64,0),12),$B72:$M72,"="&amp;"X",$B$10:$M$10,"="&amp;"N")</f>
        <v>0</v>
      </c>
      <c r="X89">
        <f ca="1">SUMIFS(INDEX($B$13:$M$64,MATCH(X$83,$A$13:$A$64,0),1):INDEX($B$13:$M$64,MATCH(X$83,$A$13:$A$64,0),12),$B72:$M72,"="&amp;"X",$B$10:$M$10,"="&amp;"N")</f>
        <v>0</v>
      </c>
      <c r="Y89">
        <f ca="1">SUMIFS(INDEX($B$13:$M$64,MATCH(Y$83,$A$13:$A$64,0),1):INDEX($B$13:$M$64,MATCH(Y$83,$A$13:$A$64,0),12),$B72:$M72,"="&amp;"X",$B$10:$M$10,"="&amp;"N")</f>
        <v>0</v>
      </c>
      <c r="Z89">
        <f ca="1">SUMIFS(INDEX($B$13:$M$64,MATCH(Z$83,$A$13:$A$64,0),1):INDEX($B$13:$M$64,MATCH(Z$83,$A$13:$A$64,0),12),$B72:$M72,"="&amp;"X",$B$10:$M$10,"="&amp;"N")</f>
        <v>0</v>
      </c>
      <c r="AA89">
        <f ca="1">SUMIFS(INDEX($B$13:$M$64,MATCH(AA$83,$A$13:$A$64,0),1):INDEX($B$13:$M$64,MATCH(AA$83,$A$13:$A$64,0),12),$B72:$M72,"="&amp;"X",$B$10:$M$10,"="&amp;"N")</f>
        <v>0</v>
      </c>
      <c r="AB89">
        <f ca="1">SUMIFS(INDEX($B$13:$M$64,MATCH(AB$83,$A$13:$A$64,0),1):INDEX($B$13:$M$64,MATCH(AB$83,$A$13:$A$64,0),12),$B72:$M72,"="&amp;"X",$B$10:$M$10,"="&amp;"N")</f>
        <v>0</v>
      </c>
      <c r="AC89">
        <f ca="1">SUMIFS(INDEX($B$13:$M$64,MATCH(AC$83,$A$13:$A$64,0),1):INDEX($B$13:$M$64,MATCH(AC$83,$A$13:$A$64,0),12),$B72:$M72,"="&amp;"X",$B$10:$M$10,"="&amp;"N")</f>
        <v>0</v>
      </c>
      <c r="AD89">
        <f ca="1">SUMIFS(INDEX($B$13:$M$64,MATCH(AD$83,$A$13:$A$64,0),1):INDEX($B$13:$M$64,MATCH(AD$83,$A$13:$A$64,0),12),$B72:$M72,"="&amp;"X",$B$10:$M$10,"="&amp;"N")</f>
        <v>0</v>
      </c>
      <c r="AE89">
        <f ca="1">SUMIFS(INDEX($B$13:$M$64,MATCH(AE$83,$A$13:$A$64,0),1):INDEX($B$13:$M$64,MATCH(AE$83,$A$13:$A$64,0),12),$B72:$M72,"="&amp;"X",$B$10:$M$10,"="&amp;"N")</f>
        <v>0</v>
      </c>
      <c r="AF89">
        <f ca="1">SUMIFS(INDEX($B$13:$M$64,MATCH(AF$83,$A$13:$A$64,0),1):INDEX($B$13:$M$64,MATCH(AF$83,$A$13:$A$64,0),12),$B72:$M72,"="&amp;"X",$B$10:$M$10,"="&amp;"N")</f>
        <v>0</v>
      </c>
      <c r="AG89">
        <f ca="1">SUMIFS(INDEX($B$13:$M$64,MATCH(AG$83,$A$13:$A$64,0),1):INDEX($B$13:$M$64,MATCH(AG$83,$A$13:$A$64,0),12),$B72:$M72,"="&amp;"X",$B$10:$M$10,"="&amp;"N")</f>
        <v>0</v>
      </c>
      <c r="AH89">
        <f ca="1">SUMIFS(INDEX($B$13:$M$64,MATCH(AH$83,$A$13:$A$64,0),1):INDEX($B$13:$M$64,MATCH(AH$83,$A$13:$A$64,0),12),$B72:$M72,"="&amp;"X",$B$10:$M$10,"="&amp;"N")</f>
        <v>0</v>
      </c>
      <c r="AI89">
        <f ca="1">SUMIFS(INDEX($B$13:$M$64,MATCH(AI$83,$A$13:$A$64,0),1):INDEX($B$13:$M$64,MATCH(AI$83,$A$13:$A$64,0),12),$B72:$M72,"="&amp;"X",$B$10:$M$10,"="&amp;"N")</f>
        <v>0</v>
      </c>
      <c r="AJ89">
        <f ca="1">SUMIFS(INDEX($B$13:$M$64,MATCH(AJ$83,$A$13:$A$64,0),1):INDEX($B$13:$M$64,MATCH(AJ$83,$A$13:$A$64,0),12),$B72:$M72,"="&amp;"X",$B$10:$M$10,"="&amp;"N")</f>
        <v>0</v>
      </c>
      <c r="AK89">
        <f ca="1">SUMIFS(INDEX($B$13:$M$64,MATCH(AK$83,$A$13:$A$64,0),1):INDEX($B$13:$M$64,MATCH(AK$83,$A$13:$A$64,0),12),$B72:$M72,"="&amp;"X",$B$10:$M$10,"="&amp;"N")</f>
        <v>0</v>
      </c>
      <c r="AL89">
        <f ca="1">SUMIFS(INDEX($B$13:$M$64,MATCH(AL$83,$A$13:$A$64,0),1):INDEX($B$13:$M$64,MATCH(AL$83,$A$13:$A$64,0),12),$B72:$M72,"="&amp;"X",$B$10:$M$10,"="&amp;"N")</f>
        <v>0</v>
      </c>
      <c r="AM89">
        <f ca="1">SUMIFS(INDEX($B$13:$M$64,MATCH(AM$83,$A$13:$A$64,0),1):INDEX($B$13:$M$64,MATCH(AM$83,$A$13:$A$64,0),12),$B72:$M72,"="&amp;"X",$B$10:$M$10,"="&amp;"N")</f>
        <v>0</v>
      </c>
      <c r="AN89">
        <f ca="1">SUMIFS(INDEX($B$13:$M$64,MATCH(AN$83,$A$13:$A$64,0),1):INDEX($B$13:$M$64,MATCH(AN$83,$A$13:$A$64,0),12),$B72:$M72,"="&amp;"X",$B$10:$M$10,"="&amp;"N")</f>
        <v>0</v>
      </c>
      <c r="AO89">
        <f ca="1">SUMIFS(INDEX($B$13:$M$64,MATCH(AO$83,$A$13:$A$64,0),1):INDEX($B$13:$M$64,MATCH(AO$83,$A$13:$A$64,0),12),$B72:$M72,"="&amp;"X",$B$10:$M$10,"="&amp;"N")</f>
        <v>0</v>
      </c>
      <c r="AP89">
        <f ca="1">SUMIFS(INDEX($B$13:$M$64,MATCH(AP$83,$A$13:$A$64,0),1):INDEX($B$13:$M$64,MATCH(AP$83,$A$13:$A$64,0),12),$B72:$M72,"="&amp;"X",$B$10:$M$10,"="&amp;"N")</f>
        <v>0</v>
      </c>
      <c r="AQ89">
        <f ca="1">SUMIFS(INDEX($B$13:$M$64,MATCH(AQ$83,$A$13:$A$64,0),1):INDEX($B$13:$M$64,MATCH(AQ$83,$A$13:$A$64,0),12),$B72:$M72,"="&amp;"X",$B$10:$M$10,"="&amp;"N")</f>
        <v>0</v>
      </c>
      <c r="AR89">
        <f ca="1">SUMIFS(INDEX($B$13:$M$64,MATCH(AR$83,$A$13:$A$64,0),1):INDEX($B$13:$M$64,MATCH(AR$83,$A$13:$A$64,0),12),$B72:$M72,"="&amp;"X",$B$10:$M$10,"="&amp;"N")</f>
        <v>0</v>
      </c>
      <c r="AS89">
        <f ca="1">SUMIFS(INDEX($B$13:$M$64,MATCH(AS$83,$A$13:$A$64,0),1):INDEX($B$13:$M$64,MATCH(AS$83,$A$13:$A$64,0),12),$B72:$M72,"="&amp;"X",$B$10:$M$10,"="&amp;"N")</f>
        <v>0</v>
      </c>
      <c r="AT89">
        <f ca="1">SUMIFS(INDEX($B$13:$M$64,MATCH(AT$83,$A$13:$A$64,0),1):INDEX($B$13:$M$64,MATCH(AT$83,$A$13:$A$64,0),12),$B72:$M72,"="&amp;"X",$B$10:$M$10,"="&amp;"N")</f>
        <v>0</v>
      </c>
      <c r="AU89">
        <f ca="1">SUMIFS(INDEX($B$13:$M$64,MATCH(AU$83,$A$13:$A$64,0),1):INDEX($B$13:$M$64,MATCH(AU$83,$A$13:$A$64,0),12),$B72:$M72,"="&amp;"X",$B$10:$M$10,"="&amp;"N")</f>
        <v>0</v>
      </c>
      <c r="AV89">
        <f ca="1">SUMIFS(INDEX($B$13:$M$64,MATCH(AV$83,$A$13:$A$64,0),1):INDEX($B$13:$M$64,MATCH(AV$83,$A$13:$A$64,0),12),$B72:$M72,"="&amp;"X",$B$10:$M$10,"="&amp;"N")</f>
        <v>0</v>
      </c>
      <c r="AW89">
        <f ca="1">SUMIFS(INDEX($B$13:$M$64,MATCH(AW$83,$A$13:$A$64,0),1):INDEX($B$13:$M$64,MATCH(AW$83,$A$13:$A$64,0),12),$B72:$M72,"="&amp;"X",$B$10:$M$10,"="&amp;"N")</f>
        <v>0</v>
      </c>
      <c r="AX89">
        <f ca="1">SUMIFS(INDEX($B$13:$M$64,MATCH(AX$83,$A$13:$A$64,0),1):INDEX($B$13:$M$64,MATCH(AX$83,$A$13:$A$64,0),12),$B72:$M72,"="&amp;"X",$B$10:$M$10,"="&amp;"N")</f>
        <v>0</v>
      </c>
      <c r="AY89">
        <f ca="1">SUMIFS(INDEX($B$13:$M$64,MATCH(AY$83,$A$13:$A$64,0),1):INDEX($B$13:$M$64,MATCH(AY$83,$A$13:$A$64,0),12),$B72:$M72,"="&amp;"X",$B$10:$M$10,"="&amp;"N")</f>
        <v>0</v>
      </c>
      <c r="AZ89">
        <f ca="1">SUMIFS(INDEX($B$13:$M$64,MATCH(AZ$83,$A$13:$A$64,0),1):INDEX($B$13:$M$64,MATCH(AZ$83,$A$13:$A$64,0),12),$B72:$M72,"="&amp;"X",$B$10:$M$10,"="&amp;"N")</f>
        <v>0</v>
      </c>
      <c r="BA89">
        <f ca="1">SUMIFS(INDEX($B$13:$M$64,MATCH(BA$83,$A$13:$A$64,0),1):INDEX($B$13:$M$64,MATCH(BA$83,$A$13:$A$64,0),12),$B72:$M72,"="&amp;"X",$B$10:$M$10,"="&amp;"N")</f>
        <v>0</v>
      </c>
    </row>
    <row r="90" spans="1:56" x14ac:dyDescent="0.35">
      <c r="A90" s="2" t="str">
        <f>Setup!A26</f>
        <v>Caseload 7</v>
      </c>
      <c r="B90">
        <f ca="1">SUMIFS(INDEX($B$13:$M$64,MATCH(B$83,$A$13:$A$64,0),1):INDEX($B$13:$M$64,MATCH(B$83,$A$13:$A$64,0),12),$B73:$M73,"="&amp;"X",$B$10:$M$10,"="&amp;"N")</f>
        <v>0</v>
      </c>
      <c r="C90">
        <f ca="1">SUMIFS(INDEX($B$13:$M$64,MATCH(C$83,$A$13:$A$64,0),1):INDEX($B$13:$M$64,MATCH(C$83,$A$13:$A$64,0),12),$B73:$M73,"="&amp;"X",$B$10:$M$10,"="&amp;"N")</f>
        <v>0</v>
      </c>
      <c r="D90">
        <f ca="1">SUMIFS(INDEX($B$13:$M$64,MATCH(D$83,$A$13:$A$64,0),1):INDEX($B$13:$M$64,MATCH(D$83,$A$13:$A$64,0),12),$B73:$M73,"="&amp;"X",$B$10:$M$10,"="&amp;"N")</f>
        <v>0</v>
      </c>
      <c r="E90">
        <f ca="1">SUMIFS(INDEX($B$13:$M$64,MATCH(E$83,$A$13:$A$64,0),1):INDEX($B$13:$M$64,MATCH(E$83,$A$13:$A$64,0),12),$B73:$M73,"="&amp;"X",$B$10:$M$10,"="&amp;"N")</f>
        <v>0</v>
      </c>
      <c r="F90">
        <f ca="1">SUMIFS(INDEX($B$13:$M$64,MATCH(F$83,$A$13:$A$64,0),1):INDEX($B$13:$M$64,MATCH(F$83,$A$13:$A$64,0),12),$B73:$M73,"="&amp;"X",$B$10:$M$10,"="&amp;"N")</f>
        <v>0</v>
      </c>
      <c r="G90">
        <f ca="1">SUMIFS(INDEX($B$13:$M$64,MATCH(G$83,$A$13:$A$64,0),1):INDEX($B$13:$M$64,MATCH(G$83,$A$13:$A$64,0),12),$B73:$M73,"="&amp;"X",$B$10:$M$10,"="&amp;"N")</f>
        <v>0</v>
      </c>
      <c r="H90">
        <f ca="1">SUMIFS(INDEX($B$13:$M$64,MATCH(H$83,$A$13:$A$64,0),1):INDEX($B$13:$M$64,MATCH(H$83,$A$13:$A$64,0),12),$B73:$M73,"="&amp;"X",$B$10:$M$10,"="&amp;"N")</f>
        <v>0</v>
      </c>
      <c r="I90">
        <f ca="1">SUMIFS(INDEX($B$13:$M$64,MATCH(I$83,$A$13:$A$64,0),1):INDEX($B$13:$M$64,MATCH(I$83,$A$13:$A$64,0),12),$B73:$M73,"="&amp;"X",$B$10:$M$10,"="&amp;"N")</f>
        <v>0</v>
      </c>
      <c r="J90">
        <f ca="1">SUMIFS(INDEX($B$13:$M$64,MATCH(J$83,$A$13:$A$64,0),1):INDEX($B$13:$M$64,MATCH(J$83,$A$13:$A$64,0),12),$B73:$M73,"="&amp;"X",$B$10:$M$10,"="&amp;"N")</f>
        <v>0</v>
      </c>
      <c r="K90">
        <f ca="1">SUMIFS(INDEX($B$13:$M$64,MATCH(K$83,$A$13:$A$64,0),1):INDEX($B$13:$M$64,MATCH(K$83,$A$13:$A$64,0),12),$B73:$M73,"="&amp;"X",$B$10:$M$10,"="&amp;"N")</f>
        <v>0</v>
      </c>
      <c r="L90">
        <f ca="1">SUMIFS(INDEX($B$13:$M$64,MATCH(L$83,$A$13:$A$64,0),1):INDEX($B$13:$M$64,MATCH(L$83,$A$13:$A$64,0),12),$B73:$M73,"="&amp;"X",$B$10:$M$10,"="&amp;"N")</f>
        <v>0</v>
      </c>
      <c r="M90">
        <f ca="1">SUMIFS(INDEX($B$13:$M$64,MATCH(M$83,$A$13:$A$64,0),1):INDEX($B$13:$M$64,MATCH(M$83,$A$13:$A$64,0),12),$B73:$M73,"="&amp;"X",$B$10:$M$10,"="&amp;"N")</f>
        <v>0</v>
      </c>
      <c r="N90">
        <f ca="1">SUMIFS(INDEX($B$13:$M$64,MATCH(N$83,$A$13:$A$64,0),1):INDEX($B$13:$M$64,MATCH(N$83,$A$13:$A$64,0),12),$B73:$M73,"="&amp;"X",$B$10:$M$10,"="&amp;"N")</f>
        <v>0</v>
      </c>
      <c r="O90">
        <f ca="1">SUMIFS(INDEX($B$13:$M$64,MATCH(O$83,$A$13:$A$64,0),1):INDEX($B$13:$M$64,MATCH(O$83,$A$13:$A$64,0),12),$B73:$M73,"="&amp;"X",$B$10:$M$10,"="&amp;"N")</f>
        <v>0</v>
      </c>
      <c r="P90">
        <f ca="1">SUMIFS(INDEX($B$13:$M$64,MATCH(P$83,$A$13:$A$64,0),1):INDEX($B$13:$M$64,MATCH(P$83,$A$13:$A$64,0),12),$B73:$M73,"="&amp;"X",$B$10:$M$10,"="&amp;"N")</f>
        <v>0</v>
      </c>
      <c r="Q90">
        <f ca="1">SUMIFS(INDEX($B$13:$M$64,MATCH(Q$83,$A$13:$A$64,0),1):INDEX($B$13:$M$64,MATCH(Q$83,$A$13:$A$64,0),12),$B73:$M73,"="&amp;"X",$B$10:$M$10,"="&amp;"N")</f>
        <v>0</v>
      </c>
      <c r="R90">
        <f ca="1">SUMIFS(INDEX($B$13:$M$64,MATCH(R$83,$A$13:$A$64,0),1):INDEX($B$13:$M$64,MATCH(R$83,$A$13:$A$64,0),12),$B73:$M73,"="&amp;"X",$B$10:$M$10,"="&amp;"N")</f>
        <v>0</v>
      </c>
      <c r="S90">
        <f ca="1">SUMIFS(INDEX($B$13:$M$64,MATCH(S$83,$A$13:$A$64,0),1):INDEX($B$13:$M$64,MATCH(S$83,$A$13:$A$64,0),12),$B73:$M73,"="&amp;"X",$B$10:$M$10,"="&amp;"N")</f>
        <v>0</v>
      </c>
      <c r="T90">
        <f ca="1">SUMIFS(INDEX($B$13:$M$64,MATCH(T$83,$A$13:$A$64,0),1):INDEX($B$13:$M$64,MATCH(T$83,$A$13:$A$64,0),12),$B73:$M73,"="&amp;"X",$B$10:$M$10,"="&amp;"N")</f>
        <v>0</v>
      </c>
      <c r="U90">
        <f ca="1">SUMIFS(INDEX($B$13:$M$64,MATCH(U$83,$A$13:$A$64,0),1):INDEX($B$13:$M$64,MATCH(U$83,$A$13:$A$64,0),12),$B73:$M73,"="&amp;"X",$B$10:$M$10,"="&amp;"N")</f>
        <v>0</v>
      </c>
      <c r="V90">
        <f ca="1">SUMIFS(INDEX($B$13:$M$64,MATCH(V$83,$A$13:$A$64,0),1):INDEX($B$13:$M$64,MATCH(V$83,$A$13:$A$64,0),12),$B73:$M73,"="&amp;"X",$B$10:$M$10,"="&amp;"N")</f>
        <v>0</v>
      </c>
      <c r="W90">
        <f ca="1">SUMIFS(INDEX($B$13:$M$64,MATCH(W$83,$A$13:$A$64,0),1):INDEX($B$13:$M$64,MATCH(W$83,$A$13:$A$64,0),12),$B73:$M73,"="&amp;"X",$B$10:$M$10,"="&amp;"N")</f>
        <v>0</v>
      </c>
      <c r="X90">
        <f ca="1">SUMIFS(INDEX($B$13:$M$64,MATCH(X$83,$A$13:$A$64,0),1):INDEX($B$13:$M$64,MATCH(X$83,$A$13:$A$64,0),12),$B73:$M73,"="&amp;"X",$B$10:$M$10,"="&amp;"N")</f>
        <v>0</v>
      </c>
      <c r="Y90">
        <f ca="1">SUMIFS(INDEX($B$13:$M$64,MATCH(Y$83,$A$13:$A$64,0),1):INDEX($B$13:$M$64,MATCH(Y$83,$A$13:$A$64,0),12),$B73:$M73,"="&amp;"X",$B$10:$M$10,"="&amp;"N")</f>
        <v>0</v>
      </c>
      <c r="Z90">
        <f ca="1">SUMIFS(INDEX($B$13:$M$64,MATCH(Z$83,$A$13:$A$64,0),1):INDEX($B$13:$M$64,MATCH(Z$83,$A$13:$A$64,0),12),$B73:$M73,"="&amp;"X",$B$10:$M$10,"="&amp;"N")</f>
        <v>0</v>
      </c>
      <c r="AA90">
        <f ca="1">SUMIFS(INDEX($B$13:$M$64,MATCH(AA$83,$A$13:$A$64,0),1):INDEX($B$13:$M$64,MATCH(AA$83,$A$13:$A$64,0),12),$B73:$M73,"="&amp;"X",$B$10:$M$10,"="&amp;"N")</f>
        <v>0</v>
      </c>
      <c r="AB90">
        <f ca="1">SUMIFS(INDEX($B$13:$M$64,MATCH(AB$83,$A$13:$A$64,0),1):INDEX($B$13:$M$64,MATCH(AB$83,$A$13:$A$64,0),12),$B73:$M73,"="&amp;"X",$B$10:$M$10,"="&amp;"N")</f>
        <v>0</v>
      </c>
      <c r="AC90">
        <f ca="1">SUMIFS(INDEX($B$13:$M$64,MATCH(AC$83,$A$13:$A$64,0),1):INDEX($B$13:$M$64,MATCH(AC$83,$A$13:$A$64,0),12),$B73:$M73,"="&amp;"X",$B$10:$M$10,"="&amp;"N")</f>
        <v>0</v>
      </c>
      <c r="AD90">
        <f ca="1">SUMIFS(INDEX($B$13:$M$64,MATCH(AD$83,$A$13:$A$64,0),1):INDEX($B$13:$M$64,MATCH(AD$83,$A$13:$A$64,0),12),$B73:$M73,"="&amp;"X",$B$10:$M$10,"="&amp;"N")</f>
        <v>0</v>
      </c>
      <c r="AE90">
        <f ca="1">SUMIFS(INDEX($B$13:$M$64,MATCH(AE$83,$A$13:$A$64,0),1):INDEX($B$13:$M$64,MATCH(AE$83,$A$13:$A$64,0),12),$B73:$M73,"="&amp;"X",$B$10:$M$10,"="&amp;"N")</f>
        <v>0</v>
      </c>
      <c r="AF90">
        <f ca="1">SUMIFS(INDEX($B$13:$M$64,MATCH(AF$83,$A$13:$A$64,0),1):INDEX($B$13:$M$64,MATCH(AF$83,$A$13:$A$64,0),12),$B73:$M73,"="&amp;"X",$B$10:$M$10,"="&amp;"N")</f>
        <v>0</v>
      </c>
      <c r="AG90">
        <f ca="1">SUMIFS(INDEX($B$13:$M$64,MATCH(AG$83,$A$13:$A$64,0),1):INDEX($B$13:$M$64,MATCH(AG$83,$A$13:$A$64,0),12),$B73:$M73,"="&amp;"X",$B$10:$M$10,"="&amp;"N")</f>
        <v>0</v>
      </c>
      <c r="AH90">
        <f ca="1">SUMIFS(INDEX($B$13:$M$64,MATCH(AH$83,$A$13:$A$64,0),1):INDEX($B$13:$M$64,MATCH(AH$83,$A$13:$A$64,0),12),$B73:$M73,"="&amp;"X",$B$10:$M$10,"="&amp;"N")</f>
        <v>0</v>
      </c>
      <c r="AI90">
        <f ca="1">SUMIFS(INDEX($B$13:$M$64,MATCH(AI$83,$A$13:$A$64,0),1):INDEX($B$13:$M$64,MATCH(AI$83,$A$13:$A$64,0),12),$B73:$M73,"="&amp;"X",$B$10:$M$10,"="&amp;"N")</f>
        <v>0</v>
      </c>
      <c r="AJ90">
        <f ca="1">SUMIFS(INDEX($B$13:$M$64,MATCH(AJ$83,$A$13:$A$64,0),1):INDEX($B$13:$M$64,MATCH(AJ$83,$A$13:$A$64,0),12),$B73:$M73,"="&amp;"X",$B$10:$M$10,"="&amp;"N")</f>
        <v>0</v>
      </c>
      <c r="AK90">
        <f ca="1">SUMIFS(INDEX($B$13:$M$64,MATCH(AK$83,$A$13:$A$64,0),1):INDEX($B$13:$M$64,MATCH(AK$83,$A$13:$A$64,0),12),$B73:$M73,"="&amp;"X",$B$10:$M$10,"="&amp;"N")</f>
        <v>0</v>
      </c>
      <c r="AL90">
        <f ca="1">SUMIFS(INDEX($B$13:$M$64,MATCH(AL$83,$A$13:$A$64,0),1):INDEX($B$13:$M$64,MATCH(AL$83,$A$13:$A$64,0),12),$B73:$M73,"="&amp;"X",$B$10:$M$10,"="&amp;"N")</f>
        <v>0</v>
      </c>
      <c r="AM90">
        <f ca="1">SUMIFS(INDEX($B$13:$M$64,MATCH(AM$83,$A$13:$A$64,0),1):INDEX($B$13:$M$64,MATCH(AM$83,$A$13:$A$64,0),12),$B73:$M73,"="&amp;"X",$B$10:$M$10,"="&amp;"N")</f>
        <v>0</v>
      </c>
      <c r="AN90">
        <f ca="1">SUMIFS(INDEX($B$13:$M$64,MATCH(AN$83,$A$13:$A$64,0),1):INDEX($B$13:$M$64,MATCH(AN$83,$A$13:$A$64,0),12),$B73:$M73,"="&amp;"X",$B$10:$M$10,"="&amp;"N")</f>
        <v>0</v>
      </c>
      <c r="AO90">
        <f ca="1">SUMIFS(INDEX($B$13:$M$64,MATCH(AO$83,$A$13:$A$64,0),1):INDEX($B$13:$M$64,MATCH(AO$83,$A$13:$A$64,0),12),$B73:$M73,"="&amp;"X",$B$10:$M$10,"="&amp;"N")</f>
        <v>0</v>
      </c>
      <c r="AP90">
        <f ca="1">SUMIFS(INDEX($B$13:$M$64,MATCH(AP$83,$A$13:$A$64,0),1):INDEX($B$13:$M$64,MATCH(AP$83,$A$13:$A$64,0),12),$B73:$M73,"="&amp;"X",$B$10:$M$10,"="&amp;"N")</f>
        <v>0</v>
      </c>
      <c r="AQ90">
        <f ca="1">SUMIFS(INDEX($B$13:$M$64,MATCH(AQ$83,$A$13:$A$64,0),1):INDEX($B$13:$M$64,MATCH(AQ$83,$A$13:$A$64,0),12),$B73:$M73,"="&amp;"X",$B$10:$M$10,"="&amp;"N")</f>
        <v>0</v>
      </c>
      <c r="AR90">
        <f ca="1">SUMIFS(INDEX($B$13:$M$64,MATCH(AR$83,$A$13:$A$64,0),1):INDEX($B$13:$M$64,MATCH(AR$83,$A$13:$A$64,0),12),$B73:$M73,"="&amp;"X",$B$10:$M$10,"="&amp;"N")</f>
        <v>0</v>
      </c>
      <c r="AS90">
        <f ca="1">SUMIFS(INDEX($B$13:$M$64,MATCH(AS$83,$A$13:$A$64,0),1):INDEX($B$13:$M$64,MATCH(AS$83,$A$13:$A$64,0),12),$B73:$M73,"="&amp;"X",$B$10:$M$10,"="&amp;"N")</f>
        <v>0</v>
      </c>
      <c r="AT90">
        <f ca="1">SUMIFS(INDEX($B$13:$M$64,MATCH(AT$83,$A$13:$A$64,0),1):INDEX($B$13:$M$64,MATCH(AT$83,$A$13:$A$64,0),12),$B73:$M73,"="&amp;"X",$B$10:$M$10,"="&amp;"N")</f>
        <v>0</v>
      </c>
      <c r="AU90">
        <f ca="1">SUMIFS(INDEX($B$13:$M$64,MATCH(AU$83,$A$13:$A$64,0),1):INDEX($B$13:$M$64,MATCH(AU$83,$A$13:$A$64,0),12),$B73:$M73,"="&amp;"X",$B$10:$M$10,"="&amp;"N")</f>
        <v>0</v>
      </c>
      <c r="AV90">
        <f ca="1">SUMIFS(INDEX($B$13:$M$64,MATCH(AV$83,$A$13:$A$64,0),1):INDEX($B$13:$M$64,MATCH(AV$83,$A$13:$A$64,0),12),$B73:$M73,"="&amp;"X",$B$10:$M$10,"="&amp;"N")</f>
        <v>0</v>
      </c>
      <c r="AW90">
        <f ca="1">SUMIFS(INDEX($B$13:$M$64,MATCH(AW$83,$A$13:$A$64,0),1):INDEX($B$13:$M$64,MATCH(AW$83,$A$13:$A$64,0),12),$B73:$M73,"="&amp;"X",$B$10:$M$10,"="&amp;"N")</f>
        <v>0</v>
      </c>
      <c r="AX90">
        <f ca="1">SUMIFS(INDEX($B$13:$M$64,MATCH(AX$83,$A$13:$A$64,0),1):INDEX($B$13:$M$64,MATCH(AX$83,$A$13:$A$64,0),12),$B73:$M73,"="&amp;"X",$B$10:$M$10,"="&amp;"N")</f>
        <v>0</v>
      </c>
      <c r="AY90">
        <f ca="1">SUMIFS(INDEX($B$13:$M$64,MATCH(AY$83,$A$13:$A$64,0),1):INDEX($B$13:$M$64,MATCH(AY$83,$A$13:$A$64,0),12),$B73:$M73,"="&amp;"X",$B$10:$M$10,"="&amp;"N")</f>
        <v>0</v>
      </c>
      <c r="AZ90">
        <f ca="1">SUMIFS(INDEX($B$13:$M$64,MATCH(AZ$83,$A$13:$A$64,0),1):INDEX($B$13:$M$64,MATCH(AZ$83,$A$13:$A$64,0),12),$B73:$M73,"="&amp;"X",$B$10:$M$10,"="&amp;"N")</f>
        <v>0</v>
      </c>
      <c r="BA90">
        <f ca="1">SUMIFS(INDEX($B$13:$M$64,MATCH(BA$83,$A$13:$A$64,0),1):INDEX($B$13:$M$64,MATCH(BA$83,$A$13:$A$64,0),12),$B73:$M73,"="&amp;"X",$B$10:$M$10,"="&amp;"N")</f>
        <v>0</v>
      </c>
    </row>
    <row r="91" spans="1:56" x14ac:dyDescent="0.35">
      <c r="A91" s="2" t="str">
        <f>Setup!A27</f>
        <v>Caseload 8</v>
      </c>
      <c r="B91">
        <f ca="1">SUMIFS(INDEX($B$13:$M$64,MATCH(B$83,$A$13:$A$64,0),1):INDEX($B$13:$M$64,MATCH(B$83,$A$13:$A$64,0),12),$B74:$M74,"="&amp;"X",$B$10:$M$10,"="&amp;"N")</f>
        <v>0</v>
      </c>
      <c r="C91">
        <f ca="1">SUMIFS(INDEX($B$13:$M$64,MATCH(C$83,$A$13:$A$64,0),1):INDEX($B$13:$M$64,MATCH(C$83,$A$13:$A$64,0),12),$B74:$M74,"="&amp;"X",$B$10:$M$10,"="&amp;"N")</f>
        <v>0</v>
      </c>
      <c r="D91">
        <f ca="1">SUMIFS(INDEX($B$13:$M$64,MATCH(D$83,$A$13:$A$64,0),1):INDEX($B$13:$M$64,MATCH(D$83,$A$13:$A$64,0),12),$B74:$M74,"="&amp;"X",$B$10:$M$10,"="&amp;"N")</f>
        <v>0</v>
      </c>
      <c r="E91">
        <f ca="1">SUMIFS(INDEX($B$13:$M$64,MATCH(E$83,$A$13:$A$64,0),1):INDEX($B$13:$M$64,MATCH(E$83,$A$13:$A$64,0),12),$B74:$M74,"="&amp;"X",$B$10:$M$10,"="&amp;"N")</f>
        <v>0</v>
      </c>
      <c r="F91">
        <f ca="1">SUMIFS(INDEX($B$13:$M$64,MATCH(F$83,$A$13:$A$64,0),1):INDEX($B$13:$M$64,MATCH(F$83,$A$13:$A$64,0),12),$B74:$M74,"="&amp;"X",$B$10:$M$10,"="&amp;"N")</f>
        <v>0</v>
      </c>
      <c r="G91">
        <f ca="1">SUMIFS(INDEX($B$13:$M$64,MATCH(G$83,$A$13:$A$64,0),1):INDEX($B$13:$M$64,MATCH(G$83,$A$13:$A$64,0),12),$B74:$M74,"="&amp;"X",$B$10:$M$10,"="&amp;"N")</f>
        <v>0</v>
      </c>
      <c r="H91">
        <f ca="1">SUMIFS(INDEX($B$13:$M$64,MATCH(H$83,$A$13:$A$64,0),1):INDEX($B$13:$M$64,MATCH(H$83,$A$13:$A$64,0),12),$B74:$M74,"="&amp;"X",$B$10:$M$10,"="&amp;"N")</f>
        <v>0</v>
      </c>
      <c r="I91">
        <f ca="1">SUMIFS(INDEX($B$13:$M$64,MATCH(I$83,$A$13:$A$64,0),1):INDEX($B$13:$M$64,MATCH(I$83,$A$13:$A$64,0),12),$B74:$M74,"="&amp;"X",$B$10:$M$10,"="&amp;"N")</f>
        <v>0</v>
      </c>
      <c r="J91">
        <f ca="1">SUMIFS(INDEX($B$13:$M$64,MATCH(J$83,$A$13:$A$64,0),1):INDEX($B$13:$M$64,MATCH(J$83,$A$13:$A$64,0),12),$B74:$M74,"="&amp;"X",$B$10:$M$10,"="&amp;"N")</f>
        <v>0</v>
      </c>
      <c r="K91">
        <f ca="1">SUMIFS(INDEX($B$13:$M$64,MATCH(K$83,$A$13:$A$64,0),1):INDEX($B$13:$M$64,MATCH(K$83,$A$13:$A$64,0),12),$B74:$M74,"="&amp;"X",$B$10:$M$10,"="&amp;"N")</f>
        <v>0</v>
      </c>
      <c r="L91">
        <f ca="1">SUMIFS(INDEX($B$13:$M$64,MATCH(L$83,$A$13:$A$64,0),1):INDEX($B$13:$M$64,MATCH(L$83,$A$13:$A$64,0),12),$B74:$M74,"="&amp;"X",$B$10:$M$10,"="&amp;"N")</f>
        <v>0</v>
      </c>
      <c r="M91">
        <f ca="1">SUMIFS(INDEX($B$13:$M$64,MATCH(M$83,$A$13:$A$64,0),1):INDEX($B$13:$M$64,MATCH(M$83,$A$13:$A$64,0),12),$B74:$M74,"="&amp;"X",$B$10:$M$10,"="&amp;"N")</f>
        <v>0</v>
      </c>
      <c r="N91">
        <f ca="1">SUMIFS(INDEX($B$13:$M$64,MATCH(N$83,$A$13:$A$64,0),1):INDEX($B$13:$M$64,MATCH(N$83,$A$13:$A$64,0),12),$B74:$M74,"="&amp;"X",$B$10:$M$10,"="&amp;"N")</f>
        <v>0</v>
      </c>
      <c r="O91">
        <f ca="1">SUMIFS(INDEX($B$13:$M$64,MATCH(O$83,$A$13:$A$64,0),1):INDEX($B$13:$M$64,MATCH(O$83,$A$13:$A$64,0),12),$B74:$M74,"="&amp;"X",$B$10:$M$10,"="&amp;"N")</f>
        <v>0</v>
      </c>
      <c r="P91">
        <f ca="1">SUMIFS(INDEX($B$13:$M$64,MATCH(P$83,$A$13:$A$64,0),1):INDEX($B$13:$M$64,MATCH(P$83,$A$13:$A$64,0),12),$B74:$M74,"="&amp;"X",$B$10:$M$10,"="&amp;"N")</f>
        <v>0</v>
      </c>
      <c r="Q91">
        <f ca="1">SUMIFS(INDEX($B$13:$M$64,MATCH(Q$83,$A$13:$A$64,0),1):INDEX($B$13:$M$64,MATCH(Q$83,$A$13:$A$64,0),12),$B74:$M74,"="&amp;"X",$B$10:$M$10,"="&amp;"N")</f>
        <v>0</v>
      </c>
      <c r="R91">
        <f ca="1">SUMIFS(INDEX($B$13:$M$64,MATCH(R$83,$A$13:$A$64,0),1):INDEX($B$13:$M$64,MATCH(R$83,$A$13:$A$64,0),12),$B74:$M74,"="&amp;"X",$B$10:$M$10,"="&amp;"N")</f>
        <v>0</v>
      </c>
      <c r="S91">
        <f ca="1">SUMIFS(INDEX($B$13:$M$64,MATCH(S$83,$A$13:$A$64,0),1):INDEX($B$13:$M$64,MATCH(S$83,$A$13:$A$64,0),12),$B74:$M74,"="&amp;"X",$B$10:$M$10,"="&amp;"N")</f>
        <v>0</v>
      </c>
      <c r="T91">
        <f ca="1">SUMIFS(INDEX($B$13:$M$64,MATCH(T$83,$A$13:$A$64,0),1):INDEX($B$13:$M$64,MATCH(T$83,$A$13:$A$64,0),12),$B74:$M74,"="&amp;"X",$B$10:$M$10,"="&amp;"N")</f>
        <v>0</v>
      </c>
      <c r="U91">
        <f ca="1">SUMIFS(INDEX($B$13:$M$64,MATCH(U$83,$A$13:$A$64,0),1):INDEX($B$13:$M$64,MATCH(U$83,$A$13:$A$64,0),12),$B74:$M74,"="&amp;"X",$B$10:$M$10,"="&amp;"N")</f>
        <v>0</v>
      </c>
      <c r="V91">
        <f ca="1">SUMIFS(INDEX($B$13:$M$64,MATCH(V$83,$A$13:$A$64,0),1):INDEX($B$13:$M$64,MATCH(V$83,$A$13:$A$64,0),12),$B74:$M74,"="&amp;"X",$B$10:$M$10,"="&amp;"N")</f>
        <v>0</v>
      </c>
      <c r="W91">
        <f ca="1">SUMIFS(INDEX($B$13:$M$64,MATCH(W$83,$A$13:$A$64,0),1):INDEX($B$13:$M$64,MATCH(W$83,$A$13:$A$64,0),12),$B74:$M74,"="&amp;"X",$B$10:$M$10,"="&amp;"N")</f>
        <v>0</v>
      </c>
      <c r="X91">
        <f ca="1">SUMIFS(INDEX($B$13:$M$64,MATCH(X$83,$A$13:$A$64,0),1):INDEX($B$13:$M$64,MATCH(X$83,$A$13:$A$64,0),12),$B74:$M74,"="&amp;"X",$B$10:$M$10,"="&amp;"N")</f>
        <v>0</v>
      </c>
      <c r="Y91">
        <f ca="1">SUMIFS(INDEX($B$13:$M$64,MATCH(Y$83,$A$13:$A$64,0),1):INDEX($B$13:$M$64,MATCH(Y$83,$A$13:$A$64,0),12),$B74:$M74,"="&amp;"X",$B$10:$M$10,"="&amp;"N")</f>
        <v>0</v>
      </c>
      <c r="Z91">
        <f ca="1">SUMIFS(INDEX($B$13:$M$64,MATCH(Z$83,$A$13:$A$64,0),1):INDEX($B$13:$M$64,MATCH(Z$83,$A$13:$A$64,0),12),$B74:$M74,"="&amp;"X",$B$10:$M$10,"="&amp;"N")</f>
        <v>0</v>
      </c>
      <c r="AA91">
        <f ca="1">SUMIFS(INDEX($B$13:$M$64,MATCH(AA$83,$A$13:$A$64,0),1):INDEX($B$13:$M$64,MATCH(AA$83,$A$13:$A$64,0),12),$B74:$M74,"="&amp;"X",$B$10:$M$10,"="&amp;"N")</f>
        <v>0</v>
      </c>
      <c r="AB91">
        <f ca="1">SUMIFS(INDEX($B$13:$M$64,MATCH(AB$83,$A$13:$A$64,0),1):INDEX($B$13:$M$64,MATCH(AB$83,$A$13:$A$64,0),12),$B74:$M74,"="&amp;"X",$B$10:$M$10,"="&amp;"N")</f>
        <v>0</v>
      </c>
      <c r="AC91">
        <f ca="1">SUMIFS(INDEX($B$13:$M$64,MATCH(AC$83,$A$13:$A$64,0),1):INDEX($B$13:$M$64,MATCH(AC$83,$A$13:$A$64,0),12),$B74:$M74,"="&amp;"X",$B$10:$M$10,"="&amp;"N")</f>
        <v>0</v>
      </c>
      <c r="AD91">
        <f ca="1">SUMIFS(INDEX($B$13:$M$64,MATCH(AD$83,$A$13:$A$64,0),1):INDEX($B$13:$M$64,MATCH(AD$83,$A$13:$A$64,0),12),$B74:$M74,"="&amp;"X",$B$10:$M$10,"="&amp;"N")</f>
        <v>0</v>
      </c>
      <c r="AE91">
        <f ca="1">SUMIFS(INDEX($B$13:$M$64,MATCH(AE$83,$A$13:$A$64,0),1):INDEX($B$13:$M$64,MATCH(AE$83,$A$13:$A$64,0),12),$B74:$M74,"="&amp;"X",$B$10:$M$10,"="&amp;"N")</f>
        <v>0</v>
      </c>
      <c r="AF91">
        <f ca="1">SUMIFS(INDEX($B$13:$M$64,MATCH(AF$83,$A$13:$A$64,0),1):INDEX($B$13:$M$64,MATCH(AF$83,$A$13:$A$64,0),12),$B74:$M74,"="&amp;"X",$B$10:$M$10,"="&amp;"N")</f>
        <v>0</v>
      </c>
      <c r="AG91">
        <f ca="1">SUMIFS(INDEX($B$13:$M$64,MATCH(AG$83,$A$13:$A$64,0),1):INDEX($B$13:$M$64,MATCH(AG$83,$A$13:$A$64,0),12),$B74:$M74,"="&amp;"X",$B$10:$M$10,"="&amp;"N")</f>
        <v>0</v>
      </c>
      <c r="AH91">
        <f ca="1">SUMIFS(INDEX($B$13:$M$64,MATCH(AH$83,$A$13:$A$64,0),1):INDEX($B$13:$M$64,MATCH(AH$83,$A$13:$A$64,0),12),$B74:$M74,"="&amp;"X",$B$10:$M$10,"="&amp;"N")</f>
        <v>0</v>
      </c>
      <c r="AI91">
        <f ca="1">SUMIFS(INDEX($B$13:$M$64,MATCH(AI$83,$A$13:$A$64,0),1):INDEX($B$13:$M$64,MATCH(AI$83,$A$13:$A$64,0),12),$B74:$M74,"="&amp;"X",$B$10:$M$10,"="&amp;"N")</f>
        <v>0</v>
      </c>
      <c r="AJ91">
        <f ca="1">SUMIFS(INDEX($B$13:$M$64,MATCH(AJ$83,$A$13:$A$64,0),1):INDEX($B$13:$M$64,MATCH(AJ$83,$A$13:$A$64,0),12),$B74:$M74,"="&amp;"X",$B$10:$M$10,"="&amp;"N")</f>
        <v>0</v>
      </c>
      <c r="AK91">
        <f ca="1">SUMIFS(INDEX($B$13:$M$64,MATCH(AK$83,$A$13:$A$64,0),1):INDEX($B$13:$M$64,MATCH(AK$83,$A$13:$A$64,0),12),$B74:$M74,"="&amp;"X",$B$10:$M$10,"="&amp;"N")</f>
        <v>0</v>
      </c>
      <c r="AL91">
        <f ca="1">SUMIFS(INDEX($B$13:$M$64,MATCH(AL$83,$A$13:$A$64,0),1):INDEX($B$13:$M$64,MATCH(AL$83,$A$13:$A$64,0),12),$B74:$M74,"="&amp;"X",$B$10:$M$10,"="&amp;"N")</f>
        <v>0</v>
      </c>
      <c r="AM91">
        <f ca="1">SUMIFS(INDEX($B$13:$M$64,MATCH(AM$83,$A$13:$A$64,0),1):INDEX($B$13:$M$64,MATCH(AM$83,$A$13:$A$64,0),12),$B74:$M74,"="&amp;"X",$B$10:$M$10,"="&amp;"N")</f>
        <v>0</v>
      </c>
      <c r="AN91">
        <f ca="1">SUMIFS(INDEX($B$13:$M$64,MATCH(AN$83,$A$13:$A$64,0),1):INDEX($B$13:$M$64,MATCH(AN$83,$A$13:$A$64,0),12),$B74:$M74,"="&amp;"X",$B$10:$M$10,"="&amp;"N")</f>
        <v>0</v>
      </c>
      <c r="AO91">
        <f ca="1">SUMIFS(INDEX($B$13:$M$64,MATCH(AO$83,$A$13:$A$64,0),1):INDEX($B$13:$M$64,MATCH(AO$83,$A$13:$A$64,0),12),$B74:$M74,"="&amp;"X",$B$10:$M$10,"="&amp;"N")</f>
        <v>0</v>
      </c>
      <c r="AP91">
        <f ca="1">SUMIFS(INDEX($B$13:$M$64,MATCH(AP$83,$A$13:$A$64,0),1):INDEX($B$13:$M$64,MATCH(AP$83,$A$13:$A$64,0),12),$B74:$M74,"="&amp;"X",$B$10:$M$10,"="&amp;"N")</f>
        <v>0</v>
      </c>
      <c r="AQ91">
        <f ca="1">SUMIFS(INDEX($B$13:$M$64,MATCH(AQ$83,$A$13:$A$64,0),1):INDEX($B$13:$M$64,MATCH(AQ$83,$A$13:$A$64,0),12),$B74:$M74,"="&amp;"X",$B$10:$M$10,"="&amp;"N")</f>
        <v>0</v>
      </c>
      <c r="AR91">
        <f ca="1">SUMIFS(INDEX($B$13:$M$64,MATCH(AR$83,$A$13:$A$64,0),1):INDEX($B$13:$M$64,MATCH(AR$83,$A$13:$A$64,0),12),$B74:$M74,"="&amp;"X",$B$10:$M$10,"="&amp;"N")</f>
        <v>0</v>
      </c>
      <c r="AS91">
        <f ca="1">SUMIFS(INDEX($B$13:$M$64,MATCH(AS$83,$A$13:$A$64,0),1):INDEX($B$13:$M$64,MATCH(AS$83,$A$13:$A$64,0),12),$B74:$M74,"="&amp;"X",$B$10:$M$10,"="&amp;"N")</f>
        <v>0</v>
      </c>
      <c r="AT91">
        <f ca="1">SUMIFS(INDEX($B$13:$M$64,MATCH(AT$83,$A$13:$A$64,0),1):INDEX($B$13:$M$64,MATCH(AT$83,$A$13:$A$64,0),12),$B74:$M74,"="&amp;"X",$B$10:$M$10,"="&amp;"N")</f>
        <v>0</v>
      </c>
      <c r="AU91">
        <f ca="1">SUMIFS(INDEX($B$13:$M$64,MATCH(AU$83,$A$13:$A$64,0),1):INDEX($B$13:$M$64,MATCH(AU$83,$A$13:$A$64,0),12),$B74:$M74,"="&amp;"X",$B$10:$M$10,"="&amp;"N")</f>
        <v>0</v>
      </c>
      <c r="AV91">
        <f ca="1">SUMIFS(INDEX($B$13:$M$64,MATCH(AV$83,$A$13:$A$64,0),1):INDEX($B$13:$M$64,MATCH(AV$83,$A$13:$A$64,0),12),$B74:$M74,"="&amp;"X",$B$10:$M$10,"="&amp;"N")</f>
        <v>0</v>
      </c>
      <c r="AW91">
        <f ca="1">SUMIFS(INDEX($B$13:$M$64,MATCH(AW$83,$A$13:$A$64,0),1):INDEX($B$13:$M$64,MATCH(AW$83,$A$13:$A$64,0),12),$B74:$M74,"="&amp;"X",$B$10:$M$10,"="&amp;"N")</f>
        <v>0</v>
      </c>
      <c r="AX91">
        <f ca="1">SUMIFS(INDEX($B$13:$M$64,MATCH(AX$83,$A$13:$A$64,0),1):INDEX($B$13:$M$64,MATCH(AX$83,$A$13:$A$64,0),12),$B74:$M74,"="&amp;"X",$B$10:$M$10,"="&amp;"N")</f>
        <v>0</v>
      </c>
      <c r="AY91">
        <f ca="1">SUMIFS(INDEX($B$13:$M$64,MATCH(AY$83,$A$13:$A$64,0),1):INDEX($B$13:$M$64,MATCH(AY$83,$A$13:$A$64,0),12),$B74:$M74,"="&amp;"X",$B$10:$M$10,"="&amp;"N")</f>
        <v>0</v>
      </c>
      <c r="AZ91">
        <f ca="1">SUMIFS(INDEX($B$13:$M$64,MATCH(AZ$83,$A$13:$A$64,0),1):INDEX($B$13:$M$64,MATCH(AZ$83,$A$13:$A$64,0),12),$B74:$M74,"="&amp;"X",$B$10:$M$10,"="&amp;"N")</f>
        <v>0</v>
      </c>
      <c r="BA91">
        <f ca="1">SUMIFS(INDEX($B$13:$M$64,MATCH(BA$83,$A$13:$A$64,0),1):INDEX($B$13:$M$64,MATCH(BA$83,$A$13:$A$64,0),12),$B74:$M74,"="&amp;"X",$B$10:$M$10,"="&amp;"N")</f>
        <v>0</v>
      </c>
    </row>
    <row r="92" spans="1:56" x14ac:dyDescent="0.35">
      <c r="A92" s="2" t="str">
        <f>Setup!A28</f>
        <v>Caseload 9</v>
      </c>
      <c r="B92">
        <f ca="1">SUMIFS(INDEX($B$13:$M$64,MATCH(B$83,$A$13:$A$64,0),1):INDEX($B$13:$M$64,MATCH(B$83,$A$13:$A$64,0),12),$B75:$M75,"="&amp;"X",$B$10:$M$10,"="&amp;"N")</f>
        <v>0</v>
      </c>
      <c r="C92">
        <f ca="1">SUMIFS(INDEX($B$13:$M$64,MATCH(C$83,$A$13:$A$64,0),1):INDEX($B$13:$M$64,MATCH(C$83,$A$13:$A$64,0),12),$B75:$M75,"="&amp;"X",$B$10:$M$10,"="&amp;"N")</f>
        <v>0</v>
      </c>
      <c r="D92">
        <f ca="1">SUMIFS(INDEX($B$13:$M$64,MATCH(D$83,$A$13:$A$64,0),1):INDEX($B$13:$M$64,MATCH(D$83,$A$13:$A$64,0),12),$B75:$M75,"="&amp;"X",$B$10:$M$10,"="&amp;"N")</f>
        <v>0</v>
      </c>
      <c r="E92">
        <f ca="1">SUMIFS(INDEX($B$13:$M$64,MATCH(E$83,$A$13:$A$64,0),1):INDEX($B$13:$M$64,MATCH(E$83,$A$13:$A$64,0),12),$B75:$M75,"="&amp;"X",$B$10:$M$10,"="&amp;"N")</f>
        <v>0</v>
      </c>
      <c r="F92">
        <f ca="1">SUMIFS(INDEX($B$13:$M$64,MATCH(F$83,$A$13:$A$64,0),1):INDEX($B$13:$M$64,MATCH(F$83,$A$13:$A$64,0),12),$B75:$M75,"="&amp;"X",$B$10:$M$10,"="&amp;"N")</f>
        <v>0</v>
      </c>
      <c r="G92">
        <f ca="1">SUMIFS(INDEX($B$13:$M$64,MATCH(G$83,$A$13:$A$64,0),1):INDEX($B$13:$M$64,MATCH(G$83,$A$13:$A$64,0),12),$B75:$M75,"="&amp;"X",$B$10:$M$10,"="&amp;"N")</f>
        <v>0</v>
      </c>
      <c r="H92">
        <f ca="1">SUMIFS(INDEX($B$13:$M$64,MATCH(H$83,$A$13:$A$64,0),1):INDEX($B$13:$M$64,MATCH(H$83,$A$13:$A$64,0),12),$B75:$M75,"="&amp;"X",$B$10:$M$10,"="&amp;"N")</f>
        <v>0</v>
      </c>
      <c r="I92">
        <f ca="1">SUMIFS(INDEX($B$13:$M$64,MATCH(I$83,$A$13:$A$64,0),1):INDEX($B$13:$M$64,MATCH(I$83,$A$13:$A$64,0),12),$B75:$M75,"="&amp;"X",$B$10:$M$10,"="&amp;"N")</f>
        <v>0</v>
      </c>
      <c r="J92">
        <f ca="1">SUMIFS(INDEX($B$13:$M$64,MATCH(J$83,$A$13:$A$64,0),1):INDEX($B$13:$M$64,MATCH(J$83,$A$13:$A$64,0),12),$B75:$M75,"="&amp;"X",$B$10:$M$10,"="&amp;"N")</f>
        <v>0</v>
      </c>
      <c r="K92">
        <f ca="1">SUMIFS(INDEX($B$13:$M$64,MATCH(K$83,$A$13:$A$64,0),1):INDEX($B$13:$M$64,MATCH(K$83,$A$13:$A$64,0),12),$B75:$M75,"="&amp;"X",$B$10:$M$10,"="&amp;"N")</f>
        <v>0</v>
      </c>
      <c r="L92">
        <f ca="1">SUMIFS(INDEX($B$13:$M$64,MATCH(L$83,$A$13:$A$64,0),1):INDEX($B$13:$M$64,MATCH(L$83,$A$13:$A$64,0),12),$B75:$M75,"="&amp;"X",$B$10:$M$10,"="&amp;"N")</f>
        <v>0</v>
      </c>
      <c r="M92">
        <f ca="1">SUMIFS(INDEX($B$13:$M$64,MATCH(M$83,$A$13:$A$64,0),1):INDEX($B$13:$M$64,MATCH(M$83,$A$13:$A$64,0),12),$B75:$M75,"="&amp;"X",$B$10:$M$10,"="&amp;"N")</f>
        <v>0</v>
      </c>
      <c r="N92">
        <f ca="1">SUMIFS(INDEX($B$13:$M$64,MATCH(N$83,$A$13:$A$64,0),1):INDEX($B$13:$M$64,MATCH(N$83,$A$13:$A$64,0),12),$B75:$M75,"="&amp;"X",$B$10:$M$10,"="&amp;"N")</f>
        <v>0</v>
      </c>
      <c r="O92">
        <f ca="1">SUMIFS(INDEX($B$13:$M$64,MATCH(O$83,$A$13:$A$64,0),1):INDEX($B$13:$M$64,MATCH(O$83,$A$13:$A$64,0),12),$B75:$M75,"="&amp;"X",$B$10:$M$10,"="&amp;"N")</f>
        <v>0</v>
      </c>
      <c r="P92">
        <f ca="1">SUMIFS(INDEX($B$13:$M$64,MATCH(P$83,$A$13:$A$64,0),1):INDEX($B$13:$M$64,MATCH(P$83,$A$13:$A$64,0),12),$B75:$M75,"="&amp;"X",$B$10:$M$10,"="&amp;"N")</f>
        <v>0</v>
      </c>
      <c r="Q92">
        <f ca="1">SUMIFS(INDEX($B$13:$M$64,MATCH(Q$83,$A$13:$A$64,0),1):INDEX($B$13:$M$64,MATCH(Q$83,$A$13:$A$64,0),12),$B75:$M75,"="&amp;"X",$B$10:$M$10,"="&amp;"N")</f>
        <v>0</v>
      </c>
      <c r="R92">
        <f ca="1">SUMIFS(INDEX($B$13:$M$64,MATCH(R$83,$A$13:$A$64,0),1):INDEX($B$13:$M$64,MATCH(R$83,$A$13:$A$64,0),12),$B75:$M75,"="&amp;"X",$B$10:$M$10,"="&amp;"N")</f>
        <v>0</v>
      </c>
      <c r="S92">
        <f ca="1">SUMIFS(INDEX($B$13:$M$64,MATCH(S$83,$A$13:$A$64,0),1):INDEX($B$13:$M$64,MATCH(S$83,$A$13:$A$64,0),12),$B75:$M75,"="&amp;"X",$B$10:$M$10,"="&amp;"N")</f>
        <v>0</v>
      </c>
      <c r="T92">
        <f ca="1">SUMIFS(INDEX($B$13:$M$64,MATCH(T$83,$A$13:$A$64,0),1):INDEX($B$13:$M$64,MATCH(T$83,$A$13:$A$64,0),12),$B75:$M75,"="&amp;"X",$B$10:$M$10,"="&amp;"N")</f>
        <v>0</v>
      </c>
      <c r="U92">
        <f ca="1">SUMIFS(INDEX($B$13:$M$64,MATCH(U$83,$A$13:$A$64,0),1):INDEX($B$13:$M$64,MATCH(U$83,$A$13:$A$64,0),12),$B75:$M75,"="&amp;"X",$B$10:$M$10,"="&amp;"N")</f>
        <v>0</v>
      </c>
      <c r="V92">
        <f ca="1">SUMIFS(INDEX($B$13:$M$64,MATCH(V$83,$A$13:$A$64,0),1):INDEX($B$13:$M$64,MATCH(V$83,$A$13:$A$64,0),12),$B75:$M75,"="&amp;"X",$B$10:$M$10,"="&amp;"N")</f>
        <v>0</v>
      </c>
      <c r="W92">
        <f ca="1">SUMIFS(INDEX($B$13:$M$64,MATCH(W$83,$A$13:$A$64,0),1):INDEX($B$13:$M$64,MATCH(W$83,$A$13:$A$64,0),12),$B75:$M75,"="&amp;"X",$B$10:$M$10,"="&amp;"N")</f>
        <v>0</v>
      </c>
      <c r="X92">
        <f ca="1">SUMIFS(INDEX($B$13:$M$64,MATCH(X$83,$A$13:$A$64,0),1):INDEX($B$13:$M$64,MATCH(X$83,$A$13:$A$64,0),12),$B75:$M75,"="&amp;"X",$B$10:$M$10,"="&amp;"N")</f>
        <v>0</v>
      </c>
      <c r="Y92">
        <f ca="1">SUMIFS(INDEX($B$13:$M$64,MATCH(Y$83,$A$13:$A$64,0),1):INDEX($B$13:$M$64,MATCH(Y$83,$A$13:$A$64,0),12),$B75:$M75,"="&amp;"X",$B$10:$M$10,"="&amp;"N")</f>
        <v>0</v>
      </c>
      <c r="Z92">
        <f ca="1">SUMIFS(INDEX($B$13:$M$64,MATCH(Z$83,$A$13:$A$64,0),1):INDEX($B$13:$M$64,MATCH(Z$83,$A$13:$A$64,0),12),$B75:$M75,"="&amp;"X",$B$10:$M$10,"="&amp;"N")</f>
        <v>0</v>
      </c>
      <c r="AA92">
        <f ca="1">SUMIFS(INDEX($B$13:$M$64,MATCH(AA$83,$A$13:$A$64,0),1):INDEX($B$13:$M$64,MATCH(AA$83,$A$13:$A$64,0),12),$B75:$M75,"="&amp;"X",$B$10:$M$10,"="&amp;"N")</f>
        <v>0</v>
      </c>
      <c r="AB92">
        <f ca="1">SUMIFS(INDEX($B$13:$M$64,MATCH(AB$83,$A$13:$A$64,0),1):INDEX($B$13:$M$64,MATCH(AB$83,$A$13:$A$64,0),12),$B75:$M75,"="&amp;"X",$B$10:$M$10,"="&amp;"N")</f>
        <v>0</v>
      </c>
      <c r="AC92">
        <f ca="1">SUMIFS(INDEX($B$13:$M$64,MATCH(AC$83,$A$13:$A$64,0),1):INDEX($B$13:$M$64,MATCH(AC$83,$A$13:$A$64,0),12),$B75:$M75,"="&amp;"X",$B$10:$M$10,"="&amp;"N")</f>
        <v>0</v>
      </c>
      <c r="AD92">
        <f ca="1">SUMIFS(INDEX($B$13:$M$64,MATCH(AD$83,$A$13:$A$64,0),1):INDEX($B$13:$M$64,MATCH(AD$83,$A$13:$A$64,0),12),$B75:$M75,"="&amp;"X",$B$10:$M$10,"="&amp;"N")</f>
        <v>0</v>
      </c>
      <c r="AE92">
        <f ca="1">SUMIFS(INDEX($B$13:$M$64,MATCH(AE$83,$A$13:$A$64,0),1):INDEX($B$13:$M$64,MATCH(AE$83,$A$13:$A$64,0),12),$B75:$M75,"="&amp;"X",$B$10:$M$10,"="&amp;"N")</f>
        <v>0</v>
      </c>
      <c r="AF92">
        <f ca="1">SUMIFS(INDEX($B$13:$M$64,MATCH(AF$83,$A$13:$A$64,0),1):INDEX($B$13:$M$64,MATCH(AF$83,$A$13:$A$64,0),12),$B75:$M75,"="&amp;"X",$B$10:$M$10,"="&amp;"N")</f>
        <v>0</v>
      </c>
      <c r="AG92">
        <f ca="1">SUMIFS(INDEX($B$13:$M$64,MATCH(AG$83,$A$13:$A$64,0),1):INDEX($B$13:$M$64,MATCH(AG$83,$A$13:$A$64,0),12),$B75:$M75,"="&amp;"X",$B$10:$M$10,"="&amp;"N")</f>
        <v>0</v>
      </c>
      <c r="AH92">
        <f ca="1">SUMIFS(INDEX($B$13:$M$64,MATCH(AH$83,$A$13:$A$64,0),1):INDEX($B$13:$M$64,MATCH(AH$83,$A$13:$A$64,0),12),$B75:$M75,"="&amp;"X",$B$10:$M$10,"="&amp;"N")</f>
        <v>0</v>
      </c>
      <c r="AI92">
        <f ca="1">SUMIFS(INDEX($B$13:$M$64,MATCH(AI$83,$A$13:$A$64,0),1):INDEX($B$13:$M$64,MATCH(AI$83,$A$13:$A$64,0),12),$B75:$M75,"="&amp;"X",$B$10:$M$10,"="&amp;"N")</f>
        <v>0</v>
      </c>
      <c r="AJ92">
        <f ca="1">SUMIFS(INDEX($B$13:$M$64,MATCH(AJ$83,$A$13:$A$64,0),1):INDEX($B$13:$M$64,MATCH(AJ$83,$A$13:$A$64,0),12),$B75:$M75,"="&amp;"X",$B$10:$M$10,"="&amp;"N")</f>
        <v>0</v>
      </c>
      <c r="AK92">
        <f ca="1">SUMIFS(INDEX($B$13:$M$64,MATCH(AK$83,$A$13:$A$64,0),1):INDEX($B$13:$M$64,MATCH(AK$83,$A$13:$A$64,0),12),$B75:$M75,"="&amp;"X",$B$10:$M$10,"="&amp;"N")</f>
        <v>0</v>
      </c>
      <c r="AL92">
        <f ca="1">SUMIFS(INDEX($B$13:$M$64,MATCH(AL$83,$A$13:$A$64,0),1):INDEX($B$13:$M$64,MATCH(AL$83,$A$13:$A$64,0),12),$B75:$M75,"="&amp;"X",$B$10:$M$10,"="&amp;"N")</f>
        <v>0</v>
      </c>
      <c r="AM92">
        <f ca="1">SUMIFS(INDEX($B$13:$M$64,MATCH(AM$83,$A$13:$A$64,0),1):INDEX($B$13:$M$64,MATCH(AM$83,$A$13:$A$64,0),12),$B75:$M75,"="&amp;"X",$B$10:$M$10,"="&amp;"N")</f>
        <v>0</v>
      </c>
      <c r="AN92">
        <f ca="1">SUMIFS(INDEX($B$13:$M$64,MATCH(AN$83,$A$13:$A$64,0),1):INDEX($B$13:$M$64,MATCH(AN$83,$A$13:$A$64,0),12),$B75:$M75,"="&amp;"X",$B$10:$M$10,"="&amp;"N")</f>
        <v>0</v>
      </c>
      <c r="AO92">
        <f ca="1">SUMIFS(INDEX($B$13:$M$64,MATCH(AO$83,$A$13:$A$64,0),1):INDEX($B$13:$M$64,MATCH(AO$83,$A$13:$A$64,0),12),$B75:$M75,"="&amp;"X",$B$10:$M$10,"="&amp;"N")</f>
        <v>0</v>
      </c>
      <c r="AP92">
        <f ca="1">SUMIFS(INDEX($B$13:$M$64,MATCH(AP$83,$A$13:$A$64,0),1):INDEX($B$13:$M$64,MATCH(AP$83,$A$13:$A$64,0),12),$B75:$M75,"="&amp;"X",$B$10:$M$10,"="&amp;"N")</f>
        <v>0</v>
      </c>
      <c r="AQ92">
        <f ca="1">SUMIFS(INDEX($B$13:$M$64,MATCH(AQ$83,$A$13:$A$64,0),1):INDEX($B$13:$M$64,MATCH(AQ$83,$A$13:$A$64,0),12),$B75:$M75,"="&amp;"X",$B$10:$M$10,"="&amp;"N")</f>
        <v>0</v>
      </c>
      <c r="AR92">
        <f ca="1">SUMIFS(INDEX($B$13:$M$64,MATCH(AR$83,$A$13:$A$64,0),1):INDEX($B$13:$M$64,MATCH(AR$83,$A$13:$A$64,0),12),$B75:$M75,"="&amp;"X",$B$10:$M$10,"="&amp;"N")</f>
        <v>0</v>
      </c>
      <c r="AS92">
        <f ca="1">SUMIFS(INDEX($B$13:$M$64,MATCH(AS$83,$A$13:$A$64,0),1):INDEX($B$13:$M$64,MATCH(AS$83,$A$13:$A$64,0),12),$B75:$M75,"="&amp;"X",$B$10:$M$10,"="&amp;"N")</f>
        <v>0</v>
      </c>
      <c r="AT92">
        <f ca="1">SUMIFS(INDEX($B$13:$M$64,MATCH(AT$83,$A$13:$A$64,0),1):INDEX($B$13:$M$64,MATCH(AT$83,$A$13:$A$64,0),12),$B75:$M75,"="&amp;"X",$B$10:$M$10,"="&amp;"N")</f>
        <v>0</v>
      </c>
      <c r="AU92">
        <f ca="1">SUMIFS(INDEX($B$13:$M$64,MATCH(AU$83,$A$13:$A$64,0),1):INDEX($B$13:$M$64,MATCH(AU$83,$A$13:$A$64,0),12),$B75:$M75,"="&amp;"X",$B$10:$M$10,"="&amp;"N")</f>
        <v>0</v>
      </c>
      <c r="AV92">
        <f ca="1">SUMIFS(INDEX($B$13:$M$64,MATCH(AV$83,$A$13:$A$64,0),1):INDEX($B$13:$M$64,MATCH(AV$83,$A$13:$A$64,0),12),$B75:$M75,"="&amp;"X",$B$10:$M$10,"="&amp;"N")</f>
        <v>0</v>
      </c>
      <c r="AW92">
        <f ca="1">SUMIFS(INDEX($B$13:$M$64,MATCH(AW$83,$A$13:$A$64,0),1):INDEX($B$13:$M$64,MATCH(AW$83,$A$13:$A$64,0),12),$B75:$M75,"="&amp;"X",$B$10:$M$10,"="&amp;"N")</f>
        <v>0</v>
      </c>
      <c r="AX92">
        <f ca="1">SUMIFS(INDEX($B$13:$M$64,MATCH(AX$83,$A$13:$A$64,0),1):INDEX($B$13:$M$64,MATCH(AX$83,$A$13:$A$64,0),12),$B75:$M75,"="&amp;"X",$B$10:$M$10,"="&amp;"N")</f>
        <v>0</v>
      </c>
      <c r="AY92">
        <f ca="1">SUMIFS(INDEX($B$13:$M$64,MATCH(AY$83,$A$13:$A$64,0),1):INDEX($B$13:$M$64,MATCH(AY$83,$A$13:$A$64,0),12),$B75:$M75,"="&amp;"X",$B$10:$M$10,"="&amp;"N")</f>
        <v>0</v>
      </c>
      <c r="AZ92">
        <f ca="1">SUMIFS(INDEX($B$13:$M$64,MATCH(AZ$83,$A$13:$A$64,0),1):INDEX($B$13:$M$64,MATCH(AZ$83,$A$13:$A$64,0),12),$B75:$M75,"="&amp;"X",$B$10:$M$10,"="&amp;"N")</f>
        <v>0</v>
      </c>
      <c r="BA92">
        <f ca="1">SUMIFS(INDEX($B$13:$M$64,MATCH(BA$83,$A$13:$A$64,0),1):INDEX($B$13:$M$64,MATCH(BA$83,$A$13:$A$64,0),12),$B75:$M75,"="&amp;"X",$B$10:$M$10,"="&amp;"N")</f>
        <v>0</v>
      </c>
    </row>
    <row r="93" spans="1:56" x14ac:dyDescent="0.35">
      <c r="A93" s="2" t="str">
        <f>Setup!A29</f>
        <v>Caseload 10</v>
      </c>
      <c r="B93">
        <f ca="1">SUMIFS(INDEX($B$13:$M$64,MATCH(B$83,$A$13:$A$64,0),1):INDEX($B$13:$M$64,MATCH(B$83,$A$13:$A$64,0),12),$B76:$M76,"="&amp;"X",$B$10:$M$10,"="&amp;"N")</f>
        <v>0</v>
      </c>
      <c r="C93">
        <f ca="1">SUMIFS(INDEX($B$13:$M$64,MATCH(C$83,$A$13:$A$64,0),1):INDEX($B$13:$M$64,MATCH(C$83,$A$13:$A$64,0),12),$B76:$M76,"="&amp;"X",$B$10:$M$10,"="&amp;"N")</f>
        <v>0</v>
      </c>
      <c r="D93">
        <f ca="1">SUMIFS(INDEX($B$13:$M$64,MATCH(D$83,$A$13:$A$64,0),1):INDEX($B$13:$M$64,MATCH(D$83,$A$13:$A$64,0),12),$B76:$M76,"="&amp;"X",$B$10:$M$10,"="&amp;"N")</f>
        <v>0</v>
      </c>
      <c r="E93">
        <f ca="1">SUMIFS(INDEX($B$13:$M$64,MATCH(E$83,$A$13:$A$64,0),1):INDEX($B$13:$M$64,MATCH(E$83,$A$13:$A$64,0),12),$B76:$M76,"="&amp;"X",$B$10:$M$10,"="&amp;"N")</f>
        <v>0</v>
      </c>
      <c r="F93">
        <f ca="1">SUMIFS(INDEX($B$13:$M$64,MATCH(F$83,$A$13:$A$64,0),1):INDEX($B$13:$M$64,MATCH(F$83,$A$13:$A$64,0),12),$B76:$M76,"="&amp;"X",$B$10:$M$10,"="&amp;"N")</f>
        <v>0</v>
      </c>
      <c r="G93">
        <f ca="1">SUMIFS(INDEX($B$13:$M$64,MATCH(G$83,$A$13:$A$64,0),1):INDEX($B$13:$M$64,MATCH(G$83,$A$13:$A$64,0),12),$B76:$M76,"="&amp;"X",$B$10:$M$10,"="&amp;"N")</f>
        <v>0</v>
      </c>
      <c r="H93">
        <f ca="1">SUMIFS(INDEX($B$13:$M$64,MATCH(H$83,$A$13:$A$64,0),1):INDEX($B$13:$M$64,MATCH(H$83,$A$13:$A$64,0),12),$B76:$M76,"="&amp;"X",$B$10:$M$10,"="&amp;"N")</f>
        <v>0</v>
      </c>
      <c r="I93">
        <f ca="1">SUMIFS(INDEX($B$13:$M$64,MATCH(I$83,$A$13:$A$64,0),1):INDEX($B$13:$M$64,MATCH(I$83,$A$13:$A$64,0),12),$B76:$M76,"="&amp;"X",$B$10:$M$10,"="&amp;"N")</f>
        <v>0</v>
      </c>
      <c r="J93">
        <f ca="1">SUMIFS(INDEX($B$13:$M$64,MATCH(J$83,$A$13:$A$64,0),1):INDEX($B$13:$M$64,MATCH(J$83,$A$13:$A$64,0),12),$B76:$M76,"="&amp;"X",$B$10:$M$10,"="&amp;"N")</f>
        <v>0</v>
      </c>
      <c r="K93">
        <f ca="1">SUMIFS(INDEX($B$13:$M$64,MATCH(K$83,$A$13:$A$64,0),1):INDEX($B$13:$M$64,MATCH(K$83,$A$13:$A$64,0),12),$B76:$M76,"="&amp;"X",$B$10:$M$10,"="&amp;"N")</f>
        <v>0</v>
      </c>
      <c r="L93">
        <f ca="1">SUMIFS(INDEX($B$13:$M$64,MATCH(L$83,$A$13:$A$64,0),1):INDEX($B$13:$M$64,MATCH(L$83,$A$13:$A$64,0),12),$B76:$M76,"="&amp;"X",$B$10:$M$10,"="&amp;"N")</f>
        <v>0</v>
      </c>
      <c r="M93">
        <f ca="1">SUMIFS(INDEX($B$13:$M$64,MATCH(M$83,$A$13:$A$64,0),1):INDEX($B$13:$M$64,MATCH(M$83,$A$13:$A$64,0),12),$B76:$M76,"="&amp;"X",$B$10:$M$10,"="&amp;"N")</f>
        <v>0</v>
      </c>
      <c r="N93">
        <f ca="1">SUMIFS(INDEX($B$13:$M$64,MATCH(N$83,$A$13:$A$64,0),1):INDEX($B$13:$M$64,MATCH(N$83,$A$13:$A$64,0),12),$B76:$M76,"="&amp;"X",$B$10:$M$10,"="&amp;"N")</f>
        <v>0</v>
      </c>
      <c r="O93">
        <f ca="1">SUMIFS(INDEX($B$13:$M$64,MATCH(O$83,$A$13:$A$64,0),1):INDEX($B$13:$M$64,MATCH(O$83,$A$13:$A$64,0),12),$B76:$M76,"="&amp;"X",$B$10:$M$10,"="&amp;"N")</f>
        <v>0</v>
      </c>
      <c r="P93">
        <f ca="1">SUMIFS(INDEX($B$13:$M$64,MATCH(P$83,$A$13:$A$64,0),1):INDEX($B$13:$M$64,MATCH(P$83,$A$13:$A$64,0),12),$B76:$M76,"="&amp;"X",$B$10:$M$10,"="&amp;"N")</f>
        <v>0</v>
      </c>
      <c r="Q93">
        <f ca="1">SUMIFS(INDEX($B$13:$M$64,MATCH(Q$83,$A$13:$A$64,0),1):INDEX($B$13:$M$64,MATCH(Q$83,$A$13:$A$64,0),12),$B76:$M76,"="&amp;"X",$B$10:$M$10,"="&amp;"N")</f>
        <v>0</v>
      </c>
      <c r="R93">
        <f ca="1">SUMIFS(INDEX($B$13:$M$64,MATCH(R$83,$A$13:$A$64,0),1):INDEX($B$13:$M$64,MATCH(R$83,$A$13:$A$64,0),12),$B76:$M76,"="&amp;"X",$B$10:$M$10,"="&amp;"N")</f>
        <v>0</v>
      </c>
      <c r="S93">
        <f ca="1">SUMIFS(INDEX($B$13:$M$64,MATCH(S$83,$A$13:$A$64,0),1):INDEX($B$13:$M$64,MATCH(S$83,$A$13:$A$64,0),12),$B76:$M76,"="&amp;"X",$B$10:$M$10,"="&amp;"N")</f>
        <v>0</v>
      </c>
      <c r="T93">
        <f ca="1">SUMIFS(INDEX($B$13:$M$64,MATCH(T$83,$A$13:$A$64,0),1):INDEX($B$13:$M$64,MATCH(T$83,$A$13:$A$64,0),12),$B76:$M76,"="&amp;"X",$B$10:$M$10,"="&amp;"N")</f>
        <v>0</v>
      </c>
      <c r="U93">
        <f ca="1">SUMIFS(INDEX($B$13:$M$64,MATCH(U$83,$A$13:$A$64,0),1):INDEX($B$13:$M$64,MATCH(U$83,$A$13:$A$64,0),12),$B76:$M76,"="&amp;"X",$B$10:$M$10,"="&amp;"N")</f>
        <v>0</v>
      </c>
      <c r="V93">
        <f ca="1">SUMIFS(INDEX($B$13:$M$64,MATCH(V$83,$A$13:$A$64,0),1):INDEX($B$13:$M$64,MATCH(V$83,$A$13:$A$64,0),12),$B76:$M76,"="&amp;"X",$B$10:$M$10,"="&amp;"N")</f>
        <v>0</v>
      </c>
      <c r="W93">
        <f ca="1">SUMIFS(INDEX($B$13:$M$64,MATCH(W$83,$A$13:$A$64,0),1):INDEX($B$13:$M$64,MATCH(W$83,$A$13:$A$64,0),12),$B76:$M76,"="&amp;"X",$B$10:$M$10,"="&amp;"N")</f>
        <v>0</v>
      </c>
      <c r="X93">
        <f ca="1">SUMIFS(INDEX($B$13:$M$64,MATCH(X$83,$A$13:$A$64,0),1):INDEX($B$13:$M$64,MATCH(X$83,$A$13:$A$64,0),12),$B76:$M76,"="&amp;"X",$B$10:$M$10,"="&amp;"N")</f>
        <v>0</v>
      </c>
      <c r="Y93">
        <f ca="1">SUMIFS(INDEX($B$13:$M$64,MATCH(Y$83,$A$13:$A$64,0),1):INDEX($B$13:$M$64,MATCH(Y$83,$A$13:$A$64,0),12),$B76:$M76,"="&amp;"X",$B$10:$M$10,"="&amp;"N")</f>
        <v>0</v>
      </c>
      <c r="Z93">
        <f ca="1">SUMIFS(INDEX($B$13:$M$64,MATCH(Z$83,$A$13:$A$64,0),1):INDEX($B$13:$M$64,MATCH(Z$83,$A$13:$A$64,0),12),$B76:$M76,"="&amp;"X",$B$10:$M$10,"="&amp;"N")</f>
        <v>0</v>
      </c>
      <c r="AA93">
        <f ca="1">SUMIFS(INDEX($B$13:$M$64,MATCH(AA$83,$A$13:$A$64,0),1):INDEX($B$13:$M$64,MATCH(AA$83,$A$13:$A$64,0),12),$B76:$M76,"="&amp;"X",$B$10:$M$10,"="&amp;"N")</f>
        <v>0</v>
      </c>
      <c r="AB93">
        <f ca="1">SUMIFS(INDEX($B$13:$M$64,MATCH(AB$83,$A$13:$A$64,0),1):INDEX($B$13:$M$64,MATCH(AB$83,$A$13:$A$64,0),12),$B76:$M76,"="&amp;"X",$B$10:$M$10,"="&amp;"N")</f>
        <v>0</v>
      </c>
      <c r="AC93">
        <f ca="1">SUMIFS(INDEX($B$13:$M$64,MATCH(AC$83,$A$13:$A$64,0),1):INDEX($B$13:$M$64,MATCH(AC$83,$A$13:$A$64,0),12),$B76:$M76,"="&amp;"X",$B$10:$M$10,"="&amp;"N")</f>
        <v>0</v>
      </c>
      <c r="AD93">
        <f ca="1">SUMIFS(INDEX($B$13:$M$64,MATCH(AD$83,$A$13:$A$64,0),1):INDEX($B$13:$M$64,MATCH(AD$83,$A$13:$A$64,0),12),$B76:$M76,"="&amp;"X",$B$10:$M$10,"="&amp;"N")</f>
        <v>0</v>
      </c>
      <c r="AE93">
        <f ca="1">SUMIFS(INDEX($B$13:$M$64,MATCH(AE$83,$A$13:$A$64,0),1):INDEX($B$13:$M$64,MATCH(AE$83,$A$13:$A$64,0),12),$B76:$M76,"="&amp;"X",$B$10:$M$10,"="&amp;"N")</f>
        <v>0</v>
      </c>
      <c r="AF93">
        <f ca="1">SUMIFS(INDEX($B$13:$M$64,MATCH(AF$83,$A$13:$A$64,0),1):INDEX($B$13:$M$64,MATCH(AF$83,$A$13:$A$64,0),12),$B76:$M76,"="&amp;"X",$B$10:$M$10,"="&amp;"N")</f>
        <v>0</v>
      </c>
      <c r="AG93">
        <f ca="1">SUMIFS(INDEX($B$13:$M$64,MATCH(AG$83,$A$13:$A$64,0),1):INDEX($B$13:$M$64,MATCH(AG$83,$A$13:$A$64,0),12),$B76:$M76,"="&amp;"X",$B$10:$M$10,"="&amp;"N")</f>
        <v>0</v>
      </c>
      <c r="AH93">
        <f ca="1">SUMIFS(INDEX($B$13:$M$64,MATCH(AH$83,$A$13:$A$64,0),1):INDEX($B$13:$M$64,MATCH(AH$83,$A$13:$A$64,0),12),$B76:$M76,"="&amp;"X",$B$10:$M$10,"="&amp;"N")</f>
        <v>0</v>
      </c>
      <c r="AI93">
        <f ca="1">SUMIFS(INDEX($B$13:$M$64,MATCH(AI$83,$A$13:$A$64,0),1):INDEX($B$13:$M$64,MATCH(AI$83,$A$13:$A$64,0),12),$B76:$M76,"="&amp;"X",$B$10:$M$10,"="&amp;"N")</f>
        <v>0</v>
      </c>
      <c r="AJ93">
        <f ca="1">SUMIFS(INDEX($B$13:$M$64,MATCH(AJ$83,$A$13:$A$64,0),1):INDEX($B$13:$M$64,MATCH(AJ$83,$A$13:$A$64,0),12),$B76:$M76,"="&amp;"X",$B$10:$M$10,"="&amp;"N")</f>
        <v>0</v>
      </c>
      <c r="AK93">
        <f ca="1">SUMIFS(INDEX($B$13:$M$64,MATCH(AK$83,$A$13:$A$64,0),1):INDEX($B$13:$M$64,MATCH(AK$83,$A$13:$A$64,0),12),$B76:$M76,"="&amp;"X",$B$10:$M$10,"="&amp;"N")</f>
        <v>0</v>
      </c>
      <c r="AL93">
        <f ca="1">SUMIFS(INDEX($B$13:$M$64,MATCH(AL$83,$A$13:$A$64,0),1):INDEX($B$13:$M$64,MATCH(AL$83,$A$13:$A$64,0),12),$B76:$M76,"="&amp;"X",$B$10:$M$10,"="&amp;"N")</f>
        <v>0</v>
      </c>
      <c r="AM93">
        <f ca="1">SUMIFS(INDEX($B$13:$M$64,MATCH(AM$83,$A$13:$A$64,0),1):INDEX($B$13:$M$64,MATCH(AM$83,$A$13:$A$64,0),12),$B76:$M76,"="&amp;"X",$B$10:$M$10,"="&amp;"N")</f>
        <v>0</v>
      </c>
      <c r="AN93">
        <f ca="1">SUMIFS(INDEX($B$13:$M$64,MATCH(AN$83,$A$13:$A$64,0),1):INDEX($B$13:$M$64,MATCH(AN$83,$A$13:$A$64,0),12),$B76:$M76,"="&amp;"X",$B$10:$M$10,"="&amp;"N")</f>
        <v>0</v>
      </c>
      <c r="AO93">
        <f ca="1">SUMIFS(INDEX($B$13:$M$64,MATCH(AO$83,$A$13:$A$64,0),1):INDEX($B$13:$M$64,MATCH(AO$83,$A$13:$A$64,0),12),$B76:$M76,"="&amp;"X",$B$10:$M$10,"="&amp;"N")</f>
        <v>0</v>
      </c>
      <c r="AP93">
        <f ca="1">SUMIFS(INDEX($B$13:$M$64,MATCH(AP$83,$A$13:$A$64,0),1):INDEX($B$13:$M$64,MATCH(AP$83,$A$13:$A$64,0),12),$B76:$M76,"="&amp;"X",$B$10:$M$10,"="&amp;"N")</f>
        <v>0</v>
      </c>
      <c r="AQ93">
        <f ca="1">SUMIFS(INDEX($B$13:$M$64,MATCH(AQ$83,$A$13:$A$64,0),1):INDEX($B$13:$M$64,MATCH(AQ$83,$A$13:$A$64,0),12),$B76:$M76,"="&amp;"X",$B$10:$M$10,"="&amp;"N")</f>
        <v>0</v>
      </c>
      <c r="AR93">
        <f ca="1">SUMIFS(INDEX($B$13:$M$64,MATCH(AR$83,$A$13:$A$64,0),1):INDEX($B$13:$M$64,MATCH(AR$83,$A$13:$A$64,0),12),$B76:$M76,"="&amp;"X",$B$10:$M$10,"="&amp;"N")</f>
        <v>0</v>
      </c>
      <c r="AS93">
        <f ca="1">SUMIFS(INDEX($B$13:$M$64,MATCH(AS$83,$A$13:$A$64,0),1):INDEX($B$13:$M$64,MATCH(AS$83,$A$13:$A$64,0),12),$B76:$M76,"="&amp;"X",$B$10:$M$10,"="&amp;"N")</f>
        <v>0</v>
      </c>
      <c r="AT93">
        <f ca="1">SUMIFS(INDEX($B$13:$M$64,MATCH(AT$83,$A$13:$A$64,0),1):INDEX($B$13:$M$64,MATCH(AT$83,$A$13:$A$64,0),12),$B76:$M76,"="&amp;"X",$B$10:$M$10,"="&amp;"N")</f>
        <v>0</v>
      </c>
      <c r="AU93">
        <f ca="1">SUMIFS(INDEX($B$13:$M$64,MATCH(AU$83,$A$13:$A$64,0),1):INDEX($B$13:$M$64,MATCH(AU$83,$A$13:$A$64,0),12),$B76:$M76,"="&amp;"X",$B$10:$M$10,"="&amp;"N")</f>
        <v>0</v>
      </c>
      <c r="AV93">
        <f ca="1">SUMIFS(INDEX($B$13:$M$64,MATCH(AV$83,$A$13:$A$64,0),1):INDEX($B$13:$M$64,MATCH(AV$83,$A$13:$A$64,0),12),$B76:$M76,"="&amp;"X",$B$10:$M$10,"="&amp;"N")</f>
        <v>0</v>
      </c>
      <c r="AW93">
        <f ca="1">SUMIFS(INDEX($B$13:$M$64,MATCH(AW$83,$A$13:$A$64,0),1):INDEX($B$13:$M$64,MATCH(AW$83,$A$13:$A$64,0),12),$B76:$M76,"="&amp;"X",$B$10:$M$10,"="&amp;"N")</f>
        <v>0</v>
      </c>
      <c r="AX93">
        <f ca="1">SUMIFS(INDEX($B$13:$M$64,MATCH(AX$83,$A$13:$A$64,0),1):INDEX($B$13:$M$64,MATCH(AX$83,$A$13:$A$64,0),12),$B76:$M76,"="&amp;"X",$B$10:$M$10,"="&amp;"N")</f>
        <v>0</v>
      </c>
      <c r="AY93">
        <f ca="1">SUMIFS(INDEX($B$13:$M$64,MATCH(AY$83,$A$13:$A$64,0),1):INDEX($B$13:$M$64,MATCH(AY$83,$A$13:$A$64,0),12),$B76:$M76,"="&amp;"X",$B$10:$M$10,"="&amp;"N")</f>
        <v>0</v>
      </c>
      <c r="AZ93">
        <f ca="1">SUMIFS(INDEX($B$13:$M$64,MATCH(AZ$83,$A$13:$A$64,0),1):INDEX($B$13:$M$64,MATCH(AZ$83,$A$13:$A$64,0),12),$B76:$M76,"="&amp;"X",$B$10:$M$10,"="&amp;"N")</f>
        <v>0</v>
      </c>
      <c r="BA93">
        <f ca="1">SUMIFS(INDEX($B$13:$M$64,MATCH(BA$83,$A$13:$A$64,0),1):INDEX($B$13:$M$64,MATCH(BA$83,$A$13:$A$64,0),12),$B76:$M76,"="&amp;"X",$B$10:$M$10,"="&amp;"N")</f>
        <v>0</v>
      </c>
    </row>
    <row r="94" spans="1:56" x14ac:dyDescent="0.35">
      <c r="A94" s="2" t="str">
        <f>Setup!A30</f>
        <v>Caseload 11</v>
      </c>
      <c r="B94">
        <f ca="1">SUMIFS(INDEX($B$13:$M$64,MATCH(B$83,$A$13:$A$64,0),1):INDEX($B$13:$M$64,MATCH(B$83,$A$13:$A$64,0),12),$B77:$M77,"="&amp;"X",$B$10:$M$10,"="&amp;"N")</f>
        <v>0</v>
      </c>
      <c r="C94">
        <f ca="1">SUMIFS(INDEX($B$13:$M$64,MATCH(C$83,$A$13:$A$64,0),1):INDEX($B$13:$M$64,MATCH(C$83,$A$13:$A$64,0),12),$B77:$M77,"="&amp;"X",$B$10:$M$10,"="&amp;"N")</f>
        <v>0</v>
      </c>
      <c r="D94">
        <f ca="1">SUMIFS(INDEX($B$13:$M$64,MATCH(D$83,$A$13:$A$64,0),1):INDEX($B$13:$M$64,MATCH(D$83,$A$13:$A$64,0),12),$B77:$M77,"="&amp;"X",$B$10:$M$10,"="&amp;"N")</f>
        <v>0</v>
      </c>
      <c r="E94">
        <f ca="1">SUMIFS(INDEX($B$13:$M$64,MATCH(E$83,$A$13:$A$64,0),1):INDEX($B$13:$M$64,MATCH(E$83,$A$13:$A$64,0),12),$B77:$M77,"="&amp;"X",$B$10:$M$10,"="&amp;"N")</f>
        <v>0</v>
      </c>
      <c r="F94">
        <f ca="1">SUMIFS(INDEX($B$13:$M$64,MATCH(F$83,$A$13:$A$64,0),1):INDEX($B$13:$M$64,MATCH(F$83,$A$13:$A$64,0),12),$B77:$M77,"="&amp;"X",$B$10:$M$10,"="&amp;"N")</f>
        <v>0</v>
      </c>
      <c r="G94">
        <f ca="1">SUMIFS(INDEX($B$13:$M$64,MATCH(G$83,$A$13:$A$64,0),1):INDEX($B$13:$M$64,MATCH(G$83,$A$13:$A$64,0),12),$B77:$M77,"="&amp;"X",$B$10:$M$10,"="&amp;"N")</f>
        <v>0</v>
      </c>
      <c r="H94">
        <f ca="1">SUMIFS(INDEX($B$13:$M$64,MATCH(H$83,$A$13:$A$64,0),1):INDEX($B$13:$M$64,MATCH(H$83,$A$13:$A$64,0),12),$B77:$M77,"="&amp;"X",$B$10:$M$10,"="&amp;"N")</f>
        <v>0</v>
      </c>
      <c r="I94">
        <f ca="1">SUMIFS(INDEX($B$13:$M$64,MATCH(I$83,$A$13:$A$64,0),1):INDEX($B$13:$M$64,MATCH(I$83,$A$13:$A$64,0),12),$B77:$M77,"="&amp;"X",$B$10:$M$10,"="&amp;"N")</f>
        <v>0</v>
      </c>
      <c r="J94">
        <f ca="1">SUMIFS(INDEX($B$13:$M$64,MATCH(J$83,$A$13:$A$64,0),1):INDEX($B$13:$M$64,MATCH(J$83,$A$13:$A$64,0),12),$B77:$M77,"="&amp;"X",$B$10:$M$10,"="&amp;"N")</f>
        <v>0</v>
      </c>
      <c r="K94">
        <f ca="1">SUMIFS(INDEX($B$13:$M$64,MATCH(K$83,$A$13:$A$64,0),1):INDEX($B$13:$M$64,MATCH(K$83,$A$13:$A$64,0),12),$B77:$M77,"="&amp;"X",$B$10:$M$10,"="&amp;"N")</f>
        <v>0</v>
      </c>
      <c r="L94">
        <f ca="1">SUMIFS(INDEX($B$13:$M$64,MATCH(L$83,$A$13:$A$64,0),1):INDEX($B$13:$M$64,MATCH(L$83,$A$13:$A$64,0),12),$B77:$M77,"="&amp;"X",$B$10:$M$10,"="&amp;"N")</f>
        <v>0</v>
      </c>
      <c r="M94">
        <f ca="1">SUMIFS(INDEX($B$13:$M$64,MATCH(M$83,$A$13:$A$64,0),1):INDEX($B$13:$M$64,MATCH(M$83,$A$13:$A$64,0),12),$B77:$M77,"="&amp;"X",$B$10:$M$10,"="&amp;"N")</f>
        <v>0</v>
      </c>
      <c r="N94">
        <f ca="1">SUMIFS(INDEX($B$13:$M$64,MATCH(N$83,$A$13:$A$64,0),1):INDEX($B$13:$M$64,MATCH(N$83,$A$13:$A$64,0),12),$B77:$M77,"="&amp;"X",$B$10:$M$10,"="&amp;"N")</f>
        <v>0</v>
      </c>
      <c r="O94">
        <f ca="1">SUMIFS(INDEX($B$13:$M$64,MATCH(O$83,$A$13:$A$64,0),1):INDEX($B$13:$M$64,MATCH(O$83,$A$13:$A$64,0),12),$B77:$M77,"="&amp;"X",$B$10:$M$10,"="&amp;"N")</f>
        <v>0</v>
      </c>
      <c r="P94">
        <f ca="1">SUMIFS(INDEX($B$13:$M$64,MATCH(P$83,$A$13:$A$64,0),1):INDEX($B$13:$M$64,MATCH(P$83,$A$13:$A$64,0),12),$B77:$M77,"="&amp;"X",$B$10:$M$10,"="&amp;"N")</f>
        <v>0</v>
      </c>
      <c r="Q94">
        <f ca="1">SUMIFS(INDEX($B$13:$M$64,MATCH(Q$83,$A$13:$A$64,0),1):INDEX($B$13:$M$64,MATCH(Q$83,$A$13:$A$64,0),12),$B77:$M77,"="&amp;"X",$B$10:$M$10,"="&amp;"N")</f>
        <v>0</v>
      </c>
      <c r="R94">
        <f ca="1">SUMIFS(INDEX($B$13:$M$64,MATCH(R$83,$A$13:$A$64,0),1):INDEX($B$13:$M$64,MATCH(R$83,$A$13:$A$64,0),12),$B77:$M77,"="&amp;"X",$B$10:$M$10,"="&amp;"N")</f>
        <v>0</v>
      </c>
      <c r="S94">
        <f ca="1">SUMIFS(INDEX($B$13:$M$64,MATCH(S$83,$A$13:$A$64,0),1):INDEX($B$13:$M$64,MATCH(S$83,$A$13:$A$64,0),12),$B77:$M77,"="&amp;"X",$B$10:$M$10,"="&amp;"N")</f>
        <v>0</v>
      </c>
      <c r="T94">
        <f ca="1">SUMIFS(INDEX($B$13:$M$64,MATCH(T$83,$A$13:$A$64,0),1):INDEX($B$13:$M$64,MATCH(T$83,$A$13:$A$64,0),12),$B77:$M77,"="&amp;"X",$B$10:$M$10,"="&amp;"N")</f>
        <v>0</v>
      </c>
      <c r="U94">
        <f ca="1">SUMIFS(INDEX($B$13:$M$64,MATCH(U$83,$A$13:$A$64,0),1):INDEX($B$13:$M$64,MATCH(U$83,$A$13:$A$64,0),12),$B77:$M77,"="&amp;"X",$B$10:$M$10,"="&amp;"N")</f>
        <v>0</v>
      </c>
      <c r="V94">
        <f ca="1">SUMIFS(INDEX($B$13:$M$64,MATCH(V$83,$A$13:$A$64,0),1):INDEX($B$13:$M$64,MATCH(V$83,$A$13:$A$64,0),12),$B77:$M77,"="&amp;"X",$B$10:$M$10,"="&amp;"N")</f>
        <v>0</v>
      </c>
      <c r="W94">
        <f ca="1">SUMIFS(INDEX($B$13:$M$64,MATCH(W$83,$A$13:$A$64,0),1):INDEX($B$13:$M$64,MATCH(W$83,$A$13:$A$64,0),12),$B77:$M77,"="&amp;"X",$B$10:$M$10,"="&amp;"N")</f>
        <v>0</v>
      </c>
      <c r="X94">
        <f ca="1">SUMIFS(INDEX($B$13:$M$64,MATCH(X$83,$A$13:$A$64,0),1):INDEX($B$13:$M$64,MATCH(X$83,$A$13:$A$64,0),12),$B77:$M77,"="&amp;"X",$B$10:$M$10,"="&amp;"N")</f>
        <v>0</v>
      </c>
      <c r="Y94">
        <f ca="1">SUMIFS(INDEX($B$13:$M$64,MATCH(Y$83,$A$13:$A$64,0),1):INDEX($B$13:$M$64,MATCH(Y$83,$A$13:$A$64,0),12),$B77:$M77,"="&amp;"X",$B$10:$M$10,"="&amp;"N")</f>
        <v>0</v>
      </c>
      <c r="Z94">
        <f ca="1">SUMIFS(INDEX($B$13:$M$64,MATCH(Z$83,$A$13:$A$64,0),1):INDEX($B$13:$M$64,MATCH(Z$83,$A$13:$A$64,0),12),$B77:$M77,"="&amp;"X",$B$10:$M$10,"="&amp;"N")</f>
        <v>0</v>
      </c>
      <c r="AA94">
        <f ca="1">SUMIFS(INDEX($B$13:$M$64,MATCH(AA$83,$A$13:$A$64,0),1):INDEX($B$13:$M$64,MATCH(AA$83,$A$13:$A$64,0),12),$B77:$M77,"="&amp;"X",$B$10:$M$10,"="&amp;"N")</f>
        <v>0</v>
      </c>
      <c r="AB94">
        <f ca="1">SUMIFS(INDEX($B$13:$M$64,MATCH(AB$83,$A$13:$A$64,0),1):INDEX($B$13:$M$64,MATCH(AB$83,$A$13:$A$64,0),12),$B77:$M77,"="&amp;"X",$B$10:$M$10,"="&amp;"N")</f>
        <v>0</v>
      </c>
      <c r="AC94">
        <f ca="1">SUMIFS(INDEX($B$13:$M$64,MATCH(AC$83,$A$13:$A$64,0),1):INDEX($B$13:$M$64,MATCH(AC$83,$A$13:$A$64,0),12),$B77:$M77,"="&amp;"X",$B$10:$M$10,"="&amp;"N")</f>
        <v>0</v>
      </c>
      <c r="AD94">
        <f ca="1">SUMIFS(INDEX($B$13:$M$64,MATCH(AD$83,$A$13:$A$64,0),1):INDEX($B$13:$M$64,MATCH(AD$83,$A$13:$A$64,0),12),$B77:$M77,"="&amp;"X",$B$10:$M$10,"="&amp;"N")</f>
        <v>0</v>
      </c>
      <c r="AE94">
        <f ca="1">SUMIFS(INDEX($B$13:$M$64,MATCH(AE$83,$A$13:$A$64,0),1):INDEX($B$13:$M$64,MATCH(AE$83,$A$13:$A$64,0),12),$B77:$M77,"="&amp;"X",$B$10:$M$10,"="&amp;"N")</f>
        <v>0</v>
      </c>
      <c r="AF94">
        <f ca="1">SUMIFS(INDEX($B$13:$M$64,MATCH(AF$83,$A$13:$A$64,0),1):INDEX($B$13:$M$64,MATCH(AF$83,$A$13:$A$64,0),12),$B77:$M77,"="&amp;"X",$B$10:$M$10,"="&amp;"N")</f>
        <v>0</v>
      </c>
      <c r="AG94">
        <f ca="1">SUMIFS(INDEX($B$13:$M$64,MATCH(AG$83,$A$13:$A$64,0),1):INDEX($B$13:$M$64,MATCH(AG$83,$A$13:$A$64,0),12),$B77:$M77,"="&amp;"X",$B$10:$M$10,"="&amp;"N")</f>
        <v>0</v>
      </c>
      <c r="AH94">
        <f ca="1">SUMIFS(INDEX($B$13:$M$64,MATCH(AH$83,$A$13:$A$64,0),1):INDEX($B$13:$M$64,MATCH(AH$83,$A$13:$A$64,0),12),$B77:$M77,"="&amp;"X",$B$10:$M$10,"="&amp;"N")</f>
        <v>0</v>
      </c>
      <c r="AI94">
        <f ca="1">SUMIFS(INDEX($B$13:$M$64,MATCH(AI$83,$A$13:$A$64,0),1):INDEX($B$13:$M$64,MATCH(AI$83,$A$13:$A$64,0),12),$B77:$M77,"="&amp;"X",$B$10:$M$10,"="&amp;"N")</f>
        <v>0</v>
      </c>
      <c r="AJ94">
        <f ca="1">SUMIFS(INDEX($B$13:$M$64,MATCH(AJ$83,$A$13:$A$64,0),1):INDEX($B$13:$M$64,MATCH(AJ$83,$A$13:$A$64,0),12),$B77:$M77,"="&amp;"X",$B$10:$M$10,"="&amp;"N")</f>
        <v>0</v>
      </c>
      <c r="AK94">
        <f ca="1">SUMIFS(INDEX($B$13:$M$64,MATCH(AK$83,$A$13:$A$64,0),1):INDEX($B$13:$M$64,MATCH(AK$83,$A$13:$A$64,0),12),$B77:$M77,"="&amp;"X",$B$10:$M$10,"="&amp;"N")</f>
        <v>0</v>
      </c>
      <c r="AL94">
        <f ca="1">SUMIFS(INDEX($B$13:$M$64,MATCH(AL$83,$A$13:$A$64,0),1):INDEX($B$13:$M$64,MATCH(AL$83,$A$13:$A$64,0),12),$B77:$M77,"="&amp;"X",$B$10:$M$10,"="&amp;"N")</f>
        <v>0</v>
      </c>
      <c r="AM94">
        <f ca="1">SUMIFS(INDEX($B$13:$M$64,MATCH(AM$83,$A$13:$A$64,0),1):INDEX($B$13:$M$64,MATCH(AM$83,$A$13:$A$64,0),12),$B77:$M77,"="&amp;"X",$B$10:$M$10,"="&amp;"N")</f>
        <v>0</v>
      </c>
      <c r="AN94">
        <f ca="1">SUMIFS(INDEX($B$13:$M$64,MATCH(AN$83,$A$13:$A$64,0),1):INDEX($B$13:$M$64,MATCH(AN$83,$A$13:$A$64,0),12),$B77:$M77,"="&amp;"X",$B$10:$M$10,"="&amp;"N")</f>
        <v>0</v>
      </c>
      <c r="AO94">
        <f ca="1">SUMIFS(INDEX($B$13:$M$64,MATCH(AO$83,$A$13:$A$64,0),1):INDEX($B$13:$M$64,MATCH(AO$83,$A$13:$A$64,0),12),$B77:$M77,"="&amp;"X",$B$10:$M$10,"="&amp;"N")</f>
        <v>0</v>
      </c>
      <c r="AP94">
        <f ca="1">SUMIFS(INDEX($B$13:$M$64,MATCH(AP$83,$A$13:$A$64,0),1):INDEX($B$13:$M$64,MATCH(AP$83,$A$13:$A$64,0),12),$B77:$M77,"="&amp;"X",$B$10:$M$10,"="&amp;"N")</f>
        <v>0</v>
      </c>
      <c r="AQ94">
        <f ca="1">SUMIFS(INDEX($B$13:$M$64,MATCH(AQ$83,$A$13:$A$64,0),1):INDEX($B$13:$M$64,MATCH(AQ$83,$A$13:$A$64,0),12),$B77:$M77,"="&amp;"X",$B$10:$M$10,"="&amp;"N")</f>
        <v>0</v>
      </c>
      <c r="AR94">
        <f ca="1">SUMIFS(INDEX($B$13:$M$64,MATCH(AR$83,$A$13:$A$64,0),1):INDEX($B$13:$M$64,MATCH(AR$83,$A$13:$A$64,0),12),$B77:$M77,"="&amp;"X",$B$10:$M$10,"="&amp;"N")</f>
        <v>0</v>
      </c>
      <c r="AS94">
        <f ca="1">SUMIFS(INDEX($B$13:$M$64,MATCH(AS$83,$A$13:$A$64,0),1):INDEX($B$13:$M$64,MATCH(AS$83,$A$13:$A$64,0),12),$B77:$M77,"="&amp;"X",$B$10:$M$10,"="&amp;"N")</f>
        <v>0</v>
      </c>
      <c r="AT94">
        <f ca="1">SUMIFS(INDEX($B$13:$M$64,MATCH(AT$83,$A$13:$A$64,0),1):INDEX($B$13:$M$64,MATCH(AT$83,$A$13:$A$64,0),12),$B77:$M77,"="&amp;"X",$B$10:$M$10,"="&amp;"N")</f>
        <v>0</v>
      </c>
      <c r="AU94">
        <f ca="1">SUMIFS(INDEX($B$13:$M$64,MATCH(AU$83,$A$13:$A$64,0),1):INDEX($B$13:$M$64,MATCH(AU$83,$A$13:$A$64,0),12),$B77:$M77,"="&amp;"X",$B$10:$M$10,"="&amp;"N")</f>
        <v>0</v>
      </c>
      <c r="AV94">
        <f ca="1">SUMIFS(INDEX($B$13:$M$64,MATCH(AV$83,$A$13:$A$64,0),1):INDEX($B$13:$M$64,MATCH(AV$83,$A$13:$A$64,0),12),$B77:$M77,"="&amp;"X",$B$10:$M$10,"="&amp;"N")</f>
        <v>0</v>
      </c>
      <c r="AW94">
        <f ca="1">SUMIFS(INDEX($B$13:$M$64,MATCH(AW$83,$A$13:$A$64,0),1):INDEX($B$13:$M$64,MATCH(AW$83,$A$13:$A$64,0),12),$B77:$M77,"="&amp;"X",$B$10:$M$10,"="&amp;"N")</f>
        <v>0</v>
      </c>
      <c r="AX94">
        <f ca="1">SUMIFS(INDEX($B$13:$M$64,MATCH(AX$83,$A$13:$A$64,0),1):INDEX($B$13:$M$64,MATCH(AX$83,$A$13:$A$64,0),12),$B77:$M77,"="&amp;"X",$B$10:$M$10,"="&amp;"N")</f>
        <v>0</v>
      </c>
      <c r="AY94">
        <f ca="1">SUMIFS(INDEX($B$13:$M$64,MATCH(AY$83,$A$13:$A$64,0),1):INDEX($B$13:$M$64,MATCH(AY$83,$A$13:$A$64,0),12),$B77:$M77,"="&amp;"X",$B$10:$M$10,"="&amp;"N")</f>
        <v>0</v>
      </c>
      <c r="AZ94">
        <f ca="1">SUMIFS(INDEX($B$13:$M$64,MATCH(AZ$83,$A$13:$A$64,0),1):INDEX($B$13:$M$64,MATCH(AZ$83,$A$13:$A$64,0),12),$B77:$M77,"="&amp;"X",$B$10:$M$10,"="&amp;"N")</f>
        <v>0</v>
      </c>
      <c r="BA94">
        <f ca="1">SUMIFS(INDEX($B$13:$M$64,MATCH(BA$83,$A$13:$A$64,0),1):INDEX($B$13:$M$64,MATCH(BA$83,$A$13:$A$64,0),12),$B77:$M77,"="&amp;"X",$B$10:$M$10,"="&amp;"N")</f>
        <v>0</v>
      </c>
    </row>
    <row r="95" spans="1:56" x14ac:dyDescent="0.35">
      <c r="A95" s="2" t="str">
        <f>Setup!A31</f>
        <v>Caseload 12</v>
      </c>
      <c r="B95">
        <f ca="1">SUMIFS(INDEX($B$13:$M$64,MATCH(B$83,$A$13:$A$64,0),1):INDEX($B$13:$M$64,MATCH(B$83,$A$13:$A$64,0),12),$B78:$M78,"="&amp;"X",$B$10:$M$10,"="&amp;"N")</f>
        <v>0</v>
      </c>
      <c r="C95">
        <f ca="1">SUMIFS(INDEX($B$13:$M$64,MATCH(C$83,$A$13:$A$64,0),1):INDEX($B$13:$M$64,MATCH(C$83,$A$13:$A$64,0),12),$B78:$M78,"="&amp;"X",$B$10:$M$10,"="&amp;"N")</f>
        <v>0</v>
      </c>
      <c r="D95">
        <f ca="1">SUMIFS(INDEX($B$13:$M$64,MATCH(D$83,$A$13:$A$64,0),1):INDEX($B$13:$M$64,MATCH(D$83,$A$13:$A$64,0),12),$B78:$M78,"="&amp;"X",$B$10:$M$10,"="&amp;"N")</f>
        <v>0</v>
      </c>
      <c r="E95">
        <f ca="1">SUMIFS(INDEX($B$13:$M$64,MATCH(E$83,$A$13:$A$64,0),1):INDEX($B$13:$M$64,MATCH(E$83,$A$13:$A$64,0),12),$B78:$M78,"="&amp;"X",$B$10:$M$10,"="&amp;"N")</f>
        <v>0</v>
      </c>
      <c r="F95">
        <f ca="1">SUMIFS(INDEX($B$13:$M$64,MATCH(F$83,$A$13:$A$64,0),1):INDEX($B$13:$M$64,MATCH(F$83,$A$13:$A$64,0),12),$B78:$M78,"="&amp;"X",$B$10:$M$10,"="&amp;"N")</f>
        <v>0</v>
      </c>
      <c r="G95">
        <f ca="1">SUMIFS(INDEX($B$13:$M$64,MATCH(G$83,$A$13:$A$64,0),1):INDEX($B$13:$M$64,MATCH(G$83,$A$13:$A$64,0),12),$B78:$M78,"="&amp;"X",$B$10:$M$10,"="&amp;"N")</f>
        <v>0</v>
      </c>
      <c r="H95">
        <f ca="1">SUMIFS(INDEX($B$13:$M$64,MATCH(H$83,$A$13:$A$64,0),1):INDEX($B$13:$M$64,MATCH(H$83,$A$13:$A$64,0),12),$B78:$M78,"="&amp;"X",$B$10:$M$10,"="&amp;"N")</f>
        <v>0</v>
      </c>
      <c r="I95">
        <f ca="1">SUMIFS(INDEX($B$13:$M$64,MATCH(I$83,$A$13:$A$64,0),1):INDEX($B$13:$M$64,MATCH(I$83,$A$13:$A$64,0),12),$B78:$M78,"="&amp;"X",$B$10:$M$10,"="&amp;"N")</f>
        <v>0</v>
      </c>
      <c r="J95">
        <f ca="1">SUMIFS(INDEX($B$13:$M$64,MATCH(J$83,$A$13:$A$64,0),1):INDEX($B$13:$M$64,MATCH(J$83,$A$13:$A$64,0),12),$B78:$M78,"="&amp;"X",$B$10:$M$10,"="&amp;"N")</f>
        <v>0</v>
      </c>
      <c r="K95">
        <f ca="1">SUMIFS(INDEX($B$13:$M$64,MATCH(K$83,$A$13:$A$64,0),1):INDEX($B$13:$M$64,MATCH(K$83,$A$13:$A$64,0),12),$B78:$M78,"="&amp;"X",$B$10:$M$10,"="&amp;"N")</f>
        <v>0</v>
      </c>
      <c r="L95">
        <f ca="1">SUMIFS(INDEX($B$13:$M$64,MATCH(L$83,$A$13:$A$64,0),1):INDEX($B$13:$M$64,MATCH(L$83,$A$13:$A$64,0),12),$B78:$M78,"="&amp;"X",$B$10:$M$10,"="&amp;"N")</f>
        <v>0</v>
      </c>
      <c r="M95">
        <f ca="1">SUMIFS(INDEX($B$13:$M$64,MATCH(M$83,$A$13:$A$64,0),1):INDEX($B$13:$M$64,MATCH(M$83,$A$13:$A$64,0),12),$B78:$M78,"="&amp;"X",$B$10:$M$10,"="&amp;"N")</f>
        <v>0</v>
      </c>
      <c r="N95">
        <f ca="1">SUMIFS(INDEX($B$13:$M$64,MATCH(N$83,$A$13:$A$64,0),1):INDEX($B$13:$M$64,MATCH(N$83,$A$13:$A$64,0),12),$B78:$M78,"="&amp;"X",$B$10:$M$10,"="&amp;"N")</f>
        <v>0</v>
      </c>
      <c r="O95">
        <f ca="1">SUMIFS(INDEX($B$13:$M$64,MATCH(O$83,$A$13:$A$64,0),1):INDEX($B$13:$M$64,MATCH(O$83,$A$13:$A$64,0),12),$B78:$M78,"="&amp;"X",$B$10:$M$10,"="&amp;"N")</f>
        <v>0</v>
      </c>
      <c r="P95">
        <f ca="1">SUMIFS(INDEX($B$13:$M$64,MATCH(P$83,$A$13:$A$64,0),1):INDEX($B$13:$M$64,MATCH(P$83,$A$13:$A$64,0),12),$B78:$M78,"="&amp;"X",$B$10:$M$10,"="&amp;"N")</f>
        <v>0</v>
      </c>
      <c r="Q95">
        <f ca="1">SUMIFS(INDEX($B$13:$M$64,MATCH(Q$83,$A$13:$A$64,0),1):INDEX($B$13:$M$64,MATCH(Q$83,$A$13:$A$64,0),12),$B78:$M78,"="&amp;"X",$B$10:$M$10,"="&amp;"N")</f>
        <v>0</v>
      </c>
      <c r="R95">
        <f ca="1">SUMIFS(INDEX($B$13:$M$64,MATCH(R$83,$A$13:$A$64,0),1):INDEX($B$13:$M$64,MATCH(R$83,$A$13:$A$64,0),12),$B78:$M78,"="&amp;"X",$B$10:$M$10,"="&amp;"N")</f>
        <v>0</v>
      </c>
      <c r="S95">
        <f ca="1">SUMIFS(INDEX($B$13:$M$64,MATCH(S$83,$A$13:$A$64,0),1):INDEX($B$13:$M$64,MATCH(S$83,$A$13:$A$64,0),12),$B78:$M78,"="&amp;"X",$B$10:$M$10,"="&amp;"N")</f>
        <v>0</v>
      </c>
      <c r="T95">
        <f ca="1">SUMIFS(INDEX($B$13:$M$64,MATCH(T$83,$A$13:$A$64,0),1):INDEX($B$13:$M$64,MATCH(T$83,$A$13:$A$64,0),12),$B78:$M78,"="&amp;"X",$B$10:$M$10,"="&amp;"N")</f>
        <v>0</v>
      </c>
      <c r="U95">
        <f ca="1">SUMIFS(INDEX($B$13:$M$64,MATCH(U$83,$A$13:$A$64,0),1):INDEX($B$13:$M$64,MATCH(U$83,$A$13:$A$64,0),12),$B78:$M78,"="&amp;"X",$B$10:$M$10,"="&amp;"N")</f>
        <v>0</v>
      </c>
      <c r="V95">
        <f ca="1">SUMIFS(INDEX($B$13:$M$64,MATCH(V$83,$A$13:$A$64,0),1):INDEX($B$13:$M$64,MATCH(V$83,$A$13:$A$64,0),12),$B78:$M78,"="&amp;"X",$B$10:$M$10,"="&amp;"N")</f>
        <v>0</v>
      </c>
      <c r="W95">
        <f ca="1">SUMIFS(INDEX($B$13:$M$64,MATCH(W$83,$A$13:$A$64,0),1):INDEX($B$13:$M$64,MATCH(W$83,$A$13:$A$64,0),12),$B78:$M78,"="&amp;"X",$B$10:$M$10,"="&amp;"N")</f>
        <v>0</v>
      </c>
      <c r="X95">
        <f ca="1">SUMIFS(INDEX($B$13:$M$64,MATCH(X$83,$A$13:$A$64,0),1):INDEX($B$13:$M$64,MATCH(X$83,$A$13:$A$64,0),12),$B78:$M78,"="&amp;"X",$B$10:$M$10,"="&amp;"N")</f>
        <v>0</v>
      </c>
      <c r="Y95">
        <f ca="1">SUMIFS(INDEX($B$13:$M$64,MATCH(Y$83,$A$13:$A$64,0),1):INDEX($B$13:$M$64,MATCH(Y$83,$A$13:$A$64,0),12),$B78:$M78,"="&amp;"X",$B$10:$M$10,"="&amp;"N")</f>
        <v>0</v>
      </c>
      <c r="Z95">
        <f ca="1">SUMIFS(INDEX($B$13:$M$64,MATCH(Z$83,$A$13:$A$64,0),1):INDEX($B$13:$M$64,MATCH(Z$83,$A$13:$A$64,0),12),$B78:$M78,"="&amp;"X",$B$10:$M$10,"="&amp;"N")</f>
        <v>0</v>
      </c>
      <c r="AA95">
        <f ca="1">SUMIFS(INDEX($B$13:$M$64,MATCH(AA$83,$A$13:$A$64,0),1):INDEX($B$13:$M$64,MATCH(AA$83,$A$13:$A$64,0),12),$B78:$M78,"="&amp;"X",$B$10:$M$10,"="&amp;"N")</f>
        <v>0</v>
      </c>
      <c r="AB95">
        <f ca="1">SUMIFS(INDEX($B$13:$M$64,MATCH(AB$83,$A$13:$A$64,0),1):INDEX($B$13:$M$64,MATCH(AB$83,$A$13:$A$64,0),12),$B78:$M78,"="&amp;"X",$B$10:$M$10,"="&amp;"N")</f>
        <v>0</v>
      </c>
      <c r="AC95">
        <f ca="1">SUMIFS(INDEX($B$13:$M$64,MATCH(AC$83,$A$13:$A$64,0),1):INDEX($B$13:$M$64,MATCH(AC$83,$A$13:$A$64,0),12),$B78:$M78,"="&amp;"X",$B$10:$M$10,"="&amp;"N")</f>
        <v>0</v>
      </c>
      <c r="AD95">
        <f ca="1">SUMIFS(INDEX($B$13:$M$64,MATCH(AD$83,$A$13:$A$64,0),1):INDEX($B$13:$M$64,MATCH(AD$83,$A$13:$A$64,0),12),$B78:$M78,"="&amp;"X",$B$10:$M$10,"="&amp;"N")</f>
        <v>0</v>
      </c>
      <c r="AE95">
        <f ca="1">SUMIFS(INDEX($B$13:$M$64,MATCH(AE$83,$A$13:$A$64,0),1):INDEX($B$13:$M$64,MATCH(AE$83,$A$13:$A$64,0),12),$B78:$M78,"="&amp;"X",$B$10:$M$10,"="&amp;"N")</f>
        <v>0</v>
      </c>
      <c r="AF95">
        <f ca="1">SUMIFS(INDEX($B$13:$M$64,MATCH(AF$83,$A$13:$A$64,0),1):INDEX($B$13:$M$64,MATCH(AF$83,$A$13:$A$64,0),12),$B78:$M78,"="&amp;"X",$B$10:$M$10,"="&amp;"N")</f>
        <v>0</v>
      </c>
      <c r="AG95">
        <f ca="1">SUMIFS(INDEX($B$13:$M$64,MATCH(AG$83,$A$13:$A$64,0),1):INDEX($B$13:$M$64,MATCH(AG$83,$A$13:$A$64,0),12),$B78:$M78,"="&amp;"X",$B$10:$M$10,"="&amp;"N")</f>
        <v>0</v>
      </c>
      <c r="AH95">
        <f ca="1">SUMIFS(INDEX($B$13:$M$64,MATCH(AH$83,$A$13:$A$64,0),1):INDEX($B$13:$M$64,MATCH(AH$83,$A$13:$A$64,0),12),$B78:$M78,"="&amp;"X",$B$10:$M$10,"="&amp;"N")</f>
        <v>0</v>
      </c>
      <c r="AI95">
        <f ca="1">SUMIFS(INDEX($B$13:$M$64,MATCH(AI$83,$A$13:$A$64,0),1):INDEX($B$13:$M$64,MATCH(AI$83,$A$13:$A$64,0),12),$B78:$M78,"="&amp;"X",$B$10:$M$10,"="&amp;"N")</f>
        <v>0</v>
      </c>
      <c r="AJ95">
        <f ca="1">SUMIFS(INDEX($B$13:$M$64,MATCH(AJ$83,$A$13:$A$64,0),1):INDEX($B$13:$M$64,MATCH(AJ$83,$A$13:$A$64,0),12),$B78:$M78,"="&amp;"X",$B$10:$M$10,"="&amp;"N")</f>
        <v>0</v>
      </c>
      <c r="AK95">
        <f ca="1">SUMIFS(INDEX($B$13:$M$64,MATCH(AK$83,$A$13:$A$64,0),1):INDEX($B$13:$M$64,MATCH(AK$83,$A$13:$A$64,0),12),$B78:$M78,"="&amp;"X",$B$10:$M$10,"="&amp;"N")</f>
        <v>0</v>
      </c>
      <c r="AL95">
        <f ca="1">SUMIFS(INDEX($B$13:$M$64,MATCH(AL$83,$A$13:$A$64,0),1):INDEX($B$13:$M$64,MATCH(AL$83,$A$13:$A$64,0),12),$B78:$M78,"="&amp;"X",$B$10:$M$10,"="&amp;"N")</f>
        <v>0</v>
      </c>
      <c r="AM95">
        <f ca="1">SUMIFS(INDEX($B$13:$M$64,MATCH(AM$83,$A$13:$A$64,0),1):INDEX($B$13:$M$64,MATCH(AM$83,$A$13:$A$64,0),12),$B78:$M78,"="&amp;"X",$B$10:$M$10,"="&amp;"N")</f>
        <v>0</v>
      </c>
      <c r="AN95">
        <f ca="1">SUMIFS(INDEX($B$13:$M$64,MATCH(AN$83,$A$13:$A$64,0),1):INDEX($B$13:$M$64,MATCH(AN$83,$A$13:$A$64,0),12),$B78:$M78,"="&amp;"X",$B$10:$M$10,"="&amp;"N")</f>
        <v>0</v>
      </c>
      <c r="AO95">
        <f ca="1">SUMIFS(INDEX($B$13:$M$64,MATCH(AO$83,$A$13:$A$64,0),1):INDEX($B$13:$M$64,MATCH(AO$83,$A$13:$A$64,0),12),$B78:$M78,"="&amp;"X",$B$10:$M$10,"="&amp;"N")</f>
        <v>0</v>
      </c>
      <c r="AP95">
        <f ca="1">SUMIFS(INDEX($B$13:$M$64,MATCH(AP$83,$A$13:$A$64,0),1):INDEX($B$13:$M$64,MATCH(AP$83,$A$13:$A$64,0),12),$B78:$M78,"="&amp;"X",$B$10:$M$10,"="&amp;"N")</f>
        <v>0</v>
      </c>
      <c r="AQ95">
        <f ca="1">SUMIFS(INDEX($B$13:$M$64,MATCH(AQ$83,$A$13:$A$64,0),1):INDEX($B$13:$M$64,MATCH(AQ$83,$A$13:$A$64,0),12),$B78:$M78,"="&amp;"X",$B$10:$M$10,"="&amp;"N")</f>
        <v>0</v>
      </c>
      <c r="AR95">
        <f ca="1">SUMIFS(INDEX($B$13:$M$64,MATCH(AR$83,$A$13:$A$64,0),1):INDEX($B$13:$M$64,MATCH(AR$83,$A$13:$A$64,0),12),$B78:$M78,"="&amp;"X",$B$10:$M$10,"="&amp;"N")</f>
        <v>0</v>
      </c>
      <c r="AS95">
        <f ca="1">SUMIFS(INDEX($B$13:$M$64,MATCH(AS$83,$A$13:$A$64,0),1):INDEX($B$13:$M$64,MATCH(AS$83,$A$13:$A$64,0),12),$B78:$M78,"="&amp;"X",$B$10:$M$10,"="&amp;"N")</f>
        <v>0</v>
      </c>
      <c r="AT95">
        <f ca="1">SUMIFS(INDEX($B$13:$M$64,MATCH(AT$83,$A$13:$A$64,0),1):INDEX($B$13:$M$64,MATCH(AT$83,$A$13:$A$64,0),12),$B78:$M78,"="&amp;"X",$B$10:$M$10,"="&amp;"N")</f>
        <v>0</v>
      </c>
      <c r="AU95">
        <f ca="1">SUMIFS(INDEX($B$13:$M$64,MATCH(AU$83,$A$13:$A$64,0),1):INDEX($B$13:$M$64,MATCH(AU$83,$A$13:$A$64,0),12),$B78:$M78,"="&amp;"X",$B$10:$M$10,"="&amp;"N")</f>
        <v>0</v>
      </c>
      <c r="AV95">
        <f ca="1">SUMIFS(INDEX($B$13:$M$64,MATCH(AV$83,$A$13:$A$64,0),1):INDEX($B$13:$M$64,MATCH(AV$83,$A$13:$A$64,0),12),$B78:$M78,"="&amp;"X",$B$10:$M$10,"="&amp;"N")</f>
        <v>0</v>
      </c>
      <c r="AW95">
        <f ca="1">SUMIFS(INDEX($B$13:$M$64,MATCH(AW$83,$A$13:$A$64,0),1):INDEX($B$13:$M$64,MATCH(AW$83,$A$13:$A$64,0),12),$B78:$M78,"="&amp;"X",$B$10:$M$10,"="&amp;"N")</f>
        <v>0</v>
      </c>
      <c r="AX95">
        <f ca="1">SUMIFS(INDEX($B$13:$M$64,MATCH(AX$83,$A$13:$A$64,0),1):INDEX($B$13:$M$64,MATCH(AX$83,$A$13:$A$64,0),12),$B78:$M78,"="&amp;"X",$B$10:$M$10,"="&amp;"N")</f>
        <v>0</v>
      </c>
      <c r="AY95">
        <f ca="1">SUMIFS(INDEX($B$13:$M$64,MATCH(AY$83,$A$13:$A$64,0),1):INDEX($B$13:$M$64,MATCH(AY$83,$A$13:$A$64,0),12),$B78:$M78,"="&amp;"X",$B$10:$M$10,"="&amp;"N")</f>
        <v>0</v>
      </c>
      <c r="AZ95">
        <f ca="1">SUMIFS(INDEX($B$13:$M$64,MATCH(AZ$83,$A$13:$A$64,0),1):INDEX($B$13:$M$64,MATCH(AZ$83,$A$13:$A$64,0),12),$B78:$M78,"="&amp;"X",$B$10:$M$10,"="&amp;"N")</f>
        <v>0</v>
      </c>
      <c r="BA95">
        <f ca="1">SUMIFS(INDEX($B$13:$M$64,MATCH(BA$83,$A$13:$A$64,0),1):INDEX($B$13:$M$64,MATCH(BA$83,$A$13:$A$64,0),12),$B78:$M78,"="&amp;"X",$B$10:$M$10,"="&amp;"N")</f>
        <v>0</v>
      </c>
    </row>
    <row r="96" spans="1:56" x14ac:dyDescent="0.35">
      <c r="A96" s="2" t="str">
        <f>Setup!A32</f>
        <v>Caseload 13</v>
      </c>
      <c r="B96">
        <f ca="1">SUMIFS(INDEX($B$13:$M$64,MATCH(B$83,$A$13:$A$64,0),1):INDEX($B$13:$M$64,MATCH(B$83,$A$13:$A$64,0),12),$B79:$M79,"="&amp;"X",$B$10:$M$10,"="&amp;"N")</f>
        <v>0</v>
      </c>
      <c r="C96">
        <f ca="1">SUMIFS(INDEX($B$13:$M$64,MATCH(C$83,$A$13:$A$64,0),1):INDEX($B$13:$M$64,MATCH(C$83,$A$13:$A$64,0),12),$B79:$M79,"="&amp;"X",$B$10:$M$10,"="&amp;"N")</f>
        <v>0</v>
      </c>
      <c r="D96">
        <f ca="1">SUMIFS(INDEX($B$13:$M$64,MATCH(D$83,$A$13:$A$64,0),1):INDEX($B$13:$M$64,MATCH(D$83,$A$13:$A$64,0),12),$B79:$M79,"="&amp;"X",$B$10:$M$10,"="&amp;"N")</f>
        <v>0</v>
      </c>
      <c r="E96">
        <f ca="1">SUMIFS(INDEX($B$13:$M$64,MATCH(E$83,$A$13:$A$64,0),1):INDEX($B$13:$M$64,MATCH(E$83,$A$13:$A$64,0),12),$B79:$M79,"="&amp;"X",$B$10:$M$10,"="&amp;"N")</f>
        <v>0</v>
      </c>
      <c r="F96">
        <f ca="1">SUMIFS(INDEX($B$13:$M$64,MATCH(F$83,$A$13:$A$64,0),1):INDEX($B$13:$M$64,MATCH(F$83,$A$13:$A$64,0),12),$B79:$M79,"="&amp;"X",$B$10:$M$10,"="&amp;"N")</f>
        <v>0</v>
      </c>
      <c r="G96">
        <f ca="1">SUMIFS(INDEX($B$13:$M$64,MATCH(G$83,$A$13:$A$64,0),1):INDEX($B$13:$M$64,MATCH(G$83,$A$13:$A$64,0),12),$B79:$M79,"="&amp;"X",$B$10:$M$10,"="&amp;"N")</f>
        <v>0</v>
      </c>
      <c r="H96">
        <f ca="1">SUMIFS(INDEX($B$13:$M$64,MATCH(H$83,$A$13:$A$64,0),1):INDEX($B$13:$M$64,MATCH(H$83,$A$13:$A$64,0),12),$B79:$M79,"="&amp;"X",$B$10:$M$10,"="&amp;"N")</f>
        <v>0</v>
      </c>
      <c r="I96">
        <f ca="1">SUMIFS(INDEX($B$13:$M$64,MATCH(I$83,$A$13:$A$64,0),1):INDEX($B$13:$M$64,MATCH(I$83,$A$13:$A$64,0),12),$B79:$M79,"="&amp;"X",$B$10:$M$10,"="&amp;"N")</f>
        <v>0</v>
      </c>
      <c r="J96">
        <f ca="1">SUMIFS(INDEX($B$13:$M$64,MATCH(J$83,$A$13:$A$64,0),1):INDEX($B$13:$M$64,MATCH(J$83,$A$13:$A$64,0),12),$B79:$M79,"="&amp;"X",$B$10:$M$10,"="&amp;"N")</f>
        <v>0</v>
      </c>
      <c r="K96">
        <f ca="1">SUMIFS(INDEX($B$13:$M$64,MATCH(K$83,$A$13:$A$64,0),1):INDEX($B$13:$M$64,MATCH(K$83,$A$13:$A$64,0),12),$B79:$M79,"="&amp;"X",$B$10:$M$10,"="&amp;"N")</f>
        <v>0</v>
      </c>
      <c r="L96">
        <f ca="1">SUMIFS(INDEX($B$13:$M$64,MATCH(L$83,$A$13:$A$64,0),1):INDEX($B$13:$M$64,MATCH(L$83,$A$13:$A$64,0),12),$B79:$M79,"="&amp;"X",$B$10:$M$10,"="&amp;"N")</f>
        <v>0</v>
      </c>
      <c r="M96">
        <f ca="1">SUMIFS(INDEX($B$13:$M$64,MATCH(M$83,$A$13:$A$64,0),1):INDEX($B$13:$M$64,MATCH(M$83,$A$13:$A$64,0),12),$B79:$M79,"="&amp;"X",$B$10:$M$10,"="&amp;"N")</f>
        <v>0</v>
      </c>
      <c r="N96">
        <f ca="1">SUMIFS(INDEX($B$13:$M$64,MATCH(N$83,$A$13:$A$64,0),1):INDEX($B$13:$M$64,MATCH(N$83,$A$13:$A$64,0),12),$B79:$M79,"="&amp;"X",$B$10:$M$10,"="&amp;"N")</f>
        <v>0</v>
      </c>
      <c r="O96">
        <f ca="1">SUMIFS(INDEX($B$13:$M$64,MATCH(O$83,$A$13:$A$64,0),1):INDEX($B$13:$M$64,MATCH(O$83,$A$13:$A$64,0),12),$B79:$M79,"="&amp;"X",$B$10:$M$10,"="&amp;"N")</f>
        <v>0</v>
      </c>
      <c r="P96">
        <f ca="1">SUMIFS(INDEX($B$13:$M$64,MATCH(P$83,$A$13:$A$64,0),1):INDEX($B$13:$M$64,MATCH(P$83,$A$13:$A$64,0),12),$B79:$M79,"="&amp;"X",$B$10:$M$10,"="&amp;"N")</f>
        <v>0</v>
      </c>
      <c r="Q96">
        <f ca="1">SUMIFS(INDEX($B$13:$M$64,MATCH(Q$83,$A$13:$A$64,0),1):INDEX($B$13:$M$64,MATCH(Q$83,$A$13:$A$64,0),12),$B79:$M79,"="&amp;"X",$B$10:$M$10,"="&amp;"N")</f>
        <v>0</v>
      </c>
      <c r="R96">
        <f ca="1">SUMIFS(INDEX($B$13:$M$64,MATCH(R$83,$A$13:$A$64,0),1):INDEX($B$13:$M$64,MATCH(R$83,$A$13:$A$64,0),12),$B79:$M79,"="&amp;"X",$B$10:$M$10,"="&amp;"N")</f>
        <v>0</v>
      </c>
      <c r="S96">
        <f ca="1">SUMIFS(INDEX($B$13:$M$64,MATCH(S$83,$A$13:$A$64,0),1):INDEX($B$13:$M$64,MATCH(S$83,$A$13:$A$64,0),12),$B79:$M79,"="&amp;"X",$B$10:$M$10,"="&amp;"N")</f>
        <v>0</v>
      </c>
      <c r="T96">
        <f ca="1">SUMIFS(INDEX($B$13:$M$64,MATCH(T$83,$A$13:$A$64,0),1):INDEX($B$13:$M$64,MATCH(T$83,$A$13:$A$64,0),12),$B79:$M79,"="&amp;"X",$B$10:$M$10,"="&amp;"N")</f>
        <v>0</v>
      </c>
      <c r="U96">
        <f ca="1">SUMIFS(INDEX($B$13:$M$64,MATCH(U$83,$A$13:$A$64,0),1):INDEX($B$13:$M$64,MATCH(U$83,$A$13:$A$64,0),12),$B79:$M79,"="&amp;"X",$B$10:$M$10,"="&amp;"N")</f>
        <v>0</v>
      </c>
      <c r="V96">
        <f ca="1">SUMIFS(INDEX($B$13:$M$64,MATCH(V$83,$A$13:$A$64,0),1):INDEX($B$13:$M$64,MATCH(V$83,$A$13:$A$64,0),12),$B79:$M79,"="&amp;"X",$B$10:$M$10,"="&amp;"N")</f>
        <v>0</v>
      </c>
      <c r="W96">
        <f ca="1">SUMIFS(INDEX($B$13:$M$64,MATCH(W$83,$A$13:$A$64,0),1):INDEX($B$13:$M$64,MATCH(W$83,$A$13:$A$64,0),12),$B79:$M79,"="&amp;"X",$B$10:$M$10,"="&amp;"N")</f>
        <v>0</v>
      </c>
      <c r="X96">
        <f ca="1">SUMIFS(INDEX($B$13:$M$64,MATCH(X$83,$A$13:$A$64,0),1):INDEX($B$13:$M$64,MATCH(X$83,$A$13:$A$64,0),12),$B79:$M79,"="&amp;"X",$B$10:$M$10,"="&amp;"N")</f>
        <v>0</v>
      </c>
      <c r="Y96">
        <f ca="1">SUMIFS(INDEX($B$13:$M$64,MATCH(Y$83,$A$13:$A$64,0),1):INDEX($B$13:$M$64,MATCH(Y$83,$A$13:$A$64,0),12),$B79:$M79,"="&amp;"X",$B$10:$M$10,"="&amp;"N")</f>
        <v>0</v>
      </c>
      <c r="Z96">
        <f ca="1">SUMIFS(INDEX($B$13:$M$64,MATCH(Z$83,$A$13:$A$64,0),1):INDEX($B$13:$M$64,MATCH(Z$83,$A$13:$A$64,0),12),$B79:$M79,"="&amp;"X",$B$10:$M$10,"="&amp;"N")</f>
        <v>0</v>
      </c>
      <c r="AA96">
        <f ca="1">SUMIFS(INDEX($B$13:$M$64,MATCH(AA$83,$A$13:$A$64,0),1):INDEX($B$13:$M$64,MATCH(AA$83,$A$13:$A$64,0),12),$B79:$M79,"="&amp;"X",$B$10:$M$10,"="&amp;"N")</f>
        <v>0</v>
      </c>
      <c r="AB96">
        <f ca="1">SUMIFS(INDEX($B$13:$M$64,MATCH(AB$83,$A$13:$A$64,0),1):INDEX($B$13:$M$64,MATCH(AB$83,$A$13:$A$64,0),12),$B79:$M79,"="&amp;"X",$B$10:$M$10,"="&amp;"N")</f>
        <v>0</v>
      </c>
      <c r="AC96">
        <f ca="1">SUMIFS(INDEX($B$13:$M$64,MATCH(AC$83,$A$13:$A$64,0),1):INDEX($B$13:$M$64,MATCH(AC$83,$A$13:$A$64,0),12),$B79:$M79,"="&amp;"X",$B$10:$M$10,"="&amp;"N")</f>
        <v>0</v>
      </c>
      <c r="AD96">
        <f ca="1">SUMIFS(INDEX($B$13:$M$64,MATCH(AD$83,$A$13:$A$64,0),1):INDEX($B$13:$M$64,MATCH(AD$83,$A$13:$A$64,0),12),$B79:$M79,"="&amp;"X",$B$10:$M$10,"="&amp;"N")</f>
        <v>0</v>
      </c>
      <c r="AE96">
        <f ca="1">SUMIFS(INDEX($B$13:$M$64,MATCH(AE$83,$A$13:$A$64,0),1):INDEX($B$13:$M$64,MATCH(AE$83,$A$13:$A$64,0),12),$B79:$M79,"="&amp;"X",$B$10:$M$10,"="&amp;"N")</f>
        <v>0</v>
      </c>
      <c r="AF96">
        <f ca="1">SUMIFS(INDEX($B$13:$M$64,MATCH(AF$83,$A$13:$A$64,0),1):INDEX($B$13:$M$64,MATCH(AF$83,$A$13:$A$64,0),12),$B79:$M79,"="&amp;"X",$B$10:$M$10,"="&amp;"N")</f>
        <v>0</v>
      </c>
      <c r="AG96">
        <f ca="1">SUMIFS(INDEX($B$13:$M$64,MATCH(AG$83,$A$13:$A$64,0),1):INDEX($B$13:$M$64,MATCH(AG$83,$A$13:$A$64,0),12),$B79:$M79,"="&amp;"X",$B$10:$M$10,"="&amp;"N")</f>
        <v>0</v>
      </c>
      <c r="AH96">
        <f ca="1">SUMIFS(INDEX($B$13:$M$64,MATCH(AH$83,$A$13:$A$64,0),1):INDEX($B$13:$M$64,MATCH(AH$83,$A$13:$A$64,0),12),$B79:$M79,"="&amp;"X",$B$10:$M$10,"="&amp;"N")</f>
        <v>0</v>
      </c>
      <c r="AI96">
        <f ca="1">SUMIFS(INDEX($B$13:$M$64,MATCH(AI$83,$A$13:$A$64,0),1):INDEX($B$13:$M$64,MATCH(AI$83,$A$13:$A$64,0),12),$B79:$M79,"="&amp;"X",$B$10:$M$10,"="&amp;"N")</f>
        <v>0</v>
      </c>
      <c r="AJ96">
        <f ca="1">SUMIFS(INDEX($B$13:$M$64,MATCH(AJ$83,$A$13:$A$64,0),1):INDEX($B$13:$M$64,MATCH(AJ$83,$A$13:$A$64,0),12),$B79:$M79,"="&amp;"X",$B$10:$M$10,"="&amp;"N")</f>
        <v>0</v>
      </c>
      <c r="AK96">
        <f ca="1">SUMIFS(INDEX($B$13:$M$64,MATCH(AK$83,$A$13:$A$64,0),1):INDEX($B$13:$M$64,MATCH(AK$83,$A$13:$A$64,0),12),$B79:$M79,"="&amp;"X",$B$10:$M$10,"="&amp;"N")</f>
        <v>0</v>
      </c>
      <c r="AL96">
        <f ca="1">SUMIFS(INDEX($B$13:$M$64,MATCH(AL$83,$A$13:$A$64,0),1):INDEX($B$13:$M$64,MATCH(AL$83,$A$13:$A$64,0),12),$B79:$M79,"="&amp;"X",$B$10:$M$10,"="&amp;"N")</f>
        <v>0</v>
      </c>
      <c r="AM96">
        <f ca="1">SUMIFS(INDEX($B$13:$M$64,MATCH(AM$83,$A$13:$A$64,0),1):INDEX($B$13:$M$64,MATCH(AM$83,$A$13:$A$64,0),12),$B79:$M79,"="&amp;"X",$B$10:$M$10,"="&amp;"N")</f>
        <v>0</v>
      </c>
      <c r="AN96">
        <f ca="1">SUMIFS(INDEX($B$13:$M$64,MATCH(AN$83,$A$13:$A$64,0),1):INDEX($B$13:$M$64,MATCH(AN$83,$A$13:$A$64,0),12),$B79:$M79,"="&amp;"X",$B$10:$M$10,"="&amp;"N")</f>
        <v>0</v>
      </c>
      <c r="AO96">
        <f ca="1">SUMIFS(INDEX($B$13:$M$64,MATCH(AO$83,$A$13:$A$64,0),1):INDEX($B$13:$M$64,MATCH(AO$83,$A$13:$A$64,0),12),$B79:$M79,"="&amp;"X",$B$10:$M$10,"="&amp;"N")</f>
        <v>0</v>
      </c>
      <c r="AP96">
        <f ca="1">SUMIFS(INDEX($B$13:$M$64,MATCH(AP$83,$A$13:$A$64,0),1):INDEX($B$13:$M$64,MATCH(AP$83,$A$13:$A$64,0),12),$B79:$M79,"="&amp;"X",$B$10:$M$10,"="&amp;"N")</f>
        <v>0</v>
      </c>
      <c r="AQ96">
        <f ca="1">SUMIFS(INDEX($B$13:$M$64,MATCH(AQ$83,$A$13:$A$64,0),1):INDEX($B$13:$M$64,MATCH(AQ$83,$A$13:$A$64,0),12),$B79:$M79,"="&amp;"X",$B$10:$M$10,"="&amp;"N")</f>
        <v>0</v>
      </c>
      <c r="AR96">
        <f ca="1">SUMIFS(INDEX($B$13:$M$64,MATCH(AR$83,$A$13:$A$64,0),1):INDEX($B$13:$M$64,MATCH(AR$83,$A$13:$A$64,0),12),$B79:$M79,"="&amp;"X",$B$10:$M$10,"="&amp;"N")</f>
        <v>0</v>
      </c>
      <c r="AS96">
        <f ca="1">SUMIFS(INDEX($B$13:$M$64,MATCH(AS$83,$A$13:$A$64,0),1):INDEX($B$13:$M$64,MATCH(AS$83,$A$13:$A$64,0),12),$B79:$M79,"="&amp;"X",$B$10:$M$10,"="&amp;"N")</f>
        <v>0</v>
      </c>
      <c r="AT96">
        <f ca="1">SUMIFS(INDEX($B$13:$M$64,MATCH(AT$83,$A$13:$A$64,0),1):INDEX($B$13:$M$64,MATCH(AT$83,$A$13:$A$64,0),12),$B79:$M79,"="&amp;"X",$B$10:$M$10,"="&amp;"N")</f>
        <v>0</v>
      </c>
      <c r="AU96">
        <f ca="1">SUMIFS(INDEX($B$13:$M$64,MATCH(AU$83,$A$13:$A$64,0),1):INDEX($B$13:$M$64,MATCH(AU$83,$A$13:$A$64,0),12),$B79:$M79,"="&amp;"X",$B$10:$M$10,"="&amp;"N")</f>
        <v>0</v>
      </c>
      <c r="AV96">
        <f ca="1">SUMIFS(INDEX($B$13:$M$64,MATCH(AV$83,$A$13:$A$64,0),1):INDEX($B$13:$M$64,MATCH(AV$83,$A$13:$A$64,0),12),$B79:$M79,"="&amp;"X",$B$10:$M$10,"="&amp;"N")</f>
        <v>0</v>
      </c>
      <c r="AW96">
        <f ca="1">SUMIFS(INDEX($B$13:$M$64,MATCH(AW$83,$A$13:$A$64,0),1):INDEX($B$13:$M$64,MATCH(AW$83,$A$13:$A$64,0),12),$B79:$M79,"="&amp;"X",$B$10:$M$10,"="&amp;"N")</f>
        <v>0</v>
      </c>
      <c r="AX96">
        <f ca="1">SUMIFS(INDEX($B$13:$M$64,MATCH(AX$83,$A$13:$A$64,0),1):INDEX($B$13:$M$64,MATCH(AX$83,$A$13:$A$64,0),12),$B79:$M79,"="&amp;"X",$B$10:$M$10,"="&amp;"N")</f>
        <v>0</v>
      </c>
      <c r="AY96">
        <f ca="1">SUMIFS(INDEX($B$13:$M$64,MATCH(AY$83,$A$13:$A$64,0),1):INDEX($B$13:$M$64,MATCH(AY$83,$A$13:$A$64,0),12),$B79:$M79,"="&amp;"X",$B$10:$M$10,"="&amp;"N")</f>
        <v>0</v>
      </c>
      <c r="AZ96">
        <f ca="1">SUMIFS(INDEX($B$13:$M$64,MATCH(AZ$83,$A$13:$A$64,0),1):INDEX($B$13:$M$64,MATCH(AZ$83,$A$13:$A$64,0),12),$B79:$M79,"="&amp;"X",$B$10:$M$10,"="&amp;"N")</f>
        <v>0</v>
      </c>
      <c r="BA96">
        <f ca="1">SUMIFS(INDEX($B$13:$M$64,MATCH(BA$83,$A$13:$A$64,0),1):INDEX($B$13:$M$64,MATCH(BA$83,$A$13:$A$64,0),12),$B79:$M79,"="&amp;"X",$B$10:$M$10,"="&amp;"N")</f>
        <v>0</v>
      </c>
    </row>
    <row r="97" spans="1:53" x14ac:dyDescent="0.35">
      <c r="A97" s="2" t="str">
        <f>Setup!A33</f>
        <v>Caseload 14</v>
      </c>
      <c r="B97">
        <f ca="1">SUMIFS(INDEX($B$13:$M$64,MATCH(B$83,$A$13:$A$64,0),1):INDEX($B$13:$M$64,MATCH(B$83,$A$13:$A$64,0),12),$B80:$M80,"="&amp;"X",$B$10:$M$10,"="&amp;"N")</f>
        <v>0</v>
      </c>
      <c r="C97">
        <f ca="1">SUMIFS(INDEX($B$13:$M$64,MATCH(C$83,$A$13:$A$64,0),1):INDEX($B$13:$M$64,MATCH(C$83,$A$13:$A$64,0),12),$B80:$M80,"="&amp;"X",$B$10:$M$10,"="&amp;"N")</f>
        <v>0</v>
      </c>
      <c r="D97">
        <f ca="1">SUMIFS(INDEX($B$13:$M$64,MATCH(D$83,$A$13:$A$64,0),1):INDEX($B$13:$M$64,MATCH(D$83,$A$13:$A$64,0),12),$B80:$M80,"="&amp;"X",$B$10:$M$10,"="&amp;"N")</f>
        <v>0</v>
      </c>
      <c r="E97">
        <f ca="1">SUMIFS(INDEX($B$13:$M$64,MATCH(E$83,$A$13:$A$64,0),1):INDEX($B$13:$M$64,MATCH(E$83,$A$13:$A$64,0),12),$B80:$M80,"="&amp;"X",$B$10:$M$10,"="&amp;"N")</f>
        <v>0</v>
      </c>
      <c r="F97">
        <f ca="1">SUMIFS(INDEX($B$13:$M$64,MATCH(F$83,$A$13:$A$64,0),1):INDEX($B$13:$M$64,MATCH(F$83,$A$13:$A$64,0),12),$B80:$M80,"="&amp;"X",$B$10:$M$10,"="&amp;"N")</f>
        <v>0</v>
      </c>
      <c r="G97">
        <f ca="1">SUMIFS(INDEX($B$13:$M$64,MATCH(G$83,$A$13:$A$64,0),1):INDEX($B$13:$M$64,MATCH(G$83,$A$13:$A$64,0),12),$B80:$M80,"="&amp;"X",$B$10:$M$10,"="&amp;"N")</f>
        <v>0</v>
      </c>
      <c r="H97">
        <f ca="1">SUMIFS(INDEX($B$13:$M$64,MATCH(H$83,$A$13:$A$64,0),1):INDEX($B$13:$M$64,MATCH(H$83,$A$13:$A$64,0),12),$B80:$M80,"="&amp;"X",$B$10:$M$10,"="&amp;"N")</f>
        <v>0</v>
      </c>
      <c r="I97">
        <f ca="1">SUMIFS(INDEX($B$13:$M$64,MATCH(I$83,$A$13:$A$64,0),1):INDEX($B$13:$M$64,MATCH(I$83,$A$13:$A$64,0),12),$B80:$M80,"="&amp;"X",$B$10:$M$10,"="&amp;"N")</f>
        <v>0</v>
      </c>
      <c r="J97">
        <f ca="1">SUMIFS(INDEX($B$13:$M$64,MATCH(J$83,$A$13:$A$64,0),1):INDEX($B$13:$M$64,MATCH(J$83,$A$13:$A$64,0),12),$B80:$M80,"="&amp;"X",$B$10:$M$10,"="&amp;"N")</f>
        <v>0</v>
      </c>
      <c r="K97">
        <f ca="1">SUMIFS(INDEX($B$13:$M$64,MATCH(K$83,$A$13:$A$64,0),1):INDEX($B$13:$M$64,MATCH(K$83,$A$13:$A$64,0),12),$B80:$M80,"="&amp;"X",$B$10:$M$10,"="&amp;"N")</f>
        <v>0</v>
      </c>
      <c r="L97">
        <f ca="1">SUMIFS(INDEX($B$13:$M$64,MATCH(L$83,$A$13:$A$64,0),1):INDEX($B$13:$M$64,MATCH(L$83,$A$13:$A$64,0),12),$B80:$M80,"="&amp;"X",$B$10:$M$10,"="&amp;"N")</f>
        <v>0</v>
      </c>
      <c r="M97">
        <f ca="1">SUMIFS(INDEX($B$13:$M$64,MATCH(M$83,$A$13:$A$64,0),1):INDEX($B$13:$M$64,MATCH(M$83,$A$13:$A$64,0),12),$B80:$M80,"="&amp;"X",$B$10:$M$10,"="&amp;"N")</f>
        <v>0</v>
      </c>
      <c r="N97">
        <f ca="1">SUMIFS(INDEX($B$13:$M$64,MATCH(N$83,$A$13:$A$64,0),1):INDEX($B$13:$M$64,MATCH(N$83,$A$13:$A$64,0),12),$B80:$M80,"="&amp;"X",$B$10:$M$10,"="&amp;"N")</f>
        <v>0</v>
      </c>
      <c r="O97">
        <f ca="1">SUMIFS(INDEX($B$13:$M$64,MATCH(O$83,$A$13:$A$64,0),1):INDEX($B$13:$M$64,MATCH(O$83,$A$13:$A$64,0),12),$B80:$M80,"="&amp;"X",$B$10:$M$10,"="&amp;"N")</f>
        <v>0</v>
      </c>
      <c r="P97">
        <f ca="1">SUMIFS(INDEX($B$13:$M$64,MATCH(P$83,$A$13:$A$64,0),1):INDEX($B$13:$M$64,MATCH(P$83,$A$13:$A$64,0),12),$B80:$M80,"="&amp;"X",$B$10:$M$10,"="&amp;"N")</f>
        <v>0</v>
      </c>
      <c r="Q97">
        <f ca="1">SUMIFS(INDEX($B$13:$M$64,MATCH(Q$83,$A$13:$A$64,0),1):INDEX($B$13:$M$64,MATCH(Q$83,$A$13:$A$64,0),12),$B80:$M80,"="&amp;"X",$B$10:$M$10,"="&amp;"N")</f>
        <v>0</v>
      </c>
      <c r="R97">
        <f ca="1">SUMIFS(INDEX($B$13:$M$64,MATCH(R$83,$A$13:$A$64,0),1):INDEX($B$13:$M$64,MATCH(R$83,$A$13:$A$64,0),12),$B80:$M80,"="&amp;"X",$B$10:$M$10,"="&amp;"N")</f>
        <v>0</v>
      </c>
      <c r="S97">
        <f ca="1">SUMIFS(INDEX($B$13:$M$64,MATCH(S$83,$A$13:$A$64,0),1):INDEX($B$13:$M$64,MATCH(S$83,$A$13:$A$64,0),12),$B80:$M80,"="&amp;"X",$B$10:$M$10,"="&amp;"N")</f>
        <v>0</v>
      </c>
      <c r="T97">
        <f ca="1">SUMIFS(INDEX($B$13:$M$64,MATCH(T$83,$A$13:$A$64,0),1):INDEX($B$13:$M$64,MATCH(T$83,$A$13:$A$64,0),12),$B80:$M80,"="&amp;"X",$B$10:$M$10,"="&amp;"N")</f>
        <v>0</v>
      </c>
      <c r="U97">
        <f ca="1">SUMIFS(INDEX($B$13:$M$64,MATCH(U$83,$A$13:$A$64,0),1):INDEX($B$13:$M$64,MATCH(U$83,$A$13:$A$64,0),12),$B80:$M80,"="&amp;"X",$B$10:$M$10,"="&amp;"N")</f>
        <v>0</v>
      </c>
      <c r="V97">
        <f ca="1">SUMIFS(INDEX($B$13:$M$64,MATCH(V$83,$A$13:$A$64,0),1):INDEX($B$13:$M$64,MATCH(V$83,$A$13:$A$64,0),12),$B80:$M80,"="&amp;"X",$B$10:$M$10,"="&amp;"N")</f>
        <v>0</v>
      </c>
      <c r="W97">
        <f ca="1">SUMIFS(INDEX($B$13:$M$64,MATCH(W$83,$A$13:$A$64,0),1):INDEX($B$13:$M$64,MATCH(W$83,$A$13:$A$64,0),12),$B80:$M80,"="&amp;"X",$B$10:$M$10,"="&amp;"N")</f>
        <v>0</v>
      </c>
      <c r="X97">
        <f ca="1">SUMIFS(INDEX($B$13:$M$64,MATCH(X$83,$A$13:$A$64,0),1):INDEX($B$13:$M$64,MATCH(X$83,$A$13:$A$64,0),12),$B80:$M80,"="&amp;"X",$B$10:$M$10,"="&amp;"N")</f>
        <v>0</v>
      </c>
      <c r="Y97">
        <f ca="1">SUMIFS(INDEX($B$13:$M$64,MATCH(Y$83,$A$13:$A$64,0),1):INDEX($B$13:$M$64,MATCH(Y$83,$A$13:$A$64,0),12),$B80:$M80,"="&amp;"X",$B$10:$M$10,"="&amp;"N")</f>
        <v>0</v>
      </c>
      <c r="Z97">
        <f ca="1">SUMIFS(INDEX($B$13:$M$64,MATCH(Z$83,$A$13:$A$64,0),1):INDEX($B$13:$M$64,MATCH(Z$83,$A$13:$A$64,0),12),$B80:$M80,"="&amp;"X",$B$10:$M$10,"="&amp;"N")</f>
        <v>0</v>
      </c>
      <c r="AA97">
        <f ca="1">SUMIFS(INDEX($B$13:$M$64,MATCH(AA$83,$A$13:$A$64,0),1):INDEX($B$13:$M$64,MATCH(AA$83,$A$13:$A$64,0),12),$B80:$M80,"="&amp;"X",$B$10:$M$10,"="&amp;"N")</f>
        <v>0</v>
      </c>
      <c r="AB97">
        <f ca="1">SUMIFS(INDEX($B$13:$M$64,MATCH(AB$83,$A$13:$A$64,0),1):INDEX($B$13:$M$64,MATCH(AB$83,$A$13:$A$64,0),12),$B80:$M80,"="&amp;"X",$B$10:$M$10,"="&amp;"N")</f>
        <v>0</v>
      </c>
      <c r="AC97">
        <f ca="1">SUMIFS(INDEX($B$13:$M$64,MATCH(AC$83,$A$13:$A$64,0),1):INDEX($B$13:$M$64,MATCH(AC$83,$A$13:$A$64,0),12),$B80:$M80,"="&amp;"X",$B$10:$M$10,"="&amp;"N")</f>
        <v>0</v>
      </c>
      <c r="AD97">
        <f ca="1">SUMIFS(INDEX($B$13:$M$64,MATCH(AD$83,$A$13:$A$64,0),1):INDEX($B$13:$M$64,MATCH(AD$83,$A$13:$A$64,0),12),$B80:$M80,"="&amp;"X",$B$10:$M$10,"="&amp;"N")</f>
        <v>0</v>
      </c>
      <c r="AE97">
        <f ca="1">SUMIFS(INDEX($B$13:$M$64,MATCH(AE$83,$A$13:$A$64,0),1):INDEX($B$13:$M$64,MATCH(AE$83,$A$13:$A$64,0),12),$B80:$M80,"="&amp;"X",$B$10:$M$10,"="&amp;"N")</f>
        <v>0</v>
      </c>
      <c r="AF97">
        <f ca="1">SUMIFS(INDEX($B$13:$M$64,MATCH(AF$83,$A$13:$A$64,0),1):INDEX($B$13:$M$64,MATCH(AF$83,$A$13:$A$64,0),12),$B80:$M80,"="&amp;"X",$B$10:$M$10,"="&amp;"N")</f>
        <v>0</v>
      </c>
      <c r="AG97">
        <f ca="1">SUMIFS(INDEX($B$13:$M$64,MATCH(AG$83,$A$13:$A$64,0),1):INDEX($B$13:$M$64,MATCH(AG$83,$A$13:$A$64,0),12),$B80:$M80,"="&amp;"X",$B$10:$M$10,"="&amp;"N")</f>
        <v>0</v>
      </c>
      <c r="AH97">
        <f ca="1">SUMIFS(INDEX($B$13:$M$64,MATCH(AH$83,$A$13:$A$64,0),1):INDEX($B$13:$M$64,MATCH(AH$83,$A$13:$A$64,0),12),$B80:$M80,"="&amp;"X",$B$10:$M$10,"="&amp;"N")</f>
        <v>0</v>
      </c>
      <c r="AI97">
        <f ca="1">SUMIFS(INDEX($B$13:$M$64,MATCH(AI$83,$A$13:$A$64,0),1):INDEX($B$13:$M$64,MATCH(AI$83,$A$13:$A$64,0),12),$B80:$M80,"="&amp;"X",$B$10:$M$10,"="&amp;"N")</f>
        <v>0</v>
      </c>
      <c r="AJ97">
        <f ca="1">SUMIFS(INDEX($B$13:$M$64,MATCH(AJ$83,$A$13:$A$64,0),1):INDEX($B$13:$M$64,MATCH(AJ$83,$A$13:$A$64,0),12),$B80:$M80,"="&amp;"X",$B$10:$M$10,"="&amp;"N")</f>
        <v>0</v>
      </c>
      <c r="AK97">
        <f ca="1">SUMIFS(INDEX($B$13:$M$64,MATCH(AK$83,$A$13:$A$64,0),1):INDEX($B$13:$M$64,MATCH(AK$83,$A$13:$A$64,0),12),$B80:$M80,"="&amp;"X",$B$10:$M$10,"="&amp;"N")</f>
        <v>0</v>
      </c>
      <c r="AL97">
        <f ca="1">SUMIFS(INDEX($B$13:$M$64,MATCH(AL$83,$A$13:$A$64,0),1):INDEX($B$13:$M$64,MATCH(AL$83,$A$13:$A$64,0),12),$B80:$M80,"="&amp;"X",$B$10:$M$10,"="&amp;"N")</f>
        <v>0</v>
      </c>
      <c r="AM97">
        <f ca="1">SUMIFS(INDEX($B$13:$M$64,MATCH(AM$83,$A$13:$A$64,0),1):INDEX($B$13:$M$64,MATCH(AM$83,$A$13:$A$64,0),12),$B80:$M80,"="&amp;"X",$B$10:$M$10,"="&amp;"N")</f>
        <v>0</v>
      </c>
      <c r="AN97">
        <f ca="1">SUMIFS(INDEX($B$13:$M$64,MATCH(AN$83,$A$13:$A$64,0),1):INDEX($B$13:$M$64,MATCH(AN$83,$A$13:$A$64,0),12),$B80:$M80,"="&amp;"X",$B$10:$M$10,"="&amp;"N")</f>
        <v>0</v>
      </c>
      <c r="AO97">
        <f ca="1">SUMIFS(INDEX($B$13:$M$64,MATCH(AO$83,$A$13:$A$64,0),1):INDEX($B$13:$M$64,MATCH(AO$83,$A$13:$A$64,0),12),$B80:$M80,"="&amp;"X",$B$10:$M$10,"="&amp;"N")</f>
        <v>0</v>
      </c>
      <c r="AP97">
        <f ca="1">SUMIFS(INDEX($B$13:$M$64,MATCH(AP$83,$A$13:$A$64,0),1):INDEX($B$13:$M$64,MATCH(AP$83,$A$13:$A$64,0),12),$B80:$M80,"="&amp;"X",$B$10:$M$10,"="&amp;"N")</f>
        <v>0</v>
      </c>
      <c r="AQ97">
        <f ca="1">SUMIFS(INDEX($B$13:$M$64,MATCH(AQ$83,$A$13:$A$64,0),1):INDEX($B$13:$M$64,MATCH(AQ$83,$A$13:$A$64,0),12),$B80:$M80,"="&amp;"X",$B$10:$M$10,"="&amp;"N")</f>
        <v>0</v>
      </c>
      <c r="AR97">
        <f ca="1">SUMIFS(INDEX($B$13:$M$64,MATCH(AR$83,$A$13:$A$64,0),1):INDEX($B$13:$M$64,MATCH(AR$83,$A$13:$A$64,0),12),$B80:$M80,"="&amp;"X",$B$10:$M$10,"="&amp;"N")</f>
        <v>0</v>
      </c>
      <c r="AS97">
        <f ca="1">SUMIFS(INDEX($B$13:$M$64,MATCH(AS$83,$A$13:$A$64,0),1):INDEX($B$13:$M$64,MATCH(AS$83,$A$13:$A$64,0),12),$B80:$M80,"="&amp;"X",$B$10:$M$10,"="&amp;"N")</f>
        <v>0</v>
      </c>
      <c r="AT97">
        <f ca="1">SUMIFS(INDEX($B$13:$M$64,MATCH(AT$83,$A$13:$A$64,0),1):INDEX($B$13:$M$64,MATCH(AT$83,$A$13:$A$64,0),12),$B80:$M80,"="&amp;"X",$B$10:$M$10,"="&amp;"N")</f>
        <v>0</v>
      </c>
      <c r="AU97">
        <f ca="1">SUMIFS(INDEX($B$13:$M$64,MATCH(AU$83,$A$13:$A$64,0),1):INDEX($B$13:$M$64,MATCH(AU$83,$A$13:$A$64,0),12),$B80:$M80,"="&amp;"X",$B$10:$M$10,"="&amp;"N")</f>
        <v>0</v>
      </c>
      <c r="AV97">
        <f ca="1">SUMIFS(INDEX($B$13:$M$64,MATCH(AV$83,$A$13:$A$64,0),1):INDEX($B$13:$M$64,MATCH(AV$83,$A$13:$A$64,0),12),$B80:$M80,"="&amp;"X",$B$10:$M$10,"="&amp;"N")</f>
        <v>0</v>
      </c>
      <c r="AW97">
        <f ca="1">SUMIFS(INDEX($B$13:$M$64,MATCH(AW$83,$A$13:$A$64,0),1):INDEX($B$13:$M$64,MATCH(AW$83,$A$13:$A$64,0),12),$B80:$M80,"="&amp;"X",$B$10:$M$10,"="&amp;"N")</f>
        <v>0</v>
      </c>
      <c r="AX97">
        <f ca="1">SUMIFS(INDEX($B$13:$M$64,MATCH(AX$83,$A$13:$A$64,0),1):INDEX($B$13:$M$64,MATCH(AX$83,$A$13:$A$64,0),12),$B80:$M80,"="&amp;"X",$B$10:$M$10,"="&amp;"N")</f>
        <v>0</v>
      </c>
      <c r="AY97">
        <f ca="1">SUMIFS(INDEX($B$13:$M$64,MATCH(AY$83,$A$13:$A$64,0),1):INDEX($B$13:$M$64,MATCH(AY$83,$A$13:$A$64,0),12),$B80:$M80,"="&amp;"X",$B$10:$M$10,"="&amp;"N")</f>
        <v>0</v>
      </c>
      <c r="AZ97">
        <f ca="1">SUMIFS(INDEX($B$13:$M$64,MATCH(AZ$83,$A$13:$A$64,0),1):INDEX($B$13:$M$64,MATCH(AZ$83,$A$13:$A$64,0),12),$B80:$M80,"="&amp;"X",$B$10:$M$10,"="&amp;"N")</f>
        <v>0</v>
      </c>
      <c r="BA97">
        <f ca="1">SUMIFS(INDEX($B$13:$M$64,MATCH(BA$83,$A$13:$A$64,0),1):INDEX($B$13:$M$64,MATCH(BA$83,$A$13:$A$64,0),12),$B80:$M80,"="&amp;"X",$B$10:$M$10,"="&amp;"N")</f>
        <v>0</v>
      </c>
    </row>
    <row r="98" spans="1:53" x14ac:dyDescent="0.35">
      <c r="A98" s="2" t="str">
        <f>Setup!A34</f>
        <v>Caseload 15</v>
      </c>
      <c r="B98">
        <f ca="1">SUMIFS(INDEX($B$13:$M$64,MATCH(B$83,$A$13:$A$64,0),1):INDEX($B$13:$M$64,MATCH(B$83,$A$13:$A$64,0),12),$B81:$M81,"="&amp;"X",$B$10:$M$10,"="&amp;"N")</f>
        <v>0</v>
      </c>
      <c r="C98">
        <f ca="1">SUMIFS(INDEX($B$13:$M$64,MATCH(C$83,$A$13:$A$64,0),1):INDEX($B$13:$M$64,MATCH(C$83,$A$13:$A$64,0),12),$B81:$M81,"="&amp;"X",$B$10:$M$10,"="&amp;"N")</f>
        <v>0</v>
      </c>
      <c r="D98">
        <f ca="1">SUMIFS(INDEX($B$13:$M$64,MATCH(D$83,$A$13:$A$64,0),1):INDEX($B$13:$M$64,MATCH(D$83,$A$13:$A$64,0),12),$B81:$M81,"="&amp;"X",$B$10:$M$10,"="&amp;"N")</f>
        <v>0</v>
      </c>
      <c r="E98">
        <f ca="1">SUMIFS(INDEX($B$13:$M$64,MATCH(E$83,$A$13:$A$64,0),1):INDEX($B$13:$M$64,MATCH(E$83,$A$13:$A$64,0),12),$B81:$M81,"="&amp;"X",$B$10:$M$10,"="&amp;"N")</f>
        <v>0</v>
      </c>
      <c r="F98">
        <f ca="1">SUMIFS(INDEX($B$13:$M$64,MATCH(F$83,$A$13:$A$64,0),1):INDEX($B$13:$M$64,MATCH(F$83,$A$13:$A$64,0),12),$B81:$M81,"="&amp;"X",$B$10:$M$10,"="&amp;"N")</f>
        <v>0</v>
      </c>
      <c r="G98">
        <f ca="1">SUMIFS(INDEX($B$13:$M$64,MATCH(G$83,$A$13:$A$64,0),1):INDEX($B$13:$M$64,MATCH(G$83,$A$13:$A$64,0),12),$B81:$M81,"="&amp;"X",$B$10:$M$10,"="&amp;"N")</f>
        <v>0</v>
      </c>
      <c r="H98">
        <f ca="1">SUMIFS(INDEX($B$13:$M$64,MATCH(H$83,$A$13:$A$64,0),1):INDEX($B$13:$M$64,MATCH(H$83,$A$13:$A$64,0),12),$B81:$M81,"="&amp;"X",$B$10:$M$10,"="&amp;"N")</f>
        <v>0</v>
      </c>
      <c r="I98">
        <f ca="1">SUMIFS(INDEX($B$13:$M$64,MATCH(I$83,$A$13:$A$64,0),1):INDEX($B$13:$M$64,MATCH(I$83,$A$13:$A$64,0),12),$B81:$M81,"="&amp;"X",$B$10:$M$10,"="&amp;"N")</f>
        <v>0</v>
      </c>
      <c r="J98">
        <f ca="1">SUMIFS(INDEX($B$13:$M$64,MATCH(J$83,$A$13:$A$64,0),1):INDEX($B$13:$M$64,MATCH(J$83,$A$13:$A$64,0),12),$B81:$M81,"="&amp;"X",$B$10:$M$10,"="&amp;"N")</f>
        <v>0</v>
      </c>
      <c r="K98">
        <f ca="1">SUMIFS(INDEX($B$13:$M$64,MATCH(K$83,$A$13:$A$64,0),1):INDEX($B$13:$M$64,MATCH(K$83,$A$13:$A$64,0),12),$B81:$M81,"="&amp;"X",$B$10:$M$10,"="&amp;"N")</f>
        <v>0</v>
      </c>
      <c r="L98">
        <f ca="1">SUMIFS(INDEX($B$13:$M$64,MATCH(L$83,$A$13:$A$64,0),1):INDEX($B$13:$M$64,MATCH(L$83,$A$13:$A$64,0),12),$B81:$M81,"="&amp;"X",$B$10:$M$10,"="&amp;"N")</f>
        <v>0</v>
      </c>
      <c r="M98">
        <f ca="1">SUMIFS(INDEX($B$13:$M$64,MATCH(M$83,$A$13:$A$64,0),1):INDEX($B$13:$M$64,MATCH(M$83,$A$13:$A$64,0),12),$B81:$M81,"="&amp;"X",$B$10:$M$10,"="&amp;"N")</f>
        <v>0</v>
      </c>
      <c r="N98">
        <f ca="1">SUMIFS(INDEX($B$13:$M$64,MATCH(N$83,$A$13:$A$64,0),1):INDEX($B$13:$M$64,MATCH(N$83,$A$13:$A$64,0),12),$B81:$M81,"="&amp;"X",$B$10:$M$10,"="&amp;"N")</f>
        <v>0</v>
      </c>
      <c r="O98">
        <f ca="1">SUMIFS(INDEX($B$13:$M$64,MATCH(O$83,$A$13:$A$64,0),1):INDEX($B$13:$M$64,MATCH(O$83,$A$13:$A$64,0),12),$B81:$M81,"="&amp;"X",$B$10:$M$10,"="&amp;"N")</f>
        <v>0</v>
      </c>
      <c r="P98">
        <f ca="1">SUMIFS(INDEX($B$13:$M$64,MATCH(P$83,$A$13:$A$64,0),1):INDEX($B$13:$M$64,MATCH(P$83,$A$13:$A$64,0),12),$B81:$M81,"="&amp;"X",$B$10:$M$10,"="&amp;"N")</f>
        <v>0</v>
      </c>
      <c r="Q98">
        <f ca="1">SUMIFS(INDEX($B$13:$M$64,MATCH(Q$83,$A$13:$A$64,0),1):INDEX($B$13:$M$64,MATCH(Q$83,$A$13:$A$64,0),12),$B81:$M81,"="&amp;"X",$B$10:$M$10,"="&amp;"N")</f>
        <v>0</v>
      </c>
      <c r="R98">
        <f ca="1">SUMIFS(INDEX($B$13:$M$64,MATCH(R$83,$A$13:$A$64,0),1):INDEX($B$13:$M$64,MATCH(R$83,$A$13:$A$64,0),12),$B81:$M81,"="&amp;"X",$B$10:$M$10,"="&amp;"N")</f>
        <v>0</v>
      </c>
      <c r="S98">
        <f ca="1">SUMIFS(INDEX($B$13:$M$64,MATCH(S$83,$A$13:$A$64,0),1):INDEX($B$13:$M$64,MATCH(S$83,$A$13:$A$64,0),12),$B81:$M81,"="&amp;"X",$B$10:$M$10,"="&amp;"N")</f>
        <v>0</v>
      </c>
      <c r="T98">
        <f ca="1">SUMIFS(INDEX($B$13:$M$64,MATCH(T$83,$A$13:$A$64,0),1):INDEX($B$13:$M$64,MATCH(T$83,$A$13:$A$64,0),12),$B81:$M81,"="&amp;"X",$B$10:$M$10,"="&amp;"N")</f>
        <v>0</v>
      </c>
      <c r="U98">
        <f ca="1">SUMIFS(INDEX($B$13:$M$64,MATCH(U$83,$A$13:$A$64,0),1):INDEX($B$13:$M$64,MATCH(U$83,$A$13:$A$64,0),12),$B81:$M81,"="&amp;"X",$B$10:$M$10,"="&amp;"N")</f>
        <v>0</v>
      </c>
      <c r="V98">
        <f ca="1">SUMIFS(INDEX($B$13:$M$64,MATCH(V$83,$A$13:$A$64,0),1):INDEX($B$13:$M$64,MATCH(V$83,$A$13:$A$64,0),12),$B81:$M81,"="&amp;"X",$B$10:$M$10,"="&amp;"N")</f>
        <v>0</v>
      </c>
      <c r="W98">
        <f ca="1">SUMIFS(INDEX($B$13:$M$64,MATCH(W$83,$A$13:$A$64,0),1):INDEX($B$13:$M$64,MATCH(W$83,$A$13:$A$64,0),12),$B81:$M81,"="&amp;"X",$B$10:$M$10,"="&amp;"N")</f>
        <v>0</v>
      </c>
      <c r="X98">
        <f ca="1">SUMIFS(INDEX($B$13:$M$64,MATCH(X$83,$A$13:$A$64,0),1):INDEX($B$13:$M$64,MATCH(X$83,$A$13:$A$64,0),12),$B81:$M81,"="&amp;"X",$B$10:$M$10,"="&amp;"N")</f>
        <v>0</v>
      </c>
      <c r="Y98">
        <f ca="1">SUMIFS(INDEX($B$13:$M$64,MATCH(Y$83,$A$13:$A$64,0),1):INDEX($B$13:$M$64,MATCH(Y$83,$A$13:$A$64,0),12),$B81:$M81,"="&amp;"X",$B$10:$M$10,"="&amp;"N")</f>
        <v>0</v>
      </c>
      <c r="Z98">
        <f ca="1">SUMIFS(INDEX($B$13:$M$64,MATCH(Z$83,$A$13:$A$64,0),1):INDEX($B$13:$M$64,MATCH(Z$83,$A$13:$A$64,0),12),$B81:$M81,"="&amp;"X",$B$10:$M$10,"="&amp;"N")</f>
        <v>0</v>
      </c>
      <c r="AA98">
        <f ca="1">SUMIFS(INDEX($B$13:$M$64,MATCH(AA$83,$A$13:$A$64,0),1):INDEX($B$13:$M$64,MATCH(AA$83,$A$13:$A$64,0),12),$B81:$M81,"="&amp;"X",$B$10:$M$10,"="&amp;"N")</f>
        <v>0</v>
      </c>
      <c r="AB98">
        <f ca="1">SUMIFS(INDEX($B$13:$M$64,MATCH(AB$83,$A$13:$A$64,0),1):INDEX($B$13:$M$64,MATCH(AB$83,$A$13:$A$64,0),12),$B81:$M81,"="&amp;"X",$B$10:$M$10,"="&amp;"N")</f>
        <v>0</v>
      </c>
      <c r="AC98">
        <f ca="1">SUMIFS(INDEX($B$13:$M$64,MATCH(AC$83,$A$13:$A$64,0),1):INDEX($B$13:$M$64,MATCH(AC$83,$A$13:$A$64,0),12),$B81:$M81,"="&amp;"X",$B$10:$M$10,"="&amp;"N")</f>
        <v>0</v>
      </c>
      <c r="AD98">
        <f ca="1">SUMIFS(INDEX($B$13:$M$64,MATCH(AD$83,$A$13:$A$64,0),1):INDEX($B$13:$M$64,MATCH(AD$83,$A$13:$A$64,0),12),$B81:$M81,"="&amp;"X",$B$10:$M$10,"="&amp;"N")</f>
        <v>0</v>
      </c>
      <c r="AE98">
        <f ca="1">SUMIFS(INDEX($B$13:$M$64,MATCH(AE$83,$A$13:$A$64,0),1):INDEX($B$13:$M$64,MATCH(AE$83,$A$13:$A$64,0),12),$B81:$M81,"="&amp;"X",$B$10:$M$10,"="&amp;"N")</f>
        <v>0</v>
      </c>
      <c r="AF98">
        <f ca="1">SUMIFS(INDEX($B$13:$M$64,MATCH(AF$83,$A$13:$A$64,0),1):INDEX($B$13:$M$64,MATCH(AF$83,$A$13:$A$64,0),12),$B81:$M81,"="&amp;"X",$B$10:$M$10,"="&amp;"N")</f>
        <v>0</v>
      </c>
      <c r="AG98">
        <f ca="1">SUMIFS(INDEX($B$13:$M$64,MATCH(AG$83,$A$13:$A$64,0),1):INDEX($B$13:$M$64,MATCH(AG$83,$A$13:$A$64,0),12),$B81:$M81,"="&amp;"X",$B$10:$M$10,"="&amp;"N")</f>
        <v>0</v>
      </c>
      <c r="AH98">
        <f ca="1">SUMIFS(INDEX($B$13:$M$64,MATCH(AH$83,$A$13:$A$64,0),1):INDEX($B$13:$M$64,MATCH(AH$83,$A$13:$A$64,0),12),$B81:$M81,"="&amp;"X",$B$10:$M$10,"="&amp;"N")</f>
        <v>0</v>
      </c>
      <c r="AI98">
        <f ca="1">SUMIFS(INDEX($B$13:$M$64,MATCH(AI$83,$A$13:$A$64,0),1):INDEX($B$13:$M$64,MATCH(AI$83,$A$13:$A$64,0),12),$B81:$M81,"="&amp;"X",$B$10:$M$10,"="&amp;"N")</f>
        <v>0</v>
      </c>
      <c r="AJ98">
        <f ca="1">SUMIFS(INDEX($B$13:$M$64,MATCH(AJ$83,$A$13:$A$64,0),1):INDEX($B$13:$M$64,MATCH(AJ$83,$A$13:$A$64,0),12),$B81:$M81,"="&amp;"X",$B$10:$M$10,"="&amp;"N")</f>
        <v>0</v>
      </c>
      <c r="AK98">
        <f ca="1">SUMIFS(INDEX($B$13:$M$64,MATCH(AK$83,$A$13:$A$64,0),1):INDEX($B$13:$M$64,MATCH(AK$83,$A$13:$A$64,0),12),$B81:$M81,"="&amp;"X",$B$10:$M$10,"="&amp;"N")</f>
        <v>0</v>
      </c>
      <c r="AL98">
        <f ca="1">SUMIFS(INDEX($B$13:$M$64,MATCH(AL$83,$A$13:$A$64,0),1):INDEX($B$13:$M$64,MATCH(AL$83,$A$13:$A$64,0),12),$B81:$M81,"="&amp;"X",$B$10:$M$10,"="&amp;"N")</f>
        <v>0</v>
      </c>
      <c r="AM98">
        <f ca="1">SUMIFS(INDEX($B$13:$M$64,MATCH(AM$83,$A$13:$A$64,0),1):INDEX($B$13:$M$64,MATCH(AM$83,$A$13:$A$64,0),12),$B81:$M81,"="&amp;"X",$B$10:$M$10,"="&amp;"N")</f>
        <v>0</v>
      </c>
      <c r="AN98">
        <f ca="1">SUMIFS(INDEX($B$13:$M$64,MATCH(AN$83,$A$13:$A$64,0),1):INDEX($B$13:$M$64,MATCH(AN$83,$A$13:$A$64,0),12),$B81:$M81,"="&amp;"X",$B$10:$M$10,"="&amp;"N")</f>
        <v>0</v>
      </c>
      <c r="AO98">
        <f ca="1">SUMIFS(INDEX($B$13:$M$64,MATCH(AO$83,$A$13:$A$64,0),1):INDEX($B$13:$M$64,MATCH(AO$83,$A$13:$A$64,0),12),$B81:$M81,"="&amp;"X",$B$10:$M$10,"="&amp;"N")</f>
        <v>0</v>
      </c>
      <c r="AP98">
        <f ca="1">SUMIFS(INDEX($B$13:$M$64,MATCH(AP$83,$A$13:$A$64,0),1):INDEX($B$13:$M$64,MATCH(AP$83,$A$13:$A$64,0),12),$B81:$M81,"="&amp;"X",$B$10:$M$10,"="&amp;"N")</f>
        <v>0</v>
      </c>
      <c r="AQ98">
        <f ca="1">SUMIFS(INDEX($B$13:$M$64,MATCH(AQ$83,$A$13:$A$64,0),1):INDEX($B$13:$M$64,MATCH(AQ$83,$A$13:$A$64,0),12),$B81:$M81,"="&amp;"X",$B$10:$M$10,"="&amp;"N")</f>
        <v>0</v>
      </c>
      <c r="AR98">
        <f ca="1">SUMIFS(INDEX($B$13:$M$64,MATCH(AR$83,$A$13:$A$64,0),1):INDEX($B$13:$M$64,MATCH(AR$83,$A$13:$A$64,0),12),$B81:$M81,"="&amp;"X",$B$10:$M$10,"="&amp;"N")</f>
        <v>0</v>
      </c>
      <c r="AS98">
        <f ca="1">SUMIFS(INDEX($B$13:$M$64,MATCH(AS$83,$A$13:$A$64,0),1):INDEX($B$13:$M$64,MATCH(AS$83,$A$13:$A$64,0),12),$B81:$M81,"="&amp;"X",$B$10:$M$10,"="&amp;"N")</f>
        <v>0</v>
      </c>
      <c r="AT98">
        <f ca="1">SUMIFS(INDEX($B$13:$M$64,MATCH(AT$83,$A$13:$A$64,0),1):INDEX($B$13:$M$64,MATCH(AT$83,$A$13:$A$64,0),12),$B81:$M81,"="&amp;"X",$B$10:$M$10,"="&amp;"N")</f>
        <v>0</v>
      </c>
      <c r="AU98">
        <f ca="1">SUMIFS(INDEX($B$13:$M$64,MATCH(AU$83,$A$13:$A$64,0),1):INDEX($B$13:$M$64,MATCH(AU$83,$A$13:$A$64,0),12),$B81:$M81,"="&amp;"X",$B$10:$M$10,"="&amp;"N")</f>
        <v>0</v>
      </c>
      <c r="AV98">
        <f ca="1">SUMIFS(INDEX($B$13:$M$64,MATCH(AV$83,$A$13:$A$64,0),1):INDEX($B$13:$M$64,MATCH(AV$83,$A$13:$A$64,0),12),$B81:$M81,"="&amp;"X",$B$10:$M$10,"="&amp;"N")</f>
        <v>0</v>
      </c>
      <c r="AW98">
        <f ca="1">SUMIFS(INDEX($B$13:$M$64,MATCH(AW$83,$A$13:$A$64,0),1):INDEX($B$13:$M$64,MATCH(AW$83,$A$13:$A$64,0),12),$B81:$M81,"="&amp;"X",$B$10:$M$10,"="&amp;"N")</f>
        <v>0</v>
      </c>
      <c r="AX98">
        <f ca="1">SUMIFS(INDEX($B$13:$M$64,MATCH(AX$83,$A$13:$A$64,0),1):INDEX($B$13:$M$64,MATCH(AX$83,$A$13:$A$64,0),12),$B81:$M81,"="&amp;"X",$B$10:$M$10,"="&amp;"N")</f>
        <v>0</v>
      </c>
      <c r="AY98">
        <f ca="1">SUMIFS(INDEX($B$13:$M$64,MATCH(AY$83,$A$13:$A$64,0),1):INDEX($B$13:$M$64,MATCH(AY$83,$A$13:$A$64,0),12),$B81:$M81,"="&amp;"X",$B$10:$M$10,"="&amp;"N")</f>
        <v>0</v>
      </c>
      <c r="AZ98">
        <f ca="1">SUMIFS(INDEX($B$13:$M$64,MATCH(AZ$83,$A$13:$A$64,0),1):INDEX($B$13:$M$64,MATCH(AZ$83,$A$13:$A$64,0),12),$B81:$M81,"="&amp;"X",$B$10:$M$10,"="&amp;"N")</f>
        <v>0</v>
      </c>
      <c r="BA98">
        <f ca="1">SUMIFS(INDEX($B$13:$M$64,MATCH(BA$83,$A$13:$A$64,0),1):INDEX($B$13:$M$64,MATCH(BA$83,$A$13:$A$64,0),12),$B81:$M81,"="&amp;"X",$B$10:$M$10,"="&amp;"N")</f>
        <v>0</v>
      </c>
    </row>
    <row r="99" spans="1:53" x14ac:dyDescent="0.35">
      <c r="A99" t="str">
        <f>'Data Validation (Hide)'!T2</f>
        <v>All Clusters</v>
      </c>
      <c r="B99">
        <f ca="1">SUM(B84:B98)</f>
        <v>0</v>
      </c>
      <c r="C99">
        <f t="shared" ref="C99:BA99" ca="1" si="4">SUM(C84:C98)</f>
        <v>0</v>
      </c>
      <c r="D99">
        <f t="shared" ca="1" si="4"/>
        <v>0</v>
      </c>
      <c r="E99">
        <f t="shared" ca="1" si="4"/>
        <v>0</v>
      </c>
      <c r="F99">
        <f t="shared" ca="1" si="4"/>
        <v>0</v>
      </c>
      <c r="G99">
        <f t="shared" ca="1" si="4"/>
        <v>0</v>
      </c>
      <c r="H99">
        <f t="shared" ca="1" si="4"/>
        <v>0</v>
      </c>
      <c r="I99">
        <f t="shared" ca="1" si="4"/>
        <v>0</v>
      </c>
      <c r="J99">
        <f t="shared" ca="1" si="4"/>
        <v>0</v>
      </c>
      <c r="K99">
        <f t="shared" ca="1" si="4"/>
        <v>0</v>
      </c>
      <c r="L99">
        <f t="shared" ca="1" si="4"/>
        <v>0</v>
      </c>
      <c r="M99">
        <f t="shared" ca="1" si="4"/>
        <v>0</v>
      </c>
      <c r="N99">
        <f t="shared" ca="1" si="4"/>
        <v>0</v>
      </c>
      <c r="O99">
        <f t="shared" ca="1" si="4"/>
        <v>0</v>
      </c>
      <c r="P99">
        <f t="shared" ca="1" si="4"/>
        <v>0</v>
      </c>
      <c r="Q99">
        <f t="shared" ca="1" si="4"/>
        <v>0</v>
      </c>
      <c r="R99">
        <f t="shared" ca="1" si="4"/>
        <v>0</v>
      </c>
      <c r="S99">
        <f t="shared" ca="1" si="4"/>
        <v>0</v>
      </c>
      <c r="T99">
        <f t="shared" ca="1" si="4"/>
        <v>0</v>
      </c>
      <c r="U99">
        <f t="shared" ca="1" si="4"/>
        <v>0</v>
      </c>
      <c r="V99">
        <f t="shared" ca="1" si="4"/>
        <v>0</v>
      </c>
      <c r="W99">
        <f t="shared" ca="1" si="4"/>
        <v>0</v>
      </c>
      <c r="X99">
        <f t="shared" ca="1" si="4"/>
        <v>0</v>
      </c>
      <c r="Y99">
        <f t="shared" ca="1" si="4"/>
        <v>0</v>
      </c>
      <c r="Z99">
        <f t="shared" ca="1" si="4"/>
        <v>0</v>
      </c>
      <c r="AA99">
        <f t="shared" ca="1" si="4"/>
        <v>0</v>
      </c>
      <c r="AB99">
        <f t="shared" ca="1" si="4"/>
        <v>0</v>
      </c>
      <c r="AC99">
        <f t="shared" ca="1" si="4"/>
        <v>0</v>
      </c>
      <c r="AD99">
        <f t="shared" ca="1" si="4"/>
        <v>0</v>
      </c>
      <c r="AE99">
        <f t="shared" ca="1" si="4"/>
        <v>0</v>
      </c>
      <c r="AF99">
        <f t="shared" ca="1" si="4"/>
        <v>0</v>
      </c>
      <c r="AG99">
        <f t="shared" ca="1" si="4"/>
        <v>0</v>
      </c>
      <c r="AH99">
        <f t="shared" ca="1" si="4"/>
        <v>0</v>
      </c>
      <c r="AI99">
        <f t="shared" ca="1" si="4"/>
        <v>0</v>
      </c>
      <c r="AJ99">
        <f t="shared" ca="1" si="4"/>
        <v>0</v>
      </c>
      <c r="AK99">
        <f t="shared" ca="1" si="4"/>
        <v>0</v>
      </c>
      <c r="AL99">
        <f t="shared" ca="1" si="4"/>
        <v>0</v>
      </c>
      <c r="AM99">
        <f t="shared" ca="1" si="4"/>
        <v>0</v>
      </c>
      <c r="AN99">
        <f t="shared" ca="1" si="4"/>
        <v>0</v>
      </c>
      <c r="AO99">
        <f t="shared" ca="1" si="4"/>
        <v>0</v>
      </c>
      <c r="AP99">
        <f t="shared" ca="1" si="4"/>
        <v>0</v>
      </c>
      <c r="AQ99">
        <f t="shared" ca="1" si="4"/>
        <v>0</v>
      </c>
      <c r="AR99">
        <f t="shared" ca="1" si="4"/>
        <v>0</v>
      </c>
      <c r="AS99">
        <f t="shared" ca="1" si="4"/>
        <v>0</v>
      </c>
      <c r="AT99">
        <f t="shared" ca="1" si="4"/>
        <v>0</v>
      </c>
      <c r="AU99">
        <f t="shared" ca="1" si="4"/>
        <v>0</v>
      </c>
      <c r="AV99">
        <f t="shared" ca="1" si="4"/>
        <v>0</v>
      </c>
      <c r="AW99">
        <f t="shared" ca="1" si="4"/>
        <v>0</v>
      </c>
      <c r="AX99">
        <f t="shared" ca="1" si="4"/>
        <v>0</v>
      </c>
      <c r="AY99">
        <f t="shared" ca="1" si="4"/>
        <v>0</v>
      </c>
      <c r="AZ99">
        <f t="shared" ca="1" si="4"/>
        <v>0</v>
      </c>
      <c r="BA99">
        <f t="shared" ca="1" si="4"/>
        <v>0</v>
      </c>
    </row>
    <row r="101" spans="1:53" x14ac:dyDescent="0.35">
      <c r="A101" t="s">
        <v>257</v>
      </c>
      <c r="B101" s="2" cm="1">
        <f t="array" aca="1" ref="B101" ca="1">INDEX($A$13:$A$64,COLUMN(A1),1)</f>
        <v>44228</v>
      </c>
      <c r="C101" s="2" cm="1">
        <f t="array" aca="1" ref="C101" ca="1">INDEX($A$13:$A$64,COLUMN(B1),1)</f>
        <v>44235</v>
      </c>
      <c r="D101" s="2" cm="1">
        <f t="array" aca="1" ref="D101" ca="1">INDEX($A$13:$A$64,COLUMN(C1),1)</f>
        <v>44242</v>
      </c>
      <c r="E101" s="2" cm="1">
        <f t="array" aca="1" ref="E101" ca="1">INDEX($A$13:$A$64,COLUMN(D1),1)</f>
        <v>44249</v>
      </c>
      <c r="F101" s="2" cm="1">
        <f t="array" aca="1" ref="F101" ca="1">INDEX($A$13:$A$64,COLUMN(E1),1)</f>
        <v>44256</v>
      </c>
      <c r="G101" s="2" cm="1">
        <f t="array" aca="1" ref="G101" ca="1">INDEX($A$13:$A$64,COLUMN(F1),1)</f>
        <v>44263</v>
      </c>
      <c r="H101" s="2" cm="1">
        <f t="array" aca="1" ref="H101" ca="1">INDEX($A$13:$A$64,COLUMN(G1),1)</f>
        <v>44270</v>
      </c>
      <c r="I101" s="2" cm="1">
        <f t="array" aca="1" ref="I101" ca="1">INDEX($A$13:$A$64,COLUMN(H1),1)</f>
        <v>44277</v>
      </c>
      <c r="J101" s="2" cm="1">
        <f t="array" aca="1" ref="J101" ca="1">INDEX($A$13:$A$64,COLUMN(I1),1)</f>
        <v>44284</v>
      </c>
      <c r="K101" s="2" cm="1">
        <f t="array" aca="1" ref="K101" ca="1">INDEX($A$13:$A$64,COLUMN(J1),1)</f>
        <v>44291</v>
      </c>
      <c r="L101" s="2" cm="1">
        <f t="array" aca="1" ref="L101" ca="1">INDEX($A$13:$A$64,COLUMN(K1),1)</f>
        <v>44298</v>
      </c>
      <c r="M101" s="2" cm="1">
        <f t="array" aca="1" ref="M101" ca="1">INDEX($A$13:$A$64,COLUMN(L1),1)</f>
        <v>44305</v>
      </c>
      <c r="N101" s="2" cm="1">
        <f t="array" aca="1" ref="N101" ca="1">INDEX($A$13:$A$64,COLUMN(M1),1)</f>
        <v>44312</v>
      </c>
      <c r="O101" s="2" cm="1">
        <f t="array" aca="1" ref="O101" ca="1">INDEX($A$13:$A$64,COLUMN(N1),1)</f>
        <v>44319</v>
      </c>
      <c r="P101" s="2" cm="1">
        <f t="array" aca="1" ref="P101" ca="1">INDEX($A$13:$A$64,COLUMN(O1),1)</f>
        <v>44326</v>
      </c>
      <c r="Q101" s="2" cm="1">
        <f t="array" aca="1" ref="Q101" ca="1">INDEX($A$13:$A$64,COLUMN(P1),1)</f>
        <v>44333</v>
      </c>
      <c r="R101" s="2" cm="1">
        <f t="array" aca="1" ref="R101" ca="1">INDEX($A$13:$A$64,COLUMN(Q1),1)</f>
        <v>44340</v>
      </c>
      <c r="S101" s="2" cm="1">
        <f t="array" aca="1" ref="S101" ca="1">INDEX($A$13:$A$64,COLUMN(R1),1)</f>
        <v>44347</v>
      </c>
      <c r="T101" s="2" cm="1">
        <f t="array" aca="1" ref="T101" ca="1">INDEX($A$13:$A$64,COLUMN(S1),1)</f>
        <v>44354</v>
      </c>
      <c r="U101" s="2" cm="1">
        <f t="array" aca="1" ref="U101" ca="1">INDEX($A$13:$A$64,COLUMN(T1),1)</f>
        <v>44361</v>
      </c>
      <c r="V101" s="2" cm="1">
        <f t="array" aca="1" ref="V101" ca="1">INDEX($A$13:$A$64,COLUMN(U1),1)</f>
        <v>44368</v>
      </c>
      <c r="W101" s="2" cm="1">
        <f t="array" aca="1" ref="W101" ca="1">INDEX($A$13:$A$64,COLUMN(V1),1)</f>
        <v>44375</v>
      </c>
      <c r="X101" s="2" cm="1">
        <f t="array" aca="1" ref="X101" ca="1">INDEX($A$13:$A$64,COLUMN(W1),1)</f>
        <v>44382</v>
      </c>
      <c r="Y101" s="2" cm="1">
        <f t="array" aca="1" ref="Y101" ca="1">INDEX($A$13:$A$64,COLUMN(X1),1)</f>
        <v>44389</v>
      </c>
      <c r="Z101" s="2" cm="1">
        <f t="array" aca="1" ref="Z101" ca="1">INDEX($A$13:$A$64,COLUMN(Y1),1)</f>
        <v>44396</v>
      </c>
      <c r="AA101" s="2" cm="1">
        <f t="array" aca="1" ref="AA101" ca="1">INDEX($A$13:$A$64,COLUMN(Z1),1)</f>
        <v>44403</v>
      </c>
      <c r="AB101" s="2" cm="1">
        <f t="array" aca="1" ref="AB101" ca="1">INDEX($A$13:$A$64,COLUMN(AA1),1)</f>
        <v>44410</v>
      </c>
      <c r="AC101" s="2" cm="1">
        <f t="array" aca="1" ref="AC101" ca="1">INDEX($A$13:$A$64,COLUMN(AB1),1)</f>
        <v>44417</v>
      </c>
      <c r="AD101" s="2" cm="1">
        <f t="array" aca="1" ref="AD101" ca="1">INDEX($A$13:$A$64,COLUMN(AC1),1)</f>
        <v>44424</v>
      </c>
      <c r="AE101" s="2" cm="1">
        <f t="array" aca="1" ref="AE101" ca="1">INDEX($A$13:$A$64,COLUMN(AD1),1)</f>
        <v>44431</v>
      </c>
      <c r="AF101" s="2" cm="1">
        <f t="array" aca="1" ref="AF101" ca="1">INDEX($A$13:$A$64,COLUMN(AE1),1)</f>
        <v>44438</v>
      </c>
      <c r="AG101" s="2" cm="1">
        <f t="array" aca="1" ref="AG101" ca="1">INDEX($A$13:$A$64,COLUMN(AF1),1)</f>
        <v>44445</v>
      </c>
      <c r="AH101" s="2" cm="1">
        <f t="array" aca="1" ref="AH101" ca="1">INDEX($A$13:$A$64,COLUMN(AG1),1)</f>
        <v>44452</v>
      </c>
      <c r="AI101" s="2" cm="1">
        <f t="array" aca="1" ref="AI101" ca="1">INDEX($A$13:$A$64,COLUMN(AH1),1)</f>
        <v>44459</v>
      </c>
      <c r="AJ101" s="2" cm="1">
        <f t="array" aca="1" ref="AJ101" ca="1">INDEX($A$13:$A$64,COLUMN(AI1),1)</f>
        <v>44466</v>
      </c>
      <c r="AK101" s="2" cm="1">
        <f t="array" aca="1" ref="AK101" ca="1">INDEX($A$13:$A$64,COLUMN(AJ1),1)</f>
        <v>44473</v>
      </c>
      <c r="AL101" s="2" cm="1">
        <f t="array" aca="1" ref="AL101" ca="1">INDEX($A$13:$A$64,COLUMN(AK1),1)</f>
        <v>44480</v>
      </c>
      <c r="AM101" s="2" cm="1">
        <f t="array" aca="1" ref="AM101" ca="1">INDEX($A$13:$A$64,COLUMN(AL1),1)</f>
        <v>44487</v>
      </c>
      <c r="AN101" s="2" cm="1">
        <f t="array" aca="1" ref="AN101" ca="1">INDEX($A$13:$A$64,COLUMN(AM1),1)</f>
        <v>44494</v>
      </c>
      <c r="AO101" s="2" cm="1">
        <f t="array" aca="1" ref="AO101" ca="1">INDEX($A$13:$A$64,COLUMN(AN1),1)</f>
        <v>44501</v>
      </c>
      <c r="AP101" s="2" cm="1">
        <f t="array" aca="1" ref="AP101" ca="1">INDEX($A$13:$A$64,COLUMN(AO1),1)</f>
        <v>44508</v>
      </c>
      <c r="AQ101" s="2" cm="1">
        <f t="array" aca="1" ref="AQ101" ca="1">INDEX($A$13:$A$64,COLUMN(AP1),1)</f>
        <v>44515</v>
      </c>
      <c r="AR101" s="2" cm="1">
        <f t="array" aca="1" ref="AR101" ca="1">INDEX($A$13:$A$64,COLUMN(AQ1),1)</f>
        <v>44522</v>
      </c>
      <c r="AS101" s="2" cm="1">
        <f t="array" aca="1" ref="AS101" ca="1">INDEX($A$13:$A$64,COLUMN(AR1),1)</f>
        <v>44529</v>
      </c>
      <c r="AT101" s="2" cm="1">
        <f t="array" aca="1" ref="AT101" ca="1">INDEX($A$13:$A$64,COLUMN(AS1),1)</f>
        <v>44536</v>
      </c>
      <c r="AU101" s="2" cm="1">
        <f t="array" aca="1" ref="AU101" ca="1">INDEX($A$13:$A$64,COLUMN(AT1),1)</f>
        <v>44543</v>
      </c>
      <c r="AV101" s="2" cm="1">
        <f t="array" aca="1" ref="AV101" ca="1">INDEX($A$13:$A$64,COLUMN(AU1),1)</f>
        <v>44550</v>
      </c>
      <c r="AW101" s="2" cm="1">
        <f t="array" aca="1" ref="AW101" ca="1">INDEX($A$13:$A$64,COLUMN(AV1),1)</f>
        <v>44557</v>
      </c>
      <c r="AX101" s="2" cm="1">
        <f t="array" aca="1" ref="AX101" ca="1">INDEX($A$13:$A$64,COLUMN(AW1),1)</f>
        <v>44564</v>
      </c>
      <c r="AY101" s="2" cm="1">
        <f t="array" aca="1" ref="AY101" ca="1">INDEX($A$13:$A$64,COLUMN(AX1),1)</f>
        <v>44571</v>
      </c>
      <c r="AZ101" s="2" cm="1">
        <f t="array" aca="1" ref="AZ101" ca="1">INDEX($A$13:$A$64,COLUMN(AY1),1)</f>
        <v>44578</v>
      </c>
      <c r="BA101" s="2" cm="1">
        <f t="array" aca="1" ref="BA101" ca="1">INDEX($A$13:$A$64,COLUMN(AZ1),1)</f>
        <v>44585</v>
      </c>
    </row>
    <row r="102" spans="1:53" x14ac:dyDescent="0.35">
      <c r="A102" t="str">
        <f>Setup!A20</f>
        <v>Caseload 1</v>
      </c>
      <c r="B102">
        <f ca="1">SUMIFS(INDEX($B$13:$M$64,MATCH(B$101,$A$13:$A$64,0),1):INDEX($B$13:$M$64,MATCH(B$101,$A$13:$A$64,0),12),$B67:$M67,"="&amp;"X",$B$10:$M$10,"="&amp;"Y")</f>
        <v>0</v>
      </c>
      <c r="C102">
        <f ca="1">SUMIFS(INDEX($B$13:$M$64,MATCH(C$83,$A$13:$A$64,0),1):INDEX($B$13:$M$64,MATCH(C$83,$A$13:$A$64,0),12),$B67:$M67,"="&amp;"X",$B$10:$M$10,"="&amp;"Y")</f>
        <v>0</v>
      </c>
      <c r="D102">
        <f ca="1">SUMIFS(INDEX($B$13:$M$64,MATCH(D$83,$A$13:$A$64,0),1):INDEX($B$13:$M$64,MATCH(D$83,$A$13:$A$64,0),12),$B67:$M67,"="&amp;"X",$B$10:$M$10,"="&amp;"Y")</f>
        <v>0</v>
      </c>
      <c r="E102">
        <f ca="1">SUMIFS(INDEX($B$13:$M$64,MATCH(E$83,$A$13:$A$64,0),1):INDEX($B$13:$M$64,MATCH(E$83,$A$13:$A$64,0),12),$B67:$M67,"="&amp;"X",$B$10:$M$10,"="&amp;"Y")</f>
        <v>0</v>
      </c>
      <c r="F102">
        <f ca="1">SUMIFS(INDEX($B$13:$M$64,MATCH(F$83,$A$13:$A$64,0),1):INDEX($B$13:$M$64,MATCH(F$83,$A$13:$A$64,0),12),$B67:$M67,"="&amp;"X",$B$10:$M$10,"="&amp;"Y")</f>
        <v>0</v>
      </c>
      <c r="G102">
        <f ca="1">SUMIFS(INDEX($B$13:$M$64,MATCH(G$83,$A$13:$A$64,0),1):INDEX($B$13:$M$64,MATCH(G$83,$A$13:$A$64,0),12),$B67:$M67,"="&amp;"X",$B$10:$M$10,"="&amp;"Y")</f>
        <v>0</v>
      </c>
      <c r="H102">
        <f ca="1">SUMIFS(INDEX($B$13:$M$64,MATCH(H$83,$A$13:$A$64,0),1):INDEX($B$13:$M$64,MATCH(H$83,$A$13:$A$64,0),12),$B67:$M67,"="&amp;"X",$B$10:$M$10,"="&amp;"Y")</f>
        <v>0</v>
      </c>
      <c r="I102">
        <f ca="1">SUMIFS(INDEX($B$13:$M$64,MATCH(I$83,$A$13:$A$64,0),1):INDEX($B$13:$M$64,MATCH(I$83,$A$13:$A$64,0),12),$B67:$M67,"="&amp;"X",$B$10:$M$10,"="&amp;"Y")</f>
        <v>0</v>
      </c>
      <c r="J102">
        <f ca="1">SUMIFS(INDEX($B$13:$M$64,MATCH(J$83,$A$13:$A$64,0),1):INDEX($B$13:$M$64,MATCH(J$83,$A$13:$A$64,0),12),$B67:$M67,"="&amp;"X",$B$10:$M$10,"="&amp;"Y")</f>
        <v>0</v>
      </c>
      <c r="K102">
        <f ca="1">SUMIFS(INDEX($B$13:$M$64,MATCH(K$83,$A$13:$A$64,0),1):INDEX($B$13:$M$64,MATCH(K$83,$A$13:$A$64,0),12),$B67:$M67,"="&amp;"X",$B$10:$M$10,"="&amp;"Y")</f>
        <v>0</v>
      </c>
      <c r="L102">
        <f ca="1">SUMIFS(INDEX($B$13:$M$64,MATCH(L$83,$A$13:$A$64,0),1):INDEX($B$13:$M$64,MATCH(L$83,$A$13:$A$64,0),12),$B67:$M67,"="&amp;"X",$B$10:$M$10,"="&amp;"Y")</f>
        <v>0</v>
      </c>
      <c r="M102">
        <f ca="1">SUMIFS(INDEX($B$13:$M$64,MATCH(M$83,$A$13:$A$64,0),1):INDEX($B$13:$M$64,MATCH(M$83,$A$13:$A$64,0),12),$B67:$M67,"="&amp;"X",$B$10:$M$10,"="&amp;"Y")</f>
        <v>0</v>
      </c>
      <c r="N102">
        <f ca="1">SUMIFS(INDEX($B$13:$M$64,MATCH(N$83,$A$13:$A$64,0),1):INDEX($B$13:$M$64,MATCH(N$83,$A$13:$A$64,0),12),$B67:$M67,"="&amp;"X",$B$10:$M$10,"="&amp;"Y")</f>
        <v>0</v>
      </c>
      <c r="O102">
        <f ca="1">SUMIFS(INDEX($B$13:$M$64,MATCH(O$83,$A$13:$A$64,0),1):INDEX($B$13:$M$64,MATCH(O$83,$A$13:$A$64,0),12),$B67:$M67,"="&amp;"X",$B$10:$M$10,"="&amp;"Y")</f>
        <v>0</v>
      </c>
      <c r="P102">
        <f ca="1">SUMIFS(INDEX($B$13:$M$64,MATCH(P$83,$A$13:$A$64,0),1):INDEX($B$13:$M$64,MATCH(P$83,$A$13:$A$64,0),12),$B67:$M67,"="&amp;"X",$B$10:$M$10,"="&amp;"Y")</f>
        <v>0</v>
      </c>
      <c r="Q102">
        <f ca="1">SUMIFS(INDEX($B$13:$M$64,MATCH(Q$83,$A$13:$A$64,0),1):INDEX($B$13:$M$64,MATCH(Q$83,$A$13:$A$64,0),12),$B67:$M67,"="&amp;"X",$B$10:$M$10,"="&amp;"Y")</f>
        <v>0</v>
      </c>
      <c r="R102">
        <f ca="1">SUMIFS(INDEX($B$13:$M$64,MATCH(R$83,$A$13:$A$64,0),1):INDEX($B$13:$M$64,MATCH(R$83,$A$13:$A$64,0),12),$B67:$M67,"="&amp;"X",$B$10:$M$10,"="&amp;"Y")</f>
        <v>0</v>
      </c>
      <c r="S102">
        <f ca="1">SUMIFS(INDEX($B$13:$M$64,MATCH(S$83,$A$13:$A$64,0),1):INDEX($B$13:$M$64,MATCH(S$83,$A$13:$A$64,0),12),$B67:$M67,"="&amp;"X",$B$10:$M$10,"="&amp;"Y")</f>
        <v>0</v>
      </c>
      <c r="T102">
        <f ca="1">SUMIFS(INDEX($B$13:$M$64,MATCH(T$83,$A$13:$A$64,0),1):INDEX($B$13:$M$64,MATCH(T$83,$A$13:$A$64,0),12),$B67:$M67,"="&amp;"X",$B$10:$M$10,"="&amp;"Y")</f>
        <v>0</v>
      </c>
      <c r="U102">
        <f ca="1">SUMIFS(INDEX($B$13:$M$64,MATCH(U$83,$A$13:$A$64,0),1):INDEX($B$13:$M$64,MATCH(U$83,$A$13:$A$64,0),12),$B67:$M67,"="&amp;"X",$B$10:$M$10,"="&amp;"Y")</f>
        <v>0</v>
      </c>
      <c r="V102">
        <f ca="1">SUMIFS(INDEX($B$13:$M$64,MATCH(V$83,$A$13:$A$64,0),1):INDEX($B$13:$M$64,MATCH(V$83,$A$13:$A$64,0),12),$B67:$M67,"="&amp;"X",$B$10:$M$10,"="&amp;"Y")</f>
        <v>0</v>
      </c>
      <c r="W102">
        <f ca="1">SUMIFS(INDEX($B$13:$M$64,MATCH(W$83,$A$13:$A$64,0),1):INDEX($B$13:$M$64,MATCH(W$83,$A$13:$A$64,0),12),$B67:$M67,"="&amp;"X",$B$10:$M$10,"="&amp;"Y")</f>
        <v>0</v>
      </c>
      <c r="X102">
        <f ca="1">SUMIFS(INDEX($B$13:$M$64,MATCH(X$83,$A$13:$A$64,0),1):INDEX($B$13:$M$64,MATCH(X$83,$A$13:$A$64,0),12),$B67:$M67,"="&amp;"X",$B$10:$M$10,"="&amp;"Y")</f>
        <v>0</v>
      </c>
      <c r="Y102">
        <f ca="1">SUMIFS(INDEX($B$13:$M$64,MATCH(Y$83,$A$13:$A$64,0),1):INDEX($B$13:$M$64,MATCH(Y$83,$A$13:$A$64,0),12),$B67:$M67,"="&amp;"X",$B$10:$M$10,"="&amp;"Y")</f>
        <v>0</v>
      </c>
      <c r="Z102">
        <f ca="1">SUMIFS(INDEX($B$13:$M$64,MATCH(Z$83,$A$13:$A$64,0),1):INDEX($B$13:$M$64,MATCH(Z$83,$A$13:$A$64,0),12),$B67:$M67,"="&amp;"X",$B$10:$M$10,"="&amp;"Y")</f>
        <v>0</v>
      </c>
      <c r="AA102">
        <f ca="1">SUMIFS(INDEX($B$13:$M$64,MATCH(AA$83,$A$13:$A$64,0),1):INDEX($B$13:$M$64,MATCH(AA$83,$A$13:$A$64,0),12),$B67:$M67,"="&amp;"X",$B$10:$M$10,"="&amp;"Y")</f>
        <v>0</v>
      </c>
      <c r="AB102">
        <f ca="1">SUMIFS(INDEX($B$13:$M$64,MATCH(AB$83,$A$13:$A$64,0),1):INDEX($B$13:$M$64,MATCH(AB$83,$A$13:$A$64,0),12),$B67:$M67,"="&amp;"X",$B$10:$M$10,"="&amp;"Y")</f>
        <v>0</v>
      </c>
      <c r="AC102">
        <f ca="1">SUMIFS(INDEX($B$13:$M$64,MATCH(AC$83,$A$13:$A$64,0),1):INDEX($B$13:$M$64,MATCH(AC$83,$A$13:$A$64,0),12),$B67:$M67,"="&amp;"X",$B$10:$M$10,"="&amp;"Y")</f>
        <v>0</v>
      </c>
      <c r="AD102">
        <f ca="1">SUMIFS(INDEX($B$13:$M$64,MATCH(AD$83,$A$13:$A$64,0),1):INDEX($B$13:$M$64,MATCH(AD$83,$A$13:$A$64,0),12),$B67:$M67,"="&amp;"X",$B$10:$M$10,"="&amp;"Y")</f>
        <v>0</v>
      </c>
      <c r="AE102">
        <f ca="1">SUMIFS(INDEX($B$13:$M$64,MATCH(AE$83,$A$13:$A$64,0),1):INDEX($B$13:$M$64,MATCH(AE$83,$A$13:$A$64,0),12),$B67:$M67,"="&amp;"X",$B$10:$M$10,"="&amp;"Y")</f>
        <v>0</v>
      </c>
      <c r="AF102">
        <f ca="1">SUMIFS(INDEX($B$13:$M$64,MATCH(AF$83,$A$13:$A$64,0),1):INDEX($B$13:$M$64,MATCH(AF$83,$A$13:$A$64,0),12),$B67:$M67,"="&amp;"X",$B$10:$M$10,"="&amp;"Y")</f>
        <v>0</v>
      </c>
      <c r="AG102">
        <f ca="1">SUMIFS(INDEX($B$13:$M$64,MATCH(AG$83,$A$13:$A$64,0),1):INDEX($B$13:$M$64,MATCH(AG$83,$A$13:$A$64,0),12),$B67:$M67,"="&amp;"X",$B$10:$M$10,"="&amp;"Y")</f>
        <v>0</v>
      </c>
      <c r="AH102">
        <f ca="1">SUMIFS(INDEX($B$13:$M$64,MATCH(AH$83,$A$13:$A$64,0),1):INDEX($B$13:$M$64,MATCH(AH$83,$A$13:$A$64,0),12),$B67:$M67,"="&amp;"X",$B$10:$M$10,"="&amp;"Y")</f>
        <v>0</v>
      </c>
      <c r="AI102">
        <f ca="1">SUMIFS(INDEX($B$13:$M$64,MATCH(AI$83,$A$13:$A$64,0),1):INDEX($B$13:$M$64,MATCH(AI$83,$A$13:$A$64,0),12),$B67:$M67,"="&amp;"X",$B$10:$M$10,"="&amp;"Y")</f>
        <v>0</v>
      </c>
      <c r="AJ102">
        <f ca="1">SUMIFS(INDEX($B$13:$M$64,MATCH(AJ$83,$A$13:$A$64,0),1):INDEX($B$13:$M$64,MATCH(AJ$83,$A$13:$A$64,0),12),$B67:$M67,"="&amp;"X",$B$10:$M$10,"="&amp;"Y")</f>
        <v>0</v>
      </c>
      <c r="AK102">
        <f ca="1">SUMIFS(INDEX($B$13:$M$64,MATCH(AK$83,$A$13:$A$64,0),1):INDEX($B$13:$M$64,MATCH(AK$83,$A$13:$A$64,0),12),$B67:$M67,"="&amp;"X",$B$10:$M$10,"="&amp;"Y")</f>
        <v>0</v>
      </c>
      <c r="AL102">
        <f ca="1">SUMIFS(INDEX($B$13:$M$64,MATCH(AL$83,$A$13:$A$64,0),1):INDEX($B$13:$M$64,MATCH(AL$83,$A$13:$A$64,0),12),$B67:$M67,"="&amp;"X",$B$10:$M$10,"="&amp;"Y")</f>
        <v>0</v>
      </c>
      <c r="AM102">
        <f ca="1">SUMIFS(INDEX($B$13:$M$64,MATCH(AM$83,$A$13:$A$64,0),1):INDEX($B$13:$M$64,MATCH(AM$83,$A$13:$A$64,0),12),$B67:$M67,"="&amp;"X",$B$10:$M$10,"="&amp;"Y")</f>
        <v>0</v>
      </c>
      <c r="AN102">
        <f ca="1">SUMIFS(INDEX($B$13:$M$64,MATCH(AN$83,$A$13:$A$64,0),1):INDEX($B$13:$M$64,MATCH(AN$83,$A$13:$A$64,0),12),$B67:$M67,"="&amp;"X",$B$10:$M$10,"="&amp;"Y")</f>
        <v>0</v>
      </c>
      <c r="AO102">
        <f ca="1">SUMIFS(INDEX($B$13:$M$64,MATCH(AO$83,$A$13:$A$64,0),1):INDEX($B$13:$M$64,MATCH(AO$83,$A$13:$A$64,0),12),$B67:$M67,"="&amp;"X",$B$10:$M$10,"="&amp;"Y")</f>
        <v>0</v>
      </c>
      <c r="AP102">
        <f ca="1">SUMIFS(INDEX($B$13:$M$64,MATCH(AP$83,$A$13:$A$64,0),1):INDEX($B$13:$M$64,MATCH(AP$83,$A$13:$A$64,0),12),$B67:$M67,"="&amp;"X",$B$10:$M$10,"="&amp;"Y")</f>
        <v>0</v>
      </c>
      <c r="AQ102">
        <f ca="1">SUMIFS(INDEX($B$13:$M$64,MATCH(AQ$83,$A$13:$A$64,0),1):INDEX($B$13:$M$64,MATCH(AQ$83,$A$13:$A$64,0),12),$B67:$M67,"="&amp;"X",$B$10:$M$10,"="&amp;"Y")</f>
        <v>0</v>
      </c>
      <c r="AR102">
        <f ca="1">SUMIFS(INDEX($B$13:$M$64,MATCH(AR$83,$A$13:$A$64,0),1):INDEX($B$13:$M$64,MATCH(AR$83,$A$13:$A$64,0),12),$B67:$M67,"="&amp;"X",$B$10:$M$10,"="&amp;"Y")</f>
        <v>0</v>
      </c>
      <c r="AS102">
        <f ca="1">SUMIFS(INDEX($B$13:$M$64,MATCH(AS$83,$A$13:$A$64,0),1):INDEX($B$13:$M$64,MATCH(AS$83,$A$13:$A$64,0),12),$B67:$M67,"="&amp;"X",$B$10:$M$10,"="&amp;"Y")</f>
        <v>0</v>
      </c>
      <c r="AT102">
        <f ca="1">SUMIFS(INDEX($B$13:$M$64,MATCH(AT$83,$A$13:$A$64,0),1):INDEX($B$13:$M$64,MATCH(AT$83,$A$13:$A$64,0),12),$B67:$M67,"="&amp;"X",$B$10:$M$10,"="&amp;"Y")</f>
        <v>0</v>
      </c>
      <c r="AU102">
        <f ca="1">SUMIFS(INDEX($B$13:$M$64,MATCH(AU$83,$A$13:$A$64,0),1):INDEX($B$13:$M$64,MATCH(AU$83,$A$13:$A$64,0),12),$B67:$M67,"="&amp;"X",$B$10:$M$10,"="&amp;"Y")</f>
        <v>0</v>
      </c>
      <c r="AV102">
        <f ca="1">SUMIFS(INDEX($B$13:$M$64,MATCH(AV$83,$A$13:$A$64,0),1):INDEX($B$13:$M$64,MATCH(AV$83,$A$13:$A$64,0),12),$B67:$M67,"="&amp;"X",$B$10:$M$10,"="&amp;"Y")</f>
        <v>0</v>
      </c>
      <c r="AW102">
        <f ca="1">SUMIFS(INDEX($B$13:$M$64,MATCH(AW$83,$A$13:$A$64,0),1):INDEX($B$13:$M$64,MATCH(AW$83,$A$13:$A$64,0),12),$B67:$M67,"="&amp;"X",$B$10:$M$10,"="&amp;"Y")</f>
        <v>0</v>
      </c>
      <c r="AX102">
        <f ca="1">SUMIFS(INDEX($B$13:$M$64,MATCH(AX$83,$A$13:$A$64,0),1):INDEX($B$13:$M$64,MATCH(AX$83,$A$13:$A$64,0),12),$B67:$M67,"="&amp;"X",$B$10:$M$10,"="&amp;"Y")</f>
        <v>0</v>
      </c>
      <c r="AY102">
        <f ca="1">SUMIFS(INDEX($B$13:$M$64,MATCH(AY$83,$A$13:$A$64,0),1):INDEX($B$13:$M$64,MATCH(AY$83,$A$13:$A$64,0),12),$B67:$M67,"="&amp;"X",$B$10:$M$10,"="&amp;"Y")</f>
        <v>0</v>
      </c>
      <c r="AZ102">
        <f ca="1">SUMIFS(INDEX($B$13:$M$64,MATCH(AZ$83,$A$13:$A$64,0),1):INDEX($B$13:$M$64,MATCH(AZ$83,$A$13:$A$64,0),12),$B67:$M67,"="&amp;"X",$B$10:$M$10,"="&amp;"Y")</f>
        <v>0</v>
      </c>
      <c r="BA102">
        <f ca="1">SUMIFS(INDEX($B$13:$M$64,MATCH(BA$83,$A$13:$A$64,0),1):INDEX($B$13:$M$64,MATCH(BA$83,$A$13:$A$64,0),12),$B67:$M67,"="&amp;"X",$B$10:$M$10,"="&amp;"Y")</f>
        <v>0</v>
      </c>
    </row>
    <row r="103" spans="1:53" x14ac:dyDescent="0.35">
      <c r="A103" t="str">
        <f>Setup!A21</f>
        <v>Caseload 2</v>
      </c>
      <c r="B103">
        <f ca="1">SUMIFS(INDEX($B$13:$M$64,MATCH(B$83,$A$13:$A$64,0),1):INDEX($B$13:$M$64,MATCH(B$83,$A$13:$A$64,0),12),$B68:$M68,"="&amp;"X",$B$10:$M$10,"="&amp;"Y")</f>
        <v>0</v>
      </c>
      <c r="C103">
        <f ca="1">SUMIFS(INDEX($B$13:$M$64,MATCH(C$83,$A$13:$A$64,0),1):INDEX($B$13:$M$64,MATCH(C$83,$A$13:$A$64,0),12),$B68:$M68,"="&amp;"X",$B$10:$M$10,"="&amp;"Y")</f>
        <v>0</v>
      </c>
      <c r="D103">
        <f ca="1">SUMIFS(INDEX($B$13:$M$64,MATCH(D$83,$A$13:$A$64,0),1):INDEX($B$13:$M$64,MATCH(D$83,$A$13:$A$64,0),12),$B68:$M68,"="&amp;"X",$B$10:$M$10,"="&amp;"Y")</f>
        <v>0</v>
      </c>
      <c r="E103">
        <f ca="1">SUMIFS(INDEX($B$13:$M$64,MATCH(E$83,$A$13:$A$64,0),1):INDEX($B$13:$M$64,MATCH(E$83,$A$13:$A$64,0),12),$B68:$M68,"="&amp;"X",$B$10:$M$10,"="&amp;"Y")</f>
        <v>0</v>
      </c>
      <c r="F103">
        <f ca="1">SUMIFS(INDEX($B$13:$M$64,MATCH(F$83,$A$13:$A$64,0),1):INDEX($B$13:$M$64,MATCH(F$83,$A$13:$A$64,0),12),$B68:$M68,"="&amp;"X",$B$10:$M$10,"="&amp;"Y")</f>
        <v>0</v>
      </c>
      <c r="G103">
        <f ca="1">SUMIFS(INDEX($B$13:$M$64,MATCH(G$83,$A$13:$A$64,0),1):INDEX($B$13:$M$64,MATCH(G$83,$A$13:$A$64,0),12),$B68:$M68,"="&amp;"X",$B$10:$M$10,"="&amp;"Y")</f>
        <v>0</v>
      </c>
      <c r="H103">
        <f ca="1">SUMIFS(INDEX($B$13:$M$64,MATCH(H$83,$A$13:$A$64,0),1):INDEX($B$13:$M$64,MATCH(H$83,$A$13:$A$64,0),12),$B68:$M68,"="&amp;"X",$B$10:$M$10,"="&amp;"Y")</f>
        <v>0</v>
      </c>
      <c r="I103">
        <f ca="1">SUMIFS(INDEX($B$13:$M$64,MATCH(I$83,$A$13:$A$64,0),1):INDEX($B$13:$M$64,MATCH(I$83,$A$13:$A$64,0),12),$B68:$M68,"="&amp;"X",$B$10:$M$10,"="&amp;"Y")</f>
        <v>0</v>
      </c>
      <c r="J103">
        <f ca="1">SUMIFS(INDEX($B$13:$M$64,MATCH(J$83,$A$13:$A$64,0),1):INDEX($B$13:$M$64,MATCH(J$83,$A$13:$A$64,0),12),$B68:$M68,"="&amp;"X",$B$10:$M$10,"="&amp;"Y")</f>
        <v>0</v>
      </c>
      <c r="K103">
        <f ca="1">SUMIFS(INDEX($B$13:$M$64,MATCH(K$83,$A$13:$A$64,0),1):INDEX($B$13:$M$64,MATCH(K$83,$A$13:$A$64,0),12),$B68:$M68,"="&amp;"X",$B$10:$M$10,"="&amp;"Y")</f>
        <v>0</v>
      </c>
      <c r="L103">
        <f ca="1">SUMIFS(INDEX($B$13:$M$64,MATCH(L$83,$A$13:$A$64,0),1):INDEX($B$13:$M$64,MATCH(L$83,$A$13:$A$64,0),12),$B68:$M68,"="&amp;"X",$B$10:$M$10,"="&amp;"Y")</f>
        <v>0</v>
      </c>
      <c r="M103">
        <f ca="1">SUMIFS(INDEX($B$13:$M$64,MATCH(M$83,$A$13:$A$64,0),1):INDEX($B$13:$M$64,MATCH(M$83,$A$13:$A$64,0),12),$B68:$M68,"="&amp;"X",$B$10:$M$10,"="&amp;"Y")</f>
        <v>0</v>
      </c>
      <c r="N103">
        <f ca="1">SUMIFS(INDEX($B$13:$M$64,MATCH(N$83,$A$13:$A$64,0),1):INDEX($B$13:$M$64,MATCH(N$83,$A$13:$A$64,0),12),$B68:$M68,"="&amp;"X",$B$10:$M$10,"="&amp;"Y")</f>
        <v>0</v>
      </c>
      <c r="O103">
        <f ca="1">SUMIFS(INDEX($B$13:$M$64,MATCH(O$83,$A$13:$A$64,0),1):INDEX($B$13:$M$64,MATCH(O$83,$A$13:$A$64,0),12),$B68:$M68,"="&amp;"X",$B$10:$M$10,"="&amp;"Y")</f>
        <v>0</v>
      </c>
      <c r="P103">
        <f ca="1">SUMIFS(INDEX($B$13:$M$64,MATCH(P$83,$A$13:$A$64,0),1):INDEX($B$13:$M$64,MATCH(P$83,$A$13:$A$64,0),12),$B68:$M68,"="&amp;"X",$B$10:$M$10,"="&amp;"Y")</f>
        <v>0</v>
      </c>
      <c r="Q103">
        <f ca="1">SUMIFS(INDEX($B$13:$M$64,MATCH(Q$83,$A$13:$A$64,0),1):INDEX($B$13:$M$64,MATCH(Q$83,$A$13:$A$64,0),12),$B68:$M68,"="&amp;"X",$B$10:$M$10,"="&amp;"Y")</f>
        <v>0</v>
      </c>
      <c r="R103">
        <f ca="1">SUMIFS(INDEX($B$13:$M$64,MATCH(R$83,$A$13:$A$64,0),1):INDEX($B$13:$M$64,MATCH(R$83,$A$13:$A$64,0),12),$B68:$M68,"="&amp;"X",$B$10:$M$10,"="&amp;"Y")</f>
        <v>0</v>
      </c>
      <c r="S103">
        <f ca="1">SUMIFS(INDEX($B$13:$M$64,MATCH(S$83,$A$13:$A$64,0),1):INDEX($B$13:$M$64,MATCH(S$83,$A$13:$A$64,0),12),$B68:$M68,"="&amp;"X",$B$10:$M$10,"="&amp;"Y")</f>
        <v>0</v>
      </c>
      <c r="T103">
        <f ca="1">SUMIFS(INDEX($B$13:$M$64,MATCH(T$83,$A$13:$A$64,0),1):INDEX($B$13:$M$64,MATCH(T$83,$A$13:$A$64,0),12),$B68:$M68,"="&amp;"X",$B$10:$M$10,"="&amp;"Y")</f>
        <v>0</v>
      </c>
      <c r="U103">
        <f ca="1">SUMIFS(INDEX($B$13:$M$64,MATCH(U$83,$A$13:$A$64,0),1):INDEX($B$13:$M$64,MATCH(U$83,$A$13:$A$64,0),12),$B68:$M68,"="&amp;"X",$B$10:$M$10,"="&amp;"Y")</f>
        <v>0</v>
      </c>
      <c r="V103">
        <f ca="1">SUMIFS(INDEX($B$13:$M$64,MATCH(V$83,$A$13:$A$64,0),1):INDEX($B$13:$M$64,MATCH(V$83,$A$13:$A$64,0),12),$B68:$M68,"="&amp;"X",$B$10:$M$10,"="&amp;"Y")</f>
        <v>0</v>
      </c>
      <c r="W103">
        <f ca="1">SUMIFS(INDEX($B$13:$M$64,MATCH(W$83,$A$13:$A$64,0),1):INDEX($B$13:$M$64,MATCH(W$83,$A$13:$A$64,0),12),$B68:$M68,"="&amp;"X",$B$10:$M$10,"="&amp;"Y")</f>
        <v>0</v>
      </c>
      <c r="X103">
        <f ca="1">SUMIFS(INDEX($B$13:$M$64,MATCH(X$83,$A$13:$A$64,0),1):INDEX($B$13:$M$64,MATCH(X$83,$A$13:$A$64,0),12),$B68:$M68,"="&amp;"X",$B$10:$M$10,"="&amp;"Y")</f>
        <v>0</v>
      </c>
      <c r="Y103">
        <f ca="1">SUMIFS(INDEX($B$13:$M$64,MATCH(Y$83,$A$13:$A$64,0),1):INDEX($B$13:$M$64,MATCH(Y$83,$A$13:$A$64,0),12),$B68:$M68,"="&amp;"X",$B$10:$M$10,"="&amp;"Y")</f>
        <v>0</v>
      </c>
      <c r="Z103">
        <f ca="1">SUMIFS(INDEX($B$13:$M$64,MATCH(Z$83,$A$13:$A$64,0),1):INDEX($B$13:$M$64,MATCH(Z$83,$A$13:$A$64,0),12),$B68:$M68,"="&amp;"X",$B$10:$M$10,"="&amp;"Y")</f>
        <v>0</v>
      </c>
      <c r="AA103">
        <f ca="1">SUMIFS(INDEX($B$13:$M$64,MATCH(AA$83,$A$13:$A$64,0),1):INDEX($B$13:$M$64,MATCH(AA$83,$A$13:$A$64,0),12),$B68:$M68,"="&amp;"X",$B$10:$M$10,"="&amp;"Y")</f>
        <v>0</v>
      </c>
      <c r="AB103">
        <f ca="1">SUMIFS(INDEX($B$13:$M$64,MATCH(AB$83,$A$13:$A$64,0),1):INDEX($B$13:$M$64,MATCH(AB$83,$A$13:$A$64,0),12),$B68:$M68,"="&amp;"X",$B$10:$M$10,"="&amp;"Y")</f>
        <v>0</v>
      </c>
      <c r="AC103">
        <f ca="1">SUMIFS(INDEX($B$13:$M$64,MATCH(AC$83,$A$13:$A$64,0),1):INDEX($B$13:$M$64,MATCH(AC$83,$A$13:$A$64,0),12),$B68:$M68,"="&amp;"X",$B$10:$M$10,"="&amp;"Y")</f>
        <v>0</v>
      </c>
      <c r="AD103">
        <f ca="1">SUMIFS(INDEX($B$13:$M$64,MATCH(AD$83,$A$13:$A$64,0),1):INDEX($B$13:$M$64,MATCH(AD$83,$A$13:$A$64,0),12),$B68:$M68,"="&amp;"X",$B$10:$M$10,"="&amp;"Y")</f>
        <v>0</v>
      </c>
      <c r="AE103">
        <f ca="1">SUMIFS(INDEX($B$13:$M$64,MATCH(AE$83,$A$13:$A$64,0),1):INDEX($B$13:$M$64,MATCH(AE$83,$A$13:$A$64,0),12),$B68:$M68,"="&amp;"X",$B$10:$M$10,"="&amp;"Y")</f>
        <v>0</v>
      </c>
      <c r="AF103">
        <f ca="1">SUMIFS(INDEX($B$13:$M$64,MATCH(AF$83,$A$13:$A$64,0),1):INDEX($B$13:$M$64,MATCH(AF$83,$A$13:$A$64,0),12),$B68:$M68,"="&amp;"X",$B$10:$M$10,"="&amp;"Y")</f>
        <v>0</v>
      </c>
      <c r="AG103">
        <f ca="1">SUMIFS(INDEX($B$13:$M$64,MATCH(AG$83,$A$13:$A$64,0),1):INDEX($B$13:$M$64,MATCH(AG$83,$A$13:$A$64,0),12),$B68:$M68,"="&amp;"X",$B$10:$M$10,"="&amp;"Y")</f>
        <v>0</v>
      </c>
      <c r="AH103">
        <f ca="1">SUMIFS(INDEX($B$13:$M$64,MATCH(AH$83,$A$13:$A$64,0),1):INDEX($B$13:$M$64,MATCH(AH$83,$A$13:$A$64,0),12),$B68:$M68,"="&amp;"X",$B$10:$M$10,"="&amp;"Y")</f>
        <v>0</v>
      </c>
      <c r="AI103">
        <f ca="1">SUMIFS(INDEX($B$13:$M$64,MATCH(AI$83,$A$13:$A$64,0),1):INDEX($B$13:$M$64,MATCH(AI$83,$A$13:$A$64,0),12),$B68:$M68,"="&amp;"X",$B$10:$M$10,"="&amp;"Y")</f>
        <v>0</v>
      </c>
      <c r="AJ103">
        <f ca="1">SUMIFS(INDEX($B$13:$M$64,MATCH(AJ$83,$A$13:$A$64,0),1):INDEX($B$13:$M$64,MATCH(AJ$83,$A$13:$A$64,0),12),$B68:$M68,"="&amp;"X",$B$10:$M$10,"="&amp;"Y")</f>
        <v>0</v>
      </c>
      <c r="AK103">
        <f ca="1">SUMIFS(INDEX($B$13:$M$64,MATCH(AK$83,$A$13:$A$64,0),1):INDEX($B$13:$M$64,MATCH(AK$83,$A$13:$A$64,0),12),$B68:$M68,"="&amp;"X",$B$10:$M$10,"="&amp;"Y")</f>
        <v>0</v>
      </c>
      <c r="AL103">
        <f ca="1">SUMIFS(INDEX($B$13:$M$64,MATCH(AL$83,$A$13:$A$64,0),1):INDEX($B$13:$M$64,MATCH(AL$83,$A$13:$A$64,0),12),$B68:$M68,"="&amp;"X",$B$10:$M$10,"="&amp;"Y")</f>
        <v>0</v>
      </c>
      <c r="AM103">
        <f ca="1">SUMIFS(INDEX($B$13:$M$64,MATCH(AM$83,$A$13:$A$64,0),1):INDEX($B$13:$M$64,MATCH(AM$83,$A$13:$A$64,0),12),$B68:$M68,"="&amp;"X",$B$10:$M$10,"="&amp;"Y")</f>
        <v>0</v>
      </c>
      <c r="AN103">
        <f ca="1">SUMIFS(INDEX($B$13:$M$64,MATCH(AN$83,$A$13:$A$64,0),1):INDEX($B$13:$M$64,MATCH(AN$83,$A$13:$A$64,0),12),$B68:$M68,"="&amp;"X",$B$10:$M$10,"="&amp;"Y")</f>
        <v>0</v>
      </c>
      <c r="AO103">
        <f ca="1">SUMIFS(INDEX($B$13:$M$64,MATCH(AO$83,$A$13:$A$64,0),1):INDEX($B$13:$M$64,MATCH(AO$83,$A$13:$A$64,0),12),$B68:$M68,"="&amp;"X",$B$10:$M$10,"="&amp;"Y")</f>
        <v>0</v>
      </c>
      <c r="AP103">
        <f ca="1">SUMIFS(INDEX($B$13:$M$64,MATCH(AP$83,$A$13:$A$64,0),1):INDEX($B$13:$M$64,MATCH(AP$83,$A$13:$A$64,0),12),$B68:$M68,"="&amp;"X",$B$10:$M$10,"="&amp;"Y")</f>
        <v>0</v>
      </c>
      <c r="AQ103">
        <f ca="1">SUMIFS(INDEX($B$13:$M$64,MATCH(AQ$83,$A$13:$A$64,0),1):INDEX($B$13:$M$64,MATCH(AQ$83,$A$13:$A$64,0),12),$B68:$M68,"="&amp;"X",$B$10:$M$10,"="&amp;"Y")</f>
        <v>0</v>
      </c>
      <c r="AR103">
        <f ca="1">SUMIFS(INDEX($B$13:$M$64,MATCH(AR$83,$A$13:$A$64,0),1):INDEX($B$13:$M$64,MATCH(AR$83,$A$13:$A$64,0),12),$B68:$M68,"="&amp;"X",$B$10:$M$10,"="&amp;"Y")</f>
        <v>0</v>
      </c>
      <c r="AS103">
        <f ca="1">SUMIFS(INDEX($B$13:$M$64,MATCH(AS$83,$A$13:$A$64,0),1):INDEX($B$13:$M$64,MATCH(AS$83,$A$13:$A$64,0),12),$B68:$M68,"="&amp;"X",$B$10:$M$10,"="&amp;"Y")</f>
        <v>0</v>
      </c>
      <c r="AT103">
        <f ca="1">SUMIFS(INDEX($B$13:$M$64,MATCH(AT$83,$A$13:$A$64,0),1):INDEX($B$13:$M$64,MATCH(AT$83,$A$13:$A$64,0),12),$B68:$M68,"="&amp;"X",$B$10:$M$10,"="&amp;"Y")</f>
        <v>0</v>
      </c>
      <c r="AU103">
        <f ca="1">SUMIFS(INDEX($B$13:$M$64,MATCH(AU$83,$A$13:$A$64,0),1):INDEX($B$13:$M$64,MATCH(AU$83,$A$13:$A$64,0),12),$B68:$M68,"="&amp;"X",$B$10:$M$10,"="&amp;"Y")</f>
        <v>0</v>
      </c>
      <c r="AV103">
        <f ca="1">SUMIFS(INDEX($B$13:$M$64,MATCH(AV$83,$A$13:$A$64,0),1):INDEX($B$13:$M$64,MATCH(AV$83,$A$13:$A$64,0),12),$B68:$M68,"="&amp;"X",$B$10:$M$10,"="&amp;"Y")</f>
        <v>0</v>
      </c>
      <c r="AW103">
        <f ca="1">SUMIFS(INDEX($B$13:$M$64,MATCH(AW$83,$A$13:$A$64,0),1):INDEX($B$13:$M$64,MATCH(AW$83,$A$13:$A$64,0),12),$B68:$M68,"="&amp;"X",$B$10:$M$10,"="&amp;"Y")</f>
        <v>0</v>
      </c>
      <c r="AX103">
        <f ca="1">SUMIFS(INDEX($B$13:$M$64,MATCH(AX$83,$A$13:$A$64,0),1):INDEX($B$13:$M$64,MATCH(AX$83,$A$13:$A$64,0),12),$B68:$M68,"="&amp;"X",$B$10:$M$10,"="&amp;"Y")</f>
        <v>0</v>
      </c>
      <c r="AY103">
        <f ca="1">SUMIFS(INDEX($B$13:$M$64,MATCH(AY$83,$A$13:$A$64,0),1):INDEX($B$13:$M$64,MATCH(AY$83,$A$13:$A$64,0),12),$B68:$M68,"="&amp;"X",$B$10:$M$10,"="&amp;"Y")</f>
        <v>0</v>
      </c>
      <c r="AZ103">
        <f ca="1">SUMIFS(INDEX($B$13:$M$64,MATCH(AZ$83,$A$13:$A$64,0),1):INDEX($B$13:$M$64,MATCH(AZ$83,$A$13:$A$64,0),12),$B68:$M68,"="&amp;"X",$B$10:$M$10,"="&amp;"Y")</f>
        <v>0</v>
      </c>
      <c r="BA103">
        <f ca="1">SUMIFS(INDEX($B$13:$M$64,MATCH(BA$83,$A$13:$A$64,0),1):INDEX($B$13:$M$64,MATCH(BA$83,$A$13:$A$64,0),12),$B68:$M68,"="&amp;"X",$B$10:$M$10,"="&amp;"Y")</f>
        <v>0</v>
      </c>
    </row>
    <row r="104" spans="1:53" x14ac:dyDescent="0.35">
      <c r="A104" t="str">
        <f>Setup!A22</f>
        <v>Caseload 3</v>
      </c>
      <c r="B104">
        <f ca="1">SUMIFS(INDEX($B$13:$M$64,MATCH(B$83,$A$13:$A$64,0),1):INDEX($B$13:$M$64,MATCH(B$83,$A$13:$A$64,0),12),$B69:$M69,"="&amp;"X",$B$10:$M$10,"="&amp;"Y")</f>
        <v>0</v>
      </c>
      <c r="C104">
        <f ca="1">SUMIFS(INDEX($B$13:$M$64,MATCH(C$83,$A$13:$A$64,0),1):INDEX($B$13:$M$64,MATCH(C$83,$A$13:$A$64,0),12),$B69:$M69,"="&amp;"X",$B$10:$M$10,"="&amp;"Y")</f>
        <v>0</v>
      </c>
      <c r="D104">
        <f ca="1">SUMIFS(INDEX($B$13:$M$64,MATCH(D$83,$A$13:$A$64,0),1):INDEX($B$13:$M$64,MATCH(D$83,$A$13:$A$64,0),12),$B69:$M69,"="&amp;"X",$B$10:$M$10,"="&amp;"Y")</f>
        <v>0</v>
      </c>
      <c r="E104">
        <f ca="1">SUMIFS(INDEX($B$13:$M$64,MATCH(E$83,$A$13:$A$64,0),1):INDEX($B$13:$M$64,MATCH(E$83,$A$13:$A$64,0),12),$B69:$M69,"="&amp;"X",$B$10:$M$10,"="&amp;"Y")</f>
        <v>0</v>
      </c>
      <c r="F104">
        <f ca="1">SUMIFS(INDEX($B$13:$M$64,MATCH(F$83,$A$13:$A$64,0),1):INDEX($B$13:$M$64,MATCH(F$83,$A$13:$A$64,0),12),$B69:$M69,"="&amp;"X",$B$10:$M$10,"="&amp;"Y")</f>
        <v>0</v>
      </c>
      <c r="G104">
        <f ca="1">SUMIFS(INDEX($B$13:$M$64,MATCH(G$83,$A$13:$A$64,0),1):INDEX($B$13:$M$64,MATCH(G$83,$A$13:$A$64,0),12),$B69:$M69,"="&amp;"X",$B$10:$M$10,"="&amp;"Y")</f>
        <v>0</v>
      </c>
      <c r="H104">
        <f ca="1">SUMIFS(INDEX($B$13:$M$64,MATCH(H$83,$A$13:$A$64,0),1):INDEX($B$13:$M$64,MATCH(H$83,$A$13:$A$64,0),12),$B69:$M69,"="&amp;"X",$B$10:$M$10,"="&amp;"Y")</f>
        <v>0</v>
      </c>
      <c r="I104">
        <f ca="1">SUMIFS(INDEX($B$13:$M$64,MATCH(I$83,$A$13:$A$64,0),1):INDEX($B$13:$M$64,MATCH(I$83,$A$13:$A$64,0),12),$B69:$M69,"="&amp;"X",$B$10:$M$10,"="&amp;"Y")</f>
        <v>0</v>
      </c>
      <c r="J104">
        <f ca="1">SUMIFS(INDEX($B$13:$M$64,MATCH(J$83,$A$13:$A$64,0),1):INDEX($B$13:$M$64,MATCH(J$83,$A$13:$A$64,0),12),$B69:$M69,"="&amp;"X",$B$10:$M$10,"="&amp;"Y")</f>
        <v>0</v>
      </c>
      <c r="K104">
        <f ca="1">SUMIFS(INDEX($B$13:$M$64,MATCH(K$83,$A$13:$A$64,0),1):INDEX($B$13:$M$64,MATCH(K$83,$A$13:$A$64,0),12),$B69:$M69,"="&amp;"X",$B$10:$M$10,"="&amp;"Y")</f>
        <v>0</v>
      </c>
      <c r="L104">
        <f ca="1">SUMIFS(INDEX($B$13:$M$64,MATCH(L$83,$A$13:$A$64,0),1):INDEX($B$13:$M$64,MATCH(L$83,$A$13:$A$64,0),12),$B69:$M69,"="&amp;"X",$B$10:$M$10,"="&amp;"Y")</f>
        <v>0</v>
      </c>
      <c r="M104">
        <f ca="1">SUMIFS(INDEX($B$13:$M$64,MATCH(M$83,$A$13:$A$64,0),1):INDEX($B$13:$M$64,MATCH(M$83,$A$13:$A$64,0),12),$B69:$M69,"="&amp;"X",$B$10:$M$10,"="&amp;"Y")</f>
        <v>0</v>
      </c>
      <c r="N104">
        <f ca="1">SUMIFS(INDEX($B$13:$M$64,MATCH(N$83,$A$13:$A$64,0),1):INDEX($B$13:$M$64,MATCH(N$83,$A$13:$A$64,0),12),$B69:$M69,"="&amp;"X",$B$10:$M$10,"="&amp;"Y")</f>
        <v>0</v>
      </c>
      <c r="O104">
        <f ca="1">SUMIFS(INDEX($B$13:$M$64,MATCH(O$83,$A$13:$A$64,0),1):INDEX($B$13:$M$64,MATCH(O$83,$A$13:$A$64,0),12),$B69:$M69,"="&amp;"X",$B$10:$M$10,"="&amp;"Y")</f>
        <v>0</v>
      </c>
      <c r="P104">
        <f ca="1">SUMIFS(INDEX($B$13:$M$64,MATCH(P$83,$A$13:$A$64,0),1):INDEX($B$13:$M$64,MATCH(P$83,$A$13:$A$64,0),12),$B69:$M69,"="&amp;"X",$B$10:$M$10,"="&amp;"Y")</f>
        <v>0</v>
      </c>
      <c r="Q104">
        <f ca="1">SUMIFS(INDEX($B$13:$M$64,MATCH(Q$83,$A$13:$A$64,0),1):INDEX($B$13:$M$64,MATCH(Q$83,$A$13:$A$64,0),12),$B69:$M69,"="&amp;"X",$B$10:$M$10,"="&amp;"Y")</f>
        <v>0</v>
      </c>
      <c r="R104">
        <f ca="1">SUMIFS(INDEX($B$13:$M$64,MATCH(R$83,$A$13:$A$64,0),1):INDEX($B$13:$M$64,MATCH(R$83,$A$13:$A$64,0),12),$B69:$M69,"="&amp;"X",$B$10:$M$10,"="&amp;"Y")</f>
        <v>0</v>
      </c>
      <c r="S104">
        <f ca="1">SUMIFS(INDEX($B$13:$M$64,MATCH(S$83,$A$13:$A$64,0),1):INDEX($B$13:$M$64,MATCH(S$83,$A$13:$A$64,0),12),$B69:$M69,"="&amp;"X",$B$10:$M$10,"="&amp;"Y")</f>
        <v>0</v>
      </c>
      <c r="T104">
        <f ca="1">SUMIFS(INDEX($B$13:$M$64,MATCH(T$83,$A$13:$A$64,0),1):INDEX($B$13:$M$64,MATCH(T$83,$A$13:$A$64,0),12),$B69:$M69,"="&amp;"X",$B$10:$M$10,"="&amp;"Y")</f>
        <v>0</v>
      </c>
      <c r="U104">
        <f ca="1">SUMIFS(INDEX($B$13:$M$64,MATCH(U$83,$A$13:$A$64,0),1):INDEX($B$13:$M$64,MATCH(U$83,$A$13:$A$64,0),12),$B69:$M69,"="&amp;"X",$B$10:$M$10,"="&amp;"Y")</f>
        <v>0</v>
      </c>
      <c r="V104">
        <f ca="1">SUMIFS(INDEX($B$13:$M$64,MATCH(V$83,$A$13:$A$64,0),1):INDEX($B$13:$M$64,MATCH(V$83,$A$13:$A$64,0),12),$B69:$M69,"="&amp;"X",$B$10:$M$10,"="&amp;"Y")</f>
        <v>0</v>
      </c>
      <c r="W104">
        <f ca="1">SUMIFS(INDEX($B$13:$M$64,MATCH(W$83,$A$13:$A$64,0),1):INDEX($B$13:$M$64,MATCH(W$83,$A$13:$A$64,0),12),$B69:$M69,"="&amp;"X",$B$10:$M$10,"="&amp;"Y")</f>
        <v>0</v>
      </c>
      <c r="X104">
        <f ca="1">SUMIFS(INDEX($B$13:$M$64,MATCH(X$83,$A$13:$A$64,0),1):INDEX($B$13:$M$64,MATCH(X$83,$A$13:$A$64,0),12),$B69:$M69,"="&amp;"X",$B$10:$M$10,"="&amp;"Y")</f>
        <v>0</v>
      </c>
      <c r="Y104">
        <f ca="1">SUMIFS(INDEX($B$13:$M$64,MATCH(Y$83,$A$13:$A$64,0),1):INDEX($B$13:$M$64,MATCH(Y$83,$A$13:$A$64,0),12),$B69:$M69,"="&amp;"X",$B$10:$M$10,"="&amp;"Y")</f>
        <v>0</v>
      </c>
      <c r="Z104">
        <f ca="1">SUMIFS(INDEX($B$13:$M$64,MATCH(Z$83,$A$13:$A$64,0),1):INDEX($B$13:$M$64,MATCH(Z$83,$A$13:$A$64,0),12),$B69:$M69,"="&amp;"X",$B$10:$M$10,"="&amp;"Y")</f>
        <v>0</v>
      </c>
      <c r="AA104">
        <f ca="1">SUMIFS(INDEX($B$13:$M$64,MATCH(AA$83,$A$13:$A$64,0),1):INDEX($B$13:$M$64,MATCH(AA$83,$A$13:$A$64,0),12),$B69:$M69,"="&amp;"X",$B$10:$M$10,"="&amp;"Y")</f>
        <v>0</v>
      </c>
      <c r="AB104">
        <f ca="1">SUMIFS(INDEX($B$13:$M$64,MATCH(AB$83,$A$13:$A$64,0),1):INDEX($B$13:$M$64,MATCH(AB$83,$A$13:$A$64,0),12),$B69:$M69,"="&amp;"X",$B$10:$M$10,"="&amp;"Y")</f>
        <v>0</v>
      </c>
      <c r="AC104">
        <f ca="1">SUMIFS(INDEX($B$13:$M$64,MATCH(AC$83,$A$13:$A$64,0),1):INDEX($B$13:$M$64,MATCH(AC$83,$A$13:$A$64,0),12),$B69:$M69,"="&amp;"X",$B$10:$M$10,"="&amp;"Y")</f>
        <v>0</v>
      </c>
      <c r="AD104">
        <f ca="1">SUMIFS(INDEX($B$13:$M$64,MATCH(AD$83,$A$13:$A$64,0),1):INDEX($B$13:$M$64,MATCH(AD$83,$A$13:$A$64,0),12),$B69:$M69,"="&amp;"X",$B$10:$M$10,"="&amp;"Y")</f>
        <v>0</v>
      </c>
      <c r="AE104">
        <f ca="1">SUMIFS(INDEX($B$13:$M$64,MATCH(AE$83,$A$13:$A$64,0),1):INDEX($B$13:$M$64,MATCH(AE$83,$A$13:$A$64,0),12),$B69:$M69,"="&amp;"X",$B$10:$M$10,"="&amp;"Y")</f>
        <v>0</v>
      </c>
      <c r="AF104">
        <f ca="1">SUMIFS(INDEX($B$13:$M$64,MATCH(AF$83,$A$13:$A$64,0),1):INDEX($B$13:$M$64,MATCH(AF$83,$A$13:$A$64,0),12),$B69:$M69,"="&amp;"X",$B$10:$M$10,"="&amp;"Y")</f>
        <v>0</v>
      </c>
      <c r="AG104">
        <f ca="1">SUMIFS(INDEX($B$13:$M$64,MATCH(AG$83,$A$13:$A$64,0),1):INDEX($B$13:$M$64,MATCH(AG$83,$A$13:$A$64,0),12),$B69:$M69,"="&amp;"X",$B$10:$M$10,"="&amp;"Y")</f>
        <v>0</v>
      </c>
      <c r="AH104">
        <f ca="1">SUMIFS(INDEX($B$13:$M$64,MATCH(AH$83,$A$13:$A$64,0),1):INDEX($B$13:$M$64,MATCH(AH$83,$A$13:$A$64,0),12),$B69:$M69,"="&amp;"X",$B$10:$M$10,"="&amp;"Y")</f>
        <v>0</v>
      </c>
      <c r="AI104">
        <f ca="1">SUMIFS(INDEX($B$13:$M$64,MATCH(AI$83,$A$13:$A$64,0),1):INDEX($B$13:$M$64,MATCH(AI$83,$A$13:$A$64,0),12),$B69:$M69,"="&amp;"X",$B$10:$M$10,"="&amp;"Y")</f>
        <v>0</v>
      </c>
      <c r="AJ104">
        <f ca="1">SUMIFS(INDEX($B$13:$M$64,MATCH(AJ$83,$A$13:$A$64,0),1):INDEX($B$13:$M$64,MATCH(AJ$83,$A$13:$A$64,0),12),$B69:$M69,"="&amp;"X",$B$10:$M$10,"="&amp;"Y")</f>
        <v>0</v>
      </c>
      <c r="AK104">
        <f ca="1">SUMIFS(INDEX($B$13:$M$64,MATCH(AK$83,$A$13:$A$64,0),1):INDEX($B$13:$M$64,MATCH(AK$83,$A$13:$A$64,0),12),$B69:$M69,"="&amp;"X",$B$10:$M$10,"="&amp;"Y")</f>
        <v>0</v>
      </c>
      <c r="AL104">
        <f ca="1">SUMIFS(INDEX($B$13:$M$64,MATCH(AL$83,$A$13:$A$64,0),1):INDEX($B$13:$M$64,MATCH(AL$83,$A$13:$A$64,0),12),$B69:$M69,"="&amp;"X",$B$10:$M$10,"="&amp;"Y")</f>
        <v>0</v>
      </c>
      <c r="AM104">
        <f ca="1">SUMIFS(INDEX($B$13:$M$64,MATCH(AM$83,$A$13:$A$64,0),1):INDEX($B$13:$M$64,MATCH(AM$83,$A$13:$A$64,0),12),$B69:$M69,"="&amp;"X",$B$10:$M$10,"="&amp;"Y")</f>
        <v>0</v>
      </c>
      <c r="AN104">
        <f ca="1">SUMIFS(INDEX($B$13:$M$64,MATCH(AN$83,$A$13:$A$64,0),1):INDEX($B$13:$M$64,MATCH(AN$83,$A$13:$A$64,0),12),$B69:$M69,"="&amp;"X",$B$10:$M$10,"="&amp;"Y")</f>
        <v>0</v>
      </c>
      <c r="AO104">
        <f ca="1">SUMIFS(INDEX($B$13:$M$64,MATCH(AO$83,$A$13:$A$64,0),1):INDEX($B$13:$M$64,MATCH(AO$83,$A$13:$A$64,0),12),$B69:$M69,"="&amp;"X",$B$10:$M$10,"="&amp;"Y")</f>
        <v>0</v>
      </c>
      <c r="AP104">
        <f ca="1">SUMIFS(INDEX($B$13:$M$64,MATCH(AP$83,$A$13:$A$64,0),1):INDEX($B$13:$M$64,MATCH(AP$83,$A$13:$A$64,0),12),$B69:$M69,"="&amp;"X",$B$10:$M$10,"="&amp;"Y")</f>
        <v>0</v>
      </c>
      <c r="AQ104">
        <f ca="1">SUMIFS(INDEX($B$13:$M$64,MATCH(AQ$83,$A$13:$A$64,0),1):INDEX($B$13:$M$64,MATCH(AQ$83,$A$13:$A$64,0),12),$B69:$M69,"="&amp;"X",$B$10:$M$10,"="&amp;"Y")</f>
        <v>0</v>
      </c>
      <c r="AR104">
        <f ca="1">SUMIFS(INDEX($B$13:$M$64,MATCH(AR$83,$A$13:$A$64,0),1):INDEX($B$13:$M$64,MATCH(AR$83,$A$13:$A$64,0),12),$B69:$M69,"="&amp;"X",$B$10:$M$10,"="&amp;"Y")</f>
        <v>0</v>
      </c>
      <c r="AS104">
        <f ca="1">SUMIFS(INDEX($B$13:$M$64,MATCH(AS$83,$A$13:$A$64,0),1):INDEX($B$13:$M$64,MATCH(AS$83,$A$13:$A$64,0),12),$B69:$M69,"="&amp;"X",$B$10:$M$10,"="&amp;"Y")</f>
        <v>0</v>
      </c>
      <c r="AT104">
        <f ca="1">SUMIFS(INDEX($B$13:$M$64,MATCH(AT$83,$A$13:$A$64,0),1):INDEX($B$13:$M$64,MATCH(AT$83,$A$13:$A$64,0),12),$B69:$M69,"="&amp;"X",$B$10:$M$10,"="&amp;"Y")</f>
        <v>0</v>
      </c>
      <c r="AU104">
        <f ca="1">SUMIFS(INDEX($B$13:$M$64,MATCH(AU$83,$A$13:$A$64,0),1):INDEX($B$13:$M$64,MATCH(AU$83,$A$13:$A$64,0),12),$B69:$M69,"="&amp;"X",$B$10:$M$10,"="&amp;"Y")</f>
        <v>0</v>
      </c>
      <c r="AV104">
        <f ca="1">SUMIFS(INDEX($B$13:$M$64,MATCH(AV$83,$A$13:$A$64,0),1):INDEX($B$13:$M$64,MATCH(AV$83,$A$13:$A$64,0),12),$B69:$M69,"="&amp;"X",$B$10:$M$10,"="&amp;"Y")</f>
        <v>0</v>
      </c>
      <c r="AW104">
        <f ca="1">SUMIFS(INDEX($B$13:$M$64,MATCH(AW$83,$A$13:$A$64,0),1):INDEX($B$13:$M$64,MATCH(AW$83,$A$13:$A$64,0),12),$B69:$M69,"="&amp;"X",$B$10:$M$10,"="&amp;"Y")</f>
        <v>0</v>
      </c>
      <c r="AX104">
        <f ca="1">SUMIFS(INDEX($B$13:$M$64,MATCH(AX$83,$A$13:$A$64,0),1):INDEX($B$13:$M$64,MATCH(AX$83,$A$13:$A$64,0),12),$B69:$M69,"="&amp;"X",$B$10:$M$10,"="&amp;"Y")</f>
        <v>0</v>
      </c>
      <c r="AY104">
        <f ca="1">SUMIFS(INDEX($B$13:$M$64,MATCH(AY$83,$A$13:$A$64,0),1):INDEX($B$13:$M$64,MATCH(AY$83,$A$13:$A$64,0),12),$B69:$M69,"="&amp;"X",$B$10:$M$10,"="&amp;"Y")</f>
        <v>0</v>
      </c>
      <c r="AZ104">
        <f ca="1">SUMIFS(INDEX($B$13:$M$64,MATCH(AZ$83,$A$13:$A$64,0),1):INDEX($B$13:$M$64,MATCH(AZ$83,$A$13:$A$64,0),12),$B69:$M69,"="&amp;"X",$B$10:$M$10,"="&amp;"Y")</f>
        <v>0</v>
      </c>
      <c r="BA104">
        <f ca="1">SUMIFS(INDEX($B$13:$M$64,MATCH(BA$83,$A$13:$A$64,0),1):INDEX($B$13:$M$64,MATCH(BA$83,$A$13:$A$64,0),12),$B69:$M69,"="&amp;"X",$B$10:$M$10,"="&amp;"Y")</f>
        <v>0</v>
      </c>
    </row>
    <row r="105" spans="1:53" x14ac:dyDescent="0.35">
      <c r="A105" t="str">
        <f>Setup!A23</f>
        <v>Caseload 4</v>
      </c>
      <c r="B105">
        <f ca="1">SUMIFS(INDEX($B$13:$M$64,MATCH(B$83,$A$13:$A$64,0),1):INDEX($B$13:$M$64,MATCH(B$83,$A$13:$A$64,0),12),$B70:$M70,"="&amp;"X",$B$10:$M$10,"="&amp;"Y")</f>
        <v>0</v>
      </c>
      <c r="C105">
        <f ca="1">SUMIFS(INDEX($B$13:$M$64,MATCH(C$83,$A$13:$A$64,0),1):INDEX($B$13:$M$64,MATCH(C$83,$A$13:$A$64,0),12),$B70:$M70,"="&amp;"X",$B$10:$M$10,"="&amp;"Y")</f>
        <v>0</v>
      </c>
      <c r="D105">
        <f ca="1">SUMIFS(INDEX($B$13:$M$64,MATCH(D$83,$A$13:$A$64,0),1):INDEX($B$13:$M$64,MATCH(D$83,$A$13:$A$64,0),12),$B70:$M70,"="&amp;"X",$B$10:$M$10,"="&amp;"Y")</f>
        <v>0</v>
      </c>
      <c r="E105">
        <f ca="1">SUMIFS(INDEX($B$13:$M$64,MATCH(E$83,$A$13:$A$64,0),1):INDEX($B$13:$M$64,MATCH(E$83,$A$13:$A$64,0),12),$B70:$M70,"="&amp;"X",$B$10:$M$10,"="&amp;"Y")</f>
        <v>0</v>
      </c>
      <c r="F105">
        <f ca="1">SUMIFS(INDEX($B$13:$M$64,MATCH(F$83,$A$13:$A$64,0),1):INDEX($B$13:$M$64,MATCH(F$83,$A$13:$A$64,0),12),$B70:$M70,"="&amp;"X",$B$10:$M$10,"="&amp;"Y")</f>
        <v>0</v>
      </c>
      <c r="G105">
        <f ca="1">SUMIFS(INDEX($B$13:$M$64,MATCH(G$83,$A$13:$A$64,0),1):INDEX($B$13:$M$64,MATCH(G$83,$A$13:$A$64,0),12),$B70:$M70,"="&amp;"X",$B$10:$M$10,"="&amp;"Y")</f>
        <v>0</v>
      </c>
      <c r="H105">
        <f ca="1">SUMIFS(INDEX($B$13:$M$64,MATCH(H$83,$A$13:$A$64,0),1):INDEX($B$13:$M$64,MATCH(H$83,$A$13:$A$64,0),12),$B70:$M70,"="&amp;"X",$B$10:$M$10,"="&amp;"Y")</f>
        <v>0</v>
      </c>
      <c r="I105">
        <f ca="1">SUMIFS(INDEX($B$13:$M$64,MATCH(I$83,$A$13:$A$64,0),1):INDEX($B$13:$M$64,MATCH(I$83,$A$13:$A$64,0),12),$B70:$M70,"="&amp;"X",$B$10:$M$10,"="&amp;"Y")</f>
        <v>0</v>
      </c>
      <c r="J105">
        <f ca="1">SUMIFS(INDEX($B$13:$M$64,MATCH(J$83,$A$13:$A$64,0),1):INDEX($B$13:$M$64,MATCH(J$83,$A$13:$A$64,0),12),$B70:$M70,"="&amp;"X",$B$10:$M$10,"="&amp;"Y")</f>
        <v>0</v>
      </c>
      <c r="K105">
        <f ca="1">SUMIFS(INDEX($B$13:$M$64,MATCH(K$83,$A$13:$A$64,0),1):INDEX($B$13:$M$64,MATCH(K$83,$A$13:$A$64,0),12),$B70:$M70,"="&amp;"X",$B$10:$M$10,"="&amp;"Y")</f>
        <v>0</v>
      </c>
      <c r="L105">
        <f ca="1">SUMIFS(INDEX($B$13:$M$64,MATCH(L$83,$A$13:$A$64,0),1):INDEX($B$13:$M$64,MATCH(L$83,$A$13:$A$64,0),12),$B70:$M70,"="&amp;"X",$B$10:$M$10,"="&amp;"Y")</f>
        <v>0</v>
      </c>
      <c r="M105">
        <f ca="1">SUMIFS(INDEX($B$13:$M$64,MATCH(M$83,$A$13:$A$64,0),1):INDEX($B$13:$M$64,MATCH(M$83,$A$13:$A$64,0),12),$B70:$M70,"="&amp;"X",$B$10:$M$10,"="&amp;"Y")</f>
        <v>0</v>
      </c>
      <c r="N105">
        <f ca="1">SUMIFS(INDEX($B$13:$M$64,MATCH(N$83,$A$13:$A$64,0),1):INDEX($B$13:$M$64,MATCH(N$83,$A$13:$A$64,0),12),$B70:$M70,"="&amp;"X",$B$10:$M$10,"="&amp;"Y")</f>
        <v>0</v>
      </c>
      <c r="O105">
        <f ca="1">SUMIFS(INDEX($B$13:$M$64,MATCH(O$83,$A$13:$A$64,0),1):INDEX($B$13:$M$64,MATCH(O$83,$A$13:$A$64,0),12),$B70:$M70,"="&amp;"X",$B$10:$M$10,"="&amp;"Y")</f>
        <v>0</v>
      </c>
      <c r="P105">
        <f ca="1">SUMIFS(INDEX($B$13:$M$64,MATCH(P$83,$A$13:$A$64,0),1):INDEX($B$13:$M$64,MATCH(P$83,$A$13:$A$64,0),12),$B70:$M70,"="&amp;"X",$B$10:$M$10,"="&amp;"Y")</f>
        <v>0</v>
      </c>
      <c r="Q105">
        <f ca="1">SUMIFS(INDEX($B$13:$M$64,MATCH(Q$83,$A$13:$A$64,0),1):INDEX($B$13:$M$64,MATCH(Q$83,$A$13:$A$64,0),12),$B70:$M70,"="&amp;"X",$B$10:$M$10,"="&amp;"Y")</f>
        <v>0</v>
      </c>
      <c r="R105">
        <f ca="1">SUMIFS(INDEX($B$13:$M$64,MATCH(R$83,$A$13:$A$64,0),1):INDEX($B$13:$M$64,MATCH(R$83,$A$13:$A$64,0),12),$B70:$M70,"="&amp;"X",$B$10:$M$10,"="&amp;"Y")</f>
        <v>0</v>
      </c>
      <c r="S105">
        <f ca="1">SUMIFS(INDEX($B$13:$M$64,MATCH(S$83,$A$13:$A$64,0),1):INDEX($B$13:$M$64,MATCH(S$83,$A$13:$A$64,0),12),$B70:$M70,"="&amp;"X",$B$10:$M$10,"="&amp;"Y")</f>
        <v>0</v>
      </c>
      <c r="T105">
        <f ca="1">SUMIFS(INDEX($B$13:$M$64,MATCH(T$83,$A$13:$A$64,0),1):INDEX($B$13:$M$64,MATCH(T$83,$A$13:$A$64,0),12),$B70:$M70,"="&amp;"X",$B$10:$M$10,"="&amp;"Y")</f>
        <v>0</v>
      </c>
      <c r="U105">
        <f ca="1">SUMIFS(INDEX($B$13:$M$64,MATCH(U$83,$A$13:$A$64,0),1):INDEX($B$13:$M$64,MATCH(U$83,$A$13:$A$64,0),12),$B70:$M70,"="&amp;"X",$B$10:$M$10,"="&amp;"Y")</f>
        <v>0</v>
      </c>
      <c r="V105">
        <f ca="1">SUMIFS(INDEX($B$13:$M$64,MATCH(V$83,$A$13:$A$64,0),1):INDEX($B$13:$M$64,MATCH(V$83,$A$13:$A$64,0),12),$B70:$M70,"="&amp;"X",$B$10:$M$10,"="&amp;"Y")</f>
        <v>0</v>
      </c>
      <c r="W105">
        <f ca="1">SUMIFS(INDEX($B$13:$M$64,MATCH(W$83,$A$13:$A$64,0),1):INDEX($B$13:$M$64,MATCH(W$83,$A$13:$A$64,0),12),$B70:$M70,"="&amp;"X",$B$10:$M$10,"="&amp;"Y")</f>
        <v>0</v>
      </c>
      <c r="X105">
        <f ca="1">SUMIFS(INDEX($B$13:$M$64,MATCH(X$83,$A$13:$A$64,0),1):INDEX($B$13:$M$64,MATCH(X$83,$A$13:$A$64,0),12),$B70:$M70,"="&amp;"X",$B$10:$M$10,"="&amp;"Y")</f>
        <v>0</v>
      </c>
      <c r="Y105">
        <f ca="1">SUMIFS(INDEX($B$13:$M$64,MATCH(Y$83,$A$13:$A$64,0),1):INDEX($B$13:$M$64,MATCH(Y$83,$A$13:$A$64,0),12),$B70:$M70,"="&amp;"X",$B$10:$M$10,"="&amp;"Y")</f>
        <v>0</v>
      </c>
      <c r="Z105">
        <f ca="1">SUMIFS(INDEX($B$13:$M$64,MATCH(Z$83,$A$13:$A$64,0),1):INDEX($B$13:$M$64,MATCH(Z$83,$A$13:$A$64,0),12),$B70:$M70,"="&amp;"X",$B$10:$M$10,"="&amp;"Y")</f>
        <v>0</v>
      </c>
      <c r="AA105">
        <f ca="1">SUMIFS(INDEX($B$13:$M$64,MATCH(AA$83,$A$13:$A$64,0),1):INDEX($B$13:$M$64,MATCH(AA$83,$A$13:$A$64,0),12),$B70:$M70,"="&amp;"X",$B$10:$M$10,"="&amp;"Y")</f>
        <v>0</v>
      </c>
      <c r="AB105">
        <f ca="1">SUMIFS(INDEX($B$13:$M$64,MATCH(AB$83,$A$13:$A$64,0),1):INDEX($B$13:$M$64,MATCH(AB$83,$A$13:$A$64,0),12),$B70:$M70,"="&amp;"X",$B$10:$M$10,"="&amp;"Y")</f>
        <v>0</v>
      </c>
      <c r="AC105">
        <f ca="1">SUMIFS(INDEX($B$13:$M$64,MATCH(AC$83,$A$13:$A$64,0),1):INDEX($B$13:$M$64,MATCH(AC$83,$A$13:$A$64,0),12),$B70:$M70,"="&amp;"X",$B$10:$M$10,"="&amp;"Y")</f>
        <v>0</v>
      </c>
      <c r="AD105">
        <f ca="1">SUMIFS(INDEX($B$13:$M$64,MATCH(AD$83,$A$13:$A$64,0),1):INDEX($B$13:$M$64,MATCH(AD$83,$A$13:$A$64,0),12),$B70:$M70,"="&amp;"X",$B$10:$M$10,"="&amp;"Y")</f>
        <v>0</v>
      </c>
      <c r="AE105">
        <f ca="1">SUMIFS(INDEX($B$13:$M$64,MATCH(AE$83,$A$13:$A$64,0),1):INDEX($B$13:$M$64,MATCH(AE$83,$A$13:$A$64,0),12),$B70:$M70,"="&amp;"X",$B$10:$M$10,"="&amp;"Y")</f>
        <v>0</v>
      </c>
      <c r="AF105">
        <f ca="1">SUMIFS(INDEX($B$13:$M$64,MATCH(AF$83,$A$13:$A$64,0),1):INDEX($B$13:$M$64,MATCH(AF$83,$A$13:$A$64,0),12),$B70:$M70,"="&amp;"X",$B$10:$M$10,"="&amp;"Y")</f>
        <v>0</v>
      </c>
      <c r="AG105">
        <f ca="1">SUMIFS(INDEX($B$13:$M$64,MATCH(AG$83,$A$13:$A$64,0),1):INDEX($B$13:$M$64,MATCH(AG$83,$A$13:$A$64,0),12),$B70:$M70,"="&amp;"X",$B$10:$M$10,"="&amp;"Y")</f>
        <v>0</v>
      </c>
      <c r="AH105">
        <f ca="1">SUMIFS(INDEX($B$13:$M$64,MATCH(AH$83,$A$13:$A$64,0),1):INDEX($B$13:$M$64,MATCH(AH$83,$A$13:$A$64,0),12),$B70:$M70,"="&amp;"X",$B$10:$M$10,"="&amp;"Y")</f>
        <v>0</v>
      </c>
      <c r="AI105">
        <f ca="1">SUMIFS(INDEX($B$13:$M$64,MATCH(AI$83,$A$13:$A$64,0),1):INDEX($B$13:$M$64,MATCH(AI$83,$A$13:$A$64,0),12),$B70:$M70,"="&amp;"X",$B$10:$M$10,"="&amp;"Y")</f>
        <v>0</v>
      </c>
      <c r="AJ105">
        <f ca="1">SUMIFS(INDEX($B$13:$M$64,MATCH(AJ$83,$A$13:$A$64,0),1):INDEX($B$13:$M$64,MATCH(AJ$83,$A$13:$A$64,0),12),$B70:$M70,"="&amp;"X",$B$10:$M$10,"="&amp;"Y")</f>
        <v>0</v>
      </c>
      <c r="AK105">
        <f ca="1">SUMIFS(INDEX($B$13:$M$64,MATCH(AK$83,$A$13:$A$64,0),1):INDEX($B$13:$M$64,MATCH(AK$83,$A$13:$A$64,0),12),$B70:$M70,"="&amp;"X",$B$10:$M$10,"="&amp;"Y")</f>
        <v>0</v>
      </c>
      <c r="AL105">
        <f ca="1">SUMIFS(INDEX($B$13:$M$64,MATCH(AL$83,$A$13:$A$64,0),1):INDEX($B$13:$M$64,MATCH(AL$83,$A$13:$A$64,0),12),$B70:$M70,"="&amp;"X",$B$10:$M$10,"="&amp;"Y")</f>
        <v>0</v>
      </c>
      <c r="AM105">
        <f ca="1">SUMIFS(INDEX($B$13:$M$64,MATCH(AM$83,$A$13:$A$64,0),1):INDEX($B$13:$M$64,MATCH(AM$83,$A$13:$A$64,0),12),$B70:$M70,"="&amp;"X",$B$10:$M$10,"="&amp;"Y")</f>
        <v>0</v>
      </c>
      <c r="AN105">
        <f ca="1">SUMIFS(INDEX($B$13:$M$64,MATCH(AN$83,$A$13:$A$64,0),1):INDEX($B$13:$M$64,MATCH(AN$83,$A$13:$A$64,0),12),$B70:$M70,"="&amp;"X",$B$10:$M$10,"="&amp;"Y")</f>
        <v>0</v>
      </c>
      <c r="AO105">
        <f ca="1">SUMIFS(INDEX($B$13:$M$64,MATCH(AO$83,$A$13:$A$64,0),1):INDEX($B$13:$M$64,MATCH(AO$83,$A$13:$A$64,0),12),$B70:$M70,"="&amp;"X",$B$10:$M$10,"="&amp;"Y")</f>
        <v>0</v>
      </c>
      <c r="AP105">
        <f ca="1">SUMIFS(INDEX($B$13:$M$64,MATCH(AP$83,$A$13:$A$64,0),1):INDEX($B$13:$M$64,MATCH(AP$83,$A$13:$A$64,0),12),$B70:$M70,"="&amp;"X",$B$10:$M$10,"="&amp;"Y")</f>
        <v>0</v>
      </c>
      <c r="AQ105">
        <f ca="1">SUMIFS(INDEX($B$13:$M$64,MATCH(AQ$83,$A$13:$A$64,0),1):INDEX($B$13:$M$64,MATCH(AQ$83,$A$13:$A$64,0),12),$B70:$M70,"="&amp;"X",$B$10:$M$10,"="&amp;"Y")</f>
        <v>0</v>
      </c>
      <c r="AR105">
        <f ca="1">SUMIFS(INDEX($B$13:$M$64,MATCH(AR$83,$A$13:$A$64,0),1):INDEX($B$13:$M$64,MATCH(AR$83,$A$13:$A$64,0),12),$B70:$M70,"="&amp;"X",$B$10:$M$10,"="&amp;"Y")</f>
        <v>0</v>
      </c>
      <c r="AS105">
        <f ca="1">SUMIFS(INDEX($B$13:$M$64,MATCH(AS$83,$A$13:$A$64,0),1):INDEX($B$13:$M$64,MATCH(AS$83,$A$13:$A$64,0),12),$B70:$M70,"="&amp;"X",$B$10:$M$10,"="&amp;"Y")</f>
        <v>0</v>
      </c>
      <c r="AT105">
        <f ca="1">SUMIFS(INDEX($B$13:$M$64,MATCH(AT$83,$A$13:$A$64,0),1):INDEX($B$13:$M$64,MATCH(AT$83,$A$13:$A$64,0),12),$B70:$M70,"="&amp;"X",$B$10:$M$10,"="&amp;"Y")</f>
        <v>0</v>
      </c>
      <c r="AU105">
        <f ca="1">SUMIFS(INDEX($B$13:$M$64,MATCH(AU$83,$A$13:$A$64,0),1):INDEX($B$13:$M$64,MATCH(AU$83,$A$13:$A$64,0),12),$B70:$M70,"="&amp;"X",$B$10:$M$10,"="&amp;"Y")</f>
        <v>0</v>
      </c>
      <c r="AV105">
        <f ca="1">SUMIFS(INDEX($B$13:$M$64,MATCH(AV$83,$A$13:$A$64,0),1):INDEX($B$13:$M$64,MATCH(AV$83,$A$13:$A$64,0),12),$B70:$M70,"="&amp;"X",$B$10:$M$10,"="&amp;"Y")</f>
        <v>0</v>
      </c>
      <c r="AW105">
        <f ca="1">SUMIFS(INDEX($B$13:$M$64,MATCH(AW$83,$A$13:$A$64,0),1):INDEX($B$13:$M$64,MATCH(AW$83,$A$13:$A$64,0),12),$B70:$M70,"="&amp;"X",$B$10:$M$10,"="&amp;"Y")</f>
        <v>0</v>
      </c>
      <c r="AX105">
        <f ca="1">SUMIFS(INDEX($B$13:$M$64,MATCH(AX$83,$A$13:$A$64,0),1):INDEX($B$13:$M$64,MATCH(AX$83,$A$13:$A$64,0),12),$B70:$M70,"="&amp;"X",$B$10:$M$10,"="&amp;"Y")</f>
        <v>0</v>
      </c>
      <c r="AY105">
        <f ca="1">SUMIFS(INDEX($B$13:$M$64,MATCH(AY$83,$A$13:$A$64,0),1):INDEX($B$13:$M$64,MATCH(AY$83,$A$13:$A$64,0),12),$B70:$M70,"="&amp;"X",$B$10:$M$10,"="&amp;"Y")</f>
        <v>0</v>
      </c>
      <c r="AZ105">
        <f ca="1">SUMIFS(INDEX($B$13:$M$64,MATCH(AZ$83,$A$13:$A$64,0),1):INDEX($B$13:$M$64,MATCH(AZ$83,$A$13:$A$64,0),12),$B70:$M70,"="&amp;"X",$B$10:$M$10,"="&amp;"Y")</f>
        <v>0</v>
      </c>
      <c r="BA105">
        <f ca="1">SUMIFS(INDEX($B$13:$M$64,MATCH(BA$83,$A$13:$A$64,0),1):INDEX($B$13:$M$64,MATCH(BA$83,$A$13:$A$64,0),12),$B70:$M70,"="&amp;"X",$B$10:$M$10,"="&amp;"Y")</f>
        <v>0</v>
      </c>
    </row>
    <row r="106" spans="1:53" x14ac:dyDescent="0.35">
      <c r="A106" t="str">
        <f>Setup!A24</f>
        <v>Caseload 5</v>
      </c>
      <c r="B106">
        <f ca="1">SUMIFS(INDEX($B$13:$M$64,MATCH(B$83,$A$13:$A$64,0),1):INDEX($B$13:$M$64,MATCH(B$83,$A$13:$A$64,0),12),$B71:$M71,"="&amp;"X",$B$10:$M$10,"="&amp;"Y")</f>
        <v>0</v>
      </c>
      <c r="C106">
        <f ca="1">SUMIFS(INDEX($B$13:$M$64,MATCH(C$83,$A$13:$A$64,0),1):INDEX($B$13:$M$64,MATCH(C$83,$A$13:$A$64,0),12),$B71:$M71,"="&amp;"X",$B$10:$M$10,"="&amp;"Y")</f>
        <v>0</v>
      </c>
      <c r="D106">
        <f ca="1">SUMIFS(INDEX($B$13:$M$64,MATCH(D$83,$A$13:$A$64,0),1):INDEX($B$13:$M$64,MATCH(D$83,$A$13:$A$64,0),12),$B71:$M71,"="&amp;"X",$B$10:$M$10,"="&amp;"Y")</f>
        <v>0</v>
      </c>
      <c r="E106">
        <f ca="1">SUMIFS(INDEX($B$13:$M$64,MATCH(E$83,$A$13:$A$64,0),1):INDEX($B$13:$M$64,MATCH(E$83,$A$13:$A$64,0),12),$B71:$M71,"="&amp;"X",$B$10:$M$10,"="&amp;"Y")</f>
        <v>0</v>
      </c>
      <c r="F106">
        <f ca="1">SUMIFS(INDEX($B$13:$M$64,MATCH(F$83,$A$13:$A$64,0),1):INDEX($B$13:$M$64,MATCH(F$83,$A$13:$A$64,0),12),$B71:$M71,"="&amp;"X",$B$10:$M$10,"="&amp;"Y")</f>
        <v>0</v>
      </c>
      <c r="G106">
        <f ca="1">SUMIFS(INDEX($B$13:$M$64,MATCH(G$83,$A$13:$A$64,0),1):INDEX($B$13:$M$64,MATCH(G$83,$A$13:$A$64,0),12),$B71:$M71,"="&amp;"X",$B$10:$M$10,"="&amp;"Y")</f>
        <v>0</v>
      </c>
      <c r="H106">
        <f ca="1">SUMIFS(INDEX($B$13:$M$64,MATCH(H$83,$A$13:$A$64,0),1):INDEX($B$13:$M$64,MATCH(H$83,$A$13:$A$64,0),12),$B71:$M71,"="&amp;"X",$B$10:$M$10,"="&amp;"Y")</f>
        <v>0</v>
      </c>
      <c r="I106">
        <f ca="1">SUMIFS(INDEX($B$13:$M$64,MATCH(I$83,$A$13:$A$64,0),1):INDEX($B$13:$M$64,MATCH(I$83,$A$13:$A$64,0),12),$B71:$M71,"="&amp;"X",$B$10:$M$10,"="&amp;"Y")</f>
        <v>0</v>
      </c>
      <c r="J106">
        <f ca="1">SUMIFS(INDEX($B$13:$M$64,MATCH(J$83,$A$13:$A$64,0),1):INDEX($B$13:$M$64,MATCH(J$83,$A$13:$A$64,0),12),$B71:$M71,"="&amp;"X",$B$10:$M$10,"="&amp;"Y")</f>
        <v>0</v>
      </c>
      <c r="K106">
        <f ca="1">SUMIFS(INDEX($B$13:$M$64,MATCH(K$83,$A$13:$A$64,0),1):INDEX($B$13:$M$64,MATCH(K$83,$A$13:$A$64,0),12),$B71:$M71,"="&amp;"X",$B$10:$M$10,"="&amp;"Y")</f>
        <v>0</v>
      </c>
      <c r="L106">
        <f ca="1">SUMIFS(INDEX($B$13:$M$64,MATCH(L$83,$A$13:$A$64,0),1):INDEX($B$13:$M$64,MATCH(L$83,$A$13:$A$64,0),12),$B71:$M71,"="&amp;"X",$B$10:$M$10,"="&amp;"Y")</f>
        <v>0</v>
      </c>
      <c r="M106">
        <f ca="1">SUMIFS(INDEX($B$13:$M$64,MATCH(M$83,$A$13:$A$64,0),1):INDEX($B$13:$M$64,MATCH(M$83,$A$13:$A$64,0),12),$B71:$M71,"="&amp;"X",$B$10:$M$10,"="&amp;"Y")</f>
        <v>0</v>
      </c>
      <c r="N106">
        <f ca="1">SUMIFS(INDEX($B$13:$M$64,MATCH(N$83,$A$13:$A$64,0),1):INDEX($B$13:$M$64,MATCH(N$83,$A$13:$A$64,0),12),$B71:$M71,"="&amp;"X",$B$10:$M$10,"="&amp;"Y")</f>
        <v>0</v>
      </c>
      <c r="O106">
        <f ca="1">SUMIFS(INDEX($B$13:$M$64,MATCH(O$83,$A$13:$A$64,0),1):INDEX($B$13:$M$64,MATCH(O$83,$A$13:$A$64,0),12),$B71:$M71,"="&amp;"X",$B$10:$M$10,"="&amp;"Y")</f>
        <v>0</v>
      </c>
      <c r="P106">
        <f ca="1">SUMIFS(INDEX($B$13:$M$64,MATCH(P$83,$A$13:$A$64,0),1):INDEX($B$13:$M$64,MATCH(P$83,$A$13:$A$64,0),12),$B71:$M71,"="&amp;"X",$B$10:$M$10,"="&amp;"Y")</f>
        <v>0</v>
      </c>
      <c r="Q106">
        <f ca="1">SUMIFS(INDEX($B$13:$M$64,MATCH(Q$83,$A$13:$A$64,0),1):INDEX($B$13:$M$64,MATCH(Q$83,$A$13:$A$64,0),12),$B71:$M71,"="&amp;"X",$B$10:$M$10,"="&amp;"Y")</f>
        <v>0</v>
      </c>
      <c r="R106">
        <f ca="1">SUMIFS(INDEX($B$13:$M$64,MATCH(R$83,$A$13:$A$64,0),1):INDEX($B$13:$M$64,MATCH(R$83,$A$13:$A$64,0),12),$B71:$M71,"="&amp;"X",$B$10:$M$10,"="&amp;"Y")</f>
        <v>0</v>
      </c>
      <c r="S106">
        <f ca="1">SUMIFS(INDEX($B$13:$M$64,MATCH(S$83,$A$13:$A$64,0),1):INDEX($B$13:$M$64,MATCH(S$83,$A$13:$A$64,0),12),$B71:$M71,"="&amp;"X",$B$10:$M$10,"="&amp;"Y")</f>
        <v>0</v>
      </c>
      <c r="T106">
        <f ca="1">SUMIFS(INDEX($B$13:$M$64,MATCH(T$83,$A$13:$A$64,0),1):INDEX($B$13:$M$64,MATCH(T$83,$A$13:$A$64,0),12),$B71:$M71,"="&amp;"X",$B$10:$M$10,"="&amp;"Y")</f>
        <v>0</v>
      </c>
      <c r="U106">
        <f ca="1">SUMIFS(INDEX($B$13:$M$64,MATCH(U$83,$A$13:$A$64,0),1):INDEX($B$13:$M$64,MATCH(U$83,$A$13:$A$64,0),12),$B71:$M71,"="&amp;"X",$B$10:$M$10,"="&amp;"Y")</f>
        <v>0</v>
      </c>
      <c r="V106">
        <f ca="1">SUMIFS(INDEX($B$13:$M$64,MATCH(V$83,$A$13:$A$64,0),1):INDEX($B$13:$M$64,MATCH(V$83,$A$13:$A$64,0),12),$B71:$M71,"="&amp;"X",$B$10:$M$10,"="&amp;"Y")</f>
        <v>0</v>
      </c>
      <c r="W106">
        <f ca="1">SUMIFS(INDEX($B$13:$M$64,MATCH(W$83,$A$13:$A$64,0),1):INDEX($B$13:$M$64,MATCH(W$83,$A$13:$A$64,0),12),$B71:$M71,"="&amp;"X",$B$10:$M$10,"="&amp;"Y")</f>
        <v>0</v>
      </c>
      <c r="X106">
        <f ca="1">SUMIFS(INDEX($B$13:$M$64,MATCH(X$83,$A$13:$A$64,0),1):INDEX($B$13:$M$64,MATCH(X$83,$A$13:$A$64,0),12),$B71:$M71,"="&amp;"X",$B$10:$M$10,"="&amp;"Y")</f>
        <v>0</v>
      </c>
      <c r="Y106">
        <f ca="1">SUMIFS(INDEX($B$13:$M$64,MATCH(Y$83,$A$13:$A$64,0),1):INDEX($B$13:$M$64,MATCH(Y$83,$A$13:$A$64,0),12),$B71:$M71,"="&amp;"X",$B$10:$M$10,"="&amp;"Y")</f>
        <v>0</v>
      </c>
      <c r="Z106">
        <f ca="1">SUMIFS(INDEX($B$13:$M$64,MATCH(Z$83,$A$13:$A$64,0),1):INDEX($B$13:$M$64,MATCH(Z$83,$A$13:$A$64,0),12),$B71:$M71,"="&amp;"X",$B$10:$M$10,"="&amp;"Y")</f>
        <v>0</v>
      </c>
      <c r="AA106">
        <f ca="1">SUMIFS(INDEX($B$13:$M$64,MATCH(AA$83,$A$13:$A$64,0),1):INDEX($B$13:$M$64,MATCH(AA$83,$A$13:$A$64,0),12),$B71:$M71,"="&amp;"X",$B$10:$M$10,"="&amp;"Y")</f>
        <v>0</v>
      </c>
      <c r="AB106">
        <f ca="1">SUMIFS(INDEX($B$13:$M$64,MATCH(AB$83,$A$13:$A$64,0),1):INDEX($B$13:$M$64,MATCH(AB$83,$A$13:$A$64,0),12),$B71:$M71,"="&amp;"X",$B$10:$M$10,"="&amp;"Y")</f>
        <v>0</v>
      </c>
      <c r="AC106">
        <f ca="1">SUMIFS(INDEX($B$13:$M$64,MATCH(AC$83,$A$13:$A$64,0),1):INDEX($B$13:$M$64,MATCH(AC$83,$A$13:$A$64,0),12),$B71:$M71,"="&amp;"X",$B$10:$M$10,"="&amp;"Y")</f>
        <v>0</v>
      </c>
      <c r="AD106">
        <f ca="1">SUMIFS(INDEX($B$13:$M$64,MATCH(AD$83,$A$13:$A$64,0),1):INDEX($B$13:$M$64,MATCH(AD$83,$A$13:$A$64,0),12),$B71:$M71,"="&amp;"X",$B$10:$M$10,"="&amp;"Y")</f>
        <v>0</v>
      </c>
      <c r="AE106">
        <f ca="1">SUMIFS(INDEX($B$13:$M$64,MATCH(AE$83,$A$13:$A$64,0),1):INDEX($B$13:$M$64,MATCH(AE$83,$A$13:$A$64,0),12),$B71:$M71,"="&amp;"X",$B$10:$M$10,"="&amp;"Y")</f>
        <v>0</v>
      </c>
      <c r="AF106">
        <f ca="1">SUMIFS(INDEX($B$13:$M$64,MATCH(AF$83,$A$13:$A$64,0),1):INDEX($B$13:$M$64,MATCH(AF$83,$A$13:$A$64,0),12),$B71:$M71,"="&amp;"X",$B$10:$M$10,"="&amp;"Y")</f>
        <v>0</v>
      </c>
      <c r="AG106">
        <f ca="1">SUMIFS(INDEX($B$13:$M$64,MATCH(AG$83,$A$13:$A$64,0),1):INDEX($B$13:$M$64,MATCH(AG$83,$A$13:$A$64,0),12),$B71:$M71,"="&amp;"X",$B$10:$M$10,"="&amp;"Y")</f>
        <v>0</v>
      </c>
      <c r="AH106">
        <f ca="1">SUMIFS(INDEX($B$13:$M$64,MATCH(AH$83,$A$13:$A$64,0),1):INDEX($B$13:$M$64,MATCH(AH$83,$A$13:$A$64,0),12),$B71:$M71,"="&amp;"X",$B$10:$M$10,"="&amp;"Y")</f>
        <v>0</v>
      </c>
      <c r="AI106">
        <f ca="1">SUMIFS(INDEX($B$13:$M$64,MATCH(AI$83,$A$13:$A$64,0),1):INDEX($B$13:$M$64,MATCH(AI$83,$A$13:$A$64,0),12),$B71:$M71,"="&amp;"X",$B$10:$M$10,"="&amp;"Y")</f>
        <v>0</v>
      </c>
      <c r="AJ106">
        <f ca="1">SUMIFS(INDEX($B$13:$M$64,MATCH(AJ$83,$A$13:$A$64,0),1):INDEX($B$13:$M$64,MATCH(AJ$83,$A$13:$A$64,0),12),$B71:$M71,"="&amp;"X",$B$10:$M$10,"="&amp;"Y")</f>
        <v>0</v>
      </c>
      <c r="AK106">
        <f ca="1">SUMIFS(INDEX($B$13:$M$64,MATCH(AK$83,$A$13:$A$64,0),1):INDEX($B$13:$M$64,MATCH(AK$83,$A$13:$A$64,0),12),$B71:$M71,"="&amp;"X",$B$10:$M$10,"="&amp;"Y")</f>
        <v>0</v>
      </c>
      <c r="AL106">
        <f ca="1">SUMIFS(INDEX($B$13:$M$64,MATCH(AL$83,$A$13:$A$64,0),1):INDEX($B$13:$M$64,MATCH(AL$83,$A$13:$A$64,0),12),$B71:$M71,"="&amp;"X",$B$10:$M$10,"="&amp;"Y")</f>
        <v>0</v>
      </c>
      <c r="AM106">
        <f ca="1">SUMIFS(INDEX($B$13:$M$64,MATCH(AM$83,$A$13:$A$64,0),1):INDEX($B$13:$M$64,MATCH(AM$83,$A$13:$A$64,0),12),$B71:$M71,"="&amp;"X",$B$10:$M$10,"="&amp;"Y")</f>
        <v>0</v>
      </c>
      <c r="AN106">
        <f ca="1">SUMIFS(INDEX($B$13:$M$64,MATCH(AN$83,$A$13:$A$64,0),1):INDEX($B$13:$M$64,MATCH(AN$83,$A$13:$A$64,0),12),$B71:$M71,"="&amp;"X",$B$10:$M$10,"="&amp;"Y")</f>
        <v>0</v>
      </c>
      <c r="AO106">
        <f ca="1">SUMIFS(INDEX($B$13:$M$64,MATCH(AO$83,$A$13:$A$64,0),1):INDEX($B$13:$M$64,MATCH(AO$83,$A$13:$A$64,0),12),$B71:$M71,"="&amp;"X",$B$10:$M$10,"="&amp;"Y")</f>
        <v>0</v>
      </c>
      <c r="AP106">
        <f ca="1">SUMIFS(INDEX($B$13:$M$64,MATCH(AP$83,$A$13:$A$64,0),1):INDEX($B$13:$M$64,MATCH(AP$83,$A$13:$A$64,0),12),$B71:$M71,"="&amp;"X",$B$10:$M$10,"="&amp;"Y")</f>
        <v>0</v>
      </c>
      <c r="AQ106">
        <f ca="1">SUMIFS(INDEX($B$13:$M$64,MATCH(AQ$83,$A$13:$A$64,0),1):INDEX($B$13:$M$64,MATCH(AQ$83,$A$13:$A$64,0),12),$B71:$M71,"="&amp;"X",$B$10:$M$10,"="&amp;"Y")</f>
        <v>0</v>
      </c>
      <c r="AR106">
        <f ca="1">SUMIFS(INDEX($B$13:$M$64,MATCH(AR$83,$A$13:$A$64,0),1):INDEX($B$13:$M$64,MATCH(AR$83,$A$13:$A$64,0),12),$B71:$M71,"="&amp;"X",$B$10:$M$10,"="&amp;"Y")</f>
        <v>0</v>
      </c>
      <c r="AS106">
        <f ca="1">SUMIFS(INDEX($B$13:$M$64,MATCH(AS$83,$A$13:$A$64,0),1):INDEX($B$13:$M$64,MATCH(AS$83,$A$13:$A$64,0),12),$B71:$M71,"="&amp;"X",$B$10:$M$10,"="&amp;"Y")</f>
        <v>0</v>
      </c>
      <c r="AT106">
        <f ca="1">SUMIFS(INDEX($B$13:$M$64,MATCH(AT$83,$A$13:$A$64,0),1):INDEX($B$13:$M$64,MATCH(AT$83,$A$13:$A$64,0),12),$B71:$M71,"="&amp;"X",$B$10:$M$10,"="&amp;"Y")</f>
        <v>0</v>
      </c>
      <c r="AU106">
        <f ca="1">SUMIFS(INDEX($B$13:$M$64,MATCH(AU$83,$A$13:$A$64,0),1):INDEX($B$13:$M$64,MATCH(AU$83,$A$13:$A$64,0),12),$B71:$M71,"="&amp;"X",$B$10:$M$10,"="&amp;"Y")</f>
        <v>0</v>
      </c>
      <c r="AV106">
        <f ca="1">SUMIFS(INDEX($B$13:$M$64,MATCH(AV$83,$A$13:$A$64,0),1):INDEX($B$13:$M$64,MATCH(AV$83,$A$13:$A$64,0),12),$B71:$M71,"="&amp;"X",$B$10:$M$10,"="&amp;"Y")</f>
        <v>0</v>
      </c>
      <c r="AW106">
        <f ca="1">SUMIFS(INDEX($B$13:$M$64,MATCH(AW$83,$A$13:$A$64,0),1):INDEX($B$13:$M$64,MATCH(AW$83,$A$13:$A$64,0),12),$B71:$M71,"="&amp;"X",$B$10:$M$10,"="&amp;"Y")</f>
        <v>0</v>
      </c>
      <c r="AX106">
        <f ca="1">SUMIFS(INDEX($B$13:$M$64,MATCH(AX$83,$A$13:$A$64,0),1):INDEX($B$13:$M$64,MATCH(AX$83,$A$13:$A$64,0),12),$B71:$M71,"="&amp;"X",$B$10:$M$10,"="&amp;"Y")</f>
        <v>0</v>
      </c>
      <c r="AY106">
        <f ca="1">SUMIFS(INDEX($B$13:$M$64,MATCH(AY$83,$A$13:$A$64,0),1):INDEX($B$13:$M$64,MATCH(AY$83,$A$13:$A$64,0),12),$B71:$M71,"="&amp;"X",$B$10:$M$10,"="&amp;"Y")</f>
        <v>0</v>
      </c>
      <c r="AZ106">
        <f ca="1">SUMIFS(INDEX($B$13:$M$64,MATCH(AZ$83,$A$13:$A$64,0),1):INDEX($B$13:$M$64,MATCH(AZ$83,$A$13:$A$64,0),12),$B71:$M71,"="&amp;"X",$B$10:$M$10,"="&amp;"Y")</f>
        <v>0</v>
      </c>
      <c r="BA106">
        <f ca="1">SUMIFS(INDEX($B$13:$M$64,MATCH(BA$83,$A$13:$A$64,0),1):INDEX($B$13:$M$64,MATCH(BA$83,$A$13:$A$64,0),12),$B71:$M71,"="&amp;"X",$B$10:$M$10,"="&amp;"Y")</f>
        <v>0</v>
      </c>
    </row>
    <row r="107" spans="1:53" x14ac:dyDescent="0.35">
      <c r="A107" t="str">
        <f>Setup!A25</f>
        <v>Caseload 6</v>
      </c>
      <c r="B107">
        <f ca="1">SUMIFS(INDEX($B$13:$M$64,MATCH(B$83,$A$13:$A$64,0),1):INDEX($B$13:$M$64,MATCH(B$83,$A$13:$A$64,0),12),$B72:$M72,"="&amp;"X",$B$10:$M$10,"="&amp;"Y")</f>
        <v>0</v>
      </c>
      <c r="C107">
        <f ca="1">SUMIFS(INDEX($B$13:$M$64,MATCH(C$83,$A$13:$A$64,0),1):INDEX($B$13:$M$64,MATCH(C$83,$A$13:$A$64,0),12),$B72:$M72,"="&amp;"X",$B$10:$M$10,"="&amp;"Y")</f>
        <v>0</v>
      </c>
      <c r="D107">
        <f ca="1">SUMIFS(INDEX($B$13:$M$64,MATCH(D$83,$A$13:$A$64,0),1):INDEX($B$13:$M$64,MATCH(D$83,$A$13:$A$64,0),12),$B72:$M72,"="&amp;"X",$B$10:$M$10,"="&amp;"Y")</f>
        <v>0</v>
      </c>
      <c r="E107">
        <f ca="1">SUMIFS(INDEX($B$13:$M$64,MATCH(E$83,$A$13:$A$64,0),1):INDEX($B$13:$M$64,MATCH(E$83,$A$13:$A$64,0),12),$B72:$M72,"="&amp;"X",$B$10:$M$10,"="&amp;"Y")</f>
        <v>0</v>
      </c>
      <c r="F107">
        <f ca="1">SUMIFS(INDEX($B$13:$M$64,MATCH(F$83,$A$13:$A$64,0),1):INDEX($B$13:$M$64,MATCH(F$83,$A$13:$A$64,0),12),$B72:$M72,"="&amp;"X",$B$10:$M$10,"="&amp;"Y")</f>
        <v>0</v>
      </c>
      <c r="G107">
        <f ca="1">SUMIFS(INDEX($B$13:$M$64,MATCH(G$83,$A$13:$A$64,0),1):INDEX($B$13:$M$64,MATCH(G$83,$A$13:$A$64,0),12),$B72:$M72,"="&amp;"X",$B$10:$M$10,"="&amp;"Y")</f>
        <v>0</v>
      </c>
      <c r="H107">
        <f ca="1">SUMIFS(INDEX($B$13:$M$64,MATCH(H$83,$A$13:$A$64,0),1):INDEX($B$13:$M$64,MATCH(H$83,$A$13:$A$64,0),12),$B72:$M72,"="&amp;"X",$B$10:$M$10,"="&amp;"Y")</f>
        <v>0</v>
      </c>
      <c r="I107">
        <f ca="1">SUMIFS(INDEX($B$13:$M$64,MATCH(I$83,$A$13:$A$64,0),1):INDEX($B$13:$M$64,MATCH(I$83,$A$13:$A$64,0),12),$B72:$M72,"="&amp;"X",$B$10:$M$10,"="&amp;"Y")</f>
        <v>0</v>
      </c>
      <c r="J107">
        <f ca="1">SUMIFS(INDEX($B$13:$M$64,MATCH(J$83,$A$13:$A$64,0),1):INDEX($B$13:$M$64,MATCH(J$83,$A$13:$A$64,0),12),$B72:$M72,"="&amp;"X",$B$10:$M$10,"="&amp;"Y")</f>
        <v>0</v>
      </c>
      <c r="K107">
        <f ca="1">SUMIFS(INDEX($B$13:$M$64,MATCH(K$83,$A$13:$A$64,0),1):INDEX($B$13:$M$64,MATCH(K$83,$A$13:$A$64,0),12),$B72:$M72,"="&amp;"X",$B$10:$M$10,"="&amp;"Y")</f>
        <v>0</v>
      </c>
      <c r="L107">
        <f ca="1">SUMIFS(INDEX($B$13:$M$64,MATCH(L$83,$A$13:$A$64,0),1):INDEX($B$13:$M$64,MATCH(L$83,$A$13:$A$64,0),12),$B72:$M72,"="&amp;"X",$B$10:$M$10,"="&amp;"Y")</f>
        <v>0</v>
      </c>
      <c r="M107">
        <f ca="1">SUMIFS(INDEX($B$13:$M$64,MATCH(M$83,$A$13:$A$64,0),1):INDEX($B$13:$M$64,MATCH(M$83,$A$13:$A$64,0),12),$B72:$M72,"="&amp;"X",$B$10:$M$10,"="&amp;"Y")</f>
        <v>0</v>
      </c>
      <c r="N107">
        <f ca="1">SUMIFS(INDEX($B$13:$M$64,MATCH(N$83,$A$13:$A$64,0),1):INDEX($B$13:$M$64,MATCH(N$83,$A$13:$A$64,0),12),$B72:$M72,"="&amp;"X",$B$10:$M$10,"="&amp;"Y")</f>
        <v>0</v>
      </c>
      <c r="O107">
        <f ca="1">SUMIFS(INDEX($B$13:$M$64,MATCH(O$83,$A$13:$A$64,0),1):INDEX($B$13:$M$64,MATCH(O$83,$A$13:$A$64,0),12),$B72:$M72,"="&amp;"X",$B$10:$M$10,"="&amp;"Y")</f>
        <v>0</v>
      </c>
      <c r="P107">
        <f ca="1">SUMIFS(INDEX($B$13:$M$64,MATCH(P$83,$A$13:$A$64,0),1):INDEX($B$13:$M$64,MATCH(P$83,$A$13:$A$64,0),12),$B72:$M72,"="&amp;"X",$B$10:$M$10,"="&amp;"Y")</f>
        <v>0</v>
      </c>
      <c r="Q107">
        <f ca="1">SUMIFS(INDEX($B$13:$M$64,MATCH(Q$83,$A$13:$A$64,0),1):INDEX($B$13:$M$64,MATCH(Q$83,$A$13:$A$64,0),12),$B72:$M72,"="&amp;"X",$B$10:$M$10,"="&amp;"Y")</f>
        <v>0</v>
      </c>
      <c r="R107">
        <f ca="1">SUMIFS(INDEX($B$13:$M$64,MATCH(R$83,$A$13:$A$64,0),1):INDEX($B$13:$M$64,MATCH(R$83,$A$13:$A$64,0),12),$B72:$M72,"="&amp;"X",$B$10:$M$10,"="&amp;"Y")</f>
        <v>0</v>
      </c>
      <c r="S107">
        <f ca="1">SUMIFS(INDEX($B$13:$M$64,MATCH(S$83,$A$13:$A$64,0),1):INDEX($B$13:$M$64,MATCH(S$83,$A$13:$A$64,0),12),$B72:$M72,"="&amp;"X",$B$10:$M$10,"="&amp;"Y")</f>
        <v>0</v>
      </c>
      <c r="T107">
        <f ca="1">SUMIFS(INDEX($B$13:$M$64,MATCH(T$83,$A$13:$A$64,0),1):INDEX($B$13:$M$64,MATCH(T$83,$A$13:$A$64,0),12),$B72:$M72,"="&amp;"X",$B$10:$M$10,"="&amp;"Y")</f>
        <v>0</v>
      </c>
      <c r="U107">
        <f ca="1">SUMIFS(INDEX($B$13:$M$64,MATCH(U$83,$A$13:$A$64,0),1):INDEX($B$13:$M$64,MATCH(U$83,$A$13:$A$64,0),12),$B72:$M72,"="&amp;"X",$B$10:$M$10,"="&amp;"Y")</f>
        <v>0</v>
      </c>
      <c r="V107">
        <f ca="1">SUMIFS(INDEX($B$13:$M$64,MATCH(V$83,$A$13:$A$64,0),1):INDEX($B$13:$M$64,MATCH(V$83,$A$13:$A$64,0),12),$B72:$M72,"="&amp;"X",$B$10:$M$10,"="&amp;"Y")</f>
        <v>0</v>
      </c>
      <c r="W107">
        <f ca="1">SUMIFS(INDEX($B$13:$M$64,MATCH(W$83,$A$13:$A$64,0),1):INDEX($B$13:$M$64,MATCH(W$83,$A$13:$A$64,0),12),$B72:$M72,"="&amp;"X",$B$10:$M$10,"="&amp;"Y")</f>
        <v>0</v>
      </c>
      <c r="X107">
        <f ca="1">SUMIFS(INDEX($B$13:$M$64,MATCH(X$83,$A$13:$A$64,0),1):INDEX($B$13:$M$64,MATCH(X$83,$A$13:$A$64,0),12),$B72:$M72,"="&amp;"X",$B$10:$M$10,"="&amp;"Y")</f>
        <v>0</v>
      </c>
      <c r="Y107">
        <f ca="1">SUMIFS(INDEX($B$13:$M$64,MATCH(Y$83,$A$13:$A$64,0),1):INDEX($B$13:$M$64,MATCH(Y$83,$A$13:$A$64,0),12),$B72:$M72,"="&amp;"X",$B$10:$M$10,"="&amp;"Y")</f>
        <v>0</v>
      </c>
      <c r="Z107">
        <f ca="1">SUMIFS(INDEX($B$13:$M$64,MATCH(Z$83,$A$13:$A$64,0),1):INDEX($B$13:$M$64,MATCH(Z$83,$A$13:$A$64,0),12),$B72:$M72,"="&amp;"X",$B$10:$M$10,"="&amp;"Y")</f>
        <v>0</v>
      </c>
      <c r="AA107">
        <f ca="1">SUMIFS(INDEX($B$13:$M$64,MATCH(AA$83,$A$13:$A$64,0),1):INDEX($B$13:$M$64,MATCH(AA$83,$A$13:$A$64,0),12),$B72:$M72,"="&amp;"X",$B$10:$M$10,"="&amp;"Y")</f>
        <v>0</v>
      </c>
      <c r="AB107">
        <f ca="1">SUMIFS(INDEX($B$13:$M$64,MATCH(AB$83,$A$13:$A$64,0),1):INDEX($B$13:$M$64,MATCH(AB$83,$A$13:$A$64,0),12),$B72:$M72,"="&amp;"X",$B$10:$M$10,"="&amp;"Y")</f>
        <v>0</v>
      </c>
      <c r="AC107">
        <f ca="1">SUMIFS(INDEX($B$13:$M$64,MATCH(AC$83,$A$13:$A$64,0),1):INDEX($B$13:$M$64,MATCH(AC$83,$A$13:$A$64,0),12),$B72:$M72,"="&amp;"X",$B$10:$M$10,"="&amp;"Y")</f>
        <v>0</v>
      </c>
      <c r="AD107">
        <f ca="1">SUMIFS(INDEX($B$13:$M$64,MATCH(AD$83,$A$13:$A$64,0),1):INDEX($B$13:$M$64,MATCH(AD$83,$A$13:$A$64,0),12),$B72:$M72,"="&amp;"X",$B$10:$M$10,"="&amp;"Y")</f>
        <v>0</v>
      </c>
      <c r="AE107">
        <f ca="1">SUMIFS(INDEX($B$13:$M$64,MATCH(AE$83,$A$13:$A$64,0),1):INDEX($B$13:$M$64,MATCH(AE$83,$A$13:$A$64,0),12),$B72:$M72,"="&amp;"X",$B$10:$M$10,"="&amp;"Y")</f>
        <v>0</v>
      </c>
      <c r="AF107">
        <f ca="1">SUMIFS(INDEX($B$13:$M$64,MATCH(AF$83,$A$13:$A$64,0),1):INDEX($B$13:$M$64,MATCH(AF$83,$A$13:$A$64,0),12),$B72:$M72,"="&amp;"X",$B$10:$M$10,"="&amp;"Y")</f>
        <v>0</v>
      </c>
      <c r="AG107">
        <f ca="1">SUMIFS(INDEX($B$13:$M$64,MATCH(AG$83,$A$13:$A$64,0),1):INDEX($B$13:$M$64,MATCH(AG$83,$A$13:$A$64,0),12),$B72:$M72,"="&amp;"X",$B$10:$M$10,"="&amp;"Y")</f>
        <v>0</v>
      </c>
      <c r="AH107">
        <f ca="1">SUMIFS(INDEX($B$13:$M$64,MATCH(AH$83,$A$13:$A$64,0),1):INDEX($B$13:$M$64,MATCH(AH$83,$A$13:$A$64,0),12),$B72:$M72,"="&amp;"X",$B$10:$M$10,"="&amp;"Y")</f>
        <v>0</v>
      </c>
      <c r="AI107">
        <f ca="1">SUMIFS(INDEX($B$13:$M$64,MATCH(AI$83,$A$13:$A$64,0),1):INDEX($B$13:$M$64,MATCH(AI$83,$A$13:$A$64,0),12),$B72:$M72,"="&amp;"X",$B$10:$M$10,"="&amp;"Y")</f>
        <v>0</v>
      </c>
      <c r="AJ107">
        <f ca="1">SUMIFS(INDEX($B$13:$M$64,MATCH(AJ$83,$A$13:$A$64,0),1):INDEX($B$13:$M$64,MATCH(AJ$83,$A$13:$A$64,0),12),$B72:$M72,"="&amp;"X",$B$10:$M$10,"="&amp;"Y")</f>
        <v>0</v>
      </c>
      <c r="AK107">
        <f ca="1">SUMIFS(INDEX($B$13:$M$64,MATCH(AK$83,$A$13:$A$64,0),1):INDEX($B$13:$M$64,MATCH(AK$83,$A$13:$A$64,0),12),$B72:$M72,"="&amp;"X",$B$10:$M$10,"="&amp;"Y")</f>
        <v>0</v>
      </c>
      <c r="AL107">
        <f ca="1">SUMIFS(INDEX($B$13:$M$64,MATCH(AL$83,$A$13:$A$64,0),1):INDEX($B$13:$M$64,MATCH(AL$83,$A$13:$A$64,0),12),$B72:$M72,"="&amp;"X",$B$10:$M$10,"="&amp;"Y")</f>
        <v>0</v>
      </c>
      <c r="AM107">
        <f ca="1">SUMIFS(INDEX($B$13:$M$64,MATCH(AM$83,$A$13:$A$64,0),1):INDEX($B$13:$M$64,MATCH(AM$83,$A$13:$A$64,0),12),$B72:$M72,"="&amp;"X",$B$10:$M$10,"="&amp;"Y")</f>
        <v>0</v>
      </c>
      <c r="AN107">
        <f ca="1">SUMIFS(INDEX($B$13:$M$64,MATCH(AN$83,$A$13:$A$64,0),1):INDEX($B$13:$M$64,MATCH(AN$83,$A$13:$A$64,0),12),$B72:$M72,"="&amp;"X",$B$10:$M$10,"="&amp;"Y")</f>
        <v>0</v>
      </c>
      <c r="AO107">
        <f ca="1">SUMIFS(INDEX($B$13:$M$64,MATCH(AO$83,$A$13:$A$64,0),1):INDEX($B$13:$M$64,MATCH(AO$83,$A$13:$A$64,0),12),$B72:$M72,"="&amp;"X",$B$10:$M$10,"="&amp;"Y")</f>
        <v>0</v>
      </c>
      <c r="AP107">
        <f ca="1">SUMIFS(INDEX($B$13:$M$64,MATCH(AP$83,$A$13:$A$64,0),1):INDEX($B$13:$M$64,MATCH(AP$83,$A$13:$A$64,0),12),$B72:$M72,"="&amp;"X",$B$10:$M$10,"="&amp;"Y")</f>
        <v>0</v>
      </c>
      <c r="AQ107">
        <f ca="1">SUMIFS(INDEX($B$13:$M$64,MATCH(AQ$83,$A$13:$A$64,0),1):INDEX($B$13:$M$64,MATCH(AQ$83,$A$13:$A$64,0),12),$B72:$M72,"="&amp;"X",$B$10:$M$10,"="&amp;"Y")</f>
        <v>0</v>
      </c>
      <c r="AR107">
        <f ca="1">SUMIFS(INDEX($B$13:$M$64,MATCH(AR$83,$A$13:$A$64,0),1):INDEX($B$13:$M$64,MATCH(AR$83,$A$13:$A$64,0),12),$B72:$M72,"="&amp;"X",$B$10:$M$10,"="&amp;"Y")</f>
        <v>0</v>
      </c>
      <c r="AS107">
        <f ca="1">SUMIFS(INDEX($B$13:$M$64,MATCH(AS$83,$A$13:$A$64,0),1):INDEX($B$13:$M$64,MATCH(AS$83,$A$13:$A$64,0),12),$B72:$M72,"="&amp;"X",$B$10:$M$10,"="&amp;"Y")</f>
        <v>0</v>
      </c>
      <c r="AT107">
        <f ca="1">SUMIFS(INDEX($B$13:$M$64,MATCH(AT$83,$A$13:$A$64,0),1):INDEX($B$13:$M$64,MATCH(AT$83,$A$13:$A$64,0),12),$B72:$M72,"="&amp;"X",$B$10:$M$10,"="&amp;"Y")</f>
        <v>0</v>
      </c>
      <c r="AU107">
        <f ca="1">SUMIFS(INDEX($B$13:$M$64,MATCH(AU$83,$A$13:$A$64,0),1):INDEX($B$13:$M$64,MATCH(AU$83,$A$13:$A$64,0),12),$B72:$M72,"="&amp;"X",$B$10:$M$10,"="&amp;"Y")</f>
        <v>0</v>
      </c>
      <c r="AV107">
        <f ca="1">SUMIFS(INDEX($B$13:$M$64,MATCH(AV$83,$A$13:$A$64,0),1):INDEX($B$13:$M$64,MATCH(AV$83,$A$13:$A$64,0),12),$B72:$M72,"="&amp;"X",$B$10:$M$10,"="&amp;"Y")</f>
        <v>0</v>
      </c>
      <c r="AW107">
        <f ca="1">SUMIFS(INDEX($B$13:$M$64,MATCH(AW$83,$A$13:$A$64,0),1):INDEX($B$13:$M$64,MATCH(AW$83,$A$13:$A$64,0),12),$B72:$M72,"="&amp;"X",$B$10:$M$10,"="&amp;"Y")</f>
        <v>0</v>
      </c>
      <c r="AX107">
        <f ca="1">SUMIFS(INDEX($B$13:$M$64,MATCH(AX$83,$A$13:$A$64,0),1):INDEX($B$13:$M$64,MATCH(AX$83,$A$13:$A$64,0),12),$B72:$M72,"="&amp;"X",$B$10:$M$10,"="&amp;"Y")</f>
        <v>0</v>
      </c>
      <c r="AY107">
        <f ca="1">SUMIFS(INDEX($B$13:$M$64,MATCH(AY$83,$A$13:$A$64,0),1):INDEX($B$13:$M$64,MATCH(AY$83,$A$13:$A$64,0),12),$B72:$M72,"="&amp;"X",$B$10:$M$10,"="&amp;"Y")</f>
        <v>0</v>
      </c>
      <c r="AZ107">
        <f ca="1">SUMIFS(INDEX($B$13:$M$64,MATCH(AZ$83,$A$13:$A$64,0),1):INDEX($B$13:$M$64,MATCH(AZ$83,$A$13:$A$64,0),12),$B72:$M72,"="&amp;"X",$B$10:$M$10,"="&amp;"Y")</f>
        <v>0</v>
      </c>
      <c r="BA107">
        <f ca="1">SUMIFS(INDEX($B$13:$M$64,MATCH(BA$83,$A$13:$A$64,0),1):INDEX($B$13:$M$64,MATCH(BA$83,$A$13:$A$64,0),12),$B72:$M72,"="&amp;"X",$B$10:$M$10,"="&amp;"Y")</f>
        <v>0</v>
      </c>
    </row>
    <row r="108" spans="1:53" x14ac:dyDescent="0.35">
      <c r="A108" t="str">
        <f>Setup!A26</f>
        <v>Caseload 7</v>
      </c>
      <c r="B108">
        <f ca="1">SUMIFS(INDEX($B$13:$M$64,MATCH(B$83,$A$13:$A$64,0),1):INDEX($B$13:$M$64,MATCH(B$83,$A$13:$A$64,0),12),$B73:$M73,"="&amp;"X",$B$10:$M$10,"="&amp;"Y")</f>
        <v>0</v>
      </c>
      <c r="C108">
        <f ca="1">SUMIFS(INDEX($B$13:$M$64,MATCH(C$83,$A$13:$A$64,0),1):INDEX($B$13:$M$64,MATCH(C$83,$A$13:$A$64,0),12),$B73:$M73,"="&amp;"X",$B$10:$M$10,"="&amp;"Y")</f>
        <v>0</v>
      </c>
      <c r="D108">
        <f ca="1">SUMIFS(INDEX($B$13:$M$64,MATCH(D$83,$A$13:$A$64,0),1):INDEX($B$13:$M$64,MATCH(D$83,$A$13:$A$64,0),12),$B73:$M73,"="&amp;"X",$B$10:$M$10,"="&amp;"Y")</f>
        <v>0</v>
      </c>
      <c r="E108">
        <f ca="1">SUMIFS(INDEX($B$13:$M$64,MATCH(E$83,$A$13:$A$64,0),1):INDEX($B$13:$M$64,MATCH(E$83,$A$13:$A$64,0),12),$B73:$M73,"="&amp;"X",$B$10:$M$10,"="&amp;"Y")</f>
        <v>0</v>
      </c>
      <c r="F108">
        <f ca="1">SUMIFS(INDEX($B$13:$M$64,MATCH(F$83,$A$13:$A$64,0),1):INDEX($B$13:$M$64,MATCH(F$83,$A$13:$A$64,0),12),$B73:$M73,"="&amp;"X",$B$10:$M$10,"="&amp;"Y")</f>
        <v>0</v>
      </c>
      <c r="G108">
        <f ca="1">SUMIFS(INDEX($B$13:$M$64,MATCH(G$83,$A$13:$A$64,0),1):INDEX($B$13:$M$64,MATCH(G$83,$A$13:$A$64,0),12),$B73:$M73,"="&amp;"X",$B$10:$M$10,"="&amp;"Y")</f>
        <v>0</v>
      </c>
      <c r="H108">
        <f ca="1">SUMIFS(INDEX($B$13:$M$64,MATCH(H$83,$A$13:$A$64,0),1):INDEX($B$13:$M$64,MATCH(H$83,$A$13:$A$64,0),12),$B73:$M73,"="&amp;"X",$B$10:$M$10,"="&amp;"Y")</f>
        <v>0</v>
      </c>
      <c r="I108">
        <f ca="1">SUMIFS(INDEX($B$13:$M$64,MATCH(I$83,$A$13:$A$64,0),1):INDEX($B$13:$M$64,MATCH(I$83,$A$13:$A$64,0),12),$B73:$M73,"="&amp;"X",$B$10:$M$10,"="&amp;"Y")</f>
        <v>0</v>
      </c>
      <c r="J108">
        <f ca="1">SUMIFS(INDEX($B$13:$M$64,MATCH(J$83,$A$13:$A$64,0),1):INDEX($B$13:$M$64,MATCH(J$83,$A$13:$A$64,0),12),$B73:$M73,"="&amp;"X",$B$10:$M$10,"="&amp;"Y")</f>
        <v>0</v>
      </c>
      <c r="K108">
        <f ca="1">SUMIFS(INDEX($B$13:$M$64,MATCH(K$83,$A$13:$A$64,0),1):INDEX($B$13:$M$64,MATCH(K$83,$A$13:$A$64,0),12),$B73:$M73,"="&amp;"X",$B$10:$M$10,"="&amp;"Y")</f>
        <v>0</v>
      </c>
      <c r="L108">
        <f ca="1">SUMIFS(INDEX($B$13:$M$64,MATCH(L$83,$A$13:$A$64,0),1):INDEX($B$13:$M$64,MATCH(L$83,$A$13:$A$64,0),12),$B73:$M73,"="&amp;"X",$B$10:$M$10,"="&amp;"Y")</f>
        <v>0</v>
      </c>
      <c r="M108">
        <f ca="1">SUMIFS(INDEX($B$13:$M$64,MATCH(M$83,$A$13:$A$64,0),1):INDEX($B$13:$M$64,MATCH(M$83,$A$13:$A$64,0),12),$B73:$M73,"="&amp;"X",$B$10:$M$10,"="&amp;"Y")</f>
        <v>0</v>
      </c>
      <c r="N108">
        <f ca="1">SUMIFS(INDEX($B$13:$M$64,MATCH(N$83,$A$13:$A$64,0),1):INDEX($B$13:$M$64,MATCH(N$83,$A$13:$A$64,0),12),$B73:$M73,"="&amp;"X",$B$10:$M$10,"="&amp;"Y")</f>
        <v>0</v>
      </c>
      <c r="O108">
        <f ca="1">SUMIFS(INDEX($B$13:$M$64,MATCH(O$83,$A$13:$A$64,0),1):INDEX($B$13:$M$64,MATCH(O$83,$A$13:$A$64,0),12),$B73:$M73,"="&amp;"X",$B$10:$M$10,"="&amp;"Y")</f>
        <v>0</v>
      </c>
      <c r="P108">
        <f ca="1">SUMIFS(INDEX($B$13:$M$64,MATCH(P$83,$A$13:$A$64,0),1):INDEX($B$13:$M$64,MATCH(P$83,$A$13:$A$64,0),12),$B73:$M73,"="&amp;"X",$B$10:$M$10,"="&amp;"Y")</f>
        <v>0</v>
      </c>
      <c r="Q108">
        <f ca="1">SUMIFS(INDEX($B$13:$M$64,MATCH(Q$83,$A$13:$A$64,0),1):INDEX($B$13:$M$64,MATCH(Q$83,$A$13:$A$64,0),12),$B73:$M73,"="&amp;"X",$B$10:$M$10,"="&amp;"Y")</f>
        <v>0</v>
      </c>
      <c r="R108">
        <f ca="1">SUMIFS(INDEX($B$13:$M$64,MATCH(R$83,$A$13:$A$64,0),1):INDEX($B$13:$M$64,MATCH(R$83,$A$13:$A$64,0),12),$B73:$M73,"="&amp;"X",$B$10:$M$10,"="&amp;"Y")</f>
        <v>0</v>
      </c>
      <c r="S108">
        <f ca="1">SUMIFS(INDEX($B$13:$M$64,MATCH(S$83,$A$13:$A$64,0),1):INDEX($B$13:$M$64,MATCH(S$83,$A$13:$A$64,0),12),$B73:$M73,"="&amp;"X",$B$10:$M$10,"="&amp;"Y")</f>
        <v>0</v>
      </c>
      <c r="T108">
        <f ca="1">SUMIFS(INDEX($B$13:$M$64,MATCH(T$83,$A$13:$A$64,0),1):INDEX($B$13:$M$64,MATCH(T$83,$A$13:$A$64,0),12),$B73:$M73,"="&amp;"X",$B$10:$M$10,"="&amp;"Y")</f>
        <v>0</v>
      </c>
      <c r="U108">
        <f ca="1">SUMIFS(INDEX($B$13:$M$64,MATCH(U$83,$A$13:$A$64,0),1):INDEX($B$13:$M$64,MATCH(U$83,$A$13:$A$64,0),12),$B73:$M73,"="&amp;"X",$B$10:$M$10,"="&amp;"Y")</f>
        <v>0</v>
      </c>
      <c r="V108">
        <f ca="1">SUMIFS(INDEX($B$13:$M$64,MATCH(V$83,$A$13:$A$64,0),1):INDEX($B$13:$M$64,MATCH(V$83,$A$13:$A$64,0),12),$B73:$M73,"="&amp;"X",$B$10:$M$10,"="&amp;"Y")</f>
        <v>0</v>
      </c>
      <c r="W108">
        <f ca="1">SUMIFS(INDEX($B$13:$M$64,MATCH(W$83,$A$13:$A$64,0),1):INDEX($B$13:$M$64,MATCH(W$83,$A$13:$A$64,0),12),$B73:$M73,"="&amp;"X",$B$10:$M$10,"="&amp;"Y")</f>
        <v>0</v>
      </c>
      <c r="X108">
        <f ca="1">SUMIFS(INDEX($B$13:$M$64,MATCH(X$83,$A$13:$A$64,0),1):INDEX($B$13:$M$64,MATCH(X$83,$A$13:$A$64,0),12),$B73:$M73,"="&amp;"X",$B$10:$M$10,"="&amp;"Y")</f>
        <v>0</v>
      </c>
      <c r="Y108">
        <f ca="1">SUMIFS(INDEX($B$13:$M$64,MATCH(Y$83,$A$13:$A$64,0),1):INDEX($B$13:$M$64,MATCH(Y$83,$A$13:$A$64,0),12),$B73:$M73,"="&amp;"X",$B$10:$M$10,"="&amp;"Y")</f>
        <v>0</v>
      </c>
      <c r="Z108">
        <f ca="1">SUMIFS(INDEX($B$13:$M$64,MATCH(Z$83,$A$13:$A$64,0),1):INDEX($B$13:$M$64,MATCH(Z$83,$A$13:$A$64,0),12),$B73:$M73,"="&amp;"X",$B$10:$M$10,"="&amp;"Y")</f>
        <v>0</v>
      </c>
      <c r="AA108">
        <f ca="1">SUMIFS(INDEX($B$13:$M$64,MATCH(AA$83,$A$13:$A$64,0),1):INDEX($B$13:$M$64,MATCH(AA$83,$A$13:$A$64,0),12),$B73:$M73,"="&amp;"X",$B$10:$M$10,"="&amp;"Y")</f>
        <v>0</v>
      </c>
      <c r="AB108">
        <f ca="1">SUMIFS(INDEX($B$13:$M$64,MATCH(AB$83,$A$13:$A$64,0),1):INDEX($B$13:$M$64,MATCH(AB$83,$A$13:$A$64,0),12),$B73:$M73,"="&amp;"X",$B$10:$M$10,"="&amp;"Y")</f>
        <v>0</v>
      </c>
      <c r="AC108">
        <f ca="1">SUMIFS(INDEX($B$13:$M$64,MATCH(AC$83,$A$13:$A$64,0),1):INDEX($B$13:$M$64,MATCH(AC$83,$A$13:$A$64,0),12),$B73:$M73,"="&amp;"X",$B$10:$M$10,"="&amp;"Y")</f>
        <v>0</v>
      </c>
      <c r="AD108">
        <f ca="1">SUMIFS(INDEX($B$13:$M$64,MATCH(AD$83,$A$13:$A$64,0),1):INDEX($B$13:$M$64,MATCH(AD$83,$A$13:$A$64,0),12),$B73:$M73,"="&amp;"X",$B$10:$M$10,"="&amp;"Y")</f>
        <v>0</v>
      </c>
      <c r="AE108">
        <f ca="1">SUMIFS(INDEX($B$13:$M$64,MATCH(AE$83,$A$13:$A$64,0),1):INDEX($B$13:$M$64,MATCH(AE$83,$A$13:$A$64,0),12),$B73:$M73,"="&amp;"X",$B$10:$M$10,"="&amp;"Y")</f>
        <v>0</v>
      </c>
      <c r="AF108">
        <f ca="1">SUMIFS(INDEX($B$13:$M$64,MATCH(AF$83,$A$13:$A$64,0),1):INDEX($B$13:$M$64,MATCH(AF$83,$A$13:$A$64,0),12),$B73:$M73,"="&amp;"X",$B$10:$M$10,"="&amp;"Y")</f>
        <v>0</v>
      </c>
      <c r="AG108">
        <f ca="1">SUMIFS(INDEX($B$13:$M$64,MATCH(AG$83,$A$13:$A$64,0),1):INDEX($B$13:$M$64,MATCH(AG$83,$A$13:$A$64,0),12),$B73:$M73,"="&amp;"X",$B$10:$M$10,"="&amp;"Y")</f>
        <v>0</v>
      </c>
      <c r="AH108">
        <f ca="1">SUMIFS(INDEX($B$13:$M$64,MATCH(AH$83,$A$13:$A$64,0),1):INDEX($B$13:$M$64,MATCH(AH$83,$A$13:$A$64,0),12),$B73:$M73,"="&amp;"X",$B$10:$M$10,"="&amp;"Y")</f>
        <v>0</v>
      </c>
      <c r="AI108">
        <f ca="1">SUMIFS(INDEX($B$13:$M$64,MATCH(AI$83,$A$13:$A$64,0),1):INDEX($B$13:$M$64,MATCH(AI$83,$A$13:$A$64,0),12),$B73:$M73,"="&amp;"X",$B$10:$M$10,"="&amp;"Y")</f>
        <v>0</v>
      </c>
      <c r="AJ108">
        <f ca="1">SUMIFS(INDEX($B$13:$M$64,MATCH(AJ$83,$A$13:$A$64,0),1):INDEX($B$13:$M$64,MATCH(AJ$83,$A$13:$A$64,0),12),$B73:$M73,"="&amp;"X",$B$10:$M$10,"="&amp;"Y")</f>
        <v>0</v>
      </c>
      <c r="AK108">
        <f ca="1">SUMIFS(INDEX($B$13:$M$64,MATCH(AK$83,$A$13:$A$64,0),1):INDEX($B$13:$M$64,MATCH(AK$83,$A$13:$A$64,0),12),$B73:$M73,"="&amp;"X",$B$10:$M$10,"="&amp;"Y")</f>
        <v>0</v>
      </c>
      <c r="AL108">
        <f ca="1">SUMIFS(INDEX($B$13:$M$64,MATCH(AL$83,$A$13:$A$64,0),1):INDEX($B$13:$M$64,MATCH(AL$83,$A$13:$A$64,0),12),$B73:$M73,"="&amp;"X",$B$10:$M$10,"="&amp;"Y")</f>
        <v>0</v>
      </c>
      <c r="AM108">
        <f ca="1">SUMIFS(INDEX($B$13:$M$64,MATCH(AM$83,$A$13:$A$64,0),1):INDEX($B$13:$M$64,MATCH(AM$83,$A$13:$A$64,0),12),$B73:$M73,"="&amp;"X",$B$10:$M$10,"="&amp;"Y")</f>
        <v>0</v>
      </c>
      <c r="AN108">
        <f ca="1">SUMIFS(INDEX($B$13:$M$64,MATCH(AN$83,$A$13:$A$64,0),1):INDEX($B$13:$M$64,MATCH(AN$83,$A$13:$A$64,0),12),$B73:$M73,"="&amp;"X",$B$10:$M$10,"="&amp;"Y")</f>
        <v>0</v>
      </c>
      <c r="AO108">
        <f ca="1">SUMIFS(INDEX($B$13:$M$64,MATCH(AO$83,$A$13:$A$64,0),1):INDEX($B$13:$M$64,MATCH(AO$83,$A$13:$A$64,0),12),$B73:$M73,"="&amp;"X",$B$10:$M$10,"="&amp;"Y")</f>
        <v>0</v>
      </c>
      <c r="AP108">
        <f ca="1">SUMIFS(INDEX($B$13:$M$64,MATCH(AP$83,$A$13:$A$64,0),1):INDEX($B$13:$M$64,MATCH(AP$83,$A$13:$A$64,0),12),$B73:$M73,"="&amp;"X",$B$10:$M$10,"="&amp;"Y")</f>
        <v>0</v>
      </c>
      <c r="AQ108">
        <f ca="1">SUMIFS(INDEX($B$13:$M$64,MATCH(AQ$83,$A$13:$A$64,0),1):INDEX($B$13:$M$64,MATCH(AQ$83,$A$13:$A$64,0),12),$B73:$M73,"="&amp;"X",$B$10:$M$10,"="&amp;"Y")</f>
        <v>0</v>
      </c>
      <c r="AR108">
        <f ca="1">SUMIFS(INDEX($B$13:$M$64,MATCH(AR$83,$A$13:$A$64,0),1):INDEX($B$13:$M$64,MATCH(AR$83,$A$13:$A$64,0),12),$B73:$M73,"="&amp;"X",$B$10:$M$10,"="&amp;"Y")</f>
        <v>0</v>
      </c>
      <c r="AS108">
        <f ca="1">SUMIFS(INDEX($B$13:$M$64,MATCH(AS$83,$A$13:$A$64,0),1):INDEX($B$13:$M$64,MATCH(AS$83,$A$13:$A$64,0),12),$B73:$M73,"="&amp;"X",$B$10:$M$10,"="&amp;"Y")</f>
        <v>0</v>
      </c>
      <c r="AT108">
        <f ca="1">SUMIFS(INDEX($B$13:$M$64,MATCH(AT$83,$A$13:$A$64,0),1):INDEX($B$13:$M$64,MATCH(AT$83,$A$13:$A$64,0),12),$B73:$M73,"="&amp;"X",$B$10:$M$10,"="&amp;"Y")</f>
        <v>0</v>
      </c>
      <c r="AU108">
        <f ca="1">SUMIFS(INDEX($B$13:$M$64,MATCH(AU$83,$A$13:$A$64,0),1):INDEX($B$13:$M$64,MATCH(AU$83,$A$13:$A$64,0),12),$B73:$M73,"="&amp;"X",$B$10:$M$10,"="&amp;"Y")</f>
        <v>0</v>
      </c>
      <c r="AV108">
        <f ca="1">SUMIFS(INDEX($B$13:$M$64,MATCH(AV$83,$A$13:$A$64,0),1):INDEX($B$13:$M$64,MATCH(AV$83,$A$13:$A$64,0),12),$B73:$M73,"="&amp;"X",$B$10:$M$10,"="&amp;"Y")</f>
        <v>0</v>
      </c>
      <c r="AW108">
        <f ca="1">SUMIFS(INDEX($B$13:$M$64,MATCH(AW$83,$A$13:$A$64,0),1):INDEX($B$13:$M$64,MATCH(AW$83,$A$13:$A$64,0),12),$B73:$M73,"="&amp;"X",$B$10:$M$10,"="&amp;"Y")</f>
        <v>0</v>
      </c>
      <c r="AX108">
        <f ca="1">SUMIFS(INDEX($B$13:$M$64,MATCH(AX$83,$A$13:$A$64,0),1):INDEX($B$13:$M$64,MATCH(AX$83,$A$13:$A$64,0),12),$B73:$M73,"="&amp;"X",$B$10:$M$10,"="&amp;"Y")</f>
        <v>0</v>
      </c>
      <c r="AY108">
        <f ca="1">SUMIFS(INDEX($B$13:$M$64,MATCH(AY$83,$A$13:$A$64,0),1):INDEX($B$13:$M$64,MATCH(AY$83,$A$13:$A$64,0),12),$B73:$M73,"="&amp;"X",$B$10:$M$10,"="&amp;"Y")</f>
        <v>0</v>
      </c>
      <c r="AZ108">
        <f ca="1">SUMIFS(INDEX($B$13:$M$64,MATCH(AZ$83,$A$13:$A$64,0),1):INDEX($B$13:$M$64,MATCH(AZ$83,$A$13:$A$64,0),12),$B73:$M73,"="&amp;"X",$B$10:$M$10,"="&amp;"Y")</f>
        <v>0</v>
      </c>
      <c r="BA108">
        <f ca="1">SUMIFS(INDEX($B$13:$M$64,MATCH(BA$83,$A$13:$A$64,0),1):INDEX($B$13:$M$64,MATCH(BA$83,$A$13:$A$64,0),12),$B73:$M73,"="&amp;"X",$B$10:$M$10,"="&amp;"Y")</f>
        <v>0</v>
      </c>
    </row>
    <row r="109" spans="1:53" x14ac:dyDescent="0.35">
      <c r="A109" t="str">
        <f>Setup!A27</f>
        <v>Caseload 8</v>
      </c>
      <c r="B109">
        <f ca="1">SUMIFS(INDEX($B$13:$M$64,MATCH(B$83,$A$13:$A$64,0),1):INDEX($B$13:$M$64,MATCH(B$83,$A$13:$A$64,0),12),$B74:$M74,"="&amp;"X",$B$10:$M$10,"="&amp;"Y")</f>
        <v>0</v>
      </c>
      <c r="C109">
        <f ca="1">SUMIFS(INDEX($B$13:$M$64,MATCH(C$83,$A$13:$A$64,0),1):INDEX($B$13:$M$64,MATCH(C$83,$A$13:$A$64,0),12),$B74:$M74,"="&amp;"X",$B$10:$M$10,"="&amp;"Y")</f>
        <v>0</v>
      </c>
      <c r="D109">
        <f ca="1">SUMIFS(INDEX($B$13:$M$64,MATCH(D$83,$A$13:$A$64,0),1):INDEX($B$13:$M$64,MATCH(D$83,$A$13:$A$64,0),12),$B74:$M74,"="&amp;"X",$B$10:$M$10,"="&amp;"Y")</f>
        <v>0</v>
      </c>
      <c r="E109">
        <f ca="1">SUMIFS(INDEX($B$13:$M$64,MATCH(E$83,$A$13:$A$64,0),1):INDEX($B$13:$M$64,MATCH(E$83,$A$13:$A$64,0),12),$B74:$M74,"="&amp;"X",$B$10:$M$10,"="&amp;"Y")</f>
        <v>0</v>
      </c>
      <c r="F109">
        <f ca="1">SUMIFS(INDEX($B$13:$M$64,MATCH(F$83,$A$13:$A$64,0),1):INDEX($B$13:$M$64,MATCH(F$83,$A$13:$A$64,0),12),$B74:$M74,"="&amp;"X",$B$10:$M$10,"="&amp;"Y")</f>
        <v>0</v>
      </c>
      <c r="G109">
        <f ca="1">SUMIFS(INDEX($B$13:$M$64,MATCH(G$83,$A$13:$A$64,0),1):INDEX($B$13:$M$64,MATCH(G$83,$A$13:$A$64,0),12),$B74:$M74,"="&amp;"X",$B$10:$M$10,"="&amp;"Y")</f>
        <v>0</v>
      </c>
      <c r="H109">
        <f ca="1">SUMIFS(INDEX($B$13:$M$64,MATCH(H$83,$A$13:$A$64,0),1):INDEX($B$13:$M$64,MATCH(H$83,$A$13:$A$64,0),12),$B74:$M74,"="&amp;"X",$B$10:$M$10,"="&amp;"Y")</f>
        <v>0</v>
      </c>
      <c r="I109">
        <f ca="1">SUMIFS(INDEX($B$13:$M$64,MATCH(I$83,$A$13:$A$64,0),1):INDEX($B$13:$M$64,MATCH(I$83,$A$13:$A$64,0),12),$B74:$M74,"="&amp;"X",$B$10:$M$10,"="&amp;"Y")</f>
        <v>0</v>
      </c>
      <c r="J109">
        <f ca="1">SUMIFS(INDEX($B$13:$M$64,MATCH(J$83,$A$13:$A$64,0),1):INDEX($B$13:$M$64,MATCH(J$83,$A$13:$A$64,0),12),$B74:$M74,"="&amp;"X",$B$10:$M$10,"="&amp;"Y")</f>
        <v>0</v>
      </c>
      <c r="K109">
        <f ca="1">SUMIFS(INDEX($B$13:$M$64,MATCH(K$83,$A$13:$A$64,0),1):INDEX($B$13:$M$64,MATCH(K$83,$A$13:$A$64,0),12),$B74:$M74,"="&amp;"X",$B$10:$M$10,"="&amp;"Y")</f>
        <v>0</v>
      </c>
      <c r="L109">
        <f ca="1">SUMIFS(INDEX($B$13:$M$64,MATCH(L$83,$A$13:$A$64,0),1):INDEX($B$13:$M$64,MATCH(L$83,$A$13:$A$64,0),12),$B74:$M74,"="&amp;"X",$B$10:$M$10,"="&amp;"Y")</f>
        <v>0</v>
      </c>
      <c r="M109">
        <f ca="1">SUMIFS(INDEX($B$13:$M$64,MATCH(M$83,$A$13:$A$64,0),1):INDEX($B$13:$M$64,MATCH(M$83,$A$13:$A$64,0),12),$B74:$M74,"="&amp;"X",$B$10:$M$10,"="&amp;"Y")</f>
        <v>0</v>
      </c>
      <c r="N109">
        <f ca="1">SUMIFS(INDEX($B$13:$M$64,MATCH(N$83,$A$13:$A$64,0),1):INDEX($B$13:$M$64,MATCH(N$83,$A$13:$A$64,0),12),$B74:$M74,"="&amp;"X",$B$10:$M$10,"="&amp;"Y")</f>
        <v>0</v>
      </c>
      <c r="O109">
        <f ca="1">SUMIFS(INDEX($B$13:$M$64,MATCH(O$83,$A$13:$A$64,0),1):INDEX($B$13:$M$64,MATCH(O$83,$A$13:$A$64,0),12),$B74:$M74,"="&amp;"X",$B$10:$M$10,"="&amp;"Y")</f>
        <v>0</v>
      </c>
      <c r="P109">
        <f ca="1">SUMIFS(INDEX($B$13:$M$64,MATCH(P$83,$A$13:$A$64,0),1):INDEX($B$13:$M$64,MATCH(P$83,$A$13:$A$64,0),12),$B74:$M74,"="&amp;"X",$B$10:$M$10,"="&amp;"Y")</f>
        <v>0</v>
      </c>
      <c r="Q109">
        <f ca="1">SUMIFS(INDEX($B$13:$M$64,MATCH(Q$83,$A$13:$A$64,0),1):INDEX($B$13:$M$64,MATCH(Q$83,$A$13:$A$64,0),12),$B74:$M74,"="&amp;"X",$B$10:$M$10,"="&amp;"Y")</f>
        <v>0</v>
      </c>
      <c r="R109">
        <f ca="1">SUMIFS(INDEX($B$13:$M$64,MATCH(R$83,$A$13:$A$64,0),1):INDEX($B$13:$M$64,MATCH(R$83,$A$13:$A$64,0),12),$B74:$M74,"="&amp;"X",$B$10:$M$10,"="&amp;"Y")</f>
        <v>0</v>
      </c>
      <c r="S109">
        <f ca="1">SUMIFS(INDEX($B$13:$M$64,MATCH(S$83,$A$13:$A$64,0),1):INDEX($B$13:$M$64,MATCH(S$83,$A$13:$A$64,0),12),$B74:$M74,"="&amp;"X",$B$10:$M$10,"="&amp;"Y")</f>
        <v>0</v>
      </c>
      <c r="T109">
        <f ca="1">SUMIFS(INDEX($B$13:$M$64,MATCH(T$83,$A$13:$A$64,0),1):INDEX($B$13:$M$64,MATCH(T$83,$A$13:$A$64,0),12),$B74:$M74,"="&amp;"X",$B$10:$M$10,"="&amp;"Y")</f>
        <v>0</v>
      </c>
      <c r="U109">
        <f ca="1">SUMIFS(INDEX($B$13:$M$64,MATCH(U$83,$A$13:$A$64,0),1):INDEX($B$13:$M$64,MATCH(U$83,$A$13:$A$64,0),12),$B74:$M74,"="&amp;"X",$B$10:$M$10,"="&amp;"Y")</f>
        <v>0</v>
      </c>
      <c r="V109">
        <f ca="1">SUMIFS(INDEX($B$13:$M$64,MATCH(V$83,$A$13:$A$64,0),1):INDEX($B$13:$M$64,MATCH(V$83,$A$13:$A$64,0),12),$B74:$M74,"="&amp;"X",$B$10:$M$10,"="&amp;"Y")</f>
        <v>0</v>
      </c>
      <c r="W109">
        <f ca="1">SUMIFS(INDEX($B$13:$M$64,MATCH(W$83,$A$13:$A$64,0),1):INDEX($B$13:$M$64,MATCH(W$83,$A$13:$A$64,0),12),$B74:$M74,"="&amp;"X",$B$10:$M$10,"="&amp;"Y")</f>
        <v>0</v>
      </c>
      <c r="X109">
        <f ca="1">SUMIFS(INDEX($B$13:$M$64,MATCH(X$83,$A$13:$A$64,0),1):INDEX($B$13:$M$64,MATCH(X$83,$A$13:$A$64,0),12),$B74:$M74,"="&amp;"X",$B$10:$M$10,"="&amp;"Y")</f>
        <v>0</v>
      </c>
      <c r="Y109">
        <f ca="1">SUMIFS(INDEX($B$13:$M$64,MATCH(Y$83,$A$13:$A$64,0),1):INDEX($B$13:$M$64,MATCH(Y$83,$A$13:$A$64,0),12),$B74:$M74,"="&amp;"X",$B$10:$M$10,"="&amp;"Y")</f>
        <v>0</v>
      </c>
      <c r="Z109">
        <f ca="1">SUMIFS(INDEX($B$13:$M$64,MATCH(Z$83,$A$13:$A$64,0),1):INDEX($B$13:$M$64,MATCH(Z$83,$A$13:$A$64,0),12),$B74:$M74,"="&amp;"X",$B$10:$M$10,"="&amp;"Y")</f>
        <v>0</v>
      </c>
      <c r="AA109">
        <f ca="1">SUMIFS(INDEX($B$13:$M$64,MATCH(AA$83,$A$13:$A$64,0),1):INDEX($B$13:$M$64,MATCH(AA$83,$A$13:$A$64,0),12),$B74:$M74,"="&amp;"X",$B$10:$M$10,"="&amp;"Y")</f>
        <v>0</v>
      </c>
      <c r="AB109">
        <f ca="1">SUMIFS(INDEX($B$13:$M$64,MATCH(AB$83,$A$13:$A$64,0),1):INDEX($B$13:$M$64,MATCH(AB$83,$A$13:$A$64,0),12),$B74:$M74,"="&amp;"X",$B$10:$M$10,"="&amp;"Y")</f>
        <v>0</v>
      </c>
      <c r="AC109">
        <f ca="1">SUMIFS(INDEX($B$13:$M$64,MATCH(AC$83,$A$13:$A$64,0),1):INDEX($B$13:$M$64,MATCH(AC$83,$A$13:$A$64,0),12),$B74:$M74,"="&amp;"X",$B$10:$M$10,"="&amp;"Y")</f>
        <v>0</v>
      </c>
      <c r="AD109">
        <f ca="1">SUMIFS(INDEX($B$13:$M$64,MATCH(AD$83,$A$13:$A$64,0),1):INDEX($B$13:$M$64,MATCH(AD$83,$A$13:$A$64,0),12),$B74:$M74,"="&amp;"X",$B$10:$M$10,"="&amp;"Y")</f>
        <v>0</v>
      </c>
      <c r="AE109">
        <f ca="1">SUMIFS(INDEX($B$13:$M$64,MATCH(AE$83,$A$13:$A$64,0),1):INDEX($B$13:$M$64,MATCH(AE$83,$A$13:$A$64,0),12),$B74:$M74,"="&amp;"X",$B$10:$M$10,"="&amp;"Y")</f>
        <v>0</v>
      </c>
      <c r="AF109">
        <f ca="1">SUMIFS(INDEX($B$13:$M$64,MATCH(AF$83,$A$13:$A$64,0),1):INDEX($B$13:$M$64,MATCH(AF$83,$A$13:$A$64,0),12),$B74:$M74,"="&amp;"X",$B$10:$M$10,"="&amp;"Y")</f>
        <v>0</v>
      </c>
      <c r="AG109">
        <f ca="1">SUMIFS(INDEX($B$13:$M$64,MATCH(AG$83,$A$13:$A$64,0),1):INDEX($B$13:$M$64,MATCH(AG$83,$A$13:$A$64,0),12),$B74:$M74,"="&amp;"X",$B$10:$M$10,"="&amp;"Y")</f>
        <v>0</v>
      </c>
      <c r="AH109">
        <f ca="1">SUMIFS(INDEX($B$13:$M$64,MATCH(AH$83,$A$13:$A$64,0),1):INDEX($B$13:$M$64,MATCH(AH$83,$A$13:$A$64,0),12),$B74:$M74,"="&amp;"X",$B$10:$M$10,"="&amp;"Y")</f>
        <v>0</v>
      </c>
      <c r="AI109">
        <f ca="1">SUMIFS(INDEX($B$13:$M$64,MATCH(AI$83,$A$13:$A$64,0),1):INDEX($B$13:$M$64,MATCH(AI$83,$A$13:$A$64,0),12),$B74:$M74,"="&amp;"X",$B$10:$M$10,"="&amp;"Y")</f>
        <v>0</v>
      </c>
      <c r="AJ109">
        <f ca="1">SUMIFS(INDEX($B$13:$M$64,MATCH(AJ$83,$A$13:$A$64,0),1):INDEX($B$13:$M$64,MATCH(AJ$83,$A$13:$A$64,0),12),$B74:$M74,"="&amp;"X",$B$10:$M$10,"="&amp;"Y")</f>
        <v>0</v>
      </c>
      <c r="AK109">
        <f ca="1">SUMIFS(INDEX($B$13:$M$64,MATCH(AK$83,$A$13:$A$64,0),1):INDEX($B$13:$M$64,MATCH(AK$83,$A$13:$A$64,0),12),$B74:$M74,"="&amp;"X",$B$10:$M$10,"="&amp;"Y")</f>
        <v>0</v>
      </c>
      <c r="AL109">
        <f ca="1">SUMIFS(INDEX($B$13:$M$64,MATCH(AL$83,$A$13:$A$64,0),1):INDEX($B$13:$M$64,MATCH(AL$83,$A$13:$A$64,0),12),$B74:$M74,"="&amp;"X",$B$10:$M$10,"="&amp;"Y")</f>
        <v>0</v>
      </c>
      <c r="AM109">
        <f ca="1">SUMIFS(INDEX($B$13:$M$64,MATCH(AM$83,$A$13:$A$64,0),1):INDEX($B$13:$M$64,MATCH(AM$83,$A$13:$A$64,0),12),$B74:$M74,"="&amp;"X",$B$10:$M$10,"="&amp;"Y")</f>
        <v>0</v>
      </c>
      <c r="AN109">
        <f ca="1">SUMIFS(INDEX($B$13:$M$64,MATCH(AN$83,$A$13:$A$64,0),1):INDEX($B$13:$M$64,MATCH(AN$83,$A$13:$A$64,0),12),$B74:$M74,"="&amp;"X",$B$10:$M$10,"="&amp;"Y")</f>
        <v>0</v>
      </c>
      <c r="AO109">
        <f ca="1">SUMIFS(INDEX($B$13:$M$64,MATCH(AO$83,$A$13:$A$64,0),1):INDEX($B$13:$M$64,MATCH(AO$83,$A$13:$A$64,0),12),$B74:$M74,"="&amp;"X",$B$10:$M$10,"="&amp;"Y")</f>
        <v>0</v>
      </c>
      <c r="AP109">
        <f ca="1">SUMIFS(INDEX($B$13:$M$64,MATCH(AP$83,$A$13:$A$64,0),1):INDEX($B$13:$M$64,MATCH(AP$83,$A$13:$A$64,0),12),$B74:$M74,"="&amp;"X",$B$10:$M$10,"="&amp;"Y")</f>
        <v>0</v>
      </c>
      <c r="AQ109">
        <f ca="1">SUMIFS(INDEX($B$13:$M$64,MATCH(AQ$83,$A$13:$A$64,0),1):INDEX($B$13:$M$64,MATCH(AQ$83,$A$13:$A$64,0),12),$B74:$M74,"="&amp;"X",$B$10:$M$10,"="&amp;"Y")</f>
        <v>0</v>
      </c>
      <c r="AR109">
        <f ca="1">SUMIFS(INDEX($B$13:$M$64,MATCH(AR$83,$A$13:$A$64,0),1):INDEX($B$13:$M$64,MATCH(AR$83,$A$13:$A$64,0),12),$B74:$M74,"="&amp;"X",$B$10:$M$10,"="&amp;"Y")</f>
        <v>0</v>
      </c>
      <c r="AS109">
        <f ca="1">SUMIFS(INDEX($B$13:$M$64,MATCH(AS$83,$A$13:$A$64,0),1):INDEX($B$13:$M$64,MATCH(AS$83,$A$13:$A$64,0),12),$B74:$M74,"="&amp;"X",$B$10:$M$10,"="&amp;"Y")</f>
        <v>0</v>
      </c>
      <c r="AT109">
        <f ca="1">SUMIFS(INDEX($B$13:$M$64,MATCH(AT$83,$A$13:$A$64,0),1):INDEX($B$13:$M$64,MATCH(AT$83,$A$13:$A$64,0),12),$B74:$M74,"="&amp;"X",$B$10:$M$10,"="&amp;"Y")</f>
        <v>0</v>
      </c>
      <c r="AU109">
        <f ca="1">SUMIFS(INDEX($B$13:$M$64,MATCH(AU$83,$A$13:$A$64,0),1):INDEX($B$13:$M$64,MATCH(AU$83,$A$13:$A$64,0),12),$B74:$M74,"="&amp;"X",$B$10:$M$10,"="&amp;"Y")</f>
        <v>0</v>
      </c>
      <c r="AV109">
        <f ca="1">SUMIFS(INDEX($B$13:$M$64,MATCH(AV$83,$A$13:$A$64,0),1):INDEX($B$13:$M$64,MATCH(AV$83,$A$13:$A$64,0),12),$B74:$M74,"="&amp;"X",$B$10:$M$10,"="&amp;"Y")</f>
        <v>0</v>
      </c>
      <c r="AW109">
        <f ca="1">SUMIFS(INDEX($B$13:$M$64,MATCH(AW$83,$A$13:$A$64,0),1):INDEX($B$13:$M$64,MATCH(AW$83,$A$13:$A$64,0),12),$B74:$M74,"="&amp;"X",$B$10:$M$10,"="&amp;"Y")</f>
        <v>0</v>
      </c>
      <c r="AX109">
        <f ca="1">SUMIFS(INDEX($B$13:$M$64,MATCH(AX$83,$A$13:$A$64,0),1):INDEX($B$13:$M$64,MATCH(AX$83,$A$13:$A$64,0),12),$B74:$M74,"="&amp;"X",$B$10:$M$10,"="&amp;"Y")</f>
        <v>0</v>
      </c>
      <c r="AY109">
        <f ca="1">SUMIFS(INDEX($B$13:$M$64,MATCH(AY$83,$A$13:$A$64,0),1):INDEX($B$13:$M$64,MATCH(AY$83,$A$13:$A$64,0),12),$B74:$M74,"="&amp;"X",$B$10:$M$10,"="&amp;"Y")</f>
        <v>0</v>
      </c>
      <c r="AZ109">
        <f ca="1">SUMIFS(INDEX($B$13:$M$64,MATCH(AZ$83,$A$13:$A$64,0),1):INDEX($B$13:$M$64,MATCH(AZ$83,$A$13:$A$64,0),12),$B74:$M74,"="&amp;"X",$B$10:$M$10,"="&amp;"Y")</f>
        <v>0</v>
      </c>
      <c r="BA109">
        <f ca="1">SUMIFS(INDEX($B$13:$M$64,MATCH(BA$83,$A$13:$A$64,0),1):INDEX($B$13:$M$64,MATCH(BA$83,$A$13:$A$64,0),12),$B74:$M74,"="&amp;"X",$B$10:$M$10,"="&amp;"Y")</f>
        <v>0</v>
      </c>
    </row>
    <row r="110" spans="1:53" x14ac:dyDescent="0.35">
      <c r="A110" t="str">
        <f>Setup!A28</f>
        <v>Caseload 9</v>
      </c>
      <c r="B110">
        <f ca="1">SUMIFS(INDEX($B$13:$M$64,MATCH(B$83,$A$13:$A$64,0),1):INDEX($B$13:$M$64,MATCH(B$83,$A$13:$A$64,0),12),$B75:$M75,"="&amp;"X",$B$10:$M$10,"="&amp;"Y")</f>
        <v>0</v>
      </c>
      <c r="C110">
        <f ca="1">SUMIFS(INDEX($B$13:$M$64,MATCH(C$83,$A$13:$A$64,0),1):INDEX($B$13:$M$64,MATCH(C$83,$A$13:$A$64,0),12),$B75:$M75,"="&amp;"X",$B$10:$M$10,"="&amp;"Y")</f>
        <v>0</v>
      </c>
      <c r="D110">
        <f ca="1">SUMIFS(INDEX($B$13:$M$64,MATCH(D$83,$A$13:$A$64,0),1):INDEX($B$13:$M$64,MATCH(D$83,$A$13:$A$64,0),12),$B75:$M75,"="&amp;"X",$B$10:$M$10,"="&amp;"Y")</f>
        <v>0</v>
      </c>
      <c r="E110">
        <f ca="1">SUMIFS(INDEX($B$13:$M$64,MATCH(E$83,$A$13:$A$64,0),1):INDEX($B$13:$M$64,MATCH(E$83,$A$13:$A$64,0),12),$B75:$M75,"="&amp;"X",$B$10:$M$10,"="&amp;"Y")</f>
        <v>0</v>
      </c>
      <c r="F110">
        <f ca="1">SUMIFS(INDEX($B$13:$M$64,MATCH(F$83,$A$13:$A$64,0),1):INDEX($B$13:$M$64,MATCH(F$83,$A$13:$A$64,0),12),$B75:$M75,"="&amp;"X",$B$10:$M$10,"="&amp;"Y")</f>
        <v>0</v>
      </c>
      <c r="G110">
        <f ca="1">SUMIFS(INDEX($B$13:$M$64,MATCH(G$83,$A$13:$A$64,0),1):INDEX($B$13:$M$64,MATCH(G$83,$A$13:$A$64,0),12),$B75:$M75,"="&amp;"X",$B$10:$M$10,"="&amp;"Y")</f>
        <v>0</v>
      </c>
      <c r="H110">
        <f ca="1">SUMIFS(INDEX($B$13:$M$64,MATCH(H$83,$A$13:$A$64,0),1):INDEX($B$13:$M$64,MATCH(H$83,$A$13:$A$64,0),12),$B75:$M75,"="&amp;"X",$B$10:$M$10,"="&amp;"Y")</f>
        <v>0</v>
      </c>
      <c r="I110">
        <f ca="1">SUMIFS(INDEX($B$13:$M$64,MATCH(I$83,$A$13:$A$64,0),1):INDEX($B$13:$M$64,MATCH(I$83,$A$13:$A$64,0),12),$B75:$M75,"="&amp;"X",$B$10:$M$10,"="&amp;"Y")</f>
        <v>0</v>
      </c>
      <c r="J110">
        <f ca="1">SUMIFS(INDEX($B$13:$M$64,MATCH(J$83,$A$13:$A$64,0),1):INDEX($B$13:$M$64,MATCH(J$83,$A$13:$A$64,0),12),$B75:$M75,"="&amp;"X",$B$10:$M$10,"="&amp;"Y")</f>
        <v>0</v>
      </c>
      <c r="K110">
        <f ca="1">SUMIFS(INDEX($B$13:$M$64,MATCH(K$83,$A$13:$A$64,0),1):INDEX($B$13:$M$64,MATCH(K$83,$A$13:$A$64,0),12),$B75:$M75,"="&amp;"X",$B$10:$M$10,"="&amp;"Y")</f>
        <v>0</v>
      </c>
      <c r="L110">
        <f ca="1">SUMIFS(INDEX($B$13:$M$64,MATCH(L$83,$A$13:$A$64,0),1):INDEX($B$13:$M$64,MATCH(L$83,$A$13:$A$64,0),12),$B75:$M75,"="&amp;"X",$B$10:$M$10,"="&amp;"Y")</f>
        <v>0</v>
      </c>
      <c r="M110">
        <f ca="1">SUMIFS(INDEX($B$13:$M$64,MATCH(M$83,$A$13:$A$64,0),1):INDEX($B$13:$M$64,MATCH(M$83,$A$13:$A$64,0),12),$B75:$M75,"="&amp;"X",$B$10:$M$10,"="&amp;"Y")</f>
        <v>0</v>
      </c>
      <c r="N110">
        <f ca="1">SUMIFS(INDEX($B$13:$M$64,MATCH(N$83,$A$13:$A$64,0),1):INDEX($B$13:$M$64,MATCH(N$83,$A$13:$A$64,0),12),$B75:$M75,"="&amp;"X",$B$10:$M$10,"="&amp;"Y")</f>
        <v>0</v>
      </c>
      <c r="O110">
        <f ca="1">SUMIFS(INDEX($B$13:$M$64,MATCH(O$83,$A$13:$A$64,0),1):INDEX($B$13:$M$64,MATCH(O$83,$A$13:$A$64,0),12),$B75:$M75,"="&amp;"X",$B$10:$M$10,"="&amp;"Y")</f>
        <v>0</v>
      </c>
      <c r="P110">
        <f ca="1">SUMIFS(INDEX($B$13:$M$64,MATCH(P$83,$A$13:$A$64,0),1):INDEX($B$13:$M$64,MATCH(P$83,$A$13:$A$64,0),12),$B75:$M75,"="&amp;"X",$B$10:$M$10,"="&amp;"Y")</f>
        <v>0</v>
      </c>
      <c r="Q110">
        <f ca="1">SUMIFS(INDEX($B$13:$M$64,MATCH(Q$83,$A$13:$A$64,0),1):INDEX($B$13:$M$64,MATCH(Q$83,$A$13:$A$64,0),12),$B75:$M75,"="&amp;"X",$B$10:$M$10,"="&amp;"Y")</f>
        <v>0</v>
      </c>
      <c r="R110">
        <f ca="1">SUMIFS(INDEX($B$13:$M$64,MATCH(R$83,$A$13:$A$64,0),1):INDEX($B$13:$M$64,MATCH(R$83,$A$13:$A$64,0),12),$B75:$M75,"="&amp;"X",$B$10:$M$10,"="&amp;"Y")</f>
        <v>0</v>
      </c>
      <c r="S110">
        <f ca="1">SUMIFS(INDEX($B$13:$M$64,MATCH(S$83,$A$13:$A$64,0),1):INDEX($B$13:$M$64,MATCH(S$83,$A$13:$A$64,0),12),$B75:$M75,"="&amp;"X",$B$10:$M$10,"="&amp;"Y")</f>
        <v>0</v>
      </c>
      <c r="T110">
        <f ca="1">SUMIFS(INDEX($B$13:$M$64,MATCH(T$83,$A$13:$A$64,0),1):INDEX($B$13:$M$64,MATCH(T$83,$A$13:$A$64,0),12),$B75:$M75,"="&amp;"X",$B$10:$M$10,"="&amp;"Y")</f>
        <v>0</v>
      </c>
      <c r="U110">
        <f ca="1">SUMIFS(INDEX($B$13:$M$64,MATCH(U$83,$A$13:$A$64,0),1):INDEX($B$13:$M$64,MATCH(U$83,$A$13:$A$64,0),12),$B75:$M75,"="&amp;"X",$B$10:$M$10,"="&amp;"Y")</f>
        <v>0</v>
      </c>
      <c r="V110">
        <f ca="1">SUMIFS(INDEX($B$13:$M$64,MATCH(V$83,$A$13:$A$64,0),1):INDEX($B$13:$M$64,MATCH(V$83,$A$13:$A$64,0),12),$B75:$M75,"="&amp;"X",$B$10:$M$10,"="&amp;"Y")</f>
        <v>0</v>
      </c>
      <c r="W110">
        <f ca="1">SUMIFS(INDEX($B$13:$M$64,MATCH(W$83,$A$13:$A$64,0),1):INDEX($B$13:$M$64,MATCH(W$83,$A$13:$A$64,0),12),$B75:$M75,"="&amp;"X",$B$10:$M$10,"="&amp;"Y")</f>
        <v>0</v>
      </c>
      <c r="X110">
        <f ca="1">SUMIFS(INDEX($B$13:$M$64,MATCH(X$83,$A$13:$A$64,0),1):INDEX($B$13:$M$64,MATCH(X$83,$A$13:$A$64,0),12),$B75:$M75,"="&amp;"X",$B$10:$M$10,"="&amp;"Y")</f>
        <v>0</v>
      </c>
      <c r="Y110">
        <f ca="1">SUMIFS(INDEX($B$13:$M$64,MATCH(Y$83,$A$13:$A$64,0),1):INDEX($B$13:$M$64,MATCH(Y$83,$A$13:$A$64,0),12),$B75:$M75,"="&amp;"X",$B$10:$M$10,"="&amp;"Y")</f>
        <v>0</v>
      </c>
      <c r="Z110">
        <f ca="1">SUMIFS(INDEX($B$13:$M$64,MATCH(Z$83,$A$13:$A$64,0),1):INDEX($B$13:$M$64,MATCH(Z$83,$A$13:$A$64,0),12),$B75:$M75,"="&amp;"X",$B$10:$M$10,"="&amp;"Y")</f>
        <v>0</v>
      </c>
      <c r="AA110">
        <f ca="1">SUMIFS(INDEX($B$13:$M$64,MATCH(AA$83,$A$13:$A$64,0),1):INDEX($B$13:$M$64,MATCH(AA$83,$A$13:$A$64,0),12),$B75:$M75,"="&amp;"X",$B$10:$M$10,"="&amp;"Y")</f>
        <v>0</v>
      </c>
      <c r="AB110">
        <f ca="1">SUMIFS(INDEX($B$13:$M$64,MATCH(AB$83,$A$13:$A$64,0),1):INDEX($B$13:$M$64,MATCH(AB$83,$A$13:$A$64,0),12),$B75:$M75,"="&amp;"X",$B$10:$M$10,"="&amp;"Y")</f>
        <v>0</v>
      </c>
      <c r="AC110">
        <f ca="1">SUMIFS(INDEX($B$13:$M$64,MATCH(AC$83,$A$13:$A$64,0),1):INDEX($B$13:$M$64,MATCH(AC$83,$A$13:$A$64,0),12),$B75:$M75,"="&amp;"X",$B$10:$M$10,"="&amp;"Y")</f>
        <v>0</v>
      </c>
      <c r="AD110">
        <f ca="1">SUMIFS(INDEX($B$13:$M$64,MATCH(AD$83,$A$13:$A$64,0),1):INDEX($B$13:$M$64,MATCH(AD$83,$A$13:$A$64,0),12),$B75:$M75,"="&amp;"X",$B$10:$M$10,"="&amp;"Y")</f>
        <v>0</v>
      </c>
      <c r="AE110">
        <f ca="1">SUMIFS(INDEX($B$13:$M$64,MATCH(AE$83,$A$13:$A$64,0),1):INDEX($B$13:$M$64,MATCH(AE$83,$A$13:$A$64,0),12),$B75:$M75,"="&amp;"X",$B$10:$M$10,"="&amp;"Y")</f>
        <v>0</v>
      </c>
      <c r="AF110">
        <f ca="1">SUMIFS(INDEX($B$13:$M$64,MATCH(AF$83,$A$13:$A$64,0),1):INDEX($B$13:$M$64,MATCH(AF$83,$A$13:$A$64,0),12),$B75:$M75,"="&amp;"X",$B$10:$M$10,"="&amp;"Y")</f>
        <v>0</v>
      </c>
      <c r="AG110">
        <f ca="1">SUMIFS(INDEX($B$13:$M$64,MATCH(AG$83,$A$13:$A$64,0),1):INDEX($B$13:$M$64,MATCH(AG$83,$A$13:$A$64,0),12),$B75:$M75,"="&amp;"X",$B$10:$M$10,"="&amp;"Y")</f>
        <v>0</v>
      </c>
      <c r="AH110">
        <f ca="1">SUMIFS(INDEX($B$13:$M$64,MATCH(AH$83,$A$13:$A$64,0),1):INDEX($B$13:$M$64,MATCH(AH$83,$A$13:$A$64,0),12),$B75:$M75,"="&amp;"X",$B$10:$M$10,"="&amp;"Y")</f>
        <v>0</v>
      </c>
      <c r="AI110">
        <f ca="1">SUMIFS(INDEX($B$13:$M$64,MATCH(AI$83,$A$13:$A$64,0),1):INDEX($B$13:$M$64,MATCH(AI$83,$A$13:$A$64,0),12),$B75:$M75,"="&amp;"X",$B$10:$M$10,"="&amp;"Y")</f>
        <v>0</v>
      </c>
      <c r="AJ110">
        <f ca="1">SUMIFS(INDEX($B$13:$M$64,MATCH(AJ$83,$A$13:$A$64,0),1):INDEX($B$13:$M$64,MATCH(AJ$83,$A$13:$A$64,0),12),$B75:$M75,"="&amp;"X",$B$10:$M$10,"="&amp;"Y")</f>
        <v>0</v>
      </c>
      <c r="AK110">
        <f ca="1">SUMIFS(INDEX($B$13:$M$64,MATCH(AK$83,$A$13:$A$64,0),1):INDEX($B$13:$M$64,MATCH(AK$83,$A$13:$A$64,0),12),$B75:$M75,"="&amp;"X",$B$10:$M$10,"="&amp;"Y")</f>
        <v>0</v>
      </c>
      <c r="AL110">
        <f ca="1">SUMIFS(INDEX($B$13:$M$64,MATCH(AL$83,$A$13:$A$64,0),1):INDEX($B$13:$M$64,MATCH(AL$83,$A$13:$A$64,0),12),$B75:$M75,"="&amp;"X",$B$10:$M$10,"="&amp;"Y")</f>
        <v>0</v>
      </c>
      <c r="AM110">
        <f ca="1">SUMIFS(INDEX($B$13:$M$64,MATCH(AM$83,$A$13:$A$64,0),1):INDEX($B$13:$M$64,MATCH(AM$83,$A$13:$A$64,0),12),$B75:$M75,"="&amp;"X",$B$10:$M$10,"="&amp;"Y")</f>
        <v>0</v>
      </c>
      <c r="AN110">
        <f ca="1">SUMIFS(INDEX($B$13:$M$64,MATCH(AN$83,$A$13:$A$64,0),1):INDEX($B$13:$M$64,MATCH(AN$83,$A$13:$A$64,0),12),$B75:$M75,"="&amp;"X",$B$10:$M$10,"="&amp;"Y")</f>
        <v>0</v>
      </c>
      <c r="AO110">
        <f ca="1">SUMIFS(INDEX($B$13:$M$64,MATCH(AO$83,$A$13:$A$64,0),1):INDEX($B$13:$M$64,MATCH(AO$83,$A$13:$A$64,0),12),$B75:$M75,"="&amp;"X",$B$10:$M$10,"="&amp;"Y")</f>
        <v>0</v>
      </c>
      <c r="AP110">
        <f ca="1">SUMIFS(INDEX($B$13:$M$64,MATCH(AP$83,$A$13:$A$64,0),1):INDEX($B$13:$M$64,MATCH(AP$83,$A$13:$A$64,0),12),$B75:$M75,"="&amp;"X",$B$10:$M$10,"="&amp;"Y")</f>
        <v>0</v>
      </c>
      <c r="AQ110">
        <f ca="1">SUMIFS(INDEX($B$13:$M$64,MATCH(AQ$83,$A$13:$A$64,0),1):INDEX($B$13:$M$64,MATCH(AQ$83,$A$13:$A$64,0),12),$B75:$M75,"="&amp;"X",$B$10:$M$10,"="&amp;"Y")</f>
        <v>0</v>
      </c>
      <c r="AR110">
        <f ca="1">SUMIFS(INDEX($B$13:$M$64,MATCH(AR$83,$A$13:$A$64,0),1):INDEX($B$13:$M$64,MATCH(AR$83,$A$13:$A$64,0),12),$B75:$M75,"="&amp;"X",$B$10:$M$10,"="&amp;"Y")</f>
        <v>0</v>
      </c>
      <c r="AS110">
        <f ca="1">SUMIFS(INDEX($B$13:$M$64,MATCH(AS$83,$A$13:$A$64,0),1):INDEX($B$13:$M$64,MATCH(AS$83,$A$13:$A$64,0),12),$B75:$M75,"="&amp;"X",$B$10:$M$10,"="&amp;"Y")</f>
        <v>0</v>
      </c>
      <c r="AT110">
        <f ca="1">SUMIFS(INDEX($B$13:$M$64,MATCH(AT$83,$A$13:$A$64,0),1):INDEX($B$13:$M$64,MATCH(AT$83,$A$13:$A$64,0),12),$B75:$M75,"="&amp;"X",$B$10:$M$10,"="&amp;"Y")</f>
        <v>0</v>
      </c>
      <c r="AU110">
        <f ca="1">SUMIFS(INDEX($B$13:$M$64,MATCH(AU$83,$A$13:$A$64,0),1):INDEX($B$13:$M$64,MATCH(AU$83,$A$13:$A$64,0),12),$B75:$M75,"="&amp;"X",$B$10:$M$10,"="&amp;"Y")</f>
        <v>0</v>
      </c>
      <c r="AV110">
        <f ca="1">SUMIFS(INDEX($B$13:$M$64,MATCH(AV$83,$A$13:$A$64,0),1):INDEX($B$13:$M$64,MATCH(AV$83,$A$13:$A$64,0),12),$B75:$M75,"="&amp;"X",$B$10:$M$10,"="&amp;"Y")</f>
        <v>0</v>
      </c>
      <c r="AW110">
        <f ca="1">SUMIFS(INDEX($B$13:$M$64,MATCH(AW$83,$A$13:$A$64,0),1):INDEX($B$13:$M$64,MATCH(AW$83,$A$13:$A$64,0),12),$B75:$M75,"="&amp;"X",$B$10:$M$10,"="&amp;"Y")</f>
        <v>0</v>
      </c>
      <c r="AX110">
        <f ca="1">SUMIFS(INDEX($B$13:$M$64,MATCH(AX$83,$A$13:$A$64,0),1):INDEX($B$13:$M$64,MATCH(AX$83,$A$13:$A$64,0),12),$B75:$M75,"="&amp;"X",$B$10:$M$10,"="&amp;"Y")</f>
        <v>0</v>
      </c>
      <c r="AY110">
        <f ca="1">SUMIFS(INDEX($B$13:$M$64,MATCH(AY$83,$A$13:$A$64,0),1):INDEX($B$13:$M$64,MATCH(AY$83,$A$13:$A$64,0),12),$B75:$M75,"="&amp;"X",$B$10:$M$10,"="&amp;"Y")</f>
        <v>0</v>
      </c>
      <c r="AZ110">
        <f ca="1">SUMIFS(INDEX($B$13:$M$64,MATCH(AZ$83,$A$13:$A$64,0),1):INDEX($B$13:$M$64,MATCH(AZ$83,$A$13:$A$64,0),12),$B75:$M75,"="&amp;"X",$B$10:$M$10,"="&amp;"Y")</f>
        <v>0</v>
      </c>
      <c r="BA110">
        <f ca="1">SUMIFS(INDEX($B$13:$M$64,MATCH(BA$83,$A$13:$A$64,0),1):INDEX($B$13:$M$64,MATCH(BA$83,$A$13:$A$64,0),12),$B75:$M75,"="&amp;"X",$B$10:$M$10,"="&amp;"Y")</f>
        <v>0</v>
      </c>
    </row>
    <row r="111" spans="1:53" x14ac:dyDescent="0.35">
      <c r="A111" t="str">
        <f>Setup!A29</f>
        <v>Caseload 10</v>
      </c>
      <c r="B111">
        <f ca="1">SUMIFS(INDEX($B$13:$M$64,MATCH(B$83,$A$13:$A$64,0),1):INDEX($B$13:$M$64,MATCH(B$83,$A$13:$A$64,0),12),$B76:$M76,"="&amp;"X",$B$10:$M$10,"="&amp;"Y")</f>
        <v>0</v>
      </c>
      <c r="C111">
        <f ca="1">SUMIFS(INDEX($B$13:$M$64,MATCH(C$83,$A$13:$A$64,0),1):INDEX($B$13:$M$64,MATCH(C$83,$A$13:$A$64,0),12),$B76:$M76,"="&amp;"X",$B$10:$M$10,"="&amp;"Y")</f>
        <v>0</v>
      </c>
      <c r="D111">
        <f ca="1">SUMIFS(INDEX($B$13:$M$64,MATCH(D$83,$A$13:$A$64,0),1):INDEX($B$13:$M$64,MATCH(D$83,$A$13:$A$64,0),12),$B76:$M76,"="&amp;"X",$B$10:$M$10,"="&amp;"Y")</f>
        <v>0</v>
      </c>
      <c r="E111">
        <f ca="1">SUMIFS(INDEX($B$13:$M$64,MATCH(E$83,$A$13:$A$64,0),1):INDEX($B$13:$M$64,MATCH(E$83,$A$13:$A$64,0),12),$B76:$M76,"="&amp;"X",$B$10:$M$10,"="&amp;"Y")</f>
        <v>0</v>
      </c>
      <c r="F111">
        <f ca="1">SUMIFS(INDEX($B$13:$M$64,MATCH(F$83,$A$13:$A$64,0),1):INDEX($B$13:$M$64,MATCH(F$83,$A$13:$A$64,0),12),$B76:$M76,"="&amp;"X",$B$10:$M$10,"="&amp;"Y")</f>
        <v>0</v>
      </c>
      <c r="G111">
        <f ca="1">SUMIFS(INDEX($B$13:$M$64,MATCH(G$83,$A$13:$A$64,0),1):INDEX($B$13:$M$64,MATCH(G$83,$A$13:$A$64,0),12),$B76:$M76,"="&amp;"X",$B$10:$M$10,"="&amp;"Y")</f>
        <v>0</v>
      </c>
      <c r="H111">
        <f ca="1">SUMIFS(INDEX($B$13:$M$64,MATCH(H$83,$A$13:$A$64,0),1):INDEX($B$13:$M$64,MATCH(H$83,$A$13:$A$64,0),12),$B76:$M76,"="&amp;"X",$B$10:$M$10,"="&amp;"Y")</f>
        <v>0</v>
      </c>
      <c r="I111">
        <f ca="1">SUMIFS(INDEX($B$13:$M$64,MATCH(I$83,$A$13:$A$64,0),1):INDEX($B$13:$M$64,MATCH(I$83,$A$13:$A$64,0),12),$B76:$M76,"="&amp;"X",$B$10:$M$10,"="&amp;"Y")</f>
        <v>0</v>
      </c>
      <c r="J111">
        <f ca="1">SUMIFS(INDEX($B$13:$M$64,MATCH(J$83,$A$13:$A$64,0),1):INDEX($B$13:$M$64,MATCH(J$83,$A$13:$A$64,0),12),$B76:$M76,"="&amp;"X",$B$10:$M$10,"="&amp;"Y")</f>
        <v>0</v>
      </c>
      <c r="K111">
        <f ca="1">SUMIFS(INDEX($B$13:$M$64,MATCH(K$83,$A$13:$A$64,0),1):INDEX($B$13:$M$64,MATCH(K$83,$A$13:$A$64,0),12),$B76:$M76,"="&amp;"X",$B$10:$M$10,"="&amp;"Y")</f>
        <v>0</v>
      </c>
      <c r="L111">
        <f ca="1">SUMIFS(INDEX($B$13:$M$64,MATCH(L$83,$A$13:$A$64,0),1):INDEX($B$13:$M$64,MATCH(L$83,$A$13:$A$64,0),12),$B76:$M76,"="&amp;"X",$B$10:$M$10,"="&amp;"Y")</f>
        <v>0</v>
      </c>
      <c r="M111">
        <f ca="1">SUMIFS(INDEX($B$13:$M$64,MATCH(M$83,$A$13:$A$64,0),1):INDEX($B$13:$M$64,MATCH(M$83,$A$13:$A$64,0),12),$B76:$M76,"="&amp;"X",$B$10:$M$10,"="&amp;"Y")</f>
        <v>0</v>
      </c>
      <c r="N111">
        <f ca="1">SUMIFS(INDEX($B$13:$M$64,MATCH(N$83,$A$13:$A$64,0),1):INDEX($B$13:$M$64,MATCH(N$83,$A$13:$A$64,0),12),$B76:$M76,"="&amp;"X",$B$10:$M$10,"="&amp;"Y")</f>
        <v>0</v>
      </c>
      <c r="O111">
        <f ca="1">SUMIFS(INDEX($B$13:$M$64,MATCH(O$83,$A$13:$A$64,0),1):INDEX($B$13:$M$64,MATCH(O$83,$A$13:$A$64,0),12),$B76:$M76,"="&amp;"X",$B$10:$M$10,"="&amp;"Y")</f>
        <v>0</v>
      </c>
      <c r="P111">
        <f ca="1">SUMIFS(INDEX($B$13:$M$64,MATCH(P$83,$A$13:$A$64,0),1):INDEX($B$13:$M$64,MATCH(P$83,$A$13:$A$64,0),12),$B76:$M76,"="&amp;"X",$B$10:$M$10,"="&amp;"Y")</f>
        <v>0</v>
      </c>
      <c r="Q111">
        <f ca="1">SUMIFS(INDEX($B$13:$M$64,MATCH(Q$83,$A$13:$A$64,0),1):INDEX($B$13:$M$64,MATCH(Q$83,$A$13:$A$64,0),12),$B76:$M76,"="&amp;"X",$B$10:$M$10,"="&amp;"Y")</f>
        <v>0</v>
      </c>
      <c r="R111">
        <f ca="1">SUMIFS(INDEX($B$13:$M$64,MATCH(R$83,$A$13:$A$64,0),1):INDEX($B$13:$M$64,MATCH(R$83,$A$13:$A$64,0),12),$B76:$M76,"="&amp;"X",$B$10:$M$10,"="&amp;"Y")</f>
        <v>0</v>
      </c>
      <c r="S111">
        <f ca="1">SUMIFS(INDEX($B$13:$M$64,MATCH(S$83,$A$13:$A$64,0),1):INDEX($B$13:$M$64,MATCH(S$83,$A$13:$A$64,0),12),$B76:$M76,"="&amp;"X",$B$10:$M$10,"="&amp;"Y")</f>
        <v>0</v>
      </c>
      <c r="T111">
        <f ca="1">SUMIFS(INDEX($B$13:$M$64,MATCH(T$83,$A$13:$A$64,0),1):INDEX($B$13:$M$64,MATCH(T$83,$A$13:$A$64,0),12),$B76:$M76,"="&amp;"X",$B$10:$M$10,"="&amp;"Y")</f>
        <v>0</v>
      </c>
      <c r="U111">
        <f ca="1">SUMIFS(INDEX($B$13:$M$64,MATCH(U$83,$A$13:$A$64,0),1):INDEX($B$13:$M$64,MATCH(U$83,$A$13:$A$64,0),12),$B76:$M76,"="&amp;"X",$B$10:$M$10,"="&amp;"Y")</f>
        <v>0</v>
      </c>
      <c r="V111">
        <f ca="1">SUMIFS(INDEX($B$13:$M$64,MATCH(V$83,$A$13:$A$64,0),1):INDEX($B$13:$M$64,MATCH(V$83,$A$13:$A$64,0),12),$B76:$M76,"="&amp;"X",$B$10:$M$10,"="&amp;"Y")</f>
        <v>0</v>
      </c>
      <c r="W111">
        <f ca="1">SUMIFS(INDEX($B$13:$M$64,MATCH(W$83,$A$13:$A$64,0),1):INDEX($B$13:$M$64,MATCH(W$83,$A$13:$A$64,0),12),$B76:$M76,"="&amp;"X",$B$10:$M$10,"="&amp;"Y")</f>
        <v>0</v>
      </c>
      <c r="X111">
        <f ca="1">SUMIFS(INDEX($B$13:$M$64,MATCH(X$83,$A$13:$A$64,0),1):INDEX($B$13:$M$64,MATCH(X$83,$A$13:$A$64,0),12),$B76:$M76,"="&amp;"X",$B$10:$M$10,"="&amp;"Y")</f>
        <v>0</v>
      </c>
      <c r="Y111">
        <f ca="1">SUMIFS(INDEX($B$13:$M$64,MATCH(Y$83,$A$13:$A$64,0),1):INDEX($B$13:$M$64,MATCH(Y$83,$A$13:$A$64,0),12),$B76:$M76,"="&amp;"X",$B$10:$M$10,"="&amp;"Y")</f>
        <v>0</v>
      </c>
      <c r="Z111">
        <f ca="1">SUMIFS(INDEX($B$13:$M$64,MATCH(Z$83,$A$13:$A$64,0),1):INDEX($B$13:$M$64,MATCH(Z$83,$A$13:$A$64,0),12),$B76:$M76,"="&amp;"X",$B$10:$M$10,"="&amp;"Y")</f>
        <v>0</v>
      </c>
      <c r="AA111">
        <f ca="1">SUMIFS(INDEX($B$13:$M$64,MATCH(AA$83,$A$13:$A$64,0),1):INDEX($B$13:$M$64,MATCH(AA$83,$A$13:$A$64,0),12),$B76:$M76,"="&amp;"X",$B$10:$M$10,"="&amp;"Y")</f>
        <v>0</v>
      </c>
      <c r="AB111">
        <f ca="1">SUMIFS(INDEX($B$13:$M$64,MATCH(AB$83,$A$13:$A$64,0),1):INDEX($B$13:$M$64,MATCH(AB$83,$A$13:$A$64,0),12),$B76:$M76,"="&amp;"X",$B$10:$M$10,"="&amp;"Y")</f>
        <v>0</v>
      </c>
      <c r="AC111">
        <f ca="1">SUMIFS(INDEX($B$13:$M$64,MATCH(AC$83,$A$13:$A$64,0),1):INDEX($B$13:$M$64,MATCH(AC$83,$A$13:$A$64,0),12),$B76:$M76,"="&amp;"X",$B$10:$M$10,"="&amp;"Y")</f>
        <v>0</v>
      </c>
      <c r="AD111">
        <f ca="1">SUMIFS(INDEX($B$13:$M$64,MATCH(AD$83,$A$13:$A$64,0),1):INDEX($B$13:$M$64,MATCH(AD$83,$A$13:$A$64,0),12),$B76:$M76,"="&amp;"X",$B$10:$M$10,"="&amp;"Y")</f>
        <v>0</v>
      </c>
      <c r="AE111">
        <f ca="1">SUMIFS(INDEX($B$13:$M$64,MATCH(AE$83,$A$13:$A$64,0),1):INDEX($B$13:$M$64,MATCH(AE$83,$A$13:$A$64,0),12),$B76:$M76,"="&amp;"X",$B$10:$M$10,"="&amp;"Y")</f>
        <v>0</v>
      </c>
      <c r="AF111">
        <f ca="1">SUMIFS(INDEX($B$13:$M$64,MATCH(AF$83,$A$13:$A$64,0),1):INDEX($B$13:$M$64,MATCH(AF$83,$A$13:$A$64,0),12),$B76:$M76,"="&amp;"X",$B$10:$M$10,"="&amp;"Y")</f>
        <v>0</v>
      </c>
      <c r="AG111">
        <f ca="1">SUMIFS(INDEX($B$13:$M$64,MATCH(AG$83,$A$13:$A$64,0),1):INDEX($B$13:$M$64,MATCH(AG$83,$A$13:$A$64,0),12),$B76:$M76,"="&amp;"X",$B$10:$M$10,"="&amp;"Y")</f>
        <v>0</v>
      </c>
      <c r="AH111">
        <f ca="1">SUMIFS(INDEX($B$13:$M$64,MATCH(AH$83,$A$13:$A$64,0),1):INDEX($B$13:$M$64,MATCH(AH$83,$A$13:$A$64,0),12),$B76:$M76,"="&amp;"X",$B$10:$M$10,"="&amp;"Y")</f>
        <v>0</v>
      </c>
      <c r="AI111">
        <f ca="1">SUMIFS(INDEX($B$13:$M$64,MATCH(AI$83,$A$13:$A$64,0),1):INDEX($B$13:$M$64,MATCH(AI$83,$A$13:$A$64,0),12),$B76:$M76,"="&amp;"X",$B$10:$M$10,"="&amp;"Y")</f>
        <v>0</v>
      </c>
      <c r="AJ111">
        <f ca="1">SUMIFS(INDEX($B$13:$M$64,MATCH(AJ$83,$A$13:$A$64,0),1):INDEX($B$13:$M$64,MATCH(AJ$83,$A$13:$A$64,0),12),$B76:$M76,"="&amp;"X",$B$10:$M$10,"="&amp;"Y")</f>
        <v>0</v>
      </c>
      <c r="AK111">
        <f ca="1">SUMIFS(INDEX($B$13:$M$64,MATCH(AK$83,$A$13:$A$64,0),1):INDEX($B$13:$M$64,MATCH(AK$83,$A$13:$A$64,0),12),$B76:$M76,"="&amp;"X",$B$10:$M$10,"="&amp;"Y")</f>
        <v>0</v>
      </c>
      <c r="AL111">
        <f ca="1">SUMIFS(INDEX($B$13:$M$64,MATCH(AL$83,$A$13:$A$64,0),1):INDEX($B$13:$M$64,MATCH(AL$83,$A$13:$A$64,0),12),$B76:$M76,"="&amp;"X",$B$10:$M$10,"="&amp;"Y")</f>
        <v>0</v>
      </c>
      <c r="AM111">
        <f ca="1">SUMIFS(INDEX($B$13:$M$64,MATCH(AM$83,$A$13:$A$64,0),1):INDEX($B$13:$M$64,MATCH(AM$83,$A$13:$A$64,0),12),$B76:$M76,"="&amp;"X",$B$10:$M$10,"="&amp;"Y")</f>
        <v>0</v>
      </c>
      <c r="AN111">
        <f ca="1">SUMIFS(INDEX($B$13:$M$64,MATCH(AN$83,$A$13:$A$64,0),1):INDEX($B$13:$M$64,MATCH(AN$83,$A$13:$A$64,0),12),$B76:$M76,"="&amp;"X",$B$10:$M$10,"="&amp;"Y")</f>
        <v>0</v>
      </c>
      <c r="AO111">
        <f ca="1">SUMIFS(INDEX($B$13:$M$64,MATCH(AO$83,$A$13:$A$64,0),1):INDEX($B$13:$M$64,MATCH(AO$83,$A$13:$A$64,0),12),$B76:$M76,"="&amp;"X",$B$10:$M$10,"="&amp;"Y")</f>
        <v>0</v>
      </c>
      <c r="AP111">
        <f ca="1">SUMIFS(INDEX($B$13:$M$64,MATCH(AP$83,$A$13:$A$64,0),1):INDEX($B$13:$M$64,MATCH(AP$83,$A$13:$A$64,0),12),$B76:$M76,"="&amp;"X",$B$10:$M$10,"="&amp;"Y")</f>
        <v>0</v>
      </c>
      <c r="AQ111">
        <f ca="1">SUMIFS(INDEX($B$13:$M$64,MATCH(AQ$83,$A$13:$A$64,0),1):INDEX($B$13:$M$64,MATCH(AQ$83,$A$13:$A$64,0),12),$B76:$M76,"="&amp;"X",$B$10:$M$10,"="&amp;"Y")</f>
        <v>0</v>
      </c>
      <c r="AR111">
        <f ca="1">SUMIFS(INDEX($B$13:$M$64,MATCH(AR$83,$A$13:$A$64,0),1):INDEX($B$13:$M$64,MATCH(AR$83,$A$13:$A$64,0),12),$B76:$M76,"="&amp;"X",$B$10:$M$10,"="&amp;"Y")</f>
        <v>0</v>
      </c>
      <c r="AS111">
        <f ca="1">SUMIFS(INDEX($B$13:$M$64,MATCH(AS$83,$A$13:$A$64,0),1):INDEX($B$13:$M$64,MATCH(AS$83,$A$13:$A$64,0),12),$B76:$M76,"="&amp;"X",$B$10:$M$10,"="&amp;"Y")</f>
        <v>0</v>
      </c>
      <c r="AT111">
        <f ca="1">SUMIFS(INDEX($B$13:$M$64,MATCH(AT$83,$A$13:$A$64,0),1):INDEX($B$13:$M$64,MATCH(AT$83,$A$13:$A$64,0),12),$B76:$M76,"="&amp;"X",$B$10:$M$10,"="&amp;"Y")</f>
        <v>0</v>
      </c>
      <c r="AU111">
        <f ca="1">SUMIFS(INDEX($B$13:$M$64,MATCH(AU$83,$A$13:$A$64,0),1):INDEX($B$13:$M$64,MATCH(AU$83,$A$13:$A$64,0),12),$B76:$M76,"="&amp;"X",$B$10:$M$10,"="&amp;"Y")</f>
        <v>0</v>
      </c>
      <c r="AV111">
        <f ca="1">SUMIFS(INDEX($B$13:$M$64,MATCH(AV$83,$A$13:$A$64,0),1):INDEX($B$13:$M$64,MATCH(AV$83,$A$13:$A$64,0),12),$B76:$M76,"="&amp;"X",$B$10:$M$10,"="&amp;"Y")</f>
        <v>0</v>
      </c>
      <c r="AW111">
        <f ca="1">SUMIFS(INDEX($B$13:$M$64,MATCH(AW$83,$A$13:$A$64,0),1):INDEX($B$13:$M$64,MATCH(AW$83,$A$13:$A$64,0),12),$B76:$M76,"="&amp;"X",$B$10:$M$10,"="&amp;"Y")</f>
        <v>0</v>
      </c>
      <c r="AX111">
        <f ca="1">SUMIFS(INDEX($B$13:$M$64,MATCH(AX$83,$A$13:$A$64,0),1):INDEX($B$13:$M$64,MATCH(AX$83,$A$13:$A$64,0),12),$B76:$M76,"="&amp;"X",$B$10:$M$10,"="&amp;"Y")</f>
        <v>0</v>
      </c>
      <c r="AY111">
        <f ca="1">SUMIFS(INDEX($B$13:$M$64,MATCH(AY$83,$A$13:$A$64,0),1):INDEX($B$13:$M$64,MATCH(AY$83,$A$13:$A$64,0),12),$B76:$M76,"="&amp;"X",$B$10:$M$10,"="&amp;"Y")</f>
        <v>0</v>
      </c>
      <c r="AZ111">
        <f ca="1">SUMIFS(INDEX($B$13:$M$64,MATCH(AZ$83,$A$13:$A$64,0),1):INDEX($B$13:$M$64,MATCH(AZ$83,$A$13:$A$64,0),12),$B76:$M76,"="&amp;"X",$B$10:$M$10,"="&amp;"Y")</f>
        <v>0</v>
      </c>
      <c r="BA111">
        <f ca="1">SUMIFS(INDEX($B$13:$M$64,MATCH(BA$83,$A$13:$A$64,0),1):INDEX($B$13:$M$64,MATCH(BA$83,$A$13:$A$64,0),12),$B76:$M76,"="&amp;"X",$B$10:$M$10,"="&amp;"Y")</f>
        <v>0</v>
      </c>
    </row>
    <row r="112" spans="1:53" x14ac:dyDescent="0.35">
      <c r="A112" t="str">
        <f>Setup!A30</f>
        <v>Caseload 11</v>
      </c>
      <c r="B112">
        <f ca="1">SUMIFS(INDEX($B$13:$M$64,MATCH(B$83,$A$13:$A$64,0),1):INDEX($B$13:$M$64,MATCH(B$83,$A$13:$A$64,0),12),$B77:$M77,"="&amp;"X",$B$10:$M$10,"="&amp;"Y")</f>
        <v>0</v>
      </c>
      <c r="C112">
        <f ca="1">SUMIFS(INDEX($B$13:$M$64,MATCH(C$83,$A$13:$A$64,0),1):INDEX($B$13:$M$64,MATCH(C$83,$A$13:$A$64,0),12),$B77:$M77,"="&amp;"X",$B$10:$M$10,"="&amp;"Y")</f>
        <v>0</v>
      </c>
      <c r="D112">
        <f ca="1">SUMIFS(INDEX($B$13:$M$64,MATCH(D$83,$A$13:$A$64,0),1):INDEX($B$13:$M$64,MATCH(D$83,$A$13:$A$64,0),12),$B77:$M77,"="&amp;"X",$B$10:$M$10,"="&amp;"Y")</f>
        <v>0</v>
      </c>
      <c r="E112">
        <f ca="1">SUMIFS(INDEX($B$13:$M$64,MATCH(E$83,$A$13:$A$64,0),1):INDEX($B$13:$M$64,MATCH(E$83,$A$13:$A$64,0),12),$B77:$M77,"="&amp;"X",$B$10:$M$10,"="&amp;"Y")</f>
        <v>0</v>
      </c>
      <c r="F112">
        <f ca="1">SUMIFS(INDEX($B$13:$M$64,MATCH(F$83,$A$13:$A$64,0),1):INDEX($B$13:$M$64,MATCH(F$83,$A$13:$A$64,0),12),$B77:$M77,"="&amp;"X",$B$10:$M$10,"="&amp;"Y")</f>
        <v>0</v>
      </c>
      <c r="G112">
        <f ca="1">SUMIFS(INDEX($B$13:$M$64,MATCH(G$83,$A$13:$A$64,0),1):INDEX($B$13:$M$64,MATCH(G$83,$A$13:$A$64,0),12),$B77:$M77,"="&amp;"X",$B$10:$M$10,"="&amp;"Y")</f>
        <v>0</v>
      </c>
      <c r="H112">
        <f ca="1">SUMIFS(INDEX($B$13:$M$64,MATCH(H$83,$A$13:$A$64,0),1):INDEX($B$13:$M$64,MATCH(H$83,$A$13:$A$64,0),12),$B77:$M77,"="&amp;"X",$B$10:$M$10,"="&amp;"Y")</f>
        <v>0</v>
      </c>
      <c r="I112">
        <f ca="1">SUMIFS(INDEX($B$13:$M$64,MATCH(I$83,$A$13:$A$64,0),1):INDEX($B$13:$M$64,MATCH(I$83,$A$13:$A$64,0),12),$B77:$M77,"="&amp;"X",$B$10:$M$10,"="&amp;"Y")</f>
        <v>0</v>
      </c>
      <c r="J112">
        <f ca="1">SUMIFS(INDEX($B$13:$M$64,MATCH(J$83,$A$13:$A$64,0),1):INDEX($B$13:$M$64,MATCH(J$83,$A$13:$A$64,0),12),$B77:$M77,"="&amp;"X",$B$10:$M$10,"="&amp;"Y")</f>
        <v>0</v>
      </c>
      <c r="K112">
        <f ca="1">SUMIFS(INDEX($B$13:$M$64,MATCH(K$83,$A$13:$A$64,0),1):INDEX($B$13:$M$64,MATCH(K$83,$A$13:$A$64,0),12),$B77:$M77,"="&amp;"X",$B$10:$M$10,"="&amp;"Y")</f>
        <v>0</v>
      </c>
      <c r="L112">
        <f ca="1">SUMIFS(INDEX($B$13:$M$64,MATCH(L$83,$A$13:$A$64,0),1):INDEX($B$13:$M$64,MATCH(L$83,$A$13:$A$64,0),12),$B77:$M77,"="&amp;"X",$B$10:$M$10,"="&amp;"Y")</f>
        <v>0</v>
      </c>
      <c r="M112">
        <f ca="1">SUMIFS(INDEX($B$13:$M$64,MATCH(M$83,$A$13:$A$64,0),1):INDEX($B$13:$M$64,MATCH(M$83,$A$13:$A$64,0),12),$B77:$M77,"="&amp;"X",$B$10:$M$10,"="&amp;"Y")</f>
        <v>0</v>
      </c>
      <c r="N112">
        <f ca="1">SUMIFS(INDEX($B$13:$M$64,MATCH(N$83,$A$13:$A$64,0),1):INDEX($B$13:$M$64,MATCH(N$83,$A$13:$A$64,0),12),$B77:$M77,"="&amp;"X",$B$10:$M$10,"="&amp;"Y")</f>
        <v>0</v>
      </c>
      <c r="O112">
        <f ca="1">SUMIFS(INDEX($B$13:$M$64,MATCH(O$83,$A$13:$A$64,0),1):INDEX($B$13:$M$64,MATCH(O$83,$A$13:$A$64,0),12),$B77:$M77,"="&amp;"X",$B$10:$M$10,"="&amp;"Y")</f>
        <v>0</v>
      </c>
      <c r="P112">
        <f ca="1">SUMIFS(INDEX($B$13:$M$64,MATCH(P$83,$A$13:$A$64,0),1):INDEX($B$13:$M$64,MATCH(P$83,$A$13:$A$64,0),12),$B77:$M77,"="&amp;"X",$B$10:$M$10,"="&amp;"Y")</f>
        <v>0</v>
      </c>
      <c r="Q112">
        <f ca="1">SUMIFS(INDEX($B$13:$M$64,MATCH(Q$83,$A$13:$A$64,0),1):INDEX($B$13:$M$64,MATCH(Q$83,$A$13:$A$64,0),12),$B77:$M77,"="&amp;"X",$B$10:$M$10,"="&amp;"Y")</f>
        <v>0</v>
      </c>
      <c r="R112">
        <f ca="1">SUMIFS(INDEX($B$13:$M$64,MATCH(R$83,$A$13:$A$64,0),1):INDEX($B$13:$M$64,MATCH(R$83,$A$13:$A$64,0),12),$B77:$M77,"="&amp;"X",$B$10:$M$10,"="&amp;"Y")</f>
        <v>0</v>
      </c>
      <c r="S112">
        <f ca="1">SUMIFS(INDEX($B$13:$M$64,MATCH(S$83,$A$13:$A$64,0),1):INDEX($B$13:$M$64,MATCH(S$83,$A$13:$A$64,0),12),$B77:$M77,"="&amp;"X",$B$10:$M$10,"="&amp;"Y")</f>
        <v>0</v>
      </c>
      <c r="T112">
        <f ca="1">SUMIFS(INDEX($B$13:$M$64,MATCH(T$83,$A$13:$A$64,0),1):INDEX($B$13:$M$64,MATCH(T$83,$A$13:$A$64,0),12),$B77:$M77,"="&amp;"X",$B$10:$M$10,"="&amp;"Y")</f>
        <v>0</v>
      </c>
      <c r="U112">
        <f ca="1">SUMIFS(INDEX($B$13:$M$64,MATCH(U$83,$A$13:$A$64,0),1):INDEX($B$13:$M$64,MATCH(U$83,$A$13:$A$64,0),12),$B77:$M77,"="&amp;"X",$B$10:$M$10,"="&amp;"Y")</f>
        <v>0</v>
      </c>
      <c r="V112">
        <f ca="1">SUMIFS(INDEX($B$13:$M$64,MATCH(V$83,$A$13:$A$64,0),1):INDEX($B$13:$M$64,MATCH(V$83,$A$13:$A$64,0),12),$B77:$M77,"="&amp;"X",$B$10:$M$10,"="&amp;"Y")</f>
        <v>0</v>
      </c>
      <c r="W112">
        <f ca="1">SUMIFS(INDEX($B$13:$M$64,MATCH(W$83,$A$13:$A$64,0),1):INDEX($B$13:$M$64,MATCH(W$83,$A$13:$A$64,0),12),$B77:$M77,"="&amp;"X",$B$10:$M$10,"="&amp;"Y")</f>
        <v>0</v>
      </c>
      <c r="X112">
        <f ca="1">SUMIFS(INDEX($B$13:$M$64,MATCH(X$83,$A$13:$A$64,0),1):INDEX($B$13:$M$64,MATCH(X$83,$A$13:$A$64,0),12),$B77:$M77,"="&amp;"X",$B$10:$M$10,"="&amp;"Y")</f>
        <v>0</v>
      </c>
      <c r="Y112">
        <f ca="1">SUMIFS(INDEX($B$13:$M$64,MATCH(Y$83,$A$13:$A$64,0),1):INDEX($B$13:$M$64,MATCH(Y$83,$A$13:$A$64,0),12),$B77:$M77,"="&amp;"X",$B$10:$M$10,"="&amp;"Y")</f>
        <v>0</v>
      </c>
      <c r="Z112">
        <f ca="1">SUMIFS(INDEX($B$13:$M$64,MATCH(Z$83,$A$13:$A$64,0),1):INDEX($B$13:$M$64,MATCH(Z$83,$A$13:$A$64,0),12),$B77:$M77,"="&amp;"X",$B$10:$M$10,"="&amp;"Y")</f>
        <v>0</v>
      </c>
      <c r="AA112">
        <f ca="1">SUMIFS(INDEX($B$13:$M$64,MATCH(AA$83,$A$13:$A$64,0),1):INDEX($B$13:$M$64,MATCH(AA$83,$A$13:$A$64,0),12),$B77:$M77,"="&amp;"X",$B$10:$M$10,"="&amp;"Y")</f>
        <v>0</v>
      </c>
      <c r="AB112">
        <f ca="1">SUMIFS(INDEX($B$13:$M$64,MATCH(AB$83,$A$13:$A$64,0),1):INDEX($B$13:$M$64,MATCH(AB$83,$A$13:$A$64,0),12),$B77:$M77,"="&amp;"X",$B$10:$M$10,"="&amp;"Y")</f>
        <v>0</v>
      </c>
      <c r="AC112">
        <f ca="1">SUMIFS(INDEX($B$13:$M$64,MATCH(AC$83,$A$13:$A$64,0),1):INDEX($B$13:$M$64,MATCH(AC$83,$A$13:$A$64,0),12),$B77:$M77,"="&amp;"X",$B$10:$M$10,"="&amp;"Y")</f>
        <v>0</v>
      </c>
      <c r="AD112">
        <f ca="1">SUMIFS(INDEX($B$13:$M$64,MATCH(AD$83,$A$13:$A$64,0),1):INDEX($B$13:$M$64,MATCH(AD$83,$A$13:$A$64,0),12),$B77:$M77,"="&amp;"X",$B$10:$M$10,"="&amp;"Y")</f>
        <v>0</v>
      </c>
      <c r="AE112">
        <f ca="1">SUMIFS(INDEX($B$13:$M$64,MATCH(AE$83,$A$13:$A$64,0),1):INDEX($B$13:$M$64,MATCH(AE$83,$A$13:$A$64,0),12),$B77:$M77,"="&amp;"X",$B$10:$M$10,"="&amp;"Y")</f>
        <v>0</v>
      </c>
      <c r="AF112">
        <f ca="1">SUMIFS(INDEX($B$13:$M$64,MATCH(AF$83,$A$13:$A$64,0),1):INDEX($B$13:$M$64,MATCH(AF$83,$A$13:$A$64,0),12),$B77:$M77,"="&amp;"X",$B$10:$M$10,"="&amp;"Y")</f>
        <v>0</v>
      </c>
      <c r="AG112">
        <f ca="1">SUMIFS(INDEX($B$13:$M$64,MATCH(AG$83,$A$13:$A$64,0),1):INDEX($B$13:$M$64,MATCH(AG$83,$A$13:$A$64,0),12),$B77:$M77,"="&amp;"X",$B$10:$M$10,"="&amp;"Y")</f>
        <v>0</v>
      </c>
      <c r="AH112">
        <f ca="1">SUMIFS(INDEX($B$13:$M$64,MATCH(AH$83,$A$13:$A$64,0),1):INDEX($B$13:$M$64,MATCH(AH$83,$A$13:$A$64,0),12),$B77:$M77,"="&amp;"X",$B$10:$M$10,"="&amp;"Y")</f>
        <v>0</v>
      </c>
      <c r="AI112">
        <f ca="1">SUMIFS(INDEX($B$13:$M$64,MATCH(AI$83,$A$13:$A$64,0),1):INDEX($B$13:$M$64,MATCH(AI$83,$A$13:$A$64,0),12),$B77:$M77,"="&amp;"X",$B$10:$M$10,"="&amp;"Y")</f>
        <v>0</v>
      </c>
      <c r="AJ112">
        <f ca="1">SUMIFS(INDEX($B$13:$M$64,MATCH(AJ$83,$A$13:$A$64,0),1):INDEX($B$13:$M$64,MATCH(AJ$83,$A$13:$A$64,0),12),$B77:$M77,"="&amp;"X",$B$10:$M$10,"="&amp;"Y")</f>
        <v>0</v>
      </c>
      <c r="AK112">
        <f ca="1">SUMIFS(INDEX($B$13:$M$64,MATCH(AK$83,$A$13:$A$64,0),1):INDEX($B$13:$M$64,MATCH(AK$83,$A$13:$A$64,0),12),$B77:$M77,"="&amp;"X",$B$10:$M$10,"="&amp;"Y")</f>
        <v>0</v>
      </c>
      <c r="AL112">
        <f ca="1">SUMIFS(INDEX($B$13:$M$64,MATCH(AL$83,$A$13:$A$64,0),1):INDEX($B$13:$M$64,MATCH(AL$83,$A$13:$A$64,0),12),$B77:$M77,"="&amp;"X",$B$10:$M$10,"="&amp;"Y")</f>
        <v>0</v>
      </c>
      <c r="AM112">
        <f ca="1">SUMIFS(INDEX($B$13:$M$64,MATCH(AM$83,$A$13:$A$64,0),1):INDEX($B$13:$M$64,MATCH(AM$83,$A$13:$A$64,0),12),$B77:$M77,"="&amp;"X",$B$10:$M$10,"="&amp;"Y")</f>
        <v>0</v>
      </c>
      <c r="AN112">
        <f ca="1">SUMIFS(INDEX($B$13:$M$64,MATCH(AN$83,$A$13:$A$64,0),1):INDEX($B$13:$M$64,MATCH(AN$83,$A$13:$A$64,0),12),$B77:$M77,"="&amp;"X",$B$10:$M$10,"="&amp;"Y")</f>
        <v>0</v>
      </c>
      <c r="AO112">
        <f ca="1">SUMIFS(INDEX($B$13:$M$64,MATCH(AO$83,$A$13:$A$64,0),1):INDEX($B$13:$M$64,MATCH(AO$83,$A$13:$A$64,0),12),$B77:$M77,"="&amp;"X",$B$10:$M$10,"="&amp;"Y")</f>
        <v>0</v>
      </c>
      <c r="AP112">
        <f ca="1">SUMIFS(INDEX($B$13:$M$64,MATCH(AP$83,$A$13:$A$64,0),1):INDEX($B$13:$M$64,MATCH(AP$83,$A$13:$A$64,0),12),$B77:$M77,"="&amp;"X",$B$10:$M$10,"="&amp;"Y")</f>
        <v>0</v>
      </c>
      <c r="AQ112">
        <f ca="1">SUMIFS(INDEX($B$13:$M$64,MATCH(AQ$83,$A$13:$A$64,0),1):INDEX($B$13:$M$64,MATCH(AQ$83,$A$13:$A$64,0),12),$B77:$M77,"="&amp;"X",$B$10:$M$10,"="&amp;"Y")</f>
        <v>0</v>
      </c>
      <c r="AR112">
        <f ca="1">SUMIFS(INDEX($B$13:$M$64,MATCH(AR$83,$A$13:$A$64,0),1):INDEX($B$13:$M$64,MATCH(AR$83,$A$13:$A$64,0),12),$B77:$M77,"="&amp;"X",$B$10:$M$10,"="&amp;"Y")</f>
        <v>0</v>
      </c>
      <c r="AS112">
        <f ca="1">SUMIFS(INDEX($B$13:$M$64,MATCH(AS$83,$A$13:$A$64,0),1):INDEX($B$13:$M$64,MATCH(AS$83,$A$13:$A$64,0),12),$B77:$M77,"="&amp;"X",$B$10:$M$10,"="&amp;"Y")</f>
        <v>0</v>
      </c>
      <c r="AT112">
        <f ca="1">SUMIFS(INDEX($B$13:$M$64,MATCH(AT$83,$A$13:$A$64,0),1):INDEX($B$13:$M$64,MATCH(AT$83,$A$13:$A$64,0),12),$B77:$M77,"="&amp;"X",$B$10:$M$10,"="&amp;"Y")</f>
        <v>0</v>
      </c>
      <c r="AU112">
        <f ca="1">SUMIFS(INDEX($B$13:$M$64,MATCH(AU$83,$A$13:$A$64,0),1):INDEX($B$13:$M$64,MATCH(AU$83,$A$13:$A$64,0),12),$B77:$M77,"="&amp;"X",$B$10:$M$10,"="&amp;"Y")</f>
        <v>0</v>
      </c>
      <c r="AV112">
        <f ca="1">SUMIFS(INDEX($B$13:$M$64,MATCH(AV$83,$A$13:$A$64,0),1):INDEX($B$13:$M$64,MATCH(AV$83,$A$13:$A$64,0),12),$B77:$M77,"="&amp;"X",$B$10:$M$10,"="&amp;"Y")</f>
        <v>0</v>
      </c>
      <c r="AW112">
        <f ca="1">SUMIFS(INDEX($B$13:$M$64,MATCH(AW$83,$A$13:$A$64,0),1):INDEX($B$13:$M$64,MATCH(AW$83,$A$13:$A$64,0),12),$B77:$M77,"="&amp;"X",$B$10:$M$10,"="&amp;"Y")</f>
        <v>0</v>
      </c>
      <c r="AX112">
        <f ca="1">SUMIFS(INDEX($B$13:$M$64,MATCH(AX$83,$A$13:$A$64,0),1):INDEX($B$13:$M$64,MATCH(AX$83,$A$13:$A$64,0),12),$B77:$M77,"="&amp;"X",$B$10:$M$10,"="&amp;"Y")</f>
        <v>0</v>
      </c>
      <c r="AY112">
        <f ca="1">SUMIFS(INDEX($B$13:$M$64,MATCH(AY$83,$A$13:$A$64,0),1):INDEX($B$13:$M$64,MATCH(AY$83,$A$13:$A$64,0),12),$B77:$M77,"="&amp;"X",$B$10:$M$10,"="&amp;"Y")</f>
        <v>0</v>
      </c>
      <c r="AZ112">
        <f ca="1">SUMIFS(INDEX($B$13:$M$64,MATCH(AZ$83,$A$13:$A$64,0),1):INDEX($B$13:$M$64,MATCH(AZ$83,$A$13:$A$64,0),12),$B77:$M77,"="&amp;"X",$B$10:$M$10,"="&amp;"Y")</f>
        <v>0</v>
      </c>
      <c r="BA112">
        <f ca="1">SUMIFS(INDEX($B$13:$M$64,MATCH(BA$83,$A$13:$A$64,0),1):INDEX($B$13:$M$64,MATCH(BA$83,$A$13:$A$64,0),12),$B77:$M77,"="&amp;"X",$B$10:$M$10,"="&amp;"Y")</f>
        <v>0</v>
      </c>
    </row>
    <row r="113" spans="1:53" x14ac:dyDescent="0.35">
      <c r="A113" t="str">
        <f>Setup!A31</f>
        <v>Caseload 12</v>
      </c>
      <c r="B113">
        <f ca="1">SUMIFS(INDEX($B$13:$M$64,MATCH(B$83,$A$13:$A$64,0),1):INDEX($B$13:$M$64,MATCH(B$83,$A$13:$A$64,0),12),$B78:$M78,"="&amp;"X",$B$10:$M$10,"="&amp;"Y")</f>
        <v>0</v>
      </c>
      <c r="C113">
        <f ca="1">SUMIFS(INDEX($B$13:$M$64,MATCH(C$83,$A$13:$A$64,0),1):INDEX($B$13:$M$64,MATCH(C$83,$A$13:$A$64,0),12),$B78:$M78,"="&amp;"X",$B$10:$M$10,"="&amp;"Y")</f>
        <v>0</v>
      </c>
      <c r="D113">
        <f ca="1">SUMIFS(INDEX($B$13:$M$64,MATCH(D$83,$A$13:$A$64,0),1):INDEX($B$13:$M$64,MATCH(D$83,$A$13:$A$64,0),12),$B78:$M78,"="&amp;"X",$B$10:$M$10,"="&amp;"Y")</f>
        <v>0</v>
      </c>
      <c r="E113">
        <f ca="1">SUMIFS(INDEX($B$13:$M$64,MATCH(E$83,$A$13:$A$64,0),1):INDEX($B$13:$M$64,MATCH(E$83,$A$13:$A$64,0),12),$B78:$M78,"="&amp;"X",$B$10:$M$10,"="&amp;"Y")</f>
        <v>0</v>
      </c>
      <c r="F113">
        <f ca="1">SUMIFS(INDEX($B$13:$M$64,MATCH(F$83,$A$13:$A$64,0),1):INDEX($B$13:$M$64,MATCH(F$83,$A$13:$A$64,0),12),$B78:$M78,"="&amp;"X",$B$10:$M$10,"="&amp;"Y")</f>
        <v>0</v>
      </c>
      <c r="G113">
        <f ca="1">SUMIFS(INDEX($B$13:$M$64,MATCH(G$83,$A$13:$A$64,0),1):INDEX($B$13:$M$64,MATCH(G$83,$A$13:$A$64,0),12),$B78:$M78,"="&amp;"X",$B$10:$M$10,"="&amp;"Y")</f>
        <v>0</v>
      </c>
      <c r="H113">
        <f ca="1">SUMIFS(INDEX($B$13:$M$64,MATCH(H$83,$A$13:$A$64,0),1):INDEX($B$13:$M$64,MATCH(H$83,$A$13:$A$64,0),12),$B78:$M78,"="&amp;"X",$B$10:$M$10,"="&amp;"Y")</f>
        <v>0</v>
      </c>
      <c r="I113">
        <f ca="1">SUMIFS(INDEX($B$13:$M$64,MATCH(I$83,$A$13:$A$64,0),1):INDEX($B$13:$M$64,MATCH(I$83,$A$13:$A$64,0),12),$B78:$M78,"="&amp;"X",$B$10:$M$10,"="&amp;"Y")</f>
        <v>0</v>
      </c>
      <c r="J113">
        <f ca="1">SUMIFS(INDEX($B$13:$M$64,MATCH(J$83,$A$13:$A$64,0),1):INDEX($B$13:$M$64,MATCH(J$83,$A$13:$A$64,0),12),$B78:$M78,"="&amp;"X",$B$10:$M$10,"="&amp;"Y")</f>
        <v>0</v>
      </c>
      <c r="K113">
        <f ca="1">SUMIFS(INDEX($B$13:$M$64,MATCH(K$83,$A$13:$A$64,0),1):INDEX($B$13:$M$64,MATCH(K$83,$A$13:$A$64,0),12),$B78:$M78,"="&amp;"X",$B$10:$M$10,"="&amp;"Y")</f>
        <v>0</v>
      </c>
      <c r="L113">
        <f ca="1">SUMIFS(INDEX($B$13:$M$64,MATCH(L$83,$A$13:$A$64,0),1):INDEX($B$13:$M$64,MATCH(L$83,$A$13:$A$64,0),12),$B78:$M78,"="&amp;"X",$B$10:$M$10,"="&amp;"Y")</f>
        <v>0</v>
      </c>
      <c r="M113">
        <f ca="1">SUMIFS(INDEX($B$13:$M$64,MATCH(M$83,$A$13:$A$64,0),1):INDEX($B$13:$M$64,MATCH(M$83,$A$13:$A$64,0),12),$B78:$M78,"="&amp;"X",$B$10:$M$10,"="&amp;"Y")</f>
        <v>0</v>
      </c>
      <c r="N113">
        <f ca="1">SUMIFS(INDEX($B$13:$M$64,MATCH(N$83,$A$13:$A$64,0),1):INDEX($B$13:$M$64,MATCH(N$83,$A$13:$A$64,0),12),$B78:$M78,"="&amp;"X",$B$10:$M$10,"="&amp;"Y")</f>
        <v>0</v>
      </c>
      <c r="O113">
        <f ca="1">SUMIFS(INDEX($B$13:$M$64,MATCH(O$83,$A$13:$A$64,0),1):INDEX($B$13:$M$64,MATCH(O$83,$A$13:$A$64,0),12),$B78:$M78,"="&amp;"X",$B$10:$M$10,"="&amp;"Y")</f>
        <v>0</v>
      </c>
      <c r="P113">
        <f ca="1">SUMIFS(INDEX($B$13:$M$64,MATCH(P$83,$A$13:$A$64,0),1):INDEX($B$13:$M$64,MATCH(P$83,$A$13:$A$64,0),12),$B78:$M78,"="&amp;"X",$B$10:$M$10,"="&amp;"Y")</f>
        <v>0</v>
      </c>
      <c r="Q113">
        <f ca="1">SUMIFS(INDEX($B$13:$M$64,MATCH(Q$83,$A$13:$A$64,0),1):INDEX($B$13:$M$64,MATCH(Q$83,$A$13:$A$64,0),12),$B78:$M78,"="&amp;"X",$B$10:$M$10,"="&amp;"Y")</f>
        <v>0</v>
      </c>
      <c r="R113">
        <f ca="1">SUMIFS(INDEX($B$13:$M$64,MATCH(R$83,$A$13:$A$64,0),1):INDEX($B$13:$M$64,MATCH(R$83,$A$13:$A$64,0),12),$B78:$M78,"="&amp;"X",$B$10:$M$10,"="&amp;"Y")</f>
        <v>0</v>
      </c>
      <c r="S113">
        <f ca="1">SUMIFS(INDEX($B$13:$M$64,MATCH(S$83,$A$13:$A$64,0),1):INDEX($B$13:$M$64,MATCH(S$83,$A$13:$A$64,0),12),$B78:$M78,"="&amp;"X",$B$10:$M$10,"="&amp;"Y")</f>
        <v>0</v>
      </c>
      <c r="T113">
        <f ca="1">SUMIFS(INDEX($B$13:$M$64,MATCH(T$83,$A$13:$A$64,0),1):INDEX($B$13:$M$64,MATCH(T$83,$A$13:$A$64,0),12),$B78:$M78,"="&amp;"X",$B$10:$M$10,"="&amp;"Y")</f>
        <v>0</v>
      </c>
      <c r="U113">
        <f ca="1">SUMIFS(INDEX($B$13:$M$64,MATCH(U$83,$A$13:$A$64,0),1):INDEX($B$13:$M$64,MATCH(U$83,$A$13:$A$64,0),12),$B78:$M78,"="&amp;"X",$B$10:$M$10,"="&amp;"Y")</f>
        <v>0</v>
      </c>
      <c r="V113">
        <f ca="1">SUMIFS(INDEX($B$13:$M$64,MATCH(V$83,$A$13:$A$64,0),1):INDEX($B$13:$M$64,MATCH(V$83,$A$13:$A$64,0),12),$B78:$M78,"="&amp;"X",$B$10:$M$10,"="&amp;"Y")</f>
        <v>0</v>
      </c>
      <c r="W113">
        <f ca="1">SUMIFS(INDEX($B$13:$M$64,MATCH(W$83,$A$13:$A$64,0),1):INDEX($B$13:$M$64,MATCH(W$83,$A$13:$A$64,0),12),$B78:$M78,"="&amp;"X",$B$10:$M$10,"="&amp;"Y")</f>
        <v>0</v>
      </c>
      <c r="X113">
        <f ca="1">SUMIFS(INDEX($B$13:$M$64,MATCH(X$83,$A$13:$A$64,0),1):INDEX($B$13:$M$64,MATCH(X$83,$A$13:$A$64,0),12),$B78:$M78,"="&amp;"X",$B$10:$M$10,"="&amp;"Y")</f>
        <v>0</v>
      </c>
      <c r="Y113">
        <f ca="1">SUMIFS(INDEX($B$13:$M$64,MATCH(Y$83,$A$13:$A$64,0),1):INDEX($B$13:$M$64,MATCH(Y$83,$A$13:$A$64,0),12),$B78:$M78,"="&amp;"X",$B$10:$M$10,"="&amp;"Y")</f>
        <v>0</v>
      </c>
      <c r="Z113">
        <f ca="1">SUMIFS(INDEX($B$13:$M$64,MATCH(Z$83,$A$13:$A$64,0),1):INDEX($B$13:$M$64,MATCH(Z$83,$A$13:$A$64,0),12),$B78:$M78,"="&amp;"X",$B$10:$M$10,"="&amp;"Y")</f>
        <v>0</v>
      </c>
      <c r="AA113">
        <f ca="1">SUMIFS(INDEX($B$13:$M$64,MATCH(AA$83,$A$13:$A$64,0),1):INDEX($B$13:$M$64,MATCH(AA$83,$A$13:$A$64,0),12),$B78:$M78,"="&amp;"X",$B$10:$M$10,"="&amp;"Y")</f>
        <v>0</v>
      </c>
      <c r="AB113">
        <f ca="1">SUMIFS(INDEX($B$13:$M$64,MATCH(AB$83,$A$13:$A$64,0),1):INDEX($B$13:$M$64,MATCH(AB$83,$A$13:$A$64,0),12),$B78:$M78,"="&amp;"X",$B$10:$M$10,"="&amp;"Y")</f>
        <v>0</v>
      </c>
      <c r="AC113">
        <f ca="1">SUMIFS(INDEX($B$13:$M$64,MATCH(AC$83,$A$13:$A$64,0),1):INDEX($B$13:$M$64,MATCH(AC$83,$A$13:$A$64,0),12),$B78:$M78,"="&amp;"X",$B$10:$M$10,"="&amp;"Y")</f>
        <v>0</v>
      </c>
      <c r="AD113">
        <f ca="1">SUMIFS(INDEX($B$13:$M$64,MATCH(AD$83,$A$13:$A$64,0),1):INDEX($B$13:$M$64,MATCH(AD$83,$A$13:$A$64,0),12),$B78:$M78,"="&amp;"X",$B$10:$M$10,"="&amp;"Y")</f>
        <v>0</v>
      </c>
      <c r="AE113">
        <f ca="1">SUMIFS(INDEX($B$13:$M$64,MATCH(AE$83,$A$13:$A$64,0),1):INDEX($B$13:$M$64,MATCH(AE$83,$A$13:$A$64,0),12),$B78:$M78,"="&amp;"X",$B$10:$M$10,"="&amp;"Y")</f>
        <v>0</v>
      </c>
      <c r="AF113">
        <f ca="1">SUMIFS(INDEX($B$13:$M$64,MATCH(AF$83,$A$13:$A$64,0),1):INDEX($B$13:$M$64,MATCH(AF$83,$A$13:$A$64,0),12),$B78:$M78,"="&amp;"X",$B$10:$M$10,"="&amp;"Y")</f>
        <v>0</v>
      </c>
      <c r="AG113">
        <f ca="1">SUMIFS(INDEX($B$13:$M$64,MATCH(AG$83,$A$13:$A$64,0),1):INDEX($B$13:$M$64,MATCH(AG$83,$A$13:$A$64,0),12),$B78:$M78,"="&amp;"X",$B$10:$M$10,"="&amp;"Y")</f>
        <v>0</v>
      </c>
      <c r="AH113">
        <f ca="1">SUMIFS(INDEX($B$13:$M$64,MATCH(AH$83,$A$13:$A$64,0),1):INDEX($B$13:$M$64,MATCH(AH$83,$A$13:$A$64,0),12),$B78:$M78,"="&amp;"X",$B$10:$M$10,"="&amp;"Y")</f>
        <v>0</v>
      </c>
      <c r="AI113">
        <f ca="1">SUMIFS(INDEX($B$13:$M$64,MATCH(AI$83,$A$13:$A$64,0),1):INDEX($B$13:$M$64,MATCH(AI$83,$A$13:$A$64,0),12),$B78:$M78,"="&amp;"X",$B$10:$M$10,"="&amp;"Y")</f>
        <v>0</v>
      </c>
      <c r="AJ113">
        <f ca="1">SUMIFS(INDEX($B$13:$M$64,MATCH(AJ$83,$A$13:$A$64,0),1):INDEX($B$13:$M$64,MATCH(AJ$83,$A$13:$A$64,0),12),$B78:$M78,"="&amp;"X",$B$10:$M$10,"="&amp;"Y")</f>
        <v>0</v>
      </c>
      <c r="AK113">
        <f ca="1">SUMIFS(INDEX($B$13:$M$64,MATCH(AK$83,$A$13:$A$64,0),1):INDEX($B$13:$M$64,MATCH(AK$83,$A$13:$A$64,0),12),$B78:$M78,"="&amp;"X",$B$10:$M$10,"="&amp;"Y")</f>
        <v>0</v>
      </c>
      <c r="AL113">
        <f ca="1">SUMIFS(INDEX($B$13:$M$64,MATCH(AL$83,$A$13:$A$64,0),1):INDEX($B$13:$M$64,MATCH(AL$83,$A$13:$A$64,0),12),$B78:$M78,"="&amp;"X",$B$10:$M$10,"="&amp;"Y")</f>
        <v>0</v>
      </c>
      <c r="AM113">
        <f ca="1">SUMIFS(INDEX($B$13:$M$64,MATCH(AM$83,$A$13:$A$64,0),1):INDEX($B$13:$M$64,MATCH(AM$83,$A$13:$A$64,0),12),$B78:$M78,"="&amp;"X",$B$10:$M$10,"="&amp;"Y")</f>
        <v>0</v>
      </c>
      <c r="AN113">
        <f ca="1">SUMIFS(INDEX($B$13:$M$64,MATCH(AN$83,$A$13:$A$64,0),1):INDEX($B$13:$M$64,MATCH(AN$83,$A$13:$A$64,0),12),$B78:$M78,"="&amp;"X",$B$10:$M$10,"="&amp;"Y")</f>
        <v>0</v>
      </c>
      <c r="AO113">
        <f ca="1">SUMIFS(INDEX($B$13:$M$64,MATCH(AO$83,$A$13:$A$64,0),1):INDEX($B$13:$M$64,MATCH(AO$83,$A$13:$A$64,0),12),$B78:$M78,"="&amp;"X",$B$10:$M$10,"="&amp;"Y")</f>
        <v>0</v>
      </c>
      <c r="AP113">
        <f ca="1">SUMIFS(INDEX($B$13:$M$64,MATCH(AP$83,$A$13:$A$64,0),1):INDEX($B$13:$M$64,MATCH(AP$83,$A$13:$A$64,0),12),$B78:$M78,"="&amp;"X",$B$10:$M$10,"="&amp;"Y")</f>
        <v>0</v>
      </c>
      <c r="AQ113">
        <f ca="1">SUMIFS(INDEX($B$13:$M$64,MATCH(AQ$83,$A$13:$A$64,0),1):INDEX($B$13:$M$64,MATCH(AQ$83,$A$13:$A$64,0),12),$B78:$M78,"="&amp;"X",$B$10:$M$10,"="&amp;"Y")</f>
        <v>0</v>
      </c>
      <c r="AR113">
        <f ca="1">SUMIFS(INDEX($B$13:$M$64,MATCH(AR$83,$A$13:$A$64,0),1):INDEX($B$13:$M$64,MATCH(AR$83,$A$13:$A$64,0),12),$B78:$M78,"="&amp;"X",$B$10:$M$10,"="&amp;"Y")</f>
        <v>0</v>
      </c>
      <c r="AS113">
        <f ca="1">SUMIFS(INDEX($B$13:$M$64,MATCH(AS$83,$A$13:$A$64,0),1):INDEX($B$13:$M$64,MATCH(AS$83,$A$13:$A$64,0),12),$B78:$M78,"="&amp;"X",$B$10:$M$10,"="&amp;"Y")</f>
        <v>0</v>
      </c>
      <c r="AT113">
        <f ca="1">SUMIFS(INDEX($B$13:$M$64,MATCH(AT$83,$A$13:$A$64,0),1):INDEX($B$13:$M$64,MATCH(AT$83,$A$13:$A$64,0),12),$B78:$M78,"="&amp;"X",$B$10:$M$10,"="&amp;"Y")</f>
        <v>0</v>
      </c>
      <c r="AU113">
        <f ca="1">SUMIFS(INDEX($B$13:$M$64,MATCH(AU$83,$A$13:$A$64,0),1):INDEX($B$13:$M$64,MATCH(AU$83,$A$13:$A$64,0),12),$B78:$M78,"="&amp;"X",$B$10:$M$10,"="&amp;"Y")</f>
        <v>0</v>
      </c>
      <c r="AV113">
        <f ca="1">SUMIFS(INDEX($B$13:$M$64,MATCH(AV$83,$A$13:$A$64,0),1):INDEX($B$13:$M$64,MATCH(AV$83,$A$13:$A$64,0),12),$B78:$M78,"="&amp;"X",$B$10:$M$10,"="&amp;"Y")</f>
        <v>0</v>
      </c>
      <c r="AW113">
        <f ca="1">SUMIFS(INDEX($B$13:$M$64,MATCH(AW$83,$A$13:$A$64,0),1):INDEX($B$13:$M$64,MATCH(AW$83,$A$13:$A$64,0),12),$B78:$M78,"="&amp;"X",$B$10:$M$10,"="&amp;"Y")</f>
        <v>0</v>
      </c>
      <c r="AX113">
        <f ca="1">SUMIFS(INDEX($B$13:$M$64,MATCH(AX$83,$A$13:$A$64,0),1):INDEX($B$13:$M$64,MATCH(AX$83,$A$13:$A$64,0),12),$B78:$M78,"="&amp;"X",$B$10:$M$10,"="&amp;"Y")</f>
        <v>0</v>
      </c>
      <c r="AY113">
        <f ca="1">SUMIFS(INDEX($B$13:$M$64,MATCH(AY$83,$A$13:$A$64,0),1):INDEX($B$13:$M$64,MATCH(AY$83,$A$13:$A$64,0),12),$B78:$M78,"="&amp;"X",$B$10:$M$10,"="&amp;"Y")</f>
        <v>0</v>
      </c>
      <c r="AZ113">
        <f ca="1">SUMIFS(INDEX($B$13:$M$64,MATCH(AZ$83,$A$13:$A$64,0),1):INDEX($B$13:$M$64,MATCH(AZ$83,$A$13:$A$64,0),12),$B78:$M78,"="&amp;"X",$B$10:$M$10,"="&amp;"Y")</f>
        <v>0</v>
      </c>
      <c r="BA113">
        <f ca="1">SUMIFS(INDEX($B$13:$M$64,MATCH(BA$83,$A$13:$A$64,0),1):INDEX($B$13:$M$64,MATCH(BA$83,$A$13:$A$64,0),12),$B78:$M78,"="&amp;"X",$B$10:$M$10,"="&amp;"Y")</f>
        <v>0</v>
      </c>
    </row>
    <row r="114" spans="1:53" x14ac:dyDescent="0.35">
      <c r="A114" t="str">
        <f>Setup!A32</f>
        <v>Caseload 13</v>
      </c>
      <c r="B114">
        <f ca="1">SUMIFS(INDEX($B$13:$M$64,MATCH(B$83,$A$13:$A$64,0),1):INDEX($B$13:$M$64,MATCH(B$83,$A$13:$A$64,0),12),$B79:$M79,"="&amp;"X",$B$10:$M$10,"="&amp;"Y")</f>
        <v>0</v>
      </c>
      <c r="C114">
        <f ca="1">SUMIFS(INDEX($B$13:$M$64,MATCH(C$83,$A$13:$A$64,0),1):INDEX($B$13:$M$64,MATCH(C$83,$A$13:$A$64,0),12),$B79:$M79,"="&amp;"X",$B$10:$M$10,"="&amp;"Y")</f>
        <v>0</v>
      </c>
      <c r="D114">
        <f ca="1">SUMIFS(INDEX($B$13:$M$64,MATCH(D$83,$A$13:$A$64,0),1):INDEX($B$13:$M$64,MATCH(D$83,$A$13:$A$64,0),12),$B79:$M79,"="&amp;"X",$B$10:$M$10,"="&amp;"Y")</f>
        <v>0</v>
      </c>
      <c r="E114">
        <f ca="1">SUMIFS(INDEX($B$13:$M$64,MATCH(E$83,$A$13:$A$64,0),1):INDEX($B$13:$M$64,MATCH(E$83,$A$13:$A$64,0),12),$B79:$M79,"="&amp;"X",$B$10:$M$10,"="&amp;"Y")</f>
        <v>0</v>
      </c>
      <c r="F114">
        <f ca="1">SUMIFS(INDEX($B$13:$M$64,MATCH(F$83,$A$13:$A$64,0),1):INDEX($B$13:$M$64,MATCH(F$83,$A$13:$A$64,0),12),$B79:$M79,"="&amp;"X",$B$10:$M$10,"="&amp;"Y")</f>
        <v>0</v>
      </c>
      <c r="G114">
        <f ca="1">SUMIFS(INDEX($B$13:$M$64,MATCH(G$83,$A$13:$A$64,0),1):INDEX($B$13:$M$64,MATCH(G$83,$A$13:$A$64,0),12),$B79:$M79,"="&amp;"X",$B$10:$M$10,"="&amp;"Y")</f>
        <v>0</v>
      </c>
      <c r="H114">
        <f ca="1">SUMIFS(INDEX($B$13:$M$64,MATCH(H$83,$A$13:$A$64,0),1):INDEX($B$13:$M$64,MATCH(H$83,$A$13:$A$64,0),12),$B79:$M79,"="&amp;"X",$B$10:$M$10,"="&amp;"Y")</f>
        <v>0</v>
      </c>
      <c r="I114">
        <f ca="1">SUMIFS(INDEX($B$13:$M$64,MATCH(I$83,$A$13:$A$64,0),1):INDEX($B$13:$M$64,MATCH(I$83,$A$13:$A$64,0),12),$B79:$M79,"="&amp;"X",$B$10:$M$10,"="&amp;"Y")</f>
        <v>0</v>
      </c>
      <c r="J114">
        <f ca="1">SUMIFS(INDEX($B$13:$M$64,MATCH(J$83,$A$13:$A$64,0),1):INDEX($B$13:$M$64,MATCH(J$83,$A$13:$A$64,0),12),$B79:$M79,"="&amp;"X",$B$10:$M$10,"="&amp;"Y")</f>
        <v>0</v>
      </c>
      <c r="K114">
        <f ca="1">SUMIFS(INDEX($B$13:$M$64,MATCH(K$83,$A$13:$A$64,0),1):INDEX($B$13:$M$64,MATCH(K$83,$A$13:$A$64,0),12),$B79:$M79,"="&amp;"X",$B$10:$M$10,"="&amp;"Y")</f>
        <v>0</v>
      </c>
      <c r="L114">
        <f ca="1">SUMIFS(INDEX($B$13:$M$64,MATCH(L$83,$A$13:$A$64,0),1):INDEX($B$13:$M$64,MATCH(L$83,$A$13:$A$64,0),12),$B79:$M79,"="&amp;"X",$B$10:$M$10,"="&amp;"Y")</f>
        <v>0</v>
      </c>
      <c r="M114">
        <f ca="1">SUMIFS(INDEX($B$13:$M$64,MATCH(M$83,$A$13:$A$64,0),1):INDEX($B$13:$M$64,MATCH(M$83,$A$13:$A$64,0),12),$B79:$M79,"="&amp;"X",$B$10:$M$10,"="&amp;"Y")</f>
        <v>0</v>
      </c>
      <c r="N114">
        <f ca="1">SUMIFS(INDEX($B$13:$M$64,MATCH(N$83,$A$13:$A$64,0),1):INDEX($B$13:$M$64,MATCH(N$83,$A$13:$A$64,0),12),$B79:$M79,"="&amp;"X",$B$10:$M$10,"="&amp;"Y")</f>
        <v>0</v>
      </c>
      <c r="O114">
        <f ca="1">SUMIFS(INDEX($B$13:$M$64,MATCH(O$83,$A$13:$A$64,0),1):INDEX($B$13:$M$64,MATCH(O$83,$A$13:$A$64,0),12),$B79:$M79,"="&amp;"X",$B$10:$M$10,"="&amp;"Y")</f>
        <v>0</v>
      </c>
      <c r="P114">
        <f ca="1">SUMIFS(INDEX($B$13:$M$64,MATCH(P$83,$A$13:$A$64,0),1):INDEX($B$13:$M$64,MATCH(P$83,$A$13:$A$64,0),12),$B79:$M79,"="&amp;"X",$B$10:$M$10,"="&amp;"Y")</f>
        <v>0</v>
      </c>
      <c r="Q114">
        <f ca="1">SUMIFS(INDEX($B$13:$M$64,MATCH(Q$83,$A$13:$A$64,0),1):INDEX($B$13:$M$64,MATCH(Q$83,$A$13:$A$64,0),12),$B79:$M79,"="&amp;"X",$B$10:$M$10,"="&amp;"Y")</f>
        <v>0</v>
      </c>
      <c r="R114">
        <f ca="1">SUMIFS(INDEX($B$13:$M$64,MATCH(R$83,$A$13:$A$64,0),1):INDEX($B$13:$M$64,MATCH(R$83,$A$13:$A$64,0),12),$B79:$M79,"="&amp;"X",$B$10:$M$10,"="&amp;"Y")</f>
        <v>0</v>
      </c>
      <c r="S114">
        <f ca="1">SUMIFS(INDEX($B$13:$M$64,MATCH(S$83,$A$13:$A$64,0),1):INDEX($B$13:$M$64,MATCH(S$83,$A$13:$A$64,0),12),$B79:$M79,"="&amp;"X",$B$10:$M$10,"="&amp;"Y")</f>
        <v>0</v>
      </c>
      <c r="T114">
        <f ca="1">SUMIFS(INDEX($B$13:$M$64,MATCH(T$83,$A$13:$A$64,0),1):INDEX($B$13:$M$64,MATCH(T$83,$A$13:$A$64,0),12),$B79:$M79,"="&amp;"X",$B$10:$M$10,"="&amp;"Y")</f>
        <v>0</v>
      </c>
      <c r="U114">
        <f ca="1">SUMIFS(INDEX($B$13:$M$64,MATCH(U$83,$A$13:$A$64,0),1):INDEX($B$13:$M$64,MATCH(U$83,$A$13:$A$64,0),12),$B79:$M79,"="&amp;"X",$B$10:$M$10,"="&amp;"Y")</f>
        <v>0</v>
      </c>
      <c r="V114">
        <f ca="1">SUMIFS(INDEX($B$13:$M$64,MATCH(V$83,$A$13:$A$64,0),1):INDEX($B$13:$M$64,MATCH(V$83,$A$13:$A$64,0),12),$B79:$M79,"="&amp;"X",$B$10:$M$10,"="&amp;"Y")</f>
        <v>0</v>
      </c>
      <c r="W114">
        <f ca="1">SUMIFS(INDEX($B$13:$M$64,MATCH(W$83,$A$13:$A$64,0),1):INDEX($B$13:$M$64,MATCH(W$83,$A$13:$A$64,0),12),$B79:$M79,"="&amp;"X",$B$10:$M$10,"="&amp;"Y")</f>
        <v>0</v>
      </c>
      <c r="X114">
        <f ca="1">SUMIFS(INDEX($B$13:$M$64,MATCH(X$83,$A$13:$A$64,0),1):INDEX($B$13:$M$64,MATCH(X$83,$A$13:$A$64,0),12),$B79:$M79,"="&amp;"X",$B$10:$M$10,"="&amp;"Y")</f>
        <v>0</v>
      </c>
      <c r="Y114">
        <f ca="1">SUMIFS(INDEX($B$13:$M$64,MATCH(Y$83,$A$13:$A$64,0),1):INDEX($B$13:$M$64,MATCH(Y$83,$A$13:$A$64,0),12),$B79:$M79,"="&amp;"X",$B$10:$M$10,"="&amp;"Y")</f>
        <v>0</v>
      </c>
      <c r="Z114">
        <f ca="1">SUMIFS(INDEX($B$13:$M$64,MATCH(Z$83,$A$13:$A$64,0),1):INDEX($B$13:$M$64,MATCH(Z$83,$A$13:$A$64,0),12),$B79:$M79,"="&amp;"X",$B$10:$M$10,"="&amp;"Y")</f>
        <v>0</v>
      </c>
      <c r="AA114">
        <f ca="1">SUMIFS(INDEX($B$13:$M$64,MATCH(AA$83,$A$13:$A$64,0),1):INDEX($B$13:$M$64,MATCH(AA$83,$A$13:$A$64,0),12),$B79:$M79,"="&amp;"X",$B$10:$M$10,"="&amp;"Y")</f>
        <v>0</v>
      </c>
      <c r="AB114">
        <f ca="1">SUMIFS(INDEX($B$13:$M$64,MATCH(AB$83,$A$13:$A$64,0),1):INDEX($B$13:$M$64,MATCH(AB$83,$A$13:$A$64,0),12),$B79:$M79,"="&amp;"X",$B$10:$M$10,"="&amp;"Y")</f>
        <v>0</v>
      </c>
      <c r="AC114">
        <f ca="1">SUMIFS(INDEX($B$13:$M$64,MATCH(AC$83,$A$13:$A$64,0),1):INDEX($B$13:$M$64,MATCH(AC$83,$A$13:$A$64,0),12),$B79:$M79,"="&amp;"X",$B$10:$M$10,"="&amp;"Y")</f>
        <v>0</v>
      </c>
      <c r="AD114">
        <f ca="1">SUMIFS(INDEX($B$13:$M$64,MATCH(AD$83,$A$13:$A$64,0),1):INDEX($B$13:$M$64,MATCH(AD$83,$A$13:$A$64,0),12),$B79:$M79,"="&amp;"X",$B$10:$M$10,"="&amp;"Y")</f>
        <v>0</v>
      </c>
      <c r="AE114">
        <f ca="1">SUMIFS(INDEX($B$13:$M$64,MATCH(AE$83,$A$13:$A$64,0),1):INDEX($B$13:$M$64,MATCH(AE$83,$A$13:$A$64,0),12),$B79:$M79,"="&amp;"X",$B$10:$M$10,"="&amp;"Y")</f>
        <v>0</v>
      </c>
      <c r="AF114">
        <f ca="1">SUMIFS(INDEX($B$13:$M$64,MATCH(AF$83,$A$13:$A$64,0),1):INDEX($B$13:$M$64,MATCH(AF$83,$A$13:$A$64,0),12),$B79:$M79,"="&amp;"X",$B$10:$M$10,"="&amp;"Y")</f>
        <v>0</v>
      </c>
      <c r="AG114">
        <f ca="1">SUMIFS(INDEX($B$13:$M$64,MATCH(AG$83,$A$13:$A$64,0),1):INDEX($B$13:$M$64,MATCH(AG$83,$A$13:$A$64,0),12),$B79:$M79,"="&amp;"X",$B$10:$M$10,"="&amp;"Y")</f>
        <v>0</v>
      </c>
      <c r="AH114">
        <f ca="1">SUMIFS(INDEX($B$13:$M$64,MATCH(AH$83,$A$13:$A$64,0),1):INDEX($B$13:$M$64,MATCH(AH$83,$A$13:$A$64,0),12),$B79:$M79,"="&amp;"X",$B$10:$M$10,"="&amp;"Y")</f>
        <v>0</v>
      </c>
      <c r="AI114">
        <f ca="1">SUMIFS(INDEX($B$13:$M$64,MATCH(AI$83,$A$13:$A$64,0),1):INDEX($B$13:$M$64,MATCH(AI$83,$A$13:$A$64,0),12),$B79:$M79,"="&amp;"X",$B$10:$M$10,"="&amp;"Y")</f>
        <v>0</v>
      </c>
      <c r="AJ114">
        <f ca="1">SUMIFS(INDEX($B$13:$M$64,MATCH(AJ$83,$A$13:$A$64,0),1):INDEX($B$13:$M$64,MATCH(AJ$83,$A$13:$A$64,0),12),$B79:$M79,"="&amp;"X",$B$10:$M$10,"="&amp;"Y")</f>
        <v>0</v>
      </c>
      <c r="AK114">
        <f ca="1">SUMIFS(INDEX($B$13:$M$64,MATCH(AK$83,$A$13:$A$64,0),1):INDEX($B$13:$M$64,MATCH(AK$83,$A$13:$A$64,0),12),$B79:$M79,"="&amp;"X",$B$10:$M$10,"="&amp;"Y")</f>
        <v>0</v>
      </c>
      <c r="AL114">
        <f ca="1">SUMIFS(INDEX($B$13:$M$64,MATCH(AL$83,$A$13:$A$64,0),1):INDEX($B$13:$M$64,MATCH(AL$83,$A$13:$A$64,0),12),$B79:$M79,"="&amp;"X",$B$10:$M$10,"="&amp;"Y")</f>
        <v>0</v>
      </c>
      <c r="AM114">
        <f ca="1">SUMIFS(INDEX($B$13:$M$64,MATCH(AM$83,$A$13:$A$64,0),1):INDEX($B$13:$M$64,MATCH(AM$83,$A$13:$A$64,0),12),$B79:$M79,"="&amp;"X",$B$10:$M$10,"="&amp;"Y")</f>
        <v>0</v>
      </c>
      <c r="AN114">
        <f ca="1">SUMIFS(INDEX($B$13:$M$64,MATCH(AN$83,$A$13:$A$64,0),1):INDEX($B$13:$M$64,MATCH(AN$83,$A$13:$A$64,0),12),$B79:$M79,"="&amp;"X",$B$10:$M$10,"="&amp;"Y")</f>
        <v>0</v>
      </c>
      <c r="AO114">
        <f ca="1">SUMIFS(INDEX($B$13:$M$64,MATCH(AO$83,$A$13:$A$64,0),1):INDEX($B$13:$M$64,MATCH(AO$83,$A$13:$A$64,0),12),$B79:$M79,"="&amp;"X",$B$10:$M$10,"="&amp;"Y")</f>
        <v>0</v>
      </c>
      <c r="AP114">
        <f ca="1">SUMIFS(INDEX($B$13:$M$64,MATCH(AP$83,$A$13:$A$64,0),1):INDEX($B$13:$M$64,MATCH(AP$83,$A$13:$A$64,0),12),$B79:$M79,"="&amp;"X",$B$10:$M$10,"="&amp;"Y")</f>
        <v>0</v>
      </c>
      <c r="AQ114">
        <f ca="1">SUMIFS(INDEX($B$13:$M$64,MATCH(AQ$83,$A$13:$A$64,0),1):INDEX($B$13:$M$64,MATCH(AQ$83,$A$13:$A$64,0),12),$B79:$M79,"="&amp;"X",$B$10:$M$10,"="&amp;"Y")</f>
        <v>0</v>
      </c>
      <c r="AR114">
        <f ca="1">SUMIFS(INDEX($B$13:$M$64,MATCH(AR$83,$A$13:$A$64,0),1):INDEX($B$13:$M$64,MATCH(AR$83,$A$13:$A$64,0),12),$B79:$M79,"="&amp;"X",$B$10:$M$10,"="&amp;"Y")</f>
        <v>0</v>
      </c>
      <c r="AS114">
        <f ca="1">SUMIFS(INDEX($B$13:$M$64,MATCH(AS$83,$A$13:$A$64,0),1):INDEX($B$13:$M$64,MATCH(AS$83,$A$13:$A$64,0),12),$B79:$M79,"="&amp;"X",$B$10:$M$10,"="&amp;"Y")</f>
        <v>0</v>
      </c>
      <c r="AT114">
        <f ca="1">SUMIFS(INDEX($B$13:$M$64,MATCH(AT$83,$A$13:$A$64,0),1):INDEX($B$13:$M$64,MATCH(AT$83,$A$13:$A$64,0),12),$B79:$M79,"="&amp;"X",$B$10:$M$10,"="&amp;"Y")</f>
        <v>0</v>
      </c>
      <c r="AU114">
        <f ca="1">SUMIFS(INDEX($B$13:$M$64,MATCH(AU$83,$A$13:$A$64,0),1):INDEX($B$13:$M$64,MATCH(AU$83,$A$13:$A$64,0),12),$B79:$M79,"="&amp;"X",$B$10:$M$10,"="&amp;"Y")</f>
        <v>0</v>
      </c>
      <c r="AV114">
        <f ca="1">SUMIFS(INDEX($B$13:$M$64,MATCH(AV$83,$A$13:$A$64,0),1):INDEX($B$13:$M$64,MATCH(AV$83,$A$13:$A$64,0),12),$B79:$M79,"="&amp;"X",$B$10:$M$10,"="&amp;"Y")</f>
        <v>0</v>
      </c>
      <c r="AW114">
        <f ca="1">SUMIFS(INDEX($B$13:$M$64,MATCH(AW$83,$A$13:$A$64,0),1):INDEX($B$13:$M$64,MATCH(AW$83,$A$13:$A$64,0),12),$B79:$M79,"="&amp;"X",$B$10:$M$10,"="&amp;"Y")</f>
        <v>0</v>
      </c>
      <c r="AX114">
        <f ca="1">SUMIFS(INDEX($B$13:$M$64,MATCH(AX$83,$A$13:$A$64,0),1):INDEX($B$13:$M$64,MATCH(AX$83,$A$13:$A$64,0),12),$B79:$M79,"="&amp;"X",$B$10:$M$10,"="&amp;"Y")</f>
        <v>0</v>
      </c>
      <c r="AY114">
        <f ca="1">SUMIFS(INDEX($B$13:$M$64,MATCH(AY$83,$A$13:$A$64,0),1):INDEX($B$13:$M$64,MATCH(AY$83,$A$13:$A$64,0),12),$B79:$M79,"="&amp;"X",$B$10:$M$10,"="&amp;"Y")</f>
        <v>0</v>
      </c>
      <c r="AZ114">
        <f ca="1">SUMIFS(INDEX($B$13:$M$64,MATCH(AZ$83,$A$13:$A$64,0),1):INDEX($B$13:$M$64,MATCH(AZ$83,$A$13:$A$64,0),12),$B79:$M79,"="&amp;"X",$B$10:$M$10,"="&amp;"Y")</f>
        <v>0</v>
      </c>
      <c r="BA114">
        <f ca="1">SUMIFS(INDEX($B$13:$M$64,MATCH(BA$83,$A$13:$A$64,0),1):INDEX($B$13:$M$64,MATCH(BA$83,$A$13:$A$64,0),12),$B79:$M79,"="&amp;"X",$B$10:$M$10,"="&amp;"Y")</f>
        <v>0</v>
      </c>
    </row>
    <row r="115" spans="1:53" x14ac:dyDescent="0.35">
      <c r="A115" t="str">
        <f>Setup!A33</f>
        <v>Caseload 14</v>
      </c>
      <c r="B115">
        <f ca="1">SUMIFS(INDEX($B$13:$M$64,MATCH(B$83,$A$13:$A$64,0),1):INDEX($B$13:$M$64,MATCH(B$83,$A$13:$A$64,0),12),$B80:$M80,"="&amp;"X",$B$10:$M$10,"="&amp;"Y")</f>
        <v>0</v>
      </c>
      <c r="C115">
        <f ca="1">SUMIFS(INDEX($B$13:$M$64,MATCH(C$83,$A$13:$A$64,0),1):INDEX($B$13:$M$64,MATCH(C$83,$A$13:$A$64,0),12),$B80:$M80,"="&amp;"X",$B$10:$M$10,"="&amp;"Y")</f>
        <v>0</v>
      </c>
      <c r="D115">
        <f ca="1">SUMIFS(INDEX($B$13:$M$64,MATCH(D$83,$A$13:$A$64,0),1):INDEX($B$13:$M$64,MATCH(D$83,$A$13:$A$64,0),12),$B80:$M80,"="&amp;"X",$B$10:$M$10,"="&amp;"Y")</f>
        <v>0</v>
      </c>
      <c r="E115">
        <f ca="1">SUMIFS(INDEX($B$13:$M$64,MATCH(E$83,$A$13:$A$64,0),1):INDEX($B$13:$M$64,MATCH(E$83,$A$13:$A$64,0),12),$B80:$M80,"="&amp;"X",$B$10:$M$10,"="&amp;"Y")</f>
        <v>0</v>
      </c>
      <c r="F115">
        <f ca="1">SUMIFS(INDEX($B$13:$M$64,MATCH(F$83,$A$13:$A$64,0),1):INDEX($B$13:$M$64,MATCH(F$83,$A$13:$A$64,0),12),$B80:$M80,"="&amp;"X",$B$10:$M$10,"="&amp;"Y")</f>
        <v>0</v>
      </c>
      <c r="G115">
        <f ca="1">SUMIFS(INDEX($B$13:$M$64,MATCH(G$83,$A$13:$A$64,0),1):INDEX($B$13:$M$64,MATCH(G$83,$A$13:$A$64,0),12),$B80:$M80,"="&amp;"X",$B$10:$M$10,"="&amp;"Y")</f>
        <v>0</v>
      </c>
      <c r="H115">
        <f ca="1">SUMIFS(INDEX($B$13:$M$64,MATCH(H$83,$A$13:$A$64,0),1):INDEX($B$13:$M$64,MATCH(H$83,$A$13:$A$64,0),12),$B80:$M80,"="&amp;"X",$B$10:$M$10,"="&amp;"Y")</f>
        <v>0</v>
      </c>
      <c r="I115">
        <f ca="1">SUMIFS(INDEX($B$13:$M$64,MATCH(I$83,$A$13:$A$64,0),1):INDEX($B$13:$M$64,MATCH(I$83,$A$13:$A$64,0),12),$B80:$M80,"="&amp;"X",$B$10:$M$10,"="&amp;"Y")</f>
        <v>0</v>
      </c>
      <c r="J115">
        <f ca="1">SUMIFS(INDEX($B$13:$M$64,MATCH(J$83,$A$13:$A$64,0),1):INDEX($B$13:$M$64,MATCH(J$83,$A$13:$A$64,0),12),$B80:$M80,"="&amp;"X",$B$10:$M$10,"="&amp;"Y")</f>
        <v>0</v>
      </c>
      <c r="K115">
        <f ca="1">SUMIFS(INDEX($B$13:$M$64,MATCH(K$83,$A$13:$A$64,0),1):INDEX($B$13:$M$64,MATCH(K$83,$A$13:$A$64,0),12),$B80:$M80,"="&amp;"X",$B$10:$M$10,"="&amp;"Y")</f>
        <v>0</v>
      </c>
      <c r="L115">
        <f ca="1">SUMIFS(INDEX($B$13:$M$64,MATCH(L$83,$A$13:$A$64,0),1):INDEX($B$13:$M$64,MATCH(L$83,$A$13:$A$64,0),12),$B80:$M80,"="&amp;"X",$B$10:$M$10,"="&amp;"Y")</f>
        <v>0</v>
      </c>
      <c r="M115">
        <f ca="1">SUMIFS(INDEX($B$13:$M$64,MATCH(M$83,$A$13:$A$64,0),1):INDEX($B$13:$M$64,MATCH(M$83,$A$13:$A$64,0),12),$B80:$M80,"="&amp;"X",$B$10:$M$10,"="&amp;"Y")</f>
        <v>0</v>
      </c>
      <c r="N115">
        <f ca="1">SUMIFS(INDEX($B$13:$M$64,MATCH(N$83,$A$13:$A$64,0),1):INDEX($B$13:$M$64,MATCH(N$83,$A$13:$A$64,0),12),$B80:$M80,"="&amp;"X",$B$10:$M$10,"="&amp;"Y")</f>
        <v>0</v>
      </c>
      <c r="O115">
        <f ca="1">SUMIFS(INDEX($B$13:$M$64,MATCH(O$83,$A$13:$A$64,0),1):INDEX($B$13:$M$64,MATCH(O$83,$A$13:$A$64,0),12),$B80:$M80,"="&amp;"X",$B$10:$M$10,"="&amp;"Y")</f>
        <v>0</v>
      </c>
      <c r="P115">
        <f ca="1">SUMIFS(INDEX($B$13:$M$64,MATCH(P$83,$A$13:$A$64,0),1):INDEX($B$13:$M$64,MATCH(P$83,$A$13:$A$64,0),12),$B80:$M80,"="&amp;"X",$B$10:$M$10,"="&amp;"Y")</f>
        <v>0</v>
      </c>
      <c r="Q115">
        <f ca="1">SUMIFS(INDEX($B$13:$M$64,MATCH(Q$83,$A$13:$A$64,0),1):INDEX($B$13:$M$64,MATCH(Q$83,$A$13:$A$64,0),12),$B80:$M80,"="&amp;"X",$B$10:$M$10,"="&amp;"Y")</f>
        <v>0</v>
      </c>
      <c r="R115">
        <f ca="1">SUMIFS(INDEX($B$13:$M$64,MATCH(R$83,$A$13:$A$64,0),1):INDEX($B$13:$M$64,MATCH(R$83,$A$13:$A$64,0),12),$B80:$M80,"="&amp;"X",$B$10:$M$10,"="&amp;"Y")</f>
        <v>0</v>
      </c>
      <c r="S115">
        <f ca="1">SUMIFS(INDEX($B$13:$M$64,MATCH(S$83,$A$13:$A$64,0),1):INDEX($B$13:$M$64,MATCH(S$83,$A$13:$A$64,0),12),$B80:$M80,"="&amp;"X",$B$10:$M$10,"="&amp;"Y")</f>
        <v>0</v>
      </c>
      <c r="T115">
        <f ca="1">SUMIFS(INDEX($B$13:$M$64,MATCH(T$83,$A$13:$A$64,0),1):INDEX($B$13:$M$64,MATCH(T$83,$A$13:$A$64,0),12),$B80:$M80,"="&amp;"X",$B$10:$M$10,"="&amp;"Y")</f>
        <v>0</v>
      </c>
      <c r="U115">
        <f ca="1">SUMIFS(INDEX($B$13:$M$64,MATCH(U$83,$A$13:$A$64,0),1):INDEX($B$13:$M$64,MATCH(U$83,$A$13:$A$64,0),12),$B80:$M80,"="&amp;"X",$B$10:$M$10,"="&amp;"Y")</f>
        <v>0</v>
      </c>
      <c r="V115">
        <f ca="1">SUMIFS(INDEX($B$13:$M$64,MATCH(V$83,$A$13:$A$64,0),1):INDEX($B$13:$M$64,MATCH(V$83,$A$13:$A$64,0),12),$B80:$M80,"="&amp;"X",$B$10:$M$10,"="&amp;"Y")</f>
        <v>0</v>
      </c>
      <c r="W115">
        <f ca="1">SUMIFS(INDEX($B$13:$M$64,MATCH(W$83,$A$13:$A$64,0),1):INDEX($B$13:$M$64,MATCH(W$83,$A$13:$A$64,0),12),$B80:$M80,"="&amp;"X",$B$10:$M$10,"="&amp;"Y")</f>
        <v>0</v>
      </c>
      <c r="X115">
        <f ca="1">SUMIFS(INDEX($B$13:$M$64,MATCH(X$83,$A$13:$A$64,0),1):INDEX($B$13:$M$64,MATCH(X$83,$A$13:$A$64,0),12),$B80:$M80,"="&amp;"X",$B$10:$M$10,"="&amp;"Y")</f>
        <v>0</v>
      </c>
      <c r="Y115">
        <f ca="1">SUMIFS(INDEX($B$13:$M$64,MATCH(Y$83,$A$13:$A$64,0),1):INDEX($B$13:$M$64,MATCH(Y$83,$A$13:$A$64,0),12),$B80:$M80,"="&amp;"X",$B$10:$M$10,"="&amp;"Y")</f>
        <v>0</v>
      </c>
      <c r="Z115">
        <f ca="1">SUMIFS(INDEX($B$13:$M$64,MATCH(Z$83,$A$13:$A$64,0),1):INDEX($B$13:$M$64,MATCH(Z$83,$A$13:$A$64,0),12),$B80:$M80,"="&amp;"X",$B$10:$M$10,"="&amp;"Y")</f>
        <v>0</v>
      </c>
      <c r="AA115">
        <f ca="1">SUMIFS(INDEX($B$13:$M$64,MATCH(AA$83,$A$13:$A$64,0),1):INDEX($B$13:$M$64,MATCH(AA$83,$A$13:$A$64,0),12),$B80:$M80,"="&amp;"X",$B$10:$M$10,"="&amp;"Y")</f>
        <v>0</v>
      </c>
      <c r="AB115">
        <f ca="1">SUMIFS(INDEX($B$13:$M$64,MATCH(AB$83,$A$13:$A$64,0),1):INDEX($B$13:$M$64,MATCH(AB$83,$A$13:$A$64,0),12),$B80:$M80,"="&amp;"X",$B$10:$M$10,"="&amp;"Y")</f>
        <v>0</v>
      </c>
      <c r="AC115">
        <f ca="1">SUMIFS(INDEX($B$13:$M$64,MATCH(AC$83,$A$13:$A$64,0),1):INDEX($B$13:$M$64,MATCH(AC$83,$A$13:$A$64,0),12),$B80:$M80,"="&amp;"X",$B$10:$M$10,"="&amp;"Y")</f>
        <v>0</v>
      </c>
      <c r="AD115">
        <f ca="1">SUMIFS(INDEX($B$13:$M$64,MATCH(AD$83,$A$13:$A$64,0),1):INDEX($B$13:$M$64,MATCH(AD$83,$A$13:$A$64,0),12),$B80:$M80,"="&amp;"X",$B$10:$M$10,"="&amp;"Y")</f>
        <v>0</v>
      </c>
      <c r="AE115">
        <f ca="1">SUMIFS(INDEX($B$13:$M$64,MATCH(AE$83,$A$13:$A$64,0),1):INDEX($B$13:$M$64,MATCH(AE$83,$A$13:$A$64,0),12),$B80:$M80,"="&amp;"X",$B$10:$M$10,"="&amp;"Y")</f>
        <v>0</v>
      </c>
      <c r="AF115">
        <f ca="1">SUMIFS(INDEX($B$13:$M$64,MATCH(AF$83,$A$13:$A$64,0),1):INDEX($B$13:$M$64,MATCH(AF$83,$A$13:$A$64,0),12),$B80:$M80,"="&amp;"X",$B$10:$M$10,"="&amp;"Y")</f>
        <v>0</v>
      </c>
      <c r="AG115">
        <f ca="1">SUMIFS(INDEX($B$13:$M$64,MATCH(AG$83,$A$13:$A$64,0),1):INDEX($B$13:$M$64,MATCH(AG$83,$A$13:$A$64,0),12),$B80:$M80,"="&amp;"X",$B$10:$M$10,"="&amp;"Y")</f>
        <v>0</v>
      </c>
      <c r="AH115">
        <f ca="1">SUMIFS(INDEX($B$13:$M$64,MATCH(AH$83,$A$13:$A$64,0),1):INDEX($B$13:$M$64,MATCH(AH$83,$A$13:$A$64,0),12),$B80:$M80,"="&amp;"X",$B$10:$M$10,"="&amp;"Y")</f>
        <v>0</v>
      </c>
      <c r="AI115">
        <f ca="1">SUMIFS(INDEX($B$13:$M$64,MATCH(AI$83,$A$13:$A$64,0),1):INDEX($B$13:$M$64,MATCH(AI$83,$A$13:$A$64,0),12),$B80:$M80,"="&amp;"X",$B$10:$M$10,"="&amp;"Y")</f>
        <v>0</v>
      </c>
      <c r="AJ115">
        <f ca="1">SUMIFS(INDEX($B$13:$M$64,MATCH(AJ$83,$A$13:$A$64,0),1):INDEX($B$13:$M$64,MATCH(AJ$83,$A$13:$A$64,0),12),$B80:$M80,"="&amp;"X",$B$10:$M$10,"="&amp;"Y")</f>
        <v>0</v>
      </c>
      <c r="AK115">
        <f ca="1">SUMIFS(INDEX($B$13:$M$64,MATCH(AK$83,$A$13:$A$64,0),1):INDEX($B$13:$M$64,MATCH(AK$83,$A$13:$A$64,0),12),$B80:$M80,"="&amp;"X",$B$10:$M$10,"="&amp;"Y")</f>
        <v>0</v>
      </c>
      <c r="AL115">
        <f ca="1">SUMIFS(INDEX($B$13:$M$64,MATCH(AL$83,$A$13:$A$64,0),1):INDEX($B$13:$M$64,MATCH(AL$83,$A$13:$A$64,0),12),$B80:$M80,"="&amp;"X",$B$10:$M$10,"="&amp;"Y")</f>
        <v>0</v>
      </c>
      <c r="AM115">
        <f ca="1">SUMIFS(INDEX($B$13:$M$64,MATCH(AM$83,$A$13:$A$64,0),1):INDEX($B$13:$M$64,MATCH(AM$83,$A$13:$A$64,0),12),$B80:$M80,"="&amp;"X",$B$10:$M$10,"="&amp;"Y")</f>
        <v>0</v>
      </c>
      <c r="AN115">
        <f ca="1">SUMIFS(INDEX($B$13:$M$64,MATCH(AN$83,$A$13:$A$64,0),1):INDEX($B$13:$M$64,MATCH(AN$83,$A$13:$A$64,0),12),$B80:$M80,"="&amp;"X",$B$10:$M$10,"="&amp;"Y")</f>
        <v>0</v>
      </c>
      <c r="AO115">
        <f ca="1">SUMIFS(INDEX($B$13:$M$64,MATCH(AO$83,$A$13:$A$64,0),1):INDEX($B$13:$M$64,MATCH(AO$83,$A$13:$A$64,0),12),$B80:$M80,"="&amp;"X",$B$10:$M$10,"="&amp;"Y")</f>
        <v>0</v>
      </c>
      <c r="AP115">
        <f ca="1">SUMIFS(INDEX($B$13:$M$64,MATCH(AP$83,$A$13:$A$64,0),1):INDEX($B$13:$M$64,MATCH(AP$83,$A$13:$A$64,0),12),$B80:$M80,"="&amp;"X",$B$10:$M$10,"="&amp;"Y")</f>
        <v>0</v>
      </c>
      <c r="AQ115">
        <f ca="1">SUMIFS(INDEX($B$13:$M$64,MATCH(AQ$83,$A$13:$A$64,0),1):INDEX($B$13:$M$64,MATCH(AQ$83,$A$13:$A$64,0),12),$B80:$M80,"="&amp;"X",$B$10:$M$10,"="&amp;"Y")</f>
        <v>0</v>
      </c>
      <c r="AR115">
        <f ca="1">SUMIFS(INDEX($B$13:$M$64,MATCH(AR$83,$A$13:$A$64,0),1):INDEX($B$13:$M$64,MATCH(AR$83,$A$13:$A$64,0),12),$B80:$M80,"="&amp;"X",$B$10:$M$10,"="&amp;"Y")</f>
        <v>0</v>
      </c>
      <c r="AS115">
        <f ca="1">SUMIFS(INDEX($B$13:$M$64,MATCH(AS$83,$A$13:$A$64,0),1):INDEX($B$13:$M$64,MATCH(AS$83,$A$13:$A$64,0),12),$B80:$M80,"="&amp;"X",$B$10:$M$10,"="&amp;"Y")</f>
        <v>0</v>
      </c>
      <c r="AT115">
        <f ca="1">SUMIFS(INDEX($B$13:$M$64,MATCH(AT$83,$A$13:$A$64,0),1):INDEX($B$13:$M$64,MATCH(AT$83,$A$13:$A$64,0),12),$B80:$M80,"="&amp;"X",$B$10:$M$10,"="&amp;"Y")</f>
        <v>0</v>
      </c>
      <c r="AU115">
        <f ca="1">SUMIFS(INDEX($B$13:$M$64,MATCH(AU$83,$A$13:$A$64,0),1):INDEX($B$13:$M$64,MATCH(AU$83,$A$13:$A$64,0),12),$B80:$M80,"="&amp;"X",$B$10:$M$10,"="&amp;"Y")</f>
        <v>0</v>
      </c>
      <c r="AV115">
        <f ca="1">SUMIFS(INDEX($B$13:$M$64,MATCH(AV$83,$A$13:$A$64,0),1):INDEX($B$13:$M$64,MATCH(AV$83,$A$13:$A$64,0),12),$B80:$M80,"="&amp;"X",$B$10:$M$10,"="&amp;"Y")</f>
        <v>0</v>
      </c>
      <c r="AW115">
        <f ca="1">SUMIFS(INDEX($B$13:$M$64,MATCH(AW$83,$A$13:$A$64,0),1):INDEX($B$13:$M$64,MATCH(AW$83,$A$13:$A$64,0),12),$B80:$M80,"="&amp;"X",$B$10:$M$10,"="&amp;"Y")</f>
        <v>0</v>
      </c>
      <c r="AX115">
        <f ca="1">SUMIFS(INDEX($B$13:$M$64,MATCH(AX$83,$A$13:$A$64,0),1):INDEX($B$13:$M$64,MATCH(AX$83,$A$13:$A$64,0),12),$B80:$M80,"="&amp;"X",$B$10:$M$10,"="&amp;"Y")</f>
        <v>0</v>
      </c>
      <c r="AY115">
        <f ca="1">SUMIFS(INDEX($B$13:$M$64,MATCH(AY$83,$A$13:$A$64,0),1):INDEX($B$13:$M$64,MATCH(AY$83,$A$13:$A$64,0),12),$B80:$M80,"="&amp;"X",$B$10:$M$10,"="&amp;"Y")</f>
        <v>0</v>
      </c>
      <c r="AZ115">
        <f ca="1">SUMIFS(INDEX($B$13:$M$64,MATCH(AZ$83,$A$13:$A$64,0),1):INDEX($B$13:$M$64,MATCH(AZ$83,$A$13:$A$64,0),12),$B80:$M80,"="&amp;"X",$B$10:$M$10,"="&amp;"Y")</f>
        <v>0</v>
      </c>
      <c r="BA115">
        <f ca="1">SUMIFS(INDEX($B$13:$M$64,MATCH(BA$83,$A$13:$A$64,0),1):INDEX($B$13:$M$64,MATCH(BA$83,$A$13:$A$64,0),12),$B80:$M80,"="&amp;"X",$B$10:$M$10,"="&amp;"Y")</f>
        <v>0</v>
      </c>
    </row>
    <row r="116" spans="1:53" x14ac:dyDescent="0.35">
      <c r="A116" t="str">
        <f>Setup!A34</f>
        <v>Caseload 15</v>
      </c>
      <c r="B116">
        <f ca="1">SUMIFS(INDEX($B$13:$M$64,MATCH(B$83,$A$13:$A$64,0),1):INDEX($B$13:$M$64,MATCH(B$83,$A$13:$A$64,0),12),$B81:$M81,"="&amp;"X",$B$10:$M$10,"="&amp;"Y")</f>
        <v>0</v>
      </c>
      <c r="C116">
        <f ca="1">SUMIFS(INDEX($B$13:$M$64,MATCH(C$83,$A$13:$A$64,0),1):INDEX($B$13:$M$64,MATCH(C$83,$A$13:$A$64,0),12),$B81:$M81,"="&amp;"X",$B$10:$M$10,"="&amp;"Y")</f>
        <v>0</v>
      </c>
      <c r="D116">
        <f ca="1">SUMIFS(INDEX($B$13:$M$64,MATCH(D$83,$A$13:$A$64,0),1):INDEX($B$13:$M$64,MATCH(D$83,$A$13:$A$64,0),12),$B81:$M81,"="&amp;"X",$B$10:$M$10,"="&amp;"Y")</f>
        <v>0</v>
      </c>
      <c r="E116">
        <f ca="1">SUMIFS(INDEX($B$13:$M$64,MATCH(E$83,$A$13:$A$64,0),1):INDEX($B$13:$M$64,MATCH(E$83,$A$13:$A$64,0),12),$B81:$M81,"="&amp;"X",$B$10:$M$10,"="&amp;"Y")</f>
        <v>0</v>
      </c>
      <c r="F116">
        <f ca="1">SUMIFS(INDEX($B$13:$M$64,MATCH(F$83,$A$13:$A$64,0),1):INDEX($B$13:$M$64,MATCH(F$83,$A$13:$A$64,0),12),$B81:$M81,"="&amp;"X",$B$10:$M$10,"="&amp;"Y")</f>
        <v>0</v>
      </c>
      <c r="G116">
        <f ca="1">SUMIFS(INDEX($B$13:$M$64,MATCH(G$83,$A$13:$A$64,0),1):INDEX($B$13:$M$64,MATCH(G$83,$A$13:$A$64,0),12),$B81:$M81,"="&amp;"X",$B$10:$M$10,"="&amp;"Y")</f>
        <v>0</v>
      </c>
      <c r="H116">
        <f ca="1">SUMIFS(INDEX($B$13:$M$64,MATCH(H$83,$A$13:$A$64,0),1):INDEX($B$13:$M$64,MATCH(H$83,$A$13:$A$64,0),12),$B81:$M81,"="&amp;"X",$B$10:$M$10,"="&amp;"Y")</f>
        <v>0</v>
      </c>
      <c r="I116">
        <f ca="1">SUMIFS(INDEX($B$13:$M$64,MATCH(I$83,$A$13:$A$64,0),1):INDEX($B$13:$M$64,MATCH(I$83,$A$13:$A$64,0),12),$B81:$M81,"="&amp;"X",$B$10:$M$10,"="&amp;"Y")</f>
        <v>0</v>
      </c>
      <c r="J116">
        <f ca="1">SUMIFS(INDEX($B$13:$M$64,MATCH(J$83,$A$13:$A$64,0),1):INDEX($B$13:$M$64,MATCH(J$83,$A$13:$A$64,0),12),$B81:$M81,"="&amp;"X",$B$10:$M$10,"="&amp;"Y")</f>
        <v>0</v>
      </c>
      <c r="K116">
        <f ca="1">SUMIFS(INDEX($B$13:$M$64,MATCH(K$83,$A$13:$A$64,0),1):INDEX($B$13:$M$64,MATCH(K$83,$A$13:$A$64,0),12),$B81:$M81,"="&amp;"X",$B$10:$M$10,"="&amp;"Y")</f>
        <v>0</v>
      </c>
      <c r="L116">
        <f ca="1">SUMIFS(INDEX($B$13:$M$64,MATCH(L$83,$A$13:$A$64,0),1):INDEX($B$13:$M$64,MATCH(L$83,$A$13:$A$64,0),12),$B81:$M81,"="&amp;"X",$B$10:$M$10,"="&amp;"Y")</f>
        <v>0</v>
      </c>
      <c r="M116">
        <f ca="1">SUMIFS(INDEX($B$13:$M$64,MATCH(M$83,$A$13:$A$64,0),1):INDEX($B$13:$M$64,MATCH(M$83,$A$13:$A$64,0),12),$B81:$M81,"="&amp;"X",$B$10:$M$10,"="&amp;"Y")</f>
        <v>0</v>
      </c>
      <c r="N116">
        <f ca="1">SUMIFS(INDEX($B$13:$M$64,MATCH(N$83,$A$13:$A$64,0),1):INDEX($B$13:$M$64,MATCH(N$83,$A$13:$A$64,0),12),$B81:$M81,"="&amp;"X",$B$10:$M$10,"="&amp;"Y")</f>
        <v>0</v>
      </c>
      <c r="O116">
        <f ca="1">SUMIFS(INDEX($B$13:$M$64,MATCH(O$83,$A$13:$A$64,0),1):INDEX($B$13:$M$64,MATCH(O$83,$A$13:$A$64,0),12),$B81:$M81,"="&amp;"X",$B$10:$M$10,"="&amp;"Y")</f>
        <v>0</v>
      </c>
      <c r="P116">
        <f ca="1">SUMIFS(INDEX($B$13:$M$64,MATCH(P$83,$A$13:$A$64,0),1):INDEX($B$13:$M$64,MATCH(P$83,$A$13:$A$64,0),12),$B81:$M81,"="&amp;"X",$B$10:$M$10,"="&amp;"Y")</f>
        <v>0</v>
      </c>
      <c r="Q116">
        <f ca="1">SUMIFS(INDEX($B$13:$M$64,MATCH(Q$83,$A$13:$A$64,0),1):INDEX($B$13:$M$64,MATCH(Q$83,$A$13:$A$64,0),12),$B81:$M81,"="&amp;"X",$B$10:$M$10,"="&amp;"Y")</f>
        <v>0</v>
      </c>
      <c r="R116">
        <f ca="1">SUMIFS(INDEX($B$13:$M$64,MATCH(R$83,$A$13:$A$64,0),1):INDEX($B$13:$M$64,MATCH(R$83,$A$13:$A$64,0),12),$B81:$M81,"="&amp;"X",$B$10:$M$10,"="&amp;"Y")</f>
        <v>0</v>
      </c>
      <c r="S116">
        <f ca="1">SUMIFS(INDEX($B$13:$M$64,MATCH(S$83,$A$13:$A$64,0),1):INDEX($B$13:$M$64,MATCH(S$83,$A$13:$A$64,0),12),$B81:$M81,"="&amp;"X",$B$10:$M$10,"="&amp;"Y")</f>
        <v>0</v>
      </c>
      <c r="T116">
        <f ca="1">SUMIFS(INDEX($B$13:$M$64,MATCH(T$83,$A$13:$A$64,0),1):INDEX($B$13:$M$64,MATCH(T$83,$A$13:$A$64,0),12),$B81:$M81,"="&amp;"X",$B$10:$M$10,"="&amp;"Y")</f>
        <v>0</v>
      </c>
      <c r="U116">
        <f ca="1">SUMIFS(INDEX($B$13:$M$64,MATCH(U$83,$A$13:$A$64,0),1):INDEX($B$13:$M$64,MATCH(U$83,$A$13:$A$64,0),12),$B81:$M81,"="&amp;"X",$B$10:$M$10,"="&amp;"Y")</f>
        <v>0</v>
      </c>
      <c r="V116">
        <f ca="1">SUMIFS(INDEX($B$13:$M$64,MATCH(V$83,$A$13:$A$64,0),1):INDEX($B$13:$M$64,MATCH(V$83,$A$13:$A$64,0),12),$B81:$M81,"="&amp;"X",$B$10:$M$10,"="&amp;"Y")</f>
        <v>0</v>
      </c>
      <c r="W116">
        <f ca="1">SUMIFS(INDEX($B$13:$M$64,MATCH(W$83,$A$13:$A$64,0),1):INDEX($B$13:$M$64,MATCH(W$83,$A$13:$A$64,0),12),$B81:$M81,"="&amp;"X",$B$10:$M$10,"="&amp;"Y")</f>
        <v>0</v>
      </c>
      <c r="X116">
        <f ca="1">SUMIFS(INDEX($B$13:$M$64,MATCH(X$83,$A$13:$A$64,0),1):INDEX($B$13:$M$64,MATCH(X$83,$A$13:$A$64,0),12),$B81:$M81,"="&amp;"X",$B$10:$M$10,"="&amp;"Y")</f>
        <v>0</v>
      </c>
      <c r="Y116">
        <f ca="1">SUMIFS(INDEX($B$13:$M$64,MATCH(Y$83,$A$13:$A$64,0),1):INDEX($B$13:$M$64,MATCH(Y$83,$A$13:$A$64,0),12),$B81:$M81,"="&amp;"X",$B$10:$M$10,"="&amp;"Y")</f>
        <v>0</v>
      </c>
      <c r="Z116">
        <f ca="1">SUMIFS(INDEX($B$13:$M$64,MATCH(Z$83,$A$13:$A$64,0),1):INDEX($B$13:$M$64,MATCH(Z$83,$A$13:$A$64,0),12),$B81:$M81,"="&amp;"X",$B$10:$M$10,"="&amp;"Y")</f>
        <v>0</v>
      </c>
      <c r="AA116">
        <f ca="1">SUMIFS(INDEX($B$13:$M$64,MATCH(AA$83,$A$13:$A$64,0),1):INDEX($B$13:$M$64,MATCH(AA$83,$A$13:$A$64,0),12),$B81:$M81,"="&amp;"X",$B$10:$M$10,"="&amp;"Y")</f>
        <v>0</v>
      </c>
      <c r="AB116">
        <f ca="1">SUMIFS(INDEX($B$13:$M$64,MATCH(AB$83,$A$13:$A$64,0),1):INDEX($B$13:$M$64,MATCH(AB$83,$A$13:$A$64,0),12),$B81:$M81,"="&amp;"X",$B$10:$M$10,"="&amp;"Y")</f>
        <v>0</v>
      </c>
      <c r="AC116">
        <f ca="1">SUMIFS(INDEX($B$13:$M$64,MATCH(AC$83,$A$13:$A$64,0),1):INDEX($B$13:$M$64,MATCH(AC$83,$A$13:$A$64,0),12),$B81:$M81,"="&amp;"X",$B$10:$M$10,"="&amp;"Y")</f>
        <v>0</v>
      </c>
      <c r="AD116">
        <f ca="1">SUMIFS(INDEX($B$13:$M$64,MATCH(AD$83,$A$13:$A$64,0),1):INDEX($B$13:$M$64,MATCH(AD$83,$A$13:$A$64,0),12),$B81:$M81,"="&amp;"X",$B$10:$M$10,"="&amp;"Y")</f>
        <v>0</v>
      </c>
      <c r="AE116">
        <f ca="1">SUMIFS(INDEX($B$13:$M$64,MATCH(AE$83,$A$13:$A$64,0),1):INDEX($B$13:$M$64,MATCH(AE$83,$A$13:$A$64,0),12),$B81:$M81,"="&amp;"X",$B$10:$M$10,"="&amp;"Y")</f>
        <v>0</v>
      </c>
      <c r="AF116">
        <f ca="1">SUMIFS(INDEX($B$13:$M$64,MATCH(AF$83,$A$13:$A$64,0),1):INDEX($B$13:$M$64,MATCH(AF$83,$A$13:$A$64,0),12),$B81:$M81,"="&amp;"X",$B$10:$M$10,"="&amp;"Y")</f>
        <v>0</v>
      </c>
      <c r="AG116">
        <f ca="1">SUMIFS(INDEX($B$13:$M$64,MATCH(AG$83,$A$13:$A$64,0),1):INDEX($B$13:$M$64,MATCH(AG$83,$A$13:$A$64,0),12),$B81:$M81,"="&amp;"X",$B$10:$M$10,"="&amp;"Y")</f>
        <v>0</v>
      </c>
      <c r="AH116">
        <f ca="1">SUMIFS(INDEX($B$13:$M$64,MATCH(AH$83,$A$13:$A$64,0),1):INDEX($B$13:$M$64,MATCH(AH$83,$A$13:$A$64,0),12),$B81:$M81,"="&amp;"X",$B$10:$M$10,"="&amp;"Y")</f>
        <v>0</v>
      </c>
      <c r="AI116">
        <f ca="1">SUMIFS(INDEX($B$13:$M$64,MATCH(AI$83,$A$13:$A$64,0),1):INDEX($B$13:$M$64,MATCH(AI$83,$A$13:$A$64,0),12),$B81:$M81,"="&amp;"X",$B$10:$M$10,"="&amp;"Y")</f>
        <v>0</v>
      </c>
      <c r="AJ116">
        <f ca="1">SUMIFS(INDEX($B$13:$M$64,MATCH(AJ$83,$A$13:$A$64,0),1):INDEX($B$13:$M$64,MATCH(AJ$83,$A$13:$A$64,0),12),$B81:$M81,"="&amp;"X",$B$10:$M$10,"="&amp;"Y")</f>
        <v>0</v>
      </c>
      <c r="AK116">
        <f ca="1">SUMIFS(INDEX($B$13:$M$64,MATCH(AK$83,$A$13:$A$64,0),1):INDEX($B$13:$M$64,MATCH(AK$83,$A$13:$A$64,0),12),$B81:$M81,"="&amp;"X",$B$10:$M$10,"="&amp;"Y")</f>
        <v>0</v>
      </c>
      <c r="AL116">
        <f ca="1">SUMIFS(INDEX($B$13:$M$64,MATCH(AL$83,$A$13:$A$64,0),1):INDEX($B$13:$M$64,MATCH(AL$83,$A$13:$A$64,0),12),$B81:$M81,"="&amp;"X",$B$10:$M$10,"="&amp;"Y")</f>
        <v>0</v>
      </c>
      <c r="AM116">
        <f ca="1">SUMIFS(INDEX($B$13:$M$64,MATCH(AM$83,$A$13:$A$64,0),1):INDEX($B$13:$M$64,MATCH(AM$83,$A$13:$A$64,0),12),$B81:$M81,"="&amp;"X",$B$10:$M$10,"="&amp;"Y")</f>
        <v>0</v>
      </c>
      <c r="AN116">
        <f ca="1">SUMIFS(INDEX($B$13:$M$64,MATCH(AN$83,$A$13:$A$64,0),1):INDEX($B$13:$M$64,MATCH(AN$83,$A$13:$A$64,0),12),$B81:$M81,"="&amp;"X",$B$10:$M$10,"="&amp;"Y")</f>
        <v>0</v>
      </c>
      <c r="AO116">
        <f ca="1">SUMIFS(INDEX($B$13:$M$64,MATCH(AO$83,$A$13:$A$64,0),1):INDEX($B$13:$M$64,MATCH(AO$83,$A$13:$A$64,0),12),$B81:$M81,"="&amp;"X",$B$10:$M$10,"="&amp;"Y")</f>
        <v>0</v>
      </c>
      <c r="AP116">
        <f ca="1">SUMIFS(INDEX($B$13:$M$64,MATCH(AP$83,$A$13:$A$64,0),1):INDEX($B$13:$M$64,MATCH(AP$83,$A$13:$A$64,0),12),$B81:$M81,"="&amp;"X",$B$10:$M$10,"="&amp;"Y")</f>
        <v>0</v>
      </c>
      <c r="AQ116">
        <f ca="1">SUMIFS(INDEX($B$13:$M$64,MATCH(AQ$83,$A$13:$A$64,0),1):INDEX($B$13:$M$64,MATCH(AQ$83,$A$13:$A$64,0),12),$B81:$M81,"="&amp;"X",$B$10:$M$10,"="&amp;"Y")</f>
        <v>0</v>
      </c>
      <c r="AR116">
        <f ca="1">SUMIFS(INDEX($B$13:$M$64,MATCH(AR$83,$A$13:$A$64,0),1):INDEX($B$13:$M$64,MATCH(AR$83,$A$13:$A$64,0),12),$B81:$M81,"="&amp;"X",$B$10:$M$10,"="&amp;"Y")</f>
        <v>0</v>
      </c>
      <c r="AS116">
        <f ca="1">SUMIFS(INDEX($B$13:$M$64,MATCH(AS$83,$A$13:$A$64,0),1):INDEX($B$13:$M$64,MATCH(AS$83,$A$13:$A$64,0),12),$B81:$M81,"="&amp;"X",$B$10:$M$10,"="&amp;"Y")</f>
        <v>0</v>
      </c>
      <c r="AT116">
        <f ca="1">SUMIFS(INDEX($B$13:$M$64,MATCH(AT$83,$A$13:$A$64,0),1):INDEX($B$13:$M$64,MATCH(AT$83,$A$13:$A$64,0),12),$B81:$M81,"="&amp;"X",$B$10:$M$10,"="&amp;"Y")</f>
        <v>0</v>
      </c>
      <c r="AU116">
        <f ca="1">SUMIFS(INDEX($B$13:$M$64,MATCH(AU$83,$A$13:$A$64,0),1):INDEX($B$13:$M$64,MATCH(AU$83,$A$13:$A$64,0),12),$B81:$M81,"="&amp;"X",$B$10:$M$10,"="&amp;"Y")</f>
        <v>0</v>
      </c>
      <c r="AV116">
        <f ca="1">SUMIFS(INDEX($B$13:$M$64,MATCH(AV$83,$A$13:$A$64,0),1):INDEX($B$13:$M$64,MATCH(AV$83,$A$13:$A$64,0),12),$B81:$M81,"="&amp;"X",$B$10:$M$10,"="&amp;"Y")</f>
        <v>0</v>
      </c>
      <c r="AW116">
        <f ca="1">SUMIFS(INDEX($B$13:$M$64,MATCH(AW$83,$A$13:$A$64,0),1):INDEX($B$13:$M$64,MATCH(AW$83,$A$13:$A$64,0),12),$B81:$M81,"="&amp;"X",$B$10:$M$10,"="&amp;"Y")</f>
        <v>0</v>
      </c>
      <c r="AX116">
        <f ca="1">SUMIFS(INDEX($B$13:$M$64,MATCH(AX$83,$A$13:$A$64,0),1):INDEX($B$13:$M$64,MATCH(AX$83,$A$13:$A$64,0),12),$B81:$M81,"="&amp;"X",$B$10:$M$10,"="&amp;"Y")</f>
        <v>0</v>
      </c>
      <c r="AY116">
        <f ca="1">SUMIFS(INDEX($B$13:$M$64,MATCH(AY$83,$A$13:$A$64,0),1):INDEX($B$13:$M$64,MATCH(AY$83,$A$13:$A$64,0),12),$B81:$M81,"="&amp;"X",$B$10:$M$10,"="&amp;"Y")</f>
        <v>0</v>
      </c>
      <c r="AZ116">
        <f ca="1">SUMIFS(INDEX($B$13:$M$64,MATCH(AZ$83,$A$13:$A$64,0),1):INDEX($B$13:$M$64,MATCH(AZ$83,$A$13:$A$64,0),12),$B81:$M81,"="&amp;"X",$B$10:$M$10,"="&amp;"Y")</f>
        <v>0</v>
      </c>
      <c r="BA116">
        <f ca="1">SUMIFS(INDEX($B$13:$M$64,MATCH(BA$83,$A$13:$A$64,0),1):INDEX($B$13:$M$64,MATCH(BA$83,$A$13:$A$64,0),12),$B81:$M81,"="&amp;"X",$B$10:$M$10,"="&amp;"Y")</f>
        <v>0</v>
      </c>
    </row>
    <row r="117" spans="1:53" x14ac:dyDescent="0.35">
      <c r="A117" t="str">
        <f>'Data Validation (Hide)'!T2</f>
        <v>All Clusters</v>
      </c>
      <c r="B117">
        <f ca="1">SUM(B102:B116)</f>
        <v>0</v>
      </c>
      <c r="C117">
        <f t="shared" ref="C117:BA117" ca="1" si="5">SUM(C102:C116)</f>
        <v>0</v>
      </c>
      <c r="D117">
        <f t="shared" ca="1" si="5"/>
        <v>0</v>
      </c>
      <c r="E117">
        <f t="shared" ca="1" si="5"/>
        <v>0</v>
      </c>
      <c r="F117">
        <f t="shared" ca="1" si="5"/>
        <v>0</v>
      </c>
      <c r="G117">
        <f t="shared" ca="1" si="5"/>
        <v>0</v>
      </c>
      <c r="H117">
        <f t="shared" ca="1" si="5"/>
        <v>0</v>
      </c>
      <c r="I117">
        <f t="shared" ca="1" si="5"/>
        <v>0</v>
      </c>
      <c r="J117">
        <f t="shared" ca="1" si="5"/>
        <v>0</v>
      </c>
      <c r="K117">
        <f t="shared" ca="1" si="5"/>
        <v>0</v>
      </c>
      <c r="L117">
        <f t="shared" ca="1" si="5"/>
        <v>0</v>
      </c>
      <c r="M117">
        <f t="shared" ca="1" si="5"/>
        <v>0</v>
      </c>
      <c r="N117">
        <f t="shared" ca="1" si="5"/>
        <v>0</v>
      </c>
      <c r="O117">
        <f t="shared" ca="1" si="5"/>
        <v>0</v>
      </c>
      <c r="P117">
        <f t="shared" ca="1" si="5"/>
        <v>0</v>
      </c>
      <c r="Q117">
        <f t="shared" ca="1" si="5"/>
        <v>0</v>
      </c>
      <c r="R117">
        <f t="shared" ca="1" si="5"/>
        <v>0</v>
      </c>
      <c r="S117">
        <f t="shared" ca="1" si="5"/>
        <v>0</v>
      </c>
      <c r="T117">
        <f t="shared" ca="1" si="5"/>
        <v>0</v>
      </c>
      <c r="U117">
        <f t="shared" ca="1" si="5"/>
        <v>0</v>
      </c>
      <c r="V117">
        <f t="shared" ca="1" si="5"/>
        <v>0</v>
      </c>
      <c r="W117">
        <f t="shared" ca="1" si="5"/>
        <v>0</v>
      </c>
      <c r="X117">
        <f t="shared" ca="1" si="5"/>
        <v>0</v>
      </c>
      <c r="Y117">
        <f t="shared" ca="1" si="5"/>
        <v>0</v>
      </c>
      <c r="Z117">
        <f t="shared" ca="1" si="5"/>
        <v>0</v>
      </c>
      <c r="AA117">
        <f t="shared" ca="1" si="5"/>
        <v>0</v>
      </c>
      <c r="AB117">
        <f t="shared" ca="1" si="5"/>
        <v>0</v>
      </c>
      <c r="AC117">
        <f t="shared" ca="1" si="5"/>
        <v>0</v>
      </c>
      <c r="AD117">
        <f t="shared" ca="1" si="5"/>
        <v>0</v>
      </c>
      <c r="AE117">
        <f t="shared" ca="1" si="5"/>
        <v>0</v>
      </c>
      <c r="AF117">
        <f t="shared" ca="1" si="5"/>
        <v>0</v>
      </c>
      <c r="AG117">
        <f t="shared" ca="1" si="5"/>
        <v>0</v>
      </c>
      <c r="AH117">
        <f t="shared" ca="1" si="5"/>
        <v>0</v>
      </c>
      <c r="AI117">
        <f t="shared" ca="1" si="5"/>
        <v>0</v>
      </c>
      <c r="AJ117">
        <f t="shared" ca="1" si="5"/>
        <v>0</v>
      </c>
      <c r="AK117">
        <f t="shared" ca="1" si="5"/>
        <v>0</v>
      </c>
      <c r="AL117">
        <f t="shared" ca="1" si="5"/>
        <v>0</v>
      </c>
      <c r="AM117">
        <f t="shared" ca="1" si="5"/>
        <v>0</v>
      </c>
      <c r="AN117">
        <f t="shared" ca="1" si="5"/>
        <v>0</v>
      </c>
      <c r="AO117">
        <f t="shared" ca="1" si="5"/>
        <v>0</v>
      </c>
      <c r="AP117">
        <f t="shared" ca="1" si="5"/>
        <v>0</v>
      </c>
      <c r="AQ117">
        <f t="shared" ca="1" si="5"/>
        <v>0</v>
      </c>
      <c r="AR117">
        <f t="shared" ca="1" si="5"/>
        <v>0</v>
      </c>
      <c r="AS117">
        <f t="shared" ca="1" si="5"/>
        <v>0</v>
      </c>
      <c r="AT117">
        <f t="shared" ca="1" si="5"/>
        <v>0</v>
      </c>
      <c r="AU117">
        <f t="shared" ca="1" si="5"/>
        <v>0</v>
      </c>
      <c r="AV117">
        <f t="shared" ca="1" si="5"/>
        <v>0</v>
      </c>
      <c r="AW117">
        <f t="shared" ca="1" si="5"/>
        <v>0</v>
      </c>
      <c r="AX117">
        <f t="shared" ca="1" si="5"/>
        <v>0</v>
      </c>
      <c r="AY117">
        <f t="shared" ca="1" si="5"/>
        <v>0</v>
      </c>
      <c r="AZ117">
        <f t="shared" ca="1" si="5"/>
        <v>0</v>
      </c>
      <c r="BA117">
        <f t="shared" ca="1" si="5"/>
        <v>0</v>
      </c>
    </row>
    <row r="119" spans="1:53" x14ac:dyDescent="0.35">
      <c r="A119" t="s">
        <v>60</v>
      </c>
      <c r="B119" s="2" cm="1">
        <f t="array" aca="1" ref="B119" ca="1">INDEX($A$13:$A$64,COLUMN(A1),1)</f>
        <v>44228</v>
      </c>
      <c r="C119" s="2" cm="1">
        <f t="array" aca="1" ref="C119" ca="1">INDEX($A$13:$A$64,COLUMN(B1),1)</f>
        <v>44235</v>
      </c>
      <c r="D119" s="2" cm="1">
        <f t="array" aca="1" ref="D119" ca="1">INDEX($A$13:$A$64,COLUMN(C1),1)</f>
        <v>44242</v>
      </c>
      <c r="E119" s="2" cm="1">
        <f t="array" aca="1" ref="E119" ca="1">INDEX($A$13:$A$64,COLUMN(D1),1)</f>
        <v>44249</v>
      </c>
      <c r="F119" s="2" cm="1">
        <f t="array" aca="1" ref="F119" ca="1">INDEX($A$13:$A$64,COLUMN(E1),1)</f>
        <v>44256</v>
      </c>
      <c r="G119" s="2" cm="1">
        <f t="array" aca="1" ref="G119" ca="1">INDEX($A$13:$A$64,COLUMN(F1),1)</f>
        <v>44263</v>
      </c>
      <c r="H119" s="2" cm="1">
        <f t="array" aca="1" ref="H119" ca="1">INDEX($A$13:$A$64,COLUMN(G1),1)</f>
        <v>44270</v>
      </c>
      <c r="I119" s="2" cm="1">
        <f t="array" aca="1" ref="I119" ca="1">INDEX($A$13:$A$64,COLUMN(H1),1)</f>
        <v>44277</v>
      </c>
      <c r="J119" s="2" cm="1">
        <f t="array" aca="1" ref="J119" ca="1">INDEX($A$13:$A$64,COLUMN(I1),1)</f>
        <v>44284</v>
      </c>
      <c r="K119" s="2" cm="1">
        <f t="array" aca="1" ref="K119" ca="1">INDEX($A$13:$A$64,COLUMN(J1),1)</f>
        <v>44291</v>
      </c>
      <c r="L119" s="2" cm="1">
        <f t="array" aca="1" ref="L119" ca="1">INDEX($A$13:$A$64,COLUMN(K1),1)</f>
        <v>44298</v>
      </c>
      <c r="M119" s="2" cm="1">
        <f t="array" aca="1" ref="M119" ca="1">INDEX($A$13:$A$64,COLUMN(L1),1)</f>
        <v>44305</v>
      </c>
      <c r="N119" s="2" cm="1">
        <f t="array" aca="1" ref="N119" ca="1">INDEX($A$13:$A$64,COLUMN(M1),1)</f>
        <v>44312</v>
      </c>
      <c r="O119" s="2" cm="1">
        <f t="array" aca="1" ref="O119" ca="1">INDEX($A$13:$A$64,COLUMN(N1),1)</f>
        <v>44319</v>
      </c>
      <c r="P119" s="2" cm="1">
        <f t="array" aca="1" ref="P119" ca="1">INDEX($A$13:$A$64,COLUMN(O1),1)</f>
        <v>44326</v>
      </c>
      <c r="Q119" s="2" cm="1">
        <f t="array" aca="1" ref="Q119" ca="1">INDEX($A$13:$A$64,COLUMN(P1),1)</f>
        <v>44333</v>
      </c>
      <c r="R119" s="2" cm="1">
        <f t="array" aca="1" ref="R119" ca="1">INDEX($A$13:$A$64,COLUMN(Q1),1)</f>
        <v>44340</v>
      </c>
      <c r="S119" s="2" cm="1">
        <f t="array" aca="1" ref="S119" ca="1">INDEX($A$13:$A$64,COLUMN(R1),1)</f>
        <v>44347</v>
      </c>
      <c r="T119" s="2" cm="1">
        <f t="array" aca="1" ref="T119" ca="1">INDEX($A$13:$A$64,COLUMN(S1),1)</f>
        <v>44354</v>
      </c>
      <c r="U119" s="2" cm="1">
        <f t="array" aca="1" ref="U119" ca="1">INDEX($A$13:$A$64,COLUMN(T1),1)</f>
        <v>44361</v>
      </c>
      <c r="V119" s="2" cm="1">
        <f t="array" aca="1" ref="V119" ca="1">INDEX($A$13:$A$64,COLUMN(U1),1)</f>
        <v>44368</v>
      </c>
      <c r="W119" s="2" cm="1">
        <f t="array" aca="1" ref="W119" ca="1">INDEX($A$13:$A$64,COLUMN(V1),1)</f>
        <v>44375</v>
      </c>
      <c r="X119" s="2" cm="1">
        <f t="array" aca="1" ref="X119" ca="1">INDEX($A$13:$A$64,COLUMN(W1),1)</f>
        <v>44382</v>
      </c>
      <c r="Y119" s="2" cm="1">
        <f t="array" aca="1" ref="Y119" ca="1">INDEX($A$13:$A$64,COLUMN(X1),1)</f>
        <v>44389</v>
      </c>
      <c r="Z119" s="2" cm="1">
        <f t="array" aca="1" ref="Z119" ca="1">INDEX($A$13:$A$64,COLUMN(Y1),1)</f>
        <v>44396</v>
      </c>
      <c r="AA119" s="2" cm="1">
        <f t="array" aca="1" ref="AA119" ca="1">INDEX($A$13:$A$64,COLUMN(Z1),1)</f>
        <v>44403</v>
      </c>
      <c r="AB119" s="2" cm="1">
        <f t="array" aca="1" ref="AB119" ca="1">INDEX($A$13:$A$64,COLUMN(AA1),1)</f>
        <v>44410</v>
      </c>
      <c r="AC119" s="2" cm="1">
        <f t="array" aca="1" ref="AC119" ca="1">INDEX($A$13:$A$64,COLUMN(AB1),1)</f>
        <v>44417</v>
      </c>
      <c r="AD119" s="2" cm="1">
        <f t="array" aca="1" ref="AD119" ca="1">INDEX($A$13:$A$64,COLUMN(AC1),1)</f>
        <v>44424</v>
      </c>
      <c r="AE119" s="2" cm="1">
        <f t="array" aca="1" ref="AE119" ca="1">INDEX($A$13:$A$64,COLUMN(AD1),1)</f>
        <v>44431</v>
      </c>
      <c r="AF119" s="2" cm="1">
        <f t="array" aca="1" ref="AF119" ca="1">INDEX($A$13:$A$64,COLUMN(AE1),1)</f>
        <v>44438</v>
      </c>
      <c r="AG119" s="2" cm="1">
        <f t="array" aca="1" ref="AG119" ca="1">INDEX($A$13:$A$64,COLUMN(AF1),1)</f>
        <v>44445</v>
      </c>
      <c r="AH119" s="2" cm="1">
        <f t="array" aca="1" ref="AH119" ca="1">INDEX($A$13:$A$64,COLUMN(AG1),1)</f>
        <v>44452</v>
      </c>
      <c r="AI119" s="2" cm="1">
        <f t="array" aca="1" ref="AI119" ca="1">INDEX($A$13:$A$64,COLUMN(AH1),1)</f>
        <v>44459</v>
      </c>
      <c r="AJ119" s="2" cm="1">
        <f t="array" aca="1" ref="AJ119" ca="1">INDEX($A$13:$A$64,COLUMN(AI1),1)</f>
        <v>44466</v>
      </c>
      <c r="AK119" s="2" cm="1">
        <f t="array" aca="1" ref="AK119" ca="1">INDEX($A$13:$A$64,COLUMN(AJ1),1)</f>
        <v>44473</v>
      </c>
      <c r="AL119" s="2" cm="1">
        <f t="array" aca="1" ref="AL119" ca="1">INDEX($A$13:$A$64,COLUMN(AK1),1)</f>
        <v>44480</v>
      </c>
      <c r="AM119" s="2" cm="1">
        <f t="array" aca="1" ref="AM119" ca="1">INDEX($A$13:$A$64,COLUMN(AL1),1)</f>
        <v>44487</v>
      </c>
      <c r="AN119" s="2" cm="1">
        <f t="array" aca="1" ref="AN119" ca="1">INDEX($A$13:$A$64,COLUMN(AM1),1)</f>
        <v>44494</v>
      </c>
      <c r="AO119" s="2" cm="1">
        <f t="array" aca="1" ref="AO119" ca="1">INDEX($A$13:$A$64,COLUMN(AN1),1)</f>
        <v>44501</v>
      </c>
      <c r="AP119" s="2" cm="1">
        <f t="array" aca="1" ref="AP119" ca="1">INDEX($A$13:$A$64,COLUMN(AO1),1)</f>
        <v>44508</v>
      </c>
      <c r="AQ119" s="2" cm="1">
        <f t="array" aca="1" ref="AQ119" ca="1">INDEX($A$13:$A$64,COLUMN(AP1),1)</f>
        <v>44515</v>
      </c>
      <c r="AR119" s="2" cm="1">
        <f t="array" aca="1" ref="AR119" ca="1">INDEX($A$13:$A$64,COLUMN(AQ1),1)</f>
        <v>44522</v>
      </c>
      <c r="AS119" s="2" cm="1">
        <f t="array" aca="1" ref="AS119" ca="1">INDEX($A$13:$A$64,COLUMN(AR1),1)</f>
        <v>44529</v>
      </c>
      <c r="AT119" s="2" cm="1">
        <f t="array" aca="1" ref="AT119" ca="1">INDEX($A$13:$A$64,COLUMN(AS1),1)</f>
        <v>44536</v>
      </c>
      <c r="AU119" s="2" cm="1">
        <f t="array" aca="1" ref="AU119" ca="1">INDEX($A$13:$A$64,COLUMN(AT1),1)</f>
        <v>44543</v>
      </c>
      <c r="AV119" s="2" cm="1">
        <f t="array" aca="1" ref="AV119" ca="1">INDEX($A$13:$A$64,COLUMN(AU1),1)</f>
        <v>44550</v>
      </c>
      <c r="AW119" s="2" cm="1">
        <f t="array" aca="1" ref="AW119" ca="1">INDEX($A$13:$A$64,COLUMN(AV1),1)</f>
        <v>44557</v>
      </c>
      <c r="AX119" s="2" cm="1">
        <f t="array" aca="1" ref="AX119" ca="1">INDEX($A$13:$A$64,COLUMN(AW1),1)</f>
        <v>44564</v>
      </c>
      <c r="AY119" s="2" cm="1">
        <f t="array" aca="1" ref="AY119" ca="1">INDEX($A$13:$A$64,COLUMN(AX1),1)</f>
        <v>44571</v>
      </c>
      <c r="AZ119" s="2" cm="1">
        <f t="array" aca="1" ref="AZ119" ca="1">INDEX($A$13:$A$64,COLUMN(AY1),1)</f>
        <v>44578</v>
      </c>
      <c r="BA119" s="2" cm="1">
        <f t="array" aca="1" ref="BA119" ca="1">INDEX($A$13:$A$64,COLUMN(AZ1),1)</f>
        <v>44585</v>
      </c>
    </row>
    <row r="120" spans="1:53" x14ac:dyDescent="0.35">
      <c r="A120" t="str">
        <f>Setup!A20</f>
        <v>Caseload 1</v>
      </c>
      <c r="B120">
        <f ca="1">B84+B102</f>
        <v>0</v>
      </c>
      <c r="C120">
        <f t="shared" ref="C120:BA120" ca="1" si="6">C84+C102</f>
        <v>0</v>
      </c>
      <c r="D120">
        <f t="shared" ca="1" si="6"/>
        <v>0</v>
      </c>
      <c r="E120">
        <f t="shared" ca="1" si="6"/>
        <v>0</v>
      </c>
      <c r="F120">
        <f t="shared" ca="1" si="6"/>
        <v>0</v>
      </c>
      <c r="G120">
        <f t="shared" ca="1" si="6"/>
        <v>0</v>
      </c>
      <c r="H120">
        <f t="shared" ca="1" si="6"/>
        <v>0</v>
      </c>
      <c r="I120">
        <f t="shared" ca="1" si="6"/>
        <v>0</v>
      </c>
      <c r="J120">
        <f t="shared" ca="1" si="6"/>
        <v>0</v>
      </c>
      <c r="K120">
        <f t="shared" ca="1" si="6"/>
        <v>0</v>
      </c>
      <c r="L120">
        <f t="shared" ca="1" si="6"/>
        <v>0</v>
      </c>
      <c r="M120">
        <f t="shared" ca="1" si="6"/>
        <v>0</v>
      </c>
      <c r="N120">
        <f t="shared" ca="1" si="6"/>
        <v>0</v>
      </c>
      <c r="O120">
        <f t="shared" ca="1" si="6"/>
        <v>0</v>
      </c>
      <c r="P120">
        <f t="shared" ca="1" si="6"/>
        <v>0</v>
      </c>
      <c r="Q120">
        <f t="shared" ca="1" si="6"/>
        <v>0</v>
      </c>
      <c r="R120">
        <f t="shared" ca="1" si="6"/>
        <v>0</v>
      </c>
      <c r="S120">
        <f t="shared" ca="1" si="6"/>
        <v>0</v>
      </c>
      <c r="T120">
        <f t="shared" ca="1" si="6"/>
        <v>0</v>
      </c>
      <c r="U120">
        <f t="shared" ca="1" si="6"/>
        <v>0</v>
      </c>
      <c r="V120">
        <f t="shared" ca="1" si="6"/>
        <v>0</v>
      </c>
      <c r="W120">
        <f t="shared" ca="1" si="6"/>
        <v>0</v>
      </c>
      <c r="X120">
        <f t="shared" ca="1" si="6"/>
        <v>0</v>
      </c>
      <c r="Y120">
        <f t="shared" ca="1" si="6"/>
        <v>0</v>
      </c>
      <c r="Z120">
        <f t="shared" ca="1" si="6"/>
        <v>0</v>
      </c>
      <c r="AA120">
        <f t="shared" ca="1" si="6"/>
        <v>0</v>
      </c>
      <c r="AB120">
        <f t="shared" ca="1" si="6"/>
        <v>0</v>
      </c>
      <c r="AC120">
        <f t="shared" ca="1" si="6"/>
        <v>0</v>
      </c>
      <c r="AD120">
        <f t="shared" ca="1" si="6"/>
        <v>0</v>
      </c>
      <c r="AE120">
        <f t="shared" ca="1" si="6"/>
        <v>0</v>
      </c>
      <c r="AF120">
        <f t="shared" ca="1" si="6"/>
        <v>0</v>
      </c>
      <c r="AG120">
        <f t="shared" ca="1" si="6"/>
        <v>0</v>
      </c>
      <c r="AH120">
        <f t="shared" ca="1" si="6"/>
        <v>0</v>
      </c>
      <c r="AI120">
        <f t="shared" ca="1" si="6"/>
        <v>0</v>
      </c>
      <c r="AJ120">
        <f t="shared" ca="1" si="6"/>
        <v>0</v>
      </c>
      <c r="AK120">
        <f t="shared" ca="1" si="6"/>
        <v>0</v>
      </c>
      <c r="AL120">
        <f t="shared" ca="1" si="6"/>
        <v>0</v>
      </c>
      <c r="AM120">
        <f t="shared" ca="1" si="6"/>
        <v>0</v>
      </c>
      <c r="AN120">
        <f t="shared" ca="1" si="6"/>
        <v>0</v>
      </c>
      <c r="AO120">
        <f t="shared" ca="1" si="6"/>
        <v>0</v>
      </c>
      <c r="AP120">
        <f t="shared" ca="1" si="6"/>
        <v>0</v>
      </c>
      <c r="AQ120">
        <f t="shared" ca="1" si="6"/>
        <v>0</v>
      </c>
      <c r="AR120">
        <f t="shared" ca="1" si="6"/>
        <v>0</v>
      </c>
      <c r="AS120">
        <f t="shared" ca="1" si="6"/>
        <v>0</v>
      </c>
      <c r="AT120">
        <f t="shared" ca="1" si="6"/>
        <v>0</v>
      </c>
      <c r="AU120">
        <f t="shared" ca="1" si="6"/>
        <v>0</v>
      </c>
      <c r="AV120">
        <f t="shared" ca="1" si="6"/>
        <v>0</v>
      </c>
      <c r="AW120">
        <f t="shared" ca="1" si="6"/>
        <v>0</v>
      </c>
      <c r="AX120">
        <f t="shared" ca="1" si="6"/>
        <v>0</v>
      </c>
      <c r="AY120">
        <f t="shared" ca="1" si="6"/>
        <v>0</v>
      </c>
      <c r="AZ120">
        <f t="shared" ca="1" si="6"/>
        <v>0</v>
      </c>
      <c r="BA120">
        <f t="shared" ca="1" si="6"/>
        <v>0</v>
      </c>
    </row>
    <row r="121" spans="1:53" x14ac:dyDescent="0.35">
      <c r="A121" t="str">
        <f>Setup!A21</f>
        <v>Caseload 2</v>
      </c>
      <c r="B121">
        <f t="shared" ref="B121:BA121" ca="1" si="7">B85+B103</f>
        <v>0</v>
      </c>
      <c r="C121">
        <f t="shared" ca="1" si="7"/>
        <v>0</v>
      </c>
      <c r="D121">
        <f t="shared" ca="1" si="7"/>
        <v>0</v>
      </c>
      <c r="E121">
        <f t="shared" ca="1" si="7"/>
        <v>0</v>
      </c>
      <c r="F121">
        <f t="shared" ca="1" si="7"/>
        <v>0</v>
      </c>
      <c r="G121">
        <f t="shared" ca="1" si="7"/>
        <v>0</v>
      </c>
      <c r="H121">
        <f t="shared" ca="1" si="7"/>
        <v>0</v>
      </c>
      <c r="I121">
        <f t="shared" ca="1" si="7"/>
        <v>0</v>
      </c>
      <c r="J121">
        <f t="shared" ca="1" si="7"/>
        <v>0</v>
      </c>
      <c r="K121">
        <f t="shared" ca="1" si="7"/>
        <v>0</v>
      </c>
      <c r="L121">
        <f t="shared" ca="1" si="7"/>
        <v>0</v>
      </c>
      <c r="M121">
        <f t="shared" ca="1" si="7"/>
        <v>0</v>
      </c>
      <c r="N121">
        <f t="shared" ca="1" si="7"/>
        <v>0</v>
      </c>
      <c r="O121">
        <f t="shared" ca="1" si="7"/>
        <v>0</v>
      </c>
      <c r="P121">
        <f t="shared" ca="1" si="7"/>
        <v>0</v>
      </c>
      <c r="Q121">
        <f t="shared" ca="1" si="7"/>
        <v>0</v>
      </c>
      <c r="R121">
        <f t="shared" ca="1" si="7"/>
        <v>0</v>
      </c>
      <c r="S121">
        <f t="shared" ca="1" si="7"/>
        <v>0</v>
      </c>
      <c r="T121">
        <f t="shared" ca="1" si="7"/>
        <v>0</v>
      </c>
      <c r="U121">
        <f t="shared" ca="1" si="7"/>
        <v>0</v>
      </c>
      <c r="V121">
        <f t="shared" ca="1" si="7"/>
        <v>0</v>
      </c>
      <c r="W121">
        <f t="shared" ca="1" si="7"/>
        <v>0</v>
      </c>
      <c r="X121">
        <f t="shared" ca="1" si="7"/>
        <v>0</v>
      </c>
      <c r="Y121">
        <f t="shared" ca="1" si="7"/>
        <v>0</v>
      </c>
      <c r="Z121">
        <f t="shared" ca="1" si="7"/>
        <v>0</v>
      </c>
      <c r="AA121">
        <f t="shared" ca="1" si="7"/>
        <v>0</v>
      </c>
      <c r="AB121">
        <f t="shared" ca="1" si="7"/>
        <v>0</v>
      </c>
      <c r="AC121">
        <f t="shared" ca="1" si="7"/>
        <v>0</v>
      </c>
      <c r="AD121">
        <f t="shared" ca="1" si="7"/>
        <v>0</v>
      </c>
      <c r="AE121">
        <f t="shared" ca="1" si="7"/>
        <v>0</v>
      </c>
      <c r="AF121">
        <f t="shared" ca="1" si="7"/>
        <v>0</v>
      </c>
      <c r="AG121">
        <f t="shared" ca="1" si="7"/>
        <v>0</v>
      </c>
      <c r="AH121">
        <f t="shared" ca="1" si="7"/>
        <v>0</v>
      </c>
      <c r="AI121">
        <f t="shared" ca="1" si="7"/>
        <v>0</v>
      </c>
      <c r="AJ121">
        <f t="shared" ca="1" si="7"/>
        <v>0</v>
      </c>
      <c r="AK121">
        <f t="shared" ca="1" si="7"/>
        <v>0</v>
      </c>
      <c r="AL121">
        <f t="shared" ca="1" si="7"/>
        <v>0</v>
      </c>
      <c r="AM121">
        <f t="shared" ca="1" si="7"/>
        <v>0</v>
      </c>
      <c r="AN121">
        <f t="shared" ca="1" si="7"/>
        <v>0</v>
      </c>
      <c r="AO121">
        <f t="shared" ca="1" si="7"/>
        <v>0</v>
      </c>
      <c r="AP121">
        <f t="shared" ca="1" si="7"/>
        <v>0</v>
      </c>
      <c r="AQ121">
        <f t="shared" ca="1" si="7"/>
        <v>0</v>
      </c>
      <c r="AR121">
        <f t="shared" ca="1" si="7"/>
        <v>0</v>
      </c>
      <c r="AS121">
        <f t="shared" ca="1" si="7"/>
        <v>0</v>
      </c>
      <c r="AT121">
        <f t="shared" ca="1" si="7"/>
        <v>0</v>
      </c>
      <c r="AU121">
        <f t="shared" ca="1" si="7"/>
        <v>0</v>
      </c>
      <c r="AV121">
        <f t="shared" ca="1" si="7"/>
        <v>0</v>
      </c>
      <c r="AW121">
        <f t="shared" ca="1" si="7"/>
        <v>0</v>
      </c>
      <c r="AX121">
        <f t="shared" ca="1" si="7"/>
        <v>0</v>
      </c>
      <c r="AY121">
        <f t="shared" ca="1" si="7"/>
        <v>0</v>
      </c>
      <c r="AZ121">
        <f t="shared" ca="1" si="7"/>
        <v>0</v>
      </c>
      <c r="BA121">
        <f t="shared" ca="1" si="7"/>
        <v>0</v>
      </c>
    </row>
    <row r="122" spans="1:53" x14ac:dyDescent="0.35">
      <c r="A122" t="str">
        <f>Setup!A22</f>
        <v>Caseload 3</v>
      </c>
      <c r="B122">
        <f t="shared" ref="B122:BA122" ca="1" si="8">B86+B104</f>
        <v>0</v>
      </c>
      <c r="C122">
        <f t="shared" ca="1" si="8"/>
        <v>0</v>
      </c>
      <c r="D122">
        <f t="shared" ca="1" si="8"/>
        <v>0</v>
      </c>
      <c r="E122">
        <f t="shared" ca="1" si="8"/>
        <v>0</v>
      </c>
      <c r="F122">
        <f t="shared" ca="1" si="8"/>
        <v>0</v>
      </c>
      <c r="G122">
        <f t="shared" ca="1" si="8"/>
        <v>0</v>
      </c>
      <c r="H122">
        <f t="shared" ca="1" si="8"/>
        <v>0</v>
      </c>
      <c r="I122">
        <f t="shared" ca="1" si="8"/>
        <v>0</v>
      </c>
      <c r="J122">
        <f t="shared" ca="1" si="8"/>
        <v>0</v>
      </c>
      <c r="K122">
        <f t="shared" ca="1" si="8"/>
        <v>0</v>
      </c>
      <c r="L122">
        <f t="shared" ca="1" si="8"/>
        <v>0</v>
      </c>
      <c r="M122">
        <f t="shared" ca="1" si="8"/>
        <v>0</v>
      </c>
      <c r="N122">
        <f t="shared" ca="1" si="8"/>
        <v>0</v>
      </c>
      <c r="O122">
        <f t="shared" ca="1" si="8"/>
        <v>0</v>
      </c>
      <c r="P122">
        <f t="shared" ca="1" si="8"/>
        <v>0</v>
      </c>
      <c r="Q122">
        <f t="shared" ca="1" si="8"/>
        <v>0</v>
      </c>
      <c r="R122">
        <f t="shared" ca="1" si="8"/>
        <v>0</v>
      </c>
      <c r="S122">
        <f t="shared" ca="1" si="8"/>
        <v>0</v>
      </c>
      <c r="T122">
        <f t="shared" ca="1" si="8"/>
        <v>0</v>
      </c>
      <c r="U122">
        <f t="shared" ca="1" si="8"/>
        <v>0</v>
      </c>
      <c r="V122">
        <f t="shared" ca="1" si="8"/>
        <v>0</v>
      </c>
      <c r="W122">
        <f t="shared" ca="1" si="8"/>
        <v>0</v>
      </c>
      <c r="X122">
        <f t="shared" ca="1" si="8"/>
        <v>0</v>
      </c>
      <c r="Y122">
        <f t="shared" ca="1" si="8"/>
        <v>0</v>
      </c>
      <c r="Z122">
        <f t="shared" ca="1" si="8"/>
        <v>0</v>
      </c>
      <c r="AA122">
        <f t="shared" ca="1" si="8"/>
        <v>0</v>
      </c>
      <c r="AB122">
        <f t="shared" ca="1" si="8"/>
        <v>0</v>
      </c>
      <c r="AC122">
        <f t="shared" ca="1" si="8"/>
        <v>0</v>
      </c>
      <c r="AD122">
        <f t="shared" ca="1" si="8"/>
        <v>0</v>
      </c>
      <c r="AE122">
        <f t="shared" ca="1" si="8"/>
        <v>0</v>
      </c>
      <c r="AF122">
        <f t="shared" ca="1" si="8"/>
        <v>0</v>
      </c>
      <c r="AG122">
        <f t="shared" ca="1" si="8"/>
        <v>0</v>
      </c>
      <c r="AH122">
        <f t="shared" ca="1" si="8"/>
        <v>0</v>
      </c>
      <c r="AI122">
        <f t="shared" ca="1" si="8"/>
        <v>0</v>
      </c>
      <c r="AJ122">
        <f t="shared" ca="1" si="8"/>
        <v>0</v>
      </c>
      <c r="AK122">
        <f t="shared" ca="1" si="8"/>
        <v>0</v>
      </c>
      <c r="AL122">
        <f t="shared" ca="1" si="8"/>
        <v>0</v>
      </c>
      <c r="AM122">
        <f t="shared" ca="1" si="8"/>
        <v>0</v>
      </c>
      <c r="AN122">
        <f t="shared" ca="1" si="8"/>
        <v>0</v>
      </c>
      <c r="AO122">
        <f t="shared" ca="1" si="8"/>
        <v>0</v>
      </c>
      <c r="AP122">
        <f t="shared" ca="1" si="8"/>
        <v>0</v>
      </c>
      <c r="AQ122">
        <f t="shared" ca="1" si="8"/>
        <v>0</v>
      </c>
      <c r="AR122">
        <f t="shared" ca="1" si="8"/>
        <v>0</v>
      </c>
      <c r="AS122">
        <f t="shared" ca="1" si="8"/>
        <v>0</v>
      </c>
      <c r="AT122">
        <f t="shared" ca="1" si="8"/>
        <v>0</v>
      </c>
      <c r="AU122">
        <f t="shared" ca="1" si="8"/>
        <v>0</v>
      </c>
      <c r="AV122">
        <f t="shared" ca="1" si="8"/>
        <v>0</v>
      </c>
      <c r="AW122">
        <f t="shared" ca="1" si="8"/>
        <v>0</v>
      </c>
      <c r="AX122">
        <f t="shared" ca="1" si="8"/>
        <v>0</v>
      </c>
      <c r="AY122">
        <f t="shared" ca="1" si="8"/>
        <v>0</v>
      </c>
      <c r="AZ122">
        <f t="shared" ca="1" si="8"/>
        <v>0</v>
      </c>
      <c r="BA122">
        <f t="shared" ca="1" si="8"/>
        <v>0</v>
      </c>
    </row>
    <row r="123" spans="1:53" x14ac:dyDescent="0.35">
      <c r="A123" t="str">
        <f>Setup!A23</f>
        <v>Caseload 4</v>
      </c>
      <c r="B123">
        <f t="shared" ref="B123:BA123" ca="1" si="9">B87+B105</f>
        <v>0</v>
      </c>
      <c r="C123">
        <f t="shared" ca="1" si="9"/>
        <v>0</v>
      </c>
      <c r="D123">
        <f t="shared" ca="1" si="9"/>
        <v>0</v>
      </c>
      <c r="E123">
        <f t="shared" ca="1" si="9"/>
        <v>0</v>
      </c>
      <c r="F123">
        <f t="shared" ca="1" si="9"/>
        <v>0</v>
      </c>
      <c r="G123">
        <f t="shared" ca="1" si="9"/>
        <v>0</v>
      </c>
      <c r="H123">
        <f t="shared" ca="1" si="9"/>
        <v>0</v>
      </c>
      <c r="I123">
        <f t="shared" ca="1" si="9"/>
        <v>0</v>
      </c>
      <c r="J123">
        <f t="shared" ca="1" si="9"/>
        <v>0</v>
      </c>
      <c r="K123">
        <f t="shared" ca="1" si="9"/>
        <v>0</v>
      </c>
      <c r="L123">
        <f t="shared" ca="1" si="9"/>
        <v>0</v>
      </c>
      <c r="M123">
        <f t="shared" ca="1" si="9"/>
        <v>0</v>
      </c>
      <c r="N123">
        <f t="shared" ca="1" si="9"/>
        <v>0</v>
      </c>
      <c r="O123">
        <f t="shared" ca="1" si="9"/>
        <v>0</v>
      </c>
      <c r="P123">
        <f t="shared" ca="1" si="9"/>
        <v>0</v>
      </c>
      <c r="Q123">
        <f t="shared" ca="1" si="9"/>
        <v>0</v>
      </c>
      <c r="R123">
        <f t="shared" ca="1" si="9"/>
        <v>0</v>
      </c>
      <c r="S123">
        <f t="shared" ca="1" si="9"/>
        <v>0</v>
      </c>
      <c r="T123">
        <f t="shared" ca="1" si="9"/>
        <v>0</v>
      </c>
      <c r="U123">
        <f t="shared" ca="1" si="9"/>
        <v>0</v>
      </c>
      <c r="V123">
        <f t="shared" ca="1" si="9"/>
        <v>0</v>
      </c>
      <c r="W123">
        <f t="shared" ca="1" si="9"/>
        <v>0</v>
      </c>
      <c r="X123">
        <f t="shared" ca="1" si="9"/>
        <v>0</v>
      </c>
      <c r="Y123">
        <f t="shared" ca="1" si="9"/>
        <v>0</v>
      </c>
      <c r="Z123">
        <f t="shared" ca="1" si="9"/>
        <v>0</v>
      </c>
      <c r="AA123">
        <f t="shared" ca="1" si="9"/>
        <v>0</v>
      </c>
      <c r="AB123">
        <f t="shared" ca="1" si="9"/>
        <v>0</v>
      </c>
      <c r="AC123">
        <f t="shared" ca="1" si="9"/>
        <v>0</v>
      </c>
      <c r="AD123">
        <f t="shared" ca="1" si="9"/>
        <v>0</v>
      </c>
      <c r="AE123">
        <f t="shared" ca="1" si="9"/>
        <v>0</v>
      </c>
      <c r="AF123">
        <f t="shared" ca="1" si="9"/>
        <v>0</v>
      </c>
      <c r="AG123">
        <f t="shared" ca="1" si="9"/>
        <v>0</v>
      </c>
      <c r="AH123">
        <f t="shared" ca="1" si="9"/>
        <v>0</v>
      </c>
      <c r="AI123">
        <f t="shared" ca="1" si="9"/>
        <v>0</v>
      </c>
      <c r="AJ123">
        <f t="shared" ca="1" si="9"/>
        <v>0</v>
      </c>
      <c r="AK123">
        <f t="shared" ca="1" si="9"/>
        <v>0</v>
      </c>
      <c r="AL123">
        <f t="shared" ca="1" si="9"/>
        <v>0</v>
      </c>
      <c r="AM123">
        <f t="shared" ca="1" si="9"/>
        <v>0</v>
      </c>
      <c r="AN123">
        <f t="shared" ca="1" si="9"/>
        <v>0</v>
      </c>
      <c r="AO123">
        <f t="shared" ca="1" si="9"/>
        <v>0</v>
      </c>
      <c r="AP123">
        <f t="shared" ca="1" si="9"/>
        <v>0</v>
      </c>
      <c r="AQ123">
        <f t="shared" ca="1" si="9"/>
        <v>0</v>
      </c>
      <c r="AR123">
        <f t="shared" ca="1" si="9"/>
        <v>0</v>
      </c>
      <c r="AS123">
        <f t="shared" ca="1" si="9"/>
        <v>0</v>
      </c>
      <c r="AT123">
        <f t="shared" ca="1" si="9"/>
        <v>0</v>
      </c>
      <c r="AU123">
        <f t="shared" ca="1" si="9"/>
        <v>0</v>
      </c>
      <c r="AV123">
        <f t="shared" ca="1" si="9"/>
        <v>0</v>
      </c>
      <c r="AW123">
        <f t="shared" ca="1" si="9"/>
        <v>0</v>
      </c>
      <c r="AX123">
        <f t="shared" ca="1" si="9"/>
        <v>0</v>
      </c>
      <c r="AY123">
        <f t="shared" ca="1" si="9"/>
        <v>0</v>
      </c>
      <c r="AZ123">
        <f t="shared" ca="1" si="9"/>
        <v>0</v>
      </c>
      <c r="BA123">
        <f t="shared" ca="1" si="9"/>
        <v>0</v>
      </c>
    </row>
    <row r="124" spans="1:53" x14ac:dyDescent="0.35">
      <c r="A124" t="str">
        <f>Setup!A24</f>
        <v>Caseload 5</v>
      </c>
      <c r="B124">
        <f t="shared" ref="B124:BA124" ca="1" si="10">B88+B106</f>
        <v>0</v>
      </c>
      <c r="C124">
        <f t="shared" ca="1" si="10"/>
        <v>0</v>
      </c>
      <c r="D124">
        <f t="shared" ca="1" si="10"/>
        <v>0</v>
      </c>
      <c r="E124">
        <f t="shared" ca="1" si="10"/>
        <v>0</v>
      </c>
      <c r="F124">
        <f t="shared" ca="1" si="10"/>
        <v>0</v>
      </c>
      <c r="G124">
        <f t="shared" ca="1" si="10"/>
        <v>0</v>
      </c>
      <c r="H124">
        <f t="shared" ca="1" si="10"/>
        <v>0</v>
      </c>
      <c r="I124">
        <f t="shared" ca="1" si="10"/>
        <v>0</v>
      </c>
      <c r="J124">
        <f t="shared" ca="1" si="10"/>
        <v>0</v>
      </c>
      <c r="K124">
        <f t="shared" ca="1" si="10"/>
        <v>0</v>
      </c>
      <c r="L124">
        <f t="shared" ca="1" si="10"/>
        <v>0</v>
      </c>
      <c r="M124">
        <f t="shared" ca="1" si="10"/>
        <v>0</v>
      </c>
      <c r="N124">
        <f t="shared" ca="1" si="10"/>
        <v>0</v>
      </c>
      <c r="O124">
        <f t="shared" ca="1" si="10"/>
        <v>0</v>
      </c>
      <c r="P124">
        <f t="shared" ca="1" si="10"/>
        <v>0</v>
      </c>
      <c r="Q124">
        <f t="shared" ca="1" si="10"/>
        <v>0</v>
      </c>
      <c r="R124">
        <f t="shared" ca="1" si="10"/>
        <v>0</v>
      </c>
      <c r="S124">
        <f t="shared" ca="1" si="10"/>
        <v>0</v>
      </c>
      <c r="T124">
        <f t="shared" ca="1" si="10"/>
        <v>0</v>
      </c>
      <c r="U124">
        <f t="shared" ca="1" si="10"/>
        <v>0</v>
      </c>
      <c r="V124">
        <f t="shared" ca="1" si="10"/>
        <v>0</v>
      </c>
      <c r="W124">
        <f t="shared" ca="1" si="10"/>
        <v>0</v>
      </c>
      <c r="X124">
        <f t="shared" ca="1" si="10"/>
        <v>0</v>
      </c>
      <c r="Y124">
        <f t="shared" ca="1" si="10"/>
        <v>0</v>
      </c>
      <c r="Z124">
        <f t="shared" ca="1" si="10"/>
        <v>0</v>
      </c>
      <c r="AA124">
        <f t="shared" ca="1" si="10"/>
        <v>0</v>
      </c>
      <c r="AB124">
        <f t="shared" ca="1" si="10"/>
        <v>0</v>
      </c>
      <c r="AC124">
        <f t="shared" ca="1" si="10"/>
        <v>0</v>
      </c>
      <c r="AD124">
        <f t="shared" ca="1" si="10"/>
        <v>0</v>
      </c>
      <c r="AE124">
        <f t="shared" ca="1" si="10"/>
        <v>0</v>
      </c>
      <c r="AF124">
        <f t="shared" ca="1" si="10"/>
        <v>0</v>
      </c>
      <c r="AG124">
        <f t="shared" ca="1" si="10"/>
        <v>0</v>
      </c>
      <c r="AH124">
        <f t="shared" ca="1" si="10"/>
        <v>0</v>
      </c>
      <c r="AI124">
        <f t="shared" ca="1" si="10"/>
        <v>0</v>
      </c>
      <c r="AJ124">
        <f t="shared" ca="1" si="10"/>
        <v>0</v>
      </c>
      <c r="AK124">
        <f t="shared" ca="1" si="10"/>
        <v>0</v>
      </c>
      <c r="AL124">
        <f t="shared" ca="1" si="10"/>
        <v>0</v>
      </c>
      <c r="AM124">
        <f t="shared" ca="1" si="10"/>
        <v>0</v>
      </c>
      <c r="AN124">
        <f t="shared" ca="1" si="10"/>
        <v>0</v>
      </c>
      <c r="AO124">
        <f t="shared" ca="1" si="10"/>
        <v>0</v>
      </c>
      <c r="AP124">
        <f t="shared" ca="1" si="10"/>
        <v>0</v>
      </c>
      <c r="AQ124">
        <f t="shared" ca="1" si="10"/>
        <v>0</v>
      </c>
      <c r="AR124">
        <f t="shared" ca="1" si="10"/>
        <v>0</v>
      </c>
      <c r="AS124">
        <f t="shared" ca="1" si="10"/>
        <v>0</v>
      </c>
      <c r="AT124">
        <f t="shared" ca="1" si="10"/>
        <v>0</v>
      </c>
      <c r="AU124">
        <f t="shared" ca="1" si="10"/>
        <v>0</v>
      </c>
      <c r="AV124">
        <f t="shared" ca="1" si="10"/>
        <v>0</v>
      </c>
      <c r="AW124">
        <f t="shared" ca="1" si="10"/>
        <v>0</v>
      </c>
      <c r="AX124">
        <f t="shared" ca="1" si="10"/>
        <v>0</v>
      </c>
      <c r="AY124">
        <f t="shared" ca="1" si="10"/>
        <v>0</v>
      </c>
      <c r="AZ124">
        <f t="shared" ca="1" si="10"/>
        <v>0</v>
      </c>
      <c r="BA124">
        <f t="shared" ca="1" si="10"/>
        <v>0</v>
      </c>
    </row>
    <row r="125" spans="1:53" x14ac:dyDescent="0.35">
      <c r="A125" t="str">
        <f>Setup!A25</f>
        <v>Caseload 6</v>
      </c>
      <c r="B125">
        <f t="shared" ref="B125:BA125" ca="1" si="11">B89+B107</f>
        <v>0</v>
      </c>
      <c r="C125">
        <f t="shared" ca="1" si="11"/>
        <v>0</v>
      </c>
      <c r="D125">
        <f t="shared" ca="1" si="11"/>
        <v>0</v>
      </c>
      <c r="E125">
        <f t="shared" ca="1" si="11"/>
        <v>0</v>
      </c>
      <c r="F125">
        <f t="shared" ca="1" si="11"/>
        <v>0</v>
      </c>
      <c r="G125">
        <f t="shared" ca="1" si="11"/>
        <v>0</v>
      </c>
      <c r="H125">
        <f t="shared" ca="1" si="11"/>
        <v>0</v>
      </c>
      <c r="I125">
        <f t="shared" ca="1" si="11"/>
        <v>0</v>
      </c>
      <c r="J125">
        <f t="shared" ca="1" si="11"/>
        <v>0</v>
      </c>
      <c r="K125">
        <f t="shared" ca="1" si="11"/>
        <v>0</v>
      </c>
      <c r="L125">
        <f t="shared" ca="1" si="11"/>
        <v>0</v>
      </c>
      <c r="M125">
        <f t="shared" ca="1" si="11"/>
        <v>0</v>
      </c>
      <c r="N125">
        <f t="shared" ca="1" si="11"/>
        <v>0</v>
      </c>
      <c r="O125">
        <f t="shared" ca="1" si="11"/>
        <v>0</v>
      </c>
      <c r="P125">
        <f t="shared" ca="1" si="11"/>
        <v>0</v>
      </c>
      <c r="Q125">
        <f t="shared" ca="1" si="11"/>
        <v>0</v>
      </c>
      <c r="R125">
        <f t="shared" ca="1" si="11"/>
        <v>0</v>
      </c>
      <c r="S125">
        <f t="shared" ca="1" si="11"/>
        <v>0</v>
      </c>
      <c r="T125">
        <f t="shared" ca="1" si="11"/>
        <v>0</v>
      </c>
      <c r="U125">
        <f t="shared" ca="1" si="11"/>
        <v>0</v>
      </c>
      <c r="V125">
        <f t="shared" ca="1" si="11"/>
        <v>0</v>
      </c>
      <c r="W125">
        <f t="shared" ca="1" si="11"/>
        <v>0</v>
      </c>
      <c r="X125">
        <f t="shared" ca="1" si="11"/>
        <v>0</v>
      </c>
      <c r="Y125">
        <f t="shared" ca="1" si="11"/>
        <v>0</v>
      </c>
      <c r="Z125">
        <f t="shared" ca="1" si="11"/>
        <v>0</v>
      </c>
      <c r="AA125">
        <f t="shared" ca="1" si="11"/>
        <v>0</v>
      </c>
      <c r="AB125">
        <f t="shared" ca="1" si="11"/>
        <v>0</v>
      </c>
      <c r="AC125">
        <f t="shared" ca="1" si="11"/>
        <v>0</v>
      </c>
      <c r="AD125">
        <f t="shared" ca="1" si="11"/>
        <v>0</v>
      </c>
      <c r="AE125">
        <f t="shared" ca="1" si="11"/>
        <v>0</v>
      </c>
      <c r="AF125">
        <f t="shared" ca="1" si="11"/>
        <v>0</v>
      </c>
      <c r="AG125">
        <f t="shared" ca="1" si="11"/>
        <v>0</v>
      </c>
      <c r="AH125">
        <f t="shared" ca="1" si="11"/>
        <v>0</v>
      </c>
      <c r="AI125">
        <f t="shared" ca="1" si="11"/>
        <v>0</v>
      </c>
      <c r="AJ125">
        <f t="shared" ca="1" si="11"/>
        <v>0</v>
      </c>
      <c r="AK125">
        <f t="shared" ca="1" si="11"/>
        <v>0</v>
      </c>
      <c r="AL125">
        <f t="shared" ca="1" si="11"/>
        <v>0</v>
      </c>
      <c r="AM125">
        <f t="shared" ca="1" si="11"/>
        <v>0</v>
      </c>
      <c r="AN125">
        <f t="shared" ca="1" si="11"/>
        <v>0</v>
      </c>
      <c r="AO125">
        <f t="shared" ca="1" si="11"/>
        <v>0</v>
      </c>
      <c r="AP125">
        <f t="shared" ca="1" si="11"/>
        <v>0</v>
      </c>
      <c r="AQ125">
        <f t="shared" ca="1" si="11"/>
        <v>0</v>
      </c>
      <c r="AR125">
        <f t="shared" ca="1" si="11"/>
        <v>0</v>
      </c>
      <c r="AS125">
        <f t="shared" ca="1" si="11"/>
        <v>0</v>
      </c>
      <c r="AT125">
        <f t="shared" ca="1" si="11"/>
        <v>0</v>
      </c>
      <c r="AU125">
        <f t="shared" ca="1" si="11"/>
        <v>0</v>
      </c>
      <c r="AV125">
        <f t="shared" ca="1" si="11"/>
        <v>0</v>
      </c>
      <c r="AW125">
        <f t="shared" ca="1" si="11"/>
        <v>0</v>
      </c>
      <c r="AX125">
        <f t="shared" ca="1" si="11"/>
        <v>0</v>
      </c>
      <c r="AY125">
        <f t="shared" ca="1" si="11"/>
        <v>0</v>
      </c>
      <c r="AZ125">
        <f t="shared" ca="1" si="11"/>
        <v>0</v>
      </c>
      <c r="BA125">
        <f t="shared" ca="1" si="11"/>
        <v>0</v>
      </c>
    </row>
    <row r="126" spans="1:53" x14ac:dyDescent="0.35">
      <c r="A126" t="str">
        <f>Setup!A26</f>
        <v>Caseload 7</v>
      </c>
      <c r="B126">
        <f t="shared" ref="B126:BA126" ca="1" si="12">B90+B108</f>
        <v>0</v>
      </c>
      <c r="C126">
        <f t="shared" ca="1" si="12"/>
        <v>0</v>
      </c>
      <c r="D126">
        <f t="shared" ca="1" si="12"/>
        <v>0</v>
      </c>
      <c r="E126">
        <f t="shared" ca="1" si="12"/>
        <v>0</v>
      </c>
      <c r="F126">
        <f t="shared" ca="1" si="12"/>
        <v>0</v>
      </c>
      <c r="G126">
        <f t="shared" ca="1" si="12"/>
        <v>0</v>
      </c>
      <c r="H126">
        <f t="shared" ca="1" si="12"/>
        <v>0</v>
      </c>
      <c r="I126">
        <f t="shared" ca="1" si="12"/>
        <v>0</v>
      </c>
      <c r="J126">
        <f t="shared" ca="1" si="12"/>
        <v>0</v>
      </c>
      <c r="K126">
        <f t="shared" ca="1" si="12"/>
        <v>0</v>
      </c>
      <c r="L126">
        <f t="shared" ca="1" si="12"/>
        <v>0</v>
      </c>
      <c r="M126">
        <f t="shared" ca="1" si="12"/>
        <v>0</v>
      </c>
      <c r="N126">
        <f t="shared" ca="1" si="12"/>
        <v>0</v>
      </c>
      <c r="O126">
        <f t="shared" ca="1" si="12"/>
        <v>0</v>
      </c>
      <c r="P126">
        <f t="shared" ca="1" si="12"/>
        <v>0</v>
      </c>
      <c r="Q126">
        <f t="shared" ca="1" si="12"/>
        <v>0</v>
      </c>
      <c r="R126">
        <f t="shared" ca="1" si="12"/>
        <v>0</v>
      </c>
      <c r="S126">
        <f t="shared" ca="1" si="12"/>
        <v>0</v>
      </c>
      <c r="T126">
        <f t="shared" ca="1" si="12"/>
        <v>0</v>
      </c>
      <c r="U126">
        <f t="shared" ca="1" si="12"/>
        <v>0</v>
      </c>
      <c r="V126">
        <f t="shared" ca="1" si="12"/>
        <v>0</v>
      </c>
      <c r="W126">
        <f t="shared" ca="1" si="12"/>
        <v>0</v>
      </c>
      <c r="X126">
        <f t="shared" ca="1" si="12"/>
        <v>0</v>
      </c>
      <c r="Y126">
        <f t="shared" ca="1" si="12"/>
        <v>0</v>
      </c>
      <c r="Z126">
        <f t="shared" ca="1" si="12"/>
        <v>0</v>
      </c>
      <c r="AA126">
        <f t="shared" ca="1" si="12"/>
        <v>0</v>
      </c>
      <c r="AB126">
        <f t="shared" ca="1" si="12"/>
        <v>0</v>
      </c>
      <c r="AC126">
        <f t="shared" ca="1" si="12"/>
        <v>0</v>
      </c>
      <c r="AD126">
        <f t="shared" ca="1" si="12"/>
        <v>0</v>
      </c>
      <c r="AE126">
        <f t="shared" ca="1" si="12"/>
        <v>0</v>
      </c>
      <c r="AF126">
        <f t="shared" ca="1" si="12"/>
        <v>0</v>
      </c>
      <c r="AG126">
        <f t="shared" ca="1" si="12"/>
        <v>0</v>
      </c>
      <c r="AH126">
        <f t="shared" ca="1" si="12"/>
        <v>0</v>
      </c>
      <c r="AI126">
        <f t="shared" ca="1" si="12"/>
        <v>0</v>
      </c>
      <c r="AJ126">
        <f t="shared" ca="1" si="12"/>
        <v>0</v>
      </c>
      <c r="AK126">
        <f t="shared" ca="1" si="12"/>
        <v>0</v>
      </c>
      <c r="AL126">
        <f t="shared" ca="1" si="12"/>
        <v>0</v>
      </c>
      <c r="AM126">
        <f t="shared" ca="1" si="12"/>
        <v>0</v>
      </c>
      <c r="AN126">
        <f t="shared" ca="1" si="12"/>
        <v>0</v>
      </c>
      <c r="AO126">
        <f t="shared" ca="1" si="12"/>
        <v>0</v>
      </c>
      <c r="AP126">
        <f t="shared" ca="1" si="12"/>
        <v>0</v>
      </c>
      <c r="AQ126">
        <f t="shared" ca="1" si="12"/>
        <v>0</v>
      </c>
      <c r="AR126">
        <f t="shared" ca="1" si="12"/>
        <v>0</v>
      </c>
      <c r="AS126">
        <f t="shared" ca="1" si="12"/>
        <v>0</v>
      </c>
      <c r="AT126">
        <f t="shared" ca="1" si="12"/>
        <v>0</v>
      </c>
      <c r="AU126">
        <f t="shared" ca="1" si="12"/>
        <v>0</v>
      </c>
      <c r="AV126">
        <f t="shared" ca="1" si="12"/>
        <v>0</v>
      </c>
      <c r="AW126">
        <f t="shared" ca="1" si="12"/>
        <v>0</v>
      </c>
      <c r="AX126">
        <f t="shared" ca="1" si="12"/>
        <v>0</v>
      </c>
      <c r="AY126">
        <f t="shared" ca="1" si="12"/>
        <v>0</v>
      </c>
      <c r="AZ126">
        <f t="shared" ca="1" si="12"/>
        <v>0</v>
      </c>
      <c r="BA126">
        <f t="shared" ca="1" si="12"/>
        <v>0</v>
      </c>
    </row>
    <row r="127" spans="1:53" x14ac:dyDescent="0.35">
      <c r="A127" t="str">
        <f>Setup!A27</f>
        <v>Caseload 8</v>
      </c>
      <c r="B127">
        <f t="shared" ref="B127:BA127" ca="1" si="13">B91+B109</f>
        <v>0</v>
      </c>
      <c r="C127">
        <f t="shared" ca="1" si="13"/>
        <v>0</v>
      </c>
      <c r="D127">
        <f t="shared" ca="1" si="13"/>
        <v>0</v>
      </c>
      <c r="E127">
        <f t="shared" ca="1" si="13"/>
        <v>0</v>
      </c>
      <c r="F127">
        <f t="shared" ca="1" si="13"/>
        <v>0</v>
      </c>
      <c r="G127">
        <f t="shared" ca="1" si="13"/>
        <v>0</v>
      </c>
      <c r="H127">
        <f t="shared" ca="1" si="13"/>
        <v>0</v>
      </c>
      <c r="I127">
        <f t="shared" ca="1" si="13"/>
        <v>0</v>
      </c>
      <c r="J127">
        <f t="shared" ca="1" si="13"/>
        <v>0</v>
      </c>
      <c r="K127">
        <f t="shared" ca="1" si="13"/>
        <v>0</v>
      </c>
      <c r="L127">
        <f t="shared" ca="1" si="13"/>
        <v>0</v>
      </c>
      <c r="M127">
        <f t="shared" ca="1" si="13"/>
        <v>0</v>
      </c>
      <c r="N127">
        <f t="shared" ca="1" si="13"/>
        <v>0</v>
      </c>
      <c r="O127">
        <f t="shared" ca="1" si="13"/>
        <v>0</v>
      </c>
      <c r="P127">
        <f t="shared" ca="1" si="13"/>
        <v>0</v>
      </c>
      <c r="Q127">
        <f t="shared" ca="1" si="13"/>
        <v>0</v>
      </c>
      <c r="R127">
        <f t="shared" ca="1" si="13"/>
        <v>0</v>
      </c>
      <c r="S127">
        <f t="shared" ca="1" si="13"/>
        <v>0</v>
      </c>
      <c r="T127">
        <f t="shared" ca="1" si="13"/>
        <v>0</v>
      </c>
      <c r="U127">
        <f t="shared" ca="1" si="13"/>
        <v>0</v>
      </c>
      <c r="V127">
        <f t="shared" ca="1" si="13"/>
        <v>0</v>
      </c>
      <c r="W127">
        <f t="shared" ca="1" si="13"/>
        <v>0</v>
      </c>
      <c r="X127">
        <f t="shared" ca="1" si="13"/>
        <v>0</v>
      </c>
      <c r="Y127">
        <f t="shared" ca="1" si="13"/>
        <v>0</v>
      </c>
      <c r="Z127">
        <f t="shared" ca="1" si="13"/>
        <v>0</v>
      </c>
      <c r="AA127">
        <f t="shared" ca="1" si="13"/>
        <v>0</v>
      </c>
      <c r="AB127">
        <f t="shared" ca="1" si="13"/>
        <v>0</v>
      </c>
      <c r="AC127">
        <f t="shared" ca="1" si="13"/>
        <v>0</v>
      </c>
      <c r="AD127">
        <f t="shared" ca="1" si="13"/>
        <v>0</v>
      </c>
      <c r="AE127">
        <f t="shared" ca="1" si="13"/>
        <v>0</v>
      </c>
      <c r="AF127">
        <f t="shared" ca="1" si="13"/>
        <v>0</v>
      </c>
      <c r="AG127">
        <f t="shared" ca="1" si="13"/>
        <v>0</v>
      </c>
      <c r="AH127">
        <f t="shared" ca="1" si="13"/>
        <v>0</v>
      </c>
      <c r="AI127">
        <f t="shared" ca="1" si="13"/>
        <v>0</v>
      </c>
      <c r="AJ127">
        <f t="shared" ca="1" si="13"/>
        <v>0</v>
      </c>
      <c r="AK127">
        <f t="shared" ca="1" si="13"/>
        <v>0</v>
      </c>
      <c r="AL127">
        <f t="shared" ca="1" si="13"/>
        <v>0</v>
      </c>
      <c r="AM127">
        <f t="shared" ca="1" si="13"/>
        <v>0</v>
      </c>
      <c r="AN127">
        <f t="shared" ca="1" si="13"/>
        <v>0</v>
      </c>
      <c r="AO127">
        <f t="shared" ca="1" si="13"/>
        <v>0</v>
      </c>
      <c r="AP127">
        <f t="shared" ca="1" si="13"/>
        <v>0</v>
      </c>
      <c r="AQ127">
        <f t="shared" ca="1" si="13"/>
        <v>0</v>
      </c>
      <c r="AR127">
        <f t="shared" ca="1" si="13"/>
        <v>0</v>
      </c>
      <c r="AS127">
        <f t="shared" ca="1" si="13"/>
        <v>0</v>
      </c>
      <c r="AT127">
        <f t="shared" ca="1" si="13"/>
        <v>0</v>
      </c>
      <c r="AU127">
        <f t="shared" ca="1" si="13"/>
        <v>0</v>
      </c>
      <c r="AV127">
        <f t="shared" ca="1" si="13"/>
        <v>0</v>
      </c>
      <c r="AW127">
        <f t="shared" ca="1" si="13"/>
        <v>0</v>
      </c>
      <c r="AX127">
        <f t="shared" ca="1" si="13"/>
        <v>0</v>
      </c>
      <c r="AY127">
        <f t="shared" ca="1" si="13"/>
        <v>0</v>
      </c>
      <c r="AZ127">
        <f t="shared" ca="1" si="13"/>
        <v>0</v>
      </c>
      <c r="BA127">
        <f t="shared" ca="1" si="13"/>
        <v>0</v>
      </c>
    </row>
    <row r="128" spans="1:53" x14ac:dyDescent="0.35">
      <c r="A128" t="str">
        <f>Setup!A28</f>
        <v>Caseload 9</v>
      </c>
      <c r="B128">
        <f t="shared" ref="B128:BA128" ca="1" si="14">B92+B110</f>
        <v>0</v>
      </c>
      <c r="C128">
        <f t="shared" ca="1" si="14"/>
        <v>0</v>
      </c>
      <c r="D128">
        <f t="shared" ca="1" si="14"/>
        <v>0</v>
      </c>
      <c r="E128">
        <f t="shared" ca="1" si="14"/>
        <v>0</v>
      </c>
      <c r="F128">
        <f t="shared" ca="1" si="14"/>
        <v>0</v>
      </c>
      <c r="G128">
        <f t="shared" ca="1" si="14"/>
        <v>0</v>
      </c>
      <c r="H128">
        <f t="shared" ca="1" si="14"/>
        <v>0</v>
      </c>
      <c r="I128">
        <f t="shared" ca="1" si="14"/>
        <v>0</v>
      </c>
      <c r="J128">
        <f t="shared" ca="1" si="14"/>
        <v>0</v>
      </c>
      <c r="K128">
        <f t="shared" ca="1" si="14"/>
        <v>0</v>
      </c>
      <c r="L128">
        <f t="shared" ca="1" si="14"/>
        <v>0</v>
      </c>
      <c r="M128">
        <f t="shared" ca="1" si="14"/>
        <v>0</v>
      </c>
      <c r="N128">
        <f t="shared" ca="1" si="14"/>
        <v>0</v>
      </c>
      <c r="O128">
        <f t="shared" ca="1" si="14"/>
        <v>0</v>
      </c>
      <c r="P128">
        <f t="shared" ca="1" si="14"/>
        <v>0</v>
      </c>
      <c r="Q128">
        <f t="shared" ca="1" si="14"/>
        <v>0</v>
      </c>
      <c r="R128">
        <f t="shared" ca="1" si="14"/>
        <v>0</v>
      </c>
      <c r="S128">
        <f t="shared" ca="1" si="14"/>
        <v>0</v>
      </c>
      <c r="T128">
        <f t="shared" ca="1" si="14"/>
        <v>0</v>
      </c>
      <c r="U128">
        <f t="shared" ca="1" si="14"/>
        <v>0</v>
      </c>
      <c r="V128">
        <f t="shared" ca="1" si="14"/>
        <v>0</v>
      </c>
      <c r="W128">
        <f t="shared" ca="1" si="14"/>
        <v>0</v>
      </c>
      <c r="X128">
        <f t="shared" ca="1" si="14"/>
        <v>0</v>
      </c>
      <c r="Y128">
        <f t="shared" ca="1" si="14"/>
        <v>0</v>
      </c>
      <c r="Z128">
        <f t="shared" ca="1" si="14"/>
        <v>0</v>
      </c>
      <c r="AA128">
        <f t="shared" ca="1" si="14"/>
        <v>0</v>
      </c>
      <c r="AB128">
        <f t="shared" ca="1" si="14"/>
        <v>0</v>
      </c>
      <c r="AC128">
        <f t="shared" ca="1" si="14"/>
        <v>0</v>
      </c>
      <c r="AD128">
        <f t="shared" ca="1" si="14"/>
        <v>0</v>
      </c>
      <c r="AE128">
        <f t="shared" ca="1" si="14"/>
        <v>0</v>
      </c>
      <c r="AF128">
        <f t="shared" ca="1" si="14"/>
        <v>0</v>
      </c>
      <c r="AG128">
        <f t="shared" ca="1" si="14"/>
        <v>0</v>
      </c>
      <c r="AH128">
        <f t="shared" ca="1" si="14"/>
        <v>0</v>
      </c>
      <c r="AI128">
        <f t="shared" ca="1" si="14"/>
        <v>0</v>
      </c>
      <c r="AJ128">
        <f t="shared" ca="1" si="14"/>
        <v>0</v>
      </c>
      <c r="AK128">
        <f t="shared" ca="1" si="14"/>
        <v>0</v>
      </c>
      <c r="AL128">
        <f t="shared" ca="1" si="14"/>
        <v>0</v>
      </c>
      <c r="AM128">
        <f t="shared" ca="1" si="14"/>
        <v>0</v>
      </c>
      <c r="AN128">
        <f t="shared" ca="1" si="14"/>
        <v>0</v>
      </c>
      <c r="AO128">
        <f t="shared" ca="1" si="14"/>
        <v>0</v>
      </c>
      <c r="AP128">
        <f t="shared" ca="1" si="14"/>
        <v>0</v>
      </c>
      <c r="AQ128">
        <f t="shared" ca="1" si="14"/>
        <v>0</v>
      </c>
      <c r="AR128">
        <f t="shared" ca="1" si="14"/>
        <v>0</v>
      </c>
      <c r="AS128">
        <f t="shared" ca="1" si="14"/>
        <v>0</v>
      </c>
      <c r="AT128">
        <f t="shared" ca="1" si="14"/>
        <v>0</v>
      </c>
      <c r="AU128">
        <f t="shared" ca="1" si="14"/>
        <v>0</v>
      </c>
      <c r="AV128">
        <f t="shared" ca="1" si="14"/>
        <v>0</v>
      </c>
      <c r="AW128">
        <f t="shared" ca="1" si="14"/>
        <v>0</v>
      </c>
      <c r="AX128">
        <f t="shared" ca="1" si="14"/>
        <v>0</v>
      </c>
      <c r="AY128">
        <f t="shared" ca="1" si="14"/>
        <v>0</v>
      </c>
      <c r="AZ128">
        <f t="shared" ca="1" si="14"/>
        <v>0</v>
      </c>
      <c r="BA128">
        <f t="shared" ca="1" si="14"/>
        <v>0</v>
      </c>
    </row>
    <row r="129" spans="1:53" x14ac:dyDescent="0.35">
      <c r="A129" t="str">
        <f>Setup!A29</f>
        <v>Caseload 10</v>
      </c>
      <c r="B129">
        <f t="shared" ref="B129:BA129" ca="1" si="15">B93+B111</f>
        <v>0</v>
      </c>
      <c r="C129">
        <f t="shared" ca="1" si="15"/>
        <v>0</v>
      </c>
      <c r="D129">
        <f t="shared" ca="1" si="15"/>
        <v>0</v>
      </c>
      <c r="E129">
        <f t="shared" ca="1" si="15"/>
        <v>0</v>
      </c>
      <c r="F129">
        <f t="shared" ca="1" si="15"/>
        <v>0</v>
      </c>
      <c r="G129">
        <f t="shared" ca="1" si="15"/>
        <v>0</v>
      </c>
      <c r="H129">
        <f t="shared" ca="1" si="15"/>
        <v>0</v>
      </c>
      <c r="I129">
        <f t="shared" ca="1" si="15"/>
        <v>0</v>
      </c>
      <c r="J129">
        <f t="shared" ca="1" si="15"/>
        <v>0</v>
      </c>
      <c r="K129">
        <f t="shared" ca="1" si="15"/>
        <v>0</v>
      </c>
      <c r="L129">
        <f t="shared" ca="1" si="15"/>
        <v>0</v>
      </c>
      <c r="M129">
        <f t="shared" ca="1" si="15"/>
        <v>0</v>
      </c>
      <c r="N129">
        <f t="shared" ca="1" si="15"/>
        <v>0</v>
      </c>
      <c r="O129">
        <f t="shared" ca="1" si="15"/>
        <v>0</v>
      </c>
      <c r="P129">
        <f t="shared" ca="1" si="15"/>
        <v>0</v>
      </c>
      <c r="Q129">
        <f t="shared" ca="1" si="15"/>
        <v>0</v>
      </c>
      <c r="R129">
        <f t="shared" ca="1" si="15"/>
        <v>0</v>
      </c>
      <c r="S129">
        <f t="shared" ca="1" si="15"/>
        <v>0</v>
      </c>
      <c r="T129">
        <f t="shared" ca="1" si="15"/>
        <v>0</v>
      </c>
      <c r="U129">
        <f t="shared" ca="1" si="15"/>
        <v>0</v>
      </c>
      <c r="V129">
        <f t="shared" ca="1" si="15"/>
        <v>0</v>
      </c>
      <c r="W129">
        <f t="shared" ca="1" si="15"/>
        <v>0</v>
      </c>
      <c r="X129">
        <f t="shared" ca="1" si="15"/>
        <v>0</v>
      </c>
      <c r="Y129">
        <f t="shared" ca="1" si="15"/>
        <v>0</v>
      </c>
      <c r="Z129">
        <f t="shared" ca="1" si="15"/>
        <v>0</v>
      </c>
      <c r="AA129">
        <f t="shared" ca="1" si="15"/>
        <v>0</v>
      </c>
      <c r="AB129">
        <f t="shared" ca="1" si="15"/>
        <v>0</v>
      </c>
      <c r="AC129">
        <f t="shared" ca="1" si="15"/>
        <v>0</v>
      </c>
      <c r="AD129">
        <f t="shared" ca="1" si="15"/>
        <v>0</v>
      </c>
      <c r="AE129">
        <f t="shared" ca="1" si="15"/>
        <v>0</v>
      </c>
      <c r="AF129">
        <f t="shared" ca="1" si="15"/>
        <v>0</v>
      </c>
      <c r="AG129">
        <f t="shared" ca="1" si="15"/>
        <v>0</v>
      </c>
      <c r="AH129">
        <f t="shared" ca="1" si="15"/>
        <v>0</v>
      </c>
      <c r="AI129">
        <f t="shared" ca="1" si="15"/>
        <v>0</v>
      </c>
      <c r="AJ129">
        <f t="shared" ca="1" si="15"/>
        <v>0</v>
      </c>
      <c r="AK129">
        <f t="shared" ca="1" si="15"/>
        <v>0</v>
      </c>
      <c r="AL129">
        <f t="shared" ca="1" si="15"/>
        <v>0</v>
      </c>
      <c r="AM129">
        <f t="shared" ca="1" si="15"/>
        <v>0</v>
      </c>
      <c r="AN129">
        <f t="shared" ca="1" si="15"/>
        <v>0</v>
      </c>
      <c r="AO129">
        <f t="shared" ca="1" si="15"/>
        <v>0</v>
      </c>
      <c r="AP129">
        <f t="shared" ca="1" si="15"/>
        <v>0</v>
      </c>
      <c r="AQ129">
        <f t="shared" ca="1" si="15"/>
        <v>0</v>
      </c>
      <c r="AR129">
        <f t="shared" ca="1" si="15"/>
        <v>0</v>
      </c>
      <c r="AS129">
        <f t="shared" ca="1" si="15"/>
        <v>0</v>
      </c>
      <c r="AT129">
        <f t="shared" ca="1" si="15"/>
        <v>0</v>
      </c>
      <c r="AU129">
        <f t="shared" ca="1" si="15"/>
        <v>0</v>
      </c>
      <c r="AV129">
        <f t="shared" ca="1" si="15"/>
        <v>0</v>
      </c>
      <c r="AW129">
        <f t="shared" ca="1" si="15"/>
        <v>0</v>
      </c>
      <c r="AX129">
        <f t="shared" ca="1" si="15"/>
        <v>0</v>
      </c>
      <c r="AY129">
        <f t="shared" ca="1" si="15"/>
        <v>0</v>
      </c>
      <c r="AZ129">
        <f t="shared" ca="1" si="15"/>
        <v>0</v>
      </c>
      <c r="BA129">
        <f t="shared" ca="1" si="15"/>
        <v>0</v>
      </c>
    </row>
    <row r="130" spans="1:53" x14ac:dyDescent="0.35">
      <c r="A130" t="str">
        <f>Setup!A30</f>
        <v>Caseload 11</v>
      </c>
      <c r="B130">
        <f t="shared" ref="B130:BA130" ca="1" si="16">B94+B112</f>
        <v>0</v>
      </c>
      <c r="C130">
        <f t="shared" ca="1" si="16"/>
        <v>0</v>
      </c>
      <c r="D130">
        <f t="shared" ca="1" si="16"/>
        <v>0</v>
      </c>
      <c r="E130">
        <f t="shared" ca="1" si="16"/>
        <v>0</v>
      </c>
      <c r="F130">
        <f t="shared" ca="1" si="16"/>
        <v>0</v>
      </c>
      <c r="G130">
        <f t="shared" ca="1" si="16"/>
        <v>0</v>
      </c>
      <c r="H130">
        <f t="shared" ca="1" si="16"/>
        <v>0</v>
      </c>
      <c r="I130">
        <f t="shared" ca="1" si="16"/>
        <v>0</v>
      </c>
      <c r="J130">
        <f t="shared" ca="1" si="16"/>
        <v>0</v>
      </c>
      <c r="K130">
        <f t="shared" ca="1" si="16"/>
        <v>0</v>
      </c>
      <c r="L130">
        <f t="shared" ca="1" si="16"/>
        <v>0</v>
      </c>
      <c r="M130">
        <f t="shared" ca="1" si="16"/>
        <v>0</v>
      </c>
      <c r="N130">
        <f t="shared" ca="1" si="16"/>
        <v>0</v>
      </c>
      <c r="O130">
        <f t="shared" ca="1" si="16"/>
        <v>0</v>
      </c>
      <c r="P130">
        <f t="shared" ca="1" si="16"/>
        <v>0</v>
      </c>
      <c r="Q130">
        <f t="shared" ca="1" si="16"/>
        <v>0</v>
      </c>
      <c r="R130">
        <f t="shared" ca="1" si="16"/>
        <v>0</v>
      </c>
      <c r="S130">
        <f t="shared" ca="1" si="16"/>
        <v>0</v>
      </c>
      <c r="T130">
        <f t="shared" ca="1" si="16"/>
        <v>0</v>
      </c>
      <c r="U130">
        <f t="shared" ca="1" si="16"/>
        <v>0</v>
      </c>
      <c r="V130">
        <f t="shared" ca="1" si="16"/>
        <v>0</v>
      </c>
      <c r="W130">
        <f t="shared" ca="1" si="16"/>
        <v>0</v>
      </c>
      <c r="X130">
        <f t="shared" ca="1" si="16"/>
        <v>0</v>
      </c>
      <c r="Y130">
        <f t="shared" ca="1" si="16"/>
        <v>0</v>
      </c>
      <c r="Z130">
        <f t="shared" ca="1" si="16"/>
        <v>0</v>
      </c>
      <c r="AA130">
        <f t="shared" ca="1" si="16"/>
        <v>0</v>
      </c>
      <c r="AB130">
        <f t="shared" ca="1" si="16"/>
        <v>0</v>
      </c>
      <c r="AC130">
        <f t="shared" ca="1" si="16"/>
        <v>0</v>
      </c>
      <c r="AD130">
        <f t="shared" ca="1" si="16"/>
        <v>0</v>
      </c>
      <c r="AE130">
        <f t="shared" ca="1" si="16"/>
        <v>0</v>
      </c>
      <c r="AF130">
        <f t="shared" ca="1" si="16"/>
        <v>0</v>
      </c>
      <c r="AG130">
        <f t="shared" ca="1" si="16"/>
        <v>0</v>
      </c>
      <c r="AH130">
        <f t="shared" ca="1" si="16"/>
        <v>0</v>
      </c>
      <c r="AI130">
        <f t="shared" ca="1" si="16"/>
        <v>0</v>
      </c>
      <c r="AJ130">
        <f t="shared" ca="1" si="16"/>
        <v>0</v>
      </c>
      <c r="AK130">
        <f t="shared" ca="1" si="16"/>
        <v>0</v>
      </c>
      <c r="AL130">
        <f t="shared" ca="1" si="16"/>
        <v>0</v>
      </c>
      <c r="AM130">
        <f t="shared" ca="1" si="16"/>
        <v>0</v>
      </c>
      <c r="AN130">
        <f t="shared" ca="1" si="16"/>
        <v>0</v>
      </c>
      <c r="AO130">
        <f t="shared" ca="1" si="16"/>
        <v>0</v>
      </c>
      <c r="AP130">
        <f t="shared" ca="1" si="16"/>
        <v>0</v>
      </c>
      <c r="AQ130">
        <f t="shared" ca="1" si="16"/>
        <v>0</v>
      </c>
      <c r="AR130">
        <f t="shared" ca="1" si="16"/>
        <v>0</v>
      </c>
      <c r="AS130">
        <f t="shared" ca="1" si="16"/>
        <v>0</v>
      </c>
      <c r="AT130">
        <f t="shared" ca="1" si="16"/>
        <v>0</v>
      </c>
      <c r="AU130">
        <f t="shared" ca="1" si="16"/>
        <v>0</v>
      </c>
      <c r="AV130">
        <f t="shared" ca="1" si="16"/>
        <v>0</v>
      </c>
      <c r="AW130">
        <f t="shared" ca="1" si="16"/>
        <v>0</v>
      </c>
      <c r="AX130">
        <f t="shared" ca="1" si="16"/>
        <v>0</v>
      </c>
      <c r="AY130">
        <f t="shared" ca="1" si="16"/>
        <v>0</v>
      </c>
      <c r="AZ130">
        <f t="shared" ca="1" si="16"/>
        <v>0</v>
      </c>
      <c r="BA130">
        <f t="shared" ca="1" si="16"/>
        <v>0</v>
      </c>
    </row>
    <row r="131" spans="1:53" x14ac:dyDescent="0.35">
      <c r="A131" t="str">
        <f>Setup!A31</f>
        <v>Caseload 12</v>
      </c>
      <c r="B131">
        <f t="shared" ref="B131:BA131" ca="1" si="17">B95+B113</f>
        <v>0</v>
      </c>
      <c r="C131">
        <f t="shared" ca="1" si="17"/>
        <v>0</v>
      </c>
      <c r="D131">
        <f t="shared" ca="1" si="17"/>
        <v>0</v>
      </c>
      <c r="E131">
        <f t="shared" ca="1" si="17"/>
        <v>0</v>
      </c>
      <c r="F131">
        <f t="shared" ca="1" si="17"/>
        <v>0</v>
      </c>
      <c r="G131">
        <f t="shared" ca="1" si="17"/>
        <v>0</v>
      </c>
      <c r="H131">
        <f t="shared" ca="1" si="17"/>
        <v>0</v>
      </c>
      <c r="I131">
        <f t="shared" ca="1" si="17"/>
        <v>0</v>
      </c>
      <c r="J131">
        <f t="shared" ca="1" si="17"/>
        <v>0</v>
      </c>
      <c r="K131">
        <f t="shared" ca="1" si="17"/>
        <v>0</v>
      </c>
      <c r="L131">
        <f t="shared" ca="1" si="17"/>
        <v>0</v>
      </c>
      <c r="M131">
        <f t="shared" ca="1" si="17"/>
        <v>0</v>
      </c>
      <c r="N131">
        <f t="shared" ca="1" si="17"/>
        <v>0</v>
      </c>
      <c r="O131">
        <f t="shared" ca="1" si="17"/>
        <v>0</v>
      </c>
      <c r="P131">
        <f t="shared" ca="1" si="17"/>
        <v>0</v>
      </c>
      <c r="Q131">
        <f t="shared" ca="1" si="17"/>
        <v>0</v>
      </c>
      <c r="R131">
        <f t="shared" ca="1" si="17"/>
        <v>0</v>
      </c>
      <c r="S131">
        <f t="shared" ca="1" si="17"/>
        <v>0</v>
      </c>
      <c r="T131">
        <f t="shared" ca="1" si="17"/>
        <v>0</v>
      </c>
      <c r="U131">
        <f t="shared" ca="1" si="17"/>
        <v>0</v>
      </c>
      <c r="V131">
        <f t="shared" ca="1" si="17"/>
        <v>0</v>
      </c>
      <c r="W131">
        <f t="shared" ca="1" si="17"/>
        <v>0</v>
      </c>
      <c r="X131">
        <f t="shared" ca="1" si="17"/>
        <v>0</v>
      </c>
      <c r="Y131">
        <f t="shared" ca="1" si="17"/>
        <v>0</v>
      </c>
      <c r="Z131">
        <f t="shared" ca="1" si="17"/>
        <v>0</v>
      </c>
      <c r="AA131">
        <f t="shared" ca="1" si="17"/>
        <v>0</v>
      </c>
      <c r="AB131">
        <f t="shared" ca="1" si="17"/>
        <v>0</v>
      </c>
      <c r="AC131">
        <f t="shared" ca="1" si="17"/>
        <v>0</v>
      </c>
      <c r="AD131">
        <f t="shared" ca="1" si="17"/>
        <v>0</v>
      </c>
      <c r="AE131">
        <f t="shared" ca="1" si="17"/>
        <v>0</v>
      </c>
      <c r="AF131">
        <f t="shared" ca="1" si="17"/>
        <v>0</v>
      </c>
      <c r="AG131">
        <f t="shared" ca="1" si="17"/>
        <v>0</v>
      </c>
      <c r="AH131">
        <f t="shared" ca="1" si="17"/>
        <v>0</v>
      </c>
      <c r="AI131">
        <f t="shared" ca="1" si="17"/>
        <v>0</v>
      </c>
      <c r="AJ131">
        <f t="shared" ca="1" si="17"/>
        <v>0</v>
      </c>
      <c r="AK131">
        <f t="shared" ca="1" si="17"/>
        <v>0</v>
      </c>
      <c r="AL131">
        <f t="shared" ca="1" si="17"/>
        <v>0</v>
      </c>
      <c r="AM131">
        <f t="shared" ca="1" si="17"/>
        <v>0</v>
      </c>
      <c r="AN131">
        <f t="shared" ca="1" si="17"/>
        <v>0</v>
      </c>
      <c r="AO131">
        <f t="shared" ca="1" si="17"/>
        <v>0</v>
      </c>
      <c r="AP131">
        <f t="shared" ca="1" si="17"/>
        <v>0</v>
      </c>
      <c r="AQ131">
        <f t="shared" ca="1" si="17"/>
        <v>0</v>
      </c>
      <c r="AR131">
        <f t="shared" ca="1" si="17"/>
        <v>0</v>
      </c>
      <c r="AS131">
        <f t="shared" ca="1" si="17"/>
        <v>0</v>
      </c>
      <c r="AT131">
        <f t="shared" ca="1" si="17"/>
        <v>0</v>
      </c>
      <c r="AU131">
        <f t="shared" ca="1" si="17"/>
        <v>0</v>
      </c>
      <c r="AV131">
        <f t="shared" ca="1" si="17"/>
        <v>0</v>
      </c>
      <c r="AW131">
        <f t="shared" ca="1" si="17"/>
        <v>0</v>
      </c>
      <c r="AX131">
        <f t="shared" ca="1" si="17"/>
        <v>0</v>
      </c>
      <c r="AY131">
        <f t="shared" ca="1" si="17"/>
        <v>0</v>
      </c>
      <c r="AZ131">
        <f t="shared" ca="1" si="17"/>
        <v>0</v>
      </c>
      <c r="BA131">
        <f t="shared" ca="1" si="17"/>
        <v>0</v>
      </c>
    </row>
    <row r="132" spans="1:53" x14ac:dyDescent="0.35">
      <c r="A132" t="str">
        <f>Setup!A32</f>
        <v>Caseload 13</v>
      </c>
      <c r="B132">
        <f t="shared" ref="B132:BA132" ca="1" si="18">B96+B114</f>
        <v>0</v>
      </c>
      <c r="C132">
        <f t="shared" ca="1" si="18"/>
        <v>0</v>
      </c>
      <c r="D132">
        <f t="shared" ca="1" si="18"/>
        <v>0</v>
      </c>
      <c r="E132">
        <f t="shared" ca="1" si="18"/>
        <v>0</v>
      </c>
      <c r="F132">
        <f t="shared" ca="1" si="18"/>
        <v>0</v>
      </c>
      <c r="G132">
        <f t="shared" ca="1" si="18"/>
        <v>0</v>
      </c>
      <c r="H132">
        <f t="shared" ca="1" si="18"/>
        <v>0</v>
      </c>
      <c r="I132">
        <f t="shared" ca="1" si="18"/>
        <v>0</v>
      </c>
      <c r="J132">
        <f t="shared" ca="1" si="18"/>
        <v>0</v>
      </c>
      <c r="K132">
        <f t="shared" ca="1" si="18"/>
        <v>0</v>
      </c>
      <c r="L132">
        <f t="shared" ca="1" si="18"/>
        <v>0</v>
      </c>
      <c r="M132">
        <f t="shared" ca="1" si="18"/>
        <v>0</v>
      </c>
      <c r="N132">
        <f t="shared" ca="1" si="18"/>
        <v>0</v>
      </c>
      <c r="O132">
        <f t="shared" ca="1" si="18"/>
        <v>0</v>
      </c>
      <c r="P132">
        <f t="shared" ca="1" si="18"/>
        <v>0</v>
      </c>
      <c r="Q132">
        <f t="shared" ca="1" si="18"/>
        <v>0</v>
      </c>
      <c r="R132">
        <f t="shared" ca="1" si="18"/>
        <v>0</v>
      </c>
      <c r="S132">
        <f t="shared" ca="1" si="18"/>
        <v>0</v>
      </c>
      <c r="T132">
        <f t="shared" ca="1" si="18"/>
        <v>0</v>
      </c>
      <c r="U132">
        <f t="shared" ca="1" si="18"/>
        <v>0</v>
      </c>
      <c r="V132">
        <f t="shared" ca="1" si="18"/>
        <v>0</v>
      </c>
      <c r="W132">
        <f t="shared" ca="1" si="18"/>
        <v>0</v>
      </c>
      <c r="X132">
        <f t="shared" ca="1" si="18"/>
        <v>0</v>
      </c>
      <c r="Y132">
        <f t="shared" ca="1" si="18"/>
        <v>0</v>
      </c>
      <c r="Z132">
        <f t="shared" ca="1" si="18"/>
        <v>0</v>
      </c>
      <c r="AA132">
        <f t="shared" ca="1" si="18"/>
        <v>0</v>
      </c>
      <c r="AB132">
        <f t="shared" ca="1" si="18"/>
        <v>0</v>
      </c>
      <c r="AC132">
        <f t="shared" ca="1" si="18"/>
        <v>0</v>
      </c>
      <c r="AD132">
        <f t="shared" ca="1" si="18"/>
        <v>0</v>
      </c>
      <c r="AE132">
        <f t="shared" ca="1" si="18"/>
        <v>0</v>
      </c>
      <c r="AF132">
        <f t="shared" ca="1" si="18"/>
        <v>0</v>
      </c>
      <c r="AG132">
        <f t="shared" ca="1" si="18"/>
        <v>0</v>
      </c>
      <c r="AH132">
        <f t="shared" ca="1" si="18"/>
        <v>0</v>
      </c>
      <c r="AI132">
        <f t="shared" ca="1" si="18"/>
        <v>0</v>
      </c>
      <c r="AJ132">
        <f t="shared" ca="1" si="18"/>
        <v>0</v>
      </c>
      <c r="AK132">
        <f t="shared" ca="1" si="18"/>
        <v>0</v>
      </c>
      <c r="AL132">
        <f t="shared" ca="1" si="18"/>
        <v>0</v>
      </c>
      <c r="AM132">
        <f t="shared" ca="1" si="18"/>
        <v>0</v>
      </c>
      <c r="AN132">
        <f t="shared" ca="1" si="18"/>
        <v>0</v>
      </c>
      <c r="AO132">
        <f t="shared" ca="1" si="18"/>
        <v>0</v>
      </c>
      <c r="AP132">
        <f t="shared" ca="1" si="18"/>
        <v>0</v>
      </c>
      <c r="AQ132">
        <f t="shared" ca="1" si="18"/>
        <v>0</v>
      </c>
      <c r="AR132">
        <f t="shared" ca="1" si="18"/>
        <v>0</v>
      </c>
      <c r="AS132">
        <f t="shared" ca="1" si="18"/>
        <v>0</v>
      </c>
      <c r="AT132">
        <f t="shared" ca="1" si="18"/>
        <v>0</v>
      </c>
      <c r="AU132">
        <f t="shared" ca="1" si="18"/>
        <v>0</v>
      </c>
      <c r="AV132">
        <f t="shared" ca="1" si="18"/>
        <v>0</v>
      </c>
      <c r="AW132">
        <f t="shared" ca="1" si="18"/>
        <v>0</v>
      </c>
      <c r="AX132">
        <f t="shared" ca="1" si="18"/>
        <v>0</v>
      </c>
      <c r="AY132">
        <f t="shared" ca="1" si="18"/>
        <v>0</v>
      </c>
      <c r="AZ132">
        <f t="shared" ca="1" si="18"/>
        <v>0</v>
      </c>
      <c r="BA132">
        <f t="shared" ca="1" si="18"/>
        <v>0</v>
      </c>
    </row>
    <row r="133" spans="1:53" x14ac:dyDescent="0.35">
      <c r="A133" t="str">
        <f>Setup!A33</f>
        <v>Caseload 14</v>
      </c>
      <c r="B133">
        <f t="shared" ref="B133:BA133" ca="1" si="19">B97+B115</f>
        <v>0</v>
      </c>
      <c r="C133">
        <f t="shared" ca="1" si="19"/>
        <v>0</v>
      </c>
      <c r="D133">
        <f t="shared" ca="1" si="19"/>
        <v>0</v>
      </c>
      <c r="E133">
        <f t="shared" ca="1" si="19"/>
        <v>0</v>
      </c>
      <c r="F133">
        <f t="shared" ca="1" si="19"/>
        <v>0</v>
      </c>
      <c r="G133">
        <f t="shared" ca="1" si="19"/>
        <v>0</v>
      </c>
      <c r="H133">
        <f t="shared" ca="1" si="19"/>
        <v>0</v>
      </c>
      <c r="I133">
        <f t="shared" ca="1" si="19"/>
        <v>0</v>
      </c>
      <c r="J133">
        <f t="shared" ca="1" si="19"/>
        <v>0</v>
      </c>
      <c r="K133">
        <f t="shared" ca="1" si="19"/>
        <v>0</v>
      </c>
      <c r="L133">
        <f t="shared" ca="1" si="19"/>
        <v>0</v>
      </c>
      <c r="M133">
        <f t="shared" ca="1" si="19"/>
        <v>0</v>
      </c>
      <c r="N133">
        <f t="shared" ca="1" si="19"/>
        <v>0</v>
      </c>
      <c r="O133">
        <f t="shared" ca="1" si="19"/>
        <v>0</v>
      </c>
      <c r="P133">
        <f t="shared" ca="1" si="19"/>
        <v>0</v>
      </c>
      <c r="Q133">
        <f t="shared" ca="1" si="19"/>
        <v>0</v>
      </c>
      <c r="R133">
        <f t="shared" ca="1" si="19"/>
        <v>0</v>
      </c>
      <c r="S133">
        <f t="shared" ca="1" si="19"/>
        <v>0</v>
      </c>
      <c r="T133">
        <f t="shared" ca="1" si="19"/>
        <v>0</v>
      </c>
      <c r="U133">
        <f t="shared" ca="1" si="19"/>
        <v>0</v>
      </c>
      <c r="V133">
        <f t="shared" ca="1" si="19"/>
        <v>0</v>
      </c>
      <c r="W133">
        <f t="shared" ca="1" si="19"/>
        <v>0</v>
      </c>
      <c r="X133">
        <f t="shared" ca="1" si="19"/>
        <v>0</v>
      </c>
      <c r="Y133">
        <f t="shared" ca="1" si="19"/>
        <v>0</v>
      </c>
      <c r="Z133">
        <f t="shared" ca="1" si="19"/>
        <v>0</v>
      </c>
      <c r="AA133">
        <f t="shared" ca="1" si="19"/>
        <v>0</v>
      </c>
      <c r="AB133">
        <f t="shared" ca="1" si="19"/>
        <v>0</v>
      </c>
      <c r="AC133">
        <f t="shared" ca="1" si="19"/>
        <v>0</v>
      </c>
      <c r="AD133">
        <f t="shared" ca="1" si="19"/>
        <v>0</v>
      </c>
      <c r="AE133">
        <f t="shared" ca="1" si="19"/>
        <v>0</v>
      </c>
      <c r="AF133">
        <f t="shared" ca="1" si="19"/>
        <v>0</v>
      </c>
      <c r="AG133">
        <f t="shared" ca="1" si="19"/>
        <v>0</v>
      </c>
      <c r="AH133">
        <f t="shared" ca="1" si="19"/>
        <v>0</v>
      </c>
      <c r="AI133">
        <f t="shared" ca="1" si="19"/>
        <v>0</v>
      </c>
      <c r="AJ133">
        <f t="shared" ca="1" si="19"/>
        <v>0</v>
      </c>
      <c r="AK133">
        <f t="shared" ca="1" si="19"/>
        <v>0</v>
      </c>
      <c r="AL133">
        <f t="shared" ca="1" si="19"/>
        <v>0</v>
      </c>
      <c r="AM133">
        <f t="shared" ca="1" si="19"/>
        <v>0</v>
      </c>
      <c r="AN133">
        <f t="shared" ca="1" si="19"/>
        <v>0</v>
      </c>
      <c r="AO133">
        <f t="shared" ca="1" si="19"/>
        <v>0</v>
      </c>
      <c r="AP133">
        <f t="shared" ca="1" si="19"/>
        <v>0</v>
      </c>
      <c r="AQ133">
        <f t="shared" ca="1" si="19"/>
        <v>0</v>
      </c>
      <c r="AR133">
        <f t="shared" ca="1" si="19"/>
        <v>0</v>
      </c>
      <c r="AS133">
        <f t="shared" ca="1" si="19"/>
        <v>0</v>
      </c>
      <c r="AT133">
        <f t="shared" ca="1" si="19"/>
        <v>0</v>
      </c>
      <c r="AU133">
        <f t="shared" ca="1" si="19"/>
        <v>0</v>
      </c>
      <c r="AV133">
        <f t="shared" ca="1" si="19"/>
        <v>0</v>
      </c>
      <c r="AW133">
        <f t="shared" ca="1" si="19"/>
        <v>0</v>
      </c>
      <c r="AX133">
        <f t="shared" ca="1" si="19"/>
        <v>0</v>
      </c>
      <c r="AY133">
        <f t="shared" ca="1" si="19"/>
        <v>0</v>
      </c>
      <c r="AZ133">
        <f t="shared" ca="1" si="19"/>
        <v>0</v>
      </c>
      <c r="BA133">
        <f t="shared" ca="1" si="19"/>
        <v>0</v>
      </c>
    </row>
    <row r="134" spans="1:53" x14ac:dyDescent="0.35">
      <c r="A134" t="str">
        <f>Setup!A34</f>
        <v>Caseload 15</v>
      </c>
      <c r="B134">
        <f t="shared" ref="B134:BA134" ca="1" si="20">B98+B116</f>
        <v>0</v>
      </c>
      <c r="C134">
        <f t="shared" ca="1" si="20"/>
        <v>0</v>
      </c>
      <c r="D134">
        <f t="shared" ca="1" si="20"/>
        <v>0</v>
      </c>
      <c r="E134">
        <f t="shared" ca="1" si="20"/>
        <v>0</v>
      </c>
      <c r="F134">
        <f t="shared" ca="1" si="20"/>
        <v>0</v>
      </c>
      <c r="G134">
        <f t="shared" ca="1" si="20"/>
        <v>0</v>
      </c>
      <c r="H134">
        <f t="shared" ca="1" si="20"/>
        <v>0</v>
      </c>
      <c r="I134">
        <f t="shared" ca="1" si="20"/>
        <v>0</v>
      </c>
      <c r="J134">
        <f t="shared" ca="1" si="20"/>
        <v>0</v>
      </c>
      <c r="K134">
        <f t="shared" ca="1" si="20"/>
        <v>0</v>
      </c>
      <c r="L134">
        <f t="shared" ca="1" si="20"/>
        <v>0</v>
      </c>
      <c r="M134">
        <f t="shared" ca="1" si="20"/>
        <v>0</v>
      </c>
      <c r="N134">
        <f t="shared" ca="1" si="20"/>
        <v>0</v>
      </c>
      <c r="O134">
        <f t="shared" ca="1" si="20"/>
        <v>0</v>
      </c>
      <c r="P134">
        <f t="shared" ca="1" si="20"/>
        <v>0</v>
      </c>
      <c r="Q134">
        <f t="shared" ca="1" si="20"/>
        <v>0</v>
      </c>
      <c r="R134">
        <f t="shared" ca="1" si="20"/>
        <v>0</v>
      </c>
      <c r="S134">
        <f t="shared" ca="1" si="20"/>
        <v>0</v>
      </c>
      <c r="T134">
        <f t="shared" ca="1" si="20"/>
        <v>0</v>
      </c>
      <c r="U134">
        <f t="shared" ca="1" si="20"/>
        <v>0</v>
      </c>
      <c r="V134">
        <f t="shared" ca="1" si="20"/>
        <v>0</v>
      </c>
      <c r="W134">
        <f t="shared" ca="1" si="20"/>
        <v>0</v>
      </c>
      <c r="X134">
        <f t="shared" ca="1" si="20"/>
        <v>0</v>
      </c>
      <c r="Y134">
        <f t="shared" ca="1" si="20"/>
        <v>0</v>
      </c>
      <c r="Z134">
        <f t="shared" ca="1" si="20"/>
        <v>0</v>
      </c>
      <c r="AA134">
        <f t="shared" ca="1" si="20"/>
        <v>0</v>
      </c>
      <c r="AB134">
        <f t="shared" ca="1" si="20"/>
        <v>0</v>
      </c>
      <c r="AC134">
        <f t="shared" ca="1" si="20"/>
        <v>0</v>
      </c>
      <c r="AD134">
        <f t="shared" ca="1" si="20"/>
        <v>0</v>
      </c>
      <c r="AE134">
        <f t="shared" ca="1" si="20"/>
        <v>0</v>
      </c>
      <c r="AF134">
        <f t="shared" ca="1" si="20"/>
        <v>0</v>
      </c>
      <c r="AG134">
        <f t="shared" ca="1" si="20"/>
        <v>0</v>
      </c>
      <c r="AH134">
        <f t="shared" ca="1" si="20"/>
        <v>0</v>
      </c>
      <c r="AI134">
        <f t="shared" ca="1" si="20"/>
        <v>0</v>
      </c>
      <c r="AJ134">
        <f t="shared" ca="1" si="20"/>
        <v>0</v>
      </c>
      <c r="AK134">
        <f t="shared" ca="1" si="20"/>
        <v>0</v>
      </c>
      <c r="AL134">
        <f t="shared" ca="1" si="20"/>
        <v>0</v>
      </c>
      <c r="AM134">
        <f t="shared" ca="1" si="20"/>
        <v>0</v>
      </c>
      <c r="AN134">
        <f t="shared" ca="1" si="20"/>
        <v>0</v>
      </c>
      <c r="AO134">
        <f t="shared" ca="1" si="20"/>
        <v>0</v>
      </c>
      <c r="AP134">
        <f t="shared" ca="1" si="20"/>
        <v>0</v>
      </c>
      <c r="AQ134">
        <f t="shared" ca="1" si="20"/>
        <v>0</v>
      </c>
      <c r="AR134">
        <f t="shared" ca="1" si="20"/>
        <v>0</v>
      </c>
      <c r="AS134">
        <f t="shared" ca="1" si="20"/>
        <v>0</v>
      </c>
      <c r="AT134">
        <f t="shared" ca="1" si="20"/>
        <v>0</v>
      </c>
      <c r="AU134">
        <f t="shared" ca="1" si="20"/>
        <v>0</v>
      </c>
      <c r="AV134">
        <f t="shared" ca="1" si="20"/>
        <v>0</v>
      </c>
      <c r="AW134">
        <f t="shared" ca="1" si="20"/>
        <v>0</v>
      </c>
      <c r="AX134">
        <f t="shared" ca="1" si="20"/>
        <v>0</v>
      </c>
      <c r="AY134">
        <f t="shared" ca="1" si="20"/>
        <v>0</v>
      </c>
      <c r="AZ134">
        <f t="shared" ca="1" si="20"/>
        <v>0</v>
      </c>
      <c r="BA134">
        <f t="shared" ca="1" si="20"/>
        <v>0</v>
      </c>
    </row>
    <row r="135" spans="1:53" x14ac:dyDescent="0.35">
      <c r="A135" t="str">
        <f>'Data Validation (Hide)'!T2</f>
        <v>All Clusters</v>
      </c>
      <c r="B135">
        <f ca="1">SUM(B120:B134)</f>
        <v>0</v>
      </c>
      <c r="C135">
        <f t="shared" ref="C135:BA135" ca="1" si="21">SUM(C120:C134)</f>
        <v>0</v>
      </c>
      <c r="D135">
        <f t="shared" ca="1" si="21"/>
        <v>0</v>
      </c>
      <c r="E135">
        <f t="shared" ca="1" si="21"/>
        <v>0</v>
      </c>
      <c r="F135">
        <f t="shared" ca="1" si="21"/>
        <v>0</v>
      </c>
      <c r="G135">
        <f t="shared" ca="1" si="21"/>
        <v>0</v>
      </c>
      <c r="H135">
        <f t="shared" ca="1" si="21"/>
        <v>0</v>
      </c>
      <c r="I135">
        <f t="shared" ca="1" si="21"/>
        <v>0</v>
      </c>
      <c r="J135">
        <f t="shared" ca="1" si="21"/>
        <v>0</v>
      </c>
      <c r="K135">
        <f t="shared" ca="1" si="21"/>
        <v>0</v>
      </c>
      <c r="L135">
        <f t="shared" ca="1" si="21"/>
        <v>0</v>
      </c>
      <c r="M135">
        <f t="shared" ca="1" si="21"/>
        <v>0</v>
      </c>
      <c r="N135">
        <f t="shared" ca="1" si="21"/>
        <v>0</v>
      </c>
      <c r="O135">
        <f t="shared" ca="1" si="21"/>
        <v>0</v>
      </c>
      <c r="P135">
        <f t="shared" ca="1" si="21"/>
        <v>0</v>
      </c>
      <c r="Q135">
        <f t="shared" ca="1" si="21"/>
        <v>0</v>
      </c>
      <c r="R135">
        <f t="shared" ca="1" si="21"/>
        <v>0</v>
      </c>
      <c r="S135">
        <f t="shared" ca="1" si="21"/>
        <v>0</v>
      </c>
      <c r="T135">
        <f t="shared" ca="1" si="21"/>
        <v>0</v>
      </c>
      <c r="U135">
        <f t="shared" ca="1" si="21"/>
        <v>0</v>
      </c>
      <c r="V135">
        <f t="shared" ca="1" si="21"/>
        <v>0</v>
      </c>
      <c r="W135">
        <f t="shared" ca="1" si="21"/>
        <v>0</v>
      </c>
      <c r="X135">
        <f t="shared" ca="1" si="21"/>
        <v>0</v>
      </c>
      <c r="Y135">
        <f t="shared" ca="1" si="21"/>
        <v>0</v>
      </c>
      <c r="Z135">
        <f t="shared" ca="1" si="21"/>
        <v>0</v>
      </c>
      <c r="AA135">
        <f t="shared" ca="1" si="21"/>
        <v>0</v>
      </c>
      <c r="AB135">
        <f t="shared" ca="1" si="21"/>
        <v>0</v>
      </c>
      <c r="AC135">
        <f t="shared" ca="1" si="21"/>
        <v>0</v>
      </c>
      <c r="AD135">
        <f t="shared" ca="1" si="21"/>
        <v>0</v>
      </c>
      <c r="AE135">
        <f t="shared" ca="1" si="21"/>
        <v>0</v>
      </c>
      <c r="AF135">
        <f t="shared" ca="1" si="21"/>
        <v>0</v>
      </c>
      <c r="AG135">
        <f t="shared" ca="1" si="21"/>
        <v>0</v>
      </c>
      <c r="AH135">
        <f t="shared" ca="1" si="21"/>
        <v>0</v>
      </c>
      <c r="AI135">
        <f t="shared" ca="1" si="21"/>
        <v>0</v>
      </c>
      <c r="AJ135">
        <f t="shared" ca="1" si="21"/>
        <v>0</v>
      </c>
      <c r="AK135">
        <f t="shared" ca="1" si="21"/>
        <v>0</v>
      </c>
      <c r="AL135">
        <f t="shared" ca="1" si="21"/>
        <v>0</v>
      </c>
      <c r="AM135">
        <f t="shared" ca="1" si="21"/>
        <v>0</v>
      </c>
      <c r="AN135">
        <f t="shared" ca="1" si="21"/>
        <v>0</v>
      </c>
      <c r="AO135">
        <f t="shared" ca="1" si="21"/>
        <v>0</v>
      </c>
      <c r="AP135">
        <f t="shared" ca="1" si="21"/>
        <v>0</v>
      </c>
      <c r="AQ135">
        <f t="shared" ca="1" si="21"/>
        <v>0</v>
      </c>
      <c r="AR135">
        <f t="shared" ca="1" si="21"/>
        <v>0</v>
      </c>
      <c r="AS135">
        <f t="shared" ca="1" si="21"/>
        <v>0</v>
      </c>
      <c r="AT135">
        <f t="shared" ca="1" si="21"/>
        <v>0</v>
      </c>
      <c r="AU135">
        <f t="shared" ca="1" si="21"/>
        <v>0</v>
      </c>
      <c r="AV135">
        <f t="shared" ca="1" si="21"/>
        <v>0</v>
      </c>
      <c r="AW135">
        <f t="shared" ca="1" si="21"/>
        <v>0</v>
      </c>
      <c r="AX135">
        <f t="shared" ca="1" si="21"/>
        <v>0</v>
      </c>
      <c r="AY135">
        <f t="shared" ca="1" si="21"/>
        <v>0</v>
      </c>
      <c r="AZ135">
        <f t="shared" ca="1" si="21"/>
        <v>0</v>
      </c>
      <c r="BA135">
        <f t="shared" ca="1" si="21"/>
        <v>0</v>
      </c>
    </row>
    <row r="137" spans="1:53" ht="18.5" x14ac:dyDescent="0.45">
      <c r="A137" s="87" t="s">
        <v>259</v>
      </c>
      <c r="B137" cm="1">
        <f t="array" ref="B137">INDEX(Capacity!$Y$10:$Y$109,COLUMN(A137),1)</f>
        <v>0</v>
      </c>
      <c r="C137" cm="1">
        <f t="array" ref="C137">INDEX(Capacity!$Y$10:$Y$109,COLUMN(B137),1)</f>
        <v>0</v>
      </c>
      <c r="D137" cm="1">
        <f t="array" ref="D137">INDEX(Capacity!$Y$10:$Y$109,COLUMN(C137),1)</f>
        <v>0</v>
      </c>
      <c r="E137" cm="1">
        <f t="array" ref="E137">INDEX(Capacity!$Y$10:$Y$109,COLUMN(D137),1)</f>
        <v>0</v>
      </c>
      <c r="F137" cm="1">
        <f t="array" ref="F137">INDEX(Capacity!$Y$10:$Y$109,COLUMN(E137),1)</f>
        <v>0</v>
      </c>
      <c r="G137" cm="1">
        <f t="array" ref="G137">INDEX(Capacity!$Y$10:$Y$109,COLUMN(F137),1)</f>
        <v>0</v>
      </c>
      <c r="H137" cm="1">
        <f t="array" ref="H137">INDEX(Capacity!$Y$10:$Y$109,COLUMN(G137),1)</f>
        <v>0</v>
      </c>
      <c r="I137" cm="1">
        <f t="array" ref="I137">INDEX(Capacity!$Y$10:$Y$109,COLUMN(H137),1)</f>
        <v>0</v>
      </c>
      <c r="J137" cm="1">
        <f t="array" ref="J137">INDEX(Capacity!$Y$10:$Y$109,COLUMN(I137),1)</f>
        <v>0</v>
      </c>
      <c r="K137" cm="1">
        <f t="array" ref="K137">INDEX(Capacity!$Y$10:$Y$109,COLUMN(J137),1)</f>
        <v>0</v>
      </c>
      <c r="L137" cm="1">
        <f t="array" ref="L137">INDEX(Capacity!$Y$10:$Y$109,COLUMN(K137),1)</f>
        <v>0</v>
      </c>
      <c r="M137" cm="1">
        <f t="array" ref="M137">INDEX(Capacity!$Y$10:$Y$109,COLUMN(L137),1)</f>
        <v>0</v>
      </c>
    </row>
    <row r="138" spans="1:53" x14ac:dyDescent="0.35">
      <c r="A138" t="s">
        <v>160</v>
      </c>
      <c r="B138" cm="1">
        <f t="array" ref="B138">INDEX(Capacity!$AP$10:$AP$109,COLUMN(A137),1)</f>
        <v>0</v>
      </c>
      <c r="C138" cm="1">
        <f t="array" ref="C138">INDEX(Capacity!$AP$10:$AP$109,COLUMN(B137),1)</f>
        <v>0</v>
      </c>
      <c r="D138" cm="1">
        <f t="array" ref="D138">INDEX(Capacity!$AP$10:$AP$109,COLUMN(C137),1)</f>
        <v>0</v>
      </c>
      <c r="E138" cm="1">
        <f t="array" ref="E138">INDEX(Capacity!$AP$10:$AP$109,COLUMN(D137),1)</f>
        <v>0</v>
      </c>
      <c r="F138" cm="1">
        <f t="array" ref="F138">INDEX(Capacity!$AP$10:$AP$109,COLUMN(E137),1)</f>
        <v>0</v>
      </c>
      <c r="G138" cm="1">
        <f t="array" ref="G138">INDEX(Capacity!$AP$10:$AP$109,COLUMN(F137),1)</f>
        <v>0</v>
      </c>
      <c r="H138" cm="1">
        <f t="array" ref="H138">INDEX(Capacity!$AP$10:$AP$109,COLUMN(G137),1)</f>
        <v>0</v>
      </c>
      <c r="I138" cm="1">
        <f t="array" ref="I138">INDEX(Capacity!$AP$10:$AP$109,COLUMN(H137),1)</f>
        <v>0</v>
      </c>
      <c r="J138" cm="1">
        <f t="array" ref="J138">INDEX(Capacity!$AP$10:$AP$109,COLUMN(I137),1)</f>
        <v>0</v>
      </c>
      <c r="K138" cm="1">
        <f t="array" ref="K138">INDEX(Capacity!$AP$10:$AP$109,COLUMN(J137),1)</f>
        <v>0</v>
      </c>
      <c r="L138" cm="1">
        <f t="array" ref="L138">INDEX(Capacity!$AP$10:$AP$109,COLUMN(K137),1)</f>
        <v>0</v>
      </c>
      <c r="M138" cm="1">
        <f t="array" ref="M138">INDEX(Capacity!$AP$10:$AP$109,COLUMN(L137),1)</f>
        <v>0</v>
      </c>
    </row>
    <row r="139" spans="1:53" x14ac:dyDescent="0.35">
      <c r="A139" t="s">
        <v>86</v>
      </c>
      <c r="B139" cm="1">
        <f t="array" ref="B139">INDEX(Capacity!$AQ$10:$AQ$109,COLUMN(A137),1)</f>
        <v>0</v>
      </c>
      <c r="C139" cm="1">
        <f t="array" ref="C139">INDEX(Capacity!$AQ$10:$AQ$109,COLUMN(B137),1)</f>
        <v>0</v>
      </c>
      <c r="D139" cm="1">
        <f t="array" ref="D139">INDEX(Capacity!$AQ$10:$AQ$109,COLUMN(C137),1)</f>
        <v>0</v>
      </c>
      <c r="E139" cm="1">
        <f t="array" ref="E139">INDEX(Capacity!$AQ$10:$AQ$109,COLUMN(D137),1)</f>
        <v>0</v>
      </c>
      <c r="F139" cm="1">
        <f t="array" ref="F139">INDEX(Capacity!$AQ$10:$AQ$109,COLUMN(E137),1)</f>
        <v>0</v>
      </c>
      <c r="G139" cm="1">
        <f t="array" ref="G139">INDEX(Capacity!$AQ$10:$AQ$109,COLUMN(F137),1)</f>
        <v>0</v>
      </c>
      <c r="H139" cm="1">
        <f t="array" ref="H139">INDEX(Capacity!$AQ$10:$AQ$109,COLUMN(G137),1)</f>
        <v>0</v>
      </c>
      <c r="I139" cm="1">
        <f t="array" ref="I139">INDEX(Capacity!$AQ$10:$AQ$109,COLUMN(H137),1)</f>
        <v>0</v>
      </c>
      <c r="J139" cm="1">
        <f t="array" ref="J139">INDEX(Capacity!$AQ$10:$AQ$109,COLUMN(I137),1)</f>
        <v>0</v>
      </c>
      <c r="K139" cm="1">
        <f t="array" ref="K139">INDEX(Capacity!$AQ$10:$AQ$109,COLUMN(J137),1)</f>
        <v>0</v>
      </c>
      <c r="L139" cm="1">
        <f t="array" ref="L139">INDEX(Capacity!$AQ$10:$AQ$109,COLUMN(K137),1)</f>
        <v>0</v>
      </c>
      <c r="M139" cm="1">
        <f t="array" ref="M139">INDEX(Capacity!$AQ$10:$AQ$109,COLUMN(L137),1)</f>
        <v>0</v>
      </c>
    </row>
    <row r="140" spans="1:53" x14ac:dyDescent="0.35">
      <c r="A140" t="s">
        <v>250</v>
      </c>
      <c r="B140">
        <f>(B139*B138)/52</f>
        <v>0</v>
      </c>
      <c r="C140">
        <f t="shared" ref="C140:M140" si="22">(C139*C138)/52</f>
        <v>0</v>
      </c>
      <c r="D140">
        <f t="shared" si="22"/>
        <v>0</v>
      </c>
      <c r="E140">
        <f t="shared" si="22"/>
        <v>0</v>
      </c>
      <c r="F140">
        <f t="shared" si="22"/>
        <v>0</v>
      </c>
      <c r="G140">
        <f t="shared" si="22"/>
        <v>0</v>
      </c>
      <c r="H140">
        <f t="shared" si="22"/>
        <v>0</v>
      </c>
      <c r="I140">
        <f t="shared" si="22"/>
        <v>0</v>
      </c>
      <c r="J140">
        <f t="shared" si="22"/>
        <v>0</v>
      </c>
      <c r="K140">
        <f t="shared" si="22"/>
        <v>0</v>
      </c>
      <c r="L140">
        <f t="shared" si="22"/>
        <v>0</v>
      </c>
      <c r="M140">
        <f t="shared" si="22"/>
        <v>0</v>
      </c>
    </row>
    <row r="141" spans="1:53" x14ac:dyDescent="0.35">
      <c r="A141" t="s">
        <v>11</v>
      </c>
      <c r="B141">
        <f>COUNTA(INDEX(Capacity!$Z$10:$AN$109,COLUMN(A137),1):INDEX(Capacity!$Z$10:$AN$109,COLUMN(A137),GroupNumber))</f>
        <v>0</v>
      </c>
      <c r="C141">
        <f>COUNTA(INDEX(Capacity!$Z$10:$AN$109,COLUMN(B137),1):INDEX(Capacity!$Z$10:$AN$109,COLUMN(B137),GroupNumber))</f>
        <v>0</v>
      </c>
      <c r="D141">
        <f>COUNTA(INDEX(Capacity!$Z$10:$AN$109,COLUMN(C137),1):INDEX(Capacity!$Z$10:$AN$109,COLUMN(C137),GroupNumber))</f>
        <v>0</v>
      </c>
      <c r="E141">
        <f>COUNTA(INDEX(Capacity!$Z$10:$AN$109,COLUMN(D137),1):INDEX(Capacity!$Z$10:$AN$109,COLUMN(D137),GroupNumber))</f>
        <v>0</v>
      </c>
      <c r="F141">
        <f>COUNTA(INDEX(Capacity!$Z$10:$AN$109,COLUMN(E137),1):INDEX(Capacity!$Z$10:$AN$109,COLUMN(E137),GroupNumber))</f>
        <v>0</v>
      </c>
      <c r="G141">
        <f>COUNTA(INDEX(Capacity!$Z$10:$AN$109,COLUMN(F137),1):INDEX(Capacity!$Z$10:$AN$109,COLUMN(F137),GroupNumber))</f>
        <v>0</v>
      </c>
      <c r="H141">
        <f>COUNTA(INDEX(Capacity!$Z$10:$AN$109,COLUMN(G137),1):INDEX(Capacity!$Z$10:$AN$109,COLUMN(G137),GroupNumber))</f>
        <v>0</v>
      </c>
      <c r="I141">
        <f>COUNTA(INDEX(Capacity!$Z$10:$AN$109,COLUMN(H137),1):INDEX(Capacity!$Z$10:$AN$109,COLUMN(H137),GroupNumber))</f>
        <v>0</v>
      </c>
      <c r="J141">
        <f>COUNTA(INDEX(Capacity!$Z$10:$AN$109,COLUMN(I137),1):INDEX(Capacity!$Z$10:$AN$109,COLUMN(I137),GroupNumber))</f>
        <v>0</v>
      </c>
      <c r="K141">
        <f>COUNTA(INDEX(Capacity!$Z$10:$AN$109,COLUMN(J137),1):INDEX(Capacity!$Z$10:$AN$109,COLUMN(J137),GroupNumber))</f>
        <v>0</v>
      </c>
      <c r="L141">
        <f>COUNTA(INDEX(Capacity!$Z$10:$AN$109,COLUMN(K137),1):INDEX(Capacity!$Z$10:$AN$109,COLUMN(K137),GroupNumber))</f>
        <v>0</v>
      </c>
      <c r="M141">
        <f>COUNTA(INDEX(Capacity!$Z$10:$AN$109,COLUMN(L137),1):INDEX(Capacity!$Z$10:$AN$109,COLUMN(L137),GroupNumber))</f>
        <v>0</v>
      </c>
    </row>
    <row r="142" spans="1:53" x14ac:dyDescent="0.35">
      <c r="A142" t="s">
        <v>251</v>
      </c>
      <c r="B142" t="e">
        <f>B140/B141</f>
        <v>#DIV/0!</v>
      </c>
      <c r="C142" t="e">
        <f t="shared" ref="C142:M142" si="23">C140/C141</f>
        <v>#DIV/0!</v>
      </c>
      <c r="D142" t="e">
        <f t="shared" si="23"/>
        <v>#DIV/0!</v>
      </c>
      <c r="E142" t="e">
        <f t="shared" si="23"/>
        <v>#DIV/0!</v>
      </c>
      <c r="F142" t="e">
        <f t="shared" si="23"/>
        <v>#DIV/0!</v>
      </c>
      <c r="G142" t="e">
        <f t="shared" si="23"/>
        <v>#DIV/0!</v>
      </c>
      <c r="H142" t="e">
        <f t="shared" si="23"/>
        <v>#DIV/0!</v>
      </c>
      <c r="I142" t="e">
        <f t="shared" si="23"/>
        <v>#DIV/0!</v>
      </c>
      <c r="J142" t="e">
        <f t="shared" si="23"/>
        <v>#DIV/0!</v>
      </c>
      <c r="K142" t="e">
        <f t="shared" si="23"/>
        <v>#DIV/0!</v>
      </c>
      <c r="L142" t="e">
        <f t="shared" si="23"/>
        <v>#DIV/0!</v>
      </c>
      <c r="M142" t="e">
        <f t="shared" si="23"/>
        <v>#DIV/0!</v>
      </c>
    </row>
    <row r="143" spans="1:53" x14ac:dyDescent="0.35">
      <c r="A143" t="s">
        <v>252</v>
      </c>
      <c r="B143" t="str" cm="1">
        <f t="array" ref="B143">INDEX('Capacity Summary'!$E$139:$E$238,COLUMN(A137),1)</f>
        <v/>
      </c>
      <c r="C143" t="str" cm="1">
        <f t="array" ref="C143">INDEX('Capacity Summary'!$E$139:$E$238,COLUMN(B137),1)</f>
        <v/>
      </c>
      <c r="D143" t="str" cm="1">
        <f t="array" ref="D143">INDEX('Capacity Summary'!$E$139:$E$238,COLUMN(C137),1)</f>
        <v/>
      </c>
      <c r="E143" t="str" cm="1">
        <f t="array" ref="E143">INDEX('Capacity Summary'!$E$139:$E$238,COLUMN(D137),1)</f>
        <v/>
      </c>
      <c r="F143" t="str" cm="1">
        <f t="array" ref="F143">INDEX('Capacity Summary'!$E$139:$E$238,COLUMN(E137),1)</f>
        <v/>
      </c>
      <c r="G143" t="str" cm="1">
        <f t="array" ref="G143">INDEX('Capacity Summary'!$E$139:$E$238,COLUMN(F137),1)</f>
        <v/>
      </c>
      <c r="H143" t="str" cm="1">
        <f t="array" ref="H143">INDEX('Capacity Summary'!$E$139:$E$238,COLUMN(G137),1)</f>
        <v/>
      </c>
      <c r="I143" t="str" cm="1">
        <f t="array" ref="I143">INDEX('Capacity Summary'!$E$139:$E$238,COLUMN(H137),1)</f>
        <v/>
      </c>
      <c r="J143" t="str" cm="1">
        <f t="array" ref="J143">INDEX('Capacity Summary'!$E$139:$E$238,COLUMN(I137),1)</f>
        <v/>
      </c>
      <c r="K143" t="str" cm="1">
        <f t="array" ref="K143">INDEX('Capacity Summary'!$E$139:$E$238,COLUMN(J137),1)</f>
        <v/>
      </c>
      <c r="L143" t="str" cm="1">
        <f t="array" ref="L143">INDEX('Capacity Summary'!$E$139:$E$238,COLUMN(K137),1)</f>
        <v/>
      </c>
      <c r="M143" t="str" cm="1">
        <f t="array" ref="M143">INDEX('Capacity Summary'!$E$139:$E$238,COLUMN(L137),1)</f>
        <v/>
      </c>
    </row>
    <row r="144" spans="1:53" x14ac:dyDescent="0.35">
      <c r="A144" t="s">
        <v>253</v>
      </c>
      <c r="B144" t="e">
        <f>MIN(B139,((B139*B138)/B143))</f>
        <v>#VALUE!</v>
      </c>
      <c r="C144" t="e">
        <f t="shared" ref="C144" si="24">MIN(C139,((C139*C138)/C143))</f>
        <v>#VALUE!</v>
      </c>
      <c r="D144" t="e">
        <f t="shared" ref="D144" si="25">MIN(D139,((D139*D138)/D143))</f>
        <v>#VALUE!</v>
      </c>
      <c r="E144" t="e">
        <f t="shared" ref="E144" si="26">MIN(E139,((E139*E138)/E143))</f>
        <v>#VALUE!</v>
      </c>
      <c r="F144" t="e">
        <f t="shared" ref="F144" si="27">MIN(F139,((F139*F138)/F143))</f>
        <v>#VALUE!</v>
      </c>
      <c r="G144" t="e">
        <f t="shared" ref="G144" si="28">MIN(G139,((G139*G138)/G143))</f>
        <v>#VALUE!</v>
      </c>
      <c r="H144" t="e">
        <f t="shared" ref="H144" si="29">MIN(H139,((H139*H138)/H143))</f>
        <v>#VALUE!</v>
      </c>
      <c r="I144" t="e">
        <f t="shared" ref="I144" si="30">MIN(I139,((I139*I138)/I143))</f>
        <v>#VALUE!</v>
      </c>
      <c r="J144" t="e">
        <f t="shared" ref="J144" si="31">MIN(J139,((J139*J138)/J143))</f>
        <v>#VALUE!</v>
      </c>
      <c r="K144" t="e">
        <f t="shared" ref="K144" si="32">MIN(K139,((K139*K138)/K143))</f>
        <v>#VALUE!</v>
      </c>
      <c r="L144" t="e">
        <f t="shared" ref="L144" si="33">MIN(L139,((L139*L138)/L143))</f>
        <v>#VALUE!</v>
      </c>
      <c r="M144" t="e">
        <f t="shared" ref="M144" si="34">MIN(M139,((M139*M138)/M143))</f>
        <v>#VALUE!</v>
      </c>
    </row>
    <row r="145" spans="1:13" x14ac:dyDescent="0.35">
      <c r="A145" t="s">
        <v>258</v>
      </c>
      <c r="B145" t="e">
        <f>B144/B141</f>
        <v>#VALUE!</v>
      </c>
      <c r="C145" t="e">
        <f t="shared" ref="C145" si="35">C144/C141</f>
        <v>#VALUE!</v>
      </c>
      <c r="D145" t="e">
        <f t="shared" ref="D145" si="36">D144/D141</f>
        <v>#VALUE!</v>
      </c>
      <c r="E145" t="e">
        <f t="shared" ref="E145" si="37">E144/E141</f>
        <v>#VALUE!</v>
      </c>
      <c r="F145" t="e">
        <f t="shared" ref="F145" si="38">F144/F141</f>
        <v>#VALUE!</v>
      </c>
      <c r="G145" t="e">
        <f t="shared" ref="G145" si="39">G144/G141</f>
        <v>#VALUE!</v>
      </c>
      <c r="H145" t="e">
        <f t="shared" ref="H145" si="40">H144/H141</f>
        <v>#VALUE!</v>
      </c>
      <c r="I145" t="e">
        <f t="shared" ref="I145" si="41">I144/I141</f>
        <v>#VALUE!</v>
      </c>
      <c r="J145" t="e">
        <f t="shared" ref="J145" si="42">J144/J141</f>
        <v>#VALUE!</v>
      </c>
      <c r="K145" t="e">
        <f t="shared" ref="K145" si="43">K144/K141</f>
        <v>#VALUE!</v>
      </c>
      <c r="L145" t="e">
        <f t="shared" ref="L145" si="44">L144/L141</f>
        <v>#VALUE!</v>
      </c>
      <c r="M145" t="e">
        <f t="shared" ref="M145" si="45">M144/M141</f>
        <v>#VALUE!</v>
      </c>
    </row>
    <row r="146" spans="1:13" x14ac:dyDescent="0.35">
      <c r="A146" t="s">
        <v>254</v>
      </c>
      <c r="B146" cm="1">
        <f t="array" ref="B146">INDEX(Capacity!$AO$10:$AO$109,COLUMN(A137),1)</f>
        <v>0</v>
      </c>
      <c r="C146" cm="1">
        <f t="array" ref="C146">INDEX(Capacity!$AO$10:$AO$109,COLUMN(B137),1)</f>
        <v>0</v>
      </c>
      <c r="D146" cm="1">
        <f t="array" ref="D146">INDEX(Capacity!$AO$10:$AO$109,COLUMN(C137),1)</f>
        <v>0</v>
      </c>
      <c r="E146" cm="1">
        <f t="array" ref="E146">INDEX(Capacity!$AO$10:$AO$109,COLUMN(D137),1)</f>
        <v>0</v>
      </c>
      <c r="F146" cm="1">
        <f t="array" ref="F146">INDEX(Capacity!$AO$10:$AO$109,COLUMN(E137),1)</f>
        <v>0</v>
      </c>
      <c r="G146" cm="1">
        <f t="array" ref="G146">INDEX(Capacity!$AO$10:$AO$109,COLUMN(F137),1)</f>
        <v>0</v>
      </c>
      <c r="H146" cm="1">
        <f t="array" ref="H146">INDEX(Capacity!$AO$10:$AO$109,COLUMN(G137),1)</f>
        <v>0</v>
      </c>
      <c r="I146" cm="1">
        <f t="array" ref="I146">INDEX(Capacity!$AO$10:$AO$109,COLUMN(H137),1)</f>
        <v>0</v>
      </c>
      <c r="J146" cm="1">
        <f t="array" ref="J146">INDEX(Capacity!$AO$10:$AO$109,COLUMN(I137),1)</f>
        <v>0</v>
      </c>
      <c r="K146" cm="1">
        <f t="array" ref="K146">INDEX(Capacity!$AO$10:$AO$109,COLUMN(J137),1)</f>
        <v>0</v>
      </c>
      <c r="L146" cm="1">
        <f t="array" ref="L146">INDEX(Capacity!$AO$10:$AO$109,COLUMN(K137),1)</f>
        <v>0</v>
      </c>
      <c r="M146" cm="1">
        <f t="array" ref="M146">INDEX(Capacity!$AO$10:$AO$109,COLUMN(L137),1)</f>
        <v>0</v>
      </c>
    </row>
    <row r="148" spans="1:13" x14ac:dyDescent="0.35">
      <c r="A148" t="s">
        <v>255</v>
      </c>
    </row>
    <row r="149" spans="1:13" x14ac:dyDescent="0.35">
      <c r="A149" s="2">
        <f ca="1">'Required Capacity (Hide)'!E5</f>
        <v>44228</v>
      </c>
      <c r="B149" cm="1">
        <f t="array" ref="B149">IF(INDEX('Capacity Summary'!$H$139:$BG$238,COLUMN(A1),ROW(A1))="x",'Capacity Backing (Hide)2'!B$145,0)</f>
        <v>0</v>
      </c>
      <c r="C149" cm="1">
        <f t="array" ref="C149">IF(INDEX('Capacity Summary'!$H$139:$BG$238,COLUMN(B1),ROW(B1))="x",'Capacity Backing (Hide)2'!C$145,0)</f>
        <v>0</v>
      </c>
      <c r="D149" cm="1">
        <f t="array" ref="D149">IF(INDEX('Capacity Summary'!$H$139:$BG$238,COLUMN(C1),ROW(C1))="x",'Capacity Backing (Hide)2'!D$145,0)</f>
        <v>0</v>
      </c>
      <c r="E149" cm="1">
        <f t="array" ref="E149">IF(INDEX('Capacity Summary'!$H$139:$BG$238,COLUMN(D1),ROW(D1))="x",'Capacity Backing (Hide)2'!E$145,0)</f>
        <v>0</v>
      </c>
      <c r="F149" cm="1">
        <f t="array" ref="F149">IF(INDEX('Capacity Summary'!$H$139:$BG$238,COLUMN(E1),ROW(E1))="x",'Capacity Backing (Hide)2'!F$145,0)</f>
        <v>0</v>
      </c>
      <c r="G149" cm="1">
        <f t="array" ref="G149">IF(INDEX('Capacity Summary'!$H$139:$BG$238,COLUMN(F1),ROW(F1))="x",'Capacity Backing (Hide)2'!G$145,0)</f>
        <v>0</v>
      </c>
      <c r="H149" cm="1">
        <f t="array" ref="H149">IF(INDEX('Capacity Summary'!$H$139:$BG$238,COLUMN(G1),ROW(G1))="x",'Capacity Backing (Hide)2'!H$145,0)</f>
        <v>0</v>
      </c>
      <c r="I149" cm="1">
        <f t="array" ref="I149">IF(INDEX('Capacity Summary'!$H$139:$BG$238,COLUMN(H1),ROW(H1))="x",'Capacity Backing (Hide)2'!I$145,0)</f>
        <v>0</v>
      </c>
      <c r="J149" cm="1">
        <f t="array" ref="J149">IF(INDEX('Capacity Summary'!$H$139:$BG$238,COLUMN(I1),ROW(I1))="x",'Capacity Backing (Hide)2'!J$145,0)</f>
        <v>0</v>
      </c>
      <c r="K149" cm="1">
        <f t="array" ref="K149">IF(INDEX('Capacity Summary'!$H$139:$BG$238,COLUMN(J1),ROW(J1))="x",'Capacity Backing (Hide)2'!K$145,0)</f>
        <v>0</v>
      </c>
      <c r="L149" cm="1">
        <f t="array" ref="L149">IF(INDEX('Capacity Summary'!$H$139:$BG$238,COLUMN(K1),ROW(K1))="x",'Capacity Backing (Hide)2'!L$145,0)</f>
        <v>0</v>
      </c>
      <c r="M149" cm="1">
        <f t="array" ref="M149">IF(INDEX('Capacity Summary'!$H$139:$BG$238,COLUMN(L1),ROW(L1))="x",'Capacity Backing (Hide)2'!M$145,0)</f>
        <v>0</v>
      </c>
    </row>
    <row r="150" spans="1:13" x14ac:dyDescent="0.35">
      <c r="A150" s="2">
        <f ca="1">'Required Capacity (Hide)'!E6</f>
        <v>44235</v>
      </c>
      <c r="B150" cm="1">
        <f t="array" ref="B150">IF(INDEX('Capacity Summary'!$H$139:$BG$238,COLUMN(A2),ROW(A2))="x",'Capacity Backing (Hide)2'!B$145,0)</f>
        <v>0</v>
      </c>
      <c r="C150" cm="1">
        <f t="array" ref="C150">IF(INDEX('Capacity Summary'!$H$139:$BG$238,COLUMN(B2),ROW(B2))="x",'Capacity Backing (Hide)2'!C$145,0)</f>
        <v>0</v>
      </c>
      <c r="D150" cm="1">
        <f t="array" ref="D150">IF(INDEX('Capacity Summary'!$H$139:$BG$238,COLUMN(C2),ROW(C2))="x",'Capacity Backing (Hide)2'!D$145,0)</f>
        <v>0</v>
      </c>
      <c r="E150" cm="1">
        <f t="array" ref="E150">IF(INDEX('Capacity Summary'!$H$139:$BG$238,COLUMN(D2),ROW(D2))="x",'Capacity Backing (Hide)2'!E$145,0)</f>
        <v>0</v>
      </c>
      <c r="F150" cm="1">
        <f t="array" ref="F150">IF(INDEX('Capacity Summary'!$H$139:$BG$238,COLUMN(E2),ROW(E2))="x",'Capacity Backing (Hide)2'!F$145,0)</f>
        <v>0</v>
      </c>
      <c r="G150" cm="1">
        <f t="array" ref="G150">IF(INDEX('Capacity Summary'!$H$139:$BG$238,COLUMN(F2),ROW(F2))="x",'Capacity Backing (Hide)2'!G$145,0)</f>
        <v>0</v>
      </c>
      <c r="H150" cm="1">
        <f t="array" ref="H150">IF(INDEX('Capacity Summary'!$H$139:$BG$238,COLUMN(G2),ROW(G2))="x",'Capacity Backing (Hide)2'!H$145,0)</f>
        <v>0</v>
      </c>
      <c r="I150" cm="1">
        <f t="array" ref="I150">IF(INDEX('Capacity Summary'!$H$139:$BG$238,COLUMN(H2),ROW(H2))="x",'Capacity Backing (Hide)2'!I$145,0)</f>
        <v>0</v>
      </c>
      <c r="J150" cm="1">
        <f t="array" ref="J150">IF(INDEX('Capacity Summary'!$H$139:$BG$238,COLUMN(I2),ROW(I2))="x",'Capacity Backing (Hide)2'!J$145,0)</f>
        <v>0</v>
      </c>
      <c r="K150" cm="1">
        <f t="array" ref="K150">IF(INDEX('Capacity Summary'!$H$139:$BG$238,COLUMN(J2),ROW(J2))="x",'Capacity Backing (Hide)2'!K$145,0)</f>
        <v>0</v>
      </c>
      <c r="L150" cm="1">
        <f t="array" ref="L150">IF(INDEX('Capacity Summary'!$H$139:$BG$238,COLUMN(K2),ROW(K2))="x",'Capacity Backing (Hide)2'!L$145,0)</f>
        <v>0</v>
      </c>
      <c r="M150" cm="1">
        <f t="array" ref="M150">IF(INDEX('Capacity Summary'!$H$139:$BG$238,COLUMN(L2),ROW(L2))="x",'Capacity Backing (Hide)2'!M$145,0)</f>
        <v>0</v>
      </c>
    </row>
    <row r="151" spans="1:13" x14ac:dyDescent="0.35">
      <c r="A151" s="2">
        <f ca="1">'Required Capacity (Hide)'!E7</f>
        <v>44242</v>
      </c>
      <c r="B151" cm="1">
        <f t="array" ref="B151">IF(INDEX('Capacity Summary'!$H$139:$BG$238,COLUMN(A3),ROW(A3))="x",'Capacity Backing (Hide)2'!B$145,0)</f>
        <v>0</v>
      </c>
      <c r="C151" cm="1">
        <f t="array" ref="C151">IF(INDEX('Capacity Summary'!$H$139:$BG$238,COLUMN(B3),ROW(B3))="x",'Capacity Backing (Hide)2'!C$145,0)</f>
        <v>0</v>
      </c>
      <c r="D151" cm="1">
        <f t="array" ref="D151">IF(INDEX('Capacity Summary'!$H$139:$BG$238,COLUMN(C3),ROW(C3))="x",'Capacity Backing (Hide)2'!D$145,0)</f>
        <v>0</v>
      </c>
      <c r="E151" cm="1">
        <f t="array" ref="E151">IF(INDEX('Capacity Summary'!$H$139:$BG$238,COLUMN(D3),ROW(D3))="x",'Capacity Backing (Hide)2'!E$145,0)</f>
        <v>0</v>
      </c>
      <c r="F151" cm="1">
        <f t="array" ref="F151">IF(INDEX('Capacity Summary'!$H$139:$BG$238,COLUMN(E3),ROW(E3))="x",'Capacity Backing (Hide)2'!F$145,0)</f>
        <v>0</v>
      </c>
      <c r="G151" cm="1">
        <f t="array" ref="G151">IF(INDEX('Capacity Summary'!$H$139:$BG$238,COLUMN(F3),ROW(F3))="x",'Capacity Backing (Hide)2'!G$145,0)</f>
        <v>0</v>
      </c>
      <c r="H151" cm="1">
        <f t="array" ref="H151">IF(INDEX('Capacity Summary'!$H$139:$BG$238,COLUMN(G3),ROW(G3))="x",'Capacity Backing (Hide)2'!H$145,0)</f>
        <v>0</v>
      </c>
      <c r="I151" cm="1">
        <f t="array" ref="I151">IF(INDEX('Capacity Summary'!$H$139:$BG$238,COLUMN(H3),ROW(H3))="x",'Capacity Backing (Hide)2'!I$145,0)</f>
        <v>0</v>
      </c>
      <c r="J151" cm="1">
        <f t="array" ref="J151">IF(INDEX('Capacity Summary'!$H$139:$BG$238,COLUMN(I3),ROW(I3))="x",'Capacity Backing (Hide)2'!J$145,0)</f>
        <v>0</v>
      </c>
      <c r="K151" cm="1">
        <f t="array" ref="K151">IF(INDEX('Capacity Summary'!$H$139:$BG$238,COLUMN(J3),ROW(J3))="x",'Capacity Backing (Hide)2'!K$145,0)</f>
        <v>0</v>
      </c>
      <c r="L151" cm="1">
        <f t="array" ref="L151">IF(INDEX('Capacity Summary'!$H$139:$BG$238,COLUMN(K3),ROW(K3))="x",'Capacity Backing (Hide)2'!L$145,0)</f>
        <v>0</v>
      </c>
      <c r="M151" cm="1">
        <f t="array" ref="M151">IF(INDEX('Capacity Summary'!$H$139:$BG$238,COLUMN(L3),ROW(L3))="x",'Capacity Backing (Hide)2'!M$145,0)</f>
        <v>0</v>
      </c>
    </row>
    <row r="152" spans="1:13" x14ac:dyDescent="0.35">
      <c r="A152" s="2">
        <f ca="1">'Required Capacity (Hide)'!E8</f>
        <v>44249</v>
      </c>
      <c r="B152" cm="1">
        <f t="array" ref="B152">IF(INDEX('Capacity Summary'!$H$139:$BG$238,COLUMN(A4),ROW(A4))="x",'Capacity Backing (Hide)2'!B$145,0)</f>
        <v>0</v>
      </c>
      <c r="C152" cm="1">
        <f t="array" ref="C152">IF(INDEX('Capacity Summary'!$H$139:$BG$238,COLUMN(B4),ROW(B4))="x",'Capacity Backing (Hide)2'!C$145,0)</f>
        <v>0</v>
      </c>
      <c r="D152" cm="1">
        <f t="array" ref="D152">IF(INDEX('Capacity Summary'!$H$139:$BG$238,COLUMN(C4),ROW(C4))="x",'Capacity Backing (Hide)2'!D$145,0)</f>
        <v>0</v>
      </c>
      <c r="E152" cm="1">
        <f t="array" ref="E152">IF(INDEX('Capacity Summary'!$H$139:$BG$238,COLUMN(D4),ROW(D4))="x",'Capacity Backing (Hide)2'!E$145,0)</f>
        <v>0</v>
      </c>
      <c r="F152" cm="1">
        <f t="array" ref="F152">IF(INDEX('Capacity Summary'!$H$139:$BG$238,COLUMN(E4),ROW(E4))="x",'Capacity Backing (Hide)2'!F$145,0)</f>
        <v>0</v>
      </c>
      <c r="G152" cm="1">
        <f t="array" ref="G152">IF(INDEX('Capacity Summary'!$H$139:$BG$238,COLUMN(F4),ROW(F4))="x",'Capacity Backing (Hide)2'!G$145,0)</f>
        <v>0</v>
      </c>
      <c r="H152" cm="1">
        <f t="array" ref="H152">IF(INDEX('Capacity Summary'!$H$139:$BG$238,COLUMN(G4),ROW(G4))="x",'Capacity Backing (Hide)2'!H$145,0)</f>
        <v>0</v>
      </c>
      <c r="I152" cm="1">
        <f t="array" ref="I152">IF(INDEX('Capacity Summary'!$H$139:$BG$238,COLUMN(H4),ROW(H4))="x",'Capacity Backing (Hide)2'!I$145,0)</f>
        <v>0</v>
      </c>
      <c r="J152" cm="1">
        <f t="array" ref="J152">IF(INDEX('Capacity Summary'!$H$139:$BG$238,COLUMN(I4),ROW(I4))="x",'Capacity Backing (Hide)2'!J$145,0)</f>
        <v>0</v>
      </c>
      <c r="K152" cm="1">
        <f t="array" ref="K152">IF(INDEX('Capacity Summary'!$H$139:$BG$238,COLUMN(J4),ROW(J4))="x",'Capacity Backing (Hide)2'!K$145,0)</f>
        <v>0</v>
      </c>
      <c r="L152" cm="1">
        <f t="array" ref="L152">IF(INDEX('Capacity Summary'!$H$139:$BG$238,COLUMN(K4),ROW(K4))="x",'Capacity Backing (Hide)2'!L$145,0)</f>
        <v>0</v>
      </c>
      <c r="M152" cm="1">
        <f t="array" ref="M152">IF(INDEX('Capacity Summary'!$H$139:$BG$238,COLUMN(L4),ROW(L4))="x",'Capacity Backing (Hide)2'!M$145,0)</f>
        <v>0</v>
      </c>
    </row>
    <row r="153" spans="1:13" x14ac:dyDescent="0.35">
      <c r="A153" s="2">
        <f ca="1">'Required Capacity (Hide)'!E9</f>
        <v>44256</v>
      </c>
      <c r="B153" cm="1">
        <f t="array" ref="B153">IF(INDEX('Capacity Summary'!$H$139:$BG$238,COLUMN(A5),ROW(A5))="x",'Capacity Backing (Hide)2'!B$145,0)</f>
        <v>0</v>
      </c>
      <c r="C153" cm="1">
        <f t="array" ref="C153">IF(INDEX('Capacity Summary'!$H$139:$BG$238,COLUMN(B5),ROW(B5))="x",'Capacity Backing (Hide)2'!C$145,0)</f>
        <v>0</v>
      </c>
      <c r="D153" cm="1">
        <f t="array" ref="D153">IF(INDEX('Capacity Summary'!$H$139:$BG$238,COLUMN(C5),ROW(C5))="x",'Capacity Backing (Hide)2'!D$145,0)</f>
        <v>0</v>
      </c>
      <c r="E153" cm="1">
        <f t="array" ref="E153">IF(INDEX('Capacity Summary'!$H$139:$BG$238,COLUMN(D5),ROW(D5))="x",'Capacity Backing (Hide)2'!E$145,0)</f>
        <v>0</v>
      </c>
      <c r="F153" cm="1">
        <f t="array" ref="F153">IF(INDEX('Capacity Summary'!$H$139:$BG$238,COLUMN(E5),ROW(E5))="x",'Capacity Backing (Hide)2'!F$145,0)</f>
        <v>0</v>
      </c>
      <c r="G153" cm="1">
        <f t="array" ref="G153">IF(INDEX('Capacity Summary'!$H$139:$BG$238,COLUMN(F5),ROW(F5))="x",'Capacity Backing (Hide)2'!G$145,0)</f>
        <v>0</v>
      </c>
      <c r="H153" cm="1">
        <f t="array" ref="H153">IF(INDEX('Capacity Summary'!$H$139:$BG$238,COLUMN(G5),ROW(G5))="x",'Capacity Backing (Hide)2'!H$145,0)</f>
        <v>0</v>
      </c>
      <c r="I153" cm="1">
        <f t="array" ref="I153">IF(INDEX('Capacity Summary'!$H$139:$BG$238,COLUMN(H5),ROW(H5))="x",'Capacity Backing (Hide)2'!I$145,0)</f>
        <v>0</v>
      </c>
      <c r="J153" cm="1">
        <f t="array" ref="J153">IF(INDEX('Capacity Summary'!$H$139:$BG$238,COLUMN(I5),ROW(I5))="x",'Capacity Backing (Hide)2'!J$145,0)</f>
        <v>0</v>
      </c>
      <c r="K153" cm="1">
        <f t="array" ref="K153">IF(INDEX('Capacity Summary'!$H$139:$BG$238,COLUMN(J5),ROW(J5))="x",'Capacity Backing (Hide)2'!K$145,0)</f>
        <v>0</v>
      </c>
      <c r="L153" cm="1">
        <f t="array" ref="L153">IF(INDEX('Capacity Summary'!$H$139:$BG$238,COLUMN(K5),ROW(K5))="x",'Capacity Backing (Hide)2'!L$145,0)</f>
        <v>0</v>
      </c>
      <c r="M153" cm="1">
        <f t="array" ref="M153">IF(INDEX('Capacity Summary'!$H$139:$BG$238,COLUMN(L5),ROW(L5))="x",'Capacity Backing (Hide)2'!M$145,0)</f>
        <v>0</v>
      </c>
    </row>
    <row r="154" spans="1:13" x14ac:dyDescent="0.35">
      <c r="A154" s="2">
        <f ca="1">'Required Capacity (Hide)'!E10</f>
        <v>44263</v>
      </c>
      <c r="B154" cm="1">
        <f t="array" ref="B154">IF(INDEX('Capacity Summary'!$H$139:$BG$238,COLUMN(A6),ROW(A6))="x",'Capacity Backing (Hide)2'!B$145,0)</f>
        <v>0</v>
      </c>
      <c r="C154" cm="1">
        <f t="array" ref="C154">IF(INDEX('Capacity Summary'!$H$139:$BG$238,COLUMN(B6),ROW(B6))="x",'Capacity Backing (Hide)2'!C$145,0)</f>
        <v>0</v>
      </c>
      <c r="D154" cm="1">
        <f t="array" ref="D154">IF(INDEX('Capacity Summary'!$H$139:$BG$238,COLUMN(C6),ROW(C6))="x",'Capacity Backing (Hide)2'!D$145,0)</f>
        <v>0</v>
      </c>
      <c r="E154" cm="1">
        <f t="array" ref="E154">IF(INDEX('Capacity Summary'!$H$139:$BG$238,COLUMN(D6),ROW(D6))="x",'Capacity Backing (Hide)2'!E$145,0)</f>
        <v>0</v>
      </c>
      <c r="F154" cm="1">
        <f t="array" ref="F154">IF(INDEX('Capacity Summary'!$H$139:$BG$238,COLUMN(E6),ROW(E6))="x",'Capacity Backing (Hide)2'!F$145,0)</f>
        <v>0</v>
      </c>
      <c r="G154" cm="1">
        <f t="array" ref="G154">IF(INDEX('Capacity Summary'!$H$139:$BG$238,COLUMN(F6),ROW(F6))="x",'Capacity Backing (Hide)2'!G$145,0)</f>
        <v>0</v>
      </c>
      <c r="H154" cm="1">
        <f t="array" ref="H154">IF(INDEX('Capacity Summary'!$H$139:$BG$238,COLUMN(G6),ROW(G6))="x",'Capacity Backing (Hide)2'!H$145,0)</f>
        <v>0</v>
      </c>
      <c r="I154" cm="1">
        <f t="array" ref="I154">IF(INDEX('Capacity Summary'!$H$139:$BG$238,COLUMN(H6),ROW(H6))="x",'Capacity Backing (Hide)2'!I$145,0)</f>
        <v>0</v>
      </c>
      <c r="J154" cm="1">
        <f t="array" ref="J154">IF(INDEX('Capacity Summary'!$H$139:$BG$238,COLUMN(I6),ROW(I6))="x",'Capacity Backing (Hide)2'!J$145,0)</f>
        <v>0</v>
      </c>
      <c r="K154" cm="1">
        <f t="array" ref="K154">IF(INDEX('Capacity Summary'!$H$139:$BG$238,COLUMN(J6),ROW(J6))="x",'Capacity Backing (Hide)2'!K$145,0)</f>
        <v>0</v>
      </c>
      <c r="L154" cm="1">
        <f t="array" ref="L154">IF(INDEX('Capacity Summary'!$H$139:$BG$238,COLUMN(K6),ROW(K6))="x",'Capacity Backing (Hide)2'!L$145,0)</f>
        <v>0</v>
      </c>
      <c r="M154" cm="1">
        <f t="array" ref="M154">IF(INDEX('Capacity Summary'!$H$139:$BG$238,COLUMN(L6),ROW(L6))="x",'Capacity Backing (Hide)2'!M$145,0)</f>
        <v>0</v>
      </c>
    </row>
    <row r="155" spans="1:13" x14ac:dyDescent="0.35">
      <c r="A155" s="2">
        <f ca="1">'Required Capacity (Hide)'!E11</f>
        <v>44270</v>
      </c>
      <c r="B155" cm="1">
        <f t="array" ref="B155">IF(INDEX('Capacity Summary'!$H$139:$BG$238,COLUMN(A7),ROW(A7))="x",'Capacity Backing (Hide)2'!B$145,0)</f>
        <v>0</v>
      </c>
      <c r="C155" cm="1">
        <f t="array" ref="C155">IF(INDEX('Capacity Summary'!$H$139:$BG$238,COLUMN(B7),ROW(B7))="x",'Capacity Backing (Hide)2'!C$145,0)</f>
        <v>0</v>
      </c>
      <c r="D155" cm="1">
        <f t="array" ref="D155">IF(INDEX('Capacity Summary'!$H$139:$BG$238,COLUMN(C7),ROW(C7))="x",'Capacity Backing (Hide)2'!D$145,0)</f>
        <v>0</v>
      </c>
      <c r="E155" cm="1">
        <f t="array" ref="E155">IF(INDEX('Capacity Summary'!$H$139:$BG$238,COLUMN(D7),ROW(D7))="x",'Capacity Backing (Hide)2'!E$145,0)</f>
        <v>0</v>
      </c>
      <c r="F155" cm="1">
        <f t="array" ref="F155">IF(INDEX('Capacity Summary'!$H$139:$BG$238,COLUMN(E7),ROW(E7))="x",'Capacity Backing (Hide)2'!F$145,0)</f>
        <v>0</v>
      </c>
      <c r="G155" cm="1">
        <f t="array" ref="G155">IF(INDEX('Capacity Summary'!$H$139:$BG$238,COLUMN(F7),ROW(F7))="x",'Capacity Backing (Hide)2'!G$145,0)</f>
        <v>0</v>
      </c>
      <c r="H155" cm="1">
        <f t="array" ref="H155">IF(INDEX('Capacity Summary'!$H$139:$BG$238,COLUMN(G7),ROW(G7))="x",'Capacity Backing (Hide)2'!H$145,0)</f>
        <v>0</v>
      </c>
      <c r="I155" cm="1">
        <f t="array" ref="I155">IF(INDEX('Capacity Summary'!$H$139:$BG$238,COLUMN(H7),ROW(H7))="x",'Capacity Backing (Hide)2'!I$145,0)</f>
        <v>0</v>
      </c>
      <c r="J155" cm="1">
        <f t="array" ref="J155">IF(INDEX('Capacity Summary'!$H$139:$BG$238,COLUMN(I7),ROW(I7))="x",'Capacity Backing (Hide)2'!J$145,0)</f>
        <v>0</v>
      </c>
      <c r="K155" cm="1">
        <f t="array" ref="K155">IF(INDEX('Capacity Summary'!$H$139:$BG$238,COLUMN(J7),ROW(J7))="x",'Capacity Backing (Hide)2'!K$145,0)</f>
        <v>0</v>
      </c>
      <c r="L155" cm="1">
        <f t="array" ref="L155">IF(INDEX('Capacity Summary'!$H$139:$BG$238,COLUMN(K7),ROW(K7))="x",'Capacity Backing (Hide)2'!L$145,0)</f>
        <v>0</v>
      </c>
      <c r="M155" cm="1">
        <f t="array" ref="M155">IF(INDEX('Capacity Summary'!$H$139:$BG$238,COLUMN(L7),ROW(L7))="x",'Capacity Backing (Hide)2'!M$145,0)</f>
        <v>0</v>
      </c>
    </row>
    <row r="156" spans="1:13" x14ac:dyDescent="0.35">
      <c r="A156" s="2">
        <f ca="1">'Required Capacity (Hide)'!E12</f>
        <v>44277</v>
      </c>
      <c r="B156" cm="1">
        <f t="array" ref="B156">IF(INDEX('Capacity Summary'!$H$139:$BG$238,COLUMN(A8),ROW(A8))="x",'Capacity Backing (Hide)2'!B$145,0)</f>
        <v>0</v>
      </c>
      <c r="C156" cm="1">
        <f t="array" ref="C156">IF(INDEX('Capacity Summary'!$H$139:$BG$238,COLUMN(B8),ROW(B8))="x",'Capacity Backing (Hide)2'!C$145,0)</f>
        <v>0</v>
      </c>
      <c r="D156" cm="1">
        <f t="array" ref="D156">IF(INDEX('Capacity Summary'!$H$139:$BG$238,COLUMN(C8),ROW(C8))="x",'Capacity Backing (Hide)2'!D$145,0)</f>
        <v>0</v>
      </c>
      <c r="E156" cm="1">
        <f t="array" ref="E156">IF(INDEX('Capacity Summary'!$H$139:$BG$238,COLUMN(D8),ROW(D8))="x",'Capacity Backing (Hide)2'!E$145,0)</f>
        <v>0</v>
      </c>
      <c r="F156" cm="1">
        <f t="array" ref="F156">IF(INDEX('Capacity Summary'!$H$139:$BG$238,COLUMN(E8),ROW(E8))="x",'Capacity Backing (Hide)2'!F$145,0)</f>
        <v>0</v>
      </c>
      <c r="G156" cm="1">
        <f t="array" ref="G156">IF(INDEX('Capacity Summary'!$H$139:$BG$238,COLUMN(F8),ROW(F8))="x",'Capacity Backing (Hide)2'!G$145,0)</f>
        <v>0</v>
      </c>
      <c r="H156" cm="1">
        <f t="array" ref="H156">IF(INDEX('Capacity Summary'!$H$139:$BG$238,COLUMN(G8),ROW(G8))="x",'Capacity Backing (Hide)2'!H$145,0)</f>
        <v>0</v>
      </c>
      <c r="I156" cm="1">
        <f t="array" ref="I156">IF(INDEX('Capacity Summary'!$H$139:$BG$238,COLUMN(H8),ROW(H8))="x",'Capacity Backing (Hide)2'!I$145,0)</f>
        <v>0</v>
      </c>
      <c r="J156" cm="1">
        <f t="array" ref="J156">IF(INDEX('Capacity Summary'!$H$139:$BG$238,COLUMN(I8),ROW(I8))="x",'Capacity Backing (Hide)2'!J$145,0)</f>
        <v>0</v>
      </c>
      <c r="K156" cm="1">
        <f t="array" ref="K156">IF(INDEX('Capacity Summary'!$H$139:$BG$238,COLUMN(J8),ROW(J8))="x",'Capacity Backing (Hide)2'!K$145,0)</f>
        <v>0</v>
      </c>
      <c r="L156" cm="1">
        <f t="array" ref="L156">IF(INDEX('Capacity Summary'!$H$139:$BG$238,COLUMN(K8),ROW(K8))="x",'Capacity Backing (Hide)2'!L$145,0)</f>
        <v>0</v>
      </c>
      <c r="M156" cm="1">
        <f t="array" ref="M156">IF(INDEX('Capacity Summary'!$H$139:$BG$238,COLUMN(L8),ROW(L8))="x",'Capacity Backing (Hide)2'!M$145,0)</f>
        <v>0</v>
      </c>
    </row>
    <row r="157" spans="1:13" x14ac:dyDescent="0.35">
      <c r="A157" s="2">
        <f ca="1">'Required Capacity (Hide)'!E13</f>
        <v>44284</v>
      </c>
      <c r="B157" cm="1">
        <f t="array" ref="B157">IF(INDEX('Capacity Summary'!$H$139:$BG$238,COLUMN(A9),ROW(A9))="x",'Capacity Backing (Hide)2'!B$145,0)</f>
        <v>0</v>
      </c>
      <c r="C157" cm="1">
        <f t="array" ref="C157">IF(INDEX('Capacity Summary'!$H$139:$BG$238,COLUMN(B9),ROW(B9))="x",'Capacity Backing (Hide)2'!C$145,0)</f>
        <v>0</v>
      </c>
      <c r="D157" cm="1">
        <f t="array" ref="D157">IF(INDEX('Capacity Summary'!$H$139:$BG$238,COLUMN(C9),ROW(C9))="x",'Capacity Backing (Hide)2'!D$145,0)</f>
        <v>0</v>
      </c>
      <c r="E157" cm="1">
        <f t="array" ref="E157">IF(INDEX('Capacity Summary'!$H$139:$BG$238,COLUMN(D9),ROW(D9))="x",'Capacity Backing (Hide)2'!E$145,0)</f>
        <v>0</v>
      </c>
      <c r="F157" cm="1">
        <f t="array" ref="F157">IF(INDEX('Capacity Summary'!$H$139:$BG$238,COLUMN(E9),ROW(E9))="x",'Capacity Backing (Hide)2'!F$145,0)</f>
        <v>0</v>
      </c>
      <c r="G157" cm="1">
        <f t="array" ref="G157">IF(INDEX('Capacity Summary'!$H$139:$BG$238,COLUMN(F9),ROW(F9))="x",'Capacity Backing (Hide)2'!G$145,0)</f>
        <v>0</v>
      </c>
      <c r="H157" cm="1">
        <f t="array" ref="H157">IF(INDEX('Capacity Summary'!$H$139:$BG$238,COLUMN(G9),ROW(G9))="x",'Capacity Backing (Hide)2'!H$145,0)</f>
        <v>0</v>
      </c>
      <c r="I157" cm="1">
        <f t="array" ref="I157">IF(INDEX('Capacity Summary'!$H$139:$BG$238,COLUMN(H9),ROW(H9))="x",'Capacity Backing (Hide)2'!I$145,0)</f>
        <v>0</v>
      </c>
      <c r="J157" cm="1">
        <f t="array" ref="J157">IF(INDEX('Capacity Summary'!$H$139:$BG$238,COLUMN(I9),ROW(I9))="x",'Capacity Backing (Hide)2'!J$145,0)</f>
        <v>0</v>
      </c>
      <c r="K157" cm="1">
        <f t="array" ref="K157">IF(INDEX('Capacity Summary'!$H$139:$BG$238,COLUMN(J9),ROW(J9))="x",'Capacity Backing (Hide)2'!K$145,0)</f>
        <v>0</v>
      </c>
      <c r="L157" cm="1">
        <f t="array" ref="L157">IF(INDEX('Capacity Summary'!$H$139:$BG$238,COLUMN(K9),ROW(K9))="x",'Capacity Backing (Hide)2'!L$145,0)</f>
        <v>0</v>
      </c>
      <c r="M157" cm="1">
        <f t="array" ref="M157">IF(INDEX('Capacity Summary'!$H$139:$BG$238,COLUMN(L9),ROW(L9))="x",'Capacity Backing (Hide)2'!M$145,0)</f>
        <v>0</v>
      </c>
    </row>
    <row r="158" spans="1:13" x14ac:dyDescent="0.35">
      <c r="A158" s="2">
        <f ca="1">'Required Capacity (Hide)'!E14</f>
        <v>44291</v>
      </c>
      <c r="B158" cm="1">
        <f t="array" ref="B158">IF(INDEX('Capacity Summary'!$H$139:$BG$238,COLUMN(A10),ROW(A10))="x",'Capacity Backing (Hide)2'!B$145,0)</f>
        <v>0</v>
      </c>
      <c r="C158" cm="1">
        <f t="array" ref="C158">IF(INDEX('Capacity Summary'!$H$139:$BG$238,COLUMN(B10),ROW(B10))="x",'Capacity Backing (Hide)2'!C$145,0)</f>
        <v>0</v>
      </c>
      <c r="D158" cm="1">
        <f t="array" ref="D158">IF(INDEX('Capacity Summary'!$H$139:$BG$238,COLUMN(C10),ROW(C10))="x",'Capacity Backing (Hide)2'!D$145,0)</f>
        <v>0</v>
      </c>
      <c r="E158" cm="1">
        <f t="array" ref="E158">IF(INDEX('Capacity Summary'!$H$139:$BG$238,COLUMN(D10),ROW(D10))="x",'Capacity Backing (Hide)2'!E$145,0)</f>
        <v>0</v>
      </c>
      <c r="F158" cm="1">
        <f t="array" ref="F158">IF(INDEX('Capacity Summary'!$H$139:$BG$238,COLUMN(E10),ROW(E10))="x",'Capacity Backing (Hide)2'!F$145,0)</f>
        <v>0</v>
      </c>
      <c r="G158" cm="1">
        <f t="array" ref="G158">IF(INDEX('Capacity Summary'!$H$139:$BG$238,COLUMN(F10),ROW(F10))="x",'Capacity Backing (Hide)2'!G$145,0)</f>
        <v>0</v>
      </c>
      <c r="H158" cm="1">
        <f t="array" ref="H158">IF(INDEX('Capacity Summary'!$H$139:$BG$238,COLUMN(G10),ROW(G10))="x",'Capacity Backing (Hide)2'!H$145,0)</f>
        <v>0</v>
      </c>
      <c r="I158" cm="1">
        <f t="array" ref="I158">IF(INDEX('Capacity Summary'!$H$139:$BG$238,COLUMN(H10),ROW(H10))="x",'Capacity Backing (Hide)2'!I$145,0)</f>
        <v>0</v>
      </c>
      <c r="J158" cm="1">
        <f t="array" ref="J158">IF(INDEX('Capacity Summary'!$H$139:$BG$238,COLUMN(I10),ROW(I10))="x",'Capacity Backing (Hide)2'!J$145,0)</f>
        <v>0</v>
      </c>
      <c r="K158" cm="1">
        <f t="array" ref="K158">IF(INDEX('Capacity Summary'!$H$139:$BG$238,COLUMN(J10),ROW(J10))="x",'Capacity Backing (Hide)2'!K$145,0)</f>
        <v>0</v>
      </c>
      <c r="L158" cm="1">
        <f t="array" ref="L158">IF(INDEX('Capacity Summary'!$H$139:$BG$238,COLUMN(K10),ROW(K10))="x",'Capacity Backing (Hide)2'!L$145,0)</f>
        <v>0</v>
      </c>
      <c r="M158" cm="1">
        <f t="array" ref="M158">IF(INDEX('Capacity Summary'!$H$139:$BG$238,COLUMN(L10),ROW(L10))="x",'Capacity Backing (Hide)2'!M$145,0)</f>
        <v>0</v>
      </c>
    </row>
    <row r="159" spans="1:13" x14ac:dyDescent="0.35">
      <c r="A159" s="2">
        <f ca="1">'Required Capacity (Hide)'!E15</f>
        <v>44298</v>
      </c>
      <c r="B159" cm="1">
        <f t="array" ref="B159">IF(INDEX('Capacity Summary'!$H$139:$BG$238,COLUMN(A11),ROW(A11))="x",'Capacity Backing (Hide)2'!B$145,0)</f>
        <v>0</v>
      </c>
      <c r="C159" cm="1">
        <f t="array" ref="C159">IF(INDEX('Capacity Summary'!$H$139:$BG$238,COLUMN(B11),ROW(B11))="x",'Capacity Backing (Hide)2'!C$145,0)</f>
        <v>0</v>
      </c>
      <c r="D159" cm="1">
        <f t="array" ref="D159">IF(INDEX('Capacity Summary'!$H$139:$BG$238,COLUMN(C11),ROW(C11))="x",'Capacity Backing (Hide)2'!D$145,0)</f>
        <v>0</v>
      </c>
      <c r="E159" cm="1">
        <f t="array" ref="E159">IF(INDEX('Capacity Summary'!$H$139:$BG$238,COLUMN(D11),ROW(D11))="x",'Capacity Backing (Hide)2'!E$145,0)</f>
        <v>0</v>
      </c>
      <c r="F159" cm="1">
        <f t="array" ref="F159">IF(INDEX('Capacity Summary'!$H$139:$BG$238,COLUMN(E11),ROW(E11))="x",'Capacity Backing (Hide)2'!F$145,0)</f>
        <v>0</v>
      </c>
      <c r="G159" cm="1">
        <f t="array" ref="G159">IF(INDEX('Capacity Summary'!$H$139:$BG$238,COLUMN(F11),ROW(F11))="x",'Capacity Backing (Hide)2'!G$145,0)</f>
        <v>0</v>
      </c>
      <c r="H159" cm="1">
        <f t="array" ref="H159">IF(INDEX('Capacity Summary'!$H$139:$BG$238,COLUMN(G11),ROW(G11))="x",'Capacity Backing (Hide)2'!H$145,0)</f>
        <v>0</v>
      </c>
      <c r="I159" cm="1">
        <f t="array" ref="I159">IF(INDEX('Capacity Summary'!$H$139:$BG$238,COLUMN(H11),ROW(H11))="x",'Capacity Backing (Hide)2'!I$145,0)</f>
        <v>0</v>
      </c>
      <c r="J159" cm="1">
        <f t="array" ref="J159">IF(INDEX('Capacity Summary'!$H$139:$BG$238,COLUMN(I11),ROW(I11))="x",'Capacity Backing (Hide)2'!J$145,0)</f>
        <v>0</v>
      </c>
      <c r="K159" cm="1">
        <f t="array" ref="K159">IF(INDEX('Capacity Summary'!$H$139:$BG$238,COLUMN(J11),ROW(J11))="x",'Capacity Backing (Hide)2'!K$145,0)</f>
        <v>0</v>
      </c>
      <c r="L159" cm="1">
        <f t="array" ref="L159">IF(INDEX('Capacity Summary'!$H$139:$BG$238,COLUMN(K11),ROW(K11))="x",'Capacity Backing (Hide)2'!L$145,0)</f>
        <v>0</v>
      </c>
      <c r="M159" cm="1">
        <f t="array" ref="M159">IF(INDEX('Capacity Summary'!$H$139:$BG$238,COLUMN(L11),ROW(L11))="x",'Capacity Backing (Hide)2'!M$145,0)</f>
        <v>0</v>
      </c>
    </row>
    <row r="160" spans="1:13" x14ac:dyDescent="0.35">
      <c r="A160" s="2">
        <f ca="1">'Required Capacity (Hide)'!E16</f>
        <v>44305</v>
      </c>
      <c r="B160" cm="1">
        <f t="array" ref="B160">IF(INDEX('Capacity Summary'!$H$139:$BG$238,COLUMN(A12),ROW(A12))="x",'Capacity Backing (Hide)2'!B$145,0)</f>
        <v>0</v>
      </c>
      <c r="C160" cm="1">
        <f t="array" ref="C160">IF(INDEX('Capacity Summary'!$H$139:$BG$238,COLUMN(B12),ROW(B12))="x",'Capacity Backing (Hide)2'!C$145,0)</f>
        <v>0</v>
      </c>
      <c r="D160" cm="1">
        <f t="array" ref="D160">IF(INDEX('Capacity Summary'!$H$139:$BG$238,COLUMN(C12),ROW(C12))="x",'Capacity Backing (Hide)2'!D$145,0)</f>
        <v>0</v>
      </c>
      <c r="E160" cm="1">
        <f t="array" ref="E160">IF(INDEX('Capacity Summary'!$H$139:$BG$238,COLUMN(D12),ROW(D12))="x",'Capacity Backing (Hide)2'!E$145,0)</f>
        <v>0</v>
      </c>
      <c r="F160" cm="1">
        <f t="array" ref="F160">IF(INDEX('Capacity Summary'!$H$139:$BG$238,COLUMN(E12),ROW(E12))="x",'Capacity Backing (Hide)2'!F$145,0)</f>
        <v>0</v>
      </c>
      <c r="G160" cm="1">
        <f t="array" ref="G160">IF(INDEX('Capacity Summary'!$H$139:$BG$238,COLUMN(F12),ROW(F12))="x",'Capacity Backing (Hide)2'!G$145,0)</f>
        <v>0</v>
      </c>
      <c r="H160" cm="1">
        <f t="array" ref="H160">IF(INDEX('Capacity Summary'!$H$139:$BG$238,COLUMN(G12),ROW(G12))="x",'Capacity Backing (Hide)2'!H$145,0)</f>
        <v>0</v>
      </c>
      <c r="I160" cm="1">
        <f t="array" ref="I160">IF(INDEX('Capacity Summary'!$H$139:$BG$238,COLUMN(H12),ROW(H12))="x",'Capacity Backing (Hide)2'!I$145,0)</f>
        <v>0</v>
      </c>
      <c r="J160" cm="1">
        <f t="array" ref="J160">IF(INDEX('Capacity Summary'!$H$139:$BG$238,COLUMN(I12),ROW(I12))="x",'Capacity Backing (Hide)2'!J$145,0)</f>
        <v>0</v>
      </c>
      <c r="K160" cm="1">
        <f t="array" ref="K160">IF(INDEX('Capacity Summary'!$H$139:$BG$238,COLUMN(J12),ROW(J12))="x",'Capacity Backing (Hide)2'!K$145,0)</f>
        <v>0</v>
      </c>
      <c r="L160" cm="1">
        <f t="array" ref="L160">IF(INDEX('Capacity Summary'!$H$139:$BG$238,COLUMN(K12),ROW(K12))="x",'Capacity Backing (Hide)2'!L$145,0)</f>
        <v>0</v>
      </c>
      <c r="M160" cm="1">
        <f t="array" ref="M160">IF(INDEX('Capacity Summary'!$H$139:$BG$238,COLUMN(L12),ROW(L12))="x",'Capacity Backing (Hide)2'!M$145,0)</f>
        <v>0</v>
      </c>
    </row>
    <row r="161" spans="1:13" x14ac:dyDescent="0.35">
      <c r="A161" s="2">
        <f ca="1">'Required Capacity (Hide)'!E17</f>
        <v>44312</v>
      </c>
      <c r="B161" cm="1">
        <f t="array" ref="B161">IF(INDEX('Capacity Summary'!$H$139:$BG$238,COLUMN(A13),ROW(A13))="x",'Capacity Backing (Hide)2'!B$145,0)</f>
        <v>0</v>
      </c>
      <c r="C161" cm="1">
        <f t="array" ref="C161">IF(INDEX('Capacity Summary'!$H$139:$BG$238,COLUMN(B13),ROW(B13))="x",'Capacity Backing (Hide)2'!C$145,0)</f>
        <v>0</v>
      </c>
      <c r="D161" cm="1">
        <f t="array" ref="D161">IF(INDEX('Capacity Summary'!$H$139:$BG$238,COLUMN(C13),ROW(C13))="x",'Capacity Backing (Hide)2'!D$145,0)</f>
        <v>0</v>
      </c>
      <c r="E161" cm="1">
        <f t="array" ref="E161">IF(INDEX('Capacity Summary'!$H$139:$BG$238,COLUMN(D13),ROW(D13))="x",'Capacity Backing (Hide)2'!E$145,0)</f>
        <v>0</v>
      </c>
      <c r="F161" cm="1">
        <f t="array" ref="F161">IF(INDEX('Capacity Summary'!$H$139:$BG$238,COLUMN(E13),ROW(E13))="x",'Capacity Backing (Hide)2'!F$145,0)</f>
        <v>0</v>
      </c>
      <c r="G161" cm="1">
        <f t="array" ref="G161">IF(INDEX('Capacity Summary'!$H$139:$BG$238,COLUMN(F13),ROW(F13))="x",'Capacity Backing (Hide)2'!G$145,0)</f>
        <v>0</v>
      </c>
      <c r="H161" cm="1">
        <f t="array" ref="H161">IF(INDEX('Capacity Summary'!$H$139:$BG$238,COLUMN(G13),ROW(G13))="x",'Capacity Backing (Hide)2'!H$145,0)</f>
        <v>0</v>
      </c>
      <c r="I161" cm="1">
        <f t="array" ref="I161">IF(INDEX('Capacity Summary'!$H$139:$BG$238,COLUMN(H13),ROW(H13))="x",'Capacity Backing (Hide)2'!I$145,0)</f>
        <v>0</v>
      </c>
      <c r="J161" cm="1">
        <f t="array" ref="J161">IF(INDEX('Capacity Summary'!$H$139:$BG$238,COLUMN(I13),ROW(I13))="x",'Capacity Backing (Hide)2'!J$145,0)</f>
        <v>0</v>
      </c>
      <c r="K161" cm="1">
        <f t="array" ref="K161">IF(INDEX('Capacity Summary'!$H$139:$BG$238,COLUMN(J13),ROW(J13))="x",'Capacity Backing (Hide)2'!K$145,0)</f>
        <v>0</v>
      </c>
      <c r="L161" cm="1">
        <f t="array" ref="L161">IF(INDEX('Capacity Summary'!$H$139:$BG$238,COLUMN(K13),ROW(K13))="x",'Capacity Backing (Hide)2'!L$145,0)</f>
        <v>0</v>
      </c>
      <c r="M161" cm="1">
        <f t="array" ref="M161">IF(INDEX('Capacity Summary'!$H$139:$BG$238,COLUMN(L13),ROW(L13))="x",'Capacity Backing (Hide)2'!M$145,0)</f>
        <v>0</v>
      </c>
    </row>
    <row r="162" spans="1:13" x14ac:dyDescent="0.35">
      <c r="A162" s="2">
        <f ca="1">'Required Capacity (Hide)'!E18</f>
        <v>44319</v>
      </c>
      <c r="B162" cm="1">
        <f t="array" ref="B162">IF(INDEX('Capacity Summary'!$H$139:$BG$238,COLUMN(A14),ROW(A14))="x",'Capacity Backing (Hide)2'!B$145,0)</f>
        <v>0</v>
      </c>
      <c r="C162" cm="1">
        <f t="array" ref="C162">IF(INDEX('Capacity Summary'!$H$139:$BG$238,COLUMN(B14),ROW(B14))="x",'Capacity Backing (Hide)2'!C$145,0)</f>
        <v>0</v>
      </c>
      <c r="D162" cm="1">
        <f t="array" ref="D162">IF(INDEX('Capacity Summary'!$H$139:$BG$238,COLUMN(C14),ROW(C14))="x",'Capacity Backing (Hide)2'!D$145,0)</f>
        <v>0</v>
      </c>
      <c r="E162" cm="1">
        <f t="array" ref="E162">IF(INDEX('Capacity Summary'!$H$139:$BG$238,COLUMN(D14),ROW(D14))="x",'Capacity Backing (Hide)2'!E$145,0)</f>
        <v>0</v>
      </c>
      <c r="F162" cm="1">
        <f t="array" ref="F162">IF(INDEX('Capacity Summary'!$H$139:$BG$238,COLUMN(E14),ROW(E14))="x",'Capacity Backing (Hide)2'!F$145,0)</f>
        <v>0</v>
      </c>
      <c r="G162" cm="1">
        <f t="array" ref="G162">IF(INDEX('Capacity Summary'!$H$139:$BG$238,COLUMN(F14),ROW(F14))="x",'Capacity Backing (Hide)2'!G$145,0)</f>
        <v>0</v>
      </c>
      <c r="H162" cm="1">
        <f t="array" ref="H162">IF(INDEX('Capacity Summary'!$H$139:$BG$238,COLUMN(G14),ROW(G14))="x",'Capacity Backing (Hide)2'!H$145,0)</f>
        <v>0</v>
      </c>
      <c r="I162" cm="1">
        <f t="array" ref="I162">IF(INDEX('Capacity Summary'!$H$139:$BG$238,COLUMN(H14),ROW(H14))="x",'Capacity Backing (Hide)2'!I$145,0)</f>
        <v>0</v>
      </c>
      <c r="J162" cm="1">
        <f t="array" ref="J162">IF(INDEX('Capacity Summary'!$H$139:$BG$238,COLUMN(I14),ROW(I14))="x",'Capacity Backing (Hide)2'!J$145,0)</f>
        <v>0</v>
      </c>
      <c r="K162" cm="1">
        <f t="array" ref="K162">IF(INDEX('Capacity Summary'!$H$139:$BG$238,COLUMN(J14),ROW(J14))="x",'Capacity Backing (Hide)2'!K$145,0)</f>
        <v>0</v>
      </c>
      <c r="L162" cm="1">
        <f t="array" ref="L162">IF(INDEX('Capacity Summary'!$H$139:$BG$238,COLUMN(K14),ROW(K14))="x",'Capacity Backing (Hide)2'!L$145,0)</f>
        <v>0</v>
      </c>
      <c r="M162" cm="1">
        <f t="array" ref="M162">IF(INDEX('Capacity Summary'!$H$139:$BG$238,COLUMN(L14),ROW(L14))="x",'Capacity Backing (Hide)2'!M$145,0)</f>
        <v>0</v>
      </c>
    </row>
    <row r="163" spans="1:13" x14ac:dyDescent="0.35">
      <c r="A163" s="2">
        <f ca="1">'Required Capacity (Hide)'!E19</f>
        <v>44326</v>
      </c>
      <c r="B163" cm="1">
        <f t="array" ref="B163">IF(INDEX('Capacity Summary'!$H$139:$BG$238,COLUMN(A15),ROW(A15))="x",'Capacity Backing (Hide)2'!B$145,0)</f>
        <v>0</v>
      </c>
      <c r="C163" cm="1">
        <f t="array" ref="C163">IF(INDEX('Capacity Summary'!$H$139:$BG$238,COLUMN(B15),ROW(B15))="x",'Capacity Backing (Hide)2'!C$145,0)</f>
        <v>0</v>
      </c>
      <c r="D163" cm="1">
        <f t="array" ref="D163">IF(INDEX('Capacity Summary'!$H$139:$BG$238,COLUMN(C15),ROW(C15))="x",'Capacity Backing (Hide)2'!D$145,0)</f>
        <v>0</v>
      </c>
      <c r="E163" cm="1">
        <f t="array" ref="E163">IF(INDEX('Capacity Summary'!$H$139:$BG$238,COLUMN(D15),ROW(D15))="x",'Capacity Backing (Hide)2'!E$145,0)</f>
        <v>0</v>
      </c>
      <c r="F163" cm="1">
        <f t="array" ref="F163">IF(INDEX('Capacity Summary'!$H$139:$BG$238,COLUMN(E15),ROW(E15))="x",'Capacity Backing (Hide)2'!F$145,0)</f>
        <v>0</v>
      </c>
      <c r="G163" cm="1">
        <f t="array" ref="G163">IF(INDEX('Capacity Summary'!$H$139:$BG$238,COLUMN(F15),ROW(F15))="x",'Capacity Backing (Hide)2'!G$145,0)</f>
        <v>0</v>
      </c>
      <c r="H163" cm="1">
        <f t="array" ref="H163">IF(INDEX('Capacity Summary'!$H$139:$BG$238,COLUMN(G15),ROW(G15))="x",'Capacity Backing (Hide)2'!H$145,0)</f>
        <v>0</v>
      </c>
      <c r="I163" cm="1">
        <f t="array" ref="I163">IF(INDEX('Capacity Summary'!$H$139:$BG$238,COLUMN(H15),ROW(H15))="x",'Capacity Backing (Hide)2'!I$145,0)</f>
        <v>0</v>
      </c>
      <c r="J163" cm="1">
        <f t="array" ref="J163">IF(INDEX('Capacity Summary'!$H$139:$BG$238,COLUMN(I15),ROW(I15))="x",'Capacity Backing (Hide)2'!J$145,0)</f>
        <v>0</v>
      </c>
      <c r="K163" cm="1">
        <f t="array" ref="K163">IF(INDEX('Capacity Summary'!$H$139:$BG$238,COLUMN(J15),ROW(J15))="x",'Capacity Backing (Hide)2'!K$145,0)</f>
        <v>0</v>
      </c>
      <c r="L163" cm="1">
        <f t="array" ref="L163">IF(INDEX('Capacity Summary'!$H$139:$BG$238,COLUMN(K15),ROW(K15))="x",'Capacity Backing (Hide)2'!L$145,0)</f>
        <v>0</v>
      </c>
      <c r="M163" cm="1">
        <f t="array" ref="M163">IF(INDEX('Capacity Summary'!$H$139:$BG$238,COLUMN(L15),ROW(L15))="x",'Capacity Backing (Hide)2'!M$145,0)</f>
        <v>0</v>
      </c>
    </row>
    <row r="164" spans="1:13" x14ac:dyDescent="0.35">
      <c r="A164" s="2">
        <f ca="1">'Required Capacity (Hide)'!E20</f>
        <v>44333</v>
      </c>
      <c r="B164" cm="1">
        <f t="array" ref="B164">IF(INDEX('Capacity Summary'!$H$139:$BG$238,COLUMN(A16),ROW(A16))="x",'Capacity Backing (Hide)2'!B$145,0)</f>
        <v>0</v>
      </c>
      <c r="C164" cm="1">
        <f t="array" ref="C164">IF(INDEX('Capacity Summary'!$H$139:$BG$238,COLUMN(B16),ROW(B16))="x",'Capacity Backing (Hide)2'!C$145,0)</f>
        <v>0</v>
      </c>
      <c r="D164" cm="1">
        <f t="array" ref="D164">IF(INDEX('Capacity Summary'!$H$139:$BG$238,COLUMN(C16),ROW(C16))="x",'Capacity Backing (Hide)2'!D$145,0)</f>
        <v>0</v>
      </c>
      <c r="E164" cm="1">
        <f t="array" ref="E164">IF(INDEX('Capacity Summary'!$H$139:$BG$238,COLUMN(D16),ROW(D16))="x",'Capacity Backing (Hide)2'!E$145,0)</f>
        <v>0</v>
      </c>
      <c r="F164" cm="1">
        <f t="array" ref="F164">IF(INDEX('Capacity Summary'!$H$139:$BG$238,COLUMN(E16),ROW(E16))="x",'Capacity Backing (Hide)2'!F$145,0)</f>
        <v>0</v>
      </c>
      <c r="G164" cm="1">
        <f t="array" ref="G164">IF(INDEX('Capacity Summary'!$H$139:$BG$238,COLUMN(F16),ROW(F16))="x",'Capacity Backing (Hide)2'!G$145,0)</f>
        <v>0</v>
      </c>
      <c r="H164" cm="1">
        <f t="array" ref="H164">IF(INDEX('Capacity Summary'!$H$139:$BG$238,COLUMN(G16),ROW(G16))="x",'Capacity Backing (Hide)2'!H$145,0)</f>
        <v>0</v>
      </c>
      <c r="I164" cm="1">
        <f t="array" ref="I164">IF(INDEX('Capacity Summary'!$H$139:$BG$238,COLUMN(H16),ROW(H16))="x",'Capacity Backing (Hide)2'!I$145,0)</f>
        <v>0</v>
      </c>
      <c r="J164" cm="1">
        <f t="array" ref="J164">IF(INDEX('Capacity Summary'!$H$139:$BG$238,COLUMN(I16),ROW(I16))="x",'Capacity Backing (Hide)2'!J$145,0)</f>
        <v>0</v>
      </c>
      <c r="K164" cm="1">
        <f t="array" ref="K164">IF(INDEX('Capacity Summary'!$H$139:$BG$238,COLUMN(J16),ROW(J16))="x",'Capacity Backing (Hide)2'!K$145,0)</f>
        <v>0</v>
      </c>
      <c r="L164" cm="1">
        <f t="array" ref="L164">IF(INDEX('Capacity Summary'!$H$139:$BG$238,COLUMN(K16),ROW(K16))="x",'Capacity Backing (Hide)2'!L$145,0)</f>
        <v>0</v>
      </c>
      <c r="M164" cm="1">
        <f t="array" ref="M164">IF(INDEX('Capacity Summary'!$H$139:$BG$238,COLUMN(L16),ROW(L16))="x",'Capacity Backing (Hide)2'!M$145,0)</f>
        <v>0</v>
      </c>
    </row>
    <row r="165" spans="1:13" x14ac:dyDescent="0.35">
      <c r="A165" s="2">
        <f ca="1">'Required Capacity (Hide)'!E21</f>
        <v>44340</v>
      </c>
      <c r="B165" cm="1">
        <f t="array" ref="B165">IF(INDEX('Capacity Summary'!$H$139:$BG$238,COLUMN(A17),ROW(A17))="x",'Capacity Backing (Hide)2'!B$145,0)</f>
        <v>0</v>
      </c>
      <c r="C165" cm="1">
        <f t="array" ref="C165">IF(INDEX('Capacity Summary'!$H$139:$BG$238,COLUMN(B17),ROW(B17))="x",'Capacity Backing (Hide)2'!C$145,0)</f>
        <v>0</v>
      </c>
      <c r="D165" cm="1">
        <f t="array" ref="D165">IF(INDEX('Capacity Summary'!$H$139:$BG$238,COLUMN(C17),ROW(C17))="x",'Capacity Backing (Hide)2'!D$145,0)</f>
        <v>0</v>
      </c>
      <c r="E165" cm="1">
        <f t="array" ref="E165">IF(INDEX('Capacity Summary'!$H$139:$BG$238,COLUMN(D17),ROW(D17))="x",'Capacity Backing (Hide)2'!E$145,0)</f>
        <v>0</v>
      </c>
      <c r="F165" cm="1">
        <f t="array" ref="F165">IF(INDEX('Capacity Summary'!$H$139:$BG$238,COLUMN(E17),ROW(E17))="x",'Capacity Backing (Hide)2'!F$145,0)</f>
        <v>0</v>
      </c>
      <c r="G165" cm="1">
        <f t="array" ref="G165">IF(INDEX('Capacity Summary'!$H$139:$BG$238,COLUMN(F17),ROW(F17))="x",'Capacity Backing (Hide)2'!G$145,0)</f>
        <v>0</v>
      </c>
      <c r="H165" cm="1">
        <f t="array" ref="H165">IF(INDEX('Capacity Summary'!$H$139:$BG$238,COLUMN(G17),ROW(G17))="x",'Capacity Backing (Hide)2'!H$145,0)</f>
        <v>0</v>
      </c>
      <c r="I165" cm="1">
        <f t="array" ref="I165">IF(INDEX('Capacity Summary'!$H$139:$BG$238,COLUMN(H17),ROW(H17))="x",'Capacity Backing (Hide)2'!I$145,0)</f>
        <v>0</v>
      </c>
      <c r="J165" cm="1">
        <f t="array" ref="J165">IF(INDEX('Capacity Summary'!$H$139:$BG$238,COLUMN(I17),ROW(I17))="x",'Capacity Backing (Hide)2'!J$145,0)</f>
        <v>0</v>
      </c>
      <c r="K165" cm="1">
        <f t="array" ref="K165">IF(INDEX('Capacity Summary'!$H$139:$BG$238,COLUMN(J17),ROW(J17))="x",'Capacity Backing (Hide)2'!K$145,0)</f>
        <v>0</v>
      </c>
      <c r="L165" cm="1">
        <f t="array" ref="L165">IF(INDEX('Capacity Summary'!$H$139:$BG$238,COLUMN(K17),ROW(K17))="x",'Capacity Backing (Hide)2'!L$145,0)</f>
        <v>0</v>
      </c>
      <c r="M165" cm="1">
        <f t="array" ref="M165">IF(INDEX('Capacity Summary'!$H$139:$BG$238,COLUMN(L17),ROW(L17))="x",'Capacity Backing (Hide)2'!M$145,0)</f>
        <v>0</v>
      </c>
    </row>
    <row r="166" spans="1:13" x14ac:dyDescent="0.35">
      <c r="A166" s="2">
        <f ca="1">'Required Capacity (Hide)'!E22</f>
        <v>44347</v>
      </c>
      <c r="B166" cm="1">
        <f t="array" ref="B166">IF(INDEX('Capacity Summary'!$H$139:$BG$238,COLUMN(A18),ROW(A18))="x",'Capacity Backing (Hide)2'!B$145,0)</f>
        <v>0</v>
      </c>
      <c r="C166" cm="1">
        <f t="array" ref="C166">IF(INDEX('Capacity Summary'!$H$139:$BG$238,COLUMN(B18),ROW(B18))="x",'Capacity Backing (Hide)2'!C$145,0)</f>
        <v>0</v>
      </c>
      <c r="D166" cm="1">
        <f t="array" ref="D166">IF(INDEX('Capacity Summary'!$H$139:$BG$238,COLUMN(C18),ROW(C18))="x",'Capacity Backing (Hide)2'!D$145,0)</f>
        <v>0</v>
      </c>
      <c r="E166" cm="1">
        <f t="array" ref="E166">IF(INDEX('Capacity Summary'!$H$139:$BG$238,COLUMN(D18),ROW(D18))="x",'Capacity Backing (Hide)2'!E$145,0)</f>
        <v>0</v>
      </c>
      <c r="F166" cm="1">
        <f t="array" ref="F166">IF(INDEX('Capacity Summary'!$H$139:$BG$238,COLUMN(E18),ROW(E18))="x",'Capacity Backing (Hide)2'!F$145,0)</f>
        <v>0</v>
      </c>
      <c r="G166" cm="1">
        <f t="array" ref="G166">IF(INDEX('Capacity Summary'!$H$139:$BG$238,COLUMN(F18),ROW(F18))="x",'Capacity Backing (Hide)2'!G$145,0)</f>
        <v>0</v>
      </c>
      <c r="H166" cm="1">
        <f t="array" ref="H166">IF(INDEX('Capacity Summary'!$H$139:$BG$238,COLUMN(G18),ROW(G18))="x",'Capacity Backing (Hide)2'!H$145,0)</f>
        <v>0</v>
      </c>
      <c r="I166" cm="1">
        <f t="array" ref="I166">IF(INDEX('Capacity Summary'!$H$139:$BG$238,COLUMN(H18),ROW(H18))="x",'Capacity Backing (Hide)2'!I$145,0)</f>
        <v>0</v>
      </c>
      <c r="J166" cm="1">
        <f t="array" ref="J166">IF(INDEX('Capacity Summary'!$H$139:$BG$238,COLUMN(I18),ROW(I18))="x",'Capacity Backing (Hide)2'!J$145,0)</f>
        <v>0</v>
      </c>
      <c r="K166" cm="1">
        <f t="array" ref="K166">IF(INDEX('Capacity Summary'!$H$139:$BG$238,COLUMN(J18),ROW(J18))="x",'Capacity Backing (Hide)2'!K$145,0)</f>
        <v>0</v>
      </c>
      <c r="L166" cm="1">
        <f t="array" ref="L166">IF(INDEX('Capacity Summary'!$H$139:$BG$238,COLUMN(K18),ROW(K18))="x",'Capacity Backing (Hide)2'!L$145,0)</f>
        <v>0</v>
      </c>
      <c r="M166" cm="1">
        <f t="array" ref="M166">IF(INDEX('Capacity Summary'!$H$139:$BG$238,COLUMN(L18),ROW(L18))="x",'Capacity Backing (Hide)2'!M$145,0)</f>
        <v>0</v>
      </c>
    </row>
    <row r="167" spans="1:13" x14ac:dyDescent="0.35">
      <c r="A167" s="2">
        <f ca="1">'Required Capacity (Hide)'!E23</f>
        <v>44354</v>
      </c>
      <c r="B167" cm="1">
        <f t="array" ref="B167">IF(INDEX('Capacity Summary'!$H$139:$BG$238,COLUMN(A19),ROW(A19))="x",'Capacity Backing (Hide)2'!B$145,0)</f>
        <v>0</v>
      </c>
      <c r="C167" cm="1">
        <f t="array" ref="C167">IF(INDEX('Capacity Summary'!$H$139:$BG$238,COLUMN(B19),ROW(B19))="x",'Capacity Backing (Hide)2'!C$145,0)</f>
        <v>0</v>
      </c>
      <c r="D167" cm="1">
        <f t="array" ref="D167">IF(INDEX('Capacity Summary'!$H$139:$BG$238,COLUMN(C19),ROW(C19))="x",'Capacity Backing (Hide)2'!D$145,0)</f>
        <v>0</v>
      </c>
      <c r="E167" cm="1">
        <f t="array" ref="E167">IF(INDEX('Capacity Summary'!$H$139:$BG$238,COLUMN(D19),ROW(D19))="x",'Capacity Backing (Hide)2'!E$145,0)</f>
        <v>0</v>
      </c>
      <c r="F167" cm="1">
        <f t="array" ref="F167">IF(INDEX('Capacity Summary'!$H$139:$BG$238,COLUMN(E19),ROW(E19))="x",'Capacity Backing (Hide)2'!F$145,0)</f>
        <v>0</v>
      </c>
      <c r="G167" cm="1">
        <f t="array" ref="G167">IF(INDEX('Capacity Summary'!$H$139:$BG$238,COLUMN(F19),ROW(F19))="x",'Capacity Backing (Hide)2'!G$145,0)</f>
        <v>0</v>
      </c>
      <c r="H167" cm="1">
        <f t="array" ref="H167">IF(INDEX('Capacity Summary'!$H$139:$BG$238,COLUMN(G19),ROW(G19))="x",'Capacity Backing (Hide)2'!H$145,0)</f>
        <v>0</v>
      </c>
      <c r="I167" cm="1">
        <f t="array" ref="I167">IF(INDEX('Capacity Summary'!$H$139:$BG$238,COLUMN(H19),ROW(H19))="x",'Capacity Backing (Hide)2'!I$145,0)</f>
        <v>0</v>
      </c>
      <c r="J167" cm="1">
        <f t="array" ref="J167">IF(INDEX('Capacity Summary'!$H$139:$BG$238,COLUMN(I19),ROW(I19))="x",'Capacity Backing (Hide)2'!J$145,0)</f>
        <v>0</v>
      </c>
      <c r="K167" cm="1">
        <f t="array" ref="K167">IF(INDEX('Capacity Summary'!$H$139:$BG$238,COLUMN(J19),ROW(J19))="x",'Capacity Backing (Hide)2'!K$145,0)</f>
        <v>0</v>
      </c>
      <c r="L167" cm="1">
        <f t="array" ref="L167">IF(INDEX('Capacity Summary'!$H$139:$BG$238,COLUMN(K19),ROW(K19))="x",'Capacity Backing (Hide)2'!L$145,0)</f>
        <v>0</v>
      </c>
      <c r="M167" cm="1">
        <f t="array" ref="M167">IF(INDEX('Capacity Summary'!$H$139:$BG$238,COLUMN(L19),ROW(L19))="x",'Capacity Backing (Hide)2'!M$145,0)</f>
        <v>0</v>
      </c>
    </row>
    <row r="168" spans="1:13" x14ac:dyDescent="0.35">
      <c r="A168" s="2">
        <f ca="1">'Required Capacity (Hide)'!E24</f>
        <v>44361</v>
      </c>
      <c r="B168" cm="1">
        <f t="array" ref="B168">IF(INDEX('Capacity Summary'!$H$139:$BG$238,COLUMN(A20),ROW(A20))="x",'Capacity Backing (Hide)2'!B$145,0)</f>
        <v>0</v>
      </c>
      <c r="C168" cm="1">
        <f t="array" ref="C168">IF(INDEX('Capacity Summary'!$H$139:$BG$238,COLUMN(B20),ROW(B20))="x",'Capacity Backing (Hide)2'!C$145,0)</f>
        <v>0</v>
      </c>
      <c r="D168" cm="1">
        <f t="array" ref="D168">IF(INDEX('Capacity Summary'!$H$139:$BG$238,COLUMN(C20),ROW(C20))="x",'Capacity Backing (Hide)2'!D$145,0)</f>
        <v>0</v>
      </c>
      <c r="E168" cm="1">
        <f t="array" ref="E168">IF(INDEX('Capacity Summary'!$H$139:$BG$238,COLUMN(D20),ROW(D20))="x",'Capacity Backing (Hide)2'!E$145,0)</f>
        <v>0</v>
      </c>
      <c r="F168" cm="1">
        <f t="array" ref="F168">IF(INDEX('Capacity Summary'!$H$139:$BG$238,COLUMN(E20),ROW(E20))="x",'Capacity Backing (Hide)2'!F$145,0)</f>
        <v>0</v>
      </c>
      <c r="G168" cm="1">
        <f t="array" ref="G168">IF(INDEX('Capacity Summary'!$H$139:$BG$238,COLUMN(F20),ROW(F20))="x",'Capacity Backing (Hide)2'!G$145,0)</f>
        <v>0</v>
      </c>
      <c r="H168" cm="1">
        <f t="array" ref="H168">IF(INDEX('Capacity Summary'!$H$139:$BG$238,COLUMN(G20),ROW(G20))="x",'Capacity Backing (Hide)2'!H$145,0)</f>
        <v>0</v>
      </c>
      <c r="I168" cm="1">
        <f t="array" ref="I168">IF(INDEX('Capacity Summary'!$H$139:$BG$238,COLUMN(H20),ROW(H20))="x",'Capacity Backing (Hide)2'!I$145,0)</f>
        <v>0</v>
      </c>
      <c r="J168" cm="1">
        <f t="array" ref="J168">IF(INDEX('Capacity Summary'!$H$139:$BG$238,COLUMN(I20),ROW(I20))="x",'Capacity Backing (Hide)2'!J$145,0)</f>
        <v>0</v>
      </c>
      <c r="K168" cm="1">
        <f t="array" ref="K168">IF(INDEX('Capacity Summary'!$H$139:$BG$238,COLUMN(J20),ROW(J20))="x",'Capacity Backing (Hide)2'!K$145,0)</f>
        <v>0</v>
      </c>
      <c r="L168" cm="1">
        <f t="array" ref="L168">IF(INDEX('Capacity Summary'!$H$139:$BG$238,COLUMN(K20),ROW(K20))="x",'Capacity Backing (Hide)2'!L$145,0)</f>
        <v>0</v>
      </c>
      <c r="M168" cm="1">
        <f t="array" ref="M168">IF(INDEX('Capacity Summary'!$H$139:$BG$238,COLUMN(L20),ROW(L20))="x",'Capacity Backing (Hide)2'!M$145,0)</f>
        <v>0</v>
      </c>
    </row>
    <row r="169" spans="1:13" x14ac:dyDescent="0.35">
      <c r="A169" s="2">
        <f ca="1">'Required Capacity (Hide)'!E25</f>
        <v>44368</v>
      </c>
      <c r="B169" cm="1">
        <f t="array" ref="B169">IF(INDEX('Capacity Summary'!$H$139:$BG$238,COLUMN(A21),ROW(A21))="x",'Capacity Backing (Hide)2'!B$145,0)</f>
        <v>0</v>
      </c>
      <c r="C169" cm="1">
        <f t="array" ref="C169">IF(INDEX('Capacity Summary'!$H$139:$BG$238,COLUMN(B21),ROW(B21))="x",'Capacity Backing (Hide)2'!C$145,0)</f>
        <v>0</v>
      </c>
      <c r="D169" cm="1">
        <f t="array" ref="D169">IF(INDEX('Capacity Summary'!$H$139:$BG$238,COLUMN(C21),ROW(C21))="x",'Capacity Backing (Hide)2'!D$145,0)</f>
        <v>0</v>
      </c>
      <c r="E169" cm="1">
        <f t="array" ref="E169">IF(INDEX('Capacity Summary'!$H$139:$BG$238,COLUMN(D21),ROW(D21))="x",'Capacity Backing (Hide)2'!E$145,0)</f>
        <v>0</v>
      </c>
      <c r="F169" cm="1">
        <f t="array" ref="F169">IF(INDEX('Capacity Summary'!$H$139:$BG$238,COLUMN(E21),ROW(E21))="x",'Capacity Backing (Hide)2'!F$145,0)</f>
        <v>0</v>
      </c>
      <c r="G169" cm="1">
        <f t="array" ref="G169">IF(INDEX('Capacity Summary'!$H$139:$BG$238,COLUMN(F21),ROW(F21))="x",'Capacity Backing (Hide)2'!G$145,0)</f>
        <v>0</v>
      </c>
      <c r="H169" cm="1">
        <f t="array" ref="H169">IF(INDEX('Capacity Summary'!$H$139:$BG$238,COLUMN(G21),ROW(G21))="x",'Capacity Backing (Hide)2'!H$145,0)</f>
        <v>0</v>
      </c>
      <c r="I169" cm="1">
        <f t="array" ref="I169">IF(INDEX('Capacity Summary'!$H$139:$BG$238,COLUMN(H21),ROW(H21))="x",'Capacity Backing (Hide)2'!I$145,0)</f>
        <v>0</v>
      </c>
      <c r="J169" cm="1">
        <f t="array" ref="J169">IF(INDEX('Capacity Summary'!$H$139:$BG$238,COLUMN(I21),ROW(I21))="x",'Capacity Backing (Hide)2'!J$145,0)</f>
        <v>0</v>
      </c>
      <c r="K169" cm="1">
        <f t="array" ref="K169">IF(INDEX('Capacity Summary'!$H$139:$BG$238,COLUMN(J21),ROW(J21))="x",'Capacity Backing (Hide)2'!K$145,0)</f>
        <v>0</v>
      </c>
      <c r="L169" cm="1">
        <f t="array" ref="L169">IF(INDEX('Capacity Summary'!$H$139:$BG$238,COLUMN(K21),ROW(K21))="x",'Capacity Backing (Hide)2'!L$145,0)</f>
        <v>0</v>
      </c>
      <c r="M169" cm="1">
        <f t="array" ref="M169">IF(INDEX('Capacity Summary'!$H$139:$BG$238,COLUMN(L21),ROW(L21))="x",'Capacity Backing (Hide)2'!M$145,0)</f>
        <v>0</v>
      </c>
    </row>
    <row r="170" spans="1:13" x14ac:dyDescent="0.35">
      <c r="A170" s="2">
        <f ca="1">'Required Capacity (Hide)'!E26</f>
        <v>44375</v>
      </c>
      <c r="B170" cm="1">
        <f t="array" ref="B170">IF(INDEX('Capacity Summary'!$H$139:$BG$238,COLUMN(A22),ROW(A22))="x",'Capacity Backing (Hide)2'!B$145,0)</f>
        <v>0</v>
      </c>
      <c r="C170" cm="1">
        <f t="array" ref="C170">IF(INDEX('Capacity Summary'!$H$139:$BG$238,COLUMN(B22),ROW(B22))="x",'Capacity Backing (Hide)2'!C$145,0)</f>
        <v>0</v>
      </c>
      <c r="D170" cm="1">
        <f t="array" ref="D170">IF(INDEX('Capacity Summary'!$H$139:$BG$238,COLUMN(C22),ROW(C22))="x",'Capacity Backing (Hide)2'!D$145,0)</f>
        <v>0</v>
      </c>
      <c r="E170" cm="1">
        <f t="array" ref="E170">IF(INDEX('Capacity Summary'!$H$139:$BG$238,COLUMN(D22),ROW(D22))="x",'Capacity Backing (Hide)2'!E$145,0)</f>
        <v>0</v>
      </c>
      <c r="F170" cm="1">
        <f t="array" ref="F170">IF(INDEX('Capacity Summary'!$H$139:$BG$238,COLUMN(E22),ROW(E22))="x",'Capacity Backing (Hide)2'!F$145,0)</f>
        <v>0</v>
      </c>
      <c r="G170" cm="1">
        <f t="array" ref="G170">IF(INDEX('Capacity Summary'!$H$139:$BG$238,COLUMN(F22),ROW(F22))="x",'Capacity Backing (Hide)2'!G$145,0)</f>
        <v>0</v>
      </c>
      <c r="H170" cm="1">
        <f t="array" ref="H170">IF(INDEX('Capacity Summary'!$H$139:$BG$238,COLUMN(G22),ROW(G22))="x",'Capacity Backing (Hide)2'!H$145,0)</f>
        <v>0</v>
      </c>
      <c r="I170" cm="1">
        <f t="array" ref="I170">IF(INDEX('Capacity Summary'!$H$139:$BG$238,COLUMN(H22),ROW(H22))="x",'Capacity Backing (Hide)2'!I$145,0)</f>
        <v>0</v>
      </c>
      <c r="J170" cm="1">
        <f t="array" ref="J170">IF(INDEX('Capacity Summary'!$H$139:$BG$238,COLUMN(I22),ROW(I22))="x",'Capacity Backing (Hide)2'!J$145,0)</f>
        <v>0</v>
      </c>
      <c r="K170" cm="1">
        <f t="array" ref="K170">IF(INDEX('Capacity Summary'!$H$139:$BG$238,COLUMN(J22),ROW(J22))="x",'Capacity Backing (Hide)2'!K$145,0)</f>
        <v>0</v>
      </c>
      <c r="L170" cm="1">
        <f t="array" ref="L170">IF(INDEX('Capacity Summary'!$H$139:$BG$238,COLUMN(K22),ROW(K22))="x",'Capacity Backing (Hide)2'!L$145,0)</f>
        <v>0</v>
      </c>
      <c r="M170" cm="1">
        <f t="array" ref="M170">IF(INDEX('Capacity Summary'!$H$139:$BG$238,COLUMN(L22),ROW(L22))="x",'Capacity Backing (Hide)2'!M$145,0)</f>
        <v>0</v>
      </c>
    </row>
    <row r="171" spans="1:13" x14ac:dyDescent="0.35">
      <c r="A171" s="2">
        <f ca="1">'Required Capacity (Hide)'!E27</f>
        <v>44382</v>
      </c>
      <c r="B171" cm="1">
        <f t="array" ref="B171">IF(INDEX('Capacity Summary'!$H$139:$BG$238,COLUMN(A23),ROW(A23))="x",'Capacity Backing (Hide)2'!B$145,0)</f>
        <v>0</v>
      </c>
      <c r="C171" cm="1">
        <f t="array" ref="C171">IF(INDEX('Capacity Summary'!$H$139:$BG$238,COLUMN(B23),ROW(B23))="x",'Capacity Backing (Hide)2'!C$145,0)</f>
        <v>0</v>
      </c>
      <c r="D171" cm="1">
        <f t="array" ref="D171">IF(INDEX('Capacity Summary'!$H$139:$BG$238,COLUMN(C23),ROW(C23))="x",'Capacity Backing (Hide)2'!D$145,0)</f>
        <v>0</v>
      </c>
      <c r="E171" cm="1">
        <f t="array" ref="E171">IF(INDEX('Capacity Summary'!$H$139:$BG$238,COLUMN(D23),ROW(D23))="x",'Capacity Backing (Hide)2'!E$145,0)</f>
        <v>0</v>
      </c>
      <c r="F171" cm="1">
        <f t="array" ref="F171">IF(INDEX('Capacity Summary'!$H$139:$BG$238,COLUMN(E23),ROW(E23))="x",'Capacity Backing (Hide)2'!F$145,0)</f>
        <v>0</v>
      </c>
      <c r="G171" cm="1">
        <f t="array" ref="G171">IF(INDEX('Capacity Summary'!$H$139:$BG$238,COLUMN(F23),ROW(F23))="x",'Capacity Backing (Hide)2'!G$145,0)</f>
        <v>0</v>
      </c>
      <c r="H171" cm="1">
        <f t="array" ref="H171">IF(INDEX('Capacity Summary'!$H$139:$BG$238,COLUMN(G23),ROW(G23))="x",'Capacity Backing (Hide)2'!H$145,0)</f>
        <v>0</v>
      </c>
      <c r="I171" cm="1">
        <f t="array" ref="I171">IF(INDEX('Capacity Summary'!$H$139:$BG$238,COLUMN(H23),ROW(H23))="x",'Capacity Backing (Hide)2'!I$145,0)</f>
        <v>0</v>
      </c>
      <c r="J171" cm="1">
        <f t="array" ref="J171">IF(INDEX('Capacity Summary'!$H$139:$BG$238,COLUMN(I23),ROW(I23))="x",'Capacity Backing (Hide)2'!J$145,0)</f>
        <v>0</v>
      </c>
      <c r="K171" cm="1">
        <f t="array" ref="K171">IF(INDEX('Capacity Summary'!$H$139:$BG$238,COLUMN(J23),ROW(J23))="x",'Capacity Backing (Hide)2'!K$145,0)</f>
        <v>0</v>
      </c>
      <c r="L171" cm="1">
        <f t="array" ref="L171">IF(INDEX('Capacity Summary'!$H$139:$BG$238,COLUMN(K23),ROW(K23))="x",'Capacity Backing (Hide)2'!L$145,0)</f>
        <v>0</v>
      </c>
      <c r="M171" cm="1">
        <f t="array" ref="M171">IF(INDEX('Capacity Summary'!$H$139:$BG$238,COLUMN(L23),ROW(L23))="x",'Capacity Backing (Hide)2'!M$145,0)</f>
        <v>0</v>
      </c>
    </row>
    <row r="172" spans="1:13" x14ac:dyDescent="0.35">
      <c r="A172" s="2">
        <f ca="1">'Required Capacity (Hide)'!E28</f>
        <v>44389</v>
      </c>
      <c r="B172" cm="1">
        <f t="array" ref="B172">IF(INDEX('Capacity Summary'!$H$139:$BG$238,COLUMN(A24),ROW(A24))="x",'Capacity Backing (Hide)2'!B$145,0)</f>
        <v>0</v>
      </c>
      <c r="C172" cm="1">
        <f t="array" ref="C172">IF(INDEX('Capacity Summary'!$H$139:$BG$238,COLUMN(B24),ROW(B24))="x",'Capacity Backing (Hide)2'!C$145,0)</f>
        <v>0</v>
      </c>
      <c r="D172" cm="1">
        <f t="array" ref="D172">IF(INDEX('Capacity Summary'!$H$139:$BG$238,COLUMN(C24),ROW(C24))="x",'Capacity Backing (Hide)2'!D$145,0)</f>
        <v>0</v>
      </c>
      <c r="E172" cm="1">
        <f t="array" ref="E172">IF(INDEX('Capacity Summary'!$H$139:$BG$238,COLUMN(D24),ROW(D24))="x",'Capacity Backing (Hide)2'!E$145,0)</f>
        <v>0</v>
      </c>
      <c r="F172" cm="1">
        <f t="array" ref="F172">IF(INDEX('Capacity Summary'!$H$139:$BG$238,COLUMN(E24),ROW(E24))="x",'Capacity Backing (Hide)2'!F$145,0)</f>
        <v>0</v>
      </c>
      <c r="G172" cm="1">
        <f t="array" ref="G172">IF(INDEX('Capacity Summary'!$H$139:$BG$238,COLUMN(F24),ROW(F24))="x",'Capacity Backing (Hide)2'!G$145,0)</f>
        <v>0</v>
      </c>
      <c r="H172" cm="1">
        <f t="array" ref="H172">IF(INDEX('Capacity Summary'!$H$139:$BG$238,COLUMN(G24),ROW(G24))="x",'Capacity Backing (Hide)2'!H$145,0)</f>
        <v>0</v>
      </c>
      <c r="I172" cm="1">
        <f t="array" ref="I172">IF(INDEX('Capacity Summary'!$H$139:$BG$238,COLUMN(H24),ROW(H24))="x",'Capacity Backing (Hide)2'!I$145,0)</f>
        <v>0</v>
      </c>
      <c r="J172" cm="1">
        <f t="array" ref="J172">IF(INDEX('Capacity Summary'!$H$139:$BG$238,COLUMN(I24),ROW(I24))="x",'Capacity Backing (Hide)2'!J$145,0)</f>
        <v>0</v>
      </c>
      <c r="K172" cm="1">
        <f t="array" ref="K172">IF(INDEX('Capacity Summary'!$H$139:$BG$238,COLUMN(J24),ROW(J24))="x",'Capacity Backing (Hide)2'!K$145,0)</f>
        <v>0</v>
      </c>
      <c r="L172" cm="1">
        <f t="array" ref="L172">IF(INDEX('Capacity Summary'!$H$139:$BG$238,COLUMN(K24),ROW(K24))="x",'Capacity Backing (Hide)2'!L$145,0)</f>
        <v>0</v>
      </c>
      <c r="M172" cm="1">
        <f t="array" ref="M172">IF(INDEX('Capacity Summary'!$H$139:$BG$238,COLUMN(L24),ROW(L24))="x",'Capacity Backing (Hide)2'!M$145,0)</f>
        <v>0</v>
      </c>
    </row>
    <row r="173" spans="1:13" x14ac:dyDescent="0.35">
      <c r="A173" s="2">
        <f ca="1">'Required Capacity (Hide)'!E29</f>
        <v>44396</v>
      </c>
      <c r="B173" cm="1">
        <f t="array" ref="B173">IF(INDEX('Capacity Summary'!$H$139:$BG$238,COLUMN(A25),ROW(A25))="x",'Capacity Backing (Hide)2'!B$145,0)</f>
        <v>0</v>
      </c>
      <c r="C173" cm="1">
        <f t="array" ref="C173">IF(INDEX('Capacity Summary'!$H$139:$BG$238,COLUMN(B25),ROW(B25))="x",'Capacity Backing (Hide)2'!C$145,0)</f>
        <v>0</v>
      </c>
      <c r="D173" cm="1">
        <f t="array" ref="D173">IF(INDEX('Capacity Summary'!$H$139:$BG$238,COLUMN(C25),ROW(C25))="x",'Capacity Backing (Hide)2'!D$145,0)</f>
        <v>0</v>
      </c>
      <c r="E173" cm="1">
        <f t="array" ref="E173">IF(INDEX('Capacity Summary'!$H$139:$BG$238,COLUMN(D25),ROW(D25))="x",'Capacity Backing (Hide)2'!E$145,0)</f>
        <v>0</v>
      </c>
      <c r="F173" cm="1">
        <f t="array" ref="F173">IF(INDEX('Capacity Summary'!$H$139:$BG$238,COLUMN(E25),ROW(E25))="x",'Capacity Backing (Hide)2'!F$145,0)</f>
        <v>0</v>
      </c>
      <c r="G173" cm="1">
        <f t="array" ref="G173">IF(INDEX('Capacity Summary'!$H$139:$BG$238,COLUMN(F25),ROW(F25))="x",'Capacity Backing (Hide)2'!G$145,0)</f>
        <v>0</v>
      </c>
      <c r="H173" cm="1">
        <f t="array" ref="H173">IF(INDEX('Capacity Summary'!$H$139:$BG$238,COLUMN(G25),ROW(G25))="x",'Capacity Backing (Hide)2'!H$145,0)</f>
        <v>0</v>
      </c>
      <c r="I173" cm="1">
        <f t="array" ref="I173">IF(INDEX('Capacity Summary'!$H$139:$BG$238,COLUMN(H25),ROW(H25))="x",'Capacity Backing (Hide)2'!I$145,0)</f>
        <v>0</v>
      </c>
      <c r="J173" cm="1">
        <f t="array" ref="J173">IF(INDEX('Capacity Summary'!$H$139:$BG$238,COLUMN(I25),ROW(I25))="x",'Capacity Backing (Hide)2'!J$145,0)</f>
        <v>0</v>
      </c>
      <c r="K173" cm="1">
        <f t="array" ref="K173">IF(INDEX('Capacity Summary'!$H$139:$BG$238,COLUMN(J25),ROW(J25))="x",'Capacity Backing (Hide)2'!K$145,0)</f>
        <v>0</v>
      </c>
      <c r="L173" cm="1">
        <f t="array" ref="L173">IF(INDEX('Capacity Summary'!$H$139:$BG$238,COLUMN(K25),ROW(K25))="x",'Capacity Backing (Hide)2'!L$145,0)</f>
        <v>0</v>
      </c>
      <c r="M173" cm="1">
        <f t="array" ref="M173">IF(INDEX('Capacity Summary'!$H$139:$BG$238,COLUMN(L25),ROW(L25))="x",'Capacity Backing (Hide)2'!M$145,0)</f>
        <v>0</v>
      </c>
    </row>
    <row r="174" spans="1:13" x14ac:dyDescent="0.35">
      <c r="A174" s="2">
        <f ca="1">'Required Capacity (Hide)'!E30</f>
        <v>44403</v>
      </c>
      <c r="B174" cm="1">
        <f t="array" ref="B174">IF(INDEX('Capacity Summary'!$H$139:$BG$238,COLUMN(A26),ROW(A26))="x",'Capacity Backing (Hide)2'!B$145,0)</f>
        <v>0</v>
      </c>
      <c r="C174" cm="1">
        <f t="array" ref="C174">IF(INDEX('Capacity Summary'!$H$139:$BG$238,COLUMN(B26),ROW(B26))="x",'Capacity Backing (Hide)2'!C$145,0)</f>
        <v>0</v>
      </c>
      <c r="D174" cm="1">
        <f t="array" ref="D174">IF(INDEX('Capacity Summary'!$H$139:$BG$238,COLUMN(C26),ROW(C26))="x",'Capacity Backing (Hide)2'!D$145,0)</f>
        <v>0</v>
      </c>
      <c r="E174" cm="1">
        <f t="array" ref="E174">IF(INDEX('Capacity Summary'!$H$139:$BG$238,COLUMN(D26),ROW(D26))="x",'Capacity Backing (Hide)2'!E$145,0)</f>
        <v>0</v>
      </c>
      <c r="F174" cm="1">
        <f t="array" ref="F174">IF(INDEX('Capacity Summary'!$H$139:$BG$238,COLUMN(E26),ROW(E26))="x",'Capacity Backing (Hide)2'!F$145,0)</f>
        <v>0</v>
      </c>
      <c r="G174" cm="1">
        <f t="array" ref="G174">IF(INDEX('Capacity Summary'!$H$139:$BG$238,COLUMN(F26),ROW(F26))="x",'Capacity Backing (Hide)2'!G$145,0)</f>
        <v>0</v>
      </c>
      <c r="H174" cm="1">
        <f t="array" ref="H174">IF(INDEX('Capacity Summary'!$H$139:$BG$238,COLUMN(G26),ROW(G26))="x",'Capacity Backing (Hide)2'!H$145,0)</f>
        <v>0</v>
      </c>
      <c r="I174" cm="1">
        <f t="array" ref="I174">IF(INDEX('Capacity Summary'!$H$139:$BG$238,COLUMN(H26),ROW(H26))="x",'Capacity Backing (Hide)2'!I$145,0)</f>
        <v>0</v>
      </c>
      <c r="J174" cm="1">
        <f t="array" ref="J174">IF(INDEX('Capacity Summary'!$H$139:$BG$238,COLUMN(I26),ROW(I26))="x",'Capacity Backing (Hide)2'!J$145,0)</f>
        <v>0</v>
      </c>
      <c r="K174" cm="1">
        <f t="array" ref="K174">IF(INDEX('Capacity Summary'!$H$139:$BG$238,COLUMN(J26),ROW(J26))="x",'Capacity Backing (Hide)2'!K$145,0)</f>
        <v>0</v>
      </c>
      <c r="L174" cm="1">
        <f t="array" ref="L174">IF(INDEX('Capacity Summary'!$H$139:$BG$238,COLUMN(K26),ROW(K26))="x",'Capacity Backing (Hide)2'!L$145,0)</f>
        <v>0</v>
      </c>
      <c r="M174" cm="1">
        <f t="array" ref="M174">IF(INDEX('Capacity Summary'!$H$139:$BG$238,COLUMN(L26),ROW(L26))="x",'Capacity Backing (Hide)2'!M$145,0)</f>
        <v>0</v>
      </c>
    </row>
    <row r="175" spans="1:13" x14ac:dyDescent="0.35">
      <c r="A175" s="2">
        <f ca="1">'Required Capacity (Hide)'!E31</f>
        <v>44410</v>
      </c>
      <c r="B175" cm="1">
        <f t="array" ref="B175">IF(INDEX('Capacity Summary'!$H$139:$BG$238,COLUMN(A27),ROW(A27))="x",'Capacity Backing (Hide)2'!B$145,0)</f>
        <v>0</v>
      </c>
      <c r="C175" cm="1">
        <f t="array" ref="C175">IF(INDEX('Capacity Summary'!$H$139:$BG$238,COLUMN(B27),ROW(B27))="x",'Capacity Backing (Hide)2'!C$145,0)</f>
        <v>0</v>
      </c>
      <c r="D175" cm="1">
        <f t="array" ref="D175">IF(INDEX('Capacity Summary'!$H$139:$BG$238,COLUMN(C27),ROW(C27))="x",'Capacity Backing (Hide)2'!D$145,0)</f>
        <v>0</v>
      </c>
      <c r="E175" cm="1">
        <f t="array" ref="E175">IF(INDEX('Capacity Summary'!$H$139:$BG$238,COLUMN(D27),ROW(D27))="x",'Capacity Backing (Hide)2'!E$145,0)</f>
        <v>0</v>
      </c>
      <c r="F175" cm="1">
        <f t="array" ref="F175">IF(INDEX('Capacity Summary'!$H$139:$BG$238,COLUMN(E27),ROW(E27))="x",'Capacity Backing (Hide)2'!F$145,0)</f>
        <v>0</v>
      </c>
      <c r="G175" cm="1">
        <f t="array" ref="G175">IF(INDEX('Capacity Summary'!$H$139:$BG$238,COLUMN(F27),ROW(F27))="x",'Capacity Backing (Hide)2'!G$145,0)</f>
        <v>0</v>
      </c>
      <c r="H175" cm="1">
        <f t="array" ref="H175">IF(INDEX('Capacity Summary'!$H$139:$BG$238,COLUMN(G27),ROW(G27))="x",'Capacity Backing (Hide)2'!H$145,0)</f>
        <v>0</v>
      </c>
      <c r="I175" cm="1">
        <f t="array" ref="I175">IF(INDEX('Capacity Summary'!$H$139:$BG$238,COLUMN(H27),ROW(H27))="x",'Capacity Backing (Hide)2'!I$145,0)</f>
        <v>0</v>
      </c>
      <c r="J175" cm="1">
        <f t="array" ref="J175">IF(INDEX('Capacity Summary'!$H$139:$BG$238,COLUMN(I27),ROW(I27))="x",'Capacity Backing (Hide)2'!J$145,0)</f>
        <v>0</v>
      </c>
      <c r="K175" cm="1">
        <f t="array" ref="K175">IF(INDEX('Capacity Summary'!$H$139:$BG$238,COLUMN(J27),ROW(J27))="x",'Capacity Backing (Hide)2'!K$145,0)</f>
        <v>0</v>
      </c>
      <c r="L175" cm="1">
        <f t="array" ref="L175">IF(INDEX('Capacity Summary'!$H$139:$BG$238,COLUMN(K27),ROW(K27))="x",'Capacity Backing (Hide)2'!L$145,0)</f>
        <v>0</v>
      </c>
      <c r="M175" cm="1">
        <f t="array" ref="M175">IF(INDEX('Capacity Summary'!$H$139:$BG$238,COLUMN(L27),ROW(L27))="x",'Capacity Backing (Hide)2'!M$145,0)</f>
        <v>0</v>
      </c>
    </row>
    <row r="176" spans="1:13" x14ac:dyDescent="0.35">
      <c r="A176" s="2">
        <f ca="1">'Required Capacity (Hide)'!E32</f>
        <v>44417</v>
      </c>
      <c r="B176" cm="1">
        <f t="array" ref="B176">IF(INDEX('Capacity Summary'!$H$139:$BG$238,COLUMN(A28),ROW(A28))="x",'Capacity Backing (Hide)2'!B$145,0)</f>
        <v>0</v>
      </c>
      <c r="C176" cm="1">
        <f t="array" ref="C176">IF(INDEX('Capacity Summary'!$H$139:$BG$238,COLUMN(B28),ROW(B28))="x",'Capacity Backing (Hide)2'!C$145,0)</f>
        <v>0</v>
      </c>
      <c r="D176" cm="1">
        <f t="array" ref="D176">IF(INDEX('Capacity Summary'!$H$139:$BG$238,COLUMN(C28),ROW(C28))="x",'Capacity Backing (Hide)2'!D$145,0)</f>
        <v>0</v>
      </c>
      <c r="E176" cm="1">
        <f t="array" ref="E176">IF(INDEX('Capacity Summary'!$H$139:$BG$238,COLUMN(D28),ROW(D28))="x",'Capacity Backing (Hide)2'!E$145,0)</f>
        <v>0</v>
      </c>
      <c r="F176" cm="1">
        <f t="array" ref="F176">IF(INDEX('Capacity Summary'!$H$139:$BG$238,COLUMN(E28),ROW(E28))="x",'Capacity Backing (Hide)2'!F$145,0)</f>
        <v>0</v>
      </c>
      <c r="G176" cm="1">
        <f t="array" ref="G176">IF(INDEX('Capacity Summary'!$H$139:$BG$238,COLUMN(F28),ROW(F28))="x",'Capacity Backing (Hide)2'!G$145,0)</f>
        <v>0</v>
      </c>
      <c r="H176" cm="1">
        <f t="array" ref="H176">IF(INDEX('Capacity Summary'!$H$139:$BG$238,COLUMN(G28),ROW(G28))="x",'Capacity Backing (Hide)2'!H$145,0)</f>
        <v>0</v>
      </c>
      <c r="I176" cm="1">
        <f t="array" ref="I176">IF(INDEX('Capacity Summary'!$H$139:$BG$238,COLUMN(H28),ROW(H28))="x",'Capacity Backing (Hide)2'!I$145,0)</f>
        <v>0</v>
      </c>
      <c r="J176" cm="1">
        <f t="array" ref="J176">IF(INDEX('Capacity Summary'!$H$139:$BG$238,COLUMN(I28),ROW(I28))="x",'Capacity Backing (Hide)2'!J$145,0)</f>
        <v>0</v>
      </c>
      <c r="K176" cm="1">
        <f t="array" ref="K176">IF(INDEX('Capacity Summary'!$H$139:$BG$238,COLUMN(J28),ROW(J28))="x",'Capacity Backing (Hide)2'!K$145,0)</f>
        <v>0</v>
      </c>
      <c r="L176" cm="1">
        <f t="array" ref="L176">IF(INDEX('Capacity Summary'!$H$139:$BG$238,COLUMN(K28),ROW(K28))="x",'Capacity Backing (Hide)2'!L$145,0)</f>
        <v>0</v>
      </c>
      <c r="M176" cm="1">
        <f t="array" ref="M176">IF(INDEX('Capacity Summary'!$H$139:$BG$238,COLUMN(L28),ROW(L28))="x",'Capacity Backing (Hide)2'!M$145,0)</f>
        <v>0</v>
      </c>
    </row>
    <row r="177" spans="1:13" x14ac:dyDescent="0.35">
      <c r="A177" s="2">
        <f ca="1">'Required Capacity (Hide)'!E33</f>
        <v>44424</v>
      </c>
      <c r="B177" cm="1">
        <f t="array" ref="B177">IF(INDEX('Capacity Summary'!$H$139:$BG$238,COLUMN(A29),ROW(A29))="x",'Capacity Backing (Hide)2'!B$145,0)</f>
        <v>0</v>
      </c>
      <c r="C177" cm="1">
        <f t="array" ref="C177">IF(INDEX('Capacity Summary'!$H$139:$BG$238,COLUMN(B29),ROW(B29))="x",'Capacity Backing (Hide)2'!C$145,0)</f>
        <v>0</v>
      </c>
      <c r="D177" cm="1">
        <f t="array" ref="D177">IF(INDEX('Capacity Summary'!$H$139:$BG$238,COLUMN(C29),ROW(C29))="x",'Capacity Backing (Hide)2'!D$145,0)</f>
        <v>0</v>
      </c>
      <c r="E177" cm="1">
        <f t="array" ref="E177">IF(INDEX('Capacity Summary'!$H$139:$BG$238,COLUMN(D29),ROW(D29))="x",'Capacity Backing (Hide)2'!E$145,0)</f>
        <v>0</v>
      </c>
      <c r="F177" cm="1">
        <f t="array" ref="F177">IF(INDEX('Capacity Summary'!$H$139:$BG$238,COLUMN(E29),ROW(E29))="x",'Capacity Backing (Hide)2'!F$145,0)</f>
        <v>0</v>
      </c>
      <c r="G177" cm="1">
        <f t="array" ref="G177">IF(INDEX('Capacity Summary'!$H$139:$BG$238,COLUMN(F29),ROW(F29))="x",'Capacity Backing (Hide)2'!G$145,0)</f>
        <v>0</v>
      </c>
      <c r="H177" cm="1">
        <f t="array" ref="H177">IF(INDEX('Capacity Summary'!$H$139:$BG$238,COLUMN(G29),ROW(G29))="x",'Capacity Backing (Hide)2'!H$145,0)</f>
        <v>0</v>
      </c>
      <c r="I177" cm="1">
        <f t="array" ref="I177">IF(INDEX('Capacity Summary'!$H$139:$BG$238,COLUMN(H29),ROW(H29))="x",'Capacity Backing (Hide)2'!I$145,0)</f>
        <v>0</v>
      </c>
      <c r="J177" cm="1">
        <f t="array" ref="J177">IF(INDEX('Capacity Summary'!$H$139:$BG$238,COLUMN(I29),ROW(I29))="x",'Capacity Backing (Hide)2'!J$145,0)</f>
        <v>0</v>
      </c>
      <c r="K177" cm="1">
        <f t="array" ref="K177">IF(INDEX('Capacity Summary'!$H$139:$BG$238,COLUMN(J29),ROW(J29))="x",'Capacity Backing (Hide)2'!K$145,0)</f>
        <v>0</v>
      </c>
      <c r="L177" cm="1">
        <f t="array" ref="L177">IF(INDEX('Capacity Summary'!$H$139:$BG$238,COLUMN(K29),ROW(K29))="x",'Capacity Backing (Hide)2'!L$145,0)</f>
        <v>0</v>
      </c>
      <c r="M177" cm="1">
        <f t="array" ref="M177">IF(INDEX('Capacity Summary'!$H$139:$BG$238,COLUMN(L29),ROW(L29))="x",'Capacity Backing (Hide)2'!M$145,0)</f>
        <v>0</v>
      </c>
    </row>
    <row r="178" spans="1:13" x14ac:dyDescent="0.35">
      <c r="A178" s="2">
        <f ca="1">'Required Capacity (Hide)'!E34</f>
        <v>44431</v>
      </c>
      <c r="B178" cm="1">
        <f t="array" ref="B178">IF(INDEX('Capacity Summary'!$H$139:$BG$238,COLUMN(A30),ROW(A30))="x",'Capacity Backing (Hide)2'!B$145,0)</f>
        <v>0</v>
      </c>
      <c r="C178" cm="1">
        <f t="array" ref="C178">IF(INDEX('Capacity Summary'!$H$139:$BG$238,COLUMN(B30),ROW(B30))="x",'Capacity Backing (Hide)2'!C$145,0)</f>
        <v>0</v>
      </c>
      <c r="D178" cm="1">
        <f t="array" ref="D178">IF(INDEX('Capacity Summary'!$H$139:$BG$238,COLUMN(C30),ROW(C30))="x",'Capacity Backing (Hide)2'!D$145,0)</f>
        <v>0</v>
      </c>
      <c r="E178" cm="1">
        <f t="array" ref="E178">IF(INDEX('Capacity Summary'!$H$139:$BG$238,COLUMN(D30),ROW(D30))="x",'Capacity Backing (Hide)2'!E$145,0)</f>
        <v>0</v>
      </c>
      <c r="F178" cm="1">
        <f t="array" ref="F178">IF(INDEX('Capacity Summary'!$H$139:$BG$238,COLUMN(E30),ROW(E30))="x",'Capacity Backing (Hide)2'!F$145,0)</f>
        <v>0</v>
      </c>
      <c r="G178" cm="1">
        <f t="array" ref="G178">IF(INDEX('Capacity Summary'!$H$139:$BG$238,COLUMN(F30),ROW(F30))="x",'Capacity Backing (Hide)2'!G$145,0)</f>
        <v>0</v>
      </c>
      <c r="H178" cm="1">
        <f t="array" ref="H178">IF(INDEX('Capacity Summary'!$H$139:$BG$238,COLUMN(G30),ROW(G30))="x",'Capacity Backing (Hide)2'!H$145,0)</f>
        <v>0</v>
      </c>
      <c r="I178" cm="1">
        <f t="array" ref="I178">IF(INDEX('Capacity Summary'!$H$139:$BG$238,COLUMN(H30),ROW(H30))="x",'Capacity Backing (Hide)2'!I$145,0)</f>
        <v>0</v>
      </c>
      <c r="J178" cm="1">
        <f t="array" ref="J178">IF(INDEX('Capacity Summary'!$H$139:$BG$238,COLUMN(I30),ROW(I30))="x",'Capacity Backing (Hide)2'!J$145,0)</f>
        <v>0</v>
      </c>
      <c r="K178" cm="1">
        <f t="array" ref="K178">IF(INDEX('Capacity Summary'!$H$139:$BG$238,COLUMN(J30),ROW(J30))="x",'Capacity Backing (Hide)2'!K$145,0)</f>
        <v>0</v>
      </c>
      <c r="L178" cm="1">
        <f t="array" ref="L178">IF(INDEX('Capacity Summary'!$H$139:$BG$238,COLUMN(K30),ROW(K30))="x",'Capacity Backing (Hide)2'!L$145,0)</f>
        <v>0</v>
      </c>
      <c r="M178" cm="1">
        <f t="array" ref="M178">IF(INDEX('Capacity Summary'!$H$139:$BG$238,COLUMN(L30),ROW(L30))="x",'Capacity Backing (Hide)2'!M$145,0)</f>
        <v>0</v>
      </c>
    </row>
    <row r="179" spans="1:13" x14ac:dyDescent="0.35">
      <c r="A179" s="2">
        <f ca="1">'Required Capacity (Hide)'!E35</f>
        <v>44438</v>
      </c>
      <c r="B179" cm="1">
        <f t="array" ref="B179">IF(INDEX('Capacity Summary'!$H$139:$BG$238,COLUMN(A31),ROW(A31))="x",'Capacity Backing (Hide)2'!B$145,0)</f>
        <v>0</v>
      </c>
      <c r="C179" cm="1">
        <f t="array" ref="C179">IF(INDEX('Capacity Summary'!$H$139:$BG$238,COLUMN(B31),ROW(B31))="x",'Capacity Backing (Hide)2'!C$145,0)</f>
        <v>0</v>
      </c>
      <c r="D179" cm="1">
        <f t="array" ref="D179">IF(INDEX('Capacity Summary'!$H$139:$BG$238,COLUMN(C31),ROW(C31))="x",'Capacity Backing (Hide)2'!D$145,0)</f>
        <v>0</v>
      </c>
      <c r="E179" cm="1">
        <f t="array" ref="E179">IF(INDEX('Capacity Summary'!$H$139:$BG$238,COLUMN(D31),ROW(D31))="x",'Capacity Backing (Hide)2'!E$145,0)</f>
        <v>0</v>
      </c>
      <c r="F179" cm="1">
        <f t="array" ref="F179">IF(INDEX('Capacity Summary'!$H$139:$BG$238,COLUMN(E31),ROW(E31))="x",'Capacity Backing (Hide)2'!F$145,0)</f>
        <v>0</v>
      </c>
      <c r="G179" cm="1">
        <f t="array" ref="G179">IF(INDEX('Capacity Summary'!$H$139:$BG$238,COLUMN(F31),ROW(F31))="x",'Capacity Backing (Hide)2'!G$145,0)</f>
        <v>0</v>
      </c>
      <c r="H179" cm="1">
        <f t="array" ref="H179">IF(INDEX('Capacity Summary'!$H$139:$BG$238,COLUMN(G31),ROW(G31))="x",'Capacity Backing (Hide)2'!H$145,0)</f>
        <v>0</v>
      </c>
      <c r="I179" cm="1">
        <f t="array" ref="I179">IF(INDEX('Capacity Summary'!$H$139:$BG$238,COLUMN(H31),ROW(H31))="x",'Capacity Backing (Hide)2'!I$145,0)</f>
        <v>0</v>
      </c>
      <c r="J179" cm="1">
        <f t="array" ref="J179">IF(INDEX('Capacity Summary'!$H$139:$BG$238,COLUMN(I31),ROW(I31))="x",'Capacity Backing (Hide)2'!J$145,0)</f>
        <v>0</v>
      </c>
      <c r="K179" cm="1">
        <f t="array" ref="K179">IF(INDEX('Capacity Summary'!$H$139:$BG$238,COLUMN(J31),ROW(J31))="x",'Capacity Backing (Hide)2'!K$145,0)</f>
        <v>0</v>
      </c>
      <c r="L179" cm="1">
        <f t="array" ref="L179">IF(INDEX('Capacity Summary'!$H$139:$BG$238,COLUMN(K31),ROW(K31))="x",'Capacity Backing (Hide)2'!L$145,0)</f>
        <v>0</v>
      </c>
      <c r="M179" cm="1">
        <f t="array" ref="M179">IF(INDEX('Capacity Summary'!$H$139:$BG$238,COLUMN(L31),ROW(L31))="x",'Capacity Backing (Hide)2'!M$145,0)</f>
        <v>0</v>
      </c>
    </row>
    <row r="180" spans="1:13" x14ac:dyDescent="0.35">
      <c r="A180" s="2">
        <f ca="1">'Required Capacity (Hide)'!E36</f>
        <v>44445</v>
      </c>
      <c r="B180" cm="1">
        <f t="array" ref="B180">IF(INDEX('Capacity Summary'!$H$139:$BG$238,COLUMN(A32),ROW(A32))="x",'Capacity Backing (Hide)2'!B$145,0)</f>
        <v>0</v>
      </c>
      <c r="C180" cm="1">
        <f t="array" ref="C180">IF(INDEX('Capacity Summary'!$H$139:$BG$238,COLUMN(B32),ROW(B32))="x",'Capacity Backing (Hide)2'!C$145,0)</f>
        <v>0</v>
      </c>
      <c r="D180" cm="1">
        <f t="array" ref="D180">IF(INDEX('Capacity Summary'!$H$139:$BG$238,COLUMN(C32),ROW(C32))="x",'Capacity Backing (Hide)2'!D$145,0)</f>
        <v>0</v>
      </c>
      <c r="E180" cm="1">
        <f t="array" ref="E180">IF(INDEX('Capacity Summary'!$H$139:$BG$238,COLUMN(D32),ROW(D32))="x",'Capacity Backing (Hide)2'!E$145,0)</f>
        <v>0</v>
      </c>
      <c r="F180" cm="1">
        <f t="array" ref="F180">IF(INDEX('Capacity Summary'!$H$139:$BG$238,COLUMN(E32),ROW(E32))="x",'Capacity Backing (Hide)2'!F$145,0)</f>
        <v>0</v>
      </c>
      <c r="G180" cm="1">
        <f t="array" ref="G180">IF(INDEX('Capacity Summary'!$H$139:$BG$238,COLUMN(F32),ROW(F32))="x",'Capacity Backing (Hide)2'!G$145,0)</f>
        <v>0</v>
      </c>
      <c r="H180" cm="1">
        <f t="array" ref="H180">IF(INDEX('Capacity Summary'!$H$139:$BG$238,COLUMN(G32),ROW(G32))="x",'Capacity Backing (Hide)2'!H$145,0)</f>
        <v>0</v>
      </c>
      <c r="I180" cm="1">
        <f t="array" ref="I180">IF(INDEX('Capacity Summary'!$H$139:$BG$238,COLUMN(H32),ROW(H32))="x",'Capacity Backing (Hide)2'!I$145,0)</f>
        <v>0</v>
      </c>
      <c r="J180" cm="1">
        <f t="array" ref="J180">IF(INDEX('Capacity Summary'!$H$139:$BG$238,COLUMN(I32),ROW(I32))="x",'Capacity Backing (Hide)2'!J$145,0)</f>
        <v>0</v>
      </c>
      <c r="K180" cm="1">
        <f t="array" ref="K180">IF(INDEX('Capacity Summary'!$H$139:$BG$238,COLUMN(J32),ROW(J32))="x",'Capacity Backing (Hide)2'!K$145,0)</f>
        <v>0</v>
      </c>
      <c r="L180" cm="1">
        <f t="array" ref="L180">IF(INDEX('Capacity Summary'!$H$139:$BG$238,COLUMN(K32),ROW(K32))="x",'Capacity Backing (Hide)2'!L$145,0)</f>
        <v>0</v>
      </c>
      <c r="M180" cm="1">
        <f t="array" ref="M180">IF(INDEX('Capacity Summary'!$H$139:$BG$238,COLUMN(L32),ROW(L32))="x",'Capacity Backing (Hide)2'!M$145,0)</f>
        <v>0</v>
      </c>
    </row>
    <row r="181" spans="1:13" x14ac:dyDescent="0.35">
      <c r="A181" s="2">
        <f ca="1">'Required Capacity (Hide)'!E37</f>
        <v>44452</v>
      </c>
      <c r="B181" cm="1">
        <f t="array" ref="B181">IF(INDEX('Capacity Summary'!$H$139:$BG$238,COLUMN(A33),ROW(A33))="x",'Capacity Backing (Hide)2'!B$145,0)</f>
        <v>0</v>
      </c>
      <c r="C181" cm="1">
        <f t="array" ref="C181">IF(INDEX('Capacity Summary'!$H$139:$BG$238,COLUMN(B33),ROW(B33))="x",'Capacity Backing (Hide)2'!C$145,0)</f>
        <v>0</v>
      </c>
      <c r="D181" cm="1">
        <f t="array" ref="D181">IF(INDEX('Capacity Summary'!$H$139:$BG$238,COLUMN(C33),ROW(C33))="x",'Capacity Backing (Hide)2'!D$145,0)</f>
        <v>0</v>
      </c>
      <c r="E181" cm="1">
        <f t="array" ref="E181">IF(INDEX('Capacity Summary'!$H$139:$BG$238,COLUMN(D33),ROW(D33))="x",'Capacity Backing (Hide)2'!E$145,0)</f>
        <v>0</v>
      </c>
      <c r="F181" cm="1">
        <f t="array" ref="F181">IF(INDEX('Capacity Summary'!$H$139:$BG$238,COLUMN(E33),ROW(E33))="x",'Capacity Backing (Hide)2'!F$145,0)</f>
        <v>0</v>
      </c>
      <c r="G181" cm="1">
        <f t="array" ref="G181">IF(INDEX('Capacity Summary'!$H$139:$BG$238,COLUMN(F33),ROW(F33))="x",'Capacity Backing (Hide)2'!G$145,0)</f>
        <v>0</v>
      </c>
      <c r="H181" cm="1">
        <f t="array" ref="H181">IF(INDEX('Capacity Summary'!$H$139:$BG$238,COLUMN(G33),ROW(G33))="x",'Capacity Backing (Hide)2'!H$145,0)</f>
        <v>0</v>
      </c>
      <c r="I181" cm="1">
        <f t="array" ref="I181">IF(INDEX('Capacity Summary'!$H$139:$BG$238,COLUMN(H33),ROW(H33))="x",'Capacity Backing (Hide)2'!I$145,0)</f>
        <v>0</v>
      </c>
      <c r="J181" cm="1">
        <f t="array" ref="J181">IF(INDEX('Capacity Summary'!$H$139:$BG$238,COLUMN(I33),ROW(I33))="x",'Capacity Backing (Hide)2'!J$145,0)</f>
        <v>0</v>
      </c>
      <c r="K181" cm="1">
        <f t="array" ref="K181">IF(INDEX('Capacity Summary'!$H$139:$BG$238,COLUMN(J33),ROW(J33))="x",'Capacity Backing (Hide)2'!K$145,0)</f>
        <v>0</v>
      </c>
      <c r="L181" cm="1">
        <f t="array" ref="L181">IF(INDEX('Capacity Summary'!$H$139:$BG$238,COLUMN(K33),ROW(K33))="x",'Capacity Backing (Hide)2'!L$145,0)</f>
        <v>0</v>
      </c>
      <c r="M181" cm="1">
        <f t="array" ref="M181">IF(INDEX('Capacity Summary'!$H$139:$BG$238,COLUMN(L33),ROW(L33))="x",'Capacity Backing (Hide)2'!M$145,0)</f>
        <v>0</v>
      </c>
    </row>
    <row r="182" spans="1:13" x14ac:dyDescent="0.35">
      <c r="A182" s="2">
        <f ca="1">'Required Capacity (Hide)'!E38</f>
        <v>44459</v>
      </c>
      <c r="B182" cm="1">
        <f t="array" ref="B182">IF(INDEX('Capacity Summary'!$H$139:$BG$238,COLUMN(A34),ROW(A34))="x",'Capacity Backing (Hide)2'!B$145,0)</f>
        <v>0</v>
      </c>
      <c r="C182" cm="1">
        <f t="array" ref="C182">IF(INDEX('Capacity Summary'!$H$139:$BG$238,COLUMN(B34),ROW(B34))="x",'Capacity Backing (Hide)2'!C$145,0)</f>
        <v>0</v>
      </c>
      <c r="D182" cm="1">
        <f t="array" ref="D182">IF(INDEX('Capacity Summary'!$H$139:$BG$238,COLUMN(C34),ROW(C34))="x",'Capacity Backing (Hide)2'!D$145,0)</f>
        <v>0</v>
      </c>
      <c r="E182" cm="1">
        <f t="array" ref="E182">IF(INDEX('Capacity Summary'!$H$139:$BG$238,COLUMN(D34),ROW(D34))="x",'Capacity Backing (Hide)2'!E$145,0)</f>
        <v>0</v>
      </c>
      <c r="F182" cm="1">
        <f t="array" ref="F182">IF(INDEX('Capacity Summary'!$H$139:$BG$238,COLUMN(E34),ROW(E34))="x",'Capacity Backing (Hide)2'!F$145,0)</f>
        <v>0</v>
      </c>
      <c r="G182" cm="1">
        <f t="array" ref="G182">IF(INDEX('Capacity Summary'!$H$139:$BG$238,COLUMN(F34),ROW(F34))="x",'Capacity Backing (Hide)2'!G$145,0)</f>
        <v>0</v>
      </c>
      <c r="H182" cm="1">
        <f t="array" ref="H182">IF(INDEX('Capacity Summary'!$H$139:$BG$238,COLUMN(G34),ROW(G34))="x",'Capacity Backing (Hide)2'!H$145,0)</f>
        <v>0</v>
      </c>
      <c r="I182" cm="1">
        <f t="array" ref="I182">IF(INDEX('Capacity Summary'!$H$139:$BG$238,COLUMN(H34),ROW(H34))="x",'Capacity Backing (Hide)2'!I$145,0)</f>
        <v>0</v>
      </c>
      <c r="J182" cm="1">
        <f t="array" ref="J182">IF(INDEX('Capacity Summary'!$H$139:$BG$238,COLUMN(I34),ROW(I34))="x",'Capacity Backing (Hide)2'!J$145,0)</f>
        <v>0</v>
      </c>
      <c r="K182" cm="1">
        <f t="array" ref="K182">IF(INDEX('Capacity Summary'!$H$139:$BG$238,COLUMN(J34),ROW(J34))="x",'Capacity Backing (Hide)2'!K$145,0)</f>
        <v>0</v>
      </c>
      <c r="L182" cm="1">
        <f t="array" ref="L182">IF(INDEX('Capacity Summary'!$H$139:$BG$238,COLUMN(K34),ROW(K34))="x",'Capacity Backing (Hide)2'!L$145,0)</f>
        <v>0</v>
      </c>
      <c r="M182" cm="1">
        <f t="array" ref="M182">IF(INDEX('Capacity Summary'!$H$139:$BG$238,COLUMN(L34),ROW(L34))="x",'Capacity Backing (Hide)2'!M$145,0)</f>
        <v>0</v>
      </c>
    </row>
    <row r="183" spans="1:13" x14ac:dyDescent="0.35">
      <c r="A183" s="2">
        <f ca="1">'Required Capacity (Hide)'!E39</f>
        <v>44466</v>
      </c>
      <c r="B183" cm="1">
        <f t="array" ref="B183">IF(INDEX('Capacity Summary'!$H$139:$BG$238,COLUMN(A35),ROW(A35))="x",'Capacity Backing (Hide)2'!B$145,0)</f>
        <v>0</v>
      </c>
      <c r="C183" cm="1">
        <f t="array" ref="C183">IF(INDEX('Capacity Summary'!$H$139:$BG$238,COLUMN(B35),ROW(B35))="x",'Capacity Backing (Hide)2'!C$145,0)</f>
        <v>0</v>
      </c>
      <c r="D183" cm="1">
        <f t="array" ref="D183">IF(INDEX('Capacity Summary'!$H$139:$BG$238,COLUMN(C35),ROW(C35))="x",'Capacity Backing (Hide)2'!D$145,0)</f>
        <v>0</v>
      </c>
      <c r="E183" cm="1">
        <f t="array" ref="E183">IF(INDEX('Capacity Summary'!$H$139:$BG$238,COLUMN(D35),ROW(D35))="x",'Capacity Backing (Hide)2'!E$145,0)</f>
        <v>0</v>
      </c>
      <c r="F183" cm="1">
        <f t="array" ref="F183">IF(INDEX('Capacity Summary'!$H$139:$BG$238,COLUMN(E35),ROW(E35))="x",'Capacity Backing (Hide)2'!F$145,0)</f>
        <v>0</v>
      </c>
      <c r="G183" cm="1">
        <f t="array" ref="G183">IF(INDEX('Capacity Summary'!$H$139:$BG$238,COLUMN(F35),ROW(F35))="x",'Capacity Backing (Hide)2'!G$145,0)</f>
        <v>0</v>
      </c>
      <c r="H183" cm="1">
        <f t="array" ref="H183">IF(INDEX('Capacity Summary'!$H$139:$BG$238,COLUMN(G35),ROW(G35))="x",'Capacity Backing (Hide)2'!H$145,0)</f>
        <v>0</v>
      </c>
      <c r="I183" cm="1">
        <f t="array" ref="I183">IF(INDEX('Capacity Summary'!$H$139:$BG$238,COLUMN(H35),ROW(H35))="x",'Capacity Backing (Hide)2'!I$145,0)</f>
        <v>0</v>
      </c>
      <c r="J183" cm="1">
        <f t="array" ref="J183">IF(INDEX('Capacity Summary'!$H$139:$BG$238,COLUMN(I35),ROW(I35))="x",'Capacity Backing (Hide)2'!J$145,0)</f>
        <v>0</v>
      </c>
      <c r="K183" cm="1">
        <f t="array" ref="K183">IF(INDEX('Capacity Summary'!$H$139:$BG$238,COLUMN(J35),ROW(J35))="x",'Capacity Backing (Hide)2'!K$145,0)</f>
        <v>0</v>
      </c>
      <c r="L183" cm="1">
        <f t="array" ref="L183">IF(INDEX('Capacity Summary'!$H$139:$BG$238,COLUMN(K35),ROW(K35))="x",'Capacity Backing (Hide)2'!L$145,0)</f>
        <v>0</v>
      </c>
      <c r="M183" cm="1">
        <f t="array" ref="M183">IF(INDEX('Capacity Summary'!$H$139:$BG$238,COLUMN(L35),ROW(L35))="x",'Capacity Backing (Hide)2'!M$145,0)</f>
        <v>0</v>
      </c>
    </row>
    <row r="184" spans="1:13" x14ac:dyDescent="0.35">
      <c r="A184" s="2">
        <f ca="1">'Required Capacity (Hide)'!E40</f>
        <v>44473</v>
      </c>
      <c r="B184" cm="1">
        <f t="array" ref="B184">IF(INDEX('Capacity Summary'!$H$139:$BG$238,COLUMN(A36),ROW(A36))="x",'Capacity Backing (Hide)2'!B$145,0)</f>
        <v>0</v>
      </c>
      <c r="C184" cm="1">
        <f t="array" ref="C184">IF(INDEX('Capacity Summary'!$H$139:$BG$238,COLUMN(B36),ROW(B36))="x",'Capacity Backing (Hide)2'!C$145,0)</f>
        <v>0</v>
      </c>
      <c r="D184" cm="1">
        <f t="array" ref="D184">IF(INDEX('Capacity Summary'!$H$139:$BG$238,COLUMN(C36),ROW(C36))="x",'Capacity Backing (Hide)2'!D$145,0)</f>
        <v>0</v>
      </c>
      <c r="E184" cm="1">
        <f t="array" ref="E184">IF(INDEX('Capacity Summary'!$H$139:$BG$238,COLUMN(D36),ROW(D36))="x",'Capacity Backing (Hide)2'!E$145,0)</f>
        <v>0</v>
      </c>
      <c r="F184" cm="1">
        <f t="array" ref="F184">IF(INDEX('Capacity Summary'!$H$139:$BG$238,COLUMN(E36),ROW(E36))="x",'Capacity Backing (Hide)2'!F$145,0)</f>
        <v>0</v>
      </c>
      <c r="G184" cm="1">
        <f t="array" ref="G184">IF(INDEX('Capacity Summary'!$H$139:$BG$238,COLUMN(F36),ROW(F36))="x",'Capacity Backing (Hide)2'!G$145,0)</f>
        <v>0</v>
      </c>
      <c r="H184" cm="1">
        <f t="array" ref="H184">IF(INDEX('Capacity Summary'!$H$139:$BG$238,COLUMN(G36),ROW(G36))="x",'Capacity Backing (Hide)2'!H$145,0)</f>
        <v>0</v>
      </c>
      <c r="I184" cm="1">
        <f t="array" ref="I184">IF(INDEX('Capacity Summary'!$H$139:$BG$238,COLUMN(H36),ROW(H36))="x",'Capacity Backing (Hide)2'!I$145,0)</f>
        <v>0</v>
      </c>
      <c r="J184" cm="1">
        <f t="array" ref="J184">IF(INDEX('Capacity Summary'!$H$139:$BG$238,COLUMN(I36),ROW(I36))="x",'Capacity Backing (Hide)2'!J$145,0)</f>
        <v>0</v>
      </c>
      <c r="K184" cm="1">
        <f t="array" ref="K184">IF(INDEX('Capacity Summary'!$H$139:$BG$238,COLUMN(J36),ROW(J36))="x",'Capacity Backing (Hide)2'!K$145,0)</f>
        <v>0</v>
      </c>
      <c r="L184" cm="1">
        <f t="array" ref="L184">IF(INDEX('Capacity Summary'!$H$139:$BG$238,COLUMN(K36),ROW(K36))="x",'Capacity Backing (Hide)2'!L$145,0)</f>
        <v>0</v>
      </c>
      <c r="M184" cm="1">
        <f t="array" ref="M184">IF(INDEX('Capacity Summary'!$H$139:$BG$238,COLUMN(L36),ROW(L36))="x",'Capacity Backing (Hide)2'!M$145,0)</f>
        <v>0</v>
      </c>
    </row>
    <row r="185" spans="1:13" x14ac:dyDescent="0.35">
      <c r="A185" s="2">
        <f ca="1">'Required Capacity (Hide)'!E41</f>
        <v>44480</v>
      </c>
      <c r="B185" cm="1">
        <f t="array" ref="B185">IF(INDEX('Capacity Summary'!$H$139:$BG$238,COLUMN(A37),ROW(A37))="x",'Capacity Backing (Hide)2'!B$145,0)</f>
        <v>0</v>
      </c>
      <c r="C185" cm="1">
        <f t="array" ref="C185">IF(INDEX('Capacity Summary'!$H$139:$BG$238,COLUMN(B37),ROW(B37))="x",'Capacity Backing (Hide)2'!C$145,0)</f>
        <v>0</v>
      </c>
      <c r="D185" cm="1">
        <f t="array" ref="D185">IF(INDEX('Capacity Summary'!$H$139:$BG$238,COLUMN(C37),ROW(C37))="x",'Capacity Backing (Hide)2'!D$145,0)</f>
        <v>0</v>
      </c>
      <c r="E185" cm="1">
        <f t="array" ref="E185">IF(INDEX('Capacity Summary'!$H$139:$BG$238,COLUMN(D37),ROW(D37))="x",'Capacity Backing (Hide)2'!E$145,0)</f>
        <v>0</v>
      </c>
      <c r="F185" cm="1">
        <f t="array" ref="F185">IF(INDEX('Capacity Summary'!$H$139:$BG$238,COLUMN(E37),ROW(E37))="x",'Capacity Backing (Hide)2'!F$145,0)</f>
        <v>0</v>
      </c>
      <c r="G185" cm="1">
        <f t="array" ref="G185">IF(INDEX('Capacity Summary'!$H$139:$BG$238,COLUMN(F37),ROW(F37))="x",'Capacity Backing (Hide)2'!G$145,0)</f>
        <v>0</v>
      </c>
      <c r="H185" cm="1">
        <f t="array" ref="H185">IF(INDEX('Capacity Summary'!$H$139:$BG$238,COLUMN(G37),ROW(G37))="x",'Capacity Backing (Hide)2'!H$145,0)</f>
        <v>0</v>
      </c>
      <c r="I185" cm="1">
        <f t="array" ref="I185">IF(INDEX('Capacity Summary'!$H$139:$BG$238,COLUMN(H37),ROW(H37))="x",'Capacity Backing (Hide)2'!I$145,0)</f>
        <v>0</v>
      </c>
      <c r="J185" cm="1">
        <f t="array" ref="J185">IF(INDEX('Capacity Summary'!$H$139:$BG$238,COLUMN(I37),ROW(I37))="x",'Capacity Backing (Hide)2'!J$145,0)</f>
        <v>0</v>
      </c>
      <c r="K185" cm="1">
        <f t="array" ref="K185">IF(INDEX('Capacity Summary'!$H$139:$BG$238,COLUMN(J37),ROW(J37))="x",'Capacity Backing (Hide)2'!K$145,0)</f>
        <v>0</v>
      </c>
      <c r="L185" cm="1">
        <f t="array" ref="L185">IF(INDEX('Capacity Summary'!$H$139:$BG$238,COLUMN(K37),ROW(K37))="x",'Capacity Backing (Hide)2'!L$145,0)</f>
        <v>0</v>
      </c>
      <c r="M185" cm="1">
        <f t="array" ref="M185">IF(INDEX('Capacity Summary'!$H$139:$BG$238,COLUMN(L37),ROW(L37))="x",'Capacity Backing (Hide)2'!M$145,0)</f>
        <v>0</v>
      </c>
    </row>
    <row r="186" spans="1:13" x14ac:dyDescent="0.35">
      <c r="A186" s="2">
        <f ca="1">'Required Capacity (Hide)'!E42</f>
        <v>44487</v>
      </c>
      <c r="B186" cm="1">
        <f t="array" ref="B186">IF(INDEX('Capacity Summary'!$H$139:$BG$238,COLUMN(A38),ROW(A38))="x",'Capacity Backing (Hide)2'!B$145,0)</f>
        <v>0</v>
      </c>
      <c r="C186" cm="1">
        <f t="array" ref="C186">IF(INDEX('Capacity Summary'!$H$139:$BG$238,COLUMN(B38),ROW(B38))="x",'Capacity Backing (Hide)2'!C$145,0)</f>
        <v>0</v>
      </c>
      <c r="D186" cm="1">
        <f t="array" ref="D186">IF(INDEX('Capacity Summary'!$H$139:$BG$238,COLUMN(C38),ROW(C38))="x",'Capacity Backing (Hide)2'!D$145,0)</f>
        <v>0</v>
      </c>
      <c r="E186" cm="1">
        <f t="array" ref="E186">IF(INDEX('Capacity Summary'!$H$139:$BG$238,COLUMN(D38),ROW(D38))="x",'Capacity Backing (Hide)2'!E$145,0)</f>
        <v>0</v>
      </c>
      <c r="F186" cm="1">
        <f t="array" ref="F186">IF(INDEX('Capacity Summary'!$H$139:$BG$238,COLUMN(E38),ROW(E38))="x",'Capacity Backing (Hide)2'!F$145,0)</f>
        <v>0</v>
      </c>
      <c r="G186" cm="1">
        <f t="array" ref="G186">IF(INDEX('Capacity Summary'!$H$139:$BG$238,COLUMN(F38),ROW(F38))="x",'Capacity Backing (Hide)2'!G$145,0)</f>
        <v>0</v>
      </c>
      <c r="H186" cm="1">
        <f t="array" ref="H186">IF(INDEX('Capacity Summary'!$H$139:$BG$238,COLUMN(G38),ROW(G38))="x",'Capacity Backing (Hide)2'!H$145,0)</f>
        <v>0</v>
      </c>
      <c r="I186" cm="1">
        <f t="array" ref="I186">IF(INDEX('Capacity Summary'!$H$139:$BG$238,COLUMN(H38),ROW(H38))="x",'Capacity Backing (Hide)2'!I$145,0)</f>
        <v>0</v>
      </c>
      <c r="J186" cm="1">
        <f t="array" ref="J186">IF(INDEX('Capacity Summary'!$H$139:$BG$238,COLUMN(I38),ROW(I38))="x",'Capacity Backing (Hide)2'!J$145,0)</f>
        <v>0</v>
      </c>
      <c r="K186" cm="1">
        <f t="array" ref="K186">IF(INDEX('Capacity Summary'!$H$139:$BG$238,COLUMN(J38),ROW(J38))="x",'Capacity Backing (Hide)2'!K$145,0)</f>
        <v>0</v>
      </c>
      <c r="L186" cm="1">
        <f t="array" ref="L186">IF(INDEX('Capacity Summary'!$H$139:$BG$238,COLUMN(K38),ROW(K38))="x",'Capacity Backing (Hide)2'!L$145,0)</f>
        <v>0</v>
      </c>
      <c r="M186" cm="1">
        <f t="array" ref="M186">IF(INDEX('Capacity Summary'!$H$139:$BG$238,COLUMN(L38),ROW(L38))="x",'Capacity Backing (Hide)2'!M$145,0)</f>
        <v>0</v>
      </c>
    </row>
    <row r="187" spans="1:13" x14ac:dyDescent="0.35">
      <c r="A187" s="2">
        <f ca="1">'Required Capacity (Hide)'!E43</f>
        <v>44494</v>
      </c>
      <c r="B187" cm="1">
        <f t="array" ref="B187">IF(INDEX('Capacity Summary'!$H$139:$BG$238,COLUMN(A39),ROW(A39))="x",'Capacity Backing (Hide)2'!B$145,0)</f>
        <v>0</v>
      </c>
      <c r="C187" cm="1">
        <f t="array" ref="C187">IF(INDEX('Capacity Summary'!$H$139:$BG$238,COLUMN(B39),ROW(B39))="x",'Capacity Backing (Hide)2'!C$145,0)</f>
        <v>0</v>
      </c>
      <c r="D187" cm="1">
        <f t="array" ref="D187">IF(INDEX('Capacity Summary'!$H$139:$BG$238,COLUMN(C39),ROW(C39))="x",'Capacity Backing (Hide)2'!D$145,0)</f>
        <v>0</v>
      </c>
      <c r="E187" cm="1">
        <f t="array" ref="E187">IF(INDEX('Capacity Summary'!$H$139:$BG$238,COLUMN(D39),ROW(D39))="x",'Capacity Backing (Hide)2'!E$145,0)</f>
        <v>0</v>
      </c>
      <c r="F187" cm="1">
        <f t="array" ref="F187">IF(INDEX('Capacity Summary'!$H$139:$BG$238,COLUMN(E39),ROW(E39))="x",'Capacity Backing (Hide)2'!F$145,0)</f>
        <v>0</v>
      </c>
      <c r="G187" cm="1">
        <f t="array" ref="G187">IF(INDEX('Capacity Summary'!$H$139:$BG$238,COLUMN(F39),ROW(F39))="x",'Capacity Backing (Hide)2'!G$145,0)</f>
        <v>0</v>
      </c>
      <c r="H187" cm="1">
        <f t="array" ref="H187">IF(INDEX('Capacity Summary'!$H$139:$BG$238,COLUMN(G39),ROW(G39))="x",'Capacity Backing (Hide)2'!H$145,0)</f>
        <v>0</v>
      </c>
      <c r="I187" cm="1">
        <f t="array" ref="I187">IF(INDEX('Capacity Summary'!$H$139:$BG$238,COLUMN(H39),ROW(H39))="x",'Capacity Backing (Hide)2'!I$145,0)</f>
        <v>0</v>
      </c>
      <c r="J187" cm="1">
        <f t="array" ref="J187">IF(INDEX('Capacity Summary'!$H$139:$BG$238,COLUMN(I39),ROW(I39))="x",'Capacity Backing (Hide)2'!J$145,0)</f>
        <v>0</v>
      </c>
      <c r="K187" cm="1">
        <f t="array" ref="K187">IF(INDEX('Capacity Summary'!$H$139:$BG$238,COLUMN(J39),ROW(J39))="x",'Capacity Backing (Hide)2'!K$145,0)</f>
        <v>0</v>
      </c>
      <c r="L187" cm="1">
        <f t="array" ref="L187">IF(INDEX('Capacity Summary'!$H$139:$BG$238,COLUMN(K39),ROW(K39))="x",'Capacity Backing (Hide)2'!L$145,0)</f>
        <v>0</v>
      </c>
      <c r="M187" cm="1">
        <f t="array" ref="M187">IF(INDEX('Capacity Summary'!$H$139:$BG$238,COLUMN(L39),ROW(L39))="x",'Capacity Backing (Hide)2'!M$145,0)</f>
        <v>0</v>
      </c>
    </row>
    <row r="188" spans="1:13" x14ac:dyDescent="0.35">
      <c r="A188" s="2">
        <f ca="1">'Required Capacity (Hide)'!E44</f>
        <v>44501</v>
      </c>
      <c r="B188" cm="1">
        <f t="array" ref="B188">IF(INDEX('Capacity Summary'!$H$139:$BG$238,COLUMN(A40),ROW(A40))="x",'Capacity Backing (Hide)2'!B$145,0)</f>
        <v>0</v>
      </c>
      <c r="C188" cm="1">
        <f t="array" ref="C188">IF(INDEX('Capacity Summary'!$H$139:$BG$238,COLUMN(B40),ROW(B40))="x",'Capacity Backing (Hide)2'!C$145,0)</f>
        <v>0</v>
      </c>
      <c r="D188" cm="1">
        <f t="array" ref="D188">IF(INDEX('Capacity Summary'!$H$139:$BG$238,COLUMN(C40),ROW(C40))="x",'Capacity Backing (Hide)2'!D$145,0)</f>
        <v>0</v>
      </c>
      <c r="E188" cm="1">
        <f t="array" ref="E188">IF(INDEX('Capacity Summary'!$H$139:$BG$238,COLUMN(D40),ROW(D40))="x",'Capacity Backing (Hide)2'!E$145,0)</f>
        <v>0</v>
      </c>
      <c r="F188" cm="1">
        <f t="array" ref="F188">IF(INDEX('Capacity Summary'!$H$139:$BG$238,COLUMN(E40),ROW(E40))="x",'Capacity Backing (Hide)2'!F$145,0)</f>
        <v>0</v>
      </c>
      <c r="G188" cm="1">
        <f t="array" ref="G188">IF(INDEX('Capacity Summary'!$H$139:$BG$238,COLUMN(F40),ROW(F40))="x",'Capacity Backing (Hide)2'!G$145,0)</f>
        <v>0</v>
      </c>
      <c r="H188" cm="1">
        <f t="array" ref="H188">IF(INDEX('Capacity Summary'!$H$139:$BG$238,COLUMN(G40),ROW(G40))="x",'Capacity Backing (Hide)2'!H$145,0)</f>
        <v>0</v>
      </c>
      <c r="I188" cm="1">
        <f t="array" ref="I188">IF(INDEX('Capacity Summary'!$H$139:$BG$238,COLUMN(H40),ROW(H40))="x",'Capacity Backing (Hide)2'!I$145,0)</f>
        <v>0</v>
      </c>
      <c r="J188" cm="1">
        <f t="array" ref="J188">IF(INDEX('Capacity Summary'!$H$139:$BG$238,COLUMN(I40),ROW(I40))="x",'Capacity Backing (Hide)2'!J$145,0)</f>
        <v>0</v>
      </c>
      <c r="K188" cm="1">
        <f t="array" ref="K188">IF(INDEX('Capacity Summary'!$H$139:$BG$238,COLUMN(J40),ROW(J40))="x",'Capacity Backing (Hide)2'!K$145,0)</f>
        <v>0</v>
      </c>
      <c r="L188" cm="1">
        <f t="array" ref="L188">IF(INDEX('Capacity Summary'!$H$139:$BG$238,COLUMN(K40),ROW(K40))="x",'Capacity Backing (Hide)2'!L$145,0)</f>
        <v>0</v>
      </c>
      <c r="M188" cm="1">
        <f t="array" ref="M188">IF(INDEX('Capacity Summary'!$H$139:$BG$238,COLUMN(L40),ROW(L40))="x",'Capacity Backing (Hide)2'!M$145,0)</f>
        <v>0</v>
      </c>
    </row>
    <row r="189" spans="1:13" x14ac:dyDescent="0.35">
      <c r="A189" s="2">
        <f ca="1">'Required Capacity (Hide)'!E45</f>
        <v>44508</v>
      </c>
      <c r="B189" cm="1">
        <f t="array" ref="B189">IF(INDEX('Capacity Summary'!$H$139:$BG$238,COLUMN(A41),ROW(A41))="x",'Capacity Backing (Hide)2'!B$145,0)</f>
        <v>0</v>
      </c>
      <c r="C189" cm="1">
        <f t="array" ref="C189">IF(INDEX('Capacity Summary'!$H$139:$BG$238,COLUMN(B41),ROW(B41))="x",'Capacity Backing (Hide)2'!C$145,0)</f>
        <v>0</v>
      </c>
      <c r="D189" cm="1">
        <f t="array" ref="D189">IF(INDEX('Capacity Summary'!$H$139:$BG$238,COLUMN(C41),ROW(C41))="x",'Capacity Backing (Hide)2'!D$145,0)</f>
        <v>0</v>
      </c>
      <c r="E189" cm="1">
        <f t="array" ref="E189">IF(INDEX('Capacity Summary'!$H$139:$BG$238,COLUMN(D41),ROW(D41))="x",'Capacity Backing (Hide)2'!E$145,0)</f>
        <v>0</v>
      </c>
      <c r="F189" cm="1">
        <f t="array" ref="F189">IF(INDEX('Capacity Summary'!$H$139:$BG$238,COLUMN(E41),ROW(E41))="x",'Capacity Backing (Hide)2'!F$145,0)</f>
        <v>0</v>
      </c>
      <c r="G189" cm="1">
        <f t="array" ref="G189">IF(INDEX('Capacity Summary'!$H$139:$BG$238,COLUMN(F41),ROW(F41))="x",'Capacity Backing (Hide)2'!G$145,0)</f>
        <v>0</v>
      </c>
      <c r="H189" cm="1">
        <f t="array" ref="H189">IF(INDEX('Capacity Summary'!$H$139:$BG$238,COLUMN(G41),ROW(G41))="x",'Capacity Backing (Hide)2'!H$145,0)</f>
        <v>0</v>
      </c>
      <c r="I189" cm="1">
        <f t="array" ref="I189">IF(INDEX('Capacity Summary'!$H$139:$BG$238,COLUMN(H41),ROW(H41))="x",'Capacity Backing (Hide)2'!I$145,0)</f>
        <v>0</v>
      </c>
      <c r="J189" cm="1">
        <f t="array" ref="J189">IF(INDEX('Capacity Summary'!$H$139:$BG$238,COLUMN(I41),ROW(I41))="x",'Capacity Backing (Hide)2'!J$145,0)</f>
        <v>0</v>
      </c>
      <c r="K189" cm="1">
        <f t="array" ref="K189">IF(INDEX('Capacity Summary'!$H$139:$BG$238,COLUMN(J41),ROW(J41))="x",'Capacity Backing (Hide)2'!K$145,0)</f>
        <v>0</v>
      </c>
      <c r="L189" cm="1">
        <f t="array" ref="L189">IF(INDEX('Capacity Summary'!$H$139:$BG$238,COLUMN(K41),ROW(K41))="x",'Capacity Backing (Hide)2'!L$145,0)</f>
        <v>0</v>
      </c>
      <c r="M189" cm="1">
        <f t="array" ref="M189">IF(INDEX('Capacity Summary'!$H$139:$BG$238,COLUMN(L41),ROW(L41))="x",'Capacity Backing (Hide)2'!M$145,0)</f>
        <v>0</v>
      </c>
    </row>
    <row r="190" spans="1:13" x14ac:dyDescent="0.35">
      <c r="A190" s="2">
        <f ca="1">'Required Capacity (Hide)'!E46</f>
        <v>44515</v>
      </c>
      <c r="B190" cm="1">
        <f t="array" ref="B190">IF(INDEX('Capacity Summary'!$H$139:$BG$238,COLUMN(A42),ROW(A42))="x",'Capacity Backing (Hide)2'!B$145,0)</f>
        <v>0</v>
      </c>
      <c r="C190" cm="1">
        <f t="array" ref="C190">IF(INDEX('Capacity Summary'!$H$139:$BG$238,COLUMN(B42),ROW(B42))="x",'Capacity Backing (Hide)2'!C$145,0)</f>
        <v>0</v>
      </c>
      <c r="D190" cm="1">
        <f t="array" ref="D190">IF(INDEX('Capacity Summary'!$H$139:$BG$238,COLUMN(C42),ROW(C42))="x",'Capacity Backing (Hide)2'!D$145,0)</f>
        <v>0</v>
      </c>
      <c r="E190" cm="1">
        <f t="array" ref="E190">IF(INDEX('Capacity Summary'!$H$139:$BG$238,COLUMN(D42),ROW(D42))="x",'Capacity Backing (Hide)2'!E$145,0)</f>
        <v>0</v>
      </c>
      <c r="F190" cm="1">
        <f t="array" ref="F190">IF(INDEX('Capacity Summary'!$H$139:$BG$238,COLUMN(E42),ROW(E42))="x",'Capacity Backing (Hide)2'!F$145,0)</f>
        <v>0</v>
      </c>
      <c r="G190" cm="1">
        <f t="array" ref="G190">IF(INDEX('Capacity Summary'!$H$139:$BG$238,COLUMN(F42),ROW(F42))="x",'Capacity Backing (Hide)2'!G$145,0)</f>
        <v>0</v>
      </c>
      <c r="H190" cm="1">
        <f t="array" ref="H190">IF(INDEX('Capacity Summary'!$H$139:$BG$238,COLUMN(G42),ROW(G42))="x",'Capacity Backing (Hide)2'!H$145,0)</f>
        <v>0</v>
      </c>
      <c r="I190" cm="1">
        <f t="array" ref="I190">IF(INDEX('Capacity Summary'!$H$139:$BG$238,COLUMN(H42),ROW(H42))="x",'Capacity Backing (Hide)2'!I$145,0)</f>
        <v>0</v>
      </c>
      <c r="J190" cm="1">
        <f t="array" ref="J190">IF(INDEX('Capacity Summary'!$H$139:$BG$238,COLUMN(I42),ROW(I42))="x",'Capacity Backing (Hide)2'!J$145,0)</f>
        <v>0</v>
      </c>
      <c r="K190" cm="1">
        <f t="array" ref="K190">IF(INDEX('Capacity Summary'!$H$139:$BG$238,COLUMN(J42),ROW(J42))="x",'Capacity Backing (Hide)2'!K$145,0)</f>
        <v>0</v>
      </c>
      <c r="L190" cm="1">
        <f t="array" ref="L190">IF(INDEX('Capacity Summary'!$H$139:$BG$238,COLUMN(K42),ROW(K42))="x",'Capacity Backing (Hide)2'!L$145,0)</f>
        <v>0</v>
      </c>
      <c r="M190" cm="1">
        <f t="array" ref="M190">IF(INDEX('Capacity Summary'!$H$139:$BG$238,COLUMN(L42),ROW(L42))="x",'Capacity Backing (Hide)2'!M$145,0)</f>
        <v>0</v>
      </c>
    </row>
    <row r="191" spans="1:13" x14ac:dyDescent="0.35">
      <c r="A191" s="2">
        <f ca="1">'Required Capacity (Hide)'!E47</f>
        <v>44522</v>
      </c>
      <c r="B191" cm="1">
        <f t="array" ref="B191">IF(INDEX('Capacity Summary'!$H$139:$BG$238,COLUMN(A43),ROW(A43))="x",'Capacity Backing (Hide)2'!B$145,0)</f>
        <v>0</v>
      </c>
      <c r="C191" cm="1">
        <f t="array" ref="C191">IF(INDEX('Capacity Summary'!$H$139:$BG$238,COLUMN(B43),ROW(B43))="x",'Capacity Backing (Hide)2'!C$145,0)</f>
        <v>0</v>
      </c>
      <c r="D191" cm="1">
        <f t="array" ref="D191">IF(INDEX('Capacity Summary'!$H$139:$BG$238,COLUMN(C43),ROW(C43))="x",'Capacity Backing (Hide)2'!D$145,0)</f>
        <v>0</v>
      </c>
      <c r="E191" cm="1">
        <f t="array" ref="E191">IF(INDEX('Capacity Summary'!$H$139:$BG$238,COLUMN(D43),ROW(D43))="x",'Capacity Backing (Hide)2'!E$145,0)</f>
        <v>0</v>
      </c>
      <c r="F191" cm="1">
        <f t="array" ref="F191">IF(INDEX('Capacity Summary'!$H$139:$BG$238,COLUMN(E43),ROW(E43))="x",'Capacity Backing (Hide)2'!F$145,0)</f>
        <v>0</v>
      </c>
      <c r="G191" cm="1">
        <f t="array" ref="G191">IF(INDEX('Capacity Summary'!$H$139:$BG$238,COLUMN(F43),ROW(F43))="x",'Capacity Backing (Hide)2'!G$145,0)</f>
        <v>0</v>
      </c>
      <c r="H191" cm="1">
        <f t="array" ref="H191">IF(INDEX('Capacity Summary'!$H$139:$BG$238,COLUMN(G43),ROW(G43))="x",'Capacity Backing (Hide)2'!H$145,0)</f>
        <v>0</v>
      </c>
      <c r="I191" cm="1">
        <f t="array" ref="I191">IF(INDEX('Capacity Summary'!$H$139:$BG$238,COLUMN(H43),ROW(H43))="x",'Capacity Backing (Hide)2'!I$145,0)</f>
        <v>0</v>
      </c>
      <c r="J191" cm="1">
        <f t="array" ref="J191">IF(INDEX('Capacity Summary'!$H$139:$BG$238,COLUMN(I43),ROW(I43))="x",'Capacity Backing (Hide)2'!J$145,0)</f>
        <v>0</v>
      </c>
      <c r="K191" cm="1">
        <f t="array" ref="K191">IF(INDEX('Capacity Summary'!$H$139:$BG$238,COLUMN(J43),ROW(J43))="x",'Capacity Backing (Hide)2'!K$145,0)</f>
        <v>0</v>
      </c>
      <c r="L191" cm="1">
        <f t="array" ref="L191">IF(INDEX('Capacity Summary'!$H$139:$BG$238,COLUMN(K43),ROW(K43))="x",'Capacity Backing (Hide)2'!L$145,0)</f>
        <v>0</v>
      </c>
      <c r="M191" cm="1">
        <f t="array" ref="M191">IF(INDEX('Capacity Summary'!$H$139:$BG$238,COLUMN(L43),ROW(L43))="x",'Capacity Backing (Hide)2'!M$145,0)</f>
        <v>0</v>
      </c>
    </row>
    <row r="192" spans="1:13" x14ac:dyDescent="0.35">
      <c r="A192" s="2">
        <f ca="1">'Required Capacity (Hide)'!E48</f>
        <v>44529</v>
      </c>
      <c r="B192" cm="1">
        <f t="array" ref="B192">IF(INDEX('Capacity Summary'!$H$139:$BG$238,COLUMN(A44),ROW(A44))="x",'Capacity Backing (Hide)2'!B$145,0)</f>
        <v>0</v>
      </c>
      <c r="C192" cm="1">
        <f t="array" ref="C192">IF(INDEX('Capacity Summary'!$H$139:$BG$238,COLUMN(B44),ROW(B44))="x",'Capacity Backing (Hide)2'!C$145,0)</f>
        <v>0</v>
      </c>
      <c r="D192" cm="1">
        <f t="array" ref="D192">IF(INDEX('Capacity Summary'!$H$139:$BG$238,COLUMN(C44),ROW(C44))="x",'Capacity Backing (Hide)2'!D$145,0)</f>
        <v>0</v>
      </c>
      <c r="E192" cm="1">
        <f t="array" ref="E192">IF(INDEX('Capacity Summary'!$H$139:$BG$238,COLUMN(D44),ROW(D44))="x",'Capacity Backing (Hide)2'!E$145,0)</f>
        <v>0</v>
      </c>
      <c r="F192" cm="1">
        <f t="array" ref="F192">IF(INDEX('Capacity Summary'!$H$139:$BG$238,COLUMN(E44),ROW(E44))="x",'Capacity Backing (Hide)2'!F$145,0)</f>
        <v>0</v>
      </c>
      <c r="G192" cm="1">
        <f t="array" ref="G192">IF(INDEX('Capacity Summary'!$H$139:$BG$238,COLUMN(F44),ROW(F44))="x",'Capacity Backing (Hide)2'!G$145,0)</f>
        <v>0</v>
      </c>
      <c r="H192" cm="1">
        <f t="array" ref="H192">IF(INDEX('Capacity Summary'!$H$139:$BG$238,COLUMN(G44),ROW(G44))="x",'Capacity Backing (Hide)2'!H$145,0)</f>
        <v>0</v>
      </c>
      <c r="I192" cm="1">
        <f t="array" ref="I192">IF(INDEX('Capacity Summary'!$H$139:$BG$238,COLUMN(H44),ROW(H44))="x",'Capacity Backing (Hide)2'!I$145,0)</f>
        <v>0</v>
      </c>
      <c r="J192" cm="1">
        <f t="array" ref="J192">IF(INDEX('Capacity Summary'!$H$139:$BG$238,COLUMN(I44),ROW(I44))="x",'Capacity Backing (Hide)2'!J$145,0)</f>
        <v>0</v>
      </c>
      <c r="K192" cm="1">
        <f t="array" ref="K192">IF(INDEX('Capacity Summary'!$H$139:$BG$238,COLUMN(J44),ROW(J44))="x",'Capacity Backing (Hide)2'!K$145,0)</f>
        <v>0</v>
      </c>
      <c r="L192" cm="1">
        <f t="array" ref="L192">IF(INDEX('Capacity Summary'!$H$139:$BG$238,COLUMN(K44),ROW(K44))="x",'Capacity Backing (Hide)2'!L$145,0)</f>
        <v>0</v>
      </c>
      <c r="M192" cm="1">
        <f t="array" ref="M192">IF(INDEX('Capacity Summary'!$H$139:$BG$238,COLUMN(L44),ROW(L44))="x",'Capacity Backing (Hide)2'!M$145,0)</f>
        <v>0</v>
      </c>
    </row>
    <row r="193" spans="1:13" x14ac:dyDescent="0.35">
      <c r="A193" s="2">
        <f ca="1">'Required Capacity (Hide)'!E49</f>
        <v>44536</v>
      </c>
      <c r="B193" cm="1">
        <f t="array" ref="B193">IF(INDEX('Capacity Summary'!$H$139:$BG$238,COLUMN(A45),ROW(A45))="x",'Capacity Backing (Hide)2'!B$145,0)</f>
        <v>0</v>
      </c>
      <c r="C193" cm="1">
        <f t="array" ref="C193">IF(INDEX('Capacity Summary'!$H$139:$BG$238,COLUMN(B45),ROW(B45))="x",'Capacity Backing (Hide)2'!C$145,0)</f>
        <v>0</v>
      </c>
      <c r="D193" cm="1">
        <f t="array" ref="D193">IF(INDEX('Capacity Summary'!$H$139:$BG$238,COLUMN(C45),ROW(C45))="x",'Capacity Backing (Hide)2'!D$145,0)</f>
        <v>0</v>
      </c>
      <c r="E193" cm="1">
        <f t="array" ref="E193">IF(INDEX('Capacity Summary'!$H$139:$BG$238,COLUMN(D45),ROW(D45))="x",'Capacity Backing (Hide)2'!E$145,0)</f>
        <v>0</v>
      </c>
      <c r="F193" cm="1">
        <f t="array" ref="F193">IF(INDEX('Capacity Summary'!$H$139:$BG$238,COLUMN(E45),ROW(E45))="x",'Capacity Backing (Hide)2'!F$145,0)</f>
        <v>0</v>
      </c>
      <c r="G193" cm="1">
        <f t="array" ref="G193">IF(INDEX('Capacity Summary'!$H$139:$BG$238,COLUMN(F45),ROW(F45))="x",'Capacity Backing (Hide)2'!G$145,0)</f>
        <v>0</v>
      </c>
      <c r="H193" cm="1">
        <f t="array" ref="H193">IF(INDEX('Capacity Summary'!$H$139:$BG$238,COLUMN(G45),ROW(G45))="x",'Capacity Backing (Hide)2'!H$145,0)</f>
        <v>0</v>
      </c>
      <c r="I193" cm="1">
        <f t="array" ref="I193">IF(INDEX('Capacity Summary'!$H$139:$BG$238,COLUMN(H45),ROW(H45))="x",'Capacity Backing (Hide)2'!I$145,0)</f>
        <v>0</v>
      </c>
      <c r="J193" cm="1">
        <f t="array" ref="J193">IF(INDEX('Capacity Summary'!$H$139:$BG$238,COLUMN(I45),ROW(I45))="x",'Capacity Backing (Hide)2'!J$145,0)</f>
        <v>0</v>
      </c>
      <c r="K193" cm="1">
        <f t="array" ref="K193">IF(INDEX('Capacity Summary'!$H$139:$BG$238,COLUMN(J45),ROW(J45))="x",'Capacity Backing (Hide)2'!K$145,0)</f>
        <v>0</v>
      </c>
      <c r="L193" cm="1">
        <f t="array" ref="L193">IF(INDEX('Capacity Summary'!$H$139:$BG$238,COLUMN(K45),ROW(K45))="x",'Capacity Backing (Hide)2'!L$145,0)</f>
        <v>0</v>
      </c>
      <c r="M193" cm="1">
        <f t="array" ref="M193">IF(INDEX('Capacity Summary'!$H$139:$BG$238,COLUMN(L45),ROW(L45))="x",'Capacity Backing (Hide)2'!M$145,0)</f>
        <v>0</v>
      </c>
    </row>
    <row r="194" spans="1:13" x14ac:dyDescent="0.35">
      <c r="A194" s="2">
        <f ca="1">'Required Capacity (Hide)'!E50</f>
        <v>44543</v>
      </c>
      <c r="B194" cm="1">
        <f t="array" ref="B194">IF(INDEX('Capacity Summary'!$H$139:$BG$238,COLUMN(A46),ROW(A46))="x",'Capacity Backing (Hide)2'!B$145,0)</f>
        <v>0</v>
      </c>
      <c r="C194" cm="1">
        <f t="array" ref="C194">IF(INDEX('Capacity Summary'!$H$139:$BG$238,COLUMN(B46),ROW(B46))="x",'Capacity Backing (Hide)2'!C$145,0)</f>
        <v>0</v>
      </c>
      <c r="D194" cm="1">
        <f t="array" ref="D194">IF(INDEX('Capacity Summary'!$H$139:$BG$238,COLUMN(C46),ROW(C46))="x",'Capacity Backing (Hide)2'!D$145,0)</f>
        <v>0</v>
      </c>
      <c r="E194" cm="1">
        <f t="array" ref="E194">IF(INDEX('Capacity Summary'!$H$139:$BG$238,COLUMN(D46),ROW(D46))="x",'Capacity Backing (Hide)2'!E$145,0)</f>
        <v>0</v>
      </c>
      <c r="F194" cm="1">
        <f t="array" ref="F194">IF(INDEX('Capacity Summary'!$H$139:$BG$238,COLUMN(E46),ROW(E46))="x",'Capacity Backing (Hide)2'!F$145,0)</f>
        <v>0</v>
      </c>
      <c r="G194" cm="1">
        <f t="array" ref="G194">IF(INDEX('Capacity Summary'!$H$139:$BG$238,COLUMN(F46),ROW(F46))="x",'Capacity Backing (Hide)2'!G$145,0)</f>
        <v>0</v>
      </c>
      <c r="H194" cm="1">
        <f t="array" ref="H194">IF(INDEX('Capacity Summary'!$H$139:$BG$238,COLUMN(G46),ROW(G46))="x",'Capacity Backing (Hide)2'!H$145,0)</f>
        <v>0</v>
      </c>
      <c r="I194" cm="1">
        <f t="array" ref="I194">IF(INDEX('Capacity Summary'!$H$139:$BG$238,COLUMN(H46),ROW(H46))="x",'Capacity Backing (Hide)2'!I$145,0)</f>
        <v>0</v>
      </c>
      <c r="J194" cm="1">
        <f t="array" ref="J194">IF(INDEX('Capacity Summary'!$H$139:$BG$238,COLUMN(I46),ROW(I46))="x",'Capacity Backing (Hide)2'!J$145,0)</f>
        <v>0</v>
      </c>
      <c r="K194" cm="1">
        <f t="array" ref="K194">IF(INDEX('Capacity Summary'!$H$139:$BG$238,COLUMN(J46),ROW(J46))="x",'Capacity Backing (Hide)2'!K$145,0)</f>
        <v>0</v>
      </c>
      <c r="L194" cm="1">
        <f t="array" ref="L194">IF(INDEX('Capacity Summary'!$H$139:$BG$238,COLUMN(K46),ROW(K46))="x",'Capacity Backing (Hide)2'!L$145,0)</f>
        <v>0</v>
      </c>
      <c r="M194" cm="1">
        <f t="array" ref="M194">IF(INDEX('Capacity Summary'!$H$139:$BG$238,COLUMN(L46),ROW(L46))="x",'Capacity Backing (Hide)2'!M$145,0)</f>
        <v>0</v>
      </c>
    </row>
    <row r="195" spans="1:13" x14ac:dyDescent="0.35">
      <c r="A195" s="2">
        <f ca="1">'Required Capacity (Hide)'!E51</f>
        <v>44550</v>
      </c>
      <c r="B195" cm="1">
        <f t="array" ref="B195">IF(INDEX('Capacity Summary'!$H$139:$BG$238,COLUMN(A47),ROW(A47))="x",'Capacity Backing (Hide)2'!B$145,0)</f>
        <v>0</v>
      </c>
      <c r="C195" cm="1">
        <f t="array" ref="C195">IF(INDEX('Capacity Summary'!$H$139:$BG$238,COLUMN(B47),ROW(B47))="x",'Capacity Backing (Hide)2'!C$145,0)</f>
        <v>0</v>
      </c>
      <c r="D195" cm="1">
        <f t="array" ref="D195">IF(INDEX('Capacity Summary'!$H$139:$BG$238,COLUMN(C47),ROW(C47))="x",'Capacity Backing (Hide)2'!D$145,0)</f>
        <v>0</v>
      </c>
      <c r="E195" cm="1">
        <f t="array" ref="E195">IF(INDEX('Capacity Summary'!$H$139:$BG$238,COLUMN(D47),ROW(D47))="x",'Capacity Backing (Hide)2'!E$145,0)</f>
        <v>0</v>
      </c>
      <c r="F195" cm="1">
        <f t="array" ref="F195">IF(INDEX('Capacity Summary'!$H$139:$BG$238,COLUMN(E47),ROW(E47))="x",'Capacity Backing (Hide)2'!F$145,0)</f>
        <v>0</v>
      </c>
      <c r="G195" cm="1">
        <f t="array" ref="G195">IF(INDEX('Capacity Summary'!$H$139:$BG$238,COLUMN(F47),ROW(F47))="x",'Capacity Backing (Hide)2'!G$145,0)</f>
        <v>0</v>
      </c>
      <c r="H195" cm="1">
        <f t="array" ref="H195">IF(INDEX('Capacity Summary'!$H$139:$BG$238,COLUMN(G47),ROW(G47))="x",'Capacity Backing (Hide)2'!H$145,0)</f>
        <v>0</v>
      </c>
      <c r="I195" cm="1">
        <f t="array" ref="I195">IF(INDEX('Capacity Summary'!$H$139:$BG$238,COLUMN(H47),ROW(H47))="x",'Capacity Backing (Hide)2'!I$145,0)</f>
        <v>0</v>
      </c>
      <c r="J195" cm="1">
        <f t="array" ref="J195">IF(INDEX('Capacity Summary'!$H$139:$BG$238,COLUMN(I47),ROW(I47))="x",'Capacity Backing (Hide)2'!J$145,0)</f>
        <v>0</v>
      </c>
      <c r="K195" cm="1">
        <f t="array" ref="K195">IF(INDEX('Capacity Summary'!$H$139:$BG$238,COLUMN(J47),ROW(J47))="x",'Capacity Backing (Hide)2'!K$145,0)</f>
        <v>0</v>
      </c>
      <c r="L195" cm="1">
        <f t="array" ref="L195">IF(INDEX('Capacity Summary'!$H$139:$BG$238,COLUMN(K47),ROW(K47))="x",'Capacity Backing (Hide)2'!L$145,0)</f>
        <v>0</v>
      </c>
      <c r="M195" cm="1">
        <f t="array" ref="M195">IF(INDEX('Capacity Summary'!$H$139:$BG$238,COLUMN(L47),ROW(L47))="x",'Capacity Backing (Hide)2'!M$145,0)</f>
        <v>0</v>
      </c>
    </row>
    <row r="196" spans="1:13" x14ac:dyDescent="0.35">
      <c r="A196" s="2">
        <f ca="1">'Required Capacity (Hide)'!E52</f>
        <v>44557</v>
      </c>
      <c r="B196" cm="1">
        <f t="array" ref="B196">IF(INDEX('Capacity Summary'!$H$139:$BG$238,COLUMN(A48),ROW(A48))="x",'Capacity Backing (Hide)2'!B$145,0)</f>
        <v>0</v>
      </c>
      <c r="C196" cm="1">
        <f t="array" ref="C196">IF(INDEX('Capacity Summary'!$H$139:$BG$238,COLUMN(B48),ROW(B48))="x",'Capacity Backing (Hide)2'!C$145,0)</f>
        <v>0</v>
      </c>
      <c r="D196" cm="1">
        <f t="array" ref="D196">IF(INDEX('Capacity Summary'!$H$139:$BG$238,COLUMN(C48),ROW(C48))="x",'Capacity Backing (Hide)2'!D$145,0)</f>
        <v>0</v>
      </c>
      <c r="E196" cm="1">
        <f t="array" ref="E196">IF(INDEX('Capacity Summary'!$H$139:$BG$238,COLUMN(D48),ROW(D48))="x",'Capacity Backing (Hide)2'!E$145,0)</f>
        <v>0</v>
      </c>
      <c r="F196" cm="1">
        <f t="array" ref="F196">IF(INDEX('Capacity Summary'!$H$139:$BG$238,COLUMN(E48),ROW(E48))="x",'Capacity Backing (Hide)2'!F$145,0)</f>
        <v>0</v>
      </c>
      <c r="G196" cm="1">
        <f t="array" ref="G196">IF(INDEX('Capacity Summary'!$H$139:$BG$238,COLUMN(F48),ROW(F48))="x",'Capacity Backing (Hide)2'!G$145,0)</f>
        <v>0</v>
      </c>
      <c r="H196" cm="1">
        <f t="array" ref="H196">IF(INDEX('Capacity Summary'!$H$139:$BG$238,COLUMN(G48),ROW(G48))="x",'Capacity Backing (Hide)2'!H$145,0)</f>
        <v>0</v>
      </c>
      <c r="I196" cm="1">
        <f t="array" ref="I196">IF(INDEX('Capacity Summary'!$H$139:$BG$238,COLUMN(H48),ROW(H48))="x",'Capacity Backing (Hide)2'!I$145,0)</f>
        <v>0</v>
      </c>
      <c r="J196" cm="1">
        <f t="array" ref="J196">IF(INDEX('Capacity Summary'!$H$139:$BG$238,COLUMN(I48),ROW(I48))="x",'Capacity Backing (Hide)2'!J$145,0)</f>
        <v>0</v>
      </c>
      <c r="K196" cm="1">
        <f t="array" ref="K196">IF(INDEX('Capacity Summary'!$H$139:$BG$238,COLUMN(J48),ROW(J48))="x",'Capacity Backing (Hide)2'!K$145,0)</f>
        <v>0</v>
      </c>
      <c r="L196" cm="1">
        <f t="array" ref="L196">IF(INDEX('Capacity Summary'!$H$139:$BG$238,COLUMN(K48),ROW(K48))="x",'Capacity Backing (Hide)2'!L$145,0)</f>
        <v>0</v>
      </c>
      <c r="M196" cm="1">
        <f t="array" ref="M196">IF(INDEX('Capacity Summary'!$H$139:$BG$238,COLUMN(L48),ROW(L48))="x",'Capacity Backing (Hide)2'!M$145,0)</f>
        <v>0</v>
      </c>
    </row>
    <row r="197" spans="1:13" x14ac:dyDescent="0.35">
      <c r="A197" s="2">
        <f ca="1">'Required Capacity (Hide)'!E53</f>
        <v>44564</v>
      </c>
      <c r="B197" cm="1">
        <f t="array" ref="B197">IF(INDEX('Capacity Summary'!$H$139:$BG$238,COLUMN(A49),ROW(A49))="x",'Capacity Backing (Hide)2'!B$145,0)</f>
        <v>0</v>
      </c>
      <c r="C197" cm="1">
        <f t="array" ref="C197">IF(INDEX('Capacity Summary'!$H$139:$BG$238,COLUMN(B49),ROW(B49))="x",'Capacity Backing (Hide)2'!C$145,0)</f>
        <v>0</v>
      </c>
      <c r="D197" cm="1">
        <f t="array" ref="D197">IF(INDEX('Capacity Summary'!$H$139:$BG$238,COLUMN(C49),ROW(C49))="x",'Capacity Backing (Hide)2'!D$145,0)</f>
        <v>0</v>
      </c>
      <c r="E197" cm="1">
        <f t="array" ref="E197">IF(INDEX('Capacity Summary'!$H$139:$BG$238,COLUMN(D49),ROW(D49))="x",'Capacity Backing (Hide)2'!E$145,0)</f>
        <v>0</v>
      </c>
      <c r="F197" cm="1">
        <f t="array" ref="F197">IF(INDEX('Capacity Summary'!$H$139:$BG$238,COLUMN(E49),ROW(E49))="x",'Capacity Backing (Hide)2'!F$145,0)</f>
        <v>0</v>
      </c>
      <c r="G197" cm="1">
        <f t="array" ref="G197">IF(INDEX('Capacity Summary'!$H$139:$BG$238,COLUMN(F49),ROW(F49))="x",'Capacity Backing (Hide)2'!G$145,0)</f>
        <v>0</v>
      </c>
      <c r="H197" cm="1">
        <f t="array" ref="H197">IF(INDEX('Capacity Summary'!$H$139:$BG$238,COLUMN(G49),ROW(G49))="x",'Capacity Backing (Hide)2'!H$145,0)</f>
        <v>0</v>
      </c>
      <c r="I197" cm="1">
        <f t="array" ref="I197">IF(INDEX('Capacity Summary'!$H$139:$BG$238,COLUMN(H49),ROW(H49))="x",'Capacity Backing (Hide)2'!I$145,0)</f>
        <v>0</v>
      </c>
      <c r="J197" cm="1">
        <f t="array" ref="J197">IF(INDEX('Capacity Summary'!$H$139:$BG$238,COLUMN(I49),ROW(I49))="x",'Capacity Backing (Hide)2'!J$145,0)</f>
        <v>0</v>
      </c>
      <c r="K197" cm="1">
        <f t="array" ref="K197">IF(INDEX('Capacity Summary'!$H$139:$BG$238,COLUMN(J49),ROW(J49))="x",'Capacity Backing (Hide)2'!K$145,0)</f>
        <v>0</v>
      </c>
      <c r="L197" cm="1">
        <f t="array" ref="L197">IF(INDEX('Capacity Summary'!$H$139:$BG$238,COLUMN(K49),ROW(K49))="x",'Capacity Backing (Hide)2'!L$145,0)</f>
        <v>0</v>
      </c>
      <c r="M197" cm="1">
        <f t="array" ref="M197">IF(INDEX('Capacity Summary'!$H$139:$BG$238,COLUMN(L49),ROW(L49))="x",'Capacity Backing (Hide)2'!M$145,0)</f>
        <v>0</v>
      </c>
    </row>
    <row r="198" spans="1:13" x14ac:dyDescent="0.35">
      <c r="A198" s="2">
        <f ca="1">'Required Capacity (Hide)'!E54</f>
        <v>44571</v>
      </c>
      <c r="B198" cm="1">
        <f t="array" ref="B198">IF(INDEX('Capacity Summary'!$H$139:$BG$238,COLUMN(A50),ROW(A50))="x",'Capacity Backing (Hide)2'!B$145,0)</f>
        <v>0</v>
      </c>
      <c r="C198" cm="1">
        <f t="array" ref="C198">IF(INDEX('Capacity Summary'!$H$139:$BG$238,COLUMN(B50),ROW(B50))="x",'Capacity Backing (Hide)2'!C$145,0)</f>
        <v>0</v>
      </c>
      <c r="D198" cm="1">
        <f t="array" ref="D198">IF(INDEX('Capacity Summary'!$H$139:$BG$238,COLUMN(C50),ROW(C50))="x",'Capacity Backing (Hide)2'!D$145,0)</f>
        <v>0</v>
      </c>
      <c r="E198" cm="1">
        <f t="array" ref="E198">IF(INDEX('Capacity Summary'!$H$139:$BG$238,COLUMN(D50),ROW(D50))="x",'Capacity Backing (Hide)2'!E$145,0)</f>
        <v>0</v>
      </c>
      <c r="F198" cm="1">
        <f t="array" ref="F198">IF(INDEX('Capacity Summary'!$H$139:$BG$238,COLUMN(E50),ROW(E50))="x",'Capacity Backing (Hide)2'!F$145,0)</f>
        <v>0</v>
      </c>
      <c r="G198" cm="1">
        <f t="array" ref="G198">IF(INDEX('Capacity Summary'!$H$139:$BG$238,COLUMN(F50),ROW(F50))="x",'Capacity Backing (Hide)2'!G$145,0)</f>
        <v>0</v>
      </c>
      <c r="H198" cm="1">
        <f t="array" ref="H198">IF(INDEX('Capacity Summary'!$H$139:$BG$238,COLUMN(G50),ROW(G50))="x",'Capacity Backing (Hide)2'!H$145,0)</f>
        <v>0</v>
      </c>
      <c r="I198" cm="1">
        <f t="array" ref="I198">IF(INDEX('Capacity Summary'!$H$139:$BG$238,COLUMN(H50),ROW(H50))="x",'Capacity Backing (Hide)2'!I$145,0)</f>
        <v>0</v>
      </c>
      <c r="J198" cm="1">
        <f t="array" ref="J198">IF(INDEX('Capacity Summary'!$H$139:$BG$238,COLUMN(I50),ROW(I50))="x",'Capacity Backing (Hide)2'!J$145,0)</f>
        <v>0</v>
      </c>
      <c r="K198" cm="1">
        <f t="array" ref="K198">IF(INDEX('Capacity Summary'!$H$139:$BG$238,COLUMN(J50),ROW(J50))="x",'Capacity Backing (Hide)2'!K$145,0)</f>
        <v>0</v>
      </c>
      <c r="L198" cm="1">
        <f t="array" ref="L198">IF(INDEX('Capacity Summary'!$H$139:$BG$238,COLUMN(K50),ROW(K50))="x",'Capacity Backing (Hide)2'!L$145,0)</f>
        <v>0</v>
      </c>
      <c r="M198" cm="1">
        <f t="array" ref="M198">IF(INDEX('Capacity Summary'!$H$139:$BG$238,COLUMN(L50),ROW(L50))="x",'Capacity Backing (Hide)2'!M$145,0)</f>
        <v>0</v>
      </c>
    </row>
    <row r="199" spans="1:13" x14ac:dyDescent="0.35">
      <c r="A199" s="2">
        <f ca="1">'Required Capacity (Hide)'!E55</f>
        <v>44578</v>
      </c>
      <c r="B199" cm="1">
        <f t="array" ref="B199">IF(INDEX('Capacity Summary'!$H$139:$BG$238,COLUMN(A51),ROW(A51))="x",'Capacity Backing (Hide)2'!B$145,0)</f>
        <v>0</v>
      </c>
      <c r="C199" cm="1">
        <f t="array" ref="C199">IF(INDEX('Capacity Summary'!$H$139:$BG$238,COLUMN(B51),ROW(B51))="x",'Capacity Backing (Hide)2'!C$145,0)</f>
        <v>0</v>
      </c>
      <c r="D199" cm="1">
        <f t="array" ref="D199">IF(INDEX('Capacity Summary'!$H$139:$BG$238,COLUMN(C51),ROW(C51))="x",'Capacity Backing (Hide)2'!D$145,0)</f>
        <v>0</v>
      </c>
      <c r="E199" cm="1">
        <f t="array" ref="E199">IF(INDEX('Capacity Summary'!$H$139:$BG$238,COLUMN(D51),ROW(D51))="x",'Capacity Backing (Hide)2'!E$145,0)</f>
        <v>0</v>
      </c>
      <c r="F199" cm="1">
        <f t="array" ref="F199">IF(INDEX('Capacity Summary'!$H$139:$BG$238,COLUMN(E51),ROW(E51))="x",'Capacity Backing (Hide)2'!F$145,0)</f>
        <v>0</v>
      </c>
      <c r="G199" cm="1">
        <f t="array" ref="G199">IF(INDEX('Capacity Summary'!$H$139:$BG$238,COLUMN(F51),ROW(F51))="x",'Capacity Backing (Hide)2'!G$145,0)</f>
        <v>0</v>
      </c>
      <c r="H199" cm="1">
        <f t="array" ref="H199">IF(INDEX('Capacity Summary'!$H$139:$BG$238,COLUMN(G51),ROW(G51))="x",'Capacity Backing (Hide)2'!H$145,0)</f>
        <v>0</v>
      </c>
      <c r="I199" cm="1">
        <f t="array" ref="I199">IF(INDEX('Capacity Summary'!$H$139:$BG$238,COLUMN(H51),ROW(H51))="x",'Capacity Backing (Hide)2'!I$145,0)</f>
        <v>0</v>
      </c>
      <c r="J199" cm="1">
        <f t="array" ref="J199">IF(INDEX('Capacity Summary'!$H$139:$BG$238,COLUMN(I51),ROW(I51))="x",'Capacity Backing (Hide)2'!J$145,0)</f>
        <v>0</v>
      </c>
      <c r="K199" cm="1">
        <f t="array" ref="K199">IF(INDEX('Capacity Summary'!$H$139:$BG$238,COLUMN(J51),ROW(J51))="x",'Capacity Backing (Hide)2'!K$145,0)</f>
        <v>0</v>
      </c>
      <c r="L199" cm="1">
        <f t="array" ref="L199">IF(INDEX('Capacity Summary'!$H$139:$BG$238,COLUMN(K51),ROW(K51))="x",'Capacity Backing (Hide)2'!L$145,0)</f>
        <v>0</v>
      </c>
      <c r="M199" cm="1">
        <f t="array" ref="M199">IF(INDEX('Capacity Summary'!$H$139:$BG$238,COLUMN(L51),ROW(L51))="x",'Capacity Backing (Hide)2'!M$145,0)</f>
        <v>0</v>
      </c>
    </row>
    <row r="200" spans="1:13" x14ac:dyDescent="0.35">
      <c r="A200" s="2">
        <f ca="1">'Required Capacity (Hide)'!E56</f>
        <v>44585</v>
      </c>
      <c r="B200" cm="1">
        <f t="array" ref="B200">IF(INDEX('Capacity Summary'!$H$139:$BG$238,COLUMN(A52),ROW(A52))="x",'Capacity Backing (Hide)2'!B$145,0)</f>
        <v>0</v>
      </c>
      <c r="C200" cm="1">
        <f t="array" ref="C200">IF(INDEX('Capacity Summary'!$H$139:$BG$238,COLUMN(B52),ROW(B52))="x",'Capacity Backing (Hide)2'!C$145,0)</f>
        <v>0</v>
      </c>
      <c r="D200" cm="1">
        <f t="array" ref="D200">IF(INDEX('Capacity Summary'!$H$139:$BG$238,COLUMN(C52),ROW(C52))="x",'Capacity Backing (Hide)2'!D$145,0)</f>
        <v>0</v>
      </c>
      <c r="E200" cm="1">
        <f t="array" ref="E200">IF(INDEX('Capacity Summary'!$H$139:$BG$238,COLUMN(D52),ROW(D52))="x",'Capacity Backing (Hide)2'!E$145,0)</f>
        <v>0</v>
      </c>
      <c r="F200" cm="1">
        <f t="array" ref="F200">IF(INDEX('Capacity Summary'!$H$139:$BG$238,COLUMN(E52),ROW(E52))="x",'Capacity Backing (Hide)2'!F$145,0)</f>
        <v>0</v>
      </c>
      <c r="G200" cm="1">
        <f t="array" ref="G200">IF(INDEX('Capacity Summary'!$H$139:$BG$238,COLUMN(F52),ROW(F52))="x",'Capacity Backing (Hide)2'!G$145,0)</f>
        <v>0</v>
      </c>
      <c r="H200" cm="1">
        <f t="array" ref="H200">IF(INDEX('Capacity Summary'!$H$139:$BG$238,COLUMN(G52),ROW(G52))="x",'Capacity Backing (Hide)2'!H$145,0)</f>
        <v>0</v>
      </c>
      <c r="I200" cm="1">
        <f t="array" ref="I200">IF(INDEX('Capacity Summary'!$H$139:$BG$238,COLUMN(H52),ROW(H52))="x",'Capacity Backing (Hide)2'!I$145,0)</f>
        <v>0</v>
      </c>
      <c r="J200" cm="1">
        <f t="array" ref="J200">IF(INDEX('Capacity Summary'!$H$139:$BG$238,COLUMN(I52),ROW(I52))="x",'Capacity Backing (Hide)2'!J$145,0)</f>
        <v>0</v>
      </c>
      <c r="K200" cm="1">
        <f t="array" ref="K200">IF(INDEX('Capacity Summary'!$H$139:$BG$238,COLUMN(J52),ROW(J52))="x",'Capacity Backing (Hide)2'!K$145,0)</f>
        <v>0</v>
      </c>
      <c r="L200" cm="1">
        <f t="array" ref="L200">IF(INDEX('Capacity Summary'!$H$139:$BG$238,COLUMN(K52),ROW(K52))="x",'Capacity Backing (Hide)2'!L$145,0)</f>
        <v>0</v>
      </c>
      <c r="M200" cm="1">
        <f t="array" ref="M200">IF(INDEX('Capacity Summary'!$H$139:$BG$238,COLUMN(L52),ROW(L52))="x",'Capacity Backing (Hide)2'!M$145,0)</f>
        <v>0</v>
      </c>
    </row>
    <row r="201" spans="1:13" x14ac:dyDescent="0.35">
      <c r="A201" s="2"/>
    </row>
    <row r="202" spans="1:13" x14ac:dyDescent="0.35">
      <c r="A202" s="2" t="s">
        <v>68</v>
      </c>
    </row>
    <row r="203" spans="1:13" x14ac:dyDescent="0.35">
      <c r="A203" s="2" t="str">
        <f>Setup!A20</f>
        <v>Caseload 1</v>
      </c>
      <c r="B203" cm="1">
        <f t="array" ref="B203">INDEX(Capacity!$Z$10:$AN$109,COLUMN(A1),ROW(A1))</f>
        <v>0</v>
      </c>
      <c r="C203" cm="1">
        <f t="array" ref="C203">INDEX(Capacity!$Z$10:$AN$109,COLUMN(B1),ROW(B1))</f>
        <v>0</v>
      </c>
      <c r="D203" cm="1">
        <f t="array" ref="D203">INDEX(Capacity!$Z$10:$AN$109,COLUMN(C1),ROW(C1))</f>
        <v>0</v>
      </c>
      <c r="E203" cm="1">
        <f t="array" ref="E203">INDEX(Capacity!$Z$10:$AN$109,COLUMN(D1),ROW(D1))</f>
        <v>0</v>
      </c>
      <c r="F203" cm="1">
        <f t="array" ref="F203">INDEX(Capacity!$Z$10:$AN$109,COLUMN(E1),ROW(E1))</f>
        <v>0</v>
      </c>
      <c r="G203" cm="1">
        <f t="array" ref="G203">INDEX(Capacity!$Z$10:$AN$109,COLUMN(F1),ROW(F1))</f>
        <v>0</v>
      </c>
      <c r="H203" cm="1">
        <f t="array" ref="H203">INDEX(Capacity!$Z$10:$AN$109,COLUMN(G1),ROW(G1))</f>
        <v>0</v>
      </c>
      <c r="I203" cm="1">
        <f t="array" ref="I203">INDEX(Capacity!$Z$10:$AN$109,COLUMN(H1),ROW(H1))</f>
        <v>0</v>
      </c>
      <c r="J203" cm="1">
        <f t="array" ref="J203">INDEX(Capacity!$Z$10:$AN$109,COLUMN(I1),ROW(I1))</f>
        <v>0</v>
      </c>
      <c r="K203" cm="1">
        <f t="array" ref="K203">INDEX(Capacity!$Z$10:$AN$109,COLUMN(J1),ROW(J1))</f>
        <v>0</v>
      </c>
      <c r="L203" cm="1">
        <f t="array" ref="L203">INDEX(Capacity!$Z$10:$AN$109,COLUMN(K1),ROW(K1))</f>
        <v>0</v>
      </c>
      <c r="M203" cm="1">
        <f t="array" ref="M203">INDEX(Capacity!$Z$10:$AN$109,COLUMN(L1),ROW(L1))</f>
        <v>0</v>
      </c>
    </row>
    <row r="204" spans="1:13" x14ac:dyDescent="0.35">
      <c r="A204" s="2" t="str">
        <f>Setup!A21</f>
        <v>Caseload 2</v>
      </c>
      <c r="B204" cm="1">
        <f t="array" ref="B204">INDEX(Capacity!$Z$10:$AN$109,COLUMN(A2),ROW(A2))</f>
        <v>0</v>
      </c>
      <c r="C204" cm="1">
        <f t="array" ref="C204">INDEX(Capacity!$Z$10:$AN$109,COLUMN(B2),ROW(B2))</f>
        <v>0</v>
      </c>
      <c r="D204" cm="1">
        <f t="array" ref="D204">INDEX(Capacity!$Z$10:$AN$109,COLUMN(C2),ROW(C2))</f>
        <v>0</v>
      </c>
      <c r="E204" cm="1">
        <f t="array" ref="E204">INDEX(Capacity!$Z$10:$AN$109,COLUMN(D2),ROW(D2))</f>
        <v>0</v>
      </c>
      <c r="F204" cm="1">
        <f t="array" ref="F204">INDEX(Capacity!$Z$10:$AN$109,COLUMN(E2),ROW(E2))</f>
        <v>0</v>
      </c>
      <c r="G204" cm="1">
        <f t="array" ref="G204">INDEX(Capacity!$Z$10:$AN$109,COLUMN(F2),ROW(F2))</f>
        <v>0</v>
      </c>
      <c r="H204" cm="1">
        <f t="array" ref="H204">INDEX(Capacity!$Z$10:$AN$109,COLUMN(G2),ROW(G2))</f>
        <v>0</v>
      </c>
      <c r="I204" cm="1">
        <f t="array" ref="I204">INDEX(Capacity!$Z$10:$AN$109,COLUMN(H2),ROW(H2))</f>
        <v>0</v>
      </c>
      <c r="J204" cm="1">
        <f t="array" ref="J204">INDEX(Capacity!$Z$10:$AN$109,COLUMN(I2),ROW(I2))</f>
        <v>0</v>
      </c>
      <c r="K204" cm="1">
        <f t="array" ref="K204">INDEX(Capacity!$Z$10:$AN$109,COLUMN(J2),ROW(J2))</f>
        <v>0</v>
      </c>
      <c r="L204" cm="1">
        <f t="array" ref="L204">INDEX(Capacity!$Z$10:$AN$109,COLUMN(K2),ROW(K2))</f>
        <v>0</v>
      </c>
      <c r="M204" cm="1">
        <f t="array" ref="M204">INDEX(Capacity!$Z$10:$AN$109,COLUMN(L2),ROW(L2))</f>
        <v>0</v>
      </c>
    </row>
    <row r="205" spans="1:13" x14ac:dyDescent="0.35">
      <c r="A205" s="2" t="str">
        <f>Setup!A22</f>
        <v>Caseload 3</v>
      </c>
      <c r="B205" cm="1">
        <f t="array" ref="B205">INDEX(Capacity!$Z$10:$AN$109,COLUMN(A3),ROW(A3))</f>
        <v>0</v>
      </c>
      <c r="C205" cm="1">
        <f t="array" ref="C205">INDEX(Capacity!$Z$10:$AN$109,COLUMN(B3),ROW(B3))</f>
        <v>0</v>
      </c>
      <c r="D205" cm="1">
        <f t="array" ref="D205">INDEX(Capacity!$Z$10:$AN$109,COLUMN(C3),ROW(C3))</f>
        <v>0</v>
      </c>
      <c r="E205" cm="1">
        <f t="array" ref="E205">INDEX(Capacity!$Z$10:$AN$109,COLUMN(D3),ROW(D3))</f>
        <v>0</v>
      </c>
      <c r="F205" cm="1">
        <f t="array" ref="F205">INDEX(Capacity!$Z$10:$AN$109,COLUMN(E3),ROW(E3))</f>
        <v>0</v>
      </c>
      <c r="G205" cm="1">
        <f t="array" ref="G205">INDEX(Capacity!$Z$10:$AN$109,COLUMN(F3),ROW(F3))</f>
        <v>0</v>
      </c>
      <c r="H205" cm="1">
        <f t="array" ref="H205">INDEX(Capacity!$Z$10:$AN$109,COLUMN(G3),ROW(G3))</f>
        <v>0</v>
      </c>
      <c r="I205" cm="1">
        <f t="array" ref="I205">INDEX(Capacity!$Z$10:$AN$109,COLUMN(H3),ROW(H3))</f>
        <v>0</v>
      </c>
      <c r="J205" cm="1">
        <f t="array" ref="J205">INDEX(Capacity!$Z$10:$AN$109,COLUMN(I3),ROW(I3))</f>
        <v>0</v>
      </c>
      <c r="K205" cm="1">
        <f t="array" ref="K205">INDEX(Capacity!$Z$10:$AN$109,COLUMN(J3),ROW(J3))</f>
        <v>0</v>
      </c>
      <c r="L205" cm="1">
        <f t="array" ref="L205">INDEX(Capacity!$Z$10:$AN$109,COLUMN(K3),ROW(K3))</f>
        <v>0</v>
      </c>
      <c r="M205" cm="1">
        <f t="array" ref="M205">INDEX(Capacity!$Z$10:$AN$109,COLUMN(L3),ROW(L3))</f>
        <v>0</v>
      </c>
    </row>
    <row r="206" spans="1:13" x14ac:dyDescent="0.35">
      <c r="A206" s="2" t="str">
        <f>Setup!A23</f>
        <v>Caseload 4</v>
      </c>
      <c r="B206" cm="1">
        <f t="array" ref="B206">INDEX(Capacity!$Z$10:$AN$109,COLUMN(A4),ROW(A4))</f>
        <v>0</v>
      </c>
      <c r="C206" cm="1">
        <f t="array" ref="C206">INDEX(Capacity!$Z$10:$AN$109,COLUMN(B4),ROW(B4))</f>
        <v>0</v>
      </c>
      <c r="D206" cm="1">
        <f t="array" ref="D206">INDEX(Capacity!$Z$10:$AN$109,COLUMN(C4),ROW(C4))</f>
        <v>0</v>
      </c>
      <c r="E206" cm="1">
        <f t="array" ref="E206">INDEX(Capacity!$Z$10:$AN$109,COLUMN(D4),ROW(D4))</f>
        <v>0</v>
      </c>
      <c r="F206" cm="1">
        <f t="array" ref="F206">INDEX(Capacity!$Z$10:$AN$109,COLUMN(E4),ROW(E4))</f>
        <v>0</v>
      </c>
      <c r="G206" cm="1">
        <f t="array" ref="G206">INDEX(Capacity!$Z$10:$AN$109,COLUMN(F4),ROW(F4))</f>
        <v>0</v>
      </c>
      <c r="H206" cm="1">
        <f t="array" ref="H206">INDEX(Capacity!$Z$10:$AN$109,COLUMN(G4),ROW(G4))</f>
        <v>0</v>
      </c>
      <c r="I206" cm="1">
        <f t="array" ref="I206">INDEX(Capacity!$Z$10:$AN$109,COLUMN(H4),ROW(H4))</f>
        <v>0</v>
      </c>
      <c r="J206" cm="1">
        <f t="array" ref="J206">INDEX(Capacity!$Z$10:$AN$109,COLUMN(I4),ROW(I4))</f>
        <v>0</v>
      </c>
      <c r="K206" cm="1">
        <f t="array" ref="K206">INDEX(Capacity!$Z$10:$AN$109,COLUMN(J4),ROW(J4))</f>
        <v>0</v>
      </c>
      <c r="L206" cm="1">
        <f t="array" ref="L206">INDEX(Capacity!$Z$10:$AN$109,COLUMN(K4),ROW(K4))</f>
        <v>0</v>
      </c>
      <c r="M206" cm="1">
        <f t="array" ref="M206">INDEX(Capacity!$Z$10:$AN$109,COLUMN(L4),ROW(L4))</f>
        <v>0</v>
      </c>
    </row>
    <row r="207" spans="1:13" x14ac:dyDescent="0.35">
      <c r="A207" s="2" t="str">
        <f>Setup!A24</f>
        <v>Caseload 5</v>
      </c>
      <c r="B207" cm="1">
        <f t="array" ref="B207">INDEX(Capacity!$Z$10:$AN$109,COLUMN(A5),ROW(A5))</f>
        <v>0</v>
      </c>
      <c r="C207" cm="1">
        <f t="array" ref="C207">INDEX(Capacity!$Z$10:$AN$109,COLUMN(B5),ROW(B5))</f>
        <v>0</v>
      </c>
      <c r="D207" cm="1">
        <f t="array" ref="D207">INDEX(Capacity!$Z$10:$AN$109,COLUMN(C5),ROW(C5))</f>
        <v>0</v>
      </c>
      <c r="E207" cm="1">
        <f t="array" ref="E207">INDEX(Capacity!$Z$10:$AN$109,COLUMN(D5),ROW(D5))</f>
        <v>0</v>
      </c>
      <c r="F207" cm="1">
        <f t="array" ref="F207">INDEX(Capacity!$Z$10:$AN$109,COLUMN(E5),ROW(E5))</f>
        <v>0</v>
      </c>
      <c r="G207" cm="1">
        <f t="array" ref="G207">INDEX(Capacity!$Z$10:$AN$109,COLUMN(F5),ROW(F5))</f>
        <v>0</v>
      </c>
      <c r="H207" cm="1">
        <f t="array" ref="H207">INDEX(Capacity!$Z$10:$AN$109,COLUMN(G5),ROW(G5))</f>
        <v>0</v>
      </c>
      <c r="I207" cm="1">
        <f t="array" ref="I207">INDEX(Capacity!$Z$10:$AN$109,COLUMN(H5),ROW(H5))</f>
        <v>0</v>
      </c>
      <c r="J207" cm="1">
        <f t="array" ref="J207">INDEX(Capacity!$Z$10:$AN$109,COLUMN(I5),ROW(I5))</f>
        <v>0</v>
      </c>
      <c r="K207" cm="1">
        <f t="array" ref="K207">INDEX(Capacity!$Z$10:$AN$109,COLUMN(J5),ROW(J5))</f>
        <v>0</v>
      </c>
      <c r="L207" cm="1">
        <f t="array" ref="L207">INDEX(Capacity!$Z$10:$AN$109,COLUMN(K5),ROW(K5))</f>
        <v>0</v>
      </c>
      <c r="M207" cm="1">
        <f t="array" ref="M207">INDEX(Capacity!$Z$10:$AN$109,COLUMN(L5),ROW(L5))</f>
        <v>0</v>
      </c>
    </row>
    <row r="208" spans="1:13" x14ac:dyDescent="0.35">
      <c r="A208" s="2" t="str">
        <f>Setup!A25</f>
        <v>Caseload 6</v>
      </c>
      <c r="B208" cm="1">
        <f t="array" ref="B208">INDEX(Capacity!$Z$10:$AN$109,COLUMN(A6),ROW(A6))</f>
        <v>0</v>
      </c>
      <c r="C208" cm="1">
        <f t="array" ref="C208">INDEX(Capacity!$Z$10:$AN$109,COLUMN(B6),ROW(B6))</f>
        <v>0</v>
      </c>
      <c r="D208" cm="1">
        <f t="array" ref="D208">INDEX(Capacity!$Z$10:$AN$109,COLUMN(C6),ROW(C6))</f>
        <v>0</v>
      </c>
      <c r="E208" cm="1">
        <f t="array" ref="E208">INDEX(Capacity!$Z$10:$AN$109,COLUMN(D6),ROW(D6))</f>
        <v>0</v>
      </c>
      <c r="F208" cm="1">
        <f t="array" ref="F208">INDEX(Capacity!$Z$10:$AN$109,COLUMN(E6),ROW(E6))</f>
        <v>0</v>
      </c>
      <c r="G208" cm="1">
        <f t="array" ref="G208">INDEX(Capacity!$Z$10:$AN$109,COLUMN(F6),ROW(F6))</f>
        <v>0</v>
      </c>
      <c r="H208" cm="1">
        <f t="array" ref="H208">INDEX(Capacity!$Z$10:$AN$109,COLUMN(G6),ROW(G6))</f>
        <v>0</v>
      </c>
      <c r="I208" cm="1">
        <f t="array" ref="I208">INDEX(Capacity!$Z$10:$AN$109,COLUMN(H6),ROW(H6))</f>
        <v>0</v>
      </c>
      <c r="J208" cm="1">
        <f t="array" ref="J208">INDEX(Capacity!$Z$10:$AN$109,COLUMN(I6),ROW(I6))</f>
        <v>0</v>
      </c>
      <c r="K208" cm="1">
        <f t="array" ref="K208">INDEX(Capacity!$Z$10:$AN$109,COLUMN(J6),ROW(J6))</f>
        <v>0</v>
      </c>
      <c r="L208" cm="1">
        <f t="array" ref="L208">INDEX(Capacity!$Z$10:$AN$109,COLUMN(K6),ROW(K6))</f>
        <v>0</v>
      </c>
      <c r="M208" cm="1">
        <f t="array" ref="M208">INDEX(Capacity!$Z$10:$AN$109,COLUMN(L6),ROW(L6))</f>
        <v>0</v>
      </c>
    </row>
    <row r="209" spans="1:56" x14ac:dyDescent="0.35">
      <c r="A209" s="2" t="str">
        <f>Setup!A26</f>
        <v>Caseload 7</v>
      </c>
      <c r="B209" cm="1">
        <f t="array" ref="B209">INDEX(Capacity!$Z$10:$AN$109,COLUMN(A7),ROW(A7))</f>
        <v>0</v>
      </c>
      <c r="C209" cm="1">
        <f t="array" ref="C209">INDEX(Capacity!$Z$10:$AN$109,COLUMN(B7),ROW(B7))</f>
        <v>0</v>
      </c>
      <c r="D209" cm="1">
        <f t="array" ref="D209">INDEX(Capacity!$Z$10:$AN$109,COLUMN(C7),ROW(C7))</f>
        <v>0</v>
      </c>
      <c r="E209" cm="1">
        <f t="array" ref="E209">INDEX(Capacity!$Z$10:$AN$109,COLUMN(D7),ROW(D7))</f>
        <v>0</v>
      </c>
      <c r="F209" cm="1">
        <f t="array" ref="F209">INDEX(Capacity!$Z$10:$AN$109,COLUMN(E7),ROW(E7))</f>
        <v>0</v>
      </c>
      <c r="G209" cm="1">
        <f t="array" ref="G209">INDEX(Capacity!$Z$10:$AN$109,COLUMN(F7),ROW(F7))</f>
        <v>0</v>
      </c>
      <c r="H209" cm="1">
        <f t="array" ref="H209">INDEX(Capacity!$Z$10:$AN$109,COLUMN(G7),ROW(G7))</f>
        <v>0</v>
      </c>
      <c r="I209" cm="1">
        <f t="array" ref="I209">INDEX(Capacity!$Z$10:$AN$109,COLUMN(H7),ROW(H7))</f>
        <v>0</v>
      </c>
      <c r="J209" cm="1">
        <f t="array" ref="J209">INDEX(Capacity!$Z$10:$AN$109,COLUMN(I7),ROW(I7))</f>
        <v>0</v>
      </c>
      <c r="K209" cm="1">
        <f t="array" ref="K209">INDEX(Capacity!$Z$10:$AN$109,COLUMN(J7),ROW(J7))</f>
        <v>0</v>
      </c>
      <c r="L209" cm="1">
        <f t="array" ref="L209">INDEX(Capacity!$Z$10:$AN$109,COLUMN(K7),ROW(K7))</f>
        <v>0</v>
      </c>
      <c r="M209" cm="1">
        <f t="array" ref="M209">INDEX(Capacity!$Z$10:$AN$109,COLUMN(L7),ROW(L7))</f>
        <v>0</v>
      </c>
    </row>
    <row r="210" spans="1:56" x14ac:dyDescent="0.35">
      <c r="A210" s="2" t="str">
        <f>Setup!A27</f>
        <v>Caseload 8</v>
      </c>
      <c r="B210" cm="1">
        <f t="array" ref="B210">INDEX(Capacity!$Z$10:$AN$109,COLUMN(A8),ROW(A8))</f>
        <v>0</v>
      </c>
      <c r="C210" cm="1">
        <f t="array" ref="C210">INDEX(Capacity!$Z$10:$AN$109,COLUMN(B8),ROW(B8))</f>
        <v>0</v>
      </c>
      <c r="D210" cm="1">
        <f t="array" ref="D210">INDEX(Capacity!$Z$10:$AN$109,COLUMN(C8),ROW(C8))</f>
        <v>0</v>
      </c>
      <c r="E210" cm="1">
        <f t="array" ref="E210">INDEX(Capacity!$Z$10:$AN$109,COLUMN(D8),ROW(D8))</f>
        <v>0</v>
      </c>
      <c r="F210" cm="1">
        <f t="array" ref="F210">INDEX(Capacity!$Z$10:$AN$109,COLUMN(E8),ROW(E8))</f>
        <v>0</v>
      </c>
      <c r="G210" cm="1">
        <f t="array" ref="G210">INDEX(Capacity!$Z$10:$AN$109,COLUMN(F8),ROW(F8))</f>
        <v>0</v>
      </c>
      <c r="H210" cm="1">
        <f t="array" ref="H210">INDEX(Capacity!$Z$10:$AN$109,COLUMN(G8),ROW(G8))</f>
        <v>0</v>
      </c>
      <c r="I210" cm="1">
        <f t="array" ref="I210">INDEX(Capacity!$Z$10:$AN$109,COLUMN(H8),ROW(H8))</f>
        <v>0</v>
      </c>
      <c r="J210" cm="1">
        <f t="array" ref="J210">INDEX(Capacity!$Z$10:$AN$109,COLUMN(I8),ROW(I8))</f>
        <v>0</v>
      </c>
      <c r="K210" cm="1">
        <f t="array" ref="K210">INDEX(Capacity!$Z$10:$AN$109,COLUMN(J8),ROW(J8))</f>
        <v>0</v>
      </c>
      <c r="L210" cm="1">
        <f t="array" ref="L210">INDEX(Capacity!$Z$10:$AN$109,COLUMN(K8),ROW(K8))</f>
        <v>0</v>
      </c>
      <c r="M210" cm="1">
        <f t="array" ref="M210">INDEX(Capacity!$Z$10:$AN$109,COLUMN(L8),ROW(L8))</f>
        <v>0</v>
      </c>
    </row>
    <row r="211" spans="1:56" x14ac:dyDescent="0.35">
      <c r="A211" s="2" t="str">
        <f>Setup!A28</f>
        <v>Caseload 9</v>
      </c>
      <c r="B211" cm="1">
        <f t="array" ref="B211">INDEX(Capacity!$Z$10:$AN$109,COLUMN(A9),ROW(A9))</f>
        <v>0</v>
      </c>
      <c r="C211" cm="1">
        <f t="array" ref="C211">INDEX(Capacity!$Z$10:$AN$109,COLUMN(B9),ROW(B9))</f>
        <v>0</v>
      </c>
      <c r="D211" cm="1">
        <f t="array" ref="D211">INDEX(Capacity!$Z$10:$AN$109,COLUMN(C9),ROW(C9))</f>
        <v>0</v>
      </c>
      <c r="E211" cm="1">
        <f t="array" ref="E211">INDEX(Capacity!$Z$10:$AN$109,COLUMN(D9),ROW(D9))</f>
        <v>0</v>
      </c>
      <c r="F211" cm="1">
        <f t="array" ref="F211">INDEX(Capacity!$Z$10:$AN$109,COLUMN(E9),ROW(E9))</f>
        <v>0</v>
      </c>
      <c r="G211" cm="1">
        <f t="array" ref="G211">INDEX(Capacity!$Z$10:$AN$109,COLUMN(F9),ROW(F9))</f>
        <v>0</v>
      </c>
      <c r="H211" cm="1">
        <f t="array" ref="H211">INDEX(Capacity!$Z$10:$AN$109,COLUMN(G9),ROW(G9))</f>
        <v>0</v>
      </c>
      <c r="I211" cm="1">
        <f t="array" ref="I211">INDEX(Capacity!$Z$10:$AN$109,COLUMN(H9),ROW(H9))</f>
        <v>0</v>
      </c>
      <c r="J211" cm="1">
        <f t="array" ref="J211">INDEX(Capacity!$Z$10:$AN$109,COLUMN(I9),ROW(I9))</f>
        <v>0</v>
      </c>
      <c r="K211" cm="1">
        <f t="array" ref="K211">INDEX(Capacity!$Z$10:$AN$109,COLUMN(J9),ROW(J9))</f>
        <v>0</v>
      </c>
      <c r="L211" cm="1">
        <f t="array" ref="L211">INDEX(Capacity!$Z$10:$AN$109,COLUMN(K9),ROW(K9))</f>
        <v>0</v>
      </c>
      <c r="M211" cm="1">
        <f t="array" ref="M211">INDEX(Capacity!$Z$10:$AN$109,COLUMN(L9),ROW(L9))</f>
        <v>0</v>
      </c>
    </row>
    <row r="212" spans="1:56" x14ac:dyDescent="0.35">
      <c r="A212" s="2" t="str">
        <f>Setup!A29</f>
        <v>Caseload 10</v>
      </c>
      <c r="B212" cm="1">
        <f t="array" ref="B212">INDEX(Capacity!$Z$10:$AN$109,COLUMN(A10),ROW(A10))</f>
        <v>0</v>
      </c>
      <c r="C212" cm="1">
        <f t="array" ref="C212">INDEX(Capacity!$Z$10:$AN$109,COLUMN(B10),ROW(B10))</f>
        <v>0</v>
      </c>
      <c r="D212" cm="1">
        <f t="array" ref="D212">INDEX(Capacity!$Z$10:$AN$109,COLUMN(C10),ROW(C10))</f>
        <v>0</v>
      </c>
      <c r="E212" cm="1">
        <f t="array" ref="E212">INDEX(Capacity!$Z$10:$AN$109,COLUMN(D10),ROW(D10))</f>
        <v>0</v>
      </c>
      <c r="F212" cm="1">
        <f t="array" ref="F212">INDEX(Capacity!$Z$10:$AN$109,COLUMN(E10),ROW(E10))</f>
        <v>0</v>
      </c>
      <c r="G212" cm="1">
        <f t="array" ref="G212">INDEX(Capacity!$Z$10:$AN$109,COLUMN(F10),ROW(F10))</f>
        <v>0</v>
      </c>
      <c r="H212" cm="1">
        <f t="array" ref="H212">INDEX(Capacity!$Z$10:$AN$109,COLUMN(G10),ROW(G10))</f>
        <v>0</v>
      </c>
      <c r="I212" cm="1">
        <f t="array" ref="I212">INDEX(Capacity!$Z$10:$AN$109,COLUMN(H10),ROW(H10))</f>
        <v>0</v>
      </c>
      <c r="J212" cm="1">
        <f t="array" ref="J212">INDEX(Capacity!$Z$10:$AN$109,COLUMN(I10),ROW(I10))</f>
        <v>0</v>
      </c>
      <c r="K212" cm="1">
        <f t="array" ref="K212">INDEX(Capacity!$Z$10:$AN$109,COLUMN(J10),ROW(J10))</f>
        <v>0</v>
      </c>
      <c r="L212" cm="1">
        <f t="array" ref="L212">INDEX(Capacity!$Z$10:$AN$109,COLUMN(K10),ROW(K10))</f>
        <v>0</v>
      </c>
      <c r="M212" cm="1">
        <f t="array" ref="M212">INDEX(Capacity!$Z$10:$AN$109,COLUMN(L10),ROW(L10))</f>
        <v>0</v>
      </c>
    </row>
    <row r="213" spans="1:56" x14ac:dyDescent="0.35">
      <c r="A213" s="2" t="str">
        <f>Setup!A30</f>
        <v>Caseload 11</v>
      </c>
      <c r="B213" cm="1">
        <f t="array" ref="B213">INDEX(Capacity!$Z$10:$AN$109,COLUMN(A11),ROW(A11))</f>
        <v>0</v>
      </c>
      <c r="C213" cm="1">
        <f t="array" ref="C213">INDEX(Capacity!$Z$10:$AN$109,COLUMN(B11),ROW(B11))</f>
        <v>0</v>
      </c>
      <c r="D213" cm="1">
        <f t="array" ref="D213">INDEX(Capacity!$Z$10:$AN$109,COLUMN(C11),ROW(C11))</f>
        <v>0</v>
      </c>
      <c r="E213" cm="1">
        <f t="array" ref="E213">INDEX(Capacity!$Z$10:$AN$109,COLUMN(D11),ROW(D11))</f>
        <v>0</v>
      </c>
      <c r="F213" cm="1">
        <f t="array" ref="F213">INDEX(Capacity!$Z$10:$AN$109,COLUMN(E11),ROW(E11))</f>
        <v>0</v>
      </c>
      <c r="G213" cm="1">
        <f t="array" ref="G213">INDEX(Capacity!$Z$10:$AN$109,COLUMN(F11),ROW(F11))</f>
        <v>0</v>
      </c>
      <c r="H213" cm="1">
        <f t="array" ref="H213">INDEX(Capacity!$Z$10:$AN$109,COLUMN(G11),ROW(G11))</f>
        <v>0</v>
      </c>
      <c r="I213" cm="1">
        <f t="array" ref="I213">INDEX(Capacity!$Z$10:$AN$109,COLUMN(H11),ROW(H11))</f>
        <v>0</v>
      </c>
      <c r="J213" cm="1">
        <f t="array" ref="J213">INDEX(Capacity!$Z$10:$AN$109,COLUMN(I11),ROW(I11))</f>
        <v>0</v>
      </c>
      <c r="K213" cm="1">
        <f t="array" ref="K213">INDEX(Capacity!$Z$10:$AN$109,COLUMN(J11),ROW(J11))</f>
        <v>0</v>
      </c>
      <c r="L213" cm="1">
        <f t="array" ref="L213">INDEX(Capacity!$Z$10:$AN$109,COLUMN(K11),ROW(K11))</f>
        <v>0</v>
      </c>
      <c r="M213" cm="1">
        <f t="array" ref="M213">INDEX(Capacity!$Z$10:$AN$109,COLUMN(L11),ROW(L11))</f>
        <v>0</v>
      </c>
    </row>
    <row r="214" spans="1:56" x14ac:dyDescent="0.35">
      <c r="A214" s="2" t="str">
        <f>Setup!A31</f>
        <v>Caseload 12</v>
      </c>
      <c r="B214" cm="1">
        <f t="array" ref="B214">INDEX(Capacity!$Z$10:$AN$109,COLUMN(A12),ROW(A12))</f>
        <v>0</v>
      </c>
      <c r="C214" cm="1">
        <f t="array" ref="C214">INDEX(Capacity!$Z$10:$AN$109,COLUMN(B12),ROW(B12))</f>
        <v>0</v>
      </c>
      <c r="D214" cm="1">
        <f t="array" ref="D214">INDEX(Capacity!$Z$10:$AN$109,COLUMN(C12),ROW(C12))</f>
        <v>0</v>
      </c>
      <c r="E214" cm="1">
        <f t="array" ref="E214">INDEX(Capacity!$Z$10:$AN$109,COLUMN(D12),ROW(D12))</f>
        <v>0</v>
      </c>
      <c r="F214" cm="1">
        <f t="array" ref="F214">INDEX(Capacity!$Z$10:$AN$109,COLUMN(E12),ROW(E12))</f>
        <v>0</v>
      </c>
      <c r="G214" cm="1">
        <f t="array" ref="G214">INDEX(Capacity!$Z$10:$AN$109,COLUMN(F12),ROW(F12))</f>
        <v>0</v>
      </c>
      <c r="H214" cm="1">
        <f t="array" ref="H214">INDEX(Capacity!$Z$10:$AN$109,COLUMN(G12),ROW(G12))</f>
        <v>0</v>
      </c>
      <c r="I214" cm="1">
        <f t="array" ref="I214">INDEX(Capacity!$Z$10:$AN$109,COLUMN(H12),ROW(H12))</f>
        <v>0</v>
      </c>
      <c r="J214" cm="1">
        <f t="array" ref="J214">INDEX(Capacity!$Z$10:$AN$109,COLUMN(I12),ROW(I12))</f>
        <v>0</v>
      </c>
      <c r="K214" cm="1">
        <f t="array" ref="K214">INDEX(Capacity!$Z$10:$AN$109,COLUMN(J12),ROW(J12))</f>
        <v>0</v>
      </c>
      <c r="L214" cm="1">
        <f t="array" ref="L214">INDEX(Capacity!$Z$10:$AN$109,COLUMN(K12),ROW(K12))</f>
        <v>0</v>
      </c>
      <c r="M214" cm="1">
        <f t="array" ref="M214">INDEX(Capacity!$Z$10:$AN$109,COLUMN(L12),ROW(L12))</f>
        <v>0</v>
      </c>
    </row>
    <row r="215" spans="1:56" x14ac:dyDescent="0.35">
      <c r="A215" s="2" t="str">
        <f>Setup!A32</f>
        <v>Caseload 13</v>
      </c>
      <c r="B215" cm="1">
        <f t="array" ref="B215">INDEX(Capacity!$Z$10:$AN$109,COLUMN(A13),ROW(A13))</f>
        <v>0</v>
      </c>
      <c r="C215" cm="1">
        <f t="array" ref="C215">INDEX(Capacity!$Z$10:$AN$109,COLUMN(B13),ROW(B13))</f>
        <v>0</v>
      </c>
      <c r="D215" cm="1">
        <f t="array" ref="D215">INDEX(Capacity!$Z$10:$AN$109,COLUMN(C13),ROW(C13))</f>
        <v>0</v>
      </c>
      <c r="E215" cm="1">
        <f t="array" ref="E215">INDEX(Capacity!$Z$10:$AN$109,COLUMN(D13),ROW(D13))</f>
        <v>0</v>
      </c>
      <c r="F215" cm="1">
        <f t="array" ref="F215">INDEX(Capacity!$Z$10:$AN$109,COLUMN(E13),ROW(E13))</f>
        <v>0</v>
      </c>
      <c r="G215" cm="1">
        <f t="array" ref="G215">INDEX(Capacity!$Z$10:$AN$109,COLUMN(F13),ROW(F13))</f>
        <v>0</v>
      </c>
      <c r="H215" cm="1">
        <f t="array" ref="H215">INDEX(Capacity!$Z$10:$AN$109,COLUMN(G13),ROW(G13))</f>
        <v>0</v>
      </c>
      <c r="I215" cm="1">
        <f t="array" ref="I215">INDEX(Capacity!$Z$10:$AN$109,COLUMN(H13),ROW(H13))</f>
        <v>0</v>
      </c>
      <c r="J215" cm="1">
        <f t="array" ref="J215">INDEX(Capacity!$Z$10:$AN$109,COLUMN(I13),ROW(I13))</f>
        <v>0</v>
      </c>
      <c r="K215" cm="1">
        <f t="array" ref="K215">INDEX(Capacity!$Z$10:$AN$109,COLUMN(J13),ROW(J13))</f>
        <v>0</v>
      </c>
      <c r="L215" cm="1">
        <f t="array" ref="L215">INDEX(Capacity!$Z$10:$AN$109,COLUMN(K13),ROW(K13))</f>
        <v>0</v>
      </c>
      <c r="M215" cm="1">
        <f t="array" ref="M215">INDEX(Capacity!$Z$10:$AN$109,COLUMN(L13),ROW(L13))</f>
        <v>0</v>
      </c>
    </row>
    <row r="216" spans="1:56" x14ac:dyDescent="0.35">
      <c r="A216" s="2" t="str">
        <f>Setup!A33</f>
        <v>Caseload 14</v>
      </c>
      <c r="B216" cm="1">
        <f t="array" ref="B216">INDEX(Capacity!$Z$10:$AN$109,COLUMN(A14),ROW(A14))</f>
        <v>0</v>
      </c>
      <c r="C216" cm="1">
        <f t="array" ref="C216">INDEX(Capacity!$Z$10:$AN$109,COLUMN(B14),ROW(B14))</f>
        <v>0</v>
      </c>
      <c r="D216" cm="1">
        <f t="array" ref="D216">INDEX(Capacity!$Z$10:$AN$109,COLUMN(C14),ROW(C14))</f>
        <v>0</v>
      </c>
      <c r="E216" cm="1">
        <f t="array" ref="E216">INDEX(Capacity!$Z$10:$AN$109,COLUMN(D14),ROW(D14))</f>
        <v>0</v>
      </c>
      <c r="F216" cm="1">
        <f t="array" ref="F216">INDEX(Capacity!$Z$10:$AN$109,COLUMN(E14),ROW(E14))</f>
        <v>0</v>
      </c>
      <c r="G216" cm="1">
        <f t="array" ref="G216">INDEX(Capacity!$Z$10:$AN$109,COLUMN(F14),ROW(F14))</f>
        <v>0</v>
      </c>
      <c r="H216" cm="1">
        <f t="array" ref="H216">INDEX(Capacity!$Z$10:$AN$109,COLUMN(G14),ROW(G14))</f>
        <v>0</v>
      </c>
      <c r="I216" cm="1">
        <f t="array" ref="I216">INDEX(Capacity!$Z$10:$AN$109,COLUMN(H14),ROW(H14))</f>
        <v>0</v>
      </c>
      <c r="J216" cm="1">
        <f t="array" ref="J216">INDEX(Capacity!$Z$10:$AN$109,COLUMN(I14),ROW(I14))</f>
        <v>0</v>
      </c>
      <c r="K216" cm="1">
        <f t="array" ref="K216">INDEX(Capacity!$Z$10:$AN$109,COLUMN(J14),ROW(J14))</f>
        <v>0</v>
      </c>
      <c r="L216" cm="1">
        <f t="array" ref="L216">INDEX(Capacity!$Z$10:$AN$109,COLUMN(K14),ROW(K14))</f>
        <v>0</v>
      </c>
      <c r="M216" cm="1">
        <f t="array" ref="M216">INDEX(Capacity!$Z$10:$AN$109,COLUMN(L14),ROW(L14))</f>
        <v>0</v>
      </c>
    </row>
    <row r="217" spans="1:56" x14ac:dyDescent="0.35">
      <c r="A217" s="2" t="str">
        <f>Setup!A34</f>
        <v>Caseload 15</v>
      </c>
      <c r="B217" cm="1">
        <f t="array" ref="B217">INDEX(Capacity!$Z$10:$AN$109,COLUMN(A15),ROW(A15))</f>
        <v>0</v>
      </c>
      <c r="C217" cm="1">
        <f t="array" ref="C217">INDEX(Capacity!$Z$10:$AN$109,COLUMN(B15),ROW(B15))</f>
        <v>0</v>
      </c>
      <c r="D217" cm="1">
        <f t="array" ref="D217">INDEX(Capacity!$Z$10:$AN$109,COLUMN(C15),ROW(C15))</f>
        <v>0</v>
      </c>
      <c r="E217" cm="1">
        <f t="array" ref="E217">INDEX(Capacity!$Z$10:$AN$109,COLUMN(D15),ROW(D15))</f>
        <v>0</v>
      </c>
      <c r="F217" cm="1">
        <f t="array" ref="F217">INDEX(Capacity!$Z$10:$AN$109,COLUMN(E15),ROW(E15))</f>
        <v>0</v>
      </c>
      <c r="G217" cm="1">
        <f t="array" ref="G217">INDEX(Capacity!$Z$10:$AN$109,COLUMN(F15),ROW(F15))</f>
        <v>0</v>
      </c>
      <c r="H217" cm="1">
        <f t="array" ref="H217">INDEX(Capacity!$Z$10:$AN$109,COLUMN(G15),ROW(G15))</f>
        <v>0</v>
      </c>
      <c r="I217" cm="1">
        <f t="array" ref="I217">INDEX(Capacity!$Z$10:$AN$109,COLUMN(H15),ROW(H15))</f>
        <v>0</v>
      </c>
      <c r="J217" cm="1">
        <f t="array" ref="J217">INDEX(Capacity!$Z$10:$AN$109,COLUMN(I15),ROW(I15))</f>
        <v>0</v>
      </c>
      <c r="K217" cm="1">
        <f t="array" ref="K217">INDEX(Capacity!$Z$10:$AN$109,COLUMN(J15),ROW(J15))</f>
        <v>0</v>
      </c>
      <c r="L217" cm="1">
        <f t="array" ref="L217">INDEX(Capacity!$Z$10:$AN$109,COLUMN(K15),ROW(K15))</f>
        <v>0</v>
      </c>
      <c r="M217" cm="1">
        <f t="array" ref="M217">INDEX(Capacity!$Z$10:$AN$109,COLUMN(L15),ROW(L15))</f>
        <v>0</v>
      </c>
    </row>
    <row r="218" spans="1:56" x14ac:dyDescent="0.35">
      <c r="A218" s="2"/>
    </row>
    <row r="219" spans="1:56" x14ac:dyDescent="0.35">
      <c r="A219" s="2" t="s">
        <v>260</v>
      </c>
      <c r="B219" s="2" cm="1">
        <f t="array" aca="1" ref="B219" ca="1">INDEX($A$13:$A$64,COLUMN(A1),1)</f>
        <v>44228</v>
      </c>
      <c r="C219" s="2" cm="1">
        <f t="array" aca="1" ref="C219" ca="1">INDEX($A$13:$A$64,COLUMN(B1),1)</f>
        <v>44235</v>
      </c>
      <c r="D219" s="2" cm="1">
        <f t="array" aca="1" ref="D219" ca="1">INDEX($A$13:$A$64,COLUMN(C1),1)</f>
        <v>44242</v>
      </c>
      <c r="E219" s="2" cm="1">
        <f t="array" aca="1" ref="E219" ca="1">INDEX($A$13:$A$64,COLUMN(D1),1)</f>
        <v>44249</v>
      </c>
      <c r="F219" s="2" cm="1">
        <f t="array" aca="1" ref="F219" ca="1">INDEX($A$13:$A$64,COLUMN(E1),1)</f>
        <v>44256</v>
      </c>
      <c r="G219" s="2" cm="1">
        <f t="array" aca="1" ref="G219" ca="1">INDEX($A$13:$A$64,COLUMN(F1),1)</f>
        <v>44263</v>
      </c>
      <c r="H219" s="2" cm="1">
        <f t="array" aca="1" ref="H219" ca="1">INDEX($A$13:$A$64,COLUMN(G1),1)</f>
        <v>44270</v>
      </c>
      <c r="I219" s="2" cm="1">
        <f t="array" aca="1" ref="I219" ca="1">INDEX($A$13:$A$64,COLUMN(H1),1)</f>
        <v>44277</v>
      </c>
      <c r="J219" s="2" cm="1">
        <f t="array" aca="1" ref="J219" ca="1">INDEX($A$13:$A$64,COLUMN(I1),1)</f>
        <v>44284</v>
      </c>
      <c r="K219" s="2" cm="1">
        <f t="array" aca="1" ref="K219" ca="1">INDEX($A$13:$A$64,COLUMN(J1),1)</f>
        <v>44291</v>
      </c>
      <c r="L219" s="2" cm="1">
        <f t="array" aca="1" ref="L219" ca="1">INDEX($A$13:$A$64,COLUMN(K1),1)</f>
        <v>44298</v>
      </c>
      <c r="M219" s="2" cm="1">
        <f t="array" aca="1" ref="M219" ca="1">INDEX($A$13:$A$64,COLUMN(L1),1)</f>
        <v>44305</v>
      </c>
      <c r="N219" s="2" cm="1">
        <f t="array" aca="1" ref="N219" ca="1">INDEX($A$13:$A$64,COLUMN(M1),1)</f>
        <v>44312</v>
      </c>
      <c r="O219" s="2" cm="1">
        <f t="array" aca="1" ref="O219" ca="1">INDEX($A$13:$A$64,COLUMN(N1),1)</f>
        <v>44319</v>
      </c>
      <c r="P219" s="2" cm="1">
        <f t="array" aca="1" ref="P219" ca="1">INDEX($A$13:$A$64,COLUMN(O1),1)</f>
        <v>44326</v>
      </c>
      <c r="Q219" s="2" cm="1">
        <f t="array" aca="1" ref="Q219" ca="1">INDEX($A$13:$A$64,COLUMN(P1),1)</f>
        <v>44333</v>
      </c>
      <c r="R219" s="2" cm="1">
        <f t="array" aca="1" ref="R219" ca="1">INDEX($A$13:$A$64,COLUMN(Q1),1)</f>
        <v>44340</v>
      </c>
      <c r="S219" s="2" cm="1">
        <f t="array" aca="1" ref="S219" ca="1">INDEX($A$13:$A$64,COLUMN(R1),1)</f>
        <v>44347</v>
      </c>
      <c r="T219" s="2" cm="1">
        <f t="array" aca="1" ref="T219" ca="1">INDEX($A$13:$A$64,COLUMN(S1),1)</f>
        <v>44354</v>
      </c>
      <c r="U219" s="2" cm="1">
        <f t="array" aca="1" ref="U219" ca="1">INDEX($A$13:$A$64,COLUMN(T1),1)</f>
        <v>44361</v>
      </c>
      <c r="V219" s="2" cm="1">
        <f t="array" aca="1" ref="V219" ca="1">INDEX($A$13:$A$64,COLUMN(U1),1)</f>
        <v>44368</v>
      </c>
      <c r="W219" s="2" cm="1">
        <f t="array" aca="1" ref="W219" ca="1">INDEX($A$13:$A$64,COLUMN(V1),1)</f>
        <v>44375</v>
      </c>
      <c r="X219" s="2" cm="1">
        <f t="array" aca="1" ref="X219" ca="1">INDEX($A$13:$A$64,COLUMN(W1),1)</f>
        <v>44382</v>
      </c>
      <c r="Y219" s="2" cm="1">
        <f t="array" aca="1" ref="Y219" ca="1">INDEX($A$13:$A$64,COLUMN(X1),1)</f>
        <v>44389</v>
      </c>
      <c r="Z219" s="2" cm="1">
        <f t="array" aca="1" ref="Z219" ca="1">INDEX($A$13:$A$64,COLUMN(Y1),1)</f>
        <v>44396</v>
      </c>
      <c r="AA219" s="2" cm="1">
        <f t="array" aca="1" ref="AA219" ca="1">INDEX($A$13:$A$64,COLUMN(Z1),1)</f>
        <v>44403</v>
      </c>
      <c r="AB219" s="2" cm="1">
        <f t="array" aca="1" ref="AB219" ca="1">INDEX($A$13:$A$64,COLUMN(AA1),1)</f>
        <v>44410</v>
      </c>
      <c r="AC219" s="2" cm="1">
        <f t="array" aca="1" ref="AC219" ca="1">INDEX($A$13:$A$64,COLUMN(AB1),1)</f>
        <v>44417</v>
      </c>
      <c r="AD219" s="2" cm="1">
        <f t="array" aca="1" ref="AD219" ca="1">INDEX($A$13:$A$64,COLUMN(AC1),1)</f>
        <v>44424</v>
      </c>
      <c r="AE219" s="2" cm="1">
        <f t="array" aca="1" ref="AE219" ca="1">INDEX($A$13:$A$64,COLUMN(AD1),1)</f>
        <v>44431</v>
      </c>
      <c r="AF219" s="2" cm="1">
        <f t="array" aca="1" ref="AF219" ca="1">INDEX($A$13:$A$64,COLUMN(AE1),1)</f>
        <v>44438</v>
      </c>
      <c r="AG219" s="2" cm="1">
        <f t="array" aca="1" ref="AG219" ca="1">INDEX($A$13:$A$64,COLUMN(AF1),1)</f>
        <v>44445</v>
      </c>
      <c r="AH219" s="2" cm="1">
        <f t="array" aca="1" ref="AH219" ca="1">INDEX($A$13:$A$64,COLUMN(AG1),1)</f>
        <v>44452</v>
      </c>
      <c r="AI219" s="2" cm="1">
        <f t="array" aca="1" ref="AI219" ca="1">INDEX($A$13:$A$64,COLUMN(AH1),1)</f>
        <v>44459</v>
      </c>
      <c r="AJ219" s="2" cm="1">
        <f t="array" aca="1" ref="AJ219" ca="1">INDEX($A$13:$A$64,COLUMN(AI1),1)</f>
        <v>44466</v>
      </c>
      <c r="AK219" s="2" cm="1">
        <f t="array" aca="1" ref="AK219" ca="1">INDEX($A$13:$A$64,COLUMN(AJ1),1)</f>
        <v>44473</v>
      </c>
      <c r="AL219" s="2" cm="1">
        <f t="array" aca="1" ref="AL219" ca="1">INDEX($A$13:$A$64,COLUMN(AK1),1)</f>
        <v>44480</v>
      </c>
      <c r="AM219" s="2" cm="1">
        <f t="array" aca="1" ref="AM219" ca="1">INDEX($A$13:$A$64,COLUMN(AL1),1)</f>
        <v>44487</v>
      </c>
      <c r="AN219" s="2" cm="1">
        <f t="array" aca="1" ref="AN219" ca="1">INDEX($A$13:$A$64,COLUMN(AM1),1)</f>
        <v>44494</v>
      </c>
      <c r="AO219" s="2" cm="1">
        <f t="array" aca="1" ref="AO219" ca="1">INDEX($A$13:$A$64,COLUMN(AN1),1)</f>
        <v>44501</v>
      </c>
      <c r="AP219" s="2" cm="1">
        <f t="array" aca="1" ref="AP219" ca="1">INDEX($A$13:$A$64,COLUMN(AO1),1)</f>
        <v>44508</v>
      </c>
      <c r="AQ219" s="2" cm="1">
        <f t="array" aca="1" ref="AQ219" ca="1">INDEX($A$13:$A$64,COLUMN(AP1),1)</f>
        <v>44515</v>
      </c>
      <c r="AR219" s="2" cm="1">
        <f t="array" aca="1" ref="AR219" ca="1">INDEX($A$13:$A$64,COLUMN(AQ1),1)</f>
        <v>44522</v>
      </c>
      <c r="AS219" s="2" cm="1">
        <f t="array" aca="1" ref="AS219" ca="1">INDEX($A$13:$A$64,COLUMN(AR1),1)</f>
        <v>44529</v>
      </c>
      <c r="AT219" s="2" cm="1">
        <f t="array" aca="1" ref="AT219" ca="1">INDEX($A$13:$A$64,COLUMN(AS1),1)</f>
        <v>44536</v>
      </c>
      <c r="AU219" s="2" cm="1">
        <f t="array" aca="1" ref="AU219" ca="1">INDEX($A$13:$A$64,COLUMN(AT1),1)</f>
        <v>44543</v>
      </c>
      <c r="AV219" s="2" cm="1">
        <f t="array" aca="1" ref="AV219" ca="1">INDEX($A$13:$A$64,COLUMN(AU1),1)</f>
        <v>44550</v>
      </c>
      <c r="AW219" s="2" cm="1">
        <f t="array" aca="1" ref="AW219" ca="1">INDEX($A$13:$A$64,COLUMN(AV1),1)</f>
        <v>44557</v>
      </c>
      <c r="AX219" s="2" cm="1">
        <f t="array" aca="1" ref="AX219" ca="1">INDEX($A$13:$A$64,COLUMN(AW1),1)</f>
        <v>44564</v>
      </c>
      <c r="AY219" s="2" cm="1">
        <f t="array" aca="1" ref="AY219" ca="1">INDEX($A$13:$A$64,COLUMN(AX1),1)</f>
        <v>44571</v>
      </c>
      <c r="AZ219" s="2" cm="1">
        <f t="array" aca="1" ref="AZ219" ca="1">INDEX($A$13:$A$64,COLUMN(AY1),1)</f>
        <v>44578</v>
      </c>
      <c r="BA219" s="2" cm="1">
        <f t="array" aca="1" ref="BA219" ca="1">INDEX($A$13:$A$64,COLUMN(AZ1),1)</f>
        <v>44585</v>
      </c>
      <c r="BB219" s="2"/>
      <c r="BC219" s="2"/>
      <c r="BD219" s="2"/>
    </row>
    <row r="220" spans="1:56" x14ac:dyDescent="0.35">
      <c r="A220" s="2" t="str">
        <f>Setup!A20</f>
        <v>Caseload 1</v>
      </c>
      <c r="B220">
        <f ca="1">SUMIFS(INDEX($B$149:$M$200,MATCH(B$219,$A$149:$A$200,0),1):INDEX($B$149:$M$200,MATCH(B$219,$A$149:$A$200,0),12),$B203:$M203,"="&amp;"X",$B$146:$M$146,"="&amp;"N")</f>
        <v>0</v>
      </c>
      <c r="C220">
        <f ca="1">SUMIFS(INDEX($B$149:$M$200,MATCH(C$219,$A$149:$A$200,0),1):INDEX($B$149:$M$200,MATCH(C$219,$A$149:$A$200,0),12),$B203:$M203,"="&amp;"X",$B$146:$M$146,"="&amp;"N")</f>
        <v>0</v>
      </c>
      <c r="D220">
        <f ca="1">SUMIFS(INDEX($B$149:$M$200,MATCH(D$219,$A$149:$A$200,0),1):INDEX($B$149:$M$200,MATCH(D$219,$A$149:$A$200,0),12),$B203:$M203,"="&amp;"X",$B$146:$M$146,"="&amp;"N")</f>
        <v>0</v>
      </c>
      <c r="E220">
        <f ca="1">SUMIFS(INDEX($B$149:$M$200,MATCH(E$219,$A$149:$A$200,0),1):INDEX($B$149:$M$200,MATCH(E$219,$A$149:$A$200,0),12),$B203:$M203,"="&amp;"X",$B$146:$M$146,"="&amp;"N")</f>
        <v>0</v>
      </c>
      <c r="F220">
        <f ca="1">SUMIFS(INDEX($B$149:$M$200,MATCH(F$219,$A$149:$A$200,0),1):INDEX($B$149:$M$200,MATCH(F$219,$A$149:$A$200,0),12),$B203:$M203,"="&amp;"X",$B$146:$M$146,"="&amp;"N")</f>
        <v>0</v>
      </c>
      <c r="G220">
        <f ca="1">SUMIFS(INDEX($B$149:$M$200,MATCH(G$219,$A$149:$A$200,0),1):INDEX($B$149:$M$200,MATCH(G$219,$A$149:$A$200,0),12),$B203:$M203,"="&amp;"X",$B$146:$M$146,"="&amp;"N")</f>
        <v>0</v>
      </c>
      <c r="H220">
        <f ca="1">SUMIFS(INDEX($B$149:$M$200,MATCH(H$219,$A$149:$A$200,0),1):INDEX($B$149:$M$200,MATCH(H$219,$A$149:$A$200,0),12),$B203:$M203,"="&amp;"X",$B$146:$M$146,"="&amp;"N")</f>
        <v>0</v>
      </c>
      <c r="I220">
        <f ca="1">SUMIFS(INDEX($B$149:$M$200,MATCH(I$219,$A$149:$A$200,0),1):INDEX($B$149:$M$200,MATCH(I$219,$A$149:$A$200,0),12),$B203:$M203,"="&amp;"X",$B$146:$M$146,"="&amp;"N")</f>
        <v>0</v>
      </c>
      <c r="J220">
        <f ca="1">SUMIFS(INDEX($B$149:$M$200,MATCH(J$219,$A$149:$A$200,0),1):INDEX($B$149:$M$200,MATCH(J$219,$A$149:$A$200,0),12),$B203:$M203,"="&amp;"X",$B$146:$M$146,"="&amp;"N")</f>
        <v>0</v>
      </c>
      <c r="K220">
        <f ca="1">SUMIFS(INDEX($B$149:$M$200,MATCH(K$219,$A$149:$A$200,0),1):INDEX($B$149:$M$200,MATCH(K$219,$A$149:$A$200,0),12),$B203:$M203,"="&amp;"X",$B$146:$M$146,"="&amp;"N")</f>
        <v>0</v>
      </c>
      <c r="L220">
        <f ca="1">SUMIFS(INDEX($B$149:$M$200,MATCH(L$219,$A$149:$A$200,0),1):INDEX($B$149:$M$200,MATCH(L$219,$A$149:$A$200,0),12),$B203:$M203,"="&amp;"X",$B$146:$M$146,"="&amp;"N")</f>
        <v>0</v>
      </c>
      <c r="M220">
        <f ca="1">SUMIFS(INDEX($B$149:$M$200,MATCH(M$219,$A$149:$A$200,0),1):INDEX($B$149:$M$200,MATCH(M$219,$A$149:$A$200,0),12),$B203:$M203,"="&amp;"X",$B$146:$M$146,"="&amp;"N")</f>
        <v>0</v>
      </c>
      <c r="N220">
        <f ca="1">SUMIFS(INDEX($B$149:$M$200,MATCH(N$219,$A$149:$A$200,0),1):INDEX($B$149:$M$200,MATCH(N$219,$A$149:$A$200,0),12),$B203:$M203,"="&amp;"X",$B$146:$M$146,"="&amp;"N")</f>
        <v>0</v>
      </c>
      <c r="O220">
        <f ca="1">SUMIFS(INDEX($B$149:$M$200,MATCH(O$219,$A$149:$A$200,0),1):INDEX($B$149:$M$200,MATCH(O$219,$A$149:$A$200,0),12),$B203:$M203,"="&amp;"X",$B$146:$M$146,"="&amp;"N")</f>
        <v>0</v>
      </c>
      <c r="P220">
        <f ca="1">SUMIFS(INDEX($B$149:$M$200,MATCH(P$219,$A$149:$A$200,0),1):INDEX($B$149:$M$200,MATCH(P$219,$A$149:$A$200,0),12),$B203:$M203,"="&amp;"X",$B$146:$M$146,"="&amp;"N")</f>
        <v>0</v>
      </c>
      <c r="Q220">
        <f ca="1">SUMIFS(INDEX($B$149:$M$200,MATCH(Q$219,$A$149:$A$200,0),1):INDEX($B$149:$M$200,MATCH(Q$219,$A$149:$A$200,0),12),$B203:$M203,"="&amp;"X",$B$146:$M$146,"="&amp;"N")</f>
        <v>0</v>
      </c>
      <c r="R220">
        <f ca="1">SUMIFS(INDEX($B$149:$M$200,MATCH(R$219,$A$149:$A$200,0),1):INDEX($B$149:$M$200,MATCH(R$219,$A$149:$A$200,0),12),$B203:$M203,"="&amp;"X",$B$146:$M$146,"="&amp;"N")</f>
        <v>0</v>
      </c>
      <c r="S220">
        <f ca="1">SUMIFS(INDEX($B$149:$M$200,MATCH(S$219,$A$149:$A$200,0),1):INDEX($B$149:$M$200,MATCH(S$219,$A$149:$A$200,0),12),$B203:$M203,"="&amp;"X",$B$146:$M$146,"="&amp;"N")</f>
        <v>0</v>
      </c>
      <c r="T220">
        <f ca="1">SUMIFS(INDEX($B$149:$M$200,MATCH(T$219,$A$149:$A$200,0),1):INDEX($B$149:$M$200,MATCH(T$219,$A$149:$A$200,0),12),$B203:$M203,"="&amp;"X",$B$146:$M$146,"="&amp;"N")</f>
        <v>0</v>
      </c>
      <c r="U220">
        <f ca="1">SUMIFS(INDEX($B$149:$M$200,MATCH(U$219,$A$149:$A$200,0),1):INDEX($B$149:$M$200,MATCH(U$219,$A$149:$A$200,0),12),$B203:$M203,"="&amp;"X",$B$146:$M$146,"="&amp;"N")</f>
        <v>0</v>
      </c>
      <c r="V220">
        <f ca="1">SUMIFS(INDEX($B$149:$M$200,MATCH(V$219,$A$149:$A$200,0),1):INDEX($B$149:$M$200,MATCH(V$219,$A$149:$A$200,0),12),$B203:$M203,"="&amp;"X",$B$146:$M$146,"="&amp;"N")</f>
        <v>0</v>
      </c>
      <c r="W220">
        <f ca="1">SUMIFS(INDEX($B$149:$M$200,MATCH(W$219,$A$149:$A$200,0),1):INDEX($B$149:$M$200,MATCH(W$219,$A$149:$A$200,0),12),$B203:$M203,"="&amp;"X",$B$146:$M$146,"="&amp;"N")</f>
        <v>0</v>
      </c>
      <c r="X220">
        <f ca="1">SUMIFS(INDEX($B$149:$M$200,MATCH(X$219,$A$149:$A$200,0),1):INDEX($B$149:$M$200,MATCH(X$219,$A$149:$A$200,0),12),$B203:$M203,"="&amp;"X",$B$146:$M$146,"="&amp;"N")</f>
        <v>0</v>
      </c>
      <c r="Y220">
        <f ca="1">SUMIFS(INDEX($B$149:$M$200,MATCH(Y$219,$A$149:$A$200,0),1):INDEX($B$149:$M$200,MATCH(Y$219,$A$149:$A$200,0),12),$B203:$M203,"="&amp;"X",$B$146:$M$146,"="&amp;"N")</f>
        <v>0</v>
      </c>
      <c r="Z220">
        <f ca="1">SUMIFS(INDEX($B$149:$M$200,MATCH(Z$219,$A$149:$A$200,0),1):INDEX($B$149:$M$200,MATCH(Z$219,$A$149:$A$200,0),12),$B203:$M203,"="&amp;"X",$B$146:$M$146,"="&amp;"N")</f>
        <v>0</v>
      </c>
      <c r="AA220">
        <f ca="1">SUMIFS(INDEX($B$149:$M$200,MATCH(AA$219,$A$149:$A$200,0),1):INDEX($B$149:$M$200,MATCH(AA$219,$A$149:$A$200,0),12),$B203:$M203,"="&amp;"X",$B$146:$M$146,"="&amp;"N")</f>
        <v>0</v>
      </c>
      <c r="AB220">
        <f ca="1">SUMIFS(INDEX($B$149:$M$200,MATCH(AB$219,$A$149:$A$200,0),1):INDEX($B$149:$M$200,MATCH(AB$219,$A$149:$A$200,0),12),$B203:$M203,"="&amp;"X",$B$146:$M$146,"="&amp;"N")</f>
        <v>0</v>
      </c>
      <c r="AC220">
        <f ca="1">SUMIFS(INDEX($B$149:$M$200,MATCH(AC$219,$A$149:$A$200,0),1):INDEX($B$149:$M$200,MATCH(AC$219,$A$149:$A$200,0),12),$B203:$M203,"="&amp;"X",$B$146:$M$146,"="&amp;"N")</f>
        <v>0</v>
      </c>
      <c r="AD220">
        <f ca="1">SUMIFS(INDEX($B$149:$M$200,MATCH(AD$219,$A$149:$A$200,0),1):INDEX($B$149:$M$200,MATCH(AD$219,$A$149:$A$200,0),12),$B203:$M203,"="&amp;"X",$B$146:$M$146,"="&amp;"N")</f>
        <v>0</v>
      </c>
      <c r="AE220">
        <f ca="1">SUMIFS(INDEX($B$149:$M$200,MATCH(AE$219,$A$149:$A$200,0),1):INDEX($B$149:$M$200,MATCH(AE$219,$A$149:$A$200,0),12),$B203:$M203,"="&amp;"X",$B$146:$M$146,"="&amp;"N")</f>
        <v>0</v>
      </c>
      <c r="AF220">
        <f ca="1">SUMIFS(INDEX($B$149:$M$200,MATCH(AF$219,$A$149:$A$200,0),1):INDEX($B$149:$M$200,MATCH(AF$219,$A$149:$A$200,0),12),$B203:$M203,"="&amp;"X",$B$146:$M$146,"="&amp;"N")</f>
        <v>0</v>
      </c>
      <c r="AG220">
        <f ca="1">SUMIFS(INDEX($B$149:$M$200,MATCH(AG$219,$A$149:$A$200,0),1):INDEX($B$149:$M$200,MATCH(AG$219,$A$149:$A$200,0),12),$B203:$M203,"="&amp;"X",$B$146:$M$146,"="&amp;"N")</f>
        <v>0</v>
      </c>
      <c r="AH220">
        <f ca="1">SUMIFS(INDEX($B$149:$M$200,MATCH(AH$219,$A$149:$A$200,0),1):INDEX($B$149:$M$200,MATCH(AH$219,$A$149:$A$200,0),12),$B203:$M203,"="&amp;"X",$B$146:$M$146,"="&amp;"N")</f>
        <v>0</v>
      </c>
      <c r="AI220">
        <f ca="1">SUMIFS(INDEX($B$149:$M$200,MATCH(AI$219,$A$149:$A$200,0),1):INDEX($B$149:$M$200,MATCH(AI$219,$A$149:$A$200,0),12),$B203:$M203,"="&amp;"X",$B$146:$M$146,"="&amp;"N")</f>
        <v>0</v>
      </c>
      <c r="AJ220">
        <f ca="1">SUMIFS(INDEX($B$149:$M$200,MATCH(AJ$219,$A$149:$A$200,0),1):INDEX($B$149:$M$200,MATCH(AJ$219,$A$149:$A$200,0),12),$B203:$M203,"="&amp;"X",$B$146:$M$146,"="&amp;"N")</f>
        <v>0</v>
      </c>
      <c r="AK220">
        <f ca="1">SUMIFS(INDEX($B$149:$M$200,MATCH(AK$219,$A$149:$A$200,0),1):INDEX($B$149:$M$200,MATCH(AK$219,$A$149:$A$200,0),12),$B203:$M203,"="&amp;"X",$B$146:$M$146,"="&amp;"N")</f>
        <v>0</v>
      </c>
      <c r="AL220">
        <f ca="1">SUMIFS(INDEX($B$149:$M$200,MATCH(AL$219,$A$149:$A$200,0),1):INDEX($B$149:$M$200,MATCH(AL$219,$A$149:$A$200,0),12),$B203:$M203,"="&amp;"X",$B$146:$M$146,"="&amp;"N")</f>
        <v>0</v>
      </c>
      <c r="AM220">
        <f ca="1">SUMIFS(INDEX($B$149:$M$200,MATCH(AM$219,$A$149:$A$200,0),1):INDEX($B$149:$M$200,MATCH(AM$219,$A$149:$A$200,0),12),$B203:$M203,"="&amp;"X",$B$146:$M$146,"="&amp;"N")</f>
        <v>0</v>
      </c>
      <c r="AN220">
        <f ca="1">SUMIFS(INDEX($B$149:$M$200,MATCH(AN$219,$A$149:$A$200,0),1):INDEX($B$149:$M$200,MATCH(AN$219,$A$149:$A$200,0),12),$B203:$M203,"="&amp;"X",$B$146:$M$146,"="&amp;"N")</f>
        <v>0</v>
      </c>
      <c r="AO220">
        <f ca="1">SUMIFS(INDEX($B$149:$M$200,MATCH(AO$219,$A$149:$A$200,0),1):INDEX($B$149:$M$200,MATCH(AO$219,$A$149:$A$200,0),12),$B203:$M203,"="&amp;"X",$B$146:$M$146,"="&amp;"N")</f>
        <v>0</v>
      </c>
      <c r="AP220">
        <f ca="1">SUMIFS(INDEX($B$149:$M$200,MATCH(AP$219,$A$149:$A$200,0),1):INDEX($B$149:$M$200,MATCH(AP$219,$A$149:$A$200,0),12),$B203:$M203,"="&amp;"X",$B$146:$M$146,"="&amp;"N")</f>
        <v>0</v>
      </c>
      <c r="AQ220">
        <f ca="1">SUMIFS(INDEX($B$149:$M$200,MATCH(AQ$219,$A$149:$A$200,0),1):INDEX($B$149:$M$200,MATCH(AQ$219,$A$149:$A$200,0),12),$B203:$M203,"="&amp;"X",$B$146:$M$146,"="&amp;"N")</f>
        <v>0</v>
      </c>
      <c r="AR220">
        <f ca="1">SUMIFS(INDEX($B$149:$M$200,MATCH(AR$219,$A$149:$A$200,0),1):INDEX($B$149:$M$200,MATCH(AR$219,$A$149:$A$200,0),12),$B203:$M203,"="&amp;"X",$B$146:$M$146,"="&amp;"N")</f>
        <v>0</v>
      </c>
      <c r="AS220">
        <f ca="1">SUMIFS(INDEX($B$149:$M$200,MATCH(AS$219,$A$149:$A$200,0),1):INDEX($B$149:$M$200,MATCH(AS$219,$A$149:$A$200,0),12),$B203:$M203,"="&amp;"X",$B$146:$M$146,"="&amp;"N")</f>
        <v>0</v>
      </c>
      <c r="AT220">
        <f ca="1">SUMIFS(INDEX($B$149:$M$200,MATCH(AT$219,$A$149:$A$200,0),1):INDEX($B$149:$M$200,MATCH(AT$219,$A$149:$A$200,0),12),$B203:$M203,"="&amp;"X",$B$146:$M$146,"="&amp;"N")</f>
        <v>0</v>
      </c>
      <c r="AU220">
        <f ca="1">SUMIFS(INDEX($B$149:$M$200,MATCH(AU$219,$A$149:$A$200,0),1):INDEX($B$149:$M$200,MATCH(AU$219,$A$149:$A$200,0),12),$B203:$M203,"="&amp;"X",$B$146:$M$146,"="&amp;"N")</f>
        <v>0</v>
      </c>
      <c r="AV220">
        <f ca="1">SUMIFS(INDEX($B$149:$M$200,MATCH(AV$219,$A$149:$A$200,0),1):INDEX($B$149:$M$200,MATCH(AV$219,$A$149:$A$200,0),12),$B203:$M203,"="&amp;"X",$B$146:$M$146,"="&amp;"N")</f>
        <v>0</v>
      </c>
      <c r="AW220">
        <f ca="1">SUMIFS(INDEX($B$149:$M$200,MATCH(AW$219,$A$149:$A$200,0),1):INDEX($B$149:$M$200,MATCH(AW$219,$A$149:$A$200,0),12),$B203:$M203,"="&amp;"X",$B$146:$M$146,"="&amp;"N")</f>
        <v>0</v>
      </c>
      <c r="AX220">
        <f ca="1">SUMIFS(INDEX($B$149:$M$200,MATCH(AX$219,$A$149:$A$200,0),1):INDEX($B$149:$M$200,MATCH(AX$219,$A$149:$A$200,0),12),$B203:$M203,"="&amp;"X",$B$146:$M$146,"="&amp;"N")</f>
        <v>0</v>
      </c>
      <c r="AY220">
        <f ca="1">SUMIFS(INDEX($B$149:$M$200,MATCH(AY$219,$A$149:$A$200,0),1):INDEX($B$149:$M$200,MATCH(AY$219,$A$149:$A$200,0),12),$B203:$M203,"="&amp;"X",$B$146:$M$146,"="&amp;"N")</f>
        <v>0</v>
      </c>
      <c r="AZ220">
        <f ca="1">SUMIFS(INDEX($B$149:$M$200,MATCH(AZ$219,$A$149:$A$200,0),1):INDEX($B$149:$M$200,MATCH(AZ$219,$A$149:$A$200,0),12),$B203:$M203,"="&amp;"X",$B$146:$M$146,"="&amp;"N")</f>
        <v>0</v>
      </c>
      <c r="BA220">
        <f ca="1">SUMIFS(INDEX($B$149:$M$200,MATCH(BA$219,$A$149:$A$200,0),1):INDEX($B$149:$M$200,MATCH(BA$219,$A$149:$A$200,0),12),$B203:$M203,"="&amp;"X",$B$146:$M$146,"="&amp;"N")</f>
        <v>0</v>
      </c>
    </row>
    <row r="221" spans="1:56" x14ac:dyDescent="0.35">
      <c r="A221" s="2" t="str">
        <f>Setup!A21</f>
        <v>Caseload 2</v>
      </c>
      <c r="B221">
        <f ca="1">SUMIFS(INDEX($B$149:$M$200,MATCH(B$219,$A$149:$A$200,0),1):INDEX($B$149:$M$200,MATCH(B$219,$A$149:$A$200,0),12),$B204:$M204,"="&amp;"X",$B$146:$M$146,"="&amp;"N")</f>
        <v>0</v>
      </c>
      <c r="C221">
        <f ca="1">SUMIFS(INDEX($B$149:$M$200,MATCH(C$219,$A$149:$A$200,0),1):INDEX($B$149:$M$200,MATCH(C$219,$A$149:$A$200,0),12),$B204:$M204,"="&amp;"X",$B$146:$M$146,"="&amp;"N")</f>
        <v>0</v>
      </c>
      <c r="D221">
        <f ca="1">SUMIFS(INDEX($B$149:$M$200,MATCH(D$219,$A$149:$A$200,0),1):INDEX($B$149:$M$200,MATCH(D$219,$A$149:$A$200,0),12),$B204:$M204,"="&amp;"X",$B$146:$M$146,"="&amp;"N")</f>
        <v>0</v>
      </c>
      <c r="E221">
        <f ca="1">SUMIFS(INDEX($B$149:$M$200,MATCH(E$219,$A$149:$A$200,0),1):INDEX($B$149:$M$200,MATCH(E$219,$A$149:$A$200,0),12),$B204:$M204,"="&amp;"X",$B$146:$M$146,"="&amp;"N")</f>
        <v>0</v>
      </c>
      <c r="F221">
        <f ca="1">SUMIFS(INDEX($B$149:$M$200,MATCH(F$219,$A$149:$A$200,0),1):INDEX($B$149:$M$200,MATCH(F$219,$A$149:$A$200,0),12),$B204:$M204,"="&amp;"X",$B$146:$M$146,"="&amp;"N")</f>
        <v>0</v>
      </c>
      <c r="G221">
        <f ca="1">SUMIFS(INDEX($B$149:$M$200,MATCH(G$219,$A$149:$A$200,0),1):INDEX($B$149:$M$200,MATCH(G$219,$A$149:$A$200,0),12),$B204:$M204,"="&amp;"X",$B$146:$M$146,"="&amp;"N")</f>
        <v>0</v>
      </c>
      <c r="H221">
        <f ca="1">SUMIFS(INDEX($B$149:$M$200,MATCH(H$219,$A$149:$A$200,0),1):INDEX($B$149:$M$200,MATCH(H$219,$A$149:$A$200,0),12),$B204:$M204,"="&amp;"X",$B$146:$M$146,"="&amp;"N")</f>
        <v>0</v>
      </c>
      <c r="I221">
        <f ca="1">SUMIFS(INDEX($B$149:$M$200,MATCH(I$219,$A$149:$A$200,0),1):INDEX($B$149:$M$200,MATCH(I$219,$A$149:$A$200,0),12),$B204:$M204,"="&amp;"X",$B$146:$M$146,"="&amp;"N")</f>
        <v>0</v>
      </c>
      <c r="J221">
        <f ca="1">SUMIFS(INDEX($B$149:$M$200,MATCH(J$219,$A$149:$A$200,0),1):INDEX($B$149:$M$200,MATCH(J$219,$A$149:$A$200,0),12),$B204:$M204,"="&amp;"X",$B$146:$M$146,"="&amp;"N")</f>
        <v>0</v>
      </c>
      <c r="K221">
        <f ca="1">SUMIFS(INDEX($B$149:$M$200,MATCH(K$219,$A$149:$A$200,0),1):INDEX($B$149:$M$200,MATCH(K$219,$A$149:$A$200,0),12),$B204:$M204,"="&amp;"X",$B$146:$M$146,"="&amp;"N")</f>
        <v>0</v>
      </c>
      <c r="L221">
        <f ca="1">SUMIFS(INDEX($B$149:$M$200,MATCH(L$219,$A$149:$A$200,0),1):INDEX($B$149:$M$200,MATCH(L$219,$A$149:$A$200,0),12),$B204:$M204,"="&amp;"X",$B$146:$M$146,"="&amp;"N")</f>
        <v>0</v>
      </c>
      <c r="M221">
        <f ca="1">SUMIFS(INDEX($B$149:$M$200,MATCH(M$219,$A$149:$A$200,0),1):INDEX($B$149:$M$200,MATCH(M$219,$A$149:$A$200,0),12),$B204:$M204,"="&amp;"X",$B$146:$M$146,"="&amp;"N")</f>
        <v>0</v>
      </c>
      <c r="N221">
        <f ca="1">SUMIFS(INDEX($B$149:$M$200,MATCH(N$219,$A$149:$A$200,0),1):INDEX($B$149:$M$200,MATCH(N$219,$A$149:$A$200,0),12),$B204:$M204,"="&amp;"X",$B$146:$M$146,"="&amp;"N")</f>
        <v>0</v>
      </c>
      <c r="O221">
        <f ca="1">SUMIFS(INDEX($B$149:$M$200,MATCH(O$219,$A$149:$A$200,0),1):INDEX($B$149:$M$200,MATCH(O$219,$A$149:$A$200,0),12),$B204:$M204,"="&amp;"X",$B$146:$M$146,"="&amp;"N")</f>
        <v>0</v>
      </c>
      <c r="P221">
        <f ca="1">SUMIFS(INDEX($B$149:$M$200,MATCH(P$219,$A$149:$A$200,0),1):INDEX($B$149:$M$200,MATCH(P$219,$A$149:$A$200,0),12),$B204:$M204,"="&amp;"X",$B$146:$M$146,"="&amp;"N")</f>
        <v>0</v>
      </c>
      <c r="Q221">
        <f ca="1">SUMIFS(INDEX($B$149:$M$200,MATCH(Q$219,$A$149:$A$200,0),1):INDEX($B$149:$M$200,MATCH(Q$219,$A$149:$A$200,0),12),$B204:$M204,"="&amp;"X",$B$146:$M$146,"="&amp;"N")</f>
        <v>0</v>
      </c>
      <c r="R221">
        <f ca="1">SUMIFS(INDEX($B$149:$M$200,MATCH(R$219,$A$149:$A$200,0),1):INDEX($B$149:$M$200,MATCH(R$219,$A$149:$A$200,0),12),$B204:$M204,"="&amp;"X",$B$146:$M$146,"="&amp;"N")</f>
        <v>0</v>
      </c>
      <c r="S221">
        <f ca="1">SUMIFS(INDEX($B$149:$M$200,MATCH(S$219,$A$149:$A$200,0),1):INDEX($B$149:$M$200,MATCH(S$219,$A$149:$A$200,0),12),$B204:$M204,"="&amp;"X",$B$146:$M$146,"="&amp;"N")</f>
        <v>0</v>
      </c>
      <c r="T221">
        <f ca="1">SUMIFS(INDEX($B$149:$M$200,MATCH(T$219,$A$149:$A$200,0),1):INDEX($B$149:$M$200,MATCH(T$219,$A$149:$A$200,0),12),$B204:$M204,"="&amp;"X",$B$146:$M$146,"="&amp;"N")</f>
        <v>0</v>
      </c>
      <c r="U221">
        <f ca="1">SUMIFS(INDEX($B$149:$M$200,MATCH(U$219,$A$149:$A$200,0),1):INDEX($B$149:$M$200,MATCH(U$219,$A$149:$A$200,0),12),$B204:$M204,"="&amp;"X",$B$146:$M$146,"="&amp;"N")</f>
        <v>0</v>
      </c>
      <c r="V221">
        <f ca="1">SUMIFS(INDEX($B$149:$M$200,MATCH(V$219,$A$149:$A$200,0),1):INDEX($B$149:$M$200,MATCH(V$219,$A$149:$A$200,0),12),$B204:$M204,"="&amp;"X",$B$146:$M$146,"="&amp;"N")</f>
        <v>0</v>
      </c>
      <c r="W221">
        <f ca="1">SUMIFS(INDEX($B$149:$M$200,MATCH(W$219,$A$149:$A$200,0),1):INDEX($B$149:$M$200,MATCH(W$219,$A$149:$A$200,0),12),$B204:$M204,"="&amp;"X",$B$146:$M$146,"="&amp;"N")</f>
        <v>0</v>
      </c>
      <c r="X221">
        <f ca="1">SUMIFS(INDEX($B$149:$M$200,MATCH(X$219,$A$149:$A$200,0),1):INDEX($B$149:$M$200,MATCH(X$219,$A$149:$A$200,0),12),$B204:$M204,"="&amp;"X",$B$146:$M$146,"="&amp;"N")</f>
        <v>0</v>
      </c>
      <c r="Y221">
        <f ca="1">SUMIFS(INDEX($B$149:$M$200,MATCH(Y$219,$A$149:$A$200,0),1):INDEX($B$149:$M$200,MATCH(Y$219,$A$149:$A$200,0),12),$B204:$M204,"="&amp;"X",$B$146:$M$146,"="&amp;"N")</f>
        <v>0</v>
      </c>
      <c r="Z221">
        <f ca="1">SUMIFS(INDEX($B$149:$M$200,MATCH(Z$219,$A$149:$A$200,0),1):INDEX($B$149:$M$200,MATCH(Z$219,$A$149:$A$200,0),12),$B204:$M204,"="&amp;"X",$B$146:$M$146,"="&amp;"N")</f>
        <v>0</v>
      </c>
      <c r="AA221">
        <f ca="1">SUMIFS(INDEX($B$149:$M$200,MATCH(AA$219,$A$149:$A$200,0),1):INDEX($B$149:$M$200,MATCH(AA$219,$A$149:$A$200,0),12),$B204:$M204,"="&amp;"X",$B$146:$M$146,"="&amp;"N")</f>
        <v>0</v>
      </c>
      <c r="AB221">
        <f ca="1">SUMIFS(INDEX($B$149:$M$200,MATCH(AB$219,$A$149:$A$200,0),1):INDEX($B$149:$M$200,MATCH(AB$219,$A$149:$A$200,0),12),$B204:$M204,"="&amp;"X",$B$146:$M$146,"="&amp;"N")</f>
        <v>0</v>
      </c>
      <c r="AC221">
        <f ca="1">SUMIFS(INDEX($B$149:$M$200,MATCH(AC$219,$A$149:$A$200,0),1):INDEX($B$149:$M$200,MATCH(AC$219,$A$149:$A$200,0),12),$B204:$M204,"="&amp;"X",$B$146:$M$146,"="&amp;"N")</f>
        <v>0</v>
      </c>
      <c r="AD221">
        <f ca="1">SUMIFS(INDEX($B$149:$M$200,MATCH(AD$219,$A$149:$A$200,0),1):INDEX($B$149:$M$200,MATCH(AD$219,$A$149:$A$200,0),12),$B204:$M204,"="&amp;"X",$B$146:$M$146,"="&amp;"N")</f>
        <v>0</v>
      </c>
      <c r="AE221">
        <f ca="1">SUMIFS(INDEX($B$149:$M$200,MATCH(AE$219,$A$149:$A$200,0),1):INDEX($B$149:$M$200,MATCH(AE$219,$A$149:$A$200,0),12),$B204:$M204,"="&amp;"X",$B$146:$M$146,"="&amp;"N")</f>
        <v>0</v>
      </c>
      <c r="AF221">
        <f ca="1">SUMIFS(INDEX($B$149:$M$200,MATCH(AF$219,$A$149:$A$200,0),1):INDEX($B$149:$M$200,MATCH(AF$219,$A$149:$A$200,0),12),$B204:$M204,"="&amp;"X",$B$146:$M$146,"="&amp;"N")</f>
        <v>0</v>
      </c>
      <c r="AG221">
        <f ca="1">SUMIFS(INDEX($B$149:$M$200,MATCH(AG$219,$A$149:$A$200,0),1):INDEX($B$149:$M$200,MATCH(AG$219,$A$149:$A$200,0),12),$B204:$M204,"="&amp;"X",$B$146:$M$146,"="&amp;"N")</f>
        <v>0</v>
      </c>
      <c r="AH221">
        <f ca="1">SUMIFS(INDEX($B$149:$M$200,MATCH(AH$219,$A$149:$A$200,0),1):INDEX($B$149:$M$200,MATCH(AH$219,$A$149:$A$200,0),12),$B204:$M204,"="&amp;"X",$B$146:$M$146,"="&amp;"N")</f>
        <v>0</v>
      </c>
      <c r="AI221">
        <f ca="1">SUMIFS(INDEX($B$149:$M$200,MATCH(AI$219,$A$149:$A$200,0),1):INDEX($B$149:$M$200,MATCH(AI$219,$A$149:$A$200,0),12),$B204:$M204,"="&amp;"X",$B$146:$M$146,"="&amp;"N")</f>
        <v>0</v>
      </c>
      <c r="AJ221">
        <f ca="1">SUMIFS(INDEX($B$149:$M$200,MATCH(AJ$219,$A$149:$A$200,0),1):INDEX($B$149:$M$200,MATCH(AJ$219,$A$149:$A$200,0),12),$B204:$M204,"="&amp;"X",$B$146:$M$146,"="&amp;"N")</f>
        <v>0</v>
      </c>
      <c r="AK221">
        <f ca="1">SUMIFS(INDEX($B$149:$M$200,MATCH(AK$219,$A$149:$A$200,0),1):INDEX($B$149:$M$200,MATCH(AK$219,$A$149:$A$200,0),12),$B204:$M204,"="&amp;"X",$B$146:$M$146,"="&amp;"N")</f>
        <v>0</v>
      </c>
      <c r="AL221">
        <f ca="1">SUMIFS(INDEX($B$149:$M$200,MATCH(AL$219,$A$149:$A$200,0),1):INDEX($B$149:$M$200,MATCH(AL$219,$A$149:$A$200,0),12),$B204:$M204,"="&amp;"X",$B$146:$M$146,"="&amp;"N")</f>
        <v>0</v>
      </c>
      <c r="AM221">
        <f ca="1">SUMIFS(INDEX($B$149:$M$200,MATCH(AM$219,$A$149:$A$200,0),1):INDEX($B$149:$M$200,MATCH(AM$219,$A$149:$A$200,0),12),$B204:$M204,"="&amp;"X",$B$146:$M$146,"="&amp;"N")</f>
        <v>0</v>
      </c>
      <c r="AN221">
        <f ca="1">SUMIFS(INDEX($B$149:$M$200,MATCH(AN$219,$A$149:$A$200,0),1):INDEX($B$149:$M$200,MATCH(AN$219,$A$149:$A$200,0),12),$B204:$M204,"="&amp;"X",$B$146:$M$146,"="&amp;"N")</f>
        <v>0</v>
      </c>
      <c r="AO221">
        <f ca="1">SUMIFS(INDEX($B$149:$M$200,MATCH(AO$219,$A$149:$A$200,0),1):INDEX($B$149:$M$200,MATCH(AO$219,$A$149:$A$200,0),12),$B204:$M204,"="&amp;"X",$B$146:$M$146,"="&amp;"N")</f>
        <v>0</v>
      </c>
      <c r="AP221">
        <f ca="1">SUMIFS(INDEX($B$149:$M$200,MATCH(AP$219,$A$149:$A$200,0),1):INDEX($B$149:$M$200,MATCH(AP$219,$A$149:$A$200,0),12),$B204:$M204,"="&amp;"X",$B$146:$M$146,"="&amp;"N")</f>
        <v>0</v>
      </c>
      <c r="AQ221">
        <f ca="1">SUMIFS(INDEX($B$149:$M$200,MATCH(AQ$219,$A$149:$A$200,0),1):INDEX($B$149:$M$200,MATCH(AQ$219,$A$149:$A$200,0),12),$B204:$M204,"="&amp;"X",$B$146:$M$146,"="&amp;"N")</f>
        <v>0</v>
      </c>
      <c r="AR221">
        <f ca="1">SUMIFS(INDEX($B$149:$M$200,MATCH(AR$219,$A$149:$A$200,0),1):INDEX($B$149:$M$200,MATCH(AR$219,$A$149:$A$200,0),12),$B204:$M204,"="&amp;"X",$B$146:$M$146,"="&amp;"N")</f>
        <v>0</v>
      </c>
      <c r="AS221">
        <f ca="1">SUMIFS(INDEX($B$149:$M$200,MATCH(AS$219,$A$149:$A$200,0),1):INDEX($B$149:$M$200,MATCH(AS$219,$A$149:$A$200,0),12),$B204:$M204,"="&amp;"X",$B$146:$M$146,"="&amp;"N")</f>
        <v>0</v>
      </c>
      <c r="AT221">
        <f ca="1">SUMIFS(INDEX($B$149:$M$200,MATCH(AT$219,$A$149:$A$200,0),1):INDEX($B$149:$M$200,MATCH(AT$219,$A$149:$A$200,0),12),$B204:$M204,"="&amp;"X",$B$146:$M$146,"="&amp;"N")</f>
        <v>0</v>
      </c>
      <c r="AU221">
        <f ca="1">SUMIFS(INDEX($B$149:$M$200,MATCH(AU$219,$A$149:$A$200,0),1):INDEX($B$149:$M$200,MATCH(AU$219,$A$149:$A$200,0),12),$B204:$M204,"="&amp;"X",$B$146:$M$146,"="&amp;"N")</f>
        <v>0</v>
      </c>
      <c r="AV221">
        <f ca="1">SUMIFS(INDEX($B$149:$M$200,MATCH(AV$219,$A$149:$A$200,0),1):INDEX($B$149:$M$200,MATCH(AV$219,$A$149:$A$200,0),12),$B204:$M204,"="&amp;"X",$B$146:$M$146,"="&amp;"N")</f>
        <v>0</v>
      </c>
      <c r="AW221">
        <f ca="1">SUMIFS(INDEX($B$149:$M$200,MATCH(AW$219,$A$149:$A$200,0),1):INDEX($B$149:$M$200,MATCH(AW$219,$A$149:$A$200,0),12),$B204:$M204,"="&amp;"X",$B$146:$M$146,"="&amp;"N")</f>
        <v>0</v>
      </c>
      <c r="AX221">
        <f ca="1">SUMIFS(INDEX($B$149:$M$200,MATCH(AX$219,$A$149:$A$200,0),1):INDEX($B$149:$M$200,MATCH(AX$219,$A$149:$A$200,0),12),$B204:$M204,"="&amp;"X",$B$146:$M$146,"="&amp;"N")</f>
        <v>0</v>
      </c>
      <c r="AY221">
        <f ca="1">SUMIFS(INDEX($B$149:$M$200,MATCH(AY$219,$A$149:$A$200,0),1):INDEX($B$149:$M$200,MATCH(AY$219,$A$149:$A$200,0),12),$B204:$M204,"="&amp;"X",$B$146:$M$146,"="&amp;"N")</f>
        <v>0</v>
      </c>
      <c r="AZ221">
        <f ca="1">SUMIFS(INDEX($B$149:$M$200,MATCH(AZ$219,$A$149:$A$200,0),1):INDEX($B$149:$M$200,MATCH(AZ$219,$A$149:$A$200,0),12),$B204:$M204,"="&amp;"X",$B$146:$M$146,"="&amp;"N")</f>
        <v>0</v>
      </c>
      <c r="BA221">
        <f ca="1">SUMIFS(INDEX($B$149:$M$200,MATCH(BA$219,$A$149:$A$200,0),1):INDEX($B$149:$M$200,MATCH(BA$219,$A$149:$A$200,0),12),$B204:$M204,"="&amp;"X",$B$146:$M$146,"="&amp;"N")</f>
        <v>0</v>
      </c>
    </row>
    <row r="222" spans="1:56" x14ac:dyDescent="0.35">
      <c r="A222" s="2" t="str">
        <f>Setup!A22</f>
        <v>Caseload 3</v>
      </c>
      <c r="B222">
        <f ca="1">SUMIFS(INDEX($B$149:$M$200,MATCH(B$219,$A$149:$A$200,0),1):INDEX($B$149:$M$200,MATCH(B$219,$A$149:$A$200,0),12),$B205:$M205,"="&amp;"X",$B$146:$M$146,"="&amp;"N")</f>
        <v>0</v>
      </c>
      <c r="C222">
        <f ca="1">SUMIFS(INDEX($B$149:$M$200,MATCH(C$219,$A$149:$A$200,0),1):INDEX($B$149:$M$200,MATCH(C$219,$A$149:$A$200,0),12),$B205:$M205,"="&amp;"X",$B$146:$M$146,"="&amp;"N")</f>
        <v>0</v>
      </c>
      <c r="D222">
        <f ca="1">SUMIFS(INDEX($B$149:$M$200,MATCH(D$219,$A$149:$A$200,0),1):INDEX($B$149:$M$200,MATCH(D$219,$A$149:$A$200,0),12),$B205:$M205,"="&amp;"X",$B$146:$M$146,"="&amp;"N")</f>
        <v>0</v>
      </c>
      <c r="E222">
        <f ca="1">SUMIFS(INDEX($B$149:$M$200,MATCH(E$219,$A$149:$A$200,0),1):INDEX($B$149:$M$200,MATCH(E$219,$A$149:$A$200,0),12),$B205:$M205,"="&amp;"X",$B$146:$M$146,"="&amp;"N")</f>
        <v>0</v>
      </c>
      <c r="F222">
        <f ca="1">SUMIFS(INDEX($B$149:$M$200,MATCH(F$219,$A$149:$A$200,0),1):INDEX($B$149:$M$200,MATCH(F$219,$A$149:$A$200,0),12),$B205:$M205,"="&amp;"X",$B$146:$M$146,"="&amp;"N")</f>
        <v>0</v>
      </c>
      <c r="G222">
        <f ca="1">SUMIFS(INDEX($B$149:$M$200,MATCH(G$219,$A$149:$A$200,0),1):INDEX($B$149:$M$200,MATCH(G$219,$A$149:$A$200,0),12),$B205:$M205,"="&amp;"X",$B$146:$M$146,"="&amp;"N")</f>
        <v>0</v>
      </c>
      <c r="H222">
        <f ca="1">SUMIFS(INDEX($B$149:$M$200,MATCH(H$219,$A$149:$A$200,0),1):INDEX($B$149:$M$200,MATCH(H$219,$A$149:$A$200,0),12),$B205:$M205,"="&amp;"X",$B$146:$M$146,"="&amp;"N")</f>
        <v>0</v>
      </c>
      <c r="I222">
        <f ca="1">SUMIFS(INDEX($B$149:$M$200,MATCH(I$219,$A$149:$A$200,0),1):INDEX($B$149:$M$200,MATCH(I$219,$A$149:$A$200,0),12),$B205:$M205,"="&amp;"X",$B$146:$M$146,"="&amp;"N")</f>
        <v>0</v>
      </c>
      <c r="J222">
        <f ca="1">SUMIFS(INDEX($B$149:$M$200,MATCH(J$219,$A$149:$A$200,0),1):INDEX($B$149:$M$200,MATCH(J$219,$A$149:$A$200,0),12),$B205:$M205,"="&amp;"X",$B$146:$M$146,"="&amp;"N")</f>
        <v>0</v>
      </c>
      <c r="K222">
        <f ca="1">SUMIFS(INDEX($B$149:$M$200,MATCH(K$219,$A$149:$A$200,0),1):INDEX($B$149:$M$200,MATCH(K$219,$A$149:$A$200,0),12),$B205:$M205,"="&amp;"X",$B$146:$M$146,"="&amp;"N")</f>
        <v>0</v>
      </c>
      <c r="L222">
        <f ca="1">SUMIFS(INDEX($B$149:$M$200,MATCH(L$219,$A$149:$A$200,0),1):INDEX($B$149:$M$200,MATCH(L$219,$A$149:$A$200,0),12),$B205:$M205,"="&amp;"X",$B$146:$M$146,"="&amp;"N")</f>
        <v>0</v>
      </c>
      <c r="M222">
        <f ca="1">SUMIFS(INDEX($B$149:$M$200,MATCH(M$219,$A$149:$A$200,0),1):INDEX($B$149:$M$200,MATCH(M$219,$A$149:$A$200,0),12),$B205:$M205,"="&amp;"X",$B$146:$M$146,"="&amp;"N")</f>
        <v>0</v>
      </c>
      <c r="N222">
        <f ca="1">SUMIFS(INDEX($B$149:$M$200,MATCH(N$219,$A$149:$A$200,0),1):INDEX($B$149:$M$200,MATCH(N$219,$A$149:$A$200,0),12),$B205:$M205,"="&amp;"X",$B$146:$M$146,"="&amp;"N")</f>
        <v>0</v>
      </c>
      <c r="O222">
        <f ca="1">SUMIFS(INDEX($B$149:$M$200,MATCH(O$219,$A$149:$A$200,0),1):INDEX($B$149:$M$200,MATCH(O$219,$A$149:$A$200,0),12),$B205:$M205,"="&amp;"X",$B$146:$M$146,"="&amp;"N")</f>
        <v>0</v>
      </c>
      <c r="P222">
        <f ca="1">SUMIFS(INDEX($B$149:$M$200,MATCH(P$219,$A$149:$A$200,0),1):INDEX($B$149:$M$200,MATCH(P$219,$A$149:$A$200,0),12),$B205:$M205,"="&amp;"X",$B$146:$M$146,"="&amp;"N")</f>
        <v>0</v>
      </c>
      <c r="Q222">
        <f ca="1">SUMIFS(INDEX($B$149:$M$200,MATCH(Q$219,$A$149:$A$200,0),1):INDEX($B$149:$M$200,MATCH(Q$219,$A$149:$A$200,0),12),$B205:$M205,"="&amp;"X",$B$146:$M$146,"="&amp;"N")</f>
        <v>0</v>
      </c>
      <c r="R222">
        <f ca="1">SUMIFS(INDEX($B$149:$M$200,MATCH(R$219,$A$149:$A$200,0),1):INDEX($B$149:$M$200,MATCH(R$219,$A$149:$A$200,0),12),$B205:$M205,"="&amp;"X",$B$146:$M$146,"="&amp;"N")</f>
        <v>0</v>
      </c>
      <c r="S222">
        <f ca="1">SUMIFS(INDEX($B$149:$M$200,MATCH(S$219,$A$149:$A$200,0),1):INDEX($B$149:$M$200,MATCH(S$219,$A$149:$A$200,0),12),$B205:$M205,"="&amp;"X",$B$146:$M$146,"="&amp;"N")</f>
        <v>0</v>
      </c>
      <c r="T222">
        <f ca="1">SUMIFS(INDEX($B$149:$M$200,MATCH(T$219,$A$149:$A$200,0),1):INDEX($B$149:$M$200,MATCH(T$219,$A$149:$A$200,0),12),$B205:$M205,"="&amp;"X",$B$146:$M$146,"="&amp;"N")</f>
        <v>0</v>
      </c>
      <c r="U222">
        <f ca="1">SUMIFS(INDEX($B$149:$M$200,MATCH(U$219,$A$149:$A$200,0),1):INDEX($B$149:$M$200,MATCH(U$219,$A$149:$A$200,0),12),$B205:$M205,"="&amp;"X",$B$146:$M$146,"="&amp;"N")</f>
        <v>0</v>
      </c>
      <c r="V222">
        <f ca="1">SUMIFS(INDEX($B$149:$M$200,MATCH(V$219,$A$149:$A$200,0),1):INDEX($B$149:$M$200,MATCH(V$219,$A$149:$A$200,0),12),$B205:$M205,"="&amp;"X",$B$146:$M$146,"="&amp;"N")</f>
        <v>0</v>
      </c>
      <c r="W222">
        <f ca="1">SUMIFS(INDEX($B$149:$M$200,MATCH(W$219,$A$149:$A$200,0),1):INDEX($B$149:$M$200,MATCH(W$219,$A$149:$A$200,0),12),$B205:$M205,"="&amp;"X",$B$146:$M$146,"="&amp;"N")</f>
        <v>0</v>
      </c>
      <c r="X222">
        <f ca="1">SUMIFS(INDEX($B$149:$M$200,MATCH(X$219,$A$149:$A$200,0),1):INDEX($B$149:$M$200,MATCH(X$219,$A$149:$A$200,0),12),$B205:$M205,"="&amp;"X",$B$146:$M$146,"="&amp;"N")</f>
        <v>0</v>
      </c>
      <c r="Y222">
        <f ca="1">SUMIFS(INDEX($B$149:$M$200,MATCH(Y$219,$A$149:$A$200,0),1):INDEX($B$149:$M$200,MATCH(Y$219,$A$149:$A$200,0),12),$B205:$M205,"="&amp;"X",$B$146:$M$146,"="&amp;"N")</f>
        <v>0</v>
      </c>
      <c r="Z222">
        <f ca="1">SUMIFS(INDEX($B$149:$M$200,MATCH(Z$219,$A$149:$A$200,0),1):INDEX($B$149:$M$200,MATCH(Z$219,$A$149:$A$200,0),12),$B205:$M205,"="&amp;"X",$B$146:$M$146,"="&amp;"N")</f>
        <v>0</v>
      </c>
      <c r="AA222">
        <f ca="1">SUMIFS(INDEX($B$149:$M$200,MATCH(AA$219,$A$149:$A$200,0),1):INDEX($B$149:$M$200,MATCH(AA$219,$A$149:$A$200,0),12),$B205:$M205,"="&amp;"X",$B$146:$M$146,"="&amp;"N")</f>
        <v>0</v>
      </c>
      <c r="AB222">
        <f ca="1">SUMIFS(INDEX($B$149:$M$200,MATCH(AB$219,$A$149:$A$200,0),1):INDEX($B$149:$M$200,MATCH(AB$219,$A$149:$A$200,0),12),$B205:$M205,"="&amp;"X",$B$146:$M$146,"="&amp;"N")</f>
        <v>0</v>
      </c>
      <c r="AC222">
        <f ca="1">SUMIFS(INDEX($B$149:$M$200,MATCH(AC$219,$A$149:$A$200,0),1):INDEX($B$149:$M$200,MATCH(AC$219,$A$149:$A$200,0),12),$B205:$M205,"="&amp;"X",$B$146:$M$146,"="&amp;"N")</f>
        <v>0</v>
      </c>
      <c r="AD222">
        <f ca="1">SUMIFS(INDEX($B$149:$M$200,MATCH(AD$219,$A$149:$A$200,0),1):INDEX($B$149:$M$200,MATCH(AD$219,$A$149:$A$200,0),12),$B205:$M205,"="&amp;"X",$B$146:$M$146,"="&amp;"N")</f>
        <v>0</v>
      </c>
      <c r="AE222">
        <f ca="1">SUMIFS(INDEX($B$149:$M$200,MATCH(AE$219,$A$149:$A$200,0),1):INDEX($B$149:$M$200,MATCH(AE$219,$A$149:$A$200,0),12),$B205:$M205,"="&amp;"X",$B$146:$M$146,"="&amp;"N")</f>
        <v>0</v>
      </c>
      <c r="AF222">
        <f ca="1">SUMIFS(INDEX($B$149:$M$200,MATCH(AF$219,$A$149:$A$200,0),1):INDEX($B$149:$M$200,MATCH(AF$219,$A$149:$A$200,0),12),$B205:$M205,"="&amp;"X",$B$146:$M$146,"="&amp;"N")</f>
        <v>0</v>
      </c>
      <c r="AG222">
        <f ca="1">SUMIFS(INDEX($B$149:$M$200,MATCH(AG$219,$A$149:$A$200,0),1):INDEX($B$149:$M$200,MATCH(AG$219,$A$149:$A$200,0),12),$B205:$M205,"="&amp;"X",$B$146:$M$146,"="&amp;"N")</f>
        <v>0</v>
      </c>
      <c r="AH222">
        <f ca="1">SUMIFS(INDEX($B$149:$M$200,MATCH(AH$219,$A$149:$A$200,0),1):INDEX($B$149:$M$200,MATCH(AH$219,$A$149:$A$200,0),12),$B205:$M205,"="&amp;"X",$B$146:$M$146,"="&amp;"N")</f>
        <v>0</v>
      </c>
      <c r="AI222">
        <f ca="1">SUMIFS(INDEX($B$149:$M$200,MATCH(AI$219,$A$149:$A$200,0),1):INDEX($B$149:$M$200,MATCH(AI$219,$A$149:$A$200,0),12),$B205:$M205,"="&amp;"X",$B$146:$M$146,"="&amp;"N")</f>
        <v>0</v>
      </c>
      <c r="AJ222">
        <f ca="1">SUMIFS(INDEX($B$149:$M$200,MATCH(AJ$219,$A$149:$A$200,0),1):INDEX($B$149:$M$200,MATCH(AJ$219,$A$149:$A$200,0),12),$B205:$M205,"="&amp;"X",$B$146:$M$146,"="&amp;"N")</f>
        <v>0</v>
      </c>
      <c r="AK222">
        <f ca="1">SUMIFS(INDEX($B$149:$M$200,MATCH(AK$219,$A$149:$A$200,0),1):INDEX($B$149:$M$200,MATCH(AK$219,$A$149:$A$200,0),12),$B205:$M205,"="&amp;"X",$B$146:$M$146,"="&amp;"N")</f>
        <v>0</v>
      </c>
      <c r="AL222">
        <f ca="1">SUMIFS(INDEX($B$149:$M$200,MATCH(AL$219,$A$149:$A$200,0),1):INDEX($B$149:$M$200,MATCH(AL$219,$A$149:$A$200,0),12),$B205:$M205,"="&amp;"X",$B$146:$M$146,"="&amp;"N")</f>
        <v>0</v>
      </c>
      <c r="AM222">
        <f ca="1">SUMIFS(INDEX($B$149:$M$200,MATCH(AM$219,$A$149:$A$200,0),1):INDEX($B$149:$M$200,MATCH(AM$219,$A$149:$A$200,0),12),$B205:$M205,"="&amp;"X",$B$146:$M$146,"="&amp;"N")</f>
        <v>0</v>
      </c>
      <c r="AN222">
        <f ca="1">SUMIFS(INDEX($B$149:$M$200,MATCH(AN$219,$A$149:$A$200,0),1):INDEX($B$149:$M$200,MATCH(AN$219,$A$149:$A$200,0),12),$B205:$M205,"="&amp;"X",$B$146:$M$146,"="&amp;"N")</f>
        <v>0</v>
      </c>
      <c r="AO222">
        <f ca="1">SUMIFS(INDEX($B$149:$M$200,MATCH(AO$219,$A$149:$A$200,0),1):INDEX($B$149:$M$200,MATCH(AO$219,$A$149:$A$200,0),12),$B205:$M205,"="&amp;"X",$B$146:$M$146,"="&amp;"N")</f>
        <v>0</v>
      </c>
      <c r="AP222">
        <f ca="1">SUMIFS(INDEX($B$149:$M$200,MATCH(AP$219,$A$149:$A$200,0),1):INDEX($B$149:$M$200,MATCH(AP$219,$A$149:$A$200,0),12),$B205:$M205,"="&amp;"X",$B$146:$M$146,"="&amp;"N")</f>
        <v>0</v>
      </c>
      <c r="AQ222">
        <f ca="1">SUMIFS(INDEX($B$149:$M$200,MATCH(AQ$219,$A$149:$A$200,0),1):INDEX($B$149:$M$200,MATCH(AQ$219,$A$149:$A$200,0),12),$B205:$M205,"="&amp;"X",$B$146:$M$146,"="&amp;"N")</f>
        <v>0</v>
      </c>
      <c r="AR222">
        <f ca="1">SUMIFS(INDEX($B$149:$M$200,MATCH(AR$219,$A$149:$A$200,0),1):INDEX($B$149:$M$200,MATCH(AR$219,$A$149:$A$200,0),12),$B205:$M205,"="&amp;"X",$B$146:$M$146,"="&amp;"N")</f>
        <v>0</v>
      </c>
      <c r="AS222">
        <f ca="1">SUMIFS(INDEX($B$149:$M$200,MATCH(AS$219,$A$149:$A$200,0),1):INDEX($B$149:$M$200,MATCH(AS$219,$A$149:$A$200,0),12),$B205:$M205,"="&amp;"X",$B$146:$M$146,"="&amp;"N")</f>
        <v>0</v>
      </c>
      <c r="AT222">
        <f ca="1">SUMIFS(INDEX($B$149:$M$200,MATCH(AT$219,$A$149:$A$200,0),1):INDEX($B$149:$M$200,MATCH(AT$219,$A$149:$A$200,0),12),$B205:$M205,"="&amp;"X",$B$146:$M$146,"="&amp;"N")</f>
        <v>0</v>
      </c>
      <c r="AU222">
        <f ca="1">SUMIFS(INDEX($B$149:$M$200,MATCH(AU$219,$A$149:$A$200,0),1):INDEX($B$149:$M$200,MATCH(AU$219,$A$149:$A$200,0),12),$B205:$M205,"="&amp;"X",$B$146:$M$146,"="&amp;"N")</f>
        <v>0</v>
      </c>
      <c r="AV222">
        <f ca="1">SUMIFS(INDEX($B$149:$M$200,MATCH(AV$219,$A$149:$A$200,0),1):INDEX($B$149:$M$200,MATCH(AV$219,$A$149:$A$200,0),12),$B205:$M205,"="&amp;"X",$B$146:$M$146,"="&amp;"N")</f>
        <v>0</v>
      </c>
      <c r="AW222">
        <f ca="1">SUMIFS(INDEX($B$149:$M$200,MATCH(AW$219,$A$149:$A$200,0),1):INDEX($B$149:$M$200,MATCH(AW$219,$A$149:$A$200,0),12),$B205:$M205,"="&amp;"X",$B$146:$M$146,"="&amp;"N")</f>
        <v>0</v>
      </c>
      <c r="AX222">
        <f ca="1">SUMIFS(INDEX($B$149:$M$200,MATCH(AX$219,$A$149:$A$200,0),1):INDEX($B$149:$M$200,MATCH(AX$219,$A$149:$A$200,0),12),$B205:$M205,"="&amp;"X",$B$146:$M$146,"="&amp;"N")</f>
        <v>0</v>
      </c>
      <c r="AY222">
        <f ca="1">SUMIFS(INDEX($B$149:$M$200,MATCH(AY$219,$A$149:$A$200,0),1):INDEX($B$149:$M$200,MATCH(AY$219,$A$149:$A$200,0),12),$B205:$M205,"="&amp;"X",$B$146:$M$146,"="&amp;"N")</f>
        <v>0</v>
      </c>
      <c r="AZ222">
        <f ca="1">SUMIFS(INDEX($B$149:$M$200,MATCH(AZ$219,$A$149:$A$200,0),1):INDEX($B$149:$M$200,MATCH(AZ$219,$A$149:$A$200,0),12),$B205:$M205,"="&amp;"X",$B$146:$M$146,"="&amp;"N")</f>
        <v>0</v>
      </c>
      <c r="BA222">
        <f ca="1">SUMIFS(INDEX($B$149:$M$200,MATCH(BA$219,$A$149:$A$200,0),1):INDEX($B$149:$M$200,MATCH(BA$219,$A$149:$A$200,0),12),$B205:$M205,"="&amp;"X",$B$146:$M$146,"="&amp;"N")</f>
        <v>0</v>
      </c>
    </row>
    <row r="223" spans="1:56" x14ac:dyDescent="0.35">
      <c r="A223" s="2" t="str">
        <f>Setup!A23</f>
        <v>Caseload 4</v>
      </c>
      <c r="B223">
        <f ca="1">SUMIFS(INDEX($B$149:$M$200,MATCH(B$219,$A$149:$A$200,0),1):INDEX($B$149:$M$200,MATCH(B$219,$A$149:$A$200,0),12),$B206:$M206,"="&amp;"X",$B$146:$M$146,"="&amp;"N")</f>
        <v>0</v>
      </c>
      <c r="C223">
        <f ca="1">SUMIFS(INDEX($B$149:$M$200,MATCH(C$219,$A$149:$A$200,0),1):INDEX($B$149:$M$200,MATCH(C$219,$A$149:$A$200,0),12),$B206:$M206,"="&amp;"X",$B$146:$M$146,"="&amp;"N")</f>
        <v>0</v>
      </c>
      <c r="D223">
        <f ca="1">SUMIFS(INDEX($B$149:$M$200,MATCH(D$219,$A$149:$A$200,0),1):INDEX($B$149:$M$200,MATCH(D$219,$A$149:$A$200,0),12),$B206:$M206,"="&amp;"X",$B$146:$M$146,"="&amp;"N")</f>
        <v>0</v>
      </c>
      <c r="E223">
        <f ca="1">SUMIFS(INDEX($B$149:$M$200,MATCH(E$219,$A$149:$A$200,0),1):INDEX($B$149:$M$200,MATCH(E$219,$A$149:$A$200,0),12),$B206:$M206,"="&amp;"X",$B$146:$M$146,"="&amp;"N")</f>
        <v>0</v>
      </c>
      <c r="F223">
        <f ca="1">SUMIFS(INDEX($B$149:$M$200,MATCH(F$219,$A$149:$A$200,0),1):INDEX($B$149:$M$200,MATCH(F$219,$A$149:$A$200,0),12),$B206:$M206,"="&amp;"X",$B$146:$M$146,"="&amp;"N")</f>
        <v>0</v>
      </c>
      <c r="G223">
        <f ca="1">SUMIFS(INDEX($B$149:$M$200,MATCH(G$219,$A$149:$A$200,0),1):INDEX($B$149:$M$200,MATCH(G$219,$A$149:$A$200,0),12),$B206:$M206,"="&amp;"X",$B$146:$M$146,"="&amp;"N")</f>
        <v>0</v>
      </c>
      <c r="H223">
        <f ca="1">SUMIFS(INDEX($B$149:$M$200,MATCH(H$219,$A$149:$A$200,0),1):INDEX($B$149:$M$200,MATCH(H$219,$A$149:$A$200,0),12),$B206:$M206,"="&amp;"X",$B$146:$M$146,"="&amp;"N")</f>
        <v>0</v>
      </c>
      <c r="I223">
        <f ca="1">SUMIFS(INDEX($B$149:$M$200,MATCH(I$219,$A$149:$A$200,0),1):INDEX($B$149:$M$200,MATCH(I$219,$A$149:$A$200,0),12),$B206:$M206,"="&amp;"X",$B$146:$M$146,"="&amp;"N")</f>
        <v>0</v>
      </c>
      <c r="J223">
        <f ca="1">SUMIFS(INDEX($B$149:$M$200,MATCH(J$219,$A$149:$A$200,0),1):INDEX($B$149:$M$200,MATCH(J$219,$A$149:$A$200,0),12),$B206:$M206,"="&amp;"X",$B$146:$M$146,"="&amp;"N")</f>
        <v>0</v>
      </c>
      <c r="K223">
        <f ca="1">SUMIFS(INDEX($B$149:$M$200,MATCH(K$219,$A$149:$A$200,0),1):INDEX($B$149:$M$200,MATCH(K$219,$A$149:$A$200,0),12),$B206:$M206,"="&amp;"X",$B$146:$M$146,"="&amp;"N")</f>
        <v>0</v>
      </c>
      <c r="L223">
        <f ca="1">SUMIFS(INDEX($B$149:$M$200,MATCH(L$219,$A$149:$A$200,0),1):INDEX($B$149:$M$200,MATCH(L$219,$A$149:$A$200,0),12),$B206:$M206,"="&amp;"X",$B$146:$M$146,"="&amp;"N")</f>
        <v>0</v>
      </c>
      <c r="M223">
        <f ca="1">SUMIFS(INDEX($B$149:$M$200,MATCH(M$219,$A$149:$A$200,0),1):INDEX($B$149:$M$200,MATCH(M$219,$A$149:$A$200,0),12),$B206:$M206,"="&amp;"X",$B$146:$M$146,"="&amp;"N")</f>
        <v>0</v>
      </c>
      <c r="N223">
        <f ca="1">SUMIFS(INDEX($B$149:$M$200,MATCH(N$219,$A$149:$A$200,0),1):INDEX($B$149:$M$200,MATCH(N$219,$A$149:$A$200,0),12),$B206:$M206,"="&amp;"X",$B$146:$M$146,"="&amp;"N")</f>
        <v>0</v>
      </c>
      <c r="O223">
        <f ca="1">SUMIFS(INDEX($B$149:$M$200,MATCH(O$219,$A$149:$A$200,0),1):INDEX($B$149:$M$200,MATCH(O$219,$A$149:$A$200,0),12),$B206:$M206,"="&amp;"X",$B$146:$M$146,"="&amp;"N")</f>
        <v>0</v>
      </c>
      <c r="P223">
        <f ca="1">SUMIFS(INDEX($B$149:$M$200,MATCH(P$219,$A$149:$A$200,0),1):INDEX($B$149:$M$200,MATCH(P$219,$A$149:$A$200,0),12),$B206:$M206,"="&amp;"X",$B$146:$M$146,"="&amp;"N")</f>
        <v>0</v>
      </c>
      <c r="Q223">
        <f ca="1">SUMIFS(INDEX($B$149:$M$200,MATCH(Q$219,$A$149:$A$200,0),1):INDEX($B$149:$M$200,MATCH(Q$219,$A$149:$A$200,0),12),$B206:$M206,"="&amp;"X",$B$146:$M$146,"="&amp;"N")</f>
        <v>0</v>
      </c>
      <c r="R223">
        <f ca="1">SUMIFS(INDEX($B$149:$M$200,MATCH(R$219,$A$149:$A$200,0),1):INDEX($B$149:$M$200,MATCH(R$219,$A$149:$A$200,0),12),$B206:$M206,"="&amp;"X",$B$146:$M$146,"="&amp;"N")</f>
        <v>0</v>
      </c>
      <c r="S223">
        <f ca="1">SUMIFS(INDEX($B$149:$M$200,MATCH(S$219,$A$149:$A$200,0),1):INDEX($B$149:$M$200,MATCH(S$219,$A$149:$A$200,0),12),$B206:$M206,"="&amp;"X",$B$146:$M$146,"="&amp;"N")</f>
        <v>0</v>
      </c>
      <c r="T223">
        <f ca="1">SUMIFS(INDEX($B$149:$M$200,MATCH(T$219,$A$149:$A$200,0),1):INDEX($B$149:$M$200,MATCH(T$219,$A$149:$A$200,0),12),$B206:$M206,"="&amp;"X",$B$146:$M$146,"="&amp;"N")</f>
        <v>0</v>
      </c>
      <c r="U223">
        <f ca="1">SUMIFS(INDEX($B$149:$M$200,MATCH(U$219,$A$149:$A$200,0),1):INDEX($B$149:$M$200,MATCH(U$219,$A$149:$A$200,0),12),$B206:$M206,"="&amp;"X",$B$146:$M$146,"="&amp;"N")</f>
        <v>0</v>
      </c>
      <c r="V223">
        <f ca="1">SUMIFS(INDEX($B$149:$M$200,MATCH(V$219,$A$149:$A$200,0),1):INDEX($B$149:$M$200,MATCH(V$219,$A$149:$A$200,0),12),$B206:$M206,"="&amp;"X",$B$146:$M$146,"="&amp;"N")</f>
        <v>0</v>
      </c>
      <c r="W223">
        <f ca="1">SUMIFS(INDEX($B$149:$M$200,MATCH(W$219,$A$149:$A$200,0),1):INDEX($B$149:$M$200,MATCH(W$219,$A$149:$A$200,0),12),$B206:$M206,"="&amp;"X",$B$146:$M$146,"="&amp;"N")</f>
        <v>0</v>
      </c>
      <c r="X223">
        <f ca="1">SUMIFS(INDEX($B$149:$M$200,MATCH(X$219,$A$149:$A$200,0),1):INDEX($B$149:$M$200,MATCH(X$219,$A$149:$A$200,0),12),$B206:$M206,"="&amp;"X",$B$146:$M$146,"="&amp;"N")</f>
        <v>0</v>
      </c>
      <c r="Y223">
        <f ca="1">SUMIFS(INDEX($B$149:$M$200,MATCH(Y$219,$A$149:$A$200,0),1):INDEX($B$149:$M$200,MATCH(Y$219,$A$149:$A$200,0),12),$B206:$M206,"="&amp;"X",$B$146:$M$146,"="&amp;"N")</f>
        <v>0</v>
      </c>
      <c r="Z223">
        <f ca="1">SUMIFS(INDEX($B$149:$M$200,MATCH(Z$219,$A$149:$A$200,0),1):INDEX($B$149:$M$200,MATCH(Z$219,$A$149:$A$200,0),12),$B206:$M206,"="&amp;"X",$B$146:$M$146,"="&amp;"N")</f>
        <v>0</v>
      </c>
      <c r="AA223">
        <f ca="1">SUMIFS(INDEX($B$149:$M$200,MATCH(AA$219,$A$149:$A$200,0),1):INDEX($B$149:$M$200,MATCH(AA$219,$A$149:$A$200,0),12),$B206:$M206,"="&amp;"X",$B$146:$M$146,"="&amp;"N")</f>
        <v>0</v>
      </c>
      <c r="AB223">
        <f ca="1">SUMIFS(INDEX($B$149:$M$200,MATCH(AB$219,$A$149:$A$200,0),1):INDEX($B$149:$M$200,MATCH(AB$219,$A$149:$A$200,0),12),$B206:$M206,"="&amp;"X",$B$146:$M$146,"="&amp;"N")</f>
        <v>0</v>
      </c>
      <c r="AC223">
        <f ca="1">SUMIFS(INDEX($B$149:$M$200,MATCH(AC$219,$A$149:$A$200,0),1):INDEX($B$149:$M$200,MATCH(AC$219,$A$149:$A$200,0),12),$B206:$M206,"="&amp;"X",$B$146:$M$146,"="&amp;"N")</f>
        <v>0</v>
      </c>
      <c r="AD223">
        <f ca="1">SUMIFS(INDEX($B$149:$M$200,MATCH(AD$219,$A$149:$A$200,0),1):INDEX($B$149:$M$200,MATCH(AD$219,$A$149:$A$200,0),12),$B206:$M206,"="&amp;"X",$B$146:$M$146,"="&amp;"N")</f>
        <v>0</v>
      </c>
      <c r="AE223">
        <f ca="1">SUMIFS(INDEX($B$149:$M$200,MATCH(AE$219,$A$149:$A$200,0),1):INDEX($B$149:$M$200,MATCH(AE$219,$A$149:$A$200,0),12),$B206:$M206,"="&amp;"X",$B$146:$M$146,"="&amp;"N")</f>
        <v>0</v>
      </c>
      <c r="AF223">
        <f ca="1">SUMIFS(INDEX($B$149:$M$200,MATCH(AF$219,$A$149:$A$200,0),1):INDEX($B$149:$M$200,MATCH(AF$219,$A$149:$A$200,0),12),$B206:$M206,"="&amp;"X",$B$146:$M$146,"="&amp;"N")</f>
        <v>0</v>
      </c>
      <c r="AG223">
        <f ca="1">SUMIFS(INDEX($B$149:$M$200,MATCH(AG$219,$A$149:$A$200,0),1):INDEX($B$149:$M$200,MATCH(AG$219,$A$149:$A$200,0),12),$B206:$M206,"="&amp;"X",$B$146:$M$146,"="&amp;"N")</f>
        <v>0</v>
      </c>
      <c r="AH223">
        <f ca="1">SUMIFS(INDEX($B$149:$M$200,MATCH(AH$219,$A$149:$A$200,0),1):INDEX($B$149:$M$200,MATCH(AH$219,$A$149:$A$200,0),12),$B206:$M206,"="&amp;"X",$B$146:$M$146,"="&amp;"N")</f>
        <v>0</v>
      </c>
      <c r="AI223">
        <f ca="1">SUMIFS(INDEX($B$149:$M$200,MATCH(AI$219,$A$149:$A$200,0),1):INDEX($B$149:$M$200,MATCH(AI$219,$A$149:$A$200,0),12),$B206:$M206,"="&amp;"X",$B$146:$M$146,"="&amp;"N")</f>
        <v>0</v>
      </c>
      <c r="AJ223">
        <f ca="1">SUMIFS(INDEX($B$149:$M$200,MATCH(AJ$219,$A$149:$A$200,0),1):INDEX($B$149:$M$200,MATCH(AJ$219,$A$149:$A$200,0),12),$B206:$M206,"="&amp;"X",$B$146:$M$146,"="&amp;"N")</f>
        <v>0</v>
      </c>
      <c r="AK223">
        <f ca="1">SUMIFS(INDEX($B$149:$M$200,MATCH(AK$219,$A$149:$A$200,0),1):INDEX($B$149:$M$200,MATCH(AK$219,$A$149:$A$200,0),12),$B206:$M206,"="&amp;"X",$B$146:$M$146,"="&amp;"N")</f>
        <v>0</v>
      </c>
      <c r="AL223">
        <f ca="1">SUMIFS(INDEX($B$149:$M$200,MATCH(AL$219,$A$149:$A$200,0),1):INDEX($B$149:$M$200,MATCH(AL$219,$A$149:$A$200,0),12),$B206:$M206,"="&amp;"X",$B$146:$M$146,"="&amp;"N")</f>
        <v>0</v>
      </c>
      <c r="AM223">
        <f ca="1">SUMIFS(INDEX($B$149:$M$200,MATCH(AM$219,$A$149:$A$200,0),1):INDEX($B$149:$M$200,MATCH(AM$219,$A$149:$A$200,0),12),$B206:$M206,"="&amp;"X",$B$146:$M$146,"="&amp;"N")</f>
        <v>0</v>
      </c>
      <c r="AN223">
        <f ca="1">SUMIFS(INDEX($B$149:$M$200,MATCH(AN$219,$A$149:$A$200,0),1):INDEX($B$149:$M$200,MATCH(AN$219,$A$149:$A$200,0),12),$B206:$M206,"="&amp;"X",$B$146:$M$146,"="&amp;"N")</f>
        <v>0</v>
      </c>
      <c r="AO223">
        <f ca="1">SUMIFS(INDEX($B$149:$M$200,MATCH(AO$219,$A$149:$A$200,0),1):INDEX($B$149:$M$200,MATCH(AO$219,$A$149:$A$200,0),12),$B206:$M206,"="&amp;"X",$B$146:$M$146,"="&amp;"N")</f>
        <v>0</v>
      </c>
      <c r="AP223">
        <f ca="1">SUMIFS(INDEX($B$149:$M$200,MATCH(AP$219,$A$149:$A$200,0),1):INDEX($B$149:$M$200,MATCH(AP$219,$A$149:$A$200,0),12),$B206:$M206,"="&amp;"X",$B$146:$M$146,"="&amp;"N")</f>
        <v>0</v>
      </c>
      <c r="AQ223">
        <f ca="1">SUMIFS(INDEX($B$149:$M$200,MATCH(AQ$219,$A$149:$A$200,0),1):INDEX($B$149:$M$200,MATCH(AQ$219,$A$149:$A$200,0),12),$B206:$M206,"="&amp;"X",$B$146:$M$146,"="&amp;"N")</f>
        <v>0</v>
      </c>
      <c r="AR223">
        <f ca="1">SUMIFS(INDEX($B$149:$M$200,MATCH(AR$219,$A$149:$A$200,0),1):INDEX($B$149:$M$200,MATCH(AR$219,$A$149:$A$200,0),12),$B206:$M206,"="&amp;"X",$B$146:$M$146,"="&amp;"N")</f>
        <v>0</v>
      </c>
      <c r="AS223">
        <f ca="1">SUMIFS(INDEX($B$149:$M$200,MATCH(AS$219,$A$149:$A$200,0),1):INDEX($B$149:$M$200,MATCH(AS$219,$A$149:$A$200,0),12),$B206:$M206,"="&amp;"X",$B$146:$M$146,"="&amp;"N")</f>
        <v>0</v>
      </c>
      <c r="AT223">
        <f ca="1">SUMIFS(INDEX($B$149:$M$200,MATCH(AT$219,$A$149:$A$200,0),1):INDEX($B$149:$M$200,MATCH(AT$219,$A$149:$A$200,0),12),$B206:$M206,"="&amp;"X",$B$146:$M$146,"="&amp;"N")</f>
        <v>0</v>
      </c>
      <c r="AU223">
        <f ca="1">SUMIFS(INDEX($B$149:$M$200,MATCH(AU$219,$A$149:$A$200,0),1):INDEX($B$149:$M$200,MATCH(AU$219,$A$149:$A$200,0),12),$B206:$M206,"="&amp;"X",$B$146:$M$146,"="&amp;"N")</f>
        <v>0</v>
      </c>
      <c r="AV223">
        <f ca="1">SUMIFS(INDEX($B$149:$M$200,MATCH(AV$219,$A$149:$A$200,0),1):INDEX($B$149:$M$200,MATCH(AV$219,$A$149:$A$200,0),12),$B206:$M206,"="&amp;"X",$B$146:$M$146,"="&amp;"N")</f>
        <v>0</v>
      </c>
      <c r="AW223">
        <f ca="1">SUMIFS(INDEX($B$149:$M$200,MATCH(AW$219,$A$149:$A$200,0),1):INDEX($B$149:$M$200,MATCH(AW$219,$A$149:$A$200,0),12),$B206:$M206,"="&amp;"X",$B$146:$M$146,"="&amp;"N")</f>
        <v>0</v>
      </c>
      <c r="AX223">
        <f ca="1">SUMIFS(INDEX($B$149:$M$200,MATCH(AX$219,$A$149:$A$200,0),1):INDEX($B$149:$M$200,MATCH(AX$219,$A$149:$A$200,0),12),$B206:$M206,"="&amp;"X",$B$146:$M$146,"="&amp;"N")</f>
        <v>0</v>
      </c>
      <c r="AY223">
        <f ca="1">SUMIFS(INDEX($B$149:$M$200,MATCH(AY$219,$A$149:$A$200,0),1):INDEX($B$149:$M$200,MATCH(AY$219,$A$149:$A$200,0),12),$B206:$M206,"="&amp;"X",$B$146:$M$146,"="&amp;"N")</f>
        <v>0</v>
      </c>
      <c r="AZ223">
        <f ca="1">SUMIFS(INDEX($B$149:$M$200,MATCH(AZ$219,$A$149:$A$200,0),1):INDEX($B$149:$M$200,MATCH(AZ$219,$A$149:$A$200,0),12),$B206:$M206,"="&amp;"X",$B$146:$M$146,"="&amp;"N")</f>
        <v>0</v>
      </c>
      <c r="BA223">
        <f ca="1">SUMIFS(INDEX($B$149:$M$200,MATCH(BA$219,$A$149:$A$200,0),1):INDEX($B$149:$M$200,MATCH(BA$219,$A$149:$A$200,0),12),$B206:$M206,"="&amp;"X",$B$146:$M$146,"="&amp;"N")</f>
        <v>0</v>
      </c>
    </row>
    <row r="224" spans="1:56" x14ac:dyDescent="0.35">
      <c r="A224" s="2" t="str">
        <f>Setup!A24</f>
        <v>Caseload 5</v>
      </c>
      <c r="B224">
        <f ca="1">SUMIFS(INDEX($B$149:$M$200,MATCH(B$219,$A$149:$A$200,0),1):INDEX($B$149:$M$200,MATCH(B$219,$A$149:$A$200,0),12),$B207:$M207,"="&amp;"X",$B$146:$M$146,"="&amp;"N")</f>
        <v>0</v>
      </c>
      <c r="C224">
        <f ca="1">SUMIFS(INDEX($B$149:$M$200,MATCH(C$219,$A$149:$A$200,0),1):INDEX($B$149:$M$200,MATCH(C$219,$A$149:$A$200,0),12),$B207:$M207,"="&amp;"X",$B$146:$M$146,"="&amp;"N")</f>
        <v>0</v>
      </c>
      <c r="D224">
        <f ca="1">SUMIFS(INDEX($B$149:$M$200,MATCH(D$219,$A$149:$A$200,0),1):INDEX($B$149:$M$200,MATCH(D$219,$A$149:$A$200,0),12),$B207:$M207,"="&amp;"X",$B$146:$M$146,"="&amp;"N")</f>
        <v>0</v>
      </c>
      <c r="E224">
        <f ca="1">SUMIFS(INDEX($B$149:$M$200,MATCH(E$219,$A$149:$A$200,0),1):INDEX($B$149:$M$200,MATCH(E$219,$A$149:$A$200,0),12),$B207:$M207,"="&amp;"X",$B$146:$M$146,"="&amp;"N")</f>
        <v>0</v>
      </c>
      <c r="F224">
        <f ca="1">SUMIFS(INDEX($B$149:$M$200,MATCH(F$219,$A$149:$A$200,0),1):INDEX($B$149:$M$200,MATCH(F$219,$A$149:$A$200,0),12),$B207:$M207,"="&amp;"X",$B$146:$M$146,"="&amp;"N")</f>
        <v>0</v>
      </c>
      <c r="G224">
        <f ca="1">SUMIFS(INDEX($B$149:$M$200,MATCH(G$219,$A$149:$A$200,0),1):INDEX($B$149:$M$200,MATCH(G$219,$A$149:$A$200,0),12),$B207:$M207,"="&amp;"X",$B$146:$M$146,"="&amp;"N")</f>
        <v>0</v>
      </c>
      <c r="H224">
        <f ca="1">SUMIFS(INDEX($B$149:$M$200,MATCH(H$219,$A$149:$A$200,0),1):INDEX($B$149:$M$200,MATCH(H$219,$A$149:$A$200,0),12),$B207:$M207,"="&amp;"X",$B$146:$M$146,"="&amp;"N")</f>
        <v>0</v>
      </c>
      <c r="I224">
        <f ca="1">SUMIFS(INDEX($B$149:$M$200,MATCH(I$219,$A$149:$A$200,0),1):INDEX($B$149:$M$200,MATCH(I$219,$A$149:$A$200,0),12),$B207:$M207,"="&amp;"X",$B$146:$M$146,"="&amp;"N")</f>
        <v>0</v>
      </c>
      <c r="J224">
        <f ca="1">SUMIFS(INDEX($B$149:$M$200,MATCH(J$219,$A$149:$A$200,0),1):INDEX($B$149:$M$200,MATCH(J$219,$A$149:$A$200,0),12),$B207:$M207,"="&amp;"X",$B$146:$M$146,"="&amp;"N")</f>
        <v>0</v>
      </c>
      <c r="K224">
        <f ca="1">SUMIFS(INDEX($B$149:$M$200,MATCH(K$219,$A$149:$A$200,0),1):INDEX($B$149:$M$200,MATCH(K$219,$A$149:$A$200,0),12),$B207:$M207,"="&amp;"X",$B$146:$M$146,"="&amp;"N")</f>
        <v>0</v>
      </c>
      <c r="L224">
        <f ca="1">SUMIFS(INDEX($B$149:$M$200,MATCH(L$219,$A$149:$A$200,0),1):INDEX($B$149:$M$200,MATCH(L$219,$A$149:$A$200,0),12),$B207:$M207,"="&amp;"X",$B$146:$M$146,"="&amp;"N")</f>
        <v>0</v>
      </c>
      <c r="M224">
        <f ca="1">SUMIFS(INDEX($B$149:$M$200,MATCH(M$219,$A$149:$A$200,0),1):INDEX($B$149:$M$200,MATCH(M$219,$A$149:$A$200,0),12),$B207:$M207,"="&amp;"X",$B$146:$M$146,"="&amp;"N")</f>
        <v>0</v>
      </c>
      <c r="N224">
        <f ca="1">SUMIFS(INDEX($B$149:$M$200,MATCH(N$219,$A$149:$A$200,0),1):INDEX($B$149:$M$200,MATCH(N$219,$A$149:$A$200,0),12),$B207:$M207,"="&amp;"X",$B$146:$M$146,"="&amp;"N")</f>
        <v>0</v>
      </c>
      <c r="O224">
        <f ca="1">SUMIFS(INDEX($B$149:$M$200,MATCH(O$219,$A$149:$A$200,0),1):INDEX($B$149:$M$200,MATCH(O$219,$A$149:$A$200,0),12),$B207:$M207,"="&amp;"X",$B$146:$M$146,"="&amp;"N")</f>
        <v>0</v>
      </c>
      <c r="P224">
        <f ca="1">SUMIFS(INDEX($B$149:$M$200,MATCH(P$219,$A$149:$A$200,0),1):INDEX($B$149:$M$200,MATCH(P$219,$A$149:$A$200,0),12),$B207:$M207,"="&amp;"X",$B$146:$M$146,"="&amp;"N")</f>
        <v>0</v>
      </c>
      <c r="Q224">
        <f ca="1">SUMIFS(INDEX($B$149:$M$200,MATCH(Q$219,$A$149:$A$200,0),1):INDEX($B$149:$M$200,MATCH(Q$219,$A$149:$A$200,0),12),$B207:$M207,"="&amp;"X",$B$146:$M$146,"="&amp;"N")</f>
        <v>0</v>
      </c>
      <c r="R224">
        <f ca="1">SUMIFS(INDEX($B$149:$M$200,MATCH(R$219,$A$149:$A$200,0),1):INDEX($B$149:$M$200,MATCH(R$219,$A$149:$A$200,0),12),$B207:$M207,"="&amp;"X",$B$146:$M$146,"="&amp;"N")</f>
        <v>0</v>
      </c>
      <c r="S224">
        <f ca="1">SUMIFS(INDEX($B$149:$M$200,MATCH(S$219,$A$149:$A$200,0),1):INDEX($B$149:$M$200,MATCH(S$219,$A$149:$A$200,0),12),$B207:$M207,"="&amp;"X",$B$146:$M$146,"="&amp;"N")</f>
        <v>0</v>
      </c>
      <c r="T224">
        <f ca="1">SUMIFS(INDEX($B$149:$M$200,MATCH(T$219,$A$149:$A$200,0),1):INDEX($B$149:$M$200,MATCH(T$219,$A$149:$A$200,0),12),$B207:$M207,"="&amp;"X",$B$146:$M$146,"="&amp;"N")</f>
        <v>0</v>
      </c>
      <c r="U224">
        <f ca="1">SUMIFS(INDEX($B$149:$M$200,MATCH(U$219,$A$149:$A$200,0),1):INDEX($B$149:$M$200,MATCH(U$219,$A$149:$A$200,0),12),$B207:$M207,"="&amp;"X",$B$146:$M$146,"="&amp;"N")</f>
        <v>0</v>
      </c>
      <c r="V224">
        <f ca="1">SUMIFS(INDEX($B$149:$M$200,MATCH(V$219,$A$149:$A$200,0),1):INDEX($B$149:$M$200,MATCH(V$219,$A$149:$A$200,0),12),$B207:$M207,"="&amp;"X",$B$146:$M$146,"="&amp;"N")</f>
        <v>0</v>
      </c>
      <c r="W224">
        <f ca="1">SUMIFS(INDEX($B$149:$M$200,MATCH(W$219,$A$149:$A$200,0),1):INDEX($B$149:$M$200,MATCH(W$219,$A$149:$A$200,0),12),$B207:$M207,"="&amp;"X",$B$146:$M$146,"="&amp;"N")</f>
        <v>0</v>
      </c>
      <c r="X224">
        <f ca="1">SUMIFS(INDEX($B$149:$M$200,MATCH(X$219,$A$149:$A$200,0),1):INDEX($B$149:$M$200,MATCH(X$219,$A$149:$A$200,0),12),$B207:$M207,"="&amp;"X",$B$146:$M$146,"="&amp;"N")</f>
        <v>0</v>
      </c>
      <c r="Y224">
        <f ca="1">SUMIFS(INDEX($B$149:$M$200,MATCH(Y$219,$A$149:$A$200,0),1):INDEX($B$149:$M$200,MATCH(Y$219,$A$149:$A$200,0),12),$B207:$M207,"="&amp;"X",$B$146:$M$146,"="&amp;"N")</f>
        <v>0</v>
      </c>
      <c r="Z224">
        <f ca="1">SUMIFS(INDEX($B$149:$M$200,MATCH(Z$219,$A$149:$A$200,0),1):INDEX($B$149:$M$200,MATCH(Z$219,$A$149:$A$200,0),12),$B207:$M207,"="&amp;"X",$B$146:$M$146,"="&amp;"N")</f>
        <v>0</v>
      </c>
      <c r="AA224">
        <f ca="1">SUMIFS(INDEX($B$149:$M$200,MATCH(AA$219,$A$149:$A$200,0),1):INDEX($B$149:$M$200,MATCH(AA$219,$A$149:$A$200,0),12),$B207:$M207,"="&amp;"X",$B$146:$M$146,"="&amp;"N")</f>
        <v>0</v>
      </c>
      <c r="AB224">
        <f ca="1">SUMIFS(INDEX($B$149:$M$200,MATCH(AB$219,$A$149:$A$200,0),1):INDEX($B$149:$M$200,MATCH(AB$219,$A$149:$A$200,0),12),$B207:$M207,"="&amp;"X",$B$146:$M$146,"="&amp;"N")</f>
        <v>0</v>
      </c>
      <c r="AC224">
        <f ca="1">SUMIFS(INDEX($B$149:$M$200,MATCH(AC$219,$A$149:$A$200,0),1):INDEX($B$149:$M$200,MATCH(AC$219,$A$149:$A$200,0),12),$B207:$M207,"="&amp;"X",$B$146:$M$146,"="&amp;"N")</f>
        <v>0</v>
      </c>
      <c r="AD224">
        <f ca="1">SUMIFS(INDEX($B$149:$M$200,MATCH(AD$219,$A$149:$A$200,0),1):INDEX($B$149:$M$200,MATCH(AD$219,$A$149:$A$200,0),12),$B207:$M207,"="&amp;"X",$B$146:$M$146,"="&amp;"N")</f>
        <v>0</v>
      </c>
      <c r="AE224">
        <f ca="1">SUMIFS(INDEX($B$149:$M$200,MATCH(AE$219,$A$149:$A$200,0),1):INDEX($B$149:$M$200,MATCH(AE$219,$A$149:$A$200,0),12),$B207:$M207,"="&amp;"X",$B$146:$M$146,"="&amp;"N")</f>
        <v>0</v>
      </c>
      <c r="AF224">
        <f ca="1">SUMIFS(INDEX($B$149:$M$200,MATCH(AF$219,$A$149:$A$200,0),1):INDEX($B$149:$M$200,MATCH(AF$219,$A$149:$A$200,0),12),$B207:$M207,"="&amp;"X",$B$146:$M$146,"="&amp;"N")</f>
        <v>0</v>
      </c>
      <c r="AG224">
        <f ca="1">SUMIFS(INDEX($B$149:$M$200,MATCH(AG$219,$A$149:$A$200,0),1):INDEX($B$149:$M$200,MATCH(AG$219,$A$149:$A$200,0),12),$B207:$M207,"="&amp;"X",$B$146:$M$146,"="&amp;"N")</f>
        <v>0</v>
      </c>
      <c r="AH224">
        <f ca="1">SUMIFS(INDEX($B$149:$M$200,MATCH(AH$219,$A$149:$A$200,0),1):INDEX($B$149:$M$200,MATCH(AH$219,$A$149:$A$200,0),12),$B207:$M207,"="&amp;"X",$B$146:$M$146,"="&amp;"N")</f>
        <v>0</v>
      </c>
      <c r="AI224">
        <f ca="1">SUMIFS(INDEX($B$149:$M$200,MATCH(AI$219,$A$149:$A$200,0),1):INDEX($B$149:$M$200,MATCH(AI$219,$A$149:$A$200,0),12),$B207:$M207,"="&amp;"X",$B$146:$M$146,"="&amp;"N")</f>
        <v>0</v>
      </c>
      <c r="AJ224">
        <f ca="1">SUMIFS(INDEX($B$149:$M$200,MATCH(AJ$219,$A$149:$A$200,0),1):INDEX($B$149:$M$200,MATCH(AJ$219,$A$149:$A$200,0),12),$B207:$M207,"="&amp;"X",$B$146:$M$146,"="&amp;"N")</f>
        <v>0</v>
      </c>
      <c r="AK224">
        <f ca="1">SUMIFS(INDEX($B$149:$M$200,MATCH(AK$219,$A$149:$A$200,0),1):INDEX($B$149:$M$200,MATCH(AK$219,$A$149:$A$200,0),12),$B207:$M207,"="&amp;"X",$B$146:$M$146,"="&amp;"N")</f>
        <v>0</v>
      </c>
      <c r="AL224">
        <f ca="1">SUMIFS(INDEX($B$149:$M$200,MATCH(AL$219,$A$149:$A$200,0),1):INDEX($B$149:$M$200,MATCH(AL$219,$A$149:$A$200,0),12),$B207:$M207,"="&amp;"X",$B$146:$M$146,"="&amp;"N")</f>
        <v>0</v>
      </c>
      <c r="AM224">
        <f ca="1">SUMIFS(INDEX($B$149:$M$200,MATCH(AM$219,$A$149:$A$200,0),1):INDEX($B$149:$M$200,MATCH(AM$219,$A$149:$A$200,0),12),$B207:$M207,"="&amp;"X",$B$146:$M$146,"="&amp;"N")</f>
        <v>0</v>
      </c>
      <c r="AN224">
        <f ca="1">SUMIFS(INDEX($B$149:$M$200,MATCH(AN$219,$A$149:$A$200,0),1):INDEX($B$149:$M$200,MATCH(AN$219,$A$149:$A$200,0),12),$B207:$M207,"="&amp;"X",$B$146:$M$146,"="&amp;"N")</f>
        <v>0</v>
      </c>
      <c r="AO224">
        <f ca="1">SUMIFS(INDEX($B$149:$M$200,MATCH(AO$219,$A$149:$A$200,0),1):INDEX($B$149:$M$200,MATCH(AO$219,$A$149:$A$200,0),12),$B207:$M207,"="&amp;"X",$B$146:$M$146,"="&amp;"N")</f>
        <v>0</v>
      </c>
      <c r="AP224">
        <f ca="1">SUMIFS(INDEX($B$149:$M$200,MATCH(AP$219,$A$149:$A$200,0),1):INDEX($B$149:$M$200,MATCH(AP$219,$A$149:$A$200,0),12),$B207:$M207,"="&amp;"X",$B$146:$M$146,"="&amp;"N")</f>
        <v>0</v>
      </c>
      <c r="AQ224">
        <f ca="1">SUMIFS(INDEX($B$149:$M$200,MATCH(AQ$219,$A$149:$A$200,0),1):INDEX($B$149:$M$200,MATCH(AQ$219,$A$149:$A$200,0),12),$B207:$M207,"="&amp;"X",$B$146:$M$146,"="&amp;"N")</f>
        <v>0</v>
      </c>
      <c r="AR224">
        <f ca="1">SUMIFS(INDEX($B$149:$M$200,MATCH(AR$219,$A$149:$A$200,0),1):INDEX($B$149:$M$200,MATCH(AR$219,$A$149:$A$200,0),12),$B207:$M207,"="&amp;"X",$B$146:$M$146,"="&amp;"N")</f>
        <v>0</v>
      </c>
      <c r="AS224">
        <f ca="1">SUMIFS(INDEX($B$149:$M$200,MATCH(AS$219,$A$149:$A$200,0),1):INDEX($B$149:$M$200,MATCH(AS$219,$A$149:$A$200,0),12),$B207:$M207,"="&amp;"X",$B$146:$M$146,"="&amp;"N")</f>
        <v>0</v>
      </c>
      <c r="AT224">
        <f ca="1">SUMIFS(INDEX($B$149:$M$200,MATCH(AT$219,$A$149:$A$200,0),1):INDEX($B$149:$M$200,MATCH(AT$219,$A$149:$A$200,0),12),$B207:$M207,"="&amp;"X",$B$146:$M$146,"="&amp;"N")</f>
        <v>0</v>
      </c>
      <c r="AU224">
        <f ca="1">SUMIFS(INDEX($B$149:$M$200,MATCH(AU$219,$A$149:$A$200,0),1):INDEX($B$149:$M$200,MATCH(AU$219,$A$149:$A$200,0),12),$B207:$M207,"="&amp;"X",$B$146:$M$146,"="&amp;"N")</f>
        <v>0</v>
      </c>
      <c r="AV224">
        <f ca="1">SUMIFS(INDEX($B$149:$M$200,MATCH(AV$219,$A$149:$A$200,0),1):INDEX($B$149:$M$200,MATCH(AV$219,$A$149:$A$200,0),12),$B207:$M207,"="&amp;"X",$B$146:$M$146,"="&amp;"N")</f>
        <v>0</v>
      </c>
      <c r="AW224">
        <f ca="1">SUMIFS(INDEX($B$149:$M$200,MATCH(AW$219,$A$149:$A$200,0),1):INDEX($B$149:$M$200,MATCH(AW$219,$A$149:$A$200,0),12),$B207:$M207,"="&amp;"X",$B$146:$M$146,"="&amp;"N")</f>
        <v>0</v>
      </c>
      <c r="AX224">
        <f ca="1">SUMIFS(INDEX($B$149:$M$200,MATCH(AX$219,$A$149:$A$200,0),1):INDEX($B$149:$M$200,MATCH(AX$219,$A$149:$A$200,0),12),$B207:$M207,"="&amp;"X",$B$146:$M$146,"="&amp;"N")</f>
        <v>0</v>
      </c>
      <c r="AY224">
        <f ca="1">SUMIFS(INDEX($B$149:$M$200,MATCH(AY$219,$A$149:$A$200,0),1):INDEX($B$149:$M$200,MATCH(AY$219,$A$149:$A$200,0),12),$B207:$M207,"="&amp;"X",$B$146:$M$146,"="&amp;"N")</f>
        <v>0</v>
      </c>
      <c r="AZ224">
        <f ca="1">SUMIFS(INDEX($B$149:$M$200,MATCH(AZ$219,$A$149:$A$200,0),1):INDEX($B$149:$M$200,MATCH(AZ$219,$A$149:$A$200,0),12),$B207:$M207,"="&amp;"X",$B$146:$M$146,"="&amp;"N")</f>
        <v>0</v>
      </c>
      <c r="BA224">
        <f ca="1">SUMIFS(INDEX($B$149:$M$200,MATCH(BA$219,$A$149:$A$200,0),1):INDEX($B$149:$M$200,MATCH(BA$219,$A$149:$A$200,0),12),$B207:$M207,"="&amp;"X",$B$146:$M$146,"="&amp;"N")</f>
        <v>0</v>
      </c>
    </row>
    <row r="225" spans="1:53" x14ac:dyDescent="0.35">
      <c r="A225" s="2" t="str">
        <f>Setup!A25</f>
        <v>Caseload 6</v>
      </c>
      <c r="B225">
        <f ca="1">SUMIFS(INDEX($B$149:$M$200,MATCH(B$219,$A$149:$A$200,0),1):INDEX($B$149:$M$200,MATCH(B$219,$A$149:$A$200,0),12),$B208:$M208,"="&amp;"X",$B$146:$M$146,"="&amp;"N")</f>
        <v>0</v>
      </c>
      <c r="C225">
        <f ca="1">SUMIFS(INDEX($B$149:$M$200,MATCH(C$219,$A$149:$A$200,0),1):INDEX($B$149:$M$200,MATCH(C$219,$A$149:$A$200,0),12),$B208:$M208,"="&amp;"X",$B$146:$M$146,"="&amp;"N")</f>
        <v>0</v>
      </c>
      <c r="D225">
        <f ca="1">SUMIFS(INDEX($B$149:$M$200,MATCH(D$219,$A$149:$A$200,0),1):INDEX($B$149:$M$200,MATCH(D$219,$A$149:$A$200,0),12),$B208:$M208,"="&amp;"X",$B$146:$M$146,"="&amp;"N")</f>
        <v>0</v>
      </c>
      <c r="E225">
        <f ca="1">SUMIFS(INDEX($B$149:$M$200,MATCH(E$219,$A$149:$A$200,0),1):INDEX($B$149:$M$200,MATCH(E$219,$A$149:$A$200,0),12),$B208:$M208,"="&amp;"X",$B$146:$M$146,"="&amp;"N")</f>
        <v>0</v>
      </c>
      <c r="F225">
        <f ca="1">SUMIFS(INDEX($B$149:$M$200,MATCH(F$219,$A$149:$A$200,0),1):INDEX($B$149:$M$200,MATCH(F$219,$A$149:$A$200,0),12),$B208:$M208,"="&amp;"X",$B$146:$M$146,"="&amp;"N")</f>
        <v>0</v>
      </c>
      <c r="G225">
        <f ca="1">SUMIFS(INDEX($B$149:$M$200,MATCH(G$219,$A$149:$A$200,0),1):INDEX($B$149:$M$200,MATCH(G$219,$A$149:$A$200,0),12),$B208:$M208,"="&amp;"X",$B$146:$M$146,"="&amp;"N")</f>
        <v>0</v>
      </c>
      <c r="H225">
        <f ca="1">SUMIFS(INDEX($B$149:$M$200,MATCH(H$219,$A$149:$A$200,0),1):INDEX($B$149:$M$200,MATCH(H$219,$A$149:$A$200,0),12),$B208:$M208,"="&amp;"X",$B$146:$M$146,"="&amp;"N")</f>
        <v>0</v>
      </c>
      <c r="I225">
        <f ca="1">SUMIFS(INDEX($B$149:$M$200,MATCH(I$219,$A$149:$A$200,0),1):INDEX($B$149:$M$200,MATCH(I$219,$A$149:$A$200,0),12),$B208:$M208,"="&amp;"X",$B$146:$M$146,"="&amp;"N")</f>
        <v>0</v>
      </c>
      <c r="J225">
        <f ca="1">SUMIFS(INDEX($B$149:$M$200,MATCH(J$219,$A$149:$A$200,0),1):INDEX($B$149:$M$200,MATCH(J$219,$A$149:$A$200,0),12),$B208:$M208,"="&amp;"X",$B$146:$M$146,"="&amp;"N")</f>
        <v>0</v>
      </c>
      <c r="K225">
        <f ca="1">SUMIFS(INDEX($B$149:$M$200,MATCH(K$219,$A$149:$A$200,0),1):INDEX($B$149:$M$200,MATCH(K$219,$A$149:$A$200,0),12),$B208:$M208,"="&amp;"X",$B$146:$M$146,"="&amp;"N")</f>
        <v>0</v>
      </c>
      <c r="L225">
        <f ca="1">SUMIFS(INDEX($B$149:$M$200,MATCH(L$219,$A$149:$A$200,0),1):INDEX($B$149:$M$200,MATCH(L$219,$A$149:$A$200,0),12),$B208:$M208,"="&amp;"X",$B$146:$M$146,"="&amp;"N")</f>
        <v>0</v>
      </c>
      <c r="M225">
        <f ca="1">SUMIFS(INDEX($B$149:$M$200,MATCH(M$219,$A$149:$A$200,0),1):INDEX($B$149:$M$200,MATCH(M$219,$A$149:$A$200,0),12),$B208:$M208,"="&amp;"X",$B$146:$M$146,"="&amp;"N")</f>
        <v>0</v>
      </c>
      <c r="N225">
        <f ca="1">SUMIFS(INDEX($B$149:$M$200,MATCH(N$219,$A$149:$A$200,0),1):INDEX($B$149:$M$200,MATCH(N$219,$A$149:$A$200,0),12),$B208:$M208,"="&amp;"X",$B$146:$M$146,"="&amp;"N")</f>
        <v>0</v>
      </c>
      <c r="O225">
        <f ca="1">SUMIFS(INDEX($B$149:$M$200,MATCH(O$219,$A$149:$A$200,0),1):INDEX($B$149:$M$200,MATCH(O$219,$A$149:$A$200,0),12),$B208:$M208,"="&amp;"X",$B$146:$M$146,"="&amp;"N")</f>
        <v>0</v>
      </c>
      <c r="P225">
        <f ca="1">SUMIFS(INDEX($B$149:$M$200,MATCH(P$219,$A$149:$A$200,0),1):INDEX($B$149:$M$200,MATCH(P$219,$A$149:$A$200,0),12),$B208:$M208,"="&amp;"X",$B$146:$M$146,"="&amp;"N")</f>
        <v>0</v>
      </c>
      <c r="Q225">
        <f ca="1">SUMIFS(INDEX($B$149:$M$200,MATCH(Q$219,$A$149:$A$200,0),1):INDEX($B$149:$M$200,MATCH(Q$219,$A$149:$A$200,0),12),$B208:$M208,"="&amp;"X",$B$146:$M$146,"="&amp;"N")</f>
        <v>0</v>
      </c>
      <c r="R225">
        <f ca="1">SUMIFS(INDEX($B$149:$M$200,MATCH(R$219,$A$149:$A$200,0),1):INDEX($B$149:$M$200,MATCH(R$219,$A$149:$A$200,0),12),$B208:$M208,"="&amp;"X",$B$146:$M$146,"="&amp;"N")</f>
        <v>0</v>
      </c>
      <c r="S225">
        <f ca="1">SUMIFS(INDEX($B$149:$M$200,MATCH(S$219,$A$149:$A$200,0),1):INDEX($B$149:$M$200,MATCH(S$219,$A$149:$A$200,0),12),$B208:$M208,"="&amp;"X",$B$146:$M$146,"="&amp;"N")</f>
        <v>0</v>
      </c>
      <c r="T225">
        <f ca="1">SUMIFS(INDEX($B$149:$M$200,MATCH(T$219,$A$149:$A$200,0),1):INDEX($B$149:$M$200,MATCH(T$219,$A$149:$A$200,0),12),$B208:$M208,"="&amp;"X",$B$146:$M$146,"="&amp;"N")</f>
        <v>0</v>
      </c>
      <c r="U225">
        <f ca="1">SUMIFS(INDEX($B$149:$M$200,MATCH(U$219,$A$149:$A$200,0),1):INDEX($B$149:$M$200,MATCH(U$219,$A$149:$A$200,0),12),$B208:$M208,"="&amp;"X",$B$146:$M$146,"="&amp;"N")</f>
        <v>0</v>
      </c>
      <c r="V225">
        <f ca="1">SUMIFS(INDEX($B$149:$M$200,MATCH(V$219,$A$149:$A$200,0),1):INDEX($B$149:$M$200,MATCH(V$219,$A$149:$A$200,0),12),$B208:$M208,"="&amp;"X",$B$146:$M$146,"="&amp;"N")</f>
        <v>0</v>
      </c>
      <c r="W225">
        <f ca="1">SUMIFS(INDEX($B$149:$M$200,MATCH(W$219,$A$149:$A$200,0),1):INDEX($B$149:$M$200,MATCH(W$219,$A$149:$A$200,0),12),$B208:$M208,"="&amp;"X",$B$146:$M$146,"="&amp;"N")</f>
        <v>0</v>
      </c>
      <c r="X225">
        <f ca="1">SUMIFS(INDEX($B$149:$M$200,MATCH(X$219,$A$149:$A$200,0),1):INDEX($B$149:$M$200,MATCH(X$219,$A$149:$A$200,0),12),$B208:$M208,"="&amp;"X",$B$146:$M$146,"="&amp;"N")</f>
        <v>0</v>
      </c>
      <c r="Y225">
        <f ca="1">SUMIFS(INDEX($B$149:$M$200,MATCH(Y$219,$A$149:$A$200,0),1):INDEX($B$149:$M$200,MATCH(Y$219,$A$149:$A$200,0),12),$B208:$M208,"="&amp;"X",$B$146:$M$146,"="&amp;"N")</f>
        <v>0</v>
      </c>
      <c r="Z225">
        <f ca="1">SUMIFS(INDEX($B$149:$M$200,MATCH(Z$219,$A$149:$A$200,0),1):INDEX($B$149:$M$200,MATCH(Z$219,$A$149:$A$200,0),12),$B208:$M208,"="&amp;"X",$B$146:$M$146,"="&amp;"N")</f>
        <v>0</v>
      </c>
      <c r="AA225">
        <f ca="1">SUMIFS(INDEX($B$149:$M$200,MATCH(AA$219,$A$149:$A$200,0),1):INDEX($B$149:$M$200,MATCH(AA$219,$A$149:$A$200,0),12),$B208:$M208,"="&amp;"X",$B$146:$M$146,"="&amp;"N")</f>
        <v>0</v>
      </c>
      <c r="AB225">
        <f ca="1">SUMIFS(INDEX($B$149:$M$200,MATCH(AB$219,$A$149:$A$200,0),1):INDEX($B$149:$M$200,MATCH(AB$219,$A$149:$A$200,0),12),$B208:$M208,"="&amp;"X",$B$146:$M$146,"="&amp;"N")</f>
        <v>0</v>
      </c>
      <c r="AC225">
        <f ca="1">SUMIFS(INDEX($B$149:$M$200,MATCH(AC$219,$A$149:$A$200,0),1):INDEX($B$149:$M$200,MATCH(AC$219,$A$149:$A$200,0),12),$B208:$M208,"="&amp;"X",$B$146:$M$146,"="&amp;"N")</f>
        <v>0</v>
      </c>
      <c r="AD225">
        <f ca="1">SUMIFS(INDEX($B$149:$M$200,MATCH(AD$219,$A$149:$A$200,0),1):INDEX($B$149:$M$200,MATCH(AD$219,$A$149:$A$200,0),12),$B208:$M208,"="&amp;"X",$B$146:$M$146,"="&amp;"N")</f>
        <v>0</v>
      </c>
      <c r="AE225">
        <f ca="1">SUMIFS(INDEX($B$149:$M$200,MATCH(AE$219,$A$149:$A$200,0),1):INDEX($B$149:$M$200,MATCH(AE$219,$A$149:$A$200,0),12),$B208:$M208,"="&amp;"X",$B$146:$M$146,"="&amp;"N")</f>
        <v>0</v>
      </c>
      <c r="AF225">
        <f ca="1">SUMIFS(INDEX($B$149:$M$200,MATCH(AF$219,$A$149:$A$200,0),1):INDEX($B$149:$M$200,MATCH(AF$219,$A$149:$A$200,0),12),$B208:$M208,"="&amp;"X",$B$146:$M$146,"="&amp;"N")</f>
        <v>0</v>
      </c>
      <c r="AG225">
        <f ca="1">SUMIFS(INDEX($B$149:$M$200,MATCH(AG$219,$A$149:$A$200,0),1):INDEX($B$149:$M$200,MATCH(AG$219,$A$149:$A$200,0),12),$B208:$M208,"="&amp;"X",$B$146:$M$146,"="&amp;"N")</f>
        <v>0</v>
      </c>
      <c r="AH225">
        <f ca="1">SUMIFS(INDEX($B$149:$M$200,MATCH(AH$219,$A$149:$A$200,0),1):INDEX($B$149:$M$200,MATCH(AH$219,$A$149:$A$200,0),12),$B208:$M208,"="&amp;"X",$B$146:$M$146,"="&amp;"N")</f>
        <v>0</v>
      </c>
      <c r="AI225">
        <f ca="1">SUMIFS(INDEX($B$149:$M$200,MATCH(AI$219,$A$149:$A$200,0),1):INDEX($B$149:$M$200,MATCH(AI$219,$A$149:$A$200,0),12),$B208:$M208,"="&amp;"X",$B$146:$M$146,"="&amp;"N")</f>
        <v>0</v>
      </c>
      <c r="AJ225">
        <f ca="1">SUMIFS(INDEX($B$149:$M$200,MATCH(AJ$219,$A$149:$A$200,0),1):INDEX($B$149:$M$200,MATCH(AJ$219,$A$149:$A$200,0),12),$B208:$M208,"="&amp;"X",$B$146:$M$146,"="&amp;"N")</f>
        <v>0</v>
      </c>
      <c r="AK225">
        <f ca="1">SUMIFS(INDEX($B$149:$M$200,MATCH(AK$219,$A$149:$A$200,0),1):INDEX($B$149:$M$200,MATCH(AK$219,$A$149:$A$200,0),12),$B208:$M208,"="&amp;"X",$B$146:$M$146,"="&amp;"N")</f>
        <v>0</v>
      </c>
      <c r="AL225">
        <f ca="1">SUMIFS(INDEX($B$149:$M$200,MATCH(AL$219,$A$149:$A$200,0),1):INDEX($B$149:$M$200,MATCH(AL$219,$A$149:$A$200,0),12),$B208:$M208,"="&amp;"X",$B$146:$M$146,"="&amp;"N")</f>
        <v>0</v>
      </c>
      <c r="AM225">
        <f ca="1">SUMIFS(INDEX($B$149:$M$200,MATCH(AM$219,$A$149:$A$200,0),1):INDEX($B$149:$M$200,MATCH(AM$219,$A$149:$A$200,0),12),$B208:$M208,"="&amp;"X",$B$146:$M$146,"="&amp;"N")</f>
        <v>0</v>
      </c>
      <c r="AN225">
        <f ca="1">SUMIFS(INDEX($B$149:$M$200,MATCH(AN$219,$A$149:$A$200,0),1):INDEX($B$149:$M$200,MATCH(AN$219,$A$149:$A$200,0),12),$B208:$M208,"="&amp;"X",$B$146:$M$146,"="&amp;"N")</f>
        <v>0</v>
      </c>
      <c r="AO225">
        <f ca="1">SUMIFS(INDEX($B$149:$M$200,MATCH(AO$219,$A$149:$A$200,0),1):INDEX($B$149:$M$200,MATCH(AO$219,$A$149:$A$200,0),12),$B208:$M208,"="&amp;"X",$B$146:$M$146,"="&amp;"N")</f>
        <v>0</v>
      </c>
      <c r="AP225">
        <f ca="1">SUMIFS(INDEX($B$149:$M$200,MATCH(AP$219,$A$149:$A$200,0),1):INDEX($B$149:$M$200,MATCH(AP$219,$A$149:$A$200,0),12),$B208:$M208,"="&amp;"X",$B$146:$M$146,"="&amp;"N")</f>
        <v>0</v>
      </c>
      <c r="AQ225">
        <f ca="1">SUMIFS(INDEX($B$149:$M$200,MATCH(AQ$219,$A$149:$A$200,0),1):INDEX($B$149:$M$200,MATCH(AQ$219,$A$149:$A$200,0),12),$B208:$M208,"="&amp;"X",$B$146:$M$146,"="&amp;"N")</f>
        <v>0</v>
      </c>
      <c r="AR225">
        <f ca="1">SUMIFS(INDEX($B$149:$M$200,MATCH(AR$219,$A$149:$A$200,0),1):INDEX($B$149:$M$200,MATCH(AR$219,$A$149:$A$200,0),12),$B208:$M208,"="&amp;"X",$B$146:$M$146,"="&amp;"N")</f>
        <v>0</v>
      </c>
      <c r="AS225">
        <f ca="1">SUMIFS(INDEX($B$149:$M$200,MATCH(AS$219,$A$149:$A$200,0),1):INDEX($B$149:$M$200,MATCH(AS$219,$A$149:$A$200,0),12),$B208:$M208,"="&amp;"X",$B$146:$M$146,"="&amp;"N")</f>
        <v>0</v>
      </c>
      <c r="AT225">
        <f ca="1">SUMIFS(INDEX($B$149:$M$200,MATCH(AT$219,$A$149:$A$200,0),1):INDEX($B$149:$M$200,MATCH(AT$219,$A$149:$A$200,0),12),$B208:$M208,"="&amp;"X",$B$146:$M$146,"="&amp;"N")</f>
        <v>0</v>
      </c>
      <c r="AU225">
        <f ca="1">SUMIFS(INDEX($B$149:$M$200,MATCH(AU$219,$A$149:$A$200,0),1):INDEX($B$149:$M$200,MATCH(AU$219,$A$149:$A$200,0),12),$B208:$M208,"="&amp;"X",$B$146:$M$146,"="&amp;"N")</f>
        <v>0</v>
      </c>
      <c r="AV225">
        <f ca="1">SUMIFS(INDEX($B$149:$M$200,MATCH(AV$219,$A$149:$A$200,0),1):INDEX($B$149:$M$200,MATCH(AV$219,$A$149:$A$200,0),12),$B208:$M208,"="&amp;"X",$B$146:$M$146,"="&amp;"N")</f>
        <v>0</v>
      </c>
      <c r="AW225">
        <f ca="1">SUMIFS(INDEX($B$149:$M$200,MATCH(AW$219,$A$149:$A$200,0),1):INDEX($B$149:$M$200,MATCH(AW$219,$A$149:$A$200,0),12),$B208:$M208,"="&amp;"X",$B$146:$M$146,"="&amp;"N")</f>
        <v>0</v>
      </c>
      <c r="AX225">
        <f ca="1">SUMIFS(INDEX($B$149:$M$200,MATCH(AX$219,$A$149:$A$200,0),1):INDEX($B$149:$M$200,MATCH(AX$219,$A$149:$A$200,0),12),$B208:$M208,"="&amp;"X",$B$146:$M$146,"="&amp;"N")</f>
        <v>0</v>
      </c>
      <c r="AY225">
        <f ca="1">SUMIFS(INDEX($B$149:$M$200,MATCH(AY$219,$A$149:$A$200,0),1):INDEX($B$149:$M$200,MATCH(AY$219,$A$149:$A$200,0),12),$B208:$M208,"="&amp;"X",$B$146:$M$146,"="&amp;"N")</f>
        <v>0</v>
      </c>
      <c r="AZ225">
        <f ca="1">SUMIFS(INDEX($B$149:$M$200,MATCH(AZ$219,$A$149:$A$200,0),1):INDEX($B$149:$M$200,MATCH(AZ$219,$A$149:$A$200,0),12),$B208:$M208,"="&amp;"X",$B$146:$M$146,"="&amp;"N")</f>
        <v>0</v>
      </c>
      <c r="BA225">
        <f ca="1">SUMIFS(INDEX($B$149:$M$200,MATCH(BA$219,$A$149:$A$200,0),1):INDEX($B$149:$M$200,MATCH(BA$219,$A$149:$A$200,0),12),$B208:$M208,"="&amp;"X",$B$146:$M$146,"="&amp;"N")</f>
        <v>0</v>
      </c>
    </row>
    <row r="226" spans="1:53" x14ac:dyDescent="0.35">
      <c r="A226" s="2" t="str">
        <f>Setup!A26</f>
        <v>Caseload 7</v>
      </c>
      <c r="B226">
        <f ca="1">SUMIFS(INDEX($B$149:$M$200,MATCH(B$219,$A$149:$A$200,0),1):INDEX($B$149:$M$200,MATCH(B$219,$A$149:$A$200,0),12),$B209:$M209,"="&amp;"X",$B$146:$M$146,"="&amp;"N")</f>
        <v>0</v>
      </c>
      <c r="C226">
        <f ca="1">SUMIFS(INDEX($B$149:$M$200,MATCH(C$219,$A$149:$A$200,0),1):INDEX($B$149:$M$200,MATCH(C$219,$A$149:$A$200,0),12),$B209:$M209,"="&amp;"X",$B$146:$M$146,"="&amp;"N")</f>
        <v>0</v>
      </c>
      <c r="D226">
        <f ca="1">SUMIFS(INDEX($B$149:$M$200,MATCH(D$219,$A$149:$A$200,0),1):INDEX($B$149:$M$200,MATCH(D$219,$A$149:$A$200,0),12),$B209:$M209,"="&amp;"X",$B$146:$M$146,"="&amp;"N")</f>
        <v>0</v>
      </c>
      <c r="E226">
        <f ca="1">SUMIFS(INDEX($B$149:$M$200,MATCH(E$219,$A$149:$A$200,0),1):INDEX($B$149:$M$200,MATCH(E$219,$A$149:$A$200,0),12),$B209:$M209,"="&amp;"X",$B$146:$M$146,"="&amp;"N")</f>
        <v>0</v>
      </c>
      <c r="F226">
        <f ca="1">SUMIFS(INDEX($B$149:$M$200,MATCH(F$219,$A$149:$A$200,0),1):INDEX($B$149:$M$200,MATCH(F$219,$A$149:$A$200,0),12),$B209:$M209,"="&amp;"X",$B$146:$M$146,"="&amp;"N")</f>
        <v>0</v>
      </c>
      <c r="G226">
        <f ca="1">SUMIFS(INDEX($B$149:$M$200,MATCH(G$219,$A$149:$A$200,0),1):INDEX($B$149:$M$200,MATCH(G$219,$A$149:$A$200,0),12),$B209:$M209,"="&amp;"X",$B$146:$M$146,"="&amp;"N")</f>
        <v>0</v>
      </c>
      <c r="H226">
        <f ca="1">SUMIFS(INDEX($B$149:$M$200,MATCH(H$219,$A$149:$A$200,0),1):INDEX($B$149:$M$200,MATCH(H$219,$A$149:$A$200,0),12),$B209:$M209,"="&amp;"X",$B$146:$M$146,"="&amp;"N")</f>
        <v>0</v>
      </c>
      <c r="I226">
        <f ca="1">SUMIFS(INDEX($B$149:$M$200,MATCH(I$219,$A$149:$A$200,0),1):INDEX($B$149:$M$200,MATCH(I$219,$A$149:$A$200,0),12),$B209:$M209,"="&amp;"X",$B$146:$M$146,"="&amp;"N")</f>
        <v>0</v>
      </c>
      <c r="J226">
        <f ca="1">SUMIFS(INDEX($B$149:$M$200,MATCH(J$219,$A$149:$A$200,0),1):INDEX($B$149:$M$200,MATCH(J$219,$A$149:$A$200,0),12),$B209:$M209,"="&amp;"X",$B$146:$M$146,"="&amp;"N")</f>
        <v>0</v>
      </c>
      <c r="K226">
        <f ca="1">SUMIFS(INDEX($B$149:$M$200,MATCH(K$219,$A$149:$A$200,0),1):INDEX($B$149:$M$200,MATCH(K$219,$A$149:$A$200,0),12),$B209:$M209,"="&amp;"X",$B$146:$M$146,"="&amp;"N")</f>
        <v>0</v>
      </c>
      <c r="L226">
        <f ca="1">SUMIFS(INDEX($B$149:$M$200,MATCH(L$219,$A$149:$A$200,0),1):INDEX($B$149:$M$200,MATCH(L$219,$A$149:$A$200,0),12),$B209:$M209,"="&amp;"X",$B$146:$M$146,"="&amp;"N")</f>
        <v>0</v>
      </c>
      <c r="M226">
        <f ca="1">SUMIFS(INDEX($B$149:$M$200,MATCH(M$219,$A$149:$A$200,0),1):INDEX($B$149:$M$200,MATCH(M$219,$A$149:$A$200,0),12),$B209:$M209,"="&amp;"X",$B$146:$M$146,"="&amp;"N")</f>
        <v>0</v>
      </c>
      <c r="N226">
        <f ca="1">SUMIFS(INDEX($B$149:$M$200,MATCH(N$219,$A$149:$A$200,0),1):INDEX($B$149:$M$200,MATCH(N$219,$A$149:$A$200,0),12),$B209:$M209,"="&amp;"X",$B$146:$M$146,"="&amp;"N")</f>
        <v>0</v>
      </c>
      <c r="O226">
        <f ca="1">SUMIFS(INDEX($B$149:$M$200,MATCH(O$219,$A$149:$A$200,0),1):INDEX($B$149:$M$200,MATCH(O$219,$A$149:$A$200,0),12),$B209:$M209,"="&amp;"X",$B$146:$M$146,"="&amp;"N")</f>
        <v>0</v>
      </c>
      <c r="P226">
        <f ca="1">SUMIFS(INDEX($B$149:$M$200,MATCH(P$219,$A$149:$A$200,0),1):INDEX($B$149:$M$200,MATCH(P$219,$A$149:$A$200,0),12),$B209:$M209,"="&amp;"X",$B$146:$M$146,"="&amp;"N")</f>
        <v>0</v>
      </c>
      <c r="Q226">
        <f ca="1">SUMIFS(INDEX($B$149:$M$200,MATCH(Q$219,$A$149:$A$200,0),1):INDEX($B$149:$M$200,MATCH(Q$219,$A$149:$A$200,0),12),$B209:$M209,"="&amp;"X",$B$146:$M$146,"="&amp;"N")</f>
        <v>0</v>
      </c>
      <c r="R226">
        <f ca="1">SUMIFS(INDEX($B$149:$M$200,MATCH(R$219,$A$149:$A$200,0),1):INDEX($B$149:$M$200,MATCH(R$219,$A$149:$A$200,0),12),$B209:$M209,"="&amp;"X",$B$146:$M$146,"="&amp;"N")</f>
        <v>0</v>
      </c>
      <c r="S226">
        <f ca="1">SUMIFS(INDEX($B$149:$M$200,MATCH(S$219,$A$149:$A$200,0),1):INDEX($B$149:$M$200,MATCH(S$219,$A$149:$A$200,0),12),$B209:$M209,"="&amp;"X",$B$146:$M$146,"="&amp;"N")</f>
        <v>0</v>
      </c>
      <c r="T226">
        <f ca="1">SUMIFS(INDEX($B$149:$M$200,MATCH(T$219,$A$149:$A$200,0),1):INDEX($B$149:$M$200,MATCH(T$219,$A$149:$A$200,0),12),$B209:$M209,"="&amp;"X",$B$146:$M$146,"="&amp;"N")</f>
        <v>0</v>
      </c>
      <c r="U226">
        <f ca="1">SUMIFS(INDEX($B$149:$M$200,MATCH(U$219,$A$149:$A$200,0),1):INDEX($B$149:$M$200,MATCH(U$219,$A$149:$A$200,0),12),$B209:$M209,"="&amp;"X",$B$146:$M$146,"="&amp;"N")</f>
        <v>0</v>
      </c>
      <c r="V226">
        <f ca="1">SUMIFS(INDEX($B$149:$M$200,MATCH(V$219,$A$149:$A$200,0),1):INDEX($B$149:$M$200,MATCH(V$219,$A$149:$A$200,0),12),$B209:$M209,"="&amp;"X",$B$146:$M$146,"="&amp;"N")</f>
        <v>0</v>
      </c>
      <c r="W226">
        <f ca="1">SUMIFS(INDEX($B$149:$M$200,MATCH(W$219,$A$149:$A$200,0),1):INDEX($B$149:$M$200,MATCH(W$219,$A$149:$A$200,0),12),$B209:$M209,"="&amp;"X",$B$146:$M$146,"="&amp;"N")</f>
        <v>0</v>
      </c>
      <c r="X226">
        <f ca="1">SUMIFS(INDEX($B$149:$M$200,MATCH(X$219,$A$149:$A$200,0),1):INDEX($B$149:$M$200,MATCH(X$219,$A$149:$A$200,0),12),$B209:$M209,"="&amp;"X",$B$146:$M$146,"="&amp;"N")</f>
        <v>0</v>
      </c>
      <c r="Y226">
        <f ca="1">SUMIFS(INDEX($B$149:$M$200,MATCH(Y$219,$A$149:$A$200,0),1):INDEX($B$149:$M$200,MATCH(Y$219,$A$149:$A$200,0),12),$B209:$M209,"="&amp;"X",$B$146:$M$146,"="&amp;"N")</f>
        <v>0</v>
      </c>
      <c r="Z226">
        <f ca="1">SUMIFS(INDEX($B$149:$M$200,MATCH(Z$219,$A$149:$A$200,0),1):INDEX($B$149:$M$200,MATCH(Z$219,$A$149:$A$200,0),12),$B209:$M209,"="&amp;"X",$B$146:$M$146,"="&amp;"N")</f>
        <v>0</v>
      </c>
      <c r="AA226">
        <f ca="1">SUMIFS(INDEX($B$149:$M$200,MATCH(AA$219,$A$149:$A$200,0),1):INDEX($B$149:$M$200,MATCH(AA$219,$A$149:$A$200,0),12),$B209:$M209,"="&amp;"X",$B$146:$M$146,"="&amp;"N")</f>
        <v>0</v>
      </c>
      <c r="AB226">
        <f ca="1">SUMIFS(INDEX($B$149:$M$200,MATCH(AB$219,$A$149:$A$200,0),1):INDEX($B$149:$M$200,MATCH(AB$219,$A$149:$A$200,0),12),$B209:$M209,"="&amp;"X",$B$146:$M$146,"="&amp;"N")</f>
        <v>0</v>
      </c>
      <c r="AC226">
        <f ca="1">SUMIFS(INDEX($B$149:$M$200,MATCH(AC$219,$A$149:$A$200,0),1):INDEX($B$149:$M$200,MATCH(AC$219,$A$149:$A$200,0),12),$B209:$M209,"="&amp;"X",$B$146:$M$146,"="&amp;"N")</f>
        <v>0</v>
      </c>
      <c r="AD226">
        <f ca="1">SUMIFS(INDEX($B$149:$M$200,MATCH(AD$219,$A$149:$A$200,0),1):INDEX($B$149:$M$200,MATCH(AD$219,$A$149:$A$200,0),12),$B209:$M209,"="&amp;"X",$B$146:$M$146,"="&amp;"N")</f>
        <v>0</v>
      </c>
      <c r="AE226">
        <f ca="1">SUMIFS(INDEX($B$149:$M$200,MATCH(AE$219,$A$149:$A$200,0),1):INDEX($B$149:$M$200,MATCH(AE$219,$A$149:$A$200,0),12),$B209:$M209,"="&amp;"X",$B$146:$M$146,"="&amp;"N")</f>
        <v>0</v>
      </c>
      <c r="AF226">
        <f ca="1">SUMIFS(INDEX($B$149:$M$200,MATCH(AF$219,$A$149:$A$200,0),1):INDEX($B$149:$M$200,MATCH(AF$219,$A$149:$A$200,0),12),$B209:$M209,"="&amp;"X",$B$146:$M$146,"="&amp;"N")</f>
        <v>0</v>
      </c>
      <c r="AG226">
        <f ca="1">SUMIFS(INDEX($B$149:$M$200,MATCH(AG$219,$A$149:$A$200,0),1):INDEX($B$149:$M$200,MATCH(AG$219,$A$149:$A$200,0),12),$B209:$M209,"="&amp;"X",$B$146:$M$146,"="&amp;"N")</f>
        <v>0</v>
      </c>
      <c r="AH226">
        <f ca="1">SUMIFS(INDEX($B$149:$M$200,MATCH(AH$219,$A$149:$A$200,0),1):INDEX($B$149:$M$200,MATCH(AH$219,$A$149:$A$200,0),12),$B209:$M209,"="&amp;"X",$B$146:$M$146,"="&amp;"N")</f>
        <v>0</v>
      </c>
      <c r="AI226">
        <f ca="1">SUMIFS(INDEX($B$149:$M$200,MATCH(AI$219,$A$149:$A$200,0),1):INDEX($B$149:$M$200,MATCH(AI$219,$A$149:$A$200,0),12),$B209:$M209,"="&amp;"X",$B$146:$M$146,"="&amp;"N")</f>
        <v>0</v>
      </c>
      <c r="AJ226">
        <f ca="1">SUMIFS(INDEX($B$149:$M$200,MATCH(AJ$219,$A$149:$A$200,0),1):INDEX($B$149:$M$200,MATCH(AJ$219,$A$149:$A$200,0),12),$B209:$M209,"="&amp;"X",$B$146:$M$146,"="&amp;"N")</f>
        <v>0</v>
      </c>
      <c r="AK226">
        <f ca="1">SUMIFS(INDEX($B$149:$M$200,MATCH(AK$219,$A$149:$A$200,0),1):INDEX($B$149:$M$200,MATCH(AK$219,$A$149:$A$200,0),12),$B209:$M209,"="&amp;"X",$B$146:$M$146,"="&amp;"N")</f>
        <v>0</v>
      </c>
      <c r="AL226">
        <f ca="1">SUMIFS(INDEX($B$149:$M$200,MATCH(AL$219,$A$149:$A$200,0),1):INDEX($B$149:$M$200,MATCH(AL$219,$A$149:$A$200,0),12),$B209:$M209,"="&amp;"X",$B$146:$M$146,"="&amp;"N")</f>
        <v>0</v>
      </c>
      <c r="AM226">
        <f ca="1">SUMIFS(INDEX($B$149:$M$200,MATCH(AM$219,$A$149:$A$200,0),1):INDEX($B$149:$M$200,MATCH(AM$219,$A$149:$A$200,0),12),$B209:$M209,"="&amp;"X",$B$146:$M$146,"="&amp;"N")</f>
        <v>0</v>
      </c>
      <c r="AN226">
        <f ca="1">SUMIFS(INDEX($B$149:$M$200,MATCH(AN$219,$A$149:$A$200,0),1):INDEX($B$149:$M$200,MATCH(AN$219,$A$149:$A$200,0),12),$B209:$M209,"="&amp;"X",$B$146:$M$146,"="&amp;"N")</f>
        <v>0</v>
      </c>
      <c r="AO226">
        <f ca="1">SUMIFS(INDEX($B$149:$M$200,MATCH(AO$219,$A$149:$A$200,0),1):INDEX($B$149:$M$200,MATCH(AO$219,$A$149:$A$200,0),12),$B209:$M209,"="&amp;"X",$B$146:$M$146,"="&amp;"N")</f>
        <v>0</v>
      </c>
      <c r="AP226">
        <f ca="1">SUMIFS(INDEX($B$149:$M$200,MATCH(AP$219,$A$149:$A$200,0),1):INDEX($B$149:$M$200,MATCH(AP$219,$A$149:$A$200,0),12),$B209:$M209,"="&amp;"X",$B$146:$M$146,"="&amp;"N")</f>
        <v>0</v>
      </c>
      <c r="AQ226">
        <f ca="1">SUMIFS(INDEX($B$149:$M$200,MATCH(AQ$219,$A$149:$A$200,0),1):INDEX($B$149:$M$200,MATCH(AQ$219,$A$149:$A$200,0),12),$B209:$M209,"="&amp;"X",$B$146:$M$146,"="&amp;"N")</f>
        <v>0</v>
      </c>
      <c r="AR226">
        <f ca="1">SUMIFS(INDEX($B$149:$M$200,MATCH(AR$219,$A$149:$A$200,0),1):INDEX($B$149:$M$200,MATCH(AR$219,$A$149:$A$200,0),12),$B209:$M209,"="&amp;"X",$B$146:$M$146,"="&amp;"N")</f>
        <v>0</v>
      </c>
      <c r="AS226">
        <f ca="1">SUMIFS(INDEX($B$149:$M$200,MATCH(AS$219,$A$149:$A$200,0),1):INDEX($B$149:$M$200,MATCH(AS$219,$A$149:$A$200,0),12),$B209:$M209,"="&amp;"X",$B$146:$M$146,"="&amp;"N")</f>
        <v>0</v>
      </c>
      <c r="AT226">
        <f ca="1">SUMIFS(INDEX($B$149:$M$200,MATCH(AT$219,$A$149:$A$200,0),1):INDEX($B$149:$M$200,MATCH(AT$219,$A$149:$A$200,0),12),$B209:$M209,"="&amp;"X",$B$146:$M$146,"="&amp;"N")</f>
        <v>0</v>
      </c>
      <c r="AU226">
        <f ca="1">SUMIFS(INDEX($B$149:$M$200,MATCH(AU$219,$A$149:$A$200,0),1):INDEX($B$149:$M$200,MATCH(AU$219,$A$149:$A$200,0),12),$B209:$M209,"="&amp;"X",$B$146:$M$146,"="&amp;"N")</f>
        <v>0</v>
      </c>
      <c r="AV226">
        <f ca="1">SUMIFS(INDEX($B$149:$M$200,MATCH(AV$219,$A$149:$A$200,0),1):INDEX($B$149:$M$200,MATCH(AV$219,$A$149:$A$200,0),12),$B209:$M209,"="&amp;"X",$B$146:$M$146,"="&amp;"N")</f>
        <v>0</v>
      </c>
      <c r="AW226">
        <f ca="1">SUMIFS(INDEX($B$149:$M$200,MATCH(AW$219,$A$149:$A$200,0),1):INDEX($B$149:$M$200,MATCH(AW$219,$A$149:$A$200,0),12),$B209:$M209,"="&amp;"X",$B$146:$M$146,"="&amp;"N")</f>
        <v>0</v>
      </c>
      <c r="AX226">
        <f ca="1">SUMIFS(INDEX($B$149:$M$200,MATCH(AX$219,$A$149:$A$200,0),1):INDEX($B$149:$M$200,MATCH(AX$219,$A$149:$A$200,0),12),$B209:$M209,"="&amp;"X",$B$146:$M$146,"="&amp;"N")</f>
        <v>0</v>
      </c>
      <c r="AY226">
        <f ca="1">SUMIFS(INDEX($B$149:$M$200,MATCH(AY$219,$A$149:$A$200,0),1):INDEX($B$149:$M$200,MATCH(AY$219,$A$149:$A$200,0),12),$B209:$M209,"="&amp;"X",$B$146:$M$146,"="&amp;"N")</f>
        <v>0</v>
      </c>
      <c r="AZ226">
        <f ca="1">SUMIFS(INDEX($B$149:$M$200,MATCH(AZ$219,$A$149:$A$200,0),1):INDEX($B$149:$M$200,MATCH(AZ$219,$A$149:$A$200,0),12),$B209:$M209,"="&amp;"X",$B$146:$M$146,"="&amp;"N")</f>
        <v>0</v>
      </c>
      <c r="BA226">
        <f ca="1">SUMIFS(INDEX($B$149:$M$200,MATCH(BA$219,$A$149:$A$200,0),1):INDEX($B$149:$M$200,MATCH(BA$219,$A$149:$A$200,0),12),$B209:$M209,"="&amp;"X",$B$146:$M$146,"="&amp;"N")</f>
        <v>0</v>
      </c>
    </row>
    <row r="227" spans="1:53" x14ac:dyDescent="0.35">
      <c r="A227" s="2" t="str">
        <f>Setup!A27</f>
        <v>Caseload 8</v>
      </c>
      <c r="B227">
        <f ca="1">SUMIFS(INDEX($B$149:$M$200,MATCH(B$219,$A$149:$A$200,0),1):INDEX($B$149:$M$200,MATCH(B$219,$A$149:$A$200,0),12),$B210:$M210,"="&amp;"X",$B$146:$M$146,"="&amp;"N")</f>
        <v>0</v>
      </c>
      <c r="C227">
        <f ca="1">SUMIFS(INDEX($B$149:$M$200,MATCH(C$219,$A$149:$A$200,0),1):INDEX($B$149:$M$200,MATCH(C$219,$A$149:$A$200,0),12),$B210:$M210,"="&amp;"X",$B$146:$M$146,"="&amp;"N")</f>
        <v>0</v>
      </c>
      <c r="D227">
        <f ca="1">SUMIFS(INDEX($B$149:$M$200,MATCH(D$219,$A$149:$A$200,0),1):INDEX($B$149:$M$200,MATCH(D$219,$A$149:$A$200,0),12),$B210:$M210,"="&amp;"X",$B$146:$M$146,"="&amp;"N")</f>
        <v>0</v>
      </c>
      <c r="E227">
        <f ca="1">SUMIFS(INDEX($B$149:$M$200,MATCH(E$219,$A$149:$A$200,0),1):INDEX($B$149:$M$200,MATCH(E$219,$A$149:$A$200,0),12),$B210:$M210,"="&amp;"X",$B$146:$M$146,"="&amp;"N")</f>
        <v>0</v>
      </c>
      <c r="F227">
        <f ca="1">SUMIFS(INDEX($B$149:$M$200,MATCH(F$219,$A$149:$A$200,0),1):INDEX($B$149:$M$200,MATCH(F$219,$A$149:$A$200,0),12),$B210:$M210,"="&amp;"X",$B$146:$M$146,"="&amp;"N")</f>
        <v>0</v>
      </c>
      <c r="G227">
        <f ca="1">SUMIFS(INDEX($B$149:$M$200,MATCH(G$219,$A$149:$A$200,0),1):INDEX($B$149:$M$200,MATCH(G$219,$A$149:$A$200,0),12),$B210:$M210,"="&amp;"X",$B$146:$M$146,"="&amp;"N")</f>
        <v>0</v>
      </c>
      <c r="H227">
        <f ca="1">SUMIFS(INDEX($B$149:$M$200,MATCH(H$219,$A$149:$A$200,0),1):INDEX($B$149:$M$200,MATCH(H$219,$A$149:$A$200,0),12),$B210:$M210,"="&amp;"X",$B$146:$M$146,"="&amp;"N")</f>
        <v>0</v>
      </c>
      <c r="I227">
        <f ca="1">SUMIFS(INDEX($B$149:$M$200,MATCH(I$219,$A$149:$A$200,0),1):INDEX($B$149:$M$200,MATCH(I$219,$A$149:$A$200,0),12),$B210:$M210,"="&amp;"X",$B$146:$M$146,"="&amp;"N")</f>
        <v>0</v>
      </c>
      <c r="J227">
        <f ca="1">SUMIFS(INDEX($B$149:$M$200,MATCH(J$219,$A$149:$A$200,0),1):INDEX($B$149:$M$200,MATCH(J$219,$A$149:$A$200,0),12),$B210:$M210,"="&amp;"X",$B$146:$M$146,"="&amp;"N")</f>
        <v>0</v>
      </c>
      <c r="K227">
        <f ca="1">SUMIFS(INDEX($B$149:$M$200,MATCH(K$219,$A$149:$A$200,0),1):INDEX($B$149:$M$200,MATCH(K$219,$A$149:$A$200,0),12),$B210:$M210,"="&amp;"X",$B$146:$M$146,"="&amp;"N")</f>
        <v>0</v>
      </c>
      <c r="L227">
        <f ca="1">SUMIFS(INDEX($B$149:$M$200,MATCH(L$219,$A$149:$A$200,0),1):INDEX($B$149:$M$200,MATCH(L$219,$A$149:$A$200,0),12),$B210:$M210,"="&amp;"X",$B$146:$M$146,"="&amp;"N")</f>
        <v>0</v>
      </c>
      <c r="M227">
        <f ca="1">SUMIFS(INDEX($B$149:$M$200,MATCH(M$219,$A$149:$A$200,0),1):INDEX($B$149:$M$200,MATCH(M$219,$A$149:$A$200,0),12),$B210:$M210,"="&amp;"X",$B$146:$M$146,"="&amp;"N")</f>
        <v>0</v>
      </c>
      <c r="N227">
        <f ca="1">SUMIFS(INDEX($B$149:$M$200,MATCH(N$219,$A$149:$A$200,0),1):INDEX($B$149:$M$200,MATCH(N$219,$A$149:$A$200,0),12),$B210:$M210,"="&amp;"X",$B$146:$M$146,"="&amp;"N")</f>
        <v>0</v>
      </c>
      <c r="O227">
        <f ca="1">SUMIFS(INDEX($B$149:$M$200,MATCH(O$219,$A$149:$A$200,0),1):INDEX($B$149:$M$200,MATCH(O$219,$A$149:$A$200,0),12),$B210:$M210,"="&amp;"X",$B$146:$M$146,"="&amp;"N")</f>
        <v>0</v>
      </c>
      <c r="P227">
        <f ca="1">SUMIFS(INDEX($B$149:$M$200,MATCH(P$219,$A$149:$A$200,0),1):INDEX($B$149:$M$200,MATCH(P$219,$A$149:$A$200,0),12),$B210:$M210,"="&amp;"X",$B$146:$M$146,"="&amp;"N")</f>
        <v>0</v>
      </c>
      <c r="Q227">
        <f ca="1">SUMIFS(INDEX($B$149:$M$200,MATCH(Q$219,$A$149:$A$200,0),1):INDEX($B$149:$M$200,MATCH(Q$219,$A$149:$A$200,0),12),$B210:$M210,"="&amp;"X",$B$146:$M$146,"="&amp;"N")</f>
        <v>0</v>
      </c>
      <c r="R227">
        <f ca="1">SUMIFS(INDEX($B$149:$M$200,MATCH(R$219,$A$149:$A$200,0),1):INDEX($B$149:$M$200,MATCH(R$219,$A$149:$A$200,0),12),$B210:$M210,"="&amp;"X",$B$146:$M$146,"="&amp;"N")</f>
        <v>0</v>
      </c>
      <c r="S227">
        <f ca="1">SUMIFS(INDEX($B$149:$M$200,MATCH(S$219,$A$149:$A$200,0),1):INDEX($B$149:$M$200,MATCH(S$219,$A$149:$A$200,0),12),$B210:$M210,"="&amp;"X",$B$146:$M$146,"="&amp;"N")</f>
        <v>0</v>
      </c>
      <c r="T227">
        <f ca="1">SUMIFS(INDEX($B$149:$M$200,MATCH(T$219,$A$149:$A$200,0),1):INDEX($B$149:$M$200,MATCH(T$219,$A$149:$A$200,0),12),$B210:$M210,"="&amp;"X",$B$146:$M$146,"="&amp;"N")</f>
        <v>0</v>
      </c>
      <c r="U227">
        <f ca="1">SUMIFS(INDEX($B$149:$M$200,MATCH(U$219,$A$149:$A$200,0),1):INDEX($B$149:$M$200,MATCH(U$219,$A$149:$A$200,0),12),$B210:$M210,"="&amp;"X",$B$146:$M$146,"="&amp;"N")</f>
        <v>0</v>
      </c>
      <c r="V227">
        <f ca="1">SUMIFS(INDEX($B$149:$M$200,MATCH(V$219,$A$149:$A$200,0),1):INDEX($B$149:$M$200,MATCH(V$219,$A$149:$A$200,0),12),$B210:$M210,"="&amp;"X",$B$146:$M$146,"="&amp;"N")</f>
        <v>0</v>
      </c>
      <c r="W227">
        <f ca="1">SUMIFS(INDEX($B$149:$M$200,MATCH(W$219,$A$149:$A$200,0),1):INDEX($B$149:$M$200,MATCH(W$219,$A$149:$A$200,0),12),$B210:$M210,"="&amp;"X",$B$146:$M$146,"="&amp;"N")</f>
        <v>0</v>
      </c>
      <c r="X227">
        <f ca="1">SUMIFS(INDEX($B$149:$M$200,MATCH(X$219,$A$149:$A$200,0),1):INDEX($B$149:$M$200,MATCH(X$219,$A$149:$A$200,0),12),$B210:$M210,"="&amp;"X",$B$146:$M$146,"="&amp;"N")</f>
        <v>0</v>
      </c>
      <c r="Y227">
        <f ca="1">SUMIFS(INDEX($B$149:$M$200,MATCH(Y$219,$A$149:$A$200,0),1):INDEX($B$149:$M$200,MATCH(Y$219,$A$149:$A$200,0),12),$B210:$M210,"="&amp;"X",$B$146:$M$146,"="&amp;"N")</f>
        <v>0</v>
      </c>
      <c r="Z227">
        <f ca="1">SUMIFS(INDEX($B$149:$M$200,MATCH(Z$219,$A$149:$A$200,0),1):INDEX($B$149:$M$200,MATCH(Z$219,$A$149:$A$200,0),12),$B210:$M210,"="&amp;"X",$B$146:$M$146,"="&amp;"N")</f>
        <v>0</v>
      </c>
      <c r="AA227">
        <f ca="1">SUMIFS(INDEX($B$149:$M$200,MATCH(AA$219,$A$149:$A$200,0),1):INDEX($B$149:$M$200,MATCH(AA$219,$A$149:$A$200,0),12),$B210:$M210,"="&amp;"X",$B$146:$M$146,"="&amp;"N")</f>
        <v>0</v>
      </c>
      <c r="AB227">
        <f ca="1">SUMIFS(INDEX($B$149:$M$200,MATCH(AB$219,$A$149:$A$200,0),1):INDEX($B$149:$M$200,MATCH(AB$219,$A$149:$A$200,0),12),$B210:$M210,"="&amp;"X",$B$146:$M$146,"="&amp;"N")</f>
        <v>0</v>
      </c>
      <c r="AC227">
        <f ca="1">SUMIFS(INDEX($B$149:$M$200,MATCH(AC$219,$A$149:$A$200,0),1):INDEX($B$149:$M$200,MATCH(AC$219,$A$149:$A$200,0),12),$B210:$M210,"="&amp;"X",$B$146:$M$146,"="&amp;"N")</f>
        <v>0</v>
      </c>
      <c r="AD227">
        <f ca="1">SUMIFS(INDEX($B$149:$M$200,MATCH(AD$219,$A$149:$A$200,0),1):INDEX($B$149:$M$200,MATCH(AD$219,$A$149:$A$200,0),12),$B210:$M210,"="&amp;"X",$B$146:$M$146,"="&amp;"N")</f>
        <v>0</v>
      </c>
      <c r="AE227">
        <f ca="1">SUMIFS(INDEX($B$149:$M$200,MATCH(AE$219,$A$149:$A$200,0),1):INDEX($B$149:$M$200,MATCH(AE$219,$A$149:$A$200,0),12),$B210:$M210,"="&amp;"X",$B$146:$M$146,"="&amp;"N")</f>
        <v>0</v>
      </c>
      <c r="AF227">
        <f ca="1">SUMIFS(INDEX($B$149:$M$200,MATCH(AF$219,$A$149:$A$200,0),1):INDEX($B$149:$M$200,MATCH(AF$219,$A$149:$A$200,0),12),$B210:$M210,"="&amp;"X",$B$146:$M$146,"="&amp;"N")</f>
        <v>0</v>
      </c>
      <c r="AG227">
        <f ca="1">SUMIFS(INDEX($B$149:$M$200,MATCH(AG$219,$A$149:$A$200,0),1):INDEX($B$149:$M$200,MATCH(AG$219,$A$149:$A$200,0),12),$B210:$M210,"="&amp;"X",$B$146:$M$146,"="&amp;"N")</f>
        <v>0</v>
      </c>
      <c r="AH227">
        <f ca="1">SUMIFS(INDEX($B$149:$M$200,MATCH(AH$219,$A$149:$A$200,0),1):INDEX($B$149:$M$200,MATCH(AH$219,$A$149:$A$200,0),12),$B210:$M210,"="&amp;"X",$B$146:$M$146,"="&amp;"N")</f>
        <v>0</v>
      </c>
      <c r="AI227">
        <f ca="1">SUMIFS(INDEX($B$149:$M$200,MATCH(AI$219,$A$149:$A$200,0),1):INDEX($B$149:$M$200,MATCH(AI$219,$A$149:$A$200,0),12),$B210:$M210,"="&amp;"X",$B$146:$M$146,"="&amp;"N")</f>
        <v>0</v>
      </c>
      <c r="AJ227">
        <f ca="1">SUMIFS(INDEX($B$149:$M$200,MATCH(AJ$219,$A$149:$A$200,0),1):INDEX($B$149:$M$200,MATCH(AJ$219,$A$149:$A$200,0),12),$B210:$M210,"="&amp;"X",$B$146:$M$146,"="&amp;"N")</f>
        <v>0</v>
      </c>
      <c r="AK227">
        <f ca="1">SUMIFS(INDEX($B$149:$M$200,MATCH(AK$219,$A$149:$A$200,0),1):INDEX($B$149:$M$200,MATCH(AK$219,$A$149:$A$200,0),12),$B210:$M210,"="&amp;"X",$B$146:$M$146,"="&amp;"N")</f>
        <v>0</v>
      </c>
      <c r="AL227">
        <f ca="1">SUMIFS(INDEX($B$149:$M$200,MATCH(AL$219,$A$149:$A$200,0),1):INDEX($B$149:$M$200,MATCH(AL$219,$A$149:$A$200,0),12),$B210:$M210,"="&amp;"X",$B$146:$M$146,"="&amp;"N")</f>
        <v>0</v>
      </c>
      <c r="AM227">
        <f ca="1">SUMIFS(INDEX($B$149:$M$200,MATCH(AM$219,$A$149:$A$200,0),1):INDEX($B$149:$M$200,MATCH(AM$219,$A$149:$A$200,0),12),$B210:$M210,"="&amp;"X",$B$146:$M$146,"="&amp;"N")</f>
        <v>0</v>
      </c>
      <c r="AN227">
        <f ca="1">SUMIFS(INDEX($B$149:$M$200,MATCH(AN$219,$A$149:$A$200,0),1):INDEX($B$149:$M$200,MATCH(AN$219,$A$149:$A$200,0),12),$B210:$M210,"="&amp;"X",$B$146:$M$146,"="&amp;"N")</f>
        <v>0</v>
      </c>
      <c r="AO227">
        <f ca="1">SUMIFS(INDEX($B$149:$M$200,MATCH(AO$219,$A$149:$A$200,0),1):INDEX($B$149:$M$200,MATCH(AO$219,$A$149:$A$200,0),12),$B210:$M210,"="&amp;"X",$B$146:$M$146,"="&amp;"N")</f>
        <v>0</v>
      </c>
      <c r="AP227">
        <f ca="1">SUMIFS(INDEX($B$149:$M$200,MATCH(AP$219,$A$149:$A$200,0),1):INDEX($B$149:$M$200,MATCH(AP$219,$A$149:$A$200,0),12),$B210:$M210,"="&amp;"X",$B$146:$M$146,"="&amp;"N")</f>
        <v>0</v>
      </c>
      <c r="AQ227">
        <f ca="1">SUMIFS(INDEX($B$149:$M$200,MATCH(AQ$219,$A$149:$A$200,0),1):INDEX($B$149:$M$200,MATCH(AQ$219,$A$149:$A$200,0),12),$B210:$M210,"="&amp;"X",$B$146:$M$146,"="&amp;"N")</f>
        <v>0</v>
      </c>
      <c r="AR227">
        <f ca="1">SUMIFS(INDEX($B$149:$M$200,MATCH(AR$219,$A$149:$A$200,0),1):INDEX($B$149:$M$200,MATCH(AR$219,$A$149:$A$200,0),12),$B210:$M210,"="&amp;"X",$B$146:$M$146,"="&amp;"N")</f>
        <v>0</v>
      </c>
      <c r="AS227">
        <f ca="1">SUMIFS(INDEX($B$149:$M$200,MATCH(AS$219,$A$149:$A$200,0),1):INDEX($B$149:$M$200,MATCH(AS$219,$A$149:$A$200,0),12),$B210:$M210,"="&amp;"X",$B$146:$M$146,"="&amp;"N")</f>
        <v>0</v>
      </c>
      <c r="AT227">
        <f ca="1">SUMIFS(INDEX($B$149:$M$200,MATCH(AT$219,$A$149:$A$200,0),1):INDEX($B$149:$M$200,MATCH(AT$219,$A$149:$A$200,0),12),$B210:$M210,"="&amp;"X",$B$146:$M$146,"="&amp;"N")</f>
        <v>0</v>
      </c>
      <c r="AU227">
        <f ca="1">SUMIFS(INDEX($B$149:$M$200,MATCH(AU$219,$A$149:$A$200,0),1):INDEX($B$149:$M$200,MATCH(AU$219,$A$149:$A$200,0),12),$B210:$M210,"="&amp;"X",$B$146:$M$146,"="&amp;"N")</f>
        <v>0</v>
      </c>
      <c r="AV227">
        <f ca="1">SUMIFS(INDEX($B$149:$M$200,MATCH(AV$219,$A$149:$A$200,0),1):INDEX($B$149:$M$200,MATCH(AV$219,$A$149:$A$200,0),12),$B210:$M210,"="&amp;"X",$B$146:$M$146,"="&amp;"N")</f>
        <v>0</v>
      </c>
      <c r="AW227">
        <f ca="1">SUMIFS(INDEX($B$149:$M$200,MATCH(AW$219,$A$149:$A$200,0),1):INDEX($B$149:$M$200,MATCH(AW$219,$A$149:$A$200,0),12),$B210:$M210,"="&amp;"X",$B$146:$M$146,"="&amp;"N")</f>
        <v>0</v>
      </c>
      <c r="AX227">
        <f ca="1">SUMIFS(INDEX($B$149:$M$200,MATCH(AX$219,$A$149:$A$200,0),1):INDEX($B$149:$M$200,MATCH(AX$219,$A$149:$A$200,0),12),$B210:$M210,"="&amp;"X",$B$146:$M$146,"="&amp;"N")</f>
        <v>0</v>
      </c>
      <c r="AY227">
        <f ca="1">SUMIFS(INDEX($B$149:$M$200,MATCH(AY$219,$A$149:$A$200,0),1):INDEX($B$149:$M$200,MATCH(AY$219,$A$149:$A$200,0),12),$B210:$M210,"="&amp;"X",$B$146:$M$146,"="&amp;"N")</f>
        <v>0</v>
      </c>
      <c r="AZ227">
        <f ca="1">SUMIFS(INDEX($B$149:$M$200,MATCH(AZ$219,$A$149:$A$200,0),1):INDEX($B$149:$M$200,MATCH(AZ$219,$A$149:$A$200,0),12),$B210:$M210,"="&amp;"X",$B$146:$M$146,"="&amp;"N")</f>
        <v>0</v>
      </c>
      <c r="BA227">
        <f ca="1">SUMIFS(INDEX($B$149:$M$200,MATCH(BA$219,$A$149:$A$200,0),1):INDEX($B$149:$M$200,MATCH(BA$219,$A$149:$A$200,0),12),$B210:$M210,"="&amp;"X",$B$146:$M$146,"="&amp;"N")</f>
        <v>0</v>
      </c>
    </row>
    <row r="228" spans="1:53" x14ac:dyDescent="0.35">
      <c r="A228" s="2" t="str">
        <f>Setup!A28</f>
        <v>Caseload 9</v>
      </c>
      <c r="B228">
        <f ca="1">SUMIFS(INDEX($B$149:$M$200,MATCH(B$219,$A$149:$A$200,0),1):INDEX($B$149:$M$200,MATCH(B$219,$A$149:$A$200,0),12),$B211:$M211,"="&amp;"X",$B$146:$M$146,"="&amp;"N")</f>
        <v>0</v>
      </c>
      <c r="C228">
        <f ca="1">SUMIFS(INDEX($B$149:$M$200,MATCH(C$219,$A$149:$A$200,0),1):INDEX($B$149:$M$200,MATCH(C$219,$A$149:$A$200,0),12),$B211:$M211,"="&amp;"X",$B$146:$M$146,"="&amp;"N")</f>
        <v>0</v>
      </c>
      <c r="D228">
        <f ca="1">SUMIFS(INDEX($B$149:$M$200,MATCH(D$219,$A$149:$A$200,0),1):INDEX($B$149:$M$200,MATCH(D$219,$A$149:$A$200,0),12),$B211:$M211,"="&amp;"X",$B$146:$M$146,"="&amp;"N")</f>
        <v>0</v>
      </c>
      <c r="E228">
        <f ca="1">SUMIFS(INDEX($B$149:$M$200,MATCH(E$219,$A$149:$A$200,0),1):INDEX($B$149:$M$200,MATCH(E$219,$A$149:$A$200,0),12),$B211:$M211,"="&amp;"X",$B$146:$M$146,"="&amp;"N")</f>
        <v>0</v>
      </c>
      <c r="F228">
        <f ca="1">SUMIFS(INDEX($B$149:$M$200,MATCH(F$219,$A$149:$A$200,0),1):INDEX($B$149:$M$200,MATCH(F$219,$A$149:$A$200,0),12),$B211:$M211,"="&amp;"X",$B$146:$M$146,"="&amp;"N")</f>
        <v>0</v>
      </c>
      <c r="G228">
        <f ca="1">SUMIFS(INDEX($B$149:$M$200,MATCH(G$219,$A$149:$A$200,0),1):INDEX($B$149:$M$200,MATCH(G$219,$A$149:$A$200,0),12),$B211:$M211,"="&amp;"X",$B$146:$M$146,"="&amp;"N")</f>
        <v>0</v>
      </c>
      <c r="H228">
        <f ca="1">SUMIFS(INDEX($B$149:$M$200,MATCH(H$219,$A$149:$A$200,0),1):INDEX($B$149:$M$200,MATCH(H$219,$A$149:$A$200,0),12),$B211:$M211,"="&amp;"X",$B$146:$M$146,"="&amp;"N")</f>
        <v>0</v>
      </c>
      <c r="I228">
        <f ca="1">SUMIFS(INDEX($B$149:$M$200,MATCH(I$219,$A$149:$A$200,0),1):INDEX($B$149:$M$200,MATCH(I$219,$A$149:$A$200,0),12),$B211:$M211,"="&amp;"X",$B$146:$M$146,"="&amp;"N")</f>
        <v>0</v>
      </c>
      <c r="J228">
        <f ca="1">SUMIFS(INDEX($B$149:$M$200,MATCH(J$219,$A$149:$A$200,0),1):INDEX($B$149:$M$200,MATCH(J$219,$A$149:$A$200,0),12),$B211:$M211,"="&amp;"X",$B$146:$M$146,"="&amp;"N")</f>
        <v>0</v>
      </c>
      <c r="K228">
        <f ca="1">SUMIFS(INDEX($B$149:$M$200,MATCH(K$219,$A$149:$A$200,0),1):INDEX($B$149:$M$200,MATCH(K$219,$A$149:$A$200,0),12),$B211:$M211,"="&amp;"X",$B$146:$M$146,"="&amp;"N")</f>
        <v>0</v>
      </c>
      <c r="L228">
        <f ca="1">SUMIFS(INDEX($B$149:$M$200,MATCH(L$219,$A$149:$A$200,0),1):INDEX($B$149:$M$200,MATCH(L$219,$A$149:$A$200,0),12),$B211:$M211,"="&amp;"X",$B$146:$M$146,"="&amp;"N")</f>
        <v>0</v>
      </c>
      <c r="M228">
        <f ca="1">SUMIFS(INDEX($B$149:$M$200,MATCH(M$219,$A$149:$A$200,0),1):INDEX($B$149:$M$200,MATCH(M$219,$A$149:$A$200,0),12),$B211:$M211,"="&amp;"X",$B$146:$M$146,"="&amp;"N")</f>
        <v>0</v>
      </c>
      <c r="N228">
        <f ca="1">SUMIFS(INDEX($B$149:$M$200,MATCH(N$219,$A$149:$A$200,0),1):INDEX($B$149:$M$200,MATCH(N$219,$A$149:$A$200,0),12),$B211:$M211,"="&amp;"X",$B$146:$M$146,"="&amp;"N")</f>
        <v>0</v>
      </c>
      <c r="O228">
        <f ca="1">SUMIFS(INDEX($B$149:$M$200,MATCH(O$219,$A$149:$A$200,0),1):INDEX($B$149:$M$200,MATCH(O$219,$A$149:$A$200,0),12),$B211:$M211,"="&amp;"X",$B$146:$M$146,"="&amp;"N")</f>
        <v>0</v>
      </c>
      <c r="P228">
        <f ca="1">SUMIFS(INDEX($B$149:$M$200,MATCH(P$219,$A$149:$A$200,0),1):INDEX($B$149:$M$200,MATCH(P$219,$A$149:$A$200,0),12),$B211:$M211,"="&amp;"X",$B$146:$M$146,"="&amp;"N")</f>
        <v>0</v>
      </c>
      <c r="Q228">
        <f ca="1">SUMIFS(INDEX($B$149:$M$200,MATCH(Q$219,$A$149:$A$200,0),1):INDEX($B$149:$M$200,MATCH(Q$219,$A$149:$A$200,0),12),$B211:$M211,"="&amp;"X",$B$146:$M$146,"="&amp;"N")</f>
        <v>0</v>
      </c>
      <c r="R228">
        <f ca="1">SUMIFS(INDEX($B$149:$M$200,MATCH(R$219,$A$149:$A$200,0),1):INDEX($B$149:$M$200,MATCH(R$219,$A$149:$A$200,0),12),$B211:$M211,"="&amp;"X",$B$146:$M$146,"="&amp;"N")</f>
        <v>0</v>
      </c>
      <c r="S228">
        <f ca="1">SUMIFS(INDEX($B$149:$M$200,MATCH(S$219,$A$149:$A$200,0),1):INDEX($B$149:$M$200,MATCH(S$219,$A$149:$A$200,0),12),$B211:$M211,"="&amp;"X",$B$146:$M$146,"="&amp;"N")</f>
        <v>0</v>
      </c>
      <c r="T228">
        <f ca="1">SUMIFS(INDEX($B$149:$M$200,MATCH(T$219,$A$149:$A$200,0),1):INDEX($B$149:$M$200,MATCH(T$219,$A$149:$A$200,0),12),$B211:$M211,"="&amp;"X",$B$146:$M$146,"="&amp;"N")</f>
        <v>0</v>
      </c>
      <c r="U228">
        <f ca="1">SUMIFS(INDEX($B$149:$M$200,MATCH(U$219,$A$149:$A$200,0),1):INDEX($B$149:$M$200,MATCH(U$219,$A$149:$A$200,0),12),$B211:$M211,"="&amp;"X",$B$146:$M$146,"="&amp;"N")</f>
        <v>0</v>
      </c>
      <c r="V228">
        <f ca="1">SUMIFS(INDEX($B$149:$M$200,MATCH(V$219,$A$149:$A$200,0),1):INDEX($B$149:$M$200,MATCH(V$219,$A$149:$A$200,0),12),$B211:$M211,"="&amp;"X",$B$146:$M$146,"="&amp;"N")</f>
        <v>0</v>
      </c>
      <c r="W228">
        <f ca="1">SUMIFS(INDEX($B$149:$M$200,MATCH(W$219,$A$149:$A$200,0),1):INDEX($B$149:$M$200,MATCH(W$219,$A$149:$A$200,0),12),$B211:$M211,"="&amp;"X",$B$146:$M$146,"="&amp;"N")</f>
        <v>0</v>
      </c>
      <c r="X228">
        <f ca="1">SUMIFS(INDEX($B$149:$M$200,MATCH(X$219,$A$149:$A$200,0),1):INDEX($B$149:$M$200,MATCH(X$219,$A$149:$A$200,0),12),$B211:$M211,"="&amp;"X",$B$146:$M$146,"="&amp;"N")</f>
        <v>0</v>
      </c>
      <c r="Y228">
        <f ca="1">SUMIFS(INDEX($B$149:$M$200,MATCH(Y$219,$A$149:$A$200,0),1):INDEX($B$149:$M$200,MATCH(Y$219,$A$149:$A$200,0),12),$B211:$M211,"="&amp;"X",$B$146:$M$146,"="&amp;"N")</f>
        <v>0</v>
      </c>
      <c r="Z228">
        <f ca="1">SUMIFS(INDEX($B$149:$M$200,MATCH(Z$219,$A$149:$A$200,0),1):INDEX($B$149:$M$200,MATCH(Z$219,$A$149:$A$200,0),12),$B211:$M211,"="&amp;"X",$B$146:$M$146,"="&amp;"N")</f>
        <v>0</v>
      </c>
      <c r="AA228">
        <f ca="1">SUMIFS(INDEX($B$149:$M$200,MATCH(AA$219,$A$149:$A$200,0),1):INDEX($B$149:$M$200,MATCH(AA$219,$A$149:$A$200,0),12),$B211:$M211,"="&amp;"X",$B$146:$M$146,"="&amp;"N")</f>
        <v>0</v>
      </c>
      <c r="AB228">
        <f ca="1">SUMIFS(INDEX($B$149:$M$200,MATCH(AB$219,$A$149:$A$200,0),1):INDEX($B$149:$M$200,MATCH(AB$219,$A$149:$A$200,0),12),$B211:$M211,"="&amp;"X",$B$146:$M$146,"="&amp;"N")</f>
        <v>0</v>
      </c>
      <c r="AC228">
        <f ca="1">SUMIFS(INDEX($B$149:$M$200,MATCH(AC$219,$A$149:$A$200,0),1):INDEX($B$149:$M$200,MATCH(AC$219,$A$149:$A$200,0),12),$B211:$M211,"="&amp;"X",$B$146:$M$146,"="&amp;"N")</f>
        <v>0</v>
      </c>
      <c r="AD228">
        <f ca="1">SUMIFS(INDEX($B$149:$M$200,MATCH(AD$219,$A$149:$A$200,0),1):INDEX($B$149:$M$200,MATCH(AD$219,$A$149:$A$200,0),12),$B211:$M211,"="&amp;"X",$B$146:$M$146,"="&amp;"N")</f>
        <v>0</v>
      </c>
      <c r="AE228">
        <f ca="1">SUMIFS(INDEX($B$149:$M$200,MATCH(AE$219,$A$149:$A$200,0),1):INDEX($B$149:$M$200,MATCH(AE$219,$A$149:$A$200,0),12),$B211:$M211,"="&amp;"X",$B$146:$M$146,"="&amp;"N")</f>
        <v>0</v>
      </c>
      <c r="AF228">
        <f ca="1">SUMIFS(INDEX($B$149:$M$200,MATCH(AF$219,$A$149:$A$200,0),1):INDEX($B$149:$M$200,MATCH(AF$219,$A$149:$A$200,0),12),$B211:$M211,"="&amp;"X",$B$146:$M$146,"="&amp;"N")</f>
        <v>0</v>
      </c>
      <c r="AG228">
        <f ca="1">SUMIFS(INDEX($B$149:$M$200,MATCH(AG$219,$A$149:$A$200,0),1):INDEX($B$149:$M$200,MATCH(AG$219,$A$149:$A$200,0),12),$B211:$M211,"="&amp;"X",$B$146:$M$146,"="&amp;"N")</f>
        <v>0</v>
      </c>
      <c r="AH228">
        <f ca="1">SUMIFS(INDEX($B$149:$M$200,MATCH(AH$219,$A$149:$A$200,0),1):INDEX($B$149:$M$200,MATCH(AH$219,$A$149:$A$200,0),12),$B211:$M211,"="&amp;"X",$B$146:$M$146,"="&amp;"N")</f>
        <v>0</v>
      </c>
      <c r="AI228">
        <f ca="1">SUMIFS(INDEX($B$149:$M$200,MATCH(AI$219,$A$149:$A$200,0),1):INDEX($B$149:$M$200,MATCH(AI$219,$A$149:$A$200,0),12),$B211:$M211,"="&amp;"X",$B$146:$M$146,"="&amp;"N")</f>
        <v>0</v>
      </c>
      <c r="AJ228">
        <f ca="1">SUMIFS(INDEX($B$149:$M$200,MATCH(AJ$219,$A$149:$A$200,0),1):INDEX($B$149:$M$200,MATCH(AJ$219,$A$149:$A$200,0),12),$B211:$M211,"="&amp;"X",$B$146:$M$146,"="&amp;"N")</f>
        <v>0</v>
      </c>
      <c r="AK228">
        <f ca="1">SUMIFS(INDEX($B$149:$M$200,MATCH(AK$219,$A$149:$A$200,0),1):INDEX($B$149:$M$200,MATCH(AK$219,$A$149:$A$200,0),12),$B211:$M211,"="&amp;"X",$B$146:$M$146,"="&amp;"N")</f>
        <v>0</v>
      </c>
      <c r="AL228">
        <f ca="1">SUMIFS(INDEX($B$149:$M$200,MATCH(AL$219,$A$149:$A$200,0),1):INDEX($B$149:$M$200,MATCH(AL$219,$A$149:$A$200,0),12),$B211:$M211,"="&amp;"X",$B$146:$M$146,"="&amp;"N")</f>
        <v>0</v>
      </c>
      <c r="AM228">
        <f ca="1">SUMIFS(INDEX($B$149:$M$200,MATCH(AM$219,$A$149:$A$200,0),1):INDEX($B$149:$M$200,MATCH(AM$219,$A$149:$A$200,0),12),$B211:$M211,"="&amp;"X",$B$146:$M$146,"="&amp;"N")</f>
        <v>0</v>
      </c>
      <c r="AN228">
        <f ca="1">SUMIFS(INDEX($B$149:$M$200,MATCH(AN$219,$A$149:$A$200,0),1):INDEX($B$149:$M$200,MATCH(AN$219,$A$149:$A$200,0),12),$B211:$M211,"="&amp;"X",$B$146:$M$146,"="&amp;"N")</f>
        <v>0</v>
      </c>
      <c r="AO228">
        <f ca="1">SUMIFS(INDEX($B$149:$M$200,MATCH(AO$219,$A$149:$A$200,0),1):INDEX($B$149:$M$200,MATCH(AO$219,$A$149:$A$200,0),12),$B211:$M211,"="&amp;"X",$B$146:$M$146,"="&amp;"N")</f>
        <v>0</v>
      </c>
      <c r="AP228">
        <f ca="1">SUMIFS(INDEX($B$149:$M$200,MATCH(AP$219,$A$149:$A$200,0),1):INDEX($B$149:$M$200,MATCH(AP$219,$A$149:$A$200,0),12),$B211:$M211,"="&amp;"X",$B$146:$M$146,"="&amp;"N")</f>
        <v>0</v>
      </c>
      <c r="AQ228">
        <f ca="1">SUMIFS(INDEX($B$149:$M$200,MATCH(AQ$219,$A$149:$A$200,0),1):INDEX($B$149:$M$200,MATCH(AQ$219,$A$149:$A$200,0),12),$B211:$M211,"="&amp;"X",$B$146:$M$146,"="&amp;"N")</f>
        <v>0</v>
      </c>
      <c r="AR228">
        <f ca="1">SUMIFS(INDEX($B$149:$M$200,MATCH(AR$219,$A$149:$A$200,0),1):INDEX($B$149:$M$200,MATCH(AR$219,$A$149:$A$200,0),12),$B211:$M211,"="&amp;"X",$B$146:$M$146,"="&amp;"N")</f>
        <v>0</v>
      </c>
      <c r="AS228">
        <f ca="1">SUMIFS(INDEX($B$149:$M$200,MATCH(AS$219,$A$149:$A$200,0),1):INDEX($B$149:$M$200,MATCH(AS$219,$A$149:$A$200,0),12),$B211:$M211,"="&amp;"X",$B$146:$M$146,"="&amp;"N")</f>
        <v>0</v>
      </c>
      <c r="AT228">
        <f ca="1">SUMIFS(INDEX($B$149:$M$200,MATCH(AT$219,$A$149:$A$200,0),1):INDEX($B$149:$M$200,MATCH(AT$219,$A$149:$A$200,0),12),$B211:$M211,"="&amp;"X",$B$146:$M$146,"="&amp;"N")</f>
        <v>0</v>
      </c>
      <c r="AU228">
        <f ca="1">SUMIFS(INDEX($B$149:$M$200,MATCH(AU$219,$A$149:$A$200,0),1):INDEX($B$149:$M$200,MATCH(AU$219,$A$149:$A$200,0),12),$B211:$M211,"="&amp;"X",$B$146:$M$146,"="&amp;"N")</f>
        <v>0</v>
      </c>
      <c r="AV228">
        <f ca="1">SUMIFS(INDEX($B$149:$M$200,MATCH(AV$219,$A$149:$A$200,0),1):INDEX($B$149:$M$200,MATCH(AV$219,$A$149:$A$200,0),12),$B211:$M211,"="&amp;"X",$B$146:$M$146,"="&amp;"N")</f>
        <v>0</v>
      </c>
      <c r="AW228">
        <f ca="1">SUMIFS(INDEX($B$149:$M$200,MATCH(AW$219,$A$149:$A$200,0),1):INDEX($B$149:$M$200,MATCH(AW$219,$A$149:$A$200,0),12),$B211:$M211,"="&amp;"X",$B$146:$M$146,"="&amp;"N")</f>
        <v>0</v>
      </c>
      <c r="AX228">
        <f ca="1">SUMIFS(INDEX($B$149:$M$200,MATCH(AX$219,$A$149:$A$200,0),1):INDEX($B$149:$M$200,MATCH(AX$219,$A$149:$A$200,0),12),$B211:$M211,"="&amp;"X",$B$146:$M$146,"="&amp;"N")</f>
        <v>0</v>
      </c>
      <c r="AY228">
        <f ca="1">SUMIFS(INDEX($B$149:$M$200,MATCH(AY$219,$A$149:$A$200,0),1):INDEX($B$149:$M$200,MATCH(AY$219,$A$149:$A$200,0),12),$B211:$M211,"="&amp;"X",$B$146:$M$146,"="&amp;"N")</f>
        <v>0</v>
      </c>
      <c r="AZ228">
        <f ca="1">SUMIFS(INDEX($B$149:$M$200,MATCH(AZ$219,$A$149:$A$200,0),1):INDEX($B$149:$M$200,MATCH(AZ$219,$A$149:$A$200,0),12),$B211:$M211,"="&amp;"X",$B$146:$M$146,"="&amp;"N")</f>
        <v>0</v>
      </c>
      <c r="BA228">
        <f ca="1">SUMIFS(INDEX($B$149:$M$200,MATCH(BA$219,$A$149:$A$200,0),1):INDEX($B$149:$M$200,MATCH(BA$219,$A$149:$A$200,0),12),$B211:$M211,"="&amp;"X",$B$146:$M$146,"="&amp;"N")</f>
        <v>0</v>
      </c>
    </row>
    <row r="229" spans="1:53" x14ac:dyDescent="0.35">
      <c r="A229" s="2" t="str">
        <f>Setup!A29</f>
        <v>Caseload 10</v>
      </c>
      <c r="B229">
        <f ca="1">SUMIFS(INDEX($B$149:$M$200,MATCH(B$219,$A$149:$A$200,0),1):INDEX($B$149:$M$200,MATCH(B$219,$A$149:$A$200,0),12),$B212:$M212,"="&amp;"X",$B$146:$M$146,"="&amp;"N")</f>
        <v>0</v>
      </c>
      <c r="C229">
        <f ca="1">SUMIFS(INDEX($B$149:$M$200,MATCH(C$219,$A$149:$A$200,0),1):INDEX($B$149:$M$200,MATCH(C$219,$A$149:$A$200,0),12),$B212:$M212,"="&amp;"X",$B$146:$M$146,"="&amp;"N")</f>
        <v>0</v>
      </c>
      <c r="D229">
        <f ca="1">SUMIFS(INDEX($B$149:$M$200,MATCH(D$219,$A$149:$A$200,0),1):INDEX($B$149:$M$200,MATCH(D$219,$A$149:$A$200,0),12),$B212:$M212,"="&amp;"X",$B$146:$M$146,"="&amp;"N")</f>
        <v>0</v>
      </c>
      <c r="E229">
        <f ca="1">SUMIFS(INDEX($B$149:$M$200,MATCH(E$219,$A$149:$A$200,0),1):INDEX($B$149:$M$200,MATCH(E$219,$A$149:$A$200,0),12),$B212:$M212,"="&amp;"X",$B$146:$M$146,"="&amp;"N")</f>
        <v>0</v>
      </c>
      <c r="F229">
        <f ca="1">SUMIFS(INDEX($B$149:$M$200,MATCH(F$219,$A$149:$A$200,0),1):INDEX($B$149:$M$200,MATCH(F$219,$A$149:$A$200,0),12),$B212:$M212,"="&amp;"X",$B$146:$M$146,"="&amp;"N")</f>
        <v>0</v>
      </c>
      <c r="G229">
        <f ca="1">SUMIFS(INDEX($B$149:$M$200,MATCH(G$219,$A$149:$A$200,0),1):INDEX($B$149:$M$200,MATCH(G$219,$A$149:$A$200,0),12),$B212:$M212,"="&amp;"X",$B$146:$M$146,"="&amp;"N")</f>
        <v>0</v>
      </c>
      <c r="H229">
        <f ca="1">SUMIFS(INDEX($B$149:$M$200,MATCH(H$219,$A$149:$A$200,0),1):INDEX($B$149:$M$200,MATCH(H$219,$A$149:$A$200,0),12),$B212:$M212,"="&amp;"X",$B$146:$M$146,"="&amp;"N")</f>
        <v>0</v>
      </c>
      <c r="I229">
        <f ca="1">SUMIFS(INDEX($B$149:$M$200,MATCH(I$219,$A$149:$A$200,0),1):INDEX($B$149:$M$200,MATCH(I$219,$A$149:$A$200,0),12),$B212:$M212,"="&amp;"X",$B$146:$M$146,"="&amp;"N")</f>
        <v>0</v>
      </c>
      <c r="J229">
        <f ca="1">SUMIFS(INDEX($B$149:$M$200,MATCH(J$219,$A$149:$A$200,0),1):INDEX($B$149:$M$200,MATCH(J$219,$A$149:$A$200,0),12),$B212:$M212,"="&amp;"X",$B$146:$M$146,"="&amp;"N")</f>
        <v>0</v>
      </c>
      <c r="K229">
        <f ca="1">SUMIFS(INDEX($B$149:$M$200,MATCH(K$219,$A$149:$A$200,0),1):INDEX($B$149:$M$200,MATCH(K$219,$A$149:$A$200,0),12),$B212:$M212,"="&amp;"X",$B$146:$M$146,"="&amp;"N")</f>
        <v>0</v>
      </c>
      <c r="L229">
        <f ca="1">SUMIFS(INDEX($B$149:$M$200,MATCH(L$219,$A$149:$A$200,0),1):INDEX($B$149:$M$200,MATCH(L$219,$A$149:$A$200,0),12),$B212:$M212,"="&amp;"X",$B$146:$M$146,"="&amp;"N")</f>
        <v>0</v>
      </c>
      <c r="M229">
        <f ca="1">SUMIFS(INDEX($B$149:$M$200,MATCH(M$219,$A$149:$A$200,0),1):INDEX($B$149:$M$200,MATCH(M$219,$A$149:$A$200,0),12),$B212:$M212,"="&amp;"X",$B$146:$M$146,"="&amp;"N")</f>
        <v>0</v>
      </c>
      <c r="N229">
        <f ca="1">SUMIFS(INDEX($B$149:$M$200,MATCH(N$219,$A$149:$A$200,0),1):INDEX($B$149:$M$200,MATCH(N$219,$A$149:$A$200,0),12),$B212:$M212,"="&amp;"X",$B$146:$M$146,"="&amp;"N")</f>
        <v>0</v>
      </c>
      <c r="O229">
        <f ca="1">SUMIFS(INDEX($B$149:$M$200,MATCH(O$219,$A$149:$A$200,0),1):INDEX($B$149:$M$200,MATCH(O$219,$A$149:$A$200,0),12),$B212:$M212,"="&amp;"X",$B$146:$M$146,"="&amp;"N")</f>
        <v>0</v>
      </c>
      <c r="P229">
        <f ca="1">SUMIFS(INDEX($B$149:$M$200,MATCH(P$219,$A$149:$A$200,0),1):INDEX($B$149:$M$200,MATCH(P$219,$A$149:$A$200,0),12),$B212:$M212,"="&amp;"X",$B$146:$M$146,"="&amp;"N")</f>
        <v>0</v>
      </c>
      <c r="Q229">
        <f ca="1">SUMIFS(INDEX($B$149:$M$200,MATCH(Q$219,$A$149:$A$200,0),1):INDEX($B$149:$M$200,MATCH(Q$219,$A$149:$A$200,0),12),$B212:$M212,"="&amp;"X",$B$146:$M$146,"="&amp;"N")</f>
        <v>0</v>
      </c>
      <c r="R229">
        <f ca="1">SUMIFS(INDEX($B$149:$M$200,MATCH(R$219,$A$149:$A$200,0),1):INDEX($B$149:$M$200,MATCH(R$219,$A$149:$A$200,0),12),$B212:$M212,"="&amp;"X",$B$146:$M$146,"="&amp;"N")</f>
        <v>0</v>
      </c>
      <c r="S229">
        <f ca="1">SUMIFS(INDEX($B$149:$M$200,MATCH(S$219,$A$149:$A$200,0),1):INDEX($B$149:$M$200,MATCH(S$219,$A$149:$A$200,0),12),$B212:$M212,"="&amp;"X",$B$146:$M$146,"="&amp;"N")</f>
        <v>0</v>
      </c>
      <c r="T229">
        <f ca="1">SUMIFS(INDEX($B$149:$M$200,MATCH(T$219,$A$149:$A$200,0),1):INDEX($B$149:$M$200,MATCH(T$219,$A$149:$A$200,0),12),$B212:$M212,"="&amp;"X",$B$146:$M$146,"="&amp;"N")</f>
        <v>0</v>
      </c>
      <c r="U229">
        <f ca="1">SUMIFS(INDEX($B$149:$M$200,MATCH(U$219,$A$149:$A$200,0),1):INDEX($B$149:$M$200,MATCH(U$219,$A$149:$A$200,0),12),$B212:$M212,"="&amp;"X",$B$146:$M$146,"="&amp;"N")</f>
        <v>0</v>
      </c>
      <c r="V229">
        <f ca="1">SUMIFS(INDEX($B$149:$M$200,MATCH(V$219,$A$149:$A$200,0),1):INDEX($B$149:$M$200,MATCH(V$219,$A$149:$A$200,0),12),$B212:$M212,"="&amp;"X",$B$146:$M$146,"="&amp;"N")</f>
        <v>0</v>
      </c>
      <c r="W229">
        <f ca="1">SUMIFS(INDEX($B$149:$M$200,MATCH(W$219,$A$149:$A$200,0),1):INDEX($B$149:$M$200,MATCH(W$219,$A$149:$A$200,0),12),$B212:$M212,"="&amp;"X",$B$146:$M$146,"="&amp;"N")</f>
        <v>0</v>
      </c>
      <c r="X229">
        <f ca="1">SUMIFS(INDEX($B$149:$M$200,MATCH(X$219,$A$149:$A$200,0),1):INDEX($B$149:$M$200,MATCH(X$219,$A$149:$A$200,0),12),$B212:$M212,"="&amp;"X",$B$146:$M$146,"="&amp;"N")</f>
        <v>0</v>
      </c>
      <c r="Y229">
        <f ca="1">SUMIFS(INDEX($B$149:$M$200,MATCH(Y$219,$A$149:$A$200,0),1):INDEX($B$149:$M$200,MATCH(Y$219,$A$149:$A$200,0),12),$B212:$M212,"="&amp;"X",$B$146:$M$146,"="&amp;"N")</f>
        <v>0</v>
      </c>
      <c r="Z229">
        <f ca="1">SUMIFS(INDEX($B$149:$M$200,MATCH(Z$219,$A$149:$A$200,0),1):INDEX($B$149:$M$200,MATCH(Z$219,$A$149:$A$200,0),12),$B212:$M212,"="&amp;"X",$B$146:$M$146,"="&amp;"N")</f>
        <v>0</v>
      </c>
      <c r="AA229">
        <f ca="1">SUMIFS(INDEX($B$149:$M$200,MATCH(AA$219,$A$149:$A$200,0),1):INDEX($B$149:$M$200,MATCH(AA$219,$A$149:$A$200,0),12),$B212:$M212,"="&amp;"X",$B$146:$M$146,"="&amp;"N")</f>
        <v>0</v>
      </c>
      <c r="AB229">
        <f ca="1">SUMIFS(INDEX($B$149:$M$200,MATCH(AB$219,$A$149:$A$200,0),1):INDEX($B$149:$M$200,MATCH(AB$219,$A$149:$A$200,0),12),$B212:$M212,"="&amp;"X",$B$146:$M$146,"="&amp;"N")</f>
        <v>0</v>
      </c>
      <c r="AC229">
        <f ca="1">SUMIFS(INDEX($B$149:$M$200,MATCH(AC$219,$A$149:$A$200,0),1):INDEX($B$149:$M$200,MATCH(AC$219,$A$149:$A$200,0),12),$B212:$M212,"="&amp;"X",$B$146:$M$146,"="&amp;"N")</f>
        <v>0</v>
      </c>
      <c r="AD229">
        <f ca="1">SUMIFS(INDEX($B$149:$M$200,MATCH(AD$219,$A$149:$A$200,0),1):INDEX($B$149:$M$200,MATCH(AD$219,$A$149:$A$200,0),12),$B212:$M212,"="&amp;"X",$B$146:$M$146,"="&amp;"N")</f>
        <v>0</v>
      </c>
      <c r="AE229">
        <f ca="1">SUMIFS(INDEX($B$149:$M$200,MATCH(AE$219,$A$149:$A$200,0),1):INDEX($B$149:$M$200,MATCH(AE$219,$A$149:$A$200,0),12),$B212:$M212,"="&amp;"X",$B$146:$M$146,"="&amp;"N")</f>
        <v>0</v>
      </c>
      <c r="AF229">
        <f ca="1">SUMIFS(INDEX($B$149:$M$200,MATCH(AF$219,$A$149:$A$200,0),1):INDEX($B$149:$M$200,MATCH(AF$219,$A$149:$A$200,0),12),$B212:$M212,"="&amp;"X",$B$146:$M$146,"="&amp;"N")</f>
        <v>0</v>
      </c>
      <c r="AG229">
        <f ca="1">SUMIFS(INDEX($B$149:$M$200,MATCH(AG$219,$A$149:$A$200,0),1):INDEX($B$149:$M$200,MATCH(AG$219,$A$149:$A$200,0),12),$B212:$M212,"="&amp;"X",$B$146:$M$146,"="&amp;"N")</f>
        <v>0</v>
      </c>
      <c r="AH229">
        <f ca="1">SUMIFS(INDEX($B$149:$M$200,MATCH(AH$219,$A$149:$A$200,0),1):INDEX($B$149:$M$200,MATCH(AH$219,$A$149:$A$200,0),12),$B212:$M212,"="&amp;"X",$B$146:$M$146,"="&amp;"N")</f>
        <v>0</v>
      </c>
      <c r="AI229">
        <f ca="1">SUMIFS(INDEX($B$149:$M$200,MATCH(AI$219,$A$149:$A$200,0),1):INDEX($B$149:$M$200,MATCH(AI$219,$A$149:$A$200,0),12),$B212:$M212,"="&amp;"X",$B$146:$M$146,"="&amp;"N")</f>
        <v>0</v>
      </c>
      <c r="AJ229">
        <f ca="1">SUMIFS(INDEX($B$149:$M$200,MATCH(AJ$219,$A$149:$A$200,0),1):INDEX($B$149:$M$200,MATCH(AJ$219,$A$149:$A$200,0),12),$B212:$M212,"="&amp;"X",$B$146:$M$146,"="&amp;"N")</f>
        <v>0</v>
      </c>
      <c r="AK229">
        <f ca="1">SUMIFS(INDEX($B$149:$M$200,MATCH(AK$219,$A$149:$A$200,0),1):INDEX($B$149:$M$200,MATCH(AK$219,$A$149:$A$200,0),12),$B212:$M212,"="&amp;"X",$B$146:$M$146,"="&amp;"N")</f>
        <v>0</v>
      </c>
      <c r="AL229">
        <f ca="1">SUMIFS(INDEX($B$149:$M$200,MATCH(AL$219,$A$149:$A$200,0),1):INDEX($B$149:$M$200,MATCH(AL$219,$A$149:$A$200,0),12),$B212:$M212,"="&amp;"X",$B$146:$M$146,"="&amp;"N")</f>
        <v>0</v>
      </c>
      <c r="AM229">
        <f ca="1">SUMIFS(INDEX($B$149:$M$200,MATCH(AM$219,$A$149:$A$200,0),1):INDEX($B$149:$M$200,MATCH(AM$219,$A$149:$A$200,0),12),$B212:$M212,"="&amp;"X",$B$146:$M$146,"="&amp;"N")</f>
        <v>0</v>
      </c>
      <c r="AN229">
        <f ca="1">SUMIFS(INDEX($B$149:$M$200,MATCH(AN$219,$A$149:$A$200,0),1):INDEX($B$149:$M$200,MATCH(AN$219,$A$149:$A$200,0),12),$B212:$M212,"="&amp;"X",$B$146:$M$146,"="&amp;"N")</f>
        <v>0</v>
      </c>
      <c r="AO229">
        <f ca="1">SUMIFS(INDEX($B$149:$M$200,MATCH(AO$219,$A$149:$A$200,0),1):INDEX($B$149:$M$200,MATCH(AO$219,$A$149:$A$200,0),12),$B212:$M212,"="&amp;"X",$B$146:$M$146,"="&amp;"N")</f>
        <v>0</v>
      </c>
      <c r="AP229">
        <f ca="1">SUMIFS(INDEX($B$149:$M$200,MATCH(AP$219,$A$149:$A$200,0),1):INDEX($B$149:$M$200,MATCH(AP$219,$A$149:$A$200,0),12),$B212:$M212,"="&amp;"X",$B$146:$M$146,"="&amp;"N")</f>
        <v>0</v>
      </c>
      <c r="AQ229">
        <f ca="1">SUMIFS(INDEX($B$149:$M$200,MATCH(AQ$219,$A$149:$A$200,0),1):INDEX($B$149:$M$200,MATCH(AQ$219,$A$149:$A$200,0),12),$B212:$M212,"="&amp;"X",$B$146:$M$146,"="&amp;"N")</f>
        <v>0</v>
      </c>
      <c r="AR229">
        <f ca="1">SUMIFS(INDEX($B$149:$M$200,MATCH(AR$219,$A$149:$A$200,0),1):INDEX($B$149:$M$200,MATCH(AR$219,$A$149:$A$200,0),12),$B212:$M212,"="&amp;"X",$B$146:$M$146,"="&amp;"N")</f>
        <v>0</v>
      </c>
      <c r="AS229">
        <f ca="1">SUMIFS(INDEX($B$149:$M$200,MATCH(AS$219,$A$149:$A$200,0),1):INDEX($B$149:$M$200,MATCH(AS$219,$A$149:$A$200,0),12),$B212:$M212,"="&amp;"X",$B$146:$M$146,"="&amp;"N")</f>
        <v>0</v>
      </c>
      <c r="AT229">
        <f ca="1">SUMIFS(INDEX($B$149:$M$200,MATCH(AT$219,$A$149:$A$200,0),1):INDEX($B$149:$M$200,MATCH(AT$219,$A$149:$A$200,0),12),$B212:$M212,"="&amp;"X",$B$146:$M$146,"="&amp;"N")</f>
        <v>0</v>
      </c>
      <c r="AU229">
        <f ca="1">SUMIFS(INDEX($B$149:$M$200,MATCH(AU$219,$A$149:$A$200,0),1):INDEX($B$149:$M$200,MATCH(AU$219,$A$149:$A$200,0),12),$B212:$M212,"="&amp;"X",$B$146:$M$146,"="&amp;"N")</f>
        <v>0</v>
      </c>
      <c r="AV229">
        <f ca="1">SUMIFS(INDEX($B$149:$M$200,MATCH(AV$219,$A$149:$A$200,0),1):INDEX($B$149:$M$200,MATCH(AV$219,$A$149:$A$200,0),12),$B212:$M212,"="&amp;"X",$B$146:$M$146,"="&amp;"N")</f>
        <v>0</v>
      </c>
      <c r="AW229">
        <f ca="1">SUMIFS(INDEX($B$149:$M$200,MATCH(AW$219,$A$149:$A$200,0),1):INDEX($B$149:$M$200,MATCH(AW$219,$A$149:$A$200,0),12),$B212:$M212,"="&amp;"X",$B$146:$M$146,"="&amp;"N")</f>
        <v>0</v>
      </c>
      <c r="AX229">
        <f ca="1">SUMIFS(INDEX($B$149:$M$200,MATCH(AX$219,$A$149:$A$200,0),1):INDEX($B$149:$M$200,MATCH(AX$219,$A$149:$A$200,0),12),$B212:$M212,"="&amp;"X",$B$146:$M$146,"="&amp;"N")</f>
        <v>0</v>
      </c>
      <c r="AY229">
        <f ca="1">SUMIFS(INDEX($B$149:$M$200,MATCH(AY$219,$A$149:$A$200,0),1):INDEX($B$149:$M$200,MATCH(AY$219,$A$149:$A$200,0),12),$B212:$M212,"="&amp;"X",$B$146:$M$146,"="&amp;"N")</f>
        <v>0</v>
      </c>
      <c r="AZ229">
        <f ca="1">SUMIFS(INDEX($B$149:$M$200,MATCH(AZ$219,$A$149:$A$200,0),1):INDEX($B$149:$M$200,MATCH(AZ$219,$A$149:$A$200,0),12),$B212:$M212,"="&amp;"X",$B$146:$M$146,"="&amp;"N")</f>
        <v>0</v>
      </c>
      <c r="BA229">
        <f ca="1">SUMIFS(INDEX($B$149:$M$200,MATCH(BA$219,$A$149:$A$200,0),1):INDEX($B$149:$M$200,MATCH(BA$219,$A$149:$A$200,0),12),$B212:$M212,"="&amp;"X",$B$146:$M$146,"="&amp;"N")</f>
        <v>0</v>
      </c>
    </row>
    <row r="230" spans="1:53" x14ac:dyDescent="0.35">
      <c r="A230" s="2" t="str">
        <f>Setup!A30</f>
        <v>Caseload 11</v>
      </c>
      <c r="B230">
        <f ca="1">SUMIFS(INDEX($B$149:$M$200,MATCH(B$219,$A$149:$A$200,0),1):INDEX($B$149:$M$200,MATCH(B$219,$A$149:$A$200,0),12),$B213:$M213,"="&amp;"X",$B$146:$M$146,"="&amp;"N")</f>
        <v>0</v>
      </c>
      <c r="C230">
        <f ca="1">SUMIFS(INDEX($B$149:$M$200,MATCH(C$219,$A$149:$A$200,0),1):INDEX($B$149:$M$200,MATCH(C$219,$A$149:$A$200,0),12),$B213:$M213,"="&amp;"X",$B$146:$M$146,"="&amp;"N")</f>
        <v>0</v>
      </c>
      <c r="D230">
        <f ca="1">SUMIFS(INDEX($B$149:$M$200,MATCH(D$219,$A$149:$A$200,0),1):INDEX($B$149:$M$200,MATCH(D$219,$A$149:$A$200,0),12),$B213:$M213,"="&amp;"X",$B$146:$M$146,"="&amp;"N")</f>
        <v>0</v>
      </c>
      <c r="E230">
        <f ca="1">SUMIFS(INDEX($B$149:$M$200,MATCH(E$219,$A$149:$A$200,0),1):INDEX($B$149:$M$200,MATCH(E$219,$A$149:$A$200,0),12),$B213:$M213,"="&amp;"X",$B$146:$M$146,"="&amp;"N")</f>
        <v>0</v>
      </c>
      <c r="F230">
        <f ca="1">SUMIFS(INDEX($B$149:$M$200,MATCH(F$219,$A$149:$A$200,0),1):INDEX($B$149:$M$200,MATCH(F$219,$A$149:$A$200,0),12),$B213:$M213,"="&amp;"X",$B$146:$M$146,"="&amp;"N")</f>
        <v>0</v>
      </c>
      <c r="G230">
        <f ca="1">SUMIFS(INDEX($B$149:$M$200,MATCH(G$219,$A$149:$A$200,0),1):INDEX($B$149:$M$200,MATCH(G$219,$A$149:$A$200,0),12),$B213:$M213,"="&amp;"X",$B$146:$M$146,"="&amp;"N")</f>
        <v>0</v>
      </c>
      <c r="H230">
        <f ca="1">SUMIFS(INDEX($B$149:$M$200,MATCH(H$219,$A$149:$A$200,0),1):INDEX($B$149:$M$200,MATCH(H$219,$A$149:$A$200,0),12),$B213:$M213,"="&amp;"X",$B$146:$M$146,"="&amp;"N")</f>
        <v>0</v>
      </c>
      <c r="I230">
        <f ca="1">SUMIFS(INDEX($B$149:$M$200,MATCH(I$219,$A$149:$A$200,0),1):INDEX($B$149:$M$200,MATCH(I$219,$A$149:$A$200,0),12),$B213:$M213,"="&amp;"X",$B$146:$M$146,"="&amp;"N")</f>
        <v>0</v>
      </c>
      <c r="J230">
        <f ca="1">SUMIFS(INDEX($B$149:$M$200,MATCH(J$219,$A$149:$A$200,0),1):INDEX($B$149:$M$200,MATCH(J$219,$A$149:$A$200,0),12),$B213:$M213,"="&amp;"X",$B$146:$M$146,"="&amp;"N")</f>
        <v>0</v>
      </c>
      <c r="K230">
        <f ca="1">SUMIFS(INDEX($B$149:$M$200,MATCH(K$219,$A$149:$A$200,0),1):INDEX($B$149:$M$200,MATCH(K$219,$A$149:$A$200,0),12),$B213:$M213,"="&amp;"X",$B$146:$M$146,"="&amp;"N")</f>
        <v>0</v>
      </c>
      <c r="L230">
        <f ca="1">SUMIFS(INDEX($B$149:$M$200,MATCH(L$219,$A$149:$A$200,0),1):INDEX($B$149:$M$200,MATCH(L$219,$A$149:$A$200,0),12),$B213:$M213,"="&amp;"X",$B$146:$M$146,"="&amp;"N")</f>
        <v>0</v>
      </c>
      <c r="M230">
        <f ca="1">SUMIFS(INDEX($B$149:$M$200,MATCH(M$219,$A$149:$A$200,0),1):INDEX($B$149:$M$200,MATCH(M$219,$A$149:$A$200,0),12),$B213:$M213,"="&amp;"X",$B$146:$M$146,"="&amp;"N")</f>
        <v>0</v>
      </c>
      <c r="N230">
        <f ca="1">SUMIFS(INDEX($B$149:$M$200,MATCH(N$219,$A$149:$A$200,0),1):INDEX($B$149:$M$200,MATCH(N$219,$A$149:$A$200,0),12),$B213:$M213,"="&amp;"X",$B$146:$M$146,"="&amp;"N")</f>
        <v>0</v>
      </c>
      <c r="O230">
        <f ca="1">SUMIFS(INDEX($B$149:$M$200,MATCH(O$219,$A$149:$A$200,0),1):INDEX($B$149:$M$200,MATCH(O$219,$A$149:$A$200,0),12),$B213:$M213,"="&amp;"X",$B$146:$M$146,"="&amp;"N")</f>
        <v>0</v>
      </c>
      <c r="P230">
        <f ca="1">SUMIFS(INDEX($B$149:$M$200,MATCH(P$219,$A$149:$A$200,0),1):INDEX($B$149:$M$200,MATCH(P$219,$A$149:$A$200,0),12),$B213:$M213,"="&amp;"X",$B$146:$M$146,"="&amp;"N")</f>
        <v>0</v>
      </c>
      <c r="Q230">
        <f ca="1">SUMIFS(INDEX($B$149:$M$200,MATCH(Q$219,$A$149:$A$200,0),1):INDEX($B$149:$M$200,MATCH(Q$219,$A$149:$A$200,0),12),$B213:$M213,"="&amp;"X",$B$146:$M$146,"="&amp;"N")</f>
        <v>0</v>
      </c>
      <c r="R230">
        <f ca="1">SUMIFS(INDEX($B$149:$M$200,MATCH(R$219,$A$149:$A$200,0),1):INDEX($B$149:$M$200,MATCH(R$219,$A$149:$A$200,0),12),$B213:$M213,"="&amp;"X",$B$146:$M$146,"="&amp;"N")</f>
        <v>0</v>
      </c>
      <c r="S230">
        <f ca="1">SUMIFS(INDEX($B$149:$M$200,MATCH(S$219,$A$149:$A$200,0),1):INDEX($B$149:$M$200,MATCH(S$219,$A$149:$A$200,0),12),$B213:$M213,"="&amp;"X",$B$146:$M$146,"="&amp;"N")</f>
        <v>0</v>
      </c>
      <c r="T230">
        <f ca="1">SUMIFS(INDEX($B$149:$M$200,MATCH(T$219,$A$149:$A$200,0),1):INDEX($B$149:$M$200,MATCH(T$219,$A$149:$A$200,0),12),$B213:$M213,"="&amp;"X",$B$146:$M$146,"="&amp;"N")</f>
        <v>0</v>
      </c>
      <c r="U230">
        <f ca="1">SUMIFS(INDEX($B$149:$M$200,MATCH(U$219,$A$149:$A$200,0),1):INDEX($B$149:$M$200,MATCH(U$219,$A$149:$A$200,0),12),$B213:$M213,"="&amp;"X",$B$146:$M$146,"="&amp;"N")</f>
        <v>0</v>
      </c>
      <c r="V230">
        <f ca="1">SUMIFS(INDEX($B$149:$M$200,MATCH(V$219,$A$149:$A$200,0),1):INDEX($B$149:$M$200,MATCH(V$219,$A$149:$A$200,0),12),$B213:$M213,"="&amp;"X",$B$146:$M$146,"="&amp;"N")</f>
        <v>0</v>
      </c>
      <c r="W230">
        <f ca="1">SUMIFS(INDEX($B$149:$M$200,MATCH(W$219,$A$149:$A$200,0),1):INDEX($B$149:$M$200,MATCH(W$219,$A$149:$A$200,0),12),$B213:$M213,"="&amp;"X",$B$146:$M$146,"="&amp;"N")</f>
        <v>0</v>
      </c>
      <c r="X230">
        <f ca="1">SUMIFS(INDEX($B$149:$M$200,MATCH(X$219,$A$149:$A$200,0),1):INDEX($B$149:$M$200,MATCH(X$219,$A$149:$A$200,0),12),$B213:$M213,"="&amp;"X",$B$146:$M$146,"="&amp;"N")</f>
        <v>0</v>
      </c>
      <c r="Y230">
        <f ca="1">SUMIFS(INDEX($B$149:$M$200,MATCH(Y$219,$A$149:$A$200,0),1):INDEX($B$149:$M$200,MATCH(Y$219,$A$149:$A$200,0),12),$B213:$M213,"="&amp;"X",$B$146:$M$146,"="&amp;"N")</f>
        <v>0</v>
      </c>
      <c r="Z230">
        <f ca="1">SUMIFS(INDEX($B$149:$M$200,MATCH(Z$219,$A$149:$A$200,0),1):INDEX($B$149:$M$200,MATCH(Z$219,$A$149:$A$200,0),12),$B213:$M213,"="&amp;"X",$B$146:$M$146,"="&amp;"N")</f>
        <v>0</v>
      </c>
      <c r="AA230">
        <f ca="1">SUMIFS(INDEX($B$149:$M$200,MATCH(AA$219,$A$149:$A$200,0),1):INDEX($B$149:$M$200,MATCH(AA$219,$A$149:$A$200,0),12),$B213:$M213,"="&amp;"X",$B$146:$M$146,"="&amp;"N")</f>
        <v>0</v>
      </c>
      <c r="AB230">
        <f ca="1">SUMIFS(INDEX($B$149:$M$200,MATCH(AB$219,$A$149:$A$200,0),1):INDEX($B$149:$M$200,MATCH(AB$219,$A$149:$A$200,0),12),$B213:$M213,"="&amp;"X",$B$146:$M$146,"="&amp;"N")</f>
        <v>0</v>
      </c>
      <c r="AC230">
        <f ca="1">SUMIFS(INDEX($B$149:$M$200,MATCH(AC$219,$A$149:$A$200,0),1):INDEX($B$149:$M$200,MATCH(AC$219,$A$149:$A$200,0),12),$B213:$M213,"="&amp;"X",$B$146:$M$146,"="&amp;"N")</f>
        <v>0</v>
      </c>
      <c r="AD230">
        <f ca="1">SUMIFS(INDEX($B$149:$M$200,MATCH(AD$219,$A$149:$A$200,0),1):INDEX($B$149:$M$200,MATCH(AD$219,$A$149:$A$200,0),12),$B213:$M213,"="&amp;"X",$B$146:$M$146,"="&amp;"N")</f>
        <v>0</v>
      </c>
      <c r="AE230">
        <f ca="1">SUMIFS(INDEX($B$149:$M$200,MATCH(AE$219,$A$149:$A$200,0),1):INDEX($B$149:$M$200,MATCH(AE$219,$A$149:$A$200,0),12),$B213:$M213,"="&amp;"X",$B$146:$M$146,"="&amp;"N")</f>
        <v>0</v>
      </c>
      <c r="AF230">
        <f ca="1">SUMIFS(INDEX($B$149:$M$200,MATCH(AF$219,$A$149:$A$200,0),1):INDEX($B$149:$M$200,MATCH(AF$219,$A$149:$A$200,0),12),$B213:$M213,"="&amp;"X",$B$146:$M$146,"="&amp;"N")</f>
        <v>0</v>
      </c>
      <c r="AG230">
        <f ca="1">SUMIFS(INDEX($B$149:$M$200,MATCH(AG$219,$A$149:$A$200,0),1):INDEX($B$149:$M$200,MATCH(AG$219,$A$149:$A$200,0),12),$B213:$M213,"="&amp;"X",$B$146:$M$146,"="&amp;"N")</f>
        <v>0</v>
      </c>
      <c r="AH230">
        <f ca="1">SUMIFS(INDEX($B$149:$M$200,MATCH(AH$219,$A$149:$A$200,0),1):INDEX($B$149:$M$200,MATCH(AH$219,$A$149:$A$200,0),12),$B213:$M213,"="&amp;"X",$B$146:$M$146,"="&amp;"N")</f>
        <v>0</v>
      </c>
      <c r="AI230">
        <f ca="1">SUMIFS(INDEX($B$149:$M$200,MATCH(AI$219,$A$149:$A$200,0),1):INDEX($B$149:$M$200,MATCH(AI$219,$A$149:$A$200,0),12),$B213:$M213,"="&amp;"X",$B$146:$M$146,"="&amp;"N")</f>
        <v>0</v>
      </c>
      <c r="AJ230">
        <f ca="1">SUMIFS(INDEX($B$149:$M$200,MATCH(AJ$219,$A$149:$A$200,0),1):INDEX($B$149:$M$200,MATCH(AJ$219,$A$149:$A$200,0),12),$B213:$M213,"="&amp;"X",$B$146:$M$146,"="&amp;"N")</f>
        <v>0</v>
      </c>
      <c r="AK230">
        <f ca="1">SUMIFS(INDEX($B$149:$M$200,MATCH(AK$219,$A$149:$A$200,0),1):INDEX($B$149:$M$200,MATCH(AK$219,$A$149:$A$200,0),12),$B213:$M213,"="&amp;"X",$B$146:$M$146,"="&amp;"N")</f>
        <v>0</v>
      </c>
      <c r="AL230">
        <f ca="1">SUMIFS(INDEX($B$149:$M$200,MATCH(AL$219,$A$149:$A$200,0),1):INDEX($B$149:$M$200,MATCH(AL$219,$A$149:$A$200,0),12),$B213:$M213,"="&amp;"X",$B$146:$M$146,"="&amp;"N")</f>
        <v>0</v>
      </c>
      <c r="AM230">
        <f ca="1">SUMIFS(INDEX($B$149:$M$200,MATCH(AM$219,$A$149:$A$200,0),1):INDEX($B$149:$M$200,MATCH(AM$219,$A$149:$A$200,0),12),$B213:$M213,"="&amp;"X",$B$146:$M$146,"="&amp;"N")</f>
        <v>0</v>
      </c>
      <c r="AN230">
        <f ca="1">SUMIFS(INDEX($B$149:$M$200,MATCH(AN$219,$A$149:$A$200,0),1):INDEX($B$149:$M$200,MATCH(AN$219,$A$149:$A$200,0),12),$B213:$M213,"="&amp;"X",$B$146:$M$146,"="&amp;"N")</f>
        <v>0</v>
      </c>
      <c r="AO230">
        <f ca="1">SUMIFS(INDEX($B$149:$M$200,MATCH(AO$219,$A$149:$A$200,0),1):INDEX($B$149:$M$200,MATCH(AO$219,$A$149:$A$200,0),12),$B213:$M213,"="&amp;"X",$B$146:$M$146,"="&amp;"N")</f>
        <v>0</v>
      </c>
      <c r="AP230">
        <f ca="1">SUMIFS(INDEX($B$149:$M$200,MATCH(AP$219,$A$149:$A$200,0),1):INDEX($B$149:$M$200,MATCH(AP$219,$A$149:$A$200,0),12),$B213:$M213,"="&amp;"X",$B$146:$M$146,"="&amp;"N")</f>
        <v>0</v>
      </c>
      <c r="AQ230">
        <f ca="1">SUMIFS(INDEX($B$149:$M$200,MATCH(AQ$219,$A$149:$A$200,0),1):INDEX($B$149:$M$200,MATCH(AQ$219,$A$149:$A$200,0),12),$B213:$M213,"="&amp;"X",$B$146:$M$146,"="&amp;"N")</f>
        <v>0</v>
      </c>
      <c r="AR230">
        <f ca="1">SUMIFS(INDEX($B$149:$M$200,MATCH(AR$219,$A$149:$A$200,0),1):INDEX($B$149:$M$200,MATCH(AR$219,$A$149:$A$200,0),12),$B213:$M213,"="&amp;"X",$B$146:$M$146,"="&amp;"N")</f>
        <v>0</v>
      </c>
      <c r="AS230">
        <f ca="1">SUMIFS(INDEX($B$149:$M$200,MATCH(AS$219,$A$149:$A$200,0),1):INDEX($B$149:$M$200,MATCH(AS$219,$A$149:$A$200,0),12),$B213:$M213,"="&amp;"X",$B$146:$M$146,"="&amp;"N")</f>
        <v>0</v>
      </c>
      <c r="AT230">
        <f ca="1">SUMIFS(INDEX($B$149:$M$200,MATCH(AT$219,$A$149:$A$200,0),1):INDEX($B$149:$M$200,MATCH(AT$219,$A$149:$A$200,0),12),$B213:$M213,"="&amp;"X",$B$146:$M$146,"="&amp;"N")</f>
        <v>0</v>
      </c>
      <c r="AU230">
        <f ca="1">SUMIFS(INDEX($B$149:$M$200,MATCH(AU$219,$A$149:$A$200,0),1):INDEX($B$149:$M$200,MATCH(AU$219,$A$149:$A$200,0),12),$B213:$M213,"="&amp;"X",$B$146:$M$146,"="&amp;"N")</f>
        <v>0</v>
      </c>
      <c r="AV230">
        <f ca="1">SUMIFS(INDEX($B$149:$M$200,MATCH(AV$219,$A$149:$A$200,0),1):INDEX($B$149:$M$200,MATCH(AV$219,$A$149:$A$200,0),12),$B213:$M213,"="&amp;"X",$B$146:$M$146,"="&amp;"N")</f>
        <v>0</v>
      </c>
      <c r="AW230">
        <f ca="1">SUMIFS(INDEX($B$149:$M$200,MATCH(AW$219,$A$149:$A$200,0),1):INDEX($B$149:$M$200,MATCH(AW$219,$A$149:$A$200,0),12),$B213:$M213,"="&amp;"X",$B$146:$M$146,"="&amp;"N")</f>
        <v>0</v>
      </c>
      <c r="AX230">
        <f ca="1">SUMIFS(INDEX($B$149:$M$200,MATCH(AX$219,$A$149:$A$200,0),1):INDEX($B$149:$M$200,MATCH(AX$219,$A$149:$A$200,0),12),$B213:$M213,"="&amp;"X",$B$146:$M$146,"="&amp;"N")</f>
        <v>0</v>
      </c>
      <c r="AY230">
        <f ca="1">SUMIFS(INDEX($B$149:$M$200,MATCH(AY$219,$A$149:$A$200,0),1):INDEX($B$149:$M$200,MATCH(AY$219,$A$149:$A$200,0),12),$B213:$M213,"="&amp;"X",$B$146:$M$146,"="&amp;"N")</f>
        <v>0</v>
      </c>
      <c r="AZ230">
        <f ca="1">SUMIFS(INDEX($B$149:$M$200,MATCH(AZ$219,$A$149:$A$200,0),1):INDEX($B$149:$M$200,MATCH(AZ$219,$A$149:$A$200,0),12),$B213:$M213,"="&amp;"X",$B$146:$M$146,"="&amp;"N")</f>
        <v>0</v>
      </c>
      <c r="BA230">
        <f ca="1">SUMIFS(INDEX($B$149:$M$200,MATCH(BA$219,$A$149:$A$200,0),1):INDEX($B$149:$M$200,MATCH(BA$219,$A$149:$A$200,0),12),$B213:$M213,"="&amp;"X",$B$146:$M$146,"="&amp;"N")</f>
        <v>0</v>
      </c>
    </row>
    <row r="231" spans="1:53" x14ac:dyDescent="0.35">
      <c r="A231" s="2" t="str">
        <f>Setup!A31</f>
        <v>Caseload 12</v>
      </c>
      <c r="B231">
        <f ca="1">SUMIFS(INDEX($B$149:$M$200,MATCH(B$219,$A$149:$A$200,0),1):INDEX($B$149:$M$200,MATCH(B$219,$A$149:$A$200,0),12),$B214:$M214,"="&amp;"X",$B$146:$M$146,"="&amp;"N")</f>
        <v>0</v>
      </c>
      <c r="C231">
        <f ca="1">SUMIFS(INDEX($B$149:$M$200,MATCH(C$219,$A$149:$A$200,0),1):INDEX($B$149:$M$200,MATCH(C$219,$A$149:$A$200,0),12),$B214:$M214,"="&amp;"X",$B$146:$M$146,"="&amp;"N")</f>
        <v>0</v>
      </c>
      <c r="D231">
        <f ca="1">SUMIFS(INDEX($B$149:$M$200,MATCH(D$219,$A$149:$A$200,0),1):INDEX($B$149:$M$200,MATCH(D$219,$A$149:$A$200,0),12),$B214:$M214,"="&amp;"X",$B$146:$M$146,"="&amp;"N")</f>
        <v>0</v>
      </c>
      <c r="E231">
        <f ca="1">SUMIFS(INDEX($B$149:$M$200,MATCH(E$219,$A$149:$A$200,0),1):INDEX($B$149:$M$200,MATCH(E$219,$A$149:$A$200,0),12),$B214:$M214,"="&amp;"X",$B$146:$M$146,"="&amp;"N")</f>
        <v>0</v>
      </c>
      <c r="F231">
        <f ca="1">SUMIFS(INDEX($B$149:$M$200,MATCH(F$219,$A$149:$A$200,0),1):INDEX($B$149:$M$200,MATCH(F$219,$A$149:$A$200,0),12),$B214:$M214,"="&amp;"X",$B$146:$M$146,"="&amp;"N")</f>
        <v>0</v>
      </c>
      <c r="G231">
        <f ca="1">SUMIFS(INDEX($B$149:$M$200,MATCH(G$219,$A$149:$A$200,0),1):INDEX($B$149:$M$200,MATCH(G$219,$A$149:$A$200,0),12),$B214:$M214,"="&amp;"X",$B$146:$M$146,"="&amp;"N")</f>
        <v>0</v>
      </c>
      <c r="H231">
        <f ca="1">SUMIFS(INDEX($B$149:$M$200,MATCH(H$219,$A$149:$A$200,0),1):INDEX($B$149:$M$200,MATCH(H$219,$A$149:$A$200,0),12),$B214:$M214,"="&amp;"X",$B$146:$M$146,"="&amp;"N")</f>
        <v>0</v>
      </c>
      <c r="I231">
        <f ca="1">SUMIFS(INDEX($B$149:$M$200,MATCH(I$219,$A$149:$A$200,0),1):INDEX($B$149:$M$200,MATCH(I$219,$A$149:$A$200,0),12),$B214:$M214,"="&amp;"X",$B$146:$M$146,"="&amp;"N")</f>
        <v>0</v>
      </c>
      <c r="J231">
        <f ca="1">SUMIFS(INDEX($B$149:$M$200,MATCH(J$219,$A$149:$A$200,0),1):INDEX($B$149:$M$200,MATCH(J$219,$A$149:$A$200,0),12),$B214:$M214,"="&amp;"X",$B$146:$M$146,"="&amp;"N")</f>
        <v>0</v>
      </c>
      <c r="K231">
        <f ca="1">SUMIFS(INDEX($B$149:$M$200,MATCH(K$219,$A$149:$A$200,0),1):INDEX($B$149:$M$200,MATCH(K$219,$A$149:$A$200,0),12),$B214:$M214,"="&amp;"X",$B$146:$M$146,"="&amp;"N")</f>
        <v>0</v>
      </c>
      <c r="L231">
        <f ca="1">SUMIFS(INDEX($B$149:$M$200,MATCH(L$219,$A$149:$A$200,0),1):INDEX($B$149:$M$200,MATCH(L$219,$A$149:$A$200,0),12),$B214:$M214,"="&amp;"X",$B$146:$M$146,"="&amp;"N")</f>
        <v>0</v>
      </c>
      <c r="M231">
        <f ca="1">SUMIFS(INDEX($B$149:$M$200,MATCH(M$219,$A$149:$A$200,0),1):INDEX($B$149:$M$200,MATCH(M$219,$A$149:$A$200,0),12),$B214:$M214,"="&amp;"X",$B$146:$M$146,"="&amp;"N")</f>
        <v>0</v>
      </c>
      <c r="N231">
        <f ca="1">SUMIFS(INDEX($B$149:$M$200,MATCH(N$219,$A$149:$A$200,0),1):INDEX($B$149:$M$200,MATCH(N$219,$A$149:$A$200,0),12),$B214:$M214,"="&amp;"X",$B$146:$M$146,"="&amp;"N")</f>
        <v>0</v>
      </c>
      <c r="O231">
        <f ca="1">SUMIFS(INDEX($B$149:$M$200,MATCH(O$219,$A$149:$A$200,0),1):INDEX($B$149:$M$200,MATCH(O$219,$A$149:$A$200,0),12),$B214:$M214,"="&amp;"X",$B$146:$M$146,"="&amp;"N")</f>
        <v>0</v>
      </c>
      <c r="P231">
        <f ca="1">SUMIFS(INDEX($B$149:$M$200,MATCH(P$219,$A$149:$A$200,0),1):INDEX($B$149:$M$200,MATCH(P$219,$A$149:$A$200,0),12),$B214:$M214,"="&amp;"X",$B$146:$M$146,"="&amp;"N")</f>
        <v>0</v>
      </c>
      <c r="Q231">
        <f ca="1">SUMIFS(INDEX($B$149:$M$200,MATCH(Q$219,$A$149:$A$200,0),1):INDEX($B$149:$M$200,MATCH(Q$219,$A$149:$A$200,0),12),$B214:$M214,"="&amp;"X",$B$146:$M$146,"="&amp;"N")</f>
        <v>0</v>
      </c>
      <c r="R231">
        <f ca="1">SUMIFS(INDEX($B$149:$M$200,MATCH(R$219,$A$149:$A$200,0),1):INDEX($B$149:$M$200,MATCH(R$219,$A$149:$A$200,0),12),$B214:$M214,"="&amp;"X",$B$146:$M$146,"="&amp;"N")</f>
        <v>0</v>
      </c>
      <c r="S231">
        <f ca="1">SUMIFS(INDEX($B$149:$M$200,MATCH(S$219,$A$149:$A$200,0),1):INDEX($B$149:$M$200,MATCH(S$219,$A$149:$A$200,0),12),$B214:$M214,"="&amp;"X",$B$146:$M$146,"="&amp;"N")</f>
        <v>0</v>
      </c>
      <c r="T231">
        <f ca="1">SUMIFS(INDEX($B$149:$M$200,MATCH(T$219,$A$149:$A$200,0),1):INDEX($B$149:$M$200,MATCH(T$219,$A$149:$A$200,0),12),$B214:$M214,"="&amp;"X",$B$146:$M$146,"="&amp;"N")</f>
        <v>0</v>
      </c>
      <c r="U231">
        <f ca="1">SUMIFS(INDEX($B$149:$M$200,MATCH(U$219,$A$149:$A$200,0),1):INDEX($B$149:$M$200,MATCH(U$219,$A$149:$A$200,0),12),$B214:$M214,"="&amp;"X",$B$146:$M$146,"="&amp;"N")</f>
        <v>0</v>
      </c>
      <c r="V231">
        <f ca="1">SUMIFS(INDEX($B$149:$M$200,MATCH(V$219,$A$149:$A$200,0),1):INDEX($B$149:$M$200,MATCH(V$219,$A$149:$A$200,0),12),$B214:$M214,"="&amp;"X",$B$146:$M$146,"="&amp;"N")</f>
        <v>0</v>
      </c>
      <c r="W231">
        <f ca="1">SUMIFS(INDEX($B$149:$M$200,MATCH(W$219,$A$149:$A$200,0),1):INDEX($B$149:$M$200,MATCH(W$219,$A$149:$A$200,0),12),$B214:$M214,"="&amp;"X",$B$146:$M$146,"="&amp;"N")</f>
        <v>0</v>
      </c>
      <c r="X231">
        <f ca="1">SUMIFS(INDEX($B$149:$M$200,MATCH(X$219,$A$149:$A$200,0),1):INDEX($B$149:$M$200,MATCH(X$219,$A$149:$A$200,0),12),$B214:$M214,"="&amp;"X",$B$146:$M$146,"="&amp;"N")</f>
        <v>0</v>
      </c>
      <c r="Y231">
        <f ca="1">SUMIFS(INDEX($B$149:$M$200,MATCH(Y$219,$A$149:$A$200,0),1):INDEX($B$149:$M$200,MATCH(Y$219,$A$149:$A$200,0),12),$B214:$M214,"="&amp;"X",$B$146:$M$146,"="&amp;"N")</f>
        <v>0</v>
      </c>
      <c r="Z231">
        <f ca="1">SUMIFS(INDEX($B$149:$M$200,MATCH(Z$219,$A$149:$A$200,0),1):INDEX($B$149:$M$200,MATCH(Z$219,$A$149:$A$200,0),12),$B214:$M214,"="&amp;"X",$B$146:$M$146,"="&amp;"N")</f>
        <v>0</v>
      </c>
      <c r="AA231">
        <f ca="1">SUMIFS(INDEX($B$149:$M$200,MATCH(AA$219,$A$149:$A$200,0),1):INDEX($B$149:$M$200,MATCH(AA$219,$A$149:$A$200,0),12),$B214:$M214,"="&amp;"X",$B$146:$M$146,"="&amp;"N")</f>
        <v>0</v>
      </c>
      <c r="AB231">
        <f ca="1">SUMIFS(INDEX($B$149:$M$200,MATCH(AB$219,$A$149:$A$200,0),1):INDEX($B$149:$M$200,MATCH(AB$219,$A$149:$A$200,0),12),$B214:$M214,"="&amp;"X",$B$146:$M$146,"="&amp;"N")</f>
        <v>0</v>
      </c>
      <c r="AC231">
        <f ca="1">SUMIFS(INDEX($B$149:$M$200,MATCH(AC$219,$A$149:$A$200,0),1):INDEX($B$149:$M$200,MATCH(AC$219,$A$149:$A$200,0),12),$B214:$M214,"="&amp;"X",$B$146:$M$146,"="&amp;"N")</f>
        <v>0</v>
      </c>
      <c r="AD231">
        <f ca="1">SUMIFS(INDEX($B$149:$M$200,MATCH(AD$219,$A$149:$A$200,0),1):INDEX($B$149:$M$200,MATCH(AD$219,$A$149:$A$200,0),12),$B214:$M214,"="&amp;"X",$B$146:$M$146,"="&amp;"N")</f>
        <v>0</v>
      </c>
      <c r="AE231">
        <f ca="1">SUMIFS(INDEX($B$149:$M$200,MATCH(AE$219,$A$149:$A$200,0),1):INDEX($B$149:$M$200,MATCH(AE$219,$A$149:$A$200,0),12),$B214:$M214,"="&amp;"X",$B$146:$M$146,"="&amp;"N")</f>
        <v>0</v>
      </c>
      <c r="AF231">
        <f ca="1">SUMIFS(INDEX($B$149:$M$200,MATCH(AF$219,$A$149:$A$200,0),1):INDEX($B$149:$M$200,MATCH(AF$219,$A$149:$A$200,0),12),$B214:$M214,"="&amp;"X",$B$146:$M$146,"="&amp;"N")</f>
        <v>0</v>
      </c>
      <c r="AG231">
        <f ca="1">SUMIFS(INDEX($B$149:$M$200,MATCH(AG$219,$A$149:$A$200,0),1):INDEX($B$149:$M$200,MATCH(AG$219,$A$149:$A$200,0),12),$B214:$M214,"="&amp;"X",$B$146:$M$146,"="&amp;"N")</f>
        <v>0</v>
      </c>
      <c r="AH231">
        <f ca="1">SUMIFS(INDEX($B$149:$M$200,MATCH(AH$219,$A$149:$A$200,0),1):INDEX($B$149:$M$200,MATCH(AH$219,$A$149:$A$200,0),12),$B214:$M214,"="&amp;"X",$B$146:$M$146,"="&amp;"N")</f>
        <v>0</v>
      </c>
      <c r="AI231">
        <f ca="1">SUMIFS(INDEX($B$149:$M$200,MATCH(AI$219,$A$149:$A$200,0),1):INDEX($B$149:$M$200,MATCH(AI$219,$A$149:$A$200,0),12),$B214:$M214,"="&amp;"X",$B$146:$M$146,"="&amp;"N")</f>
        <v>0</v>
      </c>
      <c r="AJ231">
        <f ca="1">SUMIFS(INDEX($B$149:$M$200,MATCH(AJ$219,$A$149:$A$200,0),1):INDEX($B$149:$M$200,MATCH(AJ$219,$A$149:$A$200,0),12),$B214:$M214,"="&amp;"X",$B$146:$M$146,"="&amp;"N")</f>
        <v>0</v>
      </c>
      <c r="AK231">
        <f ca="1">SUMIFS(INDEX($B$149:$M$200,MATCH(AK$219,$A$149:$A$200,0),1):INDEX($B$149:$M$200,MATCH(AK$219,$A$149:$A$200,0),12),$B214:$M214,"="&amp;"X",$B$146:$M$146,"="&amp;"N")</f>
        <v>0</v>
      </c>
      <c r="AL231">
        <f ca="1">SUMIFS(INDEX($B$149:$M$200,MATCH(AL$219,$A$149:$A$200,0),1):INDEX($B$149:$M$200,MATCH(AL$219,$A$149:$A$200,0),12),$B214:$M214,"="&amp;"X",$B$146:$M$146,"="&amp;"N")</f>
        <v>0</v>
      </c>
      <c r="AM231">
        <f ca="1">SUMIFS(INDEX($B$149:$M$200,MATCH(AM$219,$A$149:$A$200,0),1):INDEX($B$149:$M$200,MATCH(AM$219,$A$149:$A$200,0),12),$B214:$M214,"="&amp;"X",$B$146:$M$146,"="&amp;"N")</f>
        <v>0</v>
      </c>
      <c r="AN231">
        <f ca="1">SUMIFS(INDEX($B$149:$M$200,MATCH(AN$219,$A$149:$A$200,0),1):INDEX($B$149:$M$200,MATCH(AN$219,$A$149:$A$200,0),12),$B214:$M214,"="&amp;"X",$B$146:$M$146,"="&amp;"N")</f>
        <v>0</v>
      </c>
      <c r="AO231">
        <f ca="1">SUMIFS(INDEX($B$149:$M$200,MATCH(AO$219,$A$149:$A$200,0),1):INDEX($B$149:$M$200,MATCH(AO$219,$A$149:$A$200,0),12),$B214:$M214,"="&amp;"X",$B$146:$M$146,"="&amp;"N")</f>
        <v>0</v>
      </c>
      <c r="AP231">
        <f ca="1">SUMIFS(INDEX($B$149:$M$200,MATCH(AP$219,$A$149:$A$200,0),1):INDEX($B$149:$M$200,MATCH(AP$219,$A$149:$A$200,0),12),$B214:$M214,"="&amp;"X",$B$146:$M$146,"="&amp;"N")</f>
        <v>0</v>
      </c>
      <c r="AQ231">
        <f ca="1">SUMIFS(INDEX($B$149:$M$200,MATCH(AQ$219,$A$149:$A$200,0),1):INDEX($B$149:$M$200,MATCH(AQ$219,$A$149:$A$200,0),12),$B214:$M214,"="&amp;"X",$B$146:$M$146,"="&amp;"N")</f>
        <v>0</v>
      </c>
      <c r="AR231">
        <f ca="1">SUMIFS(INDEX($B$149:$M$200,MATCH(AR$219,$A$149:$A$200,0),1):INDEX($B$149:$M$200,MATCH(AR$219,$A$149:$A$200,0),12),$B214:$M214,"="&amp;"X",$B$146:$M$146,"="&amp;"N")</f>
        <v>0</v>
      </c>
      <c r="AS231">
        <f ca="1">SUMIFS(INDEX($B$149:$M$200,MATCH(AS$219,$A$149:$A$200,0),1):INDEX($B$149:$M$200,MATCH(AS$219,$A$149:$A$200,0),12),$B214:$M214,"="&amp;"X",$B$146:$M$146,"="&amp;"N")</f>
        <v>0</v>
      </c>
      <c r="AT231">
        <f ca="1">SUMIFS(INDEX($B$149:$M$200,MATCH(AT$219,$A$149:$A$200,0),1):INDEX($B$149:$M$200,MATCH(AT$219,$A$149:$A$200,0),12),$B214:$M214,"="&amp;"X",$B$146:$M$146,"="&amp;"N")</f>
        <v>0</v>
      </c>
      <c r="AU231">
        <f ca="1">SUMIFS(INDEX($B$149:$M$200,MATCH(AU$219,$A$149:$A$200,0),1):INDEX($B$149:$M$200,MATCH(AU$219,$A$149:$A$200,0),12),$B214:$M214,"="&amp;"X",$B$146:$M$146,"="&amp;"N")</f>
        <v>0</v>
      </c>
      <c r="AV231">
        <f ca="1">SUMIFS(INDEX($B$149:$M$200,MATCH(AV$219,$A$149:$A$200,0),1):INDEX($B$149:$M$200,MATCH(AV$219,$A$149:$A$200,0),12),$B214:$M214,"="&amp;"X",$B$146:$M$146,"="&amp;"N")</f>
        <v>0</v>
      </c>
      <c r="AW231">
        <f ca="1">SUMIFS(INDEX($B$149:$M$200,MATCH(AW$219,$A$149:$A$200,0),1):INDEX($B$149:$M$200,MATCH(AW$219,$A$149:$A$200,0),12),$B214:$M214,"="&amp;"X",$B$146:$M$146,"="&amp;"N")</f>
        <v>0</v>
      </c>
      <c r="AX231">
        <f ca="1">SUMIFS(INDEX($B$149:$M$200,MATCH(AX$219,$A$149:$A$200,0),1):INDEX($B$149:$M$200,MATCH(AX$219,$A$149:$A$200,0),12),$B214:$M214,"="&amp;"X",$B$146:$M$146,"="&amp;"N")</f>
        <v>0</v>
      </c>
      <c r="AY231">
        <f ca="1">SUMIFS(INDEX($B$149:$M$200,MATCH(AY$219,$A$149:$A$200,0),1):INDEX($B$149:$M$200,MATCH(AY$219,$A$149:$A$200,0),12),$B214:$M214,"="&amp;"X",$B$146:$M$146,"="&amp;"N")</f>
        <v>0</v>
      </c>
      <c r="AZ231">
        <f ca="1">SUMIFS(INDEX($B$149:$M$200,MATCH(AZ$219,$A$149:$A$200,0),1):INDEX($B$149:$M$200,MATCH(AZ$219,$A$149:$A$200,0),12),$B214:$M214,"="&amp;"X",$B$146:$M$146,"="&amp;"N")</f>
        <v>0</v>
      </c>
      <c r="BA231">
        <f ca="1">SUMIFS(INDEX($B$149:$M$200,MATCH(BA$219,$A$149:$A$200,0),1):INDEX($B$149:$M$200,MATCH(BA$219,$A$149:$A$200,0),12),$B214:$M214,"="&amp;"X",$B$146:$M$146,"="&amp;"N")</f>
        <v>0</v>
      </c>
    </row>
    <row r="232" spans="1:53" x14ac:dyDescent="0.35">
      <c r="A232" s="2" t="str">
        <f>Setup!A32</f>
        <v>Caseload 13</v>
      </c>
      <c r="B232">
        <f ca="1">SUMIFS(INDEX($B$149:$M$200,MATCH(B$219,$A$149:$A$200,0),1):INDEX($B$149:$M$200,MATCH(B$219,$A$149:$A$200,0),12),$B215:$M215,"="&amp;"X",$B$146:$M$146,"="&amp;"N")</f>
        <v>0</v>
      </c>
      <c r="C232">
        <f ca="1">SUMIFS(INDEX($B$149:$M$200,MATCH(C$219,$A$149:$A$200,0),1):INDEX($B$149:$M$200,MATCH(C$219,$A$149:$A$200,0),12),$B215:$M215,"="&amp;"X",$B$146:$M$146,"="&amp;"N")</f>
        <v>0</v>
      </c>
      <c r="D232">
        <f ca="1">SUMIFS(INDEX($B$149:$M$200,MATCH(D$219,$A$149:$A$200,0),1):INDEX($B$149:$M$200,MATCH(D$219,$A$149:$A$200,0),12),$B215:$M215,"="&amp;"X",$B$146:$M$146,"="&amp;"N")</f>
        <v>0</v>
      </c>
      <c r="E232">
        <f ca="1">SUMIFS(INDEX($B$149:$M$200,MATCH(E$219,$A$149:$A$200,0),1):INDEX($B$149:$M$200,MATCH(E$219,$A$149:$A$200,0),12),$B215:$M215,"="&amp;"X",$B$146:$M$146,"="&amp;"N")</f>
        <v>0</v>
      </c>
      <c r="F232">
        <f ca="1">SUMIFS(INDEX($B$149:$M$200,MATCH(F$219,$A$149:$A$200,0),1):INDEX($B$149:$M$200,MATCH(F$219,$A$149:$A$200,0),12),$B215:$M215,"="&amp;"X",$B$146:$M$146,"="&amp;"N")</f>
        <v>0</v>
      </c>
      <c r="G232">
        <f ca="1">SUMIFS(INDEX($B$149:$M$200,MATCH(G$219,$A$149:$A$200,0),1):INDEX($B$149:$M$200,MATCH(G$219,$A$149:$A$200,0),12),$B215:$M215,"="&amp;"X",$B$146:$M$146,"="&amp;"N")</f>
        <v>0</v>
      </c>
      <c r="H232">
        <f ca="1">SUMIFS(INDEX($B$149:$M$200,MATCH(H$219,$A$149:$A$200,0),1):INDEX($B$149:$M$200,MATCH(H$219,$A$149:$A$200,0),12),$B215:$M215,"="&amp;"X",$B$146:$M$146,"="&amp;"N")</f>
        <v>0</v>
      </c>
      <c r="I232">
        <f ca="1">SUMIFS(INDEX($B$149:$M$200,MATCH(I$219,$A$149:$A$200,0),1):INDEX($B$149:$M$200,MATCH(I$219,$A$149:$A$200,0),12),$B215:$M215,"="&amp;"X",$B$146:$M$146,"="&amp;"N")</f>
        <v>0</v>
      </c>
      <c r="J232">
        <f ca="1">SUMIFS(INDEX($B$149:$M$200,MATCH(J$219,$A$149:$A$200,0),1):INDEX($B$149:$M$200,MATCH(J$219,$A$149:$A$200,0),12),$B215:$M215,"="&amp;"X",$B$146:$M$146,"="&amp;"N")</f>
        <v>0</v>
      </c>
      <c r="K232">
        <f ca="1">SUMIFS(INDEX($B$149:$M$200,MATCH(K$219,$A$149:$A$200,0),1):INDEX($B$149:$M$200,MATCH(K$219,$A$149:$A$200,0),12),$B215:$M215,"="&amp;"X",$B$146:$M$146,"="&amp;"N")</f>
        <v>0</v>
      </c>
      <c r="L232">
        <f ca="1">SUMIFS(INDEX($B$149:$M$200,MATCH(L$219,$A$149:$A$200,0),1):INDEX($B$149:$M$200,MATCH(L$219,$A$149:$A$200,0),12),$B215:$M215,"="&amp;"X",$B$146:$M$146,"="&amp;"N")</f>
        <v>0</v>
      </c>
      <c r="M232">
        <f ca="1">SUMIFS(INDEX($B$149:$M$200,MATCH(M$219,$A$149:$A$200,0),1):INDEX($B$149:$M$200,MATCH(M$219,$A$149:$A$200,0),12),$B215:$M215,"="&amp;"X",$B$146:$M$146,"="&amp;"N")</f>
        <v>0</v>
      </c>
      <c r="N232">
        <f ca="1">SUMIFS(INDEX($B$149:$M$200,MATCH(N$219,$A$149:$A$200,0),1):INDEX($B$149:$M$200,MATCH(N$219,$A$149:$A$200,0),12),$B215:$M215,"="&amp;"X",$B$146:$M$146,"="&amp;"N")</f>
        <v>0</v>
      </c>
      <c r="O232">
        <f ca="1">SUMIFS(INDEX($B$149:$M$200,MATCH(O$219,$A$149:$A$200,0),1):INDEX($B$149:$M$200,MATCH(O$219,$A$149:$A$200,0),12),$B215:$M215,"="&amp;"X",$B$146:$M$146,"="&amp;"N")</f>
        <v>0</v>
      </c>
      <c r="P232">
        <f ca="1">SUMIFS(INDEX($B$149:$M$200,MATCH(P$219,$A$149:$A$200,0),1):INDEX($B$149:$M$200,MATCH(P$219,$A$149:$A$200,0),12),$B215:$M215,"="&amp;"X",$B$146:$M$146,"="&amp;"N")</f>
        <v>0</v>
      </c>
      <c r="Q232">
        <f ca="1">SUMIFS(INDEX($B$149:$M$200,MATCH(Q$219,$A$149:$A$200,0),1):INDEX($B$149:$M$200,MATCH(Q$219,$A$149:$A$200,0),12),$B215:$M215,"="&amp;"X",$B$146:$M$146,"="&amp;"N")</f>
        <v>0</v>
      </c>
      <c r="R232">
        <f ca="1">SUMIFS(INDEX($B$149:$M$200,MATCH(R$219,$A$149:$A$200,0),1):INDEX($B$149:$M$200,MATCH(R$219,$A$149:$A$200,0),12),$B215:$M215,"="&amp;"X",$B$146:$M$146,"="&amp;"N")</f>
        <v>0</v>
      </c>
      <c r="S232">
        <f ca="1">SUMIFS(INDEX($B$149:$M$200,MATCH(S$219,$A$149:$A$200,0),1):INDEX($B$149:$M$200,MATCH(S$219,$A$149:$A$200,0),12),$B215:$M215,"="&amp;"X",$B$146:$M$146,"="&amp;"N")</f>
        <v>0</v>
      </c>
      <c r="T232">
        <f ca="1">SUMIFS(INDEX($B$149:$M$200,MATCH(T$219,$A$149:$A$200,0),1):INDEX($B$149:$M$200,MATCH(T$219,$A$149:$A$200,0),12),$B215:$M215,"="&amp;"X",$B$146:$M$146,"="&amp;"N")</f>
        <v>0</v>
      </c>
      <c r="U232">
        <f ca="1">SUMIFS(INDEX($B$149:$M$200,MATCH(U$219,$A$149:$A$200,0),1):INDEX($B$149:$M$200,MATCH(U$219,$A$149:$A$200,0),12),$B215:$M215,"="&amp;"X",$B$146:$M$146,"="&amp;"N")</f>
        <v>0</v>
      </c>
      <c r="V232">
        <f ca="1">SUMIFS(INDEX($B$149:$M$200,MATCH(V$219,$A$149:$A$200,0),1):INDEX($B$149:$M$200,MATCH(V$219,$A$149:$A$200,0),12),$B215:$M215,"="&amp;"X",$B$146:$M$146,"="&amp;"N")</f>
        <v>0</v>
      </c>
      <c r="W232">
        <f ca="1">SUMIFS(INDEX($B$149:$M$200,MATCH(W$219,$A$149:$A$200,0),1):INDEX($B$149:$M$200,MATCH(W$219,$A$149:$A$200,0),12),$B215:$M215,"="&amp;"X",$B$146:$M$146,"="&amp;"N")</f>
        <v>0</v>
      </c>
      <c r="X232">
        <f ca="1">SUMIFS(INDEX($B$149:$M$200,MATCH(X$219,$A$149:$A$200,0),1):INDEX($B$149:$M$200,MATCH(X$219,$A$149:$A$200,0),12),$B215:$M215,"="&amp;"X",$B$146:$M$146,"="&amp;"N")</f>
        <v>0</v>
      </c>
      <c r="Y232">
        <f ca="1">SUMIFS(INDEX($B$149:$M$200,MATCH(Y$219,$A$149:$A$200,0),1):INDEX($B$149:$M$200,MATCH(Y$219,$A$149:$A$200,0),12),$B215:$M215,"="&amp;"X",$B$146:$M$146,"="&amp;"N")</f>
        <v>0</v>
      </c>
      <c r="Z232">
        <f ca="1">SUMIFS(INDEX($B$149:$M$200,MATCH(Z$219,$A$149:$A$200,0),1):INDEX($B$149:$M$200,MATCH(Z$219,$A$149:$A$200,0),12),$B215:$M215,"="&amp;"X",$B$146:$M$146,"="&amp;"N")</f>
        <v>0</v>
      </c>
      <c r="AA232">
        <f ca="1">SUMIFS(INDEX($B$149:$M$200,MATCH(AA$219,$A$149:$A$200,0),1):INDEX($B$149:$M$200,MATCH(AA$219,$A$149:$A$200,0),12),$B215:$M215,"="&amp;"X",$B$146:$M$146,"="&amp;"N")</f>
        <v>0</v>
      </c>
      <c r="AB232">
        <f ca="1">SUMIFS(INDEX($B$149:$M$200,MATCH(AB$219,$A$149:$A$200,0),1):INDEX($B$149:$M$200,MATCH(AB$219,$A$149:$A$200,0),12),$B215:$M215,"="&amp;"X",$B$146:$M$146,"="&amp;"N")</f>
        <v>0</v>
      </c>
      <c r="AC232">
        <f ca="1">SUMIFS(INDEX($B$149:$M$200,MATCH(AC$219,$A$149:$A$200,0),1):INDEX($B$149:$M$200,MATCH(AC$219,$A$149:$A$200,0),12),$B215:$M215,"="&amp;"X",$B$146:$M$146,"="&amp;"N")</f>
        <v>0</v>
      </c>
      <c r="AD232">
        <f ca="1">SUMIFS(INDEX($B$149:$M$200,MATCH(AD$219,$A$149:$A$200,0),1):INDEX($B$149:$M$200,MATCH(AD$219,$A$149:$A$200,0),12),$B215:$M215,"="&amp;"X",$B$146:$M$146,"="&amp;"N")</f>
        <v>0</v>
      </c>
      <c r="AE232">
        <f ca="1">SUMIFS(INDEX($B$149:$M$200,MATCH(AE$219,$A$149:$A$200,0),1):INDEX($B$149:$M$200,MATCH(AE$219,$A$149:$A$200,0),12),$B215:$M215,"="&amp;"X",$B$146:$M$146,"="&amp;"N")</f>
        <v>0</v>
      </c>
      <c r="AF232">
        <f ca="1">SUMIFS(INDEX($B$149:$M$200,MATCH(AF$219,$A$149:$A$200,0),1):INDEX($B$149:$M$200,MATCH(AF$219,$A$149:$A$200,0),12),$B215:$M215,"="&amp;"X",$B$146:$M$146,"="&amp;"N")</f>
        <v>0</v>
      </c>
      <c r="AG232">
        <f ca="1">SUMIFS(INDEX($B$149:$M$200,MATCH(AG$219,$A$149:$A$200,0),1):INDEX($B$149:$M$200,MATCH(AG$219,$A$149:$A$200,0),12),$B215:$M215,"="&amp;"X",$B$146:$M$146,"="&amp;"N")</f>
        <v>0</v>
      </c>
      <c r="AH232">
        <f ca="1">SUMIFS(INDEX($B$149:$M$200,MATCH(AH$219,$A$149:$A$200,0),1):INDEX($B$149:$M$200,MATCH(AH$219,$A$149:$A$200,0),12),$B215:$M215,"="&amp;"X",$B$146:$M$146,"="&amp;"N")</f>
        <v>0</v>
      </c>
      <c r="AI232">
        <f ca="1">SUMIFS(INDEX($B$149:$M$200,MATCH(AI$219,$A$149:$A$200,0),1):INDEX($B$149:$M$200,MATCH(AI$219,$A$149:$A$200,0),12),$B215:$M215,"="&amp;"X",$B$146:$M$146,"="&amp;"N")</f>
        <v>0</v>
      </c>
      <c r="AJ232">
        <f ca="1">SUMIFS(INDEX($B$149:$M$200,MATCH(AJ$219,$A$149:$A$200,0),1):INDEX($B$149:$M$200,MATCH(AJ$219,$A$149:$A$200,0),12),$B215:$M215,"="&amp;"X",$B$146:$M$146,"="&amp;"N")</f>
        <v>0</v>
      </c>
      <c r="AK232">
        <f ca="1">SUMIFS(INDEX($B$149:$M$200,MATCH(AK$219,$A$149:$A$200,0),1):INDEX($B$149:$M$200,MATCH(AK$219,$A$149:$A$200,0),12),$B215:$M215,"="&amp;"X",$B$146:$M$146,"="&amp;"N")</f>
        <v>0</v>
      </c>
      <c r="AL232">
        <f ca="1">SUMIFS(INDEX($B$149:$M$200,MATCH(AL$219,$A$149:$A$200,0),1):INDEX($B$149:$M$200,MATCH(AL$219,$A$149:$A$200,0),12),$B215:$M215,"="&amp;"X",$B$146:$M$146,"="&amp;"N")</f>
        <v>0</v>
      </c>
      <c r="AM232">
        <f ca="1">SUMIFS(INDEX($B$149:$M$200,MATCH(AM$219,$A$149:$A$200,0),1):INDEX($B$149:$M$200,MATCH(AM$219,$A$149:$A$200,0),12),$B215:$M215,"="&amp;"X",$B$146:$M$146,"="&amp;"N")</f>
        <v>0</v>
      </c>
      <c r="AN232">
        <f ca="1">SUMIFS(INDEX($B$149:$M$200,MATCH(AN$219,$A$149:$A$200,0),1):INDEX($B$149:$M$200,MATCH(AN$219,$A$149:$A$200,0),12),$B215:$M215,"="&amp;"X",$B$146:$M$146,"="&amp;"N")</f>
        <v>0</v>
      </c>
      <c r="AO232">
        <f ca="1">SUMIFS(INDEX($B$149:$M$200,MATCH(AO$219,$A$149:$A$200,0),1):INDEX($B$149:$M$200,MATCH(AO$219,$A$149:$A$200,0),12),$B215:$M215,"="&amp;"X",$B$146:$M$146,"="&amp;"N")</f>
        <v>0</v>
      </c>
      <c r="AP232">
        <f ca="1">SUMIFS(INDEX($B$149:$M$200,MATCH(AP$219,$A$149:$A$200,0),1):INDEX($B$149:$M$200,MATCH(AP$219,$A$149:$A$200,0),12),$B215:$M215,"="&amp;"X",$B$146:$M$146,"="&amp;"N")</f>
        <v>0</v>
      </c>
      <c r="AQ232">
        <f ca="1">SUMIFS(INDEX($B$149:$M$200,MATCH(AQ$219,$A$149:$A$200,0),1):INDEX($B$149:$M$200,MATCH(AQ$219,$A$149:$A$200,0),12),$B215:$M215,"="&amp;"X",$B$146:$M$146,"="&amp;"N")</f>
        <v>0</v>
      </c>
      <c r="AR232">
        <f ca="1">SUMIFS(INDEX($B$149:$M$200,MATCH(AR$219,$A$149:$A$200,0),1):INDEX($B$149:$M$200,MATCH(AR$219,$A$149:$A$200,0),12),$B215:$M215,"="&amp;"X",$B$146:$M$146,"="&amp;"N")</f>
        <v>0</v>
      </c>
      <c r="AS232">
        <f ca="1">SUMIFS(INDEX($B$149:$M$200,MATCH(AS$219,$A$149:$A$200,0),1):INDEX($B$149:$M$200,MATCH(AS$219,$A$149:$A$200,0),12),$B215:$M215,"="&amp;"X",$B$146:$M$146,"="&amp;"N")</f>
        <v>0</v>
      </c>
      <c r="AT232">
        <f ca="1">SUMIFS(INDEX($B$149:$M$200,MATCH(AT$219,$A$149:$A$200,0),1):INDEX($B$149:$M$200,MATCH(AT$219,$A$149:$A$200,0),12),$B215:$M215,"="&amp;"X",$B$146:$M$146,"="&amp;"N")</f>
        <v>0</v>
      </c>
      <c r="AU232">
        <f ca="1">SUMIFS(INDEX($B$149:$M$200,MATCH(AU$219,$A$149:$A$200,0),1):INDEX($B$149:$M$200,MATCH(AU$219,$A$149:$A$200,0),12),$B215:$M215,"="&amp;"X",$B$146:$M$146,"="&amp;"N")</f>
        <v>0</v>
      </c>
      <c r="AV232">
        <f ca="1">SUMIFS(INDEX($B$149:$M$200,MATCH(AV$219,$A$149:$A$200,0),1):INDEX($B$149:$M$200,MATCH(AV$219,$A$149:$A$200,0),12),$B215:$M215,"="&amp;"X",$B$146:$M$146,"="&amp;"N")</f>
        <v>0</v>
      </c>
      <c r="AW232">
        <f ca="1">SUMIFS(INDEX($B$149:$M$200,MATCH(AW$219,$A$149:$A$200,0),1):INDEX($B$149:$M$200,MATCH(AW$219,$A$149:$A$200,0),12),$B215:$M215,"="&amp;"X",$B$146:$M$146,"="&amp;"N")</f>
        <v>0</v>
      </c>
      <c r="AX232">
        <f ca="1">SUMIFS(INDEX($B$149:$M$200,MATCH(AX$219,$A$149:$A$200,0),1):INDEX($B$149:$M$200,MATCH(AX$219,$A$149:$A$200,0),12),$B215:$M215,"="&amp;"X",$B$146:$M$146,"="&amp;"N")</f>
        <v>0</v>
      </c>
      <c r="AY232">
        <f ca="1">SUMIFS(INDEX($B$149:$M$200,MATCH(AY$219,$A$149:$A$200,0),1):INDEX($B$149:$M$200,MATCH(AY$219,$A$149:$A$200,0),12),$B215:$M215,"="&amp;"X",$B$146:$M$146,"="&amp;"N")</f>
        <v>0</v>
      </c>
      <c r="AZ232">
        <f ca="1">SUMIFS(INDEX($B$149:$M$200,MATCH(AZ$219,$A$149:$A$200,0),1):INDEX($B$149:$M$200,MATCH(AZ$219,$A$149:$A$200,0),12),$B215:$M215,"="&amp;"X",$B$146:$M$146,"="&amp;"N")</f>
        <v>0</v>
      </c>
      <c r="BA232">
        <f ca="1">SUMIFS(INDEX($B$149:$M$200,MATCH(BA$219,$A$149:$A$200,0),1):INDEX($B$149:$M$200,MATCH(BA$219,$A$149:$A$200,0),12),$B215:$M215,"="&amp;"X",$B$146:$M$146,"="&amp;"N")</f>
        <v>0</v>
      </c>
    </row>
    <row r="233" spans="1:53" x14ac:dyDescent="0.35">
      <c r="A233" s="2" t="str">
        <f>Setup!A33</f>
        <v>Caseload 14</v>
      </c>
      <c r="B233">
        <f ca="1">SUMIFS(INDEX($B$149:$M$200,MATCH(B$219,$A$149:$A$200,0),1):INDEX($B$149:$M$200,MATCH(B$219,$A$149:$A$200,0),12),$B216:$M216,"="&amp;"X",$B$146:$M$146,"="&amp;"N")</f>
        <v>0</v>
      </c>
      <c r="C233">
        <f ca="1">SUMIFS(INDEX($B$149:$M$200,MATCH(C$219,$A$149:$A$200,0),1):INDEX($B$149:$M$200,MATCH(C$219,$A$149:$A$200,0),12),$B216:$M216,"="&amp;"X",$B$146:$M$146,"="&amp;"N")</f>
        <v>0</v>
      </c>
      <c r="D233">
        <f ca="1">SUMIFS(INDEX($B$149:$M$200,MATCH(D$219,$A$149:$A$200,0),1):INDEX($B$149:$M$200,MATCH(D$219,$A$149:$A$200,0),12),$B216:$M216,"="&amp;"X",$B$146:$M$146,"="&amp;"N")</f>
        <v>0</v>
      </c>
      <c r="E233">
        <f ca="1">SUMIFS(INDEX($B$149:$M$200,MATCH(E$219,$A$149:$A$200,0),1):INDEX($B$149:$M$200,MATCH(E$219,$A$149:$A$200,0),12),$B216:$M216,"="&amp;"X",$B$146:$M$146,"="&amp;"N")</f>
        <v>0</v>
      </c>
      <c r="F233">
        <f ca="1">SUMIFS(INDEX($B$149:$M$200,MATCH(F$219,$A$149:$A$200,0),1):INDEX($B$149:$M$200,MATCH(F$219,$A$149:$A$200,0),12),$B216:$M216,"="&amp;"X",$B$146:$M$146,"="&amp;"N")</f>
        <v>0</v>
      </c>
      <c r="G233">
        <f ca="1">SUMIFS(INDEX($B$149:$M$200,MATCH(G$219,$A$149:$A$200,0),1):INDEX($B$149:$M$200,MATCH(G$219,$A$149:$A$200,0),12),$B216:$M216,"="&amp;"X",$B$146:$M$146,"="&amp;"N")</f>
        <v>0</v>
      </c>
      <c r="H233">
        <f ca="1">SUMIFS(INDEX($B$149:$M$200,MATCH(H$219,$A$149:$A$200,0),1):INDEX($B$149:$M$200,MATCH(H$219,$A$149:$A$200,0),12),$B216:$M216,"="&amp;"X",$B$146:$M$146,"="&amp;"N")</f>
        <v>0</v>
      </c>
      <c r="I233">
        <f ca="1">SUMIFS(INDEX($B$149:$M$200,MATCH(I$219,$A$149:$A$200,0),1):INDEX($B$149:$M$200,MATCH(I$219,$A$149:$A$200,0),12),$B216:$M216,"="&amp;"X",$B$146:$M$146,"="&amp;"N")</f>
        <v>0</v>
      </c>
      <c r="J233">
        <f ca="1">SUMIFS(INDEX($B$149:$M$200,MATCH(J$219,$A$149:$A$200,0),1):INDEX($B$149:$M$200,MATCH(J$219,$A$149:$A$200,0),12),$B216:$M216,"="&amp;"X",$B$146:$M$146,"="&amp;"N")</f>
        <v>0</v>
      </c>
      <c r="K233">
        <f ca="1">SUMIFS(INDEX($B$149:$M$200,MATCH(K$219,$A$149:$A$200,0),1):INDEX($B$149:$M$200,MATCH(K$219,$A$149:$A$200,0),12),$B216:$M216,"="&amp;"X",$B$146:$M$146,"="&amp;"N")</f>
        <v>0</v>
      </c>
      <c r="L233">
        <f ca="1">SUMIFS(INDEX($B$149:$M$200,MATCH(L$219,$A$149:$A$200,0),1):INDEX($B$149:$M$200,MATCH(L$219,$A$149:$A$200,0),12),$B216:$M216,"="&amp;"X",$B$146:$M$146,"="&amp;"N")</f>
        <v>0</v>
      </c>
      <c r="M233">
        <f ca="1">SUMIFS(INDEX($B$149:$M$200,MATCH(M$219,$A$149:$A$200,0),1):INDEX($B$149:$M$200,MATCH(M$219,$A$149:$A$200,0),12),$B216:$M216,"="&amp;"X",$B$146:$M$146,"="&amp;"N")</f>
        <v>0</v>
      </c>
      <c r="N233">
        <f ca="1">SUMIFS(INDEX($B$149:$M$200,MATCH(N$219,$A$149:$A$200,0),1):INDEX($B$149:$M$200,MATCH(N$219,$A$149:$A$200,0),12),$B216:$M216,"="&amp;"X",$B$146:$M$146,"="&amp;"N")</f>
        <v>0</v>
      </c>
      <c r="O233">
        <f ca="1">SUMIFS(INDEX($B$149:$M$200,MATCH(O$219,$A$149:$A$200,0),1):INDEX($B$149:$M$200,MATCH(O$219,$A$149:$A$200,0),12),$B216:$M216,"="&amp;"X",$B$146:$M$146,"="&amp;"N")</f>
        <v>0</v>
      </c>
      <c r="P233">
        <f ca="1">SUMIFS(INDEX($B$149:$M$200,MATCH(P$219,$A$149:$A$200,0),1):INDEX($B$149:$M$200,MATCH(P$219,$A$149:$A$200,0),12),$B216:$M216,"="&amp;"X",$B$146:$M$146,"="&amp;"N")</f>
        <v>0</v>
      </c>
      <c r="Q233">
        <f ca="1">SUMIFS(INDEX($B$149:$M$200,MATCH(Q$219,$A$149:$A$200,0),1):INDEX($B$149:$M$200,MATCH(Q$219,$A$149:$A$200,0),12),$B216:$M216,"="&amp;"X",$B$146:$M$146,"="&amp;"N")</f>
        <v>0</v>
      </c>
      <c r="R233">
        <f ca="1">SUMIFS(INDEX($B$149:$M$200,MATCH(R$219,$A$149:$A$200,0),1):INDEX($B$149:$M$200,MATCH(R$219,$A$149:$A$200,0),12),$B216:$M216,"="&amp;"X",$B$146:$M$146,"="&amp;"N")</f>
        <v>0</v>
      </c>
      <c r="S233">
        <f ca="1">SUMIFS(INDEX($B$149:$M$200,MATCH(S$219,$A$149:$A$200,0),1):INDEX($B$149:$M$200,MATCH(S$219,$A$149:$A$200,0),12),$B216:$M216,"="&amp;"X",$B$146:$M$146,"="&amp;"N")</f>
        <v>0</v>
      </c>
      <c r="T233">
        <f ca="1">SUMIFS(INDEX($B$149:$M$200,MATCH(T$219,$A$149:$A$200,0),1):INDEX($B$149:$M$200,MATCH(T$219,$A$149:$A$200,0),12),$B216:$M216,"="&amp;"X",$B$146:$M$146,"="&amp;"N")</f>
        <v>0</v>
      </c>
      <c r="U233">
        <f ca="1">SUMIFS(INDEX($B$149:$M$200,MATCH(U$219,$A$149:$A$200,0),1):INDEX($B$149:$M$200,MATCH(U$219,$A$149:$A$200,0),12),$B216:$M216,"="&amp;"X",$B$146:$M$146,"="&amp;"N")</f>
        <v>0</v>
      </c>
      <c r="V233">
        <f ca="1">SUMIFS(INDEX($B$149:$M$200,MATCH(V$219,$A$149:$A$200,0),1):INDEX($B$149:$M$200,MATCH(V$219,$A$149:$A$200,0),12),$B216:$M216,"="&amp;"X",$B$146:$M$146,"="&amp;"N")</f>
        <v>0</v>
      </c>
      <c r="W233">
        <f ca="1">SUMIFS(INDEX($B$149:$M$200,MATCH(W$219,$A$149:$A$200,0),1):INDEX($B$149:$M$200,MATCH(W$219,$A$149:$A$200,0),12),$B216:$M216,"="&amp;"X",$B$146:$M$146,"="&amp;"N")</f>
        <v>0</v>
      </c>
      <c r="X233">
        <f ca="1">SUMIFS(INDEX($B$149:$M$200,MATCH(X$219,$A$149:$A$200,0),1):INDEX($B$149:$M$200,MATCH(X$219,$A$149:$A$200,0),12),$B216:$M216,"="&amp;"X",$B$146:$M$146,"="&amp;"N")</f>
        <v>0</v>
      </c>
      <c r="Y233">
        <f ca="1">SUMIFS(INDEX($B$149:$M$200,MATCH(Y$219,$A$149:$A$200,0),1):INDEX($B$149:$M$200,MATCH(Y$219,$A$149:$A$200,0),12),$B216:$M216,"="&amp;"X",$B$146:$M$146,"="&amp;"N")</f>
        <v>0</v>
      </c>
      <c r="Z233">
        <f ca="1">SUMIFS(INDEX($B$149:$M$200,MATCH(Z$219,$A$149:$A$200,0),1):INDEX($B$149:$M$200,MATCH(Z$219,$A$149:$A$200,0),12),$B216:$M216,"="&amp;"X",$B$146:$M$146,"="&amp;"N")</f>
        <v>0</v>
      </c>
      <c r="AA233">
        <f ca="1">SUMIFS(INDEX($B$149:$M$200,MATCH(AA$219,$A$149:$A$200,0),1):INDEX($B$149:$M$200,MATCH(AA$219,$A$149:$A$200,0),12),$B216:$M216,"="&amp;"X",$B$146:$M$146,"="&amp;"N")</f>
        <v>0</v>
      </c>
      <c r="AB233">
        <f ca="1">SUMIFS(INDEX($B$149:$M$200,MATCH(AB$219,$A$149:$A$200,0),1):INDEX($B$149:$M$200,MATCH(AB$219,$A$149:$A$200,0),12),$B216:$M216,"="&amp;"X",$B$146:$M$146,"="&amp;"N")</f>
        <v>0</v>
      </c>
      <c r="AC233">
        <f ca="1">SUMIFS(INDEX($B$149:$M$200,MATCH(AC$219,$A$149:$A$200,0),1):INDEX($B$149:$M$200,MATCH(AC$219,$A$149:$A$200,0),12),$B216:$M216,"="&amp;"X",$B$146:$M$146,"="&amp;"N")</f>
        <v>0</v>
      </c>
      <c r="AD233">
        <f ca="1">SUMIFS(INDEX($B$149:$M$200,MATCH(AD$219,$A$149:$A$200,0),1):INDEX($B$149:$M$200,MATCH(AD$219,$A$149:$A$200,0),12),$B216:$M216,"="&amp;"X",$B$146:$M$146,"="&amp;"N")</f>
        <v>0</v>
      </c>
      <c r="AE233">
        <f ca="1">SUMIFS(INDEX($B$149:$M$200,MATCH(AE$219,$A$149:$A$200,0),1):INDEX($B$149:$M$200,MATCH(AE$219,$A$149:$A$200,0),12),$B216:$M216,"="&amp;"X",$B$146:$M$146,"="&amp;"N")</f>
        <v>0</v>
      </c>
      <c r="AF233">
        <f ca="1">SUMIFS(INDEX($B$149:$M$200,MATCH(AF$219,$A$149:$A$200,0),1):INDEX($B$149:$M$200,MATCH(AF$219,$A$149:$A$200,0),12),$B216:$M216,"="&amp;"X",$B$146:$M$146,"="&amp;"N")</f>
        <v>0</v>
      </c>
      <c r="AG233">
        <f ca="1">SUMIFS(INDEX($B$149:$M$200,MATCH(AG$219,$A$149:$A$200,0),1):INDEX($B$149:$M$200,MATCH(AG$219,$A$149:$A$200,0),12),$B216:$M216,"="&amp;"X",$B$146:$M$146,"="&amp;"N")</f>
        <v>0</v>
      </c>
      <c r="AH233">
        <f ca="1">SUMIFS(INDEX($B$149:$M$200,MATCH(AH$219,$A$149:$A$200,0),1):INDEX($B$149:$M$200,MATCH(AH$219,$A$149:$A$200,0),12),$B216:$M216,"="&amp;"X",$B$146:$M$146,"="&amp;"N")</f>
        <v>0</v>
      </c>
      <c r="AI233">
        <f ca="1">SUMIFS(INDEX($B$149:$M$200,MATCH(AI$219,$A$149:$A$200,0),1):INDEX($B$149:$M$200,MATCH(AI$219,$A$149:$A$200,0),12),$B216:$M216,"="&amp;"X",$B$146:$M$146,"="&amp;"N")</f>
        <v>0</v>
      </c>
      <c r="AJ233">
        <f ca="1">SUMIFS(INDEX($B$149:$M$200,MATCH(AJ$219,$A$149:$A$200,0),1):INDEX($B$149:$M$200,MATCH(AJ$219,$A$149:$A$200,0),12),$B216:$M216,"="&amp;"X",$B$146:$M$146,"="&amp;"N")</f>
        <v>0</v>
      </c>
      <c r="AK233">
        <f ca="1">SUMIFS(INDEX($B$149:$M$200,MATCH(AK$219,$A$149:$A$200,0),1):INDEX($B$149:$M$200,MATCH(AK$219,$A$149:$A$200,0),12),$B216:$M216,"="&amp;"X",$B$146:$M$146,"="&amp;"N")</f>
        <v>0</v>
      </c>
      <c r="AL233">
        <f ca="1">SUMIFS(INDEX($B$149:$M$200,MATCH(AL$219,$A$149:$A$200,0),1):INDEX($B$149:$M$200,MATCH(AL$219,$A$149:$A$200,0),12),$B216:$M216,"="&amp;"X",$B$146:$M$146,"="&amp;"N")</f>
        <v>0</v>
      </c>
      <c r="AM233">
        <f ca="1">SUMIFS(INDEX($B$149:$M$200,MATCH(AM$219,$A$149:$A$200,0),1):INDEX($B$149:$M$200,MATCH(AM$219,$A$149:$A$200,0),12),$B216:$M216,"="&amp;"X",$B$146:$M$146,"="&amp;"N")</f>
        <v>0</v>
      </c>
      <c r="AN233">
        <f ca="1">SUMIFS(INDEX($B$149:$M$200,MATCH(AN$219,$A$149:$A$200,0),1):INDEX($B$149:$M$200,MATCH(AN$219,$A$149:$A$200,0),12),$B216:$M216,"="&amp;"X",$B$146:$M$146,"="&amp;"N")</f>
        <v>0</v>
      </c>
      <c r="AO233">
        <f ca="1">SUMIFS(INDEX($B$149:$M$200,MATCH(AO$219,$A$149:$A$200,0),1):INDEX($B$149:$M$200,MATCH(AO$219,$A$149:$A$200,0),12),$B216:$M216,"="&amp;"X",$B$146:$M$146,"="&amp;"N")</f>
        <v>0</v>
      </c>
      <c r="AP233">
        <f ca="1">SUMIFS(INDEX($B$149:$M$200,MATCH(AP$219,$A$149:$A$200,0),1):INDEX($B$149:$M$200,MATCH(AP$219,$A$149:$A$200,0),12),$B216:$M216,"="&amp;"X",$B$146:$M$146,"="&amp;"N")</f>
        <v>0</v>
      </c>
      <c r="AQ233">
        <f ca="1">SUMIFS(INDEX($B$149:$M$200,MATCH(AQ$219,$A$149:$A$200,0),1):INDEX($B$149:$M$200,MATCH(AQ$219,$A$149:$A$200,0),12),$B216:$M216,"="&amp;"X",$B$146:$M$146,"="&amp;"N")</f>
        <v>0</v>
      </c>
      <c r="AR233">
        <f ca="1">SUMIFS(INDEX($B$149:$M$200,MATCH(AR$219,$A$149:$A$200,0),1):INDEX($B$149:$M$200,MATCH(AR$219,$A$149:$A$200,0),12),$B216:$M216,"="&amp;"X",$B$146:$M$146,"="&amp;"N")</f>
        <v>0</v>
      </c>
      <c r="AS233">
        <f ca="1">SUMIFS(INDEX($B$149:$M$200,MATCH(AS$219,$A$149:$A$200,0),1):INDEX($B$149:$M$200,MATCH(AS$219,$A$149:$A$200,0),12),$B216:$M216,"="&amp;"X",$B$146:$M$146,"="&amp;"N")</f>
        <v>0</v>
      </c>
      <c r="AT233">
        <f ca="1">SUMIFS(INDEX($B$149:$M$200,MATCH(AT$219,$A$149:$A$200,0),1):INDEX($B$149:$M$200,MATCH(AT$219,$A$149:$A$200,0),12),$B216:$M216,"="&amp;"X",$B$146:$M$146,"="&amp;"N")</f>
        <v>0</v>
      </c>
      <c r="AU233">
        <f ca="1">SUMIFS(INDEX($B$149:$M$200,MATCH(AU$219,$A$149:$A$200,0),1):INDEX($B$149:$M$200,MATCH(AU$219,$A$149:$A$200,0),12),$B216:$M216,"="&amp;"X",$B$146:$M$146,"="&amp;"N")</f>
        <v>0</v>
      </c>
      <c r="AV233">
        <f ca="1">SUMIFS(INDEX($B$149:$M$200,MATCH(AV$219,$A$149:$A$200,0),1):INDEX($B$149:$M$200,MATCH(AV$219,$A$149:$A$200,0),12),$B216:$M216,"="&amp;"X",$B$146:$M$146,"="&amp;"N")</f>
        <v>0</v>
      </c>
      <c r="AW233">
        <f ca="1">SUMIFS(INDEX($B$149:$M$200,MATCH(AW$219,$A$149:$A$200,0),1):INDEX($B$149:$M$200,MATCH(AW$219,$A$149:$A$200,0),12),$B216:$M216,"="&amp;"X",$B$146:$M$146,"="&amp;"N")</f>
        <v>0</v>
      </c>
      <c r="AX233">
        <f ca="1">SUMIFS(INDEX($B$149:$M$200,MATCH(AX$219,$A$149:$A$200,0),1):INDEX($B$149:$M$200,MATCH(AX$219,$A$149:$A$200,0),12),$B216:$M216,"="&amp;"X",$B$146:$M$146,"="&amp;"N")</f>
        <v>0</v>
      </c>
      <c r="AY233">
        <f ca="1">SUMIFS(INDEX($B$149:$M$200,MATCH(AY$219,$A$149:$A$200,0),1):INDEX($B$149:$M$200,MATCH(AY$219,$A$149:$A$200,0),12),$B216:$M216,"="&amp;"X",$B$146:$M$146,"="&amp;"N")</f>
        <v>0</v>
      </c>
      <c r="AZ233">
        <f ca="1">SUMIFS(INDEX($B$149:$M$200,MATCH(AZ$219,$A$149:$A$200,0),1):INDEX($B$149:$M$200,MATCH(AZ$219,$A$149:$A$200,0),12),$B216:$M216,"="&amp;"X",$B$146:$M$146,"="&amp;"N")</f>
        <v>0</v>
      </c>
      <c r="BA233">
        <f ca="1">SUMIFS(INDEX($B$149:$M$200,MATCH(BA$219,$A$149:$A$200,0),1):INDEX($B$149:$M$200,MATCH(BA$219,$A$149:$A$200,0),12),$B216:$M216,"="&amp;"X",$B$146:$M$146,"="&amp;"N")</f>
        <v>0</v>
      </c>
    </row>
    <row r="234" spans="1:53" x14ac:dyDescent="0.35">
      <c r="A234" s="2" t="str">
        <f>Setup!A34</f>
        <v>Caseload 15</v>
      </c>
      <c r="B234">
        <f ca="1">SUMIFS(INDEX($B$149:$M$200,MATCH(B$219,$A$149:$A$200,0),1):INDEX($B$149:$M$200,MATCH(B$219,$A$149:$A$200,0),12),$B217:$M217,"="&amp;"X",$B$146:$M$146,"="&amp;"N")</f>
        <v>0</v>
      </c>
      <c r="C234">
        <f ca="1">SUMIFS(INDEX($B$149:$M$200,MATCH(C$219,$A$149:$A$200,0),1):INDEX($B$149:$M$200,MATCH(C$219,$A$149:$A$200,0),12),$B217:$M217,"="&amp;"X",$B$146:$M$146,"="&amp;"N")</f>
        <v>0</v>
      </c>
      <c r="D234">
        <f ca="1">SUMIFS(INDEX($B$149:$M$200,MATCH(D$219,$A$149:$A$200,0),1):INDEX($B$149:$M$200,MATCH(D$219,$A$149:$A$200,0),12),$B217:$M217,"="&amp;"X",$B$146:$M$146,"="&amp;"N")</f>
        <v>0</v>
      </c>
      <c r="E234">
        <f ca="1">SUMIFS(INDEX($B$149:$M$200,MATCH(E$219,$A$149:$A$200,0),1):INDEX($B$149:$M$200,MATCH(E$219,$A$149:$A$200,0),12),$B217:$M217,"="&amp;"X",$B$146:$M$146,"="&amp;"N")</f>
        <v>0</v>
      </c>
      <c r="F234">
        <f ca="1">SUMIFS(INDEX($B$149:$M$200,MATCH(F$219,$A$149:$A$200,0),1):INDEX($B$149:$M$200,MATCH(F$219,$A$149:$A$200,0),12),$B217:$M217,"="&amp;"X",$B$146:$M$146,"="&amp;"N")</f>
        <v>0</v>
      </c>
      <c r="G234">
        <f ca="1">SUMIFS(INDEX($B$149:$M$200,MATCH(G$219,$A$149:$A$200,0),1):INDEX($B$149:$M$200,MATCH(G$219,$A$149:$A$200,0),12),$B217:$M217,"="&amp;"X",$B$146:$M$146,"="&amp;"N")</f>
        <v>0</v>
      </c>
      <c r="H234">
        <f ca="1">SUMIFS(INDEX($B$149:$M$200,MATCH(H$219,$A$149:$A$200,0),1):INDEX($B$149:$M$200,MATCH(H$219,$A$149:$A$200,0),12),$B217:$M217,"="&amp;"X",$B$146:$M$146,"="&amp;"N")</f>
        <v>0</v>
      </c>
      <c r="I234">
        <f ca="1">SUMIFS(INDEX($B$149:$M$200,MATCH(I$219,$A$149:$A$200,0),1):INDEX($B$149:$M$200,MATCH(I$219,$A$149:$A$200,0),12),$B217:$M217,"="&amp;"X",$B$146:$M$146,"="&amp;"N")</f>
        <v>0</v>
      </c>
      <c r="J234">
        <f ca="1">SUMIFS(INDEX($B$149:$M$200,MATCH(J$219,$A$149:$A$200,0),1):INDEX($B$149:$M$200,MATCH(J$219,$A$149:$A$200,0),12),$B217:$M217,"="&amp;"X",$B$146:$M$146,"="&amp;"N")</f>
        <v>0</v>
      </c>
      <c r="K234">
        <f ca="1">SUMIFS(INDEX($B$149:$M$200,MATCH(K$219,$A$149:$A$200,0),1):INDEX($B$149:$M$200,MATCH(K$219,$A$149:$A$200,0),12),$B217:$M217,"="&amp;"X",$B$146:$M$146,"="&amp;"N")</f>
        <v>0</v>
      </c>
      <c r="L234">
        <f ca="1">SUMIFS(INDEX($B$149:$M$200,MATCH(L$219,$A$149:$A$200,0),1):INDEX($B$149:$M$200,MATCH(L$219,$A$149:$A$200,0),12),$B217:$M217,"="&amp;"X",$B$146:$M$146,"="&amp;"N")</f>
        <v>0</v>
      </c>
      <c r="M234">
        <f ca="1">SUMIFS(INDEX($B$149:$M$200,MATCH(M$219,$A$149:$A$200,0),1):INDEX($B$149:$M$200,MATCH(M$219,$A$149:$A$200,0),12),$B217:$M217,"="&amp;"X",$B$146:$M$146,"="&amp;"N")</f>
        <v>0</v>
      </c>
      <c r="N234">
        <f ca="1">SUMIFS(INDEX($B$149:$M$200,MATCH(N$219,$A$149:$A$200,0),1):INDEX($B$149:$M$200,MATCH(N$219,$A$149:$A$200,0),12),$B217:$M217,"="&amp;"X",$B$146:$M$146,"="&amp;"N")</f>
        <v>0</v>
      </c>
      <c r="O234">
        <f ca="1">SUMIFS(INDEX($B$149:$M$200,MATCH(O$219,$A$149:$A$200,0),1):INDEX($B$149:$M$200,MATCH(O$219,$A$149:$A$200,0),12),$B217:$M217,"="&amp;"X",$B$146:$M$146,"="&amp;"N")</f>
        <v>0</v>
      </c>
      <c r="P234">
        <f ca="1">SUMIFS(INDEX($B$149:$M$200,MATCH(P$219,$A$149:$A$200,0),1):INDEX($B$149:$M$200,MATCH(P$219,$A$149:$A$200,0),12),$B217:$M217,"="&amp;"X",$B$146:$M$146,"="&amp;"N")</f>
        <v>0</v>
      </c>
      <c r="Q234">
        <f ca="1">SUMIFS(INDEX($B$149:$M$200,MATCH(Q$219,$A$149:$A$200,0),1):INDEX($B$149:$M$200,MATCH(Q$219,$A$149:$A$200,0),12),$B217:$M217,"="&amp;"X",$B$146:$M$146,"="&amp;"N")</f>
        <v>0</v>
      </c>
      <c r="R234">
        <f ca="1">SUMIFS(INDEX($B$149:$M$200,MATCH(R$219,$A$149:$A$200,0),1):INDEX($B$149:$M$200,MATCH(R$219,$A$149:$A$200,0),12),$B217:$M217,"="&amp;"X",$B$146:$M$146,"="&amp;"N")</f>
        <v>0</v>
      </c>
      <c r="S234">
        <f ca="1">SUMIFS(INDEX($B$149:$M$200,MATCH(S$219,$A$149:$A$200,0),1):INDEX($B$149:$M$200,MATCH(S$219,$A$149:$A$200,0),12),$B217:$M217,"="&amp;"X",$B$146:$M$146,"="&amp;"N")</f>
        <v>0</v>
      </c>
      <c r="T234">
        <f ca="1">SUMIFS(INDEX($B$149:$M$200,MATCH(T$219,$A$149:$A$200,0),1):INDEX($B$149:$M$200,MATCH(T$219,$A$149:$A$200,0),12),$B217:$M217,"="&amp;"X",$B$146:$M$146,"="&amp;"N")</f>
        <v>0</v>
      </c>
      <c r="U234">
        <f ca="1">SUMIFS(INDEX($B$149:$M$200,MATCH(U$219,$A$149:$A$200,0),1):INDEX($B$149:$M$200,MATCH(U$219,$A$149:$A$200,0),12),$B217:$M217,"="&amp;"X",$B$146:$M$146,"="&amp;"N")</f>
        <v>0</v>
      </c>
      <c r="V234">
        <f ca="1">SUMIFS(INDEX($B$149:$M$200,MATCH(V$219,$A$149:$A$200,0),1):INDEX($B$149:$M$200,MATCH(V$219,$A$149:$A$200,0),12),$B217:$M217,"="&amp;"X",$B$146:$M$146,"="&amp;"N")</f>
        <v>0</v>
      </c>
      <c r="W234">
        <f ca="1">SUMIFS(INDEX($B$149:$M$200,MATCH(W$219,$A$149:$A$200,0),1):INDEX($B$149:$M$200,MATCH(W$219,$A$149:$A$200,0),12),$B217:$M217,"="&amp;"X",$B$146:$M$146,"="&amp;"N")</f>
        <v>0</v>
      </c>
      <c r="X234">
        <f ca="1">SUMIFS(INDEX($B$149:$M$200,MATCH(X$219,$A$149:$A$200,0),1):INDEX($B$149:$M$200,MATCH(X$219,$A$149:$A$200,0),12),$B217:$M217,"="&amp;"X",$B$146:$M$146,"="&amp;"N")</f>
        <v>0</v>
      </c>
      <c r="Y234">
        <f ca="1">SUMIFS(INDEX($B$149:$M$200,MATCH(Y$219,$A$149:$A$200,0),1):INDEX($B$149:$M$200,MATCH(Y$219,$A$149:$A$200,0),12),$B217:$M217,"="&amp;"X",$B$146:$M$146,"="&amp;"N")</f>
        <v>0</v>
      </c>
      <c r="Z234">
        <f ca="1">SUMIFS(INDEX($B$149:$M$200,MATCH(Z$219,$A$149:$A$200,0),1):INDEX($B$149:$M$200,MATCH(Z$219,$A$149:$A$200,0),12),$B217:$M217,"="&amp;"X",$B$146:$M$146,"="&amp;"N")</f>
        <v>0</v>
      </c>
      <c r="AA234">
        <f ca="1">SUMIFS(INDEX($B$149:$M$200,MATCH(AA$219,$A$149:$A$200,0),1):INDEX($B$149:$M$200,MATCH(AA$219,$A$149:$A$200,0),12),$B217:$M217,"="&amp;"X",$B$146:$M$146,"="&amp;"N")</f>
        <v>0</v>
      </c>
      <c r="AB234">
        <f ca="1">SUMIFS(INDEX($B$149:$M$200,MATCH(AB$219,$A$149:$A$200,0),1):INDEX($B$149:$M$200,MATCH(AB$219,$A$149:$A$200,0),12),$B217:$M217,"="&amp;"X",$B$146:$M$146,"="&amp;"N")</f>
        <v>0</v>
      </c>
      <c r="AC234">
        <f ca="1">SUMIFS(INDEX($B$149:$M$200,MATCH(AC$219,$A$149:$A$200,0),1):INDEX($B$149:$M$200,MATCH(AC$219,$A$149:$A$200,0),12),$B217:$M217,"="&amp;"X",$B$146:$M$146,"="&amp;"N")</f>
        <v>0</v>
      </c>
      <c r="AD234">
        <f ca="1">SUMIFS(INDEX($B$149:$M$200,MATCH(AD$219,$A$149:$A$200,0),1):INDEX($B$149:$M$200,MATCH(AD$219,$A$149:$A$200,0),12),$B217:$M217,"="&amp;"X",$B$146:$M$146,"="&amp;"N")</f>
        <v>0</v>
      </c>
      <c r="AE234">
        <f ca="1">SUMIFS(INDEX($B$149:$M$200,MATCH(AE$219,$A$149:$A$200,0),1):INDEX($B$149:$M$200,MATCH(AE$219,$A$149:$A$200,0),12),$B217:$M217,"="&amp;"X",$B$146:$M$146,"="&amp;"N")</f>
        <v>0</v>
      </c>
      <c r="AF234">
        <f ca="1">SUMIFS(INDEX($B$149:$M$200,MATCH(AF$219,$A$149:$A$200,0),1):INDEX($B$149:$M$200,MATCH(AF$219,$A$149:$A$200,0),12),$B217:$M217,"="&amp;"X",$B$146:$M$146,"="&amp;"N")</f>
        <v>0</v>
      </c>
      <c r="AG234">
        <f ca="1">SUMIFS(INDEX($B$149:$M$200,MATCH(AG$219,$A$149:$A$200,0),1):INDEX($B$149:$M$200,MATCH(AG$219,$A$149:$A$200,0),12),$B217:$M217,"="&amp;"X",$B$146:$M$146,"="&amp;"N")</f>
        <v>0</v>
      </c>
      <c r="AH234">
        <f ca="1">SUMIFS(INDEX($B$149:$M$200,MATCH(AH$219,$A$149:$A$200,0),1):INDEX($B$149:$M$200,MATCH(AH$219,$A$149:$A$200,0),12),$B217:$M217,"="&amp;"X",$B$146:$M$146,"="&amp;"N")</f>
        <v>0</v>
      </c>
      <c r="AI234">
        <f ca="1">SUMIFS(INDEX($B$149:$M$200,MATCH(AI$219,$A$149:$A$200,0),1):INDEX($B$149:$M$200,MATCH(AI$219,$A$149:$A$200,0),12),$B217:$M217,"="&amp;"X",$B$146:$M$146,"="&amp;"N")</f>
        <v>0</v>
      </c>
      <c r="AJ234">
        <f ca="1">SUMIFS(INDEX($B$149:$M$200,MATCH(AJ$219,$A$149:$A$200,0),1):INDEX($B$149:$M$200,MATCH(AJ$219,$A$149:$A$200,0),12),$B217:$M217,"="&amp;"X",$B$146:$M$146,"="&amp;"N")</f>
        <v>0</v>
      </c>
      <c r="AK234">
        <f ca="1">SUMIFS(INDEX($B$149:$M$200,MATCH(AK$219,$A$149:$A$200,0),1):INDEX($B$149:$M$200,MATCH(AK$219,$A$149:$A$200,0),12),$B217:$M217,"="&amp;"X",$B$146:$M$146,"="&amp;"N")</f>
        <v>0</v>
      </c>
      <c r="AL234">
        <f ca="1">SUMIFS(INDEX($B$149:$M$200,MATCH(AL$219,$A$149:$A$200,0),1):INDEX($B$149:$M$200,MATCH(AL$219,$A$149:$A$200,0),12),$B217:$M217,"="&amp;"X",$B$146:$M$146,"="&amp;"N")</f>
        <v>0</v>
      </c>
      <c r="AM234">
        <f ca="1">SUMIFS(INDEX($B$149:$M$200,MATCH(AM$219,$A$149:$A$200,0),1):INDEX($B$149:$M$200,MATCH(AM$219,$A$149:$A$200,0),12),$B217:$M217,"="&amp;"X",$B$146:$M$146,"="&amp;"N")</f>
        <v>0</v>
      </c>
      <c r="AN234">
        <f ca="1">SUMIFS(INDEX($B$149:$M$200,MATCH(AN$219,$A$149:$A$200,0),1):INDEX($B$149:$M$200,MATCH(AN$219,$A$149:$A$200,0),12),$B217:$M217,"="&amp;"X",$B$146:$M$146,"="&amp;"N")</f>
        <v>0</v>
      </c>
      <c r="AO234">
        <f ca="1">SUMIFS(INDEX($B$149:$M$200,MATCH(AO$219,$A$149:$A$200,0),1):INDEX($B$149:$M$200,MATCH(AO$219,$A$149:$A$200,0),12),$B217:$M217,"="&amp;"X",$B$146:$M$146,"="&amp;"N")</f>
        <v>0</v>
      </c>
      <c r="AP234">
        <f ca="1">SUMIFS(INDEX($B$149:$M$200,MATCH(AP$219,$A$149:$A$200,0),1):INDEX($B$149:$M$200,MATCH(AP$219,$A$149:$A$200,0),12),$B217:$M217,"="&amp;"X",$B$146:$M$146,"="&amp;"N")</f>
        <v>0</v>
      </c>
      <c r="AQ234">
        <f ca="1">SUMIFS(INDEX($B$149:$M$200,MATCH(AQ$219,$A$149:$A$200,0),1):INDEX($B$149:$M$200,MATCH(AQ$219,$A$149:$A$200,0),12),$B217:$M217,"="&amp;"X",$B$146:$M$146,"="&amp;"N")</f>
        <v>0</v>
      </c>
      <c r="AR234">
        <f ca="1">SUMIFS(INDEX($B$149:$M$200,MATCH(AR$219,$A$149:$A$200,0),1):INDEX($B$149:$M$200,MATCH(AR$219,$A$149:$A$200,0),12),$B217:$M217,"="&amp;"X",$B$146:$M$146,"="&amp;"N")</f>
        <v>0</v>
      </c>
      <c r="AS234">
        <f ca="1">SUMIFS(INDEX($B$149:$M$200,MATCH(AS$219,$A$149:$A$200,0),1):INDEX($B$149:$M$200,MATCH(AS$219,$A$149:$A$200,0),12),$B217:$M217,"="&amp;"X",$B$146:$M$146,"="&amp;"N")</f>
        <v>0</v>
      </c>
      <c r="AT234">
        <f ca="1">SUMIFS(INDEX($B$149:$M$200,MATCH(AT$219,$A$149:$A$200,0),1):INDEX($B$149:$M$200,MATCH(AT$219,$A$149:$A$200,0),12),$B217:$M217,"="&amp;"X",$B$146:$M$146,"="&amp;"N")</f>
        <v>0</v>
      </c>
      <c r="AU234">
        <f ca="1">SUMIFS(INDEX($B$149:$M$200,MATCH(AU$219,$A$149:$A$200,0),1):INDEX($B$149:$M$200,MATCH(AU$219,$A$149:$A$200,0),12),$B217:$M217,"="&amp;"X",$B$146:$M$146,"="&amp;"N")</f>
        <v>0</v>
      </c>
      <c r="AV234">
        <f ca="1">SUMIFS(INDEX($B$149:$M$200,MATCH(AV$219,$A$149:$A$200,0),1):INDEX($B$149:$M$200,MATCH(AV$219,$A$149:$A$200,0),12),$B217:$M217,"="&amp;"X",$B$146:$M$146,"="&amp;"N")</f>
        <v>0</v>
      </c>
      <c r="AW234">
        <f ca="1">SUMIFS(INDEX($B$149:$M$200,MATCH(AW$219,$A$149:$A$200,0),1):INDEX($B$149:$M$200,MATCH(AW$219,$A$149:$A$200,0),12),$B217:$M217,"="&amp;"X",$B$146:$M$146,"="&amp;"N")</f>
        <v>0</v>
      </c>
      <c r="AX234">
        <f ca="1">SUMIFS(INDEX($B$149:$M$200,MATCH(AX$219,$A$149:$A$200,0),1):INDEX($B$149:$M$200,MATCH(AX$219,$A$149:$A$200,0),12),$B217:$M217,"="&amp;"X",$B$146:$M$146,"="&amp;"N")</f>
        <v>0</v>
      </c>
      <c r="AY234">
        <f ca="1">SUMIFS(INDEX($B$149:$M$200,MATCH(AY$219,$A$149:$A$200,0),1):INDEX($B$149:$M$200,MATCH(AY$219,$A$149:$A$200,0),12),$B217:$M217,"="&amp;"X",$B$146:$M$146,"="&amp;"N")</f>
        <v>0</v>
      </c>
      <c r="AZ234">
        <f ca="1">SUMIFS(INDEX($B$149:$M$200,MATCH(AZ$219,$A$149:$A$200,0),1):INDEX($B$149:$M$200,MATCH(AZ$219,$A$149:$A$200,0),12),$B217:$M217,"="&amp;"X",$B$146:$M$146,"="&amp;"N")</f>
        <v>0</v>
      </c>
      <c r="BA234">
        <f ca="1">SUMIFS(INDEX($B$149:$M$200,MATCH(BA$219,$A$149:$A$200,0),1):INDEX($B$149:$M$200,MATCH(BA$219,$A$149:$A$200,0),12),$B217:$M217,"="&amp;"X",$B$146:$M$146,"="&amp;"N")</f>
        <v>0</v>
      </c>
    </row>
    <row r="235" spans="1:53" x14ac:dyDescent="0.35">
      <c r="A235" s="2" t="str">
        <f>'Data Validation (Hide)'!T2</f>
        <v>All Clusters</v>
      </c>
      <c r="B235">
        <f ca="1">SUM(B220:B234)</f>
        <v>0</v>
      </c>
      <c r="C235">
        <f t="shared" ref="C235:BA235" ca="1" si="46">SUM(C220:C234)</f>
        <v>0</v>
      </c>
      <c r="D235">
        <f t="shared" ca="1" si="46"/>
        <v>0</v>
      </c>
      <c r="E235">
        <f t="shared" ca="1" si="46"/>
        <v>0</v>
      </c>
      <c r="F235">
        <f t="shared" ca="1" si="46"/>
        <v>0</v>
      </c>
      <c r="G235">
        <f t="shared" ca="1" si="46"/>
        <v>0</v>
      </c>
      <c r="H235">
        <f t="shared" ca="1" si="46"/>
        <v>0</v>
      </c>
      <c r="I235">
        <f t="shared" ca="1" si="46"/>
        <v>0</v>
      </c>
      <c r="J235">
        <f t="shared" ca="1" si="46"/>
        <v>0</v>
      </c>
      <c r="K235">
        <f t="shared" ca="1" si="46"/>
        <v>0</v>
      </c>
      <c r="L235">
        <f t="shared" ca="1" si="46"/>
        <v>0</v>
      </c>
      <c r="M235">
        <f t="shared" ca="1" si="46"/>
        <v>0</v>
      </c>
      <c r="N235">
        <f t="shared" ca="1" si="46"/>
        <v>0</v>
      </c>
      <c r="O235">
        <f t="shared" ca="1" si="46"/>
        <v>0</v>
      </c>
      <c r="P235">
        <f t="shared" ca="1" si="46"/>
        <v>0</v>
      </c>
      <c r="Q235">
        <f t="shared" ca="1" si="46"/>
        <v>0</v>
      </c>
      <c r="R235">
        <f t="shared" ca="1" si="46"/>
        <v>0</v>
      </c>
      <c r="S235">
        <f t="shared" ca="1" si="46"/>
        <v>0</v>
      </c>
      <c r="T235">
        <f t="shared" ca="1" si="46"/>
        <v>0</v>
      </c>
      <c r="U235">
        <f t="shared" ca="1" si="46"/>
        <v>0</v>
      </c>
      <c r="V235">
        <f t="shared" ca="1" si="46"/>
        <v>0</v>
      </c>
      <c r="W235">
        <f t="shared" ca="1" si="46"/>
        <v>0</v>
      </c>
      <c r="X235">
        <f t="shared" ca="1" si="46"/>
        <v>0</v>
      </c>
      <c r="Y235">
        <f t="shared" ca="1" si="46"/>
        <v>0</v>
      </c>
      <c r="Z235">
        <f t="shared" ca="1" si="46"/>
        <v>0</v>
      </c>
      <c r="AA235">
        <f t="shared" ca="1" si="46"/>
        <v>0</v>
      </c>
      <c r="AB235">
        <f t="shared" ca="1" si="46"/>
        <v>0</v>
      </c>
      <c r="AC235">
        <f t="shared" ca="1" si="46"/>
        <v>0</v>
      </c>
      <c r="AD235">
        <f t="shared" ca="1" si="46"/>
        <v>0</v>
      </c>
      <c r="AE235">
        <f t="shared" ca="1" si="46"/>
        <v>0</v>
      </c>
      <c r="AF235">
        <f t="shared" ca="1" si="46"/>
        <v>0</v>
      </c>
      <c r="AG235">
        <f t="shared" ca="1" si="46"/>
        <v>0</v>
      </c>
      <c r="AH235">
        <f t="shared" ca="1" si="46"/>
        <v>0</v>
      </c>
      <c r="AI235">
        <f t="shared" ca="1" si="46"/>
        <v>0</v>
      </c>
      <c r="AJ235">
        <f t="shared" ca="1" si="46"/>
        <v>0</v>
      </c>
      <c r="AK235">
        <f t="shared" ca="1" si="46"/>
        <v>0</v>
      </c>
      <c r="AL235">
        <f t="shared" ca="1" si="46"/>
        <v>0</v>
      </c>
      <c r="AM235">
        <f t="shared" ca="1" si="46"/>
        <v>0</v>
      </c>
      <c r="AN235">
        <f t="shared" ca="1" si="46"/>
        <v>0</v>
      </c>
      <c r="AO235">
        <f t="shared" ca="1" si="46"/>
        <v>0</v>
      </c>
      <c r="AP235">
        <f t="shared" ca="1" si="46"/>
        <v>0</v>
      </c>
      <c r="AQ235">
        <f t="shared" ca="1" si="46"/>
        <v>0</v>
      </c>
      <c r="AR235">
        <f t="shared" ca="1" si="46"/>
        <v>0</v>
      </c>
      <c r="AS235">
        <f t="shared" ca="1" si="46"/>
        <v>0</v>
      </c>
      <c r="AT235">
        <f t="shared" ca="1" si="46"/>
        <v>0</v>
      </c>
      <c r="AU235">
        <f t="shared" ca="1" si="46"/>
        <v>0</v>
      </c>
      <c r="AV235">
        <f t="shared" ca="1" si="46"/>
        <v>0</v>
      </c>
      <c r="AW235">
        <f t="shared" ca="1" si="46"/>
        <v>0</v>
      </c>
      <c r="AX235">
        <f t="shared" ca="1" si="46"/>
        <v>0</v>
      </c>
      <c r="AY235">
        <f t="shared" ca="1" si="46"/>
        <v>0</v>
      </c>
      <c r="AZ235">
        <f t="shared" ca="1" si="46"/>
        <v>0</v>
      </c>
      <c r="BA235">
        <f t="shared" ca="1" si="46"/>
        <v>0</v>
      </c>
    </row>
    <row r="236" spans="1:53" x14ac:dyDescent="0.35">
      <c r="A236" s="2"/>
    </row>
    <row r="237" spans="1:53" x14ac:dyDescent="0.35">
      <c r="A237" s="2" t="s">
        <v>257</v>
      </c>
      <c r="B237" s="2" cm="1">
        <f t="array" aca="1" ref="B237" ca="1">INDEX($A$13:$A$64,COLUMN(A1),1)</f>
        <v>44228</v>
      </c>
      <c r="C237" s="2" cm="1">
        <f t="array" aca="1" ref="C237" ca="1">INDEX($A$13:$A$64,COLUMN(B1),1)</f>
        <v>44235</v>
      </c>
      <c r="D237" s="2" cm="1">
        <f t="array" aca="1" ref="D237" ca="1">INDEX($A$13:$A$64,COLUMN(C1),1)</f>
        <v>44242</v>
      </c>
      <c r="E237" s="2" cm="1">
        <f t="array" aca="1" ref="E237" ca="1">INDEX($A$13:$A$64,COLUMN(D1),1)</f>
        <v>44249</v>
      </c>
      <c r="F237" s="2" cm="1">
        <f t="array" aca="1" ref="F237" ca="1">INDEX($A$13:$A$64,COLUMN(E1),1)</f>
        <v>44256</v>
      </c>
      <c r="G237" s="2" cm="1">
        <f t="array" aca="1" ref="G237" ca="1">INDEX($A$13:$A$64,COLUMN(F1),1)</f>
        <v>44263</v>
      </c>
      <c r="H237" s="2" cm="1">
        <f t="array" aca="1" ref="H237" ca="1">INDEX($A$13:$A$64,COLUMN(G1),1)</f>
        <v>44270</v>
      </c>
      <c r="I237" s="2" cm="1">
        <f t="array" aca="1" ref="I237" ca="1">INDEX($A$13:$A$64,COLUMN(H1),1)</f>
        <v>44277</v>
      </c>
      <c r="J237" s="2" cm="1">
        <f t="array" aca="1" ref="J237" ca="1">INDEX($A$13:$A$64,COLUMN(I1),1)</f>
        <v>44284</v>
      </c>
      <c r="K237" s="2" cm="1">
        <f t="array" aca="1" ref="K237" ca="1">INDEX($A$13:$A$64,COLUMN(J1),1)</f>
        <v>44291</v>
      </c>
      <c r="L237" s="2" cm="1">
        <f t="array" aca="1" ref="L237" ca="1">INDEX($A$13:$A$64,COLUMN(K1),1)</f>
        <v>44298</v>
      </c>
      <c r="M237" s="2" cm="1">
        <f t="array" aca="1" ref="M237" ca="1">INDEX($A$13:$A$64,COLUMN(L1),1)</f>
        <v>44305</v>
      </c>
      <c r="N237" s="2" cm="1">
        <f t="array" aca="1" ref="N237" ca="1">INDEX($A$13:$A$64,COLUMN(M1),1)</f>
        <v>44312</v>
      </c>
      <c r="O237" s="2" cm="1">
        <f t="array" aca="1" ref="O237" ca="1">INDEX($A$13:$A$64,COLUMN(N1),1)</f>
        <v>44319</v>
      </c>
      <c r="P237" s="2" cm="1">
        <f t="array" aca="1" ref="P237" ca="1">INDEX($A$13:$A$64,COLUMN(O1),1)</f>
        <v>44326</v>
      </c>
      <c r="Q237" s="2" cm="1">
        <f t="array" aca="1" ref="Q237" ca="1">INDEX($A$13:$A$64,COLUMN(P1),1)</f>
        <v>44333</v>
      </c>
      <c r="R237" s="2" cm="1">
        <f t="array" aca="1" ref="R237" ca="1">INDEX($A$13:$A$64,COLUMN(Q1),1)</f>
        <v>44340</v>
      </c>
      <c r="S237" s="2" cm="1">
        <f t="array" aca="1" ref="S237" ca="1">INDEX($A$13:$A$64,COLUMN(R1),1)</f>
        <v>44347</v>
      </c>
      <c r="T237" s="2" cm="1">
        <f t="array" aca="1" ref="T237" ca="1">INDEX($A$13:$A$64,COLUMN(S1),1)</f>
        <v>44354</v>
      </c>
      <c r="U237" s="2" cm="1">
        <f t="array" aca="1" ref="U237" ca="1">INDEX($A$13:$A$64,COLUMN(T1),1)</f>
        <v>44361</v>
      </c>
      <c r="V237" s="2" cm="1">
        <f t="array" aca="1" ref="V237" ca="1">INDEX($A$13:$A$64,COLUMN(U1),1)</f>
        <v>44368</v>
      </c>
      <c r="W237" s="2" cm="1">
        <f t="array" aca="1" ref="W237" ca="1">INDEX($A$13:$A$64,COLUMN(V1),1)</f>
        <v>44375</v>
      </c>
      <c r="X237" s="2" cm="1">
        <f t="array" aca="1" ref="X237" ca="1">INDEX($A$13:$A$64,COLUMN(W1),1)</f>
        <v>44382</v>
      </c>
      <c r="Y237" s="2" cm="1">
        <f t="array" aca="1" ref="Y237" ca="1">INDEX($A$13:$A$64,COLUMN(X1),1)</f>
        <v>44389</v>
      </c>
      <c r="Z237" s="2" cm="1">
        <f t="array" aca="1" ref="Z237" ca="1">INDEX($A$13:$A$64,COLUMN(Y1),1)</f>
        <v>44396</v>
      </c>
      <c r="AA237" s="2" cm="1">
        <f t="array" aca="1" ref="AA237" ca="1">INDEX($A$13:$A$64,COLUMN(Z1),1)</f>
        <v>44403</v>
      </c>
      <c r="AB237" s="2" cm="1">
        <f t="array" aca="1" ref="AB237" ca="1">INDEX($A$13:$A$64,COLUMN(AA1),1)</f>
        <v>44410</v>
      </c>
      <c r="AC237" s="2" cm="1">
        <f t="array" aca="1" ref="AC237" ca="1">INDEX($A$13:$A$64,COLUMN(AB1),1)</f>
        <v>44417</v>
      </c>
      <c r="AD237" s="2" cm="1">
        <f t="array" aca="1" ref="AD237" ca="1">INDEX($A$13:$A$64,COLUMN(AC1),1)</f>
        <v>44424</v>
      </c>
      <c r="AE237" s="2" cm="1">
        <f t="array" aca="1" ref="AE237" ca="1">INDEX($A$13:$A$64,COLUMN(AD1),1)</f>
        <v>44431</v>
      </c>
      <c r="AF237" s="2" cm="1">
        <f t="array" aca="1" ref="AF237" ca="1">INDEX($A$13:$A$64,COLUMN(AE1),1)</f>
        <v>44438</v>
      </c>
      <c r="AG237" s="2" cm="1">
        <f t="array" aca="1" ref="AG237" ca="1">INDEX($A$13:$A$64,COLUMN(AF1),1)</f>
        <v>44445</v>
      </c>
      <c r="AH237" s="2" cm="1">
        <f t="array" aca="1" ref="AH237" ca="1">INDEX($A$13:$A$64,COLUMN(AG1),1)</f>
        <v>44452</v>
      </c>
      <c r="AI237" s="2" cm="1">
        <f t="array" aca="1" ref="AI237" ca="1">INDEX($A$13:$A$64,COLUMN(AH1),1)</f>
        <v>44459</v>
      </c>
      <c r="AJ237" s="2" cm="1">
        <f t="array" aca="1" ref="AJ237" ca="1">INDEX($A$13:$A$64,COLUMN(AI1),1)</f>
        <v>44466</v>
      </c>
      <c r="AK237" s="2" cm="1">
        <f t="array" aca="1" ref="AK237" ca="1">INDEX($A$13:$A$64,COLUMN(AJ1),1)</f>
        <v>44473</v>
      </c>
      <c r="AL237" s="2" cm="1">
        <f t="array" aca="1" ref="AL237" ca="1">INDEX($A$13:$A$64,COLUMN(AK1),1)</f>
        <v>44480</v>
      </c>
      <c r="AM237" s="2" cm="1">
        <f t="array" aca="1" ref="AM237" ca="1">INDEX($A$13:$A$64,COLUMN(AL1),1)</f>
        <v>44487</v>
      </c>
      <c r="AN237" s="2" cm="1">
        <f t="array" aca="1" ref="AN237" ca="1">INDEX($A$13:$A$64,COLUMN(AM1),1)</f>
        <v>44494</v>
      </c>
      <c r="AO237" s="2" cm="1">
        <f t="array" aca="1" ref="AO237" ca="1">INDEX($A$13:$A$64,COLUMN(AN1),1)</f>
        <v>44501</v>
      </c>
      <c r="AP237" s="2" cm="1">
        <f t="array" aca="1" ref="AP237" ca="1">INDEX($A$13:$A$64,COLUMN(AO1),1)</f>
        <v>44508</v>
      </c>
      <c r="AQ237" s="2" cm="1">
        <f t="array" aca="1" ref="AQ237" ca="1">INDEX($A$13:$A$64,COLUMN(AP1),1)</f>
        <v>44515</v>
      </c>
      <c r="AR237" s="2" cm="1">
        <f t="array" aca="1" ref="AR237" ca="1">INDEX($A$13:$A$64,COLUMN(AQ1),1)</f>
        <v>44522</v>
      </c>
      <c r="AS237" s="2" cm="1">
        <f t="array" aca="1" ref="AS237" ca="1">INDEX($A$13:$A$64,COLUMN(AR1),1)</f>
        <v>44529</v>
      </c>
      <c r="AT237" s="2" cm="1">
        <f t="array" aca="1" ref="AT237" ca="1">INDEX($A$13:$A$64,COLUMN(AS1),1)</f>
        <v>44536</v>
      </c>
      <c r="AU237" s="2" cm="1">
        <f t="array" aca="1" ref="AU237" ca="1">INDEX($A$13:$A$64,COLUMN(AT1),1)</f>
        <v>44543</v>
      </c>
      <c r="AV237" s="2" cm="1">
        <f t="array" aca="1" ref="AV237" ca="1">INDEX($A$13:$A$64,COLUMN(AU1),1)</f>
        <v>44550</v>
      </c>
      <c r="AW237" s="2" cm="1">
        <f t="array" aca="1" ref="AW237" ca="1">INDEX($A$13:$A$64,COLUMN(AV1),1)</f>
        <v>44557</v>
      </c>
      <c r="AX237" s="2" cm="1">
        <f t="array" aca="1" ref="AX237" ca="1">INDEX($A$13:$A$64,COLUMN(AW1),1)</f>
        <v>44564</v>
      </c>
      <c r="AY237" s="2" cm="1">
        <f t="array" aca="1" ref="AY237" ca="1">INDEX($A$13:$A$64,COLUMN(AX1),1)</f>
        <v>44571</v>
      </c>
      <c r="AZ237" s="2" cm="1">
        <f t="array" aca="1" ref="AZ237" ca="1">INDEX($A$13:$A$64,COLUMN(AY1),1)</f>
        <v>44578</v>
      </c>
      <c r="BA237" s="2" cm="1">
        <f t="array" aca="1" ref="BA237" ca="1">INDEX($A$13:$A$64,COLUMN(AZ1),1)</f>
        <v>44585</v>
      </c>
    </row>
    <row r="238" spans="1:53" x14ac:dyDescent="0.35">
      <c r="A238" s="2" t="str">
        <f>Setup!A20</f>
        <v>Caseload 1</v>
      </c>
      <c r="B238">
        <f ca="1">SUMIFS(INDEX($B$149:$M$200,MATCH(B$237,$A$149:$A$200,0),1):INDEX($B$149:$M$200,MATCH(B$237,$A$149:$A$200,0),12),$B203:$M203,"="&amp;"X",$B$146:$M$146,"="&amp;"Y")</f>
        <v>0</v>
      </c>
      <c r="C238">
        <f ca="1">SUMIFS(INDEX($B$149:$M$200,MATCH(C$237,$A$149:$A$200,0),1):INDEX($B$149:$M$200,MATCH(C$237,$A$149:$A$200,0),12),$B203:$M203,"="&amp;"X",$B$146:$M$146,"="&amp;"Y")</f>
        <v>0</v>
      </c>
      <c r="D238">
        <f ca="1">SUMIFS(INDEX($B$149:$M$200,MATCH(D$237,$A$149:$A$200,0),1):INDEX($B$149:$M$200,MATCH(D$237,$A$149:$A$200,0),12),$B203:$M203,"="&amp;"X",$B$146:$M$146,"="&amp;"Y")</f>
        <v>0</v>
      </c>
      <c r="E238">
        <f ca="1">SUMIFS(INDEX($B$149:$M$200,MATCH(E$237,$A$149:$A$200,0),1):INDEX($B$149:$M$200,MATCH(E$237,$A$149:$A$200,0),12),$B203:$M203,"="&amp;"X",$B$146:$M$146,"="&amp;"Y")</f>
        <v>0</v>
      </c>
      <c r="F238">
        <f ca="1">SUMIFS(INDEX($B$149:$M$200,MATCH(F$237,$A$149:$A$200,0),1):INDEX($B$149:$M$200,MATCH(F$237,$A$149:$A$200,0),12),$B203:$M203,"="&amp;"X",$B$146:$M$146,"="&amp;"Y")</f>
        <v>0</v>
      </c>
      <c r="G238">
        <f ca="1">SUMIFS(INDEX($B$149:$M$200,MATCH(G$237,$A$149:$A$200,0),1):INDEX($B$149:$M$200,MATCH(G$237,$A$149:$A$200,0),12),$B203:$M203,"="&amp;"X",$B$146:$M$146,"="&amp;"Y")</f>
        <v>0</v>
      </c>
      <c r="H238">
        <f ca="1">SUMIFS(INDEX($B$149:$M$200,MATCH(H$237,$A$149:$A$200,0),1):INDEX($B$149:$M$200,MATCH(H$237,$A$149:$A$200,0),12),$B203:$M203,"="&amp;"X",$B$146:$M$146,"="&amp;"Y")</f>
        <v>0</v>
      </c>
      <c r="I238">
        <f ca="1">SUMIFS(INDEX($B$149:$M$200,MATCH(I$237,$A$149:$A$200,0),1):INDEX($B$149:$M$200,MATCH(I$237,$A$149:$A$200,0),12),$B203:$M203,"="&amp;"X",$B$146:$M$146,"="&amp;"Y")</f>
        <v>0</v>
      </c>
      <c r="J238">
        <f ca="1">SUMIFS(INDEX($B$149:$M$200,MATCH(J$237,$A$149:$A$200,0),1):INDEX($B$149:$M$200,MATCH(J$237,$A$149:$A$200,0),12),$B203:$M203,"="&amp;"X",$B$146:$M$146,"="&amp;"Y")</f>
        <v>0</v>
      </c>
      <c r="K238">
        <f ca="1">SUMIFS(INDEX($B$149:$M$200,MATCH(K$237,$A$149:$A$200,0),1):INDEX($B$149:$M$200,MATCH(K$237,$A$149:$A$200,0),12),$B203:$M203,"="&amp;"X",$B$146:$M$146,"="&amp;"Y")</f>
        <v>0</v>
      </c>
      <c r="L238">
        <f ca="1">SUMIFS(INDEX($B$149:$M$200,MATCH(L$237,$A$149:$A$200,0),1):INDEX($B$149:$M$200,MATCH(L$237,$A$149:$A$200,0),12),$B203:$M203,"="&amp;"X",$B$146:$M$146,"="&amp;"Y")</f>
        <v>0</v>
      </c>
      <c r="M238">
        <f ca="1">SUMIFS(INDEX($B$149:$M$200,MATCH(M$237,$A$149:$A$200,0),1):INDEX($B$149:$M$200,MATCH(M$237,$A$149:$A$200,0),12),$B203:$M203,"="&amp;"X",$B$146:$M$146,"="&amp;"Y")</f>
        <v>0</v>
      </c>
      <c r="N238">
        <f ca="1">SUMIFS(INDEX($B$149:$M$200,MATCH(N$237,$A$149:$A$200,0),1):INDEX($B$149:$M$200,MATCH(N$237,$A$149:$A$200,0),12),$B203:$M203,"="&amp;"X",$B$146:$M$146,"="&amp;"Y")</f>
        <v>0</v>
      </c>
      <c r="O238">
        <f ca="1">SUMIFS(INDEX($B$149:$M$200,MATCH(O$237,$A$149:$A$200,0),1):INDEX($B$149:$M$200,MATCH(O$237,$A$149:$A$200,0),12),$B203:$M203,"="&amp;"X",$B$146:$M$146,"="&amp;"Y")</f>
        <v>0</v>
      </c>
      <c r="P238">
        <f ca="1">SUMIFS(INDEX($B$149:$M$200,MATCH(P$237,$A$149:$A$200,0),1):INDEX($B$149:$M$200,MATCH(P$237,$A$149:$A$200,0),12),$B203:$M203,"="&amp;"X",$B$146:$M$146,"="&amp;"Y")</f>
        <v>0</v>
      </c>
      <c r="Q238">
        <f ca="1">SUMIFS(INDEX($B$149:$M$200,MATCH(Q$237,$A$149:$A$200,0),1):INDEX($B$149:$M$200,MATCH(Q$237,$A$149:$A$200,0),12),$B203:$M203,"="&amp;"X",$B$146:$M$146,"="&amp;"Y")</f>
        <v>0</v>
      </c>
      <c r="R238">
        <f ca="1">SUMIFS(INDEX($B$149:$M$200,MATCH(R$237,$A$149:$A$200,0),1):INDEX($B$149:$M$200,MATCH(R$237,$A$149:$A$200,0),12),$B203:$M203,"="&amp;"X",$B$146:$M$146,"="&amp;"Y")</f>
        <v>0</v>
      </c>
      <c r="S238">
        <f ca="1">SUMIFS(INDEX($B$149:$M$200,MATCH(S$237,$A$149:$A$200,0),1):INDEX($B$149:$M$200,MATCH(S$237,$A$149:$A$200,0),12),$B203:$M203,"="&amp;"X",$B$146:$M$146,"="&amp;"Y")</f>
        <v>0</v>
      </c>
      <c r="T238">
        <f ca="1">SUMIFS(INDEX($B$149:$M$200,MATCH(T$237,$A$149:$A$200,0),1):INDEX($B$149:$M$200,MATCH(T$237,$A$149:$A$200,0),12),$B203:$M203,"="&amp;"X",$B$146:$M$146,"="&amp;"Y")</f>
        <v>0</v>
      </c>
      <c r="U238">
        <f ca="1">SUMIFS(INDEX($B$149:$M$200,MATCH(U$237,$A$149:$A$200,0),1):INDEX($B$149:$M$200,MATCH(U$237,$A$149:$A$200,0),12),$B203:$M203,"="&amp;"X",$B$146:$M$146,"="&amp;"Y")</f>
        <v>0</v>
      </c>
      <c r="V238">
        <f ca="1">SUMIFS(INDEX($B$149:$M$200,MATCH(V$237,$A$149:$A$200,0),1):INDEX($B$149:$M$200,MATCH(V$237,$A$149:$A$200,0),12),$B203:$M203,"="&amp;"X",$B$146:$M$146,"="&amp;"Y")</f>
        <v>0</v>
      </c>
      <c r="W238">
        <f ca="1">SUMIFS(INDEX($B$149:$M$200,MATCH(W$237,$A$149:$A$200,0),1):INDEX($B$149:$M$200,MATCH(W$237,$A$149:$A$200,0),12),$B203:$M203,"="&amp;"X",$B$146:$M$146,"="&amp;"Y")</f>
        <v>0</v>
      </c>
      <c r="X238">
        <f ca="1">SUMIFS(INDEX($B$149:$M$200,MATCH(X$237,$A$149:$A$200,0),1):INDEX($B$149:$M$200,MATCH(X$237,$A$149:$A$200,0),12),$B203:$M203,"="&amp;"X",$B$146:$M$146,"="&amp;"Y")</f>
        <v>0</v>
      </c>
      <c r="Y238">
        <f ca="1">SUMIFS(INDEX($B$149:$M$200,MATCH(Y$237,$A$149:$A$200,0),1):INDEX($B$149:$M$200,MATCH(Y$237,$A$149:$A$200,0),12),$B203:$M203,"="&amp;"X",$B$146:$M$146,"="&amp;"Y")</f>
        <v>0</v>
      </c>
      <c r="Z238">
        <f ca="1">SUMIFS(INDEX($B$149:$M$200,MATCH(Z$237,$A$149:$A$200,0),1):INDEX($B$149:$M$200,MATCH(Z$237,$A$149:$A$200,0),12),$B203:$M203,"="&amp;"X",$B$146:$M$146,"="&amp;"Y")</f>
        <v>0</v>
      </c>
      <c r="AA238">
        <f ca="1">SUMIFS(INDEX($B$149:$M$200,MATCH(AA$237,$A$149:$A$200,0),1):INDEX($B$149:$M$200,MATCH(AA$237,$A$149:$A$200,0),12),$B203:$M203,"="&amp;"X",$B$146:$M$146,"="&amp;"Y")</f>
        <v>0</v>
      </c>
      <c r="AB238">
        <f ca="1">SUMIFS(INDEX($B$149:$M$200,MATCH(AB$237,$A$149:$A$200,0),1):INDEX($B$149:$M$200,MATCH(AB$237,$A$149:$A$200,0),12),$B203:$M203,"="&amp;"X",$B$146:$M$146,"="&amp;"Y")</f>
        <v>0</v>
      </c>
      <c r="AC238">
        <f ca="1">SUMIFS(INDEX($B$149:$M$200,MATCH(AC$237,$A$149:$A$200,0),1):INDEX($B$149:$M$200,MATCH(AC$237,$A$149:$A$200,0),12),$B203:$M203,"="&amp;"X",$B$146:$M$146,"="&amp;"Y")</f>
        <v>0</v>
      </c>
      <c r="AD238">
        <f ca="1">SUMIFS(INDEX($B$149:$M$200,MATCH(AD$237,$A$149:$A$200,0),1):INDEX($B$149:$M$200,MATCH(AD$237,$A$149:$A$200,0),12),$B203:$M203,"="&amp;"X",$B$146:$M$146,"="&amp;"Y")</f>
        <v>0</v>
      </c>
      <c r="AE238">
        <f ca="1">SUMIFS(INDEX($B$149:$M$200,MATCH(AE$237,$A$149:$A$200,0),1):INDEX($B$149:$M$200,MATCH(AE$237,$A$149:$A$200,0),12),$B203:$M203,"="&amp;"X",$B$146:$M$146,"="&amp;"Y")</f>
        <v>0</v>
      </c>
      <c r="AF238">
        <f ca="1">SUMIFS(INDEX($B$149:$M$200,MATCH(AF$237,$A$149:$A$200,0),1):INDEX($B$149:$M$200,MATCH(AF$237,$A$149:$A$200,0),12),$B203:$M203,"="&amp;"X",$B$146:$M$146,"="&amp;"Y")</f>
        <v>0</v>
      </c>
      <c r="AG238">
        <f ca="1">SUMIFS(INDEX($B$149:$M$200,MATCH(AG$237,$A$149:$A$200,0),1):INDEX($B$149:$M$200,MATCH(AG$237,$A$149:$A$200,0),12),$B203:$M203,"="&amp;"X",$B$146:$M$146,"="&amp;"Y")</f>
        <v>0</v>
      </c>
      <c r="AH238">
        <f ca="1">SUMIFS(INDEX($B$149:$M$200,MATCH(AH$237,$A$149:$A$200,0),1):INDEX($B$149:$M$200,MATCH(AH$237,$A$149:$A$200,0),12),$B203:$M203,"="&amp;"X",$B$146:$M$146,"="&amp;"Y")</f>
        <v>0</v>
      </c>
      <c r="AI238">
        <f ca="1">SUMIFS(INDEX($B$149:$M$200,MATCH(AI$237,$A$149:$A$200,0),1):INDEX($B$149:$M$200,MATCH(AI$237,$A$149:$A$200,0),12),$B203:$M203,"="&amp;"X",$B$146:$M$146,"="&amp;"Y")</f>
        <v>0</v>
      </c>
      <c r="AJ238">
        <f ca="1">SUMIFS(INDEX($B$149:$M$200,MATCH(AJ$237,$A$149:$A$200,0),1):INDEX($B$149:$M$200,MATCH(AJ$237,$A$149:$A$200,0),12),$B203:$M203,"="&amp;"X",$B$146:$M$146,"="&amp;"Y")</f>
        <v>0</v>
      </c>
      <c r="AK238">
        <f ca="1">SUMIFS(INDEX($B$149:$M$200,MATCH(AK$237,$A$149:$A$200,0),1):INDEX($B$149:$M$200,MATCH(AK$237,$A$149:$A$200,0),12),$B203:$M203,"="&amp;"X",$B$146:$M$146,"="&amp;"Y")</f>
        <v>0</v>
      </c>
      <c r="AL238">
        <f ca="1">SUMIFS(INDEX($B$149:$M$200,MATCH(AL$237,$A$149:$A$200,0),1):INDEX($B$149:$M$200,MATCH(AL$237,$A$149:$A$200,0),12),$B203:$M203,"="&amp;"X",$B$146:$M$146,"="&amp;"Y")</f>
        <v>0</v>
      </c>
      <c r="AM238">
        <f ca="1">SUMIFS(INDEX($B$149:$M$200,MATCH(AM$237,$A$149:$A$200,0),1):INDEX($B$149:$M$200,MATCH(AM$237,$A$149:$A$200,0),12),$B203:$M203,"="&amp;"X",$B$146:$M$146,"="&amp;"Y")</f>
        <v>0</v>
      </c>
      <c r="AN238">
        <f ca="1">SUMIFS(INDEX($B$149:$M$200,MATCH(AN$237,$A$149:$A$200,0),1):INDEX($B$149:$M$200,MATCH(AN$237,$A$149:$A$200,0),12),$B203:$M203,"="&amp;"X",$B$146:$M$146,"="&amp;"Y")</f>
        <v>0</v>
      </c>
      <c r="AO238">
        <f ca="1">SUMIFS(INDEX($B$149:$M$200,MATCH(AO$237,$A$149:$A$200,0),1):INDEX($B$149:$M$200,MATCH(AO$237,$A$149:$A$200,0),12),$B203:$M203,"="&amp;"X",$B$146:$M$146,"="&amp;"Y")</f>
        <v>0</v>
      </c>
      <c r="AP238">
        <f ca="1">SUMIFS(INDEX($B$149:$M$200,MATCH(AP$237,$A$149:$A$200,0),1):INDEX($B$149:$M$200,MATCH(AP$237,$A$149:$A$200,0),12),$B203:$M203,"="&amp;"X",$B$146:$M$146,"="&amp;"Y")</f>
        <v>0</v>
      </c>
      <c r="AQ238">
        <f ca="1">SUMIFS(INDEX($B$149:$M$200,MATCH(AQ$237,$A$149:$A$200,0),1):INDEX($B$149:$M$200,MATCH(AQ$237,$A$149:$A$200,0),12),$B203:$M203,"="&amp;"X",$B$146:$M$146,"="&amp;"Y")</f>
        <v>0</v>
      </c>
      <c r="AR238">
        <f ca="1">SUMIFS(INDEX($B$149:$M$200,MATCH(AR$237,$A$149:$A$200,0),1):INDEX($B$149:$M$200,MATCH(AR$237,$A$149:$A$200,0),12),$B203:$M203,"="&amp;"X",$B$146:$M$146,"="&amp;"Y")</f>
        <v>0</v>
      </c>
      <c r="AS238">
        <f ca="1">SUMIFS(INDEX($B$149:$M$200,MATCH(AS$237,$A$149:$A$200,0),1):INDEX($B$149:$M$200,MATCH(AS$237,$A$149:$A$200,0),12),$B203:$M203,"="&amp;"X",$B$146:$M$146,"="&amp;"Y")</f>
        <v>0</v>
      </c>
      <c r="AT238">
        <f ca="1">SUMIFS(INDEX($B$149:$M$200,MATCH(AT$237,$A$149:$A$200,0),1):INDEX($B$149:$M$200,MATCH(AT$237,$A$149:$A$200,0),12),$B203:$M203,"="&amp;"X",$B$146:$M$146,"="&amp;"Y")</f>
        <v>0</v>
      </c>
      <c r="AU238">
        <f ca="1">SUMIFS(INDEX($B$149:$M$200,MATCH(AU$237,$A$149:$A$200,0),1):INDEX($B$149:$M$200,MATCH(AU$237,$A$149:$A$200,0),12),$B203:$M203,"="&amp;"X",$B$146:$M$146,"="&amp;"Y")</f>
        <v>0</v>
      </c>
      <c r="AV238">
        <f ca="1">SUMIFS(INDEX($B$149:$M$200,MATCH(AV$237,$A$149:$A$200,0),1):INDEX($B$149:$M$200,MATCH(AV$237,$A$149:$A$200,0),12),$B203:$M203,"="&amp;"X",$B$146:$M$146,"="&amp;"Y")</f>
        <v>0</v>
      </c>
      <c r="AW238">
        <f ca="1">SUMIFS(INDEX($B$149:$M$200,MATCH(AW$237,$A$149:$A$200,0),1):INDEX($B$149:$M$200,MATCH(AW$237,$A$149:$A$200,0),12),$B203:$M203,"="&amp;"X",$B$146:$M$146,"="&amp;"Y")</f>
        <v>0</v>
      </c>
      <c r="AX238">
        <f ca="1">SUMIFS(INDEX($B$149:$M$200,MATCH(AX$237,$A$149:$A$200,0),1):INDEX($B$149:$M$200,MATCH(AX$237,$A$149:$A$200,0),12),$B203:$M203,"="&amp;"X",$B$146:$M$146,"="&amp;"Y")</f>
        <v>0</v>
      </c>
      <c r="AY238">
        <f ca="1">SUMIFS(INDEX($B$149:$M$200,MATCH(AY$237,$A$149:$A$200,0),1):INDEX($B$149:$M$200,MATCH(AY$237,$A$149:$A$200,0),12),$B203:$M203,"="&amp;"X",$B$146:$M$146,"="&amp;"Y")</f>
        <v>0</v>
      </c>
      <c r="AZ238">
        <f ca="1">SUMIFS(INDEX($B$149:$M$200,MATCH(AZ$237,$A$149:$A$200,0),1):INDEX($B$149:$M$200,MATCH(AZ$237,$A$149:$A$200,0),12),$B203:$M203,"="&amp;"X",$B$146:$M$146,"="&amp;"Y")</f>
        <v>0</v>
      </c>
      <c r="BA238">
        <f ca="1">SUMIFS(INDEX($B$149:$M$200,MATCH(BA$237,$A$149:$A$200,0),1):INDEX($B$149:$M$200,MATCH(BA$237,$A$149:$A$200,0),12),$B203:$M203,"="&amp;"X",$B$146:$M$146,"="&amp;"Y")</f>
        <v>0</v>
      </c>
    </row>
    <row r="239" spans="1:53" x14ac:dyDescent="0.35">
      <c r="A239" s="2" t="str">
        <f>Setup!A21</f>
        <v>Caseload 2</v>
      </c>
      <c r="B239">
        <f ca="1">SUMIFS(INDEX($B$149:$M$200,MATCH(B$237,$A$149:$A$200,0),1):INDEX($B$149:$M$200,MATCH(B$237,$A$149:$A$200,0),12),$B204:$M204,"="&amp;"X",$B$146:$M$146,"="&amp;"Y")</f>
        <v>0</v>
      </c>
      <c r="C239">
        <f ca="1">SUMIFS(INDEX($B$149:$M$200,MATCH(C$237,$A$149:$A$200,0),1):INDEX($B$149:$M$200,MATCH(C$237,$A$149:$A$200,0),12),$B204:$M204,"="&amp;"X",$B$146:$M$146,"="&amp;"Y")</f>
        <v>0</v>
      </c>
      <c r="D239">
        <f ca="1">SUMIFS(INDEX($B$149:$M$200,MATCH(D$237,$A$149:$A$200,0),1):INDEX($B$149:$M$200,MATCH(D$237,$A$149:$A$200,0),12),$B204:$M204,"="&amp;"X",$B$146:$M$146,"="&amp;"Y")</f>
        <v>0</v>
      </c>
      <c r="E239">
        <f ca="1">SUMIFS(INDEX($B$149:$M$200,MATCH(E$237,$A$149:$A$200,0),1):INDEX($B$149:$M$200,MATCH(E$237,$A$149:$A$200,0),12),$B204:$M204,"="&amp;"X",$B$146:$M$146,"="&amp;"Y")</f>
        <v>0</v>
      </c>
      <c r="F239">
        <f ca="1">SUMIFS(INDEX($B$149:$M$200,MATCH(F$237,$A$149:$A$200,0),1):INDEX($B$149:$M$200,MATCH(F$237,$A$149:$A$200,0),12),$B204:$M204,"="&amp;"X",$B$146:$M$146,"="&amp;"Y")</f>
        <v>0</v>
      </c>
      <c r="G239">
        <f ca="1">SUMIFS(INDEX($B$149:$M$200,MATCH(G$237,$A$149:$A$200,0),1):INDEX($B$149:$M$200,MATCH(G$237,$A$149:$A$200,0),12),$B204:$M204,"="&amp;"X",$B$146:$M$146,"="&amp;"Y")</f>
        <v>0</v>
      </c>
      <c r="H239">
        <f ca="1">SUMIFS(INDEX($B$149:$M$200,MATCH(H$237,$A$149:$A$200,0),1):INDEX($B$149:$M$200,MATCH(H$237,$A$149:$A$200,0),12),$B204:$M204,"="&amp;"X",$B$146:$M$146,"="&amp;"Y")</f>
        <v>0</v>
      </c>
      <c r="I239">
        <f ca="1">SUMIFS(INDEX($B$149:$M$200,MATCH(I$237,$A$149:$A$200,0),1):INDEX($B$149:$M$200,MATCH(I$237,$A$149:$A$200,0),12),$B204:$M204,"="&amp;"X",$B$146:$M$146,"="&amp;"Y")</f>
        <v>0</v>
      </c>
      <c r="J239">
        <f ca="1">SUMIFS(INDEX($B$149:$M$200,MATCH(J$237,$A$149:$A$200,0),1):INDEX($B$149:$M$200,MATCH(J$237,$A$149:$A$200,0),12),$B204:$M204,"="&amp;"X",$B$146:$M$146,"="&amp;"Y")</f>
        <v>0</v>
      </c>
      <c r="K239">
        <f ca="1">SUMIFS(INDEX($B$149:$M$200,MATCH(K$237,$A$149:$A$200,0),1):INDEX($B$149:$M$200,MATCH(K$237,$A$149:$A$200,0),12),$B204:$M204,"="&amp;"X",$B$146:$M$146,"="&amp;"Y")</f>
        <v>0</v>
      </c>
      <c r="L239">
        <f ca="1">SUMIFS(INDEX($B$149:$M$200,MATCH(L$237,$A$149:$A$200,0),1):INDEX($B$149:$M$200,MATCH(L$237,$A$149:$A$200,0),12),$B204:$M204,"="&amp;"X",$B$146:$M$146,"="&amp;"Y")</f>
        <v>0</v>
      </c>
      <c r="M239">
        <f ca="1">SUMIFS(INDEX($B$149:$M$200,MATCH(M$237,$A$149:$A$200,0),1):INDEX($B$149:$M$200,MATCH(M$237,$A$149:$A$200,0),12),$B204:$M204,"="&amp;"X",$B$146:$M$146,"="&amp;"Y")</f>
        <v>0</v>
      </c>
      <c r="N239">
        <f ca="1">SUMIFS(INDEX($B$149:$M$200,MATCH(N$237,$A$149:$A$200,0),1):INDEX($B$149:$M$200,MATCH(N$237,$A$149:$A$200,0),12),$B204:$M204,"="&amp;"X",$B$146:$M$146,"="&amp;"Y")</f>
        <v>0</v>
      </c>
      <c r="O239">
        <f ca="1">SUMIFS(INDEX($B$149:$M$200,MATCH(O$237,$A$149:$A$200,0),1):INDEX($B$149:$M$200,MATCH(O$237,$A$149:$A$200,0),12),$B204:$M204,"="&amp;"X",$B$146:$M$146,"="&amp;"Y")</f>
        <v>0</v>
      </c>
      <c r="P239">
        <f ca="1">SUMIFS(INDEX($B$149:$M$200,MATCH(P$237,$A$149:$A$200,0),1):INDEX($B$149:$M$200,MATCH(P$237,$A$149:$A$200,0),12),$B204:$M204,"="&amp;"X",$B$146:$M$146,"="&amp;"Y")</f>
        <v>0</v>
      </c>
      <c r="Q239">
        <f ca="1">SUMIFS(INDEX($B$149:$M$200,MATCH(Q$237,$A$149:$A$200,0),1):INDEX($B$149:$M$200,MATCH(Q$237,$A$149:$A$200,0),12),$B204:$M204,"="&amp;"X",$B$146:$M$146,"="&amp;"Y")</f>
        <v>0</v>
      </c>
      <c r="R239">
        <f ca="1">SUMIFS(INDEX($B$149:$M$200,MATCH(R$237,$A$149:$A$200,0),1):INDEX($B$149:$M$200,MATCH(R$237,$A$149:$A$200,0),12),$B204:$M204,"="&amp;"X",$B$146:$M$146,"="&amp;"Y")</f>
        <v>0</v>
      </c>
      <c r="S239">
        <f ca="1">SUMIFS(INDEX($B$149:$M$200,MATCH(S$237,$A$149:$A$200,0),1):INDEX($B$149:$M$200,MATCH(S$237,$A$149:$A$200,0),12),$B204:$M204,"="&amp;"X",$B$146:$M$146,"="&amp;"Y")</f>
        <v>0</v>
      </c>
      <c r="T239">
        <f ca="1">SUMIFS(INDEX($B$149:$M$200,MATCH(T$237,$A$149:$A$200,0),1):INDEX($B$149:$M$200,MATCH(T$237,$A$149:$A$200,0),12),$B204:$M204,"="&amp;"X",$B$146:$M$146,"="&amp;"Y")</f>
        <v>0</v>
      </c>
      <c r="U239">
        <f ca="1">SUMIFS(INDEX($B$149:$M$200,MATCH(U$237,$A$149:$A$200,0),1):INDEX($B$149:$M$200,MATCH(U$237,$A$149:$A$200,0),12),$B204:$M204,"="&amp;"X",$B$146:$M$146,"="&amp;"Y")</f>
        <v>0</v>
      </c>
      <c r="V239">
        <f ca="1">SUMIFS(INDEX($B$149:$M$200,MATCH(V$237,$A$149:$A$200,0),1):INDEX($B$149:$M$200,MATCH(V$237,$A$149:$A$200,0),12),$B204:$M204,"="&amp;"X",$B$146:$M$146,"="&amp;"Y")</f>
        <v>0</v>
      </c>
      <c r="W239">
        <f ca="1">SUMIFS(INDEX($B$149:$M$200,MATCH(W$237,$A$149:$A$200,0),1):INDEX($B$149:$M$200,MATCH(W$237,$A$149:$A$200,0),12),$B204:$M204,"="&amp;"X",$B$146:$M$146,"="&amp;"Y")</f>
        <v>0</v>
      </c>
      <c r="X239">
        <f ca="1">SUMIFS(INDEX($B$149:$M$200,MATCH(X$237,$A$149:$A$200,0),1):INDEX($B$149:$M$200,MATCH(X$237,$A$149:$A$200,0),12),$B204:$M204,"="&amp;"X",$B$146:$M$146,"="&amp;"Y")</f>
        <v>0</v>
      </c>
      <c r="Y239">
        <f ca="1">SUMIFS(INDEX($B$149:$M$200,MATCH(Y$237,$A$149:$A$200,0),1):INDEX($B$149:$M$200,MATCH(Y$237,$A$149:$A$200,0),12),$B204:$M204,"="&amp;"X",$B$146:$M$146,"="&amp;"Y")</f>
        <v>0</v>
      </c>
      <c r="Z239">
        <f ca="1">SUMIFS(INDEX($B$149:$M$200,MATCH(Z$237,$A$149:$A$200,0),1):INDEX($B$149:$M$200,MATCH(Z$237,$A$149:$A$200,0),12),$B204:$M204,"="&amp;"X",$B$146:$M$146,"="&amp;"Y")</f>
        <v>0</v>
      </c>
      <c r="AA239">
        <f ca="1">SUMIFS(INDEX($B$149:$M$200,MATCH(AA$237,$A$149:$A$200,0),1):INDEX($B$149:$M$200,MATCH(AA$237,$A$149:$A$200,0),12),$B204:$M204,"="&amp;"X",$B$146:$M$146,"="&amp;"Y")</f>
        <v>0</v>
      </c>
      <c r="AB239">
        <f ca="1">SUMIFS(INDEX($B$149:$M$200,MATCH(AB$237,$A$149:$A$200,0),1):INDEX($B$149:$M$200,MATCH(AB$237,$A$149:$A$200,0),12),$B204:$M204,"="&amp;"X",$B$146:$M$146,"="&amp;"Y")</f>
        <v>0</v>
      </c>
      <c r="AC239">
        <f ca="1">SUMIFS(INDEX($B$149:$M$200,MATCH(AC$237,$A$149:$A$200,0),1):INDEX($B$149:$M$200,MATCH(AC$237,$A$149:$A$200,0),12),$B204:$M204,"="&amp;"X",$B$146:$M$146,"="&amp;"Y")</f>
        <v>0</v>
      </c>
      <c r="AD239">
        <f ca="1">SUMIFS(INDEX($B$149:$M$200,MATCH(AD$237,$A$149:$A$200,0),1):INDEX($B$149:$M$200,MATCH(AD$237,$A$149:$A$200,0),12),$B204:$M204,"="&amp;"X",$B$146:$M$146,"="&amp;"Y")</f>
        <v>0</v>
      </c>
      <c r="AE239">
        <f ca="1">SUMIFS(INDEX($B$149:$M$200,MATCH(AE$237,$A$149:$A$200,0),1):INDEX($B$149:$M$200,MATCH(AE$237,$A$149:$A$200,0),12),$B204:$M204,"="&amp;"X",$B$146:$M$146,"="&amp;"Y")</f>
        <v>0</v>
      </c>
      <c r="AF239">
        <f ca="1">SUMIFS(INDEX($B$149:$M$200,MATCH(AF$237,$A$149:$A$200,0),1):INDEX($B$149:$M$200,MATCH(AF$237,$A$149:$A$200,0),12),$B204:$M204,"="&amp;"X",$B$146:$M$146,"="&amp;"Y")</f>
        <v>0</v>
      </c>
      <c r="AG239">
        <f ca="1">SUMIFS(INDEX($B$149:$M$200,MATCH(AG$237,$A$149:$A$200,0),1):INDEX($B$149:$M$200,MATCH(AG$237,$A$149:$A$200,0),12),$B204:$M204,"="&amp;"X",$B$146:$M$146,"="&amp;"Y")</f>
        <v>0</v>
      </c>
      <c r="AH239">
        <f ca="1">SUMIFS(INDEX($B$149:$M$200,MATCH(AH$237,$A$149:$A$200,0),1):INDEX($B$149:$M$200,MATCH(AH$237,$A$149:$A$200,0),12),$B204:$M204,"="&amp;"X",$B$146:$M$146,"="&amp;"Y")</f>
        <v>0</v>
      </c>
      <c r="AI239">
        <f ca="1">SUMIFS(INDEX($B$149:$M$200,MATCH(AI$237,$A$149:$A$200,0),1):INDEX($B$149:$M$200,MATCH(AI$237,$A$149:$A$200,0),12),$B204:$M204,"="&amp;"X",$B$146:$M$146,"="&amp;"Y")</f>
        <v>0</v>
      </c>
      <c r="AJ239">
        <f ca="1">SUMIFS(INDEX($B$149:$M$200,MATCH(AJ$237,$A$149:$A$200,0),1):INDEX($B$149:$M$200,MATCH(AJ$237,$A$149:$A$200,0),12),$B204:$M204,"="&amp;"X",$B$146:$M$146,"="&amp;"Y")</f>
        <v>0</v>
      </c>
      <c r="AK239">
        <f ca="1">SUMIFS(INDEX($B$149:$M$200,MATCH(AK$237,$A$149:$A$200,0),1):INDEX($B$149:$M$200,MATCH(AK$237,$A$149:$A$200,0),12),$B204:$M204,"="&amp;"X",$B$146:$M$146,"="&amp;"Y")</f>
        <v>0</v>
      </c>
      <c r="AL239">
        <f ca="1">SUMIFS(INDEX($B$149:$M$200,MATCH(AL$237,$A$149:$A$200,0),1):INDEX($B$149:$M$200,MATCH(AL$237,$A$149:$A$200,0),12),$B204:$M204,"="&amp;"X",$B$146:$M$146,"="&amp;"Y")</f>
        <v>0</v>
      </c>
      <c r="AM239">
        <f ca="1">SUMIFS(INDEX($B$149:$M$200,MATCH(AM$237,$A$149:$A$200,0),1):INDEX($B$149:$M$200,MATCH(AM$237,$A$149:$A$200,0),12),$B204:$M204,"="&amp;"X",$B$146:$M$146,"="&amp;"Y")</f>
        <v>0</v>
      </c>
      <c r="AN239">
        <f ca="1">SUMIFS(INDEX($B$149:$M$200,MATCH(AN$237,$A$149:$A$200,0),1):INDEX($B$149:$M$200,MATCH(AN$237,$A$149:$A$200,0),12),$B204:$M204,"="&amp;"X",$B$146:$M$146,"="&amp;"Y")</f>
        <v>0</v>
      </c>
      <c r="AO239">
        <f ca="1">SUMIFS(INDEX($B$149:$M$200,MATCH(AO$237,$A$149:$A$200,0),1):INDEX($B$149:$M$200,MATCH(AO$237,$A$149:$A$200,0),12),$B204:$M204,"="&amp;"X",$B$146:$M$146,"="&amp;"Y")</f>
        <v>0</v>
      </c>
      <c r="AP239">
        <f ca="1">SUMIFS(INDEX($B$149:$M$200,MATCH(AP$237,$A$149:$A$200,0),1):INDEX($B$149:$M$200,MATCH(AP$237,$A$149:$A$200,0),12),$B204:$M204,"="&amp;"X",$B$146:$M$146,"="&amp;"Y")</f>
        <v>0</v>
      </c>
      <c r="AQ239">
        <f ca="1">SUMIFS(INDEX($B$149:$M$200,MATCH(AQ$237,$A$149:$A$200,0),1):INDEX($B$149:$M$200,MATCH(AQ$237,$A$149:$A$200,0),12),$B204:$M204,"="&amp;"X",$B$146:$M$146,"="&amp;"Y")</f>
        <v>0</v>
      </c>
      <c r="AR239">
        <f ca="1">SUMIFS(INDEX($B$149:$M$200,MATCH(AR$237,$A$149:$A$200,0),1):INDEX($B$149:$M$200,MATCH(AR$237,$A$149:$A$200,0),12),$B204:$M204,"="&amp;"X",$B$146:$M$146,"="&amp;"Y")</f>
        <v>0</v>
      </c>
      <c r="AS239">
        <f ca="1">SUMIFS(INDEX($B$149:$M$200,MATCH(AS$237,$A$149:$A$200,0),1):INDEX($B$149:$M$200,MATCH(AS$237,$A$149:$A$200,0),12),$B204:$M204,"="&amp;"X",$B$146:$M$146,"="&amp;"Y")</f>
        <v>0</v>
      </c>
      <c r="AT239">
        <f ca="1">SUMIFS(INDEX($B$149:$M$200,MATCH(AT$237,$A$149:$A$200,0),1):INDEX($B$149:$M$200,MATCH(AT$237,$A$149:$A$200,0),12),$B204:$M204,"="&amp;"X",$B$146:$M$146,"="&amp;"Y")</f>
        <v>0</v>
      </c>
      <c r="AU239">
        <f ca="1">SUMIFS(INDEX($B$149:$M$200,MATCH(AU$237,$A$149:$A$200,0),1):INDEX($B$149:$M$200,MATCH(AU$237,$A$149:$A$200,0),12),$B204:$M204,"="&amp;"X",$B$146:$M$146,"="&amp;"Y")</f>
        <v>0</v>
      </c>
      <c r="AV239">
        <f ca="1">SUMIFS(INDEX($B$149:$M$200,MATCH(AV$237,$A$149:$A$200,0),1):INDEX($B$149:$M$200,MATCH(AV$237,$A$149:$A$200,0),12),$B204:$M204,"="&amp;"X",$B$146:$M$146,"="&amp;"Y")</f>
        <v>0</v>
      </c>
      <c r="AW239">
        <f ca="1">SUMIFS(INDEX($B$149:$M$200,MATCH(AW$237,$A$149:$A$200,0),1):INDEX($B$149:$M$200,MATCH(AW$237,$A$149:$A$200,0),12),$B204:$M204,"="&amp;"X",$B$146:$M$146,"="&amp;"Y")</f>
        <v>0</v>
      </c>
      <c r="AX239">
        <f ca="1">SUMIFS(INDEX($B$149:$M$200,MATCH(AX$237,$A$149:$A$200,0),1):INDEX($B$149:$M$200,MATCH(AX$237,$A$149:$A$200,0),12),$B204:$M204,"="&amp;"X",$B$146:$M$146,"="&amp;"Y")</f>
        <v>0</v>
      </c>
      <c r="AY239">
        <f ca="1">SUMIFS(INDEX($B$149:$M$200,MATCH(AY$237,$A$149:$A$200,0),1):INDEX($B$149:$M$200,MATCH(AY$237,$A$149:$A$200,0),12),$B204:$M204,"="&amp;"X",$B$146:$M$146,"="&amp;"Y")</f>
        <v>0</v>
      </c>
      <c r="AZ239">
        <f ca="1">SUMIFS(INDEX($B$149:$M$200,MATCH(AZ$237,$A$149:$A$200,0),1):INDEX($B$149:$M$200,MATCH(AZ$237,$A$149:$A$200,0),12),$B204:$M204,"="&amp;"X",$B$146:$M$146,"="&amp;"Y")</f>
        <v>0</v>
      </c>
      <c r="BA239">
        <f ca="1">SUMIFS(INDEX($B$149:$M$200,MATCH(BA$237,$A$149:$A$200,0),1):INDEX($B$149:$M$200,MATCH(BA$237,$A$149:$A$200,0),12),$B204:$M204,"="&amp;"X",$B$146:$M$146,"="&amp;"Y")</f>
        <v>0</v>
      </c>
    </row>
    <row r="240" spans="1:53" x14ac:dyDescent="0.35">
      <c r="A240" s="2" t="str">
        <f>Setup!A22</f>
        <v>Caseload 3</v>
      </c>
      <c r="B240">
        <f ca="1">SUMIFS(INDEX($B$149:$M$200,MATCH(B$237,$A$149:$A$200,0),1):INDEX($B$149:$M$200,MATCH(B$237,$A$149:$A$200,0),12),$B205:$M205,"="&amp;"X",$B$146:$M$146,"="&amp;"Y")</f>
        <v>0</v>
      </c>
      <c r="C240">
        <f ca="1">SUMIFS(INDEX($B$149:$M$200,MATCH(C$237,$A$149:$A$200,0),1):INDEX($B$149:$M$200,MATCH(C$237,$A$149:$A$200,0),12),$B205:$M205,"="&amp;"X",$B$146:$M$146,"="&amp;"Y")</f>
        <v>0</v>
      </c>
      <c r="D240">
        <f ca="1">SUMIFS(INDEX($B$149:$M$200,MATCH(D$237,$A$149:$A$200,0),1):INDEX($B$149:$M$200,MATCH(D$237,$A$149:$A$200,0),12),$B205:$M205,"="&amp;"X",$B$146:$M$146,"="&amp;"Y")</f>
        <v>0</v>
      </c>
      <c r="E240">
        <f ca="1">SUMIFS(INDEX($B$149:$M$200,MATCH(E$237,$A$149:$A$200,0),1):INDEX($B$149:$M$200,MATCH(E$237,$A$149:$A$200,0),12),$B205:$M205,"="&amp;"X",$B$146:$M$146,"="&amp;"Y")</f>
        <v>0</v>
      </c>
      <c r="F240">
        <f ca="1">SUMIFS(INDEX($B$149:$M$200,MATCH(F$237,$A$149:$A$200,0),1):INDEX($B$149:$M$200,MATCH(F$237,$A$149:$A$200,0),12),$B205:$M205,"="&amp;"X",$B$146:$M$146,"="&amp;"Y")</f>
        <v>0</v>
      </c>
      <c r="G240">
        <f ca="1">SUMIFS(INDEX($B$149:$M$200,MATCH(G$237,$A$149:$A$200,0),1):INDEX($B$149:$M$200,MATCH(G$237,$A$149:$A$200,0),12),$B205:$M205,"="&amp;"X",$B$146:$M$146,"="&amp;"Y")</f>
        <v>0</v>
      </c>
      <c r="H240">
        <f ca="1">SUMIFS(INDEX($B$149:$M$200,MATCH(H$237,$A$149:$A$200,0),1):INDEX($B$149:$M$200,MATCH(H$237,$A$149:$A$200,0),12),$B205:$M205,"="&amp;"X",$B$146:$M$146,"="&amp;"Y")</f>
        <v>0</v>
      </c>
      <c r="I240">
        <f ca="1">SUMIFS(INDEX($B$149:$M$200,MATCH(I$237,$A$149:$A$200,0),1):INDEX($B$149:$M$200,MATCH(I$237,$A$149:$A$200,0),12),$B205:$M205,"="&amp;"X",$B$146:$M$146,"="&amp;"Y")</f>
        <v>0</v>
      </c>
      <c r="J240">
        <f ca="1">SUMIFS(INDEX($B$149:$M$200,MATCH(J$237,$A$149:$A$200,0),1):INDEX($B$149:$M$200,MATCH(J$237,$A$149:$A$200,0),12),$B205:$M205,"="&amp;"X",$B$146:$M$146,"="&amp;"Y")</f>
        <v>0</v>
      </c>
      <c r="K240">
        <f ca="1">SUMIFS(INDEX($B$149:$M$200,MATCH(K$237,$A$149:$A$200,0),1):INDEX($B$149:$M$200,MATCH(K$237,$A$149:$A$200,0),12),$B205:$M205,"="&amp;"X",$B$146:$M$146,"="&amp;"Y")</f>
        <v>0</v>
      </c>
      <c r="L240">
        <f ca="1">SUMIFS(INDEX($B$149:$M$200,MATCH(L$237,$A$149:$A$200,0),1):INDEX($B$149:$M$200,MATCH(L$237,$A$149:$A$200,0),12),$B205:$M205,"="&amp;"X",$B$146:$M$146,"="&amp;"Y")</f>
        <v>0</v>
      </c>
      <c r="M240">
        <f ca="1">SUMIFS(INDEX($B$149:$M$200,MATCH(M$237,$A$149:$A$200,0),1):INDEX($B$149:$M$200,MATCH(M$237,$A$149:$A$200,0),12),$B205:$M205,"="&amp;"X",$B$146:$M$146,"="&amp;"Y")</f>
        <v>0</v>
      </c>
      <c r="N240">
        <f ca="1">SUMIFS(INDEX($B$149:$M$200,MATCH(N$237,$A$149:$A$200,0),1):INDEX($B$149:$M$200,MATCH(N$237,$A$149:$A$200,0),12),$B205:$M205,"="&amp;"X",$B$146:$M$146,"="&amp;"Y")</f>
        <v>0</v>
      </c>
      <c r="O240">
        <f ca="1">SUMIFS(INDEX($B$149:$M$200,MATCH(O$237,$A$149:$A$200,0),1):INDEX($B$149:$M$200,MATCH(O$237,$A$149:$A$200,0),12),$B205:$M205,"="&amp;"X",$B$146:$M$146,"="&amp;"Y")</f>
        <v>0</v>
      </c>
      <c r="P240">
        <f ca="1">SUMIFS(INDEX($B$149:$M$200,MATCH(P$237,$A$149:$A$200,0),1):INDEX($B$149:$M$200,MATCH(P$237,$A$149:$A$200,0),12),$B205:$M205,"="&amp;"X",$B$146:$M$146,"="&amp;"Y")</f>
        <v>0</v>
      </c>
      <c r="Q240">
        <f ca="1">SUMIFS(INDEX($B$149:$M$200,MATCH(Q$237,$A$149:$A$200,0),1):INDEX($B$149:$M$200,MATCH(Q$237,$A$149:$A$200,0),12),$B205:$M205,"="&amp;"X",$B$146:$M$146,"="&amp;"Y")</f>
        <v>0</v>
      </c>
      <c r="R240">
        <f ca="1">SUMIFS(INDEX($B$149:$M$200,MATCH(R$237,$A$149:$A$200,0),1):INDEX($B$149:$M$200,MATCH(R$237,$A$149:$A$200,0),12),$B205:$M205,"="&amp;"X",$B$146:$M$146,"="&amp;"Y")</f>
        <v>0</v>
      </c>
      <c r="S240">
        <f ca="1">SUMIFS(INDEX($B$149:$M$200,MATCH(S$237,$A$149:$A$200,0),1):INDEX($B$149:$M$200,MATCH(S$237,$A$149:$A$200,0),12),$B205:$M205,"="&amp;"X",$B$146:$M$146,"="&amp;"Y")</f>
        <v>0</v>
      </c>
      <c r="T240">
        <f ca="1">SUMIFS(INDEX($B$149:$M$200,MATCH(T$237,$A$149:$A$200,0),1):INDEX($B$149:$M$200,MATCH(T$237,$A$149:$A$200,0),12),$B205:$M205,"="&amp;"X",$B$146:$M$146,"="&amp;"Y")</f>
        <v>0</v>
      </c>
      <c r="U240">
        <f ca="1">SUMIFS(INDEX($B$149:$M$200,MATCH(U$237,$A$149:$A$200,0),1):INDEX($B$149:$M$200,MATCH(U$237,$A$149:$A$200,0),12),$B205:$M205,"="&amp;"X",$B$146:$M$146,"="&amp;"Y")</f>
        <v>0</v>
      </c>
      <c r="V240">
        <f ca="1">SUMIFS(INDEX($B$149:$M$200,MATCH(V$237,$A$149:$A$200,0),1):INDEX($B$149:$M$200,MATCH(V$237,$A$149:$A$200,0),12),$B205:$M205,"="&amp;"X",$B$146:$M$146,"="&amp;"Y")</f>
        <v>0</v>
      </c>
      <c r="W240">
        <f ca="1">SUMIFS(INDEX($B$149:$M$200,MATCH(W$237,$A$149:$A$200,0),1):INDEX($B$149:$M$200,MATCH(W$237,$A$149:$A$200,0),12),$B205:$M205,"="&amp;"X",$B$146:$M$146,"="&amp;"Y")</f>
        <v>0</v>
      </c>
      <c r="X240">
        <f ca="1">SUMIFS(INDEX($B$149:$M$200,MATCH(X$237,$A$149:$A$200,0),1):INDEX($B$149:$M$200,MATCH(X$237,$A$149:$A$200,0),12),$B205:$M205,"="&amp;"X",$B$146:$M$146,"="&amp;"Y")</f>
        <v>0</v>
      </c>
      <c r="Y240">
        <f ca="1">SUMIFS(INDEX($B$149:$M$200,MATCH(Y$237,$A$149:$A$200,0),1):INDEX($B$149:$M$200,MATCH(Y$237,$A$149:$A$200,0),12),$B205:$M205,"="&amp;"X",$B$146:$M$146,"="&amp;"Y")</f>
        <v>0</v>
      </c>
      <c r="Z240">
        <f ca="1">SUMIFS(INDEX($B$149:$M$200,MATCH(Z$237,$A$149:$A$200,0),1):INDEX($B$149:$M$200,MATCH(Z$237,$A$149:$A$200,0),12),$B205:$M205,"="&amp;"X",$B$146:$M$146,"="&amp;"Y")</f>
        <v>0</v>
      </c>
      <c r="AA240">
        <f ca="1">SUMIFS(INDEX($B$149:$M$200,MATCH(AA$237,$A$149:$A$200,0),1):INDEX($B$149:$M$200,MATCH(AA$237,$A$149:$A$200,0),12),$B205:$M205,"="&amp;"X",$B$146:$M$146,"="&amp;"Y")</f>
        <v>0</v>
      </c>
      <c r="AB240">
        <f ca="1">SUMIFS(INDEX($B$149:$M$200,MATCH(AB$237,$A$149:$A$200,0),1):INDEX($B$149:$M$200,MATCH(AB$237,$A$149:$A$200,0),12),$B205:$M205,"="&amp;"X",$B$146:$M$146,"="&amp;"Y")</f>
        <v>0</v>
      </c>
      <c r="AC240">
        <f ca="1">SUMIFS(INDEX($B$149:$M$200,MATCH(AC$237,$A$149:$A$200,0),1):INDEX($B$149:$M$200,MATCH(AC$237,$A$149:$A$200,0),12),$B205:$M205,"="&amp;"X",$B$146:$M$146,"="&amp;"Y")</f>
        <v>0</v>
      </c>
      <c r="AD240">
        <f ca="1">SUMIFS(INDEX($B$149:$M$200,MATCH(AD$237,$A$149:$A$200,0),1):INDEX($B$149:$M$200,MATCH(AD$237,$A$149:$A$200,0),12),$B205:$M205,"="&amp;"X",$B$146:$M$146,"="&amp;"Y")</f>
        <v>0</v>
      </c>
      <c r="AE240">
        <f ca="1">SUMIFS(INDEX($B$149:$M$200,MATCH(AE$237,$A$149:$A$200,0),1):INDEX($B$149:$M$200,MATCH(AE$237,$A$149:$A$200,0),12),$B205:$M205,"="&amp;"X",$B$146:$M$146,"="&amp;"Y")</f>
        <v>0</v>
      </c>
      <c r="AF240">
        <f ca="1">SUMIFS(INDEX($B$149:$M$200,MATCH(AF$237,$A$149:$A$200,0),1):INDEX($B$149:$M$200,MATCH(AF$237,$A$149:$A$200,0),12),$B205:$M205,"="&amp;"X",$B$146:$M$146,"="&amp;"Y")</f>
        <v>0</v>
      </c>
      <c r="AG240">
        <f ca="1">SUMIFS(INDEX($B$149:$M$200,MATCH(AG$237,$A$149:$A$200,0),1):INDEX($B$149:$M$200,MATCH(AG$237,$A$149:$A$200,0),12),$B205:$M205,"="&amp;"X",$B$146:$M$146,"="&amp;"Y")</f>
        <v>0</v>
      </c>
      <c r="AH240">
        <f ca="1">SUMIFS(INDEX($B$149:$M$200,MATCH(AH$237,$A$149:$A$200,0),1):INDEX($B$149:$M$200,MATCH(AH$237,$A$149:$A$200,0),12),$B205:$M205,"="&amp;"X",$B$146:$M$146,"="&amp;"Y")</f>
        <v>0</v>
      </c>
      <c r="AI240">
        <f ca="1">SUMIFS(INDEX($B$149:$M$200,MATCH(AI$237,$A$149:$A$200,0),1):INDEX($B$149:$M$200,MATCH(AI$237,$A$149:$A$200,0),12),$B205:$M205,"="&amp;"X",$B$146:$M$146,"="&amp;"Y")</f>
        <v>0</v>
      </c>
      <c r="AJ240">
        <f ca="1">SUMIFS(INDEX($B$149:$M$200,MATCH(AJ$237,$A$149:$A$200,0),1):INDEX($B$149:$M$200,MATCH(AJ$237,$A$149:$A$200,0),12),$B205:$M205,"="&amp;"X",$B$146:$M$146,"="&amp;"Y")</f>
        <v>0</v>
      </c>
      <c r="AK240">
        <f ca="1">SUMIFS(INDEX($B$149:$M$200,MATCH(AK$237,$A$149:$A$200,0),1):INDEX($B$149:$M$200,MATCH(AK$237,$A$149:$A$200,0),12),$B205:$M205,"="&amp;"X",$B$146:$M$146,"="&amp;"Y")</f>
        <v>0</v>
      </c>
      <c r="AL240">
        <f ca="1">SUMIFS(INDEX($B$149:$M$200,MATCH(AL$237,$A$149:$A$200,0),1):INDEX($B$149:$M$200,MATCH(AL$237,$A$149:$A$200,0),12),$B205:$M205,"="&amp;"X",$B$146:$M$146,"="&amp;"Y")</f>
        <v>0</v>
      </c>
      <c r="AM240">
        <f ca="1">SUMIFS(INDEX($B$149:$M$200,MATCH(AM$237,$A$149:$A$200,0),1):INDEX($B$149:$M$200,MATCH(AM$237,$A$149:$A$200,0),12),$B205:$M205,"="&amp;"X",$B$146:$M$146,"="&amp;"Y")</f>
        <v>0</v>
      </c>
      <c r="AN240">
        <f ca="1">SUMIFS(INDEX($B$149:$M$200,MATCH(AN$237,$A$149:$A$200,0),1):INDEX($B$149:$M$200,MATCH(AN$237,$A$149:$A$200,0),12),$B205:$M205,"="&amp;"X",$B$146:$M$146,"="&amp;"Y")</f>
        <v>0</v>
      </c>
      <c r="AO240">
        <f ca="1">SUMIFS(INDEX($B$149:$M$200,MATCH(AO$237,$A$149:$A$200,0),1):INDEX($B$149:$M$200,MATCH(AO$237,$A$149:$A$200,0),12),$B205:$M205,"="&amp;"X",$B$146:$M$146,"="&amp;"Y")</f>
        <v>0</v>
      </c>
      <c r="AP240">
        <f ca="1">SUMIFS(INDEX($B$149:$M$200,MATCH(AP$237,$A$149:$A$200,0),1):INDEX($B$149:$M$200,MATCH(AP$237,$A$149:$A$200,0),12),$B205:$M205,"="&amp;"X",$B$146:$M$146,"="&amp;"Y")</f>
        <v>0</v>
      </c>
      <c r="AQ240">
        <f ca="1">SUMIFS(INDEX($B$149:$M$200,MATCH(AQ$237,$A$149:$A$200,0),1):INDEX($B$149:$M$200,MATCH(AQ$237,$A$149:$A$200,0),12),$B205:$M205,"="&amp;"X",$B$146:$M$146,"="&amp;"Y")</f>
        <v>0</v>
      </c>
      <c r="AR240">
        <f ca="1">SUMIFS(INDEX($B$149:$M$200,MATCH(AR$237,$A$149:$A$200,0),1):INDEX($B$149:$M$200,MATCH(AR$237,$A$149:$A$200,0),12),$B205:$M205,"="&amp;"X",$B$146:$M$146,"="&amp;"Y")</f>
        <v>0</v>
      </c>
      <c r="AS240">
        <f ca="1">SUMIFS(INDEX($B$149:$M$200,MATCH(AS$237,$A$149:$A$200,0),1):INDEX($B$149:$M$200,MATCH(AS$237,$A$149:$A$200,0),12),$B205:$M205,"="&amp;"X",$B$146:$M$146,"="&amp;"Y")</f>
        <v>0</v>
      </c>
      <c r="AT240">
        <f ca="1">SUMIFS(INDEX($B$149:$M$200,MATCH(AT$237,$A$149:$A$200,0),1):INDEX($B$149:$M$200,MATCH(AT$237,$A$149:$A$200,0),12),$B205:$M205,"="&amp;"X",$B$146:$M$146,"="&amp;"Y")</f>
        <v>0</v>
      </c>
      <c r="AU240">
        <f ca="1">SUMIFS(INDEX($B$149:$M$200,MATCH(AU$237,$A$149:$A$200,0),1):INDEX($B$149:$M$200,MATCH(AU$237,$A$149:$A$200,0),12),$B205:$M205,"="&amp;"X",$B$146:$M$146,"="&amp;"Y")</f>
        <v>0</v>
      </c>
      <c r="AV240">
        <f ca="1">SUMIFS(INDEX($B$149:$M$200,MATCH(AV$237,$A$149:$A$200,0),1):INDEX($B$149:$M$200,MATCH(AV$237,$A$149:$A$200,0),12),$B205:$M205,"="&amp;"X",$B$146:$M$146,"="&amp;"Y")</f>
        <v>0</v>
      </c>
      <c r="AW240">
        <f ca="1">SUMIFS(INDEX($B$149:$M$200,MATCH(AW$237,$A$149:$A$200,0),1):INDEX($B$149:$M$200,MATCH(AW$237,$A$149:$A$200,0),12),$B205:$M205,"="&amp;"X",$B$146:$M$146,"="&amp;"Y")</f>
        <v>0</v>
      </c>
      <c r="AX240">
        <f ca="1">SUMIFS(INDEX($B$149:$M$200,MATCH(AX$237,$A$149:$A$200,0),1):INDEX($B$149:$M$200,MATCH(AX$237,$A$149:$A$200,0),12),$B205:$M205,"="&amp;"X",$B$146:$M$146,"="&amp;"Y")</f>
        <v>0</v>
      </c>
      <c r="AY240">
        <f ca="1">SUMIFS(INDEX($B$149:$M$200,MATCH(AY$237,$A$149:$A$200,0),1):INDEX($B$149:$M$200,MATCH(AY$237,$A$149:$A$200,0),12),$B205:$M205,"="&amp;"X",$B$146:$M$146,"="&amp;"Y")</f>
        <v>0</v>
      </c>
      <c r="AZ240">
        <f ca="1">SUMIFS(INDEX($B$149:$M$200,MATCH(AZ$237,$A$149:$A$200,0),1):INDEX($B$149:$M$200,MATCH(AZ$237,$A$149:$A$200,0),12),$B205:$M205,"="&amp;"X",$B$146:$M$146,"="&amp;"Y")</f>
        <v>0</v>
      </c>
      <c r="BA240">
        <f ca="1">SUMIFS(INDEX($B$149:$M$200,MATCH(BA$237,$A$149:$A$200,0),1):INDEX($B$149:$M$200,MATCH(BA$237,$A$149:$A$200,0),12),$B205:$M205,"="&amp;"X",$B$146:$M$146,"="&amp;"Y")</f>
        <v>0</v>
      </c>
    </row>
    <row r="241" spans="1:53" x14ac:dyDescent="0.35">
      <c r="A241" s="2" t="str">
        <f>Setup!A23</f>
        <v>Caseload 4</v>
      </c>
      <c r="B241">
        <f ca="1">SUMIFS(INDEX($B$149:$M$200,MATCH(B$237,$A$149:$A$200,0),1):INDEX($B$149:$M$200,MATCH(B$237,$A$149:$A$200,0),12),$B206:$M206,"="&amp;"X",$B$146:$M$146,"="&amp;"Y")</f>
        <v>0</v>
      </c>
      <c r="C241">
        <f ca="1">SUMIFS(INDEX($B$149:$M$200,MATCH(C$237,$A$149:$A$200,0),1):INDEX($B$149:$M$200,MATCH(C$237,$A$149:$A$200,0),12),$B206:$M206,"="&amp;"X",$B$146:$M$146,"="&amp;"Y")</f>
        <v>0</v>
      </c>
      <c r="D241">
        <f ca="1">SUMIFS(INDEX($B$149:$M$200,MATCH(D$237,$A$149:$A$200,0),1):INDEX($B$149:$M$200,MATCH(D$237,$A$149:$A$200,0),12),$B206:$M206,"="&amp;"X",$B$146:$M$146,"="&amp;"Y")</f>
        <v>0</v>
      </c>
      <c r="E241">
        <f ca="1">SUMIFS(INDEX($B$149:$M$200,MATCH(E$237,$A$149:$A$200,0),1):INDEX($B$149:$M$200,MATCH(E$237,$A$149:$A$200,0),12),$B206:$M206,"="&amp;"X",$B$146:$M$146,"="&amp;"Y")</f>
        <v>0</v>
      </c>
      <c r="F241">
        <f ca="1">SUMIFS(INDEX($B$149:$M$200,MATCH(F$237,$A$149:$A$200,0),1):INDEX($B$149:$M$200,MATCH(F$237,$A$149:$A$200,0),12),$B206:$M206,"="&amp;"X",$B$146:$M$146,"="&amp;"Y")</f>
        <v>0</v>
      </c>
      <c r="G241">
        <f ca="1">SUMIFS(INDEX($B$149:$M$200,MATCH(G$237,$A$149:$A$200,0),1):INDEX($B$149:$M$200,MATCH(G$237,$A$149:$A$200,0),12),$B206:$M206,"="&amp;"X",$B$146:$M$146,"="&amp;"Y")</f>
        <v>0</v>
      </c>
      <c r="H241">
        <f ca="1">SUMIFS(INDEX($B$149:$M$200,MATCH(H$237,$A$149:$A$200,0),1):INDEX($B$149:$M$200,MATCH(H$237,$A$149:$A$200,0),12),$B206:$M206,"="&amp;"X",$B$146:$M$146,"="&amp;"Y")</f>
        <v>0</v>
      </c>
      <c r="I241">
        <f ca="1">SUMIFS(INDEX($B$149:$M$200,MATCH(I$237,$A$149:$A$200,0),1):INDEX($B$149:$M$200,MATCH(I$237,$A$149:$A$200,0),12),$B206:$M206,"="&amp;"X",$B$146:$M$146,"="&amp;"Y")</f>
        <v>0</v>
      </c>
      <c r="J241">
        <f ca="1">SUMIFS(INDEX($B$149:$M$200,MATCH(J$237,$A$149:$A$200,0),1):INDEX($B$149:$M$200,MATCH(J$237,$A$149:$A$200,0),12),$B206:$M206,"="&amp;"X",$B$146:$M$146,"="&amp;"Y")</f>
        <v>0</v>
      </c>
      <c r="K241">
        <f ca="1">SUMIFS(INDEX($B$149:$M$200,MATCH(K$237,$A$149:$A$200,0),1):INDEX($B$149:$M$200,MATCH(K$237,$A$149:$A$200,0),12),$B206:$M206,"="&amp;"X",$B$146:$M$146,"="&amp;"Y")</f>
        <v>0</v>
      </c>
      <c r="L241">
        <f ca="1">SUMIFS(INDEX($B$149:$M$200,MATCH(L$237,$A$149:$A$200,0),1):INDEX($B$149:$M$200,MATCH(L$237,$A$149:$A$200,0),12),$B206:$M206,"="&amp;"X",$B$146:$M$146,"="&amp;"Y")</f>
        <v>0</v>
      </c>
      <c r="M241">
        <f ca="1">SUMIFS(INDEX($B$149:$M$200,MATCH(M$237,$A$149:$A$200,0),1):INDEX($B$149:$M$200,MATCH(M$237,$A$149:$A$200,0),12),$B206:$M206,"="&amp;"X",$B$146:$M$146,"="&amp;"Y")</f>
        <v>0</v>
      </c>
      <c r="N241">
        <f ca="1">SUMIFS(INDEX($B$149:$M$200,MATCH(N$237,$A$149:$A$200,0),1):INDEX($B$149:$M$200,MATCH(N$237,$A$149:$A$200,0),12),$B206:$M206,"="&amp;"X",$B$146:$M$146,"="&amp;"Y")</f>
        <v>0</v>
      </c>
      <c r="O241">
        <f ca="1">SUMIFS(INDEX($B$149:$M$200,MATCH(O$237,$A$149:$A$200,0),1):INDEX($B$149:$M$200,MATCH(O$237,$A$149:$A$200,0),12),$B206:$M206,"="&amp;"X",$B$146:$M$146,"="&amp;"Y")</f>
        <v>0</v>
      </c>
      <c r="P241">
        <f ca="1">SUMIFS(INDEX($B$149:$M$200,MATCH(P$237,$A$149:$A$200,0),1):INDEX($B$149:$M$200,MATCH(P$237,$A$149:$A$200,0),12),$B206:$M206,"="&amp;"X",$B$146:$M$146,"="&amp;"Y")</f>
        <v>0</v>
      </c>
      <c r="Q241">
        <f ca="1">SUMIFS(INDEX($B$149:$M$200,MATCH(Q$237,$A$149:$A$200,0),1):INDEX($B$149:$M$200,MATCH(Q$237,$A$149:$A$200,0),12),$B206:$M206,"="&amp;"X",$B$146:$M$146,"="&amp;"Y")</f>
        <v>0</v>
      </c>
      <c r="R241">
        <f ca="1">SUMIFS(INDEX($B$149:$M$200,MATCH(R$237,$A$149:$A$200,0),1):INDEX($B$149:$M$200,MATCH(R$237,$A$149:$A$200,0),12),$B206:$M206,"="&amp;"X",$B$146:$M$146,"="&amp;"Y")</f>
        <v>0</v>
      </c>
      <c r="S241">
        <f ca="1">SUMIFS(INDEX($B$149:$M$200,MATCH(S$237,$A$149:$A$200,0),1):INDEX($B$149:$M$200,MATCH(S$237,$A$149:$A$200,0),12),$B206:$M206,"="&amp;"X",$B$146:$M$146,"="&amp;"Y")</f>
        <v>0</v>
      </c>
      <c r="T241">
        <f ca="1">SUMIFS(INDEX($B$149:$M$200,MATCH(T$237,$A$149:$A$200,0),1):INDEX($B$149:$M$200,MATCH(T$237,$A$149:$A$200,0),12),$B206:$M206,"="&amp;"X",$B$146:$M$146,"="&amp;"Y")</f>
        <v>0</v>
      </c>
      <c r="U241">
        <f ca="1">SUMIFS(INDEX($B$149:$M$200,MATCH(U$237,$A$149:$A$200,0),1):INDEX($B$149:$M$200,MATCH(U$237,$A$149:$A$200,0),12),$B206:$M206,"="&amp;"X",$B$146:$M$146,"="&amp;"Y")</f>
        <v>0</v>
      </c>
      <c r="V241">
        <f ca="1">SUMIFS(INDEX($B$149:$M$200,MATCH(V$237,$A$149:$A$200,0),1):INDEX($B$149:$M$200,MATCH(V$237,$A$149:$A$200,0),12),$B206:$M206,"="&amp;"X",$B$146:$M$146,"="&amp;"Y")</f>
        <v>0</v>
      </c>
      <c r="W241">
        <f ca="1">SUMIFS(INDEX($B$149:$M$200,MATCH(W$237,$A$149:$A$200,0),1):INDEX($B$149:$M$200,MATCH(W$237,$A$149:$A$200,0),12),$B206:$M206,"="&amp;"X",$B$146:$M$146,"="&amp;"Y")</f>
        <v>0</v>
      </c>
      <c r="X241">
        <f ca="1">SUMIFS(INDEX($B$149:$M$200,MATCH(X$237,$A$149:$A$200,0),1):INDEX($B$149:$M$200,MATCH(X$237,$A$149:$A$200,0),12),$B206:$M206,"="&amp;"X",$B$146:$M$146,"="&amp;"Y")</f>
        <v>0</v>
      </c>
      <c r="Y241">
        <f ca="1">SUMIFS(INDEX($B$149:$M$200,MATCH(Y$237,$A$149:$A$200,0),1):INDEX($B$149:$M$200,MATCH(Y$237,$A$149:$A$200,0),12),$B206:$M206,"="&amp;"X",$B$146:$M$146,"="&amp;"Y")</f>
        <v>0</v>
      </c>
      <c r="Z241">
        <f ca="1">SUMIFS(INDEX($B$149:$M$200,MATCH(Z$237,$A$149:$A$200,0),1):INDEX($B$149:$M$200,MATCH(Z$237,$A$149:$A$200,0),12),$B206:$M206,"="&amp;"X",$B$146:$M$146,"="&amp;"Y")</f>
        <v>0</v>
      </c>
      <c r="AA241">
        <f ca="1">SUMIFS(INDEX($B$149:$M$200,MATCH(AA$237,$A$149:$A$200,0),1):INDEX($B$149:$M$200,MATCH(AA$237,$A$149:$A$200,0),12),$B206:$M206,"="&amp;"X",$B$146:$M$146,"="&amp;"Y")</f>
        <v>0</v>
      </c>
      <c r="AB241">
        <f ca="1">SUMIFS(INDEX($B$149:$M$200,MATCH(AB$237,$A$149:$A$200,0),1):INDEX($B$149:$M$200,MATCH(AB$237,$A$149:$A$200,0),12),$B206:$M206,"="&amp;"X",$B$146:$M$146,"="&amp;"Y")</f>
        <v>0</v>
      </c>
      <c r="AC241">
        <f ca="1">SUMIFS(INDEX($B$149:$M$200,MATCH(AC$237,$A$149:$A$200,0),1):INDEX($B$149:$M$200,MATCH(AC$237,$A$149:$A$200,0),12),$B206:$M206,"="&amp;"X",$B$146:$M$146,"="&amp;"Y")</f>
        <v>0</v>
      </c>
      <c r="AD241">
        <f ca="1">SUMIFS(INDEX($B$149:$M$200,MATCH(AD$237,$A$149:$A$200,0),1):INDEX($B$149:$M$200,MATCH(AD$237,$A$149:$A$200,0),12),$B206:$M206,"="&amp;"X",$B$146:$M$146,"="&amp;"Y")</f>
        <v>0</v>
      </c>
      <c r="AE241">
        <f ca="1">SUMIFS(INDEX($B$149:$M$200,MATCH(AE$237,$A$149:$A$200,0),1):INDEX($B$149:$M$200,MATCH(AE$237,$A$149:$A$200,0),12),$B206:$M206,"="&amp;"X",$B$146:$M$146,"="&amp;"Y")</f>
        <v>0</v>
      </c>
      <c r="AF241">
        <f ca="1">SUMIFS(INDEX($B$149:$M$200,MATCH(AF$237,$A$149:$A$200,0),1):INDEX($B$149:$M$200,MATCH(AF$237,$A$149:$A$200,0),12),$B206:$M206,"="&amp;"X",$B$146:$M$146,"="&amp;"Y")</f>
        <v>0</v>
      </c>
      <c r="AG241">
        <f ca="1">SUMIFS(INDEX($B$149:$M$200,MATCH(AG$237,$A$149:$A$200,0),1):INDEX($B$149:$M$200,MATCH(AG$237,$A$149:$A$200,0),12),$B206:$M206,"="&amp;"X",$B$146:$M$146,"="&amp;"Y")</f>
        <v>0</v>
      </c>
      <c r="AH241">
        <f ca="1">SUMIFS(INDEX($B$149:$M$200,MATCH(AH$237,$A$149:$A$200,0),1):INDEX($B$149:$M$200,MATCH(AH$237,$A$149:$A$200,0),12),$B206:$M206,"="&amp;"X",$B$146:$M$146,"="&amp;"Y")</f>
        <v>0</v>
      </c>
      <c r="AI241">
        <f ca="1">SUMIFS(INDEX($B$149:$M$200,MATCH(AI$237,$A$149:$A$200,0),1):INDEX($B$149:$M$200,MATCH(AI$237,$A$149:$A$200,0),12),$B206:$M206,"="&amp;"X",$B$146:$M$146,"="&amp;"Y")</f>
        <v>0</v>
      </c>
      <c r="AJ241">
        <f ca="1">SUMIFS(INDEX($B$149:$M$200,MATCH(AJ$237,$A$149:$A$200,0),1):INDEX($B$149:$M$200,MATCH(AJ$237,$A$149:$A$200,0),12),$B206:$M206,"="&amp;"X",$B$146:$M$146,"="&amp;"Y")</f>
        <v>0</v>
      </c>
      <c r="AK241">
        <f ca="1">SUMIFS(INDEX($B$149:$M$200,MATCH(AK$237,$A$149:$A$200,0),1):INDEX($B$149:$M$200,MATCH(AK$237,$A$149:$A$200,0),12),$B206:$M206,"="&amp;"X",$B$146:$M$146,"="&amp;"Y")</f>
        <v>0</v>
      </c>
      <c r="AL241">
        <f ca="1">SUMIFS(INDEX($B$149:$M$200,MATCH(AL$237,$A$149:$A$200,0),1):INDEX($B$149:$M$200,MATCH(AL$237,$A$149:$A$200,0),12),$B206:$M206,"="&amp;"X",$B$146:$M$146,"="&amp;"Y")</f>
        <v>0</v>
      </c>
      <c r="AM241">
        <f ca="1">SUMIFS(INDEX($B$149:$M$200,MATCH(AM$237,$A$149:$A$200,0),1):INDEX($B$149:$M$200,MATCH(AM$237,$A$149:$A$200,0),12),$B206:$M206,"="&amp;"X",$B$146:$M$146,"="&amp;"Y")</f>
        <v>0</v>
      </c>
      <c r="AN241">
        <f ca="1">SUMIFS(INDEX($B$149:$M$200,MATCH(AN$237,$A$149:$A$200,0),1):INDEX($B$149:$M$200,MATCH(AN$237,$A$149:$A$200,0),12),$B206:$M206,"="&amp;"X",$B$146:$M$146,"="&amp;"Y")</f>
        <v>0</v>
      </c>
      <c r="AO241">
        <f ca="1">SUMIFS(INDEX($B$149:$M$200,MATCH(AO$237,$A$149:$A$200,0),1):INDEX($B$149:$M$200,MATCH(AO$237,$A$149:$A$200,0),12),$B206:$M206,"="&amp;"X",$B$146:$M$146,"="&amp;"Y")</f>
        <v>0</v>
      </c>
      <c r="AP241">
        <f ca="1">SUMIFS(INDEX($B$149:$M$200,MATCH(AP$237,$A$149:$A$200,0),1):INDEX($B$149:$M$200,MATCH(AP$237,$A$149:$A$200,0),12),$B206:$M206,"="&amp;"X",$B$146:$M$146,"="&amp;"Y")</f>
        <v>0</v>
      </c>
      <c r="AQ241">
        <f ca="1">SUMIFS(INDEX($B$149:$M$200,MATCH(AQ$237,$A$149:$A$200,0),1):INDEX($B$149:$M$200,MATCH(AQ$237,$A$149:$A$200,0),12),$B206:$M206,"="&amp;"X",$B$146:$M$146,"="&amp;"Y")</f>
        <v>0</v>
      </c>
      <c r="AR241">
        <f ca="1">SUMIFS(INDEX($B$149:$M$200,MATCH(AR$237,$A$149:$A$200,0),1):INDEX($B$149:$M$200,MATCH(AR$237,$A$149:$A$200,0),12),$B206:$M206,"="&amp;"X",$B$146:$M$146,"="&amp;"Y")</f>
        <v>0</v>
      </c>
      <c r="AS241">
        <f ca="1">SUMIFS(INDEX($B$149:$M$200,MATCH(AS$237,$A$149:$A$200,0),1):INDEX($B$149:$M$200,MATCH(AS$237,$A$149:$A$200,0),12),$B206:$M206,"="&amp;"X",$B$146:$M$146,"="&amp;"Y")</f>
        <v>0</v>
      </c>
      <c r="AT241">
        <f ca="1">SUMIFS(INDEX($B$149:$M$200,MATCH(AT$237,$A$149:$A$200,0),1):INDEX($B$149:$M$200,MATCH(AT$237,$A$149:$A$200,0),12),$B206:$M206,"="&amp;"X",$B$146:$M$146,"="&amp;"Y")</f>
        <v>0</v>
      </c>
      <c r="AU241">
        <f ca="1">SUMIFS(INDEX($B$149:$M$200,MATCH(AU$237,$A$149:$A$200,0),1):INDEX($B$149:$M$200,MATCH(AU$237,$A$149:$A$200,0),12),$B206:$M206,"="&amp;"X",$B$146:$M$146,"="&amp;"Y")</f>
        <v>0</v>
      </c>
      <c r="AV241">
        <f ca="1">SUMIFS(INDEX($B$149:$M$200,MATCH(AV$237,$A$149:$A$200,0),1):INDEX($B$149:$M$200,MATCH(AV$237,$A$149:$A$200,0),12),$B206:$M206,"="&amp;"X",$B$146:$M$146,"="&amp;"Y")</f>
        <v>0</v>
      </c>
      <c r="AW241">
        <f ca="1">SUMIFS(INDEX($B$149:$M$200,MATCH(AW$237,$A$149:$A$200,0),1):INDEX($B$149:$M$200,MATCH(AW$237,$A$149:$A$200,0),12),$B206:$M206,"="&amp;"X",$B$146:$M$146,"="&amp;"Y")</f>
        <v>0</v>
      </c>
      <c r="AX241">
        <f ca="1">SUMIFS(INDEX($B$149:$M$200,MATCH(AX$237,$A$149:$A$200,0),1):INDEX($B$149:$M$200,MATCH(AX$237,$A$149:$A$200,0),12),$B206:$M206,"="&amp;"X",$B$146:$M$146,"="&amp;"Y")</f>
        <v>0</v>
      </c>
      <c r="AY241">
        <f ca="1">SUMIFS(INDEX($B$149:$M$200,MATCH(AY$237,$A$149:$A$200,0),1):INDEX($B$149:$M$200,MATCH(AY$237,$A$149:$A$200,0),12),$B206:$M206,"="&amp;"X",$B$146:$M$146,"="&amp;"Y")</f>
        <v>0</v>
      </c>
      <c r="AZ241">
        <f ca="1">SUMIFS(INDEX($B$149:$M$200,MATCH(AZ$237,$A$149:$A$200,0),1):INDEX($B$149:$M$200,MATCH(AZ$237,$A$149:$A$200,0),12),$B206:$M206,"="&amp;"X",$B$146:$M$146,"="&amp;"Y")</f>
        <v>0</v>
      </c>
      <c r="BA241">
        <f ca="1">SUMIFS(INDEX($B$149:$M$200,MATCH(BA$237,$A$149:$A$200,0),1):INDEX($B$149:$M$200,MATCH(BA$237,$A$149:$A$200,0),12),$B206:$M206,"="&amp;"X",$B$146:$M$146,"="&amp;"Y")</f>
        <v>0</v>
      </c>
    </row>
    <row r="242" spans="1:53" x14ac:dyDescent="0.35">
      <c r="A242" s="2" t="str">
        <f>Setup!A24</f>
        <v>Caseload 5</v>
      </c>
      <c r="B242">
        <f ca="1">SUMIFS(INDEX($B$149:$M$200,MATCH(B$237,$A$149:$A$200,0),1):INDEX($B$149:$M$200,MATCH(B$237,$A$149:$A$200,0),12),$B207:$M207,"="&amp;"X",$B$146:$M$146,"="&amp;"Y")</f>
        <v>0</v>
      </c>
      <c r="C242">
        <f ca="1">SUMIFS(INDEX($B$149:$M$200,MATCH(C$237,$A$149:$A$200,0),1):INDEX($B$149:$M$200,MATCH(C$237,$A$149:$A$200,0),12),$B207:$M207,"="&amp;"X",$B$146:$M$146,"="&amp;"Y")</f>
        <v>0</v>
      </c>
      <c r="D242">
        <f ca="1">SUMIFS(INDEX($B$149:$M$200,MATCH(D$237,$A$149:$A$200,0),1):INDEX($B$149:$M$200,MATCH(D$237,$A$149:$A$200,0),12),$B207:$M207,"="&amp;"X",$B$146:$M$146,"="&amp;"Y")</f>
        <v>0</v>
      </c>
      <c r="E242">
        <f ca="1">SUMIFS(INDEX($B$149:$M$200,MATCH(E$237,$A$149:$A$200,0),1):INDEX($B$149:$M$200,MATCH(E$237,$A$149:$A$200,0),12),$B207:$M207,"="&amp;"X",$B$146:$M$146,"="&amp;"Y")</f>
        <v>0</v>
      </c>
      <c r="F242">
        <f ca="1">SUMIFS(INDEX($B$149:$M$200,MATCH(F$237,$A$149:$A$200,0),1):INDEX($B$149:$M$200,MATCH(F$237,$A$149:$A$200,0),12),$B207:$M207,"="&amp;"X",$B$146:$M$146,"="&amp;"Y")</f>
        <v>0</v>
      </c>
      <c r="G242">
        <f ca="1">SUMIFS(INDEX($B$149:$M$200,MATCH(G$237,$A$149:$A$200,0),1):INDEX($B$149:$M$200,MATCH(G$237,$A$149:$A$200,0),12),$B207:$M207,"="&amp;"X",$B$146:$M$146,"="&amp;"Y")</f>
        <v>0</v>
      </c>
      <c r="H242">
        <f ca="1">SUMIFS(INDEX($B$149:$M$200,MATCH(H$237,$A$149:$A$200,0),1):INDEX($B$149:$M$200,MATCH(H$237,$A$149:$A$200,0),12),$B207:$M207,"="&amp;"X",$B$146:$M$146,"="&amp;"Y")</f>
        <v>0</v>
      </c>
      <c r="I242">
        <f ca="1">SUMIFS(INDEX($B$149:$M$200,MATCH(I$237,$A$149:$A$200,0),1):INDEX($B$149:$M$200,MATCH(I$237,$A$149:$A$200,0),12),$B207:$M207,"="&amp;"X",$B$146:$M$146,"="&amp;"Y")</f>
        <v>0</v>
      </c>
      <c r="J242">
        <f ca="1">SUMIFS(INDEX($B$149:$M$200,MATCH(J$237,$A$149:$A$200,0),1):INDEX($B$149:$M$200,MATCH(J$237,$A$149:$A$200,0),12),$B207:$M207,"="&amp;"X",$B$146:$M$146,"="&amp;"Y")</f>
        <v>0</v>
      </c>
      <c r="K242">
        <f ca="1">SUMIFS(INDEX($B$149:$M$200,MATCH(K$237,$A$149:$A$200,0),1):INDEX($B$149:$M$200,MATCH(K$237,$A$149:$A$200,0),12),$B207:$M207,"="&amp;"X",$B$146:$M$146,"="&amp;"Y")</f>
        <v>0</v>
      </c>
      <c r="L242">
        <f ca="1">SUMIFS(INDEX($B$149:$M$200,MATCH(L$237,$A$149:$A$200,0),1):INDEX($B$149:$M$200,MATCH(L$237,$A$149:$A$200,0),12),$B207:$M207,"="&amp;"X",$B$146:$M$146,"="&amp;"Y")</f>
        <v>0</v>
      </c>
      <c r="M242">
        <f ca="1">SUMIFS(INDEX($B$149:$M$200,MATCH(M$237,$A$149:$A$200,0),1):INDEX($B$149:$M$200,MATCH(M$237,$A$149:$A$200,0),12),$B207:$M207,"="&amp;"X",$B$146:$M$146,"="&amp;"Y")</f>
        <v>0</v>
      </c>
      <c r="N242">
        <f ca="1">SUMIFS(INDEX($B$149:$M$200,MATCH(N$237,$A$149:$A$200,0),1):INDEX($B$149:$M$200,MATCH(N$237,$A$149:$A$200,0),12),$B207:$M207,"="&amp;"X",$B$146:$M$146,"="&amp;"Y")</f>
        <v>0</v>
      </c>
      <c r="O242">
        <f ca="1">SUMIFS(INDEX($B$149:$M$200,MATCH(O$237,$A$149:$A$200,0),1):INDEX($B$149:$M$200,MATCH(O$237,$A$149:$A$200,0),12),$B207:$M207,"="&amp;"X",$B$146:$M$146,"="&amp;"Y")</f>
        <v>0</v>
      </c>
      <c r="P242">
        <f ca="1">SUMIFS(INDEX($B$149:$M$200,MATCH(P$237,$A$149:$A$200,0),1):INDEX($B$149:$M$200,MATCH(P$237,$A$149:$A$200,0),12),$B207:$M207,"="&amp;"X",$B$146:$M$146,"="&amp;"Y")</f>
        <v>0</v>
      </c>
      <c r="Q242">
        <f ca="1">SUMIFS(INDEX($B$149:$M$200,MATCH(Q$237,$A$149:$A$200,0),1):INDEX($B$149:$M$200,MATCH(Q$237,$A$149:$A$200,0),12),$B207:$M207,"="&amp;"X",$B$146:$M$146,"="&amp;"Y")</f>
        <v>0</v>
      </c>
      <c r="R242">
        <f ca="1">SUMIFS(INDEX($B$149:$M$200,MATCH(R$237,$A$149:$A$200,0),1):INDEX($B$149:$M$200,MATCH(R$237,$A$149:$A$200,0),12),$B207:$M207,"="&amp;"X",$B$146:$M$146,"="&amp;"Y")</f>
        <v>0</v>
      </c>
      <c r="S242">
        <f ca="1">SUMIFS(INDEX($B$149:$M$200,MATCH(S$237,$A$149:$A$200,0),1):INDEX($B$149:$M$200,MATCH(S$237,$A$149:$A$200,0),12),$B207:$M207,"="&amp;"X",$B$146:$M$146,"="&amp;"Y")</f>
        <v>0</v>
      </c>
      <c r="T242">
        <f ca="1">SUMIFS(INDEX($B$149:$M$200,MATCH(T$237,$A$149:$A$200,0),1):INDEX($B$149:$M$200,MATCH(T$237,$A$149:$A$200,0),12),$B207:$M207,"="&amp;"X",$B$146:$M$146,"="&amp;"Y")</f>
        <v>0</v>
      </c>
      <c r="U242">
        <f ca="1">SUMIFS(INDEX($B$149:$M$200,MATCH(U$237,$A$149:$A$200,0),1):INDEX($B$149:$M$200,MATCH(U$237,$A$149:$A$200,0),12),$B207:$M207,"="&amp;"X",$B$146:$M$146,"="&amp;"Y")</f>
        <v>0</v>
      </c>
      <c r="V242">
        <f ca="1">SUMIFS(INDEX($B$149:$M$200,MATCH(V$237,$A$149:$A$200,0),1):INDEX($B$149:$M$200,MATCH(V$237,$A$149:$A$200,0),12),$B207:$M207,"="&amp;"X",$B$146:$M$146,"="&amp;"Y")</f>
        <v>0</v>
      </c>
      <c r="W242">
        <f ca="1">SUMIFS(INDEX($B$149:$M$200,MATCH(W$237,$A$149:$A$200,0),1):INDEX($B$149:$M$200,MATCH(W$237,$A$149:$A$200,0),12),$B207:$M207,"="&amp;"X",$B$146:$M$146,"="&amp;"Y")</f>
        <v>0</v>
      </c>
      <c r="X242">
        <f ca="1">SUMIFS(INDEX($B$149:$M$200,MATCH(X$237,$A$149:$A$200,0),1):INDEX($B$149:$M$200,MATCH(X$237,$A$149:$A$200,0),12),$B207:$M207,"="&amp;"X",$B$146:$M$146,"="&amp;"Y")</f>
        <v>0</v>
      </c>
      <c r="Y242">
        <f ca="1">SUMIFS(INDEX($B$149:$M$200,MATCH(Y$237,$A$149:$A$200,0),1):INDEX($B$149:$M$200,MATCH(Y$237,$A$149:$A$200,0),12),$B207:$M207,"="&amp;"X",$B$146:$M$146,"="&amp;"Y")</f>
        <v>0</v>
      </c>
      <c r="Z242">
        <f ca="1">SUMIFS(INDEX($B$149:$M$200,MATCH(Z$237,$A$149:$A$200,0),1):INDEX($B$149:$M$200,MATCH(Z$237,$A$149:$A$200,0),12),$B207:$M207,"="&amp;"X",$B$146:$M$146,"="&amp;"Y")</f>
        <v>0</v>
      </c>
      <c r="AA242">
        <f ca="1">SUMIFS(INDEX($B$149:$M$200,MATCH(AA$237,$A$149:$A$200,0),1):INDEX($B$149:$M$200,MATCH(AA$237,$A$149:$A$200,0),12),$B207:$M207,"="&amp;"X",$B$146:$M$146,"="&amp;"Y")</f>
        <v>0</v>
      </c>
      <c r="AB242">
        <f ca="1">SUMIFS(INDEX($B$149:$M$200,MATCH(AB$237,$A$149:$A$200,0),1):INDEX($B$149:$M$200,MATCH(AB$237,$A$149:$A$200,0),12),$B207:$M207,"="&amp;"X",$B$146:$M$146,"="&amp;"Y")</f>
        <v>0</v>
      </c>
      <c r="AC242">
        <f ca="1">SUMIFS(INDEX($B$149:$M$200,MATCH(AC$237,$A$149:$A$200,0),1):INDEX($B$149:$M$200,MATCH(AC$237,$A$149:$A$200,0),12),$B207:$M207,"="&amp;"X",$B$146:$M$146,"="&amp;"Y")</f>
        <v>0</v>
      </c>
      <c r="AD242">
        <f ca="1">SUMIFS(INDEX($B$149:$M$200,MATCH(AD$237,$A$149:$A$200,0),1):INDEX($B$149:$M$200,MATCH(AD$237,$A$149:$A$200,0),12),$B207:$M207,"="&amp;"X",$B$146:$M$146,"="&amp;"Y")</f>
        <v>0</v>
      </c>
      <c r="AE242">
        <f ca="1">SUMIFS(INDEX($B$149:$M$200,MATCH(AE$237,$A$149:$A$200,0),1):INDEX($B$149:$M$200,MATCH(AE$237,$A$149:$A$200,0),12),$B207:$M207,"="&amp;"X",$B$146:$M$146,"="&amp;"Y")</f>
        <v>0</v>
      </c>
      <c r="AF242">
        <f ca="1">SUMIFS(INDEX($B$149:$M$200,MATCH(AF$237,$A$149:$A$200,0),1):INDEX($B$149:$M$200,MATCH(AF$237,$A$149:$A$200,0),12),$B207:$M207,"="&amp;"X",$B$146:$M$146,"="&amp;"Y")</f>
        <v>0</v>
      </c>
      <c r="AG242">
        <f ca="1">SUMIFS(INDEX($B$149:$M$200,MATCH(AG$237,$A$149:$A$200,0),1):INDEX($B$149:$M$200,MATCH(AG$237,$A$149:$A$200,0),12),$B207:$M207,"="&amp;"X",$B$146:$M$146,"="&amp;"Y")</f>
        <v>0</v>
      </c>
      <c r="AH242">
        <f ca="1">SUMIFS(INDEX($B$149:$M$200,MATCH(AH$237,$A$149:$A$200,0),1):INDEX($B$149:$M$200,MATCH(AH$237,$A$149:$A$200,0),12),$B207:$M207,"="&amp;"X",$B$146:$M$146,"="&amp;"Y")</f>
        <v>0</v>
      </c>
      <c r="AI242">
        <f ca="1">SUMIFS(INDEX($B$149:$M$200,MATCH(AI$237,$A$149:$A$200,0),1):INDEX($B$149:$M$200,MATCH(AI$237,$A$149:$A$200,0),12),$B207:$M207,"="&amp;"X",$B$146:$M$146,"="&amp;"Y")</f>
        <v>0</v>
      </c>
      <c r="AJ242">
        <f ca="1">SUMIFS(INDEX($B$149:$M$200,MATCH(AJ$237,$A$149:$A$200,0),1):INDEX($B$149:$M$200,MATCH(AJ$237,$A$149:$A$200,0),12),$B207:$M207,"="&amp;"X",$B$146:$M$146,"="&amp;"Y")</f>
        <v>0</v>
      </c>
      <c r="AK242">
        <f ca="1">SUMIFS(INDEX($B$149:$M$200,MATCH(AK$237,$A$149:$A$200,0),1):INDEX($B$149:$M$200,MATCH(AK$237,$A$149:$A$200,0),12),$B207:$M207,"="&amp;"X",$B$146:$M$146,"="&amp;"Y")</f>
        <v>0</v>
      </c>
      <c r="AL242">
        <f ca="1">SUMIFS(INDEX($B$149:$M$200,MATCH(AL$237,$A$149:$A$200,0),1):INDEX($B$149:$M$200,MATCH(AL$237,$A$149:$A$200,0),12),$B207:$M207,"="&amp;"X",$B$146:$M$146,"="&amp;"Y")</f>
        <v>0</v>
      </c>
      <c r="AM242">
        <f ca="1">SUMIFS(INDEX($B$149:$M$200,MATCH(AM$237,$A$149:$A$200,0),1):INDEX($B$149:$M$200,MATCH(AM$237,$A$149:$A$200,0),12),$B207:$M207,"="&amp;"X",$B$146:$M$146,"="&amp;"Y")</f>
        <v>0</v>
      </c>
      <c r="AN242">
        <f ca="1">SUMIFS(INDEX($B$149:$M$200,MATCH(AN$237,$A$149:$A$200,0),1):INDEX($B$149:$M$200,MATCH(AN$237,$A$149:$A$200,0),12),$B207:$M207,"="&amp;"X",$B$146:$M$146,"="&amp;"Y")</f>
        <v>0</v>
      </c>
      <c r="AO242">
        <f ca="1">SUMIFS(INDEX($B$149:$M$200,MATCH(AO$237,$A$149:$A$200,0),1):INDEX($B$149:$M$200,MATCH(AO$237,$A$149:$A$200,0),12),$B207:$M207,"="&amp;"X",$B$146:$M$146,"="&amp;"Y")</f>
        <v>0</v>
      </c>
      <c r="AP242">
        <f ca="1">SUMIFS(INDEX($B$149:$M$200,MATCH(AP$237,$A$149:$A$200,0),1):INDEX($B$149:$M$200,MATCH(AP$237,$A$149:$A$200,0),12),$B207:$M207,"="&amp;"X",$B$146:$M$146,"="&amp;"Y")</f>
        <v>0</v>
      </c>
      <c r="AQ242">
        <f ca="1">SUMIFS(INDEX($B$149:$M$200,MATCH(AQ$237,$A$149:$A$200,0),1):INDEX($B$149:$M$200,MATCH(AQ$237,$A$149:$A$200,0),12),$B207:$M207,"="&amp;"X",$B$146:$M$146,"="&amp;"Y")</f>
        <v>0</v>
      </c>
      <c r="AR242">
        <f ca="1">SUMIFS(INDEX($B$149:$M$200,MATCH(AR$237,$A$149:$A$200,0),1):INDEX($B$149:$M$200,MATCH(AR$237,$A$149:$A$200,0),12),$B207:$M207,"="&amp;"X",$B$146:$M$146,"="&amp;"Y")</f>
        <v>0</v>
      </c>
      <c r="AS242">
        <f ca="1">SUMIFS(INDEX($B$149:$M$200,MATCH(AS$237,$A$149:$A$200,0),1):INDEX($B$149:$M$200,MATCH(AS$237,$A$149:$A$200,0),12),$B207:$M207,"="&amp;"X",$B$146:$M$146,"="&amp;"Y")</f>
        <v>0</v>
      </c>
      <c r="AT242">
        <f ca="1">SUMIFS(INDEX($B$149:$M$200,MATCH(AT$237,$A$149:$A$200,0),1):INDEX($B$149:$M$200,MATCH(AT$237,$A$149:$A$200,0),12),$B207:$M207,"="&amp;"X",$B$146:$M$146,"="&amp;"Y")</f>
        <v>0</v>
      </c>
      <c r="AU242">
        <f ca="1">SUMIFS(INDEX($B$149:$M$200,MATCH(AU$237,$A$149:$A$200,0),1):INDEX($B$149:$M$200,MATCH(AU$237,$A$149:$A$200,0),12),$B207:$M207,"="&amp;"X",$B$146:$M$146,"="&amp;"Y")</f>
        <v>0</v>
      </c>
      <c r="AV242">
        <f ca="1">SUMIFS(INDEX($B$149:$M$200,MATCH(AV$237,$A$149:$A$200,0),1):INDEX($B$149:$M$200,MATCH(AV$237,$A$149:$A$200,0),12),$B207:$M207,"="&amp;"X",$B$146:$M$146,"="&amp;"Y")</f>
        <v>0</v>
      </c>
      <c r="AW242">
        <f ca="1">SUMIFS(INDEX($B$149:$M$200,MATCH(AW$237,$A$149:$A$200,0),1):INDEX($B$149:$M$200,MATCH(AW$237,$A$149:$A$200,0),12),$B207:$M207,"="&amp;"X",$B$146:$M$146,"="&amp;"Y")</f>
        <v>0</v>
      </c>
      <c r="AX242">
        <f ca="1">SUMIFS(INDEX($B$149:$M$200,MATCH(AX$237,$A$149:$A$200,0),1):INDEX($B$149:$M$200,MATCH(AX$237,$A$149:$A$200,0),12),$B207:$M207,"="&amp;"X",$B$146:$M$146,"="&amp;"Y")</f>
        <v>0</v>
      </c>
      <c r="AY242">
        <f ca="1">SUMIFS(INDEX($B$149:$M$200,MATCH(AY$237,$A$149:$A$200,0),1):INDEX($B$149:$M$200,MATCH(AY$237,$A$149:$A$200,0),12),$B207:$M207,"="&amp;"X",$B$146:$M$146,"="&amp;"Y")</f>
        <v>0</v>
      </c>
      <c r="AZ242">
        <f ca="1">SUMIFS(INDEX($B$149:$M$200,MATCH(AZ$237,$A$149:$A$200,0),1):INDEX($B$149:$M$200,MATCH(AZ$237,$A$149:$A$200,0),12),$B207:$M207,"="&amp;"X",$B$146:$M$146,"="&amp;"Y")</f>
        <v>0</v>
      </c>
      <c r="BA242">
        <f ca="1">SUMIFS(INDEX($B$149:$M$200,MATCH(BA$237,$A$149:$A$200,0),1):INDEX($B$149:$M$200,MATCH(BA$237,$A$149:$A$200,0),12),$B207:$M207,"="&amp;"X",$B$146:$M$146,"="&amp;"Y")</f>
        <v>0</v>
      </c>
    </row>
    <row r="243" spans="1:53" x14ac:dyDescent="0.35">
      <c r="A243" s="2" t="str">
        <f>Setup!A25</f>
        <v>Caseload 6</v>
      </c>
      <c r="B243">
        <f ca="1">SUMIFS(INDEX($B$149:$M$200,MATCH(B$237,$A$149:$A$200,0),1):INDEX($B$149:$M$200,MATCH(B$237,$A$149:$A$200,0),12),$B208:$M208,"="&amp;"X",$B$146:$M$146,"="&amp;"Y")</f>
        <v>0</v>
      </c>
      <c r="C243">
        <f ca="1">SUMIFS(INDEX($B$149:$M$200,MATCH(C$237,$A$149:$A$200,0),1):INDEX($B$149:$M$200,MATCH(C$237,$A$149:$A$200,0),12),$B208:$M208,"="&amp;"X",$B$146:$M$146,"="&amp;"Y")</f>
        <v>0</v>
      </c>
      <c r="D243">
        <f ca="1">SUMIFS(INDEX($B$149:$M$200,MATCH(D$237,$A$149:$A$200,0),1):INDEX($B$149:$M$200,MATCH(D$237,$A$149:$A$200,0),12),$B208:$M208,"="&amp;"X",$B$146:$M$146,"="&amp;"Y")</f>
        <v>0</v>
      </c>
      <c r="E243">
        <f ca="1">SUMIFS(INDEX($B$149:$M$200,MATCH(E$237,$A$149:$A$200,0),1):INDEX($B$149:$M$200,MATCH(E$237,$A$149:$A$200,0),12),$B208:$M208,"="&amp;"X",$B$146:$M$146,"="&amp;"Y")</f>
        <v>0</v>
      </c>
      <c r="F243">
        <f ca="1">SUMIFS(INDEX($B$149:$M$200,MATCH(F$237,$A$149:$A$200,0),1):INDEX($B$149:$M$200,MATCH(F$237,$A$149:$A$200,0),12),$B208:$M208,"="&amp;"X",$B$146:$M$146,"="&amp;"Y")</f>
        <v>0</v>
      </c>
      <c r="G243">
        <f ca="1">SUMIFS(INDEX($B$149:$M$200,MATCH(G$237,$A$149:$A$200,0),1):INDEX($B$149:$M$200,MATCH(G$237,$A$149:$A$200,0),12),$B208:$M208,"="&amp;"X",$B$146:$M$146,"="&amp;"Y")</f>
        <v>0</v>
      </c>
      <c r="H243">
        <f ca="1">SUMIFS(INDEX($B$149:$M$200,MATCH(H$237,$A$149:$A$200,0),1):INDEX($B$149:$M$200,MATCH(H$237,$A$149:$A$200,0),12),$B208:$M208,"="&amp;"X",$B$146:$M$146,"="&amp;"Y")</f>
        <v>0</v>
      </c>
      <c r="I243">
        <f ca="1">SUMIFS(INDEX($B$149:$M$200,MATCH(I$237,$A$149:$A$200,0),1):INDEX($B$149:$M$200,MATCH(I$237,$A$149:$A$200,0),12),$B208:$M208,"="&amp;"X",$B$146:$M$146,"="&amp;"Y")</f>
        <v>0</v>
      </c>
      <c r="J243">
        <f ca="1">SUMIFS(INDEX($B$149:$M$200,MATCH(J$237,$A$149:$A$200,0),1):INDEX($B$149:$M$200,MATCH(J$237,$A$149:$A$200,0),12),$B208:$M208,"="&amp;"X",$B$146:$M$146,"="&amp;"Y")</f>
        <v>0</v>
      </c>
      <c r="K243">
        <f ca="1">SUMIFS(INDEX($B$149:$M$200,MATCH(K$237,$A$149:$A$200,0),1):INDEX($B$149:$M$200,MATCH(K$237,$A$149:$A$200,0),12),$B208:$M208,"="&amp;"X",$B$146:$M$146,"="&amp;"Y")</f>
        <v>0</v>
      </c>
      <c r="L243">
        <f ca="1">SUMIFS(INDEX($B$149:$M$200,MATCH(L$237,$A$149:$A$200,0),1):INDEX($B$149:$M$200,MATCH(L$237,$A$149:$A$200,0),12),$B208:$M208,"="&amp;"X",$B$146:$M$146,"="&amp;"Y")</f>
        <v>0</v>
      </c>
      <c r="M243">
        <f ca="1">SUMIFS(INDEX($B$149:$M$200,MATCH(M$237,$A$149:$A$200,0),1):INDEX($B$149:$M$200,MATCH(M$237,$A$149:$A$200,0),12),$B208:$M208,"="&amp;"X",$B$146:$M$146,"="&amp;"Y")</f>
        <v>0</v>
      </c>
      <c r="N243">
        <f ca="1">SUMIFS(INDEX($B$149:$M$200,MATCH(N$237,$A$149:$A$200,0),1):INDEX($B$149:$M$200,MATCH(N$237,$A$149:$A$200,0),12),$B208:$M208,"="&amp;"X",$B$146:$M$146,"="&amp;"Y")</f>
        <v>0</v>
      </c>
      <c r="O243">
        <f ca="1">SUMIFS(INDEX($B$149:$M$200,MATCH(O$237,$A$149:$A$200,0),1):INDEX($B$149:$M$200,MATCH(O$237,$A$149:$A$200,0),12),$B208:$M208,"="&amp;"X",$B$146:$M$146,"="&amp;"Y")</f>
        <v>0</v>
      </c>
      <c r="P243">
        <f ca="1">SUMIFS(INDEX($B$149:$M$200,MATCH(P$237,$A$149:$A$200,0),1):INDEX($B$149:$M$200,MATCH(P$237,$A$149:$A$200,0),12),$B208:$M208,"="&amp;"X",$B$146:$M$146,"="&amp;"Y")</f>
        <v>0</v>
      </c>
      <c r="Q243">
        <f ca="1">SUMIFS(INDEX($B$149:$M$200,MATCH(Q$237,$A$149:$A$200,0),1):INDEX($B$149:$M$200,MATCH(Q$237,$A$149:$A$200,0),12),$B208:$M208,"="&amp;"X",$B$146:$M$146,"="&amp;"Y")</f>
        <v>0</v>
      </c>
      <c r="R243">
        <f ca="1">SUMIFS(INDEX($B$149:$M$200,MATCH(R$237,$A$149:$A$200,0),1):INDEX($B$149:$M$200,MATCH(R$237,$A$149:$A$200,0),12),$B208:$M208,"="&amp;"X",$B$146:$M$146,"="&amp;"Y")</f>
        <v>0</v>
      </c>
      <c r="S243">
        <f ca="1">SUMIFS(INDEX($B$149:$M$200,MATCH(S$237,$A$149:$A$200,0),1):INDEX($B$149:$M$200,MATCH(S$237,$A$149:$A$200,0),12),$B208:$M208,"="&amp;"X",$B$146:$M$146,"="&amp;"Y")</f>
        <v>0</v>
      </c>
      <c r="T243">
        <f ca="1">SUMIFS(INDEX($B$149:$M$200,MATCH(T$237,$A$149:$A$200,0),1):INDEX($B$149:$M$200,MATCH(T$237,$A$149:$A$200,0),12),$B208:$M208,"="&amp;"X",$B$146:$M$146,"="&amp;"Y")</f>
        <v>0</v>
      </c>
      <c r="U243">
        <f ca="1">SUMIFS(INDEX($B$149:$M$200,MATCH(U$237,$A$149:$A$200,0),1):INDEX($B$149:$M$200,MATCH(U$237,$A$149:$A$200,0),12),$B208:$M208,"="&amp;"X",$B$146:$M$146,"="&amp;"Y")</f>
        <v>0</v>
      </c>
      <c r="V243">
        <f ca="1">SUMIFS(INDEX($B$149:$M$200,MATCH(V$237,$A$149:$A$200,0),1):INDEX($B$149:$M$200,MATCH(V$237,$A$149:$A$200,0),12),$B208:$M208,"="&amp;"X",$B$146:$M$146,"="&amp;"Y")</f>
        <v>0</v>
      </c>
      <c r="W243">
        <f ca="1">SUMIFS(INDEX($B$149:$M$200,MATCH(W$237,$A$149:$A$200,0),1):INDEX($B$149:$M$200,MATCH(W$237,$A$149:$A$200,0),12),$B208:$M208,"="&amp;"X",$B$146:$M$146,"="&amp;"Y")</f>
        <v>0</v>
      </c>
      <c r="X243">
        <f ca="1">SUMIFS(INDEX($B$149:$M$200,MATCH(X$237,$A$149:$A$200,0),1):INDEX($B$149:$M$200,MATCH(X$237,$A$149:$A$200,0),12),$B208:$M208,"="&amp;"X",$B$146:$M$146,"="&amp;"Y")</f>
        <v>0</v>
      </c>
      <c r="Y243">
        <f ca="1">SUMIFS(INDEX($B$149:$M$200,MATCH(Y$237,$A$149:$A$200,0),1):INDEX($B$149:$M$200,MATCH(Y$237,$A$149:$A$200,0),12),$B208:$M208,"="&amp;"X",$B$146:$M$146,"="&amp;"Y")</f>
        <v>0</v>
      </c>
      <c r="Z243">
        <f ca="1">SUMIFS(INDEX($B$149:$M$200,MATCH(Z$237,$A$149:$A$200,0),1):INDEX($B$149:$M$200,MATCH(Z$237,$A$149:$A$200,0),12),$B208:$M208,"="&amp;"X",$B$146:$M$146,"="&amp;"Y")</f>
        <v>0</v>
      </c>
      <c r="AA243">
        <f ca="1">SUMIFS(INDEX($B$149:$M$200,MATCH(AA$237,$A$149:$A$200,0),1):INDEX($B$149:$M$200,MATCH(AA$237,$A$149:$A$200,0),12),$B208:$M208,"="&amp;"X",$B$146:$M$146,"="&amp;"Y")</f>
        <v>0</v>
      </c>
      <c r="AB243">
        <f ca="1">SUMIFS(INDEX($B$149:$M$200,MATCH(AB$237,$A$149:$A$200,0),1):INDEX($B$149:$M$200,MATCH(AB$237,$A$149:$A$200,0),12),$B208:$M208,"="&amp;"X",$B$146:$M$146,"="&amp;"Y")</f>
        <v>0</v>
      </c>
      <c r="AC243">
        <f ca="1">SUMIFS(INDEX($B$149:$M$200,MATCH(AC$237,$A$149:$A$200,0),1):INDEX($B$149:$M$200,MATCH(AC$237,$A$149:$A$200,0),12),$B208:$M208,"="&amp;"X",$B$146:$M$146,"="&amp;"Y")</f>
        <v>0</v>
      </c>
      <c r="AD243">
        <f ca="1">SUMIFS(INDEX($B$149:$M$200,MATCH(AD$237,$A$149:$A$200,0),1):INDEX($B$149:$M$200,MATCH(AD$237,$A$149:$A$200,0),12),$B208:$M208,"="&amp;"X",$B$146:$M$146,"="&amp;"Y")</f>
        <v>0</v>
      </c>
      <c r="AE243">
        <f ca="1">SUMIFS(INDEX($B$149:$M$200,MATCH(AE$237,$A$149:$A$200,0),1):INDEX($B$149:$M$200,MATCH(AE$237,$A$149:$A$200,0),12),$B208:$M208,"="&amp;"X",$B$146:$M$146,"="&amp;"Y")</f>
        <v>0</v>
      </c>
      <c r="AF243">
        <f ca="1">SUMIFS(INDEX($B$149:$M$200,MATCH(AF$237,$A$149:$A$200,0),1):INDEX($B$149:$M$200,MATCH(AF$237,$A$149:$A$200,0),12),$B208:$M208,"="&amp;"X",$B$146:$M$146,"="&amp;"Y")</f>
        <v>0</v>
      </c>
      <c r="AG243">
        <f ca="1">SUMIFS(INDEX($B$149:$M$200,MATCH(AG$237,$A$149:$A$200,0),1):INDEX($B$149:$M$200,MATCH(AG$237,$A$149:$A$200,0),12),$B208:$M208,"="&amp;"X",$B$146:$M$146,"="&amp;"Y")</f>
        <v>0</v>
      </c>
      <c r="AH243">
        <f ca="1">SUMIFS(INDEX($B$149:$M$200,MATCH(AH$237,$A$149:$A$200,0),1):INDEX($B$149:$M$200,MATCH(AH$237,$A$149:$A$200,0),12),$B208:$M208,"="&amp;"X",$B$146:$M$146,"="&amp;"Y")</f>
        <v>0</v>
      </c>
      <c r="AI243">
        <f ca="1">SUMIFS(INDEX($B$149:$M$200,MATCH(AI$237,$A$149:$A$200,0),1):INDEX($B$149:$M$200,MATCH(AI$237,$A$149:$A$200,0),12),$B208:$M208,"="&amp;"X",$B$146:$M$146,"="&amp;"Y")</f>
        <v>0</v>
      </c>
      <c r="AJ243">
        <f ca="1">SUMIFS(INDEX($B$149:$M$200,MATCH(AJ$237,$A$149:$A$200,0),1):INDEX($B$149:$M$200,MATCH(AJ$237,$A$149:$A$200,0),12),$B208:$M208,"="&amp;"X",$B$146:$M$146,"="&amp;"Y")</f>
        <v>0</v>
      </c>
      <c r="AK243">
        <f ca="1">SUMIFS(INDEX($B$149:$M$200,MATCH(AK$237,$A$149:$A$200,0),1):INDEX($B$149:$M$200,MATCH(AK$237,$A$149:$A$200,0),12),$B208:$M208,"="&amp;"X",$B$146:$M$146,"="&amp;"Y")</f>
        <v>0</v>
      </c>
      <c r="AL243">
        <f ca="1">SUMIFS(INDEX($B$149:$M$200,MATCH(AL$237,$A$149:$A$200,0),1):INDEX($B$149:$M$200,MATCH(AL$237,$A$149:$A$200,0),12),$B208:$M208,"="&amp;"X",$B$146:$M$146,"="&amp;"Y")</f>
        <v>0</v>
      </c>
      <c r="AM243">
        <f ca="1">SUMIFS(INDEX($B$149:$M$200,MATCH(AM$237,$A$149:$A$200,0),1):INDEX($B$149:$M$200,MATCH(AM$237,$A$149:$A$200,0),12),$B208:$M208,"="&amp;"X",$B$146:$M$146,"="&amp;"Y")</f>
        <v>0</v>
      </c>
      <c r="AN243">
        <f ca="1">SUMIFS(INDEX($B$149:$M$200,MATCH(AN$237,$A$149:$A$200,0),1):INDEX($B$149:$M$200,MATCH(AN$237,$A$149:$A$200,0),12),$B208:$M208,"="&amp;"X",$B$146:$M$146,"="&amp;"Y")</f>
        <v>0</v>
      </c>
      <c r="AO243">
        <f ca="1">SUMIFS(INDEX($B$149:$M$200,MATCH(AO$237,$A$149:$A$200,0),1):INDEX($B$149:$M$200,MATCH(AO$237,$A$149:$A$200,0),12),$B208:$M208,"="&amp;"X",$B$146:$M$146,"="&amp;"Y")</f>
        <v>0</v>
      </c>
      <c r="AP243">
        <f ca="1">SUMIFS(INDEX($B$149:$M$200,MATCH(AP$237,$A$149:$A$200,0),1):INDEX($B$149:$M$200,MATCH(AP$237,$A$149:$A$200,0),12),$B208:$M208,"="&amp;"X",$B$146:$M$146,"="&amp;"Y")</f>
        <v>0</v>
      </c>
      <c r="AQ243">
        <f ca="1">SUMIFS(INDEX($B$149:$M$200,MATCH(AQ$237,$A$149:$A$200,0),1):INDEX($B$149:$M$200,MATCH(AQ$237,$A$149:$A$200,0),12),$B208:$M208,"="&amp;"X",$B$146:$M$146,"="&amp;"Y")</f>
        <v>0</v>
      </c>
      <c r="AR243">
        <f ca="1">SUMIFS(INDEX($B$149:$M$200,MATCH(AR$237,$A$149:$A$200,0),1):INDEX($B$149:$M$200,MATCH(AR$237,$A$149:$A$200,0),12),$B208:$M208,"="&amp;"X",$B$146:$M$146,"="&amp;"Y")</f>
        <v>0</v>
      </c>
      <c r="AS243">
        <f ca="1">SUMIFS(INDEX($B$149:$M$200,MATCH(AS$237,$A$149:$A$200,0),1):INDEX($B$149:$M$200,MATCH(AS$237,$A$149:$A$200,0),12),$B208:$M208,"="&amp;"X",$B$146:$M$146,"="&amp;"Y")</f>
        <v>0</v>
      </c>
      <c r="AT243">
        <f ca="1">SUMIFS(INDEX($B$149:$M$200,MATCH(AT$237,$A$149:$A$200,0),1):INDEX($B$149:$M$200,MATCH(AT$237,$A$149:$A$200,0),12),$B208:$M208,"="&amp;"X",$B$146:$M$146,"="&amp;"Y")</f>
        <v>0</v>
      </c>
      <c r="AU243">
        <f ca="1">SUMIFS(INDEX($B$149:$M$200,MATCH(AU$237,$A$149:$A$200,0),1):INDEX($B$149:$M$200,MATCH(AU$237,$A$149:$A$200,0),12),$B208:$M208,"="&amp;"X",$B$146:$M$146,"="&amp;"Y")</f>
        <v>0</v>
      </c>
      <c r="AV243">
        <f ca="1">SUMIFS(INDEX($B$149:$M$200,MATCH(AV$237,$A$149:$A$200,0),1):INDEX($B$149:$M$200,MATCH(AV$237,$A$149:$A$200,0),12),$B208:$M208,"="&amp;"X",$B$146:$M$146,"="&amp;"Y")</f>
        <v>0</v>
      </c>
      <c r="AW243">
        <f ca="1">SUMIFS(INDEX($B$149:$M$200,MATCH(AW$237,$A$149:$A$200,0),1):INDEX($B$149:$M$200,MATCH(AW$237,$A$149:$A$200,0),12),$B208:$M208,"="&amp;"X",$B$146:$M$146,"="&amp;"Y")</f>
        <v>0</v>
      </c>
      <c r="AX243">
        <f ca="1">SUMIFS(INDEX($B$149:$M$200,MATCH(AX$237,$A$149:$A$200,0),1):INDEX($B$149:$M$200,MATCH(AX$237,$A$149:$A$200,0),12),$B208:$M208,"="&amp;"X",$B$146:$M$146,"="&amp;"Y")</f>
        <v>0</v>
      </c>
      <c r="AY243">
        <f ca="1">SUMIFS(INDEX($B$149:$M$200,MATCH(AY$237,$A$149:$A$200,0),1):INDEX($B$149:$M$200,MATCH(AY$237,$A$149:$A$200,0),12),$B208:$M208,"="&amp;"X",$B$146:$M$146,"="&amp;"Y")</f>
        <v>0</v>
      </c>
      <c r="AZ243">
        <f ca="1">SUMIFS(INDEX($B$149:$M$200,MATCH(AZ$237,$A$149:$A$200,0),1):INDEX($B$149:$M$200,MATCH(AZ$237,$A$149:$A$200,0),12),$B208:$M208,"="&amp;"X",$B$146:$M$146,"="&amp;"Y")</f>
        <v>0</v>
      </c>
      <c r="BA243">
        <f ca="1">SUMIFS(INDEX($B$149:$M$200,MATCH(BA$237,$A$149:$A$200,0),1):INDEX($B$149:$M$200,MATCH(BA$237,$A$149:$A$200,0),12),$B208:$M208,"="&amp;"X",$B$146:$M$146,"="&amp;"Y")</f>
        <v>0</v>
      </c>
    </row>
    <row r="244" spans="1:53" x14ac:dyDescent="0.35">
      <c r="A244" s="2" t="str">
        <f>Setup!A26</f>
        <v>Caseload 7</v>
      </c>
      <c r="B244">
        <f ca="1">SUMIFS(INDEX($B$149:$M$200,MATCH(B$237,$A$149:$A$200,0),1):INDEX($B$149:$M$200,MATCH(B$237,$A$149:$A$200,0),12),$B209:$M209,"="&amp;"X",$B$146:$M$146,"="&amp;"Y")</f>
        <v>0</v>
      </c>
      <c r="C244">
        <f ca="1">SUMIFS(INDEX($B$149:$M$200,MATCH(C$237,$A$149:$A$200,0),1):INDEX($B$149:$M$200,MATCH(C$237,$A$149:$A$200,0),12),$B209:$M209,"="&amp;"X",$B$146:$M$146,"="&amp;"Y")</f>
        <v>0</v>
      </c>
      <c r="D244">
        <f ca="1">SUMIFS(INDEX($B$149:$M$200,MATCH(D$237,$A$149:$A$200,0),1):INDEX($B$149:$M$200,MATCH(D$237,$A$149:$A$200,0),12),$B209:$M209,"="&amp;"X",$B$146:$M$146,"="&amp;"Y")</f>
        <v>0</v>
      </c>
      <c r="E244">
        <f ca="1">SUMIFS(INDEX($B$149:$M$200,MATCH(E$237,$A$149:$A$200,0),1):INDEX($B$149:$M$200,MATCH(E$237,$A$149:$A$200,0),12),$B209:$M209,"="&amp;"X",$B$146:$M$146,"="&amp;"Y")</f>
        <v>0</v>
      </c>
      <c r="F244">
        <f ca="1">SUMIFS(INDEX($B$149:$M$200,MATCH(F$237,$A$149:$A$200,0),1):INDEX($B$149:$M$200,MATCH(F$237,$A$149:$A$200,0),12),$B209:$M209,"="&amp;"X",$B$146:$M$146,"="&amp;"Y")</f>
        <v>0</v>
      </c>
      <c r="G244">
        <f ca="1">SUMIFS(INDEX($B$149:$M$200,MATCH(G$237,$A$149:$A$200,0),1):INDEX($B$149:$M$200,MATCH(G$237,$A$149:$A$200,0),12),$B209:$M209,"="&amp;"X",$B$146:$M$146,"="&amp;"Y")</f>
        <v>0</v>
      </c>
      <c r="H244">
        <f ca="1">SUMIFS(INDEX($B$149:$M$200,MATCH(H$237,$A$149:$A$200,0),1):INDEX($B$149:$M$200,MATCH(H$237,$A$149:$A$200,0),12),$B209:$M209,"="&amp;"X",$B$146:$M$146,"="&amp;"Y")</f>
        <v>0</v>
      </c>
      <c r="I244">
        <f ca="1">SUMIFS(INDEX($B$149:$M$200,MATCH(I$237,$A$149:$A$200,0),1):INDEX($B$149:$M$200,MATCH(I$237,$A$149:$A$200,0),12),$B209:$M209,"="&amp;"X",$B$146:$M$146,"="&amp;"Y")</f>
        <v>0</v>
      </c>
      <c r="J244">
        <f ca="1">SUMIFS(INDEX($B$149:$M$200,MATCH(J$237,$A$149:$A$200,0),1):INDEX($B$149:$M$200,MATCH(J$237,$A$149:$A$200,0),12),$B209:$M209,"="&amp;"X",$B$146:$M$146,"="&amp;"Y")</f>
        <v>0</v>
      </c>
      <c r="K244">
        <f ca="1">SUMIFS(INDEX($B$149:$M$200,MATCH(K$237,$A$149:$A$200,0),1):INDEX($B$149:$M$200,MATCH(K$237,$A$149:$A$200,0),12),$B209:$M209,"="&amp;"X",$B$146:$M$146,"="&amp;"Y")</f>
        <v>0</v>
      </c>
      <c r="L244">
        <f ca="1">SUMIFS(INDEX($B$149:$M$200,MATCH(L$237,$A$149:$A$200,0),1):INDEX($B$149:$M$200,MATCH(L$237,$A$149:$A$200,0),12),$B209:$M209,"="&amp;"X",$B$146:$M$146,"="&amp;"Y")</f>
        <v>0</v>
      </c>
      <c r="M244">
        <f ca="1">SUMIFS(INDEX($B$149:$M$200,MATCH(M$237,$A$149:$A$200,0),1):INDEX($B$149:$M$200,MATCH(M$237,$A$149:$A$200,0),12),$B209:$M209,"="&amp;"X",$B$146:$M$146,"="&amp;"Y")</f>
        <v>0</v>
      </c>
      <c r="N244">
        <f ca="1">SUMIFS(INDEX($B$149:$M$200,MATCH(N$237,$A$149:$A$200,0),1):INDEX($B$149:$M$200,MATCH(N$237,$A$149:$A$200,0),12),$B209:$M209,"="&amp;"X",$B$146:$M$146,"="&amp;"Y")</f>
        <v>0</v>
      </c>
      <c r="O244">
        <f ca="1">SUMIFS(INDEX($B$149:$M$200,MATCH(O$237,$A$149:$A$200,0),1):INDEX($B$149:$M$200,MATCH(O$237,$A$149:$A$200,0),12),$B209:$M209,"="&amp;"X",$B$146:$M$146,"="&amp;"Y")</f>
        <v>0</v>
      </c>
      <c r="P244">
        <f ca="1">SUMIFS(INDEX($B$149:$M$200,MATCH(P$237,$A$149:$A$200,0),1):INDEX($B$149:$M$200,MATCH(P$237,$A$149:$A$200,0),12),$B209:$M209,"="&amp;"X",$B$146:$M$146,"="&amp;"Y")</f>
        <v>0</v>
      </c>
      <c r="Q244">
        <f ca="1">SUMIFS(INDEX($B$149:$M$200,MATCH(Q$237,$A$149:$A$200,0),1):INDEX($B$149:$M$200,MATCH(Q$237,$A$149:$A$200,0),12),$B209:$M209,"="&amp;"X",$B$146:$M$146,"="&amp;"Y")</f>
        <v>0</v>
      </c>
      <c r="R244">
        <f ca="1">SUMIFS(INDEX($B$149:$M$200,MATCH(R$237,$A$149:$A$200,0),1):INDEX($B$149:$M$200,MATCH(R$237,$A$149:$A$200,0),12),$B209:$M209,"="&amp;"X",$B$146:$M$146,"="&amp;"Y")</f>
        <v>0</v>
      </c>
      <c r="S244">
        <f ca="1">SUMIFS(INDEX($B$149:$M$200,MATCH(S$237,$A$149:$A$200,0),1):INDEX($B$149:$M$200,MATCH(S$237,$A$149:$A$200,0),12),$B209:$M209,"="&amp;"X",$B$146:$M$146,"="&amp;"Y")</f>
        <v>0</v>
      </c>
      <c r="T244">
        <f ca="1">SUMIFS(INDEX($B$149:$M$200,MATCH(T$237,$A$149:$A$200,0),1):INDEX($B$149:$M$200,MATCH(T$237,$A$149:$A$200,0),12),$B209:$M209,"="&amp;"X",$B$146:$M$146,"="&amp;"Y")</f>
        <v>0</v>
      </c>
      <c r="U244">
        <f ca="1">SUMIFS(INDEX($B$149:$M$200,MATCH(U$237,$A$149:$A$200,0),1):INDEX($B$149:$M$200,MATCH(U$237,$A$149:$A$200,0),12),$B209:$M209,"="&amp;"X",$B$146:$M$146,"="&amp;"Y")</f>
        <v>0</v>
      </c>
      <c r="V244">
        <f ca="1">SUMIFS(INDEX($B$149:$M$200,MATCH(V$237,$A$149:$A$200,0),1):INDEX($B$149:$M$200,MATCH(V$237,$A$149:$A$200,0),12),$B209:$M209,"="&amp;"X",$B$146:$M$146,"="&amp;"Y")</f>
        <v>0</v>
      </c>
      <c r="W244">
        <f ca="1">SUMIFS(INDEX($B$149:$M$200,MATCH(W$237,$A$149:$A$200,0),1):INDEX($B$149:$M$200,MATCH(W$237,$A$149:$A$200,0),12),$B209:$M209,"="&amp;"X",$B$146:$M$146,"="&amp;"Y")</f>
        <v>0</v>
      </c>
      <c r="X244">
        <f ca="1">SUMIFS(INDEX($B$149:$M$200,MATCH(X$237,$A$149:$A$200,0),1):INDEX($B$149:$M$200,MATCH(X$237,$A$149:$A$200,0),12),$B209:$M209,"="&amp;"X",$B$146:$M$146,"="&amp;"Y")</f>
        <v>0</v>
      </c>
      <c r="Y244">
        <f ca="1">SUMIFS(INDEX($B$149:$M$200,MATCH(Y$237,$A$149:$A$200,0),1):INDEX($B$149:$M$200,MATCH(Y$237,$A$149:$A$200,0),12),$B209:$M209,"="&amp;"X",$B$146:$M$146,"="&amp;"Y")</f>
        <v>0</v>
      </c>
      <c r="Z244">
        <f ca="1">SUMIFS(INDEX($B$149:$M$200,MATCH(Z$237,$A$149:$A$200,0),1):INDEX($B$149:$M$200,MATCH(Z$237,$A$149:$A$200,0),12),$B209:$M209,"="&amp;"X",$B$146:$M$146,"="&amp;"Y")</f>
        <v>0</v>
      </c>
      <c r="AA244">
        <f ca="1">SUMIFS(INDEX($B$149:$M$200,MATCH(AA$237,$A$149:$A$200,0),1):INDEX($B$149:$M$200,MATCH(AA$237,$A$149:$A$200,0),12),$B209:$M209,"="&amp;"X",$B$146:$M$146,"="&amp;"Y")</f>
        <v>0</v>
      </c>
      <c r="AB244">
        <f ca="1">SUMIFS(INDEX($B$149:$M$200,MATCH(AB$237,$A$149:$A$200,0),1):INDEX($B$149:$M$200,MATCH(AB$237,$A$149:$A$200,0),12),$B209:$M209,"="&amp;"X",$B$146:$M$146,"="&amp;"Y")</f>
        <v>0</v>
      </c>
      <c r="AC244">
        <f ca="1">SUMIFS(INDEX($B$149:$M$200,MATCH(AC$237,$A$149:$A$200,0),1):INDEX($B$149:$M$200,MATCH(AC$237,$A$149:$A$200,0),12),$B209:$M209,"="&amp;"X",$B$146:$M$146,"="&amp;"Y")</f>
        <v>0</v>
      </c>
      <c r="AD244">
        <f ca="1">SUMIFS(INDEX($B$149:$M$200,MATCH(AD$237,$A$149:$A$200,0),1):INDEX($B$149:$M$200,MATCH(AD$237,$A$149:$A$200,0),12),$B209:$M209,"="&amp;"X",$B$146:$M$146,"="&amp;"Y")</f>
        <v>0</v>
      </c>
      <c r="AE244">
        <f ca="1">SUMIFS(INDEX($B$149:$M$200,MATCH(AE$237,$A$149:$A$200,0),1):INDEX($B$149:$M$200,MATCH(AE$237,$A$149:$A$200,0),12),$B209:$M209,"="&amp;"X",$B$146:$M$146,"="&amp;"Y")</f>
        <v>0</v>
      </c>
      <c r="AF244">
        <f ca="1">SUMIFS(INDEX($B$149:$M$200,MATCH(AF$237,$A$149:$A$200,0),1):INDEX($B$149:$M$200,MATCH(AF$237,$A$149:$A$200,0),12),$B209:$M209,"="&amp;"X",$B$146:$M$146,"="&amp;"Y")</f>
        <v>0</v>
      </c>
      <c r="AG244">
        <f ca="1">SUMIFS(INDEX($B$149:$M$200,MATCH(AG$237,$A$149:$A$200,0),1):INDEX($B$149:$M$200,MATCH(AG$237,$A$149:$A$200,0),12),$B209:$M209,"="&amp;"X",$B$146:$M$146,"="&amp;"Y")</f>
        <v>0</v>
      </c>
      <c r="AH244">
        <f ca="1">SUMIFS(INDEX($B$149:$M$200,MATCH(AH$237,$A$149:$A$200,0),1):INDEX($B$149:$M$200,MATCH(AH$237,$A$149:$A$200,0),12),$B209:$M209,"="&amp;"X",$B$146:$M$146,"="&amp;"Y")</f>
        <v>0</v>
      </c>
      <c r="AI244">
        <f ca="1">SUMIFS(INDEX($B$149:$M$200,MATCH(AI$237,$A$149:$A$200,0),1):INDEX($B$149:$M$200,MATCH(AI$237,$A$149:$A$200,0),12),$B209:$M209,"="&amp;"X",$B$146:$M$146,"="&amp;"Y")</f>
        <v>0</v>
      </c>
      <c r="AJ244">
        <f ca="1">SUMIFS(INDEX($B$149:$M$200,MATCH(AJ$237,$A$149:$A$200,0),1):INDEX($B$149:$M$200,MATCH(AJ$237,$A$149:$A$200,0),12),$B209:$M209,"="&amp;"X",$B$146:$M$146,"="&amp;"Y")</f>
        <v>0</v>
      </c>
      <c r="AK244">
        <f ca="1">SUMIFS(INDEX($B$149:$M$200,MATCH(AK$237,$A$149:$A$200,0),1):INDEX($B$149:$M$200,MATCH(AK$237,$A$149:$A$200,0),12),$B209:$M209,"="&amp;"X",$B$146:$M$146,"="&amp;"Y")</f>
        <v>0</v>
      </c>
      <c r="AL244">
        <f ca="1">SUMIFS(INDEX($B$149:$M$200,MATCH(AL$237,$A$149:$A$200,0),1):INDEX($B$149:$M$200,MATCH(AL$237,$A$149:$A$200,0),12),$B209:$M209,"="&amp;"X",$B$146:$M$146,"="&amp;"Y")</f>
        <v>0</v>
      </c>
      <c r="AM244">
        <f ca="1">SUMIFS(INDEX($B$149:$M$200,MATCH(AM$237,$A$149:$A$200,0),1):INDEX($B$149:$M$200,MATCH(AM$237,$A$149:$A$200,0),12),$B209:$M209,"="&amp;"X",$B$146:$M$146,"="&amp;"Y")</f>
        <v>0</v>
      </c>
      <c r="AN244">
        <f ca="1">SUMIFS(INDEX($B$149:$M$200,MATCH(AN$237,$A$149:$A$200,0),1):INDEX($B$149:$M$200,MATCH(AN$237,$A$149:$A$200,0),12),$B209:$M209,"="&amp;"X",$B$146:$M$146,"="&amp;"Y")</f>
        <v>0</v>
      </c>
      <c r="AO244">
        <f ca="1">SUMIFS(INDEX($B$149:$M$200,MATCH(AO$237,$A$149:$A$200,0),1):INDEX($B$149:$M$200,MATCH(AO$237,$A$149:$A$200,0),12),$B209:$M209,"="&amp;"X",$B$146:$M$146,"="&amp;"Y")</f>
        <v>0</v>
      </c>
      <c r="AP244">
        <f ca="1">SUMIFS(INDEX($B$149:$M$200,MATCH(AP$237,$A$149:$A$200,0),1):INDEX($B$149:$M$200,MATCH(AP$237,$A$149:$A$200,0),12),$B209:$M209,"="&amp;"X",$B$146:$M$146,"="&amp;"Y")</f>
        <v>0</v>
      </c>
      <c r="AQ244">
        <f ca="1">SUMIFS(INDEX($B$149:$M$200,MATCH(AQ$237,$A$149:$A$200,0),1):INDEX($B$149:$M$200,MATCH(AQ$237,$A$149:$A$200,0),12),$B209:$M209,"="&amp;"X",$B$146:$M$146,"="&amp;"Y")</f>
        <v>0</v>
      </c>
      <c r="AR244">
        <f ca="1">SUMIFS(INDEX($B$149:$M$200,MATCH(AR$237,$A$149:$A$200,0),1):INDEX($B$149:$M$200,MATCH(AR$237,$A$149:$A$200,0),12),$B209:$M209,"="&amp;"X",$B$146:$M$146,"="&amp;"Y")</f>
        <v>0</v>
      </c>
      <c r="AS244">
        <f ca="1">SUMIFS(INDEX($B$149:$M$200,MATCH(AS$237,$A$149:$A$200,0),1):INDEX($B$149:$M$200,MATCH(AS$237,$A$149:$A$200,0),12),$B209:$M209,"="&amp;"X",$B$146:$M$146,"="&amp;"Y")</f>
        <v>0</v>
      </c>
      <c r="AT244">
        <f ca="1">SUMIFS(INDEX($B$149:$M$200,MATCH(AT$237,$A$149:$A$200,0),1):INDEX($B$149:$M$200,MATCH(AT$237,$A$149:$A$200,0),12),$B209:$M209,"="&amp;"X",$B$146:$M$146,"="&amp;"Y")</f>
        <v>0</v>
      </c>
      <c r="AU244">
        <f ca="1">SUMIFS(INDEX($B$149:$M$200,MATCH(AU$237,$A$149:$A$200,0),1):INDEX($B$149:$M$200,MATCH(AU$237,$A$149:$A$200,0),12),$B209:$M209,"="&amp;"X",$B$146:$M$146,"="&amp;"Y")</f>
        <v>0</v>
      </c>
      <c r="AV244">
        <f ca="1">SUMIFS(INDEX($B$149:$M$200,MATCH(AV$237,$A$149:$A$200,0),1):INDEX($B$149:$M$200,MATCH(AV$237,$A$149:$A$200,0),12),$B209:$M209,"="&amp;"X",$B$146:$M$146,"="&amp;"Y")</f>
        <v>0</v>
      </c>
      <c r="AW244">
        <f ca="1">SUMIFS(INDEX($B$149:$M$200,MATCH(AW$237,$A$149:$A$200,0),1):INDEX($B$149:$M$200,MATCH(AW$237,$A$149:$A$200,0),12),$B209:$M209,"="&amp;"X",$B$146:$M$146,"="&amp;"Y")</f>
        <v>0</v>
      </c>
      <c r="AX244">
        <f ca="1">SUMIFS(INDEX($B$149:$M$200,MATCH(AX$237,$A$149:$A$200,0),1):INDEX($B$149:$M$200,MATCH(AX$237,$A$149:$A$200,0),12),$B209:$M209,"="&amp;"X",$B$146:$M$146,"="&amp;"Y")</f>
        <v>0</v>
      </c>
      <c r="AY244">
        <f ca="1">SUMIFS(INDEX($B$149:$M$200,MATCH(AY$237,$A$149:$A$200,0),1):INDEX($B$149:$M$200,MATCH(AY$237,$A$149:$A$200,0),12),$B209:$M209,"="&amp;"X",$B$146:$M$146,"="&amp;"Y")</f>
        <v>0</v>
      </c>
      <c r="AZ244">
        <f ca="1">SUMIFS(INDEX($B$149:$M$200,MATCH(AZ$237,$A$149:$A$200,0),1):INDEX($B$149:$M$200,MATCH(AZ$237,$A$149:$A$200,0),12),$B209:$M209,"="&amp;"X",$B$146:$M$146,"="&amp;"Y")</f>
        <v>0</v>
      </c>
      <c r="BA244">
        <f ca="1">SUMIFS(INDEX($B$149:$M$200,MATCH(BA$237,$A$149:$A$200,0),1):INDEX($B$149:$M$200,MATCH(BA$237,$A$149:$A$200,0),12),$B209:$M209,"="&amp;"X",$B$146:$M$146,"="&amp;"Y")</f>
        <v>0</v>
      </c>
    </row>
    <row r="245" spans="1:53" x14ac:dyDescent="0.35">
      <c r="A245" s="2" t="str">
        <f>Setup!A27</f>
        <v>Caseload 8</v>
      </c>
      <c r="B245">
        <f ca="1">SUMIFS(INDEX($B$149:$M$200,MATCH(B$237,$A$149:$A$200,0),1):INDEX($B$149:$M$200,MATCH(B$237,$A$149:$A$200,0),12),$B210:$M210,"="&amp;"X",$B$146:$M$146,"="&amp;"Y")</f>
        <v>0</v>
      </c>
      <c r="C245">
        <f ca="1">SUMIFS(INDEX($B$149:$M$200,MATCH(C$237,$A$149:$A$200,0),1):INDEX($B$149:$M$200,MATCH(C$237,$A$149:$A$200,0),12),$B210:$M210,"="&amp;"X",$B$146:$M$146,"="&amp;"Y")</f>
        <v>0</v>
      </c>
      <c r="D245">
        <f ca="1">SUMIFS(INDEX($B$149:$M$200,MATCH(D$237,$A$149:$A$200,0),1):INDEX($B$149:$M$200,MATCH(D$237,$A$149:$A$200,0),12),$B210:$M210,"="&amp;"X",$B$146:$M$146,"="&amp;"Y")</f>
        <v>0</v>
      </c>
      <c r="E245">
        <f ca="1">SUMIFS(INDEX($B$149:$M$200,MATCH(E$237,$A$149:$A$200,0),1):INDEX($B$149:$M$200,MATCH(E$237,$A$149:$A$200,0),12),$B210:$M210,"="&amp;"X",$B$146:$M$146,"="&amp;"Y")</f>
        <v>0</v>
      </c>
      <c r="F245">
        <f ca="1">SUMIFS(INDEX($B$149:$M$200,MATCH(F$237,$A$149:$A$200,0),1):INDEX($B$149:$M$200,MATCH(F$237,$A$149:$A$200,0),12),$B210:$M210,"="&amp;"X",$B$146:$M$146,"="&amp;"Y")</f>
        <v>0</v>
      </c>
      <c r="G245">
        <f ca="1">SUMIFS(INDEX($B$149:$M$200,MATCH(G$237,$A$149:$A$200,0),1):INDEX($B$149:$M$200,MATCH(G$237,$A$149:$A$200,0),12),$B210:$M210,"="&amp;"X",$B$146:$M$146,"="&amp;"Y")</f>
        <v>0</v>
      </c>
      <c r="H245">
        <f ca="1">SUMIFS(INDEX($B$149:$M$200,MATCH(H$237,$A$149:$A$200,0),1):INDEX($B$149:$M$200,MATCH(H$237,$A$149:$A$200,0),12),$B210:$M210,"="&amp;"X",$B$146:$M$146,"="&amp;"Y")</f>
        <v>0</v>
      </c>
      <c r="I245">
        <f ca="1">SUMIFS(INDEX($B$149:$M$200,MATCH(I$237,$A$149:$A$200,0),1):INDEX($B$149:$M$200,MATCH(I$237,$A$149:$A$200,0),12),$B210:$M210,"="&amp;"X",$B$146:$M$146,"="&amp;"Y")</f>
        <v>0</v>
      </c>
      <c r="J245">
        <f ca="1">SUMIFS(INDEX($B$149:$M$200,MATCH(J$237,$A$149:$A$200,0),1):INDEX($B$149:$M$200,MATCH(J$237,$A$149:$A$200,0),12),$B210:$M210,"="&amp;"X",$B$146:$M$146,"="&amp;"Y")</f>
        <v>0</v>
      </c>
      <c r="K245">
        <f ca="1">SUMIFS(INDEX($B$149:$M$200,MATCH(K$237,$A$149:$A$200,0),1):INDEX($B$149:$M$200,MATCH(K$237,$A$149:$A$200,0),12),$B210:$M210,"="&amp;"X",$B$146:$M$146,"="&amp;"Y")</f>
        <v>0</v>
      </c>
      <c r="L245">
        <f ca="1">SUMIFS(INDEX($B$149:$M$200,MATCH(L$237,$A$149:$A$200,0),1):INDEX($B$149:$M$200,MATCH(L$237,$A$149:$A$200,0),12),$B210:$M210,"="&amp;"X",$B$146:$M$146,"="&amp;"Y")</f>
        <v>0</v>
      </c>
      <c r="M245">
        <f ca="1">SUMIFS(INDEX($B$149:$M$200,MATCH(M$237,$A$149:$A$200,0),1):INDEX($B$149:$M$200,MATCH(M$237,$A$149:$A$200,0),12),$B210:$M210,"="&amp;"X",$B$146:$M$146,"="&amp;"Y")</f>
        <v>0</v>
      </c>
      <c r="N245">
        <f ca="1">SUMIFS(INDEX($B$149:$M$200,MATCH(N$237,$A$149:$A$200,0),1):INDEX($B$149:$M$200,MATCH(N$237,$A$149:$A$200,0),12),$B210:$M210,"="&amp;"X",$B$146:$M$146,"="&amp;"Y")</f>
        <v>0</v>
      </c>
      <c r="O245">
        <f ca="1">SUMIFS(INDEX($B$149:$M$200,MATCH(O$237,$A$149:$A$200,0),1):INDEX($B$149:$M$200,MATCH(O$237,$A$149:$A$200,0),12),$B210:$M210,"="&amp;"X",$B$146:$M$146,"="&amp;"Y")</f>
        <v>0</v>
      </c>
      <c r="P245">
        <f ca="1">SUMIFS(INDEX($B$149:$M$200,MATCH(P$237,$A$149:$A$200,0),1):INDEX($B$149:$M$200,MATCH(P$237,$A$149:$A$200,0),12),$B210:$M210,"="&amp;"X",$B$146:$M$146,"="&amp;"Y")</f>
        <v>0</v>
      </c>
      <c r="Q245">
        <f ca="1">SUMIFS(INDEX($B$149:$M$200,MATCH(Q$237,$A$149:$A$200,0),1):INDEX($B$149:$M$200,MATCH(Q$237,$A$149:$A$200,0),12),$B210:$M210,"="&amp;"X",$B$146:$M$146,"="&amp;"Y")</f>
        <v>0</v>
      </c>
      <c r="R245">
        <f ca="1">SUMIFS(INDEX($B$149:$M$200,MATCH(R$237,$A$149:$A$200,0),1):INDEX($B$149:$M$200,MATCH(R$237,$A$149:$A$200,0),12),$B210:$M210,"="&amp;"X",$B$146:$M$146,"="&amp;"Y")</f>
        <v>0</v>
      </c>
      <c r="S245">
        <f ca="1">SUMIFS(INDEX($B$149:$M$200,MATCH(S$237,$A$149:$A$200,0),1):INDEX($B$149:$M$200,MATCH(S$237,$A$149:$A$200,0),12),$B210:$M210,"="&amp;"X",$B$146:$M$146,"="&amp;"Y")</f>
        <v>0</v>
      </c>
      <c r="T245">
        <f ca="1">SUMIFS(INDEX($B$149:$M$200,MATCH(T$237,$A$149:$A$200,0),1):INDEX($B$149:$M$200,MATCH(T$237,$A$149:$A$200,0),12),$B210:$M210,"="&amp;"X",$B$146:$M$146,"="&amp;"Y")</f>
        <v>0</v>
      </c>
      <c r="U245">
        <f ca="1">SUMIFS(INDEX($B$149:$M$200,MATCH(U$237,$A$149:$A$200,0),1):INDEX($B$149:$M$200,MATCH(U$237,$A$149:$A$200,0),12),$B210:$M210,"="&amp;"X",$B$146:$M$146,"="&amp;"Y")</f>
        <v>0</v>
      </c>
      <c r="V245">
        <f ca="1">SUMIFS(INDEX($B$149:$M$200,MATCH(V$237,$A$149:$A$200,0),1):INDEX($B$149:$M$200,MATCH(V$237,$A$149:$A$200,0),12),$B210:$M210,"="&amp;"X",$B$146:$M$146,"="&amp;"Y")</f>
        <v>0</v>
      </c>
      <c r="W245">
        <f ca="1">SUMIFS(INDEX($B$149:$M$200,MATCH(W$237,$A$149:$A$200,0),1):INDEX($B$149:$M$200,MATCH(W$237,$A$149:$A$200,0),12),$B210:$M210,"="&amp;"X",$B$146:$M$146,"="&amp;"Y")</f>
        <v>0</v>
      </c>
      <c r="X245">
        <f ca="1">SUMIFS(INDEX($B$149:$M$200,MATCH(X$237,$A$149:$A$200,0),1):INDEX($B$149:$M$200,MATCH(X$237,$A$149:$A$200,0),12),$B210:$M210,"="&amp;"X",$B$146:$M$146,"="&amp;"Y")</f>
        <v>0</v>
      </c>
      <c r="Y245">
        <f ca="1">SUMIFS(INDEX($B$149:$M$200,MATCH(Y$237,$A$149:$A$200,0),1):INDEX($B$149:$M$200,MATCH(Y$237,$A$149:$A$200,0),12),$B210:$M210,"="&amp;"X",$B$146:$M$146,"="&amp;"Y")</f>
        <v>0</v>
      </c>
      <c r="Z245">
        <f ca="1">SUMIFS(INDEX($B$149:$M$200,MATCH(Z$237,$A$149:$A$200,0),1):INDEX($B$149:$M$200,MATCH(Z$237,$A$149:$A$200,0),12),$B210:$M210,"="&amp;"X",$B$146:$M$146,"="&amp;"Y")</f>
        <v>0</v>
      </c>
      <c r="AA245">
        <f ca="1">SUMIFS(INDEX($B$149:$M$200,MATCH(AA$237,$A$149:$A$200,0),1):INDEX($B$149:$M$200,MATCH(AA$237,$A$149:$A$200,0),12),$B210:$M210,"="&amp;"X",$B$146:$M$146,"="&amp;"Y")</f>
        <v>0</v>
      </c>
      <c r="AB245">
        <f ca="1">SUMIFS(INDEX($B$149:$M$200,MATCH(AB$237,$A$149:$A$200,0),1):INDEX($B$149:$M$200,MATCH(AB$237,$A$149:$A$200,0),12),$B210:$M210,"="&amp;"X",$B$146:$M$146,"="&amp;"Y")</f>
        <v>0</v>
      </c>
      <c r="AC245">
        <f ca="1">SUMIFS(INDEX($B$149:$M$200,MATCH(AC$237,$A$149:$A$200,0),1):INDEX($B$149:$M$200,MATCH(AC$237,$A$149:$A$200,0),12),$B210:$M210,"="&amp;"X",$B$146:$M$146,"="&amp;"Y")</f>
        <v>0</v>
      </c>
      <c r="AD245">
        <f ca="1">SUMIFS(INDEX($B$149:$M$200,MATCH(AD$237,$A$149:$A$200,0),1):INDEX($B$149:$M$200,MATCH(AD$237,$A$149:$A$200,0),12),$B210:$M210,"="&amp;"X",$B$146:$M$146,"="&amp;"Y")</f>
        <v>0</v>
      </c>
      <c r="AE245">
        <f ca="1">SUMIFS(INDEX($B$149:$M$200,MATCH(AE$237,$A$149:$A$200,0),1):INDEX($B$149:$M$200,MATCH(AE$237,$A$149:$A$200,0),12),$B210:$M210,"="&amp;"X",$B$146:$M$146,"="&amp;"Y")</f>
        <v>0</v>
      </c>
      <c r="AF245">
        <f ca="1">SUMIFS(INDEX($B$149:$M$200,MATCH(AF$237,$A$149:$A$200,0),1):INDEX($B$149:$M$200,MATCH(AF$237,$A$149:$A$200,0),12),$B210:$M210,"="&amp;"X",$B$146:$M$146,"="&amp;"Y")</f>
        <v>0</v>
      </c>
      <c r="AG245">
        <f ca="1">SUMIFS(INDEX($B$149:$M$200,MATCH(AG$237,$A$149:$A$200,0),1):INDEX($B$149:$M$200,MATCH(AG$237,$A$149:$A$200,0),12),$B210:$M210,"="&amp;"X",$B$146:$M$146,"="&amp;"Y")</f>
        <v>0</v>
      </c>
      <c r="AH245">
        <f ca="1">SUMIFS(INDEX($B$149:$M$200,MATCH(AH$237,$A$149:$A$200,0),1):INDEX($B$149:$M$200,MATCH(AH$237,$A$149:$A$200,0),12),$B210:$M210,"="&amp;"X",$B$146:$M$146,"="&amp;"Y")</f>
        <v>0</v>
      </c>
      <c r="AI245">
        <f ca="1">SUMIFS(INDEX($B$149:$M$200,MATCH(AI$237,$A$149:$A$200,0),1):INDEX($B$149:$M$200,MATCH(AI$237,$A$149:$A$200,0),12),$B210:$M210,"="&amp;"X",$B$146:$M$146,"="&amp;"Y")</f>
        <v>0</v>
      </c>
      <c r="AJ245">
        <f ca="1">SUMIFS(INDEX($B$149:$M$200,MATCH(AJ$237,$A$149:$A$200,0),1):INDEX($B$149:$M$200,MATCH(AJ$237,$A$149:$A$200,0),12),$B210:$M210,"="&amp;"X",$B$146:$M$146,"="&amp;"Y")</f>
        <v>0</v>
      </c>
      <c r="AK245">
        <f ca="1">SUMIFS(INDEX($B$149:$M$200,MATCH(AK$237,$A$149:$A$200,0),1):INDEX($B$149:$M$200,MATCH(AK$237,$A$149:$A$200,0),12),$B210:$M210,"="&amp;"X",$B$146:$M$146,"="&amp;"Y")</f>
        <v>0</v>
      </c>
      <c r="AL245">
        <f ca="1">SUMIFS(INDEX($B$149:$M$200,MATCH(AL$237,$A$149:$A$200,0),1):INDEX($B$149:$M$200,MATCH(AL$237,$A$149:$A$200,0),12),$B210:$M210,"="&amp;"X",$B$146:$M$146,"="&amp;"Y")</f>
        <v>0</v>
      </c>
      <c r="AM245">
        <f ca="1">SUMIFS(INDEX($B$149:$M$200,MATCH(AM$237,$A$149:$A$200,0),1):INDEX($B$149:$M$200,MATCH(AM$237,$A$149:$A$200,0),12),$B210:$M210,"="&amp;"X",$B$146:$M$146,"="&amp;"Y")</f>
        <v>0</v>
      </c>
      <c r="AN245">
        <f ca="1">SUMIFS(INDEX($B$149:$M$200,MATCH(AN$237,$A$149:$A$200,0),1):INDEX($B$149:$M$200,MATCH(AN$237,$A$149:$A$200,0),12),$B210:$M210,"="&amp;"X",$B$146:$M$146,"="&amp;"Y")</f>
        <v>0</v>
      </c>
      <c r="AO245">
        <f ca="1">SUMIFS(INDEX($B$149:$M$200,MATCH(AO$237,$A$149:$A$200,0),1):INDEX($B$149:$M$200,MATCH(AO$237,$A$149:$A$200,0),12),$B210:$M210,"="&amp;"X",$B$146:$M$146,"="&amp;"Y")</f>
        <v>0</v>
      </c>
      <c r="AP245">
        <f ca="1">SUMIFS(INDEX($B$149:$M$200,MATCH(AP$237,$A$149:$A$200,0),1):INDEX($B$149:$M$200,MATCH(AP$237,$A$149:$A$200,0),12),$B210:$M210,"="&amp;"X",$B$146:$M$146,"="&amp;"Y")</f>
        <v>0</v>
      </c>
      <c r="AQ245">
        <f ca="1">SUMIFS(INDEX($B$149:$M$200,MATCH(AQ$237,$A$149:$A$200,0),1):INDEX($B$149:$M$200,MATCH(AQ$237,$A$149:$A$200,0),12),$B210:$M210,"="&amp;"X",$B$146:$M$146,"="&amp;"Y")</f>
        <v>0</v>
      </c>
      <c r="AR245">
        <f ca="1">SUMIFS(INDEX($B$149:$M$200,MATCH(AR$237,$A$149:$A$200,0),1):INDEX($B$149:$M$200,MATCH(AR$237,$A$149:$A$200,0),12),$B210:$M210,"="&amp;"X",$B$146:$M$146,"="&amp;"Y")</f>
        <v>0</v>
      </c>
      <c r="AS245">
        <f ca="1">SUMIFS(INDEX($B$149:$M$200,MATCH(AS$237,$A$149:$A$200,0),1):INDEX($B$149:$M$200,MATCH(AS$237,$A$149:$A$200,0),12),$B210:$M210,"="&amp;"X",$B$146:$M$146,"="&amp;"Y")</f>
        <v>0</v>
      </c>
      <c r="AT245">
        <f ca="1">SUMIFS(INDEX($B$149:$M$200,MATCH(AT$237,$A$149:$A$200,0),1):INDEX($B$149:$M$200,MATCH(AT$237,$A$149:$A$200,0),12),$B210:$M210,"="&amp;"X",$B$146:$M$146,"="&amp;"Y")</f>
        <v>0</v>
      </c>
      <c r="AU245">
        <f ca="1">SUMIFS(INDEX($B$149:$M$200,MATCH(AU$237,$A$149:$A$200,0),1):INDEX($B$149:$M$200,MATCH(AU$237,$A$149:$A$200,0),12),$B210:$M210,"="&amp;"X",$B$146:$M$146,"="&amp;"Y")</f>
        <v>0</v>
      </c>
      <c r="AV245">
        <f ca="1">SUMIFS(INDEX($B$149:$M$200,MATCH(AV$237,$A$149:$A$200,0),1):INDEX($B$149:$M$200,MATCH(AV$237,$A$149:$A$200,0),12),$B210:$M210,"="&amp;"X",$B$146:$M$146,"="&amp;"Y")</f>
        <v>0</v>
      </c>
      <c r="AW245">
        <f ca="1">SUMIFS(INDEX($B$149:$M$200,MATCH(AW$237,$A$149:$A$200,0),1):INDEX($B$149:$M$200,MATCH(AW$237,$A$149:$A$200,0),12),$B210:$M210,"="&amp;"X",$B$146:$M$146,"="&amp;"Y")</f>
        <v>0</v>
      </c>
      <c r="AX245">
        <f ca="1">SUMIFS(INDEX($B$149:$M$200,MATCH(AX$237,$A$149:$A$200,0),1):INDEX($B$149:$M$200,MATCH(AX$237,$A$149:$A$200,0),12),$B210:$M210,"="&amp;"X",$B$146:$M$146,"="&amp;"Y")</f>
        <v>0</v>
      </c>
      <c r="AY245">
        <f ca="1">SUMIFS(INDEX($B$149:$M$200,MATCH(AY$237,$A$149:$A$200,0),1):INDEX($B$149:$M$200,MATCH(AY$237,$A$149:$A$200,0),12),$B210:$M210,"="&amp;"X",$B$146:$M$146,"="&amp;"Y")</f>
        <v>0</v>
      </c>
      <c r="AZ245">
        <f ca="1">SUMIFS(INDEX($B$149:$M$200,MATCH(AZ$237,$A$149:$A$200,0),1):INDEX($B$149:$M$200,MATCH(AZ$237,$A$149:$A$200,0),12),$B210:$M210,"="&amp;"X",$B$146:$M$146,"="&amp;"Y")</f>
        <v>0</v>
      </c>
      <c r="BA245">
        <f ca="1">SUMIFS(INDEX($B$149:$M$200,MATCH(BA$237,$A$149:$A$200,0),1):INDEX($B$149:$M$200,MATCH(BA$237,$A$149:$A$200,0),12),$B210:$M210,"="&amp;"X",$B$146:$M$146,"="&amp;"Y")</f>
        <v>0</v>
      </c>
    </row>
    <row r="246" spans="1:53" x14ac:dyDescent="0.35">
      <c r="A246" s="2" t="str">
        <f>Setup!A28</f>
        <v>Caseload 9</v>
      </c>
      <c r="B246">
        <f ca="1">SUMIFS(INDEX($B$149:$M$200,MATCH(B$237,$A$149:$A$200,0),1):INDEX($B$149:$M$200,MATCH(B$237,$A$149:$A$200,0),12),$B211:$M211,"="&amp;"X",$B$146:$M$146,"="&amp;"Y")</f>
        <v>0</v>
      </c>
      <c r="C246">
        <f ca="1">SUMIFS(INDEX($B$149:$M$200,MATCH(C$237,$A$149:$A$200,0),1):INDEX($B$149:$M$200,MATCH(C$237,$A$149:$A$200,0),12),$B211:$M211,"="&amp;"X",$B$146:$M$146,"="&amp;"Y")</f>
        <v>0</v>
      </c>
      <c r="D246">
        <f ca="1">SUMIFS(INDEX($B$149:$M$200,MATCH(D$237,$A$149:$A$200,0),1):INDEX($B$149:$M$200,MATCH(D$237,$A$149:$A$200,0),12),$B211:$M211,"="&amp;"X",$B$146:$M$146,"="&amp;"Y")</f>
        <v>0</v>
      </c>
      <c r="E246">
        <f ca="1">SUMIFS(INDEX($B$149:$M$200,MATCH(E$237,$A$149:$A$200,0),1):INDEX($B$149:$M$200,MATCH(E$237,$A$149:$A$200,0),12),$B211:$M211,"="&amp;"X",$B$146:$M$146,"="&amp;"Y")</f>
        <v>0</v>
      </c>
      <c r="F246">
        <f ca="1">SUMIFS(INDEX($B$149:$M$200,MATCH(F$237,$A$149:$A$200,0),1):INDEX($B$149:$M$200,MATCH(F$237,$A$149:$A$200,0),12),$B211:$M211,"="&amp;"X",$B$146:$M$146,"="&amp;"Y")</f>
        <v>0</v>
      </c>
      <c r="G246">
        <f ca="1">SUMIFS(INDEX($B$149:$M$200,MATCH(G$237,$A$149:$A$200,0),1):INDEX($B$149:$M$200,MATCH(G$237,$A$149:$A$200,0),12),$B211:$M211,"="&amp;"X",$B$146:$M$146,"="&amp;"Y")</f>
        <v>0</v>
      </c>
      <c r="H246">
        <f ca="1">SUMIFS(INDEX($B$149:$M$200,MATCH(H$237,$A$149:$A$200,0),1):INDEX($B$149:$M$200,MATCH(H$237,$A$149:$A$200,0),12),$B211:$M211,"="&amp;"X",$B$146:$M$146,"="&amp;"Y")</f>
        <v>0</v>
      </c>
      <c r="I246">
        <f ca="1">SUMIFS(INDEX($B$149:$M$200,MATCH(I$237,$A$149:$A$200,0),1):INDEX($B$149:$M$200,MATCH(I$237,$A$149:$A$200,0),12),$B211:$M211,"="&amp;"X",$B$146:$M$146,"="&amp;"Y")</f>
        <v>0</v>
      </c>
      <c r="J246">
        <f ca="1">SUMIFS(INDEX($B$149:$M$200,MATCH(J$237,$A$149:$A$200,0),1):INDEX($B$149:$M$200,MATCH(J$237,$A$149:$A$200,0),12),$B211:$M211,"="&amp;"X",$B$146:$M$146,"="&amp;"Y")</f>
        <v>0</v>
      </c>
      <c r="K246">
        <f ca="1">SUMIFS(INDEX($B$149:$M$200,MATCH(K$237,$A$149:$A$200,0),1):INDEX($B$149:$M$200,MATCH(K$237,$A$149:$A$200,0),12),$B211:$M211,"="&amp;"X",$B$146:$M$146,"="&amp;"Y")</f>
        <v>0</v>
      </c>
      <c r="L246">
        <f ca="1">SUMIFS(INDEX($B$149:$M$200,MATCH(L$237,$A$149:$A$200,0),1):INDEX($B$149:$M$200,MATCH(L$237,$A$149:$A$200,0),12),$B211:$M211,"="&amp;"X",$B$146:$M$146,"="&amp;"Y")</f>
        <v>0</v>
      </c>
      <c r="M246">
        <f ca="1">SUMIFS(INDEX($B$149:$M$200,MATCH(M$237,$A$149:$A$200,0),1):INDEX($B$149:$M$200,MATCH(M$237,$A$149:$A$200,0),12),$B211:$M211,"="&amp;"X",$B$146:$M$146,"="&amp;"Y")</f>
        <v>0</v>
      </c>
      <c r="N246">
        <f ca="1">SUMIFS(INDEX($B$149:$M$200,MATCH(N$237,$A$149:$A$200,0),1):INDEX($B$149:$M$200,MATCH(N$237,$A$149:$A$200,0),12),$B211:$M211,"="&amp;"X",$B$146:$M$146,"="&amp;"Y")</f>
        <v>0</v>
      </c>
      <c r="O246">
        <f ca="1">SUMIFS(INDEX($B$149:$M$200,MATCH(O$237,$A$149:$A$200,0),1):INDEX($B$149:$M$200,MATCH(O$237,$A$149:$A$200,0),12),$B211:$M211,"="&amp;"X",$B$146:$M$146,"="&amp;"Y")</f>
        <v>0</v>
      </c>
      <c r="P246">
        <f ca="1">SUMIFS(INDEX($B$149:$M$200,MATCH(P$237,$A$149:$A$200,0),1):INDEX($B$149:$M$200,MATCH(P$237,$A$149:$A$200,0),12),$B211:$M211,"="&amp;"X",$B$146:$M$146,"="&amp;"Y")</f>
        <v>0</v>
      </c>
      <c r="Q246">
        <f ca="1">SUMIFS(INDEX($B$149:$M$200,MATCH(Q$237,$A$149:$A$200,0),1):INDEX($B$149:$M$200,MATCH(Q$237,$A$149:$A$200,0),12),$B211:$M211,"="&amp;"X",$B$146:$M$146,"="&amp;"Y")</f>
        <v>0</v>
      </c>
      <c r="R246">
        <f ca="1">SUMIFS(INDEX($B$149:$M$200,MATCH(R$237,$A$149:$A$200,0),1):INDEX($B$149:$M$200,MATCH(R$237,$A$149:$A$200,0),12),$B211:$M211,"="&amp;"X",$B$146:$M$146,"="&amp;"Y")</f>
        <v>0</v>
      </c>
      <c r="S246">
        <f ca="1">SUMIFS(INDEX($B$149:$M$200,MATCH(S$237,$A$149:$A$200,0),1):INDEX($B$149:$M$200,MATCH(S$237,$A$149:$A$200,0),12),$B211:$M211,"="&amp;"X",$B$146:$M$146,"="&amp;"Y")</f>
        <v>0</v>
      </c>
      <c r="T246">
        <f ca="1">SUMIFS(INDEX($B$149:$M$200,MATCH(T$237,$A$149:$A$200,0),1):INDEX($B$149:$M$200,MATCH(T$237,$A$149:$A$200,0),12),$B211:$M211,"="&amp;"X",$B$146:$M$146,"="&amp;"Y")</f>
        <v>0</v>
      </c>
      <c r="U246">
        <f ca="1">SUMIFS(INDEX($B$149:$M$200,MATCH(U$237,$A$149:$A$200,0),1):INDEX($B$149:$M$200,MATCH(U$237,$A$149:$A$200,0),12),$B211:$M211,"="&amp;"X",$B$146:$M$146,"="&amp;"Y")</f>
        <v>0</v>
      </c>
      <c r="V246">
        <f ca="1">SUMIFS(INDEX($B$149:$M$200,MATCH(V$237,$A$149:$A$200,0),1):INDEX($B$149:$M$200,MATCH(V$237,$A$149:$A$200,0),12),$B211:$M211,"="&amp;"X",$B$146:$M$146,"="&amp;"Y")</f>
        <v>0</v>
      </c>
      <c r="W246">
        <f ca="1">SUMIFS(INDEX($B$149:$M$200,MATCH(W$237,$A$149:$A$200,0),1):INDEX($B$149:$M$200,MATCH(W$237,$A$149:$A$200,0),12),$B211:$M211,"="&amp;"X",$B$146:$M$146,"="&amp;"Y")</f>
        <v>0</v>
      </c>
      <c r="X246">
        <f ca="1">SUMIFS(INDEX($B$149:$M$200,MATCH(X$237,$A$149:$A$200,0),1):INDEX($B$149:$M$200,MATCH(X$237,$A$149:$A$200,0),12),$B211:$M211,"="&amp;"X",$B$146:$M$146,"="&amp;"Y")</f>
        <v>0</v>
      </c>
      <c r="Y246">
        <f ca="1">SUMIFS(INDEX($B$149:$M$200,MATCH(Y$237,$A$149:$A$200,0),1):INDEX($B$149:$M$200,MATCH(Y$237,$A$149:$A$200,0),12),$B211:$M211,"="&amp;"X",$B$146:$M$146,"="&amp;"Y")</f>
        <v>0</v>
      </c>
      <c r="Z246">
        <f ca="1">SUMIFS(INDEX($B$149:$M$200,MATCH(Z$237,$A$149:$A$200,0),1):INDEX($B$149:$M$200,MATCH(Z$237,$A$149:$A$200,0),12),$B211:$M211,"="&amp;"X",$B$146:$M$146,"="&amp;"Y")</f>
        <v>0</v>
      </c>
      <c r="AA246">
        <f ca="1">SUMIFS(INDEX($B$149:$M$200,MATCH(AA$237,$A$149:$A$200,0),1):INDEX($B$149:$M$200,MATCH(AA$237,$A$149:$A$200,0),12),$B211:$M211,"="&amp;"X",$B$146:$M$146,"="&amp;"Y")</f>
        <v>0</v>
      </c>
      <c r="AB246">
        <f ca="1">SUMIFS(INDEX($B$149:$M$200,MATCH(AB$237,$A$149:$A$200,0),1):INDEX($B$149:$M$200,MATCH(AB$237,$A$149:$A$200,0),12),$B211:$M211,"="&amp;"X",$B$146:$M$146,"="&amp;"Y")</f>
        <v>0</v>
      </c>
      <c r="AC246">
        <f ca="1">SUMIFS(INDEX($B$149:$M$200,MATCH(AC$237,$A$149:$A$200,0),1):INDEX($B$149:$M$200,MATCH(AC$237,$A$149:$A$200,0),12),$B211:$M211,"="&amp;"X",$B$146:$M$146,"="&amp;"Y")</f>
        <v>0</v>
      </c>
      <c r="AD246">
        <f ca="1">SUMIFS(INDEX($B$149:$M$200,MATCH(AD$237,$A$149:$A$200,0),1):INDEX($B$149:$M$200,MATCH(AD$237,$A$149:$A$200,0),12),$B211:$M211,"="&amp;"X",$B$146:$M$146,"="&amp;"Y")</f>
        <v>0</v>
      </c>
      <c r="AE246">
        <f ca="1">SUMIFS(INDEX($B$149:$M$200,MATCH(AE$237,$A$149:$A$200,0),1):INDEX($B$149:$M$200,MATCH(AE$237,$A$149:$A$200,0),12),$B211:$M211,"="&amp;"X",$B$146:$M$146,"="&amp;"Y")</f>
        <v>0</v>
      </c>
      <c r="AF246">
        <f ca="1">SUMIFS(INDEX($B$149:$M$200,MATCH(AF$237,$A$149:$A$200,0),1):INDEX($B$149:$M$200,MATCH(AF$237,$A$149:$A$200,0),12),$B211:$M211,"="&amp;"X",$B$146:$M$146,"="&amp;"Y")</f>
        <v>0</v>
      </c>
      <c r="AG246">
        <f ca="1">SUMIFS(INDEX($B$149:$M$200,MATCH(AG$237,$A$149:$A$200,0),1):INDEX($B$149:$M$200,MATCH(AG$237,$A$149:$A$200,0),12),$B211:$M211,"="&amp;"X",$B$146:$M$146,"="&amp;"Y")</f>
        <v>0</v>
      </c>
      <c r="AH246">
        <f ca="1">SUMIFS(INDEX($B$149:$M$200,MATCH(AH$237,$A$149:$A$200,0),1):INDEX($B$149:$M$200,MATCH(AH$237,$A$149:$A$200,0),12),$B211:$M211,"="&amp;"X",$B$146:$M$146,"="&amp;"Y")</f>
        <v>0</v>
      </c>
      <c r="AI246">
        <f ca="1">SUMIFS(INDEX($B$149:$M$200,MATCH(AI$237,$A$149:$A$200,0),1):INDEX($B$149:$M$200,MATCH(AI$237,$A$149:$A$200,0),12),$B211:$M211,"="&amp;"X",$B$146:$M$146,"="&amp;"Y")</f>
        <v>0</v>
      </c>
      <c r="AJ246">
        <f ca="1">SUMIFS(INDEX($B$149:$M$200,MATCH(AJ$237,$A$149:$A$200,0),1):INDEX($B$149:$M$200,MATCH(AJ$237,$A$149:$A$200,0),12),$B211:$M211,"="&amp;"X",$B$146:$M$146,"="&amp;"Y")</f>
        <v>0</v>
      </c>
      <c r="AK246">
        <f ca="1">SUMIFS(INDEX($B$149:$M$200,MATCH(AK$237,$A$149:$A$200,0),1):INDEX($B$149:$M$200,MATCH(AK$237,$A$149:$A$200,0),12),$B211:$M211,"="&amp;"X",$B$146:$M$146,"="&amp;"Y")</f>
        <v>0</v>
      </c>
      <c r="AL246">
        <f ca="1">SUMIFS(INDEX($B$149:$M$200,MATCH(AL$237,$A$149:$A$200,0),1):INDEX($B$149:$M$200,MATCH(AL$237,$A$149:$A$200,0),12),$B211:$M211,"="&amp;"X",$B$146:$M$146,"="&amp;"Y")</f>
        <v>0</v>
      </c>
      <c r="AM246">
        <f ca="1">SUMIFS(INDEX($B$149:$M$200,MATCH(AM$237,$A$149:$A$200,0),1):INDEX($B$149:$M$200,MATCH(AM$237,$A$149:$A$200,0),12),$B211:$M211,"="&amp;"X",$B$146:$M$146,"="&amp;"Y")</f>
        <v>0</v>
      </c>
      <c r="AN246">
        <f ca="1">SUMIFS(INDEX($B$149:$M$200,MATCH(AN$237,$A$149:$A$200,0),1):INDEX($B$149:$M$200,MATCH(AN$237,$A$149:$A$200,0),12),$B211:$M211,"="&amp;"X",$B$146:$M$146,"="&amp;"Y")</f>
        <v>0</v>
      </c>
      <c r="AO246">
        <f ca="1">SUMIFS(INDEX($B$149:$M$200,MATCH(AO$237,$A$149:$A$200,0),1):INDEX($B$149:$M$200,MATCH(AO$237,$A$149:$A$200,0),12),$B211:$M211,"="&amp;"X",$B$146:$M$146,"="&amp;"Y")</f>
        <v>0</v>
      </c>
      <c r="AP246">
        <f ca="1">SUMIFS(INDEX($B$149:$M$200,MATCH(AP$237,$A$149:$A$200,0),1):INDEX($B$149:$M$200,MATCH(AP$237,$A$149:$A$200,0),12),$B211:$M211,"="&amp;"X",$B$146:$M$146,"="&amp;"Y")</f>
        <v>0</v>
      </c>
      <c r="AQ246">
        <f ca="1">SUMIFS(INDEX($B$149:$M$200,MATCH(AQ$237,$A$149:$A$200,0),1):INDEX($B$149:$M$200,MATCH(AQ$237,$A$149:$A$200,0),12),$B211:$M211,"="&amp;"X",$B$146:$M$146,"="&amp;"Y")</f>
        <v>0</v>
      </c>
      <c r="AR246">
        <f ca="1">SUMIFS(INDEX($B$149:$M$200,MATCH(AR$237,$A$149:$A$200,0),1):INDEX($B$149:$M$200,MATCH(AR$237,$A$149:$A$200,0),12),$B211:$M211,"="&amp;"X",$B$146:$M$146,"="&amp;"Y")</f>
        <v>0</v>
      </c>
      <c r="AS246">
        <f ca="1">SUMIFS(INDEX($B$149:$M$200,MATCH(AS$237,$A$149:$A$200,0),1):INDEX($B$149:$M$200,MATCH(AS$237,$A$149:$A$200,0),12),$B211:$M211,"="&amp;"X",$B$146:$M$146,"="&amp;"Y")</f>
        <v>0</v>
      </c>
      <c r="AT246">
        <f ca="1">SUMIFS(INDEX($B$149:$M$200,MATCH(AT$237,$A$149:$A$200,0),1):INDEX($B$149:$M$200,MATCH(AT$237,$A$149:$A$200,0),12),$B211:$M211,"="&amp;"X",$B$146:$M$146,"="&amp;"Y")</f>
        <v>0</v>
      </c>
      <c r="AU246">
        <f ca="1">SUMIFS(INDEX($B$149:$M$200,MATCH(AU$237,$A$149:$A$200,0),1):INDEX($B$149:$M$200,MATCH(AU$237,$A$149:$A$200,0),12),$B211:$M211,"="&amp;"X",$B$146:$M$146,"="&amp;"Y")</f>
        <v>0</v>
      </c>
      <c r="AV246">
        <f ca="1">SUMIFS(INDEX($B$149:$M$200,MATCH(AV$237,$A$149:$A$200,0),1):INDEX($B$149:$M$200,MATCH(AV$237,$A$149:$A$200,0),12),$B211:$M211,"="&amp;"X",$B$146:$M$146,"="&amp;"Y")</f>
        <v>0</v>
      </c>
      <c r="AW246">
        <f ca="1">SUMIFS(INDEX($B$149:$M$200,MATCH(AW$237,$A$149:$A$200,0),1):INDEX($B$149:$M$200,MATCH(AW$237,$A$149:$A$200,0),12),$B211:$M211,"="&amp;"X",$B$146:$M$146,"="&amp;"Y")</f>
        <v>0</v>
      </c>
      <c r="AX246">
        <f ca="1">SUMIFS(INDEX($B$149:$M$200,MATCH(AX$237,$A$149:$A$200,0),1):INDEX($B$149:$M$200,MATCH(AX$237,$A$149:$A$200,0),12),$B211:$M211,"="&amp;"X",$B$146:$M$146,"="&amp;"Y")</f>
        <v>0</v>
      </c>
      <c r="AY246">
        <f ca="1">SUMIFS(INDEX($B$149:$M$200,MATCH(AY$237,$A$149:$A$200,0),1):INDEX($B$149:$M$200,MATCH(AY$237,$A$149:$A$200,0),12),$B211:$M211,"="&amp;"X",$B$146:$M$146,"="&amp;"Y")</f>
        <v>0</v>
      </c>
      <c r="AZ246">
        <f ca="1">SUMIFS(INDEX($B$149:$M$200,MATCH(AZ$237,$A$149:$A$200,0),1):INDEX($B$149:$M$200,MATCH(AZ$237,$A$149:$A$200,0),12),$B211:$M211,"="&amp;"X",$B$146:$M$146,"="&amp;"Y")</f>
        <v>0</v>
      </c>
      <c r="BA246">
        <f ca="1">SUMIFS(INDEX($B$149:$M$200,MATCH(BA$237,$A$149:$A$200,0),1):INDEX($B$149:$M$200,MATCH(BA$237,$A$149:$A$200,0),12),$B211:$M211,"="&amp;"X",$B$146:$M$146,"="&amp;"Y")</f>
        <v>0</v>
      </c>
    </row>
    <row r="247" spans="1:53" x14ac:dyDescent="0.35">
      <c r="A247" s="2" t="str">
        <f>Setup!A29</f>
        <v>Caseload 10</v>
      </c>
      <c r="B247">
        <f ca="1">SUMIFS(INDEX($B$149:$M$200,MATCH(B$237,$A$149:$A$200,0),1):INDEX($B$149:$M$200,MATCH(B$237,$A$149:$A$200,0),12),$B212:$M212,"="&amp;"X",$B$146:$M$146,"="&amp;"Y")</f>
        <v>0</v>
      </c>
      <c r="C247">
        <f ca="1">SUMIFS(INDEX($B$149:$M$200,MATCH(C$237,$A$149:$A$200,0),1):INDEX($B$149:$M$200,MATCH(C$237,$A$149:$A$200,0),12),$B212:$M212,"="&amp;"X",$B$146:$M$146,"="&amp;"Y")</f>
        <v>0</v>
      </c>
      <c r="D247">
        <f ca="1">SUMIFS(INDEX($B$149:$M$200,MATCH(D$237,$A$149:$A$200,0),1):INDEX($B$149:$M$200,MATCH(D$237,$A$149:$A$200,0),12),$B212:$M212,"="&amp;"X",$B$146:$M$146,"="&amp;"Y")</f>
        <v>0</v>
      </c>
      <c r="E247">
        <f ca="1">SUMIFS(INDEX($B$149:$M$200,MATCH(E$237,$A$149:$A$200,0),1):INDEX($B$149:$M$200,MATCH(E$237,$A$149:$A$200,0),12),$B212:$M212,"="&amp;"X",$B$146:$M$146,"="&amp;"Y")</f>
        <v>0</v>
      </c>
      <c r="F247">
        <f ca="1">SUMIFS(INDEX($B$149:$M$200,MATCH(F$237,$A$149:$A$200,0),1):INDEX($B$149:$M$200,MATCH(F$237,$A$149:$A$200,0),12),$B212:$M212,"="&amp;"X",$B$146:$M$146,"="&amp;"Y")</f>
        <v>0</v>
      </c>
      <c r="G247">
        <f ca="1">SUMIFS(INDEX($B$149:$M$200,MATCH(G$237,$A$149:$A$200,0),1):INDEX($B$149:$M$200,MATCH(G$237,$A$149:$A$200,0),12),$B212:$M212,"="&amp;"X",$B$146:$M$146,"="&amp;"Y")</f>
        <v>0</v>
      </c>
      <c r="H247">
        <f ca="1">SUMIFS(INDEX($B$149:$M$200,MATCH(H$237,$A$149:$A$200,0),1):INDEX($B$149:$M$200,MATCH(H$237,$A$149:$A$200,0),12),$B212:$M212,"="&amp;"X",$B$146:$M$146,"="&amp;"Y")</f>
        <v>0</v>
      </c>
      <c r="I247">
        <f ca="1">SUMIFS(INDEX($B$149:$M$200,MATCH(I$237,$A$149:$A$200,0),1):INDEX($B$149:$M$200,MATCH(I$237,$A$149:$A$200,0),12),$B212:$M212,"="&amp;"X",$B$146:$M$146,"="&amp;"Y")</f>
        <v>0</v>
      </c>
      <c r="J247">
        <f ca="1">SUMIFS(INDEX($B$149:$M$200,MATCH(J$237,$A$149:$A$200,0),1):INDEX($B$149:$M$200,MATCH(J$237,$A$149:$A$200,0),12),$B212:$M212,"="&amp;"X",$B$146:$M$146,"="&amp;"Y")</f>
        <v>0</v>
      </c>
      <c r="K247">
        <f ca="1">SUMIFS(INDEX($B$149:$M$200,MATCH(K$237,$A$149:$A$200,0),1):INDEX($B$149:$M$200,MATCH(K$237,$A$149:$A$200,0),12),$B212:$M212,"="&amp;"X",$B$146:$M$146,"="&amp;"Y")</f>
        <v>0</v>
      </c>
      <c r="L247">
        <f ca="1">SUMIFS(INDEX($B$149:$M$200,MATCH(L$237,$A$149:$A$200,0),1):INDEX($B$149:$M$200,MATCH(L$237,$A$149:$A$200,0),12),$B212:$M212,"="&amp;"X",$B$146:$M$146,"="&amp;"Y")</f>
        <v>0</v>
      </c>
      <c r="M247">
        <f ca="1">SUMIFS(INDEX($B$149:$M$200,MATCH(M$237,$A$149:$A$200,0),1):INDEX($B$149:$M$200,MATCH(M$237,$A$149:$A$200,0),12),$B212:$M212,"="&amp;"X",$B$146:$M$146,"="&amp;"Y")</f>
        <v>0</v>
      </c>
      <c r="N247">
        <f ca="1">SUMIFS(INDEX($B$149:$M$200,MATCH(N$237,$A$149:$A$200,0),1):INDEX($B$149:$M$200,MATCH(N$237,$A$149:$A$200,0),12),$B212:$M212,"="&amp;"X",$B$146:$M$146,"="&amp;"Y")</f>
        <v>0</v>
      </c>
      <c r="O247">
        <f ca="1">SUMIFS(INDEX($B$149:$M$200,MATCH(O$237,$A$149:$A$200,0),1):INDEX($B$149:$M$200,MATCH(O$237,$A$149:$A$200,0),12),$B212:$M212,"="&amp;"X",$B$146:$M$146,"="&amp;"Y")</f>
        <v>0</v>
      </c>
      <c r="P247">
        <f ca="1">SUMIFS(INDEX($B$149:$M$200,MATCH(P$237,$A$149:$A$200,0),1):INDEX($B$149:$M$200,MATCH(P$237,$A$149:$A$200,0),12),$B212:$M212,"="&amp;"X",$B$146:$M$146,"="&amp;"Y")</f>
        <v>0</v>
      </c>
      <c r="Q247">
        <f ca="1">SUMIFS(INDEX($B$149:$M$200,MATCH(Q$237,$A$149:$A$200,0),1):INDEX($B$149:$M$200,MATCH(Q$237,$A$149:$A$200,0),12),$B212:$M212,"="&amp;"X",$B$146:$M$146,"="&amp;"Y")</f>
        <v>0</v>
      </c>
      <c r="R247">
        <f ca="1">SUMIFS(INDEX($B$149:$M$200,MATCH(R$237,$A$149:$A$200,0),1):INDEX($B$149:$M$200,MATCH(R$237,$A$149:$A$200,0),12),$B212:$M212,"="&amp;"X",$B$146:$M$146,"="&amp;"Y")</f>
        <v>0</v>
      </c>
      <c r="S247">
        <f ca="1">SUMIFS(INDEX($B$149:$M$200,MATCH(S$237,$A$149:$A$200,0),1):INDEX($B$149:$M$200,MATCH(S$237,$A$149:$A$200,0),12),$B212:$M212,"="&amp;"X",$B$146:$M$146,"="&amp;"Y")</f>
        <v>0</v>
      </c>
      <c r="T247">
        <f ca="1">SUMIFS(INDEX($B$149:$M$200,MATCH(T$237,$A$149:$A$200,0),1):INDEX($B$149:$M$200,MATCH(T$237,$A$149:$A$200,0),12),$B212:$M212,"="&amp;"X",$B$146:$M$146,"="&amp;"Y")</f>
        <v>0</v>
      </c>
      <c r="U247">
        <f ca="1">SUMIFS(INDEX($B$149:$M$200,MATCH(U$237,$A$149:$A$200,0),1):INDEX($B$149:$M$200,MATCH(U$237,$A$149:$A$200,0),12),$B212:$M212,"="&amp;"X",$B$146:$M$146,"="&amp;"Y")</f>
        <v>0</v>
      </c>
      <c r="V247">
        <f ca="1">SUMIFS(INDEX($B$149:$M$200,MATCH(V$237,$A$149:$A$200,0),1):INDEX($B$149:$M$200,MATCH(V$237,$A$149:$A$200,0),12),$B212:$M212,"="&amp;"X",$B$146:$M$146,"="&amp;"Y")</f>
        <v>0</v>
      </c>
      <c r="W247">
        <f ca="1">SUMIFS(INDEX($B$149:$M$200,MATCH(W$237,$A$149:$A$200,0),1):INDEX($B$149:$M$200,MATCH(W$237,$A$149:$A$200,0),12),$B212:$M212,"="&amp;"X",$B$146:$M$146,"="&amp;"Y")</f>
        <v>0</v>
      </c>
      <c r="X247">
        <f ca="1">SUMIFS(INDEX($B$149:$M$200,MATCH(X$237,$A$149:$A$200,0),1):INDEX($B$149:$M$200,MATCH(X$237,$A$149:$A$200,0),12),$B212:$M212,"="&amp;"X",$B$146:$M$146,"="&amp;"Y")</f>
        <v>0</v>
      </c>
      <c r="Y247">
        <f ca="1">SUMIFS(INDEX($B$149:$M$200,MATCH(Y$237,$A$149:$A$200,0),1):INDEX($B$149:$M$200,MATCH(Y$237,$A$149:$A$200,0),12),$B212:$M212,"="&amp;"X",$B$146:$M$146,"="&amp;"Y")</f>
        <v>0</v>
      </c>
      <c r="Z247">
        <f ca="1">SUMIFS(INDEX($B$149:$M$200,MATCH(Z$237,$A$149:$A$200,0),1):INDEX($B$149:$M$200,MATCH(Z$237,$A$149:$A$200,0),12),$B212:$M212,"="&amp;"X",$B$146:$M$146,"="&amp;"Y")</f>
        <v>0</v>
      </c>
      <c r="AA247">
        <f ca="1">SUMIFS(INDEX($B$149:$M$200,MATCH(AA$237,$A$149:$A$200,0),1):INDEX($B$149:$M$200,MATCH(AA$237,$A$149:$A$200,0),12),$B212:$M212,"="&amp;"X",$B$146:$M$146,"="&amp;"Y")</f>
        <v>0</v>
      </c>
      <c r="AB247">
        <f ca="1">SUMIFS(INDEX($B$149:$M$200,MATCH(AB$237,$A$149:$A$200,0),1):INDEX($B$149:$M$200,MATCH(AB$237,$A$149:$A$200,0),12),$B212:$M212,"="&amp;"X",$B$146:$M$146,"="&amp;"Y")</f>
        <v>0</v>
      </c>
      <c r="AC247">
        <f ca="1">SUMIFS(INDEX($B$149:$M$200,MATCH(AC$237,$A$149:$A$200,0),1):INDEX($B$149:$M$200,MATCH(AC$237,$A$149:$A$200,0),12),$B212:$M212,"="&amp;"X",$B$146:$M$146,"="&amp;"Y")</f>
        <v>0</v>
      </c>
      <c r="AD247">
        <f ca="1">SUMIFS(INDEX($B$149:$M$200,MATCH(AD$237,$A$149:$A$200,0),1):INDEX($B$149:$M$200,MATCH(AD$237,$A$149:$A$200,0),12),$B212:$M212,"="&amp;"X",$B$146:$M$146,"="&amp;"Y")</f>
        <v>0</v>
      </c>
      <c r="AE247">
        <f ca="1">SUMIFS(INDEX($B$149:$M$200,MATCH(AE$237,$A$149:$A$200,0),1):INDEX($B$149:$M$200,MATCH(AE$237,$A$149:$A$200,0),12),$B212:$M212,"="&amp;"X",$B$146:$M$146,"="&amp;"Y")</f>
        <v>0</v>
      </c>
      <c r="AF247">
        <f ca="1">SUMIFS(INDEX($B$149:$M$200,MATCH(AF$237,$A$149:$A$200,0),1):INDEX($B$149:$M$200,MATCH(AF$237,$A$149:$A$200,0),12),$B212:$M212,"="&amp;"X",$B$146:$M$146,"="&amp;"Y")</f>
        <v>0</v>
      </c>
      <c r="AG247">
        <f ca="1">SUMIFS(INDEX($B$149:$M$200,MATCH(AG$237,$A$149:$A$200,0),1):INDEX($B$149:$M$200,MATCH(AG$237,$A$149:$A$200,0),12),$B212:$M212,"="&amp;"X",$B$146:$M$146,"="&amp;"Y")</f>
        <v>0</v>
      </c>
      <c r="AH247">
        <f ca="1">SUMIFS(INDEX($B$149:$M$200,MATCH(AH$237,$A$149:$A$200,0),1):INDEX($B$149:$M$200,MATCH(AH$237,$A$149:$A$200,0),12),$B212:$M212,"="&amp;"X",$B$146:$M$146,"="&amp;"Y")</f>
        <v>0</v>
      </c>
      <c r="AI247">
        <f ca="1">SUMIFS(INDEX($B$149:$M$200,MATCH(AI$237,$A$149:$A$200,0),1):INDEX($B$149:$M$200,MATCH(AI$237,$A$149:$A$200,0),12),$B212:$M212,"="&amp;"X",$B$146:$M$146,"="&amp;"Y")</f>
        <v>0</v>
      </c>
      <c r="AJ247">
        <f ca="1">SUMIFS(INDEX($B$149:$M$200,MATCH(AJ$237,$A$149:$A$200,0),1):INDEX($B$149:$M$200,MATCH(AJ$237,$A$149:$A$200,0),12),$B212:$M212,"="&amp;"X",$B$146:$M$146,"="&amp;"Y")</f>
        <v>0</v>
      </c>
      <c r="AK247">
        <f ca="1">SUMIFS(INDEX($B$149:$M$200,MATCH(AK$237,$A$149:$A$200,0),1):INDEX($B$149:$M$200,MATCH(AK$237,$A$149:$A$200,0),12),$B212:$M212,"="&amp;"X",$B$146:$M$146,"="&amp;"Y")</f>
        <v>0</v>
      </c>
      <c r="AL247">
        <f ca="1">SUMIFS(INDEX($B$149:$M$200,MATCH(AL$237,$A$149:$A$200,0),1):INDEX($B$149:$M$200,MATCH(AL$237,$A$149:$A$200,0),12),$B212:$M212,"="&amp;"X",$B$146:$M$146,"="&amp;"Y")</f>
        <v>0</v>
      </c>
      <c r="AM247">
        <f ca="1">SUMIFS(INDEX($B$149:$M$200,MATCH(AM$237,$A$149:$A$200,0),1):INDEX($B$149:$M$200,MATCH(AM$237,$A$149:$A$200,0),12),$B212:$M212,"="&amp;"X",$B$146:$M$146,"="&amp;"Y")</f>
        <v>0</v>
      </c>
      <c r="AN247">
        <f ca="1">SUMIFS(INDEX($B$149:$M$200,MATCH(AN$237,$A$149:$A$200,0),1):INDEX($B$149:$M$200,MATCH(AN$237,$A$149:$A$200,0),12),$B212:$M212,"="&amp;"X",$B$146:$M$146,"="&amp;"Y")</f>
        <v>0</v>
      </c>
      <c r="AO247">
        <f ca="1">SUMIFS(INDEX($B$149:$M$200,MATCH(AO$237,$A$149:$A$200,0),1):INDEX($B$149:$M$200,MATCH(AO$237,$A$149:$A$200,0),12),$B212:$M212,"="&amp;"X",$B$146:$M$146,"="&amp;"Y")</f>
        <v>0</v>
      </c>
      <c r="AP247">
        <f ca="1">SUMIFS(INDEX($B$149:$M$200,MATCH(AP$237,$A$149:$A$200,0),1):INDEX($B$149:$M$200,MATCH(AP$237,$A$149:$A$200,0),12),$B212:$M212,"="&amp;"X",$B$146:$M$146,"="&amp;"Y")</f>
        <v>0</v>
      </c>
      <c r="AQ247">
        <f ca="1">SUMIFS(INDEX($B$149:$M$200,MATCH(AQ$237,$A$149:$A$200,0),1):INDEX($B$149:$M$200,MATCH(AQ$237,$A$149:$A$200,0),12),$B212:$M212,"="&amp;"X",$B$146:$M$146,"="&amp;"Y")</f>
        <v>0</v>
      </c>
      <c r="AR247">
        <f ca="1">SUMIFS(INDEX($B$149:$M$200,MATCH(AR$237,$A$149:$A$200,0),1):INDEX($B$149:$M$200,MATCH(AR$237,$A$149:$A$200,0),12),$B212:$M212,"="&amp;"X",$B$146:$M$146,"="&amp;"Y")</f>
        <v>0</v>
      </c>
      <c r="AS247">
        <f ca="1">SUMIFS(INDEX($B$149:$M$200,MATCH(AS$237,$A$149:$A$200,0),1):INDEX($B$149:$M$200,MATCH(AS$237,$A$149:$A$200,0),12),$B212:$M212,"="&amp;"X",$B$146:$M$146,"="&amp;"Y")</f>
        <v>0</v>
      </c>
      <c r="AT247">
        <f ca="1">SUMIFS(INDEX($B$149:$M$200,MATCH(AT$237,$A$149:$A$200,0),1):INDEX($B$149:$M$200,MATCH(AT$237,$A$149:$A$200,0),12),$B212:$M212,"="&amp;"X",$B$146:$M$146,"="&amp;"Y")</f>
        <v>0</v>
      </c>
      <c r="AU247">
        <f ca="1">SUMIFS(INDEX($B$149:$M$200,MATCH(AU$237,$A$149:$A$200,0),1):INDEX($B$149:$M$200,MATCH(AU$237,$A$149:$A$200,0),12),$B212:$M212,"="&amp;"X",$B$146:$M$146,"="&amp;"Y")</f>
        <v>0</v>
      </c>
      <c r="AV247">
        <f ca="1">SUMIFS(INDEX($B$149:$M$200,MATCH(AV$237,$A$149:$A$200,0),1):INDEX($B$149:$M$200,MATCH(AV$237,$A$149:$A$200,0),12),$B212:$M212,"="&amp;"X",$B$146:$M$146,"="&amp;"Y")</f>
        <v>0</v>
      </c>
      <c r="AW247">
        <f ca="1">SUMIFS(INDEX($B$149:$M$200,MATCH(AW$237,$A$149:$A$200,0),1):INDEX($B$149:$M$200,MATCH(AW$237,$A$149:$A$200,0),12),$B212:$M212,"="&amp;"X",$B$146:$M$146,"="&amp;"Y")</f>
        <v>0</v>
      </c>
      <c r="AX247">
        <f ca="1">SUMIFS(INDEX($B$149:$M$200,MATCH(AX$237,$A$149:$A$200,0),1):INDEX($B$149:$M$200,MATCH(AX$237,$A$149:$A$200,0),12),$B212:$M212,"="&amp;"X",$B$146:$M$146,"="&amp;"Y")</f>
        <v>0</v>
      </c>
      <c r="AY247">
        <f ca="1">SUMIFS(INDEX($B$149:$M$200,MATCH(AY$237,$A$149:$A$200,0),1):INDEX($B$149:$M$200,MATCH(AY$237,$A$149:$A$200,0),12),$B212:$M212,"="&amp;"X",$B$146:$M$146,"="&amp;"Y")</f>
        <v>0</v>
      </c>
      <c r="AZ247">
        <f ca="1">SUMIFS(INDEX($B$149:$M$200,MATCH(AZ$237,$A$149:$A$200,0),1):INDEX($B$149:$M$200,MATCH(AZ$237,$A$149:$A$200,0),12),$B212:$M212,"="&amp;"X",$B$146:$M$146,"="&amp;"Y")</f>
        <v>0</v>
      </c>
      <c r="BA247">
        <f ca="1">SUMIFS(INDEX($B$149:$M$200,MATCH(BA$237,$A$149:$A$200,0),1):INDEX($B$149:$M$200,MATCH(BA$237,$A$149:$A$200,0),12),$B212:$M212,"="&amp;"X",$B$146:$M$146,"="&amp;"Y")</f>
        <v>0</v>
      </c>
    </row>
    <row r="248" spans="1:53" x14ac:dyDescent="0.35">
      <c r="A248" s="2" t="str">
        <f>Setup!A30</f>
        <v>Caseload 11</v>
      </c>
      <c r="B248">
        <f ca="1">SUMIFS(INDEX($B$149:$M$200,MATCH(B$237,$A$149:$A$200,0),1):INDEX($B$149:$M$200,MATCH(B$237,$A$149:$A$200,0),12),$B213:$M213,"="&amp;"X",$B$146:$M$146,"="&amp;"Y")</f>
        <v>0</v>
      </c>
      <c r="C248">
        <f ca="1">SUMIFS(INDEX($B$149:$M$200,MATCH(C$237,$A$149:$A$200,0),1):INDEX($B$149:$M$200,MATCH(C$237,$A$149:$A$200,0),12),$B213:$M213,"="&amp;"X",$B$146:$M$146,"="&amp;"Y")</f>
        <v>0</v>
      </c>
      <c r="D248">
        <f ca="1">SUMIFS(INDEX($B$149:$M$200,MATCH(D$237,$A$149:$A$200,0),1):INDEX($B$149:$M$200,MATCH(D$237,$A$149:$A$200,0),12),$B213:$M213,"="&amp;"X",$B$146:$M$146,"="&amp;"Y")</f>
        <v>0</v>
      </c>
      <c r="E248">
        <f ca="1">SUMIFS(INDEX($B$149:$M$200,MATCH(E$237,$A$149:$A$200,0),1):INDEX($B$149:$M$200,MATCH(E$237,$A$149:$A$200,0),12),$B213:$M213,"="&amp;"X",$B$146:$M$146,"="&amp;"Y")</f>
        <v>0</v>
      </c>
      <c r="F248">
        <f ca="1">SUMIFS(INDEX($B$149:$M$200,MATCH(F$237,$A$149:$A$200,0),1):INDEX($B$149:$M$200,MATCH(F$237,$A$149:$A$200,0),12),$B213:$M213,"="&amp;"X",$B$146:$M$146,"="&amp;"Y")</f>
        <v>0</v>
      </c>
      <c r="G248">
        <f ca="1">SUMIFS(INDEX($B$149:$M$200,MATCH(G$237,$A$149:$A$200,0),1):INDEX($B$149:$M$200,MATCH(G$237,$A$149:$A$200,0),12),$B213:$M213,"="&amp;"X",$B$146:$M$146,"="&amp;"Y")</f>
        <v>0</v>
      </c>
      <c r="H248">
        <f ca="1">SUMIFS(INDEX($B$149:$M$200,MATCH(H$237,$A$149:$A$200,0),1):INDEX($B$149:$M$200,MATCH(H$237,$A$149:$A$200,0),12),$B213:$M213,"="&amp;"X",$B$146:$M$146,"="&amp;"Y")</f>
        <v>0</v>
      </c>
      <c r="I248">
        <f ca="1">SUMIFS(INDEX($B$149:$M$200,MATCH(I$237,$A$149:$A$200,0),1):INDEX($B$149:$M$200,MATCH(I$237,$A$149:$A$200,0),12),$B213:$M213,"="&amp;"X",$B$146:$M$146,"="&amp;"Y")</f>
        <v>0</v>
      </c>
      <c r="J248">
        <f ca="1">SUMIFS(INDEX($B$149:$M$200,MATCH(J$237,$A$149:$A$200,0),1):INDEX($B$149:$M$200,MATCH(J$237,$A$149:$A$200,0),12),$B213:$M213,"="&amp;"X",$B$146:$M$146,"="&amp;"Y")</f>
        <v>0</v>
      </c>
      <c r="K248">
        <f ca="1">SUMIFS(INDEX($B$149:$M$200,MATCH(K$237,$A$149:$A$200,0),1):INDEX($B$149:$M$200,MATCH(K$237,$A$149:$A$200,0),12),$B213:$M213,"="&amp;"X",$B$146:$M$146,"="&amp;"Y")</f>
        <v>0</v>
      </c>
      <c r="L248">
        <f ca="1">SUMIFS(INDEX($B$149:$M$200,MATCH(L$237,$A$149:$A$200,0),1):INDEX($B$149:$M$200,MATCH(L$237,$A$149:$A$200,0),12),$B213:$M213,"="&amp;"X",$B$146:$M$146,"="&amp;"Y")</f>
        <v>0</v>
      </c>
      <c r="M248">
        <f ca="1">SUMIFS(INDEX($B$149:$M$200,MATCH(M$237,$A$149:$A$200,0),1):INDEX($B$149:$M$200,MATCH(M$237,$A$149:$A$200,0),12),$B213:$M213,"="&amp;"X",$B$146:$M$146,"="&amp;"Y")</f>
        <v>0</v>
      </c>
      <c r="N248">
        <f ca="1">SUMIFS(INDEX($B$149:$M$200,MATCH(N$237,$A$149:$A$200,0),1):INDEX($B$149:$M$200,MATCH(N$237,$A$149:$A$200,0),12),$B213:$M213,"="&amp;"X",$B$146:$M$146,"="&amp;"Y")</f>
        <v>0</v>
      </c>
      <c r="O248">
        <f ca="1">SUMIFS(INDEX($B$149:$M$200,MATCH(O$237,$A$149:$A$200,0),1):INDEX($B$149:$M$200,MATCH(O$237,$A$149:$A$200,0),12),$B213:$M213,"="&amp;"X",$B$146:$M$146,"="&amp;"Y")</f>
        <v>0</v>
      </c>
      <c r="P248">
        <f ca="1">SUMIFS(INDEX($B$149:$M$200,MATCH(P$237,$A$149:$A$200,0),1):INDEX($B$149:$M$200,MATCH(P$237,$A$149:$A$200,0),12),$B213:$M213,"="&amp;"X",$B$146:$M$146,"="&amp;"Y")</f>
        <v>0</v>
      </c>
      <c r="Q248">
        <f ca="1">SUMIFS(INDEX($B$149:$M$200,MATCH(Q$237,$A$149:$A$200,0),1):INDEX($B$149:$M$200,MATCH(Q$237,$A$149:$A$200,0),12),$B213:$M213,"="&amp;"X",$B$146:$M$146,"="&amp;"Y")</f>
        <v>0</v>
      </c>
      <c r="R248">
        <f ca="1">SUMIFS(INDEX($B$149:$M$200,MATCH(R$237,$A$149:$A$200,0),1):INDEX($B$149:$M$200,MATCH(R$237,$A$149:$A$200,0),12),$B213:$M213,"="&amp;"X",$B$146:$M$146,"="&amp;"Y")</f>
        <v>0</v>
      </c>
      <c r="S248">
        <f ca="1">SUMIFS(INDEX($B$149:$M$200,MATCH(S$237,$A$149:$A$200,0),1):INDEX($B$149:$M$200,MATCH(S$237,$A$149:$A$200,0),12),$B213:$M213,"="&amp;"X",$B$146:$M$146,"="&amp;"Y")</f>
        <v>0</v>
      </c>
      <c r="T248">
        <f ca="1">SUMIFS(INDEX($B$149:$M$200,MATCH(T$237,$A$149:$A$200,0),1):INDEX($B$149:$M$200,MATCH(T$237,$A$149:$A$200,0),12),$B213:$M213,"="&amp;"X",$B$146:$M$146,"="&amp;"Y")</f>
        <v>0</v>
      </c>
      <c r="U248">
        <f ca="1">SUMIFS(INDEX($B$149:$M$200,MATCH(U$237,$A$149:$A$200,0),1):INDEX($B$149:$M$200,MATCH(U$237,$A$149:$A$200,0),12),$B213:$M213,"="&amp;"X",$B$146:$M$146,"="&amp;"Y")</f>
        <v>0</v>
      </c>
      <c r="V248">
        <f ca="1">SUMIFS(INDEX($B$149:$M$200,MATCH(V$237,$A$149:$A$200,0),1):INDEX($B$149:$M$200,MATCH(V$237,$A$149:$A$200,0),12),$B213:$M213,"="&amp;"X",$B$146:$M$146,"="&amp;"Y")</f>
        <v>0</v>
      </c>
      <c r="W248">
        <f ca="1">SUMIFS(INDEX($B$149:$M$200,MATCH(W$237,$A$149:$A$200,0),1):INDEX($B$149:$M$200,MATCH(W$237,$A$149:$A$200,0),12),$B213:$M213,"="&amp;"X",$B$146:$M$146,"="&amp;"Y")</f>
        <v>0</v>
      </c>
      <c r="X248">
        <f ca="1">SUMIFS(INDEX($B$149:$M$200,MATCH(X$237,$A$149:$A$200,0),1):INDEX($B$149:$M$200,MATCH(X$237,$A$149:$A$200,0),12),$B213:$M213,"="&amp;"X",$B$146:$M$146,"="&amp;"Y")</f>
        <v>0</v>
      </c>
      <c r="Y248">
        <f ca="1">SUMIFS(INDEX($B$149:$M$200,MATCH(Y$237,$A$149:$A$200,0),1):INDEX($B$149:$M$200,MATCH(Y$237,$A$149:$A$200,0),12),$B213:$M213,"="&amp;"X",$B$146:$M$146,"="&amp;"Y")</f>
        <v>0</v>
      </c>
      <c r="Z248">
        <f ca="1">SUMIFS(INDEX($B$149:$M$200,MATCH(Z$237,$A$149:$A$200,0),1):INDEX($B$149:$M$200,MATCH(Z$237,$A$149:$A$200,0),12),$B213:$M213,"="&amp;"X",$B$146:$M$146,"="&amp;"Y")</f>
        <v>0</v>
      </c>
      <c r="AA248">
        <f ca="1">SUMIFS(INDEX($B$149:$M$200,MATCH(AA$237,$A$149:$A$200,0),1):INDEX($B$149:$M$200,MATCH(AA$237,$A$149:$A$200,0),12),$B213:$M213,"="&amp;"X",$B$146:$M$146,"="&amp;"Y")</f>
        <v>0</v>
      </c>
      <c r="AB248">
        <f ca="1">SUMIFS(INDEX($B$149:$M$200,MATCH(AB$237,$A$149:$A$200,0),1):INDEX($B$149:$M$200,MATCH(AB$237,$A$149:$A$200,0),12),$B213:$M213,"="&amp;"X",$B$146:$M$146,"="&amp;"Y")</f>
        <v>0</v>
      </c>
      <c r="AC248">
        <f ca="1">SUMIFS(INDEX($B$149:$M$200,MATCH(AC$237,$A$149:$A$200,0),1):INDEX($B$149:$M$200,MATCH(AC$237,$A$149:$A$200,0),12),$B213:$M213,"="&amp;"X",$B$146:$M$146,"="&amp;"Y")</f>
        <v>0</v>
      </c>
      <c r="AD248">
        <f ca="1">SUMIFS(INDEX($B$149:$M$200,MATCH(AD$237,$A$149:$A$200,0),1):INDEX($B$149:$M$200,MATCH(AD$237,$A$149:$A$200,0),12),$B213:$M213,"="&amp;"X",$B$146:$M$146,"="&amp;"Y")</f>
        <v>0</v>
      </c>
      <c r="AE248">
        <f ca="1">SUMIFS(INDEX($B$149:$M$200,MATCH(AE$237,$A$149:$A$200,0),1):INDEX($B$149:$M$200,MATCH(AE$237,$A$149:$A$200,0),12),$B213:$M213,"="&amp;"X",$B$146:$M$146,"="&amp;"Y")</f>
        <v>0</v>
      </c>
      <c r="AF248">
        <f ca="1">SUMIFS(INDEX($B$149:$M$200,MATCH(AF$237,$A$149:$A$200,0),1):INDEX($B$149:$M$200,MATCH(AF$237,$A$149:$A$200,0),12),$B213:$M213,"="&amp;"X",$B$146:$M$146,"="&amp;"Y")</f>
        <v>0</v>
      </c>
      <c r="AG248">
        <f ca="1">SUMIFS(INDEX($B$149:$M$200,MATCH(AG$237,$A$149:$A$200,0),1):INDEX($B$149:$M$200,MATCH(AG$237,$A$149:$A$200,0),12),$B213:$M213,"="&amp;"X",$B$146:$M$146,"="&amp;"Y")</f>
        <v>0</v>
      </c>
      <c r="AH248">
        <f ca="1">SUMIFS(INDEX($B$149:$M$200,MATCH(AH$237,$A$149:$A$200,0),1):INDEX($B$149:$M$200,MATCH(AH$237,$A$149:$A$200,0),12),$B213:$M213,"="&amp;"X",$B$146:$M$146,"="&amp;"Y")</f>
        <v>0</v>
      </c>
      <c r="AI248">
        <f ca="1">SUMIFS(INDEX($B$149:$M$200,MATCH(AI$237,$A$149:$A$200,0),1):INDEX($B$149:$M$200,MATCH(AI$237,$A$149:$A$200,0),12),$B213:$M213,"="&amp;"X",$B$146:$M$146,"="&amp;"Y")</f>
        <v>0</v>
      </c>
      <c r="AJ248">
        <f ca="1">SUMIFS(INDEX($B$149:$M$200,MATCH(AJ$237,$A$149:$A$200,0),1):INDEX($B$149:$M$200,MATCH(AJ$237,$A$149:$A$200,0),12),$B213:$M213,"="&amp;"X",$B$146:$M$146,"="&amp;"Y")</f>
        <v>0</v>
      </c>
      <c r="AK248">
        <f ca="1">SUMIFS(INDEX($B$149:$M$200,MATCH(AK$237,$A$149:$A$200,0),1):INDEX($B$149:$M$200,MATCH(AK$237,$A$149:$A$200,0),12),$B213:$M213,"="&amp;"X",$B$146:$M$146,"="&amp;"Y")</f>
        <v>0</v>
      </c>
      <c r="AL248">
        <f ca="1">SUMIFS(INDEX($B$149:$M$200,MATCH(AL$237,$A$149:$A$200,0),1):INDEX($B$149:$M$200,MATCH(AL$237,$A$149:$A$200,0),12),$B213:$M213,"="&amp;"X",$B$146:$M$146,"="&amp;"Y")</f>
        <v>0</v>
      </c>
      <c r="AM248">
        <f ca="1">SUMIFS(INDEX($B$149:$M$200,MATCH(AM$237,$A$149:$A$200,0),1):INDEX($B$149:$M$200,MATCH(AM$237,$A$149:$A$200,0),12),$B213:$M213,"="&amp;"X",$B$146:$M$146,"="&amp;"Y")</f>
        <v>0</v>
      </c>
      <c r="AN248">
        <f ca="1">SUMIFS(INDEX($B$149:$M$200,MATCH(AN$237,$A$149:$A$200,0),1):INDEX($B$149:$M$200,MATCH(AN$237,$A$149:$A$200,0),12),$B213:$M213,"="&amp;"X",$B$146:$M$146,"="&amp;"Y")</f>
        <v>0</v>
      </c>
      <c r="AO248">
        <f ca="1">SUMIFS(INDEX($B$149:$M$200,MATCH(AO$237,$A$149:$A$200,0),1):INDEX($B$149:$M$200,MATCH(AO$237,$A$149:$A$200,0),12),$B213:$M213,"="&amp;"X",$B$146:$M$146,"="&amp;"Y")</f>
        <v>0</v>
      </c>
      <c r="AP248">
        <f ca="1">SUMIFS(INDEX($B$149:$M$200,MATCH(AP$237,$A$149:$A$200,0),1):INDEX($B$149:$M$200,MATCH(AP$237,$A$149:$A$200,0),12),$B213:$M213,"="&amp;"X",$B$146:$M$146,"="&amp;"Y")</f>
        <v>0</v>
      </c>
      <c r="AQ248">
        <f ca="1">SUMIFS(INDEX($B$149:$M$200,MATCH(AQ$237,$A$149:$A$200,0),1):INDEX($B$149:$M$200,MATCH(AQ$237,$A$149:$A$200,0),12),$B213:$M213,"="&amp;"X",$B$146:$M$146,"="&amp;"Y")</f>
        <v>0</v>
      </c>
      <c r="AR248">
        <f ca="1">SUMIFS(INDEX($B$149:$M$200,MATCH(AR$237,$A$149:$A$200,0),1):INDEX($B$149:$M$200,MATCH(AR$237,$A$149:$A$200,0),12),$B213:$M213,"="&amp;"X",$B$146:$M$146,"="&amp;"Y")</f>
        <v>0</v>
      </c>
      <c r="AS248">
        <f ca="1">SUMIFS(INDEX($B$149:$M$200,MATCH(AS$237,$A$149:$A$200,0),1):INDEX($B$149:$M$200,MATCH(AS$237,$A$149:$A$200,0),12),$B213:$M213,"="&amp;"X",$B$146:$M$146,"="&amp;"Y")</f>
        <v>0</v>
      </c>
      <c r="AT248">
        <f ca="1">SUMIFS(INDEX($B$149:$M$200,MATCH(AT$237,$A$149:$A$200,0),1):INDEX($B$149:$M$200,MATCH(AT$237,$A$149:$A$200,0),12),$B213:$M213,"="&amp;"X",$B$146:$M$146,"="&amp;"Y")</f>
        <v>0</v>
      </c>
      <c r="AU248">
        <f ca="1">SUMIFS(INDEX($B$149:$M$200,MATCH(AU$237,$A$149:$A$200,0),1):INDEX($B$149:$M$200,MATCH(AU$237,$A$149:$A$200,0),12),$B213:$M213,"="&amp;"X",$B$146:$M$146,"="&amp;"Y")</f>
        <v>0</v>
      </c>
      <c r="AV248">
        <f ca="1">SUMIFS(INDEX($B$149:$M$200,MATCH(AV$237,$A$149:$A$200,0),1):INDEX($B$149:$M$200,MATCH(AV$237,$A$149:$A$200,0),12),$B213:$M213,"="&amp;"X",$B$146:$M$146,"="&amp;"Y")</f>
        <v>0</v>
      </c>
      <c r="AW248">
        <f ca="1">SUMIFS(INDEX($B$149:$M$200,MATCH(AW$237,$A$149:$A$200,0),1):INDEX($B$149:$M$200,MATCH(AW$237,$A$149:$A$200,0),12),$B213:$M213,"="&amp;"X",$B$146:$M$146,"="&amp;"Y")</f>
        <v>0</v>
      </c>
      <c r="AX248">
        <f ca="1">SUMIFS(INDEX($B$149:$M$200,MATCH(AX$237,$A$149:$A$200,0),1):INDEX($B$149:$M$200,MATCH(AX$237,$A$149:$A$200,0),12),$B213:$M213,"="&amp;"X",$B$146:$M$146,"="&amp;"Y")</f>
        <v>0</v>
      </c>
      <c r="AY248">
        <f ca="1">SUMIFS(INDEX($B$149:$M$200,MATCH(AY$237,$A$149:$A$200,0),1):INDEX($B$149:$M$200,MATCH(AY$237,$A$149:$A$200,0),12),$B213:$M213,"="&amp;"X",$B$146:$M$146,"="&amp;"Y")</f>
        <v>0</v>
      </c>
      <c r="AZ248">
        <f ca="1">SUMIFS(INDEX($B$149:$M$200,MATCH(AZ$237,$A$149:$A$200,0),1):INDEX($B$149:$M$200,MATCH(AZ$237,$A$149:$A$200,0),12),$B213:$M213,"="&amp;"X",$B$146:$M$146,"="&amp;"Y")</f>
        <v>0</v>
      </c>
      <c r="BA248">
        <f ca="1">SUMIFS(INDEX($B$149:$M$200,MATCH(BA$237,$A$149:$A$200,0),1):INDEX($B$149:$M$200,MATCH(BA$237,$A$149:$A$200,0),12),$B213:$M213,"="&amp;"X",$B$146:$M$146,"="&amp;"Y")</f>
        <v>0</v>
      </c>
    </row>
    <row r="249" spans="1:53" x14ac:dyDescent="0.35">
      <c r="A249" s="2" t="str">
        <f>Setup!A31</f>
        <v>Caseload 12</v>
      </c>
      <c r="B249">
        <f ca="1">SUMIFS(INDEX($B$149:$M$200,MATCH(B$237,$A$149:$A$200,0),1):INDEX($B$149:$M$200,MATCH(B$237,$A$149:$A$200,0),12),$B214:$M214,"="&amp;"X",$B$146:$M$146,"="&amp;"Y")</f>
        <v>0</v>
      </c>
      <c r="C249">
        <f ca="1">SUMIFS(INDEX($B$149:$M$200,MATCH(C$237,$A$149:$A$200,0),1):INDEX($B$149:$M$200,MATCH(C$237,$A$149:$A$200,0),12),$B214:$M214,"="&amp;"X",$B$146:$M$146,"="&amp;"Y")</f>
        <v>0</v>
      </c>
      <c r="D249">
        <f ca="1">SUMIFS(INDEX($B$149:$M$200,MATCH(D$237,$A$149:$A$200,0),1):INDEX($B$149:$M$200,MATCH(D$237,$A$149:$A$200,0),12),$B214:$M214,"="&amp;"X",$B$146:$M$146,"="&amp;"Y")</f>
        <v>0</v>
      </c>
      <c r="E249">
        <f ca="1">SUMIFS(INDEX($B$149:$M$200,MATCH(E$237,$A$149:$A$200,0),1):INDEX($B$149:$M$200,MATCH(E$237,$A$149:$A$200,0),12),$B214:$M214,"="&amp;"X",$B$146:$M$146,"="&amp;"Y")</f>
        <v>0</v>
      </c>
      <c r="F249">
        <f ca="1">SUMIFS(INDEX($B$149:$M$200,MATCH(F$237,$A$149:$A$200,0),1):INDEX($B$149:$M$200,MATCH(F$237,$A$149:$A$200,0),12),$B214:$M214,"="&amp;"X",$B$146:$M$146,"="&amp;"Y")</f>
        <v>0</v>
      </c>
      <c r="G249">
        <f ca="1">SUMIFS(INDEX($B$149:$M$200,MATCH(G$237,$A$149:$A$200,0),1):INDEX($B$149:$M$200,MATCH(G$237,$A$149:$A$200,0),12),$B214:$M214,"="&amp;"X",$B$146:$M$146,"="&amp;"Y")</f>
        <v>0</v>
      </c>
      <c r="H249">
        <f ca="1">SUMIFS(INDEX($B$149:$M$200,MATCH(H$237,$A$149:$A$200,0),1):INDEX($B$149:$M$200,MATCH(H$237,$A$149:$A$200,0),12),$B214:$M214,"="&amp;"X",$B$146:$M$146,"="&amp;"Y")</f>
        <v>0</v>
      </c>
      <c r="I249">
        <f ca="1">SUMIFS(INDEX($B$149:$M$200,MATCH(I$237,$A$149:$A$200,0),1):INDEX($B$149:$M$200,MATCH(I$237,$A$149:$A$200,0),12),$B214:$M214,"="&amp;"X",$B$146:$M$146,"="&amp;"Y")</f>
        <v>0</v>
      </c>
      <c r="J249">
        <f ca="1">SUMIFS(INDEX($B$149:$M$200,MATCH(J$237,$A$149:$A$200,0),1):INDEX($B$149:$M$200,MATCH(J$237,$A$149:$A$200,0),12),$B214:$M214,"="&amp;"X",$B$146:$M$146,"="&amp;"Y")</f>
        <v>0</v>
      </c>
      <c r="K249">
        <f ca="1">SUMIFS(INDEX($B$149:$M$200,MATCH(K$237,$A$149:$A$200,0),1):INDEX($B$149:$M$200,MATCH(K$237,$A$149:$A$200,0),12),$B214:$M214,"="&amp;"X",$B$146:$M$146,"="&amp;"Y")</f>
        <v>0</v>
      </c>
      <c r="L249">
        <f ca="1">SUMIFS(INDEX($B$149:$M$200,MATCH(L$237,$A$149:$A$200,0),1):INDEX($B$149:$M$200,MATCH(L$237,$A$149:$A$200,0),12),$B214:$M214,"="&amp;"X",$B$146:$M$146,"="&amp;"Y")</f>
        <v>0</v>
      </c>
      <c r="M249">
        <f ca="1">SUMIFS(INDEX($B$149:$M$200,MATCH(M$237,$A$149:$A$200,0),1):INDEX($B$149:$M$200,MATCH(M$237,$A$149:$A$200,0),12),$B214:$M214,"="&amp;"X",$B$146:$M$146,"="&amp;"Y")</f>
        <v>0</v>
      </c>
      <c r="N249">
        <f ca="1">SUMIFS(INDEX($B$149:$M$200,MATCH(N$237,$A$149:$A$200,0),1):INDEX($B$149:$M$200,MATCH(N$237,$A$149:$A$200,0),12),$B214:$M214,"="&amp;"X",$B$146:$M$146,"="&amp;"Y")</f>
        <v>0</v>
      </c>
      <c r="O249">
        <f ca="1">SUMIFS(INDEX($B$149:$M$200,MATCH(O$237,$A$149:$A$200,0),1):INDEX($B$149:$M$200,MATCH(O$237,$A$149:$A$200,0),12),$B214:$M214,"="&amp;"X",$B$146:$M$146,"="&amp;"Y")</f>
        <v>0</v>
      </c>
      <c r="P249">
        <f ca="1">SUMIFS(INDEX($B$149:$M$200,MATCH(P$237,$A$149:$A$200,0),1):INDEX($B$149:$M$200,MATCH(P$237,$A$149:$A$200,0),12),$B214:$M214,"="&amp;"X",$B$146:$M$146,"="&amp;"Y")</f>
        <v>0</v>
      </c>
      <c r="Q249">
        <f ca="1">SUMIFS(INDEX($B$149:$M$200,MATCH(Q$237,$A$149:$A$200,0),1):INDEX($B$149:$M$200,MATCH(Q$237,$A$149:$A$200,0),12),$B214:$M214,"="&amp;"X",$B$146:$M$146,"="&amp;"Y")</f>
        <v>0</v>
      </c>
      <c r="R249">
        <f ca="1">SUMIFS(INDEX($B$149:$M$200,MATCH(R$237,$A$149:$A$200,0),1):INDEX($B$149:$M$200,MATCH(R$237,$A$149:$A$200,0),12),$B214:$M214,"="&amp;"X",$B$146:$M$146,"="&amp;"Y")</f>
        <v>0</v>
      </c>
      <c r="S249">
        <f ca="1">SUMIFS(INDEX($B$149:$M$200,MATCH(S$237,$A$149:$A$200,0),1):INDEX($B$149:$M$200,MATCH(S$237,$A$149:$A$200,0),12),$B214:$M214,"="&amp;"X",$B$146:$M$146,"="&amp;"Y")</f>
        <v>0</v>
      </c>
      <c r="T249">
        <f ca="1">SUMIFS(INDEX($B$149:$M$200,MATCH(T$237,$A$149:$A$200,0),1):INDEX($B$149:$M$200,MATCH(T$237,$A$149:$A$200,0),12),$B214:$M214,"="&amp;"X",$B$146:$M$146,"="&amp;"Y")</f>
        <v>0</v>
      </c>
      <c r="U249">
        <f ca="1">SUMIFS(INDEX($B$149:$M$200,MATCH(U$237,$A$149:$A$200,0),1):INDEX($B$149:$M$200,MATCH(U$237,$A$149:$A$200,0),12),$B214:$M214,"="&amp;"X",$B$146:$M$146,"="&amp;"Y")</f>
        <v>0</v>
      </c>
      <c r="V249">
        <f ca="1">SUMIFS(INDEX($B$149:$M$200,MATCH(V$237,$A$149:$A$200,0),1):INDEX($B$149:$M$200,MATCH(V$237,$A$149:$A$200,0),12),$B214:$M214,"="&amp;"X",$B$146:$M$146,"="&amp;"Y")</f>
        <v>0</v>
      </c>
      <c r="W249">
        <f ca="1">SUMIFS(INDEX($B$149:$M$200,MATCH(W$237,$A$149:$A$200,0),1):INDEX($B$149:$M$200,MATCH(W$237,$A$149:$A$200,0),12),$B214:$M214,"="&amp;"X",$B$146:$M$146,"="&amp;"Y")</f>
        <v>0</v>
      </c>
      <c r="X249">
        <f ca="1">SUMIFS(INDEX($B$149:$M$200,MATCH(X$237,$A$149:$A$200,0),1):INDEX($B$149:$M$200,MATCH(X$237,$A$149:$A$200,0),12),$B214:$M214,"="&amp;"X",$B$146:$M$146,"="&amp;"Y")</f>
        <v>0</v>
      </c>
      <c r="Y249">
        <f ca="1">SUMIFS(INDEX($B$149:$M$200,MATCH(Y$237,$A$149:$A$200,0),1):INDEX($B$149:$M$200,MATCH(Y$237,$A$149:$A$200,0),12),$B214:$M214,"="&amp;"X",$B$146:$M$146,"="&amp;"Y")</f>
        <v>0</v>
      </c>
      <c r="Z249">
        <f ca="1">SUMIFS(INDEX($B$149:$M$200,MATCH(Z$237,$A$149:$A$200,0),1):INDEX($B$149:$M$200,MATCH(Z$237,$A$149:$A$200,0),12),$B214:$M214,"="&amp;"X",$B$146:$M$146,"="&amp;"Y")</f>
        <v>0</v>
      </c>
      <c r="AA249">
        <f ca="1">SUMIFS(INDEX($B$149:$M$200,MATCH(AA$237,$A$149:$A$200,0),1):INDEX($B$149:$M$200,MATCH(AA$237,$A$149:$A$200,0),12),$B214:$M214,"="&amp;"X",$B$146:$M$146,"="&amp;"Y")</f>
        <v>0</v>
      </c>
      <c r="AB249">
        <f ca="1">SUMIFS(INDEX($B$149:$M$200,MATCH(AB$237,$A$149:$A$200,0),1):INDEX($B$149:$M$200,MATCH(AB$237,$A$149:$A$200,0),12),$B214:$M214,"="&amp;"X",$B$146:$M$146,"="&amp;"Y")</f>
        <v>0</v>
      </c>
      <c r="AC249">
        <f ca="1">SUMIFS(INDEX($B$149:$M$200,MATCH(AC$237,$A$149:$A$200,0),1):INDEX($B$149:$M$200,MATCH(AC$237,$A$149:$A$200,0),12),$B214:$M214,"="&amp;"X",$B$146:$M$146,"="&amp;"Y")</f>
        <v>0</v>
      </c>
      <c r="AD249">
        <f ca="1">SUMIFS(INDEX($B$149:$M$200,MATCH(AD$237,$A$149:$A$200,0),1):INDEX($B$149:$M$200,MATCH(AD$237,$A$149:$A$200,0),12),$B214:$M214,"="&amp;"X",$B$146:$M$146,"="&amp;"Y")</f>
        <v>0</v>
      </c>
      <c r="AE249">
        <f ca="1">SUMIFS(INDEX($B$149:$M$200,MATCH(AE$237,$A$149:$A$200,0),1):INDEX($B$149:$M$200,MATCH(AE$237,$A$149:$A$200,0),12),$B214:$M214,"="&amp;"X",$B$146:$M$146,"="&amp;"Y")</f>
        <v>0</v>
      </c>
      <c r="AF249">
        <f ca="1">SUMIFS(INDEX($B$149:$M$200,MATCH(AF$237,$A$149:$A$200,0),1):INDEX($B$149:$M$200,MATCH(AF$237,$A$149:$A$200,0),12),$B214:$M214,"="&amp;"X",$B$146:$M$146,"="&amp;"Y")</f>
        <v>0</v>
      </c>
      <c r="AG249">
        <f ca="1">SUMIFS(INDEX($B$149:$M$200,MATCH(AG$237,$A$149:$A$200,0),1):INDEX($B$149:$M$200,MATCH(AG$237,$A$149:$A$200,0),12),$B214:$M214,"="&amp;"X",$B$146:$M$146,"="&amp;"Y")</f>
        <v>0</v>
      </c>
      <c r="AH249">
        <f ca="1">SUMIFS(INDEX($B$149:$M$200,MATCH(AH$237,$A$149:$A$200,0),1):INDEX($B$149:$M$200,MATCH(AH$237,$A$149:$A$200,0),12),$B214:$M214,"="&amp;"X",$B$146:$M$146,"="&amp;"Y")</f>
        <v>0</v>
      </c>
      <c r="AI249">
        <f ca="1">SUMIFS(INDEX($B$149:$M$200,MATCH(AI$237,$A$149:$A$200,0),1):INDEX($B$149:$M$200,MATCH(AI$237,$A$149:$A$200,0),12),$B214:$M214,"="&amp;"X",$B$146:$M$146,"="&amp;"Y")</f>
        <v>0</v>
      </c>
      <c r="AJ249">
        <f ca="1">SUMIFS(INDEX($B$149:$M$200,MATCH(AJ$237,$A$149:$A$200,0),1):INDEX($B$149:$M$200,MATCH(AJ$237,$A$149:$A$200,0),12),$B214:$M214,"="&amp;"X",$B$146:$M$146,"="&amp;"Y")</f>
        <v>0</v>
      </c>
      <c r="AK249">
        <f ca="1">SUMIFS(INDEX($B$149:$M$200,MATCH(AK$237,$A$149:$A$200,0),1):INDEX($B$149:$M$200,MATCH(AK$237,$A$149:$A$200,0),12),$B214:$M214,"="&amp;"X",$B$146:$M$146,"="&amp;"Y")</f>
        <v>0</v>
      </c>
      <c r="AL249">
        <f ca="1">SUMIFS(INDEX($B$149:$M$200,MATCH(AL$237,$A$149:$A$200,0),1):INDEX($B$149:$M$200,MATCH(AL$237,$A$149:$A$200,0),12),$B214:$M214,"="&amp;"X",$B$146:$M$146,"="&amp;"Y")</f>
        <v>0</v>
      </c>
      <c r="AM249">
        <f ca="1">SUMIFS(INDEX($B$149:$M$200,MATCH(AM$237,$A$149:$A$200,0),1):INDEX($B$149:$M$200,MATCH(AM$237,$A$149:$A$200,0),12),$B214:$M214,"="&amp;"X",$B$146:$M$146,"="&amp;"Y")</f>
        <v>0</v>
      </c>
      <c r="AN249">
        <f ca="1">SUMIFS(INDEX($B$149:$M$200,MATCH(AN$237,$A$149:$A$200,0),1):INDEX($B$149:$M$200,MATCH(AN$237,$A$149:$A$200,0),12),$B214:$M214,"="&amp;"X",$B$146:$M$146,"="&amp;"Y")</f>
        <v>0</v>
      </c>
      <c r="AO249">
        <f ca="1">SUMIFS(INDEX($B$149:$M$200,MATCH(AO$237,$A$149:$A$200,0),1):INDEX($B$149:$M$200,MATCH(AO$237,$A$149:$A$200,0),12),$B214:$M214,"="&amp;"X",$B$146:$M$146,"="&amp;"Y")</f>
        <v>0</v>
      </c>
      <c r="AP249">
        <f ca="1">SUMIFS(INDEX($B$149:$M$200,MATCH(AP$237,$A$149:$A$200,0),1):INDEX($B$149:$M$200,MATCH(AP$237,$A$149:$A$200,0),12),$B214:$M214,"="&amp;"X",$B$146:$M$146,"="&amp;"Y")</f>
        <v>0</v>
      </c>
      <c r="AQ249">
        <f ca="1">SUMIFS(INDEX($B$149:$M$200,MATCH(AQ$237,$A$149:$A$200,0),1):INDEX($B$149:$M$200,MATCH(AQ$237,$A$149:$A$200,0),12),$B214:$M214,"="&amp;"X",$B$146:$M$146,"="&amp;"Y")</f>
        <v>0</v>
      </c>
      <c r="AR249">
        <f ca="1">SUMIFS(INDEX($B$149:$M$200,MATCH(AR$237,$A$149:$A$200,0),1):INDEX($B$149:$M$200,MATCH(AR$237,$A$149:$A$200,0),12),$B214:$M214,"="&amp;"X",$B$146:$M$146,"="&amp;"Y")</f>
        <v>0</v>
      </c>
      <c r="AS249">
        <f ca="1">SUMIFS(INDEX($B$149:$M$200,MATCH(AS$237,$A$149:$A$200,0),1):INDEX($B$149:$M$200,MATCH(AS$237,$A$149:$A$200,0),12),$B214:$M214,"="&amp;"X",$B$146:$M$146,"="&amp;"Y")</f>
        <v>0</v>
      </c>
      <c r="AT249">
        <f ca="1">SUMIFS(INDEX($B$149:$M$200,MATCH(AT$237,$A$149:$A$200,0),1):INDEX($B$149:$M$200,MATCH(AT$237,$A$149:$A$200,0),12),$B214:$M214,"="&amp;"X",$B$146:$M$146,"="&amp;"Y")</f>
        <v>0</v>
      </c>
      <c r="AU249">
        <f ca="1">SUMIFS(INDEX($B$149:$M$200,MATCH(AU$237,$A$149:$A$200,0),1):INDEX($B$149:$M$200,MATCH(AU$237,$A$149:$A$200,0),12),$B214:$M214,"="&amp;"X",$B$146:$M$146,"="&amp;"Y")</f>
        <v>0</v>
      </c>
      <c r="AV249">
        <f ca="1">SUMIFS(INDEX($B$149:$M$200,MATCH(AV$237,$A$149:$A$200,0),1):INDEX($B$149:$M$200,MATCH(AV$237,$A$149:$A$200,0),12),$B214:$M214,"="&amp;"X",$B$146:$M$146,"="&amp;"Y")</f>
        <v>0</v>
      </c>
      <c r="AW249">
        <f ca="1">SUMIFS(INDEX($B$149:$M$200,MATCH(AW$237,$A$149:$A$200,0),1):INDEX($B$149:$M$200,MATCH(AW$237,$A$149:$A$200,0),12),$B214:$M214,"="&amp;"X",$B$146:$M$146,"="&amp;"Y")</f>
        <v>0</v>
      </c>
      <c r="AX249">
        <f ca="1">SUMIFS(INDEX($B$149:$M$200,MATCH(AX$237,$A$149:$A$200,0),1):INDEX($B$149:$M$200,MATCH(AX$237,$A$149:$A$200,0),12),$B214:$M214,"="&amp;"X",$B$146:$M$146,"="&amp;"Y")</f>
        <v>0</v>
      </c>
      <c r="AY249">
        <f ca="1">SUMIFS(INDEX($B$149:$M$200,MATCH(AY$237,$A$149:$A$200,0),1):INDEX($B$149:$M$200,MATCH(AY$237,$A$149:$A$200,0),12),$B214:$M214,"="&amp;"X",$B$146:$M$146,"="&amp;"Y")</f>
        <v>0</v>
      </c>
      <c r="AZ249">
        <f ca="1">SUMIFS(INDEX($B$149:$M$200,MATCH(AZ$237,$A$149:$A$200,0),1):INDEX($B$149:$M$200,MATCH(AZ$237,$A$149:$A$200,0),12),$B214:$M214,"="&amp;"X",$B$146:$M$146,"="&amp;"Y")</f>
        <v>0</v>
      </c>
      <c r="BA249">
        <f ca="1">SUMIFS(INDEX($B$149:$M$200,MATCH(BA$237,$A$149:$A$200,0),1):INDEX($B$149:$M$200,MATCH(BA$237,$A$149:$A$200,0),12),$B214:$M214,"="&amp;"X",$B$146:$M$146,"="&amp;"Y")</f>
        <v>0</v>
      </c>
    </row>
    <row r="250" spans="1:53" x14ac:dyDescent="0.35">
      <c r="A250" s="2" t="str">
        <f>Setup!A32</f>
        <v>Caseload 13</v>
      </c>
      <c r="B250">
        <f ca="1">SUMIFS(INDEX($B$149:$M$200,MATCH(B$237,$A$149:$A$200,0),1):INDEX($B$149:$M$200,MATCH(B$237,$A$149:$A$200,0),12),$B215:$M215,"="&amp;"X",$B$146:$M$146,"="&amp;"Y")</f>
        <v>0</v>
      </c>
      <c r="C250">
        <f ca="1">SUMIFS(INDEX($B$149:$M$200,MATCH(C$237,$A$149:$A$200,0),1):INDEX($B$149:$M$200,MATCH(C$237,$A$149:$A$200,0),12),$B215:$M215,"="&amp;"X",$B$146:$M$146,"="&amp;"Y")</f>
        <v>0</v>
      </c>
      <c r="D250">
        <f ca="1">SUMIFS(INDEX($B$149:$M$200,MATCH(D$237,$A$149:$A$200,0),1):INDEX($B$149:$M$200,MATCH(D$237,$A$149:$A$200,0),12),$B215:$M215,"="&amp;"X",$B$146:$M$146,"="&amp;"Y")</f>
        <v>0</v>
      </c>
      <c r="E250">
        <f ca="1">SUMIFS(INDEX($B$149:$M$200,MATCH(E$237,$A$149:$A$200,0),1):INDEX($B$149:$M$200,MATCH(E$237,$A$149:$A$200,0),12),$B215:$M215,"="&amp;"X",$B$146:$M$146,"="&amp;"Y")</f>
        <v>0</v>
      </c>
      <c r="F250">
        <f ca="1">SUMIFS(INDEX($B$149:$M$200,MATCH(F$237,$A$149:$A$200,0),1):INDEX($B$149:$M$200,MATCH(F$237,$A$149:$A$200,0),12),$B215:$M215,"="&amp;"X",$B$146:$M$146,"="&amp;"Y")</f>
        <v>0</v>
      </c>
      <c r="G250">
        <f ca="1">SUMIFS(INDEX($B$149:$M$200,MATCH(G$237,$A$149:$A$200,0),1):INDEX($B$149:$M$200,MATCH(G$237,$A$149:$A$200,0),12),$B215:$M215,"="&amp;"X",$B$146:$M$146,"="&amp;"Y")</f>
        <v>0</v>
      </c>
      <c r="H250">
        <f ca="1">SUMIFS(INDEX($B$149:$M$200,MATCH(H$237,$A$149:$A$200,0),1):INDEX($B$149:$M$200,MATCH(H$237,$A$149:$A$200,0),12),$B215:$M215,"="&amp;"X",$B$146:$M$146,"="&amp;"Y")</f>
        <v>0</v>
      </c>
      <c r="I250">
        <f ca="1">SUMIFS(INDEX($B$149:$M$200,MATCH(I$237,$A$149:$A$200,0),1):INDEX($B$149:$M$200,MATCH(I$237,$A$149:$A$200,0),12),$B215:$M215,"="&amp;"X",$B$146:$M$146,"="&amp;"Y")</f>
        <v>0</v>
      </c>
      <c r="J250">
        <f ca="1">SUMIFS(INDEX($B$149:$M$200,MATCH(J$237,$A$149:$A$200,0),1):INDEX($B$149:$M$200,MATCH(J$237,$A$149:$A$200,0),12),$B215:$M215,"="&amp;"X",$B$146:$M$146,"="&amp;"Y")</f>
        <v>0</v>
      </c>
      <c r="K250">
        <f ca="1">SUMIFS(INDEX($B$149:$M$200,MATCH(K$237,$A$149:$A$200,0),1):INDEX($B$149:$M$200,MATCH(K$237,$A$149:$A$200,0),12),$B215:$M215,"="&amp;"X",$B$146:$M$146,"="&amp;"Y")</f>
        <v>0</v>
      </c>
      <c r="L250">
        <f ca="1">SUMIFS(INDEX($B$149:$M$200,MATCH(L$237,$A$149:$A$200,0),1):INDEX($B$149:$M$200,MATCH(L$237,$A$149:$A$200,0),12),$B215:$M215,"="&amp;"X",$B$146:$M$146,"="&amp;"Y")</f>
        <v>0</v>
      </c>
      <c r="M250">
        <f ca="1">SUMIFS(INDEX($B$149:$M$200,MATCH(M$237,$A$149:$A$200,0),1):INDEX($B$149:$M$200,MATCH(M$237,$A$149:$A$200,0),12),$B215:$M215,"="&amp;"X",$B$146:$M$146,"="&amp;"Y")</f>
        <v>0</v>
      </c>
      <c r="N250">
        <f ca="1">SUMIFS(INDEX($B$149:$M$200,MATCH(N$237,$A$149:$A$200,0),1):INDEX($B$149:$M$200,MATCH(N$237,$A$149:$A$200,0),12),$B215:$M215,"="&amp;"X",$B$146:$M$146,"="&amp;"Y")</f>
        <v>0</v>
      </c>
      <c r="O250">
        <f ca="1">SUMIFS(INDEX($B$149:$M$200,MATCH(O$237,$A$149:$A$200,0),1):INDEX($B$149:$M$200,MATCH(O$237,$A$149:$A$200,0),12),$B215:$M215,"="&amp;"X",$B$146:$M$146,"="&amp;"Y")</f>
        <v>0</v>
      </c>
      <c r="P250">
        <f ca="1">SUMIFS(INDEX($B$149:$M$200,MATCH(P$237,$A$149:$A$200,0),1):INDEX($B$149:$M$200,MATCH(P$237,$A$149:$A$200,0),12),$B215:$M215,"="&amp;"X",$B$146:$M$146,"="&amp;"Y")</f>
        <v>0</v>
      </c>
      <c r="Q250">
        <f ca="1">SUMIFS(INDEX($B$149:$M$200,MATCH(Q$237,$A$149:$A$200,0),1):INDEX($B$149:$M$200,MATCH(Q$237,$A$149:$A$200,0),12),$B215:$M215,"="&amp;"X",$B$146:$M$146,"="&amp;"Y")</f>
        <v>0</v>
      </c>
      <c r="R250">
        <f ca="1">SUMIFS(INDEX($B$149:$M$200,MATCH(R$237,$A$149:$A$200,0),1):INDEX($B$149:$M$200,MATCH(R$237,$A$149:$A$200,0),12),$B215:$M215,"="&amp;"X",$B$146:$M$146,"="&amp;"Y")</f>
        <v>0</v>
      </c>
      <c r="S250">
        <f ca="1">SUMIFS(INDEX($B$149:$M$200,MATCH(S$237,$A$149:$A$200,0),1):INDEX($B$149:$M$200,MATCH(S$237,$A$149:$A$200,0),12),$B215:$M215,"="&amp;"X",$B$146:$M$146,"="&amp;"Y")</f>
        <v>0</v>
      </c>
      <c r="T250">
        <f ca="1">SUMIFS(INDEX($B$149:$M$200,MATCH(T$237,$A$149:$A$200,0),1):INDEX($B$149:$M$200,MATCH(T$237,$A$149:$A$200,0),12),$B215:$M215,"="&amp;"X",$B$146:$M$146,"="&amp;"Y")</f>
        <v>0</v>
      </c>
      <c r="U250">
        <f ca="1">SUMIFS(INDEX($B$149:$M$200,MATCH(U$237,$A$149:$A$200,0),1):INDEX($B$149:$M$200,MATCH(U$237,$A$149:$A$200,0),12),$B215:$M215,"="&amp;"X",$B$146:$M$146,"="&amp;"Y")</f>
        <v>0</v>
      </c>
      <c r="V250">
        <f ca="1">SUMIFS(INDEX($B$149:$M$200,MATCH(V$237,$A$149:$A$200,0),1):INDEX($B$149:$M$200,MATCH(V$237,$A$149:$A$200,0),12),$B215:$M215,"="&amp;"X",$B$146:$M$146,"="&amp;"Y")</f>
        <v>0</v>
      </c>
      <c r="W250">
        <f ca="1">SUMIFS(INDEX($B$149:$M$200,MATCH(W$237,$A$149:$A$200,0),1):INDEX($B$149:$M$200,MATCH(W$237,$A$149:$A$200,0),12),$B215:$M215,"="&amp;"X",$B$146:$M$146,"="&amp;"Y")</f>
        <v>0</v>
      </c>
      <c r="X250">
        <f ca="1">SUMIFS(INDEX($B$149:$M$200,MATCH(X$237,$A$149:$A$200,0),1):INDEX($B$149:$M$200,MATCH(X$237,$A$149:$A$200,0),12),$B215:$M215,"="&amp;"X",$B$146:$M$146,"="&amp;"Y")</f>
        <v>0</v>
      </c>
      <c r="Y250">
        <f ca="1">SUMIFS(INDEX($B$149:$M$200,MATCH(Y$237,$A$149:$A$200,0),1):INDEX($B$149:$M$200,MATCH(Y$237,$A$149:$A$200,0),12),$B215:$M215,"="&amp;"X",$B$146:$M$146,"="&amp;"Y")</f>
        <v>0</v>
      </c>
      <c r="Z250">
        <f ca="1">SUMIFS(INDEX($B$149:$M$200,MATCH(Z$237,$A$149:$A$200,0),1):INDEX($B$149:$M$200,MATCH(Z$237,$A$149:$A$200,0),12),$B215:$M215,"="&amp;"X",$B$146:$M$146,"="&amp;"Y")</f>
        <v>0</v>
      </c>
      <c r="AA250">
        <f ca="1">SUMIFS(INDEX($B$149:$M$200,MATCH(AA$237,$A$149:$A$200,0),1):INDEX($B$149:$M$200,MATCH(AA$237,$A$149:$A$200,0),12),$B215:$M215,"="&amp;"X",$B$146:$M$146,"="&amp;"Y")</f>
        <v>0</v>
      </c>
      <c r="AB250">
        <f ca="1">SUMIFS(INDEX($B$149:$M$200,MATCH(AB$237,$A$149:$A$200,0),1):INDEX($B$149:$M$200,MATCH(AB$237,$A$149:$A$200,0),12),$B215:$M215,"="&amp;"X",$B$146:$M$146,"="&amp;"Y")</f>
        <v>0</v>
      </c>
      <c r="AC250">
        <f ca="1">SUMIFS(INDEX($B$149:$M$200,MATCH(AC$237,$A$149:$A$200,0),1):INDEX($B$149:$M$200,MATCH(AC$237,$A$149:$A$200,0),12),$B215:$M215,"="&amp;"X",$B$146:$M$146,"="&amp;"Y")</f>
        <v>0</v>
      </c>
      <c r="AD250">
        <f ca="1">SUMIFS(INDEX($B$149:$M$200,MATCH(AD$237,$A$149:$A$200,0),1):INDEX($B$149:$M$200,MATCH(AD$237,$A$149:$A$200,0),12),$B215:$M215,"="&amp;"X",$B$146:$M$146,"="&amp;"Y")</f>
        <v>0</v>
      </c>
      <c r="AE250">
        <f ca="1">SUMIFS(INDEX($B$149:$M$200,MATCH(AE$237,$A$149:$A$200,0),1):INDEX($B$149:$M$200,MATCH(AE$237,$A$149:$A$200,0),12),$B215:$M215,"="&amp;"X",$B$146:$M$146,"="&amp;"Y")</f>
        <v>0</v>
      </c>
      <c r="AF250">
        <f ca="1">SUMIFS(INDEX($B$149:$M$200,MATCH(AF$237,$A$149:$A$200,0),1):INDEX($B$149:$M$200,MATCH(AF$237,$A$149:$A$200,0),12),$B215:$M215,"="&amp;"X",$B$146:$M$146,"="&amp;"Y")</f>
        <v>0</v>
      </c>
      <c r="AG250">
        <f ca="1">SUMIFS(INDEX($B$149:$M$200,MATCH(AG$237,$A$149:$A$200,0),1):INDEX($B$149:$M$200,MATCH(AG$237,$A$149:$A$200,0),12),$B215:$M215,"="&amp;"X",$B$146:$M$146,"="&amp;"Y")</f>
        <v>0</v>
      </c>
      <c r="AH250">
        <f ca="1">SUMIFS(INDEX($B$149:$M$200,MATCH(AH$237,$A$149:$A$200,0),1):INDEX($B$149:$M$200,MATCH(AH$237,$A$149:$A$200,0),12),$B215:$M215,"="&amp;"X",$B$146:$M$146,"="&amp;"Y")</f>
        <v>0</v>
      </c>
      <c r="AI250">
        <f ca="1">SUMIFS(INDEX($B$149:$M$200,MATCH(AI$237,$A$149:$A$200,0),1):INDEX($B$149:$M$200,MATCH(AI$237,$A$149:$A$200,0),12),$B215:$M215,"="&amp;"X",$B$146:$M$146,"="&amp;"Y")</f>
        <v>0</v>
      </c>
      <c r="AJ250">
        <f ca="1">SUMIFS(INDEX($B$149:$M$200,MATCH(AJ$237,$A$149:$A$200,0),1):INDEX($B$149:$M$200,MATCH(AJ$237,$A$149:$A$200,0),12),$B215:$M215,"="&amp;"X",$B$146:$M$146,"="&amp;"Y")</f>
        <v>0</v>
      </c>
      <c r="AK250">
        <f ca="1">SUMIFS(INDEX($B$149:$M$200,MATCH(AK$237,$A$149:$A$200,0),1):INDEX($B$149:$M$200,MATCH(AK$237,$A$149:$A$200,0),12),$B215:$M215,"="&amp;"X",$B$146:$M$146,"="&amp;"Y")</f>
        <v>0</v>
      </c>
      <c r="AL250">
        <f ca="1">SUMIFS(INDEX($B$149:$M$200,MATCH(AL$237,$A$149:$A$200,0),1):INDEX($B$149:$M$200,MATCH(AL$237,$A$149:$A$200,0),12),$B215:$M215,"="&amp;"X",$B$146:$M$146,"="&amp;"Y")</f>
        <v>0</v>
      </c>
      <c r="AM250">
        <f ca="1">SUMIFS(INDEX($B$149:$M$200,MATCH(AM$237,$A$149:$A$200,0),1):INDEX($B$149:$M$200,MATCH(AM$237,$A$149:$A$200,0),12),$B215:$M215,"="&amp;"X",$B$146:$M$146,"="&amp;"Y")</f>
        <v>0</v>
      </c>
      <c r="AN250">
        <f ca="1">SUMIFS(INDEX($B$149:$M$200,MATCH(AN$237,$A$149:$A$200,0),1):INDEX($B$149:$M$200,MATCH(AN$237,$A$149:$A$200,0),12),$B215:$M215,"="&amp;"X",$B$146:$M$146,"="&amp;"Y")</f>
        <v>0</v>
      </c>
      <c r="AO250">
        <f ca="1">SUMIFS(INDEX($B$149:$M$200,MATCH(AO$237,$A$149:$A$200,0),1):INDEX($B$149:$M$200,MATCH(AO$237,$A$149:$A$200,0),12),$B215:$M215,"="&amp;"X",$B$146:$M$146,"="&amp;"Y")</f>
        <v>0</v>
      </c>
      <c r="AP250">
        <f ca="1">SUMIFS(INDEX($B$149:$M$200,MATCH(AP$237,$A$149:$A$200,0),1):INDEX($B$149:$M$200,MATCH(AP$237,$A$149:$A$200,0),12),$B215:$M215,"="&amp;"X",$B$146:$M$146,"="&amp;"Y")</f>
        <v>0</v>
      </c>
      <c r="AQ250">
        <f ca="1">SUMIFS(INDEX($B$149:$M$200,MATCH(AQ$237,$A$149:$A$200,0),1):INDEX($B$149:$M$200,MATCH(AQ$237,$A$149:$A$200,0),12),$B215:$M215,"="&amp;"X",$B$146:$M$146,"="&amp;"Y")</f>
        <v>0</v>
      </c>
      <c r="AR250">
        <f ca="1">SUMIFS(INDEX($B$149:$M$200,MATCH(AR$237,$A$149:$A$200,0),1):INDEX($B$149:$M$200,MATCH(AR$237,$A$149:$A$200,0),12),$B215:$M215,"="&amp;"X",$B$146:$M$146,"="&amp;"Y")</f>
        <v>0</v>
      </c>
      <c r="AS250">
        <f ca="1">SUMIFS(INDEX($B$149:$M$200,MATCH(AS$237,$A$149:$A$200,0),1):INDEX($B$149:$M$200,MATCH(AS$237,$A$149:$A$200,0),12),$B215:$M215,"="&amp;"X",$B$146:$M$146,"="&amp;"Y")</f>
        <v>0</v>
      </c>
      <c r="AT250">
        <f ca="1">SUMIFS(INDEX($B$149:$M$200,MATCH(AT$237,$A$149:$A$200,0),1):INDEX($B$149:$M$200,MATCH(AT$237,$A$149:$A$200,0),12),$B215:$M215,"="&amp;"X",$B$146:$M$146,"="&amp;"Y")</f>
        <v>0</v>
      </c>
      <c r="AU250">
        <f ca="1">SUMIFS(INDEX($B$149:$M$200,MATCH(AU$237,$A$149:$A$200,0),1):INDEX($B$149:$M$200,MATCH(AU$237,$A$149:$A$200,0),12),$B215:$M215,"="&amp;"X",$B$146:$M$146,"="&amp;"Y")</f>
        <v>0</v>
      </c>
      <c r="AV250">
        <f ca="1">SUMIFS(INDEX($B$149:$M$200,MATCH(AV$237,$A$149:$A$200,0),1):INDEX($B$149:$M$200,MATCH(AV$237,$A$149:$A$200,0),12),$B215:$M215,"="&amp;"X",$B$146:$M$146,"="&amp;"Y")</f>
        <v>0</v>
      </c>
      <c r="AW250">
        <f ca="1">SUMIFS(INDEX($B$149:$M$200,MATCH(AW$237,$A$149:$A$200,0),1):INDEX($B$149:$M$200,MATCH(AW$237,$A$149:$A$200,0),12),$B215:$M215,"="&amp;"X",$B$146:$M$146,"="&amp;"Y")</f>
        <v>0</v>
      </c>
      <c r="AX250">
        <f ca="1">SUMIFS(INDEX($B$149:$M$200,MATCH(AX$237,$A$149:$A$200,0),1):INDEX($B$149:$M$200,MATCH(AX$237,$A$149:$A$200,0),12),$B215:$M215,"="&amp;"X",$B$146:$M$146,"="&amp;"Y")</f>
        <v>0</v>
      </c>
      <c r="AY250">
        <f ca="1">SUMIFS(INDEX($B$149:$M$200,MATCH(AY$237,$A$149:$A$200,0),1):INDEX($B$149:$M$200,MATCH(AY$237,$A$149:$A$200,0),12),$B215:$M215,"="&amp;"X",$B$146:$M$146,"="&amp;"Y")</f>
        <v>0</v>
      </c>
      <c r="AZ250">
        <f ca="1">SUMIFS(INDEX($B$149:$M$200,MATCH(AZ$237,$A$149:$A$200,0),1):INDEX($B$149:$M$200,MATCH(AZ$237,$A$149:$A$200,0),12),$B215:$M215,"="&amp;"X",$B$146:$M$146,"="&amp;"Y")</f>
        <v>0</v>
      </c>
      <c r="BA250">
        <f ca="1">SUMIFS(INDEX($B$149:$M$200,MATCH(BA$237,$A$149:$A$200,0),1):INDEX($B$149:$M$200,MATCH(BA$237,$A$149:$A$200,0),12),$B215:$M215,"="&amp;"X",$B$146:$M$146,"="&amp;"Y")</f>
        <v>0</v>
      </c>
    </row>
    <row r="251" spans="1:53" x14ac:dyDescent="0.35">
      <c r="A251" s="2" t="str">
        <f>Setup!A33</f>
        <v>Caseload 14</v>
      </c>
      <c r="B251">
        <f ca="1">SUMIFS(INDEX($B$149:$M$200,MATCH(B$237,$A$149:$A$200,0),1):INDEX($B$149:$M$200,MATCH(B$237,$A$149:$A$200,0),12),$B216:$M216,"="&amp;"X",$B$146:$M$146,"="&amp;"Y")</f>
        <v>0</v>
      </c>
      <c r="C251">
        <f ca="1">SUMIFS(INDEX($B$149:$M$200,MATCH(C$237,$A$149:$A$200,0),1):INDEX($B$149:$M$200,MATCH(C$237,$A$149:$A$200,0),12),$B216:$M216,"="&amp;"X",$B$146:$M$146,"="&amp;"Y")</f>
        <v>0</v>
      </c>
      <c r="D251">
        <f ca="1">SUMIFS(INDEX($B$149:$M$200,MATCH(D$237,$A$149:$A$200,0),1):INDEX($B$149:$M$200,MATCH(D$237,$A$149:$A$200,0),12),$B216:$M216,"="&amp;"X",$B$146:$M$146,"="&amp;"Y")</f>
        <v>0</v>
      </c>
      <c r="E251">
        <f ca="1">SUMIFS(INDEX($B$149:$M$200,MATCH(E$237,$A$149:$A$200,0),1):INDEX($B$149:$M$200,MATCH(E$237,$A$149:$A$200,0),12),$B216:$M216,"="&amp;"X",$B$146:$M$146,"="&amp;"Y")</f>
        <v>0</v>
      </c>
      <c r="F251">
        <f ca="1">SUMIFS(INDEX($B$149:$M$200,MATCH(F$237,$A$149:$A$200,0),1):INDEX($B$149:$M$200,MATCH(F$237,$A$149:$A$200,0),12),$B216:$M216,"="&amp;"X",$B$146:$M$146,"="&amp;"Y")</f>
        <v>0</v>
      </c>
      <c r="G251">
        <f ca="1">SUMIFS(INDEX($B$149:$M$200,MATCH(G$237,$A$149:$A$200,0),1):INDEX($B$149:$M$200,MATCH(G$237,$A$149:$A$200,0),12),$B216:$M216,"="&amp;"X",$B$146:$M$146,"="&amp;"Y")</f>
        <v>0</v>
      </c>
      <c r="H251">
        <f ca="1">SUMIFS(INDEX($B$149:$M$200,MATCH(H$237,$A$149:$A$200,0),1):INDEX($B$149:$M$200,MATCH(H$237,$A$149:$A$200,0),12),$B216:$M216,"="&amp;"X",$B$146:$M$146,"="&amp;"Y")</f>
        <v>0</v>
      </c>
      <c r="I251">
        <f ca="1">SUMIFS(INDEX($B$149:$M$200,MATCH(I$237,$A$149:$A$200,0),1):INDEX($B$149:$M$200,MATCH(I$237,$A$149:$A$200,0),12),$B216:$M216,"="&amp;"X",$B$146:$M$146,"="&amp;"Y")</f>
        <v>0</v>
      </c>
      <c r="J251">
        <f ca="1">SUMIFS(INDEX($B$149:$M$200,MATCH(J$237,$A$149:$A$200,0),1):INDEX($B$149:$M$200,MATCH(J$237,$A$149:$A$200,0),12),$B216:$M216,"="&amp;"X",$B$146:$M$146,"="&amp;"Y")</f>
        <v>0</v>
      </c>
      <c r="K251">
        <f ca="1">SUMIFS(INDEX($B$149:$M$200,MATCH(K$237,$A$149:$A$200,0),1):INDEX($B$149:$M$200,MATCH(K$237,$A$149:$A$200,0),12),$B216:$M216,"="&amp;"X",$B$146:$M$146,"="&amp;"Y")</f>
        <v>0</v>
      </c>
      <c r="L251">
        <f ca="1">SUMIFS(INDEX($B$149:$M$200,MATCH(L$237,$A$149:$A$200,0),1):INDEX($B$149:$M$200,MATCH(L$237,$A$149:$A$200,0),12),$B216:$M216,"="&amp;"X",$B$146:$M$146,"="&amp;"Y")</f>
        <v>0</v>
      </c>
      <c r="M251">
        <f ca="1">SUMIFS(INDEX($B$149:$M$200,MATCH(M$237,$A$149:$A$200,0),1):INDEX($B$149:$M$200,MATCH(M$237,$A$149:$A$200,0),12),$B216:$M216,"="&amp;"X",$B$146:$M$146,"="&amp;"Y")</f>
        <v>0</v>
      </c>
      <c r="N251">
        <f ca="1">SUMIFS(INDEX($B$149:$M$200,MATCH(N$237,$A$149:$A$200,0),1):INDEX($B$149:$M$200,MATCH(N$237,$A$149:$A$200,0),12),$B216:$M216,"="&amp;"X",$B$146:$M$146,"="&amp;"Y")</f>
        <v>0</v>
      </c>
      <c r="O251">
        <f ca="1">SUMIFS(INDEX($B$149:$M$200,MATCH(O$237,$A$149:$A$200,0),1):INDEX($B$149:$M$200,MATCH(O$237,$A$149:$A$200,0),12),$B216:$M216,"="&amp;"X",$B$146:$M$146,"="&amp;"Y")</f>
        <v>0</v>
      </c>
      <c r="P251">
        <f ca="1">SUMIFS(INDEX($B$149:$M$200,MATCH(P$237,$A$149:$A$200,0),1):INDEX($B$149:$M$200,MATCH(P$237,$A$149:$A$200,0),12),$B216:$M216,"="&amp;"X",$B$146:$M$146,"="&amp;"Y")</f>
        <v>0</v>
      </c>
      <c r="Q251">
        <f ca="1">SUMIFS(INDEX($B$149:$M$200,MATCH(Q$237,$A$149:$A$200,0),1):INDEX($B$149:$M$200,MATCH(Q$237,$A$149:$A$200,0),12),$B216:$M216,"="&amp;"X",$B$146:$M$146,"="&amp;"Y")</f>
        <v>0</v>
      </c>
      <c r="R251">
        <f ca="1">SUMIFS(INDEX($B$149:$M$200,MATCH(R$237,$A$149:$A$200,0),1):INDEX($B$149:$M$200,MATCH(R$237,$A$149:$A$200,0),12),$B216:$M216,"="&amp;"X",$B$146:$M$146,"="&amp;"Y")</f>
        <v>0</v>
      </c>
      <c r="S251">
        <f ca="1">SUMIFS(INDEX($B$149:$M$200,MATCH(S$237,$A$149:$A$200,0),1):INDEX($B$149:$M$200,MATCH(S$237,$A$149:$A$200,0),12),$B216:$M216,"="&amp;"X",$B$146:$M$146,"="&amp;"Y")</f>
        <v>0</v>
      </c>
      <c r="T251">
        <f ca="1">SUMIFS(INDEX($B$149:$M$200,MATCH(T$237,$A$149:$A$200,0),1):INDEX($B$149:$M$200,MATCH(T$237,$A$149:$A$200,0),12),$B216:$M216,"="&amp;"X",$B$146:$M$146,"="&amp;"Y")</f>
        <v>0</v>
      </c>
      <c r="U251">
        <f ca="1">SUMIFS(INDEX($B$149:$M$200,MATCH(U$237,$A$149:$A$200,0),1):INDEX($B$149:$M$200,MATCH(U$237,$A$149:$A$200,0),12),$B216:$M216,"="&amp;"X",$B$146:$M$146,"="&amp;"Y")</f>
        <v>0</v>
      </c>
      <c r="V251">
        <f ca="1">SUMIFS(INDEX($B$149:$M$200,MATCH(V$237,$A$149:$A$200,0),1):INDEX($B$149:$M$200,MATCH(V$237,$A$149:$A$200,0),12),$B216:$M216,"="&amp;"X",$B$146:$M$146,"="&amp;"Y")</f>
        <v>0</v>
      </c>
      <c r="W251">
        <f ca="1">SUMIFS(INDEX($B$149:$M$200,MATCH(W$237,$A$149:$A$200,0),1):INDEX($B$149:$M$200,MATCH(W$237,$A$149:$A$200,0),12),$B216:$M216,"="&amp;"X",$B$146:$M$146,"="&amp;"Y")</f>
        <v>0</v>
      </c>
      <c r="X251">
        <f ca="1">SUMIFS(INDEX($B$149:$M$200,MATCH(X$237,$A$149:$A$200,0),1):INDEX($B$149:$M$200,MATCH(X$237,$A$149:$A$200,0),12),$B216:$M216,"="&amp;"X",$B$146:$M$146,"="&amp;"Y")</f>
        <v>0</v>
      </c>
      <c r="Y251">
        <f ca="1">SUMIFS(INDEX($B$149:$M$200,MATCH(Y$237,$A$149:$A$200,0),1):INDEX($B$149:$M$200,MATCH(Y$237,$A$149:$A$200,0),12),$B216:$M216,"="&amp;"X",$B$146:$M$146,"="&amp;"Y")</f>
        <v>0</v>
      </c>
      <c r="Z251">
        <f ca="1">SUMIFS(INDEX($B$149:$M$200,MATCH(Z$237,$A$149:$A$200,0),1):INDEX($B$149:$M$200,MATCH(Z$237,$A$149:$A$200,0),12),$B216:$M216,"="&amp;"X",$B$146:$M$146,"="&amp;"Y")</f>
        <v>0</v>
      </c>
      <c r="AA251">
        <f ca="1">SUMIFS(INDEX($B$149:$M$200,MATCH(AA$237,$A$149:$A$200,0),1):INDEX($B$149:$M$200,MATCH(AA$237,$A$149:$A$200,0),12),$B216:$M216,"="&amp;"X",$B$146:$M$146,"="&amp;"Y")</f>
        <v>0</v>
      </c>
      <c r="AB251">
        <f ca="1">SUMIFS(INDEX($B$149:$M$200,MATCH(AB$237,$A$149:$A$200,0),1):INDEX($B$149:$M$200,MATCH(AB$237,$A$149:$A$200,0),12),$B216:$M216,"="&amp;"X",$B$146:$M$146,"="&amp;"Y")</f>
        <v>0</v>
      </c>
      <c r="AC251">
        <f ca="1">SUMIFS(INDEX($B$149:$M$200,MATCH(AC$237,$A$149:$A$200,0),1):INDEX($B$149:$M$200,MATCH(AC$237,$A$149:$A$200,0),12),$B216:$M216,"="&amp;"X",$B$146:$M$146,"="&amp;"Y")</f>
        <v>0</v>
      </c>
      <c r="AD251">
        <f ca="1">SUMIFS(INDEX($B$149:$M$200,MATCH(AD$237,$A$149:$A$200,0),1):INDEX($B$149:$M$200,MATCH(AD$237,$A$149:$A$200,0),12),$B216:$M216,"="&amp;"X",$B$146:$M$146,"="&amp;"Y")</f>
        <v>0</v>
      </c>
      <c r="AE251">
        <f ca="1">SUMIFS(INDEX($B$149:$M$200,MATCH(AE$237,$A$149:$A$200,0),1):INDEX($B$149:$M$200,MATCH(AE$237,$A$149:$A$200,0),12),$B216:$M216,"="&amp;"X",$B$146:$M$146,"="&amp;"Y")</f>
        <v>0</v>
      </c>
      <c r="AF251">
        <f ca="1">SUMIFS(INDEX($B$149:$M$200,MATCH(AF$237,$A$149:$A$200,0),1):INDEX($B$149:$M$200,MATCH(AF$237,$A$149:$A$200,0),12),$B216:$M216,"="&amp;"X",$B$146:$M$146,"="&amp;"Y")</f>
        <v>0</v>
      </c>
      <c r="AG251">
        <f ca="1">SUMIFS(INDEX($B$149:$M$200,MATCH(AG$237,$A$149:$A$200,0),1):INDEX($B$149:$M$200,MATCH(AG$237,$A$149:$A$200,0),12),$B216:$M216,"="&amp;"X",$B$146:$M$146,"="&amp;"Y")</f>
        <v>0</v>
      </c>
      <c r="AH251">
        <f ca="1">SUMIFS(INDEX($B$149:$M$200,MATCH(AH$237,$A$149:$A$200,0),1):INDEX($B$149:$M$200,MATCH(AH$237,$A$149:$A$200,0),12),$B216:$M216,"="&amp;"X",$B$146:$M$146,"="&amp;"Y")</f>
        <v>0</v>
      </c>
      <c r="AI251">
        <f ca="1">SUMIFS(INDEX($B$149:$M$200,MATCH(AI$237,$A$149:$A$200,0),1):INDEX($B$149:$M$200,MATCH(AI$237,$A$149:$A$200,0),12),$B216:$M216,"="&amp;"X",$B$146:$M$146,"="&amp;"Y")</f>
        <v>0</v>
      </c>
      <c r="AJ251">
        <f ca="1">SUMIFS(INDEX($B$149:$M$200,MATCH(AJ$237,$A$149:$A$200,0),1):INDEX($B$149:$M$200,MATCH(AJ$237,$A$149:$A$200,0),12),$B216:$M216,"="&amp;"X",$B$146:$M$146,"="&amp;"Y")</f>
        <v>0</v>
      </c>
      <c r="AK251">
        <f ca="1">SUMIFS(INDEX($B$149:$M$200,MATCH(AK$237,$A$149:$A$200,0),1):INDEX($B$149:$M$200,MATCH(AK$237,$A$149:$A$200,0),12),$B216:$M216,"="&amp;"X",$B$146:$M$146,"="&amp;"Y")</f>
        <v>0</v>
      </c>
      <c r="AL251">
        <f ca="1">SUMIFS(INDEX($B$149:$M$200,MATCH(AL$237,$A$149:$A$200,0),1):INDEX($B$149:$M$200,MATCH(AL$237,$A$149:$A$200,0),12),$B216:$M216,"="&amp;"X",$B$146:$M$146,"="&amp;"Y")</f>
        <v>0</v>
      </c>
      <c r="AM251">
        <f ca="1">SUMIFS(INDEX($B$149:$M$200,MATCH(AM$237,$A$149:$A$200,0),1):INDEX($B$149:$M$200,MATCH(AM$237,$A$149:$A$200,0),12),$B216:$M216,"="&amp;"X",$B$146:$M$146,"="&amp;"Y")</f>
        <v>0</v>
      </c>
      <c r="AN251">
        <f ca="1">SUMIFS(INDEX($B$149:$M$200,MATCH(AN$237,$A$149:$A$200,0),1):INDEX($B$149:$M$200,MATCH(AN$237,$A$149:$A$200,0),12),$B216:$M216,"="&amp;"X",$B$146:$M$146,"="&amp;"Y")</f>
        <v>0</v>
      </c>
      <c r="AO251">
        <f ca="1">SUMIFS(INDEX($B$149:$M$200,MATCH(AO$237,$A$149:$A$200,0),1):INDEX($B$149:$M$200,MATCH(AO$237,$A$149:$A$200,0),12),$B216:$M216,"="&amp;"X",$B$146:$M$146,"="&amp;"Y")</f>
        <v>0</v>
      </c>
      <c r="AP251">
        <f ca="1">SUMIFS(INDEX($B$149:$M$200,MATCH(AP$237,$A$149:$A$200,0),1):INDEX($B$149:$M$200,MATCH(AP$237,$A$149:$A$200,0),12),$B216:$M216,"="&amp;"X",$B$146:$M$146,"="&amp;"Y")</f>
        <v>0</v>
      </c>
      <c r="AQ251">
        <f ca="1">SUMIFS(INDEX($B$149:$M$200,MATCH(AQ$237,$A$149:$A$200,0),1):INDEX($B$149:$M$200,MATCH(AQ$237,$A$149:$A$200,0),12),$B216:$M216,"="&amp;"X",$B$146:$M$146,"="&amp;"Y")</f>
        <v>0</v>
      </c>
      <c r="AR251">
        <f ca="1">SUMIFS(INDEX($B$149:$M$200,MATCH(AR$237,$A$149:$A$200,0),1):INDEX($B$149:$M$200,MATCH(AR$237,$A$149:$A$200,0),12),$B216:$M216,"="&amp;"X",$B$146:$M$146,"="&amp;"Y")</f>
        <v>0</v>
      </c>
      <c r="AS251">
        <f ca="1">SUMIFS(INDEX($B$149:$M$200,MATCH(AS$237,$A$149:$A$200,0),1):INDEX($B$149:$M$200,MATCH(AS$237,$A$149:$A$200,0),12),$B216:$M216,"="&amp;"X",$B$146:$M$146,"="&amp;"Y")</f>
        <v>0</v>
      </c>
      <c r="AT251">
        <f ca="1">SUMIFS(INDEX($B$149:$M$200,MATCH(AT$237,$A$149:$A$200,0),1):INDEX($B$149:$M$200,MATCH(AT$237,$A$149:$A$200,0),12),$B216:$M216,"="&amp;"X",$B$146:$M$146,"="&amp;"Y")</f>
        <v>0</v>
      </c>
      <c r="AU251">
        <f ca="1">SUMIFS(INDEX($B$149:$M$200,MATCH(AU$237,$A$149:$A$200,0),1):INDEX($B$149:$M$200,MATCH(AU$237,$A$149:$A$200,0),12),$B216:$M216,"="&amp;"X",$B$146:$M$146,"="&amp;"Y")</f>
        <v>0</v>
      </c>
      <c r="AV251">
        <f ca="1">SUMIFS(INDEX($B$149:$M$200,MATCH(AV$237,$A$149:$A$200,0),1):INDEX($B$149:$M$200,MATCH(AV$237,$A$149:$A$200,0),12),$B216:$M216,"="&amp;"X",$B$146:$M$146,"="&amp;"Y")</f>
        <v>0</v>
      </c>
      <c r="AW251">
        <f ca="1">SUMIFS(INDEX($B$149:$M$200,MATCH(AW$237,$A$149:$A$200,0),1):INDEX($B$149:$M$200,MATCH(AW$237,$A$149:$A$200,0),12),$B216:$M216,"="&amp;"X",$B$146:$M$146,"="&amp;"Y")</f>
        <v>0</v>
      </c>
      <c r="AX251">
        <f ca="1">SUMIFS(INDEX($B$149:$M$200,MATCH(AX$237,$A$149:$A$200,0),1):INDEX($B$149:$M$200,MATCH(AX$237,$A$149:$A$200,0),12),$B216:$M216,"="&amp;"X",$B$146:$M$146,"="&amp;"Y")</f>
        <v>0</v>
      </c>
      <c r="AY251">
        <f ca="1">SUMIFS(INDEX($B$149:$M$200,MATCH(AY$237,$A$149:$A$200,0),1):INDEX($B$149:$M$200,MATCH(AY$237,$A$149:$A$200,0),12),$B216:$M216,"="&amp;"X",$B$146:$M$146,"="&amp;"Y")</f>
        <v>0</v>
      </c>
      <c r="AZ251">
        <f ca="1">SUMIFS(INDEX($B$149:$M$200,MATCH(AZ$237,$A$149:$A$200,0),1):INDEX($B$149:$M$200,MATCH(AZ$237,$A$149:$A$200,0),12),$B216:$M216,"="&amp;"X",$B$146:$M$146,"="&amp;"Y")</f>
        <v>0</v>
      </c>
      <c r="BA251">
        <f ca="1">SUMIFS(INDEX($B$149:$M$200,MATCH(BA$237,$A$149:$A$200,0),1):INDEX($B$149:$M$200,MATCH(BA$237,$A$149:$A$200,0),12),$B216:$M216,"="&amp;"X",$B$146:$M$146,"="&amp;"Y")</f>
        <v>0</v>
      </c>
    </row>
    <row r="252" spans="1:53" x14ac:dyDescent="0.35">
      <c r="A252" s="2" t="str">
        <f>Setup!A34</f>
        <v>Caseload 15</v>
      </c>
      <c r="B252">
        <f ca="1">SUMIFS(INDEX($B$149:$M$200,MATCH(B$237,$A$149:$A$200,0),1):INDEX($B$149:$M$200,MATCH(B$237,$A$149:$A$200,0),12),$B217:$M217,"="&amp;"X",$B$146:$M$146,"="&amp;"Y")</f>
        <v>0</v>
      </c>
      <c r="C252">
        <f ca="1">SUMIFS(INDEX($B$149:$M$200,MATCH(C$237,$A$149:$A$200,0),1):INDEX($B$149:$M$200,MATCH(C$237,$A$149:$A$200,0),12),$B217:$M217,"="&amp;"X",$B$146:$M$146,"="&amp;"Y")</f>
        <v>0</v>
      </c>
      <c r="D252">
        <f ca="1">SUMIFS(INDEX($B$149:$M$200,MATCH(D$237,$A$149:$A$200,0),1):INDEX($B$149:$M$200,MATCH(D$237,$A$149:$A$200,0),12),$B217:$M217,"="&amp;"X",$B$146:$M$146,"="&amp;"Y")</f>
        <v>0</v>
      </c>
      <c r="E252">
        <f ca="1">SUMIFS(INDEX($B$149:$M$200,MATCH(E$237,$A$149:$A$200,0),1):INDEX($B$149:$M$200,MATCH(E$237,$A$149:$A$200,0),12),$B217:$M217,"="&amp;"X",$B$146:$M$146,"="&amp;"Y")</f>
        <v>0</v>
      </c>
      <c r="F252">
        <f ca="1">SUMIFS(INDEX($B$149:$M$200,MATCH(F$237,$A$149:$A$200,0),1):INDEX($B$149:$M$200,MATCH(F$237,$A$149:$A$200,0),12),$B217:$M217,"="&amp;"X",$B$146:$M$146,"="&amp;"Y")</f>
        <v>0</v>
      </c>
      <c r="G252">
        <f ca="1">SUMIFS(INDEX($B$149:$M$200,MATCH(G$237,$A$149:$A$200,0),1):INDEX($B$149:$M$200,MATCH(G$237,$A$149:$A$200,0),12),$B217:$M217,"="&amp;"X",$B$146:$M$146,"="&amp;"Y")</f>
        <v>0</v>
      </c>
      <c r="H252">
        <f ca="1">SUMIFS(INDEX($B$149:$M$200,MATCH(H$237,$A$149:$A$200,0),1):INDEX($B$149:$M$200,MATCH(H$237,$A$149:$A$200,0),12),$B217:$M217,"="&amp;"X",$B$146:$M$146,"="&amp;"Y")</f>
        <v>0</v>
      </c>
      <c r="I252">
        <f ca="1">SUMIFS(INDEX($B$149:$M$200,MATCH(I$237,$A$149:$A$200,0),1):INDEX($B$149:$M$200,MATCH(I$237,$A$149:$A$200,0),12),$B217:$M217,"="&amp;"X",$B$146:$M$146,"="&amp;"Y")</f>
        <v>0</v>
      </c>
      <c r="J252">
        <f ca="1">SUMIFS(INDEX($B$149:$M$200,MATCH(J$237,$A$149:$A$200,0),1):INDEX($B$149:$M$200,MATCH(J$237,$A$149:$A$200,0),12),$B217:$M217,"="&amp;"X",$B$146:$M$146,"="&amp;"Y")</f>
        <v>0</v>
      </c>
      <c r="K252">
        <f ca="1">SUMIFS(INDEX($B$149:$M$200,MATCH(K$237,$A$149:$A$200,0),1):INDEX($B$149:$M$200,MATCH(K$237,$A$149:$A$200,0),12),$B217:$M217,"="&amp;"X",$B$146:$M$146,"="&amp;"Y")</f>
        <v>0</v>
      </c>
      <c r="L252">
        <f ca="1">SUMIFS(INDEX($B$149:$M$200,MATCH(L$237,$A$149:$A$200,0),1):INDEX($B$149:$M$200,MATCH(L$237,$A$149:$A$200,0),12),$B217:$M217,"="&amp;"X",$B$146:$M$146,"="&amp;"Y")</f>
        <v>0</v>
      </c>
      <c r="M252">
        <f ca="1">SUMIFS(INDEX($B$149:$M$200,MATCH(M$237,$A$149:$A$200,0),1):INDEX($B$149:$M$200,MATCH(M$237,$A$149:$A$200,0),12),$B217:$M217,"="&amp;"X",$B$146:$M$146,"="&amp;"Y")</f>
        <v>0</v>
      </c>
      <c r="N252">
        <f ca="1">SUMIFS(INDEX($B$149:$M$200,MATCH(N$237,$A$149:$A$200,0),1):INDEX($B$149:$M$200,MATCH(N$237,$A$149:$A$200,0),12),$B217:$M217,"="&amp;"X",$B$146:$M$146,"="&amp;"Y")</f>
        <v>0</v>
      </c>
      <c r="O252">
        <f ca="1">SUMIFS(INDEX($B$149:$M$200,MATCH(O$237,$A$149:$A$200,0),1):INDEX($B$149:$M$200,MATCH(O$237,$A$149:$A$200,0),12),$B217:$M217,"="&amp;"X",$B$146:$M$146,"="&amp;"Y")</f>
        <v>0</v>
      </c>
      <c r="P252">
        <f ca="1">SUMIFS(INDEX($B$149:$M$200,MATCH(P$237,$A$149:$A$200,0),1):INDEX($B$149:$M$200,MATCH(P$237,$A$149:$A$200,0),12),$B217:$M217,"="&amp;"X",$B$146:$M$146,"="&amp;"Y")</f>
        <v>0</v>
      </c>
      <c r="Q252">
        <f ca="1">SUMIFS(INDEX($B$149:$M$200,MATCH(Q$237,$A$149:$A$200,0),1):INDEX($B$149:$M$200,MATCH(Q$237,$A$149:$A$200,0),12),$B217:$M217,"="&amp;"X",$B$146:$M$146,"="&amp;"Y")</f>
        <v>0</v>
      </c>
      <c r="R252">
        <f ca="1">SUMIFS(INDEX($B$149:$M$200,MATCH(R$237,$A$149:$A$200,0),1):INDEX($B$149:$M$200,MATCH(R$237,$A$149:$A$200,0),12),$B217:$M217,"="&amp;"X",$B$146:$M$146,"="&amp;"Y")</f>
        <v>0</v>
      </c>
      <c r="S252">
        <f ca="1">SUMIFS(INDEX($B$149:$M$200,MATCH(S$237,$A$149:$A$200,0),1):INDEX($B$149:$M$200,MATCH(S$237,$A$149:$A$200,0),12),$B217:$M217,"="&amp;"X",$B$146:$M$146,"="&amp;"Y")</f>
        <v>0</v>
      </c>
      <c r="T252">
        <f ca="1">SUMIFS(INDEX($B$149:$M$200,MATCH(T$237,$A$149:$A$200,0),1):INDEX($B$149:$M$200,MATCH(T$237,$A$149:$A$200,0),12),$B217:$M217,"="&amp;"X",$B$146:$M$146,"="&amp;"Y")</f>
        <v>0</v>
      </c>
      <c r="U252">
        <f ca="1">SUMIFS(INDEX($B$149:$M$200,MATCH(U$237,$A$149:$A$200,0),1):INDEX($B$149:$M$200,MATCH(U$237,$A$149:$A$200,0),12),$B217:$M217,"="&amp;"X",$B$146:$M$146,"="&amp;"Y")</f>
        <v>0</v>
      </c>
      <c r="V252">
        <f ca="1">SUMIFS(INDEX($B$149:$M$200,MATCH(V$237,$A$149:$A$200,0),1):INDEX($B$149:$M$200,MATCH(V$237,$A$149:$A$200,0),12),$B217:$M217,"="&amp;"X",$B$146:$M$146,"="&amp;"Y")</f>
        <v>0</v>
      </c>
      <c r="W252">
        <f ca="1">SUMIFS(INDEX($B$149:$M$200,MATCH(W$237,$A$149:$A$200,0),1):INDEX($B$149:$M$200,MATCH(W$237,$A$149:$A$200,0),12),$B217:$M217,"="&amp;"X",$B$146:$M$146,"="&amp;"Y")</f>
        <v>0</v>
      </c>
      <c r="X252">
        <f ca="1">SUMIFS(INDEX($B$149:$M$200,MATCH(X$237,$A$149:$A$200,0),1):INDEX($B$149:$M$200,MATCH(X$237,$A$149:$A$200,0),12),$B217:$M217,"="&amp;"X",$B$146:$M$146,"="&amp;"Y")</f>
        <v>0</v>
      </c>
      <c r="Y252">
        <f ca="1">SUMIFS(INDEX($B$149:$M$200,MATCH(Y$237,$A$149:$A$200,0),1):INDEX($B$149:$M$200,MATCH(Y$237,$A$149:$A$200,0),12),$B217:$M217,"="&amp;"X",$B$146:$M$146,"="&amp;"Y")</f>
        <v>0</v>
      </c>
      <c r="Z252">
        <f ca="1">SUMIFS(INDEX($B$149:$M$200,MATCH(Z$237,$A$149:$A$200,0),1):INDEX($B$149:$M$200,MATCH(Z$237,$A$149:$A$200,0),12),$B217:$M217,"="&amp;"X",$B$146:$M$146,"="&amp;"Y")</f>
        <v>0</v>
      </c>
      <c r="AA252">
        <f ca="1">SUMIFS(INDEX($B$149:$M$200,MATCH(AA$237,$A$149:$A$200,0),1):INDEX($B$149:$M$200,MATCH(AA$237,$A$149:$A$200,0),12),$B217:$M217,"="&amp;"X",$B$146:$M$146,"="&amp;"Y")</f>
        <v>0</v>
      </c>
      <c r="AB252">
        <f ca="1">SUMIFS(INDEX($B$149:$M$200,MATCH(AB$237,$A$149:$A$200,0),1):INDEX($B$149:$M$200,MATCH(AB$237,$A$149:$A$200,0),12),$B217:$M217,"="&amp;"X",$B$146:$M$146,"="&amp;"Y")</f>
        <v>0</v>
      </c>
      <c r="AC252">
        <f ca="1">SUMIFS(INDEX($B$149:$M$200,MATCH(AC$237,$A$149:$A$200,0),1):INDEX($B$149:$M$200,MATCH(AC$237,$A$149:$A$200,0),12),$B217:$M217,"="&amp;"X",$B$146:$M$146,"="&amp;"Y")</f>
        <v>0</v>
      </c>
      <c r="AD252">
        <f ca="1">SUMIFS(INDEX($B$149:$M$200,MATCH(AD$237,$A$149:$A$200,0),1):INDEX($B$149:$M$200,MATCH(AD$237,$A$149:$A$200,0),12),$B217:$M217,"="&amp;"X",$B$146:$M$146,"="&amp;"Y")</f>
        <v>0</v>
      </c>
      <c r="AE252">
        <f ca="1">SUMIFS(INDEX($B$149:$M$200,MATCH(AE$237,$A$149:$A$200,0),1):INDEX($B$149:$M$200,MATCH(AE$237,$A$149:$A$200,0),12),$B217:$M217,"="&amp;"X",$B$146:$M$146,"="&amp;"Y")</f>
        <v>0</v>
      </c>
      <c r="AF252">
        <f ca="1">SUMIFS(INDEX($B$149:$M$200,MATCH(AF$237,$A$149:$A$200,0),1):INDEX($B$149:$M$200,MATCH(AF$237,$A$149:$A$200,0),12),$B217:$M217,"="&amp;"X",$B$146:$M$146,"="&amp;"Y")</f>
        <v>0</v>
      </c>
      <c r="AG252">
        <f ca="1">SUMIFS(INDEX($B$149:$M$200,MATCH(AG$237,$A$149:$A$200,0),1):INDEX($B$149:$M$200,MATCH(AG$237,$A$149:$A$200,0),12),$B217:$M217,"="&amp;"X",$B$146:$M$146,"="&amp;"Y")</f>
        <v>0</v>
      </c>
      <c r="AH252">
        <f ca="1">SUMIFS(INDEX($B$149:$M$200,MATCH(AH$237,$A$149:$A$200,0),1):INDEX($B$149:$M$200,MATCH(AH$237,$A$149:$A$200,0),12),$B217:$M217,"="&amp;"X",$B$146:$M$146,"="&amp;"Y")</f>
        <v>0</v>
      </c>
      <c r="AI252">
        <f ca="1">SUMIFS(INDEX($B$149:$M$200,MATCH(AI$237,$A$149:$A$200,0),1):INDEX($B$149:$M$200,MATCH(AI$237,$A$149:$A$200,0),12),$B217:$M217,"="&amp;"X",$B$146:$M$146,"="&amp;"Y")</f>
        <v>0</v>
      </c>
      <c r="AJ252">
        <f ca="1">SUMIFS(INDEX($B$149:$M$200,MATCH(AJ$237,$A$149:$A$200,0),1):INDEX($B$149:$M$200,MATCH(AJ$237,$A$149:$A$200,0),12),$B217:$M217,"="&amp;"X",$B$146:$M$146,"="&amp;"Y")</f>
        <v>0</v>
      </c>
      <c r="AK252">
        <f ca="1">SUMIFS(INDEX($B$149:$M$200,MATCH(AK$237,$A$149:$A$200,0),1):INDEX($B$149:$M$200,MATCH(AK$237,$A$149:$A$200,0),12),$B217:$M217,"="&amp;"X",$B$146:$M$146,"="&amp;"Y")</f>
        <v>0</v>
      </c>
      <c r="AL252">
        <f ca="1">SUMIFS(INDEX($B$149:$M$200,MATCH(AL$237,$A$149:$A$200,0),1):INDEX($B$149:$M$200,MATCH(AL$237,$A$149:$A$200,0),12),$B217:$M217,"="&amp;"X",$B$146:$M$146,"="&amp;"Y")</f>
        <v>0</v>
      </c>
      <c r="AM252">
        <f ca="1">SUMIFS(INDEX($B$149:$M$200,MATCH(AM$237,$A$149:$A$200,0),1):INDEX($B$149:$M$200,MATCH(AM$237,$A$149:$A$200,0),12),$B217:$M217,"="&amp;"X",$B$146:$M$146,"="&amp;"Y")</f>
        <v>0</v>
      </c>
      <c r="AN252">
        <f ca="1">SUMIFS(INDEX($B$149:$M$200,MATCH(AN$237,$A$149:$A$200,0),1):INDEX($B$149:$M$200,MATCH(AN$237,$A$149:$A$200,0),12),$B217:$M217,"="&amp;"X",$B$146:$M$146,"="&amp;"Y")</f>
        <v>0</v>
      </c>
      <c r="AO252">
        <f ca="1">SUMIFS(INDEX($B$149:$M$200,MATCH(AO$237,$A$149:$A$200,0),1):INDEX($B$149:$M$200,MATCH(AO$237,$A$149:$A$200,0),12),$B217:$M217,"="&amp;"X",$B$146:$M$146,"="&amp;"Y")</f>
        <v>0</v>
      </c>
      <c r="AP252">
        <f ca="1">SUMIFS(INDEX($B$149:$M$200,MATCH(AP$237,$A$149:$A$200,0),1):INDEX($B$149:$M$200,MATCH(AP$237,$A$149:$A$200,0),12),$B217:$M217,"="&amp;"X",$B$146:$M$146,"="&amp;"Y")</f>
        <v>0</v>
      </c>
      <c r="AQ252">
        <f ca="1">SUMIFS(INDEX($B$149:$M$200,MATCH(AQ$237,$A$149:$A$200,0),1):INDEX($B$149:$M$200,MATCH(AQ$237,$A$149:$A$200,0),12),$B217:$M217,"="&amp;"X",$B$146:$M$146,"="&amp;"Y")</f>
        <v>0</v>
      </c>
      <c r="AR252">
        <f ca="1">SUMIFS(INDEX($B$149:$M$200,MATCH(AR$237,$A$149:$A$200,0),1):INDEX($B$149:$M$200,MATCH(AR$237,$A$149:$A$200,0),12),$B217:$M217,"="&amp;"X",$B$146:$M$146,"="&amp;"Y")</f>
        <v>0</v>
      </c>
      <c r="AS252">
        <f ca="1">SUMIFS(INDEX($B$149:$M$200,MATCH(AS$237,$A$149:$A$200,0),1):INDEX($B$149:$M$200,MATCH(AS$237,$A$149:$A$200,0),12),$B217:$M217,"="&amp;"X",$B$146:$M$146,"="&amp;"Y")</f>
        <v>0</v>
      </c>
      <c r="AT252">
        <f ca="1">SUMIFS(INDEX($B$149:$M$200,MATCH(AT$237,$A$149:$A$200,0),1):INDEX($B$149:$M$200,MATCH(AT$237,$A$149:$A$200,0),12),$B217:$M217,"="&amp;"X",$B$146:$M$146,"="&amp;"Y")</f>
        <v>0</v>
      </c>
      <c r="AU252">
        <f ca="1">SUMIFS(INDEX($B$149:$M$200,MATCH(AU$237,$A$149:$A$200,0),1):INDEX($B$149:$M$200,MATCH(AU$237,$A$149:$A$200,0),12),$B217:$M217,"="&amp;"X",$B$146:$M$146,"="&amp;"Y")</f>
        <v>0</v>
      </c>
      <c r="AV252">
        <f ca="1">SUMIFS(INDEX($B$149:$M$200,MATCH(AV$237,$A$149:$A$200,0),1):INDEX($B$149:$M$200,MATCH(AV$237,$A$149:$A$200,0),12),$B217:$M217,"="&amp;"X",$B$146:$M$146,"="&amp;"Y")</f>
        <v>0</v>
      </c>
      <c r="AW252">
        <f ca="1">SUMIFS(INDEX($B$149:$M$200,MATCH(AW$237,$A$149:$A$200,0),1):INDEX($B$149:$M$200,MATCH(AW$237,$A$149:$A$200,0),12),$B217:$M217,"="&amp;"X",$B$146:$M$146,"="&amp;"Y")</f>
        <v>0</v>
      </c>
      <c r="AX252">
        <f ca="1">SUMIFS(INDEX($B$149:$M$200,MATCH(AX$237,$A$149:$A$200,0),1):INDEX($B$149:$M$200,MATCH(AX$237,$A$149:$A$200,0),12),$B217:$M217,"="&amp;"X",$B$146:$M$146,"="&amp;"Y")</f>
        <v>0</v>
      </c>
      <c r="AY252">
        <f ca="1">SUMIFS(INDEX($B$149:$M$200,MATCH(AY$237,$A$149:$A$200,0),1):INDEX($B$149:$M$200,MATCH(AY$237,$A$149:$A$200,0),12),$B217:$M217,"="&amp;"X",$B$146:$M$146,"="&amp;"Y")</f>
        <v>0</v>
      </c>
      <c r="AZ252">
        <f ca="1">SUMIFS(INDEX($B$149:$M$200,MATCH(AZ$237,$A$149:$A$200,0),1):INDEX($B$149:$M$200,MATCH(AZ$237,$A$149:$A$200,0),12),$B217:$M217,"="&amp;"X",$B$146:$M$146,"="&amp;"Y")</f>
        <v>0</v>
      </c>
      <c r="BA252">
        <f ca="1">SUMIFS(INDEX($B$149:$M$200,MATCH(BA$237,$A$149:$A$200,0),1):INDEX($B$149:$M$200,MATCH(BA$237,$A$149:$A$200,0),12),$B217:$M217,"="&amp;"X",$B$146:$M$146,"="&amp;"Y")</f>
        <v>0</v>
      </c>
    </row>
    <row r="253" spans="1:53" x14ac:dyDescent="0.35">
      <c r="A253" s="2" t="str">
        <f>'Data Validation (Hide)'!T2</f>
        <v>All Clusters</v>
      </c>
      <c r="B253">
        <f ca="1">SUM(B238:B252)</f>
        <v>0</v>
      </c>
      <c r="C253">
        <f t="shared" ref="C253:BA253" ca="1" si="47">SUM(C238:C252)</f>
        <v>0</v>
      </c>
      <c r="D253">
        <f t="shared" ca="1" si="47"/>
        <v>0</v>
      </c>
      <c r="E253">
        <f t="shared" ca="1" si="47"/>
        <v>0</v>
      </c>
      <c r="F253">
        <f t="shared" ca="1" si="47"/>
        <v>0</v>
      </c>
      <c r="G253">
        <f t="shared" ca="1" si="47"/>
        <v>0</v>
      </c>
      <c r="H253">
        <f t="shared" ca="1" si="47"/>
        <v>0</v>
      </c>
      <c r="I253">
        <f t="shared" ca="1" si="47"/>
        <v>0</v>
      </c>
      <c r="J253">
        <f t="shared" ca="1" si="47"/>
        <v>0</v>
      </c>
      <c r="K253">
        <f t="shared" ca="1" si="47"/>
        <v>0</v>
      </c>
      <c r="L253">
        <f t="shared" ca="1" si="47"/>
        <v>0</v>
      </c>
      <c r="M253">
        <f t="shared" ca="1" si="47"/>
        <v>0</v>
      </c>
      <c r="N253">
        <f t="shared" ca="1" si="47"/>
        <v>0</v>
      </c>
      <c r="O253">
        <f t="shared" ca="1" si="47"/>
        <v>0</v>
      </c>
      <c r="P253">
        <f t="shared" ca="1" si="47"/>
        <v>0</v>
      </c>
      <c r="Q253">
        <f t="shared" ca="1" si="47"/>
        <v>0</v>
      </c>
      <c r="R253">
        <f t="shared" ca="1" si="47"/>
        <v>0</v>
      </c>
      <c r="S253">
        <f t="shared" ca="1" si="47"/>
        <v>0</v>
      </c>
      <c r="T253">
        <f t="shared" ca="1" si="47"/>
        <v>0</v>
      </c>
      <c r="U253">
        <f t="shared" ca="1" si="47"/>
        <v>0</v>
      </c>
      <c r="V253">
        <f t="shared" ca="1" si="47"/>
        <v>0</v>
      </c>
      <c r="W253">
        <f t="shared" ca="1" si="47"/>
        <v>0</v>
      </c>
      <c r="X253">
        <f t="shared" ca="1" si="47"/>
        <v>0</v>
      </c>
      <c r="Y253">
        <f t="shared" ca="1" si="47"/>
        <v>0</v>
      </c>
      <c r="Z253">
        <f t="shared" ca="1" si="47"/>
        <v>0</v>
      </c>
      <c r="AA253">
        <f t="shared" ca="1" si="47"/>
        <v>0</v>
      </c>
      <c r="AB253">
        <f t="shared" ca="1" si="47"/>
        <v>0</v>
      </c>
      <c r="AC253">
        <f t="shared" ca="1" si="47"/>
        <v>0</v>
      </c>
      <c r="AD253">
        <f t="shared" ca="1" si="47"/>
        <v>0</v>
      </c>
      <c r="AE253">
        <f t="shared" ca="1" si="47"/>
        <v>0</v>
      </c>
      <c r="AF253">
        <f t="shared" ca="1" si="47"/>
        <v>0</v>
      </c>
      <c r="AG253">
        <f t="shared" ca="1" si="47"/>
        <v>0</v>
      </c>
      <c r="AH253">
        <f t="shared" ca="1" si="47"/>
        <v>0</v>
      </c>
      <c r="AI253">
        <f t="shared" ca="1" si="47"/>
        <v>0</v>
      </c>
      <c r="AJ253">
        <f t="shared" ca="1" si="47"/>
        <v>0</v>
      </c>
      <c r="AK253">
        <f t="shared" ca="1" si="47"/>
        <v>0</v>
      </c>
      <c r="AL253">
        <f t="shared" ca="1" si="47"/>
        <v>0</v>
      </c>
      <c r="AM253">
        <f t="shared" ca="1" si="47"/>
        <v>0</v>
      </c>
      <c r="AN253">
        <f t="shared" ca="1" si="47"/>
        <v>0</v>
      </c>
      <c r="AO253">
        <f t="shared" ca="1" si="47"/>
        <v>0</v>
      </c>
      <c r="AP253">
        <f t="shared" ca="1" si="47"/>
        <v>0</v>
      </c>
      <c r="AQ253">
        <f t="shared" ca="1" si="47"/>
        <v>0</v>
      </c>
      <c r="AR253">
        <f t="shared" ca="1" si="47"/>
        <v>0</v>
      </c>
      <c r="AS253">
        <f t="shared" ca="1" si="47"/>
        <v>0</v>
      </c>
      <c r="AT253">
        <f t="shared" ca="1" si="47"/>
        <v>0</v>
      </c>
      <c r="AU253">
        <f t="shared" ca="1" si="47"/>
        <v>0</v>
      </c>
      <c r="AV253">
        <f t="shared" ca="1" si="47"/>
        <v>0</v>
      </c>
      <c r="AW253">
        <f t="shared" ca="1" si="47"/>
        <v>0</v>
      </c>
      <c r="AX253">
        <f t="shared" ca="1" si="47"/>
        <v>0</v>
      </c>
      <c r="AY253">
        <f t="shared" ca="1" si="47"/>
        <v>0</v>
      </c>
      <c r="AZ253">
        <f t="shared" ca="1" si="47"/>
        <v>0</v>
      </c>
      <c r="BA253">
        <f t="shared" ca="1" si="47"/>
        <v>0</v>
      </c>
    </row>
    <row r="254" spans="1:53" x14ac:dyDescent="0.35">
      <c r="A254" s="2"/>
    </row>
    <row r="255" spans="1:53" x14ac:dyDescent="0.35">
      <c r="A255" s="2" t="s">
        <v>60</v>
      </c>
      <c r="B255" s="2" cm="1">
        <f t="array" aca="1" ref="B255" ca="1">INDEX($A$13:$A$64,COLUMN(A1),1)</f>
        <v>44228</v>
      </c>
      <c r="C255" s="2" cm="1">
        <f t="array" aca="1" ref="C255" ca="1">INDEX($A$13:$A$64,COLUMN(B1),1)</f>
        <v>44235</v>
      </c>
      <c r="D255" s="2" cm="1">
        <f t="array" aca="1" ref="D255" ca="1">INDEX($A$13:$A$64,COLUMN(C1),1)</f>
        <v>44242</v>
      </c>
      <c r="E255" s="2" cm="1">
        <f t="array" aca="1" ref="E255" ca="1">INDEX($A$13:$A$64,COLUMN(D1),1)</f>
        <v>44249</v>
      </c>
      <c r="F255" s="2" cm="1">
        <f t="array" aca="1" ref="F255" ca="1">INDEX($A$13:$A$64,COLUMN(E1),1)</f>
        <v>44256</v>
      </c>
      <c r="G255" s="2" cm="1">
        <f t="array" aca="1" ref="G255" ca="1">INDEX($A$13:$A$64,COLUMN(F1),1)</f>
        <v>44263</v>
      </c>
      <c r="H255" s="2" cm="1">
        <f t="array" aca="1" ref="H255" ca="1">INDEX($A$13:$A$64,COLUMN(G1),1)</f>
        <v>44270</v>
      </c>
      <c r="I255" s="2" cm="1">
        <f t="array" aca="1" ref="I255" ca="1">INDEX($A$13:$A$64,COLUMN(H1),1)</f>
        <v>44277</v>
      </c>
      <c r="J255" s="2" cm="1">
        <f t="array" aca="1" ref="J255" ca="1">INDEX($A$13:$A$64,COLUMN(I1),1)</f>
        <v>44284</v>
      </c>
      <c r="K255" s="2" cm="1">
        <f t="array" aca="1" ref="K255" ca="1">INDEX($A$13:$A$64,COLUMN(J1),1)</f>
        <v>44291</v>
      </c>
      <c r="L255" s="2" cm="1">
        <f t="array" aca="1" ref="L255" ca="1">INDEX($A$13:$A$64,COLUMN(K1),1)</f>
        <v>44298</v>
      </c>
      <c r="M255" s="2" cm="1">
        <f t="array" aca="1" ref="M255" ca="1">INDEX($A$13:$A$64,COLUMN(L1),1)</f>
        <v>44305</v>
      </c>
      <c r="N255" s="2" cm="1">
        <f t="array" aca="1" ref="N255" ca="1">INDEX($A$13:$A$64,COLUMN(M1),1)</f>
        <v>44312</v>
      </c>
      <c r="O255" s="2" cm="1">
        <f t="array" aca="1" ref="O255" ca="1">INDEX($A$13:$A$64,COLUMN(N1),1)</f>
        <v>44319</v>
      </c>
      <c r="P255" s="2" cm="1">
        <f t="array" aca="1" ref="P255" ca="1">INDEX($A$13:$A$64,COLUMN(O1),1)</f>
        <v>44326</v>
      </c>
      <c r="Q255" s="2" cm="1">
        <f t="array" aca="1" ref="Q255" ca="1">INDEX($A$13:$A$64,COLUMN(P1),1)</f>
        <v>44333</v>
      </c>
      <c r="R255" s="2" cm="1">
        <f t="array" aca="1" ref="R255" ca="1">INDEX($A$13:$A$64,COLUMN(Q1),1)</f>
        <v>44340</v>
      </c>
      <c r="S255" s="2" cm="1">
        <f t="array" aca="1" ref="S255" ca="1">INDEX($A$13:$A$64,COLUMN(R1),1)</f>
        <v>44347</v>
      </c>
      <c r="T255" s="2" cm="1">
        <f t="array" aca="1" ref="T255" ca="1">INDEX($A$13:$A$64,COLUMN(S1),1)</f>
        <v>44354</v>
      </c>
      <c r="U255" s="2" cm="1">
        <f t="array" aca="1" ref="U255" ca="1">INDEX($A$13:$A$64,COLUMN(T1),1)</f>
        <v>44361</v>
      </c>
      <c r="V255" s="2" cm="1">
        <f t="array" aca="1" ref="V255" ca="1">INDEX($A$13:$A$64,COLUMN(U1),1)</f>
        <v>44368</v>
      </c>
      <c r="W255" s="2" cm="1">
        <f t="array" aca="1" ref="W255" ca="1">INDEX($A$13:$A$64,COLUMN(V1),1)</f>
        <v>44375</v>
      </c>
      <c r="X255" s="2" cm="1">
        <f t="array" aca="1" ref="X255" ca="1">INDEX($A$13:$A$64,COLUMN(W1),1)</f>
        <v>44382</v>
      </c>
      <c r="Y255" s="2" cm="1">
        <f t="array" aca="1" ref="Y255" ca="1">INDEX($A$13:$A$64,COLUMN(X1),1)</f>
        <v>44389</v>
      </c>
      <c r="Z255" s="2" cm="1">
        <f t="array" aca="1" ref="Z255" ca="1">INDEX($A$13:$A$64,COLUMN(Y1),1)</f>
        <v>44396</v>
      </c>
      <c r="AA255" s="2" cm="1">
        <f t="array" aca="1" ref="AA255" ca="1">INDEX($A$13:$A$64,COLUMN(Z1),1)</f>
        <v>44403</v>
      </c>
      <c r="AB255" s="2" cm="1">
        <f t="array" aca="1" ref="AB255" ca="1">INDEX($A$13:$A$64,COLUMN(AA1),1)</f>
        <v>44410</v>
      </c>
      <c r="AC255" s="2" cm="1">
        <f t="array" aca="1" ref="AC255" ca="1">INDEX($A$13:$A$64,COLUMN(AB1),1)</f>
        <v>44417</v>
      </c>
      <c r="AD255" s="2" cm="1">
        <f t="array" aca="1" ref="AD255" ca="1">INDEX($A$13:$A$64,COLUMN(AC1),1)</f>
        <v>44424</v>
      </c>
      <c r="AE255" s="2" cm="1">
        <f t="array" aca="1" ref="AE255" ca="1">INDEX($A$13:$A$64,COLUMN(AD1),1)</f>
        <v>44431</v>
      </c>
      <c r="AF255" s="2" cm="1">
        <f t="array" aca="1" ref="AF255" ca="1">INDEX($A$13:$A$64,COLUMN(AE1),1)</f>
        <v>44438</v>
      </c>
      <c r="AG255" s="2" cm="1">
        <f t="array" aca="1" ref="AG255" ca="1">INDEX($A$13:$A$64,COLUMN(AF1),1)</f>
        <v>44445</v>
      </c>
      <c r="AH255" s="2" cm="1">
        <f t="array" aca="1" ref="AH255" ca="1">INDEX($A$13:$A$64,COLUMN(AG1),1)</f>
        <v>44452</v>
      </c>
      <c r="AI255" s="2" cm="1">
        <f t="array" aca="1" ref="AI255" ca="1">INDEX($A$13:$A$64,COLUMN(AH1),1)</f>
        <v>44459</v>
      </c>
      <c r="AJ255" s="2" cm="1">
        <f t="array" aca="1" ref="AJ255" ca="1">INDEX($A$13:$A$64,COLUMN(AI1),1)</f>
        <v>44466</v>
      </c>
      <c r="AK255" s="2" cm="1">
        <f t="array" aca="1" ref="AK255" ca="1">INDEX($A$13:$A$64,COLUMN(AJ1),1)</f>
        <v>44473</v>
      </c>
      <c r="AL255" s="2" cm="1">
        <f t="array" aca="1" ref="AL255" ca="1">INDEX($A$13:$A$64,COLUMN(AK1),1)</f>
        <v>44480</v>
      </c>
      <c r="AM255" s="2" cm="1">
        <f t="array" aca="1" ref="AM255" ca="1">INDEX($A$13:$A$64,COLUMN(AL1),1)</f>
        <v>44487</v>
      </c>
      <c r="AN255" s="2" cm="1">
        <f t="array" aca="1" ref="AN255" ca="1">INDEX($A$13:$A$64,COLUMN(AM1),1)</f>
        <v>44494</v>
      </c>
      <c r="AO255" s="2" cm="1">
        <f t="array" aca="1" ref="AO255" ca="1">INDEX($A$13:$A$64,COLUMN(AN1),1)</f>
        <v>44501</v>
      </c>
      <c r="AP255" s="2" cm="1">
        <f t="array" aca="1" ref="AP255" ca="1">INDEX($A$13:$A$64,COLUMN(AO1),1)</f>
        <v>44508</v>
      </c>
      <c r="AQ255" s="2" cm="1">
        <f t="array" aca="1" ref="AQ255" ca="1">INDEX($A$13:$A$64,COLUMN(AP1),1)</f>
        <v>44515</v>
      </c>
      <c r="AR255" s="2" cm="1">
        <f t="array" aca="1" ref="AR255" ca="1">INDEX($A$13:$A$64,COLUMN(AQ1),1)</f>
        <v>44522</v>
      </c>
      <c r="AS255" s="2" cm="1">
        <f t="array" aca="1" ref="AS255" ca="1">INDEX($A$13:$A$64,COLUMN(AR1),1)</f>
        <v>44529</v>
      </c>
      <c r="AT255" s="2" cm="1">
        <f t="array" aca="1" ref="AT255" ca="1">INDEX($A$13:$A$64,COLUMN(AS1),1)</f>
        <v>44536</v>
      </c>
      <c r="AU255" s="2" cm="1">
        <f t="array" aca="1" ref="AU255" ca="1">INDEX($A$13:$A$64,COLUMN(AT1),1)</f>
        <v>44543</v>
      </c>
      <c r="AV255" s="2" cm="1">
        <f t="array" aca="1" ref="AV255" ca="1">INDEX($A$13:$A$64,COLUMN(AU1),1)</f>
        <v>44550</v>
      </c>
      <c r="AW255" s="2" cm="1">
        <f t="array" aca="1" ref="AW255" ca="1">INDEX($A$13:$A$64,COLUMN(AV1),1)</f>
        <v>44557</v>
      </c>
      <c r="AX255" s="2" cm="1">
        <f t="array" aca="1" ref="AX255" ca="1">INDEX($A$13:$A$64,COLUMN(AW1),1)</f>
        <v>44564</v>
      </c>
      <c r="AY255" s="2" cm="1">
        <f t="array" aca="1" ref="AY255" ca="1">INDEX($A$13:$A$64,COLUMN(AX1),1)</f>
        <v>44571</v>
      </c>
      <c r="AZ255" s="2" cm="1">
        <f t="array" aca="1" ref="AZ255" ca="1">INDEX($A$13:$A$64,COLUMN(AY1),1)</f>
        <v>44578</v>
      </c>
      <c r="BA255" s="2" cm="1">
        <f t="array" aca="1" ref="BA255" ca="1">INDEX($A$13:$A$64,COLUMN(AZ1),1)</f>
        <v>44585</v>
      </c>
    </row>
    <row r="256" spans="1:53" x14ac:dyDescent="0.35">
      <c r="A256" s="2" t="str">
        <f>Setup!A20</f>
        <v>Caseload 1</v>
      </c>
      <c r="B256">
        <f ca="1">B220+B238</f>
        <v>0</v>
      </c>
      <c r="C256">
        <f t="shared" ref="C256:BA261" ca="1" si="48">C220+C238</f>
        <v>0</v>
      </c>
      <c r="D256">
        <f t="shared" ca="1" si="48"/>
        <v>0</v>
      </c>
      <c r="E256">
        <f t="shared" ca="1" si="48"/>
        <v>0</v>
      </c>
      <c r="F256">
        <f t="shared" ca="1" si="48"/>
        <v>0</v>
      </c>
      <c r="G256">
        <f t="shared" ca="1" si="48"/>
        <v>0</v>
      </c>
      <c r="H256">
        <f t="shared" ca="1" si="48"/>
        <v>0</v>
      </c>
      <c r="I256">
        <f t="shared" ca="1" si="48"/>
        <v>0</v>
      </c>
      <c r="J256">
        <f t="shared" ca="1" si="48"/>
        <v>0</v>
      </c>
      <c r="K256">
        <f t="shared" ca="1" si="48"/>
        <v>0</v>
      </c>
      <c r="L256">
        <f t="shared" ca="1" si="48"/>
        <v>0</v>
      </c>
      <c r="M256">
        <f t="shared" ca="1" si="48"/>
        <v>0</v>
      </c>
      <c r="N256">
        <f t="shared" ca="1" si="48"/>
        <v>0</v>
      </c>
      <c r="O256">
        <f t="shared" ca="1" si="48"/>
        <v>0</v>
      </c>
      <c r="P256">
        <f t="shared" ca="1" si="48"/>
        <v>0</v>
      </c>
      <c r="Q256">
        <f t="shared" ca="1" si="48"/>
        <v>0</v>
      </c>
      <c r="R256">
        <f t="shared" ca="1" si="48"/>
        <v>0</v>
      </c>
      <c r="S256">
        <f t="shared" ca="1" si="48"/>
        <v>0</v>
      </c>
      <c r="T256">
        <f t="shared" ca="1" si="48"/>
        <v>0</v>
      </c>
      <c r="U256">
        <f t="shared" ca="1" si="48"/>
        <v>0</v>
      </c>
      <c r="V256">
        <f t="shared" ca="1" si="48"/>
        <v>0</v>
      </c>
      <c r="W256">
        <f t="shared" ca="1" si="48"/>
        <v>0</v>
      </c>
      <c r="X256">
        <f t="shared" ca="1" si="48"/>
        <v>0</v>
      </c>
      <c r="Y256">
        <f t="shared" ca="1" si="48"/>
        <v>0</v>
      </c>
      <c r="Z256">
        <f t="shared" ca="1" si="48"/>
        <v>0</v>
      </c>
      <c r="AA256">
        <f t="shared" ca="1" si="48"/>
        <v>0</v>
      </c>
      <c r="AB256">
        <f t="shared" ca="1" si="48"/>
        <v>0</v>
      </c>
      <c r="AC256">
        <f t="shared" ca="1" si="48"/>
        <v>0</v>
      </c>
      <c r="AD256">
        <f t="shared" ca="1" si="48"/>
        <v>0</v>
      </c>
      <c r="AE256">
        <f t="shared" ca="1" si="48"/>
        <v>0</v>
      </c>
      <c r="AF256">
        <f t="shared" ca="1" si="48"/>
        <v>0</v>
      </c>
      <c r="AG256">
        <f t="shared" ca="1" si="48"/>
        <v>0</v>
      </c>
      <c r="AH256">
        <f t="shared" ca="1" si="48"/>
        <v>0</v>
      </c>
      <c r="AI256">
        <f t="shared" ca="1" si="48"/>
        <v>0</v>
      </c>
      <c r="AJ256">
        <f t="shared" ca="1" si="48"/>
        <v>0</v>
      </c>
      <c r="AK256">
        <f t="shared" ca="1" si="48"/>
        <v>0</v>
      </c>
      <c r="AL256">
        <f t="shared" ca="1" si="48"/>
        <v>0</v>
      </c>
      <c r="AM256">
        <f t="shared" ca="1" si="48"/>
        <v>0</v>
      </c>
      <c r="AN256">
        <f t="shared" ca="1" si="48"/>
        <v>0</v>
      </c>
      <c r="AO256">
        <f t="shared" ca="1" si="48"/>
        <v>0</v>
      </c>
      <c r="AP256">
        <f t="shared" ca="1" si="48"/>
        <v>0</v>
      </c>
      <c r="AQ256">
        <f t="shared" ca="1" si="48"/>
        <v>0</v>
      </c>
      <c r="AR256">
        <f t="shared" ca="1" si="48"/>
        <v>0</v>
      </c>
      <c r="AS256">
        <f t="shared" ca="1" si="48"/>
        <v>0</v>
      </c>
      <c r="AT256">
        <f t="shared" ca="1" si="48"/>
        <v>0</v>
      </c>
      <c r="AU256">
        <f t="shared" ca="1" si="48"/>
        <v>0</v>
      </c>
      <c r="AV256">
        <f t="shared" ca="1" si="48"/>
        <v>0</v>
      </c>
      <c r="AW256">
        <f t="shared" ca="1" si="48"/>
        <v>0</v>
      </c>
      <c r="AX256">
        <f t="shared" ca="1" si="48"/>
        <v>0</v>
      </c>
      <c r="AY256">
        <f t="shared" ca="1" si="48"/>
        <v>0</v>
      </c>
      <c r="AZ256">
        <f t="shared" ca="1" si="48"/>
        <v>0</v>
      </c>
      <c r="BA256">
        <f t="shared" ca="1" si="48"/>
        <v>0</v>
      </c>
    </row>
    <row r="257" spans="1:53" x14ac:dyDescent="0.35">
      <c r="A257" s="2" t="str">
        <f>Setup!A21</f>
        <v>Caseload 2</v>
      </c>
      <c r="B257">
        <f t="shared" ref="B257:Q270" ca="1" si="49">B221+B239</f>
        <v>0</v>
      </c>
      <c r="C257">
        <f t="shared" ca="1" si="49"/>
        <v>0</v>
      </c>
      <c r="D257">
        <f t="shared" ca="1" si="49"/>
        <v>0</v>
      </c>
      <c r="E257">
        <f t="shared" ca="1" si="49"/>
        <v>0</v>
      </c>
      <c r="F257">
        <f t="shared" ca="1" si="49"/>
        <v>0</v>
      </c>
      <c r="G257">
        <f t="shared" ca="1" si="49"/>
        <v>0</v>
      </c>
      <c r="H257">
        <f t="shared" ca="1" si="49"/>
        <v>0</v>
      </c>
      <c r="I257">
        <f t="shared" ca="1" si="49"/>
        <v>0</v>
      </c>
      <c r="J257">
        <f t="shared" ca="1" si="49"/>
        <v>0</v>
      </c>
      <c r="K257">
        <f t="shared" ca="1" si="49"/>
        <v>0</v>
      </c>
      <c r="L257">
        <f t="shared" ca="1" si="49"/>
        <v>0</v>
      </c>
      <c r="M257">
        <f t="shared" ca="1" si="49"/>
        <v>0</v>
      </c>
      <c r="N257">
        <f t="shared" ca="1" si="49"/>
        <v>0</v>
      </c>
      <c r="O257">
        <f t="shared" ca="1" si="49"/>
        <v>0</v>
      </c>
      <c r="P257">
        <f t="shared" ca="1" si="49"/>
        <v>0</v>
      </c>
      <c r="Q257">
        <f t="shared" ca="1" si="49"/>
        <v>0</v>
      </c>
      <c r="R257">
        <f t="shared" ca="1" si="48"/>
        <v>0</v>
      </c>
      <c r="S257">
        <f t="shared" ca="1" si="48"/>
        <v>0</v>
      </c>
      <c r="T257">
        <f t="shared" ca="1" si="48"/>
        <v>0</v>
      </c>
      <c r="U257">
        <f t="shared" ca="1" si="48"/>
        <v>0</v>
      </c>
      <c r="V257">
        <f t="shared" ca="1" si="48"/>
        <v>0</v>
      </c>
      <c r="W257">
        <f t="shared" ca="1" si="48"/>
        <v>0</v>
      </c>
      <c r="X257">
        <f t="shared" ca="1" si="48"/>
        <v>0</v>
      </c>
      <c r="Y257">
        <f t="shared" ca="1" si="48"/>
        <v>0</v>
      </c>
      <c r="Z257">
        <f t="shared" ca="1" si="48"/>
        <v>0</v>
      </c>
      <c r="AA257">
        <f t="shared" ca="1" si="48"/>
        <v>0</v>
      </c>
      <c r="AB257">
        <f t="shared" ca="1" si="48"/>
        <v>0</v>
      </c>
      <c r="AC257">
        <f t="shared" ca="1" si="48"/>
        <v>0</v>
      </c>
      <c r="AD257">
        <f t="shared" ca="1" si="48"/>
        <v>0</v>
      </c>
      <c r="AE257">
        <f t="shared" ca="1" si="48"/>
        <v>0</v>
      </c>
      <c r="AF257">
        <f t="shared" ca="1" si="48"/>
        <v>0</v>
      </c>
      <c r="AG257">
        <f t="shared" ca="1" si="48"/>
        <v>0</v>
      </c>
      <c r="AH257">
        <f t="shared" ca="1" si="48"/>
        <v>0</v>
      </c>
      <c r="AI257">
        <f t="shared" ca="1" si="48"/>
        <v>0</v>
      </c>
      <c r="AJ257">
        <f t="shared" ca="1" si="48"/>
        <v>0</v>
      </c>
      <c r="AK257">
        <f t="shared" ca="1" si="48"/>
        <v>0</v>
      </c>
      <c r="AL257">
        <f t="shared" ca="1" si="48"/>
        <v>0</v>
      </c>
      <c r="AM257">
        <f t="shared" ca="1" si="48"/>
        <v>0</v>
      </c>
      <c r="AN257">
        <f t="shared" ca="1" si="48"/>
        <v>0</v>
      </c>
      <c r="AO257">
        <f t="shared" ca="1" si="48"/>
        <v>0</v>
      </c>
      <c r="AP257">
        <f t="shared" ca="1" si="48"/>
        <v>0</v>
      </c>
      <c r="AQ257">
        <f t="shared" ca="1" si="48"/>
        <v>0</v>
      </c>
      <c r="AR257">
        <f t="shared" ca="1" si="48"/>
        <v>0</v>
      </c>
      <c r="AS257">
        <f t="shared" ca="1" si="48"/>
        <v>0</v>
      </c>
      <c r="AT257">
        <f t="shared" ca="1" si="48"/>
        <v>0</v>
      </c>
      <c r="AU257">
        <f t="shared" ca="1" si="48"/>
        <v>0</v>
      </c>
      <c r="AV257">
        <f t="shared" ca="1" si="48"/>
        <v>0</v>
      </c>
      <c r="AW257">
        <f t="shared" ca="1" si="48"/>
        <v>0</v>
      </c>
      <c r="AX257">
        <f t="shared" ca="1" si="48"/>
        <v>0</v>
      </c>
      <c r="AY257">
        <f t="shared" ca="1" si="48"/>
        <v>0</v>
      </c>
      <c r="AZ257">
        <f t="shared" ca="1" si="48"/>
        <v>0</v>
      </c>
      <c r="BA257">
        <f t="shared" ca="1" si="48"/>
        <v>0</v>
      </c>
    </row>
    <row r="258" spans="1:53" x14ac:dyDescent="0.35">
      <c r="A258" s="2" t="str">
        <f>Setup!A22</f>
        <v>Caseload 3</v>
      </c>
      <c r="B258">
        <f t="shared" ca="1" si="49"/>
        <v>0</v>
      </c>
      <c r="C258">
        <f t="shared" ca="1" si="48"/>
        <v>0</v>
      </c>
      <c r="D258">
        <f t="shared" ca="1" si="48"/>
        <v>0</v>
      </c>
      <c r="E258">
        <f t="shared" ca="1" si="48"/>
        <v>0</v>
      </c>
      <c r="F258">
        <f t="shared" ca="1" si="48"/>
        <v>0</v>
      </c>
      <c r="G258">
        <f t="shared" ca="1" si="48"/>
        <v>0</v>
      </c>
      <c r="H258">
        <f t="shared" ca="1" si="48"/>
        <v>0</v>
      </c>
      <c r="I258">
        <f t="shared" ca="1" si="48"/>
        <v>0</v>
      </c>
      <c r="J258">
        <f t="shared" ca="1" si="48"/>
        <v>0</v>
      </c>
      <c r="K258">
        <f t="shared" ca="1" si="48"/>
        <v>0</v>
      </c>
      <c r="L258">
        <f t="shared" ca="1" si="48"/>
        <v>0</v>
      </c>
      <c r="M258">
        <f t="shared" ca="1" si="48"/>
        <v>0</v>
      </c>
      <c r="N258">
        <f t="shared" ca="1" si="48"/>
        <v>0</v>
      </c>
      <c r="O258">
        <f t="shared" ca="1" si="48"/>
        <v>0</v>
      </c>
      <c r="P258">
        <f t="shared" ca="1" si="48"/>
        <v>0</v>
      </c>
      <c r="Q258">
        <f t="shared" ca="1" si="48"/>
        <v>0</v>
      </c>
      <c r="R258">
        <f t="shared" ca="1" si="48"/>
        <v>0</v>
      </c>
      <c r="S258">
        <f t="shared" ca="1" si="48"/>
        <v>0</v>
      </c>
      <c r="T258">
        <f t="shared" ca="1" si="48"/>
        <v>0</v>
      </c>
      <c r="U258">
        <f t="shared" ca="1" si="48"/>
        <v>0</v>
      </c>
      <c r="V258">
        <f t="shared" ca="1" si="48"/>
        <v>0</v>
      </c>
      <c r="W258">
        <f t="shared" ca="1" si="48"/>
        <v>0</v>
      </c>
      <c r="X258">
        <f t="shared" ca="1" si="48"/>
        <v>0</v>
      </c>
      <c r="Y258">
        <f t="shared" ca="1" si="48"/>
        <v>0</v>
      </c>
      <c r="Z258">
        <f t="shared" ca="1" si="48"/>
        <v>0</v>
      </c>
      <c r="AA258">
        <f t="shared" ca="1" si="48"/>
        <v>0</v>
      </c>
      <c r="AB258">
        <f t="shared" ca="1" si="48"/>
        <v>0</v>
      </c>
      <c r="AC258">
        <f t="shared" ca="1" si="48"/>
        <v>0</v>
      </c>
      <c r="AD258">
        <f t="shared" ca="1" si="48"/>
        <v>0</v>
      </c>
      <c r="AE258">
        <f t="shared" ca="1" si="48"/>
        <v>0</v>
      </c>
      <c r="AF258">
        <f t="shared" ca="1" si="48"/>
        <v>0</v>
      </c>
      <c r="AG258">
        <f t="shared" ca="1" si="48"/>
        <v>0</v>
      </c>
      <c r="AH258">
        <f t="shared" ca="1" si="48"/>
        <v>0</v>
      </c>
      <c r="AI258">
        <f t="shared" ca="1" si="48"/>
        <v>0</v>
      </c>
      <c r="AJ258">
        <f t="shared" ca="1" si="48"/>
        <v>0</v>
      </c>
      <c r="AK258">
        <f t="shared" ca="1" si="48"/>
        <v>0</v>
      </c>
      <c r="AL258">
        <f t="shared" ca="1" si="48"/>
        <v>0</v>
      </c>
      <c r="AM258">
        <f t="shared" ca="1" si="48"/>
        <v>0</v>
      </c>
      <c r="AN258">
        <f t="shared" ca="1" si="48"/>
        <v>0</v>
      </c>
      <c r="AO258">
        <f t="shared" ca="1" si="48"/>
        <v>0</v>
      </c>
      <c r="AP258">
        <f t="shared" ca="1" si="48"/>
        <v>0</v>
      </c>
      <c r="AQ258">
        <f t="shared" ca="1" si="48"/>
        <v>0</v>
      </c>
      <c r="AR258">
        <f t="shared" ca="1" si="48"/>
        <v>0</v>
      </c>
      <c r="AS258">
        <f t="shared" ca="1" si="48"/>
        <v>0</v>
      </c>
      <c r="AT258">
        <f t="shared" ca="1" si="48"/>
        <v>0</v>
      </c>
      <c r="AU258">
        <f t="shared" ca="1" si="48"/>
        <v>0</v>
      </c>
      <c r="AV258">
        <f t="shared" ca="1" si="48"/>
        <v>0</v>
      </c>
      <c r="AW258">
        <f t="shared" ca="1" si="48"/>
        <v>0</v>
      </c>
      <c r="AX258">
        <f t="shared" ca="1" si="48"/>
        <v>0</v>
      </c>
      <c r="AY258">
        <f t="shared" ca="1" si="48"/>
        <v>0</v>
      </c>
      <c r="AZ258">
        <f t="shared" ca="1" si="48"/>
        <v>0</v>
      </c>
      <c r="BA258">
        <f t="shared" ca="1" si="48"/>
        <v>0</v>
      </c>
    </row>
    <row r="259" spans="1:53" x14ac:dyDescent="0.35">
      <c r="A259" s="2" t="str">
        <f>Setup!A23</f>
        <v>Caseload 4</v>
      </c>
      <c r="B259">
        <f t="shared" ca="1" si="49"/>
        <v>0</v>
      </c>
      <c r="C259">
        <f t="shared" ca="1" si="48"/>
        <v>0</v>
      </c>
      <c r="D259">
        <f t="shared" ca="1" si="48"/>
        <v>0</v>
      </c>
      <c r="E259">
        <f t="shared" ca="1" si="48"/>
        <v>0</v>
      </c>
      <c r="F259">
        <f t="shared" ca="1" si="48"/>
        <v>0</v>
      </c>
      <c r="G259">
        <f t="shared" ca="1" si="48"/>
        <v>0</v>
      </c>
      <c r="H259">
        <f t="shared" ca="1" si="48"/>
        <v>0</v>
      </c>
      <c r="I259">
        <f t="shared" ca="1" si="48"/>
        <v>0</v>
      </c>
      <c r="J259">
        <f t="shared" ca="1" si="48"/>
        <v>0</v>
      </c>
      <c r="K259">
        <f t="shared" ca="1" si="48"/>
        <v>0</v>
      </c>
      <c r="L259">
        <f t="shared" ca="1" si="48"/>
        <v>0</v>
      </c>
      <c r="M259">
        <f t="shared" ca="1" si="48"/>
        <v>0</v>
      </c>
      <c r="N259">
        <f t="shared" ca="1" si="48"/>
        <v>0</v>
      </c>
      <c r="O259">
        <f t="shared" ca="1" si="48"/>
        <v>0</v>
      </c>
      <c r="P259">
        <f t="shared" ca="1" si="48"/>
        <v>0</v>
      </c>
      <c r="Q259">
        <f t="shared" ca="1" si="48"/>
        <v>0</v>
      </c>
      <c r="R259">
        <f t="shared" ca="1" si="48"/>
        <v>0</v>
      </c>
      <c r="S259">
        <f t="shared" ca="1" si="48"/>
        <v>0</v>
      </c>
      <c r="T259">
        <f t="shared" ca="1" si="48"/>
        <v>0</v>
      </c>
      <c r="U259">
        <f t="shared" ca="1" si="48"/>
        <v>0</v>
      </c>
      <c r="V259">
        <f t="shared" ca="1" si="48"/>
        <v>0</v>
      </c>
      <c r="W259">
        <f t="shared" ca="1" si="48"/>
        <v>0</v>
      </c>
      <c r="X259">
        <f t="shared" ca="1" si="48"/>
        <v>0</v>
      </c>
      <c r="Y259">
        <f t="shared" ca="1" si="48"/>
        <v>0</v>
      </c>
      <c r="Z259">
        <f t="shared" ca="1" si="48"/>
        <v>0</v>
      </c>
      <c r="AA259">
        <f t="shared" ca="1" si="48"/>
        <v>0</v>
      </c>
      <c r="AB259">
        <f t="shared" ca="1" si="48"/>
        <v>0</v>
      </c>
      <c r="AC259">
        <f t="shared" ca="1" si="48"/>
        <v>0</v>
      </c>
      <c r="AD259">
        <f t="shared" ca="1" si="48"/>
        <v>0</v>
      </c>
      <c r="AE259">
        <f t="shared" ca="1" si="48"/>
        <v>0</v>
      </c>
      <c r="AF259">
        <f t="shared" ca="1" si="48"/>
        <v>0</v>
      </c>
      <c r="AG259">
        <f t="shared" ca="1" si="48"/>
        <v>0</v>
      </c>
      <c r="AH259">
        <f t="shared" ca="1" si="48"/>
        <v>0</v>
      </c>
      <c r="AI259">
        <f t="shared" ca="1" si="48"/>
        <v>0</v>
      </c>
      <c r="AJ259">
        <f t="shared" ca="1" si="48"/>
        <v>0</v>
      </c>
      <c r="AK259">
        <f t="shared" ca="1" si="48"/>
        <v>0</v>
      </c>
      <c r="AL259">
        <f t="shared" ca="1" si="48"/>
        <v>0</v>
      </c>
      <c r="AM259">
        <f t="shared" ca="1" si="48"/>
        <v>0</v>
      </c>
      <c r="AN259">
        <f t="shared" ca="1" si="48"/>
        <v>0</v>
      </c>
      <c r="AO259">
        <f t="shared" ca="1" si="48"/>
        <v>0</v>
      </c>
      <c r="AP259">
        <f t="shared" ca="1" si="48"/>
        <v>0</v>
      </c>
      <c r="AQ259">
        <f t="shared" ca="1" si="48"/>
        <v>0</v>
      </c>
      <c r="AR259">
        <f t="shared" ca="1" si="48"/>
        <v>0</v>
      </c>
      <c r="AS259">
        <f t="shared" ca="1" si="48"/>
        <v>0</v>
      </c>
      <c r="AT259">
        <f t="shared" ca="1" si="48"/>
        <v>0</v>
      </c>
      <c r="AU259">
        <f t="shared" ca="1" si="48"/>
        <v>0</v>
      </c>
      <c r="AV259">
        <f t="shared" ca="1" si="48"/>
        <v>0</v>
      </c>
      <c r="AW259">
        <f t="shared" ca="1" si="48"/>
        <v>0</v>
      </c>
      <c r="AX259">
        <f t="shared" ca="1" si="48"/>
        <v>0</v>
      </c>
      <c r="AY259">
        <f t="shared" ca="1" si="48"/>
        <v>0</v>
      </c>
      <c r="AZ259">
        <f t="shared" ca="1" si="48"/>
        <v>0</v>
      </c>
      <c r="BA259">
        <f t="shared" ca="1" si="48"/>
        <v>0</v>
      </c>
    </row>
    <row r="260" spans="1:53" x14ac:dyDescent="0.35">
      <c r="A260" s="2" t="str">
        <f>Setup!A24</f>
        <v>Caseload 5</v>
      </c>
      <c r="B260">
        <f t="shared" ca="1" si="49"/>
        <v>0</v>
      </c>
      <c r="C260">
        <f t="shared" ca="1" si="48"/>
        <v>0</v>
      </c>
      <c r="D260">
        <f t="shared" ca="1" si="48"/>
        <v>0</v>
      </c>
      <c r="E260">
        <f t="shared" ca="1" si="48"/>
        <v>0</v>
      </c>
      <c r="F260">
        <f t="shared" ca="1" si="48"/>
        <v>0</v>
      </c>
      <c r="G260">
        <f t="shared" ca="1" si="48"/>
        <v>0</v>
      </c>
      <c r="H260">
        <f t="shared" ca="1" si="48"/>
        <v>0</v>
      </c>
      <c r="I260">
        <f t="shared" ca="1" si="48"/>
        <v>0</v>
      </c>
      <c r="J260">
        <f t="shared" ca="1" si="48"/>
        <v>0</v>
      </c>
      <c r="K260">
        <f t="shared" ca="1" si="48"/>
        <v>0</v>
      </c>
      <c r="L260">
        <f t="shared" ca="1" si="48"/>
        <v>0</v>
      </c>
      <c r="M260">
        <f t="shared" ca="1" si="48"/>
        <v>0</v>
      </c>
      <c r="N260">
        <f t="shared" ca="1" si="48"/>
        <v>0</v>
      </c>
      <c r="O260">
        <f t="shared" ca="1" si="48"/>
        <v>0</v>
      </c>
      <c r="P260">
        <f t="shared" ca="1" si="48"/>
        <v>0</v>
      </c>
      <c r="Q260">
        <f t="shared" ca="1" si="48"/>
        <v>0</v>
      </c>
      <c r="R260">
        <f t="shared" ca="1" si="48"/>
        <v>0</v>
      </c>
      <c r="S260">
        <f t="shared" ca="1" si="48"/>
        <v>0</v>
      </c>
      <c r="T260">
        <f t="shared" ca="1" si="48"/>
        <v>0</v>
      </c>
      <c r="U260">
        <f t="shared" ca="1" si="48"/>
        <v>0</v>
      </c>
      <c r="V260">
        <f t="shared" ca="1" si="48"/>
        <v>0</v>
      </c>
      <c r="W260">
        <f t="shared" ca="1" si="48"/>
        <v>0</v>
      </c>
      <c r="X260">
        <f t="shared" ca="1" si="48"/>
        <v>0</v>
      </c>
      <c r="Y260">
        <f t="shared" ca="1" si="48"/>
        <v>0</v>
      </c>
      <c r="Z260">
        <f t="shared" ca="1" si="48"/>
        <v>0</v>
      </c>
      <c r="AA260">
        <f t="shared" ca="1" si="48"/>
        <v>0</v>
      </c>
      <c r="AB260">
        <f t="shared" ca="1" si="48"/>
        <v>0</v>
      </c>
      <c r="AC260">
        <f t="shared" ca="1" si="48"/>
        <v>0</v>
      </c>
      <c r="AD260">
        <f t="shared" ca="1" si="48"/>
        <v>0</v>
      </c>
      <c r="AE260">
        <f t="shared" ca="1" si="48"/>
        <v>0</v>
      </c>
      <c r="AF260">
        <f t="shared" ca="1" si="48"/>
        <v>0</v>
      </c>
      <c r="AG260">
        <f t="shared" ca="1" si="48"/>
        <v>0</v>
      </c>
      <c r="AH260">
        <f t="shared" ca="1" si="48"/>
        <v>0</v>
      </c>
      <c r="AI260">
        <f t="shared" ca="1" si="48"/>
        <v>0</v>
      </c>
      <c r="AJ260">
        <f t="shared" ca="1" si="48"/>
        <v>0</v>
      </c>
      <c r="AK260">
        <f t="shared" ca="1" si="48"/>
        <v>0</v>
      </c>
      <c r="AL260">
        <f t="shared" ca="1" si="48"/>
        <v>0</v>
      </c>
      <c r="AM260">
        <f t="shared" ca="1" si="48"/>
        <v>0</v>
      </c>
      <c r="AN260">
        <f t="shared" ca="1" si="48"/>
        <v>0</v>
      </c>
      <c r="AO260">
        <f t="shared" ca="1" si="48"/>
        <v>0</v>
      </c>
      <c r="AP260">
        <f t="shared" ca="1" si="48"/>
        <v>0</v>
      </c>
      <c r="AQ260">
        <f t="shared" ca="1" si="48"/>
        <v>0</v>
      </c>
      <c r="AR260">
        <f t="shared" ca="1" si="48"/>
        <v>0</v>
      </c>
      <c r="AS260">
        <f t="shared" ca="1" si="48"/>
        <v>0</v>
      </c>
      <c r="AT260">
        <f t="shared" ca="1" si="48"/>
        <v>0</v>
      </c>
      <c r="AU260">
        <f t="shared" ca="1" si="48"/>
        <v>0</v>
      </c>
      <c r="AV260">
        <f t="shared" ca="1" si="48"/>
        <v>0</v>
      </c>
      <c r="AW260">
        <f t="shared" ca="1" si="48"/>
        <v>0</v>
      </c>
      <c r="AX260">
        <f t="shared" ca="1" si="48"/>
        <v>0</v>
      </c>
      <c r="AY260">
        <f t="shared" ca="1" si="48"/>
        <v>0</v>
      </c>
      <c r="AZ260">
        <f t="shared" ca="1" si="48"/>
        <v>0</v>
      </c>
      <c r="BA260">
        <f t="shared" ca="1" si="48"/>
        <v>0</v>
      </c>
    </row>
    <row r="261" spans="1:53" x14ac:dyDescent="0.35">
      <c r="A261" s="2" t="str">
        <f>Setup!A25</f>
        <v>Caseload 6</v>
      </c>
      <c r="B261">
        <f t="shared" ca="1" si="49"/>
        <v>0</v>
      </c>
      <c r="C261">
        <f t="shared" ca="1" si="48"/>
        <v>0</v>
      </c>
      <c r="D261">
        <f t="shared" ca="1" si="48"/>
        <v>0</v>
      </c>
      <c r="E261">
        <f t="shared" ca="1" si="48"/>
        <v>0</v>
      </c>
      <c r="F261">
        <f t="shared" ca="1" si="48"/>
        <v>0</v>
      </c>
      <c r="G261">
        <f t="shared" ca="1" si="48"/>
        <v>0</v>
      </c>
      <c r="H261">
        <f t="shared" ca="1" si="48"/>
        <v>0</v>
      </c>
      <c r="I261">
        <f t="shared" ca="1" si="48"/>
        <v>0</v>
      </c>
      <c r="J261">
        <f t="shared" ca="1" si="48"/>
        <v>0</v>
      </c>
      <c r="K261">
        <f t="shared" ca="1" si="48"/>
        <v>0</v>
      </c>
      <c r="L261">
        <f t="shared" ca="1" si="48"/>
        <v>0</v>
      </c>
      <c r="M261">
        <f t="shared" ca="1" si="48"/>
        <v>0</v>
      </c>
      <c r="N261">
        <f t="shared" ca="1" si="48"/>
        <v>0</v>
      </c>
      <c r="O261">
        <f t="shared" ca="1" si="48"/>
        <v>0</v>
      </c>
      <c r="P261">
        <f t="shared" ca="1" si="48"/>
        <v>0</v>
      </c>
      <c r="Q261">
        <f t="shared" ca="1" si="48"/>
        <v>0</v>
      </c>
      <c r="R261">
        <f t="shared" ref="C261:BA266" ca="1" si="50">R225+R243</f>
        <v>0</v>
      </c>
      <c r="S261">
        <f t="shared" ca="1" si="50"/>
        <v>0</v>
      </c>
      <c r="T261">
        <f t="shared" ca="1" si="50"/>
        <v>0</v>
      </c>
      <c r="U261">
        <f t="shared" ca="1" si="50"/>
        <v>0</v>
      </c>
      <c r="V261">
        <f t="shared" ca="1" si="50"/>
        <v>0</v>
      </c>
      <c r="W261">
        <f t="shared" ca="1" si="50"/>
        <v>0</v>
      </c>
      <c r="X261">
        <f t="shared" ca="1" si="50"/>
        <v>0</v>
      </c>
      <c r="Y261">
        <f t="shared" ca="1" si="50"/>
        <v>0</v>
      </c>
      <c r="Z261">
        <f t="shared" ca="1" si="50"/>
        <v>0</v>
      </c>
      <c r="AA261">
        <f t="shared" ca="1" si="50"/>
        <v>0</v>
      </c>
      <c r="AB261">
        <f t="shared" ca="1" si="50"/>
        <v>0</v>
      </c>
      <c r="AC261">
        <f t="shared" ca="1" si="50"/>
        <v>0</v>
      </c>
      <c r="AD261">
        <f t="shared" ca="1" si="50"/>
        <v>0</v>
      </c>
      <c r="AE261">
        <f t="shared" ca="1" si="50"/>
        <v>0</v>
      </c>
      <c r="AF261">
        <f t="shared" ca="1" si="50"/>
        <v>0</v>
      </c>
      <c r="AG261">
        <f t="shared" ca="1" si="50"/>
        <v>0</v>
      </c>
      <c r="AH261">
        <f t="shared" ca="1" si="50"/>
        <v>0</v>
      </c>
      <c r="AI261">
        <f t="shared" ca="1" si="50"/>
        <v>0</v>
      </c>
      <c r="AJ261">
        <f t="shared" ca="1" si="50"/>
        <v>0</v>
      </c>
      <c r="AK261">
        <f t="shared" ca="1" si="50"/>
        <v>0</v>
      </c>
      <c r="AL261">
        <f t="shared" ca="1" si="50"/>
        <v>0</v>
      </c>
      <c r="AM261">
        <f t="shared" ca="1" si="50"/>
        <v>0</v>
      </c>
      <c r="AN261">
        <f t="shared" ca="1" si="50"/>
        <v>0</v>
      </c>
      <c r="AO261">
        <f t="shared" ca="1" si="50"/>
        <v>0</v>
      </c>
      <c r="AP261">
        <f t="shared" ca="1" si="50"/>
        <v>0</v>
      </c>
      <c r="AQ261">
        <f t="shared" ca="1" si="50"/>
        <v>0</v>
      </c>
      <c r="AR261">
        <f t="shared" ca="1" si="50"/>
        <v>0</v>
      </c>
      <c r="AS261">
        <f t="shared" ca="1" si="50"/>
        <v>0</v>
      </c>
      <c r="AT261">
        <f t="shared" ca="1" si="50"/>
        <v>0</v>
      </c>
      <c r="AU261">
        <f t="shared" ca="1" si="50"/>
        <v>0</v>
      </c>
      <c r="AV261">
        <f t="shared" ca="1" si="50"/>
        <v>0</v>
      </c>
      <c r="AW261">
        <f t="shared" ca="1" si="50"/>
        <v>0</v>
      </c>
      <c r="AX261">
        <f t="shared" ca="1" si="50"/>
        <v>0</v>
      </c>
      <c r="AY261">
        <f t="shared" ca="1" si="50"/>
        <v>0</v>
      </c>
      <c r="AZ261">
        <f t="shared" ca="1" si="50"/>
        <v>0</v>
      </c>
      <c r="BA261">
        <f t="shared" ca="1" si="50"/>
        <v>0</v>
      </c>
    </row>
    <row r="262" spans="1:53" x14ac:dyDescent="0.35">
      <c r="A262" s="2" t="str">
        <f>Setup!A26</f>
        <v>Caseload 7</v>
      </c>
      <c r="B262">
        <f t="shared" ca="1" si="49"/>
        <v>0</v>
      </c>
      <c r="C262">
        <f t="shared" ca="1" si="50"/>
        <v>0</v>
      </c>
      <c r="D262">
        <f t="shared" ca="1" si="50"/>
        <v>0</v>
      </c>
      <c r="E262">
        <f t="shared" ca="1" si="50"/>
        <v>0</v>
      </c>
      <c r="F262">
        <f t="shared" ca="1" si="50"/>
        <v>0</v>
      </c>
      <c r="G262">
        <f t="shared" ca="1" si="50"/>
        <v>0</v>
      </c>
      <c r="H262">
        <f t="shared" ca="1" si="50"/>
        <v>0</v>
      </c>
      <c r="I262">
        <f t="shared" ca="1" si="50"/>
        <v>0</v>
      </c>
      <c r="J262">
        <f t="shared" ca="1" si="50"/>
        <v>0</v>
      </c>
      <c r="K262">
        <f t="shared" ca="1" si="50"/>
        <v>0</v>
      </c>
      <c r="L262">
        <f t="shared" ca="1" si="50"/>
        <v>0</v>
      </c>
      <c r="M262">
        <f t="shared" ca="1" si="50"/>
        <v>0</v>
      </c>
      <c r="N262">
        <f t="shared" ca="1" si="50"/>
        <v>0</v>
      </c>
      <c r="O262">
        <f t="shared" ca="1" si="50"/>
        <v>0</v>
      </c>
      <c r="P262">
        <f t="shared" ca="1" si="50"/>
        <v>0</v>
      </c>
      <c r="Q262">
        <f t="shared" ca="1" si="50"/>
        <v>0</v>
      </c>
      <c r="R262">
        <f t="shared" ca="1" si="50"/>
        <v>0</v>
      </c>
      <c r="S262">
        <f t="shared" ca="1" si="50"/>
        <v>0</v>
      </c>
      <c r="T262">
        <f t="shared" ca="1" si="50"/>
        <v>0</v>
      </c>
      <c r="U262">
        <f t="shared" ca="1" si="50"/>
        <v>0</v>
      </c>
      <c r="V262">
        <f t="shared" ca="1" si="50"/>
        <v>0</v>
      </c>
      <c r="W262">
        <f t="shared" ca="1" si="50"/>
        <v>0</v>
      </c>
      <c r="X262">
        <f t="shared" ca="1" si="50"/>
        <v>0</v>
      </c>
      <c r="Y262">
        <f t="shared" ca="1" si="50"/>
        <v>0</v>
      </c>
      <c r="Z262">
        <f t="shared" ca="1" si="50"/>
        <v>0</v>
      </c>
      <c r="AA262">
        <f t="shared" ca="1" si="50"/>
        <v>0</v>
      </c>
      <c r="AB262">
        <f t="shared" ca="1" si="50"/>
        <v>0</v>
      </c>
      <c r="AC262">
        <f t="shared" ca="1" si="50"/>
        <v>0</v>
      </c>
      <c r="AD262">
        <f t="shared" ca="1" si="50"/>
        <v>0</v>
      </c>
      <c r="AE262">
        <f t="shared" ca="1" si="50"/>
        <v>0</v>
      </c>
      <c r="AF262">
        <f t="shared" ca="1" si="50"/>
        <v>0</v>
      </c>
      <c r="AG262">
        <f t="shared" ca="1" si="50"/>
        <v>0</v>
      </c>
      <c r="AH262">
        <f t="shared" ca="1" si="50"/>
        <v>0</v>
      </c>
      <c r="AI262">
        <f t="shared" ca="1" si="50"/>
        <v>0</v>
      </c>
      <c r="AJ262">
        <f t="shared" ca="1" si="50"/>
        <v>0</v>
      </c>
      <c r="AK262">
        <f t="shared" ca="1" si="50"/>
        <v>0</v>
      </c>
      <c r="AL262">
        <f t="shared" ca="1" si="50"/>
        <v>0</v>
      </c>
      <c r="AM262">
        <f t="shared" ca="1" si="50"/>
        <v>0</v>
      </c>
      <c r="AN262">
        <f t="shared" ca="1" si="50"/>
        <v>0</v>
      </c>
      <c r="AO262">
        <f t="shared" ca="1" si="50"/>
        <v>0</v>
      </c>
      <c r="AP262">
        <f t="shared" ca="1" si="50"/>
        <v>0</v>
      </c>
      <c r="AQ262">
        <f t="shared" ca="1" si="50"/>
        <v>0</v>
      </c>
      <c r="AR262">
        <f t="shared" ca="1" si="50"/>
        <v>0</v>
      </c>
      <c r="AS262">
        <f t="shared" ca="1" si="50"/>
        <v>0</v>
      </c>
      <c r="AT262">
        <f t="shared" ca="1" si="50"/>
        <v>0</v>
      </c>
      <c r="AU262">
        <f t="shared" ca="1" si="50"/>
        <v>0</v>
      </c>
      <c r="AV262">
        <f t="shared" ca="1" si="50"/>
        <v>0</v>
      </c>
      <c r="AW262">
        <f t="shared" ca="1" si="50"/>
        <v>0</v>
      </c>
      <c r="AX262">
        <f t="shared" ca="1" si="50"/>
        <v>0</v>
      </c>
      <c r="AY262">
        <f t="shared" ca="1" si="50"/>
        <v>0</v>
      </c>
      <c r="AZ262">
        <f t="shared" ca="1" si="50"/>
        <v>0</v>
      </c>
      <c r="BA262">
        <f t="shared" ca="1" si="50"/>
        <v>0</v>
      </c>
    </row>
    <row r="263" spans="1:53" x14ac:dyDescent="0.35">
      <c r="A263" s="2" t="str">
        <f>Setup!A27</f>
        <v>Caseload 8</v>
      </c>
      <c r="B263">
        <f t="shared" ca="1" si="49"/>
        <v>0</v>
      </c>
      <c r="C263">
        <f t="shared" ca="1" si="50"/>
        <v>0</v>
      </c>
      <c r="D263">
        <f t="shared" ca="1" si="50"/>
        <v>0</v>
      </c>
      <c r="E263">
        <f t="shared" ca="1" si="50"/>
        <v>0</v>
      </c>
      <c r="F263">
        <f t="shared" ca="1" si="50"/>
        <v>0</v>
      </c>
      <c r="G263">
        <f t="shared" ca="1" si="50"/>
        <v>0</v>
      </c>
      <c r="H263">
        <f t="shared" ca="1" si="50"/>
        <v>0</v>
      </c>
      <c r="I263">
        <f t="shared" ca="1" si="50"/>
        <v>0</v>
      </c>
      <c r="J263">
        <f t="shared" ca="1" si="50"/>
        <v>0</v>
      </c>
      <c r="K263">
        <f t="shared" ca="1" si="50"/>
        <v>0</v>
      </c>
      <c r="L263">
        <f t="shared" ca="1" si="50"/>
        <v>0</v>
      </c>
      <c r="M263">
        <f t="shared" ca="1" si="50"/>
        <v>0</v>
      </c>
      <c r="N263">
        <f t="shared" ca="1" si="50"/>
        <v>0</v>
      </c>
      <c r="O263">
        <f t="shared" ca="1" si="50"/>
        <v>0</v>
      </c>
      <c r="P263">
        <f t="shared" ca="1" si="50"/>
        <v>0</v>
      </c>
      <c r="Q263">
        <f t="shared" ca="1" si="50"/>
        <v>0</v>
      </c>
      <c r="R263">
        <f t="shared" ca="1" si="50"/>
        <v>0</v>
      </c>
      <c r="S263">
        <f t="shared" ca="1" si="50"/>
        <v>0</v>
      </c>
      <c r="T263">
        <f t="shared" ca="1" si="50"/>
        <v>0</v>
      </c>
      <c r="U263">
        <f t="shared" ca="1" si="50"/>
        <v>0</v>
      </c>
      <c r="V263">
        <f t="shared" ca="1" si="50"/>
        <v>0</v>
      </c>
      <c r="W263">
        <f t="shared" ca="1" si="50"/>
        <v>0</v>
      </c>
      <c r="X263">
        <f t="shared" ca="1" si="50"/>
        <v>0</v>
      </c>
      <c r="Y263">
        <f t="shared" ca="1" si="50"/>
        <v>0</v>
      </c>
      <c r="Z263">
        <f t="shared" ca="1" si="50"/>
        <v>0</v>
      </c>
      <c r="AA263">
        <f t="shared" ca="1" si="50"/>
        <v>0</v>
      </c>
      <c r="AB263">
        <f t="shared" ca="1" si="50"/>
        <v>0</v>
      </c>
      <c r="AC263">
        <f t="shared" ca="1" si="50"/>
        <v>0</v>
      </c>
      <c r="AD263">
        <f t="shared" ca="1" si="50"/>
        <v>0</v>
      </c>
      <c r="AE263">
        <f t="shared" ca="1" si="50"/>
        <v>0</v>
      </c>
      <c r="AF263">
        <f t="shared" ca="1" si="50"/>
        <v>0</v>
      </c>
      <c r="AG263">
        <f t="shared" ca="1" si="50"/>
        <v>0</v>
      </c>
      <c r="AH263">
        <f t="shared" ca="1" si="50"/>
        <v>0</v>
      </c>
      <c r="AI263">
        <f t="shared" ca="1" si="50"/>
        <v>0</v>
      </c>
      <c r="AJ263">
        <f t="shared" ca="1" si="50"/>
        <v>0</v>
      </c>
      <c r="AK263">
        <f t="shared" ca="1" si="50"/>
        <v>0</v>
      </c>
      <c r="AL263">
        <f t="shared" ca="1" si="50"/>
        <v>0</v>
      </c>
      <c r="AM263">
        <f t="shared" ca="1" si="50"/>
        <v>0</v>
      </c>
      <c r="AN263">
        <f t="shared" ca="1" si="50"/>
        <v>0</v>
      </c>
      <c r="AO263">
        <f t="shared" ca="1" si="50"/>
        <v>0</v>
      </c>
      <c r="AP263">
        <f t="shared" ca="1" si="50"/>
        <v>0</v>
      </c>
      <c r="AQ263">
        <f t="shared" ca="1" si="50"/>
        <v>0</v>
      </c>
      <c r="AR263">
        <f t="shared" ca="1" si="50"/>
        <v>0</v>
      </c>
      <c r="AS263">
        <f t="shared" ca="1" si="50"/>
        <v>0</v>
      </c>
      <c r="AT263">
        <f t="shared" ca="1" si="50"/>
        <v>0</v>
      </c>
      <c r="AU263">
        <f t="shared" ca="1" si="50"/>
        <v>0</v>
      </c>
      <c r="AV263">
        <f t="shared" ca="1" si="50"/>
        <v>0</v>
      </c>
      <c r="AW263">
        <f t="shared" ca="1" si="50"/>
        <v>0</v>
      </c>
      <c r="AX263">
        <f t="shared" ca="1" si="50"/>
        <v>0</v>
      </c>
      <c r="AY263">
        <f t="shared" ca="1" si="50"/>
        <v>0</v>
      </c>
      <c r="AZ263">
        <f t="shared" ca="1" si="50"/>
        <v>0</v>
      </c>
      <c r="BA263">
        <f t="shared" ca="1" si="50"/>
        <v>0</v>
      </c>
    </row>
    <row r="264" spans="1:53" x14ac:dyDescent="0.35">
      <c r="A264" s="2" t="str">
        <f>Setup!A28</f>
        <v>Caseload 9</v>
      </c>
      <c r="B264">
        <f t="shared" ca="1" si="49"/>
        <v>0</v>
      </c>
      <c r="C264">
        <f t="shared" ca="1" si="50"/>
        <v>0</v>
      </c>
      <c r="D264">
        <f t="shared" ca="1" si="50"/>
        <v>0</v>
      </c>
      <c r="E264">
        <f t="shared" ca="1" si="50"/>
        <v>0</v>
      </c>
      <c r="F264">
        <f t="shared" ca="1" si="50"/>
        <v>0</v>
      </c>
      <c r="G264">
        <f t="shared" ca="1" si="50"/>
        <v>0</v>
      </c>
      <c r="H264">
        <f t="shared" ca="1" si="50"/>
        <v>0</v>
      </c>
      <c r="I264">
        <f t="shared" ca="1" si="50"/>
        <v>0</v>
      </c>
      <c r="J264">
        <f t="shared" ca="1" si="50"/>
        <v>0</v>
      </c>
      <c r="K264">
        <f t="shared" ca="1" si="50"/>
        <v>0</v>
      </c>
      <c r="L264">
        <f t="shared" ca="1" si="50"/>
        <v>0</v>
      </c>
      <c r="M264">
        <f t="shared" ca="1" si="50"/>
        <v>0</v>
      </c>
      <c r="N264">
        <f t="shared" ca="1" si="50"/>
        <v>0</v>
      </c>
      <c r="O264">
        <f t="shared" ca="1" si="50"/>
        <v>0</v>
      </c>
      <c r="P264">
        <f t="shared" ca="1" si="50"/>
        <v>0</v>
      </c>
      <c r="Q264">
        <f t="shared" ca="1" si="50"/>
        <v>0</v>
      </c>
      <c r="R264">
        <f t="shared" ca="1" si="50"/>
        <v>0</v>
      </c>
      <c r="S264">
        <f t="shared" ca="1" si="50"/>
        <v>0</v>
      </c>
      <c r="T264">
        <f t="shared" ca="1" si="50"/>
        <v>0</v>
      </c>
      <c r="U264">
        <f t="shared" ca="1" si="50"/>
        <v>0</v>
      </c>
      <c r="V264">
        <f t="shared" ca="1" si="50"/>
        <v>0</v>
      </c>
      <c r="W264">
        <f t="shared" ca="1" si="50"/>
        <v>0</v>
      </c>
      <c r="X264">
        <f t="shared" ca="1" si="50"/>
        <v>0</v>
      </c>
      <c r="Y264">
        <f t="shared" ca="1" si="50"/>
        <v>0</v>
      </c>
      <c r="Z264">
        <f t="shared" ca="1" si="50"/>
        <v>0</v>
      </c>
      <c r="AA264">
        <f t="shared" ca="1" si="50"/>
        <v>0</v>
      </c>
      <c r="AB264">
        <f t="shared" ca="1" si="50"/>
        <v>0</v>
      </c>
      <c r="AC264">
        <f t="shared" ca="1" si="50"/>
        <v>0</v>
      </c>
      <c r="AD264">
        <f t="shared" ca="1" si="50"/>
        <v>0</v>
      </c>
      <c r="AE264">
        <f t="shared" ca="1" si="50"/>
        <v>0</v>
      </c>
      <c r="AF264">
        <f t="shared" ca="1" si="50"/>
        <v>0</v>
      </c>
      <c r="AG264">
        <f t="shared" ca="1" si="50"/>
        <v>0</v>
      </c>
      <c r="AH264">
        <f t="shared" ca="1" si="50"/>
        <v>0</v>
      </c>
      <c r="AI264">
        <f t="shared" ca="1" si="50"/>
        <v>0</v>
      </c>
      <c r="AJ264">
        <f t="shared" ca="1" si="50"/>
        <v>0</v>
      </c>
      <c r="AK264">
        <f t="shared" ca="1" si="50"/>
        <v>0</v>
      </c>
      <c r="AL264">
        <f t="shared" ca="1" si="50"/>
        <v>0</v>
      </c>
      <c r="AM264">
        <f t="shared" ca="1" si="50"/>
        <v>0</v>
      </c>
      <c r="AN264">
        <f t="shared" ca="1" si="50"/>
        <v>0</v>
      </c>
      <c r="AO264">
        <f t="shared" ca="1" si="50"/>
        <v>0</v>
      </c>
      <c r="AP264">
        <f t="shared" ca="1" si="50"/>
        <v>0</v>
      </c>
      <c r="AQ264">
        <f t="shared" ca="1" si="50"/>
        <v>0</v>
      </c>
      <c r="AR264">
        <f t="shared" ca="1" si="50"/>
        <v>0</v>
      </c>
      <c r="AS264">
        <f t="shared" ca="1" si="50"/>
        <v>0</v>
      </c>
      <c r="AT264">
        <f t="shared" ca="1" si="50"/>
        <v>0</v>
      </c>
      <c r="AU264">
        <f t="shared" ca="1" si="50"/>
        <v>0</v>
      </c>
      <c r="AV264">
        <f t="shared" ca="1" si="50"/>
        <v>0</v>
      </c>
      <c r="AW264">
        <f t="shared" ca="1" si="50"/>
        <v>0</v>
      </c>
      <c r="AX264">
        <f t="shared" ca="1" si="50"/>
        <v>0</v>
      </c>
      <c r="AY264">
        <f t="shared" ca="1" si="50"/>
        <v>0</v>
      </c>
      <c r="AZ264">
        <f t="shared" ca="1" si="50"/>
        <v>0</v>
      </c>
      <c r="BA264">
        <f t="shared" ca="1" si="50"/>
        <v>0</v>
      </c>
    </row>
    <row r="265" spans="1:53" x14ac:dyDescent="0.35">
      <c r="A265" s="2" t="str">
        <f>Setup!A29</f>
        <v>Caseload 10</v>
      </c>
      <c r="B265">
        <f t="shared" ca="1" si="49"/>
        <v>0</v>
      </c>
      <c r="C265">
        <f t="shared" ca="1" si="50"/>
        <v>0</v>
      </c>
      <c r="D265">
        <f t="shared" ca="1" si="50"/>
        <v>0</v>
      </c>
      <c r="E265">
        <f t="shared" ca="1" si="50"/>
        <v>0</v>
      </c>
      <c r="F265">
        <f t="shared" ca="1" si="50"/>
        <v>0</v>
      </c>
      <c r="G265">
        <f t="shared" ca="1" si="50"/>
        <v>0</v>
      </c>
      <c r="H265">
        <f t="shared" ca="1" si="50"/>
        <v>0</v>
      </c>
      <c r="I265">
        <f t="shared" ca="1" si="50"/>
        <v>0</v>
      </c>
      <c r="J265">
        <f t="shared" ca="1" si="50"/>
        <v>0</v>
      </c>
      <c r="K265">
        <f t="shared" ca="1" si="50"/>
        <v>0</v>
      </c>
      <c r="L265">
        <f t="shared" ca="1" si="50"/>
        <v>0</v>
      </c>
      <c r="M265">
        <f t="shared" ca="1" si="50"/>
        <v>0</v>
      </c>
      <c r="N265">
        <f t="shared" ca="1" si="50"/>
        <v>0</v>
      </c>
      <c r="O265">
        <f t="shared" ca="1" si="50"/>
        <v>0</v>
      </c>
      <c r="P265">
        <f t="shared" ca="1" si="50"/>
        <v>0</v>
      </c>
      <c r="Q265">
        <f t="shared" ca="1" si="50"/>
        <v>0</v>
      </c>
      <c r="R265">
        <f t="shared" ca="1" si="50"/>
        <v>0</v>
      </c>
      <c r="S265">
        <f t="shared" ca="1" si="50"/>
        <v>0</v>
      </c>
      <c r="T265">
        <f t="shared" ca="1" si="50"/>
        <v>0</v>
      </c>
      <c r="U265">
        <f t="shared" ca="1" si="50"/>
        <v>0</v>
      </c>
      <c r="V265">
        <f t="shared" ca="1" si="50"/>
        <v>0</v>
      </c>
      <c r="W265">
        <f t="shared" ca="1" si="50"/>
        <v>0</v>
      </c>
      <c r="X265">
        <f t="shared" ca="1" si="50"/>
        <v>0</v>
      </c>
      <c r="Y265">
        <f t="shared" ca="1" si="50"/>
        <v>0</v>
      </c>
      <c r="Z265">
        <f t="shared" ca="1" si="50"/>
        <v>0</v>
      </c>
      <c r="AA265">
        <f t="shared" ca="1" si="50"/>
        <v>0</v>
      </c>
      <c r="AB265">
        <f t="shared" ca="1" si="50"/>
        <v>0</v>
      </c>
      <c r="AC265">
        <f t="shared" ca="1" si="50"/>
        <v>0</v>
      </c>
      <c r="AD265">
        <f t="shared" ca="1" si="50"/>
        <v>0</v>
      </c>
      <c r="AE265">
        <f t="shared" ca="1" si="50"/>
        <v>0</v>
      </c>
      <c r="AF265">
        <f t="shared" ca="1" si="50"/>
        <v>0</v>
      </c>
      <c r="AG265">
        <f t="shared" ca="1" si="50"/>
        <v>0</v>
      </c>
      <c r="AH265">
        <f t="shared" ca="1" si="50"/>
        <v>0</v>
      </c>
      <c r="AI265">
        <f t="shared" ca="1" si="50"/>
        <v>0</v>
      </c>
      <c r="AJ265">
        <f t="shared" ca="1" si="50"/>
        <v>0</v>
      </c>
      <c r="AK265">
        <f t="shared" ca="1" si="50"/>
        <v>0</v>
      </c>
      <c r="AL265">
        <f t="shared" ca="1" si="50"/>
        <v>0</v>
      </c>
      <c r="AM265">
        <f t="shared" ca="1" si="50"/>
        <v>0</v>
      </c>
      <c r="AN265">
        <f t="shared" ca="1" si="50"/>
        <v>0</v>
      </c>
      <c r="AO265">
        <f t="shared" ca="1" si="50"/>
        <v>0</v>
      </c>
      <c r="AP265">
        <f t="shared" ca="1" si="50"/>
        <v>0</v>
      </c>
      <c r="AQ265">
        <f t="shared" ca="1" si="50"/>
        <v>0</v>
      </c>
      <c r="AR265">
        <f t="shared" ca="1" si="50"/>
        <v>0</v>
      </c>
      <c r="AS265">
        <f t="shared" ca="1" si="50"/>
        <v>0</v>
      </c>
      <c r="AT265">
        <f t="shared" ca="1" si="50"/>
        <v>0</v>
      </c>
      <c r="AU265">
        <f t="shared" ca="1" si="50"/>
        <v>0</v>
      </c>
      <c r="AV265">
        <f t="shared" ca="1" si="50"/>
        <v>0</v>
      </c>
      <c r="AW265">
        <f t="shared" ca="1" si="50"/>
        <v>0</v>
      </c>
      <c r="AX265">
        <f t="shared" ca="1" si="50"/>
        <v>0</v>
      </c>
      <c r="AY265">
        <f t="shared" ca="1" si="50"/>
        <v>0</v>
      </c>
      <c r="AZ265">
        <f t="shared" ca="1" si="50"/>
        <v>0</v>
      </c>
      <c r="BA265">
        <f t="shared" ca="1" si="50"/>
        <v>0</v>
      </c>
    </row>
    <row r="266" spans="1:53" x14ac:dyDescent="0.35">
      <c r="A266" s="2" t="str">
        <f>Setup!A30</f>
        <v>Caseload 11</v>
      </c>
      <c r="B266">
        <f t="shared" ca="1" si="49"/>
        <v>0</v>
      </c>
      <c r="C266">
        <f t="shared" ca="1" si="50"/>
        <v>0</v>
      </c>
      <c r="D266">
        <f t="shared" ca="1" si="50"/>
        <v>0</v>
      </c>
      <c r="E266">
        <f t="shared" ca="1" si="50"/>
        <v>0</v>
      </c>
      <c r="F266">
        <f t="shared" ca="1" si="50"/>
        <v>0</v>
      </c>
      <c r="G266">
        <f t="shared" ca="1" si="50"/>
        <v>0</v>
      </c>
      <c r="H266">
        <f t="shared" ca="1" si="50"/>
        <v>0</v>
      </c>
      <c r="I266">
        <f t="shared" ca="1" si="50"/>
        <v>0</v>
      </c>
      <c r="J266">
        <f t="shared" ca="1" si="50"/>
        <v>0</v>
      </c>
      <c r="K266">
        <f t="shared" ca="1" si="50"/>
        <v>0</v>
      </c>
      <c r="L266">
        <f t="shared" ca="1" si="50"/>
        <v>0</v>
      </c>
      <c r="M266">
        <f t="shared" ca="1" si="50"/>
        <v>0</v>
      </c>
      <c r="N266">
        <f t="shared" ca="1" si="50"/>
        <v>0</v>
      </c>
      <c r="O266">
        <f t="shared" ca="1" si="50"/>
        <v>0</v>
      </c>
      <c r="P266">
        <f t="shared" ca="1" si="50"/>
        <v>0</v>
      </c>
      <c r="Q266">
        <f t="shared" ca="1" si="50"/>
        <v>0</v>
      </c>
      <c r="R266">
        <f t="shared" ref="C266:BA270" ca="1" si="51">R230+R248</f>
        <v>0</v>
      </c>
      <c r="S266">
        <f t="shared" ca="1" si="51"/>
        <v>0</v>
      </c>
      <c r="T266">
        <f t="shared" ca="1" si="51"/>
        <v>0</v>
      </c>
      <c r="U266">
        <f t="shared" ca="1" si="51"/>
        <v>0</v>
      </c>
      <c r="V266">
        <f t="shared" ca="1" si="51"/>
        <v>0</v>
      </c>
      <c r="W266">
        <f t="shared" ca="1" si="51"/>
        <v>0</v>
      </c>
      <c r="X266">
        <f t="shared" ca="1" si="51"/>
        <v>0</v>
      </c>
      <c r="Y266">
        <f t="shared" ca="1" si="51"/>
        <v>0</v>
      </c>
      <c r="Z266">
        <f t="shared" ca="1" si="51"/>
        <v>0</v>
      </c>
      <c r="AA266">
        <f t="shared" ca="1" si="51"/>
        <v>0</v>
      </c>
      <c r="AB266">
        <f t="shared" ca="1" si="51"/>
        <v>0</v>
      </c>
      <c r="AC266">
        <f t="shared" ca="1" si="51"/>
        <v>0</v>
      </c>
      <c r="AD266">
        <f t="shared" ca="1" si="51"/>
        <v>0</v>
      </c>
      <c r="AE266">
        <f t="shared" ca="1" si="51"/>
        <v>0</v>
      </c>
      <c r="AF266">
        <f t="shared" ca="1" si="51"/>
        <v>0</v>
      </c>
      <c r="AG266">
        <f t="shared" ca="1" si="51"/>
        <v>0</v>
      </c>
      <c r="AH266">
        <f t="shared" ca="1" si="51"/>
        <v>0</v>
      </c>
      <c r="AI266">
        <f t="shared" ca="1" si="51"/>
        <v>0</v>
      </c>
      <c r="AJ266">
        <f t="shared" ca="1" si="51"/>
        <v>0</v>
      </c>
      <c r="AK266">
        <f t="shared" ca="1" si="51"/>
        <v>0</v>
      </c>
      <c r="AL266">
        <f t="shared" ca="1" si="51"/>
        <v>0</v>
      </c>
      <c r="AM266">
        <f t="shared" ca="1" si="51"/>
        <v>0</v>
      </c>
      <c r="AN266">
        <f t="shared" ca="1" si="51"/>
        <v>0</v>
      </c>
      <c r="AO266">
        <f t="shared" ca="1" si="51"/>
        <v>0</v>
      </c>
      <c r="AP266">
        <f t="shared" ca="1" si="51"/>
        <v>0</v>
      </c>
      <c r="AQ266">
        <f t="shared" ca="1" si="51"/>
        <v>0</v>
      </c>
      <c r="AR266">
        <f t="shared" ca="1" si="51"/>
        <v>0</v>
      </c>
      <c r="AS266">
        <f t="shared" ca="1" si="51"/>
        <v>0</v>
      </c>
      <c r="AT266">
        <f t="shared" ca="1" si="51"/>
        <v>0</v>
      </c>
      <c r="AU266">
        <f t="shared" ca="1" si="51"/>
        <v>0</v>
      </c>
      <c r="AV266">
        <f t="shared" ca="1" si="51"/>
        <v>0</v>
      </c>
      <c r="AW266">
        <f t="shared" ca="1" si="51"/>
        <v>0</v>
      </c>
      <c r="AX266">
        <f t="shared" ca="1" si="51"/>
        <v>0</v>
      </c>
      <c r="AY266">
        <f t="shared" ca="1" si="51"/>
        <v>0</v>
      </c>
      <c r="AZ266">
        <f t="shared" ca="1" si="51"/>
        <v>0</v>
      </c>
      <c r="BA266">
        <f t="shared" ca="1" si="51"/>
        <v>0</v>
      </c>
    </row>
    <row r="267" spans="1:53" x14ac:dyDescent="0.35">
      <c r="A267" s="2" t="str">
        <f>Setup!A31</f>
        <v>Caseload 12</v>
      </c>
      <c r="B267">
        <f t="shared" ca="1" si="49"/>
        <v>0</v>
      </c>
      <c r="C267">
        <f t="shared" ca="1" si="51"/>
        <v>0</v>
      </c>
      <c r="D267">
        <f t="shared" ca="1" si="51"/>
        <v>0</v>
      </c>
      <c r="E267">
        <f t="shared" ca="1" si="51"/>
        <v>0</v>
      </c>
      <c r="F267">
        <f t="shared" ca="1" si="51"/>
        <v>0</v>
      </c>
      <c r="G267">
        <f t="shared" ca="1" si="51"/>
        <v>0</v>
      </c>
      <c r="H267">
        <f t="shared" ca="1" si="51"/>
        <v>0</v>
      </c>
      <c r="I267">
        <f t="shared" ca="1" si="51"/>
        <v>0</v>
      </c>
      <c r="J267">
        <f t="shared" ca="1" si="51"/>
        <v>0</v>
      </c>
      <c r="K267">
        <f t="shared" ca="1" si="51"/>
        <v>0</v>
      </c>
      <c r="L267">
        <f t="shared" ca="1" si="51"/>
        <v>0</v>
      </c>
      <c r="M267">
        <f t="shared" ca="1" si="51"/>
        <v>0</v>
      </c>
      <c r="N267">
        <f t="shared" ca="1" si="51"/>
        <v>0</v>
      </c>
      <c r="O267">
        <f t="shared" ca="1" si="51"/>
        <v>0</v>
      </c>
      <c r="P267">
        <f t="shared" ca="1" si="51"/>
        <v>0</v>
      </c>
      <c r="Q267">
        <f t="shared" ca="1" si="51"/>
        <v>0</v>
      </c>
      <c r="R267">
        <f t="shared" ca="1" si="51"/>
        <v>0</v>
      </c>
      <c r="S267">
        <f t="shared" ca="1" si="51"/>
        <v>0</v>
      </c>
      <c r="T267">
        <f t="shared" ca="1" si="51"/>
        <v>0</v>
      </c>
      <c r="U267">
        <f t="shared" ca="1" si="51"/>
        <v>0</v>
      </c>
      <c r="V267">
        <f t="shared" ca="1" si="51"/>
        <v>0</v>
      </c>
      <c r="W267">
        <f t="shared" ca="1" si="51"/>
        <v>0</v>
      </c>
      <c r="X267">
        <f t="shared" ca="1" si="51"/>
        <v>0</v>
      </c>
      <c r="Y267">
        <f t="shared" ca="1" si="51"/>
        <v>0</v>
      </c>
      <c r="Z267">
        <f t="shared" ca="1" si="51"/>
        <v>0</v>
      </c>
      <c r="AA267">
        <f t="shared" ca="1" si="51"/>
        <v>0</v>
      </c>
      <c r="AB267">
        <f t="shared" ca="1" si="51"/>
        <v>0</v>
      </c>
      <c r="AC267">
        <f t="shared" ca="1" si="51"/>
        <v>0</v>
      </c>
      <c r="AD267">
        <f t="shared" ca="1" si="51"/>
        <v>0</v>
      </c>
      <c r="AE267">
        <f t="shared" ca="1" si="51"/>
        <v>0</v>
      </c>
      <c r="AF267">
        <f t="shared" ca="1" si="51"/>
        <v>0</v>
      </c>
      <c r="AG267">
        <f t="shared" ca="1" si="51"/>
        <v>0</v>
      </c>
      <c r="AH267">
        <f t="shared" ca="1" si="51"/>
        <v>0</v>
      </c>
      <c r="AI267">
        <f t="shared" ca="1" si="51"/>
        <v>0</v>
      </c>
      <c r="AJ267">
        <f t="shared" ca="1" si="51"/>
        <v>0</v>
      </c>
      <c r="AK267">
        <f t="shared" ca="1" si="51"/>
        <v>0</v>
      </c>
      <c r="AL267">
        <f t="shared" ca="1" si="51"/>
        <v>0</v>
      </c>
      <c r="AM267">
        <f t="shared" ca="1" si="51"/>
        <v>0</v>
      </c>
      <c r="AN267">
        <f t="shared" ca="1" si="51"/>
        <v>0</v>
      </c>
      <c r="AO267">
        <f t="shared" ca="1" si="51"/>
        <v>0</v>
      </c>
      <c r="AP267">
        <f t="shared" ca="1" si="51"/>
        <v>0</v>
      </c>
      <c r="AQ267">
        <f t="shared" ca="1" si="51"/>
        <v>0</v>
      </c>
      <c r="AR267">
        <f t="shared" ca="1" si="51"/>
        <v>0</v>
      </c>
      <c r="AS267">
        <f t="shared" ca="1" si="51"/>
        <v>0</v>
      </c>
      <c r="AT267">
        <f t="shared" ca="1" si="51"/>
        <v>0</v>
      </c>
      <c r="AU267">
        <f t="shared" ca="1" si="51"/>
        <v>0</v>
      </c>
      <c r="AV267">
        <f t="shared" ca="1" si="51"/>
        <v>0</v>
      </c>
      <c r="AW267">
        <f t="shared" ca="1" si="51"/>
        <v>0</v>
      </c>
      <c r="AX267">
        <f t="shared" ca="1" si="51"/>
        <v>0</v>
      </c>
      <c r="AY267">
        <f t="shared" ca="1" si="51"/>
        <v>0</v>
      </c>
      <c r="AZ267">
        <f t="shared" ca="1" si="51"/>
        <v>0</v>
      </c>
      <c r="BA267">
        <f t="shared" ca="1" si="51"/>
        <v>0</v>
      </c>
    </row>
    <row r="268" spans="1:53" x14ac:dyDescent="0.35">
      <c r="A268" s="2" t="str">
        <f>Setup!A32</f>
        <v>Caseload 13</v>
      </c>
      <c r="B268">
        <f t="shared" ca="1" si="49"/>
        <v>0</v>
      </c>
      <c r="C268">
        <f t="shared" ca="1" si="51"/>
        <v>0</v>
      </c>
      <c r="D268">
        <f t="shared" ca="1" si="51"/>
        <v>0</v>
      </c>
      <c r="E268">
        <f t="shared" ca="1" si="51"/>
        <v>0</v>
      </c>
      <c r="F268">
        <f t="shared" ca="1" si="51"/>
        <v>0</v>
      </c>
      <c r="G268">
        <f t="shared" ca="1" si="51"/>
        <v>0</v>
      </c>
      <c r="H268">
        <f t="shared" ca="1" si="51"/>
        <v>0</v>
      </c>
      <c r="I268">
        <f t="shared" ca="1" si="51"/>
        <v>0</v>
      </c>
      <c r="J268">
        <f t="shared" ca="1" si="51"/>
        <v>0</v>
      </c>
      <c r="K268">
        <f t="shared" ca="1" si="51"/>
        <v>0</v>
      </c>
      <c r="L268">
        <f t="shared" ca="1" si="51"/>
        <v>0</v>
      </c>
      <c r="M268">
        <f t="shared" ca="1" si="51"/>
        <v>0</v>
      </c>
      <c r="N268">
        <f t="shared" ca="1" si="51"/>
        <v>0</v>
      </c>
      <c r="O268">
        <f t="shared" ca="1" si="51"/>
        <v>0</v>
      </c>
      <c r="P268">
        <f t="shared" ca="1" si="51"/>
        <v>0</v>
      </c>
      <c r="Q268">
        <f t="shared" ca="1" si="51"/>
        <v>0</v>
      </c>
      <c r="R268">
        <f t="shared" ca="1" si="51"/>
        <v>0</v>
      </c>
      <c r="S268">
        <f t="shared" ca="1" si="51"/>
        <v>0</v>
      </c>
      <c r="T268">
        <f t="shared" ca="1" si="51"/>
        <v>0</v>
      </c>
      <c r="U268">
        <f t="shared" ca="1" si="51"/>
        <v>0</v>
      </c>
      <c r="V268">
        <f t="shared" ca="1" si="51"/>
        <v>0</v>
      </c>
      <c r="W268">
        <f t="shared" ca="1" si="51"/>
        <v>0</v>
      </c>
      <c r="X268">
        <f t="shared" ca="1" si="51"/>
        <v>0</v>
      </c>
      <c r="Y268">
        <f t="shared" ca="1" si="51"/>
        <v>0</v>
      </c>
      <c r="Z268">
        <f t="shared" ca="1" si="51"/>
        <v>0</v>
      </c>
      <c r="AA268">
        <f t="shared" ca="1" si="51"/>
        <v>0</v>
      </c>
      <c r="AB268">
        <f t="shared" ca="1" si="51"/>
        <v>0</v>
      </c>
      <c r="AC268">
        <f t="shared" ca="1" si="51"/>
        <v>0</v>
      </c>
      <c r="AD268">
        <f t="shared" ca="1" si="51"/>
        <v>0</v>
      </c>
      <c r="AE268">
        <f t="shared" ca="1" si="51"/>
        <v>0</v>
      </c>
      <c r="AF268">
        <f t="shared" ca="1" si="51"/>
        <v>0</v>
      </c>
      <c r="AG268">
        <f t="shared" ca="1" si="51"/>
        <v>0</v>
      </c>
      <c r="AH268">
        <f t="shared" ca="1" si="51"/>
        <v>0</v>
      </c>
      <c r="AI268">
        <f t="shared" ca="1" si="51"/>
        <v>0</v>
      </c>
      <c r="AJ268">
        <f t="shared" ca="1" si="51"/>
        <v>0</v>
      </c>
      <c r="AK268">
        <f t="shared" ca="1" si="51"/>
        <v>0</v>
      </c>
      <c r="AL268">
        <f t="shared" ca="1" si="51"/>
        <v>0</v>
      </c>
      <c r="AM268">
        <f t="shared" ca="1" si="51"/>
        <v>0</v>
      </c>
      <c r="AN268">
        <f t="shared" ca="1" si="51"/>
        <v>0</v>
      </c>
      <c r="AO268">
        <f t="shared" ca="1" si="51"/>
        <v>0</v>
      </c>
      <c r="AP268">
        <f t="shared" ca="1" si="51"/>
        <v>0</v>
      </c>
      <c r="AQ268">
        <f t="shared" ca="1" si="51"/>
        <v>0</v>
      </c>
      <c r="AR268">
        <f t="shared" ca="1" si="51"/>
        <v>0</v>
      </c>
      <c r="AS268">
        <f t="shared" ca="1" si="51"/>
        <v>0</v>
      </c>
      <c r="AT268">
        <f t="shared" ca="1" si="51"/>
        <v>0</v>
      </c>
      <c r="AU268">
        <f t="shared" ca="1" si="51"/>
        <v>0</v>
      </c>
      <c r="AV268">
        <f t="shared" ca="1" si="51"/>
        <v>0</v>
      </c>
      <c r="AW268">
        <f t="shared" ca="1" si="51"/>
        <v>0</v>
      </c>
      <c r="AX268">
        <f t="shared" ca="1" si="51"/>
        <v>0</v>
      </c>
      <c r="AY268">
        <f t="shared" ca="1" si="51"/>
        <v>0</v>
      </c>
      <c r="AZ268">
        <f t="shared" ca="1" si="51"/>
        <v>0</v>
      </c>
      <c r="BA268">
        <f t="shared" ca="1" si="51"/>
        <v>0</v>
      </c>
    </row>
    <row r="269" spans="1:53" x14ac:dyDescent="0.35">
      <c r="A269" s="2" t="str">
        <f>Setup!A33</f>
        <v>Caseload 14</v>
      </c>
      <c r="B269">
        <f t="shared" ca="1" si="49"/>
        <v>0</v>
      </c>
      <c r="C269">
        <f t="shared" ca="1" si="51"/>
        <v>0</v>
      </c>
      <c r="D269">
        <f t="shared" ca="1" si="51"/>
        <v>0</v>
      </c>
      <c r="E269">
        <f t="shared" ca="1" si="51"/>
        <v>0</v>
      </c>
      <c r="F269">
        <f t="shared" ca="1" si="51"/>
        <v>0</v>
      </c>
      <c r="G269">
        <f t="shared" ca="1" si="51"/>
        <v>0</v>
      </c>
      <c r="H269">
        <f t="shared" ca="1" si="51"/>
        <v>0</v>
      </c>
      <c r="I269">
        <f t="shared" ca="1" si="51"/>
        <v>0</v>
      </c>
      <c r="J269">
        <f t="shared" ca="1" si="51"/>
        <v>0</v>
      </c>
      <c r="K269">
        <f t="shared" ca="1" si="51"/>
        <v>0</v>
      </c>
      <c r="L269">
        <f t="shared" ca="1" si="51"/>
        <v>0</v>
      </c>
      <c r="M269">
        <f t="shared" ca="1" si="51"/>
        <v>0</v>
      </c>
      <c r="N269">
        <f t="shared" ca="1" si="51"/>
        <v>0</v>
      </c>
      <c r="O269">
        <f t="shared" ca="1" si="51"/>
        <v>0</v>
      </c>
      <c r="P269">
        <f t="shared" ca="1" si="51"/>
        <v>0</v>
      </c>
      <c r="Q269">
        <f t="shared" ca="1" si="51"/>
        <v>0</v>
      </c>
      <c r="R269">
        <f t="shared" ca="1" si="51"/>
        <v>0</v>
      </c>
      <c r="S269">
        <f t="shared" ca="1" si="51"/>
        <v>0</v>
      </c>
      <c r="T269">
        <f t="shared" ca="1" si="51"/>
        <v>0</v>
      </c>
      <c r="U269">
        <f t="shared" ca="1" si="51"/>
        <v>0</v>
      </c>
      <c r="V269">
        <f t="shared" ca="1" si="51"/>
        <v>0</v>
      </c>
      <c r="W269">
        <f t="shared" ca="1" si="51"/>
        <v>0</v>
      </c>
      <c r="X269">
        <f t="shared" ca="1" si="51"/>
        <v>0</v>
      </c>
      <c r="Y269">
        <f t="shared" ca="1" si="51"/>
        <v>0</v>
      </c>
      <c r="Z269">
        <f t="shared" ca="1" si="51"/>
        <v>0</v>
      </c>
      <c r="AA269">
        <f t="shared" ca="1" si="51"/>
        <v>0</v>
      </c>
      <c r="AB269">
        <f t="shared" ca="1" si="51"/>
        <v>0</v>
      </c>
      <c r="AC269">
        <f t="shared" ca="1" si="51"/>
        <v>0</v>
      </c>
      <c r="AD269">
        <f t="shared" ca="1" si="51"/>
        <v>0</v>
      </c>
      <c r="AE269">
        <f t="shared" ca="1" si="51"/>
        <v>0</v>
      </c>
      <c r="AF269">
        <f t="shared" ca="1" si="51"/>
        <v>0</v>
      </c>
      <c r="AG269">
        <f t="shared" ca="1" si="51"/>
        <v>0</v>
      </c>
      <c r="AH269">
        <f t="shared" ca="1" si="51"/>
        <v>0</v>
      </c>
      <c r="AI269">
        <f t="shared" ca="1" si="51"/>
        <v>0</v>
      </c>
      <c r="AJ269">
        <f t="shared" ca="1" si="51"/>
        <v>0</v>
      </c>
      <c r="AK269">
        <f t="shared" ca="1" si="51"/>
        <v>0</v>
      </c>
      <c r="AL269">
        <f t="shared" ca="1" si="51"/>
        <v>0</v>
      </c>
      <c r="AM269">
        <f t="shared" ca="1" si="51"/>
        <v>0</v>
      </c>
      <c r="AN269">
        <f t="shared" ca="1" si="51"/>
        <v>0</v>
      </c>
      <c r="AO269">
        <f t="shared" ca="1" si="51"/>
        <v>0</v>
      </c>
      <c r="AP269">
        <f t="shared" ca="1" si="51"/>
        <v>0</v>
      </c>
      <c r="AQ269">
        <f t="shared" ca="1" si="51"/>
        <v>0</v>
      </c>
      <c r="AR269">
        <f t="shared" ca="1" si="51"/>
        <v>0</v>
      </c>
      <c r="AS269">
        <f t="shared" ca="1" si="51"/>
        <v>0</v>
      </c>
      <c r="AT269">
        <f t="shared" ca="1" si="51"/>
        <v>0</v>
      </c>
      <c r="AU269">
        <f t="shared" ca="1" si="51"/>
        <v>0</v>
      </c>
      <c r="AV269">
        <f t="shared" ca="1" si="51"/>
        <v>0</v>
      </c>
      <c r="AW269">
        <f t="shared" ca="1" si="51"/>
        <v>0</v>
      </c>
      <c r="AX269">
        <f t="shared" ca="1" si="51"/>
        <v>0</v>
      </c>
      <c r="AY269">
        <f t="shared" ca="1" si="51"/>
        <v>0</v>
      </c>
      <c r="AZ269">
        <f t="shared" ca="1" si="51"/>
        <v>0</v>
      </c>
      <c r="BA269">
        <f t="shared" ca="1" si="51"/>
        <v>0</v>
      </c>
    </row>
    <row r="270" spans="1:53" x14ac:dyDescent="0.35">
      <c r="A270" s="2" t="str">
        <f>Setup!A34</f>
        <v>Caseload 15</v>
      </c>
      <c r="B270">
        <f t="shared" ca="1" si="49"/>
        <v>0</v>
      </c>
      <c r="C270">
        <f t="shared" ca="1" si="51"/>
        <v>0</v>
      </c>
      <c r="D270">
        <f t="shared" ca="1" si="51"/>
        <v>0</v>
      </c>
      <c r="E270">
        <f t="shared" ca="1" si="51"/>
        <v>0</v>
      </c>
      <c r="F270">
        <f t="shared" ca="1" si="51"/>
        <v>0</v>
      </c>
      <c r="G270">
        <f t="shared" ca="1" si="51"/>
        <v>0</v>
      </c>
      <c r="H270">
        <f t="shared" ca="1" si="51"/>
        <v>0</v>
      </c>
      <c r="I270">
        <f t="shared" ca="1" si="51"/>
        <v>0</v>
      </c>
      <c r="J270">
        <f t="shared" ca="1" si="51"/>
        <v>0</v>
      </c>
      <c r="K270">
        <f t="shared" ca="1" si="51"/>
        <v>0</v>
      </c>
      <c r="L270">
        <f t="shared" ca="1" si="51"/>
        <v>0</v>
      </c>
      <c r="M270">
        <f t="shared" ca="1" si="51"/>
        <v>0</v>
      </c>
      <c r="N270">
        <f t="shared" ca="1" si="51"/>
        <v>0</v>
      </c>
      <c r="O270">
        <f t="shared" ca="1" si="51"/>
        <v>0</v>
      </c>
      <c r="P270">
        <f t="shared" ca="1" si="51"/>
        <v>0</v>
      </c>
      <c r="Q270">
        <f t="shared" ca="1" si="51"/>
        <v>0</v>
      </c>
      <c r="R270">
        <f t="shared" ca="1" si="51"/>
        <v>0</v>
      </c>
      <c r="S270">
        <f t="shared" ca="1" si="51"/>
        <v>0</v>
      </c>
      <c r="T270">
        <f t="shared" ca="1" si="51"/>
        <v>0</v>
      </c>
      <c r="U270">
        <f t="shared" ca="1" si="51"/>
        <v>0</v>
      </c>
      <c r="V270">
        <f t="shared" ca="1" si="51"/>
        <v>0</v>
      </c>
      <c r="W270">
        <f t="shared" ca="1" si="51"/>
        <v>0</v>
      </c>
      <c r="X270">
        <f t="shared" ca="1" si="51"/>
        <v>0</v>
      </c>
      <c r="Y270">
        <f t="shared" ca="1" si="51"/>
        <v>0</v>
      </c>
      <c r="Z270">
        <f t="shared" ca="1" si="51"/>
        <v>0</v>
      </c>
      <c r="AA270">
        <f t="shared" ca="1" si="51"/>
        <v>0</v>
      </c>
      <c r="AB270">
        <f t="shared" ca="1" si="51"/>
        <v>0</v>
      </c>
      <c r="AC270">
        <f t="shared" ca="1" si="51"/>
        <v>0</v>
      </c>
      <c r="AD270">
        <f t="shared" ca="1" si="51"/>
        <v>0</v>
      </c>
      <c r="AE270">
        <f t="shared" ca="1" si="51"/>
        <v>0</v>
      </c>
      <c r="AF270">
        <f t="shared" ca="1" si="51"/>
        <v>0</v>
      </c>
      <c r="AG270">
        <f t="shared" ca="1" si="51"/>
        <v>0</v>
      </c>
      <c r="AH270">
        <f t="shared" ca="1" si="51"/>
        <v>0</v>
      </c>
      <c r="AI270">
        <f t="shared" ca="1" si="51"/>
        <v>0</v>
      </c>
      <c r="AJ270">
        <f t="shared" ca="1" si="51"/>
        <v>0</v>
      </c>
      <c r="AK270">
        <f t="shared" ca="1" si="51"/>
        <v>0</v>
      </c>
      <c r="AL270">
        <f t="shared" ca="1" si="51"/>
        <v>0</v>
      </c>
      <c r="AM270">
        <f t="shared" ca="1" si="51"/>
        <v>0</v>
      </c>
      <c r="AN270">
        <f t="shared" ca="1" si="51"/>
        <v>0</v>
      </c>
      <c r="AO270">
        <f t="shared" ca="1" si="51"/>
        <v>0</v>
      </c>
      <c r="AP270">
        <f t="shared" ca="1" si="51"/>
        <v>0</v>
      </c>
      <c r="AQ270">
        <f t="shared" ca="1" si="51"/>
        <v>0</v>
      </c>
      <c r="AR270">
        <f t="shared" ca="1" si="51"/>
        <v>0</v>
      </c>
      <c r="AS270">
        <f t="shared" ca="1" si="51"/>
        <v>0</v>
      </c>
      <c r="AT270">
        <f t="shared" ca="1" si="51"/>
        <v>0</v>
      </c>
      <c r="AU270">
        <f t="shared" ca="1" si="51"/>
        <v>0</v>
      </c>
      <c r="AV270">
        <f t="shared" ca="1" si="51"/>
        <v>0</v>
      </c>
      <c r="AW270">
        <f t="shared" ca="1" si="51"/>
        <v>0</v>
      </c>
      <c r="AX270">
        <f t="shared" ca="1" si="51"/>
        <v>0</v>
      </c>
      <c r="AY270">
        <f t="shared" ca="1" si="51"/>
        <v>0</v>
      </c>
      <c r="AZ270">
        <f t="shared" ca="1" si="51"/>
        <v>0</v>
      </c>
      <c r="BA270">
        <f t="shared" ca="1" si="51"/>
        <v>0</v>
      </c>
    </row>
    <row r="271" spans="1:53" x14ac:dyDescent="0.35">
      <c r="A271" s="2" t="str">
        <f>'Data Validation (Hide)'!T2</f>
        <v>All Clusters</v>
      </c>
      <c r="B271">
        <f ca="1">SUM(B256:B270)</f>
        <v>0</v>
      </c>
      <c r="C271">
        <f t="shared" ref="C271:BA271" ca="1" si="52">SUM(C256:C270)</f>
        <v>0</v>
      </c>
      <c r="D271">
        <f t="shared" ca="1" si="52"/>
        <v>0</v>
      </c>
      <c r="E271">
        <f t="shared" ca="1" si="52"/>
        <v>0</v>
      </c>
      <c r="F271">
        <f t="shared" ca="1" si="52"/>
        <v>0</v>
      </c>
      <c r="G271">
        <f t="shared" ca="1" si="52"/>
        <v>0</v>
      </c>
      <c r="H271">
        <f t="shared" ca="1" si="52"/>
        <v>0</v>
      </c>
      <c r="I271">
        <f t="shared" ca="1" si="52"/>
        <v>0</v>
      </c>
      <c r="J271">
        <f t="shared" ca="1" si="52"/>
        <v>0</v>
      </c>
      <c r="K271">
        <f t="shared" ca="1" si="52"/>
        <v>0</v>
      </c>
      <c r="L271">
        <f t="shared" ca="1" si="52"/>
        <v>0</v>
      </c>
      <c r="M271">
        <f t="shared" ca="1" si="52"/>
        <v>0</v>
      </c>
      <c r="N271">
        <f t="shared" ca="1" si="52"/>
        <v>0</v>
      </c>
      <c r="O271">
        <f t="shared" ca="1" si="52"/>
        <v>0</v>
      </c>
      <c r="P271">
        <f t="shared" ca="1" si="52"/>
        <v>0</v>
      </c>
      <c r="Q271">
        <f t="shared" ca="1" si="52"/>
        <v>0</v>
      </c>
      <c r="R271">
        <f t="shared" ca="1" si="52"/>
        <v>0</v>
      </c>
      <c r="S271">
        <f t="shared" ca="1" si="52"/>
        <v>0</v>
      </c>
      <c r="T271">
        <f t="shared" ca="1" si="52"/>
        <v>0</v>
      </c>
      <c r="U271">
        <f t="shared" ca="1" si="52"/>
        <v>0</v>
      </c>
      <c r="V271">
        <f t="shared" ca="1" si="52"/>
        <v>0</v>
      </c>
      <c r="W271">
        <f t="shared" ca="1" si="52"/>
        <v>0</v>
      </c>
      <c r="X271">
        <f t="shared" ca="1" si="52"/>
        <v>0</v>
      </c>
      <c r="Y271">
        <f t="shared" ca="1" si="52"/>
        <v>0</v>
      </c>
      <c r="Z271">
        <f t="shared" ca="1" si="52"/>
        <v>0</v>
      </c>
      <c r="AA271">
        <f t="shared" ca="1" si="52"/>
        <v>0</v>
      </c>
      <c r="AB271">
        <f t="shared" ca="1" si="52"/>
        <v>0</v>
      </c>
      <c r="AC271">
        <f t="shared" ca="1" si="52"/>
        <v>0</v>
      </c>
      <c r="AD271">
        <f t="shared" ca="1" si="52"/>
        <v>0</v>
      </c>
      <c r="AE271">
        <f t="shared" ca="1" si="52"/>
        <v>0</v>
      </c>
      <c r="AF271">
        <f t="shared" ca="1" si="52"/>
        <v>0</v>
      </c>
      <c r="AG271">
        <f t="shared" ca="1" si="52"/>
        <v>0</v>
      </c>
      <c r="AH271">
        <f t="shared" ca="1" si="52"/>
        <v>0</v>
      </c>
      <c r="AI271">
        <f t="shared" ca="1" si="52"/>
        <v>0</v>
      </c>
      <c r="AJ271">
        <f t="shared" ca="1" si="52"/>
        <v>0</v>
      </c>
      <c r="AK271">
        <f t="shared" ca="1" si="52"/>
        <v>0</v>
      </c>
      <c r="AL271">
        <f t="shared" ca="1" si="52"/>
        <v>0</v>
      </c>
      <c r="AM271">
        <f t="shared" ca="1" si="52"/>
        <v>0</v>
      </c>
      <c r="AN271">
        <f t="shared" ca="1" si="52"/>
        <v>0</v>
      </c>
      <c r="AO271">
        <f t="shared" ca="1" si="52"/>
        <v>0</v>
      </c>
      <c r="AP271">
        <f t="shared" ca="1" si="52"/>
        <v>0</v>
      </c>
      <c r="AQ271">
        <f t="shared" ca="1" si="52"/>
        <v>0</v>
      </c>
      <c r="AR271">
        <f t="shared" ca="1" si="52"/>
        <v>0</v>
      </c>
      <c r="AS271">
        <f t="shared" ca="1" si="52"/>
        <v>0</v>
      </c>
      <c r="AT271">
        <f t="shared" ca="1" si="52"/>
        <v>0</v>
      </c>
      <c r="AU271">
        <f t="shared" ca="1" si="52"/>
        <v>0</v>
      </c>
      <c r="AV271">
        <f t="shared" ca="1" si="52"/>
        <v>0</v>
      </c>
      <c r="AW271">
        <f t="shared" ca="1" si="52"/>
        <v>0</v>
      </c>
      <c r="AX271">
        <f t="shared" ca="1" si="52"/>
        <v>0</v>
      </c>
      <c r="AY271">
        <f t="shared" ca="1" si="52"/>
        <v>0</v>
      </c>
      <c r="AZ271">
        <f t="shared" ca="1" si="52"/>
        <v>0</v>
      </c>
      <c r="BA271">
        <f t="shared" ca="1" si="52"/>
        <v>0</v>
      </c>
    </row>
    <row r="272" spans="1:53" x14ac:dyDescent="0.35">
      <c r="A272" s="2"/>
    </row>
    <row r="273" spans="1:3" ht="21" x14ac:dyDescent="0.5">
      <c r="A273" s="176" t="s">
        <v>265</v>
      </c>
    </row>
    <row r="274" spans="1:3" x14ac:dyDescent="0.35">
      <c r="A274" s="2" t="s">
        <v>58</v>
      </c>
      <c r="B274" t="str">
        <f>'Capacity Summary'!B3</f>
        <v>Caseload 1</v>
      </c>
    </row>
    <row r="275" spans="1:3" x14ac:dyDescent="0.35">
      <c r="A275" s="2" t="s">
        <v>59</v>
      </c>
      <c r="B275" t="str">
        <f>'Capacity Summary'!B4</f>
        <v>Total</v>
      </c>
    </row>
    <row r="276" spans="1:3" x14ac:dyDescent="0.35">
      <c r="A276" s="2" t="s">
        <v>262</v>
      </c>
      <c r="B276" t="str">
        <f>'Capacity Summary'!B5</f>
        <v>Hours</v>
      </c>
    </row>
    <row r="277" spans="1:3" x14ac:dyDescent="0.35">
      <c r="A277" s="2"/>
    </row>
    <row r="278" spans="1:3" x14ac:dyDescent="0.35">
      <c r="A278" s="2" t="s">
        <v>15</v>
      </c>
      <c r="B278" t="s">
        <v>122</v>
      </c>
      <c r="C278" t="s">
        <v>261</v>
      </c>
    </row>
    <row r="279" spans="1:3" x14ac:dyDescent="0.35">
      <c r="A279" s="2" cm="1">
        <f t="array" aca="1" ref="A279" ca="1">INDEX($A$13:$A$64,ROW(A1),1)</f>
        <v>44228</v>
      </c>
      <c r="B279">
        <f ca="1">INDEX(IF($B$275="Non-Group",$B$84:$BA$99,IF($B$275="Group",$B$102:$BA$117,$B$120:$BA$135)),MATCH($B$274,$A$84:$A$99,0),MATCH($A279,$B$83:$BA$83,0))/(IF($B$276="Minutes",1,60))</f>
        <v>0</v>
      </c>
      <c r="C279">
        <f ca="1">INDEX(IF($B$275="Non-Group",$B$220:$BA$235,IF($B$275="Group",$B$237:$BA$253,$B$256:$BA$271)),MATCH($B$274,$A$220:$A$235,0),MATCH($A279,$B$219:$BA$219,0))/IF($B$276="Minutes",1,60)</f>
        <v>0</v>
      </c>
    </row>
    <row r="280" spans="1:3" x14ac:dyDescent="0.35">
      <c r="A280" s="2" cm="1">
        <f t="array" aca="1" ref="A280" ca="1">INDEX($A$13:$A$64,ROW(A2),1)</f>
        <v>44235</v>
      </c>
      <c r="B280">
        <f t="shared" ref="B280:B330" ca="1" si="53">INDEX(IF($B$275="Non-Group",$B$84:$BA$99,IF($B$275="Group",$B$102:$BA$117,$B$120:$BA$135)),MATCH($B$274,$A$84:$A$99,0),MATCH($A280,$B$83:$BA$83,0))/(IF($B$276="Minutes",1,60))</f>
        <v>0</v>
      </c>
      <c r="C280">
        <f t="shared" ref="C280:C330" ca="1" si="54">INDEX(IF($B$275="Non-Group",$B$220:$BA$235,IF($B$275="Group",$B$237:$BA$253,$B$256:$BA$271)),MATCH($B$274,$A$220:$A$235,0),MATCH($A280,$B$219:$BA$219,0))/IF($B$276="Minutes",1,60)</f>
        <v>0</v>
      </c>
    </row>
    <row r="281" spans="1:3" x14ac:dyDescent="0.35">
      <c r="A281" s="2" cm="1">
        <f t="array" aca="1" ref="A281" ca="1">INDEX($A$13:$A$64,ROW(A3),1)</f>
        <v>44242</v>
      </c>
      <c r="B281">
        <f t="shared" ca="1" si="53"/>
        <v>0</v>
      </c>
      <c r="C281">
        <f t="shared" ca="1" si="54"/>
        <v>0</v>
      </c>
    </row>
    <row r="282" spans="1:3" x14ac:dyDescent="0.35">
      <c r="A282" s="2" cm="1">
        <f t="array" aca="1" ref="A282" ca="1">INDEX($A$13:$A$64,ROW(A4),1)</f>
        <v>44249</v>
      </c>
      <c r="B282">
        <f t="shared" ca="1" si="53"/>
        <v>0</v>
      </c>
      <c r="C282">
        <f t="shared" ca="1" si="54"/>
        <v>0</v>
      </c>
    </row>
    <row r="283" spans="1:3" x14ac:dyDescent="0.35">
      <c r="A283" s="2" cm="1">
        <f t="array" aca="1" ref="A283" ca="1">INDEX($A$13:$A$64,ROW(A5),1)</f>
        <v>44256</v>
      </c>
      <c r="B283">
        <f t="shared" ca="1" si="53"/>
        <v>0</v>
      </c>
      <c r="C283">
        <f t="shared" ca="1" si="54"/>
        <v>0</v>
      </c>
    </row>
    <row r="284" spans="1:3" x14ac:dyDescent="0.35">
      <c r="A284" s="2" cm="1">
        <f t="array" aca="1" ref="A284" ca="1">INDEX($A$13:$A$64,ROW(A6),1)</f>
        <v>44263</v>
      </c>
      <c r="B284">
        <f t="shared" ca="1" si="53"/>
        <v>0</v>
      </c>
      <c r="C284">
        <f t="shared" ca="1" si="54"/>
        <v>0</v>
      </c>
    </row>
    <row r="285" spans="1:3" x14ac:dyDescent="0.35">
      <c r="A285" s="2" cm="1">
        <f t="array" aca="1" ref="A285" ca="1">INDEX($A$13:$A$64,ROW(A7),1)</f>
        <v>44270</v>
      </c>
      <c r="B285">
        <f t="shared" ca="1" si="53"/>
        <v>0</v>
      </c>
      <c r="C285">
        <f t="shared" ca="1" si="54"/>
        <v>0</v>
      </c>
    </row>
    <row r="286" spans="1:3" x14ac:dyDescent="0.35">
      <c r="A286" s="2" cm="1">
        <f t="array" aca="1" ref="A286" ca="1">INDEX($A$13:$A$64,ROW(A8),1)</f>
        <v>44277</v>
      </c>
      <c r="B286">
        <f t="shared" ca="1" si="53"/>
        <v>0</v>
      </c>
      <c r="C286">
        <f t="shared" ca="1" si="54"/>
        <v>0</v>
      </c>
    </row>
    <row r="287" spans="1:3" x14ac:dyDescent="0.35">
      <c r="A287" s="2" cm="1">
        <f t="array" aca="1" ref="A287" ca="1">INDEX($A$13:$A$64,ROW(A9),1)</f>
        <v>44284</v>
      </c>
      <c r="B287">
        <f t="shared" ca="1" si="53"/>
        <v>0</v>
      </c>
      <c r="C287">
        <f t="shared" ca="1" si="54"/>
        <v>0</v>
      </c>
    </row>
    <row r="288" spans="1:3" x14ac:dyDescent="0.35">
      <c r="A288" s="2" cm="1">
        <f t="array" aca="1" ref="A288" ca="1">INDEX($A$13:$A$64,ROW(A10),1)</f>
        <v>44291</v>
      </c>
      <c r="B288">
        <f t="shared" ca="1" si="53"/>
        <v>0</v>
      </c>
      <c r="C288">
        <f t="shared" ca="1" si="54"/>
        <v>0</v>
      </c>
    </row>
    <row r="289" spans="1:3" x14ac:dyDescent="0.35">
      <c r="A289" s="2" cm="1">
        <f t="array" aca="1" ref="A289" ca="1">INDEX($A$13:$A$64,ROW(A11),1)</f>
        <v>44298</v>
      </c>
      <c r="B289">
        <f t="shared" ca="1" si="53"/>
        <v>0</v>
      </c>
      <c r="C289">
        <f t="shared" ca="1" si="54"/>
        <v>0</v>
      </c>
    </row>
    <row r="290" spans="1:3" x14ac:dyDescent="0.35">
      <c r="A290" s="2" cm="1">
        <f t="array" aca="1" ref="A290" ca="1">INDEX($A$13:$A$64,ROW(A12),1)</f>
        <v>44305</v>
      </c>
      <c r="B290">
        <f t="shared" ca="1" si="53"/>
        <v>0</v>
      </c>
      <c r="C290">
        <f t="shared" ca="1" si="54"/>
        <v>0</v>
      </c>
    </row>
    <row r="291" spans="1:3" x14ac:dyDescent="0.35">
      <c r="A291" s="2" cm="1">
        <f t="array" aca="1" ref="A291" ca="1">INDEX($A$13:$A$64,ROW(A13),1)</f>
        <v>44312</v>
      </c>
      <c r="B291">
        <f t="shared" ca="1" si="53"/>
        <v>0</v>
      </c>
      <c r="C291">
        <f t="shared" ca="1" si="54"/>
        <v>0</v>
      </c>
    </row>
    <row r="292" spans="1:3" x14ac:dyDescent="0.35">
      <c r="A292" s="2" cm="1">
        <f t="array" aca="1" ref="A292" ca="1">INDEX($A$13:$A$64,ROW(A14),1)</f>
        <v>44319</v>
      </c>
      <c r="B292">
        <f t="shared" ca="1" si="53"/>
        <v>0</v>
      </c>
      <c r="C292">
        <f t="shared" ca="1" si="54"/>
        <v>0</v>
      </c>
    </row>
    <row r="293" spans="1:3" x14ac:dyDescent="0.35">
      <c r="A293" s="2" cm="1">
        <f t="array" aca="1" ref="A293" ca="1">INDEX($A$13:$A$64,ROW(A15),1)</f>
        <v>44326</v>
      </c>
      <c r="B293">
        <f t="shared" ca="1" si="53"/>
        <v>0</v>
      </c>
      <c r="C293">
        <f t="shared" ca="1" si="54"/>
        <v>0</v>
      </c>
    </row>
    <row r="294" spans="1:3" x14ac:dyDescent="0.35">
      <c r="A294" s="2" cm="1">
        <f t="array" aca="1" ref="A294" ca="1">INDEX($A$13:$A$64,ROW(A16),1)</f>
        <v>44333</v>
      </c>
      <c r="B294">
        <f t="shared" ca="1" si="53"/>
        <v>0</v>
      </c>
      <c r="C294">
        <f t="shared" ca="1" si="54"/>
        <v>0</v>
      </c>
    </row>
    <row r="295" spans="1:3" x14ac:dyDescent="0.35">
      <c r="A295" s="2" cm="1">
        <f t="array" aca="1" ref="A295" ca="1">INDEX($A$13:$A$64,ROW(A17),1)</f>
        <v>44340</v>
      </c>
      <c r="B295">
        <f t="shared" ca="1" si="53"/>
        <v>0</v>
      </c>
      <c r="C295">
        <f t="shared" ca="1" si="54"/>
        <v>0</v>
      </c>
    </row>
    <row r="296" spans="1:3" x14ac:dyDescent="0.35">
      <c r="A296" s="2" cm="1">
        <f t="array" aca="1" ref="A296" ca="1">INDEX($A$13:$A$64,ROW(A18),1)</f>
        <v>44347</v>
      </c>
      <c r="B296">
        <f t="shared" ca="1" si="53"/>
        <v>0</v>
      </c>
      <c r="C296">
        <f t="shared" ca="1" si="54"/>
        <v>0</v>
      </c>
    </row>
    <row r="297" spans="1:3" x14ac:dyDescent="0.35">
      <c r="A297" s="2" cm="1">
        <f t="array" aca="1" ref="A297" ca="1">INDEX($A$13:$A$64,ROW(A19),1)</f>
        <v>44354</v>
      </c>
      <c r="B297">
        <f t="shared" ca="1" si="53"/>
        <v>0</v>
      </c>
      <c r="C297">
        <f t="shared" ca="1" si="54"/>
        <v>0</v>
      </c>
    </row>
    <row r="298" spans="1:3" x14ac:dyDescent="0.35">
      <c r="A298" s="2" cm="1">
        <f t="array" aca="1" ref="A298" ca="1">INDEX($A$13:$A$64,ROW(A20),1)</f>
        <v>44361</v>
      </c>
      <c r="B298">
        <f t="shared" ca="1" si="53"/>
        <v>0</v>
      </c>
      <c r="C298">
        <f t="shared" ca="1" si="54"/>
        <v>0</v>
      </c>
    </row>
    <row r="299" spans="1:3" x14ac:dyDescent="0.35">
      <c r="A299" s="2" cm="1">
        <f t="array" aca="1" ref="A299" ca="1">INDEX($A$13:$A$64,ROW(A21),1)</f>
        <v>44368</v>
      </c>
      <c r="B299">
        <f t="shared" ca="1" si="53"/>
        <v>0</v>
      </c>
      <c r="C299">
        <f t="shared" ca="1" si="54"/>
        <v>0</v>
      </c>
    </row>
    <row r="300" spans="1:3" x14ac:dyDescent="0.35">
      <c r="A300" s="2" cm="1">
        <f t="array" aca="1" ref="A300" ca="1">INDEX($A$13:$A$64,ROW(A22),1)</f>
        <v>44375</v>
      </c>
      <c r="B300">
        <f t="shared" ca="1" si="53"/>
        <v>0</v>
      </c>
      <c r="C300">
        <f t="shared" ca="1" si="54"/>
        <v>0</v>
      </c>
    </row>
    <row r="301" spans="1:3" x14ac:dyDescent="0.35">
      <c r="A301" s="2" cm="1">
        <f t="array" aca="1" ref="A301" ca="1">INDEX($A$13:$A$64,ROW(A23),1)</f>
        <v>44382</v>
      </c>
      <c r="B301">
        <f t="shared" ca="1" si="53"/>
        <v>0</v>
      </c>
      <c r="C301">
        <f t="shared" ca="1" si="54"/>
        <v>0</v>
      </c>
    </row>
    <row r="302" spans="1:3" x14ac:dyDescent="0.35">
      <c r="A302" s="2" cm="1">
        <f t="array" aca="1" ref="A302" ca="1">INDEX($A$13:$A$64,ROW(A24),1)</f>
        <v>44389</v>
      </c>
      <c r="B302">
        <f t="shared" ca="1" si="53"/>
        <v>0</v>
      </c>
      <c r="C302">
        <f t="shared" ca="1" si="54"/>
        <v>0</v>
      </c>
    </row>
    <row r="303" spans="1:3" x14ac:dyDescent="0.35">
      <c r="A303" s="2" cm="1">
        <f t="array" aca="1" ref="A303" ca="1">INDEX($A$13:$A$64,ROW(A25),1)</f>
        <v>44396</v>
      </c>
      <c r="B303">
        <f t="shared" ca="1" si="53"/>
        <v>0</v>
      </c>
      <c r="C303">
        <f t="shared" ca="1" si="54"/>
        <v>0</v>
      </c>
    </row>
    <row r="304" spans="1:3" x14ac:dyDescent="0.35">
      <c r="A304" s="2" cm="1">
        <f t="array" aca="1" ref="A304" ca="1">INDEX($A$13:$A$64,ROW(A26),1)</f>
        <v>44403</v>
      </c>
      <c r="B304">
        <f t="shared" ca="1" si="53"/>
        <v>0</v>
      </c>
      <c r="C304">
        <f t="shared" ca="1" si="54"/>
        <v>0</v>
      </c>
    </row>
    <row r="305" spans="1:3" x14ac:dyDescent="0.35">
      <c r="A305" s="2" cm="1">
        <f t="array" aca="1" ref="A305" ca="1">INDEX($A$13:$A$64,ROW(A27),1)</f>
        <v>44410</v>
      </c>
      <c r="B305">
        <f t="shared" ca="1" si="53"/>
        <v>0</v>
      </c>
      <c r="C305">
        <f t="shared" ca="1" si="54"/>
        <v>0</v>
      </c>
    </row>
    <row r="306" spans="1:3" x14ac:dyDescent="0.35">
      <c r="A306" s="2" cm="1">
        <f t="array" aca="1" ref="A306" ca="1">INDEX($A$13:$A$64,ROW(A28),1)</f>
        <v>44417</v>
      </c>
      <c r="B306">
        <f t="shared" ca="1" si="53"/>
        <v>0</v>
      </c>
      <c r="C306">
        <f t="shared" ca="1" si="54"/>
        <v>0</v>
      </c>
    </row>
    <row r="307" spans="1:3" x14ac:dyDescent="0.35">
      <c r="A307" s="2" cm="1">
        <f t="array" aca="1" ref="A307" ca="1">INDEX($A$13:$A$64,ROW(A29),1)</f>
        <v>44424</v>
      </c>
      <c r="B307">
        <f t="shared" ca="1" si="53"/>
        <v>0</v>
      </c>
      <c r="C307">
        <f t="shared" ca="1" si="54"/>
        <v>0</v>
      </c>
    </row>
    <row r="308" spans="1:3" x14ac:dyDescent="0.35">
      <c r="A308" s="2" cm="1">
        <f t="array" aca="1" ref="A308" ca="1">INDEX($A$13:$A$64,ROW(A30),1)</f>
        <v>44431</v>
      </c>
      <c r="B308">
        <f t="shared" ca="1" si="53"/>
        <v>0</v>
      </c>
      <c r="C308">
        <f t="shared" ca="1" si="54"/>
        <v>0</v>
      </c>
    </row>
    <row r="309" spans="1:3" x14ac:dyDescent="0.35">
      <c r="A309" s="2" cm="1">
        <f t="array" aca="1" ref="A309" ca="1">INDEX($A$13:$A$64,ROW(A31),1)</f>
        <v>44438</v>
      </c>
      <c r="B309">
        <f t="shared" ca="1" si="53"/>
        <v>0</v>
      </c>
      <c r="C309">
        <f t="shared" ca="1" si="54"/>
        <v>0</v>
      </c>
    </row>
    <row r="310" spans="1:3" x14ac:dyDescent="0.35">
      <c r="A310" s="2" cm="1">
        <f t="array" aca="1" ref="A310" ca="1">INDEX($A$13:$A$64,ROW(A32),1)</f>
        <v>44445</v>
      </c>
      <c r="B310">
        <f t="shared" ca="1" si="53"/>
        <v>0</v>
      </c>
      <c r="C310">
        <f t="shared" ca="1" si="54"/>
        <v>0</v>
      </c>
    </row>
    <row r="311" spans="1:3" x14ac:dyDescent="0.35">
      <c r="A311" s="2" cm="1">
        <f t="array" aca="1" ref="A311" ca="1">INDEX($A$13:$A$64,ROW(A33),1)</f>
        <v>44452</v>
      </c>
      <c r="B311">
        <f t="shared" ca="1" si="53"/>
        <v>0</v>
      </c>
      <c r="C311">
        <f t="shared" ca="1" si="54"/>
        <v>0</v>
      </c>
    </row>
    <row r="312" spans="1:3" x14ac:dyDescent="0.35">
      <c r="A312" s="2" cm="1">
        <f t="array" aca="1" ref="A312" ca="1">INDEX($A$13:$A$64,ROW(A34),1)</f>
        <v>44459</v>
      </c>
      <c r="B312">
        <f t="shared" ca="1" si="53"/>
        <v>0</v>
      </c>
      <c r="C312">
        <f t="shared" ca="1" si="54"/>
        <v>0</v>
      </c>
    </row>
    <row r="313" spans="1:3" x14ac:dyDescent="0.35">
      <c r="A313" s="2" cm="1">
        <f t="array" aca="1" ref="A313" ca="1">INDEX($A$13:$A$64,ROW(A35),1)</f>
        <v>44466</v>
      </c>
      <c r="B313">
        <f t="shared" ca="1" si="53"/>
        <v>0</v>
      </c>
      <c r="C313">
        <f t="shared" ca="1" si="54"/>
        <v>0</v>
      </c>
    </row>
    <row r="314" spans="1:3" x14ac:dyDescent="0.35">
      <c r="A314" s="2" cm="1">
        <f t="array" aca="1" ref="A314" ca="1">INDEX($A$13:$A$64,ROW(A36),1)</f>
        <v>44473</v>
      </c>
      <c r="B314">
        <f t="shared" ca="1" si="53"/>
        <v>0</v>
      </c>
      <c r="C314">
        <f t="shared" ca="1" si="54"/>
        <v>0</v>
      </c>
    </row>
    <row r="315" spans="1:3" x14ac:dyDescent="0.35">
      <c r="A315" s="2" cm="1">
        <f t="array" aca="1" ref="A315" ca="1">INDEX($A$13:$A$64,ROW(A37),1)</f>
        <v>44480</v>
      </c>
      <c r="B315">
        <f t="shared" ca="1" si="53"/>
        <v>0</v>
      </c>
      <c r="C315">
        <f t="shared" ca="1" si="54"/>
        <v>0</v>
      </c>
    </row>
    <row r="316" spans="1:3" x14ac:dyDescent="0.35">
      <c r="A316" s="2" cm="1">
        <f t="array" aca="1" ref="A316" ca="1">INDEX($A$13:$A$64,ROW(A38),1)</f>
        <v>44487</v>
      </c>
      <c r="B316">
        <f t="shared" ca="1" si="53"/>
        <v>0</v>
      </c>
      <c r="C316">
        <f t="shared" ca="1" si="54"/>
        <v>0</v>
      </c>
    </row>
    <row r="317" spans="1:3" x14ac:dyDescent="0.35">
      <c r="A317" s="2" cm="1">
        <f t="array" aca="1" ref="A317" ca="1">INDEX($A$13:$A$64,ROW(A39),1)</f>
        <v>44494</v>
      </c>
      <c r="B317">
        <f t="shared" ca="1" si="53"/>
        <v>0</v>
      </c>
      <c r="C317">
        <f t="shared" ca="1" si="54"/>
        <v>0</v>
      </c>
    </row>
    <row r="318" spans="1:3" x14ac:dyDescent="0.35">
      <c r="A318" s="2" cm="1">
        <f t="array" aca="1" ref="A318" ca="1">INDEX($A$13:$A$64,ROW(A40),1)</f>
        <v>44501</v>
      </c>
      <c r="B318">
        <f t="shared" ca="1" si="53"/>
        <v>0</v>
      </c>
      <c r="C318">
        <f t="shared" ca="1" si="54"/>
        <v>0</v>
      </c>
    </row>
    <row r="319" spans="1:3" x14ac:dyDescent="0.35">
      <c r="A319" s="2" cm="1">
        <f t="array" aca="1" ref="A319" ca="1">INDEX($A$13:$A$64,ROW(A41),1)</f>
        <v>44508</v>
      </c>
      <c r="B319">
        <f t="shared" ca="1" si="53"/>
        <v>0</v>
      </c>
      <c r="C319">
        <f t="shared" ca="1" si="54"/>
        <v>0</v>
      </c>
    </row>
    <row r="320" spans="1:3" x14ac:dyDescent="0.35">
      <c r="A320" s="2" cm="1">
        <f t="array" aca="1" ref="A320" ca="1">INDEX($A$13:$A$64,ROW(A42),1)</f>
        <v>44515</v>
      </c>
      <c r="B320">
        <f t="shared" ca="1" si="53"/>
        <v>0</v>
      </c>
      <c r="C320">
        <f t="shared" ca="1" si="54"/>
        <v>0</v>
      </c>
    </row>
    <row r="321" spans="1:3" x14ac:dyDescent="0.35">
      <c r="A321" s="2" cm="1">
        <f t="array" aca="1" ref="A321" ca="1">INDEX($A$13:$A$64,ROW(A43),1)</f>
        <v>44522</v>
      </c>
      <c r="B321">
        <f t="shared" ca="1" si="53"/>
        <v>0</v>
      </c>
      <c r="C321">
        <f t="shared" ca="1" si="54"/>
        <v>0</v>
      </c>
    </row>
    <row r="322" spans="1:3" x14ac:dyDescent="0.35">
      <c r="A322" s="2" cm="1">
        <f t="array" aca="1" ref="A322" ca="1">INDEX($A$13:$A$64,ROW(A44),1)</f>
        <v>44529</v>
      </c>
      <c r="B322">
        <f t="shared" ca="1" si="53"/>
        <v>0</v>
      </c>
      <c r="C322">
        <f t="shared" ca="1" si="54"/>
        <v>0</v>
      </c>
    </row>
    <row r="323" spans="1:3" x14ac:dyDescent="0.35">
      <c r="A323" s="2" cm="1">
        <f t="array" aca="1" ref="A323" ca="1">INDEX($A$13:$A$64,ROW(A45),1)</f>
        <v>44536</v>
      </c>
      <c r="B323">
        <f t="shared" ca="1" si="53"/>
        <v>0</v>
      </c>
      <c r="C323">
        <f t="shared" ca="1" si="54"/>
        <v>0</v>
      </c>
    </row>
    <row r="324" spans="1:3" x14ac:dyDescent="0.35">
      <c r="A324" s="2" cm="1">
        <f t="array" aca="1" ref="A324" ca="1">INDEX($A$13:$A$64,ROW(A46),1)</f>
        <v>44543</v>
      </c>
      <c r="B324">
        <f t="shared" ca="1" si="53"/>
        <v>0</v>
      </c>
      <c r="C324">
        <f t="shared" ca="1" si="54"/>
        <v>0</v>
      </c>
    </row>
    <row r="325" spans="1:3" x14ac:dyDescent="0.35">
      <c r="A325" s="2" cm="1">
        <f t="array" aca="1" ref="A325" ca="1">INDEX($A$13:$A$64,ROW(A47),1)</f>
        <v>44550</v>
      </c>
      <c r="B325">
        <f t="shared" ca="1" si="53"/>
        <v>0</v>
      </c>
      <c r="C325">
        <f t="shared" ca="1" si="54"/>
        <v>0</v>
      </c>
    </row>
    <row r="326" spans="1:3" x14ac:dyDescent="0.35">
      <c r="A326" s="2" cm="1">
        <f t="array" aca="1" ref="A326" ca="1">INDEX($A$13:$A$64,ROW(A48),1)</f>
        <v>44557</v>
      </c>
      <c r="B326">
        <f t="shared" ca="1" si="53"/>
        <v>0</v>
      </c>
      <c r="C326">
        <f t="shared" ca="1" si="54"/>
        <v>0</v>
      </c>
    </row>
    <row r="327" spans="1:3" x14ac:dyDescent="0.35">
      <c r="A327" s="2" cm="1">
        <f t="array" aca="1" ref="A327" ca="1">INDEX($A$13:$A$64,ROW(A49),1)</f>
        <v>44564</v>
      </c>
      <c r="B327">
        <f t="shared" ca="1" si="53"/>
        <v>0</v>
      </c>
      <c r="C327">
        <f t="shared" ca="1" si="54"/>
        <v>0</v>
      </c>
    </row>
    <row r="328" spans="1:3" x14ac:dyDescent="0.35">
      <c r="A328" s="2" cm="1">
        <f t="array" aca="1" ref="A328" ca="1">INDEX($A$13:$A$64,ROW(A50),1)</f>
        <v>44571</v>
      </c>
      <c r="B328">
        <f t="shared" ca="1" si="53"/>
        <v>0</v>
      </c>
      <c r="C328">
        <f t="shared" ca="1" si="54"/>
        <v>0</v>
      </c>
    </row>
    <row r="329" spans="1:3" x14ac:dyDescent="0.35">
      <c r="A329" s="2" cm="1">
        <f t="array" aca="1" ref="A329" ca="1">INDEX($A$13:$A$64,ROW(A51),1)</f>
        <v>44578</v>
      </c>
      <c r="B329">
        <f t="shared" ca="1" si="53"/>
        <v>0</v>
      </c>
      <c r="C329">
        <f t="shared" ca="1" si="54"/>
        <v>0</v>
      </c>
    </row>
    <row r="330" spans="1:3" x14ac:dyDescent="0.35">
      <c r="A330" s="2" cm="1">
        <f t="array" aca="1" ref="A330" ca="1">INDEX($A$13:$A$64,ROW(A52),1)</f>
        <v>44585</v>
      </c>
      <c r="B330">
        <f t="shared" ca="1" si="53"/>
        <v>0</v>
      </c>
      <c r="C330">
        <f t="shared" ca="1" si="54"/>
        <v>0</v>
      </c>
    </row>
    <row r="331" spans="1:3" x14ac:dyDescent="0.35">
      <c r="A331" s="2"/>
    </row>
    <row r="332" spans="1:3" ht="21" x14ac:dyDescent="0.5">
      <c r="A332" s="176" t="s">
        <v>266</v>
      </c>
    </row>
    <row r="333" spans="1:3" x14ac:dyDescent="0.35">
      <c r="A333" s="2" t="s">
        <v>117</v>
      </c>
      <c r="B333" t="str">
        <f>Summary!B3</f>
        <v>By Week</v>
      </c>
    </row>
    <row r="334" spans="1:3" x14ac:dyDescent="0.35">
      <c r="A334" s="2" t="s">
        <v>58</v>
      </c>
      <c r="B334" t="str">
        <f>Summary!B4</f>
        <v>All Clusters</v>
      </c>
    </row>
    <row r="335" spans="1:3" x14ac:dyDescent="0.35">
      <c r="A335" s="2" t="s">
        <v>59</v>
      </c>
      <c r="B335" t="str">
        <f>Summary!B5</f>
        <v>Total</v>
      </c>
    </row>
    <row r="336" spans="1:3" x14ac:dyDescent="0.35">
      <c r="A336" s="2"/>
    </row>
    <row r="337" spans="1:4" x14ac:dyDescent="0.35">
      <c r="A337" s="2" t="s">
        <v>84</v>
      </c>
      <c r="B337" t="str">
        <f>Summary!B7</f>
        <v>Hours</v>
      </c>
    </row>
    <row r="339" spans="1:4" ht="21" x14ac:dyDescent="0.5">
      <c r="A339" s="176" t="s">
        <v>268</v>
      </c>
    </row>
    <row r="341" spans="1:4" x14ac:dyDescent="0.35">
      <c r="A341" t="s">
        <v>269</v>
      </c>
      <c r="B341" t="s">
        <v>270</v>
      </c>
      <c r="C341" t="s">
        <v>41</v>
      </c>
    </row>
    <row r="342" spans="1:4" x14ac:dyDescent="0.35">
      <c r="A342">
        <f ca="1">AVERAGE(IF(B335="Total",B135:BA135,IF(B335="non-group",B99:BA99,B117:BA117)))/IF(B337="Minutes",1,60)</f>
        <v>0</v>
      </c>
      <c r="B342">
        <f ca="1">(AVERAGE(IF(B335="Total",B135:BA135,IF(B335="non-group",B99:BA99,B117:BA117)))+AVERAGE(IF(B335="Total",B271:BA271,IF(B335="non-group",B235:BA235,B253:BA253))))/IF(B337="Minutes",1,60)</f>
        <v>0</v>
      </c>
      <c r="C342">
        <f ca="1">B342-Summary_AllCaseloadCore</f>
        <v>0</v>
      </c>
    </row>
    <row r="344" spans="1:4" ht="21" x14ac:dyDescent="0.5">
      <c r="A344" s="176" t="s">
        <v>271</v>
      </c>
    </row>
    <row r="345" spans="1:4" x14ac:dyDescent="0.35">
      <c r="B345" t="s">
        <v>122</v>
      </c>
      <c r="C345" t="s">
        <v>272</v>
      </c>
      <c r="D345" t="s">
        <v>41</v>
      </c>
    </row>
    <row r="346" spans="1:4" x14ac:dyDescent="0.35">
      <c r="A346" t="str">
        <f>Setup!A20</f>
        <v>Caseload 1</v>
      </c>
      <c r="B346">
        <f ca="1">AVERAGE(IF($B$335="Total",$B120:$BA120,IF($B$335="non-group",$B84:$BA84,$B102:$BA102)))/IF($B$337="Minutes",1,60)</f>
        <v>0</v>
      </c>
      <c r="C346">
        <f ca="1">(AVERAGE(IF($B$335="Total",B120:BA120,IF($B$335="non-group",B84:BA84,B102:BA102)))+AVERAGE(IF($B$335="Total",B256:BA256,IF($B$335="non-group",B220:BA220,B238:BA238))))/IF($B$337="Minutes",1,60)</f>
        <v>0</v>
      </c>
      <c r="D346">
        <f ca="1">C346-B346</f>
        <v>0</v>
      </c>
    </row>
    <row r="347" spans="1:4" x14ac:dyDescent="0.35">
      <c r="A347" t="str">
        <f>Setup!A21</f>
        <v>Caseload 2</v>
      </c>
      <c r="B347">
        <f t="shared" ref="B347:B360" ca="1" si="55">AVERAGE(IF($B$335="Total",$B121:$BA121,IF($B$335="non-group",$B85:$BA85,$B103:$BA103)))/IF($B$337="Minutes",1,60)</f>
        <v>0</v>
      </c>
      <c r="C347">
        <f t="shared" ref="C347:C360" ca="1" si="56">(AVERAGE(IF($B$335="Total",B121:BA121,IF($B$335="non-group",B85:BA85,B103:BA103)))+AVERAGE(IF($B$335="Total",B257:BA257,IF($B$335="non-group",B221:BA221,B239:BA239))))/IF($B$337="Minutes",1,60)</f>
        <v>0</v>
      </c>
      <c r="D347">
        <f t="shared" ref="D347:D360" ca="1" si="57">C347-B347</f>
        <v>0</v>
      </c>
    </row>
    <row r="348" spans="1:4" x14ac:dyDescent="0.35">
      <c r="A348" t="str">
        <f>Setup!A22</f>
        <v>Caseload 3</v>
      </c>
      <c r="B348">
        <f t="shared" ca="1" si="55"/>
        <v>0</v>
      </c>
      <c r="C348">
        <f t="shared" ca="1" si="56"/>
        <v>0</v>
      </c>
      <c r="D348">
        <f t="shared" ca="1" si="57"/>
        <v>0</v>
      </c>
    </row>
    <row r="349" spans="1:4" x14ac:dyDescent="0.35">
      <c r="A349" t="str">
        <f>Setup!A23</f>
        <v>Caseload 4</v>
      </c>
      <c r="B349">
        <f t="shared" ca="1" si="55"/>
        <v>0</v>
      </c>
      <c r="C349">
        <f t="shared" ca="1" si="56"/>
        <v>0</v>
      </c>
      <c r="D349">
        <f t="shared" ca="1" si="57"/>
        <v>0</v>
      </c>
    </row>
    <row r="350" spans="1:4" x14ac:dyDescent="0.35">
      <c r="A350" t="str">
        <f>Setup!A24</f>
        <v>Caseload 5</v>
      </c>
      <c r="B350">
        <f t="shared" ca="1" si="55"/>
        <v>0</v>
      </c>
      <c r="C350">
        <f t="shared" ca="1" si="56"/>
        <v>0</v>
      </c>
      <c r="D350">
        <f t="shared" ca="1" si="57"/>
        <v>0</v>
      </c>
    </row>
    <row r="351" spans="1:4" x14ac:dyDescent="0.35">
      <c r="A351" t="str">
        <f>Setup!A25</f>
        <v>Caseload 6</v>
      </c>
      <c r="B351">
        <f t="shared" ca="1" si="55"/>
        <v>0</v>
      </c>
      <c r="C351">
        <f t="shared" ca="1" si="56"/>
        <v>0</v>
      </c>
      <c r="D351">
        <f t="shared" ca="1" si="57"/>
        <v>0</v>
      </c>
    </row>
    <row r="352" spans="1:4" x14ac:dyDescent="0.35">
      <c r="A352" t="str">
        <f>Setup!A26</f>
        <v>Caseload 7</v>
      </c>
      <c r="B352">
        <f t="shared" ca="1" si="55"/>
        <v>0</v>
      </c>
      <c r="C352">
        <f t="shared" ca="1" si="56"/>
        <v>0</v>
      </c>
      <c r="D352">
        <f t="shared" ca="1" si="57"/>
        <v>0</v>
      </c>
    </row>
    <row r="353" spans="1:4" x14ac:dyDescent="0.35">
      <c r="A353" t="str">
        <f>Setup!A27</f>
        <v>Caseload 8</v>
      </c>
      <c r="B353">
        <f t="shared" ca="1" si="55"/>
        <v>0</v>
      </c>
      <c r="C353">
        <f t="shared" ca="1" si="56"/>
        <v>0</v>
      </c>
      <c r="D353">
        <f t="shared" ca="1" si="57"/>
        <v>0</v>
      </c>
    </row>
    <row r="354" spans="1:4" x14ac:dyDescent="0.35">
      <c r="A354" t="str">
        <f>Setup!A28</f>
        <v>Caseload 9</v>
      </c>
      <c r="B354">
        <f t="shared" ca="1" si="55"/>
        <v>0</v>
      </c>
      <c r="C354">
        <f t="shared" ca="1" si="56"/>
        <v>0</v>
      </c>
      <c r="D354">
        <f t="shared" ca="1" si="57"/>
        <v>0</v>
      </c>
    </row>
    <row r="355" spans="1:4" x14ac:dyDescent="0.35">
      <c r="A355" t="str">
        <f>Setup!A29</f>
        <v>Caseload 10</v>
      </c>
      <c r="B355">
        <f t="shared" ca="1" si="55"/>
        <v>0</v>
      </c>
      <c r="C355">
        <f t="shared" ca="1" si="56"/>
        <v>0</v>
      </c>
      <c r="D355">
        <f t="shared" ca="1" si="57"/>
        <v>0</v>
      </c>
    </row>
    <row r="356" spans="1:4" x14ac:dyDescent="0.35">
      <c r="A356" t="str">
        <f>Setup!A30</f>
        <v>Caseload 11</v>
      </c>
      <c r="B356">
        <f t="shared" ca="1" si="55"/>
        <v>0</v>
      </c>
      <c r="C356">
        <f t="shared" ca="1" si="56"/>
        <v>0</v>
      </c>
      <c r="D356">
        <f t="shared" ca="1" si="57"/>
        <v>0</v>
      </c>
    </row>
    <row r="357" spans="1:4" x14ac:dyDescent="0.35">
      <c r="A357" t="str">
        <f>Setup!A31</f>
        <v>Caseload 12</v>
      </c>
      <c r="B357">
        <f t="shared" ca="1" si="55"/>
        <v>0</v>
      </c>
      <c r="C357">
        <f t="shared" ca="1" si="56"/>
        <v>0</v>
      </c>
      <c r="D357">
        <f t="shared" ca="1" si="57"/>
        <v>0</v>
      </c>
    </row>
    <row r="358" spans="1:4" x14ac:dyDescent="0.35">
      <c r="A358" t="str">
        <f>Setup!A32</f>
        <v>Caseload 13</v>
      </c>
      <c r="B358">
        <f t="shared" ca="1" si="55"/>
        <v>0</v>
      </c>
      <c r="C358">
        <f t="shared" ca="1" si="56"/>
        <v>0</v>
      </c>
      <c r="D358">
        <f t="shared" ca="1" si="57"/>
        <v>0</v>
      </c>
    </row>
    <row r="359" spans="1:4" x14ac:dyDescent="0.35">
      <c r="A359" t="str">
        <f>Setup!A33</f>
        <v>Caseload 14</v>
      </c>
      <c r="B359">
        <f t="shared" ca="1" si="55"/>
        <v>0</v>
      </c>
      <c r="C359">
        <f t="shared" ca="1" si="56"/>
        <v>0</v>
      </c>
      <c r="D359">
        <f t="shared" ca="1" si="57"/>
        <v>0</v>
      </c>
    </row>
    <row r="360" spans="1:4" x14ac:dyDescent="0.35">
      <c r="A360" t="str">
        <f>Setup!A34</f>
        <v>Caseload 15</v>
      </c>
      <c r="B360">
        <f t="shared" ca="1" si="55"/>
        <v>0</v>
      </c>
      <c r="C360">
        <f t="shared" ca="1" si="56"/>
        <v>0</v>
      </c>
      <c r="D360">
        <f t="shared" ca="1" si="57"/>
        <v>0</v>
      </c>
    </row>
    <row r="362" spans="1:4" ht="21" x14ac:dyDescent="0.5">
      <c r="A362" s="176" t="s">
        <v>273</v>
      </c>
    </row>
    <row r="363" spans="1:4" x14ac:dyDescent="0.35">
      <c r="B363" t="s">
        <v>122</v>
      </c>
      <c r="C363" t="s">
        <v>261</v>
      </c>
      <c r="D363" t="s">
        <v>41</v>
      </c>
    </row>
    <row r="364" spans="1:4" x14ac:dyDescent="0.35">
      <c r="A364" s="2" cm="1">
        <f t="array" aca="1" ref="A364" ca="1">INDEX($A$13:$A$64,ROW(A1),1)</f>
        <v>44228</v>
      </c>
      <c r="B364">
        <f ca="1">INDEX(IF($B$335="Non-Group",$B$84:$BA$99,IF($B$335="Group",$B$102:$BA$117,$B$120:$BA$135)),MATCH($B$334,$A$84:$A$99,0),MATCH($A364,$B$83:$BA$83,0))/(IF($B$337="Minutes",1,60))</f>
        <v>0</v>
      </c>
      <c r="C364">
        <f ca="1">INDEX(IF($B$335="Non-Group",$B$220:$BA$235,IF($B$335="Group",$B$237:$BA$253,$B$256:$BA$271)),MATCH($B$334,$A$220:$A$235,0),MATCH($A364,$B$219:$BA$219,0))/IF($B$337="Minutes",1,60)+B364</f>
        <v>0</v>
      </c>
      <c r="D364">
        <f ca="1">C364-B364</f>
        <v>0</v>
      </c>
    </row>
    <row r="365" spans="1:4" x14ac:dyDescent="0.35">
      <c r="A365" s="2" cm="1">
        <f t="array" aca="1" ref="A365" ca="1">INDEX($A$13:$A$64,ROW(A2),1)</f>
        <v>44235</v>
      </c>
      <c r="B365">
        <f t="shared" ref="B365:B415" ca="1" si="58">INDEX(IF($B$335="Non-Group",$B$84:$BA$99,IF($B$335="Group",$B$102:$BA$117,$B$120:$BA$135)),MATCH($B$334,$A$84:$A$99,0),MATCH($A365,$B$83:$BA$83,0))/(IF($B$337="Minutes",1,60))</f>
        <v>0</v>
      </c>
      <c r="C365">
        <f t="shared" ref="C365:C415" ca="1" si="59">INDEX(IF($B$335="Non-Group",$B$220:$BA$235,IF($B$335="Group",$B$237:$BA$253,$B$256:$BA$271)),MATCH($B$334,$A$220:$A$235,0),MATCH($A365,$B$219:$BA$219,0))/IF($B$337="Minutes",1,60)+B365</f>
        <v>0</v>
      </c>
      <c r="D365">
        <f t="shared" ref="D365:D415" ca="1" si="60">C365-B365</f>
        <v>0</v>
      </c>
    </row>
    <row r="366" spans="1:4" x14ac:dyDescent="0.35">
      <c r="A366" s="2" cm="1">
        <f t="array" aca="1" ref="A366" ca="1">INDEX($A$13:$A$64,ROW(A3),1)</f>
        <v>44242</v>
      </c>
      <c r="B366">
        <f t="shared" ca="1" si="58"/>
        <v>0</v>
      </c>
      <c r="C366">
        <f t="shared" ca="1" si="59"/>
        <v>0</v>
      </c>
      <c r="D366">
        <f t="shared" ca="1" si="60"/>
        <v>0</v>
      </c>
    </row>
    <row r="367" spans="1:4" x14ac:dyDescent="0.35">
      <c r="A367" s="2" cm="1">
        <f t="array" aca="1" ref="A367" ca="1">INDEX($A$13:$A$64,ROW(A4),1)</f>
        <v>44249</v>
      </c>
      <c r="B367">
        <f t="shared" ca="1" si="58"/>
        <v>0</v>
      </c>
      <c r="C367">
        <f t="shared" ca="1" si="59"/>
        <v>0</v>
      </c>
      <c r="D367">
        <f t="shared" ca="1" si="60"/>
        <v>0</v>
      </c>
    </row>
    <row r="368" spans="1:4" x14ac:dyDescent="0.35">
      <c r="A368" s="2" cm="1">
        <f t="array" aca="1" ref="A368" ca="1">INDEX($A$13:$A$64,ROW(A5),1)</f>
        <v>44256</v>
      </c>
      <c r="B368">
        <f t="shared" ca="1" si="58"/>
        <v>0</v>
      </c>
      <c r="C368">
        <f t="shared" ca="1" si="59"/>
        <v>0</v>
      </c>
      <c r="D368">
        <f t="shared" ca="1" si="60"/>
        <v>0</v>
      </c>
    </row>
    <row r="369" spans="1:4" x14ac:dyDescent="0.35">
      <c r="A369" s="2" cm="1">
        <f t="array" aca="1" ref="A369" ca="1">INDEX($A$13:$A$64,ROW(A6),1)</f>
        <v>44263</v>
      </c>
      <c r="B369">
        <f t="shared" ca="1" si="58"/>
        <v>0</v>
      </c>
      <c r="C369">
        <f t="shared" ca="1" si="59"/>
        <v>0</v>
      </c>
      <c r="D369">
        <f t="shared" ca="1" si="60"/>
        <v>0</v>
      </c>
    </row>
    <row r="370" spans="1:4" x14ac:dyDescent="0.35">
      <c r="A370" s="2" cm="1">
        <f t="array" aca="1" ref="A370" ca="1">INDEX($A$13:$A$64,ROW(A7),1)</f>
        <v>44270</v>
      </c>
      <c r="B370">
        <f t="shared" ca="1" si="58"/>
        <v>0</v>
      </c>
      <c r="C370">
        <f t="shared" ca="1" si="59"/>
        <v>0</v>
      </c>
      <c r="D370">
        <f t="shared" ca="1" si="60"/>
        <v>0</v>
      </c>
    </row>
    <row r="371" spans="1:4" x14ac:dyDescent="0.35">
      <c r="A371" s="2" cm="1">
        <f t="array" aca="1" ref="A371" ca="1">INDEX($A$13:$A$64,ROW(A8),1)</f>
        <v>44277</v>
      </c>
      <c r="B371">
        <f t="shared" ca="1" si="58"/>
        <v>0</v>
      </c>
      <c r="C371">
        <f t="shared" ca="1" si="59"/>
        <v>0</v>
      </c>
      <c r="D371">
        <f t="shared" ca="1" si="60"/>
        <v>0</v>
      </c>
    </row>
    <row r="372" spans="1:4" x14ac:dyDescent="0.35">
      <c r="A372" s="2" cm="1">
        <f t="array" aca="1" ref="A372" ca="1">INDEX($A$13:$A$64,ROW(A9),1)</f>
        <v>44284</v>
      </c>
      <c r="B372">
        <f t="shared" ca="1" si="58"/>
        <v>0</v>
      </c>
      <c r="C372">
        <f t="shared" ca="1" si="59"/>
        <v>0</v>
      </c>
      <c r="D372">
        <f t="shared" ca="1" si="60"/>
        <v>0</v>
      </c>
    </row>
    <row r="373" spans="1:4" x14ac:dyDescent="0.35">
      <c r="A373" s="2" cm="1">
        <f t="array" aca="1" ref="A373" ca="1">INDEX($A$13:$A$64,ROW(A10),1)</f>
        <v>44291</v>
      </c>
      <c r="B373">
        <f t="shared" ca="1" si="58"/>
        <v>0</v>
      </c>
      <c r="C373">
        <f t="shared" ca="1" si="59"/>
        <v>0</v>
      </c>
      <c r="D373">
        <f t="shared" ca="1" si="60"/>
        <v>0</v>
      </c>
    </row>
    <row r="374" spans="1:4" x14ac:dyDescent="0.35">
      <c r="A374" s="2" cm="1">
        <f t="array" aca="1" ref="A374" ca="1">INDEX($A$13:$A$64,ROW(A11),1)</f>
        <v>44298</v>
      </c>
      <c r="B374">
        <f t="shared" ca="1" si="58"/>
        <v>0</v>
      </c>
      <c r="C374">
        <f t="shared" ca="1" si="59"/>
        <v>0</v>
      </c>
      <c r="D374">
        <f t="shared" ca="1" si="60"/>
        <v>0</v>
      </c>
    </row>
    <row r="375" spans="1:4" x14ac:dyDescent="0.35">
      <c r="A375" s="2" cm="1">
        <f t="array" aca="1" ref="A375" ca="1">INDEX($A$13:$A$64,ROW(A12),1)</f>
        <v>44305</v>
      </c>
      <c r="B375">
        <f t="shared" ca="1" si="58"/>
        <v>0</v>
      </c>
      <c r="C375">
        <f t="shared" ca="1" si="59"/>
        <v>0</v>
      </c>
      <c r="D375">
        <f t="shared" ca="1" si="60"/>
        <v>0</v>
      </c>
    </row>
    <row r="376" spans="1:4" x14ac:dyDescent="0.35">
      <c r="A376" s="2" cm="1">
        <f t="array" aca="1" ref="A376" ca="1">INDEX($A$13:$A$64,ROW(A13),1)</f>
        <v>44312</v>
      </c>
      <c r="B376">
        <f t="shared" ca="1" si="58"/>
        <v>0</v>
      </c>
      <c r="C376">
        <f t="shared" ca="1" si="59"/>
        <v>0</v>
      </c>
      <c r="D376">
        <f t="shared" ca="1" si="60"/>
        <v>0</v>
      </c>
    </row>
    <row r="377" spans="1:4" x14ac:dyDescent="0.35">
      <c r="A377" s="2" cm="1">
        <f t="array" aca="1" ref="A377" ca="1">INDEX($A$13:$A$64,ROW(A14),1)</f>
        <v>44319</v>
      </c>
      <c r="B377">
        <f t="shared" ca="1" si="58"/>
        <v>0</v>
      </c>
      <c r="C377">
        <f t="shared" ca="1" si="59"/>
        <v>0</v>
      </c>
      <c r="D377">
        <f t="shared" ca="1" si="60"/>
        <v>0</v>
      </c>
    </row>
    <row r="378" spans="1:4" x14ac:dyDescent="0.35">
      <c r="A378" s="2" cm="1">
        <f t="array" aca="1" ref="A378" ca="1">INDEX($A$13:$A$64,ROW(A15),1)</f>
        <v>44326</v>
      </c>
      <c r="B378">
        <f t="shared" ca="1" si="58"/>
        <v>0</v>
      </c>
      <c r="C378">
        <f t="shared" ca="1" si="59"/>
        <v>0</v>
      </c>
      <c r="D378">
        <f t="shared" ca="1" si="60"/>
        <v>0</v>
      </c>
    </row>
    <row r="379" spans="1:4" x14ac:dyDescent="0.35">
      <c r="A379" s="2" cm="1">
        <f t="array" aca="1" ref="A379" ca="1">INDEX($A$13:$A$64,ROW(A16),1)</f>
        <v>44333</v>
      </c>
      <c r="B379">
        <f t="shared" ca="1" si="58"/>
        <v>0</v>
      </c>
      <c r="C379">
        <f t="shared" ca="1" si="59"/>
        <v>0</v>
      </c>
      <c r="D379">
        <f t="shared" ca="1" si="60"/>
        <v>0</v>
      </c>
    </row>
    <row r="380" spans="1:4" x14ac:dyDescent="0.35">
      <c r="A380" s="2" cm="1">
        <f t="array" aca="1" ref="A380" ca="1">INDEX($A$13:$A$64,ROW(A17),1)</f>
        <v>44340</v>
      </c>
      <c r="B380">
        <f t="shared" ca="1" si="58"/>
        <v>0</v>
      </c>
      <c r="C380">
        <f t="shared" ca="1" si="59"/>
        <v>0</v>
      </c>
      <c r="D380">
        <f t="shared" ca="1" si="60"/>
        <v>0</v>
      </c>
    </row>
    <row r="381" spans="1:4" x14ac:dyDescent="0.35">
      <c r="A381" s="2" cm="1">
        <f t="array" aca="1" ref="A381" ca="1">INDEX($A$13:$A$64,ROW(A18),1)</f>
        <v>44347</v>
      </c>
      <c r="B381">
        <f t="shared" ca="1" si="58"/>
        <v>0</v>
      </c>
      <c r="C381">
        <f t="shared" ca="1" si="59"/>
        <v>0</v>
      </c>
      <c r="D381">
        <f t="shared" ca="1" si="60"/>
        <v>0</v>
      </c>
    </row>
    <row r="382" spans="1:4" x14ac:dyDescent="0.35">
      <c r="A382" s="2" cm="1">
        <f t="array" aca="1" ref="A382" ca="1">INDEX($A$13:$A$64,ROW(A19),1)</f>
        <v>44354</v>
      </c>
      <c r="B382">
        <f t="shared" ca="1" si="58"/>
        <v>0</v>
      </c>
      <c r="C382">
        <f t="shared" ca="1" si="59"/>
        <v>0</v>
      </c>
      <c r="D382">
        <f t="shared" ca="1" si="60"/>
        <v>0</v>
      </c>
    </row>
    <row r="383" spans="1:4" x14ac:dyDescent="0.35">
      <c r="A383" s="2" cm="1">
        <f t="array" aca="1" ref="A383" ca="1">INDEX($A$13:$A$64,ROW(A20),1)</f>
        <v>44361</v>
      </c>
      <c r="B383">
        <f t="shared" ca="1" si="58"/>
        <v>0</v>
      </c>
      <c r="C383">
        <f t="shared" ca="1" si="59"/>
        <v>0</v>
      </c>
      <c r="D383">
        <f t="shared" ca="1" si="60"/>
        <v>0</v>
      </c>
    </row>
    <row r="384" spans="1:4" x14ac:dyDescent="0.35">
      <c r="A384" s="2" cm="1">
        <f t="array" aca="1" ref="A384" ca="1">INDEX($A$13:$A$64,ROW(A21),1)</f>
        <v>44368</v>
      </c>
      <c r="B384">
        <f t="shared" ca="1" si="58"/>
        <v>0</v>
      </c>
      <c r="C384">
        <f t="shared" ca="1" si="59"/>
        <v>0</v>
      </c>
      <c r="D384">
        <f t="shared" ca="1" si="60"/>
        <v>0</v>
      </c>
    </row>
    <row r="385" spans="1:4" x14ac:dyDescent="0.35">
      <c r="A385" s="2" cm="1">
        <f t="array" aca="1" ref="A385" ca="1">INDEX($A$13:$A$64,ROW(A22),1)</f>
        <v>44375</v>
      </c>
      <c r="B385">
        <f t="shared" ca="1" si="58"/>
        <v>0</v>
      </c>
      <c r="C385">
        <f t="shared" ca="1" si="59"/>
        <v>0</v>
      </c>
      <c r="D385">
        <f t="shared" ca="1" si="60"/>
        <v>0</v>
      </c>
    </row>
    <row r="386" spans="1:4" x14ac:dyDescent="0.35">
      <c r="A386" s="2" cm="1">
        <f t="array" aca="1" ref="A386" ca="1">INDEX($A$13:$A$64,ROW(A23),1)</f>
        <v>44382</v>
      </c>
      <c r="B386">
        <f t="shared" ca="1" si="58"/>
        <v>0</v>
      </c>
      <c r="C386">
        <f t="shared" ca="1" si="59"/>
        <v>0</v>
      </c>
      <c r="D386">
        <f t="shared" ca="1" si="60"/>
        <v>0</v>
      </c>
    </row>
    <row r="387" spans="1:4" x14ac:dyDescent="0.35">
      <c r="A387" s="2" cm="1">
        <f t="array" aca="1" ref="A387" ca="1">INDEX($A$13:$A$64,ROW(A24),1)</f>
        <v>44389</v>
      </c>
      <c r="B387">
        <f t="shared" ca="1" si="58"/>
        <v>0</v>
      </c>
      <c r="C387">
        <f t="shared" ca="1" si="59"/>
        <v>0</v>
      </c>
      <c r="D387">
        <f t="shared" ca="1" si="60"/>
        <v>0</v>
      </c>
    </row>
    <row r="388" spans="1:4" x14ac:dyDescent="0.35">
      <c r="A388" s="2" cm="1">
        <f t="array" aca="1" ref="A388" ca="1">INDEX($A$13:$A$64,ROW(A25),1)</f>
        <v>44396</v>
      </c>
      <c r="B388">
        <f t="shared" ca="1" si="58"/>
        <v>0</v>
      </c>
      <c r="C388">
        <f t="shared" ca="1" si="59"/>
        <v>0</v>
      </c>
      <c r="D388">
        <f t="shared" ca="1" si="60"/>
        <v>0</v>
      </c>
    </row>
    <row r="389" spans="1:4" x14ac:dyDescent="0.35">
      <c r="A389" s="2" cm="1">
        <f t="array" aca="1" ref="A389" ca="1">INDEX($A$13:$A$64,ROW(A26),1)</f>
        <v>44403</v>
      </c>
      <c r="B389">
        <f t="shared" ca="1" si="58"/>
        <v>0</v>
      </c>
      <c r="C389">
        <f t="shared" ca="1" si="59"/>
        <v>0</v>
      </c>
      <c r="D389">
        <f t="shared" ca="1" si="60"/>
        <v>0</v>
      </c>
    </row>
    <row r="390" spans="1:4" x14ac:dyDescent="0.35">
      <c r="A390" s="2" cm="1">
        <f t="array" aca="1" ref="A390" ca="1">INDEX($A$13:$A$64,ROW(A27),1)</f>
        <v>44410</v>
      </c>
      <c r="B390">
        <f t="shared" ca="1" si="58"/>
        <v>0</v>
      </c>
      <c r="C390">
        <f t="shared" ca="1" si="59"/>
        <v>0</v>
      </c>
      <c r="D390">
        <f t="shared" ca="1" si="60"/>
        <v>0</v>
      </c>
    </row>
    <row r="391" spans="1:4" x14ac:dyDescent="0.35">
      <c r="A391" s="2" cm="1">
        <f t="array" aca="1" ref="A391" ca="1">INDEX($A$13:$A$64,ROW(A28),1)</f>
        <v>44417</v>
      </c>
      <c r="B391">
        <f t="shared" ca="1" si="58"/>
        <v>0</v>
      </c>
      <c r="C391">
        <f t="shared" ca="1" si="59"/>
        <v>0</v>
      </c>
      <c r="D391">
        <f t="shared" ca="1" si="60"/>
        <v>0</v>
      </c>
    </row>
    <row r="392" spans="1:4" x14ac:dyDescent="0.35">
      <c r="A392" s="2" cm="1">
        <f t="array" aca="1" ref="A392" ca="1">INDEX($A$13:$A$64,ROW(A29),1)</f>
        <v>44424</v>
      </c>
      <c r="B392">
        <f t="shared" ca="1" si="58"/>
        <v>0</v>
      </c>
      <c r="C392">
        <f t="shared" ca="1" si="59"/>
        <v>0</v>
      </c>
      <c r="D392">
        <f t="shared" ca="1" si="60"/>
        <v>0</v>
      </c>
    </row>
    <row r="393" spans="1:4" x14ac:dyDescent="0.35">
      <c r="A393" s="2" cm="1">
        <f t="array" aca="1" ref="A393" ca="1">INDEX($A$13:$A$64,ROW(A30),1)</f>
        <v>44431</v>
      </c>
      <c r="B393">
        <f t="shared" ca="1" si="58"/>
        <v>0</v>
      </c>
      <c r="C393">
        <f t="shared" ca="1" si="59"/>
        <v>0</v>
      </c>
      <c r="D393">
        <f t="shared" ca="1" si="60"/>
        <v>0</v>
      </c>
    </row>
    <row r="394" spans="1:4" x14ac:dyDescent="0.35">
      <c r="A394" s="2" cm="1">
        <f t="array" aca="1" ref="A394" ca="1">INDEX($A$13:$A$64,ROW(A31),1)</f>
        <v>44438</v>
      </c>
      <c r="B394">
        <f t="shared" ca="1" si="58"/>
        <v>0</v>
      </c>
      <c r="C394">
        <f t="shared" ca="1" si="59"/>
        <v>0</v>
      </c>
      <c r="D394">
        <f t="shared" ca="1" si="60"/>
        <v>0</v>
      </c>
    </row>
    <row r="395" spans="1:4" x14ac:dyDescent="0.35">
      <c r="A395" s="2" cm="1">
        <f t="array" aca="1" ref="A395" ca="1">INDEX($A$13:$A$64,ROW(A32),1)</f>
        <v>44445</v>
      </c>
      <c r="B395">
        <f t="shared" ca="1" si="58"/>
        <v>0</v>
      </c>
      <c r="C395">
        <f t="shared" ca="1" si="59"/>
        <v>0</v>
      </c>
      <c r="D395">
        <f t="shared" ca="1" si="60"/>
        <v>0</v>
      </c>
    </row>
    <row r="396" spans="1:4" x14ac:dyDescent="0.35">
      <c r="A396" s="2" cm="1">
        <f t="array" aca="1" ref="A396" ca="1">INDEX($A$13:$A$64,ROW(A33),1)</f>
        <v>44452</v>
      </c>
      <c r="B396">
        <f t="shared" ca="1" si="58"/>
        <v>0</v>
      </c>
      <c r="C396">
        <f t="shared" ca="1" si="59"/>
        <v>0</v>
      </c>
      <c r="D396">
        <f t="shared" ca="1" si="60"/>
        <v>0</v>
      </c>
    </row>
    <row r="397" spans="1:4" x14ac:dyDescent="0.35">
      <c r="A397" s="2" cm="1">
        <f t="array" aca="1" ref="A397" ca="1">INDEX($A$13:$A$64,ROW(A34),1)</f>
        <v>44459</v>
      </c>
      <c r="B397">
        <f t="shared" ca="1" si="58"/>
        <v>0</v>
      </c>
      <c r="C397">
        <f t="shared" ca="1" si="59"/>
        <v>0</v>
      </c>
      <c r="D397">
        <f t="shared" ca="1" si="60"/>
        <v>0</v>
      </c>
    </row>
    <row r="398" spans="1:4" x14ac:dyDescent="0.35">
      <c r="A398" s="2" cm="1">
        <f t="array" aca="1" ref="A398" ca="1">INDEX($A$13:$A$64,ROW(A35),1)</f>
        <v>44466</v>
      </c>
      <c r="B398">
        <f t="shared" ca="1" si="58"/>
        <v>0</v>
      </c>
      <c r="C398">
        <f t="shared" ca="1" si="59"/>
        <v>0</v>
      </c>
      <c r="D398">
        <f t="shared" ca="1" si="60"/>
        <v>0</v>
      </c>
    </row>
    <row r="399" spans="1:4" x14ac:dyDescent="0.35">
      <c r="A399" s="2" cm="1">
        <f t="array" aca="1" ref="A399" ca="1">INDEX($A$13:$A$64,ROW(A36),1)</f>
        <v>44473</v>
      </c>
      <c r="B399">
        <f t="shared" ca="1" si="58"/>
        <v>0</v>
      </c>
      <c r="C399">
        <f t="shared" ca="1" si="59"/>
        <v>0</v>
      </c>
      <c r="D399">
        <f t="shared" ca="1" si="60"/>
        <v>0</v>
      </c>
    </row>
    <row r="400" spans="1:4" x14ac:dyDescent="0.35">
      <c r="A400" s="2" cm="1">
        <f t="array" aca="1" ref="A400" ca="1">INDEX($A$13:$A$64,ROW(A37),1)</f>
        <v>44480</v>
      </c>
      <c r="B400">
        <f t="shared" ca="1" si="58"/>
        <v>0</v>
      </c>
      <c r="C400">
        <f t="shared" ca="1" si="59"/>
        <v>0</v>
      </c>
      <c r="D400">
        <f t="shared" ca="1" si="60"/>
        <v>0</v>
      </c>
    </row>
    <row r="401" spans="1:4" x14ac:dyDescent="0.35">
      <c r="A401" s="2" cm="1">
        <f t="array" aca="1" ref="A401" ca="1">INDEX($A$13:$A$64,ROW(A38),1)</f>
        <v>44487</v>
      </c>
      <c r="B401">
        <f t="shared" ca="1" si="58"/>
        <v>0</v>
      </c>
      <c r="C401">
        <f t="shared" ca="1" si="59"/>
        <v>0</v>
      </c>
      <c r="D401">
        <f t="shared" ca="1" si="60"/>
        <v>0</v>
      </c>
    </row>
    <row r="402" spans="1:4" x14ac:dyDescent="0.35">
      <c r="A402" s="2" cm="1">
        <f t="array" aca="1" ref="A402" ca="1">INDEX($A$13:$A$64,ROW(A39),1)</f>
        <v>44494</v>
      </c>
      <c r="B402">
        <f t="shared" ca="1" si="58"/>
        <v>0</v>
      </c>
      <c r="C402">
        <f t="shared" ca="1" si="59"/>
        <v>0</v>
      </c>
      <c r="D402">
        <f t="shared" ca="1" si="60"/>
        <v>0</v>
      </c>
    </row>
    <row r="403" spans="1:4" x14ac:dyDescent="0.35">
      <c r="A403" s="2" cm="1">
        <f t="array" aca="1" ref="A403" ca="1">INDEX($A$13:$A$64,ROW(A40),1)</f>
        <v>44501</v>
      </c>
      <c r="B403">
        <f t="shared" ca="1" si="58"/>
        <v>0</v>
      </c>
      <c r="C403">
        <f t="shared" ca="1" si="59"/>
        <v>0</v>
      </c>
      <c r="D403">
        <f t="shared" ca="1" si="60"/>
        <v>0</v>
      </c>
    </row>
    <row r="404" spans="1:4" x14ac:dyDescent="0.35">
      <c r="A404" s="2" cm="1">
        <f t="array" aca="1" ref="A404" ca="1">INDEX($A$13:$A$64,ROW(A41),1)</f>
        <v>44508</v>
      </c>
      <c r="B404">
        <f t="shared" ca="1" si="58"/>
        <v>0</v>
      </c>
      <c r="C404">
        <f t="shared" ca="1" si="59"/>
        <v>0</v>
      </c>
      <c r="D404">
        <f t="shared" ca="1" si="60"/>
        <v>0</v>
      </c>
    </row>
    <row r="405" spans="1:4" x14ac:dyDescent="0.35">
      <c r="A405" s="2" cm="1">
        <f t="array" aca="1" ref="A405" ca="1">INDEX($A$13:$A$64,ROW(A42),1)</f>
        <v>44515</v>
      </c>
      <c r="B405">
        <f t="shared" ca="1" si="58"/>
        <v>0</v>
      </c>
      <c r="C405">
        <f t="shared" ca="1" si="59"/>
        <v>0</v>
      </c>
      <c r="D405">
        <f t="shared" ca="1" si="60"/>
        <v>0</v>
      </c>
    </row>
    <row r="406" spans="1:4" x14ac:dyDescent="0.35">
      <c r="A406" s="2" cm="1">
        <f t="array" aca="1" ref="A406" ca="1">INDEX($A$13:$A$64,ROW(A43),1)</f>
        <v>44522</v>
      </c>
      <c r="B406">
        <f t="shared" ca="1" si="58"/>
        <v>0</v>
      </c>
      <c r="C406">
        <f t="shared" ca="1" si="59"/>
        <v>0</v>
      </c>
      <c r="D406">
        <f t="shared" ca="1" si="60"/>
        <v>0</v>
      </c>
    </row>
    <row r="407" spans="1:4" x14ac:dyDescent="0.35">
      <c r="A407" s="2" cm="1">
        <f t="array" aca="1" ref="A407" ca="1">INDEX($A$13:$A$64,ROW(A44),1)</f>
        <v>44529</v>
      </c>
      <c r="B407">
        <f t="shared" ca="1" si="58"/>
        <v>0</v>
      </c>
      <c r="C407">
        <f t="shared" ca="1" si="59"/>
        <v>0</v>
      </c>
      <c r="D407">
        <f t="shared" ca="1" si="60"/>
        <v>0</v>
      </c>
    </row>
    <row r="408" spans="1:4" x14ac:dyDescent="0.35">
      <c r="A408" s="2" cm="1">
        <f t="array" aca="1" ref="A408" ca="1">INDEX($A$13:$A$64,ROW(A45),1)</f>
        <v>44536</v>
      </c>
      <c r="B408">
        <f t="shared" ca="1" si="58"/>
        <v>0</v>
      </c>
      <c r="C408">
        <f t="shared" ca="1" si="59"/>
        <v>0</v>
      </c>
      <c r="D408">
        <f t="shared" ca="1" si="60"/>
        <v>0</v>
      </c>
    </row>
    <row r="409" spans="1:4" x14ac:dyDescent="0.35">
      <c r="A409" s="2" cm="1">
        <f t="array" aca="1" ref="A409" ca="1">INDEX($A$13:$A$64,ROW(A46),1)</f>
        <v>44543</v>
      </c>
      <c r="B409">
        <f t="shared" ca="1" si="58"/>
        <v>0</v>
      </c>
      <c r="C409">
        <f t="shared" ca="1" si="59"/>
        <v>0</v>
      </c>
      <c r="D409">
        <f t="shared" ca="1" si="60"/>
        <v>0</v>
      </c>
    </row>
    <row r="410" spans="1:4" x14ac:dyDescent="0.35">
      <c r="A410" s="2" cm="1">
        <f t="array" aca="1" ref="A410" ca="1">INDEX($A$13:$A$64,ROW(A47),1)</f>
        <v>44550</v>
      </c>
      <c r="B410">
        <f t="shared" ca="1" si="58"/>
        <v>0</v>
      </c>
      <c r="C410">
        <f t="shared" ca="1" si="59"/>
        <v>0</v>
      </c>
      <c r="D410">
        <f t="shared" ca="1" si="60"/>
        <v>0</v>
      </c>
    </row>
    <row r="411" spans="1:4" x14ac:dyDescent="0.35">
      <c r="A411" s="2" cm="1">
        <f t="array" aca="1" ref="A411" ca="1">INDEX($A$13:$A$64,ROW(A48),1)</f>
        <v>44557</v>
      </c>
      <c r="B411">
        <f t="shared" ca="1" si="58"/>
        <v>0</v>
      </c>
      <c r="C411">
        <f t="shared" ca="1" si="59"/>
        <v>0</v>
      </c>
      <c r="D411">
        <f t="shared" ca="1" si="60"/>
        <v>0</v>
      </c>
    </row>
    <row r="412" spans="1:4" x14ac:dyDescent="0.35">
      <c r="A412" s="2" cm="1">
        <f t="array" aca="1" ref="A412" ca="1">INDEX($A$13:$A$64,ROW(A49),1)</f>
        <v>44564</v>
      </c>
      <c r="B412">
        <f t="shared" ca="1" si="58"/>
        <v>0</v>
      </c>
      <c r="C412">
        <f t="shared" ca="1" si="59"/>
        <v>0</v>
      </c>
      <c r="D412">
        <f t="shared" ca="1" si="60"/>
        <v>0</v>
      </c>
    </row>
    <row r="413" spans="1:4" x14ac:dyDescent="0.35">
      <c r="A413" s="2" cm="1">
        <f t="array" aca="1" ref="A413" ca="1">INDEX($A$13:$A$64,ROW(A50),1)</f>
        <v>44571</v>
      </c>
      <c r="B413">
        <f t="shared" ca="1" si="58"/>
        <v>0</v>
      </c>
      <c r="C413">
        <f t="shared" ca="1" si="59"/>
        <v>0</v>
      </c>
      <c r="D413">
        <f t="shared" ca="1" si="60"/>
        <v>0</v>
      </c>
    </row>
    <row r="414" spans="1:4" x14ac:dyDescent="0.35">
      <c r="A414" s="2" cm="1">
        <f t="array" aca="1" ref="A414" ca="1">INDEX($A$13:$A$64,ROW(A51),1)</f>
        <v>44578</v>
      </c>
      <c r="B414">
        <f t="shared" ca="1" si="58"/>
        <v>0</v>
      </c>
      <c r="C414">
        <f t="shared" ca="1" si="59"/>
        <v>0</v>
      </c>
      <c r="D414">
        <f t="shared" ca="1" si="60"/>
        <v>0</v>
      </c>
    </row>
    <row r="415" spans="1:4" x14ac:dyDescent="0.35">
      <c r="A415" s="2" cm="1">
        <f t="array" aca="1" ref="A415" ca="1">INDEX($A$13:$A$64,ROW(A52),1)</f>
        <v>44585</v>
      </c>
      <c r="B415">
        <f t="shared" ca="1" si="58"/>
        <v>0</v>
      </c>
      <c r="C415">
        <f t="shared" ca="1" si="59"/>
        <v>0</v>
      </c>
      <c r="D415">
        <f t="shared" ca="1" si="60"/>
        <v>0</v>
      </c>
    </row>
    <row r="416" spans="1:4" x14ac:dyDescent="0.35">
      <c r="A416" s="2"/>
    </row>
    <row r="417" spans="1:16" ht="21" x14ac:dyDescent="0.5">
      <c r="A417" s="176" t="s">
        <v>274</v>
      </c>
    </row>
    <row r="418" spans="1:16" x14ac:dyDescent="0.35">
      <c r="A418" s="2"/>
      <c r="B418" t="str">
        <f>Summary!B36</f>
        <v>All Clusters</v>
      </c>
      <c r="C418" t="str">
        <f>Summary!C36</f>
        <v>Caseload 2</v>
      </c>
      <c r="D418" t="str">
        <f>Summary!D36</f>
        <v>Caseload 3</v>
      </c>
      <c r="E418" t="str">
        <f>Summary!E36</f>
        <v>Caseload 4</v>
      </c>
      <c r="F418" t="str">
        <f>Summary!F36</f>
        <v>Caseload 5</v>
      </c>
      <c r="G418" t="str">
        <f>Summary!G36</f>
        <v>Caseload 6</v>
      </c>
      <c r="H418" t="str">
        <f>Summary!H36</f>
        <v>Caseload 7</v>
      </c>
      <c r="I418" t="str">
        <f>Summary!I36</f>
        <v>Caseload 8</v>
      </c>
      <c r="J418" t="str">
        <f>Summary!J36</f>
        <v>Caseload 9</v>
      </c>
      <c r="K418" t="str">
        <f>Summary!K36</f>
        <v>Caseload 10</v>
      </c>
      <c r="L418" t="str">
        <f>Summary!L36</f>
        <v>Caseload 11</v>
      </c>
      <c r="M418" t="str">
        <f>Summary!M36</f>
        <v>Caseload 12</v>
      </c>
      <c r="N418" t="str">
        <f>Summary!N36</f>
        <v>Caseload 13</v>
      </c>
      <c r="O418" t="str">
        <f>Summary!O36</f>
        <v>Caseload 14</v>
      </c>
      <c r="P418" t="str">
        <f>Summary!P36</f>
        <v>Caseload 15</v>
      </c>
    </row>
    <row r="419" spans="1:16" x14ac:dyDescent="0.35">
      <c r="A419" s="2" t="s">
        <v>114</v>
      </c>
      <c r="B419">
        <f ca="1">AVERAGE(INDEX(IF($B$335="non-group",$B$84:$BA$99,IF($B$335="group",$B$102:$BA$117,$B$120:$BA$135)),MATCH(B$418,$A$84:$A$99,0),1):INDEX(IF($B$335="non-group",$B$84:$BA$99,IF($B$335="group",$B$102:$BA$117,$B$120:$BA$135)),MATCH(B$418,$A$84:$A$99,0),52))/IF($B$337="minutes",1,60)</f>
        <v>0</v>
      </c>
      <c r="C419">
        <f ca="1">AVERAGE(INDEX(IF($B$335="non-group",$B$84:$BA$99,IF($B$335="group",$B$102:$BA$117,$B$120:$BA$135)),MATCH(C$418,$A$84:$A$99,0),1):INDEX(IF($B$335="non-group",$B$84:$BA$99,IF($B$335="group",$B$102:$BA$117,$B$120:$BA$135)),MATCH(C$418,$A$84:$A$99,0),52))/IF($B$337="minutes",1,60)</f>
        <v>0</v>
      </c>
      <c r="D419">
        <f ca="1">AVERAGE(INDEX(IF($B$335="non-group",$B$84:$BA$99,IF($B$335="group",$B$102:$BA$117,$B$120:$BA$135)),MATCH(D$418,$A$84:$A$99,0),1):INDEX(IF($B$335="non-group",$B$84:$BA$99,IF($B$335="group",$B$102:$BA$117,$B$120:$BA$135)),MATCH(D$418,$A$84:$A$99,0),52))/IF($B$337="minutes",1,60)</f>
        <v>0</v>
      </c>
      <c r="E419">
        <f ca="1">AVERAGE(INDEX(IF($B$335="non-group",$B$84:$BA$99,IF($B$335="group",$B$102:$BA$117,$B$120:$BA$135)),MATCH(E$418,$A$84:$A$99,0),1):INDEX(IF($B$335="non-group",$B$84:$BA$99,IF($B$335="group",$B$102:$BA$117,$B$120:$BA$135)),MATCH(E$418,$A$84:$A$99,0),52))/IF($B$337="minutes",1,60)</f>
        <v>0</v>
      </c>
      <c r="F419">
        <f ca="1">AVERAGE(INDEX(IF($B$335="non-group",$B$84:$BA$99,IF($B$335="group",$B$102:$BA$117,$B$120:$BA$135)),MATCH(F$418,$A$84:$A$99,0),1):INDEX(IF($B$335="non-group",$B$84:$BA$99,IF($B$335="group",$B$102:$BA$117,$B$120:$BA$135)),MATCH(F$418,$A$84:$A$99,0),52))/IF($B$337="minutes",1,60)</f>
        <v>0</v>
      </c>
      <c r="G419">
        <f ca="1">AVERAGE(INDEX(IF($B$335="non-group",$B$84:$BA$99,IF($B$335="group",$B$102:$BA$117,$B$120:$BA$135)),MATCH(G$418,$A$84:$A$99,0),1):INDEX(IF($B$335="non-group",$B$84:$BA$99,IF($B$335="group",$B$102:$BA$117,$B$120:$BA$135)),MATCH(G$418,$A$84:$A$99,0),52))/IF($B$337="minutes",1,60)</f>
        <v>0</v>
      </c>
      <c r="H419">
        <f ca="1">AVERAGE(INDEX(IF($B$335="non-group",$B$84:$BA$99,IF($B$335="group",$B$102:$BA$117,$B$120:$BA$135)),MATCH(H$418,$A$84:$A$99,0),1):INDEX(IF($B$335="non-group",$B$84:$BA$99,IF($B$335="group",$B$102:$BA$117,$B$120:$BA$135)),MATCH(H$418,$A$84:$A$99,0),52))/IF($B$337="minutes",1,60)</f>
        <v>0</v>
      </c>
      <c r="I419">
        <f ca="1">AVERAGE(INDEX(IF($B$335="non-group",$B$84:$BA$99,IF($B$335="group",$B$102:$BA$117,$B$120:$BA$135)),MATCH(I$418,$A$84:$A$99,0),1):INDEX(IF($B$335="non-group",$B$84:$BA$99,IF($B$335="group",$B$102:$BA$117,$B$120:$BA$135)),MATCH(I$418,$A$84:$A$99,0),52))/IF($B$337="minutes",1,60)</f>
        <v>0</v>
      </c>
      <c r="J419">
        <f ca="1">AVERAGE(INDEX(IF($B$335="non-group",$B$84:$BA$99,IF($B$335="group",$B$102:$BA$117,$B$120:$BA$135)),MATCH(J$418,$A$84:$A$99,0),1):INDEX(IF($B$335="non-group",$B$84:$BA$99,IF($B$335="group",$B$102:$BA$117,$B$120:$BA$135)),MATCH(J$418,$A$84:$A$99,0),52))/IF($B$337="minutes",1,60)</f>
        <v>0</v>
      </c>
      <c r="K419">
        <f ca="1">AVERAGE(INDEX(IF($B$335="non-group",$B$84:$BA$99,IF($B$335="group",$B$102:$BA$117,$B$120:$BA$135)),MATCH(K$418,$A$84:$A$99,0),1):INDEX(IF($B$335="non-group",$B$84:$BA$99,IF($B$335="group",$B$102:$BA$117,$B$120:$BA$135)),MATCH(K$418,$A$84:$A$99,0),52))/IF($B$337="minutes",1,60)</f>
        <v>0</v>
      </c>
      <c r="L419">
        <f ca="1">AVERAGE(INDEX(IF($B$335="non-group",$B$84:$BA$99,IF($B$335="group",$B$102:$BA$117,$B$120:$BA$135)),MATCH(L$418,$A$84:$A$99,0),1):INDEX(IF($B$335="non-group",$B$84:$BA$99,IF($B$335="group",$B$102:$BA$117,$B$120:$BA$135)),MATCH(L$418,$A$84:$A$99,0),52))/IF($B$337="minutes",1,60)</f>
        <v>0</v>
      </c>
      <c r="M419">
        <f ca="1">AVERAGE(INDEX(IF($B$335="non-group",$B$84:$BA$99,IF($B$335="group",$B$102:$BA$117,$B$120:$BA$135)),MATCH(M$418,$A$84:$A$99,0),1):INDEX(IF($B$335="non-group",$B$84:$BA$99,IF($B$335="group",$B$102:$BA$117,$B$120:$BA$135)),MATCH(M$418,$A$84:$A$99,0),52))/IF($B$337="minutes",1,60)</f>
        <v>0</v>
      </c>
      <c r="N419">
        <f ca="1">AVERAGE(INDEX(IF($B$335="non-group",$B$84:$BA$99,IF($B$335="group",$B$102:$BA$117,$B$120:$BA$135)),MATCH(N$418,$A$84:$A$99,0),1):INDEX(IF($B$335="non-group",$B$84:$BA$99,IF($B$335="group",$B$102:$BA$117,$B$120:$BA$135)),MATCH(N$418,$A$84:$A$99,0),52))/IF($B$337="minutes",1,60)</f>
        <v>0</v>
      </c>
      <c r="O419">
        <f ca="1">AVERAGE(INDEX(IF($B$335="non-group",$B$84:$BA$99,IF($B$335="group",$B$102:$BA$117,$B$120:$BA$135)),MATCH(O$418,$A$84:$A$99,0),1):INDEX(IF($B$335="non-group",$B$84:$BA$99,IF($B$335="group",$B$102:$BA$117,$B$120:$BA$135)),MATCH(O$418,$A$84:$A$99,0),52))/IF($B$337="minutes",1,60)</f>
        <v>0</v>
      </c>
      <c r="P419">
        <f ca="1">AVERAGE(INDEX(IF($B$335="non-group",$B$84:$BA$99,IF($B$335="group",$B$102:$BA$117,$B$120:$BA$135)),MATCH(P$418,$A$84:$A$99,0),1):INDEX(IF($B$335="non-group",$B$84:$BA$99,IF($B$335="group",$B$102:$BA$117,$B$120:$BA$135)),MATCH(P$418,$A$84:$A$99,0),52))/IF($B$337="minutes",1,60)</f>
        <v>0</v>
      </c>
    </row>
    <row r="420" spans="1:16" x14ac:dyDescent="0.35">
      <c r="A420" s="2" t="s">
        <v>275</v>
      </c>
      <c r="B420">
        <f ca="1">AVERAGE(INDEX(IF($B$335="non-group",$B$220:$BA$235,IF($B$335="group",$B$238:$BA$253,$B$256:$BA$271)),MATCH(B$418,$A$220:$A$235,0),1):INDEX(IF($B$335="non-group",$B$220:$BA$235,IF($B$335="group",$B$238:$BA$253,$B$256:$BA$271)),MATCH(B$418,$A$220:$A$235,0),52))/IF($B$337="minutes",1,60)</f>
        <v>0</v>
      </c>
      <c r="C420">
        <f ca="1">AVERAGE(INDEX(IF($B$335="non-group",$B$220:$BA$235,IF($B$335="group",$B$238:$BA$253,$B$256:$BA$271)),MATCH(C$418,$A$220:$A$235,0),1):INDEX(IF($B$335="non-group",$B$220:$BA$235,IF($B$335="group",$B$238:$BA$253,$B$256:$BA$271)),MATCH(C$418,$A$220:$A$235,0),52))/IF($B$337="minutes",1,60)</f>
        <v>0</v>
      </c>
      <c r="D420">
        <f ca="1">AVERAGE(INDEX(IF($B$335="non-group",$B$220:$BA$235,IF($B$335="group",$B$238:$BA$253,$B$256:$BA$271)),MATCH(D$418,$A$220:$A$235,0),1):INDEX(IF($B$335="non-group",$B$220:$BA$235,IF($B$335="group",$B$238:$BA$253,$B$256:$BA$271)),MATCH(D$418,$A$220:$A$235,0),52))/IF($B$337="minutes",1,60)</f>
        <v>0</v>
      </c>
      <c r="E420">
        <f ca="1">AVERAGE(INDEX(IF($B$335="non-group",$B$220:$BA$235,IF($B$335="group",$B$238:$BA$253,$B$256:$BA$271)),MATCH(E$418,$A$220:$A$235,0),1):INDEX(IF($B$335="non-group",$B$220:$BA$235,IF($B$335="group",$B$238:$BA$253,$B$256:$BA$271)),MATCH(E$418,$A$220:$A$235,0),52))/IF($B$337="minutes",1,60)</f>
        <v>0</v>
      </c>
      <c r="F420">
        <f ca="1">AVERAGE(INDEX(IF($B$335="non-group",$B$220:$BA$235,IF($B$335="group",$B$238:$BA$253,$B$256:$BA$271)),MATCH(F$418,$A$220:$A$235,0),1):INDEX(IF($B$335="non-group",$B$220:$BA$235,IF($B$335="group",$B$238:$BA$253,$B$256:$BA$271)),MATCH(F$418,$A$220:$A$235,0),52))/IF($B$337="minutes",1,60)</f>
        <v>0</v>
      </c>
      <c r="G420">
        <f ca="1">AVERAGE(INDEX(IF($B$335="non-group",$B$220:$BA$235,IF($B$335="group",$B$238:$BA$253,$B$256:$BA$271)),MATCH(G$418,$A$220:$A$235,0),1):INDEX(IF($B$335="non-group",$B$220:$BA$235,IF($B$335="group",$B$238:$BA$253,$B$256:$BA$271)),MATCH(G$418,$A$220:$A$235,0),52))/IF($B$337="minutes",1,60)</f>
        <v>0</v>
      </c>
      <c r="H420">
        <f ca="1">AVERAGE(INDEX(IF($B$335="non-group",$B$220:$BA$235,IF($B$335="group",$B$238:$BA$253,$B$256:$BA$271)),MATCH(H$418,$A$220:$A$235,0),1):INDEX(IF($B$335="non-group",$B$220:$BA$235,IF($B$335="group",$B$238:$BA$253,$B$256:$BA$271)),MATCH(H$418,$A$220:$A$235,0),52))/IF($B$337="minutes",1,60)</f>
        <v>0</v>
      </c>
      <c r="I420">
        <f ca="1">AVERAGE(INDEX(IF($B$335="non-group",$B$220:$BA$235,IF($B$335="group",$B$238:$BA$253,$B$256:$BA$271)),MATCH(I$418,$A$220:$A$235,0),1):INDEX(IF($B$335="non-group",$B$220:$BA$235,IF($B$335="group",$B$238:$BA$253,$B$256:$BA$271)),MATCH(I$418,$A$220:$A$235,0),52))/IF($B$337="minutes",1,60)</f>
        <v>0</v>
      </c>
      <c r="J420">
        <f ca="1">AVERAGE(INDEX(IF($B$335="non-group",$B$220:$BA$235,IF($B$335="group",$B$238:$BA$253,$B$256:$BA$271)),MATCH(J$418,$A$220:$A$235,0),1):INDEX(IF($B$335="non-group",$B$220:$BA$235,IF($B$335="group",$B$238:$BA$253,$B$256:$BA$271)),MATCH(J$418,$A$220:$A$235,0),52))/IF($B$337="minutes",1,60)</f>
        <v>0</v>
      </c>
      <c r="K420">
        <f ca="1">AVERAGE(INDEX(IF($B$335="non-group",$B$220:$BA$235,IF($B$335="group",$B$238:$BA$253,$B$256:$BA$271)),MATCH(K$418,$A$220:$A$235,0),1):INDEX(IF($B$335="non-group",$B$220:$BA$235,IF($B$335="group",$B$238:$BA$253,$B$256:$BA$271)),MATCH(K$418,$A$220:$A$235,0),52))/IF($B$337="minutes",1,60)</f>
        <v>0</v>
      </c>
      <c r="L420">
        <f ca="1">AVERAGE(INDEX(IF($B$335="non-group",$B$220:$BA$235,IF($B$335="group",$B$238:$BA$253,$B$256:$BA$271)),MATCH(L$418,$A$220:$A$235,0),1):INDEX(IF($B$335="non-group",$B$220:$BA$235,IF($B$335="group",$B$238:$BA$253,$B$256:$BA$271)),MATCH(L$418,$A$220:$A$235,0),52))/IF($B$337="minutes",1,60)</f>
        <v>0</v>
      </c>
      <c r="M420">
        <f ca="1">AVERAGE(INDEX(IF($B$335="non-group",$B$220:$BA$235,IF($B$335="group",$B$238:$BA$253,$B$256:$BA$271)),MATCH(M$418,$A$220:$A$235,0),1):INDEX(IF($B$335="non-group",$B$220:$BA$235,IF($B$335="group",$B$238:$BA$253,$B$256:$BA$271)),MATCH(M$418,$A$220:$A$235,0),52))/IF($B$337="minutes",1,60)</f>
        <v>0</v>
      </c>
      <c r="N420">
        <f ca="1">AVERAGE(INDEX(IF($B$335="non-group",$B$220:$BA$235,IF($B$335="group",$B$238:$BA$253,$B$256:$BA$271)),MATCH(N$418,$A$220:$A$235,0),1):INDEX(IF($B$335="non-group",$B$220:$BA$235,IF($B$335="group",$B$238:$BA$253,$B$256:$BA$271)),MATCH(N$418,$A$220:$A$235,0),52))/IF($B$337="minutes",1,60)</f>
        <v>0</v>
      </c>
      <c r="O420">
        <f ca="1">AVERAGE(INDEX(IF($B$335="non-group",$B$220:$BA$235,IF($B$335="group",$B$238:$BA$253,$B$256:$BA$271)),MATCH(O$418,$A$220:$A$235,0),1):INDEX(IF($B$335="non-group",$B$220:$BA$235,IF($B$335="group",$B$238:$BA$253,$B$256:$BA$271)),MATCH(O$418,$A$220:$A$235,0),52))/IF($B$337="minutes",1,60)</f>
        <v>0</v>
      </c>
      <c r="P420">
        <f ca="1">AVERAGE(INDEX(IF($B$335="non-group",$B$220:$BA$235,IF($B$335="group",$B$238:$BA$253,$B$256:$BA$271)),MATCH(P$418,$A$220:$A$235,0),1):INDEX(IF($B$335="non-group",$B$220:$BA$235,IF($B$335="group",$B$238:$BA$253,$B$256:$BA$271)),MATCH(P$418,$A$220:$A$235,0),52))/IF($B$337="minutes",1,60)</f>
        <v>0</v>
      </c>
    </row>
    <row r="421" spans="1:16" x14ac:dyDescent="0.35">
      <c r="A421" s="2"/>
    </row>
    <row r="422" spans="1:16" ht="21" x14ac:dyDescent="0.5">
      <c r="A422" s="176" t="s">
        <v>276</v>
      </c>
    </row>
    <row r="423" spans="1:16" x14ac:dyDescent="0.35">
      <c r="A423" s="2"/>
      <c r="B423" t="s">
        <v>277</v>
      </c>
      <c r="C423" t="s">
        <v>278</v>
      </c>
    </row>
    <row r="424" spans="1:16" x14ac:dyDescent="0.35">
      <c r="A424" s="2" t="str">
        <f>Setup!A20</f>
        <v>Caseload 1</v>
      </c>
      <c r="B424">
        <f ca="1">AVERAGE(INDEX($B$84:$BA$99,MATCH($A424,$A$84:$A$99,0),1):INDEX($B$84:$BA$99,MATCH($A424,$A$84:$A$99,0),52))+AVERAGE(INDEX($B$220:$BA$235,MATCH($A424,$A$220:$A$235,0),1):INDEX($B$220:$BA$235,MATCH($A424,$A$220:$A$235,0),52))</f>
        <v>0</v>
      </c>
      <c r="C424">
        <f ca="1">AVERAGE(INDEX($B$102:$BA$117,MATCH($A424,$A$102:$A$117,0),1):INDEX($B$102:$BA$117,MATCH($A424,$A$102:$A$117,0),52))+AVERAGE(INDEX($B$238:$BA$253,MATCH($A424,$A$238:$A$253,0),1):INDEX($B$238:$BA$253,MATCH($A424,$A$238:$A$253,0),52))</f>
        <v>0</v>
      </c>
    </row>
    <row r="425" spans="1:16" x14ac:dyDescent="0.35">
      <c r="A425" s="2" t="str">
        <f>Setup!A21</f>
        <v>Caseload 2</v>
      </c>
      <c r="B425">
        <f ca="1">AVERAGE(INDEX($B$84:$BA$99,MATCH($A425,$A$84:$A$99,0),1):INDEX($B$84:$BA$99,MATCH($A425,$A$84:$A$99,0),52))+AVERAGE(INDEX($B$220:$BA$235,MATCH($A425,$A$220:$A$235,0),1):INDEX($B$220:$BA$235,MATCH($A425,$A$220:$A$235,0),52))</f>
        <v>0</v>
      </c>
      <c r="C425">
        <f ca="1">AVERAGE(INDEX($B$102:$BA$117,MATCH($A425,$A$102:$A$117,0),1):INDEX($B$102:$BA$117,MATCH($A425,$A$102:$A$117,0),52))+AVERAGE(INDEX($B$238:$BA$253,MATCH($A425,$A$238:$A$253,0),1):INDEX($B$238:$BA$253,MATCH($A425,$A$238:$A$253,0),52))</f>
        <v>0</v>
      </c>
    </row>
    <row r="426" spans="1:16" x14ac:dyDescent="0.35">
      <c r="A426" s="2" t="str">
        <f>Setup!A22</f>
        <v>Caseload 3</v>
      </c>
      <c r="B426">
        <f ca="1">AVERAGE(INDEX($B$84:$BA$99,MATCH($A426,$A$84:$A$99,0),1):INDEX($B$84:$BA$99,MATCH($A426,$A$84:$A$99,0),52))+AVERAGE(INDEX($B$220:$BA$235,MATCH($A426,$A$220:$A$235,0),1):INDEX($B$220:$BA$235,MATCH($A426,$A$220:$A$235,0),52))</f>
        <v>0</v>
      </c>
      <c r="C426">
        <f ca="1">AVERAGE(INDEX($B$102:$BA$117,MATCH($A426,$A$102:$A$117,0),1):INDEX($B$102:$BA$117,MATCH($A426,$A$102:$A$117,0),52))+AVERAGE(INDEX($B$238:$BA$253,MATCH($A426,$A$238:$A$253,0),1):INDEX($B$238:$BA$253,MATCH($A426,$A$238:$A$253,0),52))</f>
        <v>0</v>
      </c>
    </row>
    <row r="427" spans="1:16" x14ac:dyDescent="0.35">
      <c r="A427" s="2" t="str">
        <f>Setup!A23</f>
        <v>Caseload 4</v>
      </c>
      <c r="B427">
        <f ca="1">AVERAGE(INDEX($B$84:$BA$99,MATCH($A427,$A$84:$A$99,0),1):INDEX($B$84:$BA$99,MATCH($A427,$A$84:$A$99,0),52))+AVERAGE(INDEX($B$220:$BA$235,MATCH($A427,$A$220:$A$235,0),1):INDEX($B$220:$BA$235,MATCH($A427,$A$220:$A$235,0),52))</f>
        <v>0</v>
      </c>
      <c r="C427">
        <f ca="1">AVERAGE(INDEX($B$102:$BA$117,MATCH($A427,$A$102:$A$117,0),1):INDEX($B$102:$BA$117,MATCH($A427,$A$102:$A$117,0),52))+AVERAGE(INDEX($B$238:$BA$253,MATCH($A427,$A$238:$A$253,0),1):INDEX($B$238:$BA$253,MATCH($A427,$A$238:$A$253,0),52))</f>
        <v>0</v>
      </c>
    </row>
    <row r="428" spans="1:16" x14ac:dyDescent="0.35">
      <c r="A428" s="2" t="str">
        <f>Setup!A24</f>
        <v>Caseload 5</v>
      </c>
      <c r="B428">
        <f ca="1">AVERAGE(INDEX($B$84:$BA$99,MATCH($A428,$A$84:$A$99,0),1):INDEX($B$84:$BA$99,MATCH($A428,$A$84:$A$99,0),52))+AVERAGE(INDEX($B$220:$BA$235,MATCH($A428,$A$220:$A$235,0),1):INDEX($B$220:$BA$235,MATCH($A428,$A$220:$A$235,0),52))</f>
        <v>0</v>
      </c>
      <c r="C428">
        <f ca="1">AVERAGE(INDEX($B$102:$BA$117,MATCH($A428,$A$102:$A$117,0),1):INDEX($B$102:$BA$117,MATCH($A428,$A$102:$A$117,0),52))+AVERAGE(INDEX($B$238:$BA$253,MATCH($A428,$A$238:$A$253,0),1):INDEX($B$238:$BA$253,MATCH($A428,$A$238:$A$253,0),52))</f>
        <v>0</v>
      </c>
    </row>
    <row r="429" spans="1:16" x14ac:dyDescent="0.35">
      <c r="A429" s="2" t="str">
        <f>Setup!A25</f>
        <v>Caseload 6</v>
      </c>
      <c r="B429">
        <f ca="1">AVERAGE(INDEX($B$84:$BA$99,MATCH($A429,$A$84:$A$99,0),1):INDEX($B$84:$BA$99,MATCH($A429,$A$84:$A$99,0),52))+AVERAGE(INDEX($B$220:$BA$235,MATCH($A429,$A$220:$A$235,0),1):INDEX($B$220:$BA$235,MATCH($A429,$A$220:$A$235,0),52))</f>
        <v>0</v>
      </c>
      <c r="C429">
        <f ca="1">AVERAGE(INDEX($B$102:$BA$117,MATCH($A429,$A$102:$A$117,0),1):INDEX($B$102:$BA$117,MATCH($A429,$A$102:$A$117,0),52))+AVERAGE(INDEX($B$238:$BA$253,MATCH($A429,$A$238:$A$253,0),1):INDEX($B$238:$BA$253,MATCH($A429,$A$238:$A$253,0),52))</f>
        <v>0</v>
      </c>
    </row>
    <row r="430" spans="1:16" x14ac:dyDescent="0.35">
      <c r="A430" s="2" t="str">
        <f>Setup!A26</f>
        <v>Caseload 7</v>
      </c>
      <c r="B430">
        <f ca="1">AVERAGE(INDEX($B$84:$BA$99,MATCH($A430,$A$84:$A$99,0),1):INDEX($B$84:$BA$99,MATCH($A430,$A$84:$A$99,0),52))+AVERAGE(INDEX($B$220:$BA$235,MATCH($A430,$A$220:$A$235,0),1):INDEX($B$220:$BA$235,MATCH($A430,$A$220:$A$235,0),52))</f>
        <v>0</v>
      </c>
      <c r="C430">
        <f ca="1">AVERAGE(INDEX($B$102:$BA$117,MATCH($A430,$A$102:$A$117,0),1):INDEX($B$102:$BA$117,MATCH($A430,$A$102:$A$117,0),52))+AVERAGE(INDEX($B$238:$BA$253,MATCH($A430,$A$238:$A$253,0),1):INDEX($B$238:$BA$253,MATCH($A430,$A$238:$A$253,0),52))</f>
        <v>0</v>
      </c>
    </row>
    <row r="431" spans="1:16" x14ac:dyDescent="0.35">
      <c r="A431" s="2" t="str">
        <f>Setup!A27</f>
        <v>Caseload 8</v>
      </c>
      <c r="B431">
        <f ca="1">AVERAGE(INDEX($B$84:$BA$99,MATCH($A431,$A$84:$A$99,0),1):INDEX($B$84:$BA$99,MATCH($A431,$A$84:$A$99,0),52))+AVERAGE(INDEX($B$220:$BA$235,MATCH($A431,$A$220:$A$235,0),1):INDEX($B$220:$BA$235,MATCH($A431,$A$220:$A$235,0),52))</f>
        <v>0</v>
      </c>
      <c r="C431">
        <f ca="1">AVERAGE(INDEX($B$102:$BA$117,MATCH($A431,$A$102:$A$117,0),1):INDEX($B$102:$BA$117,MATCH($A431,$A$102:$A$117,0),52))+AVERAGE(INDEX($B$238:$BA$253,MATCH($A431,$A$238:$A$253,0),1):INDEX($B$238:$BA$253,MATCH($A431,$A$238:$A$253,0),52))</f>
        <v>0</v>
      </c>
    </row>
    <row r="432" spans="1:16" x14ac:dyDescent="0.35">
      <c r="A432" s="2" t="str">
        <f>Setup!A28</f>
        <v>Caseload 9</v>
      </c>
      <c r="B432">
        <f ca="1">AVERAGE(INDEX($B$84:$BA$99,MATCH($A432,$A$84:$A$99,0),1):INDEX($B$84:$BA$99,MATCH($A432,$A$84:$A$99,0),52))+AVERAGE(INDEX($B$220:$BA$235,MATCH($A432,$A$220:$A$235,0),1):INDEX($B$220:$BA$235,MATCH($A432,$A$220:$A$235,0),52))</f>
        <v>0</v>
      </c>
      <c r="C432">
        <f ca="1">AVERAGE(INDEX($B$102:$BA$117,MATCH($A432,$A$102:$A$117,0),1):INDEX($B$102:$BA$117,MATCH($A432,$A$102:$A$117,0),52))+AVERAGE(INDEX($B$238:$BA$253,MATCH($A432,$A$238:$A$253,0),1):INDEX($B$238:$BA$253,MATCH($A432,$A$238:$A$253,0),52))</f>
        <v>0</v>
      </c>
    </row>
    <row r="433" spans="1:3" x14ac:dyDescent="0.35">
      <c r="A433" s="2" t="str">
        <f>Setup!A29</f>
        <v>Caseload 10</v>
      </c>
      <c r="B433">
        <f ca="1">AVERAGE(INDEX($B$84:$BA$99,MATCH($A433,$A$84:$A$99,0),1):INDEX($B$84:$BA$99,MATCH($A433,$A$84:$A$99,0),52))+AVERAGE(INDEX($B$220:$BA$235,MATCH($A433,$A$220:$A$235,0),1):INDEX($B$220:$BA$235,MATCH($A433,$A$220:$A$235,0),52))</f>
        <v>0</v>
      </c>
      <c r="C433">
        <f ca="1">AVERAGE(INDEX($B$102:$BA$117,MATCH($A433,$A$102:$A$117,0),1):INDEX($B$102:$BA$117,MATCH($A433,$A$102:$A$117,0),52))+AVERAGE(INDEX($B$238:$BA$253,MATCH($A433,$A$238:$A$253,0),1):INDEX($B$238:$BA$253,MATCH($A433,$A$238:$A$253,0),52))</f>
        <v>0</v>
      </c>
    </row>
    <row r="434" spans="1:3" x14ac:dyDescent="0.35">
      <c r="A434" s="2" t="str">
        <f>Setup!A30</f>
        <v>Caseload 11</v>
      </c>
      <c r="B434">
        <f ca="1">AVERAGE(INDEX($B$84:$BA$99,MATCH($A434,$A$84:$A$99,0),1):INDEX($B$84:$BA$99,MATCH($A434,$A$84:$A$99,0),52))+AVERAGE(INDEX($B$220:$BA$235,MATCH($A434,$A$220:$A$235,0),1):INDEX($B$220:$BA$235,MATCH($A434,$A$220:$A$235,0),52))</f>
        <v>0</v>
      </c>
      <c r="C434">
        <f ca="1">AVERAGE(INDEX($B$102:$BA$117,MATCH($A434,$A$102:$A$117,0),1):INDEX($B$102:$BA$117,MATCH($A434,$A$102:$A$117,0),52))+AVERAGE(INDEX($B$238:$BA$253,MATCH($A434,$A$238:$A$253,0),1):INDEX($B$238:$BA$253,MATCH($A434,$A$238:$A$253,0),52))</f>
        <v>0</v>
      </c>
    </row>
    <row r="435" spans="1:3" x14ac:dyDescent="0.35">
      <c r="A435" s="2" t="str">
        <f>Setup!A31</f>
        <v>Caseload 12</v>
      </c>
      <c r="B435">
        <f ca="1">AVERAGE(INDEX($B$84:$BA$99,MATCH($A435,$A$84:$A$99,0),1):INDEX($B$84:$BA$99,MATCH($A435,$A$84:$A$99,0),52))+AVERAGE(INDEX($B$220:$BA$235,MATCH($A435,$A$220:$A$235,0),1):INDEX($B$220:$BA$235,MATCH($A435,$A$220:$A$235,0),52))</f>
        <v>0</v>
      </c>
      <c r="C435">
        <f ca="1">AVERAGE(INDEX($B$102:$BA$117,MATCH($A435,$A$102:$A$117,0),1):INDEX($B$102:$BA$117,MATCH($A435,$A$102:$A$117,0),52))+AVERAGE(INDEX($B$238:$BA$253,MATCH($A435,$A$238:$A$253,0),1):INDEX($B$238:$BA$253,MATCH($A435,$A$238:$A$253,0),52))</f>
        <v>0</v>
      </c>
    </row>
    <row r="436" spans="1:3" x14ac:dyDescent="0.35">
      <c r="A436" s="2" t="str">
        <f>Setup!A32</f>
        <v>Caseload 13</v>
      </c>
      <c r="B436">
        <f ca="1">AVERAGE(INDEX($B$84:$BA$99,MATCH($A436,$A$84:$A$99,0),1):INDEX($B$84:$BA$99,MATCH($A436,$A$84:$A$99,0),52))+AVERAGE(INDEX($B$220:$BA$235,MATCH($A436,$A$220:$A$235,0),1):INDEX($B$220:$BA$235,MATCH($A436,$A$220:$A$235,0),52))</f>
        <v>0</v>
      </c>
      <c r="C436">
        <f ca="1">AVERAGE(INDEX($B$102:$BA$117,MATCH($A436,$A$102:$A$117,0),1):INDEX($B$102:$BA$117,MATCH($A436,$A$102:$A$117,0),52))+AVERAGE(INDEX($B$238:$BA$253,MATCH($A436,$A$238:$A$253,0),1):INDEX($B$238:$BA$253,MATCH($A436,$A$238:$A$253,0),52))</f>
        <v>0</v>
      </c>
    </row>
    <row r="437" spans="1:3" x14ac:dyDescent="0.35">
      <c r="A437" s="2" t="str">
        <f>Setup!A33</f>
        <v>Caseload 14</v>
      </c>
      <c r="B437">
        <f ca="1">AVERAGE(INDEX($B$84:$BA$99,MATCH($A437,$A$84:$A$99,0),1):INDEX($B$84:$BA$99,MATCH($A437,$A$84:$A$99,0),52))+AVERAGE(INDEX($B$220:$BA$235,MATCH($A437,$A$220:$A$235,0),1):INDEX($B$220:$BA$235,MATCH($A437,$A$220:$A$235,0),52))</f>
        <v>0</v>
      </c>
      <c r="C437">
        <f ca="1">AVERAGE(INDEX($B$102:$BA$117,MATCH($A437,$A$102:$A$117,0),1):INDEX($B$102:$BA$117,MATCH($A437,$A$102:$A$117,0),52))+AVERAGE(INDEX($B$238:$BA$253,MATCH($A437,$A$238:$A$253,0),1):INDEX($B$238:$BA$253,MATCH($A437,$A$238:$A$253,0),52))</f>
        <v>0</v>
      </c>
    </row>
    <row r="438" spans="1:3" x14ac:dyDescent="0.35">
      <c r="A438" s="2" t="str">
        <f>Setup!A34</f>
        <v>Caseload 15</v>
      </c>
      <c r="B438">
        <f ca="1">AVERAGE(INDEX($B$84:$BA$99,MATCH($A438,$A$84:$A$99,0),1):INDEX($B$84:$BA$99,MATCH($A438,$A$84:$A$99,0),52))+AVERAGE(INDEX($B$220:$BA$235,MATCH($A438,$A$220:$A$235,0),1):INDEX($B$220:$BA$235,MATCH($A438,$A$220:$A$235,0),52))</f>
        <v>0</v>
      </c>
      <c r="C438">
        <f ca="1">AVERAGE(INDEX($B$102:$BA$117,MATCH($A438,$A$102:$A$117,0),1):INDEX($B$102:$BA$117,MATCH($A438,$A$102:$A$117,0),52))+AVERAGE(INDEX($B$238:$BA$253,MATCH($A438,$A$238:$A$253,0),1):INDEX($B$238:$BA$253,MATCH($A438,$A$238:$A$253,0),52))</f>
        <v>0</v>
      </c>
    </row>
    <row r="439" spans="1:3" x14ac:dyDescent="0.35">
      <c r="A439" s="2"/>
    </row>
    <row r="440" spans="1:3" x14ac:dyDescent="0.35">
      <c r="A440" s="2"/>
    </row>
    <row r="441" spans="1:3" x14ac:dyDescent="0.35">
      <c r="A441" s="2"/>
    </row>
    <row r="442" spans="1:3" x14ac:dyDescent="0.35">
      <c r="A442" s="2"/>
    </row>
    <row r="443" spans="1:3" x14ac:dyDescent="0.35">
      <c r="A443" s="2"/>
    </row>
    <row r="444" spans="1:3" x14ac:dyDescent="0.35">
      <c r="A444" s="2"/>
    </row>
    <row r="445" spans="1:3" x14ac:dyDescent="0.35">
      <c r="A445" s="2"/>
    </row>
    <row r="446" spans="1:3" x14ac:dyDescent="0.35">
      <c r="A446" s="2"/>
    </row>
    <row r="447" spans="1:3" x14ac:dyDescent="0.35">
      <c r="A447" s="2"/>
    </row>
    <row r="448" spans="1:3" x14ac:dyDescent="0.35">
      <c r="A448" s="2"/>
    </row>
    <row r="449" spans="1:1" x14ac:dyDescent="0.35">
      <c r="A449" s="2"/>
    </row>
    <row r="450" spans="1:1" x14ac:dyDescent="0.35">
      <c r="A450" s="2"/>
    </row>
    <row r="451" spans="1:1" x14ac:dyDescent="0.35">
      <c r="A451" s="2"/>
    </row>
    <row r="452" spans="1:1" x14ac:dyDescent="0.35">
      <c r="A452" s="2"/>
    </row>
    <row r="453" spans="1:1" x14ac:dyDescent="0.35">
      <c r="A453" s="2"/>
    </row>
    <row r="454" spans="1:1" x14ac:dyDescent="0.35">
      <c r="A454" s="2"/>
    </row>
    <row r="455" spans="1:1" x14ac:dyDescent="0.35">
      <c r="A455" s="2"/>
    </row>
    <row r="456" spans="1:1" x14ac:dyDescent="0.35">
      <c r="A456" s="2"/>
    </row>
    <row r="457" spans="1:1" x14ac:dyDescent="0.35">
      <c r="A457" s="2"/>
    </row>
    <row r="458" spans="1:1" x14ac:dyDescent="0.35">
      <c r="A458" s="2"/>
    </row>
    <row r="459" spans="1:1" x14ac:dyDescent="0.35">
      <c r="A459" s="2"/>
    </row>
    <row r="460" spans="1:1" x14ac:dyDescent="0.35">
      <c r="A460" s="2"/>
    </row>
    <row r="461" spans="1:1" x14ac:dyDescent="0.35">
      <c r="A461" s="2"/>
    </row>
    <row r="462" spans="1:1" x14ac:dyDescent="0.35">
      <c r="A462" s="2"/>
    </row>
    <row r="463" spans="1:1" x14ac:dyDescent="0.35">
      <c r="A463" s="2"/>
    </row>
    <row r="464" spans="1:1" x14ac:dyDescent="0.35">
      <c r="A464" s="2"/>
    </row>
    <row r="465" spans="1:1" x14ac:dyDescent="0.35">
      <c r="A465" s="2"/>
    </row>
    <row r="466" spans="1:1" x14ac:dyDescent="0.35">
      <c r="A466" s="2"/>
    </row>
    <row r="467" spans="1:1" x14ac:dyDescent="0.35">
      <c r="A467" s="2"/>
    </row>
    <row r="468" spans="1:1" x14ac:dyDescent="0.35">
      <c r="A468" s="2"/>
    </row>
    <row r="469" spans="1:1" x14ac:dyDescent="0.35">
      <c r="A469" s="2"/>
    </row>
    <row r="470" spans="1:1" x14ac:dyDescent="0.35">
      <c r="A470" s="2"/>
    </row>
    <row r="471" spans="1:1" x14ac:dyDescent="0.35">
      <c r="A471" s="2"/>
    </row>
    <row r="472" spans="1:1" x14ac:dyDescent="0.35">
      <c r="A472" s="2"/>
    </row>
    <row r="473" spans="1:1" x14ac:dyDescent="0.35">
      <c r="A473" s="2"/>
    </row>
    <row r="474" spans="1:1" x14ac:dyDescent="0.35">
      <c r="A474" s="2"/>
    </row>
    <row r="475" spans="1:1" x14ac:dyDescent="0.35">
      <c r="A475" s="2"/>
    </row>
    <row r="476" spans="1:1" x14ac:dyDescent="0.35">
      <c r="A476" s="2"/>
    </row>
    <row r="477" spans="1:1" x14ac:dyDescent="0.35">
      <c r="A477" s="2"/>
    </row>
    <row r="478" spans="1:1" x14ac:dyDescent="0.35">
      <c r="A478" s="2"/>
    </row>
    <row r="479" spans="1:1" x14ac:dyDescent="0.35">
      <c r="A479" s="2"/>
    </row>
    <row r="480" spans="1:1" x14ac:dyDescent="0.35">
      <c r="A480" s="2"/>
    </row>
    <row r="481" spans="1:1" x14ac:dyDescent="0.35">
      <c r="A481" s="2"/>
    </row>
    <row r="482" spans="1:1" x14ac:dyDescent="0.35">
      <c r="A482" s="2"/>
    </row>
    <row r="483" spans="1:1" x14ac:dyDescent="0.35">
      <c r="A483" s="2"/>
    </row>
    <row r="484" spans="1:1" x14ac:dyDescent="0.35">
      <c r="A484" s="2"/>
    </row>
    <row r="485" spans="1:1" x14ac:dyDescent="0.35">
      <c r="A485" s="2"/>
    </row>
    <row r="486" spans="1:1" x14ac:dyDescent="0.35">
      <c r="A486" s="2"/>
    </row>
    <row r="487" spans="1:1" x14ac:dyDescent="0.35">
      <c r="A487" s="2"/>
    </row>
    <row r="488" spans="1:1" x14ac:dyDescent="0.35">
      <c r="A488" s="2"/>
    </row>
    <row r="489" spans="1:1" x14ac:dyDescent="0.35">
      <c r="A489" s="2"/>
    </row>
    <row r="490" spans="1:1" x14ac:dyDescent="0.35">
      <c r="A490" s="2"/>
    </row>
    <row r="491" spans="1:1" x14ac:dyDescent="0.35">
      <c r="A491" s="2"/>
    </row>
    <row r="492" spans="1:1" x14ac:dyDescent="0.35">
      <c r="A492" s="2"/>
    </row>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706A0-AA3E-40BA-B8B2-798BE8D3F681}">
  <sheetPr codeName="Sheet11">
    <pageSetUpPr autoPageBreaks="0"/>
  </sheetPr>
  <dimension ref="A1:AF79"/>
  <sheetViews>
    <sheetView showGridLines="0" showRowColHeaders="0" zoomScaleNormal="100" workbookViewId="0">
      <selection activeCell="C77" sqref="C77"/>
    </sheetView>
  </sheetViews>
  <sheetFormatPr defaultColWidth="0" defaultRowHeight="14.5" x14ac:dyDescent="0.35"/>
  <cols>
    <col min="1" max="1" width="22.36328125" customWidth="1"/>
    <col min="2" max="2" width="15.6328125" customWidth="1"/>
    <col min="3" max="16" width="12.6328125" customWidth="1"/>
    <col min="17" max="17" width="12.81640625" hidden="1" customWidth="1"/>
    <col min="18" max="31" width="8.7265625" customWidth="1"/>
    <col min="32" max="32" width="30.08984375" customWidth="1"/>
    <col min="33" max="16384" width="8.7265625" hidden="1"/>
  </cols>
  <sheetData>
    <row r="1" spans="1:4" ht="23.5" x14ac:dyDescent="0.55000000000000004">
      <c r="A1" s="25" t="s">
        <v>133</v>
      </c>
    </row>
    <row r="2" spans="1:4" ht="15" customHeight="1" thickBot="1" x14ac:dyDescent="0.6">
      <c r="A2" s="25"/>
    </row>
    <row r="3" spans="1:4" ht="15" thickBot="1" x14ac:dyDescent="0.4">
      <c r="A3" s="56" t="s">
        <v>117</v>
      </c>
      <c r="B3" s="126" t="s">
        <v>267</v>
      </c>
    </row>
    <row r="4" spans="1:4" ht="15" thickBot="1" x14ac:dyDescent="0.4">
      <c r="A4" s="56" t="s">
        <v>58</v>
      </c>
      <c r="B4" s="126" t="s">
        <v>223</v>
      </c>
    </row>
    <row r="5" spans="1:4" ht="15" thickBot="1" x14ac:dyDescent="0.4">
      <c r="A5" s="56" t="s">
        <v>59</v>
      </c>
      <c r="B5" s="126" t="s">
        <v>60</v>
      </c>
      <c r="D5" t="str">
        <f>"Time-based required vs available capacity for "&amp;IF(B4="All Caseloads", "total caseload", B4)&amp;", "&amp;IF(B5="Total", "all session types", LOWER(B5)&amp;" sessions")&amp;" ("&amp;LOWER(B7)&amp;")"</f>
        <v>Time-based required vs available capacity for All Clusters, all session types (hours)</v>
      </c>
    </row>
    <row r="6" spans="1:4" ht="15" thickBot="1" x14ac:dyDescent="0.4">
      <c r="D6" t="str">
        <f>"Overview required vs available capacity for "&amp;B4&amp;", "&amp;IF(B5="Total", "all session types", LOWER(B5)&amp;" sessions")&amp;" ("&amp;LOWER(B7)&amp;")"</f>
        <v>Overview required vs available capacity for All Clusters, all session types (hours)</v>
      </c>
    </row>
    <row r="7" spans="1:4" ht="15" thickBot="1" x14ac:dyDescent="0.4">
      <c r="A7" s="56" t="s">
        <v>84</v>
      </c>
      <c r="B7" s="126" t="s">
        <v>87</v>
      </c>
      <c r="D7" t="str">
        <f>B7&amp;" per week"</f>
        <v>Hours per week</v>
      </c>
    </row>
    <row r="8" spans="1:4" x14ac:dyDescent="0.35">
      <c r="D8" t="str">
        <f>"Total service overview of required vs available capacity, "&amp;IF(B5 = "Total","all",LOWER(B5))&amp;" sessions ("&amp;LOWER(B7)&amp;")"</f>
        <v>Total service overview of required vs available capacity, all sessions (hours)</v>
      </c>
    </row>
    <row r="28" spans="1:17" ht="18.5" x14ac:dyDescent="0.45">
      <c r="A28" s="87" t="s">
        <v>98</v>
      </c>
    </row>
    <row r="29" spans="1:17" x14ac:dyDescent="0.35">
      <c r="A29" s="55"/>
    </row>
    <row r="30" spans="1:17" ht="15" thickBot="1" x14ac:dyDescent="0.4">
      <c r="A30" s="55" t="s">
        <v>100</v>
      </c>
    </row>
    <row r="31" spans="1:17" ht="29.5" thickBot="1" x14ac:dyDescent="0.4">
      <c r="A31" s="55"/>
      <c r="B31" s="89" t="str" cm="1">
        <f t="array" ref="B31">IF(OR(B3="By Week",B3="Whole Service"),B4,IF(B4="All "&amp;Setup!$B$15,INDEX(Setup!$A$20:$A$34,COLUMN(A1),1),B4))</f>
        <v>All Clusters</v>
      </c>
      <c r="C31" s="77" t="str" cm="1">
        <f t="array" ref="C31">INDEX(Setup!$A$20:$A$34,COLUMN(B1),1)</f>
        <v>Caseload 2</v>
      </c>
      <c r="D31" s="77" t="str" cm="1">
        <f t="array" ref="D31">INDEX(Setup!$A$20:$A$34,COLUMN(C1),1)</f>
        <v>Caseload 3</v>
      </c>
      <c r="E31" s="77" t="str" cm="1">
        <f t="array" ref="E31">INDEX(Setup!$A$20:$A$34,COLUMN(D1),1)</f>
        <v>Caseload 4</v>
      </c>
      <c r="F31" s="77" t="str" cm="1">
        <f t="array" ref="F31">INDEX(Setup!$A$20:$A$34,COLUMN(E1),1)</f>
        <v>Caseload 5</v>
      </c>
      <c r="G31" s="77" t="str" cm="1">
        <f t="array" ref="G31">INDEX(Setup!$A$20:$A$34,COLUMN(F1),1)</f>
        <v>Caseload 6</v>
      </c>
      <c r="H31" s="77" t="str" cm="1">
        <f t="array" ref="H31">INDEX(Setup!$A$20:$A$34,COLUMN(G1),1)</f>
        <v>Caseload 7</v>
      </c>
      <c r="I31" s="77" t="str" cm="1">
        <f t="array" ref="I31">INDEX(Setup!$A$20:$A$34,COLUMN(H1),1)</f>
        <v>Caseload 8</v>
      </c>
      <c r="J31" s="77" t="str" cm="1">
        <f t="array" ref="J31">INDEX(Setup!$A$20:$A$34,COLUMN(I1),1)</f>
        <v>Caseload 9</v>
      </c>
      <c r="K31" s="77" t="str" cm="1">
        <f t="array" ref="K31">INDEX(Setup!$A$20:$A$34,COLUMN(J1),1)</f>
        <v>Caseload 10</v>
      </c>
      <c r="L31" s="77" t="str" cm="1">
        <f t="array" ref="L31">INDEX(Setup!$A$20:$A$34,COLUMN(K1),1)</f>
        <v>Caseload 11</v>
      </c>
      <c r="M31" s="77" t="str" cm="1">
        <f t="array" ref="M31">INDEX(Setup!$A$20:$A$34,COLUMN(L1),1)</f>
        <v>Caseload 12</v>
      </c>
      <c r="N31" s="77" t="str" cm="1">
        <f t="array" ref="N31">INDEX(Setup!$A$20:$A$34,COLUMN(M1),1)</f>
        <v>Caseload 13</v>
      </c>
      <c r="O31" s="77" t="str" cm="1">
        <f t="array" ref="O31">INDEX(Setup!$A$20:$A$34,COLUMN(N1),1)</f>
        <v>Caseload 14</v>
      </c>
      <c r="P31" s="85" t="str" cm="1">
        <f t="array" ref="P31">INDEX(Setup!$A$20:$A$34,COLUMN(O1),1)</f>
        <v>Caseload 15</v>
      </c>
    </row>
    <row r="32" spans="1:17" ht="15" thickBot="1" x14ac:dyDescent="0.4">
      <c r="A32" s="84" t="s">
        <v>99</v>
      </c>
      <c r="B32" s="17" t="str">
        <f>IFERROR(IF(OR(B3="By Week",B3="Whole Service"),TEXT('Required Capacity (Hide)'!CZ5,"0")&amp;" "&amp;$B$7,TEXT(INDEX('Required Capacity (Hide)'!$F$63:$G$77,MATCH(Summary!B$31,'Required Capacity (Hide)'!$E$63:$E$77,0),1)+INDEX('Required Capacity (Hide)'!$F$63:$G$77,MATCH(Summary!B$31,'Required Capacity (Hide)'!$E$63:$E$77,0),2),"0")&amp;" "&amp;$B$7),"")</f>
        <v/>
      </c>
      <c r="C32" s="17" t="str">
        <f>IFERROR(IF(OR(C3="By Week",C3="Whole Service"),TEXT('Required Capacity (Hide)'!DA5,"0")&amp;" "&amp;$B$7,TEXT(INDEX('Required Capacity (Hide)'!$F$63:$G$77,MATCH(Summary!C$31,'Required Capacity (Hide)'!$E$63:$E$77,0),1)+INDEX('Required Capacity (Hide)'!$F$63:$G$77,MATCH(Summary!C$31,'Required Capacity (Hide)'!$E$63:$E$77,0),2),"0")&amp;" "&amp;$B$7),"")</f>
        <v/>
      </c>
      <c r="D32" s="28" t="str">
        <f>IFERROR(IF(OR(D3="By Week",D3="Whole Service"),TEXT('Required Capacity (Hide)'!DB5,"0")&amp;" "&amp;$B$7,TEXT(INDEX('Required Capacity (Hide)'!$F$63:$G$77,MATCH(Summary!D$31,'Required Capacity (Hide)'!$E$63:$E$77,0),1)+INDEX('Required Capacity (Hide)'!$F$63:$G$77,MATCH(Summary!D$31,'Required Capacity (Hide)'!$E$63:$E$77,0),2),"0")&amp;" "&amp;$B$7),"")</f>
        <v/>
      </c>
      <c r="E32" s="28" t="str">
        <f>IFERROR(IF(OR(E3="By Week",E3="Whole Service"),TEXT('Required Capacity (Hide)'!DC5,"0")&amp;" "&amp;$B$7,TEXT(INDEX('Required Capacity (Hide)'!$F$63:$G$77,MATCH(Summary!E$31,'Required Capacity (Hide)'!$E$63:$E$77,0),1)+INDEX('Required Capacity (Hide)'!$F$63:$G$77,MATCH(Summary!E$31,'Required Capacity (Hide)'!$E$63:$E$77,0),2),"0")&amp;" "&amp;$B$7),"")</f>
        <v/>
      </c>
      <c r="F32" s="28" t="str">
        <f>IFERROR(IF(OR(F3="By Week",F3="Whole Service"),TEXT('Required Capacity (Hide)'!DD5,"0")&amp;" "&amp;$B$7,TEXT(INDEX('Required Capacity (Hide)'!$F$63:$G$77,MATCH(Summary!F$31,'Required Capacity (Hide)'!$E$63:$E$77,0),1)+INDEX('Required Capacity (Hide)'!$F$63:$G$77,MATCH(Summary!F$31,'Required Capacity (Hide)'!$E$63:$E$77,0),2),"0")&amp;" "&amp;$B$7),"")</f>
        <v/>
      </c>
      <c r="G32" s="28" t="str">
        <f>IFERROR(IF(OR(G3="By Week",G3="Whole Service"),TEXT('Required Capacity (Hide)'!DE5,"0")&amp;" "&amp;$B$7,TEXT(INDEX('Required Capacity (Hide)'!$F$63:$G$77,MATCH(Summary!G$31,'Required Capacity (Hide)'!$E$63:$E$77,0),1)+INDEX('Required Capacity (Hide)'!$F$63:$G$77,MATCH(Summary!G$31,'Required Capacity (Hide)'!$E$63:$E$77,0),2),"0")&amp;" "&amp;$B$7),"")</f>
        <v/>
      </c>
      <c r="H32" s="28" t="str">
        <f>IFERROR(IF(OR(H3="By Week",H3="Whole Service"),TEXT('Required Capacity (Hide)'!DF5,"0")&amp;" "&amp;$B$7,TEXT(INDEX('Required Capacity (Hide)'!$F$63:$G$77,MATCH(Summary!H$31,'Required Capacity (Hide)'!$E$63:$E$77,0),1)+INDEX('Required Capacity (Hide)'!$F$63:$G$77,MATCH(Summary!H$31,'Required Capacity (Hide)'!$E$63:$E$77,0),2),"0")&amp;" "&amp;$B$7),"")</f>
        <v/>
      </c>
      <c r="I32" s="28" t="str">
        <f>IFERROR(IF(OR(I3="By Week",I3="Whole Service"),TEXT('Required Capacity (Hide)'!DG5,"0")&amp;" "&amp;$B$7,TEXT(INDEX('Required Capacity (Hide)'!$F$63:$G$77,MATCH(Summary!I$31,'Required Capacity (Hide)'!$E$63:$E$77,0),1)+INDEX('Required Capacity (Hide)'!$F$63:$G$77,MATCH(Summary!I$31,'Required Capacity (Hide)'!$E$63:$E$77,0),2),"0")&amp;" "&amp;$B$7),"")</f>
        <v/>
      </c>
      <c r="J32" s="28" t="str">
        <f>IFERROR(IF(OR(J3="By Week",J3="Whole Service"),TEXT('Required Capacity (Hide)'!DH5,"0")&amp;" "&amp;$B$7,TEXT(INDEX('Required Capacity (Hide)'!$F$63:$G$77,MATCH(Summary!J$31,'Required Capacity (Hide)'!$E$63:$E$77,0),1)+INDEX('Required Capacity (Hide)'!$F$63:$G$77,MATCH(Summary!J$31,'Required Capacity (Hide)'!$E$63:$E$77,0),2),"0")&amp;" "&amp;$B$7),"")</f>
        <v/>
      </c>
      <c r="K32" s="28" t="str">
        <f>IFERROR(IF(OR(K3="By Week",K3="Whole Service"),TEXT('Required Capacity (Hide)'!DI5,"0")&amp;" "&amp;$B$7,TEXT(INDEX('Required Capacity (Hide)'!$F$63:$G$77,MATCH(Summary!K$31,'Required Capacity (Hide)'!$E$63:$E$77,0),1)+INDEX('Required Capacity (Hide)'!$F$63:$G$77,MATCH(Summary!K$31,'Required Capacity (Hide)'!$E$63:$E$77,0),2),"0")&amp;" "&amp;$B$7),"")</f>
        <v/>
      </c>
      <c r="L32" s="28" t="str">
        <f>IFERROR(IF(OR(L3="By Week",L3="Whole Service"),TEXT('Required Capacity (Hide)'!DJ5,"0")&amp;" "&amp;$B$7,TEXT(INDEX('Required Capacity (Hide)'!$F$63:$G$77,MATCH(Summary!L$31,'Required Capacity (Hide)'!$E$63:$E$77,0),1)+INDEX('Required Capacity (Hide)'!$F$63:$G$77,MATCH(Summary!L$31,'Required Capacity (Hide)'!$E$63:$E$77,0),2),"0")&amp;" "&amp;$B$7),"")</f>
        <v/>
      </c>
      <c r="M32" s="28" t="str">
        <f>IFERROR(IF(OR(M3="By Week",M3="Whole Service"),TEXT('Required Capacity (Hide)'!DK5,"0")&amp;" "&amp;$B$7,TEXT(INDEX('Required Capacity (Hide)'!$F$63:$G$77,MATCH(Summary!M$31,'Required Capacity (Hide)'!$E$63:$E$77,0),1)+INDEX('Required Capacity (Hide)'!$F$63:$G$77,MATCH(Summary!M$31,'Required Capacity (Hide)'!$E$63:$E$77,0),2),"0")&amp;" "&amp;$B$7),"")</f>
        <v/>
      </c>
      <c r="N32" s="28" t="str">
        <f>IFERROR(IF(OR(N3="By Week",N3="Whole Service"),TEXT('Required Capacity (Hide)'!DL5,"0")&amp;" "&amp;$B$7,TEXT(INDEX('Required Capacity (Hide)'!$F$63:$G$77,MATCH(Summary!N$31,'Required Capacity (Hide)'!$E$63:$E$77,0),1)+INDEX('Required Capacity (Hide)'!$F$63:$G$77,MATCH(Summary!N$31,'Required Capacity (Hide)'!$E$63:$E$77,0),2),"0")&amp;" "&amp;$B$7),"")</f>
        <v/>
      </c>
      <c r="O32" s="28" t="str">
        <f>IFERROR(IF(OR(O3="By Week",O3="Whole Service"),TEXT('Required Capacity (Hide)'!DM5,"0")&amp;" "&amp;$B$7,TEXT(INDEX('Required Capacity (Hide)'!$F$63:$G$77,MATCH(Summary!O$31,'Required Capacity (Hide)'!$E$63:$E$77,0),1)+INDEX('Required Capacity (Hide)'!$F$63:$G$77,MATCH(Summary!O$31,'Required Capacity (Hide)'!$E$63:$E$77,0),2),"0")&amp;" "&amp;$B$7),"")</f>
        <v/>
      </c>
      <c r="P32" s="28" t="str">
        <f>IFERROR(IF(OR(P3="By Week",P3="Whole Service"),TEXT('Required Capacity (Hide)'!DN5,"0")&amp;" "&amp;$B$7,TEXT(INDEX('Required Capacity (Hide)'!$F$63:$G$77,MATCH(Summary!P$31,'Required Capacity (Hide)'!$E$63:$E$77,0),1)+INDEX('Required Capacity (Hide)'!$F$63:$G$77,MATCH(Summary!P$31,'Required Capacity (Hide)'!$E$63:$E$77,0),2),"0")&amp;" "&amp;$B$7),"")</f>
        <v/>
      </c>
      <c r="Q32" s="7" t="str">
        <f>IFERROR(IF(Q3="By Week",TEXT('Required Capacity (Hide)'!DO5,"0.0")&amp;" "&amp;$B$7,TEXT(INDEX('Required Capacity (Hide)'!$F$63:$G$77,MATCH(Summary!Q$31,'Required Capacity (Hide)'!$E$63:$E$77,0),1)+INDEX('Required Capacity (Hide)'!$F$63:$G$77,MATCH(Summary!Q$31,'Required Capacity (Hide)'!$E$63:$E$77,0),2),"0.0")&amp;" "&amp;$B$7),"")</f>
        <v/>
      </c>
    </row>
    <row r="33" spans="1:31" ht="15" thickBot="1" x14ac:dyDescent="0.4">
      <c r="A33" s="84" t="str">
        <f>Setup!B13&amp;" Percentile:"</f>
        <v>65th Percentile:</v>
      </c>
      <c r="B33" s="10" t="str">
        <f>IFERROR(IF(OR(B3="By Week",B3="Whole Service"),TEXT('Required Capacity (Hide)'!CY5,"0")&amp;" "&amp;$B$7,TEXT(INDEX('Required Capacity (Hide)'!$F$63:$G$77,MATCH(Summary!B$31,'Required Capacity (Hide)'!$E$63:$E$77,0),1),"0")&amp;" "&amp;$B$7),"")</f>
        <v/>
      </c>
      <c r="C33" s="36" t="str">
        <f>IFERROR(IF(OR(C3="By Week",C3="Whole Service"),TEXT('Required Capacity (Hide)'!CZ5,"0")&amp;" "&amp;$B$7,TEXT(INDEX('Required Capacity (Hide)'!$F$63:$G$77,MATCH(Summary!C$31,'Required Capacity (Hide)'!$E$63:$E$77,0),1),"0")&amp;" "&amp;$B$7),"")</f>
        <v/>
      </c>
      <c r="D33" s="36" t="str">
        <f>IFERROR(IF(OR(D3="By Week",D3="Whole Service"),TEXT('Required Capacity (Hide)'!DA5,"0")&amp;" "&amp;$B$7,TEXT(INDEX('Required Capacity (Hide)'!$F$63:$G$77,MATCH(Summary!D$31,'Required Capacity (Hide)'!$E$63:$E$77,0),1),"0")&amp;" "&amp;$B$7),"")</f>
        <v/>
      </c>
      <c r="E33" s="36" t="str">
        <f>IFERROR(IF(OR(E3="By Week",E3="Whole Service"),TEXT('Required Capacity (Hide)'!DB5,"0")&amp;" "&amp;$B$7,TEXT(INDEX('Required Capacity (Hide)'!$F$63:$G$77,MATCH(Summary!E$31,'Required Capacity (Hide)'!$E$63:$E$77,0),1),"0")&amp;" "&amp;$B$7),"")</f>
        <v/>
      </c>
      <c r="F33" s="36" t="str">
        <f>IFERROR(IF(OR(F3="By Week",F3="Whole Service"),TEXT('Required Capacity (Hide)'!DC5,"0")&amp;" "&amp;$B$7,TEXT(INDEX('Required Capacity (Hide)'!$F$63:$G$77,MATCH(Summary!F$31,'Required Capacity (Hide)'!$E$63:$E$77,0),1),"0")&amp;" "&amp;$B$7),"")</f>
        <v/>
      </c>
      <c r="G33" s="36" t="str">
        <f>IFERROR(IF(OR(G3="By Week",G3="Whole Service"),TEXT('Required Capacity (Hide)'!DD5,"0")&amp;" "&amp;$B$7,TEXT(INDEX('Required Capacity (Hide)'!$F$63:$G$77,MATCH(Summary!G$31,'Required Capacity (Hide)'!$E$63:$E$77,0),1),"0")&amp;" "&amp;$B$7),"")</f>
        <v/>
      </c>
      <c r="H33" s="36" t="str">
        <f>IFERROR(IF(OR(H3="By Week",H3="Whole Service"),TEXT('Required Capacity (Hide)'!DE5,"0")&amp;" "&amp;$B$7,TEXT(INDEX('Required Capacity (Hide)'!$F$63:$G$77,MATCH(Summary!H$31,'Required Capacity (Hide)'!$E$63:$E$77,0),1),"0")&amp;" "&amp;$B$7),"")</f>
        <v/>
      </c>
      <c r="I33" s="36" t="str">
        <f>IFERROR(IF(OR(I3="By Week",I3="Whole Service"),TEXT('Required Capacity (Hide)'!DF5,"0")&amp;" "&amp;$B$7,TEXT(INDEX('Required Capacity (Hide)'!$F$63:$G$77,MATCH(Summary!I$31,'Required Capacity (Hide)'!$E$63:$E$77,0),1),"0")&amp;" "&amp;$B$7),"")</f>
        <v/>
      </c>
      <c r="J33" s="36" t="str">
        <f>IFERROR(IF(OR(J3="By Week",J3="Whole Service"),TEXT('Required Capacity (Hide)'!DG5,"0")&amp;" "&amp;$B$7,TEXT(INDEX('Required Capacity (Hide)'!$F$63:$G$77,MATCH(Summary!J$31,'Required Capacity (Hide)'!$E$63:$E$77,0),1),"0")&amp;" "&amp;$B$7),"")</f>
        <v/>
      </c>
      <c r="K33" s="36" t="str">
        <f>IFERROR(IF(OR(K3="By Week",K3="Whole Service"),TEXT('Required Capacity (Hide)'!DH5,"0")&amp;" "&amp;$B$7,TEXT(INDEX('Required Capacity (Hide)'!$F$63:$G$77,MATCH(Summary!K$31,'Required Capacity (Hide)'!$E$63:$E$77,0),1),"0")&amp;" "&amp;$B$7),"")</f>
        <v/>
      </c>
      <c r="L33" s="36" t="str">
        <f>IFERROR(IF(OR(L3="By Week",L3="Whole Service"),TEXT('Required Capacity (Hide)'!DI5,"0")&amp;" "&amp;$B$7,TEXT(INDEX('Required Capacity (Hide)'!$F$63:$G$77,MATCH(Summary!L$31,'Required Capacity (Hide)'!$E$63:$E$77,0),1),"0")&amp;" "&amp;$B$7),"")</f>
        <v/>
      </c>
      <c r="M33" s="36" t="str">
        <f>IFERROR(IF(OR(M3="By Week",M3="Whole Service"),TEXT('Required Capacity (Hide)'!DJ5,"0")&amp;" "&amp;$B$7,TEXT(INDEX('Required Capacity (Hide)'!$F$63:$G$77,MATCH(Summary!M$31,'Required Capacity (Hide)'!$E$63:$E$77,0),1),"0")&amp;" "&amp;$B$7),"")</f>
        <v/>
      </c>
      <c r="N33" s="36" t="str">
        <f>IFERROR(IF(OR(N3="By Week",N3="Whole Service"),TEXT('Required Capacity (Hide)'!DK5,"0")&amp;" "&amp;$B$7,TEXT(INDEX('Required Capacity (Hide)'!$F$63:$G$77,MATCH(Summary!N$31,'Required Capacity (Hide)'!$E$63:$E$77,0),1),"0")&amp;" "&amp;$B$7),"")</f>
        <v/>
      </c>
      <c r="O33" s="36" t="str">
        <f>IFERROR(IF(OR(O3="By Week",O3="Whole Service"),TEXT('Required Capacity (Hide)'!DL5,"0")&amp;" "&amp;$B$7,TEXT(INDEX('Required Capacity (Hide)'!$F$63:$G$77,MATCH(Summary!O$31,'Required Capacity (Hide)'!$E$63:$E$77,0),1),"0")&amp;" "&amp;$B$7),"")</f>
        <v/>
      </c>
      <c r="P33" s="10" t="str">
        <f>IFERROR(IF(OR(P3="By Week",P3="Whole Service"),TEXT('Required Capacity (Hide)'!DM5,"0")&amp;" "&amp;$B$7,TEXT(INDEX('Required Capacity (Hide)'!$F$63:$G$77,MATCH(Summary!P$31,'Required Capacity (Hide)'!$E$63:$E$77,0),1),"0")&amp;" "&amp;$B$7),"")</f>
        <v/>
      </c>
      <c r="Q33" s="7" t="str">
        <f>IFERROR(IF(Q3="By Week",TEXT('Required Capacity (Hide)'!DN5,"0.0")&amp;" "&amp;$B$7,TEXT(INDEX('Required Capacity (Hide)'!$F$63:$G$77,MATCH(Summary!Q$31,'Required Capacity (Hide)'!$E$63:$E$77,0),1),"0.0")&amp;" "&amp;$B$7),"")</f>
        <v/>
      </c>
    </row>
    <row r="35" spans="1:31" ht="15" thickBot="1" x14ac:dyDescent="0.4">
      <c r="A35" s="55" t="str">
        <f>IF(B3="by Week","Available Capacity (Avg)","Available Capacity")</f>
        <v>Available Capacity (Avg)</v>
      </c>
    </row>
    <row r="36" spans="1:31" ht="29" customHeight="1" thickBot="1" x14ac:dyDescent="0.4">
      <c r="B36" s="89" t="str" cm="1">
        <f t="array" ref="B36">IF(OR(B3="By Week",B3="Whole Service"),B4,IF(B4="All "&amp;Setup!$B$15,INDEX(Setup!$A$20:$A$34,COLUMN(A6),1),B4))</f>
        <v>All Clusters</v>
      </c>
      <c r="C36" s="77" t="str" cm="1">
        <f t="array" ref="C36">INDEX(Setup!$A$20:$A$34,COLUMN(B6),1)</f>
        <v>Caseload 2</v>
      </c>
      <c r="D36" s="77" t="str" cm="1">
        <f t="array" ref="D36">INDEX(Setup!$A$20:$A$34,COLUMN(C6),1)</f>
        <v>Caseload 3</v>
      </c>
      <c r="E36" s="77" t="str" cm="1">
        <f t="array" ref="E36">INDEX(Setup!$A$20:$A$34,COLUMN(D6),1)</f>
        <v>Caseload 4</v>
      </c>
      <c r="F36" s="77" t="str" cm="1">
        <f t="array" ref="F36">INDEX(Setup!$A$20:$A$34,COLUMN(E6),1)</f>
        <v>Caseload 5</v>
      </c>
      <c r="G36" s="77" t="str" cm="1">
        <f t="array" ref="G36">INDEX(Setup!$A$20:$A$34,COLUMN(F6),1)</f>
        <v>Caseload 6</v>
      </c>
      <c r="H36" s="77" t="str" cm="1">
        <f t="array" ref="H36">INDEX(Setup!$A$20:$A$34,COLUMN(G6),1)</f>
        <v>Caseload 7</v>
      </c>
      <c r="I36" s="77" t="str" cm="1">
        <f t="array" ref="I36">INDEX(Setup!$A$20:$A$34,COLUMN(H6),1)</f>
        <v>Caseload 8</v>
      </c>
      <c r="J36" s="77" t="str" cm="1">
        <f t="array" ref="J36">INDEX(Setup!$A$20:$A$34,COLUMN(I6),1)</f>
        <v>Caseload 9</v>
      </c>
      <c r="K36" s="77" t="str" cm="1">
        <f t="array" ref="K36">INDEX(Setup!$A$20:$A$34,COLUMN(J6),1)</f>
        <v>Caseload 10</v>
      </c>
      <c r="L36" s="77" t="str" cm="1">
        <f t="array" ref="L36">INDEX(Setup!$A$20:$A$34,COLUMN(K6),1)</f>
        <v>Caseload 11</v>
      </c>
      <c r="M36" s="77" t="str" cm="1">
        <f t="array" ref="M36">INDEX(Setup!$A$20:$A$34,COLUMN(L6),1)</f>
        <v>Caseload 12</v>
      </c>
      <c r="N36" s="77" t="str" cm="1">
        <f t="array" ref="N36">INDEX(Setup!$A$20:$A$34,COLUMN(M6),1)</f>
        <v>Caseload 13</v>
      </c>
      <c r="O36" s="77" t="str" cm="1">
        <f t="array" ref="O36">INDEX(Setup!$A$20:$A$34,COLUMN(N6),1)</f>
        <v>Caseload 14</v>
      </c>
      <c r="P36" s="86" t="str" cm="1">
        <f t="array" ref="P36">INDEX(Setup!$A$20:$A$34,COLUMN(O6),1)</f>
        <v>Caseload 15</v>
      </c>
      <c r="Q36" s="7"/>
    </row>
    <row r="37" spans="1:31" ht="15" thickBot="1" x14ac:dyDescent="0.4">
      <c r="A37" s="84" t="s">
        <v>169</v>
      </c>
      <c r="B37" s="17" t="str">
        <f ca="1">IFERROR(TEXT('Capacity Backing (Hide)2'!B419,"0")&amp;" "&amp;$B$7,"")</f>
        <v>0 Hours</v>
      </c>
      <c r="C37" s="17" t="str">
        <f ca="1">IFERROR(TEXT('Capacity Backing (Hide)2'!C419,"0")&amp;" "&amp;$B$7,"")</f>
        <v>0 Hours</v>
      </c>
      <c r="D37" s="17" t="str">
        <f ca="1">IFERROR(TEXT('Capacity Backing (Hide)2'!D419,"0")&amp;" "&amp;$B$7,"")</f>
        <v>0 Hours</v>
      </c>
      <c r="E37" s="17" t="str">
        <f ca="1">IFERROR(TEXT('Capacity Backing (Hide)2'!E419,"0")&amp;" "&amp;$B$7,"")</f>
        <v>0 Hours</v>
      </c>
      <c r="F37" s="17" t="str">
        <f ca="1">IFERROR(TEXT('Capacity Backing (Hide)2'!F419,"0")&amp;" "&amp;$B$7,"")</f>
        <v>0 Hours</v>
      </c>
      <c r="G37" s="17" t="str">
        <f ca="1">IFERROR(TEXT('Capacity Backing (Hide)2'!G419,"0")&amp;" "&amp;$B$7,"")</f>
        <v>0 Hours</v>
      </c>
      <c r="H37" s="17" t="str">
        <f ca="1">IFERROR(TEXT('Capacity Backing (Hide)2'!H419,"0")&amp;" "&amp;$B$7,"")</f>
        <v>0 Hours</v>
      </c>
      <c r="I37" s="17" t="str">
        <f ca="1">IFERROR(TEXT('Capacity Backing (Hide)2'!I419,"0")&amp;" "&amp;$B$7,"")</f>
        <v>0 Hours</v>
      </c>
      <c r="J37" s="17" t="str">
        <f ca="1">IFERROR(TEXT('Capacity Backing (Hide)2'!J419,"0")&amp;" "&amp;$B$7,"")</f>
        <v>0 Hours</v>
      </c>
      <c r="K37" s="17" t="str">
        <f ca="1">IFERROR(TEXT('Capacity Backing (Hide)2'!K419,"0")&amp;" "&amp;$B$7,"")</f>
        <v>0 Hours</v>
      </c>
      <c r="L37" s="17" t="str">
        <f ca="1">IFERROR(TEXT('Capacity Backing (Hide)2'!L419,"0")&amp;" "&amp;$B$7,"")</f>
        <v>0 Hours</v>
      </c>
      <c r="M37" s="17" t="str">
        <f ca="1">IFERROR(TEXT('Capacity Backing (Hide)2'!M419,"0")&amp;" "&amp;$B$7,"")</f>
        <v>0 Hours</v>
      </c>
      <c r="N37" s="17" t="str">
        <f ca="1">IFERROR(TEXT('Capacity Backing (Hide)2'!N419,"0")&amp;" "&amp;$B$7,"")</f>
        <v>0 Hours</v>
      </c>
      <c r="O37" s="17" t="str">
        <f ca="1">IFERROR(TEXT('Capacity Backing (Hide)2'!O419,"0")&amp;" "&amp;$B$7,"")</f>
        <v>0 Hours</v>
      </c>
      <c r="P37" s="17" t="str">
        <f ca="1">IFERROR(TEXT('Capacity Backing (Hide)2'!P419,"0")&amp;" "&amp;$B$7,"")</f>
        <v>0 Hours</v>
      </c>
      <c r="Q37" s="7" t="str" cm="1">
        <f t="array" ref="Q37">IFERROR(TEXT(IF(Q3="By Week",INDEX('Capacity Backing (Hide)'!$B$261:$J$276,MATCH(Summary!$B$4,'Capacity Backing (Hide)'!$A$261:$A$276,0),MATCH(1,('Capacity Backing (Hide)'!$B$259:$J$259="Core")*('Capacity Backing (Hide)'!$B$260:$J$260=Summary!$B$5),0)),INDEX('Capacity Backing (Hide)'!$B$261:$G$275,MATCH(Summary!Q$36,'Capacity Backing (Hide)'!$A$261:$A$275,0),MATCH(1,('Capacity Backing (Hide)'!$B$259:$G$259="Core")*('Capacity Backing (Hide)'!$B$260:$G$260=Summary!$B$5),0))),"0.0")&amp;" "&amp;$B$7,"")</f>
        <v/>
      </c>
    </row>
    <row r="38" spans="1:31" ht="15" thickBot="1" x14ac:dyDescent="0.4">
      <c r="A38" s="84" t="s">
        <v>170</v>
      </c>
      <c r="B38" s="17" t="str">
        <f ca="1">IFERROR(TEXT('Capacity Backing (Hide)2'!B420,"0")&amp;" "&amp;$B$7,"")</f>
        <v>0 Hours</v>
      </c>
      <c r="C38" s="17" t="str">
        <f ca="1">IFERROR(TEXT('Capacity Backing (Hide)2'!C420,"0")&amp;" "&amp;$B$7,"")</f>
        <v>0 Hours</v>
      </c>
      <c r="D38" s="17" t="str">
        <f ca="1">IFERROR(TEXT('Capacity Backing (Hide)2'!D420,"0")&amp;" "&amp;$B$7,"")</f>
        <v>0 Hours</v>
      </c>
      <c r="E38" s="17" t="str">
        <f ca="1">IFERROR(TEXT('Capacity Backing (Hide)2'!E420,"0")&amp;" "&amp;$B$7,"")</f>
        <v>0 Hours</v>
      </c>
      <c r="F38" s="17" t="str">
        <f ca="1">IFERROR(TEXT('Capacity Backing (Hide)2'!F420,"0")&amp;" "&amp;$B$7,"")</f>
        <v>0 Hours</v>
      </c>
      <c r="G38" s="17" t="str">
        <f ca="1">IFERROR(TEXT('Capacity Backing (Hide)2'!G420,"0")&amp;" "&amp;$B$7,"")</f>
        <v>0 Hours</v>
      </c>
      <c r="H38" s="17" t="str">
        <f ca="1">IFERROR(TEXT('Capacity Backing (Hide)2'!H420,"0")&amp;" "&amp;$B$7,"")</f>
        <v>0 Hours</v>
      </c>
      <c r="I38" s="17" t="str">
        <f ca="1">IFERROR(TEXT('Capacity Backing (Hide)2'!I420,"0")&amp;" "&amp;$B$7,"")</f>
        <v>0 Hours</v>
      </c>
      <c r="J38" s="17" t="str">
        <f ca="1">IFERROR(TEXT('Capacity Backing (Hide)2'!J420,"0")&amp;" "&amp;$B$7,"")</f>
        <v>0 Hours</v>
      </c>
      <c r="K38" s="17" t="str">
        <f ca="1">IFERROR(TEXT('Capacity Backing (Hide)2'!K420,"0")&amp;" "&amp;$B$7,"")</f>
        <v>0 Hours</v>
      </c>
      <c r="L38" s="17" t="str">
        <f ca="1">IFERROR(TEXT('Capacity Backing (Hide)2'!L420,"0")&amp;" "&amp;$B$7,"")</f>
        <v>0 Hours</v>
      </c>
      <c r="M38" s="17" t="str">
        <f ca="1">IFERROR(TEXT('Capacity Backing (Hide)2'!M420,"0")&amp;" "&amp;$B$7,"")</f>
        <v>0 Hours</v>
      </c>
      <c r="N38" s="17" t="str">
        <f ca="1">IFERROR(TEXT('Capacity Backing (Hide)2'!N420,"0")&amp;" "&amp;$B$7,"")</f>
        <v>0 Hours</v>
      </c>
      <c r="O38" s="17" t="str">
        <f ca="1">IFERROR(TEXT('Capacity Backing (Hide)2'!O420,"0")&amp;" "&amp;$B$7,"")</f>
        <v>0 Hours</v>
      </c>
      <c r="P38" s="17" t="str">
        <f ca="1">IFERROR(TEXT('Capacity Backing (Hide)2'!P420,"0")&amp;" "&amp;$B$7,"")</f>
        <v>0 Hours</v>
      </c>
      <c r="Q38" s="7"/>
    </row>
    <row r="40" spans="1:3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row>
    <row r="42" spans="1:31" ht="23.5" x14ac:dyDescent="0.55000000000000004">
      <c r="A42" s="25" t="s">
        <v>203</v>
      </c>
    </row>
    <row r="43" spans="1:31" ht="15" thickBot="1" x14ac:dyDescent="0.4"/>
    <row r="44" spans="1:31" ht="15" thickBot="1" x14ac:dyDescent="0.4">
      <c r="A44" s="56" t="s">
        <v>58</v>
      </c>
      <c r="B44" s="126" t="s">
        <v>183</v>
      </c>
      <c r="D44" t="str">
        <f>"Estimated additional capacity required to clear waiting list backlog - "&amp;IF(B45="Total","all sessions",B45&amp;" sessions")&amp;", ("&amp;LOWER(B7)&amp;")"</f>
        <v>Estimated additional capacity required to clear waiting list backlog - all sessions, (hours)</v>
      </c>
    </row>
    <row r="45" spans="1:31" ht="15" hidden="1" thickBot="1" x14ac:dyDescent="0.4">
      <c r="A45" s="56" t="s">
        <v>59</v>
      </c>
      <c r="B45" s="126" t="s">
        <v>60</v>
      </c>
    </row>
    <row r="68" spans="1:17" ht="15" thickBot="1" x14ac:dyDescent="0.4">
      <c r="A68" s="55" t="s">
        <v>204</v>
      </c>
    </row>
    <row r="69" spans="1:17" ht="29.5" thickBot="1" x14ac:dyDescent="0.4">
      <c r="B69" s="77" t="str" cm="1">
        <f t="array" ref="B69">IF(B4="All "&amp;Setup!$B$15,INDEX(Setup!$A$20:$A$34,COLUMN(A1),1),B4)</f>
        <v>Caseload 1</v>
      </c>
      <c r="C69" s="77" t="str" cm="1">
        <f t="array" ref="C69">INDEX(Setup!$A$20:$A$34,COLUMN(B39),1)</f>
        <v>Caseload 2</v>
      </c>
      <c r="D69" s="77" t="str" cm="1">
        <f t="array" ref="D69">INDEX(Setup!$A$20:$A$34,COLUMN(C39),1)</f>
        <v>Caseload 3</v>
      </c>
      <c r="E69" s="77" t="str" cm="1">
        <f t="array" ref="E69">INDEX(Setup!$A$20:$A$34,COLUMN(D39),1)</f>
        <v>Caseload 4</v>
      </c>
      <c r="F69" s="77" t="str" cm="1">
        <f t="array" ref="F69">INDEX(Setup!$A$20:$A$34,COLUMN(E39),1)</f>
        <v>Caseload 5</v>
      </c>
      <c r="G69" s="77" t="str" cm="1">
        <f t="array" ref="G69">INDEX(Setup!$A$20:$A$34,COLUMN(F39),1)</f>
        <v>Caseload 6</v>
      </c>
      <c r="H69" s="77" t="str" cm="1">
        <f t="array" ref="H69">INDEX(Setup!$A$20:$A$34,COLUMN(G39),1)</f>
        <v>Caseload 7</v>
      </c>
      <c r="I69" s="77" t="str" cm="1">
        <f t="array" ref="I69">INDEX(Setup!$A$20:$A$34,COLUMN(H39),1)</f>
        <v>Caseload 8</v>
      </c>
      <c r="J69" s="77" t="str" cm="1">
        <f t="array" ref="J69">INDEX(Setup!$A$20:$A$34,COLUMN(I39),1)</f>
        <v>Caseload 9</v>
      </c>
      <c r="K69" s="77" t="str" cm="1">
        <f t="array" ref="K69">INDEX(Setup!$A$20:$A$34,COLUMN(J39),1)</f>
        <v>Caseload 10</v>
      </c>
      <c r="L69" s="77" t="str" cm="1">
        <f t="array" ref="L69">INDEX(Setup!$A$20:$A$34,COLUMN(K39),1)</f>
        <v>Caseload 11</v>
      </c>
      <c r="M69" s="77" t="str" cm="1">
        <f t="array" ref="M69">INDEX(Setup!$A$20:$A$34,COLUMN(L39),1)</f>
        <v>Caseload 12</v>
      </c>
      <c r="N69" s="77" t="str" cm="1">
        <f t="array" ref="N69">INDEX(Setup!$A$20:$A$34,COLUMN(M39),1)</f>
        <v>Caseload 13</v>
      </c>
      <c r="O69" s="77" t="str" cm="1">
        <f t="array" ref="O69">INDEX(Setup!$A$20:$A$34,COLUMN(N39),1)</f>
        <v>Caseload 14</v>
      </c>
      <c r="P69" s="77" t="str" cm="1">
        <f t="array" ref="P69">INDEX(Setup!$A$20:$A$34,COLUMN(O39),1)</f>
        <v>Caseload 15</v>
      </c>
      <c r="Q69" s="106" t="s">
        <v>173</v>
      </c>
    </row>
    <row r="70" spans="1:17" ht="29.5" thickBot="1" x14ac:dyDescent="0.4">
      <c r="A70" s="89" t="s">
        <v>201</v>
      </c>
      <c r="B70" s="104">
        <f>INDEX('Waiting List Config'!$C$5:$O$20,MATCH(Summary!B$69,'Waiting List Config'!$B$5:$B$20,0),2)</f>
        <v>0</v>
      </c>
      <c r="C70" s="104">
        <f>INDEX('Waiting List Config'!$C$5:$O$20,MATCH(Summary!C$69,'Waiting List Config'!$B$5:$B$20,0),2)</f>
        <v>0</v>
      </c>
      <c r="D70" s="104">
        <f>INDEX('Waiting List Config'!$C$5:$O$20,MATCH(Summary!D$69,'Waiting List Config'!$B$5:$B$20,0),2)</f>
        <v>0</v>
      </c>
      <c r="E70" s="104">
        <f>INDEX('Waiting List Config'!$C$5:$O$20,MATCH(Summary!E$69,'Waiting List Config'!$B$5:$B$20,0),2)</f>
        <v>0</v>
      </c>
      <c r="F70" s="104">
        <f>INDEX('Waiting List Config'!$C$5:$O$20,MATCH(Summary!F$69,'Waiting List Config'!$B$5:$B$20,0),2)</f>
        <v>0</v>
      </c>
      <c r="G70" s="104">
        <f>INDEX('Waiting List Config'!$C$5:$O$20,MATCH(Summary!G$69,'Waiting List Config'!$B$5:$B$20,0),2)</f>
        <v>0</v>
      </c>
      <c r="H70" s="104">
        <f>INDEX('Waiting List Config'!$C$5:$O$20,MATCH(Summary!H$69,'Waiting List Config'!$B$5:$B$20,0),2)</f>
        <v>0</v>
      </c>
      <c r="I70" s="104">
        <f>INDEX('Waiting List Config'!$C$5:$O$20,MATCH(Summary!I$69,'Waiting List Config'!$B$5:$B$20,0),2)</f>
        <v>0</v>
      </c>
      <c r="J70" s="104">
        <f>INDEX('Waiting List Config'!$C$5:$O$20,MATCH(Summary!J$69,'Waiting List Config'!$B$5:$B$20,0),2)</f>
        <v>0</v>
      </c>
      <c r="K70" s="104">
        <f>INDEX('Waiting List Config'!$C$5:$O$20,MATCH(Summary!K$69,'Waiting List Config'!$B$5:$B$20,0),2)</f>
        <v>0</v>
      </c>
      <c r="L70" s="104">
        <f>INDEX('Waiting List Config'!$C$5:$O$20,MATCH(Summary!L$69,'Waiting List Config'!$B$5:$B$20,0),2)</f>
        <v>0</v>
      </c>
      <c r="M70" s="104">
        <f>INDEX('Waiting List Config'!$C$5:$O$20,MATCH(Summary!M$69,'Waiting List Config'!$B$5:$B$20,0),2)</f>
        <v>0</v>
      </c>
      <c r="N70" s="104">
        <f>INDEX('Waiting List Config'!$C$5:$O$20,MATCH(Summary!N$69,'Waiting List Config'!$B$5:$B$20,0),2)</f>
        <v>0</v>
      </c>
      <c r="O70" s="104">
        <f>INDEX('Waiting List Config'!$C$5:$O$20,MATCH(Summary!O$69,'Waiting List Config'!$B$5:$B$20,0),2)</f>
        <v>0</v>
      </c>
      <c r="P70" s="104">
        <f>INDEX('Waiting List Config'!$C$5:$O$20,MATCH(Summary!P$69,'Waiting List Config'!$B$5:$B$20,0),2)</f>
        <v>0</v>
      </c>
      <c r="Q70" s="104">
        <f>INDEX('Waiting List Config'!$C$5:$O$20,MATCH(Summary!Q$69,'Waiting List Config'!$B$5:$B$20,0),2)</f>
        <v>0</v>
      </c>
    </row>
    <row r="71" spans="1:17" ht="29.5" thickBot="1" x14ac:dyDescent="0.4">
      <c r="A71" s="89" t="s">
        <v>202</v>
      </c>
      <c r="B71" s="104" t="str">
        <f>INDEX('Waiting List Config'!$C$5:$O$20,MATCH(Summary!B$69,'Waiting List Config'!$B$5:$B$20,0),7)</f>
        <v/>
      </c>
      <c r="C71" s="104" t="str">
        <f>INDEX('Waiting List Config'!$C$5:$O$20,MATCH(Summary!C$69,'Waiting List Config'!$B$5:$B$20,0),7)</f>
        <v/>
      </c>
      <c r="D71" s="104" t="str">
        <f>INDEX('Waiting List Config'!$C$5:$O$20,MATCH(Summary!D$69,'Waiting List Config'!$B$5:$B$20,0),7)</f>
        <v/>
      </c>
      <c r="E71" s="104" t="str">
        <f>INDEX('Waiting List Config'!$C$5:$O$20,MATCH(Summary!E$69,'Waiting List Config'!$B$5:$B$20,0),7)</f>
        <v/>
      </c>
      <c r="F71" s="104" t="str">
        <f>INDEX('Waiting List Config'!$C$5:$O$20,MATCH(Summary!F$69,'Waiting List Config'!$B$5:$B$20,0),7)</f>
        <v/>
      </c>
      <c r="G71" s="104" t="str">
        <f>INDEX('Waiting List Config'!$C$5:$O$20,MATCH(Summary!G$69,'Waiting List Config'!$B$5:$B$20,0),7)</f>
        <v/>
      </c>
      <c r="H71" s="104" t="str">
        <f>INDEX('Waiting List Config'!$C$5:$O$20,MATCH(Summary!H$69,'Waiting List Config'!$B$5:$B$20,0),7)</f>
        <v/>
      </c>
      <c r="I71" s="104" t="str">
        <f>INDEX('Waiting List Config'!$C$5:$O$20,MATCH(Summary!I$69,'Waiting List Config'!$B$5:$B$20,0),7)</f>
        <v/>
      </c>
      <c r="J71" s="104" t="str">
        <f>INDEX('Waiting List Config'!$C$5:$O$20,MATCH(Summary!J$69,'Waiting List Config'!$B$5:$B$20,0),7)</f>
        <v/>
      </c>
      <c r="K71" s="104" t="str">
        <f>INDEX('Waiting List Config'!$C$5:$O$20,MATCH(Summary!K$69,'Waiting List Config'!$B$5:$B$20,0),7)</f>
        <v/>
      </c>
      <c r="L71" s="104" t="str">
        <f>INDEX('Waiting List Config'!$C$5:$O$20,MATCH(Summary!L$69,'Waiting List Config'!$B$5:$B$20,0),7)</f>
        <v/>
      </c>
      <c r="M71" s="104" t="str">
        <f>INDEX('Waiting List Config'!$C$5:$O$20,MATCH(Summary!M$69,'Waiting List Config'!$B$5:$B$20,0),7)</f>
        <v/>
      </c>
      <c r="N71" s="104" t="str">
        <f>INDEX('Waiting List Config'!$C$5:$O$20,MATCH(Summary!N$69,'Waiting List Config'!$B$5:$B$20,0),7)</f>
        <v/>
      </c>
      <c r="O71" s="104" t="str">
        <f>INDEX('Waiting List Config'!$C$5:$O$20,MATCH(Summary!O$69,'Waiting List Config'!$B$5:$B$20,0),7)</f>
        <v/>
      </c>
      <c r="P71" s="104" t="str">
        <f>INDEX('Waiting List Config'!$C$5:$O$20,MATCH(Summary!P$69,'Waiting List Config'!$B$5:$B$20,0),7)</f>
        <v/>
      </c>
      <c r="Q71" s="104" t="str">
        <f>INDEX('Waiting List Config'!$C$5:$O$20,MATCH(Summary!Q$69,'Waiting List Config'!$B$5:$B$20,0),7)</f>
        <v/>
      </c>
    </row>
    <row r="72" spans="1:17" ht="29.5" thickBot="1" x14ac:dyDescent="0.4">
      <c r="A72" s="89" t="s">
        <v>181</v>
      </c>
      <c r="B72" s="104" t="str">
        <f>INDEX('Waiting List Config'!$C$5:$O$20,MATCH(Summary!B$69,'Waiting List Config'!$B$5:$B$20,0),13)</f>
        <v>0 - 0</v>
      </c>
      <c r="C72" s="104" t="str">
        <f>INDEX('Waiting List Config'!$C$5:$O$20,MATCH(Summary!C$69,'Waiting List Config'!$B$5:$B$20,0),13)</f>
        <v>0 - 0</v>
      </c>
      <c r="D72" s="104" t="str">
        <f>INDEX('Waiting List Config'!$C$5:$O$20,MATCH(Summary!D$69,'Waiting List Config'!$B$5:$B$20,0),13)</f>
        <v>0 - 0</v>
      </c>
      <c r="E72" s="104" t="str">
        <f>INDEX('Waiting List Config'!$C$5:$O$20,MATCH(Summary!E$69,'Waiting List Config'!$B$5:$B$20,0),13)</f>
        <v>0 - 0</v>
      </c>
      <c r="F72" s="104" t="str">
        <f>INDEX('Waiting List Config'!$C$5:$O$20,MATCH(Summary!F$69,'Waiting List Config'!$B$5:$B$20,0),13)</f>
        <v>0 - 0</v>
      </c>
      <c r="G72" s="104" t="str">
        <f>INDEX('Waiting List Config'!$C$5:$O$20,MATCH(Summary!G$69,'Waiting List Config'!$B$5:$B$20,0),13)</f>
        <v>0 - 0</v>
      </c>
      <c r="H72" s="104" t="str">
        <f>INDEX('Waiting List Config'!$C$5:$O$20,MATCH(Summary!H$69,'Waiting List Config'!$B$5:$B$20,0),13)</f>
        <v>0 - 0</v>
      </c>
      <c r="I72" s="104" t="str">
        <f>INDEX('Waiting List Config'!$C$5:$O$20,MATCH(Summary!I$69,'Waiting List Config'!$B$5:$B$20,0),13)</f>
        <v>0 - 0</v>
      </c>
      <c r="J72" s="104" t="str">
        <f>INDEX('Waiting List Config'!$C$5:$O$20,MATCH(Summary!J$69,'Waiting List Config'!$B$5:$B$20,0),13)</f>
        <v>0 - 0</v>
      </c>
      <c r="K72" s="104" t="str">
        <f>INDEX('Waiting List Config'!$C$5:$O$20,MATCH(Summary!K$69,'Waiting List Config'!$B$5:$B$20,0),13)</f>
        <v>0 - 0</v>
      </c>
      <c r="L72" s="104" t="str">
        <f>INDEX('Waiting List Config'!$C$5:$O$20,MATCH(Summary!L$69,'Waiting List Config'!$B$5:$B$20,0),13)</f>
        <v>0 - 0</v>
      </c>
      <c r="M72" s="104" t="str">
        <f>INDEX('Waiting List Config'!$C$5:$O$20,MATCH(Summary!M$69,'Waiting List Config'!$B$5:$B$20,0),13)</f>
        <v>0 - 0</v>
      </c>
      <c r="N72" s="104" t="str">
        <f>INDEX('Waiting List Config'!$C$5:$O$20,MATCH(Summary!N$69,'Waiting List Config'!$B$5:$B$20,0),13)</f>
        <v>0 - 0</v>
      </c>
      <c r="O72" s="104" t="str">
        <f>INDEX('Waiting List Config'!$C$5:$O$20,MATCH(Summary!O$69,'Waiting List Config'!$B$5:$B$20,0),13)</f>
        <v>0 - 0</v>
      </c>
      <c r="P72" s="104" t="str">
        <f>INDEX('Waiting List Config'!$C$5:$O$20,MATCH(Summary!P$69,'Waiting List Config'!$B$5:$B$20,0),13)</f>
        <v>0 - 0</v>
      </c>
      <c r="Q72" s="105" t="str">
        <f>INDEX('Waiting List Config'!$C$5:$O$20,MATCH(Summary!Q$69,'Waiting List Config'!$B$5:$B$20,0),13)</f>
        <v>0 - 0</v>
      </c>
    </row>
    <row r="73" spans="1:17" ht="58.5" thickBot="1" x14ac:dyDescent="0.4">
      <c r="A73" s="103" t="str">
        <f>"Estimated additional capacity to clear backlog - non-group sessions ("&amp;LOWER(B7)&amp;"):"</f>
        <v>Estimated additional capacity to clear backlog - non-group sessions (hours):</v>
      </c>
      <c r="B73" s="105" t="str">
        <f>INDEX('Waiting List Config'!$B$5:$U$20,MATCH(Summary!B$69,'Waiting List Config'!$B$5:$B$20,0),19)</f>
        <v>0 - 0</v>
      </c>
      <c r="C73" s="105" t="str">
        <f>INDEX('Waiting List Config'!$B$5:$U$20,MATCH(Summary!C$69,'Waiting List Config'!$B$5:$B$20,0),19)</f>
        <v>0 - 0</v>
      </c>
      <c r="D73" s="105" t="str">
        <f>INDEX('Waiting List Config'!$B$5:$U$20,MATCH(Summary!D$69,'Waiting List Config'!$B$5:$B$20,0),19)</f>
        <v>0 - 0</v>
      </c>
      <c r="E73" s="105" t="str">
        <f>INDEX('Waiting List Config'!$B$5:$U$20,MATCH(Summary!E$69,'Waiting List Config'!$B$5:$B$20,0),19)</f>
        <v>0 - 0</v>
      </c>
      <c r="F73" s="105" t="str">
        <f>INDEX('Waiting List Config'!$B$5:$U$20,MATCH(Summary!F$69,'Waiting List Config'!$B$5:$B$20,0),19)</f>
        <v>0 - 0</v>
      </c>
      <c r="G73" s="105" t="str">
        <f>INDEX('Waiting List Config'!$B$5:$U$20,MATCH(Summary!G$69,'Waiting List Config'!$B$5:$B$20,0),19)</f>
        <v>0 - 0</v>
      </c>
      <c r="H73" s="105" t="str">
        <f>INDEX('Waiting List Config'!$B$5:$U$20,MATCH(Summary!H$69,'Waiting List Config'!$B$5:$B$20,0),19)</f>
        <v>0 - 0</v>
      </c>
      <c r="I73" s="105" t="str">
        <f>INDEX('Waiting List Config'!$B$5:$U$20,MATCH(Summary!I$69,'Waiting List Config'!$B$5:$B$20,0),19)</f>
        <v>0 - 0</v>
      </c>
      <c r="J73" s="105" t="str">
        <f>INDEX('Waiting List Config'!$B$5:$U$20,MATCH(Summary!J$69,'Waiting List Config'!$B$5:$B$20,0),19)</f>
        <v>0 - 0</v>
      </c>
      <c r="K73" s="105" t="str">
        <f>INDEX('Waiting List Config'!$B$5:$U$20,MATCH(Summary!K$69,'Waiting List Config'!$B$5:$B$20,0),19)</f>
        <v>0 - 0</v>
      </c>
      <c r="L73" s="105" t="str">
        <f>INDEX('Waiting List Config'!$B$5:$U$20,MATCH(Summary!L$69,'Waiting List Config'!$B$5:$B$20,0),19)</f>
        <v>0 - 0</v>
      </c>
      <c r="M73" s="105" t="str">
        <f>INDEX('Waiting List Config'!$B$5:$U$20,MATCH(Summary!M$69,'Waiting List Config'!$B$5:$B$20,0),19)</f>
        <v>0 - 0</v>
      </c>
      <c r="N73" s="105" t="str">
        <f>INDEX('Waiting List Config'!$B$5:$U$20,MATCH(Summary!N$69,'Waiting List Config'!$B$5:$B$20,0),19)</f>
        <v>0 - 0</v>
      </c>
      <c r="O73" s="105" t="str">
        <f>INDEX('Waiting List Config'!$B$5:$U$20,MATCH(Summary!O$69,'Waiting List Config'!$B$5:$B$20,0),19)</f>
        <v>0 - 0</v>
      </c>
      <c r="P73" s="105" t="str">
        <f>INDEX('Waiting List Config'!$B$5:$U$20,MATCH(Summary!P$69,'Waiting List Config'!$B$5:$B$20,0),19)</f>
        <v>0 - 0</v>
      </c>
      <c r="Q73" s="76"/>
    </row>
    <row r="74" spans="1:17" ht="44" thickBot="1" x14ac:dyDescent="0.4">
      <c r="A74" s="89" t="str">
        <f>"Estimated additional capacity to clear backlog - group sessions ("&amp;LOWER(B7)&amp;"):"</f>
        <v>Estimated additional capacity to clear backlog - group sessions (hours):</v>
      </c>
      <c r="B74" s="105" t="str">
        <f>INDEX('Waiting List Config'!$B$5:$U$20,MATCH(Summary!B$69,'Waiting List Config'!$B$5:$B$20,0),20)</f>
        <v>0 - 0</v>
      </c>
      <c r="C74" s="105" t="str">
        <f>INDEX('Waiting List Config'!$B$5:$U$20,MATCH(Summary!C$69,'Waiting List Config'!$B$5:$B$20,0),20)</f>
        <v>0 - 0</v>
      </c>
      <c r="D74" s="105" t="str">
        <f>INDEX('Waiting List Config'!$B$5:$U$20,MATCH(Summary!D$69,'Waiting List Config'!$B$5:$B$20,0),20)</f>
        <v>0 - 0</v>
      </c>
      <c r="E74" s="105" t="str">
        <f>INDEX('Waiting List Config'!$B$5:$U$20,MATCH(Summary!E$69,'Waiting List Config'!$B$5:$B$20,0),20)</f>
        <v>0 - 0</v>
      </c>
      <c r="F74" s="105" t="str">
        <f>INDEX('Waiting List Config'!$B$5:$U$20,MATCH(Summary!F$69,'Waiting List Config'!$B$5:$B$20,0),20)</f>
        <v>0 - 0</v>
      </c>
      <c r="G74" s="105" t="str">
        <f>INDEX('Waiting List Config'!$B$5:$U$20,MATCH(Summary!G$69,'Waiting List Config'!$B$5:$B$20,0),20)</f>
        <v>0 - 0</v>
      </c>
      <c r="H74" s="105" t="str">
        <f>INDEX('Waiting List Config'!$B$5:$U$20,MATCH(Summary!H$69,'Waiting List Config'!$B$5:$B$20,0),20)</f>
        <v>0 - 0</v>
      </c>
      <c r="I74" s="105" t="str">
        <f>INDEX('Waiting List Config'!$B$5:$U$20,MATCH(Summary!I$69,'Waiting List Config'!$B$5:$B$20,0),20)</f>
        <v>0 - 0</v>
      </c>
      <c r="J74" s="105" t="str">
        <f>INDEX('Waiting List Config'!$B$5:$U$20,MATCH(Summary!J$69,'Waiting List Config'!$B$5:$B$20,0),20)</f>
        <v>0 - 0</v>
      </c>
      <c r="K74" s="105" t="str">
        <f>INDEX('Waiting List Config'!$B$5:$U$20,MATCH(Summary!K$69,'Waiting List Config'!$B$5:$B$20,0),20)</f>
        <v>0 - 0</v>
      </c>
      <c r="L74" s="105" t="str">
        <f>INDEX('Waiting List Config'!$B$5:$U$20,MATCH(Summary!L$69,'Waiting List Config'!$B$5:$B$20,0),20)</f>
        <v>0 - 0</v>
      </c>
      <c r="M74" s="105" t="str">
        <f>INDEX('Waiting List Config'!$B$5:$U$20,MATCH(Summary!M$69,'Waiting List Config'!$B$5:$B$20,0),20)</f>
        <v>0 - 0</v>
      </c>
      <c r="N74" s="105" t="str">
        <f>INDEX('Waiting List Config'!$B$5:$U$20,MATCH(Summary!N$69,'Waiting List Config'!$B$5:$B$20,0),20)</f>
        <v>0 - 0</v>
      </c>
      <c r="O74" s="105" t="str">
        <f>INDEX('Waiting List Config'!$B$5:$U$20,MATCH(Summary!O$69,'Waiting List Config'!$B$5:$B$20,0),20)</f>
        <v>0 - 0</v>
      </c>
      <c r="P74" s="105" t="str">
        <f>INDEX('Waiting List Config'!$B$5:$U$20,MATCH(Summary!P$69,'Waiting List Config'!$B$5:$B$20,0),20)</f>
        <v>0 - 0</v>
      </c>
      <c r="Q74" s="76"/>
    </row>
    <row r="75" spans="1:17" ht="44" thickBot="1" x14ac:dyDescent="0.4">
      <c r="A75" s="89" t="str">
        <f>"Estimated additional capacity to clear backlog - all sessions ("&amp;LOWER(B7)&amp;"):"</f>
        <v>Estimated additional capacity to clear backlog - all sessions (hours):</v>
      </c>
      <c r="B75" s="105" t="str">
        <f>INDEX('Waiting List Config'!$B$5:$X$20,MATCH(Summary!B$69,'Waiting List Config'!$B$5:$B$20,0),23)</f>
        <v>0 - 0</v>
      </c>
      <c r="C75" s="105" t="str">
        <f>INDEX('Waiting List Config'!$B$5:$X$20,MATCH(Summary!C$69,'Waiting List Config'!$B$5:$B$20,0),23)</f>
        <v>0 - 0</v>
      </c>
      <c r="D75" s="105" t="str">
        <f>INDEX('Waiting List Config'!$B$5:$X$20,MATCH(Summary!D$69,'Waiting List Config'!$B$5:$B$20,0),23)</f>
        <v>0 - 0</v>
      </c>
      <c r="E75" s="105" t="str">
        <f>INDEX('Waiting List Config'!$B$5:$X$20,MATCH(Summary!E$69,'Waiting List Config'!$B$5:$B$20,0),23)</f>
        <v>0 - 0</v>
      </c>
      <c r="F75" s="105" t="str">
        <f>INDEX('Waiting List Config'!$B$5:$X$20,MATCH(Summary!F$69,'Waiting List Config'!$B$5:$B$20,0),23)</f>
        <v>0 - 0</v>
      </c>
      <c r="G75" s="105" t="str">
        <f>INDEX('Waiting List Config'!$B$5:$X$20,MATCH(Summary!G$69,'Waiting List Config'!$B$5:$B$20,0),23)</f>
        <v>0 - 0</v>
      </c>
      <c r="H75" s="105" t="str">
        <f>INDEX('Waiting List Config'!$B$5:$X$20,MATCH(Summary!H$69,'Waiting List Config'!$B$5:$B$20,0),23)</f>
        <v>0 - 0</v>
      </c>
      <c r="I75" s="105" t="str">
        <f>INDEX('Waiting List Config'!$B$5:$X$20,MATCH(Summary!I$69,'Waiting List Config'!$B$5:$B$20,0),23)</f>
        <v>0 - 0</v>
      </c>
      <c r="J75" s="105" t="str">
        <f>INDEX('Waiting List Config'!$B$5:$X$20,MATCH(Summary!J$69,'Waiting List Config'!$B$5:$B$20,0),23)</f>
        <v>0 - 0</v>
      </c>
      <c r="K75" s="105" t="str">
        <f>INDEX('Waiting List Config'!$B$5:$X$20,MATCH(Summary!K$69,'Waiting List Config'!$B$5:$B$20,0),23)</f>
        <v>0 - 0</v>
      </c>
      <c r="L75" s="105" t="str">
        <f>INDEX('Waiting List Config'!$B$5:$X$20,MATCH(Summary!L$69,'Waiting List Config'!$B$5:$B$20,0),23)</f>
        <v>0 - 0</v>
      </c>
      <c r="M75" s="105" t="str">
        <f>INDEX('Waiting List Config'!$B$5:$X$20,MATCH(Summary!M$69,'Waiting List Config'!$B$5:$B$20,0),23)</f>
        <v>0 - 0</v>
      </c>
      <c r="N75" s="105" t="str">
        <f>INDEX('Waiting List Config'!$B$5:$X$20,MATCH(Summary!N$69,'Waiting List Config'!$B$5:$B$20,0),23)</f>
        <v>0 - 0</v>
      </c>
      <c r="O75" s="105" t="str">
        <f>INDEX('Waiting List Config'!$B$5:$X$20,MATCH(Summary!O$69,'Waiting List Config'!$B$5:$B$20,0),23)</f>
        <v>0 - 0</v>
      </c>
      <c r="P75" s="105" t="str">
        <f>INDEX('Waiting List Config'!$B$5:$X$20,MATCH(Summary!P$69,'Waiting List Config'!$B$5:$B$20,0),23)</f>
        <v>0 - 0</v>
      </c>
    </row>
    <row r="76" spans="1:17" ht="15" thickBot="1" x14ac:dyDescent="0.4"/>
    <row r="77" spans="1:17" ht="29.5" thickBot="1" x14ac:dyDescent="0.4">
      <c r="A77" s="89" t="s">
        <v>246</v>
      </c>
      <c r="B77" s="177"/>
    </row>
    <row r="78" spans="1:17" ht="15" thickBot="1" x14ac:dyDescent="0.4"/>
    <row r="79" spans="1:17" ht="44" thickBot="1" x14ac:dyDescent="0.4">
      <c r="A79" s="89" t="str">
        <f>"Additional caseload capacity ("&amp;LOWER(B7)&amp;" per week):"</f>
        <v>Additional caseload capacity (hours per week):</v>
      </c>
      <c r="B79" s="105" t="e">
        <f>IF(TEXT(INDEX('Waiting List Config'!$B$5:$X$20,MATCH(Summary!B$69,'Waiting List Config'!$B$5:$B$20,0),21)/$B$77,"#")="",0,TEXT(INDEX('Waiting List Config'!$B$5:$X$20,MATCH(Summary!B$69,'Waiting List Config'!$B$5:$B$20,0),21)/$B$77,"#"))&amp;" - "&amp;IF(TEXT(INDEX('Waiting List Config'!$B$5:$X$20,MATCH(Summary!B$69,'Waiting List Config'!$B$5:$B$20,0),22)/$B$77,"#")="",0,TEXT(INDEX('Waiting List Config'!$B$5:$X$20,MATCH(Summary!B$69,'Waiting List Config'!$B$5:$B$20,0),22)/$B$77,"#"))</f>
        <v>#DIV/0!</v>
      </c>
      <c r="C79" s="105" t="e">
        <f>IF(TEXT(INDEX('Waiting List Config'!$B$5:$X$20,MATCH(Summary!C$69,'Waiting List Config'!$B$5:$B$20,0),21)/$B$77,"#")="",0,TEXT(INDEX('Waiting List Config'!$B$5:$X$20,MATCH(Summary!C$69,'Waiting List Config'!$B$5:$B$20,0),21)/$B$77,"#"))&amp;" - "&amp;IF(TEXT(INDEX('Waiting List Config'!$B$5:$X$20,MATCH(Summary!C$69,'Waiting List Config'!$B$5:$B$20,0),22)/$B$77,"#")="",0,TEXT(INDEX('Waiting List Config'!$B$5:$X$20,MATCH(Summary!C$69,'Waiting List Config'!$B$5:$B$20,0),22)/$B$77,"#"))</f>
        <v>#DIV/0!</v>
      </c>
      <c r="D79" s="105" t="e">
        <f>IF(TEXT(INDEX('Waiting List Config'!$B$5:$X$20,MATCH(Summary!D$69,'Waiting List Config'!$B$5:$B$20,0),21)/$B$77,"#")="",0,TEXT(INDEX('Waiting List Config'!$B$5:$X$20,MATCH(Summary!D$69,'Waiting List Config'!$B$5:$B$20,0),21)/$B$77,"#"))&amp;" - "&amp;IF(TEXT(INDEX('Waiting List Config'!$B$5:$X$20,MATCH(Summary!D$69,'Waiting List Config'!$B$5:$B$20,0),22)/$B$77,"#")="",0,TEXT(INDEX('Waiting List Config'!$B$5:$X$20,MATCH(Summary!D$69,'Waiting List Config'!$B$5:$B$20,0),22)/$B$77,"#"))</f>
        <v>#DIV/0!</v>
      </c>
      <c r="E79" s="105" t="e">
        <f>IF(TEXT(INDEX('Waiting List Config'!$B$5:$X$20,MATCH(Summary!E$69,'Waiting List Config'!$B$5:$B$20,0),21)/$B$77,"#")="",0,TEXT(INDEX('Waiting List Config'!$B$5:$X$20,MATCH(Summary!E$69,'Waiting List Config'!$B$5:$B$20,0),21)/$B$77,"#"))&amp;" - "&amp;IF(TEXT(INDEX('Waiting List Config'!$B$5:$X$20,MATCH(Summary!E$69,'Waiting List Config'!$B$5:$B$20,0),22)/$B$77,"#")="",0,TEXT(INDEX('Waiting List Config'!$B$5:$X$20,MATCH(Summary!E$69,'Waiting List Config'!$B$5:$B$20,0),22)/$B$77,"#"))</f>
        <v>#DIV/0!</v>
      </c>
      <c r="F79" s="105" t="e">
        <f>IF(TEXT(INDEX('Waiting List Config'!$B$5:$X$20,MATCH(Summary!F$69,'Waiting List Config'!$B$5:$B$20,0),21)/$B$77,"#")="",0,TEXT(INDEX('Waiting List Config'!$B$5:$X$20,MATCH(Summary!F$69,'Waiting List Config'!$B$5:$B$20,0),21)/$B$77,"#"))&amp;" - "&amp;IF(TEXT(INDEX('Waiting List Config'!$B$5:$X$20,MATCH(Summary!F$69,'Waiting List Config'!$B$5:$B$20,0),22)/$B$77,"#")="",0,TEXT(INDEX('Waiting List Config'!$B$5:$X$20,MATCH(Summary!F$69,'Waiting List Config'!$B$5:$B$20,0),22)/$B$77,"#"))</f>
        <v>#DIV/0!</v>
      </c>
      <c r="G79" s="105" t="e">
        <f>IF(TEXT(INDEX('Waiting List Config'!$B$5:$X$20,MATCH(Summary!G$69,'Waiting List Config'!$B$5:$B$20,0),21)/$B$77,"#")="",0,TEXT(INDEX('Waiting List Config'!$B$5:$X$20,MATCH(Summary!G$69,'Waiting List Config'!$B$5:$B$20,0),21)/$B$77,"#"))&amp;" - "&amp;IF(TEXT(INDEX('Waiting List Config'!$B$5:$X$20,MATCH(Summary!G$69,'Waiting List Config'!$B$5:$B$20,0),22)/$B$77,"#")="",0,TEXT(INDEX('Waiting List Config'!$B$5:$X$20,MATCH(Summary!G$69,'Waiting List Config'!$B$5:$B$20,0),22)/$B$77,"#"))</f>
        <v>#DIV/0!</v>
      </c>
      <c r="H79" s="105" t="e">
        <f>IF(TEXT(INDEX('Waiting List Config'!$B$5:$X$20,MATCH(Summary!H$69,'Waiting List Config'!$B$5:$B$20,0),21)/$B$77,"#")="",0,TEXT(INDEX('Waiting List Config'!$B$5:$X$20,MATCH(Summary!H$69,'Waiting List Config'!$B$5:$B$20,0),21)/$B$77,"#"))&amp;" - "&amp;IF(TEXT(INDEX('Waiting List Config'!$B$5:$X$20,MATCH(Summary!H$69,'Waiting List Config'!$B$5:$B$20,0),22)/$B$77,"#")="",0,TEXT(INDEX('Waiting List Config'!$B$5:$X$20,MATCH(Summary!H$69,'Waiting List Config'!$B$5:$B$20,0),22)/$B$77,"#"))</f>
        <v>#DIV/0!</v>
      </c>
      <c r="I79" s="105" t="e">
        <f>IF(TEXT(INDEX('Waiting List Config'!$B$5:$X$20,MATCH(Summary!I$69,'Waiting List Config'!$B$5:$B$20,0),21)/$B$77,"#")="",0,TEXT(INDEX('Waiting List Config'!$B$5:$X$20,MATCH(Summary!I$69,'Waiting List Config'!$B$5:$B$20,0),21)/$B$77,"#"))&amp;" - "&amp;IF(TEXT(INDEX('Waiting List Config'!$B$5:$X$20,MATCH(Summary!I$69,'Waiting List Config'!$B$5:$B$20,0),22)/$B$77,"#")="",0,TEXT(INDEX('Waiting List Config'!$B$5:$X$20,MATCH(Summary!I$69,'Waiting List Config'!$B$5:$B$20,0),22)/$B$77,"#"))</f>
        <v>#DIV/0!</v>
      </c>
      <c r="J79" s="105" t="e">
        <f>IF(TEXT(INDEX('Waiting List Config'!$B$5:$X$20,MATCH(Summary!J$69,'Waiting List Config'!$B$5:$B$20,0),21)/$B$77,"#")="",0,TEXT(INDEX('Waiting List Config'!$B$5:$X$20,MATCH(Summary!J$69,'Waiting List Config'!$B$5:$B$20,0),21)/$B$77,"#"))&amp;" - "&amp;IF(TEXT(INDEX('Waiting List Config'!$B$5:$X$20,MATCH(Summary!J$69,'Waiting List Config'!$B$5:$B$20,0),22)/$B$77,"#")="",0,TEXT(INDEX('Waiting List Config'!$B$5:$X$20,MATCH(Summary!J$69,'Waiting List Config'!$B$5:$B$20,0),22)/$B$77,"#"))</f>
        <v>#DIV/0!</v>
      </c>
      <c r="K79" s="105" t="e">
        <f>IF(TEXT(INDEX('Waiting List Config'!$B$5:$X$20,MATCH(Summary!K$69,'Waiting List Config'!$B$5:$B$20,0),21)/$B$77,"#")="",0,TEXT(INDEX('Waiting List Config'!$B$5:$X$20,MATCH(Summary!K$69,'Waiting List Config'!$B$5:$B$20,0),21)/$B$77,"#"))&amp;" - "&amp;IF(TEXT(INDEX('Waiting List Config'!$B$5:$X$20,MATCH(Summary!K$69,'Waiting List Config'!$B$5:$B$20,0),22)/$B$77,"#")="",0,TEXT(INDEX('Waiting List Config'!$B$5:$X$20,MATCH(Summary!K$69,'Waiting List Config'!$B$5:$B$20,0),22)/$B$77,"#"))</f>
        <v>#DIV/0!</v>
      </c>
      <c r="L79" s="105" t="e">
        <f>IF(TEXT(INDEX('Waiting List Config'!$B$5:$X$20,MATCH(Summary!L$69,'Waiting List Config'!$B$5:$B$20,0),21)/$B$77,"#")="",0,TEXT(INDEX('Waiting List Config'!$B$5:$X$20,MATCH(Summary!L$69,'Waiting List Config'!$B$5:$B$20,0),21)/$B$77,"#"))&amp;" - "&amp;IF(TEXT(INDEX('Waiting List Config'!$B$5:$X$20,MATCH(Summary!L$69,'Waiting List Config'!$B$5:$B$20,0),22)/$B$77,"#")="",0,TEXT(INDEX('Waiting List Config'!$B$5:$X$20,MATCH(Summary!L$69,'Waiting List Config'!$B$5:$B$20,0),22)/$B$77,"#"))</f>
        <v>#DIV/0!</v>
      </c>
      <c r="M79" s="105" t="e">
        <f>IF(TEXT(INDEX('Waiting List Config'!$B$5:$X$20,MATCH(Summary!M$69,'Waiting List Config'!$B$5:$B$20,0),21)/$B$77,"#")="",0,TEXT(INDEX('Waiting List Config'!$B$5:$X$20,MATCH(Summary!M$69,'Waiting List Config'!$B$5:$B$20,0),21)/$B$77,"#"))&amp;" - "&amp;IF(TEXT(INDEX('Waiting List Config'!$B$5:$X$20,MATCH(Summary!M$69,'Waiting List Config'!$B$5:$B$20,0),22)/$B$77,"#")="",0,TEXT(INDEX('Waiting List Config'!$B$5:$X$20,MATCH(Summary!M$69,'Waiting List Config'!$B$5:$B$20,0),22)/$B$77,"#"))</f>
        <v>#DIV/0!</v>
      </c>
      <c r="N79" s="105" t="e">
        <f>IF(TEXT(INDEX('Waiting List Config'!$B$5:$X$20,MATCH(Summary!N$69,'Waiting List Config'!$B$5:$B$20,0),21)/$B$77,"#")="",0,TEXT(INDEX('Waiting List Config'!$B$5:$X$20,MATCH(Summary!N$69,'Waiting List Config'!$B$5:$B$20,0),21)/$B$77,"#"))&amp;" - "&amp;IF(TEXT(INDEX('Waiting List Config'!$B$5:$X$20,MATCH(Summary!N$69,'Waiting List Config'!$B$5:$B$20,0),22)/$B$77,"#")="",0,TEXT(INDEX('Waiting List Config'!$B$5:$X$20,MATCH(Summary!N$69,'Waiting List Config'!$B$5:$B$20,0),22)/$B$77,"#"))</f>
        <v>#DIV/0!</v>
      </c>
      <c r="O79" s="105" t="e">
        <f>IF(TEXT(INDEX('Waiting List Config'!$B$5:$X$20,MATCH(Summary!O$69,'Waiting List Config'!$B$5:$B$20,0),21)/$B$77,"#")="",0,TEXT(INDEX('Waiting List Config'!$B$5:$X$20,MATCH(Summary!O$69,'Waiting List Config'!$B$5:$B$20,0),21)/$B$77,"#"))&amp;" - "&amp;IF(TEXT(INDEX('Waiting List Config'!$B$5:$X$20,MATCH(Summary!O$69,'Waiting List Config'!$B$5:$B$20,0),22)/$B$77,"#")="",0,TEXT(INDEX('Waiting List Config'!$B$5:$X$20,MATCH(Summary!O$69,'Waiting List Config'!$B$5:$B$20,0),22)/$B$77,"#"))</f>
        <v>#DIV/0!</v>
      </c>
      <c r="P79" s="105" t="e">
        <f>IF(TEXT(INDEX('Waiting List Config'!$B$5:$X$20,MATCH(Summary!P$69,'Waiting List Config'!$B$5:$B$20,0),21)/$B$77,"#")="",0,TEXT(INDEX('Waiting List Config'!$B$5:$X$20,MATCH(Summary!P$69,'Waiting List Config'!$B$5:$B$20,0),21)/$B$77,"#"))&amp;" - "&amp;IF(TEXT(INDEX('Waiting List Config'!$B$5:$X$20,MATCH(Summary!P$69,'Waiting List Config'!$B$5:$B$20,0),22)/$B$77,"#")="",0,TEXT(INDEX('Waiting List Config'!$B$5:$X$20,MATCH(Summary!P$69,'Waiting List Config'!$B$5:$B$20,0),22)/$B$77,"#"))</f>
        <v>#DIV/0!</v>
      </c>
    </row>
  </sheetData>
  <sheetProtection algorithmName="SHA-512" hashValue="+fpml0gQCafbs2ecvJrFLVqL28N00VLuH0dUGBrIOP/ysk6U0Elk2KyebkZ95ZDpm7J2jr/lJPjzLMyFxjwwHg==" saltValue="JjI61XQaEhe4R6ahQmZPyw==" spinCount="100000" sheet="1" objects="1" formatColumns="0" formatRows="0"/>
  <dataValidations count="2">
    <dataValidation type="list" allowBlank="1" showInputMessage="1" showErrorMessage="1" sqref="B4" xr:uid="{A61C2E81-6489-45BD-9806-72EDEC3BD316}">
      <formula1>Validation_CaseloadsTotal</formula1>
    </dataValidation>
    <dataValidation type="list" allowBlank="1" showInputMessage="1" showErrorMessage="1" sqref="B3" xr:uid="{C3974438-18AC-45F8-B91E-BC31B697F1C5}">
      <formula1>"Whole Service, Overview, By Week"</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FBECDF9C-1388-4690-B9E5-82C6A728C625}">
          <x14:formula1>
            <xm:f>'Data Validation (Hide)'!$F$2:$F$4</xm:f>
          </x14:formula1>
          <xm:sqref>B5 B45</xm:sqref>
        </x14:dataValidation>
        <x14:dataValidation type="list" allowBlank="1" showInputMessage="1" showErrorMessage="1" xr:uid="{56040F85-83BE-4E0A-B760-98F834EDC1B7}">
          <x14:formula1>
            <xm:f>'Data Validation (Hide)'!$N$2:$N$3</xm:f>
          </x14:formula1>
          <xm:sqref>B7</xm:sqref>
        </x14:dataValidation>
        <x14:dataValidation type="list" allowBlank="1" showInputMessage="1" showErrorMessage="1" xr:uid="{51826C67-6E14-42DB-B647-B1032CA1EB2B}">
          <x14:formula1>
            <xm:f>'Data Validation (Hide)'!$Z$2:$Z$3</xm:f>
          </x14:formula1>
          <xm:sqref>B44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B837F-C394-4498-9731-0A55CAEAC4B2}">
  <sheetPr codeName="Sheet12"/>
  <dimension ref="A1:P78"/>
  <sheetViews>
    <sheetView showGridLines="0" showRowColHeaders="0" workbookViewId="0">
      <selection activeCell="I68" sqref="I68"/>
    </sheetView>
  </sheetViews>
  <sheetFormatPr defaultColWidth="8.7265625" defaultRowHeight="14.5" x14ac:dyDescent="0.35"/>
  <cols>
    <col min="1" max="1" width="27.1796875" bestFit="1" customWidth="1"/>
    <col min="2" max="2" width="16.81640625" customWidth="1"/>
    <col min="3" max="3" width="16.6328125" customWidth="1"/>
    <col min="4" max="4" width="15.54296875" bestFit="1" customWidth="1"/>
    <col min="5" max="5" width="15.6328125" bestFit="1" customWidth="1"/>
    <col min="6" max="6" width="15.1796875" hidden="1" customWidth="1"/>
    <col min="7" max="7" width="15.453125" hidden="1" customWidth="1"/>
    <col min="8" max="8" width="4.54296875" customWidth="1"/>
    <col min="9" max="9" width="13.453125" bestFit="1" customWidth="1"/>
    <col min="10" max="10" width="15.7265625" customWidth="1"/>
    <col min="11" max="11" width="11.7265625" customWidth="1"/>
    <col min="12" max="12" width="15" customWidth="1"/>
    <col min="13" max="14" width="13" customWidth="1"/>
    <col min="15" max="15" width="12.26953125" customWidth="1"/>
    <col min="16" max="16" width="12.08984375" customWidth="1"/>
    <col min="17" max="19" width="8.7265625" customWidth="1"/>
  </cols>
  <sheetData>
    <row r="1" spans="1:16" ht="24" thickBot="1" x14ac:dyDescent="0.6">
      <c r="A1" s="25" t="s">
        <v>136</v>
      </c>
      <c r="I1" s="55" t="s">
        <v>153</v>
      </c>
    </row>
    <row r="2" spans="1:16" ht="15" thickBot="1" x14ac:dyDescent="0.4">
      <c r="I2" s="97" t="s">
        <v>58</v>
      </c>
      <c r="J2" s="160" t="s">
        <v>223</v>
      </c>
      <c r="K2" s="5"/>
      <c r="L2" s="88" t="s">
        <v>59</v>
      </c>
      <c r="M2" s="160" t="s">
        <v>60</v>
      </c>
      <c r="N2" s="5"/>
      <c r="O2" s="88" t="s">
        <v>84</v>
      </c>
      <c r="P2" s="160" t="s">
        <v>86</v>
      </c>
    </row>
    <row r="3" spans="1:16" x14ac:dyDescent="0.35">
      <c r="A3" s="55" t="str">
        <f>"Change expected "&amp;Setup!B15&amp;" size:"</f>
        <v>Change expected Clusters size:</v>
      </c>
    </row>
    <row r="4" spans="1:16" ht="15" thickBot="1" x14ac:dyDescent="0.4"/>
    <row r="5" spans="1:16" ht="29.5" thickBot="1" x14ac:dyDescent="0.4">
      <c r="A5" s="56" t="str">
        <f>Setup!B15</f>
        <v>Clusters</v>
      </c>
      <c r="B5" s="77" t="s">
        <v>137</v>
      </c>
      <c r="C5" s="77" t="s">
        <v>138</v>
      </c>
      <c r="D5" s="77" t="s">
        <v>139</v>
      </c>
      <c r="E5" s="77" t="s">
        <v>140</v>
      </c>
      <c r="F5" s="63"/>
      <c r="G5" s="63"/>
      <c r="I5" t="str">
        <f>"Planning Scenario - "&amp;LOWER(J2)&amp;", "&amp;IF(M2="Total","all session types",LOWER(M2)&amp;" sessions")</f>
        <v>Planning Scenario - all clusters, all session types</v>
      </c>
    </row>
    <row r="6" spans="1:16" x14ac:dyDescent="0.35">
      <c r="A6" s="47" t="str">
        <f>Setup!A20</f>
        <v>Caseload 1</v>
      </c>
      <c r="B6" s="99">
        <f>IFERROR(INDEX('Required Capacity (Hide)'!$B$5:$C$19,MATCH(Planning!$A6,'Required Capacity (Hide)'!$A$5:$A$19,0),1),0)</f>
        <v>0</v>
      </c>
      <c r="C6" s="116">
        <f>IFERROR(INDEX('Required Capacity (Hide)'!$B$5:$C$19,MATCH(Planning!$A6,'Required Capacity (Hide)'!$A$5:$A$19,0),2),0)</f>
        <v>0</v>
      </c>
      <c r="D6" s="150"/>
      <c r="E6" s="151"/>
      <c r="F6" s="66"/>
      <c r="G6" s="67"/>
      <c r="I6" s="65" t="str">
        <f>P2&amp;" per week"</f>
        <v>Minutes per week</v>
      </c>
    </row>
    <row r="7" spans="1:16" x14ac:dyDescent="0.35">
      <c r="A7" s="47" t="str">
        <f>Setup!A21</f>
        <v>Caseload 2</v>
      </c>
      <c r="B7" s="100">
        <f>IFERROR(INDEX('Required Capacity (Hide)'!$B$5:$C$19,MATCH(Planning!$A7,'Required Capacity (Hide)'!$A$5:$A$19,0),1),0)</f>
        <v>0</v>
      </c>
      <c r="C7" s="117">
        <f>IFERROR(INDEX('Required Capacity (Hide)'!$B$5:$C$19,MATCH(Planning!$A7,'Required Capacity (Hide)'!$A$5:$A$19,0),2),0)</f>
        <v>0</v>
      </c>
      <c r="D7" s="152"/>
      <c r="E7" s="153"/>
      <c r="F7" s="68"/>
      <c r="G7" s="69"/>
    </row>
    <row r="8" spans="1:16" x14ac:dyDescent="0.35">
      <c r="A8" s="47" t="str">
        <f>Setup!A22</f>
        <v>Caseload 3</v>
      </c>
      <c r="B8" s="100">
        <f>IFERROR(INDEX('Required Capacity (Hide)'!$B$5:$C$19,MATCH(Planning!$A8,'Required Capacity (Hide)'!$A$5:$A$19,0),1),0)</f>
        <v>0</v>
      </c>
      <c r="C8" s="117">
        <f>IFERROR(INDEX('Required Capacity (Hide)'!$B$5:$C$19,MATCH(Planning!$A8,'Required Capacity (Hide)'!$A$5:$A$19,0),2),0)</f>
        <v>0</v>
      </c>
      <c r="D8" s="152"/>
      <c r="E8" s="153"/>
      <c r="F8" s="68"/>
      <c r="G8" s="69"/>
    </row>
    <row r="9" spans="1:16" x14ac:dyDescent="0.35">
      <c r="A9" s="47" t="str">
        <f>Setup!A23</f>
        <v>Caseload 4</v>
      </c>
      <c r="B9" s="100">
        <f>IFERROR(INDEX('Required Capacity (Hide)'!$B$5:$C$19,MATCH(Planning!$A9,'Required Capacity (Hide)'!$A$5:$A$19,0),1),0)</f>
        <v>0</v>
      </c>
      <c r="C9" s="117">
        <f>IFERROR(INDEX('Required Capacity (Hide)'!$B$5:$C$19,MATCH(Planning!$A9,'Required Capacity (Hide)'!$A$5:$A$19,0),2),0)</f>
        <v>0</v>
      </c>
      <c r="D9" s="152"/>
      <c r="E9" s="153"/>
      <c r="F9" s="68"/>
      <c r="G9" s="69"/>
    </row>
    <row r="10" spans="1:16" x14ac:dyDescent="0.35">
      <c r="A10" s="47" t="str">
        <f>Setup!A24</f>
        <v>Caseload 5</v>
      </c>
      <c r="B10" s="100">
        <f>IFERROR(INDEX('Required Capacity (Hide)'!$B$5:$C$19,MATCH(Planning!$A10,'Required Capacity (Hide)'!$A$5:$A$19,0),1),0)</f>
        <v>0</v>
      </c>
      <c r="C10" s="117">
        <f>IFERROR(INDEX('Required Capacity (Hide)'!$B$5:$C$19,MATCH(Planning!$A10,'Required Capacity (Hide)'!$A$5:$A$19,0),2),0)</f>
        <v>0</v>
      </c>
      <c r="D10" s="152"/>
      <c r="E10" s="153"/>
      <c r="F10" s="68"/>
      <c r="G10" s="69"/>
    </row>
    <row r="11" spans="1:16" x14ac:dyDescent="0.35">
      <c r="A11" s="47" t="str">
        <f>Setup!A25</f>
        <v>Caseload 6</v>
      </c>
      <c r="B11" s="100">
        <f>IFERROR(INDEX('Required Capacity (Hide)'!$B$5:$C$19,MATCH(Planning!$A11,'Required Capacity (Hide)'!$A$5:$A$19,0),1),0)</f>
        <v>0</v>
      </c>
      <c r="C11" s="117">
        <f>IFERROR(INDEX('Required Capacity (Hide)'!$B$5:$C$19,MATCH(Planning!$A11,'Required Capacity (Hide)'!$A$5:$A$19,0),2),0)</f>
        <v>0</v>
      </c>
      <c r="D11" s="152"/>
      <c r="E11" s="153"/>
      <c r="F11" s="35" t="e">
        <v>#DIV/0!</v>
      </c>
      <c r="G11" s="6">
        <v>1</v>
      </c>
    </row>
    <row r="12" spans="1:16" x14ac:dyDescent="0.35">
      <c r="A12" s="47" t="str">
        <f>Setup!A26</f>
        <v>Caseload 7</v>
      </c>
      <c r="B12" s="100">
        <f>IFERROR(INDEX('Required Capacity (Hide)'!$B$5:$C$19,MATCH(Planning!$A12,'Required Capacity (Hide)'!$A$5:$A$19,0),1),0)</f>
        <v>0</v>
      </c>
      <c r="C12" s="117">
        <f>IFERROR(INDEX('Required Capacity (Hide)'!$B$5:$C$19,MATCH(Planning!$A12,'Required Capacity (Hide)'!$A$5:$A$19,0),2),0)</f>
        <v>0</v>
      </c>
      <c r="D12" s="152"/>
      <c r="E12" s="153"/>
      <c r="F12" s="35" t="e">
        <v>#DIV/0!</v>
      </c>
      <c r="G12" s="6">
        <v>1</v>
      </c>
    </row>
    <row r="13" spans="1:16" x14ac:dyDescent="0.35">
      <c r="A13" s="47" t="str">
        <f>Setup!A27</f>
        <v>Caseload 8</v>
      </c>
      <c r="B13" s="100">
        <f>IFERROR(INDEX('Required Capacity (Hide)'!$B$5:$C$19,MATCH(Planning!$A13,'Required Capacity (Hide)'!$A$5:$A$19,0),1),0)</f>
        <v>0</v>
      </c>
      <c r="C13" s="117">
        <f>IFERROR(INDEX('Required Capacity (Hide)'!$B$5:$C$19,MATCH(Planning!$A13,'Required Capacity (Hide)'!$A$5:$A$19,0),2),0)</f>
        <v>0</v>
      </c>
      <c r="D13" s="152"/>
      <c r="E13" s="153"/>
      <c r="F13" s="35" t="e">
        <v>#DIV/0!</v>
      </c>
      <c r="G13" s="6">
        <v>1</v>
      </c>
    </row>
    <row r="14" spans="1:16" x14ac:dyDescent="0.35">
      <c r="A14" s="47" t="str">
        <f>Setup!A28</f>
        <v>Caseload 9</v>
      </c>
      <c r="B14" s="100">
        <f>IFERROR(INDEX('Required Capacity (Hide)'!$B$5:$C$19,MATCH(Planning!$A14,'Required Capacity (Hide)'!$A$5:$A$19,0),1),0)</f>
        <v>0</v>
      </c>
      <c r="C14" s="117">
        <f>IFERROR(INDEX('Required Capacity (Hide)'!$B$5:$C$19,MATCH(Planning!$A14,'Required Capacity (Hide)'!$A$5:$A$19,0),2),0)</f>
        <v>0</v>
      </c>
      <c r="D14" s="152"/>
      <c r="E14" s="153"/>
      <c r="F14" s="35" t="e">
        <v>#DIV/0!</v>
      </c>
      <c r="G14" s="6">
        <v>1</v>
      </c>
    </row>
    <row r="15" spans="1:16" x14ac:dyDescent="0.35">
      <c r="A15" s="47" t="str">
        <f>Setup!A29</f>
        <v>Caseload 10</v>
      </c>
      <c r="B15" s="100">
        <f>IFERROR(INDEX('Required Capacity (Hide)'!$B$5:$C$19,MATCH(Planning!$A15,'Required Capacity (Hide)'!$A$5:$A$19,0),1),0)</f>
        <v>0</v>
      </c>
      <c r="C15" s="117">
        <f>IFERROR(INDEX('Required Capacity (Hide)'!$B$5:$C$19,MATCH(Planning!$A15,'Required Capacity (Hide)'!$A$5:$A$19,0),2),0)</f>
        <v>0</v>
      </c>
      <c r="D15" s="152"/>
      <c r="E15" s="153"/>
      <c r="F15" s="35" t="e">
        <v>#DIV/0!</v>
      </c>
      <c r="G15" s="6">
        <v>1</v>
      </c>
    </row>
    <row r="16" spans="1:16" x14ac:dyDescent="0.35">
      <c r="A16" s="47" t="str">
        <f>Setup!A30</f>
        <v>Caseload 11</v>
      </c>
      <c r="B16" s="100">
        <f>IFERROR(INDEX('Required Capacity (Hide)'!$B$5:$C$19,MATCH(Planning!$A16,'Required Capacity (Hide)'!$A$5:$A$19,0),1),0)</f>
        <v>0</v>
      </c>
      <c r="C16" s="117">
        <f>IFERROR(INDEX('Required Capacity (Hide)'!$B$5:$C$19,MATCH(Planning!$A16,'Required Capacity (Hide)'!$A$5:$A$19,0),2),0)</f>
        <v>0</v>
      </c>
      <c r="D16" s="152"/>
      <c r="E16" s="153"/>
      <c r="F16" s="35" t="e">
        <v>#DIV/0!</v>
      </c>
      <c r="G16" s="6">
        <v>1</v>
      </c>
    </row>
    <row r="17" spans="1:7" x14ac:dyDescent="0.35">
      <c r="A17" s="47" t="str">
        <f>Setup!A31</f>
        <v>Caseload 12</v>
      </c>
      <c r="B17" s="100">
        <f>IFERROR(INDEX('Required Capacity (Hide)'!$B$5:$C$19,MATCH(Planning!$A17,'Required Capacity (Hide)'!$A$5:$A$19,0),1),0)</f>
        <v>0</v>
      </c>
      <c r="C17" s="117">
        <f>IFERROR(INDEX('Required Capacity (Hide)'!$B$5:$C$19,MATCH(Planning!$A17,'Required Capacity (Hide)'!$A$5:$A$19,0),2),0)</f>
        <v>0</v>
      </c>
      <c r="D17" s="152"/>
      <c r="E17" s="153"/>
      <c r="F17" s="35" t="e">
        <v>#DIV/0!</v>
      </c>
      <c r="G17" s="6">
        <v>1</v>
      </c>
    </row>
    <row r="18" spans="1:7" x14ac:dyDescent="0.35">
      <c r="A18" s="47" t="str">
        <f>Setup!A32</f>
        <v>Caseload 13</v>
      </c>
      <c r="B18" s="100">
        <f>IFERROR(INDEX('Required Capacity (Hide)'!$B$5:$C$19,MATCH(Planning!$A18,'Required Capacity (Hide)'!$A$5:$A$19,0),1),0)</f>
        <v>0</v>
      </c>
      <c r="C18" s="117">
        <f>IFERROR(INDEX('Required Capacity (Hide)'!$B$5:$C$19,MATCH(Planning!$A18,'Required Capacity (Hide)'!$A$5:$A$19,0),2),0)</f>
        <v>0</v>
      </c>
      <c r="D18" s="152"/>
      <c r="E18" s="153"/>
      <c r="F18" s="35" t="e">
        <v>#DIV/0!</v>
      </c>
      <c r="G18" s="6">
        <v>1</v>
      </c>
    </row>
    <row r="19" spans="1:7" x14ac:dyDescent="0.35">
      <c r="A19" s="47" t="str">
        <f>Setup!A33</f>
        <v>Caseload 14</v>
      </c>
      <c r="B19" s="100">
        <f>IFERROR(INDEX('Required Capacity (Hide)'!$B$5:$C$19,MATCH(Planning!$A19,'Required Capacity (Hide)'!$A$5:$A$19,0),1),0)</f>
        <v>0</v>
      </c>
      <c r="C19" s="117">
        <f>IFERROR(INDEX('Required Capacity (Hide)'!$B$5:$C$19,MATCH(Planning!$A19,'Required Capacity (Hide)'!$A$5:$A$19,0),2),0)</f>
        <v>0</v>
      </c>
      <c r="D19" s="152"/>
      <c r="E19" s="153"/>
      <c r="F19" s="35" t="e">
        <v>#DIV/0!</v>
      </c>
      <c r="G19" s="6">
        <v>1</v>
      </c>
    </row>
    <row r="20" spans="1:7" ht="15" thickBot="1" x14ac:dyDescent="0.4">
      <c r="A20" s="48" t="str">
        <f>Setup!A34</f>
        <v>Caseload 15</v>
      </c>
      <c r="B20" s="101">
        <f>IFERROR(INDEX('Required Capacity (Hide)'!$B$5:$C$19,MATCH(Planning!$A20,'Required Capacity (Hide)'!$A$5:$A$19,0),1),0)</f>
        <v>0</v>
      </c>
      <c r="C20" s="165">
        <f>IFERROR(INDEX('Required Capacity (Hide)'!$B$5:$C$19,MATCH(Planning!$A20,'Required Capacity (Hide)'!$A$5:$A$19,0),2),0)</f>
        <v>0</v>
      </c>
      <c r="D20" s="154"/>
      <c r="E20" s="155"/>
      <c r="F20" s="36" t="e">
        <v>#DIV/0!</v>
      </c>
      <c r="G20" s="10">
        <v>1</v>
      </c>
    </row>
    <row r="21" spans="1:7" x14ac:dyDescent="0.35">
      <c r="A21" s="4"/>
      <c r="B21" s="166"/>
      <c r="C21" s="166"/>
      <c r="D21" s="4"/>
      <c r="E21" s="4"/>
      <c r="F21" s="4"/>
      <c r="G21" s="4"/>
    </row>
    <row r="22" spans="1:7" x14ac:dyDescent="0.35">
      <c r="A22" s="55" t="s">
        <v>143</v>
      </c>
    </row>
    <row r="23" spans="1:7" ht="15" thickBot="1" x14ac:dyDescent="0.4"/>
    <row r="24" spans="1:7" ht="58.5" thickBot="1" x14ac:dyDescent="0.4">
      <c r="A24" s="56" t="str">
        <f>Setup!B15</f>
        <v>Clusters</v>
      </c>
      <c r="B24" s="77" t="s">
        <v>147</v>
      </c>
      <c r="C24" s="77" t="s">
        <v>180</v>
      </c>
      <c r="D24" s="77" t="s">
        <v>149</v>
      </c>
      <c r="E24" s="77" t="s">
        <v>150</v>
      </c>
      <c r="F24" s="63"/>
      <c r="G24" s="63"/>
    </row>
    <row r="25" spans="1:7" x14ac:dyDescent="0.35">
      <c r="A25" s="47" t="str">
        <f>Setup!A20</f>
        <v>Caseload 1</v>
      </c>
      <c r="B25" s="99">
        <f>INDEX('Planning Backing (Hide)'!$B$21:$C$35,MATCH(A25,'Planning Backing (Hide)'!$A$21:$A$35,0),1)</f>
        <v>0</v>
      </c>
      <c r="C25" s="116">
        <f>INDEX('Planning Backing (Hide)'!$B$21:$C$35,MATCH(A25,'Planning Backing (Hide)'!$A$21:$A$35,0),2)</f>
        <v>0</v>
      </c>
      <c r="D25" s="156"/>
      <c r="E25" s="157"/>
      <c r="F25" s="66"/>
      <c r="G25" s="67"/>
    </row>
    <row r="26" spans="1:7" x14ac:dyDescent="0.35">
      <c r="A26" s="47" t="str">
        <f>Setup!A21</f>
        <v>Caseload 2</v>
      </c>
      <c r="B26" s="100">
        <f>INDEX('Planning Backing (Hide)'!$B$21:$C$35,MATCH(A26,'Planning Backing (Hide)'!$A$21:$A$35,0),1)</f>
        <v>0</v>
      </c>
      <c r="C26" s="117">
        <f>INDEX('Planning Backing (Hide)'!$B$21:$C$35,MATCH(A26,'Planning Backing (Hide)'!$A$21:$A$35,0),2)</f>
        <v>0</v>
      </c>
      <c r="D26" s="158"/>
      <c r="E26" s="159"/>
      <c r="F26" s="68"/>
      <c r="G26" s="69"/>
    </row>
    <row r="27" spans="1:7" x14ac:dyDescent="0.35">
      <c r="A27" s="47" t="str">
        <f>Setup!A22</f>
        <v>Caseload 3</v>
      </c>
      <c r="B27" s="100">
        <f>INDEX('Planning Backing (Hide)'!$B$21:$C$35,MATCH(A27,'Planning Backing (Hide)'!$A$21:$A$35,0),1)</f>
        <v>0</v>
      </c>
      <c r="C27" s="117">
        <f>INDEX('Planning Backing (Hide)'!$B$21:$C$35,MATCH(A27,'Planning Backing (Hide)'!$A$21:$A$35,0),2)</f>
        <v>0</v>
      </c>
      <c r="D27" s="158"/>
      <c r="E27" s="159"/>
      <c r="F27" s="68"/>
      <c r="G27" s="69"/>
    </row>
    <row r="28" spans="1:7" x14ac:dyDescent="0.35">
      <c r="A28" s="47" t="str">
        <f>Setup!A23</f>
        <v>Caseload 4</v>
      </c>
      <c r="B28" s="100">
        <f>INDEX('Planning Backing (Hide)'!$B$21:$C$35,MATCH(A28,'Planning Backing (Hide)'!$A$21:$A$35,0),1)</f>
        <v>0</v>
      </c>
      <c r="C28" s="117">
        <f>INDEX('Planning Backing (Hide)'!$B$21:$C$35,MATCH(A28,'Planning Backing (Hide)'!$A$21:$A$35,0),2)</f>
        <v>0</v>
      </c>
      <c r="D28" s="158"/>
      <c r="E28" s="159"/>
      <c r="F28" s="68"/>
      <c r="G28" s="69"/>
    </row>
    <row r="29" spans="1:7" x14ac:dyDescent="0.35">
      <c r="A29" s="47" t="str">
        <f>Setup!A24</f>
        <v>Caseload 5</v>
      </c>
      <c r="B29" s="100">
        <f>INDEX('Planning Backing (Hide)'!$B$21:$C$35,MATCH(A29,'Planning Backing (Hide)'!$A$21:$A$35,0),1)</f>
        <v>0</v>
      </c>
      <c r="C29" s="117">
        <f>INDEX('Planning Backing (Hide)'!$B$21:$C$35,MATCH(A29,'Planning Backing (Hide)'!$A$21:$A$35,0),2)</f>
        <v>0</v>
      </c>
      <c r="D29" s="158"/>
      <c r="E29" s="159"/>
      <c r="F29" s="68"/>
      <c r="G29" s="69"/>
    </row>
    <row r="30" spans="1:7" x14ac:dyDescent="0.35">
      <c r="A30" s="47" t="str">
        <f>Setup!A25</f>
        <v>Caseload 6</v>
      </c>
      <c r="B30" s="74">
        <f>INDEX('Planning Backing (Hide)'!$B$21:$C$35,MATCH(A30,'Planning Backing (Hide)'!$A$21:$A$35,0),1)</f>
        <v>0</v>
      </c>
      <c r="C30" s="114">
        <f>INDEX('Planning Backing (Hide)'!$B$21:$C$35,MATCH(A30,'Planning Backing (Hide)'!$A$21:$A$35,0),2)</f>
        <v>0</v>
      </c>
      <c r="D30" s="152"/>
      <c r="E30" s="153"/>
      <c r="F30" s="35"/>
      <c r="G30" s="6"/>
    </row>
    <row r="31" spans="1:7" x14ac:dyDescent="0.35">
      <c r="A31" s="47" t="str">
        <f>Setup!A26</f>
        <v>Caseload 7</v>
      </c>
      <c r="B31" s="74">
        <f>INDEX('Planning Backing (Hide)'!$B$21:$C$35,MATCH(A31,'Planning Backing (Hide)'!$A$21:$A$35,0),1)</f>
        <v>0</v>
      </c>
      <c r="C31" s="114">
        <f>INDEX('Planning Backing (Hide)'!$B$21:$C$35,MATCH(A31,'Planning Backing (Hide)'!$A$21:$A$35,0),2)</f>
        <v>0</v>
      </c>
      <c r="D31" s="152"/>
      <c r="E31" s="153"/>
      <c r="F31" s="35"/>
      <c r="G31" s="6"/>
    </row>
    <row r="32" spans="1:7" x14ac:dyDescent="0.35">
      <c r="A32" s="47" t="str">
        <f>Setup!A27</f>
        <v>Caseload 8</v>
      </c>
      <c r="B32" s="74">
        <f>INDEX('Planning Backing (Hide)'!$B$21:$C$35,MATCH(A32,'Planning Backing (Hide)'!$A$21:$A$35,0),1)</f>
        <v>0</v>
      </c>
      <c r="C32" s="114">
        <f>INDEX('Planning Backing (Hide)'!$B$21:$C$35,MATCH(A32,'Planning Backing (Hide)'!$A$21:$A$35,0),2)</f>
        <v>0</v>
      </c>
      <c r="D32" s="152"/>
      <c r="E32" s="153"/>
      <c r="F32" s="35"/>
      <c r="G32" s="6"/>
    </row>
    <row r="33" spans="1:7" x14ac:dyDescent="0.35">
      <c r="A33" s="47" t="str">
        <f>Setup!A28</f>
        <v>Caseload 9</v>
      </c>
      <c r="B33" s="74">
        <f>INDEX('Planning Backing (Hide)'!$B$21:$C$35,MATCH(A33,'Planning Backing (Hide)'!$A$21:$A$35,0),1)</f>
        <v>0</v>
      </c>
      <c r="C33" s="114">
        <f>INDEX('Planning Backing (Hide)'!$B$21:$C$35,MATCH(A33,'Planning Backing (Hide)'!$A$21:$A$35,0),2)</f>
        <v>0</v>
      </c>
      <c r="D33" s="152"/>
      <c r="E33" s="153"/>
      <c r="F33" s="35"/>
      <c r="G33" s="6"/>
    </row>
    <row r="34" spans="1:7" x14ac:dyDescent="0.35">
      <c r="A34" s="47" t="str">
        <f>Setup!A29</f>
        <v>Caseload 10</v>
      </c>
      <c r="B34" s="74">
        <f>INDEX('Planning Backing (Hide)'!$B$21:$C$35,MATCH(A34,'Planning Backing (Hide)'!$A$21:$A$35,0),1)</f>
        <v>0</v>
      </c>
      <c r="C34" s="114">
        <f>INDEX('Planning Backing (Hide)'!$B$21:$C$35,MATCH(A34,'Planning Backing (Hide)'!$A$21:$A$35,0),2)</f>
        <v>0</v>
      </c>
      <c r="D34" s="152"/>
      <c r="E34" s="153"/>
      <c r="F34" s="35"/>
      <c r="G34" s="6"/>
    </row>
    <row r="35" spans="1:7" x14ac:dyDescent="0.35">
      <c r="A35" s="47" t="str">
        <f>Setup!A30</f>
        <v>Caseload 11</v>
      </c>
      <c r="B35" s="74">
        <f>INDEX('Planning Backing (Hide)'!$B$21:$C$35,MATCH(A35,'Planning Backing (Hide)'!$A$21:$A$35,0),1)</f>
        <v>0</v>
      </c>
      <c r="C35" s="114">
        <f>INDEX('Planning Backing (Hide)'!$B$21:$C$35,MATCH(A35,'Planning Backing (Hide)'!$A$21:$A$35,0),2)</f>
        <v>0</v>
      </c>
      <c r="D35" s="152"/>
      <c r="E35" s="153"/>
      <c r="F35" s="35"/>
      <c r="G35" s="6"/>
    </row>
    <row r="36" spans="1:7" x14ac:dyDescent="0.35">
      <c r="A36" s="47" t="str">
        <f>Setup!A31</f>
        <v>Caseload 12</v>
      </c>
      <c r="B36" s="74">
        <f>INDEX('Planning Backing (Hide)'!$B$21:$C$35,MATCH(A36,'Planning Backing (Hide)'!$A$21:$A$35,0),1)</f>
        <v>0</v>
      </c>
      <c r="C36" s="114">
        <f>INDEX('Planning Backing (Hide)'!$B$21:$C$35,MATCH(A36,'Planning Backing (Hide)'!$A$21:$A$35,0),2)</f>
        <v>0</v>
      </c>
      <c r="D36" s="152"/>
      <c r="E36" s="153"/>
      <c r="F36" s="35"/>
      <c r="G36" s="6"/>
    </row>
    <row r="37" spans="1:7" x14ac:dyDescent="0.35">
      <c r="A37" s="47" t="str">
        <f>Setup!A32</f>
        <v>Caseload 13</v>
      </c>
      <c r="B37" s="74">
        <f>INDEX('Planning Backing (Hide)'!$B$21:$C$35,MATCH(A37,'Planning Backing (Hide)'!$A$21:$A$35,0),1)</f>
        <v>0</v>
      </c>
      <c r="C37" s="114">
        <f>INDEX('Planning Backing (Hide)'!$B$21:$C$35,MATCH(A37,'Planning Backing (Hide)'!$A$21:$A$35,0),2)</f>
        <v>0</v>
      </c>
      <c r="D37" s="152"/>
      <c r="E37" s="153"/>
      <c r="F37" s="35"/>
      <c r="G37" s="6"/>
    </row>
    <row r="38" spans="1:7" x14ac:dyDescent="0.35">
      <c r="A38" s="47" t="str">
        <f>Setup!A33</f>
        <v>Caseload 14</v>
      </c>
      <c r="B38" s="74">
        <f>INDEX('Planning Backing (Hide)'!$B$21:$C$35,MATCH(A38,'Planning Backing (Hide)'!$A$21:$A$35,0),1)</f>
        <v>0</v>
      </c>
      <c r="C38" s="114">
        <f>INDEX('Planning Backing (Hide)'!$B$21:$C$35,MATCH(A38,'Planning Backing (Hide)'!$A$21:$A$35,0),2)</f>
        <v>0</v>
      </c>
      <c r="D38" s="152"/>
      <c r="E38" s="153"/>
      <c r="F38" s="35"/>
      <c r="G38" s="6"/>
    </row>
    <row r="39" spans="1:7" ht="15" thickBot="1" x14ac:dyDescent="0.4">
      <c r="A39" s="47" t="str">
        <f>Setup!A34</f>
        <v>Caseload 15</v>
      </c>
      <c r="B39" s="75">
        <f>INDEX('Planning Backing (Hide)'!$B$21:$C$35,MATCH(A39,'Planning Backing (Hide)'!$A$21:$A$35,0),1)</f>
        <v>0</v>
      </c>
      <c r="C39" s="115">
        <f>INDEX('Planning Backing (Hide)'!$B$21:$C$35,MATCH(A39,'Planning Backing (Hide)'!$A$21:$A$35,0),2)</f>
        <v>0</v>
      </c>
      <c r="D39" s="154"/>
      <c r="E39" s="155"/>
      <c r="F39" s="36"/>
      <c r="G39" s="10"/>
    </row>
    <row r="40" spans="1:7" x14ac:dyDescent="0.35">
      <c r="A40" s="4"/>
      <c r="B40" s="4"/>
      <c r="C40" s="4"/>
      <c r="D40" s="4"/>
      <c r="E40" s="4"/>
    </row>
    <row r="41" spans="1:7" x14ac:dyDescent="0.35">
      <c r="A41" s="92" t="s">
        <v>176</v>
      </c>
      <c r="B41" s="5"/>
      <c r="C41" s="5"/>
      <c r="D41" s="5"/>
      <c r="E41" s="5"/>
    </row>
    <row r="42" spans="1:7" ht="15" thickBot="1" x14ac:dyDescent="0.4">
      <c r="A42" s="98" t="s">
        <v>177</v>
      </c>
      <c r="B42" s="5"/>
      <c r="C42" s="5"/>
      <c r="D42" s="5"/>
      <c r="E42" s="5"/>
    </row>
    <row r="43" spans="1:7" ht="29.5" thickBot="1" x14ac:dyDescent="0.4">
      <c r="A43" s="56" t="str">
        <f>Setup!B15</f>
        <v>Clusters</v>
      </c>
      <c r="B43" s="77" t="s">
        <v>43</v>
      </c>
      <c r="C43" s="77" t="s">
        <v>174</v>
      </c>
      <c r="D43" s="77" t="s">
        <v>175</v>
      </c>
      <c r="E43" s="5"/>
    </row>
    <row r="44" spans="1:7" x14ac:dyDescent="0.35">
      <c r="A44" s="121"/>
      <c r="B44" s="121"/>
      <c r="C44" s="73" t="str" cm="1">
        <f t="array" ref="C44">IFERROR(INDEX(Service!$E$6:$E$30,MATCH(1,(Service!$B$6:$B$30=Planning!A44)*(Service!$C$6:$C$30=Planning!B44),0),1),"")</f>
        <v/>
      </c>
      <c r="D44" s="138"/>
      <c r="E44" s="5"/>
    </row>
    <row r="45" spans="1:7" x14ac:dyDescent="0.35">
      <c r="A45" s="122"/>
      <c r="B45" s="122"/>
      <c r="C45" s="74" t="str" cm="1">
        <f t="array" ref="C45">IFERROR(INDEX(Service!$E$6:$E$30,MATCH(1,(Service!$B$6:$B$30=Planning!A45)*(Service!$C$6:$C$30=Planning!B45),0),1),"")</f>
        <v/>
      </c>
      <c r="D45" s="141"/>
      <c r="E45" s="5"/>
    </row>
    <row r="46" spans="1:7" x14ac:dyDescent="0.35">
      <c r="A46" s="122"/>
      <c r="B46" s="122"/>
      <c r="C46" s="74" t="str" cm="1">
        <f t="array" ref="C46">IFERROR(INDEX(Service!$E$6:$E$30,MATCH(1,(Service!$B$6:$B$30=Planning!A46)*(Service!$C$6:$C$30=Planning!B46),0),1),"")</f>
        <v/>
      </c>
      <c r="D46" s="141"/>
      <c r="E46" s="5"/>
    </row>
    <row r="47" spans="1:7" x14ac:dyDescent="0.35">
      <c r="A47" s="122"/>
      <c r="B47" s="122"/>
      <c r="C47" s="74" t="str" cm="1">
        <f t="array" ref="C47">IFERROR(INDEX(Service!$E$6:$E$30,MATCH(1,(Service!$B$6:$B$30=Planning!A47)*(Service!$C$6:$C$30=Planning!B47),0),1),"")</f>
        <v/>
      </c>
      <c r="D47" s="141"/>
      <c r="E47" s="5"/>
    </row>
    <row r="48" spans="1:7" x14ac:dyDescent="0.35">
      <c r="A48" s="122"/>
      <c r="B48" s="122"/>
      <c r="C48" s="74" t="str" cm="1">
        <f t="array" ref="C48">IFERROR(INDEX(Service!$E$6:$E$30,MATCH(1,(Service!$B$6:$B$30=Planning!A48)*(Service!$C$6:$C$30=Planning!B48),0),1),"")</f>
        <v/>
      </c>
      <c r="D48" s="141"/>
      <c r="E48" s="5"/>
    </row>
    <row r="49" spans="1:7" x14ac:dyDescent="0.35">
      <c r="A49" s="122"/>
      <c r="B49" s="122"/>
      <c r="C49" s="74" t="str" cm="1">
        <f t="array" ref="C49">IFERROR(INDEX(Service!$E$6:$E$30,MATCH(1,(Service!$B$6:$B$30=Planning!A49)*(Service!$C$6:$C$30=Planning!B49),0),1),"")</f>
        <v/>
      </c>
      <c r="D49" s="141"/>
      <c r="E49" s="5"/>
    </row>
    <row r="50" spans="1:7" x14ac:dyDescent="0.35">
      <c r="A50" s="122"/>
      <c r="B50" s="122"/>
      <c r="C50" s="74" t="str" cm="1">
        <f t="array" ref="C50">IFERROR(INDEX(Service!$E$6:$E$30,MATCH(1,(Service!$B$6:$B$30=Planning!A50)*(Service!$C$6:$C$30=Planning!B50),0),1),"")</f>
        <v/>
      </c>
      <c r="D50" s="141"/>
      <c r="E50" s="5"/>
    </row>
    <row r="51" spans="1:7" x14ac:dyDescent="0.35">
      <c r="A51" s="122"/>
      <c r="B51" s="122"/>
      <c r="C51" s="74" t="str" cm="1">
        <f t="array" ref="C51">IFERROR(INDEX(Service!$E$6:$E$30,MATCH(1,(Service!$B$6:$B$30=Planning!A51)*(Service!$C$6:$C$30=Planning!B51),0),1),"")</f>
        <v/>
      </c>
      <c r="D51" s="141"/>
      <c r="E51" s="5"/>
    </row>
    <row r="52" spans="1:7" x14ac:dyDescent="0.35">
      <c r="A52" s="122"/>
      <c r="B52" s="122"/>
      <c r="C52" s="74" t="str" cm="1">
        <f t="array" ref="C52">IFERROR(INDEX(Service!$E$6:$E$30,MATCH(1,(Service!$B$6:$B$30=Planning!A52)*(Service!$C$6:$C$30=Planning!B52),0),1),"")</f>
        <v/>
      </c>
      <c r="D52" s="141"/>
      <c r="E52" s="5"/>
    </row>
    <row r="53" spans="1:7" x14ac:dyDescent="0.35">
      <c r="A53" s="122"/>
      <c r="B53" s="122"/>
      <c r="C53" s="74" t="str" cm="1">
        <f t="array" ref="C53">IFERROR(INDEX(Service!$E$6:$E$30,MATCH(1,(Service!$B$6:$B$30=Planning!A53)*(Service!$C$6:$C$30=Planning!B53),0),1),"")</f>
        <v/>
      </c>
      <c r="D53" s="141"/>
      <c r="E53" s="5"/>
    </row>
    <row r="54" spans="1:7" x14ac:dyDescent="0.35">
      <c r="A54" s="122"/>
      <c r="B54" s="122"/>
      <c r="C54" s="74" t="str" cm="1">
        <f t="array" ref="C54">IFERROR(INDEX(Service!$E$6:$E$30,MATCH(1,(Service!$B$6:$B$30=Planning!A54)*(Service!$C$6:$C$30=Planning!B54),0),1),"")</f>
        <v/>
      </c>
      <c r="D54" s="141"/>
      <c r="E54" s="5"/>
    </row>
    <row r="55" spans="1:7" x14ac:dyDescent="0.35">
      <c r="A55" s="122"/>
      <c r="B55" s="122"/>
      <c r="C55" s="74" t="str" cm="1">
        <f t="array" ref="C55">IFERROR(INDEX(Service!$E$6:$E$30,MATCH(1,(Service!$B$6:$B$30=Planning!A55)*(Service!$C$6:$C$30=Planning!B55),0),1),"")</f>
        <v/>
      </c>
      <c r="D55" s="141"/>
      <c r="E55" s="5"/>
    </row>
    <row r="56" spans="1:7" x14ac:dyDescent="0.35">
      <c r="A56" s="122"/>
      <c r="B56" s="122"/>
      <c r="C56" s="74" t="str" cm="1">
        <f t="array" ref="C56">IFERROR(INDEX(Service!$E$6:$E$30,MATCH(1,(Service!$B$6:$B$30=Planning!A56)*(Service!$C$6:$C$30=Planning!B56),0),1),"")</f>
        <v/>
      </c>
      <c r="D56" s="141"/>
      <c r="E56" s="5"/>
    </row>
    <row r="57" spans="1:7" x14ac:dyDescent="0.35">
      <c r="A57" s="122"/>
      <c r="B57" s="122"/>
      <c r="C57" s="74" t="str" cm="1">
        <f t="array" ref="C57">IFERROR(INDEX(Service!$E$6:$E$30,MATCH(1,(Service!$B$6:$B$30=Planning!A57)*(Service!$C$6:$C$30=Planning!B57),0),1),"")</f>
        <v/>
      </c>
      <c r="D57" s="141"/>
      <c r="E57" s="5"/>
    </row>
    <row r="58" spans="1:7" ht="15" thickBot="1" x14ac:dyDescent="0.4">
      <c r="A58" s="127"/>
      <c r="B58" s="127"/>
      <c r="C58" s="75" t="str" cm="1">
        <f t="array" ref="C58">IFERROR(INDEX(Service!$E$6:$E$30,MATCH(1,(Service!$B$6:$B$30=Planning!A58)*(Service!$C$6:$C$30=Planning!B58),0),1),"")</f>
        <v/>
      </c>
      <c r="D58" s="144"/>
      <c r="E58" s="5"/>
    </row>
    <row r="59" spans="1:7" x14ac:dyDescent="0.35">
      <c r="A59" s="5"/>
      <c r="B59" s="5"/>
      <c r="C59" s="5"/>
      <c r="D59" s="5"/>
      <c r="E59" s="5"/>
    </row>
    <row r="60" spans="1:7" x14ac:dyDescent="0.35">
      <c r="A60" s="55" t="s">
        <v>154</v>
      </c>
      <c r="F60" s="64"/>
      <c r="G60" s="64"/>
    </row>
    <row r="61" spans="1:7" ht="15" thickBot="1" x14ac:dyDescent="0.4"/>
    <row r="62" spans="1:7" ht="44" thickBot="1" x14ac:dyDescent="0.4">
      <c r="A62" s="56" t="str">
        <f>Setup!B15</f>
        <v>Clusters</v>
      </c>
      <c r="B62" s="77" t="str">
        <f>"Current Non-Group Capacity ("&amp;LOWER(P2)&amp;")"</f>
        <v>Current Non-Group Capacity (minutes)</v>
      </c>
      <c r="C62" s="77" t="str">
        <f>"Current Group Capacity ("&amp;LOWER(P2)&amp;")"</f>
        <v>Current Group Capacity (minutes)</v>
      </c>
      <c r="D62" s="77" t="str">
        <f>"Edit Non-Group Capacity ("&amp;LOWER(P2)&amp;")"</f>
        <v>Edit Non-Group Capacity (minutes)</v>
      </c>
      <c r="E62" s="77" t="str">
        <f>"Edit Group Capacity ("&amp;LOWER(P2)&amp;")"</f>
        <v>Edit Group Capacity (minutes)</v>
      </c>
    </row>
    <row r="63" spans="1:7" x14ac:dyDescent="0.35">
      <c r="A63" s="47" t="str">
        <f>Setup!A20</f>
        <v>Caseload 1</v>
      </c>
      <c r="B63" s="99">
        <f ca="1">'Planning Backing (Hide)'!B82</f>
        <v>0</v>
      </c>
      <c r="C63" s="99">
        <f ca="1">'Planning Backing (Hide)'!C82</f>
        <v>0</v>
      </c>
      <c r="D63" s="121"/>
      <c r="E63" s="121"/>
    </row>
    <row r="64" spans="1:7" x14ac:dyDescent="0.35">
      <c r="A64" s="47" t="str">
        <f>Setup!A21</f>
        <v>Caseload 2</v>
      </c>
      <c r="B64" s="100">
        <f ca="1">'Planning Backing (Hide)'!B83</f>
        <v>0</v>
      </c>
      <c r="C64" s="100">
        <f ca="1">'Planning Backing (Hide)'!C83</f>
        <v>0</v>
      </c>
      <c r="D64" s="122"/>
      <c r="E64" s="122"/>
    </row>
    <row r="65" spans="1:5" x14ac:dyDescent="0.35">
      <c r="A65" s="47" t="str">
        <f>Setup!A22</f>
        <v>Caseload 3</v>
      </c>
      <c r="B65" s="100">
        <f ca="1">'Planning Backing (Hide)'!B84</f>
        <v>0</v>
      </c>
      <c r="C65" s="100">
        <f ca="1">'Planning Backing (Hide)'!C84</f>
        <v>0</v>
      </c>
      <c r="D65" s="122"/>
      <c r="E65" s="122"/>
    </row>
    <row r="66" spans="1:5" x14ac:dyDescent="0.35">
      <c r="A66" s="47" t="str">
        <f>Setup!A23</f>
        <v>Caseload 4</v>
      </c>
      <c r="B66" s="100">
        <f ca="1">'Planning Backing (Hide)'!B85</f>
        <v>0</v>
      </c>
      <c r="C66" s="100">
        <f ca="1">'Planning Backing (Hide)'!C85</f>
        <v>0</v>
      </c>
      <c r="D66" s="122"/>
      <c r="E66" s="122"/>
    </row>
    <row r="67" spans="1:5" x14ac:dyDescent="0.35">
      <c r="A67" s="47" t="str">
        <f>Setup!A24</f>
        <v>Caseload 5</v>
      </c>
      <c r="B67" s="100">
        <f ca="1">'Planning Backing (Hide)'!B86</f>
        <v>0</v>
      </c>
      <c r="C67" s="100">
        <f ca="1">'Planning Backing (Hide)'!C86</f>
        <v>0</v>
      </c>
      <c r="D67" s="122"/>
      <c r="E67" s="122"/>
    </row>
    <row r="68" spans="1:5" x14ac:dyDescent="0.35">
      <c r="A68" s="47" t="str">
        <f>Setup!A25</f>
        <v>Caseload 6</v>
      </c>
      <c r="B68" s="74">
        <f ca="1">'Planning Backing (Hide)'!B87</f>
        <v>0</v>
      </c>
      <c r="C68" s="74">
        <f ca="1">'Planning Backing (Hide)'!C87</f>
        <v>0</v>
      </c>
      <c r="D68" s="122"/>
      <c r="E68" s="122"/>
    </row>
    <row r="69" spans="1:5" x14ac:dyDescent="0.35">
      <c r="A69" s="47" t="str">
        <f>Setup!A26</f>
        <v>Caseload 7</v>
      </c>
      <c r="B69" s="74">
        <f ca="1">'Planning Backing (Hide)'!B88</f>
        <v>0</v>
      </c>
      <c r="C69" s="74">
        <f ca="1">'Planning Backing (Hide)'!C88</f>
        <v>0</v>
      </c>
      <c r="D69" s="122"/>
      <c r="E69" s="122"/>
    </row>
    <row r="70" spans="1:5" x14ac:dyDescent="0.35">
      <c r="A70" s="47" t="str">
        <f>Setup!A27</f>
        <v>Caseload 8</v>
      </c>
      <c r="B70" s="74">
        <f ca="1">'Planning Backing (Hide)'!B89</f>
        <v>0</v>
      </c>
      <c r="C70" s="74">
        <f ca="1">'Planning Backing (Hide)'!C89</f>
        <v>0</v>
      </c>
      <c r="D70" s="122"/>
      <c r="E70" s="122"/>
    </row>
    <row r="71" spans="1:5" x14ac:dyDescent="0.35">
      <c r="A71" s="47" t="str">
        <f>Setup!A28</f>
        <v>Caseload 9</v>
      </c>
      <c r="B71" s="74">
        <f ca="1">'Planning Backing (Hide)'!B90</f>
        <v>0</v>
      </c>
      <c r="C71" s="74">
        <f ca="1">'Planning Backing (Hide)'!C90</f>
        <v>0</v>
      </c>
      <c r="D71" s="122"/>
      <c r="E71" s="122"/>
    </row>
    <row r="72" spans="1:5" x14ac:dyDescent="0.35">
      <c r="A72" s="47" t="str">
        <f>Setup!A29</f>
        <v>Caseload 10</v>
      </c>
      <c r="B72" s="74">
        <f ca="1">'Planning Backing (Hide)'!B91</f>
        <v>0</v>
      </c>
      <c r="C72" s="74">
        <f ca="1">'Planning Backing (Hide)'!C91</f>
        <v>0</v>
      </c>
      <c r="D72" s="122"/>
      <c r="E72" s="122"/>
    </row>
    <row r="73" spans="1:5" x14ac:dyDescent="0.35">
      <c r="A73" s="47" t="str">
        <f>Setup!A30</f>
        <v>Caseload 11</v>
      </c>
      <c r="B73" s="74">
        <f ca="1">'Planning Backing (Hide)'!B92</f>
        <v>0</v>
      </c>
      <c r="C73" s="74">
        <f ca="1">'Planning Backing (Hide)'!C92</f>
        <v>0</v>
      </c>
      <c r="D73" s="122"/>
      <c r="E73" s="122"/>
    </row>
    <row r="74" spans="1:5" x14ac:dyDescent="0.35">
      <c r="A74" s="47" t="str">
        <f>Setup!A31</f>
        <v>Caseload 12</v>
      </c>
      <c r="B74" s="74">
        <f ca="1">'Planning Backing (Hide)'!B93</f>
        <v>0</v>
      </c>
      <c r="C74" s="74">
        <f ca="1">'Planning Backing (Hide)'!C93</f>
        <v>0</v>
      </c>
      <c r="D74" s="122"/>
      <c r="E74" s="122"/>
    </row>
    <row r="75" spans="1:5" x14ac:dyDescent="0.35">
      <c r="A75" s="47" t="str">
        <f>Setup!A32</f>
        <v>Caseload 13</v>
      </c>
      <c r="B75" s="74">
        <f ca="1">'Planning Backing (Hide)'!B94</f>
        <v>0</v>
      </c>
      <c r="C75" s="74">
        <f ca="1">'Planning Backing (Hide)'!C94</f>
        <v>0</v>
      </c>
      <c r="D75" s="122"/>
      <c r="E75" s="122"/>
    </row>
    <row r="76" spans="1:5" x14ac:dyDescent="0.35">
      <c r="A76" s="47" t="str">
        <f>Setup!A33</f>
        <v>Caseload 14</v>
      </c>
      <c r="B76" s="74">
        <f ca="1">'Planning Backing (Hide)'!B95</f>
        <v>0</v>
      </c>
      <c r="C76" s="74">
        <f ca="1">'Planning Backing (Hide)'!C95</f>
        <v>0</v>
      </c>
      <c r="D76" s="122"/>
      <c r="E76" s="122"/>
    </row>
    <row r="77" spans="1:5" ht="15" thickBot="1" x14ac:dyDescent="0.4">
      <c r="A77" s="48" t="str">
        <f>Setup!A34</f>
        <v>Caseload 15</v>
      </c>
      <c r="B77" s="75">
        <f ca="1">'Planning Backing (Hide)'!B96</f>
        <v>0</v>
      </c>
      <c r="C77" s="75">
        <f ca="1">'Planning Backing (Hide)'!C96</f>
        <v>0</v>
      </c>
      <c r="D77" s="127"/>
      <c r="E77" s="127"/>
    </row>
    <row r="78" spans="1:5" x14ac:dyDescent="0.35">
      <c r="A78" s="4"/>
      <c r="B78" s="4"/>
      <c r="C78" s="4"/>
      <c r="D78" s="4"/>
      <c r="E78" s="4"/>
    </row>
  </sheetData>
  <sheetProtection algorithmName="SHA-512" hashValue="d0uXaiAIQJU8wEmyw4Se+CfigrFNUOlt30wjdSS4RUhfkPq+ZlhdtdyBQ4W2FVXONujmZB+HDQNWYQdXD0vBvw==" saltValue="zY0OrPdAhB9EPHdxTE4UVg==" spinCount="100000" sheet="1" objects="1" scenarios="1" formatColumns="0" formatRows="0"/>
  <phoneticPr fontId="3" type="noConversion"/>
  <dataValidations count="3">
    <dataValidation type="list" allowBlank="1" showInputMessage="1" showErrorMessage="1" sqref="J2" xr:uid="{2A71627D-A150-4B7D-BD84-586AD4BB38EB}">
      <formula1>Validation_CaseloadsTotal</formula1>
    </dataValidation>
    <dataValidation type="list" allowBlank="1" showInputMessage="1" showErrorMessage="1" sqref="A44:A58" xr:uid="{CC87A5D9-4AFD-490F-8D83-F25DDC2502E2}">
      <formula1>Planning_GroupSizeCaseload</formula1>
    </dataValidation>
    <dataValidation type="list" allowBlank="1" showInputMessage="1" showErrorMessage="1" sqref="B44:B58" xr:uid="{0784ECB5-6BE0-4944-B90D-3253D84D4D72}">
      <formula1>Planning_GroupSizeTreatment</formula1>
    </dataValidation>
  </dataValidations>
  <pageMargins left="0.7" right="0.7" top="0.75" bottom="0.75" header="0.3" footer="0.3"/>
  <pageSetup paperSize="9" orientation="portrait"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8DCE119-3DCE-4CE7-A6C4-EABC8F7DA117}">
          <x14:formula1>
            <xm:f>'Data Validation (Hide)'!$F$2:$F$4</xm:f>
          </x14:formula1>
          <xm:sqref>M2</xm:sqref>
        </x14:dataValidation>
        <x14:dataValidation type="list" allowBlank="1" showInputMessage="1" showErrorMessage="1" xr:uid="{C172D548-D64B-40FC-BBEE-814934FB876D}">
          <x14:formula1>
            <xm:f>'Data Validation (Hide)'!$N$2:$N$3</xm:f>
          </x14:formula1>
          <xm:sqref>P2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E2F7D-E636-44F1-8DA1-44CE0B7DD71B}">
  <sheetPr codeName="Sheet19"/>
  <dimension ref="A2:D10"/>
  <sheetViews>
    <sheetView workbookViewId="0">
      <selection activeCell="H20" sqref="H20"/>
    </sheetView>
  </sheetViews>
  <sheetFormatPr defaultRowHeight="14.5" x14ac:dyDescent="0.35"/>
  <sheetData>
    <row r="2" spans="1:4" x14ac:dyDescent="0.35">
      <c r="A2" t="s">
        <v>42</v>
      </c>
      <c r="B2" t="s">
        <v>200</v>
      </c>
    </row>
    <row r="4" spans="1:4" x14ac:dyDescent="0.35">
      <c r="A4" t="s">
        <v>231</v>
      </c>
    </row>
    <row r="6" spans="1:4" x14ac:dyDescent="0.35">
      <c r="A6" t="s">
        <v>172</v>
      </c>
      <c r="D6" t="e">
        <f>INDEX('Waiting List Config'!C5:D20,MATCH('Waiting List Modelling'!B2,'Waiting List Config'!B5:B20,0),2)</f>
        <v>#N/A</v>
      </c>
    </row>
    <row r="7" spans="1:4" x14ac:dyDescent="0.35">
      <c r="A7" t="s">
        <v>232</v>
      </c>
      <c r="D7" t="e">
        <f>INDEX('Waiting List Config'!C5:D20,MATCH('Waiting List Modelling'!B2,'Waiting List Config'!B5:B20,0),1)</f>
        <v>#N/A</v>
      </c>
    </row>
    <row r="9" spans="1:4" x14ac:dyDescent="0.35">
      <c r="A9" t="e">
        <f>"Based on the service's average capacity, we can expect the waiting list to "&amp;IF('WL Modelling (Hide)'!F2&lt;0,"reduce","grow")&amp;" by "&amp;TEXT(ABS('WL Modelling (Hide)'!F2),"#")&amp;" patients per week"</f>
        <v>#DIV/0!</v>
      </c>
    </row>
    <row r="10" spans="1:4" x14ac:dyDescent="0.35">
      <c r="A10" t="e">
        <f>IF('WL Modelling (Hide)'!F2&lt;0,"The waiting list should reach it's sustainable size between "&amp;'WL Modelling (Hide)'!K2&amp;" - "&amp;'WL Modelling (Hide)'!J2&amp;" weeks.","With the current capacity, the waiting list size will not reach the sustainable size.")</f>
        <v>#DIV/0!</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0765-0184-449C-829C-0025D9FA167A}">
  <sheetPr codeName="Sheet20"/>
  <dimension ref="A1:K78"/>
  <sheetViews>
    <sheetView topLeftCell="A4" workbookViewId="0">
      <selection activeCell="F2" sqref="F2"/>
    </sheetView>
  </sheetViews>
  <sheetFormatPr defaultRowHeight="14.5" x14ac:dyDescent="0.35"/>
  <cols>
    <col min="1" max="1" width="12.54296875" customWidth="1"/>
    <col min="2" max="2" width="10.81640625" bestFit="1" customWidth="1"/>
    <col min="3" max="3" width="10.7265625" customWidth="1"/>
    <col min="4" max="4" width="13.7265625" bestFit="1" customWidth="1"/>
    <col min="5" max="5" width="16.26953125" bestFit="1" customWidth="1"/>
    <col min="6" max="6" width="15.08984375" customWidth="1"/>
  </cols>
  <sheetData>
    <row r="1" spans="1:11" x14ac:dyDescent="0.35">
      <c r="A1" t="s">
        <v>200</v>
      </c>
      <c r="B1" t="s">
        <v>229</v>
      </c>
      <c r="C1" t="s">
        <v>230</v>
      </c>
      <c r="D1" t="s">
        <v>233</v>
      </c>
      <c r="E1" t="s">
        <v>234</v>
      </c>
      <c r="F1" t="s">
        <v>235</v>
      </c>
      <c r="G1" t="s">
        <v>236</v>
      </c>
      <c r="H1" t="s">
        <v>237</v>
      </c>
      <c r="I1" t="s">
        <v>41</v>
      </c>
      <c r="J1" t="s">
        <v>238</v>
      </c>
      <c r="K1" t="s">
        <v>239</v>
      </c>
    </row>
    <row r="2" spans="1:11" x14ac:dyDescent="0.35">
      <c r="A2" t="s">
        <v>15</v>
      </c>
      <c r="B2" s="174">
        <f>'Waiting List Config'!D5</f>
        <v>0</v>
      </c>
      <c r="C2" s="174">
        <f>'Waiting List Config'!C5</f>
        <v>0</v>
      </c>
      <c r="D2">
        <v>221</v>
      </c>
      <c r="E2" t="e">
        <f>D2/SUM(Service!I6:J10)</f>
        <v>#DIV/0!</v>
      </c>
      <c r="F2" s="174" t="e">
        <f>C2-E2</f>
        <v>#DIV/0!</v>
      </c>
      <c r="G2">
        <f>'Waiting List Config'!$J$5</f>
        <v>0</v>
      </c>
      <c r="H2">
        <f>'Waiting List Config'!$K$5</f>
        <v>0</v>
      </c>
      <c r="J2">
        <f>COUNTIF(B3:B54,"&gt;="&amp;G2)</f>
        <v>0</v>
      </c>
      <c r="K2">
        <f>COUNTIF(B3:B54,"&gt;="&amp;H2)</f>
        <v>0</v>
      </c>
    </row>
    <row r="3" spans="1:11" x14ac:dyDescent="0.35">
      <c r="A3" s="2">
        <f ca="1">'Capacity Backing (Hide)'!A5</f>
        <v>44228</v>
      </c>
      <c r="B3" s="174" t="e">
        <f>MAX(0,B2+$C$2-$E$2)</f>
        <v>#DIV/0!</v>
      </c>
      <c r="G3">
        <f>'Waiting List Config'!$J$5</f>
        <v>0</v>
      </c>
      <c r="H3">
        <f>'Waiting List Config'!$K$5</f>
        <v>0</v>
      </c>
      <c r="I3">
        <f>H3-G3</f>
        <v>0</v>
      </c>
    </row>
    <row r="4" spans="1:11" x14ac:dyDescent="0.35">
      <c r="A4" s="2">
        <f ca="1">'Capacity Backing (Hide)'!A6</f>
        <v>44235</v>
      </c>
      <c r="B4" s="174" t="e">
        <f t="shared" ref="B4:B54" si="0">MAX(0,B3+$C$2-$E$2)</f>
        <v>#DIV/0!</v>
      </c>
      <c r="G4">
        <f>'Waiting List Config'!$J$5</f>
        <v>0</v>
      </c>
      <c r="H4">
        <f>'Waiting List Config'!$K$5</f>
        <v>0</v>
      </c>
      <c r="I4">
        <f t="shared" ref="I4:I54" si="1">H4-G4</f>
        <v>0</v>
      </c>
    </row>
    <row r="5" spans="1:11" x14ac:dyDescent="0.35">
      <c r="A5" s="2">
        <f ca="1">'Capacity Backing (Hide)'!A7</f>
        <v>44242</v>
      </c>
      <c r="B5" s="174" t="e">
        <f t="shared" si="0"/>
        <v>#DIV/0!</v>
      </c>
      <c r="G5">
        <f>'Waiting List Config'!$J$5</f>
        <v>0</v>
      </c>
      <c r="H5">
        <f>'Waiting List Config'!$K$5</f>
        <v>0</v>
      </c>
      <c r="I5">
        <f t="shared" si="1"/>
        <v>0</v>
      </c>
    </row>
    <row r="6" spans="1:11" x14ac:dyDescent="0.35">
      <c r="A6" s="2">
        <f ca="1">'Capacity Backing (Hide)'!A8</f>
        <v>44249</v>
      </c>
      <c r="B6" s="174" t="e">
        <f t="shared" si="0"/>
        <v>#DIV/0!</v>
      </c>
      <c r="G6">
        <f>'Waiting List Config'!$J$5</f>
        <v>0</v>
      </c>
      <c r="H6">
        <f>'Waiting List Config'!$K$5</f>
        <v>0</v>
      </c>
      <c r="I6">
        <f t="shared" si="1"/>
        <v>0</v>
      </c>
    </row>
    <row r="7" spans="1:11" x14ac:dyDescent="0.35">
      <c r="A7" s="2">
        <f ca="1">'Capacity Backing (Hide)'!A9</f>
        <v>44256</v>
      </c>
      <c r="B7" s="174" t="e">
        <f t="shared" si="0"/>
        <v>#DIV/0!</v>
      </c>
      <c r="G7">
        <f>'Waiting List Config'!$J$5</f>
        <v>0</v>
      </c>
      <c r="H7">
        <f>'Waiting List Config'!$K$5</f>
        <v>0</v>
      </c>
      <c r="I7">
        <f t="shared" si="1"/>
        <v>0</v>
      </c>
    </row>
    <row r="8" spans="1:11" x14ac:dyDescent="0.35">
      <c r="A8" s="2">
        <f ca="1">'Capacity Backing (Hide)'!A10</f>
        <v>44263</v>
      </c>
      <c r="B8" s="174" t="e">
        <f t="shared" si="0"/>
        <v>#DIV/0!</v>
      </c>
      <c r="G8">
        <f>'Waiting List Config'!$J$5</f>
        <v>0</v>
      </c>
      <c r="H8">
        <f>'Waiting List Config'!$K$5</f>
        <v>0</v>
      </c>
      <c r="I8">
        <f t="shared" si="1"/>
        <v>0</v>
      </c>
    </row>
    <row r="9" spans="1:11" x14ac:dyDescent="0.35">
      <c r="A9" s="2">
        <f ca="1">'Capacity Backing (Hide)'!A11</f>
        <v>44270</v>
      </c>
      <c r="B9" s="174" t="e">
        <f t="shared" si="0"/>
        <v>#DIV/0!</v>
      </c>
      <c r="G9">
        <f>'Waiting List Config'!$J$5</f>
        <v>0</v>
      </c>
      <c r="H9">
        <f>'Waiting List Config'!$K$5</f>
        <v>0</v>
      </c>
      <c r="I9">
        <f t="shared" si="1"/>
        <v>0</v>
      </c>
    </row>
    <row r="10" spans="1:11" x14ac:dyDescent="0.35">
      <c r="A10" s="2">
        <f ca="1">'Capacity Backing (Hide)'!A12</f>
        <v>44277</v>
      </c>
      <c r="B10" s="174" t="e">
        <f t="shared" si="0"/>
        <v>#DIV/0!</v>
      </c>
      <c r="G10">
        <f>'Waiting List Config'!$J$5</f>
        <v>0</v>
      </c>
      <c r="H10">
        <f>'Waiting List Config'!$K$5</f>
        <v>0</v>
      </c>
      <c r="I10">
        <f t="shared" si="1"/>
        <v>0</v>
      </c>
    </row>
    <row r="11" spans="1:11" x14ac:dyDescent="0.35">
      <c r="A11" s="2">
        <f ca="1">'Capacity Backing (Hide)'!A13</f>
        <v>44284</v>
      </c>
      <c r="B11" s="174" t="e">
        <f t="shared" si="0"/>
        <v>#DIV/0!</v>
      </c>
      <c r="G11">
        <f>'Waiting List Config'!$J$5</f>
        <v>0</v>
      </c>
      <c r="H11">
        <f>'Waiting List Config'!$K$5</f>
        <v>0</v>
      </c>
      <c r="I11">
        <f t="shared" si="1"/>
        <v>0</v>
      </c>
    </row>
    <row r="12" spans="1:11" x14ac:dyDescent="0.35">
      <c r="A12" s="2">
        <f ca="1">'Capacity Backing (Hide)'!A14</f>
        <v>44291</v>
      </c>
      <c r="B12" s="174" t="e">
        <f t="shared" si="0"/>
        <v>#DIV/0!</v>
      </c>
      <c r="G12">
        <f>'Waiting List Config'!$J$5</f>
        <v>0</v>
      </c>
      <c r="H12">
        <f>'Waiting List Config'!$K$5</f>
        <v>0</v>
      </c>
      <c r="I12">
        <f t="shared" si="1"/>
        <v>0</v>
      </c>
    </row>
    <row r="13" spans="1:11" x14ac:dyDescent="0.35">
      <c r="A13" s="2">
        <f ca="1">'Capacity Backing (Hide)'!A15</f>
        <v>44298</v>
      </c>
      <c r="B13" s="174" t="e">
        <f t="shared" si="0"/>
        <v>#DIV/0!</v>
      </c>
      <c r="G13">
        <f>'Waiting List Config'!$J$5</f>
        <v>0</v>
      </c>
      <c r="H13">
        <f>'Waiting List Config'!$K$5</f>
        <v>0</v>
      </c>
      <c r="I13">
        <f t="shared" si="1"/>
        <v>0</v>
      </c>
    </row>
    <row r="14" spans="1:11" x14ac:dyDescent="0.35">
      <c r="A14" s="2">
        <f ca="1">'Capacity Backing (Hide)'!A16</f>
        <v>44305</v>
      </c>
      <c r="B14" s="174" t="e">
        <f t="shared" si="0"/>
        <v>#DIV/0!</v>
      </c>
      <c r="G14">
        <f>'Waiting List Config'!$J$5</f>
        <v>0</v>
      </c>
      <c r="H14">
        <f>'Waiting List Config'!$K$5</f>
        <v>0</v>
      </c>
      <c r="I14">
        <f t="shared" si="1"/>
        <v>0</v>
      </c>
    </row>
    <row r="15" spans="1:11" x14ac:dyDescent="0.35">
      <c r="A15" s="2">
        <f ca="1">'Capacity Backing (Hide)'!A17</f>
        <v>44312</v>
      </c>
      <c r="B15" s="174" t="e">
        <f t="shared" si="0"/>
        <v>#DIV/0!</v>
      </c>
      <c r="G15">
        <f>'Waiting List Config'!$J$5</f>
        <v>0</v>
      </c>
      <c r="H15">
        <f>'Waiting List Config'!$K$5</f>
        <v>0</v>
      </c>
      <c r="I15">
        <f t="shared" si="1"/>
        <v>0</v>
      </c>
    </row>
    <row r="16" spans="1:11" x14ac:dyDescent="0.35">
      <c r="A16" s="2">
        <f ca="1">'Capacity Backing (Hide)'!A18</f>
        <v>44319</v>
      </c>
      <c r="B16" s="174" t="e">
        <f t="shared" si="0"/>
        <v>#DIV/0!</v>
      </c>
      <c r="G16">
        <f>'Waiting List Config'!$J$5</f>
        <v>0</v>
      </c>
      <c r="H16">
        <f>'Waiting List Config'!$K$5</f>
        <v>0</v>
      </c>
      <c r="I16">
        <f t="shared" si="1"/>
        <v>0</v>
      </c>
    </row>
    <row r="17" spans="1:9" x14ac:dyDescent="0.35">
      <c r="A17" s="2">
        <f ca="1">'Capacity Backing (Hide)'!A19</f>
        <v>44326</v>
      </c>
      <c r="B17" s="174" t="e">
        <f t="shared" si="0"/>
        <v>#DIV/0!</v>
      </c>
      <c r="G17">
        <f>'Waiting List Config'!$J$5</f>
        <v>0</v>
      </c>
      <c r="H17">
        <f>'Waiting List Config'!$K$5</f>
        <v>0</v>
      </c>
      <c r="I17">
        <f t="shared" si="1"/>
        <v>0</v>
      </c>
    </row>
    <row r="18" spans="1:9" x14ac:dyDescent="0.35">
      <c r="A18" s="2">
        <f ca="1">'Capacity Backing (Hide)'!A20</f>
        <v>44333</v>
      </c>
      <c r="B18" s="174" t="e">
        <f t="shared" si="0"/>
        <v>#DIV/0!</v>
      </c>
      <c r="G18">
        <f>'Waiting List Config'!$J$5</f>
        <v>0</v>
      </c>
      <c r="H18">
        <f>'Waiting List Config'!$K$5</f>
        <v>0</v>
      </c>
      <c r="I18">
        <f t="shared" si="1"/>
        <v>0</v>
      </c>
    </row>
    <row r="19" spans="1:9" x14ac:dyDescent="0.35">
      <c r="A19" s="2">
        <f ca="1">'Capacity Backing (Hide)'!A21</f>
        <v>44340</v>
      </c>
      <c r="B19" s="174" t="e">
        <f t="shared" si="0"/>
        <v>#DIV/0!</v>
      </c>
      <c r="G19">
        <f>'Waiting List Config'!$J$5</f>
        <v>0</v>
      </c>
      <c r="H19">
        <f>'Waiting List Config'!$K$5</f>
        <v>0</v>
      </c>
      <c r="I19">
        <f t="shared" si="1"/>
        <v>0</v>
      </c>
    </row>
    <row r="20" spans="1:9" x14ac:dyDescent="0.35">
      <c r="A20" s="2">
        <f ca="1">'Capacity Backing (Hide)'!A22</f>
        <v>44347</v>
      </c>
      <c r="B20" s="174" t="e">
        <f t="shared" si="0"/>
        <v>#DIV/0!</v>
      </c>
      <c r="G20">
        <f>'Waiting List Config'!$J$5</f>
        <v>0</v>
      </c>
      <c r="H20">
        <f>'Waiting List Config'!$K$5</f>
        <v>0</v>
      </c>
      <c r="I20">
        <f t="shared" si="1"/>
        <v>0</v>
      </c>
    </row>
    <row r="21" spans="1:9" x14ac:dyDescent="0.35">
      <c r="A21" s="2">
        <f ca="1">'Capacity Backing (Hide)'!A23</f>
        <v>44354</v>
      </c>
      <c r="B21" s="174" t="e">
        <f t="shared" si="0"/>
        <v>#DIV/0!</v>
      </c>
      <c r="G21">
        <f>'Waiting List Config'!$J$5</f>
        <v>0</v>
      </c>
      <c r="H21">
        <f>'Waiting List Config'!$K$5</f>
        <v>0</v>
      </c>
      <c r="I21">
        <f t="shared" si="1"/>
        <v>0</v>
      </c>
    </row>
    <row r="22" spans="1:9" x14ac:dyDescent="0.35">
      <c r="A22" s="2">
        <f ca="1">'Capacity Backing (Hide)'!A24</f>
        <v>44361</v>
      </c>
      <c r="B22" s="174" t="e">
        <f t="shared" si="0"/>
        <v>#DIV/0!</v>
      </c>
      <c r="G22">
        <f>'Waiting List Config'!$J$5</f>
        <v>0</v>
      </c>
      <c r="H22">
        <f>'Waiting List Config'!$K$5</f>
        <v>0</v>
      </c>
      <c r="I22">
        <f t="shared" si="1"/>
        <v>0</v>
      </c>
    </row>
    <row r="23" spans="1:9" x14ac:dyDescent="0.35">
      <c r="A23" s="2">
        <f ca="1">'Capacity Backing (Hide)'!A25</f>
        <v>44368</v>
      </c>
      <c r="B23" s="174" t="e">
        <f t="shared" si="0"/>
        <v>#DIV/0!</v>
      </c>
      <c r="G23">
        <f>'Waiting List Config'!$J$5</f>
        <v>0</v>
      </c>
      <c r="H23">
        <f>'Waiting List Config'!$K$5</f>
        <v>0</v>
      </c>
      <c r="I23">
        <f t="shared" si="1"/>
        <v>0</v>
      </c>
    </row>
    <row r="24" spans="1:9" x14ac:dyDescent="0.35">
      <c r="A24" s="2">
        <f ca="1">'Capacity Backing (Hide)'!A26</f>
        <v>44375</v>
      </c>
      <c r="B24" s="174" t="e">
        <f t="shared" si="0"/>
        <v>#DIV/0!</v>
      </c>
      <c r="G24">
        <f>'Waiting List Config'!$J$5</f>
        <v>0</v>
      </c>
      <c r="H24">
        <f>'Waiting List Config'!$K$5</f>
        <v>0</v>
      </c>
      <c r="I24">
        <f t="shared" si="1"/>
        <v>0</v>
      </c>
    </row>
    <row r="25" spans="1:9" x14ac:dyDescent="0.35">
      <c r="A25" s="2">
        <f ca="1">'Capacity Backing (Hide)'!A27</f>
        <v>44382</v>
      </c>
      <c r="B25" s="174" t="e">
        <f t="shared" si="0"/>
        <v>#DIV/0!</v>
      </c>
      <c r="G25">
        <f>'Waiting List Config'!$J$5</f>
        <v>0</v>
      </c>
      <c r="H25">
        <f>'Waiting List Config'!$K$5</f>
        <v>0</v>
      </c>
      <c r="I25">
        <f t="shared" si="1"/>
        <v>0</v>
      </c>
    </row>
    <row r="26" spans="1:9" x14ac:dyDescent="0.35">
      <c r="A26" s="2">
        <f ca="1">'Capacity Backing (Hide)'!A28</f>
        <v>44389</v>
      </c>
      <c r="B26" s="174" t="e">
        <f t="shared" si="0"/>
        <v>#DIV/0!</v>
      </c>
      <c r="G26">
        <f>'Waiting List Config'!$J$5</f>
        <v>0</v>
      </c>
      <c r="H26">
        <f>'Waiting List Config'!$K$5</f>
        <v>0</v>
      </c>
      <c r="I26">
        <f t="shared" si="1"/>
        <v>0</v>
      </c>
    </row>
    <row r="27" spans="1:9" x14ac:dyDescent="0.35">
      <c r="A27" s="2">
        <f ca="1">'Capacity Backing (Hide)'!A29</f>
        <v>44396</v>
      </c>
      <c r="B27" s="174" t="e">
        <f t="shared" si="0"/>
        <v>#DIV/0!</v>
      </c>
      <c r="G27">
        <f>'Waiting List Config'!$J$5</f>
        <v>0</v>
      </c>
      <c r="H27">
        <f>'Waiting List Config'!$K$5</f>
        <v>0</v>
      </c>
      <c r="I27">
        <f t="shared" si="1"/>
        <v>0</v>
      </c>
    </row>
    <row r="28" spans="1:9" x14ac:dyDescent="0.35">
      <c r="A28" s="2">
        <f ca="1">'Capacity Backing (Hide)'!A30</f>
        <v>44403</v>
      </c>
      <c r="B28" s="174" t="e">
        <f t="shared" si="0"/>
        <v>#DIV/0!</v>
      </c>
      <c r="G28">
        <f>'Waiting List Config'!$J$5</f>
        <v>0</v>
      </c>
      <c r="H28">
        <f>'Waiting List Config'!$K$5</f>
        <v>0</v>
      </c>
      <c r="I28">
        <f t="shared" si="1"/>
        <v>0</v>
      </c>
    </row>
    <row r="29" spans="1:9" x14ac:dyDescent="0.35">
      <c r="A29" s="2">
        <f ca="1">'Capacity Backing (Hide)'!A31</f>
        <v>44410</v>
      </c>
      <c r="B29" s="174" t="e">
        <f t="shared" si="0"/>
        <v>#DIV/0!</v>
      </c>
      <c r="G29">
        <f>'Waiting List Config'!$J$5</f>
        <v>0</v>
      </c>
      <c r="H29">
        <f>'Waiting List Config'!$K$5</f>
        <v>0</v>
      </c>
      <c r="I29">
        <f t="shared" si="1"/>
        <v>0</v>
      </c>
    </row>
    <row r="30" spans="1:9" x14ac:dyDescent="0.35">
      <c r="A30" s="2">
        <f ca="1">'Capacity Backing (Hide)'!A32</f>
        <v>44417</v>
      </c>
      <c r="B30" s="174" t="e">
        <f t="shared" si="0"/>
        <v>#DIV/0!</v>
      </c>
      <c r="G30">
        <f>'Waiting List Config'!$J$5</f>
        <v>0</v>
      </c>
      <c r="H30">
        <f>'Waiting List Config'!$K$5</f>
        <v>0</v>
      </c>
      <c r="I30">
        <f t="shared" si="1"/>
        <v>0</v>
      </c>
    </row>
    <row r="31" spans="1:9" x14ac:dyDescent="0.35">
      <c r="A31" s="2">
        <f ca="1">'Capacity Backing (Hide)'!A33</f>
        <v>44424</v>
      </c>
      <c r="B31" s="174" t="e">
        <f t="shared" si="0"/>
        <v>#DIV/0!</v>
      </c>
      <c r="G31">
        <f>'Waiting List Config'!$J$5</f>
        <v>0</v>
      </c>
      <c r="H31">
        <f>'Waiting List Config'!$K$5</f>
        <v>0</v>
      </c>
      <c r="I31">
        <f t="shared" si="1"/>
        <v>0</v>
      </c>
    </row>
    <row r="32" spans="1:9" x14ac:dyDescent="0.35">
      <c r="A32" s="2">
        <f ca="1">'Capacity Backing (Hide)'!A34</f>
        <v>44431</v>
      </c>
      <c r="B32" s="174" t="e">
        <f t="shared" si="0"/>
        <v>#DIV/0!</v>
      </c>
      <c r="G32">
        <f>'Waiting List Config'!$J$5</f>
        <v>0</v>
      </c>
      <c r="H32">
        <f>'Waiting List Config'!$K$5</f>
        <v>0</v>
      </c>
      <c r="I32">
        <f t="shared" si="1"/>
        <v>0</v>
      </c>
    </row>
    <row r="33" spans="1:9" x14ac:dyDescent="0.35">
      <c r="A33" s="2">
        <f ca="1">'Capacity Backing (Hide)'!A35</f>
        <v>44438</v>
      </c>
      <c r="B33" s="174" t="e">
        <f t="shared" si="0"/>
        <v>#DIV/0!</v>
      </c>
      <c r="G33">
        <f>'Waiting List Config'!$J$5</f>
        <v>0</v>
      </c>
      <c r="H33">
        <f>'Waiting List Config'!$K$5</f>
        <v>0</v>
      </c>
      <c r="I33">
        <f t="shared" si="1"/>
        <v>0</v>
      </c>
    </row>
    <row r="34" spans="1:9" x14ac:dyDescent="0.35">
      <c r="A34" s="2">
        <f ca="1">'Capacity Backing (Hide)'!A36</f>
        <v>44445</v>
      </c>
      <c r="B34" s="174" t="e">
        <f t="shared" si="0"/>
        <v>#DIV/0!</v>
      </c>
      <c r="G34">
        <f>'Waiting List Config'!$J$5</f>
        <v>0</v>
      </c>
      <c r="H34">
        <f>'Waiting List Config'!$K$5</f>
        <v>0</v>
      </c>
      <c r="I34">
        <f t="shared" si="1"/>
        <v>0</v>
      </c>
    </row>
    <row r="35" spans="1:9" x14ac:dyDescent="0.35">
      <c r="A35" s="2">
        <f ca="1">'Capacity Backing (Hide)'!A37</f>
        <v>44452</v>
      </c>
      <c r="B35" s="174" t="e">
        <f t="shared" si="0"/>
        <v>#DIV/0!</v>
      </c>
      <c r="G35">
        <f>'Waiting List Config'!$J$5</f>
        <v>0</v>
      </c>
      <c r="H35">
        <f>'Waiting List Config'!$K$5</f>
        <v>0</v>
      </c>
      <c r="I35">
        <f t="shared" si="1"/>
        <v>0</v>
      </c>
    </row>
    <row r="36" spans="1:9" x14ac:dyDescent="0.35">
      <c r="A36" s="2">
        <f ca="1">'Capacity Backing (Hide)'!A38</f>
        <v>44459</v>
      </c>
      <c r="B36" s="174" t="e">
        <f t="shared" si="0"/>
        <v>#DIV/0!</v>
      </c>
      <c r="G36">
        <f>'Waiting List Config'!$J$5</f>
        <v>0</v>
      </c>
      <c r="H36">
        <f>'Waiting List Config'!$K$5</f>
        <v>0</v>
      </c>
      <c r="I36">
        <f t="shared" si="1"/>
        <v>0</v>
      </c>
    </row>
    <row r="37" spans="1:9" x14ac:dyDescent="0.35">
      <c r="A37" s="2">
        <f ca="1">'Capacity Backing (Hide)'!A39</f>
        <v>44466</v>
      </c>
      <c r="B37" s="174" t="e">
        <f t="shared" si="0"/>
        <v>#DIV/0!</v>
      </c>
      <c r="G37">
        <f>'Waiting List Config'!$J$5</f>
        <v>0</v>
      </c>
      <c r="H37">
        <f>'Waiting List Config'!$K$5</f>
        <v>0</v>
      </c>
      <c r="I37">
        <f t="shared" si="1"/>
        <v>0</v>
      </c>
    </row>
    <row r="38" spans="1:9" x14ac:dyDescent="0.35">
      <c r="A38" s="2">
        <f ca="1">'Capacity Backing (Hide)'!A40</f>
        <v>44473</v>
      </c>
      <c r="B38" s="174" t="e">
        <f t="shared" si="0"/>
        <v>#DIV/0!</v>
      </c>
      <c r="G38">
        <f>'Waiting List Config'!$J$5</f>
        <v>0</v>
      </c>
      <c r="H38">
        <f>'Waiting List Config'!$K$5</f>
        <v>0</v>
      </c>
      <c r="I38">
        <f t="shared" si="1"/>
        <v>0</v>
      </c>
    </row>
    <row r="39" spans="1:9" x14ac:dyDescent="0.35">
      <c r="A39" s="2">
        <f ca="1">'Capacity Backing (Hide)'!A41</f>
        <v>44480</v>
      </c>
      <c r="B39" s="174" t="e">
        <f t="shared" si="0"/>
        <v>#DIV/0!</v>
      </c>
      <c r="G39">
        <f>'Waiting List Config'!$J$5</f>
        <v>0</v>
      </c>
      <c r="H39">
        <f>'Waiting List Config'!$K$5</f>
        <v>0</v>
      </c>
      <c r="I39">
        <f t="shared" si="1"/>
        <v>0</v>
      </c>
    </row>
    <row r="40" spans="1:9" x14ac:dyDescent="0.35">
      <c r="A40" s="2">
        <f ca="1">'Capacity Backing (Hide)'!A42</f>
        <v>44487</v>
      </c>
      <c r="B40" s="174" t="e">
        <f t="shared" si="0"/>
        <v>#DIV/0!</v>
      </c>
      <c r="G40">
        <f>'Waiting List Config'!$J$5</f>
        <v>0</v>
      </c>
      <c r="H40">
        <f>'Waiting List Config'!$K$5</f>
        <v>0</v>
      </c>
      <c r="I40">
        <f t="shared" si="1"/>
        <v>0</v>
      </c>
    </row>
    <row r="41" spans="1:9" x14ac:dyDescent="0.35">
      <c r="A41" s="2">
        <f ca="1">'Capacity Backing (Hide)'!A43</f>
        <v>44494</v>
      </c>
      <c r="B41" s="174" t="e">
        <f t="shared" si="0"/>
        <v>#DIV/0!</v>
      </c>
      <c r="G41">
        <f>'Waiting List Config'!$J$5</f>
        <v>0</v>
      </c>
      <c r="H41">
        <f>'Waiting List Config'!$K$5</f>
        <v>0</v>
      </c>
      <c r="I41">
        <f t="shared" si="1"/>
        <v>0</v>
      </c>
    </row>
    <row r="42" spans="1:9" x14ac:dyDescent="0.35">
      <c r="A42" s="2">
        <f ca="1">'Capacity Backing (Hide)'!A44</f>
        <v>44501</v>
      </c>
      <c r="B42" s="174" t="e">
        <f t="shared" si="0"/>
        <v>#DIV/0!</v>
      </c>
      <c r="G42">
        <f>'Waiting List Config'!$J$5</f>
        <v>0</v>
      </c>
      <c r="H42">
        <f>'Waiting List Config'!$K$5</f>
        <v>0</v>
      </c>
      <c r="I42">
        <f t="shared" si="1"/>
        <v>0</v>
      </c>
    </row>
    <row r="43" spans="1:9" x14ac:dyDescent="0.35">
      <c r="A43" s="2">
        <f ca="1">'Capacity Backing (Hide)'!A45</f>
        <v>44508</v>
      </c>
      <c r="B43" s="174" t="e">
        <f t="shared" si="0"/>
        <v>#DIV/0!</v>
      </c>
      <c r="G43">
        <f>'Waiting List Config'!$J$5</f>
        <v>0</v>
      </c>
      <c r="H43">
        <f>'Waiting List Config'!$K$5</f>
        <v>0</v>
      </c>
      <c r="I43">
        <f t="shared" si="1"/>
        <v>0</v>
      </c>
    </row>
    <row r="44" spans="1:9" x14ac:dyDescent="0.35">
      <c r="A44" s="2">
        <f ca="1">'Capacity Backing (Hide)'!A46</f>
        <v>44515</v>
      </c>
      <c r="B44" s="174" t="e">
        <f t="shared" si="0"/>
        <v>#DIV/0!</v>
      </c>
      <c r="G44">
        <f>'Waiting List Config'!$J$5</f>
        <v>0</v>
      </c>
      <c r="H44">
        <f>'Waiting List Config'!$K$5</f>
        <v>0</v>
      </c>
      <c r="I44">
        <f t="shared" si="1"/>
        <v>0</v>
      </c>
    </row>
    <row r="45" spans="1:9" x14ac:dyDescent="0.35">
      <c r="A45" s="2">
        <f ca="1">'Capacity Backing (Hide)'!A47</f>
        <v>44522</v>
      </c>
      <c r="B45" s="174" t="e">
        <f t="shared" si="0"/>
        <v>#DIV/0!</v>
      </c>
      <c r="G45">
        <f>'Waiting List Config'!$J$5</f>
        <v>0</v>
      </c>
      <c r="H45">
        <f>'Waiting List Config'!$K$5</f>
        <v>0</v>
      </c>
      <c r="I45">
        <f t="shared" si="1"/>
        <v>0</v>
      </c>
    </row>
    <row r="46" spans="1:9" x14ac:dyDescent="0.35">
      <c r="A46" s="2">
        <f ca="1">'Capacity Backing (Hide)'!A48</f>
        <v>44529</v>
      </c>
      <c r="B46" s="174" t="e">
        <f t="shared" si="0"/>
        <v>#DIV/0!</v>
      </c>
      <c r="G46">
        <f>'Waiting List Config'!$J$5</f>
        <v>0</v>
      </c>
      <c r="H46">
        <f>'Waiting List Config'!$K$5</f>
        <v>0</v>
      </c>
      <c r="I46">
        <f t="shared" si="1"/>
        <v>0</v>
      </c>
    </row>
    <row r="47" spans="1:9" x14ac:dyDescent="0.35">
      <c r="A47" s="2">
        <f ca="1">'Capacity Backing (Hide)'!A49</f>
        <v>44536</v>
      </c>
      <c r="B47" s="174" t="e">
        <f t="shared" si="0"/>
        <v>#DIV/0!</v>
      </c>
      <c r="G47">
        <f>'Waiting List Config'!$J$5</f>
        <v>0</v>
      </c>
      <c r="H47">
        <f>'Waiting List Config'!$K$5</f>
        <v>0</v>
      </c>
      <c r="I47">
        <f t="shared" si="1"/>
        <v>0</v>
      </c>
    </row>
    <row r="48" spans="1:9" x14ac:dyDescent="0.35">
      <c r="A48" s="2">
        <f ca="1">'Capacity Backing (Hide)'!A50</f>
        <v>44543</v>
      </c>
      <c r="B48" s="174" t="e">
        <f t="shared" si="0"/>
        <v>#DIV/0!</v>
      </c>
      <c r="G48">
        <f>'Waiting List Config'!$J$5</f>
        <v>0</v>
      </c>
      <c r="H48">
        <f>'Waiting List Config'!$K$5</f>
        <v>0</v>
      </c>
      <c r="I48">
        <f t="shared" si="1"/>
        <v>0</v>
      </c>
    </row>
    <row r="49" spans="1:9" x14ac:dyDescent="0.35">
      <c r="A49" s="2">
        <f ca="1">'Capacity Backing (Hide)'!A51</f>
        <v>44550</v>
      </c>
      <c r="B49" s="174" t="e">
        <f t="shared" si="0"/>
        <v>#DIV/0!</v>
      </c>
      <c r="G49">
        <f>'Waiting List Config'!$J$5</f>
        <v>0</v>
      </c>
      <c r="H49">
        <f>'Waiting List Config'!$K$5</f>
        <v>0</v>
      </c>
      <c r="I49">
        <f t="shared" si="1"/>
        <v>0</v>
      </c>
    </row>
    <row r="50" spans="1:9" x14ac:dyDescent="0.35">
      <c r="A50" s="2">
        <f ca="1">'Capacity Backing (Hide)'!A52</f>
        <v>44557</v>
      </c>
      <c r="B50" s="174" t="e">
        <f t="shared" si="0"/>
        <v>#DIV/0!</v>
      </c>
      <c r="G50">
        <f>'Waiting List Config'!$J$5</f>
        <v>0</v>
      </c>
      <c r="H50">
        <f>'Waiting List Config'!$K$5</f>
        <v>0</v>
      </c>
      <c r="I50">
        <f t="shared" si="1"/>
        <v>0</v>
      </c>
    </row>
    <row r="51" spans="1:9" x14ac:dyDescent="0.35">
      <c r="A51" s="2">
        <f ca="1">'Capacity Backing (Hide)'!A53</f>
        <v>44564</v>
      </c>
      <c r="B51" s="174" t="e">
        <f t="shared" si="0"/>
        <v>#DIV/0!</v>
      </c>
      <c r="G51">
        <f>'Waiting List Config'!$J$5</f>
        <v>0</v>
      </c>
      <c r="H51">
        <f>'Waiting List Config'!$K$5</f>
        <v>0</v>
      </c>
      <c r="I51">
        <f t="shared" si="1"/>
        <v>0</v>
      </c>
    </row>
    <row r="52" spans="1:9" x14ac:dyDescent="0.35">
      <c r="A52" s="2">
        <f ca="1">'Capacity Backing (Hide)'!A54</f>
        <v>44571</v>
      </c>
      <c r="B52" s="174" t="e">
        <f t="shared" si="0"/>
        <v>#DIV/0!</v>
      </c>
      <c r="G52">
        <f>'Waiting List Config'!$J$5</f>
        <v>0</v>
      </c>
      <c r="H52">
        <f>'Waiting List Config'!$K$5</f>
        <v>0</v>
      </c>
      <c r="I52">
        <f t="shared" si="1"/>
        <v>0</v>
      </c>
    </row>
    <row r="53" spans="1:9" x14ac:dyDescent="0.35">
      <c r="A53" s="2">
        <f ca="1">'Capacity Backing (Hide)'!A55</f>
        <v>44578</v>
      </c>
      <c r="B53" s="174" t="e">
        <f t="shared" si="0"/>
        <v>#DIV/0!</v>
      </c>
      <c r="G53">
        <f>'Waiting List Config'!$J$5</f>
        <v>0</v>
      </c>
      <c r="H53">
        <f>'Waiting List Config'!$K$5</f>
        <v>0</v>
      </c>
      <c r="I53">
        <f t="shared" si="1"/>
        <v>0</v>
      </c>
    </row>
    <row r="54" spans="1:9" x14ac:dyDescent="0.35">
      <c r="A54" s="2">
        <f ca="1">'Capacity Backing (Hide)'!A56</f>
        <v>44585</v>
      </c>
      <c r="B54" s="174" t="e">
        <f t="shared" si="0"/>
        <v>#DIV/0!</v>
      </c>
      <c r="G54">
        <f>'Waiting List Config'!$J$5</f>
        <v>0</v>
      </c>
      <c r="H54">
        <f>'Waiting List Config'!$K$5</f>
        <v>0</v>
      </c>
      <c r="I54">
        <f t="shared" si="1"/>
        <v>0</v>
      </c>
    </row>
    <row r="55" spans="1:9" x14ac:dyDescent="0.35">
      <c r="A55" s="2"/>
    </row>
    <row r="56" spans="1:9" x14ac:dyDescent="0.35">
      <c r="A56" s="2"/>
    </row>
    <row r="57" spans="1:9" x14ac:dyDescent="0.35">
      <c r="A57" s="2"/>
    </row>
    <row r="58" spans="1:9" x14ac:dyDescent="0.35">
      <c r="A58" s="2"/>
    </row>
    <row r="59" spans="1:9" x14ac:dyDescent="0.35">
      <c r="A59" s="2"/>
    </row>
    <row r="60" spans="1:9" x14ac:dyDescent="0.35">
      <c r="A60" s="2"/>
    </row>
    <row r="61" spans="1:9" x14ac:dyDescent="0.35">
      <c r="A61" s="2"/>
    </row>
    <row r="62" spans="1:9" x14ac:dyDescent="0.35">
      <c r="A62" s="2"/>
    </row>
    <row r="63" spans="1:9" x14ac:dyDescent="0.35">
      <c r="A63" s="2"/>
    </row>
    <row r="64" spans="1:9" x14ac:dyDescent="0.35">
      <c r="A64" s="2"/>
    </row>
    <row r="65" spans="1:1" x14ac:dyDescent="0.35">
      <c r="A65" s="2"/>
    </row>
    <row r="66" spans="1:1" x14ac:dyDescent="0.35">
      <c r="A66" s="2"/>
    </row>
    <row r="67" spans="1:1" x14ac:dyDescent="0.35">
      <c r="A67" s="2"/>
    </row>
    <row r="68" spans="1:1" x14ac:dyDescent="0.35">
      <c r="A68" s="2"/>
    </row>
    <row r="69" spans="1:1" x14ac:dyDescent="0.35">
      <c r="A69" s="2"/>
    </row>
    <row r="70" spans="1:1" x14ac:dyDescent="0.35">
      <c r="A70" s="2"/>
    </row>
    <row r="71" spans="1:1" x14ac:dyDescent="0.35">
      <c r="A71" s="2"/>
    </row>
    <row r="72" spans="1:1" x14ac:dyDescent="0.35">
      <c r="A72" s="2"/>
    </row>
    <row r="73" spans="1:1" x14ac:dyDescent="0.35">
      <c r="A73" s="2"/>
    </row>
    <row r="74" spans="1:1" x14ac:dyDescent="0.35">
      <c r="A74" s="2"/>
    </row>
    <row r="75" spans="1:1" x14ac:dyDescent="0.35">
      <c r="A75" s="2"/>
    </row>
    <row r="76" spans="1:1" x14ac:dyDescent="0.35">
      <c r="A76" s="2"/>
    </row>
    <row r="77" spans="1:1" x14ac:dyDescent="0.35">
      <c r="A77" s="2"/>
    </row>
    <row r="78" spans="1:1" x14ac:dyDescent="0.35">
      <c r="A78" s="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64C07-4940-40E3-B76A-06C70E10FA70}">
  <sheetPr codeName="Sheet13"/>
  <dimension ref="A1:DA174"/>
  <sheetViews>
    <sheetView workbookViewId="0">
      <selection activeCell="M105" sqref="M105"/>
    </sheetView>
  </sheetViews>
  <sheetFormatPr defaultRowHeight="14.5" x14ac:dyDescent="0.35"/>
  <cols>
    <col min="1" max="1" width="20.1796875" bestFit="1" customWidth="1"/>
    <col min="2" max="2" width="11.36328125" customWidth="1"/>
    <col min="3" max="3" width="10.54296875" customWidth="1"/>
    <col min="9" max="9" width="11.6328125" bestFit="1" customWidth="1"/>
  </cols>
  <sheetData>
    <row r="1" spans="1:105" x14ac:dyDescent="0.35">
      <c r="A1" t="s">
        <v>146</v>
      </c>
      <c r="I1" s="3" t="s">
        <v>53</v>
      </c>
      <c r="J1" t="str" cm="1">
        <f t="array" ref="J1">INDEX($A$4:$A$18,ROUNDUP(COLUMN(A1)/6,0),1)</f>
        <v>Caseload 1</v>
      </c>
      <c r="K1" t="str" cm="1">
        <f t="array" ref="K1">INDEX($A$4:$A$18,ROUNDUP(COLUMN(B1)/6,0),1)</f>
        <v>Caseload 1</v>
      </c>
      <c r="L1" t="str" cm="1">
        <f t="array" ref="L1">INDEX($A$4:$A$18,ROUNDUP(COLUMN(C1)/6,0),1)</f>
        <v>Caseload 1</v>
      </c>
      <c r="M1" t="str" cm="1">
        <f t="array" ref="M1">INDEX($A$4:$A$18,ROUNDUP(COLUMN(D1)/6,0),1)</f>
        <v>Caseload 1</v>
      </c>
      <c r="N1" t="str" cm="1">
        <f t="array" ref="N1">INDEX($A$4:$A$18,ROUNDUP(COLUMN(E1)/6,0),1)</f>
        <v>Caseload 1</v>
      </c>
      <c r="O1" t="str" cm="1">
        <f t="array" ref="O1">INDEX($A$4:$A$18,ROUNDUP(COLUMN(F1)/6,0),1)</f>
        <v>Caseload 1</v>
      </c>
      <c r="P1" t="str" cm="1">
        <f t="array" ref="P1">INDEX($A$4:$A$18,ROUNDUP(COLUMN(G1)/6,0),1)</f>
        <v>Caseload 2</v>
      </c>
      <c r="Q1" t="str" cm="1">
        <f t="array" ref="Q1">INDEX($A$4:$A$18,ROUNDUP(COLUMN(H1)/6,0),1)</f>
        <v>Caseload 2</v>
      </c>
      <c r="R1" t="str" cm="1">
        <f t="array" ref="R1">INDEX($A$4:$A$18,ROUNDUP(COLUMN(I1)/6,0),1)</f>
        <v>Caseload 2</v>
      </c>
      <c r="S1" t="str" cm="1">
        <f t="array" ref="S1">INDEX($A$4:$A$18,ROUNDUP(COLUMN(J1)/6,0),1)</f>
        <v>Caseload 2</v>
      </c>
      <c r="T1" t="str" cm="1">
        <f t="array" ref="T1">INDEX($A$4:$A$18,ROUNDUP(COLUMN(K1)/6,0),1)</f>
        <v>Caseload 2</v>
      </c>
      <c r="U1" t="str" cm="1">
        <f t="array" ref="U1">INDEX($A$4:$A$18,ROUNDUP(COLUMN(L1)/6,0),1)</f>
        <v>Caseload 2</v>
      </c>
      <c r="V1" t="str" cm="1">
        <f t="array" ref="V1">INDEX($A$4:$A$18,ROUNDUP(COLUMN(M1)/6,0),1)</f>
        <v>Caseload 3</v>
      </c>
      <c r="W1" t="str" cm="1">
        <f t="array" ref="W1">INDEX($A$4:$A$18,ROUNDUP(COLUMN(N1)/6,0),1)</f>
        <v>Caseload 3</v>
      </c>
      <c r="X1" t="str" cm="1">
        <f t="array" ref="X1">INDEX($A$4:$A$18,ROUNDUP(COLUMN(O1)/6,0),1)</f>
        <v>Caseload 3</v>
      </c>
      <c r="Y1" t="str" cm="1">
        <f t="array" ref="Y1">INDEX($A$4:$A$18,ROUNDUP(COLUMN(P1)/6,0),1)</f>
        <v>Caseload 3</v>
      </c>
      <c r="Z1" t="str" cm="1">
        <f t="array" ref="Z1">INDEX($A$4:$A$18,ROUNDUP(COLUMN(Q1)/6,0),1)</f>
        <v>Caseload 3</v>
      </c>
      <c r="AA1" t="str" cm="1">
        <f t="array" ref="AA1">INDEX($A$4:$A$18,ROUNDUP(COLUMN(R1)/6,0),1)</f>
        <v>Caseload 3</v>
      </c>
      <c r="AB1" t="str" cm="1">
        <f t="array" ref="AB1">INDEX($A$4:$A$18,ROUNDUP(COLUMN(S1)/6,0),1)</f>
        <v>Caseload 4</v>
      </c>
      <c r="AC1" t="str" cm="1">
        <f t="array" ref="AC1">INDEX($A$4:$A$18,ROUNDUP(COLUMN(T1)/6,0),1)</f>
        <v>Caseload 4</v>
      </c>
      <c r="AD1" t="str" cm="1">
        <f t="array" ref="AD1">INDEX($A$4:$A$18,ROUNDUP(COLUMN(U1)/6,0),1)</f>
        <v>Caseload 4</v>
      </c>
      <c r="AE1" t="str" cm="1">
        <f t="array" ref="AE1">INDEX($A$4:$A$18,ROUNDUP(COLUMN(V1)/6,0),1)</f>
        <v>Caseload 4</v>
      </c>
      <c r="AF1" t="str" cm="1">
        <f t="array" ref="AF1">INDEX($A$4:$A$18,ROUNDUP(COLUMN(W1)/6,0),1)</f>
        <v>Caseload 4</v>
      </c>
      <c r="AG1" t="str" cm="1">
        <f t="array" ref="AG1">INDEX($A$4:$A$18,ROUNDUP(COLUMN(X1)/6,0),1)</f>
        <v>Caseload 4</v>
      </c>
      <c r="AH1" t="str" cm="1">
        <f t="array" ref="AH1">INDEX($A$4:$A$18,ROUNDUP(COLUMN(Y1)/6,0),1)</f>
        <v>Caseload 5</v>
      </c>
      <c r="AI1" t="str" cm="1">
        <f t="array" ref="AI1">INDEX($A$4:$A$18,ROUNDUP(COLUMN(Z1)/6,0),1)</f>
        <v>Caseload 5</v>
      </c>
      <c r="AJ1" t="str" cm="1">
        <f t="array" ref="AJ1">INDEX($A$4:$A$18,ROUNDUP(COLUMN(AA1)/6,0),1)</f>
        <v>Caseload 5</v>
      </c>
      <c r="AK1" t="str" cm="1">
        <f t="array" ref="AK1">INDEX($A$4:$A$18,ROUNDUP(COLUMN(AB1)/6,0),1)</f>
        <v>Caseload 5</v>
      </c>
      <c r="AL1" t="str" cm="1">
        <f t="array" ref="AL1">INDEX($A$4:$A$18,ROUNDUP(COLUMN(AC1)/6,0),1)</f>
        <v>Caseload 5</v>
      </c>
      <c r="AM1" t="str" cm="1">
        <f t="array" ref="AM1">INDEX($A$4:$A$18,ROUNDUP(COLUMN(AD1)/6,0),1)</f>
        <v>Caseload 5</v>
      </c>
      <c r="AN1" t="str" cm="1">
        <f t="array" ref="AN1">INDEX($A$4:$A$18,ROUNDUP(COLUMN(AE1)/6,0),1)</f>
        <v>Caseload 6</v>
      </c>
      <c r="AO1" t="str" cm="1">
        <f t="array" ref="AO1">INDEX($A$4:$A$18,ROUNDUP(COLUMN(AF1)/6,0),1)</f>
        <v>Caseload 6</v>
      </c>
      <c r="AP1" t="str" cm="1">
        <f t="array" ref="AP1">INDEX($A$4:$A$18,ROUNDUP(COLUMN(AG1)/6,0),1)</f>
        <v>Caseload 6</v>
      </c>
      <c r="AQ1" t="str" cm="1">
        <f t="array" ref="AQ1">INDEX($A$4:$A$18,ROUNDUP(COLUMN(AH1)/6,0),1)</f>
        <v>Caseload 6</v>
      </c>
      <c r="AR1" t="str" cm="1">
        <f t="array" ref="AR1">INDEX($A$4:$A$18,ROUNDUP(COLUMN(AI1)/6,0),1)</f>
        <v>Caseload 6</v>
      </c>
      <c r="AS1" t="str" cm="1">
        <f t="array" ref="AS1">INDEX($A$4:$A$18,ROUNDUP(COLUMN(AJ1)/6,0),1)</f>
        <v>Caseload 6</v>
      </c>
      <c r="AT1" t="str" cm="1">
        <f t="array" ref="AT1">INDEX($A$4:$A$18,ROUNDUP(COLUMN(AK1)/6,0),1)</f>
        <v>Caseload 7</v>
      </c>
      <c r="AU1" t="str" cm="1">
        <f t="array" ref="AU1">INDEX($A$4:$A$18,ROUNDUP(COLUMN(AL1)/6,0),1)</f>
        <v>Caseload 7</v>
      </c>
      <c r="AV1" t="str" cm="1">
        <f t="array" ref="AV1">INDEX($A$4:$A$18,ROUNDUP(COLUMN(AM1)/6,0),1)</f>
        <v>Caseload 7</v>
      </c>
      <c r="AW1" t="str" cm="1">
        <f t="array" ref="AW1">INDEX($A$4:$A$18,ROUNDUP(COLUMN(AN1)/6,0),1)</f>
        <v>Caseload 7</v>
      </c>
      <c r="AX1" t="str" cm="1">
        <f t="array" ref="AX1">INDEX($A$4:$A$18,ROUNDUP(COLUMN(AO1)/6,0),1)</f>
        <v>Caseload 7</v>
      </c>
      <c r="AY1" t="str" cm="1">
        <f t="array" ref="AY1">INDEX($A$4:$A$18,ROUNDUP(COLUMN(AP1)/6,0),1)</f>
        <v>Caseload 7</v>
      </c>
      <c r="AZ1" t="str" cm="1">
        <f t="array" ref="AZ1">INDEX($A$4:$A$18,ROUNDUP(COLUMN(AQ1)/6,0),1)</f>
        <v>Caseload 8</v>
      </c>
      <c r="BA1" t="str" cm="1">
        <f t="array" ref="BA1">INDEX($A$4:$A$18,ROUNDUP(COLUMN(AR1)/6,0),1)</f>
        <v>Caseload 8</v>
      </c>
      <c r="BB1" t="str" cm="1">
        <f t="array" ref="BB1">INDEX($A$4:$A$18,ROUNDUP(COLUMN(AS1)/6,0),1)</f>
        <v>Caseload 8</v>
      </c>
      <c r="BC1" t="str" cm="1">
        <f t="array" ref="BC1">INDEX($A$4:$A$18,ROUNDUP(COLUMN(AT1)/6,0),1)</f>
        <v>Caseload 8</v>
      </c>
      <c r="BD1" t="str" cm="1">
        <f t="array" ref="BD1">INDEX($A$4:$A$18,ROUNDUP(COLUMN(AU1)/6,0),1)</f>
        <v>Caseload 8</v>
      </c>
      <c r="BE1" t="str" cm="1">
        <f t="array" ref="BE1">INDEX($A$4:$A$18,ROUNDUP(COLUMN(AV1)/6,0),1)</f>
        <v>Caseload 8</v>
      </c>
      <c r="BF1" t="str" cm="1">
        <f t="array" ref="BF1">INDEX($A$4:$A$18,ROUNDUP(COLUMN(AW1)/6,0),1)</f>
        <v>Caseload 9</v>
      </c>
      <c r="BG1" t="str" cm="1">
        <f t="array" ref="BG1">INDEX($A$4:$A$18,ROUNDUP(COLUMN(AX1)/6,0),1)</f>
        <v>Caseload 9</v>
      </c>
      <c r="BH1" t="str" cm="1">
        <f t="array" ref="BH1">INDEX($A$4:$A$18,ROUNDUP(COLUMN(AY1)/6,0),1)</f>
        <v>Caseload 9</v>
      </c>
      <c r="BI1" t="str" cm="1">
        <f t="array" ref="BI1">INDEX($A$4:$A$18,ROUNDUP(COLUMN(AZ1)/6,0),1)</f>
        <v>Caseload 9</v>
      </c>
      <c r="BJ1" t="str" cm="1">
        <f t="array" ref="BJ1">INDEX($A$4:$A$18,ROUNDUP(COLUMN(BA1)/6,0),1)</f>
        <v>Caseload 9</v>
      </c>
      <c r="BK1" t="str" cm="1">
        <f t="array" ref="BK1">INDEX($A$4:$A$18,ROUNDUP(COLUMN(BB1)/6,0),1)</f>
        <v>Caseload 9</v>
      </c>
      <c r="BL1" t="str" cm="1">
        <f t="array" ref="BL1">INDEX($A$4:$A$18,ROUNDUP(COLUMN(BC1)/6,0),1)</f>
        <v>Caseload 10</v>
      </c>
      <c r="BM1" t="str" cm="1">
        <f t="array" ref="BM1">INDEX($A$4:$A$18,ROUNDUP(COLUMN(BD1)/6,0),1)</f>
        <v>Caseload 10</v>
      </c>
      <c r="BN1" t="str" cm="1">
        <f t="array" ref="BN1">INDEX($A$4:$A$18,ROUNDUP(COLUMN(BE1)/6,0),1)</f>
        <v>Caseload 10</v>
      </c>
      <c r="BO1" t="str" cm="1">
        <f t="array" ref="BO1">INDEX($A$4:$A$18,ROUNDUP(COLUMN(BF1)/6,0),1)</f>
        <v>Caseload 10</v>
      </c>
      <c r="BP1" t="str" cm="1">
        <f t="array" ref="BP1">INDEX($A$4:$A$18,ROUNDUP(COLUMN(BG1)/6,0),1)</f>
        <v>Caseload 10</v>
      </c>
      <c r="BQ1" t="str" cm="1">
        <f t="array" ref="BQ1">INDEX($A$4:$A$18,ROUNDUP(COLUMN(BH1)/6,0),1)</f>
        <v>Caseload 10</v>
      </c>
      <c r="BR1" t="str" cm="1">
        <f t="array" ref="BR1">INDEX($A$4:$A$18,ROUNDUP(COLUMN(BI1)/6,0),1)</f>
        <v>Caseload 11</v>
      </c>
      <c r="BS1" t="str" cm="1">
        <f t="array" ref="BS1">INDEX($A$4:$A$18,ROUNDUP(COLUMN(BJ1)/6,0),1)</f>
        <v>Caseload 11</v>
      </c>
      <c r="BT1" t="str" cm="1">
        <f t="array" ref="BT1">INDEX($A$4:$A$18,ROUNDUP(COLUMN(BK1)/6,0),1)</f>
        <v>Caseload 11</v>
      </c>
      <c r="BU1" t="str" cm="1">
        <f t="array" ref="BU1">INDEX($A$4:$A$18,ROUNDUP(COLUMN(BL1)/6,0),1)</f>
        <v>Caseload 11</v>
      </c>
      <c r="BV1" t="str" cm="1">
        <f t="array" ref="BV1">INDEX($A$4:$A$18,ROUNDUP(COLUMN(BM1)/6,0),1)</f>
        <v>Caseload 11</v>
      </c>
      <c r="BW1" t="str" cm="1">
        <f t="array" ref="BW1">INDEX($A$4:$A$18,ROUNDUP(COLUMN(BN1)/6,0),1)</f>
        <v>Caseload 11</v>
      </c>
      <c r="BX1" t="str" cm="1">
        <f t="array" ref="BX1">INDEX($A$4:$A$18,ROUNDUP(COLUMN(BO1)/6,0),1)</f>
        <v>Caseload 12</v>
      </c>
      <c r="BY1" t="str" cm="1">
        <f t="array" ref="BY1">INDEX($A$4:$A$18,ROUNDUP(COLUMN(BP1)/6,0),1)</f>
        <v>Caseload 12</v>
      </c>
      <c r="BZ1" t="str" cm="1">
        <f t="array" ref="BZ1">INDEX($A$4:$A$18,ROUNDUP(COLUMN(BQ1)/6,0),1)</f>
        <v>Caseload 12</v>
      </c>
      <c r="CA1" t="str" cm="1">
        <f t="array" ref="CA1">INDEX($A$4:$A$18,ROUNDUP(COLUMN(BR1)/6,0),1)</f>
        <v>Caseload 12</v>
      </c>
      <c r="CB1" t="str" cm="1">
        <f t="array" ref="CB1">INDEX($A$4:$A$18,ROUNDUP(COLUMN(BS1)/6,0),1)</f>
        <v>Caseload 12</v>
      </c>
      <c r="CC1" t="str" cm="1">
        <f t="array" ref="CC1">INDEX($A$4:$A$18,ROUNDUP(COLUMN(BT1)/6,0),1)</f>
        <v>Caseload 12</v>
      </c>
      <c r="CD1" t="str" cm="1">
        <f t="array" ref="CD1">INDEX($A$4:$A$18,ROUNDUP(COLUMN(BU1)/6,0),1)</f>
        <v>Caseload 13</v>
      </c>
      <c r="CE1" t="str" cm="1">
        <f t="array" ref="CE1">INDEX($A$4:$A$18,ROUNDUP(COLUMN(BV1)/6,0),1)</f>
        <v>Caseload 13</v>
      </c>
      <c r="CF1" t="str" cm="1">
        <f t="array" ref="CF1">INDEX($A$4:$A$18,ROUNDUP(COLUMN(BW1)/6,0),1)</f>
        <v>Caseload 13</v>
      </c>
      <c r="CG1" t="str" cm="1">
        <f t="array" ref="CG1">INDEX($A$4:$A$18,ROUNDUP(COLUMN(BX1)/6,0),1)</f>
        <v>Caseload 13</v>
      </c>
      <c r="CH1" t="str" cm="1">
        <f t="array" ref="CH1">INDEX($A$4:$A$18,ROUNDUP(COLUMN(BY1)/6,0),1)</f>
        <v>Caseload 13</v>
      </c>
      <c r="CI1" t="str" cm="1">
        <f t="array" ref="CI1">INDEX($A$4:$A$18,ROUNDUP(COLUMN(BZ1)/6,0),1)</f>
        <v>Caseload 13</v>
      </c>
      <c r="CJ1" t="str" cm="1">
        <f t="array" ref="CJ1">INDEX($A$4:$A$18,ROUNDUP(COLUMN(CA1)/6,0),1)</f>
        <v>Caseload 14</v>
      </c>
      <c r="CK1" t="str" cm="1">
        <f t="array" ref="CK1">INDEX($A$4:$A$18,ROUNDUP(COLUMN(CB1)/6,0),1)</f>
        <v>Caseload 14</v>
      </c>
      <c r="CL1" t="str" cm="1">
        <f t="array" ref="CL1">INDEX($A$4:$A$18,ROUNDUP(COLUMN(CC1)/6,0),1)</f>
        <v>Caseload 14</v>
      </c>
      <c r="CM1" t="str" cm="1">
        <f t="array" ref="CM1">INDEX($A$4:$A$18,ROUNDUP(COLUMN(CD1)/6,0),1)</f>
        <v>Caseload 14</v>
      </c>
      <c r="CN1" t="str" cm="1">
        <f t="array" ref="CN1">INDEX($A$4:$A$18,ROUNDUP(COLUMN(CE1)/6,0),1)</f>
        <v>Caseload 14</v>
      </c>
      <c r="CO1" t="str" cm="1">
        <f t="array" ref="CO1">INDEX($A$4:$A$18,ROUNDUP(COLUMN(CF1)/6,0),1)</f>
        <v>Caseload 14</v>
      </c>
      <c r="CP1" t="str" cm="1">
        <f t="array" ref="CP1">INDEX($A$4:$A$18,ROUNDUP(COLUMN(CG1)/6,0),1)</f>
        <v>Caseload 15</v>
      </c>
      <c r="CQ1" t="str" cm="1">
        <f t="array" ref="CQ1">INDEX($A$4:$A$18,ROUNDUP(COLUMN(CH1)/6,0),1)</f>
        <v>Caseload 15</v>
      </c>
      <c r="CR1" t="str" cm="1">
        <f t="array" ref="CR1">INDEX($A$4:$A$18,ROUNDUP(COLUMN(CI1)/6,0),1)</f>
        <v>Caseload 15</v>
      </c>
      <c r="CS1" t="str" cm="1">
        <f t="array" ref="CS1">INDEX($A$4:$A$18,ROUNDUP(COLUMN(CJ1)/6,0),1)</f>
        <v>Caseload 15</v>
      </c>
      <c r="CT1" t="str" cm="1">
        <f t="array" ref="CT1">INDEX($A$4:$A$18,ROUNDUP(COLUMN(CK1)/6,0),1)</f>
        <v>Caseload 15</v>
      </c>
      <c r="CU1" t="str" cm="1">
        <f t="array" ref="CU1">INDEX($A$4:$A$18,ROUNDUP(COLUMN(CL1)/6,0),1)</f>
        <v>Caseload 15</v>
      </c>
      <c r="CV1" s="3" t="str">
        <f>"All "&amp;Setup!$B$15</f>
        <v>All Clusters</v>
      </c>
      <c r="CW1" s="3" t="str">
        <f>"All "&amp;Setup!$B$15</f>
        <v>All Clusters</v>
      </c>
      <c r="CX1" s="3" t="str">
        <f>"All "&amp;Setup!$B$15</f>
        <v>All Clusters</v>
      </c>
      <c r="CY1" s="3" t="str">
        <f>"All "&amp;Setup!$B$15</f>
        <v>All Clusters</v>
      </c>
      <c r="CZ1" s="3" t="str">
        <f>"All "&amp;Setup!$B$15</f>
        <v>All Clusters</v>
      </c>
      <c r="DA1" s="3" t="str">
        <f>"All "&amp;Setup!$B$15</f>
        <v>All Clusters</v>
      </c>
    </row>
    <row r="2" spans="1:105" ht="15" thickBot="1" x14ac:dyDescent="0.4">
      <c r="I2" s="7"/>
      <c r="J2" s="7" t="s">
        <v>55</v>
      </c>
      <c r="K2" s="6" t="s">
        <v>55</v>
      </c>
      <c r="L2" s="7" t="s">
        <v>47</v>
      </c>
      <c r="M2" s="6" t="s">
        <v>47</v>
      </c>
      <c r="N2" s="18" t="s">
        <v>60</v>
      </c>
      <c r="O2" s="20" t="s">
        <v>60</v>
      </c>
      <c r="P2" s="7" t="s">
        <v>55</v>
      </c>
      <c r="Q2" s="6" t="s">
        <v>55</v>
      </c>
      <c r="R2" s="7" t="s">
        <v>47</v>
      </c>
      <c r="S2" s="6" t="s">
        <v>47</v>
      </c>
      <c r="T2" s="18" t="s">
        <v>60</v>
      </c>
      <c r="U2" s="20" t="s">
        <v>60</v>
      </c>
      <c r="V2" s="7" t="s">
        <v>55</v>
      </c>
      <c r="W2" s="6" t="s">
        <v>55</v>
      </c>
      <c r="X2" s="7" t="s">
        <v>47</v>
      </c>
      <c r="Y2" s="6" t="s">
        <v>47</v>
      </c>
      <c r="Z2" s="18" t="s">
        <v>60</v>
      </c>
      <c r="AA2" s="20" t="s">
        <v>60</v>
      </c>
      <c r="AB2" s="7" t="s">
        <v>55</v>
      </c>
      <c r="AC2" s="6" t="s">
        <v>55</v>
      </c>
      <c r="AD2" s="7" t="s">
        <v>47</v>
      </c>
      <c r="AE2" s="6" t="s">
        <v>47</v>
      </c>
      <c r="AF2" s="18" t="s">
        <v>60</v>
      </c>
      <c r="AG2" s="20" t="s">
        <v>60</v>
      </c>
      <c r="AH2" s="7" t="s">
        <v>55</v>
      </c>
      <c r="AI2" s="6" t="s">
        <v>55</v>
      </c>
      <c r="AJ2" s="7" t="s">
        <v>47</v>
      </c>
      <c r="AK2" s="6" t="s">
        <v>47</v>
      </c>
      <c r="AL2" s="18" t="s">
        <v>60</v>
      </c>
      <c r="AM2" s="20" t="s">
        <v>60</v>
      </c>
      <c r="AN2" s="7" t="s">
        <v>55</v>
      </c>
      <c r="AO2" s="6" t="s">
        <v>55</v>
      </c>
      <c r="AP2" s="7" t="s">
        <v>47</v>
      </c>
      <c r="AQ2" s="6" t="s">
        <v>47</v>
      </c>
      <c r="AR2" s="18" t="s">
        <v>60</v>
      </c>
      <c r="AS2" s="20" t="s">
        <v>60</v>
      </c>
      <c r="AT2" s="7" t="s">
        <v>55</v>
      </c>
      <c r="AU2" s="6" t="s">
        <v>55</v>
      </c>
      <c r="AV2" s="7" t="s">
        <v>47</v>
      </c>
      <c r="AW2" s="6" t="s">
        <v>47</v>
      </c>
      <c r="AX2" s="18" t="s">
        <v>60</v>
      </c>
      <c r="AY2" s="20" t="s">
        <v>60</v>
      </c>
      <c r="AZ2" s="7" t="s">
        <v>55</v>
      </c>
      <c r="BA2" s="6" t="s">
        <v>55</v>
      </c>
      <c r="BB2" s="7" t="s">
        <v>47</v>
      </c>
      <c r="BC2" s="6" t="s">
        <v>47</v>
      </c>
      <c r="BD2" s="18" t="s">
        <v>60</v>
      </c>
      <c r="BE2" s="20" t="s">
        <v>60</v>
      </c>
      <c r="BF2" s="7" t="s">
        <v>55</v>
      </c>
      <c r="BG2" s="6" t="s">
        <v>55</v>
      </c>
      <c r="BH2" s="7" t="s">
        <v>47</v>
      </c>
      <c r="BI2" s="6" t="s">
        <v>47</v>
      </c>
      <c r="BJ2" s="18" t="s">
        <v>60</v>
      </c>
      <c r="BK2" s="20" t="s">
        <v>60</v>
      </c>
      <c r="BL2" s="7" t="s">
        <v>55</v>
      </c>
      <c r="BM2" s="6" t="s">
        <v>55</v>
      </c>
      <c r="BN2" s="7" t="s">
        <v>47</v>
      </c>
      <c r="BO2" s="6" t="s">
        <v>47</v>
      </c>
      <c r="BP2" s="18" t="s">
        <v>60</v>
      </c>
      <c r="BQ2" s="20" t="s">
        <v>60</v>
      </c>
      <c r="BR2" s="7" t="s">
        <v>55</v>
      </c>
      <c r="BS2" s="6" t="s">
        <v>55</v>
      </c>
      <c r="BT2" s="7" t="s">
        <v>47</v>
      </c>
      <c r="BU2" s="6" t="s">
        <v>47</v>
      </c>
      <c r="BV2" s="18" t="s">
        <v>60</v>
      </c>
      <c r="BW2" s="20" t="s">
        <v>60</v>
      </c>
      <c r="BX2" s="7" t="s">
        <v>55</v>
      </c>
      <c r="BY2" s="6" t="s">
        <v>55</v>
      </c>
      <c r="BZ2" s="7" t="s">
        <v>47</v>
      </c>
      <c r="CA2" s="6" t="s">
        <v>47</v>
      </c>
      <c r="CB2" s="18" t="s">
        <v>60</v>
      </c>
      <c r="CC2" s="20" t="s">
        <v>60</v>
      </c>
      <c r="CD2" s="7" t="s">
        <v>55</v>
      </c>
      <c r="CE2" s="6" t="s">
        <v>55</v>
      </c>
      <c r="CF2" s="7" t="s">
        <v>47</v>
      </c>
      <c r="CG2" s="6" t="s">
        <v>47</v>
      </c>
      <c r="CH2" s="18" t="s">
        <v>60</v>
      </c>
      <c r="CI2" s="20" t="s">
        <v>60</v>
      </c>
      <c r="CJ2" s="7" t="s">
        <v>55</v>
      </c>
      <c r="CK2" s="6" t="s">
        <v>55</v>
      </c>
      <c r="CL2" s="7" t="s">
        <v>47</v>
      </c>
      <c r="CM2" s="6" t="s">
        <v>47</v>
      </c>
      <c r="CN2" s="18" t="s">
        <v>60</v>
      </c>
      <c r="CO2" s="20" t="s">
        <v>60</v>
      </c>
      <c r="CP2" s="7" t="s">
        <v>55</v>
      </c>
      <c r="CQ2" s="6" t="s">
        <v>55</v>
      </c>
      <c r="CR2" s="7" t="s">
        <v>47</v>
      </c>
      <c r="CS2" s="6" t="s">
        <v>47</v>
      </c>
      <c r="CT2" s="18" t="s">
        <v>60</v>
      </c>
      <c r="CU2" s="20" t="s">
        <v>60</v>
      </c>
      <c r="CV2" s="7" t="s">
        <v>55</v>
      </c>
      <c r="CW2" s="6" t="s">
        <v>55</v>
      </c>
      <c r="CX2" s="7" t="s">
        <v>47</v>
      </c>
      <c r="CY2" s="6" t="s">
        <v>47</v>
      </c>
      <c r="CZ2" s="18" t="s">
        <v>60</v>
      </c>
      <c r="DA2" s="20" t="s">
        <v>60</v>
      </c>
    </row>
    <row r="3" spans="1:105" ht="58.5" thickBot="1" x14ac:dyDescent="0.4">
      <c r="A3" t="s">
        <v>42</v>
      </c>
      <c r="B3" s="64" t="s">
        <v>137</v>
      </c>
      <c r="C3" s="64" t="s">
        <v>138</v>
      </c>
      <c r="D3" s="64" t="s">
        <v>139</v>
      </c>
      <c r="E3" s="64" t="s">
        <v>140</v>
      </c>
      <c r="F3" s="64" t="s">
        <v>141</v>
      </c>
      <c r="G3" s="64" t="s">
        <v>142</v>
      </c>
      <c r="I3" s="7"/>
      <c r="J3" s="26">
        <f>INDEX($D$21:$E$35,MATCH(J$1,$A$21:$A$35,0),1)/IF(Planning!$P$2="Minutes",1,60)</f>
        <v>0</v>
      </c>
      <c r="K3" s="28"/>
      <c r="L3" s="26">
        <f>INDEX($D$21:$E$35,MATCH(J$1,$A$21:$A$35,0),2)/IF(Planning!$P$2="Minutes",1,60)</f>
        <v>0</v>
      </c>
      <c r="M3" s="28"/>
      <c r="N3" s="27"/>
      <c r="O3" s="28"/>
      <c r="P3" s="26">
        <f>INDEX($D$21:$E$35,MATCH(P$1,$A$21:$A$35,0),1)/IF(Planning!$P$2="Minutes",1,60)</f>
        <v>0</v>
      </c>
      <c r="Q3" s="28"/>
      <c r="R3" s="26">
        <f>INDEX($D$21:$E$35,MATCH(P$1,$A$21:$A$35,0),2)/IF(Planning!$P$2="Minutes",1,60)</f>
        <v>0</v>
      </c>
      <c r="S3" s="28"/>
      <c r="T3" s="27"/>
      <c r="U3" s="28"/>
      <c r="V3" s="26">
        <f>INDEX($D$21:$E$35,MATCH(V$1,$A$21:$A$35,0),1)/IF(Planning!$P$2="Minutes",1,60)</f>
        <v>0</v>
      </c>
      <c r="W3" s="28"/>
      <c r="X3" s="26">
        <f>INDEX($D$21:$E$35,MATCH(V$1,$A$21:$A$35,0),2)/IF(Planning!$P$2="Minutes",1,60)</f>
        <v>0</v>
      </c>
      <c r="Y3" s="28"/>
      <c r="Z3" s="27"/>
      <c r="AA3" s="28"/>
      <c r="AB3" s="26">
        <f>INDEX($D$21:$E$35,MATCH(AB$1,$A$21:$A$35,0),1)/IF(Planning!$P$2="Minutes",1,60)</f>
        <v>0</v>
      </c>
      <c r="AC3" s="28"/>
      <c r="AD3" s="26">
        <f>INDEX($D$21:$E$35,MATCH(AB$1,$A$21:$A$35,0),2)/IF(Planning!$P$2="Minutes",1,60)</f>
        <v>0</v>
      </c>
      <c r="AE3" s="28"/>
      <c r="AF3" s="27"/>
      <c r="AG3" s="28"/>
      <c r="AH3" s="26">
        <f>INDEX($D$21:$E$35,MATCH(AH$1,$A$21:$A$35,0),1)/IF(Planning!$P$2="Minutes",1,60)</f>
        <v>0</v>
      </c>
      <c r="AI3" s="28"/>
      <c r="AJ3" s="26">
        <f>INDEX($D$21:$E$35,MATCH(AH$1,$A$21:$A$35,0),2)/IF(Planning!$P$2="Minutes",1,60)</f>
        <v>0</v>
      </c>
      <c r="AK3" s="28"/>
      <c r="AL3" s="27"/>
      <c r="AM3" s="28"/>
      <c r="AN3" s="26">
        <f>INDEX($D$21:$E$35,MATCH(AN$1,$A$21:$A$35,0),1)/IF(Planning!$P$2="Minutes",1,60)</f>
        <v>0</v>
      </c>
      <c r="AO3" s="28"/>
      <c r="AP3" s="26">
        <f>INDEX($D$21:$E$35,MATCH(AN$1,$A$21:$A$35,0),2)/IF(Planning!$P$2="Minutes",1,60)</f>
        <v>0</v>
      </c>
      <c r="AQ3" s="28"/>
      <c r="AR3" s="27"/>
      <c r="AS3" s="28"/>
      <c r="AT3" s="26">
        <f>INDEX($D$21:$E$35,MATCH(AT$1,$A$21:$A$35,0),1)/IF(Planning!$P$2="Minutes",1,60)</f>
        <v>0</v>
      </c>
      <c r="AU3" s="28"/>
      <c r="AV3" s="26">
        <f>INDEX($D$21:$E$35,MATCH(AT$1,$A$21:$A$35,0),2)/IF(Planning!$P$2="Minutes",1,60)</f>
        <v>0</v>
      </c>
      <c r="AW3" s="28"/>
      <c r="AX3" s="27"/>
      <c r="AY3" s="28"/>
      <c r="AZ3" s="26">
        <f>INDEX($D$21:$E$35,MATCH(AZ$1,$A$21:$A$35,0),1)/IF(Planning!$P$2="Minutes",1,60)</f>
        <v>0</v>
      </c>
      <c r="BA3" s="28"/>
      <c r="BB3" s="26">
        <f>INDEX($D$21:$E$35,MATCH(AZ$1,$A$21:$A$35,0),2)/IF(Planning!$P$2="Minutes",1,60)</f>
        <v>0</v>
      </c>
      <c r="BC3" s="28"/>
      <c r="BD3" s="26"/>
      <c r="BE3" s="28"/>
      <c r="BF3" s="27">
        <f>INDEX($D$21:$E$35,MATCH(BF$1,$A$21:$A$35,0),1)/IF(Planning!$P$2="Minutes",1,60)</f>
        <v>0</v>
      </c>
      <c r="BG3" s="28"/>
      <c r="BH3" s="26">
        <f>INDEX($D$21:$E$35,MATCH(BF$1,$A$21:$A$35,0),2)/IF(Planning!$P$2="Minutes",1,60)</f>
        <v>0</v>
      </c>
      <c r="BI3" s="28"/>
      <c r="BJ3" s="27"/>
      <c r="BK3" s="28"/>
      <c r="BL3" s="26">
        <f>INDEX($D$21:$E$35,MATCH(BL$1,$A$21:$A$35,0),1)/IF(Planning!$P$2="Minutes",1,60)</f>
        <v>0</v>
      </c>
      <c r="BM3" s="28"/>
      <c r="BN3" s="26">
        <f>INDEX($D$21:$E$35,MATCH(BL$1,$A$21:$A$35,0),2)/IF(Planning!$P$2="Minutes",1,60)</f>
        <v>0</v>
      </c>
      <c r="BO3" s="28"/>
      <c r="BP3" s="27"/>
      <c r="BQ3" s="28"/>
      <c r="BR3" s="26">
        <f>INDEX($D$21:$E$35,MATCH(BR$1,$A$21:$A$35,0),1)/IF(Planning!$P$2="Minutes",1,60)</f>
        <v>0</v>
      </c>
      <c r="BS3" s="28"/>
      <c r="BT3" s="26">
        <f>INDEX($D$21:$E$35,MATCH(BR$1,$A$21:$A$35,0),2)/IF(Planning!$P$2="Minutes",1,60)</f>
        <v>0</v>
      </c>
      <c r="BU3" s="28"/>
      <c r="BV3" s="27"/>
      <c r="BW3" s="28"/>
      <c r="BX3" s="26">
        <f>INDEX($D$21:$E$35,MATCH(BX$1,$A$21:$A$35,0),1)/IF(Planning!$P$2="Minutes",1,60)</f>
        <v>0</v>
      </c>
      <c r="BY3" s="28"/>
      <c r="BZ3" s="26">
        <f>INDEX($D$21:$E$35,MATCH(BX$1,$A$21:$A$35,0),2)/IF(Planning!$P$2="Minutes",1,60)</f>
        <v>0</v>
      </c>
      <c r="CA3" s="28"/>
      <c r="CB3" s="27"/>
      <c r="CC3" s="28"/>
      <c r="CD3" s="26">
        <f>INDEX($D$21:$E$35,MATCH(CD$1,$A$21:$A$35,0),1)/IF(Planning!$P$2="Minutes",1,60)</f>
        <v>0</v>
      </c>
      <c r="CE3" s="28"/>
      <c r="CF3" s="26">
        <f>INDEX($D$21:$E$35,MATCH(CD$1,$A$21:$A$35,0),2)/IF(Planning!$P$2="Minutes",1,60)</f>
        <v>0</v>
      </c>
      <c r="CG3" s="28"/>
      <c r="CH3" s="27"/>
      <c r="CI3" s="28"/>
      <c r="CJ3" s="26">
        <f>INDEX($D$21:$E$35,MATCH(CJ$1,$A$21:$A$35,0),1)/IF(Planning!$P$2="Minutes",1,60)</f>
        <v>0</v>
      </c>
      <c r="CK3" s="28"/>
      <c r="CL3" s="26">
        <f>INDEX($D$21:$E$35,MATCH(CJ$1,$A$21:$A$35,0),2)/IF(Planning!$P$2="Minutes",1,60)</f>
        <v>0</v>
      </c>
      <c r="CM3" s="28"/>
      <c r="CN3" s="27"/>
      <c r="CO3" s="28"/>
      <c r="CP3" s="26">
        <f>INDEX($D$21:$E$35,MATCH(CP$1,$A$21:$A$35,0),1)/IF(Planning!$P$2="Minutes",1,60)</f>
        <v>0</v>
      </c>
      <c r="CQ3" s="28"/>
      <c r="CR3" s="26">
        <f>INDEX($D$21:$E$35,MATCH(CP$1,$A$21:$A$35,0),2)/IF(Planning!$P$2="Minutes",1,60)</f>
        <v>0</v>
      </c>
      <c r="CS3" s="28"/>
      <c r="CT3" s="27"/>
      <c r="CU3" s="28"/>
      <c r="CV3" s="26"/>
      <c r="CW3" s="28"/>
      <c r="CX3" s="26"/>
      <c r="CY3" s="28"/>
      <c r="CZ3" s="27"/>
      <c r="DA3" s="28"/>
    </row>
    <row r="4" spans="1:105" ht="15" thickBot="1" x14ac:dyDescent="0.4">
      <c r="A4" t="str">
        <f>Setup!A20</f>
        <v>Caseload 1</v>
      </c>
      <c r="B4" t="e">
        <f>INDEX('Required Capacity (Hide)'!$B$5:$C$19,MATCH('Planning Backing (Hide)'!$A4,'Required Capacity (Hide)'!$A$5:$A$19,0),1)</f>
        <v>#N/A</v>
      </c>
      <c r="C4" t="e">
        <f>INDEX('Required Capacity (Hide)'!$B$5:$C$19,MATCH('Planning Backing (Hide)'!$A4,'Required Capacity (Hide)'!$A$5:$A$19,0),2)</f>
        <v>#N/A</v>
      </c>
      <c r="D4" t="e">
        <f>IF(Planning!D6="",'Planning Backing (Hide)'!B4,Planning!D6)</f>
        <v>#N/A</v>
      </c>
      <c r="E4" t="e">
        <f>IF(Planning!E6="",'Planning Backing (Hide)'!C4,Planning!E6)</f>
        <v>#N/A</v>
      </c>
      <c r="F4">
        <v>1</v>
      </c>
      <c r="G4">
        <v>1.0000000000000002</v>
      </c>
      <c r="I4" s="17" t="s">
        <v>54</v>
      </c>
      <c r="J4" s="21" t="s">
        <v>56</v>
      </c>
      <c r="K4" s="23" t="s">
        <v>57</v>
      </c>
      <c r="L4" s="21" t="s">
        <v>56</v>
      </c>
      <c r="M4" s="23" t="s">
        <v>57</v>
      </c>
      <c r="N4" s="22" t="s">
        <v>48</v>
      </c>
      <c r="O4" s="23" t="s">
        <v>57</v>
      </c>
      <c r="P4" s="21" t="s">
        <v>56</v>
      </c>
      <c r="Q4" s="23" t="s">
        <v>57</v>
      </c>
      <c r="R4" s="21" t="s">
        <v>56</v>
      </c>
      <c r="S4" s="23" t="s">
        <v>57</v>
      </c>
      <c r="T4" s="22" t="s">
        <v>48</v>
      </c>
      <c r="U4" s="23" t="s">
        <v>57</v>
      </c>
      <c r="V4" s="21" t="s">
        <v>56</v>
      </c>
      <c r="W4" s="23" t="s">
        <v>57</v>
      </c>
      <c r="X4" s="21" t="s">
        <v>56</v>
      </c>
      <c r="Y4" s="23" t="s">
        <v>57</v>
      </c>
      <c r="Z4" s="22" t="s">
        <v>48</v>
      </c>
      <c r="AA4" s="23" t="s">
        <v>57</v>
      </c>
      <c r="AB4" s="21" t="s">
        <v>56</v>
      </c>
      <c r="AC4" s="23" t="s">
        <v>57</v>
      </c>
      <c r="AD4" s="21" t="s">
        <v>56</v>
      </c>
      <c r="AE4" s="23" t="s">
        <v>57</v>
      </c>
      <c r="AF4" s="22" t="s">
        <v>48</v>
      </c>
      <c r="AG4" s="23" t="s">
        <v>57</v>
      </c>
      <c r="AH4" s="21" t="s">
        <v>56</v>
      </c>
      <c r="AI4" s="23" t="s">
        <v>57</v>
      </c>
      <c r="AJ4" s="21" t="s">
        <v>56</v>
      </c>
      <c r="AK4" s="23" t="s">
        <v>57</v>
      </c>
      <c r="AL4" s="22" t="s">
        <v>48</v>
      </c>
      <c r="AM4" s="23" t="s">
        <v>57</v>
      </c>
      <c r="AN4" s="21" t="s">
        <v>56</v>
      </c>
      <c r="AO4" s="23" t="s">
        <v>57</v>
      </c>
      <c r="AP4" s="21" t="s">
        <v>56</v>
      </c>
      <c r="AQ4" s="23" t="s">
        <v>57</v>
      </c>
      <c r="AR4" s="22" t="s">
        <v>48</v>
      </c>
      <c r="AS4" s="23" t="s">
        <v>57</v>
      </c>
      <c r="AT4" s="21" t="s">
        <v>56</v>
      </c>
      <c r="AU4" s="23" t="s">
        <v>57</v>
      </c>
      <c r="AV4" s="21" t="s">
        <v>56</v>
      </c>
      <c r="AW4" s="23" t="s">
        <v>57</v>
      </c>
      <c r="AX4" s="22" t="s">
        <v>48</v>
      </c>
      <c r="AY4" s="23" t="s">
        <v>57</v>
      </c>
      <c r="AZ4" s="21" t="s">
        <v>56</v>
      </c>
      <c r="BA4" s="23" t="s">
        <v>57</v>
      </c>
      <c r="BB4" s="21" t="s">
        <v>56</v>
      </c>
      <c r="BC4" s="23" t="s">
        <v>57</v>
      </c>
      <c r="BD4" s="22" t="s">
        <v>48</v>
      </c>
      <c r="BE4" s="23" t="s">
        <v>57</v>
      </c>
      <c r="BF4" s="21" t="s">
        <v>56</v>
      </c>
      <c r="BG4" s="23" t="s">
        <v>57</v>
      </c>
      <c r="BH4" s="21" t="s">
        <v>56</v>
      </c>
      <c r="BI4" s="23" t="s">
        <v>57</v>
      </c>
      <c r="BJ4" s="22" t="s">
        <v>48</v>
      </c>
      <c r="BK4" s="23" t="s">
        <v>57</v>
      </c>
      <c r="BL4" s="21" t="s">
        <v>56</v>
      </c>
      <c r="BM4" s="23" t="s">
        <v>57</v>
      </c>
      <c r="BN4" s="21" t="s">
        <v>56</v>
      </c>
      <c r="BO4" s="23" t="s">
        <v>57</v>
      </c>
      <c r="BP4" s="22" t="s">
        <v>48</v>
      </c>
      <c r="BQ4" s="23" t="s">
        <v>57</v>
      </c>
      <c r="BR4" s="21" t="s">
        <v>56</v>
      </c>
      <c r="BS4" s="23" t="s">
        <v>57</v>
      </c>
      <c r="BT4" s="21" t="s">
        <v>56</v>
      </c>
      <c r="BU4" s="23" t="s">
        <v>57</v>
      </c>
      <c r="BV4" s="22" t="s">
        <v>48</v>
      </c>
      <c r="BW4" s="23" t="s">
        <v>57</v>
      </c>
      <c r="BX4" s="21" t="s">
        <v>56</v>
      </c>
      <c r="BY4" s="23" t="s">
        <v>57</v>
      </c>
      <c r="BZ4" s="21" t="s">
        <v>56</v>
      </c>
      <c r="CA4" s="23" t="s">
        <v>57</v>
      </c>
      <c r="CB4" s="22" t="s">
        <v>48</v>
      </c>
      <c r="CC4" s="23" t="s">
        <v>57</v>
      </c>
      <c r="CD4" s="21" t="s">
        <v>56</v>
      </c>
      <c r="CE4" s="23" t="s">
        <v>57</v>
      </c>
      <c r="CF4" s="21" t="s">
        <v>56</v>
      </c>
      <c r="CG4" s="23" t="s">
        <v>57</v>
      </c>
      <c r="CH4" s="22" t="s">
        <v>48</v>
      </c>
      <c r="CI4" s="23" t="s">
        <v>57</v>
      </c>
      <c r="CJ4" s="21" t="s">
        <v>56</v>
      </c>
      <c r="CK4" s="23" t="s">
        <v>57</v>
      </c>
      <c r="CL4" s="21" t="s">
        <v>56</v>
      </c>
      <c r="CM4" s="23" t="s">
        <v>57</v>
      </c>
      <c r="CN4" s="22" t="s">
        <v>48</v>
      </c>
      <c r="CO4" s="23" t="s">
        <v>57</v>
      </c>
      <c r="CP4" s="21" t="s">
        <v>56</v>
      </c>
      <c r="CQ4" s="23" t="s">
        <v>57</v>
      </c>
      <c r="CR4" s="21" t="s">
        <v>56</v>
      </c>
      <c r="CS4" s="23" t="s">
        <v>57</v>
      </c>
      <c r="CT4" s="22" t="s">
        <v>48</v>
      </c>
      <c r="CU4" s="23" t="s">
        <v>57</v>
      </c>
      <c r="CV4" s="21" t="s">
        <v>48</v>
      </c>
      <c r="CW4" s="23" t="s">
        <v>57</v>
      </c>
      <c r="CX4" s="21" t="s">
        <v>48</v>
      </c>
      <c r="CY4" s="23" t="s">
        <v>57</v>
      </c>
      <c r="CZ4" s="22" t="s">
        <v>48</v>
      </c>
      <c r="DA4" s="23" t="s">
        <v>57</v>
      </c>
    </row>
    <row r="5" spans="1:105" x14ac:dyDescent="0.35">
      <c r="A5" t="str">
        <f>Setup!A21</f>
        <v>Caseload 2</v>
      </c>
      <c r="B5" t="e">
        <f>INDEX('Required Capacity (Hide)'!$B$5:$C$19,MATCH('Planning Backing (Hide)'!$A5,'Required Capacity (Hide)'!$A$5:$A$19,0),1)</f>
        <v>#N/A</v>
      </c>
      <c r="C5" t="e">
        <f>INDEX('Required Capacity (Hide)'!$B$5:$C$19,MATCH('Planning Backing (Hide)'!$A5,'Required Capacity (Hide)'!$A$5:$A$19,0),2)</f>
        <v>#N/A</v>
      </c>
      <c r="D5" t="e">
        <f>IF(Planning!D7="",'Planning Backing (Hide)'!B5,Planning!D7)</f>
        <v>#N/A</v>
      </c>
      <c r="E5" t="e">
        <f>IF(Planning!E7="",'Planning Backing (Hide)'!C5,Planning!E7)</f>
        <v>#N/A</v>
      </c>
      <c r="F5">
        <v>1</v>
      </c>
      <c r="G5">
        <v>1</v>
      </c>
      <c r="I5" s="12">
        <f ca="1">'Required Capacity (Hide)'!E5</f>
        <v>44228</v>
      </c>
      <c r="J5" t="e">
        <f>INDEX($D$4:$E$18,MATCH(J$1,$A$4:$A$18,0),1)*J$3</f>
        <v>#N/A</v>
      </c>
      <c r="K5" t="e">
        <f>INDEX($D$4:$E$18,MATCH(J$1,$A$4:$A$18,0),2)*J$3</f>
        <v>#N/A</v>
      </c>
      <c r="L5" t="e">
        <f>INDEX($D$4:$E$18,MATCH(L$1,$A$4:$A$18,0),1)*L$3</f>
        <v>#N/A</v>
      </c>
      <c r="M5" t="e">
        <f>INDEX($D$4:$E$18,MATCH(L$1,$A$4:$A$18,0),2)*L$3</f>
        <v>#N/A</v>
      </c>
      <c r="N5" t="e">
        <f>SUMIF(J$4:M$4,N$4,J5:M5)</f>
        <v>#N/A</v>
      </c>
      <c r="O5" t="e">
        <f>SUMIF(J$4:M$4,O$4,J5:M5)</f>
        <v>#N/A</v>
      </c>
      <c r="P5" t="e">
        <f>INDEX($D$4:$E$18,MATCH(P$1,$A$4:$A$18,0),1)*P$3</f>
        <v>#N/A</v>
      </c>
      <c r="Q5" t="e">
        <f>INDEX($D$4:$E$18,MATCH(P$1,$A$4:$A$18,0),2)*P$3</f>
        <v>#N/A</v>
      </c>
      <c r="R5" t="e">
        <f>INDEX($D$4:$E$18,MATCH(R$1,$A$4:$A$18,0),1)*R$3</f>
        <v>#N/A</v>
      </c>
      <c r="S5" t="e">
        <f>INDEX($D$4:$E$18,MATCH(R$1,$A$4:$A$18,0),2)*R$3</f>
        <v>#N/A</v>
      </c>
      <c r="T5" t="e">
        <f>SUMIF(P$4:S$4,T$4,P5:S5)</f>
        <v>#N/A</v>
      </c>
      <c r="U5" t="e">
        <f>SUMIF(P$4:S$4,U$4,P5:S5)</f>
        <v>#N/A</v>
      </c>
      <c r="V5" t="e">
        <f>INDEX($D$4:$E$18,MATCH(V$1,$A$4:$A$18,0),1)*V$3</f>
        <v>#N/A</v>
      </c>
      <c r="W5" t="e">
        <f>INDEX($D$4:$E$18,MATCH(V$1,$A$4:$A$18,0),2)*V$3</f>
        <v>#N/A</v>
      </c>
      <c r="X5" t="e">
        <f>INDEX($D$4:$E$18,MATCH(X$1,$A$4:$A$18,0),1)*X$3</f>
        <v>#N/A</v>
      </c>
      <c r="Y5" t="e">
        <f>INDEX($D$4:$E$18,MATCH(X$1,$A$4:$A$18,0),2)*X$3</f>
        <v>#N/A</v>
      </c>
      <c r="Z5" t="e">
        <f>SUMIF(V$4:Y$4,Z$4,V5:Y5)</f>
        <v>#N/A</v>
      </c>
      <c r="AA5" t="e">
        <f>SUMIF(V$4:Y$4,AA$4,V5:Y5)</f>
        <v>#N/A</v>
      </c>
      <c r="AB5" t="e">
        <f>INDEX($D$4:$E$18,MATCH(AB$1,$A$4:$A$18,0),1)*AB$3</f>
        <v>#N/A</v>
      </c>
      <c r="AC5" t="e">
        <f>INDEX($D$4:$E$18,MATCH(AB$1,$A$4:$A$18,0),2)*AB$3</f>
        <v>#N/A</v>
      </c>
      <c r="AD5" t="e">
        <f>INDEX($D$4:$E$18,MATCH(AD$1,$A$4:$A$18,0),1)*AD$3</f>
        <v>#N/A</v>
      </c>
      <c r="AE5" t="e">
        <f>INDEX($D$4:$E$18,MATCH(AD$1,$A$4:$A$18,0),2)*AD$3</f>
        <v>#N/A</v>
      </c>
      <c r="AF5" t="e">
        <f>SUMIF(AB$4:AE$4,AF$4,AB5:AE5)</f>
        <v>#N/A</v>
      </c>
      <c r="AG5" t="e">
        <f>SUMIF(AB$4:AE$4,AG$4,AB5:AE5)</f>
        <v>#N/A</v>
      </c>
      <c r="AH5" t="e">
        <f>INDEX($D$4:$E$18,MATCH(AH$1,$A$4:$A$18,0),1)*AH$3</f>
        <v>#N/A</v>
      </c>
      <c r="AI5" t="e">
        <f>INDEX($D$4:$E$18,MATCH(AH$1,$A$4:$A$18,0),2)*AH$3</f>
        <v>#N/A</v>
      </c>
      <c r="AJ5" t="e">
        <f>INDEX($D$4:$E$18,MATCH(AJ$1,$A$4:$A$18,0),1)*AJ$3</f>
        <v>#N/A</v>
      </c>
      <c r="AK5" t="e">
        <f>INDEX($D$4:$E$18,MATCH(AJ$1,$A$4:$A$18,0),2)*AJ$3</f>
        <v>#N/A</v>
      </c>
      <c r="AL5" t="e">
        <f>SUMIF(AH$4:AK$4,AL$4,AH5:AK5)</f>
        <v>#N/A</v>
      </c>
      <c r="AM5" t="e">
        <f>SUMIF(AH$4:AK$4,AM$4,AH5:AK5)</f>
        <v>#N/A</v>
      </c>
      <c r="AN5" t="e">
        <f>INDEX($D$4:$E$18,MATCH(AN$1,$A$4:$A$18,0),1)*AN$3</f>
        <v>#N/A</v>
      </c>
      <c r="AO5" t="e">
        <f>INDEX($D$4:$E$18,MATCH(AN$1,$A$4:$A$18,0),2)*AN$3</f>
        <v>#N/A</v>
      </c>
      <c r="AP5" t="e">
        <f>INDEX($D$4:$E$18,MATCH(AP$1,$A$4:$A$18,0),1)*AP$3</f>
        <v>#N/A</v>
      </c>
      <c r="AQ5" t="e">
        <f>INDEX($D$4:$E$18,MATCH(AP$1,$A$4:$A$18,0),2)*AP$3</f>
        <v>#N/A</v>
      </c>
      <c r="AR5" t="e">
        <f>SUMIF(AN$4:AQ$4,AR$4,AN5:AQ5)</f>
        <v>#N/A</v>
      </c>
      <c r="AS5" t="e">
        <f>SUMIF(AN$4:AQ$4,AS$4,AN5:AQ5)</f>
        <v>#N/A</v>
      </c>
      <c r="AT5" t="e">
        <f>INDEX($D$4:$E$18,MATCH(AT$1,$A$4:$A$18,0),1)*AT$3</f>
        <v>#N/A</v>
      </c>
      <c r="AU5" t="e">
        <f>INDEX($D$4:$E$18,MATCH(AT$1,$A$4:$A$18,0),2)*AT$3</f>
        <v>#N/A</v>
      </c>
      <c r="AV5" t="e">
        <f>INDEX($D$4:$E$18,MATCH(AV$1,$A$4:$A$18,0),1)*AV$3</f>
        <v>#N/A</v>
      </c>
      <c r="AW5" t="e">
        <f>INDEX($D$4:$E$18,MATCH(AV$1,$A$4:$A$18,0),2)*AV$3</f>
        <v>#N/A</v>
      </c>
      <c r="AX5" t="e">
        <f>SUMIF(AT$4:AW$4,AX$4,AT5:AW5)</f>
        <v>#N/A</v>
      </c>
      <c r="AY5" t="e">
        <f>SUMIF(AT$4:AW$4,AY$4,AT5:AW5)</f>
        <v>#N/A</v>
      </c>
      <c r="AZ5" t="e">
        <f>INDEX($D$4:$E$18,MATCH(AZ$1,$A$4:$A$18,0),1)*AZ$3</f>
        <v>#N/A</v>
      </c>
      <c r="BA5" t="e">
        <f>INDEX($D$4:$E$18,MATCH(AZ$1,$A$4:$A$18,0),2)*AZ$3</f>
        <v>#N/A</v>
      </c>
      <c r="BB5" t="e">
        <f>INDEX($D$4:$E$18,MATCH(BB$1,$A$4:$A$18,0),1)*BB$3</f>
        <v>#N/A</v>
      </c>
      <c r="BC5" t="e">
        <f>INDEX($D$4:$E$18,MATCH(BB$1,$A$4:$A$18,0),2)*BB$3</f>
        <v>#N/A</v>
      </c>
      <c r="BD5" t="e">
        <f>SUMIF(AZ$4:BC$4,BD$4,AZ5:BC5)</f>
        <v>#N/A</v>
      </c>
      <c r="BE5" t="e">
        <f>SUMIF(AZ$4:BC$4,BE$4,AZ5:BC5)</f>
        <v>#N/A</v>
      </c>
      <c r="BF5" t="e">
        <f>INDEX($D$4:$E$18,MATCH(BF$1,$A$4:$A$18,0),1)*BF$3</f>
        <v>#N/A</v>
      </c>
      <c r="BG5" t="e">
        <f>INDEX($D$4:$E$18,MATCH(BF$1,$A$4:$A$18,0),2)*BF$3</f>
        <v>#N/A</v>
      </c>
      <c r="BH5" t="e">
        <f>INDEX($D$4:$E$18,MATCH(BH$1,$A$4:$A$18,0),1)*BH$3</f>
        <v>#N/A</v>
      </c>
      <c r="BI5" t="e">
        <f>INDEX($D$4:$E$18,MATCH(BH$1,$A$4:$A$18,0),2)*BH$3</f>
        <v>#N/A</v>
      </c>
      <c r="BJ5" t="e">
        <f>SUMIF(BF$4:BI$4,BJ$4,BF5:BI5)</f>
        <v>#N/A</v>
      </c>
      <c r="BK5" t="e">
        <f>SUMIF(BF$4:BI$4,BK$4,BF5:BI5)</f>
        <v>#N/A</v>
      </c>
      <c r="BL5" t="e">
        <f>INDEX($D$4:$E$18,MATCH(BL$1,$A$4:$A$18,0),1)*BL$3</f>
        <v>#N/A</v>
      </c>
      <c r="BM5" t="e">
        <f>INDEX($D$4:$E$18,MATCH(BL$1,$A$4:$A$18,0),2)*BL$3</f>
        <v>#N/A</v>
      </c>
      <c r="BN5" t="e">
        <f>INDEX($D$4:$E$18,MATCH(BN$1,$A$4:$A$18,0),1)*BN$3</f>
        <v>#N/A</v>
      </c>
      <c r="BO5" t="e">
        <f>INDEX($D$4:$E$18,MATCH(BN$1,$A$4:$A$18,0),2)*BN$3</f>
        <v>#N/A</v>
      </c>
      <c r="BP5" t="e">
        <f>SUMIF(BL$4:BO$4,BP$4,BL5:BO5)</f>
        <v>#N/A</v>
      </c>
      <c r="BQ5" t="e">
        <f>SUMIF(BL$4:BO$4,BQ$4,BL5:BO5)</f>
        <v>#N/A</v>
      </c>
      <c r="BR5" t="e">
        <f>INDEX($D$4:$E$18,MATCH(BR$1,$A$4:$A$18,0),1)*BR$3</f>
        <v>#N/A</v>
      </c>
      <c r="BS5" t="e">
        <f>INDEX($D$4:$E$18,MATCH(BR$1,$A$4:$A$18,0),2)*BR$3</f>
        <v>#N/A</v>
      </c>
      <c r="BT5" t="e">
        <f>INDEX($D$4:$E$18,MATCH(BT$1,$A$4:$A$18,0),1)*BT$3</f>
        <v>#N/A</v>
      </c>
      <c r="BU5" t="e">
        <f>INDEX($D$4:$E$18,MATCH(BT$1,$A$4:$A$18,0),2)*BT$3</f>
        <v>#N/A</v>
      </c>
      <c r="BV5" t="e">
        <f>SUMIF(BR$4:BU$4,BV$4,BR5:BU5)</f>
        <v>#N/A</v>
      </c>
      <c r="BW5" t="e">
        <f>SUMIF(BR$4:BU$4,BW$4,BR5:BU5)</f>
        <v>#N/A</v>
      </c>
      <c r="BX5" t="e">
        <f>INDEX($D$4:$E$18,MATCH(BX$1,$A$4:$A$18,0),1)*BX$3</f>
        <v>#N/A</v>
      </c>
      <c r="BY5" t="e">
        <f>INDEX($D$4:$E$18,MATCH(BX$1,$A$4:$A$18,0),2)*BX$3</f>
        <v>#N/A</v>
      </c>
      <c r="BZ5" t="e">
        <f>INDEX($D$4:$E$18,MATCH(BZ$1,$A$4:$A$18,0),1)*BZ$3</f>
        <v>#N/A</v>
      </c>
      <c r="CA5" t="e">
        <f>INDEX($D$4:$E$18,MATCH(BZ$1,$A$4:$A$18,0),2)*BZ$3</f>
        <v>#N/A</v>
      </c>
      <c r="CB5" t="e">
        <f>SUMIF(BX$4:CA$4,CB$4,BX5:CA5)</f>
        <v>#N/A</v>
      </c>
      <c r="CC5" t="e">
        <f>SUMIF(BX$4:CA$4,CC$4,BX5:CA5)</f>
        <v>#N/A</v>
      </c>
      <c r="CD5" t="e">
        <f>INDEX($D$4:$E$18,MATCH(CD$1,$A$4:$A$18,0),1)*CD$3</f>
        <v>#N/A</v>
      </c>
      <c r="CE5" t="e">
        <f>INDEX($D$4:$E$18,MATCH(CD$1,$A$4:$A$18,0),2)*CD$3</f>
        <v>#N/A</v>
      </c>
      <c r="CF5" t="e">
        <f>INDEX($D$4:$E$18,MATCH(CF$1,$A$4:$A$18,0),1)*CF$3</f>
        <v>#N/A</v>
      </c>
      <c r="CG5" t="e">
        <f>INDEX($D$4:$E$18,MATCH(CF$1,$A$4:$A$18,0),2)*CF$3</f>
        <v>#N/A</v>
      </c>
      <c r="CH5" t="e">
        <f>SUMIF(CD$4:CG$4,CH$4,CD5:CG5)</f>
        <v>#N/A</v>
      </c>
      <c r="CI5" t="e">
        <f>SUMIF(CD$4:CG$4,CI$4,CD5:CG5)</f>
        <v>#N/A</v>
      </c>
      <c r="CJ5" t="e">
        <f>INDEX($D$4:$E$18,MATCH(CJ$1,$A$4:$A$18,0),1)*CJ$3</f>
        <v>#N/A</v>
      </c>
      <c r="CK5" t="e">
        <f>INDEX($D$4:$E$18,MATCH(CJ$1,$A$4:$A$18,0),2)*CJ$3</f>
        <v>#N/A</v>
      </c>
      <c r="CL5" t="e">
        <f>INDEX($D$4:$E$18,MATCH(CL$1,$A$4:$A$18,0),1)*CL$3</f>
        <v>#N/A</v>
      </c>
      <c r="CM5" t="e">
        <f>INDEX($D$4:$E$18,MATCH(CL$1,$A$4:$A$18,0),2)*CL$3</f>
        <v>#N/A</v>
      </c>
      <c r="CN5" t="e">
        <f>SUMIF(CJ$4:CM$4,CN$4,CJ5:CM5)</f>
        <v>#N/A</v>
      </c>
      <c r="CO5" t="e">
        <f>SUMIF(CJ$4:CM$4,CO$4,CJ5:CM5)</f>
        <v>#N/A</v>
      </c>
      <c r="CP5" t="e">
        <f>INDEX($D$4:$E$18,MATCH(CP$1,$A$4:$A$18,0),1)*CP$3</f>
        <v>#N/A</v>
      </c>
      <c r="CQ5" t="e">
        <f>INDEX($D$4:$E$18,MATCH(CP$1,$A$4:$A$18,0),2)*CP$3</f>
        <v>#N/A</v>
      </c>
      <c r="CR5" t="e">
        <f>INDEX($D$4:$E$18,MATCH(CR$1,$A$4:$A$18,0),1)*CR$3</f>
        <v>#N/A</v>
      </c>
      <c r="CS5" t="e">
        <f>INDEX($D$4:$E$18,MATCH(CR$1,$A$4:$A$18,0),2)*CR$3</f>
        <v>#N/A</v>
      </c>
      <c r="CT5" t="e">
        <f>SUMIF(CP$4:CS$4,CT$4,CP5:CS5)</f>
        <v>#N/A</v>
      </c>
      <c r="CU5" t="e">
        <f>SUMIF(CP$4:CS$4,CU$4,CP5:CS5)</f>
        <v>#N/A</v>
      </c>
      <c r="CV5" t="e">
        <f t="shared" ref="CV5:DA5" si="0">SUMIFS($J5:$CU5,$J$2:$CU$2,CV$2,$J$4:$CU$4,CV$4)</f>
        <v>#N/A</v>
      </c>
      <c r="CW5" t="e">
        <f t="shared" si="0"/>
        <v>#N/A</v>
      </c>
      <c r="CX5" t="e">
        <f t="shared" si="0"/>
        <v>#N/A</v>
      </c>
      <c r="CY5" t="e">
        <f t="shared" si="0"/>
        <v>#N/A</v>
      </c>
      <c r="CZ5" t="e">
        <f t="shared" si="0"/>
        <v>#N/A</v>
      </c>
      <c r="DA5" t="e">
        <f t="shared" si="0"/>
        <v>#N/A</v>
      </c>
    </row>
    <row r="6" spans="1:105" x14ac:dyDescent="0.35">
      <c r="A6" t="str">
        <f>Setup!A22</f>
        <v>Caseload 3</v>
      </c>
      <c r="B6" t="e">
        <f>INDEX('Required Capacity (Hide)'!$B$5:$C$19,MATCH('Planning Backing (Hide)'!$A6,'Required Capacity (Hide)'!$A$5:$A$19,0),1)</f>
        <v>#N/A</v>
      </c>
      <c r="C6" t="e">
        <f>INDEX('Required Capacity (Hide)'!$B$5:$C$19,MATCH('Planning Backing (Hide)'!$A6,'Required Capacity (Hide)'!$A$5:$A$19,0),2)</f>
        <v>#N/A</v>
      </c>
      <c r="D6" t="e">
        <f>IF(Planning!D8="",'Planning Backing (Hide)'!B6,Planning!D8)</f>
        <v>#N/A</v>
      </c>
      <c r="E6" t="e">
        <f>IF(Planning!E8="",'Planning Backing (Hide)'!C6,Planning!E8)</f>
        <v>#N/A</v>
      </c>
      <c r="F6">
        <v>1</v>
      </c>
      <c r="G6">
        <v>1</v>
      </c>
      <c r="I6" s="12">
        <f ca="1">'Required Capacity (Hide)'!E6</f>
        <v>44235</v>
      </c>
      <c r="J6" t="e">
        <f t="shared" ref="J6:J56" si="1">INDEX($D$4:$E$18,MATCH(J$1,$A$4:$A$18,0),1)*J$3</f>
        <v>#N/A</v>
      </c>
      <c r="K6" t="e">
        <f t="shared" ref="K6:K56" si="2">INDEX($D$4:$E$18,MATCH(J$1,$A$4:$A$18,0),2)*J$3</f>
        <v>#N/A</v>
      </c>
      <c r="L6" t="e">
        <f t="shared" ref="L6:L56" si="3">INDEX($D$4:$E$18,MATCH(L$1,$A$4:$A$18,0),1)*L$3</f>
        <v>#N/A</v>
      </c>
      <c r="M6" t="e">
        <f t="shared" ref="M6:M56" si="4">INDEX($D$4:$E$18,MATCH(L$1,$A$4:$A$18,0),2)*L$3</f>
        <v>#N/A</v>
      </c>
      <c r="N6" t="e">
        <f t="shared" ref="N6:N56" si="5">SUMIF(J$4:M$4,N$4,J6:M6)</f>
        <v>#N/A</v>
      </c>
      <c r="O6" t="e">
        <f t="shared" ref="O6:O56" si="6">SUMIF(J$4:M$4,O$4,J6:M6)</f>
        <v>#N/A</v>
      </c>
      <c r="P6" t="e">
        <f t="shared" ref="P6:P56" si="7">INDEX($D$4:$E$18,MATCH(P$1,$A$4:$A$18,0),1)*P$3</f>
        <v>#N/A</v>
      </c>
      <c r="Q6" t="e">
        <f t="shared" ref="Q6:Q56" si="8">INDEX($D$4:$E$18,MATCH(P$1,$A$4:$A$18,0),2)*P$3</f>
        <v>#N/A</v>
      </c>
      <c r="R6" t="e">
        <f t="shared" ref="R6:R56" si="9">INDEX($D$4:$E$18,MATCH(R$1,$A$4:$A$18,0),1)*R$3</f>
        <v>#N/A</v>
      </c>
      <c r="S6" t="e">
        <f t="shared" ref="S6:S56" si="10">INDEX($D$4:$E$18,MATCH(R$1,$A$4:$A$18,0),2)*R$3</f>
        <v>#N/A</v>
      </c>
      <c r="T6" t="e">
        <f t="shared" ref="T6:T56" si="11">SUMIF(P$4:S$4,T$4,P6:S6)</f>
        <v>#N/A</v>
      </c>
      <c r="U6" t="e">
        <f t="shared" ref="U6:U56" si="12">SUMIF(P$4:S$4,U$4,P6:S6)</f>
        <v>#N/A</v>
      </c>
      <c r="V6" t="e">
        <f t="shared" ref="V6:V56" si="13">INDEX($D$4:$E$18,MATCH(V$1,$A$4:$A$18,0),1)*V$3</f>
        <v>#N/A</v>
      </c>
      <c r="W6" t="e">
        <f t="shared" ref="W6:W56" si="14">INDEX($D$4:$E$18,MATCH(V$1,$A$4:$A$18,0),2)*V$3</f>
        <v>#N/A</v>
      </c>
      <c r="X6" t="e">
        <f t="shared" ref="X6:X56" si="15">INDEX($D$4:$E$18,MATCH(X$1,$A$4:$A$18,0),1)*X$3</f>
        <v>#N/A</v>
      </c>
      <c r="Y6" t="e">
        <f t="shared" ref="Y6:Y56" si="16">INDEX($D$4:$E$18,MATCH(X$1,$A$4:$A$18,0),2)*X$3</f>
        <v>#N/A</v>
      </c>
      <c r="Z6" t="e">
        <f t="shared" ref="Z6:Z56" si="17">SUMIF(V$4:Y$4,Z$4,V6:Y6)</f>
        <v>#N/A</v>
      </c>
      <c r="AA6" t="e">
        <f t="shared" ref="AA6:AA56" si="18">SUMIF(V$4:Y$4,AA$4,V6:Y6)</f>
        <v>#N/A</v>
      </c>
      <c r="AB6" t="e">
        <f t="shared" ref="AB6:AB56" si="19">INDEX($D$4:$E$18,MATCH(AB$1,$A$4:$A$18,0),1)*AB$3</f>
        <v>#N/A</v>
      </c>
      <c r="AC6" t="e">
        <f t="shared" ref="AC6:AC56" si="20">INDEX($D$4:$E$18,MATCH(AB$1,$A$4:$A$18,0),2)*AB$3</f>
        <v>#N/A</v>
      </c>
      <c r="AD6" t="e">
        <f t="shared" ref="AD6:AD56" si="21">INDEX($D$4:$E$18,MATCH(AD$1,$A$4:$A$18,0),1)*AD$3</f>
        <v>#N/A</v>
      </c>
      <c r="AE6" t="e">
        <f t="shared" ref="AE6:AE56" si="22">INDEX($D$4:$E$18,MATCH(AD$1,$A$4:$A$18,0),2)*AD$3</f>
        <v>#N/A</v>
      </c>
      <c r="AF6" t="e">
        <f t="shared" ref="AF6:AF56" si="23">SUMIF(AB$4:AE$4,AF$4,AB6:AE6)</f>
        <v>#N/A</v>
      </c>
      <c r="AG6" t="e">
        <f t="shared" ref="AG6:AG56" si="24">SUMIF(AB$4:AE$4,AG$4,AB6:AE6)</f>
        <v>#N/A</v>
      </c>
      <c r="AH6" t="e">
        <f t="shared" ref="AH6:AH56" si="25">INDEX($D$4:$E$18,MATCH(AH$1,$A$4:$A$18,0),1)*AH$3</f>
        <v>#N/A</v>
      </c>
      <c r="AI6" t="e">
        <f t="shared" ref="AI6:AI56" si="26">INDEX($D$4:$E$18,MATCH(AH$1,$A$4:$A$18,0),2)*AH$3</f>
        <v>#N/A</v>
      </c>
      <c r="AJ6" t="e">
        <f t="shared" ref="AJ6:AJ56" si="27">INDEX($D$4:$E$18,MATCH(AJ$1,$A$4:$A$18,0),1)*AJ$3</f>
        <v>#N/A</v>
      </c>
      <c r="AK6" t="e">
        <f t="shared" ref="AK6:AK56" si="28">INDEX($D$4:$E$18,MATCH(AJ$1,$A$4:$A$18,0),2)*AJ$3</f>
        <v>#N/A</v>
      </c>
      <c r="AL6" t="e">
        <f t="shared" ref="AL6:AL56" si="29">SUMIF(AH$4:AK$4,AL$4,AH6:AK6)</f>
        <v>#N/A</v>
      </c>
      <c r="AM6" t="e">
        <f t="shared" ref="AM6:AM56" si="30">SUMIF(AH$4:AK$4,AM$4,AH6:AK6)</f>
        <v>#N/A</v>
      </c>
      <c r="AN6" t="e">
        <f t="shared" ref="AN6:AN56" si="31">INDEX($D$4:$E$18,MATCH(AN$1,$A$4:$A$18,0),1)*AN$3</f>
        <v>#N/A</v>
      </c>
      <c r="AO6" t="e">
        <f t="shared" ref="AO6:AO56" si="32">INDEX($D$4:$E$18,MATCH(AN$1,$A$4:$A$18,0),2)*AN$3</f>
        <v>#N/A</v>
      </c>
      <c r="AP6" t="e">
        <f t="shared" ref="AP6:AP56" si="33">INDEX($D$4:$E$18,MATCH(AP$1,$A$4:$A$18,0),1)*AP$3</f>
        <v>#N/A</v>
      </c>
      <c r="AQ6" t="e">
        <f t="shared" ref="AQ6:AQ56" si="34">INDEX($D$4:$E$18,MATCH(AP$1,$A$4:$A$18,0),2)*AP$3</f>
        <v>#N/A</v>
      </c>
      <c r="AR6" t="e">
        <f t="shared" ref="AR6:AR56" si="35">SUMIF(AN$4:AQ$4,AR$4,AN6:AQ6)</f>
        <v>#N/A</v>
      </c>
      <c r="AS6" t="e">
        <f t="shared" ref="AS6:AS56" si="36">SUMIF(AN$4:AQ$4,AS$4,AN6:AQ6)</f>
        <v>#N/A</v>
      </c>
      <c r="AT6" t="e">
        <f t="shared" ref="AT6:AT56" si="37">INDEX($D$4:$E$18,MATCH(AT$1,$A$4:$A$18,0),1)*AT$3</f>
        <v>#N/A</v>
      </c>
      <c r="AU6" t="e">
        <f t="shared" ref="AU6:AU56" si="38">INDEX($D$4:$E$18,MATCH(AT$1,$A$4:$A$18,0),2)*AT$3</f>
        <v>#N/A</v>
      </c>
      <c r="AV6" t="e">
        <f t="shared" ref="AV6:AV56" si="39">INDEX($D$4:$E$18,MATCH(AV$1,$A$4:$A$18,0),1)*AV$3</f>
        <v>#N/A</v>
      </c>
      <c r="AW6" t="e">
        <f t="shared" ref="AW6:AW56" si="40">INDEX($D$4:$E$18,MATCH(AV$1,$A$4:$A$18,0),2)*AV$3</f>
        <v>#N/A</v>
      </c>
      <c r="AX6" t="e">
        <f t="shared" ref="AX6:AX56" si="41">SUMIF(AT$4:AW$4,AX$4,AT6:AW6)</f>
        <v>#N/A</v>
      </c>
      <c r="AY6" t="e">
        <f t="shared" ref="AY6:AY56" si="42">SUMIF(AT$4:AW$4,AY$4,AT6:AW6)</f>
        <v>#N/A</v>
      </c>
      <c r="AZ6" t="e">
        <f t="shared" ref="AZ6:AZ56" si="43">INDEX($D$4:$E$18,MATCH(AZ$1,$A$4:$A$18,0),1)*AZ$3</f>
        <v>#N/A</v>
      </c>
      <c r="BA6" t="e">
        <f t="shared" ref="BA6:BA56" si="44">INDEX($D$4:$E$18,MATCH(AZ$1,$A$4:$A$18,0),2)*AZ$3</f>
        <v>#N/A</v>
      </c>
      <c r="BB6" t="e">
        <f t="shared" ref="BB6:BB56" si="45">INDEX($D$4:$E$18,MATCH(BB$1,$A$4:$A$18,0),1)*BB$3</f>
        <v>#N/A</v>
      </c>
      <c r="BC6" t="e">
        <f t="shared" ref="BC6:BC56" si="46">INDEX($D$4:$E$18,MATCH(BB$1,$A$4:$A$18,0),2)*BB$3</f>
        <v>#N/A</v>
      </c>
      <c r="BD6" t="e">
        <f t="shared" ref="BD6:BD56" si="47">SUMIF(AZ$4:BC$4,BD$4,AZ6:BC6)</f>
        <v>#N/A</v>
      </c>
      <c r="BE6" t="e">
        <f t="shared" ref="BE6:BE56" si="48">SUMIF(AZ$4:BC$4,BE$4,AZ6:BC6)</f>
        <v>#N/A</v>
      </c>
      <c r="BF6" t="e">
        <f t="shared" ref="BF6:BF56" si="49">INDEX($D$4:$E$18,MATCH(BF$1,$A$4:$A$18,0),1)*BF$3</f>
        <v>#N/A</v>
      </c>
      <c r="BG6" t="e">
        <f t="shared" ref="BG6:BG56" si="50">INDEX($D$4:$E$18,MATCH(BF$1,$A$4:$A$18,0),2)*BF$3</f>
        <v>#N/A</v>
      </c>
      <c r="BH6" t="e">
        <f t="shared" ref="BH6:BH56" si="51">INDEX($D$4:$E$18,MATCH(BH$1,$A$4:$A$18,0),1)*BH$3</f>
        <v>#N/A</v>
      </c>
      <c r="BI6" t="e">
        <f t="shared" ref="BI6:BI56" si="52">INDEX($D$4:$E$18,MATCH(BH$1,$A$4:$A$18,0),2)*BH$3</f>
        <v>#N/A</v>
      </c>
      <c r="BJ6" t="e">
        <f t="shared" ref="BJ6:BJ56" si="53">SUMIF(BF$4:BI$4,BJ$4,BF6:BI6)</f>
        <v>#N/A</v>
      </c>
      <c r="BK6" t="e">
        <f t="shared" ref="BK6:BK56" si="54">SUMIF(BF$4:BI$4,BK$4,BF6:BI6)</f>
        <v>#N/A</v>
      </c>
      <c r="BL6" t="e">
        <f t="shared" ref="BL6:BL56" si="55">INDEX($D$4:$E$18,MATCH(BL$1,$A$4:$A$18,0),1)*BL$3</f>
        <v>#N/A</v>
      </c>
      <c r="BM6" t="e">
        <f t="shared" ref="BM6:BM56" si="56">INDEX($D$4:$E$18,MATCH(BL$1,$A$4:$A$18,0),2)*BL$3</f>
        <v>#N/A</v>
      </c>
      <c r="BN6" t="e">
        <f t="shared" ref="BN6:BN56" si="57">INDEX($D$4:$E$18,MATCH(BN$1,$A$4:$A$18,0),1)*BN$3</f>
        <v>#N/A</v>
      </c>
      <c r="BO6" t="e">
        <f t="shared" ref="BO6:BO56" si="58">INDEX($D$4:$E$18,MATCH(BN$1,$A$4:$A$18,0),2)*BN$3</f>
        <v>#N/A</v>
      </c>
      <c r="BP6" t="e">
        <f t="shared" ref="BP6:BP56" si="59">SUMIF(BL$4:BO$4,BP$4,BL6:BO6)</f>
        <v>#N/A</v>
      </c>
      <c r="BQ6" t="e">
        <f t="shared" ref="BQ6:BQ56" si="60">SUMIF(BL$4:BO$4,BQ$4,BL6:BO6)</f>
        <v>#N/A</v>
      </c>
      <c r="BR6" t="e">
        <f t="shared" ref="BR6:BR56" si="61">INDEX($D$4:$E$18,MATCH(BR$1,$A$4:$A$18,0),1)*BR$3</f>
        <v>#N/A</v>
      </c>
      <c r="BS6" t="e">
        <f t="shared" ref="BS6:BS56" si="62">INDEX($D$4:$E$18,MATCH(BR$1,$A$4:$A$18,0),2)*BR$3</f>
        <v>#N/A</v>
      </c>
      <c r="BT6" t="e">
        <f t="shared" ref="BT6:BT56" si="63">INDEX($D$4:$E$18,MATCH(BT$1,$A$4:$A$18,0),1)*BT$3</f>
        <v>#N/A</v>
      </c>
      <c r="BU6" t="e">
        <f t="shared" ref="BU6:BU56" si="64">INDEX($D$4:$E$18,MATCH(BT$1,$A$4:$A$18,0),2)*BT$3</f>
        <v>#N/A</v>
      </c>
      <c r="BV6" t="e">
        <f t="shared" ref="BV6:BV56" si="65">SUMIF(BR$4:BU$4,BV$4,BR6:BU6)</f>
        <v>#N/A</v>
      </c>
      <c r="BW6" t="e">
        <f t="shared" ref="BW6:BW56" si="66">SUMIF(BR$4:BU$4,BW$4,BR6:BU6)</f>
        <v>#N/A</v>
      </c>
      <c r="BX6" t="e">
        <f t="shared" ref="BX6:BX56" si="67">INDEX($D$4:$E$18,MATCH(BX$1,$A$4:$A$18,0),1)*BX$3</f>
        <v>#N/A</v>
      </c>
      <c r="BY6" t="e">
        <f t="shared" ref="BY6:BY56" si="68">INDEX($D$4:$E$18,MATCH(BX$1,$A$4:$A$18,0),2)*BX$3</f>
        <v>#N/A</v>
      </c>
      <c r="BZ6" t="e">
        <f t="shared" ref="BZ6:BZ56" si="69">INDEX($D$4:$E$18,MATCH(BZ$1,$A$4:$A$18,0),1)*BZ$3</f>
        <v>#N/A</v>
      </c>
      <c r="CA6" t="e">
        <f t="shared" ref="CA6:CA56" si="70">INDEX($D$4:$E$18,MATCH(BZ$1,$A$4:$A$18,0),2)*BZ$3</f>
        <v>#N/A</v>
      </c>
      <c r="CB6" t="e">
        <f t="shared" ref="CB6:CB56" si="71">SUMIF(BX$4:CA$4,CB$4,BX6:CA6)</f>
        <v>#N/A</v>
      </c>
      <c r="CC6" t="e">
        <f t="shared" ref="CC6:CC56" si="72">SUMIF(BX$4:CA$4,CC$4,BX6:CA6)</f>
        <v>#N/A</v>
      </c>
      <c r="CD6" t="e">
        <f t="shared" ref="CD6:CD56" si="73">INDEX($D$4:$E$18,MATCH(CD$1,$A$4:$A$18,0),1)*CD$3</f>
        <v>#N/A</v>
      </c>
      <c r="CE6" t="e">
        <f t="shared" ref="CE6:CE56" si="74">INDEX($D$4:$E$18,MATCH(CD$1,$A$4:$A$18,0),2)*CD$3</f>
        <v>#N/A</v>
      </c>
      <c r="CF6" t="e">
        <f t="shared" ref="CF6:CF56" si="75">INDEX($D$4:$E$18,MATCH(CF$1,$A$4:$A$18,0),1)*CF$3</f>
        <v>#N/A</v>
      </c>
      <c r="CG6" t="e">
        <f t="shared" ref="CG6:CG56" si="76">INDEX($D$4:$E$18,MATCH(CF$1,$A$4:$A$18,0),2)*CF$3</f>
        <v>#N/A</v>
      </c>
      <c r="CH6" t="e">
        <f t="shared" ref="CH6:CH56" si="77">SUMIF(CD$4:CG$4,CH$4,CD6:CG6)</f>
        <v>#N/A</v>
      </c>
      <c r="CI6" t="e">
        <f t="shared" ref="CI6:CI56" si="78">SUMIF(CD$4:CG$4,CI$4,CD6:CG6)</f>
        <v>#N/A</v>
      </c>
      <c r="CJ6" t="e">
        <f t="shared" ref="CJ6:CJ56" si="79">INDEX($D$4:$E$18,MATCH(CJ$1,$A$4:$A$18,0),1)*CJ$3</f>
        <v>#N/A</v>
      </c>
      <c r="CK6" t="e">
        <f t="shared" ref="CK6:CK56" si="80">INDEX($D$4:$E$18,MATCH(CJ$1,$A$4:$A$18,0),2)*CJ$3</f>
        <v>#N/A</v>
      </c>
      <c r="CL6" t="e">
        <f t="shared" ref="CL6:CL56" si="81">INDEX($D$4:$E$18,MATCH(CL$1,$A$4:$A$18,0),1)*CL$3</f>
        <v>#N/A</v>
      </c>
      <c r="CM6" t="e">
        <f t="shared" ref="CM6:CM56" si="82">INDEX($D$4:$E$18,MATCH(CL$1,$A$4:$A$18,0),2)*CL$3</f>
        <v>#N/A</v>
      </c>
      <c r="CN6" t="e">
        <f t="shared" ref="CN6:CN56" si="83">SUMIF(CJ$4:CM$4,CN$4,CJ6:CM6)</f>
        <v>#N/A</v>
      </c>
      <c r="CO6" t="e">
        <f t="shared" ref="CO6:CO56" si="84">SUMIF(CJ$4:CM$4,CO$4,CJ6:CM6)</f>
        <v>#N/A</v>
      </c>
      <c r="CP6" t="e">
        <f t="shared" ref="CP6:CP56" si="85">INDEX($D$4:$E$18,MATCH(CP$1,$A$4:$A$18,0),1)*CP$3</f>
        <v>#N/A</v>
      </c>
      <c r="CQ6" t="e">
        <f t="shared" ref="CQ6:CQ56" si="86">INDEX($D$4:$E$18,MATCH(CP$1,$A$4:$A$18,0),2)*CP$3</f>
        <v>#N/A</v>
      </c>
      <c r="CR6" t="e">
        <f t="shared" ref="CR6:CR56" si="87">INDEX($D$4:$E$18,MATCH(CR$1,$A$4:$A$18,0),1)*CR$3</f>
        <v>#N/A</v>
      </c>
      <c r="CS6" t="e">
        <f t="shared" ref="CS6:CS56" si="88">INDEX($D$4:$E$18,MATCH(CR$1,$A$4:$A$18,0),2)*CR$3</f>
        <v>#N/A</v>
      </c>
      <c r="CT6" t="e">
        <f t="shared" ref="CT6:CT56" si="89">SUMIF(CP$4:CS$4,CT$4,CP6:CS6)</f>
        <v>#N/A</v>
      </c>
      <c r="CU6" t="e">
        <f t="shared" ref="CU6:CU56" si="90">SUMIF(CP$4:CS$4,CU$4,CP6:CS6)</f>
        <v>#N/A</v>
      </c>
      <c r="CV6" t="e">
        <f t="shared" ref="CV6:CY56" si="91">SUMIFS($J6:$CS6,$J$2:$CS$2,CV$2,$J$4:$CS$4,CV$4)</f>
        <v>#N/A</v>
      </c>
      <c r="CW6" t="e">
        <f t="shared" si="91"/>
        <v>#N/A</v>
      </c>
      <c r="CX6" t="e">
        <f t="shared" ref="CX6:CY20" si="92">SUMIFS($J6:$CS6,$J$2:$CS$2,CX$2,$J$4:$CS$4,CX$4)</f>
        <v>#N/A</v>
      </c>
      <c r="CY6" t="e">
        <f t="shared" si="92"/>
        <v>#N/A</v>
      </c>
      <c r="CZ6" t="e">
        <f t="shared" ref="CZ6:DA56" si="93">SUMIFS($J6:$CU6,$J$2:$CU$2,CZ$2,$J$4:$CU$4,CZ$4)</f>
        <v>#N/A</v>
      </c>
      <c r="DA6" t="e">
        <f t="shared" si="93"/>
        <v>#N/A</v>
      </c>
    </row>
    <row r="7" spans="1:105" x14ac:dyDescent="0.35">
      <c r="A7" t="str">
        <f>Setup!A23</f>
        <v>Caseload 4</v>
      </c>
      <c r="B7" t="e">
        <f>INDEX('Required Capacity (Hide)'!$B$5:$C$19,MATCH('Planning Backing (Hide)'!$A7,'Required Capacity (Hide)'!$A$5:$A$19,0),1)</f>
        <v>#N/A</v>
      </c>
      <c r="C7" t="e">
        <f>INDEX('Required Capacity (Hide)'!$B$5:$C$19,MATCH('Planning Backing (Hide)'!$A7,'Required Capacity (Hide)'!$A$5:$A$19,0),2)</f>
        <v>#N/A</v>
      </c>
      <c r="D7" t="e">
        <f>IF(Planning!D9="",'Planning Backing (Hide)'!B7,Planning!D9)</f>
        <v>#N/A</v>
      </c>
      <c r="E7" t="e">
        <f>IF(Planning!E9="",'Planning Backing (Hide)'!C7,Planning!E9)</f>
        <v>#N/A</v>
      </c>
      <c r="F7">
        <v>1</v>
      </c>
      <c r="G7">
        <v>1</v>
      </c>
      <c r="I7" s="12">
        <f ca="1">'Required Capacity (Hide)'!E7</f>
        <v>44242</v>
      </c>
      <c r="J7" t="e">
        <f t="shared" si="1"/>
        <v>#N/A</v>
      </c>
      <c r="K7" t="e">
        <f t="shared" si="2"/>
        <v>#N/A</v>
      </c>
      <c r="L7" t="e">
        <f t="shared" si="3"/>
        <v>#N/A</v>
      </c>
      <c r="M7" t="e">
        <f t="shared" si="4"/>
        <v>#N/A</v>
      </c>
      <c r="N7" t="e">
        <f t="shared" si="5"/>
        <v>#N/A</v>
      </c>
      <c r="O7" t="e">
        <f t="shared" si="6"/>
        <v>#N/A</v>
      </c>
      <c r="P7" t="e">
        <f t="shared" si="7"/>
        <v>#N/A</v>
      </c>
      <c r="Q7" t="e">
        <f t="shared" si="8"/>
        <v>#N/A</v>
      </c>
      <c r="R7" t="e">
        <f t="shared" si="9"/>
        <v>#N/A</v>
      </c>
      <c r="S7" t="e">
        <f t="shared" si="10"/>
        <v>#N/A</v>
      </c>
      <c r="T7" t="e">
        <f t="shared" si="11"/>
        <v>#N/A</v>
      </c>
      <c r="U7" t="e">
        <f t="shared" si="12"/>
        <v>#N/A</v>
      </c>
      <c r="V7" t="e">
        <f t="shared" si="13"/>
        <v>#N/A</v>
      </c>
      <c r="W7" t="e">
        <f t="shared" si="14"/>
        <v>#N/A</v>
      </c>
      <c r="X7" t="e">
        <f t="shared" si="15"/>
        <v>#N/A</v>
      </c>
      <c r="Y7" t="e">
        <f t="shared" si="16"/>
        <v>#N/A</v>
      </c>
      <c r="Z7" t="e">
        <f t="shared" si="17"/>
        <v>#N/A</v>
      </c>
      <c r="AA7" t="e">
        <f t="shared" si="18"/>
        <v>#N/A</v>
      </c>
      <c r="AB7" t="e">
        <f t="shared" si="19"/>
        <v>#N/A</v>
      </c>
      <c r="AC7" t="e">
        <f t="shared" si="20"/>
        <v>#N/A</v>
      </c>
      <c r="AD7" t="e">
        <f t="shared" si="21"/>
        <v>#N/A</v>
      </c>
      <c r="AE7" t="e">
        <f t="shared" si="22"/>
        <v>#N/A</v>
      </c>
      <c r="AF7" t="e">
        <f t="shared" si="23"/>
        <v>#N/A</v>
      </c>
      <c r="AG7" t="e">
        <f t="shared" si="24"/>
        <v>#N/A</v>
      </c>
      <c r="AH7" t="e">
        <f t="shared" si="25"/>
        <v>#N/A</v>
      </c>
      <c r="AI7" t="e">
        <f t="shared" si="26"/>
        <v>#N/A</v>
      </c>
      <c r="AJ7" t="e">
        <f t="shared" si="27"/>
        <v>#N/A</v>
      </c>
      <c r="AK7" t="e">
        <f t="shared" si="28"/>
        <v>#N/A</v>
      </c>
      <c r="AL7" t="e">
        <f t="shared" si="29"/>
        <v>#N/A</v>
      </c>
      <c r="AM7" t="e">
        <f t="shared" si="30"/>
        <v>#N/A</v>
      </c>
      <c r="AN7" t="e">
        <f t="shared" si="31"/>
        <v>#N/A</v>
      </c>
      <c r="AO7" t="e">
        <f t="shared" si="32"/>
        <v>#N/A</v>
      </c>
      <c r="AP7" t="e">
        <f t="shared" si="33"/>
        <v>#N/A</v>
      </c>
      <c r="AQ7" t="e">
        <f t="shared" si="34"/>
        <v>#N/A</v>
      </c>
      <c r="AR7" t="e">
        <f t="shared" si="35"/>
        <v>#N/A</v>
      </c>
      <c r="AS7" t="e">
        <f t="shared" si="36"/>
        <v>#N/A</v>
      </c>
      <c r="AT7" t="e">
        <f t="shared" si="37"/>
        <v>#N/A</v>
      </c>
      <c r="AU7" t="e">
        <f t="shared" si="38"/>
        <v>#N/A</v>
      </c>
      <c r="AV7" t="e">
        <f t="shared" si="39"/>
        <v>#N/A</v>
      </c>
      <c r="AW7" t="e">
        <f t="shared" si="40"/>
        <v>#N/A</v>
      </c>
      <c r="AX7" t="e">
        <f t="shared" si="41"/>
        <v>#N/A</v>
      </c>
      <c r="AY7" t="e">
        <f t="shared" si="42"/>
        <v>#N/A</v>
      </c>
      <c r="AZ7" t="e">
        <f t="shared" si="43"/>
        <v>#N/A</v>
      </c>
      <c r="BA7" t="e">
        <f t="shared" si="44"/>
        <v>#N/A</v>
      </c>
      <c r="BB7" t="e">
        <f t="shared" si="45"/>
        <v>#N/A</v>
      </c>
      <c r="BC7" t="e">
        <f t="shared" si="46"/>
        <v>#N/A</v>
      </c>
      <c r="BD7" t="e">
        <f t="shared" si="47"/>
        <v>#N/A</v>
      </c>
      <c r="BE7" t="e">
        <f t="shared" si="48"/>
        <v>#N/A</v>
      </c>
      <c r="BF7" t="e">
        <f t="shared" si="49"/>
        <v>#N/A</v>
      </c>
      <c r="BG7" t="e">
        <f t="shared" si="50"/>
        <v>#N/A</v>
      </c>
      <c r="BH7" t="e">
        <f t="shared" si="51"/>
        <v>#N/A</v>
      </c>
      <c r="BI7" t="e">
        <f t="shared" si="52"/>
        <v>#N/A</v>
      </c>
      <c r="BJ7" t="e">
        <f t="shared" si="53"/>
        <v>#N/A</v>
      </c>
      <c r="BK7" t="e">
        <f t="shared" si="54"/>
        <v>#N/A</v>
      </c>
      <c r="BL7" t="e">
        <f t="shared" si="55"/>
        <v>#N/A</v>
      </c>
      <c r="BM7" t="e">
        <f t="shared" si="56"/>
        <v>#N/A</v>
      </c>
      <c r="BN7" t="e">
        <f t="shared" si="57"/>
        <v>#N/A</v>
      </c>
      <c r="BO7" t="e">
        <f t="shared" si="58"/>
        <v>#N/A</v>
      </c>
      <c r="BP7" t="e">
        <f t="shared" si="59"/>
        <v>#N/A</v>
      </c>
      <c r="BQ7" t="e">
        <f t="shared" si="60"/>
        <v>#N/A</v>
      </c>
      <c r="BR7" t="e">
        <f t="shared" si="61"/>
        <v>#N/A</v>
      </c>
      <c r="BS7" t="e">
        <f t="shared" si="62"/>
        <v>#N/A</v>
      </c>
      <c r="BT7" t="e">
        <f t="shared" si="63"/>
        <v>#N/A</v>
      </c>
      <c r="BU7" t="e">
        <f t="shared" si="64"/>
        <v>#N/A</v>
      </c>
      <c r="BV7" t="e">
        <f t="shared" si="65"/>
        <v>#N/A</v>
      </c>
      <c r="BW7" t="e">
        <f t="shared" si="66"/>
        <v>#N/A</v>
      </c>
      <c r="BX7" t="e">
        <f t="shared" si="67"/>
        <v>#N/A</v>
      </c>
      <c r="BY7" t="e">
        <f t="shared" si="68"/>
        <v>#N/A</v>
      </c>
      <c r="BZ7" t="e">
        <f t="shared" si="69"/>
        <v>#N/A</v>
      </c>
      <c r="CA7" t="e">
        <f t="shared" si="70"/>
        <v>#N/A</v>
      </c>
      <c r="CB7" t="e">
        <f t="shared" si="71"/>
        <v>#N/A</v>
      </c>
      <c r="CC7" t="e">
        <f t="shared" si="72"/>
        <v>#N/A</v>
      </c>
      <c r="CD7" t="e">
        <f t="shared" si="73"/>
        <v>#N/A</v>
      </c>
      <c r="CE7" t="e">
        <f t="shared" si="74"/>
        <v>#N/A</v>
      </c>
      <c r="CF7" t="e">
        <f t="shared" si="75"/>
        <v>#N/A</v>
      </c>
      <c r="CG7" t="e">
        <f t="shared" si="76"/>
        <v>#N/A</v>
      </c>
      <c r="CH7" t="e">
        <f t="shared" si="77"/>
        <v>#N/A</v>
      </c>
      <c r="CI7" t="e">
        <f t="shared" si="78"/>
        <v>#N/A</v>
      </c>
      <c r="CJ7" t="e">
        <f t="shared" si="79"/>
        <v>#N/A</v>
      </c>
      <c r="CK7" t="e">
        <f t="shared" si="80"/>
        <v>#N/A</v>
      </c>
      <c r="CL7" t="e">
        <f t="shared" si="81"/>
        <v>#N/A</v>
      </c>
      <c r="CM7" t="e">
        <f t="shared" si="82"/>
        <v>#N/A</v>
      </c>
      <c r="CN7" t="e">
        <f t="shared" si="83"/>
        <v>#N/A</v>
      </c>
      <c r="CO7" t="e">
        <f t="shared" si="84"/>
        <v>#N/A</v>
      </c>
      <c r="CP7" t="e">
        <f t="shared" si="85"/>
        <v>#N/A</v>
      </c>
      <c r="CQ7" t="e">
        <f t="shared" si="86"/>
        <v>#N/A</v>
      </c>
      <c r="CR7" t="e">
        <f t="shared" si="87"/>
        <v>#N/A</v>
      </c>
      <c r="CS7" t="e">
        <f t="shared" si="88"/>
        <v>#N/A</v>
      </c>
      <c r="CT7" t="e">
        <f t="shared" si="89"/>
        <v>#N/A</v>
      </c>
      <c r="CU7" t="e">
        <f t="shared" si="90"/>
        <v>#N/A</v>
      </c>
      <c r="CV7" t="e">
        <f t="shared" si="91"/>
        <v>#N/A</v>
      </c>
      <c r="CW7" t="e">
        <f t="shared" si="91"/>
        <v>#N/A</v>
      </c>
      <c r="CX7" t="e">
        <f t="shared" si="92"/>
        <v>#N/A</v>
      </c>
      <c r="CY7" t="e">
        <f t="shared" si="92"/>
        <v>#N/A</v>
      </c>
      <c r="CZ7" t="e">
        <f t="shared" si="93"/>
        <v>#N/A</v>
      </c>
      <c r="DA7" t="e">
        <f t="shared" si="93"/>
        <v>#N/A</v>
      </c>
    </row>
    <row r="8" spans="1:105" x14ac:dyDescent="0.35">
      <c r="A8" t="str">
        <f>Setup!A24</f>
        <v>Caseload 5</v>
      </c>
      <c r="B8" t="e">
        <f>INDEX('Required Capacity (Hide)'!$B$5:$C$19,MATCH('Planning Backing (Hide)'!$A8,'Required Capacity (Hide)'!$A$5:$A$19,0),1)</f>
        <v>#N/A</v>
      </c>
      <c r="C8" t="e">
        <f>INDEX('Required Capacity (Hide)'!$B$5:$C$19,MATCH('Planning Backing (Hide)'!$A8,'Required Capacity (Hide)'!$A$5:$A$19,0),2)</f>
        <v>#N/A</v>
      </c>
      <c r="D8" t="e">
        <f>IF(Planning!D10="",'Planning Backing (Hide)'!B8,Planning!D10)</f>
        <v>#N/A</v>
      </c>
      <c r="E8" t="e">
        <f>IF(Planning!E10="",'Planning Backing (Hide)'!C8,Planning!E10)</f>
        <v>#N/A</v>
      </c>
      <c r="F8">
        <v>1</v>
      </c>
      <c r="G8">
        <v>1</v>
      </c>
      <c r="I8" s="12">
        <f ca="1">'Required Capacity (Hide)'!E8</f>
        <v>44249</v>
      </c>
      <c r="J8" t="e">
        <f t="shared" si="1"/>
        <v>#N/A</v>
      </c>
      <c r="K8" t="e">
        <f t="shared" si="2"/>
        <v>#N/A</v>
      </c>
      <c r="L8" t="e">
        <f t="shared" si="3"/>
        <v>#N/A</v>
      </c>
      <c r="M8" t="e">
        <f t="shared" si="4"/>
        <v>#N/A</v>
      </c>
      <c r="N8" t="e">
        <f t="shared" si="5"/>
        <v>#N/A</v>
      </c>
      <c r="O8" t="e">
        <f t="shared" si="6"/>
        <v>#N/A</v>
      </c>
      <c r="P8" t="e">
        <f t="shared" si="7"/>
        <v>#N/A</v>
      </c>
      <c r="Q8" t="e">
        <f t="shared" si="8"/>
        <v>#N/A</v>
      </c>
      <c r="R8" t="e">
        <f t="shared" si="9"/>
        <v>#N/A</v>
      </c>
      <c r="S8" t="e">
        <f t="shared" si="10"/>
        <v>#N/A</v>
      </c>
      <c r="T8" t="e">
        <f t="shared" si="11"/>
        <v>#N/A</v>
      </c>
      <c r="U8" t="e">
        <f t="shared" si="12"/>
        <v>#N/A</v>
      </c>
      <c r="V8" t="e">
        <f t="shared" si="13"/>
        <v>#N/A</v>
      </c>
      <c r="W8" t="e">
        <f t="shared" si="14"/>
        <v>#N/A</v>
      </c>
      <c r="X8" t="e">
        <f t="shared" si="15"/>
        <v>#N/A</v>
      </c>
      <c r="Y8" t="e">
        <f t="shared" si="16"/>
        <v>#N/A</v>
      </c>
      <c r="Z8" t="e">
        <f t="shared" si="17"/>
        <v>#N/A</v>
      </c>
      <c r="AA8" t="e">
        <f t="shared" si="18"/>
        <v>#N/A</v>
      </c>
      <c r="AB8" t="e">
        <f t="shared" si="19"/>
        <v>#N/A</v>
      </c>
      <c r="AC8" t="e">
        <f t="shared" si="20"/>
        <v>#N/A</v>
      </c>
      <c r="AD8" t="e">
        <f t="shared" si="21"/>
        <v>#N/A</v>
      </c>
      <c r="AE8" t="e">
        <f t="shared" si="22"/>
        <v>#N/A</v>
      </c>
      <c r="AF8" t="e">
        <f t="shared" si="23"/>
        <v>#N/A</v>
      </c>
      <c r="AG8" t="e">
        <f t="shared" si="24"/>
        <v>#N/A</v>
      </c>
      <c r="AH8" t="e">
        <f t="shared" si="25"/>
        <v>#N/A</v>
      </c>
      <c r="AI8" t="e">
        <f t="shared" si="26"/>
        <v>#N/A</v>
      </c>
      <c r="AJ8" t="e">
        <f t="shared" si="27"/>
        <v>#N/A</v>
      </c>
      <c r="AK8" t="e">
        <f t="shared" si="28"/>
        <v>#N/A</v>
      </c>
      <c r="AL8" t="e">
        <f t="shared" si="29"/>
        <v>#N/A</v>
      </c>
      <c r="AM8" t="e">
        <f t="shared" si="30"/>
        <v>#N/A</v>
      </c>
      <c r="AN8" t="e">
        <f t="shared" si="31"/>
        <v>#N/A</v>
      </c>
      <c r="AO8" t="e">
        <f t="shared" si="32"/>
        <v>#N/A</v>
      </c>
      <c r="AP8" t="e">
        <f t="shared" si="33"/>
        <v>#N/A</v>
      </c>
      <c r="AQ8" t="e">
        <f t="shared" si="34"/>
        <v>#N/A</v>
      </c>
      <c r="AR8" t="e">
        <f t="shared" si="35"/>
        <v>#N/A</v>
      </c>
      <c r="AS8" t="e">
        <f t="shared" si="36"/>
        <v>#N/A</v>
      </c>
      <c r="AT8" t="e">
        <f t="shared" si="37"/>
        <v>#N/A</v>
      </c>
      <c r="AU8" t="e">
        <f t="shared" si="38"/>
        <v>#N/A</v>
      </c>
      <c r="AV8" t="e">
        <f t="shared" si="39"/>
        <v>#N/A</v>
      </c>
      <c r="AW8" t="e">
        <f t="shared" si="40"/>
        <v>#N/A</v>
      </c>
      <c r="AX8" t="e">
        <f t="shared" si="41"/>
        <v>#N/A</v>
      </c>
      <c r="AY8" t="e">
        <f t="shared" si="42"/>
        <v>#N/A</v>
      </c>
      <c r="AZ8" t="e">
        <f t="shared" si="43"/>
        <v>#N/A</v>
      </c>
      <c r="BA8" t="e">
        <f t="shared" si="44"/>
        <v>#N/A</v>
      </c>
      <c r="BB8" t="e">
        <f t="shared" si="45"/>
        <v>#N/A</v>
      </c>
      <c r="BC8" t="e">
        <f t="shared" si="46"/>
        <v>#N/A</v>
      </c>
      <c r="BD8" t="e">
        <f t="shared" si="47"/>
        <v>#N/A</v>
      </c>
      <c r="BE8" t="e">
        <f t="shared" si="48"/>
        <v>#N/A</v>
      </c>
      <c r="BF8" t="e">
        <f t="shared" si="49"/>
        <v>#N/A</v>
      </c>
      <c r="BG8" t="e">
        <f t="shared" si="50"/>
        <v>#N/A</v>
      </c>
      <c r="BH8" t="e">
        <f t="shared" si="51"/>
        <v>#N/A</v>
      </c>
      <c r="BI8" t="e">
        <f t="shared" si="52"/>
        <v>#N/A</v>
      </c>
      <c r="BJ8" t="e">
        <f t="shared" si="53"/>
        <v>#N/A</v>
      </c>
      <c r="BK8" t="e">
        <f t="shared" si="54"/>
        <v>#N/A</v>
      </c>
      <c r="BL8" t="e">
        <f t="shared" si="55"/>
        <v>#N/A</v>
      </c>
      <c r="BM8" t="e">
        <f t="shared" si="56"/>
        <v>#N/A</v>
      </c>
      <c r="BN8" t="e">
        <f t="shared" si="57"/>
        <v>#N/A</v>
      </c>
      <c r="BO8" t="e">
        <f t="shared" si="58"/>
        <v>#N/A</v>
      </c>
      <c r="BP8" t="e">
        <f t="shared" si="59"/>
        <v>#N/A</v>
      </c>
      <c r="BQ8" t="e">
        <f t="shared" si="60"/>
        <v>#N/A</v>
      </c>
      <c r="BR8" t="e">
        <f t="shared" si="61"/>
        <v>#N/A</v>
      </c>
      <c r="BS8" t="e">
        <f t="shared" si="62"/>
        <v>#N/A</v>
      </c>
      <c r="BT8" t="e">
        <f t="shared" si="63"/>
        <v>#N/A</v>
      </c>
      <c r="BU8" t="e">
        <f t="shared" si="64"/>
        <v>#N/A</v>
      </c>
      <c r="BV8" t="e">
        <f t="shared" si="65"/>
        <v>#N/A</v>
      </c>
      <c r="BW8" t="e">
        <f t="shared" si="66"/>
        <v>#N/A</v>
      </c>
      <c r="BX8" t="e">
        <f t="shared" si="67"/>
        <v>#N/A</v>
      </c>
      <c r="BY8" t="e">
        <f t="shared" si="68"/>
        <v>#N/A</v>
      </c>
      <c r="BZ8" t="e">
        <f t="shared" si="69"/>
        <v>#N/A</v>
      </c>
      <c r="CA8" t="e">
        <f t="shared" si="70"/>
        <v>#N/A</v>
      </c>
      <c r="CB8" t="e">
        <f t="shared" si="71"/>
        <v>#N/A</v>
      </c>
      <c r="CC8" t="e">
        <f t="shared" si="72"/>
        <v>#N/A</v>
      </c>
      <c r="CD8" t="e">
        <f t="shared" si="73"/>
        <v>#N/A</v>
      </c>
      <c r="CE8" t="e">
        <f t="shared" si="74"/>
        <v>#N/A</v>
      </c>
      <c r="CF8" t="e">
        <f t="shared" si="75"/>
        <v>#N/A</v>
      </c>
      <c r="CG8" t="e">
        <f t="shared" si="76"/>
        <v>#N/A</v>
      </c>
      <c r="CH8" t="e">
        <f t="shared" si="77"/>
        <v>#N/A</v>
      </c>
      <c r="CI8" t="e">
        <f t="shared" si="78"/>
        <v>#N/A</v>
      </c>
      <c r="CJ8" t="e">
        <f t="shared" si="79"/>
        <v>#N/A</v>
      </c>
      <c r="CK8" t="e">
        <f t="shared" si="80"/>
        <v>#N/A</v>
      </c>
      <c r="CL8" t="e">
        <f t="shared" si="81"/>
        <v>#N/A</v>
      </c>
      <c r="CM8" t="e">
        <f t="shared" si="82"/>
        <v>#N/A</v>
      </c>
      <c r="CN8" t="e">
        <f t="shared" si="83"/>
        <v>#N/A</v>
      </c>
      <c r="CO8" t="e">
        <f t="shared" si="84"/>
        <v>#N/A</v>
      </c>
      <c r="CP8" t="e">
        <f t="shared" si="85"/>
        <v>#N/A</v>
      </c>
      <c r="CQ8" t="e">
        <f t="shared" si="86"/>
        <v>#N/A</v>
      </c>
      <c r="CR8" t="e">
        <f t="shared" si="87"/>
        <v>#N/A</v>
      </c>
      <c r="CS8" t="e">
        <f t="shared" si="88"/>
        <v>#N/A</v>
      </c>
      <c r="CT8" t="e">
        <f t="shared" si="89"/>
        <v>#N/A</v>
      </c>
      <c r="CU8" t="e">
        <f t="shared" si="90"/>
        <v>#N/A</v>
      </c>
      <c r="CV8" t="e">
        <f t="shared" si="91"/>
        <v>#N/A</v>
      </c>
      <c r="CW8" t="e">
        <f t="shared" si="91"/>
        <v>#N/A</v>
      </c>
      <c r="CX8" t="e">
        <f t="shared" si="92"/>
        <v>#N/A</v>
      </c>
      <c r="CY8" t="e">
        <f t="shared" si="92"/>
        <v>#N/A</v>
      </c>
      <c r="CZ8" t="e">
        <f t="shared" si="93"/>
        <v>#N/A</v>
      </c>
      <c r="DA8" t="e">
        <f t="shared" si="93"/>
        <v>#N/A</v>
      </c>
    </row>
    <row r="9" spans="1:105" x14ac:dyDescent="0.35">
      <c r="A9" t="str">
        <f>Setup!A25</f>
        <v>Caseload 6</v>
      </c>
      <c r="B9" t="e">
        <f>INDEX('Required Capacity (Hide)'!$B$5:$C$19,MATCH('Planning Backing (Hide)'!$A9,'Required Capacity (Hide)'!$A$5:$A$19,0),1)</f>
        <v>#N/A</v>
      </c>
      <c r="C9" t="e">
        <f>INDEX('Required Capacity (Hide)'!$B$5:$C$19,MATCH('Planning Backing (Hide)'!$A9,'Required Capacity (Hide)'!$A$5:$A$19,0),2)</f>
        <v>#N/A</v>
      </c>
      <c r="D9" t="e">
        <f>IF(Planning!D11="",'Planning Backing (Hide)'!B9,Planning!D11)</f>
        <v>#N/A</v>
      </c>
      <c r="E9" t="e">
        <f>IF(Planning!E11="",'Planning Backing (Hide)'!C9,Planning!E11)</f>
        <v>#N/A</v>
      </c>
      <c r="F9">
        <v>1</v>
      </c>
      <c r="G9">
        <v>1</v>
      </c>
      <c r="I9" s="12">
        <f ca="1">'Required Capacity (Hide)'!E9</f>
        <v>44256</v>
      </c>
      <c r="J9" t="e">
        <f t="shared" si="1"/>
        <v>#N/A</v>
      </c>
      <c r="K9" t="e">
        <f t="shared" si="2"/>
        <v>#N/A</v>
      </c>
      <c r="L9" t="e">
        <f t="shared" si="3"/>
        <v>#N/A</v>
      </c>
      <c r="M9" t="e">
        <f t="shared" si="4"/>
        <v>#N/A</v>
      </c>
      <c r="N9" t="e">
        <f t="shared" si="5"/>
        <v>#N/A</v>
      </c>
      <c r="O9" t="e">
        <f t="shared" si="6"/>
        <v>#N/A</v>
      </c>
      <c r="P9" t="e">
        <f t="shared" si="7"/>
        <v>#N/A</v>
      </c>
      <c r="Q9" t="e">
        <f t="shared" si="8"/>
        <v>#N/A</v>
      </c>
      <c r="R9" t="e">
        <f t="shared" si="9"/>
        <v>#N/A</v>
      </c>
      <c r="S9" t="e">
        <f t="shared" si="10"/>
        <v>#N/A</v>
      </c>
      <c r="T9" t="e">
        <f t="shared" si="11"/>
        <v>#N/A</v>
      </c>
      <c r="U9" t="e">
        <f t="shared" si="12"/>
        <v>#N/A</v>
      </c>
      <c r="V9" t="e">
        <f t="shared" si="13"/>
        <v>#N/A</v>
      </c>
      <c r="W9" t="e">
        <f t="shared" si="14"/>
        <v>#N/A</v>
      </c>
      <c r="X9" t="e">
        <f t="shared" si="15"/>
        <v>#N/A</v>
      </c>
      <c r="Y9" t="e">
        <f t="shared" si="16"/>
        <v>#N/A</v>
      </c>
      <c r="Z9" t="e">
        <f t="shared" si="17"/>
        <v>#N/A</v>
      </c>
      <c r="AA9" t="e">
        <f t="shared" si="18"/>
        <v>#N/A</v>
      </c>
      <c r="AB9" t="e">
        <f t="shared" si="19"/>
        <v>#N/A</v>
      </c>
      <c r="AC9" t="e">
        <f t="shared" si="20"/>
        <v>#N/A</v>
      </c>
      <c r="AD9" t="e">
        <f t="shared" si="21"/>
        <v>#N/A</v>
      </c>
      <c r="AE9" t="e">
        <f t="shared" si="22"/>
        <v>#N/A</v>
      </c>
      <c r="AF9" t="e">
        <f t="shared" si="23"/>
        <v>#N/A</v>
      </c>
      <c r="AG9" t="e">
        <f t="shared" si="24"/>
        <v>#N/A</v>
      </c>
      <c r="AH9" t="e">
        <f t="shared" si="25"/>
        <v>#N/A</v>
      </c>
      <c r="AI9" t="e">
        <f t="shared" si="26"/>
        <v>#N/A</v>
      </c>
      <c r="AJ9" t="e">
        <f t="shared" si="27"/>
        <v>#N/A</v>
      </c>
      <c r="AK9" t="e">
        <f t="shared" si="28"/>
        <v>#N/A</v>
      </c>
      <c r="AL9" t="e">
        <f t="shared" si="29"/>
        <v>#N/A</v>
      </c>
      <c r="AM9" t="e">
        <f t="shared" si="30"/>
        <v>#N/A</v>
      </c>
      <c r="AN9" t="e">
        <f t="shared" si="31"/>
        <v>#N/A</v>
      </c>
      <c r="AO9" t="e">
        <f t="shared" si="32"/>
        <v>#N/A</v>
      </c>
      <c r="AP9" t="e">
        <f t="shared" si="33"/>
        <v>#N/A</v>
      </c>
      <c r="AQ9" t="e">
        <f t="shared" si="34"/>
        <v>#N/A</v>
      </c>
      <c r="AR9" t="e">
        <f t="shared" si="35"/>
        <v>#N/A</v>
      </c>
      <c r="AS9" t="e">
        <f t="shared" si="36"/>
        <v>#N/A</v>
      </c>
      <c r="AT9" t="e">
        <f t="shared" si="37"/>
        <v>#N/A</v>
      </c>
      <c r="AU9" t="e">
        <f t="shared" si="38"/>
        <v>#N/A</v>
      </c>
      <c r="AV9" t="e">
        <f t="shared" si="39"/>
        <v>#N/A</v>
      </c>
      <c r="AW9" t="e">
        <f t="shared" si="40"/>
        <v>#N/A</v>
      </c>
      <c r="AX9" t="e">
        <f t="shared" si="41"/>
        <v>#N/A</v>
      </c>
      <c r="AY9" t="e">
        <f t="shared" si="42"/>
        <v>#N/A</v>
      </c>
      <c r="AZ9" t="e">
        <f t="shared" si="43"/>
        <v>#N/A</v>
      </c>
      <c r="BA9" t="e">
        <f t="shared" si="44"/>
        <v>#N/A</v>
      </c>
      <c r="BB9" t="e">
        <f t="shared" si="45"/>
        <v>#N/A</v>
      </c>
      <c r="BC9" t="e">
        <f t="shared" si="46"/>
        <v>#N/A</v>
      </c>
      <c r="BD9" t="e">
        <f t="shared" si="47"/>
        <v>#N/A</v>
      </c>
      <c r="BE9" t="e">
        <f t="shared" si="48"/>
        <v>#N/A</v>
      </c>
      <c r="BF9" t="e">
        <f t="shared" si="49"/>
        <v>#N/A</v>
      </c>
      <c r="BG9" t="e">
        <f t="shared" si="50"/>
        <v>#N/A</v>
      </c>
      <c r="BH9" t="e">
        <f t="shared" si="51"/>
        <v>#N/A</v>
      </c>
      <c r="BI9" t="e">
        <f t="shared" si="52"/>
        <v>#N/A</v>
      </c>
      <c r="BJ9" t="e">
        <f t="shared" si="53"/>
        <v>#N/A</v>
      </c>
      <c r="BK9" t="e">
        <f t="shared" si="54"/>
        <v>#N/A</v>
      </c>
      <c r="BL9" t="e">
        <f t="shared" si="55"/>
        <v>#N/A</v>
      </c>
      <c r="BM9" t="e">
        <f t="shared" si="56"/>
        <v>#N/A</v>
      </c>
      <c r="BN9" t="e">
        <f t="shared" si="57"/>
        <v>#N/A</v>
      </c>
      <c r="BO9" t="e">
        <f t="shared" si="58"/>
        <v>#N/A</v>
      </c>
      <c r="BP9" t="e">
        <f t="shared" si="59"/>
        <v>#N/A</v>
      </c>
      <c r="BQ9" t="e">
        <f t="shared" si="60"/>
        <v>#N/A</v>
      </c>
      <c r="BR9" t="e">
        <f t="shared" si="61"/>
        <v>#N/A</v>
      </c>
      <c r="BS9" t="e">
        <f t="shared" si="62"/>
        <v>#N/A</v>
      </c>
      <c r="BT9" t="e">
        <f t="shared" si="63"/>
        <v>#N/A</v>
      </c>
      <c r="BU9" t="e">
        <f t="shared" si="64"/>
        <v>#N/A</v>
      </c>
      <c r="BV9" t="e">
        <f t="shared" si="65"/>
        <v>#N/A</v>
      </c>
      <c r="BW9" t="e">
        <f t="shared" si="66"/>
        <v>#N/A</v>
      </c>
      <c r="BX9" t="e">
        <f t="shared" si="67"/>
        <v>#N/A</v>
      </c>
      <c r="BY9" t="e">
        <f t="shared" si="68"/>
        <v>#N/A</v>
      </c>
      <c r="BZ9" t="e">
        <f t="shared" si="69"/>
        <v>#N/A</v>
      </c>
      <c r="CA9" t="e">
        <f t="shared" si="70"/>
        <v>#N/A</v>
      </c>
      <c r="CB9" t="e">
        <f t="shared" si="71"/>
        <v>#N/A</v>
      </c>
      <c r="CC9" t="e">
        <f t="shared" si="72"/>
        <v>#N/A</v>
      </c>
      <c r="CD9" t="e">
        <f t="shared" si="73"/>
        <v>#N/A</v>
      </c>
      <c r="CE9" t="e">
        <f t="shared" si="74"/>
        <v>#N/A</v>
      </c>
      <c r="CF9" t="e">
        <f t="shared" si="75"/>
        <v>#N/A</v>
      </c>
      <c r="CG9" t="e">
        <f t="shared" si="76"/>
        <v>#N/A</v>
      </c>
      <c r="CH9" t="e">
        <f t="shared" si="77"/>
        <v>#N/A</v>
      </c>
      <c r="CI9" t="e">
        <f t="shared" si="78"/>
        <v>#N/A</v>
      </c>
      <c r="CJ9" t="e">
        <f t="shared" si="79"/>
        <v>#N/A</v>
      </c>
      <c r="CK9" t="e">
        <f t="shared" si="80"/>
        <v>#N/A</v>
      </c>
      <c r="CL9" t="e">
        <f t="shared" si="81"/>
        <v>#N/A</v>
      </c>
      <c r="CM9" t="e">
        <f t="shared" si="82"/>
        <v>#N/A</v>
      </c>
      <c r="CN9" t="e">
        <f t="shared" si="83"/>
        <v>#N/A</v>
      </c>
      <c r="CO9" t="e">
        <f t="shared" si="84"/>
        <v>#N/A</v>
      </c>
      <c r="CP9" t="e">
        <f t="shared" si="85"/>
        <v>#N/A</v>
      </c>
      <c r="CQ9" t="e">
        <f t="shared" si="86"/>
        <v>#N/A</v>
      </c>
      <c r="CR9" t="e">
        <f t="shared" si="87"/>
        <v>#N/A</v>
      </c>
      <c r="CS9" t="e">
        <f t="shared" si="88"/>
        <v>#N/A</v>
      </c>
      <c r="CT9" t="e">
        <f t="shared" si="89"/>
        <v>#N/A</v>
      </c>
      <c r="CU9" t="e">
        <f t="shared" si="90"/>
        <v>#N/A</v>
      </c>
      <c r="CV9" t="e">
        <f t="shared" si="91"/>
        <v>#N/A</v>
      </c>
      <c r="CW9" t="e">
        <f t="shared" si="91"/>
        <v>#N/A</v>
      </c>
      <c r="CX9" t="e">
        <f t="shared" si="92"/>
        <v>#N/A</v>
      </c>
      <c r="CY9" t="e">
        <f t="shared" si="92"/>
        <v>#N/A</v>
      </c>
      <c r="CZ9" t="e">
        <f t="shared" si="93"/>
        <v>#N/A</v>
      </c>
      <c r="DA9" t="e">
        <f t="shared" si="93"/>
        <v>#N/A</v>
      </c>
    </row>
    <row r="10" spans="1:105" x14ac:dyDescent="0.35">
      <c r="A10" t="str">
        <f>Setup!A26</f>
        <v>Caseload 7</v>
      </c>
      <c r="B10" t="e">
        <f>INDEX('Required Capacity (Hide)'!$B$5:$C$19,MATCH('Planning Backing (Hide)'!$A10,'Required Capacity (Hide)'!$A$5:$A$19,0),1)</f>
        <v>#N/A</v>
      </c>
      <c r="C10" t="e">
        <f>INDEX('Required Capacity (Hide)'!$B$5:$C$19,MATCH('Planning Backing (Hide)'!$A10,'Required Capacity (Hide)'!$A$5:$A$19,0),2)</f>
        <v>#N/A</v>
      </c>
      <c r="D10" t="e">
        <f>IF(Planning!D12="",'Planning Backing (Hide)'!B10,Planning!D12)</f>
        <v>#N/A</v>
      </c>
      <c r="E10" t="e">
        <f>IF(Planning!E12="",'Planning Backing (Hide)'!C10,Planning!E12)</f>
        <v>#N/A</v>
      </c>
      <c r="F10">
        <v>1</v>
      </c>
      <c r="G10">
        <v>1</v>
      </c>
      <c r="I10" s="12">
        <f ca="1">'Required Capacity (Hide)'!E10</f>
        <v>44263</v>
      </c>
      <c r="J10" t="e">
        <f t="shared" si="1"/>
        <v>#N/A</v>
      </c>
      <c r="K10" t="e">
        <f t="shared" si="2"/>
        <v>#N/A</v>
      </c>
      <c r="L10" t="e">
        <f t="shared" si="3"/>
        <v>#N/A</v>
      </c>
      <c r="M10" t="e">
        <f t="shared" si="4"/>
        <v>#N/A</v>
      </c>
      <c r="N10" t="e">
        <f t="shared" si="5"/>
        <v>#N/A</v>
      </c>
      <c r="O10" t="e">
        <f t="shared" si="6"/>
        <v>#N/A</v>
      </c>
      <c r="P10" t="e">
        <f t="shared" si="7"/>
        <v>#N/A</v>
      </c>
      <c r="Q10" t="e">
        <f t="shared" si="8"/>
        <v>#N/A</v>
      </c>
      <c r="R10" t="e">
        <f t="shared" si="9"/>
        <v>#N/A</v>
      </c>
      <c r="S10" t="e">
        <f t="shared" si="10"/>
        <v>#N/A</v>
      </c>
      <c r="T10" t="e">
        <f t="shared" si="11"/>
        <v>#N/A</v>
      </c>
      <c r="U10" t="e">
        <f t="shared" si="12"/>
        <v>#N/A</v>
      </c>
      <c r="V10" t="e">
        <f t="shared" si="13"/>
        <v>#N/A</v>
      </c>
      <c r="W10" t="e">
        <f t="shared" si="14"/>
        <v>#N/A</v>
      </c>
      <c r="X10" t="e">
        <f t="shared" si="15"/>
        <v>#N/A</v>
      </c>
      <c r="Y10" t="e">
        <f t="shared" si="16"/>
        <v>#N/A</v>
      </c>
      <c r="Z10" t="e">
        <f t="shared" si="17"/>
        <v>#N/A</v>
      </c>
      <c r="AA10" t="e">
        <f t="shared" si="18"/>
        <v>#N/A</v>
      </c>
      <c r="AB10" t="e">
        <f t="shared" si="19"/>
        <v>#N/A</v>
      </c>
      <c r="AC10" t="e">
        <f t="shared" si="20"/>
        <v>#N/A</v>
      </c>
      <c r="AD10" t="e">
        <f t="shared" si="21"/>
        <v>#N/A</v>
      </c>
      <c r="AE10" t="e">
        <f t="shared" si="22"/>
        <v>#N/A</v>
      </c>
      <c r="AF10" t="e">
        <f t="shared" si="23"/>
        <v>#N/A</v>
      </c>
      <c r="AG10" t="e">
        <f t="shared" si="24"/>
        <v>#N/A</v>
      </c>
      <c r="AH10" t="e">
        <f t="shared" si="25"/>
        <v>#N/A</v>
      </c>
      <c r="AI10" t="e">
        <f t="shared" si="26"/>
        <v>#N/A</v>
      </c>
      <c r="AJ10" t="e">
        <f t="shared" si="27"/>
        <v>#N/A</v>
      </c>
      <c r="AK10" t="e">
        <f t="shared" si="28"/>
        <v>#N/A</v>
      </c>
      <c r="AL10" t="e">
        <f t="shared" si="29"/>
        <v>#N/A</v>
      </c>
      <c r="AM10" t="e">
        <f t="shared" si="30"/>
        <v>#N/A</v>
      </c>
      <c r="AN10" t="e">
        <f t="shared" si="31"/>
        <v>#N/A</v>
      </c>
      <c r="AO10" t="e">
        <f t="shared" si="32"/>
        <v>#N/A</v>
      </c>
      <c r="AP10" t="e">
        <f t="shared" si="33"/>
        <v>#N/A</v>
      </c>
      <c r="AQ10" t="e">
        <f t="shared" si="34"/>
        <v>#N/A</v>
      </c>
      <c r="AR10" t="e">
        <f t="shared" si="35"/>
        <v>#N/A</v>
      </c>
      <c r="AS10" t="e">
        <f t="shared" si="36"/>
        <v>#N/A</v>
      </c>
      <c r="AT10" t="e">
        <f t="shared" si="37"/>
        <v>#N/A</v>
      </c>
      <c r="AU10" t="e">
        <f t="shared" si="38"/>
        <v>#N/A</v>
      </c>
      <c r="AV10" t="e">
        <f t="shared" si="39"/>
        <v>#N/A</v>
      </c>
      <c r="AW10" t="e">
        <f t="shared" si="40"/>
        <v>#N/A</v>
      </c>
      <c r="AX10" t="e">
        <f t="shared" si="41"/>
        <v>#N/A</v>
      </c>
      <c r="AY10" t="e">
        <f t="shared" si="42"/>
        <v>#N/A</v>
      </c>
      <c r="AZ10" t="e">
        <f t="shared" si="43"/>
        <v>#N/A</v>
      </c>
      <c r="BA10" t="e">
        <f t="shared" si="44"/>
        <v>#N/A</v>
      </c>
      <c r="BB10" t="e">
        <f t="shared" si="45"/>
        <v>#N/A</v>
      </c>
      <c r="BC10" t="e">
        <f t="shared" si="46"/>
        <v>#N/A</v>
      </c>
      <c r="BD10" t="e">
        <f t="shared" si="47"/>
        <v>#N/A</v>
      </c>
      <c r="BE10" t="e">
        <f t="shared" si="48"/>
        <v>#N/A</v>
      </c>
      <c r="BF10" t="e">
        <f t="shared" si="49"/>
        <v>#N/A</v>
      </c>
      <c r="BG10" t="e">
        <f t="shared" si="50"/>
        <v>#N/A</v>
      </c>
      <c r="BH10" t="e">
        <f t="shared" si="51"/>
        <v>#N/A</v>
      </c>
      <c r="BI10" t="e">
        <f t="shared" si="52"/>
        <v>#N/A</v>
      </c>
      <c r="BJ10" t="e">
        <f t="shared" si="53"/>
        <v>#N/A</v>
      </c>
      <c r="BK10" t="e">
        <f t="shared" si="54"/>
        <v>#N/A</v>
      </c>
      <c r="BL10" t="e">
        <f t="shared" si="55"/>
        <v>#N/A</v>
      </c>
      <c r="BM10" t="e">
        <f t="shared" si="56"/>
        <v>#N/A</v>
      </c>
      <c r="BN10" t="e">
        <f t="shared" si="57"/>
        <v>#N/A</v>
      </c>
      <c r="BO10" t="e">
        <f t="shared" si="58"/>
        <v>#N/A</v>
      </c>
      <c r="BP10" t="e">
        <f t="shared" si="59"/>
        <v>#N/A</v>
      </c>
      <c r="BQ10" t="e">
        <f t="shared" si="60"/>
        <v>#N/A</v>
      </c>
      <c r="BR10" t="e">
        <f t="shared" si="61"/>
        <v>#N/A</v>
      </c>
      <c r="BS10" t="e">
        <f t="shared" si="62"/>
        <v>#N/A</v>
      </c>
      <c r="BT10" t="e">
        <f t="shared" si="63"/>
        <v>#N/A</v>
      </c>
      <c r="BU10" t="e">
        <f t="shared" si="64"/>
        <v>#N/A</v>
      </c>
      <c r="BV10" t="e">
        <f t="shared" si="65"/>
        <v>#N/A</v>
      </c>
      <c r="BW10" t="e">
        <f t="shared" si="66"/>
        <v>#N/A</v>
      </c>
      <c r="BX10" t="e">
        <f t="shared" si="67"/>
        <v>#N/A</v>
      </c>
      <c r="BY10" t="e">
        <f t="shared" si="68"/>
        <v>#N/A</v>
      </c>
      <c r="BZ10" t="e">
        <f t="shared" si="69"/>
        <v>#N/A</v>
      </c>
      <c r="CA10" t="e">
        <f t="shared" si="70"/>
        <v>#N/A</v>
      </c>
      <c r="CB10" t="e">
        <f t="shared" si="71"/>
        <v>#N/A</v>
      </c>
      <c r="CC10" t="e">
        <f t="shared" si="72"/>
        <v>#N/A</v>
      </c>
      <c r="CD10" t="e">
        <f t="shared" si="73"/>
        <v>#N/A</v>
      </c>
      <c r="CE10" t="e">
        <f t="shared" si="74"/>
        <v>#N/A</v>
      </c>
      <c r="CF10" t="e">
        <f t="shared" si="75"/>
        <v>#N/A</v>
      </c>
      <c r="CG10" t="e">
        <f t="shared" si="76"/>
        <v>#N/A</v>
      </c>
      <c r="CH10" t="e">
        <f t="shared" si="77"/>
        <v>#N/A</v>
      </c>
      <c r="CI10" t="e">
        <f t="shared" si="78"/>
        <v>#N/A</v>
      </c>
      <c r="CJ10" t="e">
        <f t="shared" si="79"/>
        <v>#N/A</v>
      </c>
      <c r="CK10" t="e">
        <f t="shared" si="80"/>
        <v>#N/A</v>
      </c>
      <c r="CL10" t="e">
        <f t="shared" si="81"/>
        <v>#N/A</v>
      </c>
      <c r="CM10" t="e">
        <f t="shared" si="82"/>
        <v>#N/A</v>
      </c>
      <c r="CN10" t="e">
        <f t="shared" si="83"/>
        <v>#N/A</v>
      </c>
      <c r="CO10" t="e">
        <f t="shared" si="84"/>
        <v>#N/A</v>
      </c>
      <c r="CP10" t="e">
        <f t="shared" si="85"/>
        <v>#N/A</v>
      </c>
      <c r="CQ10" t="e">
        <f t="shared" si="86"/>
        <v>#N/A</v>
      </c>
      <c r="CR10" t="e">
        <f t="shared" si="87"/>
        <v>#N/A</v>
      </c>
      <c r="CS10" t="e">
        <f t="shared" si="88"/>
        <v>#N/A</v>
      </c>
      <c r="CT10" t="e">
        <f t="shared" si="89"/>
        <v>#N/A</v>
      </c>
      <c r="CU10" t="e">
        <f t="shared" si="90"/>
        <v>#N/A</v>
      </c>
      <c r="CV10" t="e">
        <f t="shared" si="91"/>
        <v>#N/A</v>
      </c>
      <c r="CW10" t="e">
        <f t="shared" si="91"/>
        <v>#N/A</v>
      </c>
      <c r="CX10" t="e">
        <f t="shared" si="92"/>
        <v>#N/A</v>
      </c>
      <c r="CY10" t="e">
        <f t="shared" si="92"/>
        <v>#N/A</v>
      </c>
      <c r="CZ10" t="e">
        <f t="shared" si="93"/>
        <v>#N/A</v>
      </c>
      <c r="DA10" t="e">
        <f t="shared" si="93"/>
        <v>#N/A</v>
      </c>
    </row>
    <row r="11" spans="1:105" x14ac:dyDescent="0.35">
      <c r="A11" t="str">
        <f>Setup!A27</f>
        <v>Caseload 8</v>
      </c>
      <c r="B11" t="e">
        <f>INDEX('Required Capacity (Hide)'!$B$5:$C$19,MATCH('Planning Backing (Hide)'!$A11,'Required Capacity (Hide)'!$A$5:$A$19,0),1)</f>
        <v>#N/A</v>
      </c>
      <c r="C11" t="e">
        <f>INDEX('Required Capacity (Hide)'!$B$5:$C$19,MATCH('Planning Backing (Hide)'!$A11,'Required Capacity (Hide)'!$A$5:$A$19,0),2)</f>
        <v>#N/A</v>
      </c>
      <c r="D11" t="e">
        <f>IF(Planning!D13="",'Planning Backing (Hide)'!B11,Planning!D13)</f>
        <v>#N/A</v>
      </c>
      <c r="E11" t="e">
        <f>IF(Planning!E13="",'Planning Backing (Hide)'!C11,Planning!E13)</f>
        <v>#N/A</v>
      </c>
      <c r="F11">
        <v>1</v>
      </c>
      <c r="G11">
        <v>1</v>
      </c>
      <c r="I11" s="12">
        <f ca="1">'Required Capacity (Hide)'!E11</f>
        <v>44270</v>
      </c>
      <c r="J11" t="e">
        <f t="shared" si="1"/>
        <v>#N/A</v>
      </c>
      <c r="K11" t="e">
        <f t="shared" si="2"/>
        <v>#N/A</v>
      </c>
      <c r="L11" t="e">
        <f t="shared" si="3"/>
        <v>#N/A</v>
      </c>
      <c r="M11" t="e">
        <f t="shared" si="4"/>
        <v>#N/A</v>
      </c>
      <c r="N11" t="e">
        <f t="shared" si="5"/>
        <v>#N/A</v>
      </c>
      <c r="O11" t="e">
        <f t="shared" si="6"/>
        <v>#N/A</v>
      </c>
      <c r="P11" t="e">
        <f t="shared" si="7"/>
        <v>#N/A</v>
      </c>
      <c r="Q11" t="e">
        <f t="shared" si="8"/>
        <v>#N/A</v>
      </c>
      <c r="R11" t="e">
        <f t="shared" si="9"/>
        <v>#N/A</v>
      </c>
      <c r="S11" t="e">
        <f t="shared" si="10"/>
        <v>#N/A</v>
      </c>
      <c r="T11" t="e">
        <f t="shared" si="11"/>
        <v>#N/A</v>
      </c>
      <c r="U11" t="e">
        <f t="shared" si="12"/>
        <v>#N/A</v>
      </c>
      <c r="V11" t="e">
        <f t="shared" si="13"/>
        <v>#N/A</v>
      </c>
      <c r="W11" t="e">
        <f t="shared" si="14"/>
        <v>#N/A</v>
      </c>
      <c r="X11" t="e">
        <f t="shared" si="15"/>
        <v>#N/A</v>
      </c>
      <c r="Y11" t="e">
        <f t="shared" si="16"/>
        <v>#N/A</v>
      </c>
      <c r="Z11" t="e">
        <f t="shared" si="17"/>
        <v>#N/A</v>
      </c>
      <c r="AA11" t="e">
        <f t="shared" si="18"/>
        <v>#N/A</v>
      </c>
      <c r="AB11" t="e">
        <f t="shared" si="19"/>
        <v>#N/A</v>
      </c>
      <c r="AC11" t="e">
        <f t="shared" si="20"/>
        <v>#N/A</v>
      </c>
      <c r="AD11" t="e">
        <f t="shared" si="21"/>
        <v>#N/A</v>
      </c>
      <c r="AE11" t="e">
        <f t="shared" si="22"/>
        <v>#N/A</v>
      </c>
      <c r="AF11" t="e">
        <f t="shared" si="23"/>
        <v>#N/A</v>
      </c>
      <c r="AG11" t="e">
        <f t="shared" si="24"/>
        <v>#N/A</v>
      </c>
      <c r="AH11" t="e">
        <f t="shared" si="25"/>
        <v>#N/A</v>
      </c>
      <c r="AI11" t="e">
        <f t="shared" si="26"/>
        <v>#N/A</v>
      </c>
      <c r="AJ11" t="e">
        <f t="shared" si="27"/>
        <v>#N/A</v>
      </c>
      <c r="AK11" t="e">
        <f t="shared" si="28"/>
        <v>#N/A</v>
      </c>
      <c r="AL11" t="e">
        <f t="shared" si="29"/>
        <v>#N/A</v>
      </c>
      <c r="AM11" t="e">
        <f t="shared" si="30"/>
        <v>#N/A</v>
      </c>
      <c r="AN11" t="e">
        <f t="shared" si="31"/>
        <v>#N/A</v>
      </c>
      <c r="AO11" t="e">
        <f t="shared" si="32"/>
        <v>#N/A</v>
      </c>
      <c r="AP11" t="e">
        <f t="shared" si="33"/>
        <v>#N/A</v>
      </c>
      <c r="AQ11" t="e">
        <f t="shared" si="34"/>
        <v>#N/A</v>
      </c>
      <c r="AR11" t="e">
        <f t="shared" si="35"/>
        <v>#N/A</v>
      </c>
      <c r="AS11" t="e">
        <f t="shared" si="36"/>
        <v>#N/A</v>
      </c>
      <c r="AT11" t="e">
        <f t="shared" si="37"/>
        <v>#N/A</v>
      </c>
      <c r="AU11" t="e">
        <f t="shared" si="38"/>
        <v>#N/A</v>
      </c>
      <c r="AV11" t="e">
        <f t="shared" si="39"/>
        <v>#N/A</v>
      </c>
      <c r="AW11" t="e">
        <f t="shared" si="40"/>
        <v>#N/A</v>
      </c>
      <c r="AX11" t="e">
        <f t="shared" si="41"/>
        <v>#N/A</v>
      </c>
      <c r="AY11" t="e">
        <f t="shared" si="42"/>
        <v>#N/A</v>
      </c>
      <c r="AZ11" t="e">
        <f t="shared" si="43"/>
        <v>#N/A</v>
      </c>
      <c r="BA11" t="e">
        <f t="shared" si="44"/>
        <v>#N/A</v>
      </c>
      <c r="BB11" t="e">
        <f t="shared" si="45"/>
        <v>#N/A</v>
      </c>
      <c r="BC11" t="e">
        <f t="shared" si="46"/>
        <v>#N/A</v>
      </c>
      <c r="BD11" t="e">
        <f t="shared" si="47"/>
        <v>#N/A</v>
      </c>
      <c r="BE11" t="e">
        <f t="shared" si="48"/>
        <v>#N/A</v>
      </c>
      <c r="BF11" t="e">
        <f t="shared" si="49"/>
        <v>#N/A</v>
      </c>
      <c r="BG11" t="e">
        <f t="shared" si="50"/>
        <v>#N/A</v>
      </c>
      <c r="BH11" t="e">
        <f t="shared" si="51"/>
        <v>#N/A</v>
      </c>
      <c r="BI11" t="e">
        <f t="shared" si="52"/>
        <v>#N/A</v>
      </c>
      <c r="BJ11" t="e">
        <f t="shared" si="53"/>
        <v>#N/A</v>
      </c>
      <c r="BK11" t="e">
        <f t="shared" si="54"/>
        <v>#N/A</v>
      </c>
      <c r="BL11" t="e">
        <f t="shared" si="55"/>
        <v>#N/A</v>
      </c>
      <c r="BM11" t="e">
        <f t="shared" si="56"/>
        <v>#N/A</v>
      </c>
      <c r="BN11" t="e">
        <f t="shared" si="57"/>
        <v>#N/A</v>
      </c>
      <c r="BO11" t="e">
        <f t="shared" si="58"/>
        <v>#N/A</v>
      </c>
      <c r="BP11" t="e">
        <f t="shared" si="59"/>
        <v>#N/A</v>
      </c>
      <c r="BQ11" t="e">
        <f t="shared" si="60"/>
        <v>#N/A</v>
      </c>
      <c r="BR11" t="e">
        <f t="shared" si="61"/>
        <v>#N/A</v>
      </c>
      <c r="BS11" t="e">
        <f t="shared" si="62"/>
        <v>#N/A</v>
      </c>
      <c r="BT11" t="e">
        <f t="shared" si="63"/>
        <v>#N/A</v>
      </c>
      <c r="BU11" t="e">
        <f t="shared" si="64"/>
        <v>#N/A</v>
      </c>
      <c r="BV11" t="e">
        <f t="shared" si="65"/>
        <v>#N/A</v>
      </c>
      <c r="BW11" t="e">
        <f t="shared" si="66"/>
        <v>#N/A</v>
      </c>
      <c r="BX11" t="e">
        <f t="shared" si="67"/>
        <v>#N/A</v>
      </c>
      <c r="BY11" t="e">
        <f t="shared" si="68"/>
        <v>#N/A</v>
      </c>
      <c r="BZ11" t="e">
        <f t="shared" si="69"/>
        <v>#N/A</v>
      </c>
      <c r="CA11" t="e">
        <f t="shared" si="70"/>
        <v>#N/A</v>
      </c>
      <c r="CB11" t="e">
        <f t="shared" si="71"/>
        <v>#N/A</v>
      </c>
      <c r="CC11" t="e">
        <f t="shared" si="72"/>
        <v>#N/A</v>
      </c>
      <c r="CD11" t="e">
        <f t="shared" si="73"/>
        <v>#N/A</v>
      </c>
      <c r="CE11" t="e">
        <f t="shared" si="74"/>
        <v>#N/A</v>
      </c>
      <c r="CF11" t="e">
        <f t="shared" si="75"/>
        <v>#N/A</v>
      </c>
      <c r="CG11" t="e">
        <f t="shared" si="76"/>
        <v>#N/A</v>
      </c>
      <c r="CH11" t="e">
        <f t="shared" si="77"/>
        <v>#N/A</v>
      </c>
      <c r="CI11" t="e">
        <f t="shared" si="78"/>
        <v>#N/A</v>
      </c>
      <c r="CJ11" t="e">
        <f t="shared" si="79"/>
        <v>#N/A</v>
      </c>
      <c r="CK11" t="e">
        <f t="shared" si="80"/>
        <v>#N/A</v>
      </c>
      <c r="CL11" t="e">
        <f t="shared" si="81"/>
        <v>#N/A</v>
      </c>
      <c r="CM11" t="e">
        <f t="shared" si="82"/>
        <v>#N/A</v>
      </c>
      <c r="CN11" t="e">
        <f t="shared" si="83"/>
        <v>#N/A</v>
      </c>
      <c r="CO11" t="e">
        <f t="shared" si="84"/>
        <v>#N/A</v>
      </c>
      <c r="CP11" t="e">
        <f t="shared" si="85"/>
        <v>#N/A</v>
      </c>
      <c r="CQ11" t="e">
        <f t="shared" si="86"/>
        <v>#N/A</v>
      </c>
      <c r="CR11" t="e">
        <f t="shared" si="87"/>
        <v>#N/A</v>
      </c>
      <c r="CS11" t="e">
        <f t="shared" si="88"/>
        <v>#N/A</v>
      </c>
      <c r="CT11" t="e">
        <f t="shared" si="89"/>
        <v>#N/A</v>
      </c>
      <c r="CU11" t="e">
        <f t="shared" si="90"/>
        <v>#N/A</v>
      </c>
      <c r="CV11" t="e">
        <f t="shared" si="91"/>
        <v>#N/A</v>
      </c>
      <c r="CW11" t="e">
        <f t="shared" si="91"/>
        <v>#N/A</v>
      </c>
      <c r="CX11" t="e">
        <f t="shared" si="92"/>
        <v>#N/A</v>
      </c>
      <c r="CY11" t="e">
        <f t="shared" si="92"/>
        <v>#N/A</v>
      </c>
      <c r="CZ11" t="e">
        <f t="shared" si="93"/>
        <v>#N/A</v>
      </c>
      <c r="DA11" t="e">
        <f t="shared" si="93"/>
        <v>#N/A</v>
      </c>
    </row>
    <row r="12" spans="1:105" x14ac:dyDescent="0.35">
      <c r="A12" t="str">
        <f>Setup!A28</f>
        <v>Caseload 9</v>
      </c>
      <c r="B12" t="e">
        <f>INDEX('Required Capacity (Hide)'!$B$5:$C$19,MATCH('Planning Backing (Hide)'!$A12,'Required Capacity (Hide)'!$A$5:$A$19,0),1)</f>
        <v>#N/A</v>
      </c>
      <c r="C12" t="e">
        <f>INDEX('Required Capacity (Hide)'!$B$5:$C$19,MATCH('Planning Backing (Hide)'!$A12,'Required Capacity (Hide)'!$A$5:$A$19,0),2)</f>
        <v>#N/A</v>
      </c>
      <c r="D12" t="e">
        <f>IF(Planning!D14="",'Planning Backing (Hide)'!B12,Planning!D14)</f>
        <v>#N/A</v>
      </c>
      <c r="E12" t="e">
        <f>IF(Planning!E14="",'Planning Backing (Hide)'!C12,Planning!E14)</f>
        <v>#N/A</v>
      </c>
      <c r="F12">
        <v>1</v>
      </c>
      <c r="G12">
        <v>1</v>
      </c>
      <c r="I12" s="12">
        <f ca="1">'Required Capacity (Hide)'!E12</f>
        <v>44277</v>
      </c>
      <c r="J12" t="e">
        <f t="shared" si="1"/>
        <v>#N/A</v>
      </c>
      <c r="K12" t="e">
        <f t="shared" si="2"/>
        <v>#N/A</v>
      </c>
      <c r="L12" t="e">
        <f t="shared" si="3"/>
        <v>#N/A</v>
      </c>
      <c r="M12" t="e">
        <f t="shared" si="4"/>
        <v>#N/A</v>
      </c>
      <c r="N12" t="e">
        <f t="shared" si="5"/>
        <v>#N/A</v>
      </c>
      <c r="O12" t="e">
        <f t="shared" si="6"/>
        <v>#N/A</v>
      </c>
      <c r="P12" t="e">
        <f t="shared" si="7"/>
        <v>#N/A</v>
      </c>
      <c r="Q12" t="e">
        <f t="shared" si="8"/>
        <v>#N/A</v>
      </c>
      <c r="R12" t="e">
        <f t="shared" si="9"/>
        <v>#N/A</v>
      </c>
      <c r="S12" t="e">
        <f t="shared" si="10"/>
        <v>#N/A</v>
      </c>
      <c r="T12" t="e">
        <f t="shared" si="11"/>
        <v>#N/A</v>
      </c>
      <c r="U12" t="e">
        <f t="shared" si="12"/>
        <v>#N/A</v>
      </c>
      <c r="V12" t="e">
        <f t="shared" si="13"/>
        <v>#N/A</v>
      </c>
      <c r="W12" t="e">
        <f t="shared" si="14"/>
        <v>#N/A</v>
      </c>
      <c r="X12" t="e">
        <f t="shared" si="15"/>
        <v>#N/A</v>
      </c>
      <c r="Y12" t="e">
        <f t="shared" si="16"/>
        <v>#N/A</v>
      </c>
      <c r="Z12" t="e">
        <f t="shared" si="17"/>
        <v>#N/A</v>
      </c>
      <c r="AA12" t="e">
        <f t="shared" si="18"/>
        <v>#N/A</v>
      </c>
      <c r="AB12" t="e">
        <f t="shared" si="19"/>
        <v>#N/A</v>
      </c>
      <c r="AC12" t="e">
        <f t="shared" si="20"/>
        <v>#N/A</v>
      </c>
      <c r="AD12" t="e">
        <f t="shared" si="21"/>
        <v>#N/A</v>
      </c>
      <c r="AE12" t="e">
        <f t="shared" si="22"/>
        <v>#N/A</v>
      </c>
      <c r="AF12" t="e">
        <f t="shared" si="23"/>
        <v>#N/A</v>
      </c>
      <c r="AG12" t="e">
        <f t="shared" si="24"/>
        <v>#N/A</v>
      </c>
      <c r="AH12" t="e">
        <f t="shared" si="25"/>
        <v>#N/A</v>
      </c>
      <c r="AI12" t="e">
        <f t="shared" si="26"/>
        <v>#N/A</v>
      </c>
      <c r="AJ12" t="e">
        <f t="shared" si="27"/>
        <v>#N/A</v>
      </c>
      <c r="AK12" t="e">
        <f t="shared" si="28"/>
        <v>#N/A</v>
      </c>
      <c r="AL12" t="e">
        <f t="shared" si="29"/>
        <v>#N/A</v>
      </c>
      <c r="AM12" t="e">
        <f t="shared" si="30"/>
        <v>#N/A</v>
      </c>
      <c r="AN12" t="e">
        <f t="shared" si="31"/>
        <v>#N/A</v>
      </c>
      <c r="AO12" t="e">
        <f t="shared" si="32"/>
        <v>#N/A</v>
      </c>
      <c r="AP12" t="e">
        <f t="shared" si="33"/>
        <v>#N/A</v>
      </c>
      <c r="AQ12" t="e">
        <f t="shared" si="34"/>
        <v>#N/A</v>
      </c>
      <c r="AR12" t="e">
        <f t="shared" si="35"/>
        <v>#N/A</v>
      </c>
      <c r="AS12" t="e">
        <f t="shared" si="36"/>
        <v>#N/A</v>
      </c>
      <c r="AT12" t="e">
        <f t="shared" si="37"/>
        <v>#N/A</v>
      </c>
      <c r="AU12" t="e">
        <f t="shared" si="38"/>
        <v>#N/A</v>
      </c>
      <c r="AV12" t="e">
        <f t="shared" si="39"/>
        <v>#N/A</v>
      </c>
      <c r="AW12" t="e">
        <f t="shared" si="40"/>
        <v>#N/A</v>
      </c>
      <c r="AX12" t="e">
        <f t="shared" si="41"/>
        <v>#N/A</v>
      </c>
      <c r="AY12" t="e">
        <f t="shared" si="42"/>
        <v>#N/A</v>
      </c>
      <c r="AZ12" t="e">
        <f t="shared" si="43"/>
        <v>#N/A</v>
      </c>
      <c r="BA12" t="e">
        <f t="shared" si="44"/>
        <v>#N/A</v>
      </c>
      <c r="BB12" t="e">
        <f t="shared" si="45"/>
        <v>#N/A</v>
      </c>
      <c r="BC12" t="e">
        <f t="shared" si="46"/>
        <v>#N/A</v>
      </c>
      <c r="BD12" t="e">
        <f t="shared" si="47"/>
        <v>#N/A</v>
      </c>
      <c r="BE12" t="e">
        <f t="shared" si="48"/>
        <v>#N/A</v>
      </c>
      <c r="BF12" t="e">
        <f t="shared" si="49"/>
        <v>#N/A</v>
      </c>
      <c r="BG12" t="e">
        <f t="shared" si="50"/>
        <v>#N/A</v>
      </c>
      <c r="BH12" t="e">
        <f t="shared" si="51"/>
        <v>#N/A</v>
      </c>
      <c r="BI12" t="e">
        <f t="shared" si="52"/>
        <v>#N/A</v>
      </c>
      <c r="BJ12" t="e">
        <f t="shared" si="53"/>
        <v>#N/A</v>
      </c>
      <c r="BK12" t="e">
        <f t="shared" si="54"/>
        <v>#N/A</v>
      </c>
      <c r="BL12" t="e">
        <f t="shared" si="55"/>
        <v>#N/A</v>
      </c>
      <c r="BM12" t="e">
        <f t="shared" si="56"/>
        <v>#N/A</v>
      </c>
      <c r="BN12" t="e">
        <f t="shared" si="57"/>
        <v>#N/A</v>
      </c>
      <c r="BO12" t="e">
        <f t="shared" si="58"/>
        <v>#N/A</v>
      </c>
      <c r="BP12" t="e">
        <f t="shared" si="59"/>
        <v>#N/A</v>
      </c>
      <c r="BQ12" t="e">
        <f t="shared" si="60"/>
        <v>#N/A</v>
      </c>
      <c r="BR12" t="e">
        <f t="shared" si="61"/>
        <v>#N/A</v>
      </c>
      <c r="BS12" t="e">
        <f t="shared" si="62"/>
        <v>#N/A</v>
      </c>
      <c r="BT12" t="e">
        <f t="shared" si="63"/>
        <v>#N/A</v>
      </c>
      <c r="BU12" t="e">
        <f t="shared" si="64"/>
        <v>#N/A</v>
      </c>
      <c r="BV12" t="e">
        <f t="shared" si="65"/>
        <v>#N/A</v>
      </c>
      <c r="BW12" t="e">
        <f t="shared" si="66"/>
        <v>#N/A</v>
      </c>
      <c r="BX12" t="e">
        <f t="shared" si="67"/>
        <v>#N/A</v>
      </c>
      <c r="BY12" t="e">
        <f t="shared" si="68"/>
        <v>#N/A</v>
      </c>
      <c r="BZ12" t="e">
        <f t="shared" si="69"/>
        <v>#N/A</v>
      </c>
      <c r="CA12" t="e">
        <f t="shared" si="70"/>
        <v>#N/A</v>
      </c>
      <c r="CB12" t="e">
        <f t="shared" si="71"/>
        <v>#N/A</v>
      </c>
      <c r="CC12" t="e">
        <f t="shared" si="72"/>
        <v>#N/A</v>
      </c>
      <c r="CD12" t="e">
        <f t="shared" si="73"/>
        <v>#N/A</v>
      </c>
      <c r="CE12" t="e">
        <f t="shared" si="74"/>
        <v>#N/A</v>
      </c>
      <c r="CF12" t="e">
        <f t="shared" si="75"/>
        <v>#N/A</v>
      </c>
      <c r="CG12" t="e">
        <f t="shared" si="76"/>
        <v>#N/A</v>
      </c>
      <c r="CH12" t="e">
        <f t="shared" si="77"/>
        <v>#N/A</v>
      </c>
      <c r="CI12" t="e">
        <f t="shared" si="78"/>
        <v>#N/A</v>
      </c>
      <c r="CJ12" t="e">
        <f t="shared" si="79"/>
        <v>#N/A</v>
      </c>
      <c r="CK12" t="e">
        <f t="shared" si="80"/>
        <v>#N/A</v>
      </c>
      <c r="CL12" t="e">
        <f t="shared" si="81"/>
        <v>#N/A</v>
      </c>
      <c r="CM12" t="e">
        <f t="shared" si="82"/>
        <v>#N/A</v>
      </c>
      <c r="CN12" t="e">
        <f t="shared" si="83"/>
        <v>#N/A</v>
      </c>
      <c r="CO12" t="e">
        <f t="shared" si="84"/>
        <v>#N/A</v>
      </c>
      <c r="CP12" t="e">
        <f t="shared" si="85"/>
        <v>#N/A</v>
      </c>
      <c r="CQ12" t="e">
        <f t="shared" si="86"/>
        <v>#N/A</v>
      </c>
      <c r="CR12" t="e">
        <f t="shared" si="87"/>
        <v>#N/A</v>
      </c>
      <c r="CS12" t="e">
        <f t="shared" si="88"/>
        <v>#N/A</v>
      </c>
      <c r="CT12" t="e">
        <f t="shared" si="89"/>
        <v>#N/A</v>
      </c>
      <c r="CU12" t="e">
        <f t="shared" si="90"/>
        <v>#N/A</v>
      </c>
      <c r="CV12" t="e">
        <f t="shared" si="91"/>
        <v>#N/A</v>
      </c>
      <c r="CW12" t="e">
        <f t="shared" si="91"/>
        <v>#N/A</v>
      </c>
      <c r="CX12" t="e">
        <f t="shared" si="92"/>
        <v>#N/A</v>
      </c>
      <c r="CY12" t="e">
        <f t="shared" si="92"/>
        <v>#N/A</v>
      </c>
      <c r="CZ12" t="e">
        <f t="shared" si="93"/>
        <v>#N/A</v>
      </c>
      <c r="DA12" t="e">
        <f t="shared" si="93"/>
        <v>#N/A</v>
      </c>
    </row>
    <row r="13" spans="1:105" x14ac:dyDescent="0.35">
      <c r="A13" t="str">
        <f>Setup!A29</f>
        <v>Caseload 10</v>
      </c>
      <c r="B13" t="e">
        <f>INDEX('Required Capacity (Hide)'!$B$5:$C$19,MATCH('Planning Backing (Hide)'!$A13,'Required Capacity (Hide)'!$A$5:$A$19,0),1)</f>
        <v>#N/A</v>
      </c>
      <c r="C13" t="e">
        <f>INDEX('Required Capacity (Hide)'!$B$5:$C$19,MATCH('Planning Backing (Hide)'!$A13,'Required Capacity (Hide)'!$A$5:$A$19,0),2)</f>
        <v>#N/A</v>
      </c>
      <c r="D13" t="e">
        <f>IF(Planning!D15="",'Planning Backing (Hide)'!B13,Planning!D15)</f>
        <v>#N/A</v>
      </c>
      <c r="E13" t="e">
        <f>IF(Planning!E15="",'Planning Backing (Hide)'!C13,Planning!E15)</f>
        <v>#N/A</v>
      </c>
      <c r="F13">
        <v>1</v>
      </c>
      <c r="G13">
        <v>1</v>
      </c>
      <c r="I13" s="12">
        <f ca="1">'Required Capacity (Hide)'!E13</f>
        <v>44284</v>
      </c>
      <c r="J13" t="e">
        <f t="shared" si="1"/>
        <v>#N/A</v>
      </c>
      <c r="K13" t="e">
        <f t="shared" si="2"/>
        <v>#N/A</v>
      </c>
      <c r="L13" t="e">
        <f t="shared" si="3"/>
        <v>#N/A</v>
      </c>
      <c r="M13" t="e">
        <f t="shared" si="4"/>
        <v>#N/A</v>
      </c>
      <c r="N13" t="e">
        <f t="shared" si="5"/>
        <v>#N/A</v>
      </c>
      <c r="O13" t="e">
        <f t="shared" si="6"/>
        <v>#N/A</v>
      </c>
      <c r="P13" t="e">
        <f t="shared" si="7"/>
        <v>#N/A</v>
      </c>
      <c r="Q13" t="e">
        <f t="shared" si="8"/>
        <v>#N/A</v>
      </c>
      <c r="R13" t="e">
        <f t="shared" si="9"/>
        <v>#N/A</v>
      </c>
      <c r="S13" t="e">
        <f t="shared" si="10"/>
        <v>#N/A</v>
      </c>
      <c r="T13" t="e">
        <f t="shared" si="11"/>
        <v>#N/A</v>
      </c>
      <c r="U13" t="e">
        <f t="shared" si="12"/>
        <v>#N/A</v>
      </c>
      <c r="V13" t="e">
        <f t="shared" si="13"/>
        <v>#N/A</v>
      </c>
      <c r="W13" t="e">
        <f t="shared" si="14"/>
        <v>#N/A</v>
      </c>
      <c r="X13" t="e">
        <f t="shared" si="15"/>
        <v>#N/A</v>
      </c>
      <c r="Y13" t="e">
        <f t="shared" si="16"/>
        <v>#N/A</v>
      </c>
      <c r="Z13" t="e">
        <f t="shared" si="17"/>
        <v>#N/A</v>
      </c>
      <c r="AA13" t="e">
        <f t="shared" si="18"/>
        <v>#N/A</v>
      </c>
      <c r="AB13" t="e">
        <f t="shared" si="19"/>
        <v>#N/A</v>
      </c>
      <c r="AC13" t="e">
        <f t="shared" si="20"/>
        <v>#N/A</v>
      </c>
      <c r="AD13" t="e">
        <f t="shared" si="21"/>
        <v>#N/A</v>
      </c>
      <c r="AE13" t="e">
        <f t="shared" si="22"/>
        <v>#N/A</v>
      </c>
      <c r="AF13" t="e">
        <f t="shared" si="23"/>
        <v>#N/A</v>
      </c>
      <c r="AG13" t="e">
        <f t="shared" si="24"/>
        <v>#N/A</v>
      </c>
      <c r="AH13" t="e">
        <f t="shared" si="25"/>
        <v>#N/A</v>
      </c>
      <c r="AI13" t="e">
        <f t="shared" si="26"/>
        <v>#N/A</v>
      </c>
      <c r="AJ13" t="e">
        <f t="shared" si="27"/>
        <v>#N/A</v>
      </c>
      <c r="AK13" t="e">
        <f t="shared" si="28"/>
        <v>#N/A</v>
      </c>
      <c r="AL13" t="e">
        <f t="shared" si="29"/>
        <v>#N/A</v>
      </c>
      <c r="AM13" t="e">
        <f t="shared" si="30"/>
        <v>#N/A</v>
      </c>
      <c r="AN13" t="e">
        <f t="shared" si="31"/>
        <v>#N/A</v>
      </c>
      <c r="AO13" t="e">
        <f t="shared" si="32"/>
        <v>#N/A</v>
      </c>
      <c r="AP13" t="e">
        <f t="shared" si="33"/>
        <v>#N/A</v>
      </c>
      <c r="AQ13" t="e">
        <f t="shared" si="34"/>
        <v>#N/A</v>
      </c>
      <c r="AR13" t="e">
        <f t="shared" si="35"/>
        <v>#N/A</v>
      </c>
      <c r="AS13" t="e">
        <f t="shared" si="36"/>
        <v>#N/A</v>
      </c>
      <c r="AT13" t="e">
        <f t="shared" si="37"/>
        <v>#N/A</v>
      </c>
      <c r="AU13" t="e">
        <f t="shared" si="38"/>
        <v>#N/A</v>
      </c>
      <c r="AV13" t="e">
        <f t="shared" si="39"/>
        <v>#N/A</v>
      </c>
      <c r="AW13" t="e">
        <f t="shared" si="40"/>
        <v>#N/A</v>
      </c>
      <c r="AX13" t="e">
        <f t="shared" si="41"/>
        <v>#N/A</v>
      </c>
      <c r="AY13" t="e">
        <f t="shared" si="42"/>
        <v>#N/A</v>
      </c>
      <c r="AZ13" t="e">
        <f t="shared" si="43"/>
        <v>#N/A</v>
      </c>
      <c r="BA13" t="e">
        <f t="shared" si="44"/>
        <v>#N/A</v>
      </c>
      <c r="BB13" t="e">
        <f t="shared" si="45"/>
        <v>#N/A</v>
      </c>
      <c r="BC13" t="e">
        <f t="shared" si="46"/>
        <v>#N/A</v>
      </c>
      <c r="BD13" t="e">
        <f t="shared" si="47"/>
        <v>#N/A</v>
      </c>
      <c r="BE13" t="e">
        <f t="shared" si="48"/>
        <v>#N/A</v>
      </c>
      <c r="BF13" t="e">
        <f t="shared" si="49"/>
        <v>#N/A</v>
      </c>
      <c r="BG13" t="e">
        <f t="shared" si="50"/>
        <v>#N/A</v>
      </c>
      <c r="BH13" t="e">
        <f t="shared" si="51"/>
        <v>#N/A</v>
      </c>
      <c r="BI13" t="e">
        <f t="shared" si="52"/>
        <v>#N/A</v>
      </c>
      <c r="BJ13" t="e">
        <f t="shared" si="53"/>
        <v>#N/A</v>
      </c>
      <c r="BK13" t="e">
        <f t="shared" si="54"/>
        <v>#N/A</v>
      </c>
      <c r="BL13" t="e">
        <f t="shared" si="55"/>
        <v>#N/A</v>
      </c>
      <c r="BM13" t="e">
        <f t="shared" si="56"/>
        <v>#N/A</v>
      </c>
      <c r="BN13" t="e">
        <f t="shared" si="57"/>
        <v>#N/A</v>
      </c>
      <c r="BO13" t="e">
        <f t="shared" si="58"/>
        <v>#N/A</v>
      </c>
      <c r="BP13" t="e">
        <f t="shared" si="59"/>
        <v>#N/A</v>
      </c>
      <c r="BQ13" t="e">
        <f t="shared" si="60"/>
        <v>#N/A</v>
      </c>
      <c r="BR13" t="e">
        <f t="shared" si="61"/>
        <v>#N/A</v>
      </c>
      <c r="BS13" t="e">
        <f t="shared" si="62"/>
        <v>#N/A</v>
      </c>
      <c r="BT13" t="e">
        <f t="shared" si="63"/>
        <v>#N/A</v>
      </c>
      <c r="BU13" t="e">
        <f t="shared" si="64"/>
        <v>#N/A</v>
      </c>
      <c r="BV13" t="e">
        <f t="shared" si="65"/>
        <v>#N/A</v>
      </c>
      <c r="BW13" t="e">
        <f t="shared" si="66"/>
        <v>#N/A</v>
      </c>
      <c r="BX13" t="e">
        <f t="shared" si="67"/>
        <v>#N/A</v>
      </c>
      <c r="BY13" t="e">
        <f t="shared" si="68"/>
        <v>#N/A</v>
      </c>
      <c r="BZ13" t="e">
        <f t="shared" si="69"/>
        <v>#N/A</v>
      </c>
      <c r="CA13" t="e">
        <f t="shared" si="70"/>
        <v>#N/A</v>
      </c>
      <c r="CB13" t="e">
        <f t="shared" si="71"/>
        <v>#N/A</v>
      </c>
      <c r="CC13" t="e">
        <f t="shared" si="72"/>
        <v>#N/A</v>
      </c>
      <c r="CD13" t="e">
        <f t="shared" si="73"/>
        <v>#N/A</v>
      </c>
      <c r="CE13" t="e">
        <f t="shared" si="74"/>
        <v>#N/A</v>
      </c>
      <c r="CF13" t="e">
        <f t="shared" si="75"/>
        <v>#N/A</v>
      </c>
      <c r="CG13" t="e">
        <f t="shared" si="76"/>
        <v>#N/A</v>
      </c>
      <c r="CH13" t="e">
        <f t="shared" si="77"/>
        <v>#N/A</v>
      </c>
      <c r="CI13" t="e">
        <f t="shared" si="78"/>
        <v>#N/A</v>
      </c>
      <c r="CJ13" t="e">
        <f t="shared" si="79"/>
        <v>#N/A</v>
      </c>
      <c r="CK13" t="e">
        <f t="shared" si="80"/>
        <v>#N/A</v>
      </c>
      <c r="CL13" t="e">
        <f t="shared" si="81"/>
        <v>#N/A</v>
      </c>
      <c r="CM13" t="e">
        <f t="shared" si="82"/>
        <v>#N/A</v>
      </c>
      <c r="CN13" t="e">
        <f t="shared" si="83"/>
        <v>#N/A</v>
      </c>
      <c r="CO13" t="e">
        <f t="shared" si="84"/>
        <v>#N/A</v>
      </c>
      <c r="CP13" t="e">
        <f t="shared" si="85"/>
        <v>#N/A</v>
      </c>
      <c r="CQ13" t="e">
        <f t="shared" si="86"/>
        <v>#N/A</v>
      </c>
      <c r="CR13" t="e">
        <f t="shared" si="87"/>
        <v>#N/A</v>
      </c>
      <c r="CS13" t="e">
        <f t="shared" si="88"/>
        <v>#N/A</v>
      </c>
      <c r="CT13" t="e">
        <f t="shared" si="89"/>
        <v>#N/A</v>
      </c>
      <c r="CU13" t="e">
        <f t="shared" si="90"/>
        <v>#N/A</v>
      </c>
      <c r="CV13" t="e">
        <f t="shared" si="91"/>
        <v>#N/A</v>
      </c>
      <c r="CW13" t="e">
        <f t="shared" si="91"/>
        <v>#N/A</v>
      </c>
      <c r="CX13" t="e">
        <f t="shared" si="92"/>
        <v>#N/A</v>
      </c>
      <c r="CY13" t="e">
        <f t="shared" si="92"/>
        <v>#N/A</v>
      </c>
      <c r="CZ13" t="e">
        <f t="shared" si="93"/>
        <v>#N/A</v>
      </c>
      <c r="DA13" t="e">
        <f t="shared" si="93"/>
        <v>#N/A</v>
      </c>
    </row>
    <row r="14" spans="1:105" x14ac:dyDescent="0.35">
      <c r="A14" t="str">
        <f>Setup!A30</f>
        <v>Caseload 11</v>
      </c>
      <c r="B14" t="e">
        <f>INDEX('Required Capacity (Hide)'!$B$5:$C$19,MATCH('Planning Backing (Hide)'!$A14,'Required Capacity (Hide)'!$A$5:$A$19,0),1)</f>
        <v>#N/A</v>
      </c>
      <c r="C14" t="e">
        <f>INDEX('Required Capacity (Hide)'!$B$5:$C$19,MATCH('Planning Backing (Hide)'!$A14,'Required Capacity (Hide)'!$A$5:$A$19,0),2)</f>
        <v>#N/A</v>
      </c>
      <c r="D14" t="e">
        <f>IF(Planning!D16="",'Planning Backing (Hide)'!B14,Planning!D16)</f>
        <v>#N/A</v>
      </c>
      <c r="E14" t="e">
        <f>IF(Planning!E16="",'Planning Backing (Hide)'!C14,Planning!E16)</f>
        <v>#N/A</v>
      </c>
      <c r="F14">
        <v>1</v>
      </c>
      <c r="G14">
        <v>1</v>
      </c>
      <c r="I14" s="12">
        <f ca="1">'Required Capacity (Hide)'!E14</f>
        <v>44291</v>
      </c>
      <c r="J14" t="e">
        <f t="shared" si="1"/>
        <v>#N/A</v>
      </c>
      <c r="K14" t="e">
        <f t="shared" si="2"/>
        <v>#N/A</v>
      </c>
      <c r="L14" t="e">
        <f t="shared" si="3"/>
        <v>#N/A</v>
      </c>
      <c r="M14" t="e">
        <f t="shared" si="4"/>
        <v>#N/A</v>
      </c>
      <c r="N14" t="e">
        <f t="shared" si="5"/>
        <v>#N/A</v>
      </c>
      <c r="O14" t="e">
        <f t="shared" si="6"/>
        <v>#N/A</v>
      </c>
      <c r="P14" t="e">
        <f t="shared" si="7"/>
        <v>#N/A</v>
      </c>
      <c r="Q14" t="e">
        <f t="shared" si="8"/>
        <v>#N/A</v>
      </c>
      <c r="R14" t="e">
        <f t="shared" si="9"/>
        <v>#N/A</v>
      </c>
      <c r="S14" t="e">
        <f t="shared" si="10"/>
        <v>#N/A</v>
      </c>
      <c r="T14" t="e">
        <f t="shared" si="11"/>
        <v>#N/A</v>
      </c>
      <c r="U14" t="e">
        <f t="shared" si="12"/>
        <v>#N/A</v>
      </c>
      <c r="V14" t="e">
        <f t="shared" si="13"/>
        <v>#N/A</v>
      </c>
      <c r="W14" t="e">
        <f t="shared" si="14"/>
        <v>#N/A</v>
      </c>
      <c r="X14" t="e">
        <f t="shared" si="15"/>
        <v>#N/A</v>
      </c>
      <c r="Y14" t="e">
        <f t="shared" si="16"/>
        <v>#N/A</v>
      </c>
      <c r="Z14" t="e">
        <f t="shared" si="17"/>
        <v>#N/A</v>
      </c>
      <c r="AA14" t="e">
        <f t="shared" si="18"/>
        <v>#N/A</v>
      </c>
      <c r="AB14" t="e">
        <f t="shared" si="19"/>
        <v>#N/A</v>
      </c>
      <c r="AC14" t="e">
        <f t="shared" si="20"/>
        <v>#N/A</v>
      </c>
      <c r="AD14" t="e">
        <f t="shared" si="21"/>
        <v>#N/A</v>
      </c>
      <c r="AE14" t="e">
        <f t="shared" si="22"/>
        <v>#N/A</v>
      </c>
      <c r="AF14" t="e">
        <f t="shared" si="23"/>
        <v>#N/A</v>
      </c>
      <c r="AG14" t="e">
        <f t="shared" si="24"/>
        <v>#N/A</v>
      </c>
      <c r="AH14" t="e">
        <f t="shared" si="25"/>
        <v>#N/A</v>
      </c>
      <c r="AI14" t="e">
        <f t="shared" si="26"/>
        <v>#N/A</v>
      </c>
      <c r="AJ14" t="e">
        <f t="shared" si="27"/>
        <v>#N/A</v>
      </c>
      <c r="AK14" t="e">
        <f t="shared" si="28"/>
        <v>#N/A</v>
      </c>
      <c r="AL14" t="e">
        <f t="shared" si="29"/>
        <v>#N/A</v>
      </c>
      <c r="AM14" t="e">
        <f t="shared" si="30"/>
        <v>#N/A</v>
      </c>
      <c r="AN14" t="e">
        <f t="shared" si="31"/>
        <v>#N/A</v>
      </c>
      <c r="AO14" t="e">
        <f t="shared" si="32"/>
        <v>#N/A</v>
      </c>
      <c r="AP14" t="e">
        <f t="shared" si="33"/>
        <v>#N/A</v>
      </c>
      <c r="AQ14" t="e">
        <f t="shared" si="34"/>
        <v>#N/A</v>
      </c>
      <c r="AR14" t="e">
        <f t="shared" si="35"/>
        <v>#N/A</v>
      </c>
      <c r="AS14" t="e">
        <f t="shared" si="36"/>
        <v>#N/A</v>
      </c>
      <c r="AT14" t="e">
        <f t="shared" si="37"/>
        <v>#N/A</v>
      </c>
      <c r="AU14" t="e">
        <f t="shared" si="38"/>
        <v>#N/A</v>
      </c>
      <c r="AV14" t="e">
        <f t="shared" si="39"/>
        <v>#N/A</v>
      </c>
      <c r="AW14" t="e">
        <f t="shared" si="40"/>
        <v>#N/A</v>
      </c>
      <c r="AX14" t="e">
        <f t="shared" si="41"/>
        <v>#N/A</v>
      </c>
      <c r="AY14" t="e">
        <f t="shared" si="42"/>
        <v>#N/A</v>
      </c>
      <c r="AZ14" t="e">
        <f t="shared" si="43"/>
        <v>#N/A</v>
      </c>
      <c r="BA14" t="e">
        <f t="shared" si="44"/>
        <v>#N/A</v>
      </c>
      <c r="BB14" t="e">
        <f t="shared" si="45"/>
        <v>#N/A</v>
      </c>
      <c r="BC14" t="e">
        <f t="shared" si="46"/>
        <v>#N/A</v>
      </c>
      <c r="BD14" t="e">
        <f t="shared" si="47"/>
        <v>#N/A</v>
      </c>
      <c r="BE14" t="e">
        <f t="shared" si="48"/>
        <v>#N/A</v>
      </c>
      <c r="BF14" t="e">
        <f t="shared" si="49"/>
        <v>#N/A</v>
      </c>
      <c r="BG14" t="e">
        <f t="shared" si="50"/>
        <v>#N/A</v>
      </c>
      <c r="BH14" t="e">
        <f t="shared" si="51"/>
        <v>#N/A</v>
      </c>
      <c r="BI14" t="e">
        <f t="shared" si="52"/>
        <v>#N/A</v>
      </c>
      <c r="BJ14" t="e">
        <f t="shared" si="53"/>
        <v>#N/A</v>
      </c>
      <c r="BK14" t="e">
        <f t="shared" si="54"/>
        <v>#N/A</v>
      </c>
      <c r="BL14" t="e">
        <f t="shared" si="55"/>
        <v>#N/A</v>
      </c>
      <c r="BM14" t="e">
        <f t="shared" si="56"/>
        <v>#N/A</v>
      </c>
      <c r="BN14" t="e">
        <f t="shared" si="57"/>
        <v>#N/A</v>
      </c>
      <c r="BO14" t="e">
        <f t="shared" si="58"/>
        <v>#N/A</v>
      </c>
      <c r="BP14" t="e">
        <f t="shared" si="59"/>
        <v>#N/A</v>
      </c>
      <c r="BQ14" t="e">
        <f t="shared" si="60"/>
        <v>#N/A</v>
      </c>
      <c r="BR14" t="e">
        <f t="shared" si="61"/>
        <v>#N/A</v>
      </c>
      <c r="BS14" t="e">
        <f t="shared" si="62"/>
        <v>#N/A</v>
      </c>
      <c r="BT14" t="e">
        <f t="shared" si="63"/>
        <v>#N/A</v>
      </c>
      <c r="BU14" t="e">
        <f t="shared" si="64"/>
        <v>#N/A</v>
      </c>
      <c r="BV14" t="e">
        <f t="shared" si="65"/>
        <v>#N/A</v>
      </c>
      <c r="BW14" t="e">
        <f t="shared" si="66"/>
        <v>#N/A</v>
      </c>
      <c r="BX14" t="e">
        <f t="shared" si="67"/>
        <v>#N/A</v>
      </c>
      <c r="BY14" t="e">
        <f t="shared" si="68"/>
        <v>#N/A</v>
      </c>
      <c r="BZ14" t="e">
        <f t="shared" si="69"/>
        <v>#N/A</v>
      </c>
      <c r="CA14" t="e">
        <f t="shared" si="70"/>
        <v>#N/A</v>
      </c>
      <c r="CB14" t="e">
        <f t="shared" si="71"/>
        <v>#N/A</v>
      </c>
      <c r="CC14" t="e">
        <f t="shared" si="72"/>
        <v>#N/A</v>
      </c>
      <c r="CD14" t="e">
        <f t="shared" si="73"/>
        <v>#N/A</v>
      </c>
      <c r="CE14" t="e">
        <f t="shared" si="74"/>
        <v>#N/A</v>
      </c>
      <c r="CF14" t="e">
        <f t="shared" si="75"/>
        <v>#N/A</v>
      </c>
      <c r="CG14" t="e">
        <f t="shared" si="76"/>
        <v>#N/A</v>
      </c>
      <c r="CH14" t="e">
        <f t="shared" si="77"/>
        <v>#N/A</v>
      </c>
      <c r="CI14" t="e">
        <f t="shared" si="78"/>
        <v>#N/A</v>
      </c>
      <c r="CJ14" t="e">
        <f t="shared" si="79"/>
        <v>#N/A</v>
      </c>
      <c r="CK14" t="e">
        <f t="shared" si="80"/>
        <v>#N/A</v>
      </c>
      <c r="CL14" t="e">
        <f t="shared" si="81"/>
        <v>#N/A</v>
      </c>
      <c r="CM14" t="e">
        <f t="shared" si="82"/>
        <v>#N/A</v>
      </c>
      <c r="CN14" t="e">
        <f t="shared" si="83"/>
        <v>#N/A</v>
      </c>
      <c r="CO14" t="e">
        <f t="shared" si="84"/>
        <v>#N/A</v>
      </c>
      <c r="CP14" t="e">
        <f t="shared" si="85"/>
        <v>#N/A</v>
      </c>
      <c r="CQ14" t="e">
        <f t="shared" si="86"/>
        <v>#N/A</v>
      </c>
      <c r="CR14" t="e">
        <f t="shared" si="87"/>
        <v>#N/A</v>
      </c>
      <c r="CS14" t="e">
        <f t="shared" si="88"/>
        <v>#N/A</v>
      </c>
      <c r="CT14" t="e">
        <f t="shared" si="89"/>
        <v>#N/A</v>
      </c>
      <c r="CU14" t="e">
        <f t="shared" si="90"/>
        <v>#N/A</v>
      </c>
      <c r="CV14" t="e">
        <f t="shared" si="91"/>
        <v>#N/A</v>
      </c>
      <c r="CW14" t="e">
        <f t="shared" si="91"/>
        <v>#N/A</v>
      </c>
      <c r="CX14" t="e">
        <f t="shared" si="92"/>
        <v>#N/A</v>
      </c>
      <c r="CY14" t="e">
        <f t="shared" si="92"/>
        <v>#N/A</v>
      </c>
      <c r="CZ14" t="e">
        <f t="shared" si="93"/>
        <v>#N/A</v>
      </c>
      <c r="DA14" t="e">
        <f t="shared" si="93"/>
        <v>#N/A</v>
      </c>
    </row>
    <row r="15" spans="1:105" x14ac:dyDescent="0.35">
      <c r="A15" t="str">
        <f>Setup!A31</f>
        <v>Caseload 12</v>
      </c>
      <c r="B15" t="e">
        <f>INDEX('Required Capacity (Hide)'!$B$5:$C$19,MATCH('Planning Backing (Hide)'!$A15,'Required Capacity (Hide)'!$A$5:$A$19,0),1)</f>
        <v>#N/A</v>
      </c>
      <c r="C15" t="e">
        <f>INDEX('Required Capacity (Hide)'!$B$5:$C$19,MATCH('Planning Backing (Hide)'!$A15,'Required Capacity (Hide)'!$A$5:$A$19,0),2)</f>
        <v>#N/A</v>
      </c>
      <c r="D15" t="e">
        <f>IF(Planning!D17="",'Planning Backing (Hide)'!B15,Planning!D17)</f>
        <v>#N/A</v>
      </c>
      <c r="E15" t="e">
        <f>IF(Planning!E17="",'Planning Backing (Hide)'!C15,Planning!E17)</f>
        <v>#N/A</v>
      </c>
      <c r="F15">
        <v>1</v>
      </c>
      <c r="G15">
        <v>1</v>
      </c>
      <c r="I15" s="12">
        <f ca="1">'Required Capacity (Hide)'!E15</f>
        <v>44298</v>
      </c>
      <c r="J15" t="e">
        <f t="shared" si="1"/>
        <v>#N/A</v>
      </c>
      <c r="K15" t="e">
        <f t="shared" si="2"/>
        <v>#N/A</v>
      </c>
      <c r="L15" t="e">
        <f t="shared" si="3"/>
        <v>#N/A</v>
      </c>
      <c r="M15" t="e">
        <f t="shared" si="4"/>
        <v>#N/A</v>
      </c>
      <c r="N15" t="e">
        <f t="shared" si="5"/>
        <v>#N/A</v>
      </c>
      <c r="O15" t="e">
        <f t="shared" si="6"/>
        <v>#N/A</v>
      </c>
      <c r="P15" t="e">
        <f t="shared" si="7"/>
        <v>#N/A</v>
      </c>
      <c r="Q15" t="e">
        <f t="shared" si="8"/>
        <v>#N/A</v>
      </c>
      <c r="R15" t="e">
        <f t="shared" si="9"/>
        <v>#N/A</v>
      </c>
      <c r="S15" t="e">
        <f t="shared" si="10"/>
        <v>#N/A</v>
      </c>
      <c r="T15" t="e">
        <f t="shared" si="11"/>
        <v>#N/A</v>
      </c>
      <c r="U15" t="e">
        <f t="shared" si="12"/>
        <v>#N/A</v>
      </c>
      <c r="V15" t="e">
        <f t="shared" si="13"/>
        <v>#N/A</v>
      </c>
      <c r="W15" t="e">
        <f t="shared" si="14"/>
        <v>#N/A</v>
      </c>
      <c r="X15" t="e">
        <f t="shared" si="15"/>
        <v>#N/A</v>
      </c>
      <c r="Y15" t="e">
        <f t="shared" si="16"/>
        <v>#N/A</v>
      </c>
      <c r="Z15" t="e">
        <f t="shared" si="17"/>
        <v>#N/A</v>
      </c>
      <c r="AA15" t="e">
        <f t="shared" si="18"/>
        <v>#N/A</v>
      </c>
      <c r="AB15" t="e">
        <f t="shared" si="19"/>
        <v>#N/A</v>
      </c>
      <c r="AC15" t="e">
        <f t="shared" si="20"/>
        <v>#N/A</v>
      </c>
      <c r="AD15" t="e">
        <f t="shared" si="21"/>
        <v>#N/A</v>
      </c>
      <c r="AE15" t="e">
        <f t="shared" si="22"/>
        <v>#N/A</v>
      </c>
      <c r="AF15" t="e">
        <f t="shared" si="23"/>
        <v>#N/A</v>
      </c>
      <c r="AG15" t="e">
        <f t="shared" si="24"/>
        <v>#N/A</v>
      </c>
      <c r="AH15" t="e">
        <f t="shared" si="25"/>
        <v>#N/A</v>
      </c>
      <c r="AI15" t="e">
        <f t="shared" si="26"/>
        <v>#N/A</v>
      </c>
      <c r="AJ15" t="e">
        <f t="shared" si="27"/>
        <v>#N/A</v>
      </c>
      <c r="AK15" t="e">
        <f t="shared" si="28"/>
        <v>#N/A</v>
      </c>
      <c r="AL15" t="e">
        <f t="shared" si="29"/>
        <v>#N/A</v>
      </c>
      <c r="AM15" t="e">
        <f t="shared" si="30"/>
        <v>#N/A</v>
      </c>
      <c r="AN15" t="e">
        <f t="shared" si="31"/>
        <v>#N/A</v>
      </c>
      <c r="AO15" t="e">
        <f t="shared" si="32"/>
        <v>#N/A</v>
      </c>
      <c r="AP15" t="e">
        <f t="shared" si="33"/>
        <v>#N/A</v>
      </c>
      <c r="AQ15" t="e">
        <f t="shared" si="34"/>
        <v>#N/A</v>
      </c>
      <c r="AR15" t="e">
        <f t="shared" si="35"/>
        <v>#N/A</v>
      </c>
      <c r="AS15" t="e">
        <f t="shared" si="36"/>
        <v>#N/A</v>
      </c>
      <c r="AT15" t="e">
        <f t="shared" si="37"/>
        <v>#N/A</v>
      </c>
      <c r="AU15" t="e">
        <f t="shared" si="38"/>
        <v>#N/A</v>
      </c>
      <c r="AV15" t="e">
        <f t="shared" si="39"/>
        <v>#N/A</v>
      </c>
      <c r="AW15" t="e">
        <f t="shared" si="40"/>
        <v>#N/A</v>
      </c>
      <c r="AX15" t="e">
        <f t="shared" si="41"/>
        <v>#N/A</v>
      </c>
      <c r="AY15" t="e">
        <f t="shared" si="42"/>
        <v>#N/A</v>
      </c>
      <c r="AZ15" t="e">
        <f t="shared" si="43"/>
        <v>#N/A</v>
      </c>
      <c r="BA15" t="e">
        <f t="shared" si="44"/>
        <v>#N/A</v>
      </c>
      <c r="BB15" t="e">
        <f t="shared" si="45"/>
        <v>#N/A</v>
      </c>
      <c r="BC15" t="e">
        <f t="shared" si="46"/>
        <v>#N/A</v>
      </c>
      <c r="BD15" t="e">
        <f t="shared" si="47"/>
        <v>#N/A</v>
      </c>
      <c r="BE15" t="e">
        <f t="shared" si="48"/>
        <v>#N/A</v>
      </c>
      <c r="BF15" t="e">
        <f t="shared" si="49"/>
        <v>#N/A</v>
      </c>
      <c r="BG15" t="e">
        <f t="shared" si="50"/>
        <v>#N/A</v>
      </c>
      <c r="BH15" t="e">
        <f t="shared" si="51"/>
        <v>#N/A</v>
      </c>
      <c r="BI15" t="e">
        <f t="shared" si="52"/>
        <v>#N/A</v>
      </c>
      <c r="BJ15" t="e">
        <f t="shared" si="53"/>
        <v>#N/A</v>
      </c>
      <c r="BK15" t="e">
        <f t="shared" si="54"/>
        <v>#N/A</v>
      </c>
      <c r="BL15" t="e">
        <f t="shared" si="55"/>
        <v>#N/A</v>
      </c>
      <c r="BM15" t="e">
        <f t="shared" si="56"/>
        <v>#N/A</v>
      </c>
      <c r="BN15" t="e">
        <f t="shared" si="57"/>
        <v>#N/A</v>
      </c>
      <c r="BO15" t="e">
        <f t="shared" si="58"/>
        <v>#N/A</v>
      </c>
      <c r="BP15" t="e">
        <f t="shared" si="59"/>
        <v>#N/A</v>
      </c>
      <c r="BQ15" t="e">
        <f t="shared" si="60"/>
        <v>#N/A</v>
      </c>
      <c r="BR15" t="e">
        <f t="shared" si="61"/>
        <v>#N/A</v>
      </c>
      <c r="BS15" t="e">
        <f t="shared" si="62"/>
        <v>#N/A</v>
      </c>
      <c r="BT15" t="e">
        <f t="shared" si="63"/>
        <v>#N/A</v>
      </c>
      <c r="BU15" t="e">
        <f t="shared" si="64"/>
        <v>#N/A</v>
      </c>
      <c r="BV15" t="e">
        <f t="shared" si="65"/>
        <v>#N/A</v>
      </c>
      <c r="BW15" t="e">
        <f t="shared" si="66"/>
        <v>#N/A</v>
      </c>
      <c r="BX15" t="e">
        <f t="shared" si="67"/>
        <v>#N/A</v>
      </c>
      <c r="BY15" t="e">
        <f t="shared" si="68"/>
        <v>#N/A</v>
      </c>
      <c r="BZ15" t="e">
        <f t="shared" si="69"/>
        <v>#N/A</v>
      </c>
      <c r="CA15" t="e">
        <f t="shared" si="70"/>
        <v>#N/A</v>
      </c>
      <c r="CB15" t="e">
        <f t="shared" si="71"/>
        <v>#N/A</v>
      </c>
      <c r="CC15" t="e">
        <f t="shared" si="72"/>
        <v>#N/A</v>
      </c>
      <c r="CD15" t="e">
        <f t="shared" si="73"/>
        <v>#N/A</v>
      </c>
      <c r="CE15" t="e">
        <f t="shared" si="74"/>
        <v>#N/A</v>
      </c>
      <c r="CF15" t="e">
        <f t="shared" si="75"/>
        <v>#N/A</v>
      </c>
      <c r="CG15" t="e">
        <f t="shared" si="76"/>
        <v>#N/A</v>
      </c>
      <c r="CH15" t="e">
        <f t="shared" si="77"/>
        <v>#N/A</v>
      </c>
      <c r="CI15" t="e">
        <f t="shared" si="78"/>
        <v>#N/A</v>
      </c>
      <c r="CJ15" t="e">
        <f t="shared" si="79"/>
        <v>#N/A</v>
      </c>
      <c r="CK15" t="e">
        <f t="shared" si="80"/>
        <v>#N/A</v>
      </c>
      <c r="CL15" t="e">
        <f t="shared" si="81"/>
        <v>#N/A</v>
      </c>
      <c r="CM15" t="e">
        <f t="shared" si="82"/>
        <v>#N/A</v>
      </c>
      <c r="CN15" t="e">
        <f t="shared" si="83"/>
        <v>#N/A</v>
      </c>
      <c r="CO15" t="e">
        <f t="shared" si="84"/>
        <v>#N/A</v>
      </c>
      <c r="CP15" t="e">
        <f t="shared" si="85"/>
        <v>#N/A</v>
      </c>
      <c r="CQ15" t="e">
        <f t="shared" si="86"/>
        <v>#N/A</v>
      </c>
      <c r="CR15" t="e">
        <f t="shared" si="87"/>
        <v>#N/A</v>
      </c>
      <c r="CS15" t="e">
        <f t="shared" si="88"/>
        <v>#N/A</v>
      </c>
      <c r="CT15" t="e">
        <f t="shared" si="89"/>
        <v>#N/A</v>
      </c>
      <c r="CU15" t="e">
        <f t="shared" si="90"/>
        <v>#N/A</v>
      </c>
      <c r="CV15" t="e">
        <f t="shared" si="91"/>
        <v>#N/A</v>
      </c>
      <c r="CW15" t="e">
        <f t="shared" si="91"/>
        <v>#N/A</v>
      </c>
      <c r="CX15" t="e">
        <f t="shared" si="92"/>
        <v>#N/A</v>
      </c>
      <c r="CY15" t="e">
        <f t="shared" si="92"/>
        <v>#N/A</v>
      </c>
      <c r="CZ15" t="e">
        <f t="shared" si="93"/>
        <v>#N/A</v>
      </c>
      <c r="DA15" t="e">
        <f t="shared" si="93"/>
        <v>#N/A</v>
      </c>
    </row>
    <row r="16" spans="1:105" x14ac:dyDescent="0.35">
      <c r="A16" t="str">
        <f>Setup!A32</f>
        <v>Caseload 13</v>
      </c>
      <c r="B16" t="e">
        <f>INDEX('Required Capacity (Hide)'!$B$5:$C$19,MATCH('Planning Backing (Hide)'!$A16,'Required Capacity (Hide)'!$A$5:$A$19,0),1)</f>
        <v>#N/A</v>
      </c>
      <c r="C16" t="e">
        <f>INDEX('Required Capacity (Hide)'!$B$5:$C$19,MATCH('Planning Backing (Hide)'!$A16,'Required Capacity (Hide)'!$A$5:$A$19,0),2)</f>
        <v>#N/A</v>
      </c>
      <c r="D16" t="e">
        <f>IF(Planning!D18="",'Planning Backing (Hide)'!B16,Planning!D18)</f>
        <v>#N/A</v>
      </c>
      <c r="E16" t="e">
        <f>IF(Planning!E18="",'Planning Backing (Hide)'!C16,Planning!E18)</f>
        <v>#N/A</v>
      </c>
      <c r="F16">
        <v>1</v>
      </c>
      <c r="G16">
        <v>1</v>
      </c>
      <c r="I16" s="12">
        <f ca="1">'Required Capacity (Hide)'!E16</f>
        <v>44305</v>
      </c>
      <c r="J16" t="e">
        <f t="shared" si="1"/>
        <v>#N/A</v>
      </c>
      <c r="K16" t="e">
        <f t="shared" si="2"/>
        <v>#N/A</v>
      </c>
      <c r="L16" t="e">
        <f t="shared" si="3"/>
        <v>#N/A</v>
      </c>
      <c r="M16" t="e">
        <f t="shared" si="4"/>
        <v>#N/A</v>
      </c>
      <c r="N16" t="e">
        <f t="shared" si="5"/>
        <v>#N/A</v>
      </c>
      <c r="O16" t="e">
        <f t="shared" si="6"/>
        <v>#N/A</v>
      </c>
      <c r="P16" t="e">
        <f t="shared" si="7"/>
        <v>#N/A</v>
      </c>
      <c r="Q16" t="e">
        <f t="shared" si="8"/>
        <v>#N/A</v>
      </c>
      <c r="R16" t="e">
        <f t="shared" si="9"/>
        <v>#N/A</v>
      </c>
      <c r="S16" t="e">
        <f t="shared" si="10"/>
        <v>#N/A</v>
      </c>
      <c r="T16" t="e">
        <f t="shared" si="11"/>
        <v>#N/A</v>
      </c>
      <c r="U16" t="e">
        <f t="shared" si="12"/>
        <v>#N/A</v>
      </c>
      <c r="V16" t="e">
        <f t="shared" si="13"/>
        <v>#N/A</v>
      </c>
      <c r="W16" t="e">
        <f t="shared" si="14"/>
        <v>#N/A</v>
      </c>
      <c r="X16" t="e">
        <f t="shared" si="15"/>
        <v>#N/A</v>
      </c>
      <c r="Y16" t="e">
        <f t="shared" si="16"/>
        <v>#N/A</v>
      </c>
      <c r="Z16" t="e">
        <f t="shared" si="17"/>
        <v>#N/A</v>
      </c>
      <c r="AA16" t="e">
        <f t="shared" si="18"/>
        <v>#N/A</v>
      </c>
      <c r="AB16" t="e">
        <f t="shared" si="19"/>
        <v>#N/A</v>
      </c>
      <c r="AC16" t="e">
        <f t="shared" si="20"/>
        <v>#N/A</v>
      </c>
      <c r="AD16" t="e">
        <f t="shared" si="21"/>
        <v>#N/A</v>
      </c>
      <c r="AE16" t="e">
        <f t="shared" si="22"/>
        <v>#N/A</v>
      </c>
      <c r="AF16" t="e">
        <f t="shared" si="23"/>
        <v>#N/A</v>
      </c>
      <c r="AG16" t="e">
        <f t="shared" si="24"/>
        <v>#N/A</v>
      </c>
      <c r="AH16" t="e">
        <f t="shared" si="25"/>
        <v>#N/A</v>
      </c>
      <c r="AI16" t="e">
        <f t="shared" si="26"/>
        <v>#N/A</v>
      </c>
      <c r="AJ16" t="e">
        <f t="shared" si="27"/>
        <v>#N/A</v>
      </c>
      <c r="AK16" t="e">
        <f t="shared" si="28"/>
        <v>#N/A</v>
      </c>
      <c r="AL16" t="e">
        <f t="shared" si="29"/>
        <v>#N/A</v>
      </c>
      <c r="AM16" t="e">
        <f t="shared" si="30"/>
        <v>#N/A</v>
      </c>
      <c r="AN16" t="e">
        <f t="shared" si="31"/>
        <v>#N/A</v>
      </c>
      <c r="AO16" t="e">
        <f t="shared" si="32"/>
        <v>#N/A</v>
      </c>
      <c r="AP16" t="e">
        <f t="shared" si="33"/>
        <v>#N/A</v>
      </c>
      <c r="AQ16" t="e">
        <f t="shared" si="34"/>
        <v>#N/A</v>
      </c>
      <c r="AR16" t="e">
        <f t="shared" si="35"/>
        <v>#N/A</v>
      </c>
      <c r="AS16" t="e">
        <f t="shared" si="36"/>
        <v>#N/A</v>
      </c>
      <c r="AT16" t="e">
        <f t="shared" si="37"/>
        <v>#N/A</v>
      </c>
      <c r="AU16" t="e">
        <f t="shared" si="38"/>
        <v>#N/A</v>
      </c>
      <c r="AV16" t="e">
        <f t="shared" si="39"/>
        <v>#N/A</v>
      </c>
      <c r="AW16" t="e">
        <f t="shared" si="40"/>
        <v>#N/A</v>
      </c>
      <c r="AX16" t="e">
        <f t="shared" si="41"/>
        <v>#N/A</v>
      </c>
      <c r="AY16" t="e">
        <f t="shared" si="42"/>
        <v>#N/A</v>
      </c>
      <c r="AZ16" t="e">
        <f t="shared" si="43"/>
        <v>#N/A</v>
      </c>
      <c r="BA16" t="e">
        <f t="shared" si="44"/>
        <v>#N/A</v>
      </c>
      <c r="BB16" t="e">
        <f t="shared" si="45"/>
        <v>#N/A</v>
      </c>
      <c r="BC16" t="e">
        <f t="shared" si="46"/>
        <v>#N/A</v>
      </c>
      <c r="BD16" t="e">
        <f t="shared" si="47"/>
        <v>#N/A</v>
      </c>
      <c r="BE16" t="e">
        <f t="shared" si="48"/>
        <v>#N/A</v>
      </c>
      <c r="BF16" t="e">
        <f t="shared" si="49"/>
        <v>#N/A</v>
      </c>
      <c r="BG16" t="e">
        <f t="shared" si="50"/>
        <v>#N/A</v>
      </c>
      <c r="BH16" t="e">
        <f t="shared" si="51"/>
        <v>#N/A</v>
      </c>
      <c r="BI16" t="e">
        <f t="shared" si="52"/>
        <v>#N/A</v>
      </c>
      <c r="BJ16" t="e">
        <f t="shared" si="53"/>
        <v>#N/A</v>
      </c>
      <c r="BK16" t="e">
        <f t="shared" si="54"/>
        <v>#N/A</v>
      </c>
      <c r="BL16" t="e">
        <f t="shared" si="55"/>
        <v>#N/A</v>
      </c>
      <c r="BM16" t="e">
        <f t="shared" si="56"/>
        <v>#N/A</v>
      </c>
      <c r="BN16" t="e">
        <f t="shared" si="57"/>
        <v>#N/A</v>
      </c>
      <c r="BO16" t="e">
        <f t="shared" si="58"/>
        <v>#N/A</v>
      </c>
      <c r="BP16" t="e">
        <f t="shared" si="59"/>
        <v>#N/A</v>
      </c>
      <c r="BQ16" t="e">
        <f t="shared" si="60"/>
        <v>#N/A</v>
      </c>
      <c r="BR16" t="e">
        <f t="shared" si="61"/>
        <v>#N/A</v>
      </c>
      <c r="BS16" t="e">
        <f t="shared" si="62"/>
        <v>#N/A</v>
      </c>
      <c r="BT16" t="e">
        <f t="shared" si="63"/>
        <v>#N/A</v>
      </c>
      <c r="BU16" t="e">
        <f t="shared" si="64"/>
        <v>#N/A</v>
      </c>
      <c r="BV16" t="e">
        <f t="shared" si="65"/>
        <v>#N/A</v>
      </c>
      <c r="BW16" t="e">
        <f t="shared" si="66"/>
        <v>#N/A</v>
      </c>
      <c r="BX16" t="e">
        <f t="shared" si="67"/>
        <v>#N/A</v>
      </c>
      <c r="BY16" t="e">
        <f t="shared" si="68"/>
        <v>#N/A</v>
      </c>
      <c r="BZ16" t="e">
        <f t="shared" si="69"/>
        <v>#N/A</v>
      </c>
      <c r="CA16" t="e">
        <f t="shared" si="70"/>
        <v>#N/A</v>
      </c>
      <c r="CB16" t="e">
        <f t="shared" si="71"/>
        <v>#N/A</v>
      </c>
      <c r="CC16" t="e">
        <f t="shared" si="72"/>
        <v>#N/A</v>
      </c>
      <c r="CD16" t="e">
        <f t="shared" si="73"/>
        <v>#N/A</v>
      </c>
      <c r="CE16" t="e">
        <f t="shared" si="74"/>
        <v>#N/A</v>
      </c>
      <c r="CF16" t="e">
        <f t="shared" si="75"/>
        <v>#N/A</v>
      </c>
      <c r="CG16" t="e">
        <f t="shared" si="76"/>
        <v>#N/A</v>
      </c>
      <c r="CH16" t="e">
        <f t="shared" si="77"/>
        <v>#N/A</v>
      </c>
      <c r="CI16" t="e">
        <f t="shared" si="78"/>
        <v>#N/A</v>
      </c>
      <c r="CJ16" t="e">
        <f t="shared" si="79"/>
        <v>#N/A</v>
      </c>
      <c r="CK16" t="e">
        <f t="shared" si="80"/>
        <v>#N/A</v>
      </c>
      <c r="CL16" t="e">
        <f t="shared" si="81"/>
        <v>#N/A</v>
      </c>
      <c r="CM16" t="e">
        <f t="shared" si="82"/>
        <v>#N/A</v>
      </c>
      <c r="CN16" t="e">
        <f t="shared" si="83"/>
        <v>#N/A</v>
      </c>
      <c r="CO16" t="e">
        <f t="shared" si="84"/>
        <v>#N/A</v>
      </c>
      <c r="CP16" t="e">
        <f t="shared" si="85"/>
        <v>#N/A</v>
      </c>
      <c r="CQ16" t="e">
        <f t="shared" si="86"/>
        <v>#N/A</v>
      </c>
      <c r="CR16" t="e">
        <f t="shared" si="87"/>
        <v>#N/A</v>
      </c>
      <c r="CS16" t="e">
        <f t="shared" si="88"/>
        <v>#N/A</v>
      </c>
      <c r="CT16" t="e">
        <f t="shared" si="89"/>
        <v>#N/A</v>
      </c>
      <c r="CU16" t="e">
        <f t="shared" si="90"/>
        <v>#N/A</v>
      </c>
      <c r="CV16" t="e">
        <f t="shared" si="91"/>
        <v>#N/A</v>
      </c>
      <c r="CW16" t="e">
        <f t="shared" si="91"/>
        <v>#N/A</v>
      </c>
      <c r="CX16" t="e">
        <f t="shared" si="92"/>
        <v>#N/A</v>
      </c>
      <c r="CY16" t="e">
        <f t="shared" si="92"/>
        <v>#N/A</v>
      </c>
      <c r="CZ16" t="e">
        <f t="shared" si="93"/>
        <v>#N/A</v>
      </c>
      <c r="DA16" t="e">
        <f t="shared" si="93"/>
        <v>#N/A</v>
      </c>
    </row>
    <row r="17" spans="1:105" x14ac:dyDescent="0.35">
      <c r="A17" t="str">
        <f>Setup!A33</f>
        <v>Caseload 14</v>
      </c>
      <c r="B17" t="e">
        <f>INDEX('Required Capacity (Hide)'!$B$5:$C$19,MATCH('Planning Backing (Hide)'!$A17,'Required Capacity (Hide)'!$A$5:$A$19,0),1)</f>
        <v>#N/A</v>
      </c>
      <c r="C17" t="e">
        <f>INDEX('Required Capacity (Hide)'!$B$5:$C$19,MATCH('Planning Backing (Hide)'!$A17,'Required Capacity (Hide)'!$A$5:$A$19,0),2)</f>
        <v>#N/A</v>
      </c>
      <c r="D17" t="e">
        <f>IF(Planning!D19="",'Planning Backing (Hide)'!B17,Planning!D19)</f>
        <v>#N/A</v>
      </c>
      <c r="E17" t="e">
        <f>IF(Planning!E19="",'Planning Backing (Hide)'!C17,Planning!E19)</f>
        <v>#N/A</v>
      </c>
      <c r="F17">
        <v>1</v>
      </c>
      <c r="G17">
        <v>1</v>
      </c>
      <c r="I17" s="12">
        <f ca="1">'Required Capacity (Hide)'!E17</f>
        <v>44312</v>
      </c>
      <c r="J17" t="e">
        <f t="shared" si="1"/>
        <v>#N/A</v>
      </c>
      <c r="K17" t="e">
        <f t="shared" si="2"/>
        <v>#N/A</v>
      </c>
      <c r="L17" t="e">
        <f t="shared" si="3"/>
        <v>#N/A</v>
      </c>
      <c r="M17" t="e">
        <f t="shared" si="4"/>
        <v>#N/A</v>
      </c>
      <c r="N17" t="e">
        <f t="shared" si="5"/>
        <v>#N/A</v>
      </c>
      <c r="O17" t="e">
        <f t="shared" si="6"/>
        <v>#N/A</v>
      </c>
      <c r="P17" t="e">
        <f t="shared" si="7"/>
        <v>#N/A</v>
      </c>
      <c r="Q17" t="e">
        <f t="shared" si="8"/>
        <v>#N/A</v>
      </c>
      <c r="R17" t="e">
        <f t="shared" si="9"/>
        <v>#N/A</v>
      </c>
      <c r="S17" t="e">
        <f t="shared" si="10"/>
        <v>#N/A</v>
      </c>
      <c r="T17" t="e">
        <f t="shared" si="11"/>
        <v>#N/A</v>
      </c>
      <c r="U17" t="e">
        <f t="shared" si="12"/>
        <v>#N/A</v>
      </c>
      <c r="V17" t="e">
        <f t="shared" si="13"/>
        <v>#N/A</v>
      </c>
      <c r="W17" t="e">
        <f t="shared" si="14"/>
        <v>#N/A</v>
      </c>
      <c r="X17" t="e">
        <f t="shared" si="15"/>
        <v>#N/A</v>
      </c>
      <c r="Y17" t="e">
        <f t="shared" si="16"/>
        <v>#N/A</v>
      </c>
      <c r="Z17" t="e">
        <f t="shared" si="17"/>
        <v>#N/A</v>
      </c>
      <c r="AA17" t="e">
        <f t="shared" si="18"/>
        <v>#N/A</v>
      </c>
      <c r="AB17" t="e">
        <f t="shared" si="19"/>
        <v>#N/A</v>
      </c>
      <c r="AC17" t="e">
        <f t="shared" si="20"/>
        <v>#N/A</v>
      </c>
      <c r="AD17" t="e">
        <f t="shared" si="21"/>
        <v>#N/A</v>
      </c>
      <c r="AE17" t="e">
        <f t="shared" si="22"/>
        <v>#N/A</v>
      </c>
      <c r="AF17" t="e">
        <f t="shared" si="23"/>
        <v>#N/A</v>
      </c>
      <c r="AG17" t="e">
        <f t="shared" si="24"/>
        <v>#N/A</v>
      </c>
      <c r="AH17" t="e">
        <f t="shared" si="25"/>
        <v>#N/A</v>
      </c>
      <c r="AI17" t="e">
        <f t="shared" si="26"/>
        <v>#N/A</v>
      </c>
      <c r="AJ17" t="e">
        <f t="shared" si="27"/>
        <v>#N/A</v>
      </c>
      <c r="AK17" t="e">
        <f t="shared" si="28"/>
        <v>#N/A</v>
      </c>
      <c r="AL17" t="e">
        <f t="shared" si="29"/>
        <v>#N/A</v>
      </c>
      <c r="AM17" t="e">
        <f t="shared" si="30"/>
        <v>#N/A</v>
      </c>
      <c r="AN17" t="e">
        <f t="shared" si="31"/>
        <v>#N/A</v>
      </c>
      <c r="AO17" t="e">
        <f t="shared" si="32"/>
        <v>#N/A</v>
      </c>
      <c r="AP17" t="e">
        <f t="shared" si="33"/>
        <v>#N/A</v>
      </c>
      <c r="AQ17" t="e">
        <f t="shared" si="34"/>
        <v>#N/A</v>
      </c>
      <c r="AR17" t="e">
        <f t="shared" si="35"/>
        <v>#N/A</v>
      </c>
      <c r="AS17" t="e">
        <f t="shared" si="36"/>
        <v>#N/A</v>
      </c>
      <c r="AT17" t="e">
        <f t="shared" si="37"/>
        <v>#N/A</v>
      </c>
      <c r="AU17" t="e">
        <f t="shared" si="38"/>
        <v>#N/A</v>
      </c>
      <c r="AV17" t="e">
        <f t="shared" si="39"/>
        <v>#N/A</v>
      </c>
      <c r="AW17" t="e">
        <f t="shared" si="40"/>
        <v>#N/A</v>
      </c>
      <c r="AX17" t="e">
        <f t="shared" si="41"/>
        <v>#N/A</v>
      </c>
      <c r="AY17" t="e">
        <f t="shared" si="42"/>
        <v>#N/A</v>
      </c>
      <c r="AZ17" t="e">
        <f t="shared" si="43"/>
        <v>#N/A</v>
      </c>
      <c r="BA17" t="e">
        <f t="shared" si="44"/>
        <v>#N/A</v>
      </c>
      <c r="BB17" t="e">
        <f t="shared" si="45"/>
        <v>#N/A</v>
      </c>
      <c r="BC17" t="e">
        <f t="shared" si="46"/>
        <v>#N/A</v>
      </c>
      <c r="BD17" t="e">
        <f t="shared" si="47"/>
        <v>#N/A</v>
      </c>
      <c r="BE17" t="e">
        <f t="shared" si="48"/>
        <v>#N/A</v>
      </c>
      <c r="BF17" t="e">
        <f t="shared" si="49"/>
        <v>#N/A</v>
      </c>
      <c r="BG17" t="e">
        <f t="shared" si="50"/>
        <v>#N/A</v>
      </c>
      <c r="BH17" t="e">
        <f t="shared" si="51"/>
        <v>#N/A</v>
      </c>
      <c r="BI17" t="e">
        <f t="shared" si="52"/>
        <v>#N/A</v>
      </c>
      <c r="BJ17" t="e">
        <f t="shared" si="53"/>
        <v>#N/A</v>
      </c>
      <c r="BK17" t="e">
        <f t="shared" si="54"/>
        <v>#N/A</v>
      </c>
      <c r="BL17" t="e">
        <f t="shared" si="55"/>
        <v>#N/A</v>
      </c>
      <c r="BM17" t="e">
        <f t="shared" si="56"/>
        <v>#N/A</v>
      </c>
      <c r="BN17" t="e">
        <f t="shared" si="57"/>
        <v>#N/A</v>
      </c>
      <c r="BO17" t="e">
        <f t="shared" si="58"/>
        <v>#N/A</v>
      </c>
      <c r="BP17" t="e">
        <f t="shared" si="59"/>
        <v>#N/A</v>
      </c>
      <c r="BQ17" t="e">
        <f t="shared" si="60"/>
        <v>#N/A</v>
      </c>
      <c r="BR17" t="e">
        <f t="shared" si="61"/>
        <v>#N/A</v>
      </c>
      <c r="BS17" t="e">
        <f t="shared" si="62"/>
        <v>#N/A</v>
      </c>
      <c r="BT17" t="e">
        <f t="shared" si="63"/>
        <v>#N/A</v>
      </c>
      <c r="BU17" t="e">
        <f t="shared" si="64"/>
        <v>#N/A</v>
      </c>
      <c r="BV17" t="e">
        <f t="shared" si="65"/>
        <v>#N/A</v>
      </c>
      <c r="BW17" t="e">
        <f t="shared" si="66"/>
        <v>#N/A</v>
      </c>
      <c r="BX17" t="e">
        <f t="shared" si="67"/>
        <v>#N/A</v>
      </c>
      <c r="BY17" t="e">
        <f t="shared" si="68"/>
        <v>#N/A</v>
      </c>
      <c r="BZ17" t="e">
        <f t="shared" si="69"/>
        <v>#N/A</v>
      </c>
      <c r="CA17" t="e">
        <f t="shared" si="70"/>
        <v>#N/A</v>
      </c>
      <c r="CB17" t="e">
        <f t="shared" si="71"/>
        <v>#N/A</v>
      </c>
      <c r="CC17" t="e">
        <f t="shared" si="72"/>
        <v>#N/A</v>
      </c>
      <c r="CD17" t="e">
        <f t="shared" si="73"/>
        <v>#N/A</v>
      </c>
      <c r="CE17" t="e">
        <f t="shared" si="74"/>
        <v>#N/A</v>
      </c>
      <c r="CF17" t="e">
        <f t="shared" si="75"/>
        <v>#N/A</v>
      </c>
      <c r="CG17" t="e">
        <f t="shared" si="76"/>
        <v>#N/A</v>
      </c>
      <c r="CH17" t="e">
        <f t="shared" si="77"/>
        <v>#N/A</v>
      </c>
      <c r="CI17" t="e">
        <f t="shared" si="78"/>
        <v>#N/A</v>
      </c>
      <c r="CJ17" t="e">
        <f t="shared" si="79"/>
        <v>#N/A</v>
      </c>
      <c r="CK17" t="e">
        <f t="shared" si="80"/>
        <v>#N/A</v>
      </c>
      <c r="CL17" t="e">
        <f t="shared" si="81"/>
        <v>#N/A</v>
      </c>
      <c r="CM17" t="e">
        <f t="shared" si="82"/>
        <v>#N/A</v>
      </c>
      <c r="CN17" t="e">
        <f t="shared" si="83"/>
        <v>#N/A</v>
      </c>
      <c r="CO17" t="e">
        <f t="shared" si="84"/>
        <v>#N/A</v>
      </c>
      <c r="CP17" t="e">
        <f t="shared" si="85"/>
        <v>#N/A</v>
      </c>
      <c r="CQ17" t="e">
        <f t="shared" si="86"/>
        <v>#N/A</v>
      </c>
      <c r="CR17" t="e">
        <f t="shared" si="87"/>
        <v>#N/A</v>
      </c>
      <c r="CS17" t="e">
        <f t="shared" si="88"/>
        <v>#N/A</v>
      </c>
      <c r="CT17" t="e">
        <f t="shared" si="89"/>
        <v>#N/A</v>
      </c>
      <c r="CU17" t="e">
        <f t="shared" si="90"/>
        <v>#N/A</v>
      </c>
      <c r="CV17" t="e">
        <f t="shared" si="91"/>
        <v>#N/A</v>
      </c>
      <c r="CW17" t="e">
        <f t="shared" si="91"/>
        <v>#N/A</v>
      </c>
      <c r="CX17" t="e">
        <f t="shared" si="92"/>
        <v>#N/A</v>
      </c>
      <c r="CY17" t="e">
        <f t="shared" si="92"/>
        <v>#N/A</v>
      </c>
      <c r="CZ17" t="e">
        <f t="shared" si="93"/>
        <v>#N/A</v>
      </c>
      <c r="DA17" t="e">
        <f t="shared" si="93"/>
        <v>#N/A</v>
      </c>
    </row>
    <row r="18" spans="1:105" x14ac:dyDescent="0.35">
      <c r="A18" t="str">
        <f>Setup!A34</f>
        <v>Caseload 15</v>
      </c>
      <c r="B18" t="e">
        <f>INDEX('Required Capacity (Hide)'!$B$5:$C$19,MATCH('Planning Backing (Hide)'!$A18,'Required Capacity (Hide)'!$A$5:$A$19,0),1)</f>
        <v>#N/A</v>
      </c>
      <c r="C18" t="e">
        <f>INDEX('Required Capacity (Hide)'!$B$5:$C$19,MATCH('Planning Backing (Hide)'!$A18,'Required Capacity (Hide)'!$A$5:$A$19,0),2)</f>
        <v>#N/A</v>
      </c>
      <c r="D18" t="e">
        <f>IF(Planning!D20="",'Planning Backing (Hide)'!B18,Planning!D20)</f>
        <v>#N/A</v>
      </c>
      <c r="E18" t="e">
        <f>IF(Planning!E20="",'Planning Backing (Hide)'!C18,Planning!E20)</f>
        <v>#N/A</v>
      </c>
      <c r="F18">
        <v>1</v>
      </c>
      <c r="G18">
        <v>1</v>
      </c>
      <c r="I18" s="12">
        <f ca="1">'Required Capacity (Hide)'!E18</f>
        <v>44319</v>
      </c>
      <c r="J18" t="e">
        <f t="shared" si="1"/>
        <v>#N/A</v>
      </c>
      <c r="K18" t="e">
        <f t="shared" si="2"/>
        <v>#N/A</v>
      </c>
      <c r="L18" t="e">
        <f t="shared" si="3"/>
        <v>#N/A</v>
      </c>
      <c r="M18" t="e">
        <f t="shared" si="4"/>
        <v>#N/A</v>
      </c>
      <c r="N18" t="e">
        <f t="shared" si="5"/>
        <v>#N/A</v>
      </c>
      <c r="O18" t="e">
        <f t="shared" si="6"/>
        <v>#N/A</v>
      </c>
      <c r="P18" t="e">
        <f t="shared" si="7"/>
        <v>#N/A</v>
      </c>
      <c r="Q18" t="e">
        <f t="shared" si="8"/>
        <v>#N/A</v>
      </c>
      <c r="R18" t="e">
        <f t="shared" si="9"/>
        <v>#N/A</v>
      </c>
      <c r="S18" t="e">
        <f t="shared" si="10"/>
        <v>#N/A</v>
      </c>
      <c r="T18" t="e">
        <f t="shared" si="11"/>
        <v>#N/A</v>
      </c>
      <c r="U18" t="e">
        <f t="shared" si="12"/>
        <v>#N/A</v>
      </c>
      <c r="V18" t="e">
        <f t="shared" si="13"/>
        <v>#N/A</v>
      </c>
      <c r="W18" t="e">
        <f t="shared" si="14"/>
        <v>#N/A</v>
      </c>
      <c r="X18" t="e">
        <f t="shared" si="15"/>
        <v>#N/A</v>
      </c>
      <c r="Y18" t="e">
        <f t="shared" si="16"/>
        <v>#N/A</v>
      </c>
      <c r="Z18" t="e">
        <f t="shared" si="17"/>
        <v>#N/A</v>
      </c>
      <c r="AA18" t="e">
        <f t="shared" si="18"/>
        <v>#N/A</v>
      </c>
      <c r="AB18" t="e">
        <f t="shared" si="19"/>
        <v>#N/A</v>
      </c>
      <c r="AC18" t="e">
        <f t="shared" si="20"/>
        <v>#N/A</v>
      </c>
      <c r="AD18" t="e">
        <f t="shared" si="21"/>
        <v>#N/A</v>
      </c>
      <c r="AE18" t="e">
        <f t="shared" si="22"/>
        <v>#N/A</v>
      </c>
      <c r="AF18" t="e">
        <f t="shared" si="23"/>
        <v>#N/A</v>
      </c>
      <c r="AG18" t="e">
        <f t="shared" si="24"/>
        <v>#N/A</v>
      </c>
      <c r="AH18" t="e">
        <f t="shared" si="25"/>
        <v>#N/A</v>
      </c>
      <c r="AI18" t="e">
        <f t="shared" si="26"/>
        <v>#N/A</v>
      </c>
      <c r="AJ18" t="e">
        <f t="shared" si="27"/>
        <v>#N/A</v>
      </c>
      <c r="AK18" t="e">
        <f t="shared" si="28"/>
        <v>#N/A</v>
      </c>
      <c r="AL18" t="e">
        <f t="shared" si="29"/>
        <v>#N/A</v>
      </c>
      <c r="AM18" t="e">
        <f t="shared" si="30"/>
        <v>#N/A</v>
      </c>
      <c r="AN18" t="e">
        <f t="shared" si="31"/>
        <v>#N/A</v>
      </c>
      <c r="AO18" t="e">
        <f t="shared" si="32"/>
        <v>#N/A</v>
      </c>
      <c r="AP18" t="e">
        <f t="shared" si="33"/>
        <v>#N/A</v>
      </c>
      <c r="AQ18" t="e">
        <f t="shared" si="34"/>
        <v>#N/A</v>
      </c>
      <c r="AR18" t="e">
        <f t="shared" si="35"/>
        <v>#N/A</v>
      </c>
      <c r="AS18" t="e">
        <f t="shared" si="36"/>
        <v>#N/A</v>
      </c>
      <c r="AT18" t="e">
        <f t="shared" si="37"/>
        <v>#N/A</v>
      </c>
      <c r="AU18" t="e">
        <f t="shared" si="38"/>
        <v>#N/A</v>
      </c>
      <c r="AV18" t="e">
        <f t="shared" si="39"/>
        <v>#N/A</v>
      </c>
      <c r="AW18" t="e">
        <f t="shared" si="40"/>
        <v>#N/A</v>
      </c>
      <c r="AX18" t="e">
        <f t="shared" si="41"/>
        <v>#N/A</v>
      </c>
      <c r="AY18" t="e">
        <f t="shared" si="42"/>
        <v>#N/A</v>
      </c>
      <c r="AZ18" t="e">
        <f t="shared" si="43"/>
        <v>#N/A</v>
      </c>
      <c r="BA18" t="e">
        <f t="shared" si="44"/>
        <v>#N/A</v>
      </c>
      <c r="BB18" t="e">
        <f t="shared" si="45"/>
        <v>#N/A</v>
      </c>
      <c r="BC18" t="e">
        <f t="shared" si="46"/>
        <v>#N/A</v>
      </c>
      <c r="BD18" t="e">
        <f t="shared" si="47"/>
        <v>#N/A</v>
      </c>
      <c r="BE18" t="e">
        <f t="shared" si="48"/>
        <v>#N/A</v>
      </c>
      <c r="BF18" t="e">
        <f t="shared" si="49"/>
        <v>#N/A</v>
      </c>
      <c r="BG18" t="e">
        <f t="shared" si="50"/>
        <v>#N/A</v>
      </c>
      <c r="BH18" t="e">
        <f t="shared" si="51"/>
        <v>#N/A</v>
      </c>
      <c r="BI18" t="e">
        <f t="shared" si="52"/>
        <v>#N/A</v>
      </c>
      <c r="BJ18" t="e">
        <f t="shared" si="53"/>
        <v>#N/A</v>
      </c>
      <c r="BK18" t="e">
        <f t="shared" si="54"/>
        <v>#N/A</v>
      </c>
      <c r="BL18" t="e">
        <f t="shared" si="55"/>
        <v>#N/A</v>
      </c>
      <c r="BM18" t="e">
        <f t="shared" si="56"/>
        <v>#N/A</v>
      </c>
      <c r="BN18" t="e">
        <f t="shared" si="57"/>
        <v>#N/A</v>
      </c>
      <c r="BO18" t="e">
        <f t="shared" si="58"/>
        <v>#N/A</v>
      </c>
      <c r="BP18" t="e">
        <f t="shared" si="59"/>
        <v>#N/A</v>
      </c>
      <c r="BQ18" t="e">
        <f t="shared" si="60"/>
        <v>#N/A</v>
      </c>
      <c r="BR18" t="e">
        <f t="shared" si="61"/>
        <v>#N/A</v>
      </c>
      <c r="BS18" t="e">
        <f t="shared" si="62"/>
        <v>#N/A</v>
      </c>
      <c r="BT18" t="e">
        <f t="shared" si="63"/>
        <v>#N/A</v>
      </c>
      <c r="BU18" t="e">
        <f t="shared" si="64"/>
        <v>#N/A</v>
      </c>
      <c r="BV18" t="e">
        <f t="shared" si="65"/>
        <v>#N/A</v>
      </c>
      <c r="BW18" t="e">
        <f t="shared" si="66"/>
        <v>#N/A</v>
      </c>
      <c r="BX18" t="e">
        <f t="shared" si="67"/>
        <v>#N/A</v>
      </c>
      <c r="BY18" t="e">
        <f t="shared" si="68"/>
        <v>#N/A</v>
      </c>
      <c r="BZ18" t="e">
        <f t="shared" si="69"/>
        <v>#N/A</v>
      </c>
      <c r="CA18" t="e">
        <f t="shared" si="70"/>
        <v>#N/A</v>
      </c>
      <c r="CB18" t="e">
        <f t="shared" si="71"/>
        <v>#N/A</v>
      </c>
      <c r="CC18" t="e">
        <f t="shared" si="72"/>
        <v>#N/A</v>
      </c>
      <c r="CD18" t="e">
        <f t="shared" si="73"/>
        <v>#N/A</v>
      </c>
      <c r="CE18" t="e">
        <f t="shared" si="74"/>
        <v>#N/A</v>
      </c>
      <c r="CF18" t="e">
        <f t="shared" si="75"/>
        <v>#N/A</v>
      </c>
      <c r="CG18" t="e">
        <f t="shared" si="76"/>
        <v>#N/A</v>
      </c>
      <c r="CH18" t="e">
        <f t="shared" si="77"/>
        <v>#N/A</v>
      </c>
      <c r="CI18" t="e">
        <f t="shared" si="78"/>
        <v>#N/A</v>
      </c>
      <c r="CJ18" t="e">
        <f t="shared" si="79"/>
        <v>#N/A</v>
      </c>
      <c r="CK18" t="e">
        <f t="shared" si="80"/>
        <v>#N/A</v>
      </c>
      <c r="CL18" t="e">
        <f t="shared" si="81"/>
        <v>#N/A</v>
      </c>
      <c r="CM18" t="e">
        <f t="shared" si="82"/>
        <v>#N/A</v>
      </c>
      <c r="CN18" t="e">
        <f t="shared" si="83"/>
        <v>#N/A</v>
      </c>
      <c r="CO18" t="e">
        <f t="shared" si="84"/>
        <v>#N/A</v>
      </c>
      <c r="CP18" t="e">
        <f t="shared" si="85"/>
        <v>#N/A</v>
      </c>
      <c r="CQ18" t="e">
        <f t="shared" si="86"/>
        <v>#N/A</v>
      </c>
      <c r="CR18" t="e">
        <f t="shared" si="87"/>
        <v>#N/A</v>
      </c>
      <c r="CS18" t="e">
        <f t="shared" si="88"/>
        <v>#N/A</v>
      </c>
      <c r="CT18" t="e">
        <f t="shared" si="89"/>
        <v>#N/A</v>
      </c>
      <c r="CU18" t="e">
        <f t="shared" si="90"/>
        <v>#N/A</v>
      </c>
      <c r="CV18" t="e">
        <f t="shared" si="91"/>
        <v>#N/A</v>
      </c>
      <c r="CW18" t="e">
        <f t="shared" si="91"/>
        <v>#N/A</v>
      </c>
      <c r="CX18" t="e">
        <f t="shared" si="92"/>
        <v>#N/A</v>
      </c>
      <c r="CY18" t="e">
        <f t="shared" si="92"/>
        <v>#N/A</v>
      </c>
      <c r="CZ18" t="e">
        <f t="shared" si="93"/>
        <v>#N/A</v>
      </c>
      <c r="DA18" t="e">
        <f t="shared" si="93"/>
        <v>#N/A</v>
      </c>
    </row>
    <row r="19" spans="1:105" x14ac:dyDescent="0.35">
      <c r="I19" s="12">
        <f ca="1">'Required Capacity (Hide)'!E19</f>
        <v>44326</v>
      </c>
      <c r="J19" t="e">
        <f t="shared" si="1"/>
        <v>#N/A</v>
      </c>
      <c r="K19" t="e">
        <f t="shared" si="2"/>
        <v>#N/A</v>
      </c>
      <c r="L19" t="e">
        <f t="shared" si="3"/>
        <v>#N/A</v>
      </c>
      <c r="M19" t="e">
        <f t="shared" si="4"/>
        <v>#N/A</v>
      </c>
      <c r="N19" t="e">
        <f t="shared" si="5"/>
        <v>#N/A</v>
      </c>
      <c r="O19" t="e">
        <f t="shared" si="6"/>
        <v>#N/A</v>
      </c>
      <c r="P19" t="e">
        <f t="shared" si="7"/>
        <v>#N/A</v>
      </c>
      <c r="Q19" t="e">
        <f t="shared" si="8"/>
        <v>#N/A</v>
      </c>
      <c r="R19" t="e">
        <f t="shared" si="9"/>
        <v>#N/A</v>
      </c>
      <c r="S19" t="e">
        <f t="shared" si="10"/>
        <v>#N/A</v>
      </c>
      <c r="T19" t="e">
        <f t="shared" si="11"/>
        <v>#N/A</v>
      </c>
      <c r="U19" t="e">
        <f t="shared" si="12"/>
        <v>#N/A</v>
      </c>
      <c r="V19" t="e">
        <f t="shared" si="13"/>
        <v>#N/A</v>
      </c>
      <c r="W19" t="e">
        <f t="shared" si="14"/>
        <v>#N/A</v>
      </c>
      <c r="X19" t="e">
        <f t="shared" si="15"/>
        <v>#N/A</v>
      </c>
      <c r="Y19" t="e">
        <f t="shared" si="16"/>
        <v>#N/A</v>
      </c>
      <c r="Z19" t="e">
        <f t="shared" si="17"/>
        <v>#N/A</v>
      </c>
      <c r="AA19" t="e">
        <f t="shared" si="18"/>
        <v>#N/A</v>
      </c>
      <c r="AB19" t="e">
        <f t="shared" si="19"/>
        <v>#N/A</v>
      </c>
      <c r="AC19" t="e">
        <f t="shared" si="20"/>
        <v>#N/A</v>
      </c>
      <c r="AD19" t="e">
        <f t="shared" si="21"/>
        <v>#N/A</v>
      </c>
      <c r="AE19" t="e">
        <f t="shared" si="22"/>
        <v>#N/A</v>
      </c>
      <c r="AF19" t="e">
        <f t="shared" si="23"/>
        <v>#N/A</v>
      </c>
      <c r="AG19" t="e">
        <f t="shared" si="24"/>
        <v>#N/A</v>
      </c>
      <c r="AH19" t="e">
        <f t="shared" si="25"/>
        <v>#N/A</v>
      </c>
      <c r="AI19" t="e">
        <f t="shared" si="26"/>
        <v>#N/A</v>
      </c>
      <c r="AJ19" t="e">
        <f t="shared" si="27"/>
        <v>#N/A</v>
      </c>
      <c r="AK19" t="e">
        <f t="shared" si="28"/>
        <v>#N/A</v>
      </c>
      <c r="AL19" t="e">
        <f t="shared" si="29"/>
        <v>#N/A</v>
      </c>
      <c r="AM19" t="e">
        <f t="shared" si="30"/>
        <v>#N/A</v>
      </c>
      <c r="AN19" t="e">
        <f t="shared" si="31"/>
        <v>#N/A</v>
      </c>
      <c r="AO19" t="e">
        <f t="shared" si="32"/>
        <v>#N/A</v>
      </c>
      <c r="AP19" t="e">
        <f t="shared" si="33"/>
        <v>#N/A</v>
      </c>
      <c r="AQ19" t="e">
        <f t="shared" si="34"/>
        <v>#N/A</v>
      </c>
      <c r="AR19" t="e">
        <f t="shared" si="35"/>
        <v>#N/A</v>
      </c>
      <c r="AS19" t="e">
        <f t="shared" si="36"/>
        <v>#N/A</v>
      </c>
      <c r="AT19" t="e">
        <f t="shared" si="37"/>
        <v>#N/A</v>
      </c>
      <c r="AU19" t="e">
        <f t="shared" si="38"/>
        <v>#N/A</v>
      </c>
      <c r="AV19" t="e">
        <f t="shared" si="39"/>
        <v>#N/A</v>
      </c>
      <c r="AW19" t="e">
        <f t="shared" si="40"/>
        <v>#N/A</v>
      </c>
      <c r="AX19" t="e">
        <f t="shared" si="41"/>
        <v>#N/A</v>
      </c>
      <c r="AY19" t="e">
        <f t="shared" si="42"/>
        <v>#N/A</v>
      </c>
      <c r="AZ19" t="e">
        <f t="shared" si="43"/>
        <v>#N/A</v>
      </c>
      <c r="BA19" t="e">
        <f t="shared" si="44"/>
        <v>#N/A</v>
      </c>
      <c r="BB19" t="e">
        <f t="shared" si="45"/>
        <v>#N/A</v>
      </c>
      <c r="BC19" t="e">
        <f t="shared" si="46"/>
        <v>#N/A</v>
      </c>
      <c r="BD19" t="e">
        <f t="shared" si="47"/>
        <v>#N/A</v>
      </c>
      <c r="BE19" t="e">
        <f t="shared" si="48"/>
        <v>#N/A</v>
      </c>
      <c r="BF19" t="e">
        <f t="shared" si="49"/>
        <v>#N/A</v>
      </c>
      <c r="BG19" t="e">
        <f t="shared" si="50"/>
        <v>#N/A</v>
      </c>
      <c r="BH19" t="e">
        <f t="shared" si="51"/>
        <v>#N/A</v>
      </c>
      <c r="BI19" t="e">
        <f t="shared" si="52"/>
        <v>#N/A</v>
      </c>
      <c r="BJ19" t="e">
        <f t="shared" si="53"/>
        <v>#N/A</v>
      </c>
      <c r="BK19" t="e">
        <f t="shared" si="54"/>
        <v>#N/A</v>
      </c>
      <c r="BL19" t="e">
        <f t="shared" si="55"/>
        <v>#N/A</v>
      </c>
      <c r="BM19" t="e">
        <f t="shared" si="56"/>
        <v>#N/A</v>
      </c>
      <c r="BN19" t="e">
        <f t="shared" si="57"/>
        <v>#N/A</v>
      </c>
      <c r="BO19" t="e">
        <f t="shared" si="58"/>
        <v>#N/A</v>
      </c>
      <c r="BP19" t="e">
        <f t="shared" si="59"/>
        <v>#N/A</v>
      </c>
      <c r="BQ19" t="e">
        <f t="shared" si="60"/>
        <v>#N/A</v>
      </c>
      <c r="BR19" t="e">
        <f t="shared" si="61"/>
        <v>#N/A</v>
      </c>
      <c r="BS19" t="e">
        <f t="shared" si="62"/>
        <v>#N/A</v>
      </c>
      <c r="BT19" t="e">
        <f t="shared" si="63"/>
        <v>#N/A</v>
      </c>
      <c r="BU19" t="e">
        <f t="shared" si="64"/>
        <v>#N/A</v>
      </c>
      <c r="BV19" t="e">
        <f t="shared" si="65"/>
        <v>#N/A</v>
      </c>
      <c r="BW19" t="e">
        <f t="shared" si="66"/>
        <v>#N/A</v>
      </c>
      <c r="BX19" t="e">
        <f t="shared" si="67"/>
        <v>#N/A</v>
      </c>
      <c r="BY19" t="e">
        <f t="shared" si="68"/>
        <v>#N/A</v>
      </c>
      <c r="BZ19" t="e">
        <f t="shared" si="69"/>
        <v>#N/A</v>
      </c>
      <c r="CA19" t="e">
        <f t="shared" si="70"/>
        <v>#N/A</v>
      </c>
      <c r="CB19" t="e">
        <f t="shared" si="71"/>
        <v>#N/A</v>
      </c>
      <c r="CC19" t="e">
        <f t="shared" si="72"/>
        <v>#N/A</v>
      </c>
      <c r="CD19" t="e">
        <f t="shared" si="73"/>
        <v>#N/A</v>
      </c>
      <c r="CE19" t="e">
        <f t="shared" si="74"/>
        <v>#N/A</v>
      </c>
      <c r="CF19" t="e">
        <f t="shared" si="75"/>
        <v>#N/A</v>
      </c>
      <c r="CG19" t="e">
        <f t="shared" si="76"/>
        <v>#N/A</v>
      </c>
      <c r="CH19" t="e">
        <f t="shared" si="77"/>
        <v>#N/A</v>
      </c>
      <c r="CI19" t="e">
        <f t="shared" si="78"/>
        <v>#N/A</v>
      </c>
      <c r="CJ19" t="e">
        <f t="shared" si="79"/>
        <v>#N/A</v>
      </c>
      <c r="CK19" t="e">
        <f t="shared" si="80"/>
        <v>#N/A</v>
      </c>
      <c r="CL19" t="e">
        <f t="shared" si="81"/>
        <v>#N/A</v>
      </c>
      <c r="CM19" t="e">
        <f t="shared" si="82"/>
        <v>#N/A</v>
      </c>
      <c r="CN19" t="e">
        <f t="shared" si="83"/>
        <v>#N/A</v>
      </c>
      <c r="CO19" t="e">
        <f t="shared" si="84"/>
        <v>#N/A</v>
      </c>
      <c r="CP19" t="e">
        <f t="shared" si="85"/>
        <v>#N/A</v>
      </c>
      <c r="CQ19" t="e">
        <f t="shared" si="86"/>
        <v>#N/A</v>
      </c>
      <c r="CR19" t="e">
        <f t="shared" si="87"/>
        <v>#N/A</v>
      </c>
      <c r="CS19" t="e">
        <f t="shared" si="88"/>
        <v>#N/A</v>
      </c>
      <c r="CT19" t="e">
        <f t="shared" si="89"/>
        <v>#N/A</v>
      </c>
      <c r="CU19" t="e">
        <f t="shared" si="90"/>
        <v>#N/A</v>
      </c>
      <c r="CV19" t="e">
        <f t="shared" si="91"/>
        <v>#N/A</v>
      </c>
      <c r="CW19" t="e">
        <f t="shared" si="91"/>
        <v>#N/A</v>
      </c>
      <c r="CX19" t="e">
        <f t="shared" si="92"/>
        <v>#N/A</v>
      </c>
      <c r="CY19" t="e">
        <f t="shared" si="92"/>
        <v>#N/A</v>
      </c>
      <c r="CZ19" t="e">
        <f t="shared" si="93"/>
        <v>#N/A</v>
      </c>
      <c r="DA19" t="e">
        <f t="shared" si="93"/>
        <v>#N/A</v>
      </c>
    </row>
    <row r="20" spans="1:105" ht="87" x14ac:dyDescent="0.35">
      <c r="A20" t="s">
        <v>42</v>
      </c>
      <c r="B20" s="64" t="s">
        <v>147</v>
      </c>
      <c r="C20" s="64" t="s">
        <v>148</v>
      </c>
      <c r="D20" s="64" t="s">
        <v>149</v>
      </c>
      <c r="E20" s="64" t="s">
        <v>150</v>
      </c>
      <c r="F20" s="64" t="s">
        <v>151</v>
      </c>
      <c r="G20" s="64" t="s">
        <v>152</v>
      </c>
      <c r="I20" s="12">
        <f ca="1">'Required Capacity (Hide)'!E20</f>
        <v>44333</v>
      </c>
      <c r="J20" t="e">
        <f t="shared" si="1"/>
        <v>#N/A</v>
      </c>
      <c r="K20" t="e">
        <f t="shared" si="2"/>
        <v>#N/A</v>
      </c>
      <c r="L20" t="e">
        <f t="shared" si="3"/>
        <v>#N/A</v>
      </c>
      <c r="M20" t="e">
        <f t="shared" si="4"/>
        <v>#N/A</v>
      </c>
      <c r="N20" t="e">
        <f t="shared" si="5"/>
        <v>#N/A</v>
      </c>
      <c r="O20" t="e">
        <f t="shared" si="6"/>
        <v>#N/A</v>
      </c>
      <c r="P20" t="e">
        <f t="shared" si="7"/>
        <v>#N/A</v>
      </c>
      <c r="Q20" t="e">
        <f t="shared" si="8"/>
        <v>#N/A</v>
      </c>
      <c r="R20" t="e">
        <f t="shared" si="9"/>
        <v>#N/A</v>
      </c>
      <c r="S20" t="e">
        <f t="shared" si="10"/>
        <v>#N/A</v>
      </c>
      <c r="T20" t="e">
        <f t="shared" si="11"/>
        <v>#N/A</v>
      </c>
      <c r="U20" t="e">
        <f t="shared" si="12"/>
        <v>#N/A</v>
      </c>
      <c r="V20" t="e">
        <f t="shared" si="13"/>
        <v>#N/A</v>
      </c>
      <c r="W20" t="e">
        <f t="shared" si="14"/>
        <v>#N/A</v>
      </c>
      <c r="X20" t="e">
        <f t="shared" si="15"/>
        <v>#N/A</v>
      </c>
      <c r="Y20" t="e">
        <f t="shared" si="16"/>
        <v>#N/A</v>
      </c>
      <c r="Z20" t="e">
        <f t="shared" si="17"/>
        <v>#N/A</v>
      </c>
      <c r="AA20" t="e">
        <f t="shared" si="18"/>
        <v>#N/A</v>
      </c>
      <c r="AB20" t="e">
        <f t="shared" si="19"/>
        <v>#N/A</v>
      </c>
      <c r="AC20" t="e">
        <f t="shared" si="20"/>
        <v>#N/A</v>
      </c>
      <c r="AD20" t="e">
        <f t="shared" si="21"/>
        <v>#N/A</v>
      </c>
      <c r="AE20" t="e">
        <f t="shared" si="22"/>
        <v>#N/A</v>
      </c>
      <c r="AF20" t="e">
        <f t="shared" si="23"/>
        <v>#N/A</v>
      </c>
      <c r="AG20" t="e">
        <f t="shared" si="24"/>
        <v>#N/A</v>
      </c>
      <c r="AH20" t="e">
        <f t="shared" si="25"/>
        <v>#N/A</v>
      </c>
      <c r="AI20" t="e">
        <f t="shared" si="26"/>
        <v>#N/A</v>
      </c>
      <c r="AJ20" t="e">
        <f t="shared" si="27"/>
        <v>#N/A</v>
      </c>
      <c r="AK20" t="e">
        <f t="shared" si="28"/>
        <v>#N/A</v>
      </c>
      <c r="AL20" t="e">
        <f t="shared" si="29"/>
        <v>#N/A</v>
      </c>
      <c r="AM20" t="e">
        <f t="shared" si="30"/>
        <v>#N/A</v>
      </c>
      <c r="AN20" t="e">
        <f t="shared" si="31"/>
        <v>#N/A</v>
      </c>
      <c r="AO20" t="e">
        <f t="shared" si="32"/>
        <v>#N/A</v>
      </c>
      <c r="AP20" t="e">
        <f t="shared" si="33"/>
        <v>#N/A</v>
      </c>
      <c r="AQ20" t="e">
        <f t="shared" si="34"/>
        <v>#N/A</v>
      </c>
      <c r="AR20" t="e">
        <f t="shared" si="35"/>
        <v>#N/A</v>
      </c>
      <c r="AS20" t="e">
        <f t="shared" si="36"/>
        <v>#N/A</v>
      </c>
      <c r="AT20" t="e">
        <f t="shared" si="37"/>
        <v>#N/A</v>
      </c>
      <c r="AU20" t="e">
        <f t="shared" si="38"/>
        <v>#N/A</v>
      </c>
      <c r="AV20" t="e">
        <f t="shared" si="39"/>
        <v>#N/A</v>
      </c>
      <c r="AW20" t="e">
        <f t="shared" si="40"/>
        <v>#N/A</v>
      </c>
      <c r="AX20" t="e">
        <f t="shared" si="41"/>
        <v>#N/A</v>
      </c>
      <c r="AY20" t="e">
        <f t="shared" si="42"/>
        <v>#N/A</v>
      </c>
      <c r="AZ20" t="e">
        <f t="shared" si="43"/>
        <v>#N/A</v>
      </c>
      <c r="BA20" t="e">
        <f t="shared" si="44"/>
        <v>#N/A</v>
      </c>
      <c r="BB20" t="e">
        <f t="shared" si="45"/>
        <v>#N/A</v>
      </c>
      <c r="BC20" t="e">
        <f t="shared" si="46"/>
        <v>#N/A</v>
      </c>
      <c r="BD20" t="e">
        <f t="shared" si="47"/>
        <v>#N/A</v>
      </c>
      <c r="BE20" t="e">
        <f t="shared" si="48"/>
        <v>#N/A</v>
      </c>
      <c r="BF20" t="e">
        <f t="shared" si="49"/>
        <v>#N/A</v>
      </c>
      <c r="BG20" t="e">
        <f t="shared" si="50"/>
        <v>#N/A</v>
      </c>
      <c r="BH20" t="e">
        <f t="shared" si="51"/>
        <v>#N/A</v>
      </c>
      <c r="BI20" t="e">
        <f t="shared" si="52"/>
        <v>#N/A</v>
      </c>
      <c r="BJ20" t="e">
        <f t="shared" si="53"/>
        <v>#N/A</v>
      </c>
      <c r="BK20" t="e">
        <f t="shared" si="54"/>
        <v>#N/A</v>
      </c>
      <c r="BL20" t="e">
        <f t="shared" si="55"/>
        <v>#N/A</v>
      </c>
      <c r="BM20" t="e">
        <f t="shared" si="56"/>
        <v>#N/A</v>
      </c>
      <c r="BN20" t="e">
        <f t="shared" si="57"/>
        <v>#N/A</v>
      </c>
      <c r="BO20" t="e">
        <f t="shared" si="58"/>
        <v>#N/A</v>
      </c>
      <c r="BP20" t="e">
        <f t="shared" si="59"/>
        <v>#N/A</v>
      </c>
      <c r="BQ20" t="e">
        <f t="shared" si="60"/>
        <v>#N/A</v>
      </c>
      <c r="BR20" t="e">
        <f t="shared" si="61"/>
        <v>#N/A</v>
      </c>
      <c r="BS20" t="e">
        <f t="shared" si="62"/>
        <v>#N/A</v>
      </c>
      <c r="BT20" t="e">
        <f t="shared" si="63"/>
        <v>#N/A</v>
      </c>
      <c r="BU20" t="e">
        <f t="shared" si="64"/>
        <v>#N/A</v>
      </c>
      <c r="BV20" t="e">
        <f t="shared" si="65"/>
        <v>#N/A</v>
      </c>
      <c r="BW20" t="e">
        <f t="shared" si="66"/>
        <v>#N/A</v>
      </c>
      <c r="BX20" t="e">
        <f t="shared" si="67"/>
        <v>#N/A</v>
      </c>
      <c r="BY20" t="e">
        <f t="shared" si="68"/>
        <v>#N/A</v>
      </c>
      <c r="BZ20" t="e">
        <f t="shared" si="69"/>
        <v>#N/A</v>
      </c>
      <c r="CA20" t="e">
        <f t="shared" si="70"/>
        <v>#N/A</v>
      </c>
      <c r="CB20" t="e">
        <f t="shared" si="71"/>
        <v>#N/A</v>
      </c>
      <c r="CC20" t="e">
        <f t="shared" si="72"/>
        <v>#N/A</v>
      </c>
      <c r="CD20" t="e">
        <f t="shared" si="73"/>
        <v>#N/A</v>
      </c>
      <c r="CE20" t="e">
        <f t="shared" si="74"/>
        <v>#N/A</v>
      </c>
      <c r="CF20" t="e">
        <f t="shared" si="75"/>
        <v>#N/A</v>
      </c>
      <c r="CG20" t="e">
        <f t="shared" si="76"/>
        <v>#N/A</v>
      </c>
      <c r="CH20" t="e">
        <f t="shared" si="77"/>
        <v>#N/A</v>
      </c>
      <c r="CI20" t="e">
        <f t="shared" si="78"/>
        <v>#N/A</v>
      </c>
      <c r="CJ20" t="e">
        <f t="shared" si="79"/>
        <v>#N/A</v>
      </c>
      <c r="CK20" t="e">
        <f t="shared" si="80"/>
        <v>#N/A</v>
      </c>
      <c r="CL20" t="e">
        <f t="shared" si="81"/>
        <v>#N/A</v>
      </c>
      <c r="CM20" t="e">
        <f t="shared" si="82"/>
        <v>#N/A</v>
      </c>
      <c r="CN20" t="e">
        <f t="shared" si="83"/>
        <v>#N/A</v>
      </c>
      <c r="CO20" t="e">
        <f t="shared" si="84"/>
        <v>#N/A</v>
      </c>
      <c r="CP20" t="e">
        <f t="shared" si="85"/>
        <v>#N/A</v>
      </c>
      <c r="CQ20" t="e">
        <f t="shared" si="86"/>
        <v>#N/A</v>
      </c>
      <c r="CR20" t="e">
        <f t="shared" si="87"/>
        <v>#N/A</v>
      </c>
      <c r="CS20" t="e">
        <f t="shared" si="88"/>
        <v>#N/A</v>
      </c>
      <c r="CT20" t="e">
        <f t="shared" si="89"/>
        <v>#N/A</v>
      </c>
      <c r="CU20" t="e">
        <f t="shared" si="90"/>
        <v>#N/A</v>
      </c>
      <c r="CV20" t="e">
        <f t="shared" si="91"/>
        <v>#N/A</v>
      </c>
      <c r="CW20" t="e">
        <f t="shared" si="91"/>
        <v>#N/A</v>
      </c>
      <c r="CX20" t="e">
        <f t="shared" si="92"/>
        <v>#N/A</v>
      </c>
      <c r="CY20" t="e">
        <f t="shared" si="92"/>
        <v>#N/A</v>
      </c>
      <c r="CZ20" t="e">
        <f t="shared" si="93"/>
        <v>#N/A</v>
      </c>
      <c r="DA20" t="e">
        <f t="shared" si="93"/>
        <v>#N/A</v>
      </c>
    </row>
    <row r="21" spans="1:105" x14ac:dyDescent="0.35">
      <c r="A21" t="str">
        <f>Setup!A20</f>
        <v>Caseload 1</v>
      </c>
      <c r="B21">
        <f>INDEX($H$100:$H$174,MATCH(A21,$A$100:$A$174,0),1)</f>
        <v>0</v>
      </c>
      <c r="C21">
        <f>INDEX($I$100:$I$174,MATCH(A21,$A$100:$A$174,0),1)</f>
        <v>0</v>
      </c>
      <c r="D21">
        <f>IF(Planning!D25="",'Planning Backing (Hide)'!B21,Planning!D25)</f>
        <v>0</v>
      </c>
      <c r="E21">
        <f>IF(Planning!E25="",'Planning Backing (Hide)'!C21,Planning!E25)</f>
        <v>0</v>
      </c>
      <c r="F21" t="str">
        <f>IFERROR($D$21/$B$21,"")</f>
        <v/>
      </c>
      <c r="G21" t="str">
        <f>IFERROR($E$21/$C$21,"")</f>
        <v/>
      </c>
      <c r="I21" s="12">
        <f ca="1">'Required Capacity (Hide)'!E21</f>
        <v>44340</v>
      </c>
      <c r="J21" t="e">
        <f t="shared" si="1"/>
        <v>#N/A</v>
      </c>
      <c r="K21" t="e">
        <f t="shared" si="2"/>
        <v>#N/A</v>
      </c>
      <c r="L21" t="e">
        <f t="shared" si="3"/>
        <v>#N/A</v>
      </c>
      <c r="M21" t="e">
        <f t="shared" si="4"/>
        <v>#N/A</v>
      </c>
      <c r="N21" t="e">
        <f t="shared" si="5"/>
        <v>#N/A</v>
      </c>
      <c r="O21" t="e">
        <f t="shared" si="6"/>
        <v>#N/A</v>
      </c>
      <c r="P21" t="e">
        <f t="shared" si="7"/>
        <v>#N/A</v>
      </c>
      <c r="Q21" t="e">
        <f t="shared" si="8"/>
        <v>#N/A</v>
      </c>
      <c r="R21" t="e">
        <f t="shared" si="9"/>
        <v>#N/A</v>
      </c>
      <c r="S21" t="e">
        <f t="shared" si="10"/>
        <v>#N/A</v>
      </c>
      <c r="T21" t="e">
        <f t="shared" si="11"/>
        <v>#N/A</v>
      </c>
      <c r="U21" t="e">
        <f t="shared" si="12"/>
        <v>#N/A</v>
      </c>
      <c r="V21" t="e">
        <f t="shared" si="13"/>
        <v>#N/A</v>
      </c>
      <c r="W21" t="e">
        <f t="shared" si="14"/>
        <v>#N/A</v>
      </c>
      <c r="X21" t="e">
        <f t="shared" si="15"/>
        <v>#N/A</v>
      </c>
      <c r="Y21" t="e">
        <f t="shared" si="16"/>
        <v>#N/A</v>
      </c>
      <c r="Z21" t="e">
        <f t="shared" si="17"/>
        <v>#N/A</v>
      </c>
      <c r="AA21" t="e">
        <f t="shared" si="18"/>
        <v>#N/A</v>
      </c>
      <c r="AB21" t="e">
        <f t="shared" si="19"/>
        <v>#N/A</v>
      </c>
      <c r="AC21" t="e">
        <f t="shared" si="20"/>
        <v>#N/A</v>
      </c>
      <c r="AD21" t="e">
        <f t="shared" si="21"/>
        <v>#N/A</v>
      </c>
      <c r="AE21" t="e">
        <f t="shared" si="22"/>
        <v>#N/A</v>
      </c>
      <c r="AF21" t="e">
        <f t="shared" si="23"/>
        <v>#N/A</v>
      </c>
      <c r="AG21" t="e">
        <f t="shared" si="24"/>
        <v>#N/A</v>
      </c>
      <c r="AH21" t="e">
        <f t="shared" si="25"/>
        <v>#N/A</v>
      </c>
      <c r="AI21" t="e">
        <f t="shared" si="26"/>
        <v>#N/A</v>
      </c>
      <c r="AJ21" t="e">
        <f t="shared" si="27"/>
        <v>#N/A</v>
      </c>
      <c r="AK21" t="e">
        <f t="shared" si="28"/>
        <v>#N/A</v>
      </c>
      <c r="AL21" t="e">
        <f t="shared" si="29"/>
        <v>#N/A</v>
      </c>
      <c r="AM21" t="e">
        <f t="shared" si="30"/>
        <v>#N/A</v>
      </c>
      <c r="AN21" t="e">
        <f t="shared" si="31"/>
        <v>#N/A</v>
      </c>
      <c r="AO21" t="e">
        <f t="shared" si="32"/>
        <v>#N/A</v>
      </c>
      <c r="AP21" t="e">
        <f t="shared" si="33"/>
        <v>#N/A</v>
      </c>
      <c r="AQ21" t="e">
        <f t="shared" si="34"/>
        <v>#N/A</v>
      </c>
      <c r="AR21" t="e">
        <f t="shared" si="35"/>
        <v>#N/A</v>
      </c>
      <c r="AS21" t="e">
        <f t="shared" si="36"/>
        <v>#N/A</v>
      </c>
      <c r="AT21" t="e">
        <f t="shared" si="37"/>
        <v>#N/A</v>
      </c>
      <c r="AU21" t="e">
        <f t="shared" si="38"/>
        <v>#N/A</v>
      </c>
      <c r="AV21" t="e">
        <f t="shared" si="39"/>
        <v>#N/A</v>
      </c>
      <c r="AW21" t="e">
        <f t="shared" si="40"/>
        <v>#N/A</v>
      </c>
      <c r="AX21" t="e">
        <f t="shared" si="41"/>
        <v>#N/A</v>
      </c>
      <c r="AY21" t="e">
        <f t="shared" si="42"/>
        <v>#N/A</v>
      </c>
      <c r="AZ21" t="e">
        <f t="shared" si="43"/>
        <v>#N/A</v>
      </c>
      <c r="BA21" t="e">
        <f t="shared" si="44"/>
        <v>#N/A</v>
      </c>
      <c r="BB21" t="e">
        <f t="shared" si="45"/>
        <v>#N/A</v>
      </c>
      <c r="BC21" t="e">
        <f t="shared" si="46"/>
        <v>#N/A</v>
      </c>
      <c r="BD21" t="e">
        <f t="shared" si="47"/>
        <v>#N/A</v>
      </c>
      <c r="BE21" t="e">
        <f t="shared" si="48"/>
        <v>#N/A</v>
      </c>
      <c r="BF21" t="e">
        <f t="shared" si="49"/>
        <v>#N/A</v>
      </c>
      <c r="BG21" t="e">
        <f t="shared" si="50"/>
        <v>#N/A</v>
      </c>
      <c r="BH21" t="e">
        <f t="shared" si="51"/>
        <v>#N/A</v>
      </c>
      <c r="BI21" t="e">
        <f t="shared" si="52"/>
        <v>#N/A</v>
      </c>
      <c r="BJ21" t="e">
        <f t="shared" si="53"/>
        <v>#N/A</v>
      </c>
      <c r="BK21" t="e">
        <f t="shared" si="54"/>
        <v>#N/A</v>
      </c>
      <c r="BL21" t="e">
        <f t="shared" si="55"/>
        <v>#N/A</v>
      </c>
      <c r="BM21" t="e">
        <f t="shared" si="56"/>
        <v>#N/A</v>
      </c>
      <c r="BN21" t="e">
        <f t="shared" si="57"/>
        <v>#N/A</v>
      </c>
      <c r="BO21" t="e">
        <f t="shared" si="58"/>
        <v>#N/A</v>
      </c>
      <c r="BP21" t="e">
        <f t="shared" si="59"/>
        <v>#N/A</v>
      </c>
      <c r="BQ21" t="e">
        <f t="shared" si="60"/>
        <v>#N/A</v>
      </c>
      <c r="BR21" t="e">
        <f t="shared" si="61"/>
        <v>#N/A</v>
      </c>
      <c r="BS21" t="e">
        <f t="shared" si="62"/>
        <v>#N/A</v>
      </c>
      <c r="BT21" t="e">
        <f t="shared" si="63"/>
        <v>#N/A</v>
      </c>
      <c r="BU21" t="e">
        <f t="shared" si="64"/>
        <v>#N/A</v>
      </c>
      <c r="BV21" t="e">
        <f t="shared" si="65"/>
        <v>#N/A</v>
      </c>
      <c r="BW21" t="e">
        <f t="shared" si="66"/>
        <v>#N/A</v>
      </c>
      <c r="BX21" t="e">
        <f t="shared" si="67"/>
        <v>#N/A</v>
      </c>
      <c r="BY21" t="e">
        <f t="shared" si="68"/>
        <v>#N/A</v>
      </c>
      <c r="BZ21" t="e">
        <f t="shared" si="69"/>
        <v>#N/A</v>
      </c>
      <c r="CA21" t="e">
        <f t="shared" si="70"/>
        <v>#N/A</v>
      </c>
      <c r="CB21" t="e">
        <f t="shared" si="71"/>
        <v>#N/A</v>
      </c>
      <c r="CC21" t="e">
        <f t="shared" si="72"/>
        <v>#N/A</v>
      </c>
      <c r="CD21" t="e">
        <f t="shared" si="73"/>
        <v>#N/A</v>
      </c>
      <c r="CE21" t="e">
        <f t="shared" si="74"/>
        <v>#N/A</v>
      </c>
      <c r="CF21" t="e">
        <f t="shared" si="75"/>
        <v>#N/A</v>
      </c>
      <c r="CG21" t="e">
        <f t="shared" si="76"/>
        <v>#N/A</v>
      </c>
      <c r="CH21" t="e">
        <f t="shared" si="77"/>
        <v>#N/A</v>
      </c>
      <c r="CI21" t="e">
        <f t="shared" si="78"/>
        <v>#N/A</v>
      </c>
      <c r="CJ21" t="e">
        <f t="shared" si="79"/>
        <v>#N/A</v>
      </c>
      <c r="CK21" t="e">
        <f t="shared" si="80"/>
        <v>#N/A</v>
      </c>
      <c r="CL21" t="e">
        <f t="shared" si="81"/>
        <v>#N/A</v>
      </c>
      <c r="CM21" t="e">
        <f t="shared" si="82"/>
        <v>#N/A</v>
      </c>
      <c r="CN21" t="e">
        <f t="shared" si="83"/>
        <v>#N/A</v>
      </c>
      <c r="CO21" t="e">
        <f t="shared" si="84"/>
        <v>#N/A</v>
      </c>
      <c r="CP21" t="e">
        <f t="shared" si="85"/>
        <v>#N/A</v>
      </c>
      <c r="CQ21" t="e">
        <f t="shared" si="86"/>
        <v>#N/A</v>
      </c>
      <c r="CR21" t="e">
        <f t="shared" si="87"/>
        <v>#N/A</v>
      </c>
      <c r="CS21" t="e">
        <f t="shared" si="88"/>
        <v>#N/A</v>
      </c>
      <c r="CT21" t="e">
        <f t="shared" si="89"/>
        <v>#N/A</v>
      </c>
      <c r="CU21" t="e">
        <f t="shared" si="90"/>
        <v>#N/A</v>
      </c>
      <c r="CV21" t="e">
        <f t="shared" si="91"/>
        <v>#N/A</v>
      </c>
      <c r="CW21" t="e">
        <f t="shared" si="91"/>
        <v>#N/A</v>
      </c>
      <c r="CX21" t="e">
        <f t="shared" si="91"/>
        <v>#N/A</v>
      </c>
      <c r="CY21" t="e">
        <f t="shared" si="91"/>
        <v>#N/A</v>
      </c>
      <c r="CZ21" t="e">
        <f t="shared" si="93"/>
        <v>#N/A</v>
      </c>
      <c r="DA21" t="e">
        <f t="shared" si="93"/>
        <v>#N/A</v>
      </c>
    </row>
    <row r="22" spans="1:105" x14ac:dyDescent="0.35">
      <c r="A22" t="str">
        <f>Setup!A21</f>
        <v>Caseload 2</v>
      </c>
      <c r="B22">
        <f t="shared" ref="B22:B35" si="94">INDEX($H$100:$H$174,MATCH(A22,$A$100:$A$174,0),1)</f>
        <v>0</v>
      </c>
      <c r="C22">
        <f t="shared" ref="C22:C35" si="95">INDEX($I$100:$I$174,MATCH(A22,$A$100:$A$174,0),1)</f>
        <v>0</v>
      </c>
      <c r="D22">
        <f>IF(Planning!D26="",'Planning Backing (Hide)'!B22,Planning!D26)</f>
        <v>0</v>
      </c>
      <c r="E22">
        <f>IF(Planning!E26="",'Planning Backing (Hide)'!C22,Planning!E26)</f>
        <v>0</v>
      </c>
      <c r="F22" t="str">
        <f>IFERROR($D$22/$B$22,"")</f>
        <v/>
      </c>
      <c r="G22" t="str">
        <f>IFERROR($E$22/$C$22,"")</f>
        <v/>
      </c>
      <c r="I22" s="12">
        <f ca="1">'Required Capacity (Hide)'!E22</f>
        <v>44347</v>
      </c>
      <c r="J22" t="e">
        <f t="shared" si="1"/>
        <v>#N/A</v>
      </c>
      <c r="K22" t="e">
        <f t="shared" si="2"/>
        <v>#N/A</v>
      </c>
      <c r="L22" t="e">
        <f t="shared" si="3"/>
        <v>#N/A</v>
      </c>
      <c r="M22" t="e">
        <f t="shared" si="4"/>
        <v>#N/A</v>
      </c>
      <c r="N22" t="e">
        <f t="shared" si="5"/>
        <v>#N/A</v>
      </c>
      <c r="O22" t="e">
        <f t="shared" si="6"/>
        <v>#N/A</v>
      </c>
      <c r="P22" t="e">
        <f t="shared" si="7"/>
        <v>#N/A</v>
      </c>
      <c r="Q22" t="e">
        <f t="shared" si="8"/>
        <v>#N/A</v>
      </c>
      <c r="R22" t="e">
        <f t="shared" si="9"/>
        <v>#N/A</v>
      </c>
      <c r="S22" t="e">
        <f t="shared" si="10"/>
        <v>#N/A</v>
      </c>
      <c r="T22" t="e">
        <f t="shared" si="11"/>
        <v>#N/A</v>
      </c>
      <c r="U22" t="e">
        <f t="shared" si="12"/>
        <v>#N/A</v>
      </c>
      <c r="V22" t="e">
        <f t="shared" si="13"/>
        <v>#N/A</v>
      </c>
      <c r="W22" t="e">
        <f t="shared" si="14"/>
        <v>#N/A</v>
      </c>
      <c r="X22" t="e">
        <f t="shared" si="15"/>
        <v>#N/A</v>
      </c>
      <c r="Y22" t="e">
        <f t="shared" si="16"/>
        <v>#N/A</v>
      </c>
      <c r="Z22" t="e">
        <f t="shared" si="17"/>
        <v>#N/A</v>
      </c>
      <c r="AA22" t="e">
        <f t="shared" si="18"/>
        <v>#N/A</v>
      </c>
      <c r="AB22" t="e">
        <f t="shared" si="19"/>
        <v>#N/A</v>
      </c>
      <c r="AC22" t="e">
        <f t="shared" si="20"/>
        <v>#N/A</v>
      </c>
      <c r="AD22" t="e">
        <f t="shared" si="21"/>
        <v>#N/A</v>
      </c>
      <c r="AE22" t="e">
        <f t="shared" si="22"/>
        <v>#N/A</v>
      </c>
      <c r="AF22" t="e">
        <f t="shared" si="23"/>
        <v>#N/A</v>
      </c>
      <c r="AG22" t="e">
        <f t="shared" si="24"/>
        <v>#N/A</v>
      </c>
      <c r="AH22" t="e">
        <f t="shared" si="25"/>
        <v>#N/A</v>
      </c>
      <c r="AI22" t="e">
        <f t="shared" si="26"/>
        <v>#N/A</v>
      </c>
      <c r="AJ22" t="e">
        <f t="shared" si="27"/>
        <v>#N/A</v>
      </c>
      <c r="AK22" t="e">
        <f t="shared" si="28"/>
        <v>#N/A</v>
      </c>
      <c r="AL22" t="e">
        <f t="shared" si="29"/>
        <v>#N/A</v>
      </c>
      <c r="AM22" t="e">
        <f t="shared" si="30"/>
        <v>#N/A</v>
      </c>
      <c r="AN22" t="e">
        <f t="shared" si="31"/>
        <v>#N/A</v>
      </c>
      <c r="AO22" t="e">
        <f t="shared" si="32"/>
        <v>#N/A</v>
      </c>
      <c r="AP22" t="e">
        <f t="shared" si="33"/>
        <v>#N/A</v>
      </c>
      <c r="AQ22" t="e">
        <f t="shared" si="34"/>
        <v>#N/A</v>
      </c>
      <c r="AR22" t="e">
        <f t="shared" si="35"/>
        <v>#N/A</v>
      </c>
      <c r="AS22" t="e">
        <f t="shared" si="36"/>
        <v>#N/A</v>
      </c>
      <c r="AT22" t="e">
        <f t="shared" si="37"/>
        <v>#N/A</v>
      </c>
      <c r="AU22" t="e">
        <f t="shared" si="38"/>
        <v>#N/A</v>
      </c>
      <c r="AV22" t="e">
        <f t="shared" si="39"/>
        <v>#N/A</v>
      </c>
      <c r="AW22" t="e">
        <f t="shared" si="40"/>
        <v>#N/A</v>
      </c>
      <c r="AX22" t="e">
        <f t="shared" si="41"/>
        <v>#N/A</v>
      </c>
      <c r="AY22" t="e">
        <f t="shared" si="42"/>
        <v>#N/A</v>
      </c>
      <c r="AZ22" t="e">
        <f t="shared" si="43"/>
        <v>#N/A</v>
      </c>
      <c r="BA22" t="e">
        <f t="shared" si="44"/>
        <v>#N/A</v>
      </c>
      <c r="BB22" t="e">
        <f t="shared" si="45"/>
        <v>#N/A</v>
      </c>
      <c r="BC22" t="e">
        <f t="shared" si="46"/>
        <v>#N/A</v>
      </c>
      <c r="BD22" t="e">
        <f t="shared" si="47"/>
        <v>#N/A</v>
      </c>
      <c r="BE22" t="e">
        <f t="shared" si="48"/>
        <v>#N/A</v>
      </c>
      <c r="BF22" t="e">
        <f t="shared" si="49"/>
        <v>#N/A</v>
      </c>
      <c r="BG22" t="e">
        <f t="shared" si="50"/>
        <v>#N/A</v>
      </c>
      <c r="BH22" t="e">
        <f t="shared" si="51"/>
        <v>#N/A</v>
      </c>
      <c r="BI22" t="e">
        <f t="shared" si="52"/>
        <v>#N/A</v>
      </c>
      <c r="BJ22" t="e">
        <f t="shared" si="53"/>
        <v>#N/A</v>
      </c>
      <c r="BK22" t="e">
        <f t="shared" si="54"/>
        <v>#N/A</v>
      </c>
      <c r="BL22" t="e">
        <f t="shared" si="55"/>
        <v>#N/A</v>
      </c>
      <c r="BM22" t="e">
        <f t="shared" si="56"/>
        <v>#N/A</v>
      </c>
      <c r="BN22" t="e">
        <f t="shared" si="57"/>
        <v>#N/A</v>
      </c>
      <c r="BO22" t="e">
        <f t="shared" si="58"/>
        <v>#N/A</v>
      </c>
      <c r="BP22" t="e">
        <f t="shared" si="59"/>
        <v>#N/A</v>
      </c>
      <c r="BQ22" t="e">
        <f t="shared" si="60"/>
        <v>#N/A</v>
      </c>
      <c r="BR22" t="e">
        <f t="shared" si="61"/>
        <v>#N/A</v>
      </c>
      <c r="BS22" t="e">
        <f t="shared" si="62"/>
        <v>#N/A</v>
      </c>
      <c r="BT22" t="e">
        <f t="shared" si="63"/>
        <v>#N/A</v>
      </c>
      <c r="BU22" t="e">
        <f t="shared" si="64"/>
        <v>#N/A</v>
      </c>
      <c r="BV22" t="e">
        <f t="shared" si="65"/>
        <v>#N/A</v>
      </c>
      <c r="BW22" t="e">
        <f t="shared" si="66"/>
        <v>#N/A</v>
      </c>
      <c r="BX22" t="e">
        <f t="shared" si="67"/>
        <v>#N/A</v>
      </c>
      <c r="BY22" t="e">
        <f t="shared" si="68"/>
        <v>#N/A</v>
      </c>
      <c r="BZ22" t="e">
        <f t="shared" si="69"/>
        <v>#N/A</v>
      </c>
      <c r="CA22" t="e">
        <f t="shared" si="70"/>
        <v>#N/A</v>
      </c>
      <c r="CB22" t="e">
        <f t="shared" si="71"/>
        <v>#N/A</v>
      </c>
      <c r="CC22" t="e">
        <f t="shared" si="72"/>
        <v>#N/A</v>
      </c>
      <c r="CD22" t="e">
        <f t="shared" si="73"/>
        <v>#N/A</v>
      </c>
      <c r="CE22" t="e">
        <f t="shared" si="74"/>
        <v>#N/A</v>
      </c>
      <c r="CF22" t="e">
        <f t="shared" si="75"/>
        <v>#N/A</v>
      </c>
      <c r="CG22" t="e">
        <f t="shared" si="76"/>
        <v>#N/A</v>
      </c>
      <c r="CH22" t="e">
        <f t="shared" si="77"/>
        <v>#N/A</v>
      </c>
      <c r="CI22" t="e">
        <f t="shared" si="78"/>
        <v>#N/A</v>
      </c>
      <c r="CJ22" t="e">
        <f t="shared" si="79"/>
        <v>#N/A</v>
      </c>
      <c r="CK22" t="e">
        <f t="shared" si="80"/>
        <v>#N/A</v>
      </c>
      <c r="CL22" t="e">
        <f t="shared" si="81"/>
        <v>#N/A</v>
      </c>
      <c r="CM22" t="e">
        <f t="shared" si="82"/>
        <v>#N/A</v>
      </c>
      <c r="CN22" t="e">
        <f t="shared" si="83"/>
        <v>#N/A</v>
      </c>
      <c r="CO22" t="e">
        <f t="shared" si="84"/>
        <v>#N/A</v>
      </c>
      <c r="CP22" t="e">
        <f t="shared" si="85"/>
        <v>#N/A</v>
      </c>
      <c r="CQ22" t="e">
        <f t="shared" si="86"/>
        <v>#N/A</v>
      </c>
      <c r="CR22" t="e">
        <f t="shared" si="87"/>
        <v>#N/A</v>
      </c>
      <c r="CS22" t="e">
        <f t="shared" si="88"/>
        <v>#N/A</v>
      </c>
      <c r="CT22" t="e">
        <f t="shared" si="89"/>
        <v>#N/A</v>
      </c>
      <c r="CU22" t="e">
        <f t="shared" si="90"/>
        <v>#N/A</v>
      </c>
      <c r="CV22" t="e">
        <f t="shared" si="91"/>
        <v>#N/A</v>
      </c>
      <c r="CW22" t="e">
        <f t="shared" si="91"/>
        <v>#N/A</v>
      </c>
      <c r="CX22" t="e">
        <f t="shared" si="91"/>
        <v>#N/A</v>
      </c>
      <c r="CY22" t="e">
        <f t="shared" si="91"/>
        <v>#N/A</v>
      </c>
      <c r="CZ22" t="e">
        <f t="shared" si="93"/>
        <v>#N/A</v>
      </c>
      <c r="DA22" t="e">
        <f t="shared" si="93"/>
        <v>#N/A</v>
      </c>
    </row>
    <row r="23" spans="1:105" x14ac:dyDescent="0.35">
      <c r="A23" t="str">
        <f>Setup!A22</f>
        <v>Caseload 3</v>
      </c>
      <c r="B23">
        <f t="shared" si="94"/>
        <v>0</v>
      </c>
      <c r="C23">
        <f t="shared" si="95"/>
        <v>0</v>
      </c>
      <c r="D23">
        <f>IF(Planning!D27="",'Planning Backing (Hide)'!B23,Planning!D27)</f>
        <v>0</v>
      </c>
      <c r="E23">
        <f>IF(Planning!E27="",'Planning Backing (Hide)'!C23,Planning!E27)</f>
        <v>0</v>
      </c>
      <c r="F23" t="str">
        <f>IFERROR($D$23/$B$23,"")</f>
        <v/>
      </c>
      <c r="G23" t="str">
        <f>IFERROR($E$23/$C$23,"")</f>
        <v/>
      </c>
      <c r="I23" s="12">
        <f ca="1">'Required Capacity (Hide)'!E23</f>
        <v>44354</v>
      </c>
      <c r="J23" t="e">
        <f t="shared" si="1"/>
        <v>#N/A</v>
      </c>
      <c r="K23" t="e">
        <f t="shared" si="2"/>
        <v>#N/A</v>
      </c>
      <c r="L23" t="e">
        <f t="shared" si="3"/>
        <v>#N/A</v>
      </c>
      <c r="M23" t="e">
        <f t="shared" si="4"/>
        <v>#N/A</v>
      </c>
      <c r="N23" t="e">
        <f t="shared" si="5"/>
        <v>#N/A</v>
      </c>
      <c r="O23" t="e">
        <f t="shared" si="6"/>
        <v>#N/A</v>
      </c>
      <c r="P23" t="e">
        <f t="shared" si="7"/>
        <v>#N/A</v>
      </c>
      <c r="Q23" t="e">
        <f t="shared" si="8"/>
        <v>#N/A</v>
      </c>
      <c r="R23" t="e">
        <f t="shared" si="9"/>
        <v>#N/A</v>
      </c>
      <c r="S23" t="e">
        <f t="shared" si="10"/>
        <v>#N/A</v>
      </c>
      <c r="T23" t="e">
        <f t="shared" si="11"/>
        <v>#N/A</v>
      </c>
      <c r="U23" t="e">
        <f t="shared" si="12"/>
        <v>#N/A</v>
      </c>
      <c r="V23" t="e">
        <f t="shared" si="13"/>
        <v>#N/A</v>
      </c>
      <c r="W23" t="e">
        <f t="shared" si="14"/>
        <v>#N/A</v>
      </c>
      <c r="X23" t="e">
        <f t="shared" si="15"/>
        <v>#N/A</v>
      </c>
      <c r="Y23" t="e">
        <f t="shared" si="16"/>
        <v>#N/A</v>
      </c>
      <c r="Z23" t="e">
        <f t="shared" si="17"/>
        <v>#N/A</v>
      </c>
      <c r="AA23" t="e">
        <f t="shared" si="18"/>
        <v>#N/A</v>
      </c>
      <c r="AB23" t="e">
        <f t="shared" si="19"/>
        <v>#N/A</v>
      </c>
      <c r="AC23" t="e">
        <f t="shared" si="20"/>
        <v>#N/A</v>
      </c>
      <c r="AD23" t="e">
        <f t="shared" si="21"/>
        <v>#N/A</v>
      </c>
      <c r="AE23" t="e">
        <f t="shared" si="22"/>
        <v>#N/A</v>
      </c>
      <c r="AF23" t="e">
        <f t="shared" si="23"/>
        <v>#N/A</v>
      </c>
      <c r="AG23" t="e">
        <f t="shared" si="24"/>
        <v>#N/A</v>
      </c>
      <c r="AH23" t="e">
        <f t="shared" si="25"/>
        <v>#N/A</v>
      </c>
      <c r="AI23" t="e">
        <f t="shared" si="26"/>
        <v>#N/A</v>
      </c>
      <c r="AJ23" t="e">
        <f t="shared" si="27"/>
        <v>#N/A</v>
      </c>
      <c r="AK23" t="e">
        <f t="shared" si="28"/>
        <v>#N/A</v>
      </c>
      <c r="AL23" t="e">
        <f t="shared" si="29"/>
        <v>#N/A</v>
      </c>
      <c r="AM23" t="e">
        <f t="shared" si="30"/>
        <v>#N/A</v>
      </c>
      <c r="AN23" t="e">
        <f t="shared" si="31"/>
        <v>#N/A</v>
      </c>
      <c r="AO23" t="e">
        <f t="shared" si="32"/>
        <v>#N/A</v>
      </c>
      <c r="AP23" t="e">
        <f t="shared" si="33"/>
        <v>#N/A</v>
      </c>
      <c r="AQ23" t="e">
        <f t="shared" si="34"/>
        <v>#N/A</v>
      </c>
      <c r="AR23" t="e">
        <f t="shared" si="35"/>
        <v>#N/A</v>
      </c>
      <c r="AS23" t="e">
        <f t="shared" si="36"/>
        <v>#N/A</v>
      </c>
      <c r="AT23" t="e">
        <f t="shared" si="37"/>
        <v>#N/A</v>
      </c>
      <c r="AU23" t="e">
        <f t="shared" si="38"/>
        <v>#N/A</v>
      </c>
      <c r="AV23" t="e">
        <f t="shared" si="39"/>
        <v>#N/A</v>
      </c>
      <c r="AW23" t="e">
        <f t="shared" si="40"/>
        <v>#N/A</v>
      </c>
      <c r="AX23" t="e">
        <f t="shared" si="41"/>
        <v>#N/A</v>
      </c>
      <c r="AY23" t="e">
        <f t="shared" si="42"/>
        <v>#N/A</v>
      </c>
      <c r="AZ23" t="e">
        <f t="shared" si="43"/>
        <v>#N/A</v>
      </c>
      <c r="BA23" t="e">
        <f t="shared" si="44"/>
        <v>#N/A</v>
      </c>
      <c r="BB23" t="e">
        <f t="shared" si="45"/>
        <v>#N/A</v>
      </c>
      <c r="BC23" t="e">
        <f t="shared" si="46"/>
        <v>#N/A</v>
      </c>
      <c r="BD23" t="e">
        <f t="shared" si="47"/>
        <v>#N/A</v>
      </c>
      <c r="BE23" t="e">
        <f t="shared" si="48"/>
        <v>#N/A</v>
      </c>
      <c r="BF23" t="e">
        <f t="shared" si="49"/>
        <v>#N/A</v>
      </c>
      <c r="BG23" t="e">
        <f t="shared" si="50"/>
        <v>#N/A</v>
      </c>
      <c r="BH23" t="e">
        <f t="shared" si="51"/>
        <v>#N/A</v>
      </c>
      <c r="BI23" t="e">
        <f t="shared" si="52"/>
        <v>#N/A</v>
      </c>
      <c r="BJ23" t="e">
        <f t="shared" si="53"/>
        <v>#N/A</v>
      </c>
      <c r="BK23" t="e">
        <f t="shared" si="54"/>
        <v>#N/A</v>
      </c>
      <c r="BL23" t="e">
        <f t="shared" si="55"/>
        <v>#N/A</v>
      </c>
      <c r="BM23" t="e">
        <f t="shared" si="56"/>
        <v>#N/A</v>
      </c>
      <c r="BN23" t="e">
        <f t="shared" si="57"/>
        <v>#N/A</v>
      </c>
      <c r="BO23" t="e">
        <f t="shared" si="58"/>
        <v>#N/A</v>
      </c>
      <c r="BP23" t="e">
        <f t="shared" si="59"/>
        <v>#N/A</v>
      </c>
      <c r="BQ23" t="e">
        <f t="shared" si="60"/>
        <v>#N/A</v>
      </c>
      <c r="BR23" t="e">
        <f t="shared" si="61"/>
        <v>#N/A</v>
      </c>
      <c r="BS23" t="e">
        <f t="shared" si="62"/>
        <v>#N/A</v>
      </c>
      <c r="BT23" t="e">
        <f t="shared" si="63"/>
        <v>#N/A</v>
      </c>
      <c r="BU23" t="e">
        <f t="shared" si="64"/>
        <v>#N/A</v>
      </c>
      <c r="BV23" t="e">
        <f t="shared" si="65"/>
        <v>#N/A</v>
      </c>
      <c r="BW23" t="e">
        <f t="shared" si="66"/>
        <v>#N/A</v>
      </c>
      <c r="BX23" t="e">
        <f t="shared" si="67"/>
        <v>#N/A</v>
      </c>
      <c r="BY23" t="e">
        <f t="shared" si="68"/>
        <v>#N/A</v>
      </c>
      <c r="BZ23" t="e">
        <f t="shared" si="69"/>
        <v>#N/A</v>
      </c>
      <c r="CA23" t="e">
        <f t="shared" si="70"/>
        <v>#N/A</v>
      </c>
      <c r="CB23" t="e">
        <f t="shared" si="71"/>
        <v>#N/A</v>
      </c>
      <c r="CC23" t="e">
        <f t="shared" si="72"/>
        <v>#N/A</v>
      </c>
      <c r="CD23" t="e">
        <f t="shared" si="73"/>
        <v>#N/A</v>
      </c>
      <c r="CE23" t="e">
        <f t="shared" si="74"/>
        <v>#N/A</v>
      </c>
      <c r="CF23" t="e">
        <f t="shared" si="75"/>
        <v>#N/A</v>
      </c>
      <c r="CG23" t="e">
        <f t="shared" si="76"/>
        <v>#N/A</v>
      </c>
      <c r="CH23" t="e">
        <f t="shared" si="77"/>
        <v>#N/A</v>
      </c>
      <c r="CI23" t="e">
        <f t="shared" si="78"/>
        <v>#N/A</v>
      </c>
      <c r="CJ23" t="e">
        <f t="shared" si="79"/>
        <v>#N/A</v>
      </c>
      <c r="CK23" t="e">
        <f t="shared" si="80"/>
        <v>#N/A</v>
      </c>
      <c r="CL23" t="e">
        <f t="shared" si="81"/>
        <v>#N/A</v>
      </c>
      <c r="CM23" t="e">
        <f t="shared" si="82"/>
        <v>#N/A</v>
      </c>
      <c r="CN23" t="e">
        <f t="shared" si="83"/>
        <v>#N/A</v>
      </c>
      <c r="CO23" t="e">
        <f t="shared" si="84"/>
        <v>#N/A</v>
      </c>
      <c r="CP23" t="e">
        <f t="shared" si="85"/>
        <v>#N/A</v>
      </c>
      <c r="CQ23" t="e">
        <f t="shared" si="86"/>
        <v>#N/A</v>
      </c>
      <c r="CR23" t="e">
        <f t="shared" si="87"/>
        <v>#N/A</v>
      </c>
      <c r="CS23" t="e">
        <f t="shared" si="88"/>
        <v>#N/A</v>
      </c>
      <c r="CT23" t="e">
        <f t="shared" si="89"/>
        <v>#N/A</v>
      </c>
      <c r="CU23" t="e">
        <f t="shared" si="90"/>
        <v>#N/A</v>
      </c>
      <c r="CV23" t="e">
        <f t="shared" si="91"/>
        <v>#N/A</v>
      </c>
      <c r="CW23" t="e">
        <f t="shared" si="91"/>
        <v>#N/A</v>
      </c>
      <c r="CX23" t="e">
        <f t="shared" si="91"/>
        <v>#N/A</v>
      </c>
      <c r="CY23" t="e">
        <f t="shared" si="91"/>
        <v>#N/A</v>
      </c>
      <c r="CZ23" t="e">
        <f t="shared" si="93"/>
        <v>#N/A</v>
      </c>
      <c r="DA23" t="e">
        <f t="shared" si="93"/>
        <v>#N/A</v>
      </c>
    </row>
    <row r="24" spans="1:105" x14ac:dyDescent="0.35">
      <c r="A24" t="str">
        <f>Setup!A23</f>
        <v>Caseload 4</v>
      </c>
      <c r="B24">
        <f t="shared" si="94"/>
        <v>0</v>
      </c>
      <c r="C24">
        <f t="shared" si="95"/>
        <v>0</v>
      </c>
      <c r="D24">
        <f>IF(Planning!D28="",'Planning Backing (Hide)'!B24,Planning!D28)</f>
        <v>0</v>
      </c>
      <c r="E24">
        <f>IF(Planning!E28="",'Planning Backing (Hide)'!C24,Planning!E28)</f>
        <v>0</v>
      </c>
      <c r="F24" t="str">
        <f>IFERROR($D$24/$B$24,"")</f>
        <v/>
      </c>
      <c r="G24" t="str">
        <f>IFERROR($E$24/$C$24,"")</f>
        <v/>
      </c>
      <c r="I24" s="12">
        <f ca="1">'Required Capacity (Hide)'!E24</f>
        <v>44361</v>
      </c>
      <c r="J24" t="e">
        <f t="shared" si="1"/>
        <v>#N/A</v>
      </c>
      <c r="K24" t="e">
        <f t="shared" si="2"/>
        <v>#N/A</v>
      </c>
      <c r="L24" t="e">
        <f t="shared" si="3"/>
        <v>#N/A</v>
      </c>
      <c r="M24" t="e">
        <f t="shared" si="4"/>
        <v>#N/A</v>
      </c>
      <c r="N24" t="e">
        <f t="shared" si="5"/>
        <v>#N/A</v>
      </c>
      <c r="O24" t="e">
        <f t="shared" si="6"/>
        <v>#N/A</v>
      </c>
      <c r="P24" t="e">
        <f t="shared" si="7"/>
        <v>#N/A</v>
      </c>
      <c r="Q24" t="e">
        <f t="shared" si="8"/>
        <v>#N/A</v>
      </c>
      <c r="R24" t="e">
        <f t="shared" si="9"/>
        <v>#N/A</v>
      </c>
      <c r="S24" t="e">
        <f t="shared" si="10"/>
        <v>#N/A</v>
      </c>
      <c r="T24" t="e">
        <f t="shared" si="11"/>
        <v>#N/A</v>
      </c>
      <c r="U24" t="e">
        <f t="shared" si="12"/>
        <v>#N/A</v>
      </c>
      <c r="V24" t="e">
        <f t="shared" si="13"/>
        <v>#N/A</v>
      </c>
      <c r="W24" t="e">
        <f t="shared" si="14"/>
        <v>#N/A</v>
      </c>
      <c r="X24" t="e">
        <f t="shared" si="15"/>
        <v>#N/A</v>
      </c>
      <c r="Y24" t="e">
        <f t="shared" si="16"/>
        <v>#N/A</v>
      </c>
      <c r="Z24" t="e">
        <f t="shared" si="17"/>
        <v>#N/A</v>
      </c>
      <c r="AA24" t="e">
        <f t="shared" si="18"/>
        <v>#N/A</v>
      </c>
      <c r="AB24" t="e">
        <f t="shared" si="19"/>
        <v>#N/A</v>
      </c>
      <c r="AC24" t="e">
        <f t="shared" si="20"/>
        <v>#N/A</v>
      </c>
      <c r="AD24" t="e">
        <f t="shared" si="21"/>
        <v>#N/A</v>
      </c>
      <c r="AE24" t="e">
        <f t="shared" si="22"/>
        <v>#N/A</v>
      </c>
      <c r="AF24" t="e">
        <f t="shared" si="23"/>
        <v>#N/A</v>
      </c>
      <c r="AG24" t="e">
        <f t="shared" si="24"/>
        <v>#N/A</v>
      </c>
      <c r="AH24" t="e">
        <f t="shared" si="25"/>
        <v>#N/A</v>
      </c>
      <c r="AI24" t="e">
        <f t="shared" si="26"/>
        <v>#N/A</v>
      </c>
      <c r="AJ24" t="e">
        <f t="shared" si="27"/>
        <v>#N/A</v>
      </c>
      <c r="AK24" t="e">
        <f t="shared" si="28"/>
        <v>#N/A</v>
      </c>
      <c r="AL24" t="e">
        <f t="shared" si="29"/>
        <v>#N/A</v>
      </c>
      <c r="AM24" t="e">
        <f t="shared" si="30"/>
        <v>#N/A</v>
      </c>
      <c r="AN24" t="e">
        <f t="shared" si="31"/>
        <v>#N/A</v>
      </c>
      <c r="AO24" t="e">
        <f t="shared" si="32"/>
        <v>#N/A</v>
      </c>
      <c r="AP24" t="e">
        <f t="shared" si="33"/>
        <v>#N/A</v>
      </c>
      <c r="AQ24" t="e">
        <f t="shared" si="34"/>
        <v>#N/A</v>
      </c>
      <c r="AR24" t="e">
        <f t="shared" si="35"/>
        <v>#N/A</v>
      </c>
      <c r="AS24" t="e">
        <f t="shared" si="36"/>
        <v>#N/A</v>
      </c>
      <c r="AT24" t="e">
        <f t="shared" si="37"/>
        <v>#N/A</v>
      </c>
      <c r="AU24" t="e">
        <f t="shared" si="38"/>
        <v>#N/A</v>
      </c>
      <c r="AV24" t="e">
        <f t="shared" si="39"/>
        <v>#N/A</v>
      </c>
      <c r="AW24" t="e">
        <f t="shared" si="40"/>
        <v>#N/A</v>
      </c>
      <c r="AX24" t="e">
        <f t="shared" si="41"/>
        <v>#N/A</v>
      </c>
      <c r="AY24" t="e">
        <f t="shared" si="42"/>
        <v>#N/A</v>
      </c>
      <c r="AZ24" t="e">
        <f t="shared" si="43"/>
        <v>#N/A</v>
      </c>
      <c r="BA24" t="e">
        <f t="shared" si="44"/>
        <v>#N/A</v>
      </c>
      <c r="BB24" t="e">
        <f t="shared" si="45"/>
        <v>#N/A</v>
      </c>
      <c r="BC24" t="e">
        <f t="shared" si="46"/>
        <v>#N/A</v>
      </c>
      <c r="BD24" t="e">
        <f t="shared" si="47"/>
        <v>#N/A</v>
      </c>
      <c r="BE24" t="e">
        <f t="shared" si="48"/>
        <v>#N/A</v>
      </c>
      <c r="BF24" t="e">
        <f t="shared" si="49"/>
        <v>#N/A</v>
      </c>
      <c r="BG24" t="e">
        <f t="shared" si="50"/>
        <v>#N/A</v>
      </c>
      <c r="BH24" t="e">
        <f t="shared" si="51"/>
        <v>#N/A</v>
      </c>
      <c r="BI24" t="e">
        <f t="shared" si="52"/>
        <v>#N/A</v>
      </c>
      <c r="BJ24" t="e">
        <f t="shared" si="53"/>
        <v>#N/A</v>
      </c>
      <c r="BK24" t="e">
        <f t="shared" si="54"/>
        <v>#N/A</v>
      </c>
      <c r="BL24" t="e">
        <f t="shared" si="55"/>
        <v>#N/A</v>
      </c>
      <c r="BM24" t="e">
        <f t="shared" si="56"/>
        <v>#N/A</v>
      </c>
      <c r="BN24" t="e">
        <f t="shared" si="57"/>
        <v>#N/A</v>
      </c>
      <c r="BO24" t="e">
        <f t="shared" si="58"/>
        <v>#N/A</v>
      </c>
      <c r="BP24" t="e">
        <f t="shared" si="59"/>
        <v>#N/A</v>
      </c>
      <c r="BQ24" t="e">
        <f t="shared" si="60"/>
        <v>#N/A</v>
      </c>
      <c r="BR24" t="e">
        <f t="shared" si="61"/>
        <v>#N/A</v>
      </c>
      <c r="BS24" t="e">
        <f t="shared" si="62"/>
        <v>#N/A</v>
      </c>
      <c r="BT24" t="e">
        <f t="shared" si="63"/>
        <v>#N/A</v>
      </c>
      <c r="BU24" t="e">
        <f t="shared" si="64"/>
        <v>#N/A</v>
      </c>
      <c r="BV24" t="e">
        <f t="shared" si="65"/>
        <v>#N/A</v>
      </c>
      <c r="BW24" t="e">
        <f t="shared" si="66"/>
        <v>#N/A</v>
      </c>
      <c r="BX24" t="e">
        <f t="shared" si="67"/>
        <v>#N/A</v>
      </c>
      <c r="BY24" t="e">
        <f t="shared" si="68"/>
        <v>#N/A</v>
      </c>
      <c r="BZ24" t="e">
        <f t="shared" si="69"/>
        <v>#N/A</v>
      </c>
      <c r="CA24" t="e">
        <f t="shared" si="70"/>
        <v>#N/A</v>
      </c>
      <c r="CB24" t="e">
        <f t="shared" si="71"/>
        <v>#N/A</v>
      </c>
      <c r="CC24" t="e">
        <f t="shared" si="72"/>
        <v>#N/A</v>
      </c>
      <c r="CD24" t="e">
        <f t="shared" si="73"/>
        <v>#N/A</v>
      </c>
      <c r="CE24" t="e">
        <f t="shared" si="74"/>
        <v>#N/A</v>
      </c>
      <c r="CF24" t="e">
        <f t="shared" si="75"/>
        <v>#N/A</v>
      </c>
      <c r="CG24" t="e">
        <f t="shared" si="76"/>
        <v>#N/A</v>
      </c>
      <c r="CH24" t="e">
        <f t="shared" si="77"/>
        <v>#N/A</v>
      </c>
      <c r="CI24" t="e">
        <f t="shared" si="78"/>
        <v>#N/A</v>
      </c>
      <c r="CJ24" t="e">
        <f t="shared" si="79"/>
        <v>#N/A</v>
      </c>
      <c r="CK24" t="e">
        <f t="shared" si="80"/>
        <v>#N/A</v>
      </c>
      <c r="CL24" t="e">
        <f t="shared" si="81"/>
        <v>#N/A</v>
      </c>
      <c r="CM24" t="e">
        <f t="shared" si="82"/>
        <v>#N/A</v>
      </c>
      <c r="CN24" t="e">
        <f t="shared" si="83"/>
        <v>#N/A</v>
      </c>
      <c r="CO24" t="e">
        <f t="shared" si="84"/>
        <v>#N/A</v>
      </c>
      <c r="CP24" t="e">
        <f t="shared" si="85"/>
        <v>#N/A</v>
      </c>
      <c r="CQ24" t="e">
        <f t="shared" si="86"/>
        <v>#N/A</v>
      </c>
      <c r="CR24" t="e">
        <f t="shared" si="87"/>
        <v>#N/A</v>
      </c>
      <c r="CS24" t="e">
        <f t="shared" si="88"/>
        <v>#N/A</v>
      </c>
      <c r="CT24" t="e">
        <f t="shared" si="89"/>
        <v>#N/A</v>
      </c>
      <c r="CU24" t="e">
        <f t="shared" si="90"/>
        <v>#N/A</v>
      </c>
      <c r="CV24" t="e">
        <f t="shared" si="91"/>
        <v>#N/A</v>
      </c>
      <c r="CW24" t="e">
        <f t="shared" si="91"/>
        <v>#N/A</v>
      </c>
      <c r="CX24" t="e">
        <f t="shared" si="91"/>
        <v>#N/A</v>
      </c>
      <c r="CY24" t="e">
        <f t="shared" si="91"/>
        <v>#N/A</v>
      </c>
      <c r="CZ24" t="e">
        <f t="shared" si="93"/>
        <v>#N/A</v>
      </c>
      <c r="DA24" t="e">
        <f t="shared" si="93"/>
        <v>#N/A</v>
      </c>
    </row>
    <row r="25" spans="1:105" x14ac:dyDescent="0.35">
      <c r="A25" t="str">
        <f>Setup!A24</f>
        <v>Caseload 5</v>
      </c>
      <c r="B25">
        <f t="shared" si="94"/>
        <v>0</v>
      </c>
      <c r="C25">
        <f t="shared" si="95"/>
        <v>0</v>
      </c>
      <c r="D25">
        <f>IF(Planning!D29="",'Planning Backing (Hide)'!B25,Planning!D29)</f>
        <v>0</v>
      </c>
      <c r="E25">
        <f>IF(Planning!E29="",'Planning Backing (Hide)'!C25,Planning!E29)</f>
        <v>0</v>
      </c>
      <c r="F25" t="str">
        <f>IFERROR($D$25/$B$25,"")</f>
        <v/>
      </c>
      <c r="G25" t="str">
        <f>IFERROR($E$25/$C$25,"")</f>
        <v/>
      </c>
      <c r="I25" s="12">
        <f ca="1">'Required Capacity (Hide)'!E25</f>
        <v>44368</v>
      </c>
      <c r="J25" t="e">
        <f t="shared" si="1"/>
        <v>#N/A</v>
      </c>
      <c r="K25" t="e">
        <f t="shared" si="2"/>
        <v>#N/A</v>
      </c>
      <c r="L25" t="e">
        <f t="shared" si="3"/>
        <v>#N/A</v>
      </c>
      <c r="M25" t="e">
        <f t="shared" si="4"/>
        <v>#N/A</v>
      </c>
      <c r="N25" t="e">
        <f t="shared" si="5"/>
        <v>#N/A</v>
      </c>
      <c r="O25" t="e">
        <f t="shared" si="6"/>
        <v>#N/A</v>
      </c>
      <c r="P25" t="e">
        <f t="shared" si="7"/>
        <v>#N/A</v>
      </c>
      <c r="Q25" t="e">
        <f t="shared" si="8"/>
        <v>#N/A</v>
      </c>
      <c r="R25" t="e">
        <f t="shared" si="9"/>
        <v>#N/A</v>
      </c>
      <c r="S25" t="e">
        <f t="shared" si="10"/>
        <v>#N/A</v>
      </c>
      <c r="T25" t="e">
        <f t="shared" si="11"/>
        <v>#N/A</v>
      </c>
      <c r="U25" t="e">
        <f t="shared" si="12"/>
        <v>#N/A</v>
      </c>
      <c r="V25" t="e">
        <f t="shared" si="13"/>
        <v>#N/A</v>
      </c>
      <c r="W25" t="e">
        <f t="shared" si="14"/>
        <v>#N/A</v>
      </c>
      <c r="X25" t="e">
        <f t="shared" si="15"/>
        <v>#N/A</v>
      </c>
      <c r="Y25" t="e">
        <f t="shared" si="16"/>
        <v>#N/A</v>
      </c>
      <c r="Z25" t="e">
        <f t="shared" si="17"/>
        <v>#N/A</v>
      </c>
      <c r="AA25" t="e">
        <f t="shared" si="18"/>
        <v>#N/A</v>
      </c>
      <c r="AB25" t="e">
        <f t="shared" si="19"/>
        <v>#N/A</v>
      </c>
      <c r="AC25" t="e">
        <f t="shared" si="20"/>
        <v>#N/A</v>
      </c>
      <c r="AD25" t="e">
        <f t="shared" si="21"/>
        <v>#N/A</v>
      </c>
      <c r="AE25" t="e">
        <f t="shared" si="22"/>
        <v>#N/A</v>
      </c>
      <c r="AF25" t="e">
        <f t="shared" si="23"/>
        <v>#N/A</v>
      </c>
      <c r="AG25" t="e">
        <f t="shared" si="24"/>
        <v>#N/A</v>
      </c>
      <c r="AH25" t="e">
        <f t="shared" si="25"/>
        <v>#N/A</v>
      </c>
      <c r="AI25" t="e">
        <f t="shared" si="26"/>
        <v>#N/A</v>
      </c>
      <c r="AJ25" t="e">
        <f t="shared" si="27"/>
        <v>#N/A</v>
      </c>
      <c r="AK25" t="e">
        <f t="shared" si="28"/>
        <v>#N/A</v>
      </c>
      <c r="AL25" t="e">
        <f t="shared" si="29"/>
        <v>#N/A</v>
      </c>
      <c r="AM25" t="e">
        <f t="shared" si="30"/>
        <v>#N/A</v>
      </c>
      <c r="AN25" t="e">
        <f t="shared" si="31"/>
        <v>#N/A</v>
      </c>
      <c r="AO25" t="e">
        <f t="shared" si="32"/>
        <v>#N/A</v>
      </c>
      <c r="AP25" t="e">
        <f t="shared" si="33"/>
        <v>#N/A</v>
      </c>
      <c r="AQ25" t="e">
        <f t="shared" si="34"/>
        <v>#N/A</v>
      </c>
      <c r="AR25" t="e">
        <f t="shared" si="35"/>
        <v>#N/A</v>
      </c>
      <c r="AS25" t="e">
        <f t="shared" si="36"/>
        <v>#N/A</v>
      </c>
      <c r="AT25" t="e">
        <f t="shared" si="37"/>
        <v>#N/A</v>
      </c>
      <c r="AU25" t="e">
        <f t="shared" si="38"/>
        <v>#N/A</v>
      </c>
      <c r="AV25" t="e">
        <f t="shared" si="39"/>
        <v>#N/A</v>
      </c>
      <c r="AW25" t="e">
        <f t="shared" si="40"/>
        <v>#N/A</v>
      </c>
      <c r="AX25" t="e">
        <f t="shared" si="41"/>
        <v>#N/A</v>
      </c>
      <c r="AY25" t="e">
        <f t="shared" si="42"/>
        <v>#N/A</v>
      </c>
      <c r="AZ25" t="e">
        <f t="shared" si="43"/>
        <v>#N/A</v>
      </c>
      <c r="BA25" t="e">
        <f t="shared" si="44"/>
        <v>#N/A</v>
      </c>
      <c r="BB25" t="e">
        <f t="shared" si="45"/>
        <v>#N/A</v>
      </c>
      <c r="BC25" t="e">
        <f t="shared" si="46"/>
        <v>#N/A</v>
      </c>
      <c r="BD25" t="e">
        <f t="shared" si="47"/>
        <v>#N/A</v>
      </c>
      <c r="BE25" t="e">
        <f t="shared" si="48"/>
        <v>#N/A</v>
      </c>
      <c r="BF25" t="e">
        <f t="shared" si="49"/>
        <v>#N/A</v>
      </c>
      <c r="BG25" t="e">
        <f t="shared" si="50"/>
        <v>#N/A</v>
      </c>
      <c r="BH25" t="e">
        <f t="shared" si="51"/>
        <v>#N/A</v>
      </c>
      <c r="BI25" t="e">
        <f t="shared" si="52"/>
        <v>#N/A</v>
      </c>
      <c r="BJ25" t="e">
        <f t="shared" si="53"/>
        <v>#N/A</v>
      </c>
      <c r="BK25" t="e">
        <f t="shared" si="54"/>
        <v>#N/A</v>
      </c>
      <c r="BL25" t="e">
        <f t="shared" si="55"/>
        <v>#N/A</v>
      </c>
      <c r="BM25" t="e">
        <f t="shared" si="56"/>
        <v>#N/A</v>
      </c>
      <c r="BN25" t="e">
        <f t="shared" si="57"/>
        <v>#N/A</v>
      </c>
      <c r="BO25" t="e">
        <f t="shared" si="58"/>
        <v>#N/A</v>
      </c>
      <c r="BP25" t="e">
        <f t="shared" si="59"/>
        <v>#N/A</v>
      </c>
      <c r="BQ25" t="e">
        <f t="shared" si="60"/>
        <v>#N/A</v>
      </c>
      <c r="BR25" t="e">
        <f t="shared" si="61"/>
        <v>#N/A</v>
      </c>
      <c r="BS25" t="e">
        <f t="shared" si="62"/>
        <v>#N/A</v>
      </c>
      <c r="BT25" t="e">
        <f t="shared" si="63"/>
        <v>#N/A</v>
      </c>
      <c r="BU25" t="e">
        <f t="shared" si="64"/>
        <v>#N/A</v>
      </c>
      <c r="BV25" t="e">
        <f t="shared" si="65"/>
        <v>#N/A</v>
      </c>
      <c r="BW25" t="e">
        <f t="shared" si="66"/>
        <v>#N/A</v>
      </c>
      <c r="BX25" t="e">
        <f t="shared" si="67"/>
        <v>#N/A</v>
      </c>
      <c r="BY25" t="e">
        <f t="shared" si="68"/>
        <v>#N/A</v>
      </c>
      <c r="BZ25" t="e">
        <f t="shared" si="69"/>
        <v>#N/A</v>
      </c>
      <c r="CA25" t="e">
        <f t="shared" si="70"/>
        <v>#N/A</v>
      </c>
      <c r="CB25" t="e">
        <f t="shared" si="71"/>
        <v>#N/A</v>
      </c>
      <c r="CC25" t="e">
        <f t="shared" si="72"/>
        <v>#N/A</v>
      </c>
      <c r="CD25" t="e">
        <f t="shared" si="73"/>
        <v>#N/A</v>
      </c>
      <c r="CE25" t="e">
        <f t="shared" si="74"/>
        <v>#N/A</v>
      </c>
      <c r="CF25" t="e">
        <f t="shared" si="75"/>
        <v>#N/A</v>
      </c>
      <c r="CG25" t="e">
        <f t="shared" si="76"/>
        <v>#N/A</v>
      </c>
      <c r="CH25" t="e">
        <f t="shared" si="77"/>
        <v>#N/A</v>
      </c>
      <c r="CI25" t="e">
        <f t="shared" si="78"/>
        <v>#N/A</v>
      </c>
      <c r="CJ25" t="e">
        <f t="shared" si="79"/>
        <v>#N/A</v>
      </c>
      <c r="CK25" t="e">
        <f t="shared" si="80"/>
        <v>#N/A</v>
      </c>
      <c r="CL25" t="e">
        <f t="shared" si="81"/>
        <v>#N/A</v>
      </c>
      <c r="CM25" t="e">
        <f t="shared" si="82"/>
        <v>#N/A</v>
      </c>
      <c r="CN25" t="e">
        <f t="shared" si="83"/>
        <v>#N/A</v>
      </c>
      <c r="CO25" t="e">
        <f t="shared" si="84"/>
        <v>#N/A</v>
      </c>
      <c r="CP25" t="e">
        <f t="shared" si="85"/>
        <v>#N/A</v>
      </c>
      <c r="CQ25" t="e">
        <f t="shared" si="86"/>
        <v>#N/A</v>
      </c>
      <c r="CR25" t="e">
        <f t="shared" si="87"/>
        <v>#N/A</v>
      </c>
      <c r="CS25" t="e">
        <f t="shared" si="88"/>
        <v>#N/A</v>
      </c>
      <c r="CT25" t="e">
        <f t="shared" si="89"/>
        <v>#N/A</v>
      </c>
      <c r="CU25" t="e">
        <f t="shared" si="90"/>
        <v>#N/A</v>
      </c>
      <c r="CV25" t="e">
        <f t="shared" si="91"/>
        <v>#N/A</v>
      </c>
      <c r="CW25" t="e">
        <f t="shared" si="91"/>
        <v>#N/A</v>
      </c>
      <c r="CX25" t="e">
        <f t="shared" si="91"/>
        <v>#N/A</v>
      </c>
      <c r="CY25" t="e">
        <f t="shared" si="91"/>
        <v>#N/A</v>
      </c>
      <c r="CZ25" t="e">
        <f t="shared" si="93"/>
        <v>#N/A</v>
      </c>
      <c r="DA25" t="e">
        <f t="shared" si="93"/>
        <v>#N/A</v>
      </c>
    </row>
    <row r="26" spans="1:105" x14ac:dyDescent="0.35">
      <c r="A26" t="str">
        <f>Setup!A25</f>
        <v>Caseload 6</v>
      </c>
      <c r="B26">
        <f t="shared" si="94"/>
        <v>0</v>
      </c>
      <c r="C26">
        <f t="shared" si="95"/>
        <v>0</v>
      </c>
      <c r="D26">
        <f>IF(Planning!D30="",'Planning Backing (Hide)'!B26,Planning!D30)</f>
        <v>0</v>
      </c>
      <c r="E26">
        <f>IF(Planning!E30="",'Planning Backing (Hide)'!C26,Planning!E30)</f>
        <v>0</v>
      </c>
      <c r="F26" t="str">
        <f>IFERROR($D$26/$B$26,"")</f>
        <v/>
      </c>
      <c r="G26" t="str">
        <f>IFERROR($E$26/$C$26,"")</f>
        <v/>
      </c>
      <c r="I26" s="12">
        <f ca="1">'Required Capacity (Hide)'!E26</f>
        <v>44375</v>
      </c>
      <c r="J26" t="e">
        <f t="shared" si="1"/>
        <v>#N/A</v>
      </c>
      <c r="K26" t="e">
        <f t="shared" si="2"/>
        <v>#N/A</v>
      </c>
      <c r="L26" t="e">
        <f t="shared" si="3"/>
        <v>#N/A</v>
      </c>
      <c r="M26" t="e">
        <f t="shared" si="4"/>
        <v>#N/A</v>
      </c>
      <c r="N26" t="e">
        <f t="shared" si="5"/>
        <v>#N/A</v>
      </c>
      <c r="O26" t="e">
        <f t="shared" si="6"/>
        <v>#N/A</v>
      </c>
      <c r="P26" t="e">
        <f t="shared" si="7"/>
        <v>#N/A</v>
      </c>
      <c r="Q26" t="e">
        <f t="shared" si="8"/>
        <v>#N/A</v>
      </c>
      <c r="R26" t="e">
        <f t="shared" si="9"/>
        <v>#N/A</v>
      </c>
      <c r="S26" t="e">
        <f t="shared" si="10"/>
        <v>#N/A</v>
      </c>
      <c r="T26" t="e">
        <f t="shared" si="11"/>
        <v>#N/A</v>
      </c>
      <c r="U26" t="e">
        <f t="shared" si="12"/>
        <v>#N/A</v>
      </c>
      <c r="V26" t="e">
        <f t="shared" si="13"/>
        <v>#N/A</v>
      </c>
      <c r="W26" t="e">
        <f t="shared" si="14"/>
        <v>#N/A</v>
      </c>
      <c r="X26" t="e">
        <f t="shared" si="15"/>
        <v>#N/A</v>
      </c>
      <c r="Y26" t="e">
        <f t="shared" si="16"/>
        <v>#N/A</v>
      </c>
      <c r="Z26" t="e">
        <f t="shared" si="17"/>
        <v>#N/A</v>
      </c>
      <c r="AA26" t="e">
        <f t="shared" si="18"/>
        <v>#N/A</v>
      </c>
      <c r="AB26" t="e">
        <f t="shared" si="19"/>
        <v>#N/A</v>
      </c>
      <c r="AC26" t="e">
        <f t="shared" si="20"/>
        <v>#N/A</v>
      </c>
      <c r="AD26" t="e">
        <f t="shared" si="21"/>
        <v>#N/A</v>
      </c>
      <c r="AE26" t="e">
        <f t="shared" si="22"/>
        <v>#N/A</v>
      </c>
      <c r="AF26" t="e">
        <f t="shared" si="23"/>
        <v>#N/A</v>
      </c>
      <c r="AG26" t="e">
        <f t="shared" si="24"/>
        <v>#N/A</v>
      </c>
      <c r="AH26" t="e">
        <f t="shared" si="25"/>
        <v>#N/A</v>
      </c>
      <c r="AI26" t="e">
        <f t="shared" si="26"/>
        <v>#N/A</v>
      </c>
      <c r="AJ26" t="e">
        <f t="shared" si="27"/>
        <v>#N/A</v>
      </c>
      <c r="AK26" t="e">
        <f t="shared" si="28"/>
        <v>#N/A</v>
      </c>
      <c r="AL26" t="e">
        <f t="shared" si="29"/>
        <v>#N/A</v>
      </c>
      <c r="AM26" t="e">
        <f t="shared" si="30"/>
        <v>#N/A</v>
      </c>
      <c r="AN26" t="e">
        <f t="shared" si="31"/>
        <v>#N/A</v>
      </c>
      <c r="AO26" t="e">
        <f t="shared" si="32"/>
        <v>#N/A</v>
      </c>
      <c r="AP26" t="e">
        <f t="shared" si="33"/>
        <v>#N/A</v>
      </c>
      <c r="AQ26" t="e">
        <f t="shared" si="34"/>
        <v>#N/A</v>
      </c>
      <c r="AR26" t="e">
        <f t="shared" si="35"/>
        <v>#N/A</v>
      </c>
      <c r="AS26" t="e">
        <f t="shared" si="36"/>
        <v>#N/A</v>
      </c>
      <c r="AT26" t="e">
        <f t="shared" si="37"/>
        <v>#N/A</v>
      </c>
      <c r="AU26" t="e">
        <f t="shared" si="38"/>
        <v>#N/A</v>
      </c>
      <c r="AV26" t="e">
        <f t="shared" si="39"/>
        <v>#N/A</v>
      </c>
      <c r="AW26" t="e">
        <f t="shared" si="40"/>
        <v>#N/A</v>
      </c>
      <c r="AX26" t="e">
        <f t="shared" si="41"/>
        <v>#N/A</v>
      </c>
      <c r="AY26" t="e">
        <f t="shared" si="42"/>
        <v>#N/A</v>
      </c>
      <c r="AZ26" t="e">
        <f t="shared" si="43"/>
        <v>#N/A</v>
      </c>
      <c r="BA26" t="e">
        <f t="shared" si="44"/>
        <v>#N/A</v>
      </c>
      <c r="BB26" t="e">
        <f t="shared" si="45"/>
        <v>#N/A</v>
      </c>
      <c r="BC26" t="e">
        <f t="shared" si="46"/>
        <v>#N/A</v>
      </c>
      <c r="BD26" t="e">
        <f t="shared" si="47"/>
        <v>#N/A</v>
      </c>
      <c r="BE26" t="e">
        <f t="shared" si="48"/>
        <v>#N/A</v>
      </c>
      <c r="BF26" t="e">
        <f t="shared" si="49"/>
        <v>#N/A</v>
      </c>
      <c r="BG26" t="e">
        <f t="shared" si="50"/>
        <v>#N/A</v>
      </c>
      <c r="BH26" t="e">
        <f t="shared" si="51"/>
        <v>#N/A</v>
      </c>
      <c r="BI26" t="e">
        <f t="shared" si="52"/>
        <v>#N/A</v>
      </c>
      <c r="BJ26" t="e">
        <f t="shared" si="53"/>
        <v>#N/A</v>
      </c>
      <c r="BK26" t="e">
        <f t="shared" si="54"/>
        <v>#N/A</v>
      </c>
      <c r="BL26" t="e">
        <f t="shared" si="55"/>
        <v>#N/A</v>
      </c>
      <c r="BM26" t="e">
        <f t="shared" si="56"/>
        <v>#N/A</v>
      </c>
      <c r="BN26" t="e">
        <f t="shared" si="57"/>
        <v>#N/A</v>
      </c>
      <c r="BO26" t="e">
        <f t="shared" si="58"/>
        <v>#N/A</v>
      </c>
      <c r="BP26" t="e">
        <f t="shared" si="59"/>
        <v>#N/A</v>
      </c>
      <c r="BQ26" t="e">
        <f t="shared" si="60"/>
        <v>#N/A</v>
      </c>
      <c r="BR26" t="e">
        <f t="shared" si="61"/>
        <v>#N/A</v>
      </c>
      <c r="BS26" t="e">
        <f t="shared" si="62"/>
        <v>#N/A</v>
      </c>
      <c r="BT26" t="e">
        <f t="shared" si="63"/>
        <v>#N/A</v>
      </c>
      <c r="BU26" t="e">
        <f t="shared" si="64"/>
        <v>#N/A</v>
      </c>
      <c r="BV26" t="e">
        <f t="shared" si="65"/>
        <v>#N/A</v>
      </c>
      <c r="BW26" t="e">
        <f t="shared" si="66"/>
        <v>#N/A</v>
      </c>
      <c r="BX26" t="e">
        <f t="shared" si="67"/>
        <v>#N/A</v>
      </c>
      <c r="BY26" t="e">
        <f t="shared" si="68"/>
        <v>#N/A</v>
      </c>
      <c r="BZ26" t="e">
        <f t="shared" si="69"/>
        <v>#N/A</v>
      </c>
      <c r="CA26" t="e">
        <f t="shared" si="70"/>
        <v>#N/A</v>
      </c>
      <c r="CB26" t="e">
        <f t="shared" si="71"/>
        <v>#N/A</v>
      </c>
      <c r="CC26" t="e">
        <f t="shared" si="72"/>
        <v>#N/A</v>
      </c>
      <c r="CD26" t="e">
        <f t="shared" si="73"/>
        <v>#N/A</v>
      </c>
      <c r="CE26" t="e">
        <f t="shared" si="74"/>
        <v>#N/A</v>
      </c>
      <c r="CF26" t="e">
        <f t="shared" si="75"/>
        <v>#N/A</v>
      </c>
      <c r="CG26" t="e">
        <f t="shared" si="76"/>
        <v>#N/A</v>
      </c>
      <c r="CH26" t="e">
        <f t="shared" si="77"/>
        <v>#N/A</v>
      </c>
      <c r="CI26" t="e">
        <f t="shared" si="78"/>
        <v>#N/A</v>
      </c>
      <c r="CJ26" t="e">
        <f t="shared" si="79"/>
        <v>#N/A</v>
      </c>
      <c r="CK26" t="e">
        <f t="shared" si="80"/>
        <v>#N/A</v>
      </c>
      <c r="CL26" t="e">
        <f t="shared" si="81"/>
        <v>#N/A</v>
      </c>
      <c r="CM26" t="e">
        <f t="shared" si="82"/>
        <v>#N/A</v>
      </c>
      <c r="CN26" t="e">
        <f t="shared" si="83"/>
        <v>#N/A</v>
      </c>
      <c r="CO26" t="e">
        <f t="shared" si="84"/>
        <v>#N/A</v>
      </c>
      <c r="CP26" t="e">
        <f t="shared" si="85"/>
        <v>#N/A</v>
      </c>
      <c r="CQ26" t="e">
        <f t="shared" si="86"/>
        <v>#N/A</v>
      </c>
      <c r="CR26" t="e">
        <f t="shared" si="87"/>
        <v>#N/A</v>
      </c>
      <c r="CS26" t="e">
        <f t="shared" si="88"/>
        <v>#N/A</v>
      </c>
      <c r="CT26" t="e">
        <f t="shared" si="89"/>
        <v>#N/A</v>
      </c>
      <c r="CU26" t="e">
        <f t="shared" si="90"/>
        <v>#N/A</v>
      </c>
      <c r="CV26" t="e">
        <f t="shared" si="91"/>
        <v>#N/A</v>
      </c>
      <c r="CW26" t="e">
        <f t="shared" si="91"/>
        <v>#N/A</v>
      </c>
      <c r="CX26" t="e">
        <f t="shared" si="91"/>
        <v>#N/A</v>
      </c>
      <c r="CY26" t="e">
        <f t="shared" si="91"/>
        <v>#N/A</v>
      </c>
      <c r="CZ26" t="e">
        <f t="shared" si="93"/>
        <v>#N/A</v>
      </c>
      <c r="DA26" t="e">
        <f t="shared" si="93"/>
        <v>#N/A</v>
      </c>
    </row>
    <row r="27" spans="1:105" x14ac:dyDescent="0.35">
      <c r="A27" t="str">
        <f>Setup!A26</f>
        <v>Caseload 7</v>
      </c>
      <c r="B27">
        <f t="shared" si="94"/>
        <v>0</v>
      </c>
      <c r="C27">
        <f t="shared" si="95"/>
        <v>0</v>
      </c>
      <c r="D27">
        <f>IF(Planning!D31="",'Planning Backing (Hide)'!B27,Planning!D31)</f>
        <v>0</v>
      </c>
      <c r="E27">
        <f>IF(Planning!E31="",'Planning Backing (Hide)'!C27,Planning!E31)</f>
        <v>0</v>
      </c>
      <c r="F27" t="str">
        <f>IFERROR($D$27/$B$27,"")</f>
        <v/>
      </c>
      <c r="G27" t="str">
        <f>IFERROR($E$27/$C$27,"")</f>
        <v/>
      </c>
      <c r="I27" s="12">
        <f ca="1">'Required Capacity (Hide)'!E27</f>
        <v>44382</v>
      </c>
      <c r="J27" t="e">
        <f t="shared" si="1"/>
        <v>#N/A</v>
      </c>
      <c r="K27" t="e">
        <f t="shared" si="2"/>
        <v>#N/A</v>
      </c>
      <c r="L27" t="e">
        <f t="shared" si="3"/>
        <v>#N/A</v>
      </c>
      <c r="M27" t="e">
        <f t="shared" si="4"/>
        <v>#N/A</v>
      </c>
      <c r="N27" t="e">
        <f t="shared" si="5"/>
        <v>#N/A</v>
      </c>
      <c r="O27" t="e">
        <f t="shared" si="6"/>
        <v>#N/A</v>
      </c>
      <c r="P27" t="e">
        <f t="shared" si="7"/>
        <v>#N/A</v>
      </c>
      <c r="Q27" t="e">
        <f t="shared" si="8"/>
        <v>#N/A</v>
      </c>
      <c r="R27" t="e">
        <f t="shared" si="9"/>
        <v>#N/A</v>
      </c>
      <c r="S27" t="e">
        <f t="shared" si="10"/>
        <v>#N/A</v>
      </c>
      <c r="T27" t="e">
        <f t="shared" si="11"/>
        <v>#N/A</v>
      </c>
      <c r="U27" t="e">
        <f t="shared" si="12"/>
        <v>#N/A</v>
      </c>
      <c r="V27" t="e">
        <f t="shared" si="13"/>
        <v>#N/A</v>
      </c>
      <c r="W27" t="e">
        <f t="shared" si="14"/>
        <v>#N/A</v>
      </c>
      <c r="X27" t="e">
        <f t="shared" si="15"/>
        <v>#N/A</v>
      </c>
      <c r="Y27" t="e">
        <f t="shared" si="16"/>
        <v>#N/A</v>
      </c>
      <c r="Z27" t="e">
        <f t="shared" si="17"/>
        <v>#N/A</v>
      </c>
      <c r="AA27" t="e">
        <f t="shared" si="18"/>
        <v>#N/A</v>
      </c>
      <c r="AB27" t="e">
        <f t="shared" si="19"/>
        <v>#N/A</v>
      </c>
      <c r="AC27" t="e">
        <f t="shared" si="20"/>
        <v>#N/A</v>
      </c>
      <c r="AD27" t="e">
        <f t="shared" si="21"/>
        <v>#N/A</v>
      </c>
      <c r="AE27" t="e">
        <f t="shared" si="22"/>
        <v>#N/A</v>
      </c>
      <c r="AF27" t="e">
        <f t="shared" si="23"/>
        <v>#N/A</v>
      </c>
      <c r="AG27" t="e">
        <f t="shared" si="24"/>
        <v>#N/A</v>
      </c>
      <c r="AH27" t="e">
        <f t="shared" si="25"/>
        <v>#N/A</v>
      </c>
      <c r="AI27" t="e">
        <f t="shared" si="26"/>
        <v>#N/A</v>
      </c>
      <c r="AJ27" t="e">
        <f t="shared" si="27"/>
        <v>#N/A</v>
      </c>
      <c r="AK27" t="e">
        <f t="shared" si="28"/>
        <v>#N/A</v>
      </c>
      <c r="AL27" t="e">
        <f t="shared" si="29"/>
        <v>#N/A</v>
      </c>
      <c r="AM27" t="e">
        <f t="shared" si="30"/>
        <v>#N/A</v>
      </c>
      <c r="AN27" t="e">
        <f t="shared" si="31"/>
        <v>#N/A</v>
      </c>
      <c r="AO27" t="e">
        <f t="shared" si="32"/>
        <v>#N/A</v>
      </c>
      <c r="AP27" t="e">
        <f t="shared" si="33"/>
        <v>#N/A</v>
      </c>
      <c r="AQ27" t="e">
        <f t="shared" si="34"/>
        <v>#N/A</v>
      </c>
      <c r="AR27" t="e">
        <f t="shared" si="35"/>
        <v>#N/A</v>
      </c>
      <c r="AS27" t="e">
        <f t="shared" si="36"/>
        <v>#N/A</v>
      </c>
      <c r="AT27" t="e">
        <f t="shared" si="37"/>
        <v>#N/A</v>
      </c>
      <c r="AU27" t="e">
        <f t="shared" si="38"/>
        <v>#N/A</v>
      </c>
      <c r="AV27" t="e">
        <f t="shared" si="39"/>
        <v>#N/A</v>
      </c>
      <c r="AW27" t="e">
        <f t="shared" si="40"/>
        <v>#N/A</v>
      </c>
      <c r="AX27" t="e">
        <f t="shared" si="41"/>
        <v>#N/A</v>
      </c>
      <c r="AY27" t="e">
        <f t="shared" si="42"/>
        <v>#N/A</v>
      </c>
      <c r="AZ27" t="e">
        <f t="shared" si="43"/>
        <v>#N/A</v>
      </c>
      <c r="BA27" t="e">
        <f t="shared" si="44"/>
        <v>#N/A</v>
      </c>
      <c r="BB27" t="e">
        <f t="shared" si="45"/>
        <v>#N/A</v>
      </c>
      <c r="BC27" t="e">
        <f t="shared" si="46"/>
        <v>#N/A</v>
      </c>
      <c r="BD27" t="e">
        <f t="shared" si="47"/>
        <v>#N/A</v>
      </c>
      <c r="BE27" t="e">
        <f t="shared" si="48"/>
        <v>#N/A</v>
      </c>
      <c r="BF27" t="e">
        <f t="shared" si="49"/>
        <v>#N/A</v>
      </c>
      <c r="BG27" t="e">
        <f t="shared" si="50"/>
        <v>#N/A</v>
      </c>
      <c r="BH27" t="e">
        <f t="shared" si="51"/>
        <v>#N/A</v>
      </c>
      <c r="BI27" t="e">
        <f t="shared" si="52"/>
        <v>#N/A</v>
      </c>
      <c r="BJ27" t="e">
        <f t="shared" si="53"/>
        <v>#N/A</v>
      </c>
      <c r="BK27" t="e">
        <f t="shared" si="54"/>
        <v>#N/A</v>
      </c>
      <c r="BL27" t="e">
        <f t="shared" si="55"/>
        <v>#N/A</v>
      </c>
      <c r="BM27" t="e">
        <f t="shared" si="56"/>
        <v>#N/A</v>
      </c>
      <c r="BN27" t="e">
        <f t="shared" si="57"/>
        <v>#N/A</v>
      </c>
      <c r="BO27" t="e">
        <f t="shared" si="58"/>
        <v>#N/A</v>
      </c>
      <c r="BP27" t="e">
        <f t="shared" si="59"/>
        <v>#N/A</v>
      </c>
      <c r="BQ27" t="e">
        <f t="shared" si="60"/>
        <v>#N/A</v>
      </c>
      <c r="BR27" t="e">
        <f t="shared" si="61"/>
        <v>#N/A</v>
      </c>
      <c r="BS27" t="e">
        <f t="shared" si="62"/>
        <v>#N/A</v>
      </c>
      <c r="BT27" t="e">
        <f t="shared" si="63"/>
        <v>#N/A</v>
      </c>
      <c r="BU27" t="e">
        <f t="shared" si="64"/>
        <v>#N/A</v>
      </c>
      <c r="BV27" t="e">
        <f t="shared" si="65"/>
        <v>#N/A</v>
      </c>
      <c r="BW27" t="e">
        <f t="shared" si="66"/>
        <v>#N/A</v>
      </c>
      <c r="BX27" t="e">
        <f t="shared" si="67"/>
        <v>#N/A</v>
      </c>
      <c r="BY27" t="e">
        <f t="shared" si="68"/>
        <v>#N/A</v>
      </c>
      <c r="BZ27" t="e">
        <f t="shared" si="69"/>
        <v>#N/A</v>
      </c>
      <c r="CA27" t="e">
        <f t="shared" si="70"/>
        <v>#N/A</v>
      </c>
      <c r="CB27" t="e">
        <f t="shared" si="71"/>
        <v>#N/A</v>
      </c>
      <c r="CC27" t="e">
        <f t="shared" si="72"/>
        <v>#N/A</v>
      </c>
      <c r="CD27" t="e">
        <f t="shared" si="73"/>
        <v>#N/A</v>
      </c>
      <c r="CE27" t="e">
        <f t="shared" si="74"/>
        <v>#N/A</v>
      </c>
      <c r="CF27" t="e">
        <f t="shared" si="75"/>
        <v>#N/A</v>
      </c>
      <c r="CG27" t="e">
        <f t="shared" si="76"/>
        <v>#N/A</v>
      </c>
      <c r="CH27" t="e">
        <f t="shared" si="77"/>
        <v>#N/A</v>
      </c>
      <c r="CI27" t="e">
        <f t="shared" si="78"/>
        <v>#N/A</v>
      </c>
      <c r="CJ27" t="e">
        <f t="shared" si="79"/>
        <v>#N/A</v>
      </c>
      <c r="CK27" t="e">
        <f t="shared" si="80"/>
        <v>#N/A</v>
      </c>
      <c r="CL27" t="e">
        <f t="shared" si="81"/>
        <v>#N/A</v>
      </c>
      <c r="CM27" t="e">
        <f t="shared" si="82"/>
        <v>#N/A</v>
      </c>
      <c r="CN27" t="e">
        <f t="shared" si="83"/>
        <v>#N/A</v>
      </c>
      <c r="CO27" t="e">
        <f t="shared" si="84"/>
        <v>#N/A</v>
      </c>
      <c r="CP27" t="e">
        <f t="shared" si="85"/>
        <v>#N/A</v>
      </c>
      <c r="CQ27" t="e">
        <f t="shared" si="86"/>
        <v>#N/A</v>
      </c>
      <c r="CR27" t="e">
        <f t="shared" si="87"/>
        <v>#N/A</v>
      </c>
      <c r="CS27" t="e">
        <f t="shared" si="88"/>
        <v>#N/A</v>
      </c>
      <c r="CT27" t="e">
        <f t="shared" si="89"/>
        <v>#N/A</v>
      </c>
      <c r="CU27" t="e">
        <f t="shared" si="90"/>
        <v>#N/A</v>
      </c>
      <c r="CV27" t="e">
        <f t="shared" si="91"/>
        <v>#N/A</v>
      </c>
      <c r="CW27" t="e">
        <f t="shared" si="91"/>
        <v>#N/A</v>
      </c>
      <c r="CX27" t="e">
        <f t="shared" si="91"/>
        <v>#N/A</v>
      </c>
      <c r="CY27" t="e">
        <f t="shared" si="91"/>
        <v>#N/A</v>
      </c>
      <c r="CZ27" t="e">
        <f t="shared" si="93"/>
        <v>#N/A</v>
      </c>
      <c r="DA27" t="e">
        <f t="shared" si="93"/>
        <v>#N/A</v>
      </c>
    </row>
    <row r="28" spans="1:105" x14ac:dyDescent="0.35">
      <c r="A28" t="str">
        <f>Setup!A27</f>
        <v>Caseload 8</v>
      </c>
      <c r="B28">
        <f t="shared" si="94"/>
        <v>0</v>
      </c>
      <c r="C28">
        <f t="shared" si="95"/>
        <v>0</v>
      </c>
      <c r="D28">
        <f>IF(Planning!D32="",'Planning Backing (Hide)'!B28,Planning!D32)</f>
        <v>0</v>
      </c>
      <c r="E28">
        <f>IF(Planning!E32="",'Planning Backing (Hide)'!C28,Planning!E32)</f>
        <v>0</v>
      </c>
      <c r="F28" t="str">
        <f>IFERROR($D$28/$B$28,"")</f>
        <v/>
      </c>
      <c r="G28" t="str">
        <f>IFERROR($E$28/$C$28,"")</f>
        <v/>
      </c>
      <c r="I28" s="12">
        <f ca="1">'Required Capacity (Hide)'!E28</f>
        <v>44389</v>
      </c>
      <c r="J28" t="e">
        <f t="shared" si="1"/>
        <v>#N/A</v>
      </c>
      <c r="K28" t="e">
        <f t="shared" si="2"/>
        <v>#N/A</v>
      </c>
      <c r="L28" t="e">
        <f t="shared" si="3"/>
        <v>#N/A</v>
      </c>
      <c r="M28" t="e">
        <f t="shared" si="4"/>
        <v>#N/A</v>
      </c>
      <c r="N28" t="e">
        <f t="shared" si="5"/>
        <v>#N/A</v>
      </c>
      <c r="O28" t="e">
        <f t="shared" si="6"/>
        <v>#N/A</v>
      </c>
      <c r="P28" t="e">
        <f t="shared" si="7"/>
        <v>#N/A</v>
      </c>
      <c r="Q28" t="e">
        <f t="shared" si="8"/>
        <v>#N/A</v>
      </c>
      <c r="R28" t="e">
        <f t="shared" si="9"/>
        <v>#N/A</v>
      </c>
      <c r="S28" t="e">
        <f t="shared" si="10"/>
        <v>#N/A</v>
      </c>
      <c r="T28" t="e">
        <f t="shared" si="11"/>
        <v>#N/A</v>
      </c>
      <c r="U28" t="e">
        <f t="shared" si="12"/>
        <v>#N/A</v>
      </c>
      <c r="V28" t="e">
        <f t="shared" si="13"/>
        <v>#N/A</v>
      </c>
      <c r="W28" t="e">
        <f t="shared" si="14"/>
        <v>#N/A</v>
      </c>
      <c r="X28" t="e">
        <f t="shared" si="15"/>
        <v>#N/A</v>
      </c>
      <c r="Y28" t="e">
        <f t="shared" si="16"/>
        <v>#N/A</v>
      </c>
      <c r="Z28" t="e">
        <f t="shared" si="17"/>
        <v>#N/A</v>
      </c>
      <c r="AA28" t="e">
        <f t="shared" si="18"/>
        <v>#N/A</v>
      </c>
      <c r="AB28" t="e">
        <f t="shared" si="19"/>
        <v>#N/A</v>
      </c>
      <c r="AC28" t="e">
        <f t="shared" si="20"/>
        <v>#N/A</v>
      </c>
      <c r="AD28" t="e">
        <f t="shared" si="21"/>
        <v>#N/A</v>
      </c>
      <c r="AE28" t="e">
        <f t="shared" si="22"/>
        <v>#N/A</v>
      </c>
      <c r="AF28" t="e">
        <f t="shared" si="23"/>
        <v>#N/A</v>
      </c>
      <c r="AG28" t="e">
        <f t="shared" si="24"/>
        <v>#N/A</v>
      </c>
      <c r="AH28" t="e">
        <f t="shared" si="25"/>
        <v>#N/A</v>
      </c>
      <c r="AI28" t="e">
        <f t="shared" si="26"/>
        <v>#N/A</v>
      </c>
      <c r="AJ28" t="e">
        <f t="shared" si="27"/>
        <v>#N/A</v>
      </c>
      <c r="AK28" t="e">
        <f t="shared" si="28"/>
        <v>#N/A</v>
      </c>
      <c r="AL28" t="e">
        <f t="shared" si="29"/>
        <v>#N/A</v>
      </c>
      <c r="AM28" t="e">
        <f t="shared" si="30"/>
        <v>#N/A</v>
      </c>
      <c r="AN28" t="e">
        <f t="shared" si="31"/>
        <v>#N/A</v>
      </c>
      <c r="AO28" t="e">
        <f t="shared" si="32"/>
        <v>#N/A</v>
      </c>
      <c r="AP28" t="e">
        <f t="shared" si="33"/>
        <v>#N/A</v>
      </c>
      <c r="AQ28" t="e">
        <f t="shared" si="34"/>
        <v>#N/A</v>
      </c>
      <c r="AR28" t="e">
        <f t="shared" si="35"/>
        <v>#N/A</v>
      </c>
      <c r="AS28" t="e">
        <f t="shared" si="36"/>
        <v>#N/A</v>
      </c>
      <c r="AT28" t="e">
        <f t="shared" si="37"/>
        <v>#N/A</v>
      </c>
      <c r="AU28" t="e">
        <f t="shared" si="38"/>
        <v>#N/A</v>
      </c>
      <c r="AV28" t="e">
        <f t="shared" si="39"/>
        <v>#N/A</v>
      </c>
      <c r="AW28" t="e">
        <f t="shared" si="40"/>
        <v>#N/A</v>
      </c>
      <c r="AX28" t="e">
        <f t="shared" si="41"/>
        <v>#N/A</v>
      </c>
      <c r="AY28" t="e">
        <f t="shared" si="42"/>
        <v>#N/A</v>
      </c>
      <c r="AZ28" t="e">
        <f t="shared" si="43"/>
        <v>#N/A</v>
      </c>
      <c r="BA28" t="e">
        <f t="shared" si="44"/>
        <v>#N/A</v>
      </c>
      <c r="BB28" t="e">
        <f t="shared" si="45"/>
        <v>#N/A</v>
      </c>
      <c r="BC28" t="e">
        <f t="shared" si="46"/>
        <v>#N/A</v>
      </c>
      <c r="BD28" t="e">
        <f t="shared" si="47"/>
        <v>#N/A</v>
      </c>
      <c r="BE28" t="e">
        <f t="shared" si="48"/>
        <v>#N/A</v>
      </c>
      <c r="BF28" t="e">
        <f t="shared" si="49"/>
        <v>#N/A</v>
      </c>
      <c r="BG28" t="e">
        <f t="shared" si="50"/>
        <v>#N/A</v>
      </c>
      <c r="BH28" t="e">
        <f t="shared" si="51"/>
        <v>#N/A</v>
      </c>
      <c r="BI28" t="e">
        <f t="shared" si="52"/>
        <v>#N/A</v>
      </c>
      <c r="BJ28" t="e">
        <f t="shared" si="53"/>
        <v>#N/A</v>
      </c>
      <c r="BK28" t="e">
        <f t="shared" si="54"/>
        <v>#N/A</v>
      </c>
      <c r="BL28" t="e">
        <f t="shared" si="55"/>
        <v>#N/A</v>
      </c>
      <c r="BM28" t="e">
        <f t="shared" si="56"/>
        <v>#N/A</v>
      </c>
      <c r="BN28" t="e">
        <f t="shared" si="57"/>
        <v>#N/A</v>
      </c>
      <c r="BO28" t="e">
        <f t="shared" si="58"/>
        <v>#N/A</v>
      </c>
      <c r="BP28" t="e">
        <f t="shared" si="59"/>
        <v>#N/A</v>
      </c>
      <c r="BQ28" t="e">
        <f t="shared" si="60"/>
        <v>#N/A</v>
      </c>
      <c r="BR28" t="e">
        <f t="shared" si="61"/>
        <v>#N/A</v>
      </c>
      <c r="BS28" t="e">
        <f t="shared" si="62"/>
        <v>#N/A</v>
      </c>
      <c r="BT28" t="e">
        <f t="shared" si="63"/>
        <v>#N/A</v>
      </c>
      <c r="BU28" t="e">
        <f t="shared" si="64"/>
        <v>#N/A</v>
      </c>
      <c r="BV28" t="e">
        <f t="shared" si="65"/>
        <v>#N/A</v>
      </c>
      <c r="BW28" t="e">
        <f t="shared" si="66"/>
        <v>#N/A</v>
      </c>
      <c r="BX28" t="e">
        <f t="shared" si="67"/>
        <v>#N/A</v>
      </c>
      <c r="BY28" t="e">
        <f t="shared" si="68"/>
        <v>#N/A</v>
      </c>
      <c r="BZ28" t="e">
        <f t="shared" si="69"/>
        <v>#N/A</v>
      </c>
      <c r="CA28" t="e">
        <f t="shared" si="70"/>
        <v>#N/A</v>
      </c>
      <c r="CB28" t="e">
        <f t="shared" si="71"/>
        <v>#N/A</v>
      </c>
      <c r="CC28" t="e">
        <f t="shared" si="72"/>
        <v>#N/A</v>
      </c>
      <c r="CD28" t="e">
        <f t="shared" si="73"/>
        <v>#N/A</v>
      </c>
      <c r="CE28" t="e">
        <f t="shared" si="74"/>
        <v>#N/A</v>
      </c>
      <c r="CF28" t="e">
        <f t="shared" si="75"/>
        <v>#N/A</v>
      </c>
      <c r="CG28" t="e">
        <f t="shared" si="76"/>
        <v>#N/A</v>
      </c>
      <c r="CH28" t="e">
        <f t="shared" si="77"/>
        <v>#N/A</v>
      </c>
      <c r="CI28" t="e">
        <f t="shared" si="78"/>
        <v>#N/A</v>
      </c>
      <c r="CJ28" t="e">
        <f t="shared" si="79"/>
        <v>#N/A</v>
      </c>
      <c r="CK28" t="e">
        <f t="shared" si="80"/>
        <v>#N/A</v>
      </c>
      <c r="CL28" t="e">
        <f t="shared" si="81"/>
        <v>#N/A</v>
      </c>
      <c r="CM28" t="e">
        <f t="shared" si="82"/>
        <v>#N/A</v>
      </c>
      <c r="CN28" t="e">
        <f t="shared" si="83"/>
        <v>#N/A</v>
      </c>
      <c r="CO28" t="e">
        <f t="shared" si="84"/>
        <v>#N/A</v>
      </c>
      <c r="CP28" t="e">
        <f t="shared" si="85"/>
        <v>#N/A</v>
      </c>
      <c r="CQ28" t="e">
        <f t="shared" si="86"/>
        <v>#N/A</v>
      </c>
      <c r="CR28" t="e">
        <f t="shared" si="87"/>
        <v>#N/A</v>
      </c>
      <c r="CS28" t="e">
        <f t="shared" si="88"/>
        <v>#N/A</v>
      </c>
      <c r="CT28" t="e">
        <f t="shared" si="89"/>
        <v>#N/A</v>
      </c>
      <c r="CU28" t="e">
        <f t="shared" si="90"/>
        <v>#N/A</v>
      </c>
      <c r="CV28" t="e">
        <f t="shared" si="91"/>
        <v>#N/A</v>
      </c>
      <c r="CW28" t="e">
        <f t="shared" si="91"/>
        <v>#N/A</v>
      </c>
      <c r="CX28" t="e">
        <f t="shared" si="91"/>
        <v>#N/A</v>
      </c>
      <c r="CY28" t="e">
        <f t="shared" si="91"/>
        <v>#N/A</v>
      </c>
      <c r="CZ28" t="e">
        <f t="shared" si="93"/>
        <v>#N/A</v>
      </c>
      <c r="DA28" t="e">
        <f t="shared" si="93"/>
        <v>#N/A</v>
      </c>
    </row>
    <row r="29" spans="1:105" x14ac:dyDescent="0.35">
      <c r="A29" t="str">
        <f>Setup!A28</f>
        <v>Caseload 9</v>
      </c>
      <c r="B29">
        <f t="shared" si="94"/>
        <v>0</v>
      </c>
      <c r="C29">
        <f t="shared" si="95"/>
        <v>0</v>
      </c>
      <c r="D29">
        <f>IF(Planning!D33="",'Planning Backing (Hide)'!B29,Planning!D33)</f>
        <v>0</v>
      </c>
      <c r="E29">
        <f>IF(Planning!E33="",'Planning Backing (Hide)'!C29,Planning!E33)</f>
        <v>0</v>
      </c>
      <c r="F29" t="str">
        <f>IFERROR($D$29/$B$29,"")</f>
        <v/>
      </c>
      <c r="G29" t="str">
        <f>IFERROR($E$29/$C$29,"")</f>
        <v/>
      </c>
      <c r="I29" s="12">
        <f ca="1">'Required Capacity (Hide)'!E29</f>
        <v>44396</v>
      </c>
      <c r="J29" t="e">
        <f t="shared" si="1"/>
        <v>#N/A</v>
      </c>
      <c r="K29" t="e">
        <f t="shared" si="2"/>
        <v>#N/A</v>
      </c>
      <c r="L29" t="e">
        <f t="shared" si="3"/>
        <v>#N/A</v>
      </c>
      <c r="M29" t="e">
        <f t="shared" si="4"/>
        <v>#N/A</v>
      </c>
      <c r="N29" t="e">
        <f t="shared" si="5"/>
        <v>#N/A</v>
      </c>
      <c r="O29" t="e">
        <f t="shared" si="6"/>
        <v>#N/A</v>
      </c>
      <c r="P29" t="e">
        <f t="shared" si="7"/>
        <v>#N/A</v>
      </c>
      <c r="Q29" t="e">
        <f t="shared" si="8"/>
        <v>#N/A</v>
      </c>
      <c r="R29" t="e">
        <f t="shared" si="9"/>
        <v>#N/A</v>
      </c>
      <c r="S29" t="e">
        <f t="shared" si="10"/>
        <v>#N/A</v>
      </c>
      <c r="T29" t="e">
        <f t="shared" si="11"/>
        <v>#N/A</v>
      </c>
      <c r="U29" t="e">
        <f t="shared" si="12"/>
        <v>#N/A</v>
      </c>
      <c r="V29" t="e">
        <f t="shared" si="13"/>
        <v>#N/A</v>
      </c>
      <c r="W29" t="e">
        <f t="shared" si="14"/>
        <v>#N/A</v>
      </c>
      <c r="X29" t="e">
        <f t="shared" si="15"/>
        <v>#N/A</v>
      </c>
      <c r="Y29" t="e">
        <f t="shared" si="16"/>
        <v>#N/A</v>
      </c>
      <c r="Z29" t="e">
        <f t="shared" si="17"/>
        <v>#N/A</v>
      </c>
      <c r="AA29" t="e">
        <f t="shared" si="18"/>
        <v>#N/A</v>
      </c>
      <c r="AB29" t="e">
        <f t="shared" si="19"/>
        <v>#N/A</v>
      </c>
      <c r="AC29" t="e">
        <f t="shared" si="20"/>
        <v>#N/A</v>
      </c>
      <c r="AD29" t="e">
        <f t="shared" si="21"/>
        <v>#N/A</v>
      </c>
      <c r="AE29" t="e">
        <f t="shared" si="22"/>
        <v>#N/A</v>
      </c>
      <c r="AF29" t="e">
        <f t="shared" si="23"/>
        <v>#N/A</v>
      </c>
      <c r="AG29" t="e">
        <f t="shared" si="24"/>
        <v>#N/A</v>
      </c>
      <c r="AH29" t="e">
        <f t="shared" si="25"/>
        <v>#N/A</v>
      </c>
      <c r="AI29" t="e">
        <f t="shared" si="26"/>
        <v>#N/A</v>
      </c>
      <c r="AJ29" t="e">
        <f t="shared" si="27"/>
        <v>#N/A</v>
      </c>
      <c r="AK29" t="e">
        <f t="shared" si="28"/>
        <v>#N/A</v>
      </c>
      <c r="AL29" t="e">
        <f t="shared" si="29"/>
        <v>#N/A</v>
      </c>
      <c r="AM29" t="e">
        <f t="shared" si="30"/>
        <v>#N/A</v>
      </c>
      <c r="AN29" t="e">
        <f t="shared" si="31"/>
        <v>#N/A</v>
      </c>
      <c r="AO29" t="e">
        <f t="shared" si="32"/>
        <v>#N/A</v>
      </c>
      <c r="AP29" t="e">
        <f t="shared" si="33"/>
        <v>#N/A</v>
      </c>
      <c r="AQ29" t="e">
        <f t="shared" si="34"/>
        <v>#N/A</v>
      </c>
      <c r="AR29" t="e">
        <f t="shared" si="35"/>
        <v>#N/A</v>
      </c>
      <c r="AS29" t="e">
        <f t="shared" si="36"/>
        <v>#N/A</v>
      </c>
      <c r="AT29" t="e">
        <f t="shared" si="37"/>
        <v>#N/A</v>
      </c>
      <c r="AU29" t="e">
        <f t="shared" si="38"/>
        <v>#N/A</v>
      </c>
      <c r="AV29" t="e">
        <f t="shared" si="39"/>
        <v>#N/A</v>
      </c>
      <c r="AW29" t="e">
        <f t="shared" si="40"/>
        <v>#N/A</v>
      </c>
      <c r="AX29" t="e">
        <f t="shared" si="41"/>
        <v>#N/A</v>
      </c>
      <c r="AY29" t="e">
        <f t="shared" si="42"/>
        <v>#N/A</v>
      </c>
      <c r="AZ29" t="e">
        <f t="shared" si="43"/>
        <v>#N/A</v>
      </c>
      <c r="BA29" t="e">
        <f t="shared" si="44"/>
        <v>#N/A</v>
      </c>
      <c r="BB29" t="e">
        <f t="shared" si="45"/>
        <v>#N/A</v>
      </c>
      <c r="BC29" t="e">
        <f t="shared" si="46"/>
        <v>#N/A</v>
      </c>
      <c r="BD29" t="e">
        <f t="shared" si="47"/>
        <v>#N/A</v>
      </c>
      <c r="BE29" t="e">
        <f t="shared" si="48"/>
        <v>#N/A</v>
      </c>
      <c r="BF29" t="e">
        <f t="shared" si="49"/>
        <v>#N/A</v>
      </c>
      <c r="BG29" t="e">
        <f t="shared" si="50"/>
        <v>#N/A</v>
      </c>
      <c r="BH29" t="e">
        <f t="shared" si="51"/>
        <v>#N/A</v>
      </c>
      <c r="BI29" t="e">
        <f t="shared" si="52"/>
        <v>#N/A</v>
      </c>
      <c r="BJ29" t="e">
        <f t="shared" si="53"/>
        <v>#N/A</v>
      </c>
      <c r="BK29" t="e">
        <f t="shared" si="54"/>
        <v>#N/A</v>
      </c>
      <c r="BL29" t="e">
        <f t="shared" si="55"/>
        <v>#N/A</v>
      </c>
      <c r="BM29" t="e">
        <f t="shared" si="56"/>
        <v>#N/A</v>
      </c>
      <c r="BN29" t="e">
        <f t="shared" si="57"/>
        <v>#N/A</v>
      </c>
      <c r="BO29" t="e">
        <f t="shared" si="58"/>
        <v>#N/A</v>
      </c>
      <c r="BP29" t="e">
        <f t="shared" si="59"/>
        <v>#N/A</v>
      </c>
      <c r="BQ29" t="e">
        <f t="shared" si="60"/>
        <v>#N/A</v>
      </c>
      <c r="BR29" t="e">
        <f t="shared" si="61"/>
        <v>#N/A</v>
      </c>
      <c r="BS29" t="e">
        <f t="shared" si="62"/>
        <v>#N/A</v>
      </c>
      <c r="BT29" t="e">
        <f t="shared" si="63"/>
        <v>#N/A</v>
      </c>
      <c r="BU29" t="e">
        <f t="shared" si="64"/>
        <v>#N/A</v>
      </c>
      <c r="BV29" t="e">
        <f t="shared" si="65"/>
        <v>#N/A</v>
      </c>
      <c r="BW29" t="e">
        <f t="shared" si="66"/>
        <v>#N/A</v>
      </c>
      <c r="BX29" t="e">
        <f t="shared" si="67"/>
        <v>#N/A</v>
      </c>
      <c r="BY29" t="e">
        <f t="shared" si="68"/>
        <v>#N/A</v>
      </c>
      <c r="BZ29" t="e">
        <f t="shared" si="69"/>
        <v>#N/A</v>
      </c>
      <c r="CA29" t="e">
        <f t="shared" si="70"/>
        <v>#N/A</v>
      </c>
      <c r="CB29" t="e">
        <f t="shared" si="71"/>
        <v>#N/A</v>
      </c>
      <c r="CC29" t="e">
        <f t="shared" si="72"/>
        <v>#N/A</v>
      </c>
      <c r="CD29" t="e">
        <f t="shared" si="73"/>
        <v>#N/A</v>
      </c>
      <c r="CE29" t="e">
        <f t="shared" si="74"/>
        <v>#N/A</v>
      </c>
      <c r="CF29" t="e">
        <f t="shared" si="75"/>
        <v>#N/A</v>
      </c>
      <c r="CG29" t="e">
        <f t="shared" si="76"/>
        <v>#N/A</v>
      </c>
      <c r="CH29" t="e">
        <f t="shared" si="77"/>
        <v>#N/A</v>
      </c>
      <c r="CI29" t="e">
        <f t="shared" si="78"/>
        <v>#N/A</v>
      </c>
      <c r="CJ29" t="e">
        <f t="shared" si="79"/>
        <v>#N/A</v>
      </c>
      <c r="CK29" t="e">
        <f t="shared" si="80"/>
        <v>#N/A</v>
      </c>
      <c r="CL29" t="e">
        <f t="shared" si="81"/>
        <v>#N/A</v>
      </c>
      <c r="CM29" t="e">
        <f t="shared" si="82"/>
        <v>#N/A</v>
      </c>
      <c r="CN29" t="e">
        <f t="shared" si="83"/>
        <v>#N/A</v>
      </c>
      <c r="CO29" t="e">
        <f t="shared" si="84"/>
        <v>#N/A</v>
      </c>
      <c r="CP29" t="e">
        <f t="shared" si="85"/>
        <v>#N/A</v>
      </c>
      <c r="CQ29" t="e">
        <f t="shared" si="86"/>
        <v>#N/A</v>
      </c>
      <c r="CR29" t="e">
        <f t="shared" si="87"/>
        <v>#N/A</v>
      </c>
      <c r="CS29" t="e">
        <f t="shared" si="88"/>
        <v>#N/A</v>
      </c>
      <c r="CT29" t="e">
        <f t="shared" si="89"/>
        <v>#N/A</v>
      </c>
      <c r="CU29" t="e">
        <f t="shared" si="90"/>
        <v>#N/A</v>
      </c>
      <c r="CV29" t="e">
        <f t="shared" si="91"/>
        <v>#N/A</v>
      </c>
      <c r="CW29" t="e">
        <f t="shared" si="91"/>
        <v>#N/A</v>
      </c>
      <c r="CX29" t="e">
        <f t="shared" si="91"/>
        <v>#N/A</v>
      </c>
      <c r="CY29" t="e">
        <f t="shared" si="91"/>
        <v>#N/A</v>
      </c>
      <c r="CZ29" t="e">
        <f t="shared" si="93"/>
        <v>#N/A</v>
      </c>
      <c r="DA29" t="e">
        <f t="shared" si="93"/>
        <v>#N/A</v>
      </c>
    </row>
    <row r="30" spans="1:105" x14ac:dyDescent="0.35">
      <c r="A30" t="str">
        <f>Setup!A29</f>
        <v>Caseload 10</v>
      </c>
      <c r="B30">
        <f t="shared" si="94"/>
        <v>0</v>
      </c>
      <c r="C30">
        <f t="shared" si="95"/>
        <v>0</v>
      </c>
      <c r="D30">
        <f>IF(Planning!D34="",'Planning Backing (Hide)'!B30,Planning!D34)</f>
        <v>0</v>
      </c>
      <c r="E30">
        <f>IF(Planning!E34="",'Planning Backing (Hide)'!C30,Planning!E34)</f>
        <v>0</v>
      </c>
      <c r="F30" t="str">
        <f>IFERROR($D$30/$B$30,"")</f>
        <v/>
      </c>
      <c r="G30" t="str">
        <f>IFERROR($E$30/$C$30,"")</f>
        <v/>
      </c>
      <c r="I30" s="12">
        <f ca="1">'Required Capacity (Hide)'!E30</f>
        <v>44403</v>
      </c>
      <c r="J30" t="e">
        <f t="shared" si="1"/>
        <v>#N/A</v>
      </c>
      <c r="K30" t="e">
        <f t="shared" si="2"/>
        <v>#N/A</v>
      </c>
      <c r="L30" t="e">
        <f t="shared" si="3"/>
        <v>#N/A</v>
      </c>
      <c r="M30" t="e">
        <f t="shared" si="4"/>
        <v>#N/A</v>
      </c>
      <c r="N30" t="e">
        <f t="shared" si="5"/>
        <v>#N/A</v>
      </c>
      <c r="O30" t="e">
        <f t="shared" si="6"/>
        <v>#N/A</v>
      </c>
      <c r="P30" t="e">
        <f t="shared" si="7"/>
        <v>#N/A</v>
      </c>
      <c r="Q30" t="e">
        <f t="shared" si="8"/>
        <v>#N/A</v>
      </c>
      <c r="R30" t="e">
        <f t="shared" si="9"/>
        <v>#N/A</v>
      </c>
      <c r="S30" t="e">
        <f t="shared" si="10"/>
        <v>#N/A</v>
      </c>
      <c r="T30" t="e">
        <f t="shared" si="11"/>
        <v>#N/A</v>
      </c>
      <c r="U30" t="e">
        <f t="shared" si="12"/>
        <v>#N/A</v>
      </c>
      <c r="V30" t="e">
        <f t="shared" si="13"/>
        <v>#N/A</v>
      </c>
      <c r="W30" t="e">
        <f t="shared" si="14"/>
        <v>#N/A</v>
      </c>
      <c r="X30" t="e">
        <f t="shared" si="15"/>
        <v>#N/A</v>
      </c>
      <c r="Y30" t="e">
        <f t="shared" si="16"/>
        <v>#N/A</v>
      </c>
      <c r="Z30" t="e">
        <f t="shared" si="17"/>
        <v>#N/A</v>
      </c>
      <c r="AA30" t="e">
        <f t="shared" si="18"/>
        <v>#N/A</v>
      </c>
      <c r="AB30" t="e">
        <f t="shared" si="19"/>
        <v>#N/A</v>
      </c>
      <c r="AC30" t="e">
        <f t="shared" si="20"/>
        <v>#N/A</v>
      </c>
      <c r="AD30" t="e">
        <f t="shared" si="21"/>
        <v>#N/A</v>
      </c>
      <c r="AE30" t="e">
        <f t="shared" si="22"/>
        <v>#N/A</v>
      </c>
      <c r="AF30" t="e">
        <f t="shared" si="23"/>
        <v>#N/A</v>
      </c>
      <c r="AG30" t="e">
        <f t="shared" si="24"/>
        <v>#N/A</v>
      </c>
      <c r="AH30" t="e">
        <f t="shared" si="25"/>
        <v>#N/A</v>
      </c>
      <c r="AI30" t="e">
        <f t="shared" si="26"/>
        <v>#N/A</v>
      </c>
      <c r="AJ30" t="e">
        <f t="shared" si="27"/>
        <v>#N/A</v>
      </c>
      <c r="AK30" t="e">
        <f t="shared" si="28"/>
        <v>#N/A</v>
      </c>
      <c r="AL30" t="e">
        <f t="shared" si="29"/>
        <v>#N/A</v>
      </c>
      <c r="AM30" t="e">
        <f t="shared" si="30"/>
        <v>#N/A</v>
      </c>
      <c r="AN30" t="e">
        <f t="shared" si="31"/>
        <v>#N/A</v>
      </c>
      <c r="AO30" t="e">
        <f t="shared" si="32"/>
        <v>#N/A</v>
      </c>
      <c r="AP30" t="e">
        <f t="shared" si="33"/>
        <v>#N/A</v>
      </c>
      <c r="AQ30" t="e">
        <f t="shared" si="34"/>
        <v>#N/A</v>
      </c>
      <c r="AR30" t="e">
        <f t="shared" si="35"/>
        <v>#N/A</v>
      </c>
      <c r="AS30" t="e">
        <f t="shared" si="36"/>
        <v>#N/A</v>
      </c>
      <c r="AT30" t="e">
        <f t="shared" si="37"/>
        <v>#N/A</v>
      </c>
      <c r="AU30" t="e">
        <f t="shared" si="38"/>
        <v>#N/A</v>
      </c>
      <c r="AV30" t="e">
        <f t="shared" si="39"/>
        <v>#N/A</v>
      </c>
      <c r="AW30" t="e">
        <f t="shared" si="40"/>
        <v>#N/A</v>
      </c>
      <c r="AX30" t="e">
        <f t="shared" si="41"/>
        <v>#N/A</v>
      </c>
      <c r="AY30" t="e">
        <f t="shared" si="42"/>
        <v>#N/A</v>
      </c>
      <c r="AZ30" t="e">
        <f t="shared" si="43"/>
        <v>#N/A</v>
      </c>
      <c r="BA30" t="e">
        <f t="shared" si="44"/>
        <v>#N/A</v>
      </c>
      <c r="BB30" t="e">
        <f t="shared" si="45"/>
        <v>#N/A</v>
      </c>
      <c r="BC30" t="e">
        <f t="shared" si="46"/>
        <v>#N/A</v>
      </c>
      <c r="BD30" t="e">
        <f t="shared" si="47"/>
        <v>#N/A</v>
      </c>
      <c r="BE30" t="e">
        <f t="shared" si="48"/>
        <v>#N/A</v>
      </c>
      <c r="BF30" t="e">
        <f t="shared" si="49"/>
        <v>#N/A</v>
      </c>
      <c r="BG30" t="e">
        <f t="shared" si="50"/>
        <v>#N/A</v>
      </c>
      <c r="BH30" t="e">
        <f t="shared" si="51"/>
        <v>#N/A</v>
      </c>
      <c r="BI30" t="e">
        <f t="shared" si="52"/>
        <v>#N/A</v>
      </c>
      <c r="BJ30" t="e">
        <f t="shared" si="53"/>
        <v>#N/A</v>
      </c>
      <c r="BK30" t="e">
        <f t="shared" si="54"/>
        <v>#N/A</v>
      </c>
      <c r="BL30" t="e">
        <f t="shared" si="55"/>
        <v>#N/A</v>
      </c>
      <c r="BM30" t="e">
        <f t="shared" si="56"/>
        <v>#N/A</v>
      </c>
      <c r="BN30" t="e">
        <f t="shared" si="57"/>
        <v>#N/A</v>
      </c>
      <c r="BO30" t="e">
        <f t="shared" si="58"/>
        <v>#N/A</v>
      </c>
      <c r="BP30" t="e">
        <f t="shared" si="59"/>
        <v>#N/A</v>
      </c>
      <c r="BQ30" t="e">
        <f t="shared" si="60"/>
        <v>#N/A</v>
      </c>
      <c r="BR30" t="e">
        <f t="shared" si="61"/>
        <v>#N/A</v>
      </c>
      <c r="BS30" t="e">
        <f t="shared" si="62"/>
        <v>#N/A</v>
      </c>
      <c r="BT30" t="e">
        <f t="shared" si="63"/>
        <v>#N/A</v>
      </c>
      <c r="BU30" t="e">
        <f t="shared" si="64"/>
        <v>#N/A</v>
      </c>
      <c r="BV30" t="e">
        <f t="shared" si="65"/>
        <v>#N/A</v>
      </c>
      <c r="BW30" t="e">
        <f t="shared" si="66"/>
        <v>#N/A</v>
      </c>
      <c r="BX30" t="e">
        <f t="shared" si="67"/>
        <v>#N/A</v>
      </c>
      <c r="BY30" t="e">
        <f t="shared" si="68"/>
        <v>#N/A</v>
      </c>
      <c r="BZ30" t="e">
        <f t="shared" si="69"/>
        <v>#N/A</v>
      </c>
      <c r="CA30" t="e">
        <f t="shared" si="70"/>
        <v>#N/A</v>
      </c>
      <c r="CB30" t="e">
        <f t="shared" si="71"/>
        <v>#N/A</v>
      </c>
      <c r="CC30" t="e">
        <f t="shared" si="72"/>
        <v>#N/A</v>
      </c>
      <c r="CD30" t="e">
        <f t="shared" si="73"/>
        <v>#N/A</v>
      </c>
      <c r="CE30" t="e">
        <f t="shared" si="74"/>
        <v>#N/A</v>
      </c>
      <c r="CF30" t="e">
        <f t="shared" si="75"/>
        <v>#N/A</v>
      </c>
      <c r="CG30" t="e">
        <f t="shared" si="76"/>
        <v>#N/A</v>
      </c>
      <c r="CH30" t="e">
        <f t="shared" si="77"/>
        <v>#N/A</v>
      </c>
      <c r="CI30" t="e">
        <f t="shared" si="78"/>
        <v>#N/A</v>
      </c>
      <c r="CJ30" t="e">
        <f t="shared" si="79"/>
        <v>#N/A</v>
      </c>
      <c r="CK30" t="e">
        <f t="shared" si="80"/>
        <v>#N/A</v>
      </c>
      <c r="CL30" t="e">
        <f t="shared" si="81"/>
        <v>#N/A</v>
      </c>
      <c r="CM30" t="e">
        <f t="shared" si="82"/>
        <v>#N/A</v>
      </c>
      <c r="CN30" t="e">
        <f t="shared" si="83"/>
        <v>#N/A</v>
      </c>
      <c r="CO30" t="e">
        <f t="shared" si="84"/>
        <v>#N/A</v>
      </c>
      <c r="CP30" t="e">
        <f t="shared" si="85"/>
        <v>#N/A</v>
      </c>
      <c r="CQ30" t="e">
        <f t="shared" si="86"/>
        <v>#N/A</v>
      </c>
      <c r="CR30" t="e">
        <f t="shared" si="87"/>
        <v>#N/A</v>
      </c>
      <c r="CS30" t="e">
        <f t="shared" si="88"/>
        <v>#N/A</v>
      </c>
      <c r="CT30" t="e">
        <f t="shared" si="89"/>
        <v>#N/A</v>
      </c>
      <c r="CU30" t="e">
        <f t="shared" si="90"/>
        <v>#N/A</v>
      </c>
      <c r="CV30" t="e">
        <f t="shared" si="91"/>
        <v>#N/A</v>
      </c>
      <c r="CW30" t="e">
        <f t="shared" si="91"/>
        <v>#N/A</v>
      </c>
      <c r="CX30" t="e">
        <f t="shared" si="91"/>
        <v>#N/A</v>
      </c>
      <c r="CY30" t="e">
        <f t="shared" si="91"/>
        <v>#N/A</v>
      </c>
      <c r="CZ30" t="e">
        <f t="shared" si="93"/>
        <v>#N/A</v>
      </c>
      <c r="DA30" t="e">
        <f t="shared" si="93"/>
        <v>#N/A</v>
      </c>
    </row>
    <row r="31" spans="1:105" x14ac:dyDescent="0.35">
      <c r="A31" t="str">
        <f>Setup!A30</f>
        <v>Caseload 11</v>
      </c>
      <c r="B31">
        <f t="shared" si="94"/>
        <v>0</v>
      </c>
      <c r="C31">
        <f t="shared" si="95"/>
        <v>0</v>
      </c>
      <c r="D31">
        <f>IF(Planning!D35="",'Planning Backing (Hide)'!B31,Planning!D35)</f>
        <v>0</v>
      </c>
      <c r="E31">
        <f>IF(Planning!E35="",'Planning Backing (Hide)'!C31,Planning!E35)</f>
        <v>0</v>
      </c>
      <c r="F31" t="str">
        <f>IFERROR($D$31/$B$31,"")</f>
        <v/>
      </c>
      <c r="G31" t="str">
        <f>IFERROR($E$31/$C$31,"")</f>
        <v/>
      </c>
      <c r="I31" s="12">
        <f ca="1">'Required Capacity (Hide)'!E31</f>
        <v>44410</v>
      </c>
      <c r="J31" t="e">
        <f t="shared" si="1"/>
        <v>#N/A</v>
      </c>
      <c r="K31" t="e">
        <f t="shared" si="2"/>
        <v>#N/A</v>
      </c>
      <c r="L31" t="e">
        <f t="shared" si="3"/>
        <v>#N/A</v>
      </c>
      <c r="M31" t="e">
        <f t="shared" si="4"/>
        <v>#N/A</v>
      </c>
      <c r="N31" t="e">
        <f t="shared" si="5"/>
        <v>#N/A</v>
      </c>
      <c r="O31" t="e">
        <f t="shared" si="6"/>
        <v>#N/A</v>
      </c>
      <c r="P31" t="e">
        <f t="shared" si="7"/>
        <v>#N/A</v>
      </c>
      <c r="Q31" t="e">
        <f t="shared" si="8"/>
        <v>#N/A</v>
      </c>
      <c r="R31" t="e">
        <f t="shared" si="9"/>
        <v>#N/A</v>
      </c>
      <c r="S31" t="e">
        <f t="shared" si="10"/>
        <v>#N/A</v>
      </c>
      <c r="T31" t="e">
        <f t="shared" si="11"/>
        <v>#N/A</v>
      </c>
      <c r="U31" t="e">
        <f t="shared" si="12"/>
        <v>#N/A</v>
      </c>
      <c r="V31" t="e">
        <f t="shared" si="13"/>
        <v>#N/A</v>
      </c>
      <c r="W31" t="e">
        <f t="shared" si="14"/>
        <v>#N/A</v>
      </c>
      <c r="X31" t="e">
        <f t="shared" si="15"/>
        <v>#N/A</v>
      </c>
      <c r="Y31" t="e">
        <f t="shared" si="16"/>
        <v>#N/A</v>
      </c>
      <c r="Z31" t="e">
        <f t="shared" si="17"/>
        <v>#N/A</v>
      </c>
      <c r="AA31" t="e">
        <f t="shared" si="18"/>
        <v>#N/A</v>
      </c>
      <c r="AB31" t="e">
        <f t="shared" si="19"/>
        <v>#N/A</v>
      </c>
      <c r="AC31" t="e">
        <f t="shared" si="20"/>
        <v>#N/A</v>
      </c>
      <c r="AD31" t="e">
        <f t="shared" si="21"/>
        <v>#N/A</v>
      </c>
      <c r="AE31" t="e">
        <f t="shared" si="22"/>
        <v>#N/A</v>
      </c>
      <c r="AF31" t="e">
        <f t="shared" si="23"/>
        <v>#N/A</v>
      </c>
      <c r="AG31" t="e">
        <f t="shared" si="24"/>
        <v>#N/A</v>
      </c>
      <c r="AH31" t="e">
        <f t="shared" si="25"/>
        <v>#N/A</v>
      </c>
      <c r="AI31" t="e">
        <f t="shared" si="26"/>
        <v>#N/A</v>
      </c>
      <c r="AJ31" t="e">
        <f t="shared" si="27"/>
        <v>#N/A</v>
      </c>
      <c r="AK31" t="e">
        <f t="shared" si="28"/>
        <v>#N/A</v>
      </c>
      <c r="AL31" t="e">
        <f t="shared" si="29"/>
        <v>#N/A</v>
      </c>
      <c r="AM31" t="e">
        <f t="shared" si="30"/>
        <v>#N/A</v>
      </c>
      <c r="AN31" t="e">
        <f t="shared" si="31"/>
        <v>#N/A</v>
      </c>
      <c r="AO31" t="e">
        <f t="shared" si="32"/>
        <v>#N/A</v>
      </c>
      <c r="AP31" t="e">
        <f t="shared" si="33"/>
        <v>#N/A</v>
      </c>
      <c r="AQ31" t="e">
        <f t="shared" si="34"/>
        <v>#N/A</v>
      </c>
      <c r="AR31" t="e">
        <f t="shared" si="35"/>
        <v>#N/A</v>
      </c>
      <c r="AS31" t="e">
        <f t="shared" si="36"/>
        <v>#N/A</v>
      </c>
      <c r="AT31" t="e">
        <f t="shared" si="37"/>
        <v>#N/A</v>
      </c>
      <c r="AU31" t="e">
        <f t="shared" si="38"/>
        <v>#N/A</v>
      </c>
      <c r="AV31" t="e">
        <f t="shared" si="39"/>
        <v>#N/A</v>
      </c>
      <c r="AW31" t="e">
        <f t="shared" si="40"/>
        <v>#N/A</v>
      </c>
      <c r="AX31" t="e">
        <f t="shared" si="41"/>
        <v>#N/A</v>
      </c>
      <c r="AY31" t="e">
        <f t="shared" si="42"/>
        <v>#N/A</v>
      </c>
      <c r="AZ31" t="e">
        <f t="shared" si="43"/>
        <v>#N/A</v>
      </c>
      <c r="BA31" t="e">
        <f t="shared" si="44"/>
        <v>#N/A</v>
      </c>
      <c r="BB31" t="e">
        <f t="shared" si="45"/>
        <v>#N/A</v>
      </c>
      <c r="BC31" t="e">
        <f t="shared" si="46"/>
        <v>#N/A</v>
      </c>
      <c r="BD31" t="e">
        <f t="shared" si="47"/>
        <v>#N/A</v>
      </c>
      <c r="BE31" t="e">
        <f t="shared" si="48"/>
        <v>#N/A</v>
      </c>
      <c r="BF31" t="e">
        <f t="shared" si="49"/>
        <v>#N/A</v>
      </c>
      <c r="BG31" t="e">
        <f t="shared" si="50"/>
        <v>#N/A</v>
      </c>
      <c r="BH31" t="e">
        <f t="shared" si="51"/>
        <v>#N/A</v>
      </c>
      <c r="BI31" t="e">
        <f t="shared" si="52"/>
        <v>#N/A</v>
      </c>
      <c r="BJ31" t="e">
        <f t="shared" si="53"/>
        <v>#N/A</v>
      </c>
      <c r="BK31" t="e">
        <f t="shared" si="54"/>
        <v>#N/A</v>
      </c>
      <c r="BL31" t="e">
        <f t="shared" si="55"/>
        <v>#N/A</v>
      </c>
      <c r="BM31" t="e">
        <f t="shared" si="56"/>
        <v>#N/A</v>
      </c>
      <c r="BN31" t="e">
        <f t="shared" si="57"/>
        <v>#N/A</v>
      </c>
      <c r="BO31" t="e">
        <f t="shared" si="58"/>
        <v>#N/A</v>
      </c>
      <c r="BP31" t="e">
        <f t="shared" si="59"/>
        <v>#N/A</v>
      </c>
      <c r="BQ31" t="e">
        <f t="shared" si="60"/>
        <v>#N/A</v>
      </c>
      <c r="BR31" t="e">
        <f t="shared" si="61"/>
        <v>#N/A</v>
      </c>
      <c r="BS31" t="e">
        <f t="shared" si="62"/>
        <v>#N/A</v>
      </c>
      <c r="BT31" t="e">
        <f t="shared" si="63"/>
        <v>#N/A</v>
      </c>
      <c r="BU31" t="e">
        <f t="shared" si="64"/>
        <v>#N/A</v>
      </c>
      <c r="BV31" t="e">
        <f t="shared" si="65"/>
        <v>#N/A</v>
      </c>
      <c r="BW31" t="e">
        <f t="shared" si="66"/>
        <v>#N/A</v>
      </c>
      <c r="BX31" t="e">
        <f t="shared" si="67"/>
        <v>#N/A</v>
      </c>
      <c r="BY31" t="e">
        <f t="shared" si="68"/>
        <v>#N/A</v>
      </c>
      <c r="BZ31" t="e">
        <f t="shared" si="69"/>
        <v>#N/A</v>
      </c>
      <c r="CA31" t="e">
        <f t="shared" si="70"/>
        <v>#N/A</v>
      </c>
      <c r="CB31" t="e">
        <f t="shared" si="71"/>
        <v>#N/A</v>
      </c>
      <c r="CC31" t="e">
        <f t="shared" si="72"/>
        <v>#N/A</v>
      </c>
      <c r="CD31" t="e">
        <f t="shared" si="73"/>
        <v>#N/A</v>
      </c>
      <c r="CE31" t="e">
        <f t="shared" si="74"/>
        <v>#N/A</v>
      </c>
      <c r="CF31" t="e">
        <f t="shared" si="75"/>
        <v>#N/A</v>
      </c>
      <c r="CG31" t="e">
        <f t="shared" si="76"/>
        <v>#N/A</v>
      </c>
      <c r="CH31" t="e">
        <f t="shared" si="77"/>
        <v>#N/A</v>
      </c>
      <c r="CI31" t="e">
        <f t="shared" si="78"/>
        <v>#N/A</v>
      </c>
      <c r="CJ31" t="e">
        <f t="shared" si="79"/>
        <v>#N/A</v>
      </c>
      <c r="CK31" t="e">
        <f t="shared" si="80"/>
        <v>#N/A</v>
      </c>
      <c r="CL31" t="e">
        <f t="shared" si="81"/>
        <v>#N/A</v>
      </c>
      <c r="CM31" t="e">
        <f t="shared" si="82"/>
        <v>#N/A</v>
      </c>
      <c r="CN31" t="e">
        <f t="shared" si="83"/>
        <v>#N/A</v>
      </c>
      <c r="CO31" t="e">
        <f t="shared" si="84"/>
        <v>#N/A</v>
      </c>
      <c r="CP31" t="e">
        <f t="shared" si="85"/>
        <v>#N/A</v>
      </c>
      <c r="CQ31" t="e">
        <f t="shared" si="86"/>
        <v>#N/A</v>
      </c>
      <c r="CR31" t="e">
        <f t="shared" si="87"/>
        <v>#N/A</v>
      </c>
      <c r="CS31" t="e">
        <f t="shared" si="88"/>
        <v>#N/A</v>
      </c>
      <c r="CT31" t="e">
        <f t="shared" si="89"/>
        <v>#N/A</v>
      </c>
      <c r="CU31" t="e">
        <f t="shared" si="90"/>
        <v>#N/A</v>
      </c>
      <c r="CV31" t="e">
        <f t="shared" si="91"/>
        <v>#N/A</v>
      </c>
      <c r="CW31" t="e">
        <f t="shared" si="91"/>
        <v>#N/A</v>
      </c>
      <c r="CX31" t="e">
        <f t="shared" si="91"/>
        <v>#N/A</v>
      </c>
      <c r="CY31" t="e">
        <f t="shared" si="91"/>
        <v>#N/A</v>
      </c>
      <c r="CZ31" t="e">
        <f t="shared" si="93"/>
        <v>#N/A</v>
      </c>
      <c r="DA31" t="e">
        <f t="shared" si="93"/>
        <v>#N/A</v>
      </c>
    </row>
    <row r="32" spans="1:105" x14ac:dyDescent="0.35">
      <c r="A32" t="str">
        <f>Setup!A31</f>
        <v>Caseload 12</v>
      </c>
      <c r="B32">
        <f t="shared" si="94"/>
        <v>0</v>
      </c>
      <c r="C32">
        <f t="shared" si="95"/>
        <v>0</v>
      </c>
      <c r="D32">
        <f>IF(Planning!D36="",'Planning Backing (Hide)'!B32,Planning!D36)</f>
        <v>0</v>
      </c>
      <c r="E32">
        <f>IF(Planning!E36="",'Planning Backing (Hide)'!C32,Planning!E36)</f>
        <v>0</v>
      </c>
      <c r="F32" t="str">
        <f>IFERROR($D$32/$B$32,"")</f>
        <v/>
      </c>
      <c r="G32" t="str">
        <f>IFERROR($E$32/$C$32,"")</f>
        <v/>
      </c>
      <c r="I32" s="12">
        <f ca="1">'Required Capacity (Hide)'!E32</f>
        <v>44417</v>
      </c>
      <c r="J32" t="e">
        <f t="shared" si="1"/>
        <v>#N/A</v>
      </c>
      <c r="K32" t="e">
        <f t="shared" si="2"/>
        <v>#N/A</v>
      </c>
      <c r="L32" t="e">
        <f t="shared" si="3"/>
        <v>#N/A</v>
      </c>
      <c r="M32" t="e">
        <f t="shared" si="4"/>
        <v>#N/A</v>
      </c>
      <c r="N32" t="e">
        <f t="shared" si="5"/>
        <v>#N/A</v>
      </c>
      <c r="O32" t="e">
        <f t="shared" si="6"/>
        <v>#N/A</v>
      </c>
      <c r="P32" t="e">
        <f t="shared" si="7"/>
        <v>#N/A</v>
      </c>
      <c r="Q32" t="e">
        <f t="shared" si="8"/>
        <v>#N/A</v>
      </c>
      <c r="R32" t="e">
        <f t="shared" si="9"/>
        <v>#N/A</v>
      </c>
      <c r="S32" t="e">
        <f t="shared" si="10"/>
        <v>#N/A</v>
      </c>
      <c r="T32" t="e">
        <f t="shared" si="11"/>
        <v>#N/A</v>
      </c>
      <c r="U32" t="e">
        <f t="shared" si="12"/>
        <v>#N/A</v>
      </c>
      <c r="V32" t="e">
        <f t="shared" si="13"/>
        <v>#N/A</v>
      </c>
      <c r="W32" t="e">
        <f t="shared" si="14"/>
        <v>#N/A</v>
      </c>
      <c r="X32" t="e">
        <f t="shared" si="15"/>
        <v>#N/A</v>
      </c>
      <c r="Y32" t="e">
        <f t="shared" si="16"/>
        <v>#N/A</v>
      </c>
      <c r="Z32" t="e">
        <f t="shared" si="17"/>
        <v>#N/A</v>
      </c>
      <c r="AA32" t="e">
        <f t="shared" si="18"/>
        <v>#N/A</v>
      </c>
      <c r="AB32" t="e">
        <f t="shared" si="19"/>
        <v>#N/A</v>
      </c>
      <c r="AC32" t="e">
        <f t="shared" si="20"/>
        <v>#N/A</v>
      </c>
      <c r="AD32" t="e">
        <f t="shared" si="21"/>
        <v>#N/A</v>
      </c>
      <c r="AE32" t="e">
        <f t="shared" si="22"/>
        <v>#N/A</v>
      </c>
      <c r="AF32" t="e">
        <f t="shared" si="23"/>
        <v>#N/A</v>
      </c>
      <c r="AG32" t="e">
        <f t="shared" si="24"/>
        <v>#N/A</v>
      </c>
      <c r="AH32" t="e">
        <f t="shared" si="25"/>
        <v>#N/A</v>
      </c>
      <c r="AI32" t="e">
        <f t="shared" si="26"/>
        <v>#N/A</v>
      </c>
      <c r="AJ32" t="e">
        <f t="shared" si="27"/>
        <v>#N/A</v>
      </c>
      <c r="AK32" t="e">
        <f t="shared" si="28"/>
        <v>#N/A</v>
      </c>
      <c r="AL32" t="e">
        <f t="shared" si="29"/>
        <v>#N/A</v>
      </c>
      <c r="AM32" t="e">
        <f t="shared" si="30"/>
        <v>#N/A</v>
      </c>
      <c r="AN32" t="e">
        <f t="shared" si="31"/>
        <v>#N/A</v>
      </c>
      <c r="AO32" t="e">
        <f t="shared" si="32"/>
        <v>#N/A</v>
      </c>
      <c r="AP32" t="e">
        <f t="shared" si="33"/>
        <v>#N/A</v>
      </c>
      <c r="AQ32" t="e">
        <f t="shared" si="34"/>
        <v>#N/A</v>
      </c>
      <c r="AR32" t="e">
        <f t="shared" si="35"/>
        <v>#N/A</v>
      </c>
      <c r="AS32" t="e">
        <f t="shared" si="36"/>
        <v>#N/A</v>
      </c>
      <c r="AT32" t="e">
        <f t="shared" si="37"/>
        <v>#N/A</v>
      </c>
      <c r="AU32" t="e">
        <f t="shared" si="38"/>
        <v>#N/A</v>
      </c>
      <c r="AV32" t="e">
        <f t="shared" si="39"/>
        <v>#N/A</v>
      </c>
      <c r="AW32" t="e">
        <f t="shared" si="40"/>
        <v>#N/A</v>
      </c>
      <c r="AX32" t="e">
        <f t="shared" si="41"/>
        <v>#N/A</v>
      </c>
      <c r="AY32" t="e">
        <f t="shared" si="42"/>
        <v>#N/A</v>
      </c>
      <c r="AZ32" t="e">
        <f t="shared" si="43"/>
        <v>#N/A</v>
      </c>
      <c r="BA32" t="e">
        <f t="shared" si="44"/>
        <v>#N/A</v>
      </c>
      <c r="BB32" t="e">
        <f t="shared" si="45"/>
        <v>#N/A</v>
      </c>
      <c r="BC32" t="e">
        <f t="shared" si="46"/>
        <v>#N/A</v>
      </c>
      <c r="BD32" t="e">
        <f t="shared" si="47"/>
        <v>#N/A</v>
      </c>
      <c r="BE32" t="e">
        <f t="shared" si="48"/>
        <v>#N/A</v>
      </c>
      <c r="BF32" t="e">
        <f t="shared" si="49"/>
        <v>#N/A</v>
      </c>
      <c r="BG32" t="e">
        <f t="shared" si="50"/>
        <v>#N/A</v>
      </c>
      <c r="BH32" t="e">
        <f t="shared" si="51"/>
        <v>#N/A</v>
      </c>
      <c r="BI32" t="e">
        <f t="shared" si="52"/>
        <v>#N/A</v>
      </c>
      <c r="BJ32" t="e">
        <f t="shared" si="53"/>
        <v>#N/A</v>
      </c>
      <c r="BK32" t="e">
        <f t="shared" si="54"/>
        <v>#N/A</v>
      </c>
      <c r="BL32" t="e">
        <f t="shared" si="55"/>
        <v>#N/A</v>
      </c>
      <c r="BM32" t="e">
        <f t="shared" si="56"/>
        <v>#N/A</v>
      </c>
      <c r="BN32" t="e">
        <f t="shared" si="57"/>
        <v>#N/A</v>
      </c>
      <c r="BO32" t="e">
        <f t="shared" si="58"/>
        <v>#N/A</v>
      </c>
      <c r="BP32" t="e">
        <f t="shared" si="59"/>
        <v>#N/A</v>
      </c>
      <c r="BQ32" t="e">
        <f t="shared" si="60"/>
        <v>#N/A</v>
      </c>
      <c r="BR32" t="e">
        <f t="shared" si="61"/>
        <v>#N/A</v>
      </c>
      <c r="BS32" t="e">
        <f t="shared" si="62"/>
        <v>#N/A</v>
      </c>
      <c r="BT32" t="e">
        <f t="shared" si="63"/>
        <v>#N/A</v>
      </c>
      <c r="BU32" t="e">
        <f t="shared" si="64"/>
        <v>#N/A</v>
      </c>
      <c r="BV32" t="e">
        <f t="shared" si="65"/>
        <v>#N/A</v>
      </c>
      <c r="BW32" t="e">
        <f t="shared" si="66"/>
        <v>#N/A</v>
      </c>
      <c r="BX32" t="e">
        <f t="shared" si="67"/>
        <v>#N/A</v>
      </c>
      <c r="BY32" t="e">
        <f t="shared" si="68"/>
        <v>#N/A</v>
      </c>
      <c r="BZ32" t="e">
        <f t="shared" si="69"/>
        <v>#N/A</v>
      </c>
      <c r="CA32" t="e">
        <f t="shared" si="70"/>
        <v>#N/A</v>
      </c>
      <c r="CB32" t="e">
        <f t="shared" si="71"/>
        <v>#N/A</v>
      </c>
      <c r="CC32" t="e">
        <f t="shared" si="72"/>
        <v>#N/A</v>
      </c>
      <c r="CD32" t="e">
        <f t="shared" si="73"/>
        <v>#N/A</v>
      </c>
      <c r="CE32" t="e">
        <f t="shared" si="74"/>
        <v>#N/A</v>
      </c>
      <c r="CF32" t="e">
        <f t="shared" si="75"/>
        <v>#N/A</v>
      </c>
      <c r="CG32" t="e">
        <f t="shared" si="76"/>
        <v>#N/A</v>
      </c>
      <c r="CH32" t="e">
        <f t="shared" si="77"/>
        <v>#N/A</v>
      </c>
      <c r="CI32" t="e">
        <f t="shared" si="78"/>
        <v>#N/A</v>
      </c>
      <c r="CJ32" t="e">
        <f t="shared" si="79"/>
        <v>#N/A</v>
      </c>
      <c r="CK32" t="e">
        <f t="shared" si="80"/>
        <v>#N/A</v>
      </c>
      <c r="CL32" t="e">
        <f t="shared" si="81"/>
        <v>#N/A</v>
      </c>
      <c r="CM32" t="e">
        <f t="shared" si="82"/>
        <v>#N/A</v>
      </c>
      <c r="CN32" t="e">
        <f t="shared" si="83"/>
        <v>#N/A</v>
      </c>
      <c r="CO32" t="e">
        <f t="shared" si="84"/>
        <v>#N/A</v>
      </c>
      <c r="CP32" t="e">
        <f t="shared" si="85"/>
        <v>#N/A</v>
      </c>
      <c r="CQ32" t="e">
        <f t="shared" si="86"/>
        <v>#N/A</v>
      </c>
      <c r="CR32" t="e">
        <f t="shared" si="87"/>
        <v>#N/A</v>
      </c>
      <c r="CS32" t="e">
        <f t="shared" si="88"/>
        <v>#N/A</v>
      </c>
      <c r="CT32" t="e">
        <f t="shared" si="89"/>
        <v>#N/A</v>
      </c>
      <c r="CU32" t="e">
        <f t="shared" si="90"/>
        <v>#N/A</v>
      </c>
      <c r="CV32" t="e">
        <f t="shared" si="91"/>
        <v>#N/A</v>
      </c>
      <c r="CW32" t="e">
        <f t="shared" si="91"/>
        <v>#N/A</v>
      </c>
      <c r="CX32" t="e">
        <f t="shared" si="91"/>
        <v>#N/A</v>
      </c>
      <c r="CY32" t="e">
        <f t="shared" si="91"/>
        <v>#N/A</v>
      </c>
      <c r="CZ32" t="e">
        <f t="shared" si="93"/>
        <v>#N/A</v>
      </c>
      <c r="DA32" t="e">
        <f t="shared" si="93"/>
        <v>#N/A</v>
      </c>
    </row>
    <row r="33" spans="1:105" x14ac:dyDescent="0.35">
      <c r="A33" t="str">
        <f>Setup!A32</f>
        <v>Caseload 13</v>
      </c>
      <c r="B33">
        <f t="shared" si="94"/>
        <v>0</v>
      </c>
      <c r="C33">
        <f t="shared" si="95"/>
        <v>0</v>
      </c>
      <c r="D33">
        <f>IF(Planning!D37="",'Planning Backing (Hide)'!B33,Planning!D37)</f>
        <v>0</v>
      </c>
      <c r="E33">
        <f>IF(Planning!E37="",'Planning Backing (Hide)'!C33,Planning!E37)</f>
        <v>0</v>
      </c>
      <c r="F33" t="str">
        <f>IFERROR($D$33/$B$33,"")</f>
        <v/>
      </c>
      <c r="G33" t="str">
        <f>IFERROR($E$33/$C$33,"")</f>
        <v/>
      </c>
      <c r="I33" s="12">
        <f ca="1">'Required Capacity (Hide)'!E33</f>
        <v>44424</v>
      </c>
      <c r="J33" t="e">
        <f t="shared" si="1"/>
        <v>#N/A</v>
      </c>
      <c r="K33" t="e">
        <f t="shared" si="2"/>
        <v>#N/A</v>
      </c>
      <c r="L33" t="e">
        <f t="shared" si="3"/>
        <v>#N/A</v>
      </c>
      <c r="M33" t="e">
        <f t="shared" si="4"/>
        <v>#N/A</v>
      </c>
      <c r="N33" t="e">
        <f t="shared" si="5"/>
        <v>#N/A</v>
      </c>
      <c r="O33" t="e">
        <f t="shared" si="6"/>
        <v>#N/A</v>
      </c>
      <c r="P33" t="e">
        <f t="shared" si="7"/>
        <v>#N/A</v>
      </c>
      <c r="Q33" t="e">
        <f t="shared" si="8"/>
        <v>#N/A</v>
      </c>
      <c r="R33" t="e">
        <f t="shared" si="9"/>
        <v>#N/A</v>
      </c>
      <c r="S33" t="e">
        <f t="shared" si="10"/>
        <v>#N/A</v>
      </c>
      <c r="T33" t="e">
        <f t="shared" si="11"/>
        <v>#N/A</v>
      </c>
      <c r="U33" t="e">
        <f t="shared" si="12"/>
        <v>#N/A</v>
      </c>
      <c r="V33" t="e">
        <f t="shared" si="13"/>
        <v>#N/A</v>
      </c>
      <c r="W33" t="e">
        <f t="shared" si="14"/>
        <v>#N/A</v>
      </c>
      <c r="X33" t="e">
        <f t="shared" si="15"/>
        <v>#N/A</v>
      </c>
      <c r="Y33" t="e">
        <f t="shared" si="16"/>
        <v>#N/A</v>
      </c>
      <c r="Z33" t="e">
        <f t="shared" si="17"/>
        <v>#N/A</v>
      </c>
      <c r="AA33" t="e">
        <f t="shared" si="18"/>
        <v>#N/A</v>
      </c>
      <c r="AB33" t="e">
        <f t="shared" si="19"/>
        <v>#N/A</v>
      </c>
      <c r="AC33" t="e">
        <f t="shared" si="20"/>
        <v>#N/A</v>
      </c>
      <c r="AD33" t="e">
        <f t="shared" si="21"/>
        <v>#N/A</v>
      </c>
      <c r="AE33" t="e">
        <f t="shared" si="22"/>
        <v>#N/A</v>
      </c>
      <c r="AF33" t="e">
        <f t="shared" si="23"/>
        <v>#N/A</v>
      </c>
      <c r="AG33" t="e">
        <f t="shared" si="24"/>
        <v>#N/A</v>
      </c>
      <c r="AH33" t="e">
        <f t="shared" si="25"/>
        <v>#N/A</v>
      </c>
      <c r="AI33" t="e">
        <f t="shared" si="26"/>
        <v>#N/A</v>
      </c>
      <c r="AJ33" t="e">
        <f t="shared" si="27"/>
        <v>#N/A</v>
      </c>
      <c r="AK33" t="e">
        <f t="shared" si="28"/>
        <v>#N/A</v>
      </c>
      <c r="AL33" t="e">
        <f t="shared" si="29"/>
        <v>#N/A</v>
      </c>
      <c r="AM33" t="e">
        <f t="shared" si="30"/>
        <v>#N/A</v>
      </c>
      <c r="AN33" t="e">
        <f t="shared" si="31"/>
        <v>#N/A</v>
      </c>
      <c r="AO33" t="e">
        <f t="shared" si="32"/>
        <v>#N/A</v>
      </c>
      <c r="AP33" t="e">
        <f t="shared" si="33"/>
        <v>#N/A</v>
      </c>
      <c r="AQ33" t="e">
        <f t="shared" si="34"/>
        <v>#N/A</v>
      </c>
      <c r="AR33" t="e">
        <f t="shared" si="35"/>
        <v>#N/A</v>
      </c>
      <c r="AS33" t="e">
        <f t="shared" si="36"/>
        <v>#N/A</v>
      </c>
      <c r="AT33" t="e">
        <f t="shared" si="37"/>
        <v>#N/A</v>
      </c>
      <c r="AU33" t="e">
        <f t="shared" si="38"/>
        <v>#N/A</v>
      </c>
      <c r="AV33" t="e">
        <f t="shared" si="39"/>
        <v>#N/A</v>
      </c>
      <c r="AW33" t="e">
        <f t="shared" si="40"/>
        <v>#N/A</v>
      </c>
      <c r="AX33" t="e">
        <f t="shared" si="41"/>
        <v>#N/A</v>
      </c>
      <c r="AY33" t="e">
        <f t="shared" si="42"/>
        <v>#N/A</v>
      </c>
      <c r="AZ33" t="e">
        <f t="shared" si="43"/>
        <v>#N/A</v>
      </c>
      <c r="BA33" t="e">
        <f t="shared" si="44"/>
        <v>#N/A</v>
      </c>
      <c r="BB33" t="e">
        <f t="shared" si="45"/>
        <v>#N/A</v>
      </c>
      <c r="BC33" t="e">
        <f t="shared" si="46"/>
        <v>#N/A</v>
      </c>
      <c r="BD33" t="e">
        <f t="shared" si="47"/>
        <v>#N/A</v>
      </c>
      <c r="BE33" t="e">
        <f t="shared" si="48"/>
        <v>#N/A</v>
      </c>
      <c r="BF33" t="e">
        <f t="shared" si="49"/>
        <v>#N/A</v>
      </c>
      <c r="BG33" t="e">
        <f t="shared" si="50"/>
        <v>#N/A</v>
      </c>
      <c r="BH33" t="e">
        <f t="shared" si="51"/>
        <v>#N/A</v>
      </c>
      <c r="BI33" t="e">
        <f t="shared" si="52"/>
        <v>#N/A</v>
      </c>
      <c r="BJ33" t="e">
        <f t="shared" si="53"/>
        <v>#N/A</v>
      </c>
      <c r="BK33" t="e">
        <f t="shared" si="54"/>
        <v>#N/A</v>
      </c>
      <c r="BL33" t="e">
        <f t="shared" si="55"/>
        <v>#N/A</v>
      </c>
      <c r="BM33" t="e">
        <f t="shared" si="56"/>
        <v>#N/A</v>
      </c>
      <c r="BN33" t="e">
        <f t="shared" si="57"/>
        <v>#N/A</v>
      </c>
      <c r="BO33" t="e">
        <f t="shared" si="58"/>
        <v>#N/A</v>
      </c>
      <c r="BP33" t="e">
        <f t="shared" si="59"/>
        <v>#N/A</v>
      </c>
      <c r="BQ33" t="e">
        <f t="shared" si="60"/>
        <v>#N/A</v>
      </c>
      <c r="BR33" t="e">
        <f t="shared" si="61"/>
        <v>#N/A</v>
      </c>
      <c r="BS33" t="e">
        <f t="shared" si="62"/>
        <v>#N/A</v>
      </c>
      <c r="BT33" t="e">
        <f t="shared" si="63"/>
        <v>#N/A</v>
      </c>
      <c r="BU33" t="e">
        <f t="shared" si="64"/>
        <v>#N/A</v>
      </c>
      <c r="BV33" t="e">
        <f t="shared" si="65"/>
        <v>#N/A</v>
      </c>
      <c r="BW33" t="e">
        <f t="shared" si="66"/>
        <v>#N/A</v>
      </c>
      <c r="BX33" t="e">
        <f t="shared" si="67"/>
        <v>#N/A</v>
      </c>
      <c r="BY33" t="e">
        <f t="shared" si="68"/>
        <v>#N/A</v>
      </c>
      <c r="BZ33" t="e">
        <f t="shared" si="69"/>
        <v>#N/A</v>
      </c>
      <c r="CA33" t="e">
        <f t="shared" si="70"/>
        <v>#N/A</v>
      </c>
      <c r="CB33" t="e">
        <f t="shared" si="71"/>
        <v>#N/A</v>
      </c>
      <c r="CC33" t="e">
        <f t="shared" si="72"/>
        <v>#N/A</v>
      </c>
      <c r="CD33" t="e">
        <f t="shared" si="73"/>
        <v>#N/A</v>
      </c>
      <c r="CE33" t="e">
        <f t="shared" si="74"/>
        <v>#N/A</v>
      </c>
      <c r="CF33" t="e">
        <f t="shared" si="75"/>
        <v>#N/A</v>
      </c>
      <c r="CG33" t="e">
        <f t="shared" si="76"/>
        <v>#N/A</v>
      </c>
      <c r="CH33" t="e">
        <f t="shared" si="77"/>
        <v>#N/A</v>
      </c>
      <c r="CI33" t="e">
        <f t="shared" si="78"/>
        <v>#N/A</v>
      </c>
      <c r="CJ33" t="e">
        <f t="shared" si="79"/>
        <v>#N/A</v>
      </c>
      <c r="CK33" t="e">
        <f t="shared" si="80"/>
        <v>#N/A</v>
      </c>
      <c r="CL33" t="e">
        <f t="shared" si="81"/>
        <v>#N/A</v>
      </c>
      <c r="CM33" t="e">
        <f t="shared" si="82"/>
        <v>#N/A</v>
      </c>
      <c r="CN33" t="e">
        <f t="shared" si="83"/>
        <v>#N/A</v>
      </c>
      <c r="CO33" t="e">
        <f t="shared" si="84"/>
        <v>#N/A</v>
      </c>
      <c r="CP33" t="e">
        <f t="shared" si="85"/>
        <v>#N/A</v>
      </c>
      <c r="CQ33" t="e">
        <f t="shared" si="86"/>
        <v>#N/A</v>
      </c>
      <c r="CR33" t="e">
        <f t="shared" si="87"/>
        <v>#N/A</v>
      </c>
      <c r="CS33" t="e">
        <f t="shared" si="88"/>
        <v>#N/A</v>
      </c>
      <c r="CT33" t="e">
        <f t="shared" si="89"/>
        <v>#N/A</v>
      </c>
      <c r="CU33" t="e">
        <f t="shared" si="90"/>
        <v>#N/A</v>
      </c>
      <c r="CV33" t="e">
        <f t="shared" si="91"/>
        <v>#N/A</v>
      </c>
      <c r="CW33" t="e">
        <f t="shared" si="91"/>
        <v>#N/A</v>
      </c>
      <c r="CX33" t="e">
        <f t="shared" si="91"/>
        <v>#N/A</v>
      </c>
      <c r="CY33" t="e">
        <f t="shared" si="91"/>
        <v>#N/A</v>
      </c>
      <c r="CZ33" t="e">
        <f t="shared" si="93"/>
        <v>#N/A</v>
      </c>
      <c r="DA33" t="e">
        <f t="shared" si="93"/>
        <v>#N/A</v>
      </c>
    </row>
    <row r="34" spans="1:105" x14ac:dyDescent="0.35">
      <c r="A34" t="str">
        <f>Setup!A33</f>
        <v>Caseload 14</v>
      </c>
      <c r="B34">
        <f t="shared" si="94"/>
        <v>0</v>
      </c>
      <c r="C34">
        <f t="shared" si="95"/>
        <v>0</v>
      </c>
      <c r="D34">
        <f>IF(Planning!D38="",'Planning Backing (Hide)'!B34,Planning!D38)</f>
        <v>0</v>
      </c>
      <c r="E34">
        <f>IF(Planning!E38="",'Planning Backing (Hide)'!C34,Planning!E38)</f>
        <v>0</v>
      </c>
      <c r="F34" t="str">
        <f>IFERROR($D$34/$B$34,"")</f>
        <v/>
      </c>
      <c r="G34" t="str">
        <f>IFERROR($E$34/$C$34,"")</f>
        <v/>
      </c>
      <c r="I34" s="12">
        <f ca="1">'Required Capacity (Hide)'!E34</f>
        <v>44431</v>
      </c>
      <c r="J34" t="e">
        <f t="shared" si="1"/>
        <v>#N/A</v>
      </c>
      <c r="K34" t="e">
        <f t="shared" si="2"/>
        <v>#N/A</v>
      </c>
      <c r="L34" t="e">
        <f t="shared" si="3"/>
        <v>#N/A</v>
      </c>
      <c r="M34" t="e">
        <f t="shared" si="4"/>
        <v>#N/A</v>
      </c>
      <c r="N34" t="e">
        <f t="shared" si="5"/>
        <v>#N/A</v>
      </c>
      <c r="O34" t="e">
        <f t="shared" si="6"/>
        <v>#N/A</v>
      </c>
      <c r="P34" t="e">
        <f t="shared" si="7"/>
        <v>#N/A</v>
      </c>
      <c r="Q34" t="e">
        <f t="shared" si="8"/>
        <v>#N/A</v>
      </c>
      <c r="R34" t="e">
        <f t="shared" si="9"/>
        <v>#N/A</v>
      </c>
      <c r="S34" t="e">
        <f t="shared" si="10"/>
        <v>#N/A</v>
      </c>
      <c r="T34" t="e">
        <f t="shared" si="11"/>
        <v>#N/A</v>
      </c>
      <c r="U34" t="e">
        <f t="shared" si="12"/>
        <v>#N/A</v>
      </c>
      <c r="V34" t="e">
        <f t="shared" si="13"/>
        <v>#N/A</v>
      </c>
      <c r="W34" t="e">
        <f t="shared" si="14"/>
        <v>#N/A</v>
      </c>
      <c r="X34" t="e">
        <f t="shared" si="15"/>
        <v>#N/A</v>
      </c>
      <c r="Y34" t="e">
        <f t="shared" si="16"/>
        <v>#N/A</v>
      </c>
      <c r="Z34" t="e">
        <f t="shared" si="17"/>
        <v>#N/A</v>
      </c>
      <c r="AA34" t="e">
        <f t="shared" si="18"/>
        <v>#N/A</v>
      </c>
      <c r="AB34" t="e">
        <f t="shared" si="19"/>
        <v>#N/A</v>
      </c>
      <c r="AC34" t="e">
        <f t="shared" si="20"/>
        <v>#N/A</v>
      </c>
      <c r="AD34" t="e">
        <f t="shared" si="21"/>
        <v>#N/A</v>
      </c>
      <c r="AE34" t="e">
        <f t="shared" si="22"/>
        <v>#N/A</v>
      </c>
      <c r="AF34" t="e">
        <f t="shared" si="23"/>
        <v>#N/A</v>
      </c>
      <c r="AG34" t="e">
        <f t="shared" si="24"/>
        <v>#N/A</v>
      </c>
      <c r="AH34" t="e">
        <f t="shared" si="25"/>
        <v>#N/A</v>
      </c>
      <c r="AI34" t="e">
        <f t="shared" si="26"/>
        <v>#N/A</v>
      </c>
      <c r="AJ34" t="e">
        <f t="shared" si="27"/>
        <v>#N/A</v>
      </c>
      <c r="AK34" t="e">
        <f t="shared" si="28"/>
        <v>#N/A</v>
      </c>
      <c r="AL34" t="e">
        <f t="shared" si="29"/>
        <v>#N/A</v>
      </c>
      <c r="AM34" t="e">
        <f t="shared" si="30"/>
        <v>#N/A</v>
      </c>
      <c r="AN34" t="e">
        <f t="shared" si="31"/>
        <v>#N/A</v>
      </c>
      <c r="AO34" t="e">
        <f t="shared" si="32"/>
        <v>#N/A</v>
      </c>
      <c r="AP34" t="e">
        <f t="shared" si="33"/>
        <v>#N/A</v>
      </c>
      <c r="AQ34" t="e">
        <f t="shared" si="34"/>
        <v>#N/A</v>
      </c>
      <c r="AR34" t="e">
        <f t="shared" si="35"/>
        <v>#N/A</v>
      </c>
      <c r="AS34" t="e">
        <f t="shared" si="36"/>
        <v>#N/A</v>
      </c>
      <c r="AT34" t="e">
        <f t="shared" si="37"/>
        <v>#N/A</v>
      </c>
      <c r="AU34" t="e">
        <f t="shared" si="38"/>
        <v>#N/A</v>
      </c>
      <c r="AV34" t="e">
        <f t="shared" si="39"/>
        <v>#N/A</v>
      </c>
      <c r="AW34" t="e">
        <f t="shared" si="40"/>
        <v>#N/A</v>
      </c>
      <c r="AX34" t="e">
        <f t="shared" si="41"/>
        <v>#N/A</v>
      </c>
      <c r="AY34" t="e">
        <f t="shared" si="42"/>
        <v>#N/A</v>
      </c>
      <c r="AZ34" t="e">
        <f t="shared" si="43"/>
        <v>#N/A</v>
      </c>
      <c r="BA34" t="e">
        <f t="shared" si="44"/>
        <v>#N/A</v>
      </c>
      <c r="BB34" t="e">
        <f t="shared" si="45"/>
        <v>#N/A</v>
      </c>
      <c r="BC34" t="e">
        <f t="shared" si="46"/>
        <v>#N/A</v>
      </c>
      <c r="BD34" t="e">
        <f t="shared" si="47"/>
        <v>#N/A</v>
      </c>
      <c r="BE34" t="e">
        <f t="shared" si="48"/>
        <v>#N/A</v>
      </c>
      <c r="BF34" t="e">
        <f t="shared" si="49"/>
        <v>#N/A</v>
      </c>
      <c r="BG34" t="e">
        <f t="shared" si="50"/>
        <v>#N/A</v>
      </c>
      <c r="BH34" t="e">
        <f t="shared" si="51"/>
        <v>#N/A</v>
      </c>
      <c r="BI34" t="e">
        <f t="shared" si="52"/>
        <v>#N/A</v>
      </c>
      <c r="BJ34" t="e">
        <f t="shared" si="53"/>
        <v>#N/A</v>
      </c>
      <c r="BK34" t="e">
        <f t="shared" si="54"/>
        <v>#N/A</v>
      </c>
      <c r="BL34" t="e">
        <f t="shared" si="55"/>
        <v>#N/A</v>
      </c>
      <c r="BM34" t="e">
        <f t="shared" si="56"/>
        <v>#N/A</v>
      </c>
      <c r="BN34" t="e">
        <f t="shared" si="57"/>
        <v>#N/A</v>
      </c>
      <c r="BO34" t="e">
        <f t="shared" si="58"/>
        <v>#N/A</v>
      </c>
      <c r="BP34" t="e">
        <f t="shared" si="59"/>
        <v>#N/A</v>
      </c>
      <c r="BQ34" t="e">
        <f t="shared" si="60"/>
        <v>#N/A</v>
      </c>
      <c r="BR34" t="e">
        <f t="shared" si="61"/>
        <v>#N/A</v>
      </c>
      <c r="BS34" t="e">
        <f t="shared" si="62"/>
        <v>#N/A</v>
      </c>
      <c r="BT34" t="e">
        <f t="shared" si="63"/>
        <v>#N/A</v>
      </c>
      <c r="BU34" t="e">
        <f t="shared" si="64"/>
        <v>#N/A</v>
      </c>
      <c r="BV34" t="e">
        <f t="shared" si="65"/>
        <v>#N/A</v>
      </c>
      <c r="BW34" t="e">
        <f t="shared" si="66"/>
        <v>#N/A</v>
      </c>
      <c r="BX34" t="e">
        <f t="shared" si="67"/>
        <v>#N/A</v>
      </c>
      <c r="BY34" t="e">
        <f t="shared" si="68"/>
        <v>#N/A</v>
      </c>
      <c r="BZ34" t="e">
        <f t="shared" si="69"/>
        <v>#N/A</v>
      </c>
      <c r="CA34" t="e">
        <f t="shared" si="70"/>
        <v>#N/A</v>
      </c>
      <c r="CB34" t="e">
        <f t="shared" si="71"/>
        <v>#N/A</v>
      </c>
      <c r="CC34" t="e">
        <f t="shared" si="72"/>
        <v>#N/A</v>
      </c>
      <c r="CD34" t="e">
        <f t="shared" si="73"/>
        <v>#N/A</v>
      </c>
      <c r="CE34" t="e">
        <f t="shared" si="74"/>
        <v>#N/A</v>
      </c>
      <c r="CF34" t="e">
        <f t="shared" si="75"/>
        <v>#N/A</v>
      </c>
      <c r="CG34" t="e">
        <f t="shared" si="76"/>
        <v>#N/A</v>
      </c>
      <c r="CH34" t="e">
        <f t="shared" si="77"/>
        <v>#N/A</v>
      </c>
      <c r="CI34" t="e">
        <f t="shared" si="78"/>
        <v>#N/A</v>
      </c>
      <c r="CJ34" t="e">
        <f t="shared" si="79"/>
        <v>#N/A</v>
      </c>
      <c r="CK34" t="e">
        <f t="shared" si="80"/>
        <v>#N/A</v>
      </c>
      <c r="CL34" t="e">
        <f t="shared" si="81"/>
        <v>#N/A</v>
      </c>
      <c r="CM34" t="e">
        <f t="shared" si="82"/>
        <v>#N/A</v>
      </c>
      <c r="CN34" t="e">
        <f t="shared" si="83"/>
        <v>#N/A</v>
      </c>
      <c r="CO34" t="e">
        <f t="shared" si="84"/>
        <v>#N/A</v>
      </c>
      <c r="CP34" t="e">
        <f t="shared" si="85"/>
        <v>#N/A</v>
      </c>
      <c r="CQ34" t="e">
        <f t="shared" si="86"/>
        <v>#N/A</v>
      </c>
      <c r="CR34" t="e">
        <f t="shared" si="87"/>
        <v>#N/A</v>
      </c>
      <c r="CS34" t="e">
        <f t="shared" si="88"/>
        <v>#N/A</v>
      </c>
      <c r="CT34" t="e">
        <f t="shared" si="89"/>
        <v>#N/A</v>
      </c>
      <c r="CU34" t="e">
        <f t="shared" si="90"/>
        <v>#N/A</v>
      </c>
      <c r="CV34" t="e">
        <f t="shared" si="91"/>
        <v>#N/A</v>
      </c>
      <c r="CW34" t="e">
        <f t="shared" si="91"/>
        <v>#N/A</v>
      </c>
      <c r="CX34" t="e">
        <f t="shared" si="91"/>
        <v>#N/A</v>
      </c>
      <c r="CY34" t="e">
        <f t="shared" si="91"/>
        <v>#N/A</v>
      </c>
      <c r="CZ34" t="e">
        <f t="shared" si="93"/>
        <v>#N/A</v>
      </c>
      <c r="DA34" t="e">
        <f t="shared" si="93"/>
        <v>#N/A</v>
      </c>
    </row>
    <row r="35" spans="1:105" x14ac:dyDescent="0.35">
      <c r="A35" t="str">
        <f>Setup!A34</f>
        <v>Caseload 15</v>
      </c>
      <c r="B35">
        <f t="shared" si="94"/>
        <v>0</v>
      </c>
      <c r="C35">
        <f t="shared" si="95"/>
        <v>0</v>
      </c>
      <c r="D35">
        <f>IF(Planning!D39="",'Planning Backing (Hide)'!B35,Planning!D39)</f>
        <v>0</v>
      </c>
      <c r="E35">
        <f>IF(Planning!E39="",'Planning Backing (Hide)'!C35,Planning!E39)</f>
        <v>0</v>
      </c>
      <c r="F35" t="str">
        <f>IFERROR($D$35/$B$35,"")</f>
        <v/>
      </c>
      <c r="G35" t="str">
        <f>IFERROR($E$35/$C$35,"")</f>
        <v/>
      </c>
      <c r="I35" s="12">
        <f ca="1">'Required Capacity (Hide)'!E35</f>
        <v>44438</v>
      </c>
      <c r="J35" t="e">
        <f t="shared" si="1"/>
        <v>#N/A</v>
      </c>
      <c r="K35" t="e">
        <f t="shared" si="2"/>
        <v>#N/A</v>
      </c>
      <c r="L35" t="e">
        <f t="shared" si="3"/>
        <v>#N/A</v>
      </c>
      <c r="M35" t="e">
        <f t="shared" si="4"/>
        <v>#N/A</v>
      </c>
      <c r="N35" t="e">
        <f t="shared" si="5"/>
        <v>#N/A</v>
      </c>
      <c r="O35" t="e">
        <f t="shared" si="6"/>
        <v>#N/A</v>
      </c>
      <c r="P35" t="e">
        <f t="shared" si="7"/>
        <v>#N/A</v>
      </c>
      <c r="Q35" t="e">
        <f t="shared" si="8"/>
        <v>#N/A</v>
      </c>
      <c r="R35" t="e">
        <f t="shared" si="9"/>
        <v>#N/A</v>
      </c>
      <c r="S35" t="e">
        <f t="shared" si="10"/>
        <v>#N/A</v>
      </c>
      <c r="T35" t="e">
        <f t="shared" si="11"/>
        <v>#N/A</v>
      </c>
      <c r="U35" t="e">
        <f t="shared" si="12"/>
        <v>#N/A</v>
      </c>
      <c r="V35" t="e">
        <f t="shared" si="13"/>
        <v>#N/A</v>
      </c>
      <c r="W35" t="e">
        <f t="shared" si="14"/>
        <v>#N/A</v>
      </c>
      <c r="X35" t="e">
        <f t="shared" si="15"/>
        <v>#N/A</v>
      </c>
      <c r="Y35" t="e">
        <f t="shared" si="16"/>
        <v>#N/A</v>
      </c>
      <c r="Z35" t="e">
        <f t="shared" si="17"/>
        <v>#N/A</v>
      </c>
      <c r="AA35" t="e">
        <f t="shared" si="18"/>
        <v>#N/A</v>
      </c>
      <c r="AB35" t="e">
        <f t="shared" si="19"/>
        <v>#N/A</v>
      </c>
      <c r="AC35" t="e">
        <f t="shared" si="20"/>
        <v>#N/A</v>
      </c>
      <c r="AD35" t="e">
        <f t="shared" si="21"/>
        <v>#N/A</v>
      </c>
      <c r="AE35" t="e">
        <f t="shared" si="22"/>
        <v>#N/A</v>
      </c>
      <c r="AF35" t="e">
        <f t="shared" si="23"/>
        <v>#N/A</v>
      </c>
      <c r="AG35" t="e">
        <f t="shared" si="24"/>
        <v>#N/A</v>
      </c>
      <c r="AH35" t="e">
        <f t="shared" si="25"/>
        <v>#N/A</v>
      </c>
      <c r="AI35" t="e">
        <f t="shared" si="26"/>
        <v>#N/A</v>
      </c>
      <c r="AJ35" t="e">
        <f t="shared" si="27"/>
        <v>#N/A</v>
      </c>
      <c r="AK35" t="e">
        <f t="shared" si="28"/>
        <v>#N/A</v>
      </c>
      <c r="AL35" t="e">
        <f t="shared" si="29"/>
        <v>#N/A</v>
      </c>
      <c r="AM35" t="e">
        <f t="shared" si="30"/>
        <v>#N/A</v>
      </c>
      <c r="AN35" t="e">
        <f t="shared" si="31"/>
        <v>#N/A</v>
      </c>
      <c r="AO35" t="e">
        <f t="shared" si="32"/>
        <v>#N/A</v>
      </c>
      <c r="AP35" t="e">
        <f t="shared" si="33"/>
        <v>#N/A</v>
      </c>
      <c r="AQ35" t="e">
        <f t="shared" si="34"/>
        <v>#N/A</v>
      </c>
      <c r="AR35" t="e">
        <f t="shared" si="35"/>
        <v>#N/A</v>
      </c>
      <c r="AS35" t="e">
        <f t="shared" si="36"/>
        <v>#N/A</v>
      </c>
      <c r="AT35" t="e">
        <f t="shared" si="37"/>
        <v>#N/A</v>
      </c>
      <c r="AU35" t="e">
        <f t="shared" si="38"/>
        <v>#N/A</v>
      </c>
      <c r="AV35" t="e">
        <f t="shared" si="39"/>
        <v>#N/A</v>
      </c>
      <c r="AW35" t="e">
        <f t="shared" si="40"/>
        <v>#N/A</v>
      </c>
      <c r="AX35" t="e">
        <f t="shared" si="41"/>
        <v>#N/A</v>
      </c>
      <c r="AY35" t="e">
        <f t="shared" si="42"/>
        <v>#N/A</v>
      </c>
      <c r="AZ35" t="e">
        <f t="shared" si="43"/>
        <v>#N/A</v>
      </c>
      <c r="BA35" t="e">
        <f t="shared" si="44"/>
        <v>#N/A</v>
      </c>
      <c r="BB35" t="e">
        <f t="shared" si="45"/>
        <v>#N/A</v>
      </c>
      <c r="BC35" t="e">
        <f t="shared" si="46"/>
        <v>#N/A</v>
      </c>
      <c r="BD35" t="e">
        <f t="shared" si="47"/>
        <v>#N/A</v>
      </c>
      <c r="BE35" t="e">
        <f t="shared" si="48"/>
        <v>#N/A</v>
      </c>
      <c r="BF35" t="e">
        <f t="shared" si="49"/>
        <v>#N/A</v>
      </c>
      <c r="BG35" t="e">
        <f t="shared" si="50"/>
        <v>#N/A</v>
      </c>
      <c r="BH35" t="e">
        <f t="shared" si="51"/>
        <v>#N/A</v>
      </c>
      <c r="BI35" t="e">
        <f t="shared" si="52"/>
        <v>#N/A</v>
      </c>
      <c r="BJ35" t="e">
        <f t="shared" si="53"/>
        <v>#N/A</v>
      </c>
      <c r="BK35" t="e">
        <f t="shared" si="54"/>
        <v>#N/A</v>
      </c>
      <c r="BL35" t="e">
        <f t="shared" si="55"/>
        <v>#N/A</v>
      </c>
      <c r="BM35" t="e">
        <f t="shared" si="56"/>
        <v>#N/A</v>
      </c>
      <c r="BN35" t="e">
        <f t="shared" si="57"/>
        <v>#N/A</v>
      </c>
      <c r="BO35" t="e">
        <f t="shared" si="58"/>
        <v>#N/A</v>
      </c>
      <c r="BP35" t="e">
        <f t="shared" si="59"/>
        <v>#N/A</v>
      </c>
      <c r="BQ35" t="e">
        <f t="shared" si="60"/>
        <v>#N/A</v>
      </c>
      <c r="BR35" t="e">
        <f t="shared" si="61"/>
        <v>#N/A</v>
      </c>
      <c r="BS35" t="e">
        <f t="shared" si="62"/>
        <v>#N/A</v>
      </c>
      <c r="BT35" t="e">
        <f t="shared" si="63"/>
        <v>#N/A</v>
      </c>
      <c r="BU35" t="e">
        <f t="shared" si="64"/>
        <v>#N/A</v>
      </c>
      <c r="BV35" t="e">
        <f t="shared" si="65"/>
        <v>#N/A</v>
      </c>
      <c r="BW35" t="e">
        <f t="shared" si="66"/>
        <v>#N/A</v>
      </c>
      <c r="BX35" t="e">
        <f t="shared" si="67"/>
        <v>#N/A</v>
      </c>
      <c r="BY35" t="e">
        <f t="shared" si="68"/>
        <v>#N/A</v>
      </c>
      <c r="BZ35" t="e">
        <f t="shared" si="69"/>
        <v>#N/A</v>
      </c>
      <c r="CA35" t="e">
        <f t="shared" si="70"/>
        <v>#N/A</v>
      </c>
      <c r="CB35" t="e">
        <f t="shared" si="71"/>
        <v>#N/A</v>
      </c>
      <c r="CC35" t="e">
        <f t="shared" si="72"/>
        <v>#N/A</v>
      </c>
      <c r="CD35" t="e">
        <f t="shared" si="73"/>
        <v>#N/A</v>
      </c>
      <c r="CE35" t="e">
        <f t="shared" si="74"/>
        <v>#N/A</v>
      </c>
      <c r="CF35" t="e">
        <f t="shared" si="75"/>
        <v>#N/A</v>
      </c>
      <c r="CG35" t="e">
        <f t="shared" si="76"/>
        <v>#N/A</v>
      </c>
      <c r="CH35" t="e">
        <f t="shared" si="77"/>
        <v>#N/A</v>
      </c>
      <c r="CI35" t="e">
        <f t="shared" si="78"/>
        <v>#N/A</v>
      </c>
      <c r="CJ35" t="e">
        <f t="shared" si="79"/>
        <v>#N/A</v>
      </c>
      <c r="CK35" t="e">
        <f t="shared" si="80"/>
        <v>#N/A</v>
      </c>
      <c r="CL35" t="e">
        <f t="shared" si="81"/>
        <v>#N/A</v>
      </c>
      <c r="CM35" t="e">
        <f t="shared" si="82"/>
        <v>#N/A</v>
      </c>
      <c r="CN35" t="e">
        <f t="shared" si="83"/>
        <v>#N/A</v>
      </c>
      <c r="CO35" t="e">
        <f t="shared" si="84"/>
        <v>#N/A</v>
      </c>
      <c r="CP35" t="e">
        <f t="shared" si="85"/>
        <v>#N/A</v>
      </c>
      <c r="CQ35" t="e">
        <f t="shared" si="86"/>
        <v>#N/A</v>
      </c>
      <c r="CR35" t="e">
        <f t="shared" si="87"/>
        <v>#N/A</v>
      </c>
      <c r="CS35" t="e">
        <f t="shared" si="88"/>
        <v>#N/A</v>
      </c>
      <c r="CT35" t="e">
        <f t="shared" si="89"/>
        <v>#N/A</v>
      </c>
      <c r="CU35" t="e">
        <f t="shared" si="90"/>
        <v>#N/A</v>
      </c>
      <c r="CV35" t="e">
        <f t="shared" si="91"/>
        <v>#N/A</v>
      </c>
      <c r="CW35" t="e">
        <f t="shared" si="91"/>
        <v>#N/A</v>
      </c>
      <c r="CX35" t="e">
        <f t="shared" si="91"/>
        <v>#N/A</v>
      </c>
      <c r="CY35" t="e">
        <f t="shared" si="91"/>
        <v>#N/A</v>
      </c>
      <c r="CZ35" t="e">
        <f t="shared" si="93"/>
        <v>#N/A</v>
      </c>
      <c r="DA35" t="e">
        <f t="shared" si="93"/>
        <v>#N/A</v>
      </c>
    </row>
    <row r="36" spans="1:105" x14ac:dyDescent="0.35">
      <c r="I36" s="12">
        <f ca="1">'Required Capacity (Hide)'!E36</f>
        <v>44445</v>
      </c>
      <c r="J36" t="e">
        <f t="shared" si="1"/>
        <v>#N/A</v>
      </c>
      <c r="K36" t="e">
        <f t="shared" si="2"/>
        <v>#N/A</v>
      </c>
      <c r="L36" t="e">
        <f t="shared" si="3"/>
        <v>#N/A</v>
      </c>
      <c r="M36" t="e">
        <f t="shared" si="4"/>
        <v>#N/A</v>
      </c>
      <c r="N36" t="e">
        <f t="shared" si="5"/>
        <v>#N/A</v>
      </c>
      <c r="O36" t="e">
        <f t="shared" si="6"/>
        <v>#N/A</v>
      </c>
      <c r="P36" t="e">
        <f t="shared" si="7"/>
        <v>#N/A</v>
      </c>
      <c r="Q36" t="e">
        <f t="shared" si="8"/>
        <v>#N/A</v>
      </c>
      <c r="R36" t="e">
        <f t="shared" si="9"/>
        <v>#N/A</v>
      </c>
      <c r="S36" t="e">
        <f t="shared" si="10"/>
        <v>#N/A</v>
      </c>
      <c r="T36" t="e">
        <f t="shared" si="11"/>
        <v>#N/A</v>
      </c>
      <c r="U36" t="e">
        <f t="shared" si="12"/>
        <v>#N/A</v>
      </c>
      <c r="V36" t="e">
        <f t="shared" si="13"/>
        <v>#N/A</v>
      </c>
      <c r="W36" t="e">
        <f t="shared" si="14"/>
        <v>#N/A</v>
      </c>
      <c r="X36" t="e">
        <f t="shared" si="15"/>
        <v>#N/A</v>
      </c>
      <c r="Y36" t="e">
        <f t="shared" si="16"/>
        <v>#N/A</v>
      </c>
      <c r="Z36" t="e">
        <f t="shared" si="17"/>
        <v>#N/A</v>
      </c>
      <c r="AA36" t="e">
        <f t="shared" si="18"/>
        <v>#N/A</v>
      </c>
      <c r="AB36" t="e">
        <f t="shared" si="19"/>
        <v>#N/A</v>
      </c>
      <c r="AC36" t="e">
        <f t="shared" si="20"/>
        <v>#N/A</v>
      </c>
      <c r="AD36" t="e">
        <f t="shared" si="21"/>
        <v>#N/A</v>
      </c>
      <c r="AE36" t="e">
        <f t="shared" si="22"/>
        <v>#N/A</v>
      </c>
      <c r="AF36" t="e">
        <f t="shared" si="23"/>
        <v>#N/A</v>
      </c>
      <c r="AG36" t="e">
        <f t="shared" si="24"/>
        <v>#N/A</v>
      </c>
      <c r="AH36" t="e">
        <f t="shared" si="25"/>
        <v>#N/A</v>
      </c>
      <c r="AI36" t="e">
        <f t="shared" si="26"/>
        <v>#N/A</v>
      </c>
      <c r="AJ36" t="e">
        <f t="shared" si="27"/>
        <v>#N/A</v>
      </c>
      <c r="AK36" t="e">
        <f t="shared" si="28"/>
        <v>#N/A</v>
      </c>
      <c r="AL36" t="e">
        <f t="shared" si="29"/>
        <v>#N/A</v>
      </c>
      <c r="AM36" t="e">
        <f t="shared" si="30"/>
        <v>#N/A</v>
      </c>
      <c r="AN36" t="e">
        <f t="shared" si="31"/>
        <v>#N/A</v>
      </c>
      <c r="AO36" t="e">
        <f t="shared" si="32"/>
        <v>#N/A</v>
      </c>
      <c r="AP36" t="e">
        <f t="shared" si="33"/>
        <v>#N/A</v>
      </c>
      <c r="AQ36" t="e">
        <f t="shared" si="34"/>
        <v>#N/A</v>
      </c>
      <c r="AR36" t="e">
        <f t="shared" si="35"/>
        <v>#N/A</v>
      </c>
      <c r="AS36" t="e">
        <f t="shared" si="36"/>
        <v>#N/A</v>
      </c>
      <c r="AT36" t="e">
        <f t="shared" si="37"/>
        <v>#N/A</v>
      </c>
      <c r="AU36" t="e">
        <f t="shared" si="38"/>
        <v>#N/A</v>
      </c>
      <c r="AV36" t="e">
        <f t="shared" si="39"/>
        <v>#N/A</v>
      </c>
      <c r="AW36" t="e">
        <f t="shared" si="40"/>
        <v>#N/A</v>
      </c>
      <c r="AX36" t="e">
        <f t="shared" si="41"/>
        <v>#N/A</v>
      </c>
      <c r="AY36" t="e">
        <f t="shared" si="42"/>
        <v>#N/A</v>
      </c>
      <c r="AZ36" t="e">
        <f t="shared" si="43"/>
        <v>#N/A</v>
      </c>
      <c r="BA36" t="e">
        <f t="shared" si="44"/>
        <v>#N/A</v>
      </c>
      <c r="BB36" t="e">
        <f t="shared" si="45"/>
        <v>#N/A</v>
      </c>
      <c r="BC36" t="e">
        <f t="shared" si="46"/>
        <v>#N/A</v>
      </c>
      <c r="BD36" t="e">
        <f t="shared" si="47"/>
        <v>#N/A</v>
      </c>
      <c r="BE36" t="e">
        <f t="shared" si="48"/>
        <v>#N/A</v>
      </c>
      <c r="BF36" t="e">
        <f t="shared" si="49"/>
        <v>#N/A</v>
      </c>
      <c r="BG36" t="e">
        <f t="shared" si="50"/>
        <v>#N/A</v>
      </c>
      <c r="BH36" t="e">
        <f t="shared" si="51"/>
        <v>#N/A</v>
      </c>
      <c r="BI36" t="e">
        <f t="shared" si="52"/>
        <v>#N/A</v>
      </c>
      <c r="BJ36" t="e">
        <f t="shared" si="53"/>
        <v>#N/A</v>
      </c>
      <c r="BK36" t="e">
        <f t="shared" si="54"/>
        <v>#N/A</v>
      </c>
      <c r="BL36" t="e">
        <f t="shared" si="55"/>
        <v>#N/A</v>
      </c>
      <c r="BM36" t="e">
        <f t="shared" si="56"/>
        <v>#N/A</v>
      </c>
      <c r="BN36" t="e">
        <f t="shared" si="57"/>
        <v>#N/A</v>
      </c>
      <c r="BO36" t="e">
        <f t="shared" si="58"/>
        <v>#N/A</v>
      </c>
      <c r="BP36" t="e">
        <f t="shared" si="59"/>
        <v>#N/A</v>
      </c>
      <c r="BQ36" t="e">
        <f t="shared" si="60"/>
        <v>#N/A</v>
      </c>
      <c r="BR36" t="e">
        <f t="shared" si="61"/>
        <v>#N/A</v>
      </c>
      <c r="BS36" t="e">
        <f t="shared" si="62"/>
        <v>#N/A</v>
      </c>
      <c r="BT36" t="e">
        <f t="shared" si="63"/>
        <v>#N/A</v>
      </c>
      <c r="BU36" t="e">
        <f t="shared" si="64"/>
        <v>#N/A</v>
      </c>
      <c r="BV36" t="e">
        <f t="shared" si="65"/>
        <v>#N/A</v>
      </c>
      <c r="BW36" t="e">
        <f t="shared" si="66"/>
        <v>#N/A</v>
      </c>
      <c r="BX36" t="e">
        <f t="shared" si="67"/>
        <v>#N/A</v>
      </c>
      <c r="BY36" t="e">
        <f t="shared" si="68"/>
        <v>#N/A</v>
      </c>
      <c r="BZ36" t="e">
        <f t="shared" si="69"/>
        <v>#N/A</v>
      </c>
      <c r="CA36" t="e">
        <f t="shared" si="70"/>
        <v>#N/A</v>
      </c>
      <c r="CB36" t="e">
        <f t="shared" si="71"/>
        <v>#N/A</v>
      </c>
      <c r="CC36" t="e">
        <f t="shared" si="72"/>
        <v>#N/A</v>
      </c>
      <c r="CD36" t="e">
        <f t="shared" si="73"/>
        <v>#N/A</v>
      </c>
      <c r="CE36" t="e">
        <f t="shared" si="74"/>
        <v>#N/A</v>
      </c>
      <c r="CF36" t="e">
        <f t="shared" si="75"/>
        <v>#N/A</v>
      </c>
      <c r="CG36" t="e">
        <f t="shared" si="76"/>
        <v>#N/A</v>
      </c>
      <c r="CH36" t="e">
        <f t="shared" si="77"/>
        <v>#N/A</v>
      </c>
      <c r="CI36" t="e">
        <f t="shared" si="78"/>
        <v>#N/A</v>
      </c>
      <c r="CJ36" t="e">
        <f t="shared" si="79"/>
        <v>#N/A</v>
      </c>
      <c r="CK36" t="e">
        <f t="shared" si="80"/>
        <v>#N/A</v>
      </c>
      <c r="CL36" t="e">
        <f t="shared" si="81"/>
        <v>#N/A</v>
      </c>
      <c r="CM36" t="e">
        <f t="shared" si="82"/>
        <v>#N/A</v>
      </c>
      <c r="CN36" t="e">
        <f t="shared" si="83"/>
        <v>#N/A</v>
      </c>
      <c r="CO36" t="e">
        <f t="shared" si="84"/>
        <v>#N/A</v>
      </c>
      <c r="CP36" t="e">
        <f t="shared" si="85"/>
        <v>#N/A</v>
      </c>
      <c r="CQ36" t="e">
        <f t="shared" si="86"/>
        <v>#N/A</v>
      </c>
      <c r="CR36" t="e">
        <f t="shared" si="87"/>
        <v>#N/A</v>
      </c>
      <c r="CS36" t="e">
        <f t="shared" si="88"/>
        <v>#N/A</v>
      </c>
      <c r="CT36" t="e">
        <f t="shared" si="89"/>
        <v>#N/A</v>
      </c>
      <c r="CU36" t="e">
        <f t="shared" si="90"/>
        <v>#N/A</v>
      </c>
      <c r="CV36" t="e">
        <f t="shared" si="91"/>
        <v>#N/A</v>
      </c>
      <c r="CW36" t="e">
        <f t="shared" si="91"/>
        <v>#N/A</v>
      </c>
      <c r="CX36" t="e">
        <f t="shared" si="91"/>
        <v>#N/A</v>
      </c>
      <c r="CY36" t="e">
        <f t="shared" si="91"/>
        <v>#N/A</v>
      </c>
      <c r="CZ36" t="e">
        <f t="shared" si="93"/>
        <v>#N/A</v>
      </c>
      <c r="DA36" t="e">
        <f t="shared" si="93"/>
        <v>#N/A</v>
      </c>
    </row>
    <row r="37" spans="1:105" x14ac:dyDescent="0.35">
      <c r="I37" s="12">
        <f ca="1">'Required Capacity (Hide)'!E37</f>
        <v>44452</v>
      </c>
      <c r="J37" t="e">
        <f t="shared" si="1"/>
        <v>#N/A</v>
      </c>
      <c r="K37" t="e">
        <f t="shared" si="2"/>
        <v>#N/A</v>
      </c>
      <c r="L37" t="e">
        <f t="shared" si="3"/>
        <v>#N/A</v>
      </c>
      <c r="M37" t="e">
        <f t="shared" si="4"/>
        <v>#N/A</v>
      </c>
      <c r="N37" t="e">
        <f t="shared" si="5"/>
        <v>#N/A</v>
      </c>
      <c r="O37" t="e">
        <f t="shared" si="6"/>
        <v>#N/A</v>
      </c>
      <c r="P37" t="e">
        <f t="shared" si="7"/>
        <v>#N/A</v>
      </c>
      <c r="Q37" t="e">
        <f t="shared" si="8"/>
        <v>#N/A</v>
      </c>
      <c r="R37" t="e">
        <f t="shared" si="9"/>
        <v>#N/A</v>
      </c>
      <c r="S37" t="e">
        <f t="shared" si="10"/>
        <v>#N/A</v>
      </c>
      <c r="T37" t="e">
        <f t="shared" si="11"/>
        <v>#N/A</v>
      </c>
      <c r="U37" t="e">
        <f t="shared" si="12"/>
        <v>#N/A</v>
      </c>
      <c r="V37" t="e">
        <f t="shared" si="13"/>
        <v>#N/A</v>
      </c>
      <c r="W37" t="e">
        <f t="shared" si="14"/>
        <v>#N/A</v>
      </c>
      <c r="X37" t="e">
        <f t="shared" si="15"/>
        <v>#N/A</v>
      </c>
      <c r="Y37" t="e">
        <f t="shared" si="16"/>
        <v>#N/A</v>
      </c>
      <c r="Z37" t="e">
        <f t="shared" si="17"/>
        <v>#N/A</v>
      </c>
      <c r="AA37" t="e">
        <f t="shared" si="18"/>
        <v>#N/A</v>
      </c>
      <c r="AB37" t="e">
        <f t="shared" si="19"/>
        <v>#N/A</v>
      </c>
      <c r="AC37" t="e">
        <f t="shared" si="20"/>
        <v>#N/A</v>
      </c>
      <c r="AD37" t="e">
        <f t="shared" si="21"/>
        <v>#N/A</v>
      </c>
      <c r="AE37" t="e">
        <f t="shared" si="22"/>
        <v>#N/A</v>
      </c>
      <c r="AF37" t="e">
        <f t="shared" si="23"/>
        <v>#N/A</v>
      </c>
      <c r="AG37" t="e">
        <f t="shared" si="24"/>
        <v>#N/A</v>
      </c>
      <c r="AH37" t="e">
        <f t="shared" si="25"/>
        <v>#N/A</v>
      </c>
      <c r="AI37" t="e">
        <f t="shared" si="26"/>
        <v>#N/A</v>
      </c>
      <c r="AJ37" t="e">
        <f t="shared" si="27"/>
        <v>#N/A</v>
      </c>
      <c r="AK37" t="e">
        <f t="shared" si="28"/>
        <v>#N/A</v>
      </c>
      <c r="AL37" t="e">
        <f t="shared" si="29"/>
        <v>#N/A</v>
      </c>
      <c r="AM37" t="e">
        <f t="shared" si="30"/>
        <v>#N/A</v>
      </c>
      <c r="AN37" t="e">
        <f t="shared" si="31"/>
        <v>#N/A</v>
      </c>
      <c r="AO37" t="e">
        <f t="shared" si="32"/>
        <v>#N/A</v>
      </c>
      <c r="AP37" t="e">
        <f t="shared" si="33"/>
        <v>#N/A</v>
      </c>
      <c r="AQ37" t="e">
        <f t="shared" si="34"/>
        <v>#N/A</v>
      </c>
      <c r="AR37" t="e">
        <f t="shared" si="35"/>
        <v>#N/A</v>
      </c>
      <c r="AS37" t="e">
        <f t="shared" si="36"/>
        <v>#N/A</v>
      </c>
      <c r="AT37" t="e">
        <f t="shared" si="37"/>
        <v>#N/A</v>
      </c>
      <c r="AU37" t="e">
        <f t="shared" si="38"/>
        <v>#N/A</v>
      </c>
      <c r="AV37" t="e">
        <f t="shared" si="39"/>
        <v>#N/A</v>
      </c>
      <c r="AW37" t="e">
        <f t="shared" si="40"/>
        <v>#N/A</v>
      </c>
      <c r="AX37" t="e">
        <f t="shared" si="41"/>
        <v>#N/A</v>
      </c>
      <c r="AY37" t="e">
        <f t="shared" si="42"/>
        <v>#N/A</v>
      </c>
      <c r="AZ37" t="e">
        <f t="shared" si="43"/>
        <v>#N/A</v>
      </c>
      <c r="BA37" t="e">
        <f t="shared" si="44"/>
        <v>#N/A</v>
      </c>
      <c r="BB37" t="e">
        <f t="shared" si="45"/>
        <v>#N/A</v>
      </c>
      <c r="BC37" t="e">
        <f t="shared" si="46"/>
        <v>#N/A</v>
      </c>
      <c r="BD37" t="e">
        <f t="shared" si="47"/>
        <v>#N/A</v>
      </c>
      <c r="BE37" t="e">
        <f t="shared" si="48"/>
        <v>#N/A</v>
      </c>
      <c r="BF37" t="e">
        <f t="shared" si="49"/>
        <v>#N/A</v>
      </c>
      <c r="BG37" t="e">
        <f t="shared" si="50"/>
        <v>#N/A</v>
      </c>
      <c r="BH37" t="e">
        <f t="shared" si="51"/>
        <v>#N/A</v>
      </c>
      <c r="BI37" t="e">
        <f t="shared" si="52"/>
        <v>#N/A</v>
      </c>
      <c r="BJ37" t="e">
        <f t="shared" si="53"/>
        <v>#N/A</v>
      </c>
      <c r="BK37" t="e">
        <f t="shared" si="54"/>
        <v>#N/A</v>
      </c>
      <c r="BL37" t="e">
        <f t="shared" si="55"/>
        <v>#N/A</v>
      </c>
      <c r="BM37" t="e">
        <f t="shared" si="56"/>
        <v>#N/A</v>
      </c>
      <c r="BN37" t="e">
        <f t="shared" si="57"/>
        <v>#N/A</v>
      </c>
      <c r="BO37" t="e">
        <f t="shared" si="58"/>
        <v>#N/A</v>
      </c>
      <c r="BP37" t="e">
        <f t="shared" si="59"/>
        <v>#N/A</v>
      </c>
      <c r="BQ37" t="e">
        <f t="shared" si="60"/>
        <v>#N/A</v>
      </c>
      <c r="BR37" t="e">
        <f t="shared" si="61"/>
        <v>#N/A</v>
      </c>
      <c r="BS37" t="e">
        <f t="shared" si="62"/>
        <v>#N/A</v>
      </c>
      <c r="BT37" t="e">
        <f t="shared" si="63"/>
        <v>#N/A</v>
      </c>
      <c r="BU37" t="e">
        <f t="shared" si="64"/>
        <v>#N/A</v>
      </c>
      <c r="BV37" t="e">
        <f t="shared" si="65"/>
        <v>#N/A</v>
      </c>
      <c r="BW37" t="e">
        <f t="shared" si="66"/>
        <v>#N/A</v>
      </c>
      <c r="BX37" t="e">
        <f t="shared" si="67"/>
        <v>#N/A</v>
      </c>
      <c r="BY37" t="e">
        <f t="shared" si="68"/>
        <v>#N/A</v>
      </c>
      <c r="BZ37" t="e">
        <f t="shared" si="69"/>
        <v>#N/A</v>
      </c>
      <c r="CA37" t="e">
        <f t="shared" si="70"/>
        <v>#N/A</v>
      </c>
      <c r="CB37" t="e">
        <f t="shared" si="71"/>
        <v>#N/A</v>
      </c>
      <c r="CC37" t="e">
        <f t="shared" si="72"/>
        <v>#N/A</v>
      </c>
      <c r="CD37" t="e">
        <f t="shared" si="73"/>
        <v>#N/A</v>
      </c>
      <c r="CE37" t="e">
        <f t="shared" si="74"/>
        <v>#N/A</v>
      </c>
      <c r="CF37" t="e">
        <f t="shared" si="75"/>
        <v>#N/A</v>
      </c>
      <c r="CG37" t="e">
        <f t="shared" si="76"/>
        <v>#N/A</v>
      </c>
      <c r="CH37" t="e">
        <f t="shared" si="77"/>
        <v>#N/A</v>
      </c>
      <c r="CI37" t="e">
        <f t="shared" si="78"/>
        <v>#N/A</v>
      </c>
      <c r="CJ37" t="e">
        <f t="shared" si="79"/>
        <v>#N/A</v>
      </c>
      <c r="CK37" t="e">
        <f t="shared" si="80"/>
        <v>#N/A</v>
      </c>
      <c r="CL37" t="e">
        <f t="shared" si="81"/>
        <v>#N/A</v>
      </c>
      <c r="CM37" t="e">
        <f t="shared" si="82"/>
        <v>#N/A</v>
      </c>
      <c r="CN37" t="e">
        <f t="shared" si="83"/>
        <v>#N/A</v>
      </c>
      <c r="CO37" t="e">
        <f t="shared" si="84"/>
        <v>#N/A</v>
      </c>
      <c r="CP37" t="e">
        <f t="shared" si="85"/>
        <v>#N/A</v>
      </c>
      <c r="CQ37" t="e">
        <f t="shared" si="86"/>
        <v>#N/A</v>
      </c>
      <c r="CR37" t="e">
        <f t="shared" si="87"/>
        <v>#N/A</v>
      </c>
      <c r="CS37" t="e">
        <f t="shared" si="88"/>
        <v>#N/A</v>
      </c>
      <c r="CT37" t="e">
        <f t="shared" si="89"/>
        <v>#N/A</v>
      </c>
      <c r="CU37" t="e">
        <f t="shared" si="90"/>
        <v>#N/A</v>
      </c>
      <c r="CV37" t="e">
        <f t="shared" si="91"/>
        <v>#N/A</v>
      </c>
      <c r="CW37" t="e">
        <f t="shared" si="91"/>
        <v>#N/A</v>
      </c>
      <c r="CX37" t="e">
        <f t="shared" si="91"/>
        <v>#N/A</v>
      </c>
      <c r="CY37" t="e">
        <f t="shared" si="91"/>
        <v>#N/A</v>
      </c>
      <c r="CZ37" t="e">
        <f t="shared" si="93"/>
        <v>#N/A</v>
      </c>
      <c r="DA37" t="e">
        <f t="shared" si="93"/>
        <v>#N/A</v>
      </c>
    </row>
    <row r="38" spans="1:105" x14ac:dyDescent="0.35">
      <c r="I38" s="12">
        <f ca="1">'Required Capacity (Hide)'!E38</f>
        <v>44459</v>
      </c>
      <c r="J38" t="e">
        <f t="shared" si="1"/>
        <v>#N/A</v>
      </c>
      <c r="K38" t="e">
        <f t="shared" si="2"/>
        <v>#N/A</v>
      </c>
      <c r="L38" t="e">
        <f t="shared" si="3"/>
        <v>#N/A</v>
      </c>
      <c r="M38" t="e">
        <f t="shared" si="4"/>
        <v>#N/A</v>
      </c>
      <c r="N38" t="e">
        <f t="shared" si="5"/>
        <v>#N/A</v>
      </c>
      <c r="O38" t="e">
        <f t="shared" si="6"/>
        <v>#N/A</v>
      </c>
      <c r="P38" t="e">
        <f t="shared" si="7"/>
        <v>#N/A</v>
      </c>
      <c r="Q38" t="e">
        <f t="shared" si="8"/>
        <v>#N/A</v>
      </c>
      <c r="R38" t="e">
        <f t="shared" si="9"/>
        <v>#N/A</v>
      </c>
      <c r="S38" t="e">
        <f t="shared" si="10"/>
        <v>#N/A</v>
      </c>
      <c r="T38" t="e">
        <f t="shared" si="11"/>
        <v>#N/A</v>
      </c>
      <c r="U38" t="e">
        <f t="shared" si="12"/>
        <v>#N/A</v>
      </c>
      <c r="V38" t="e">
        <f t="shared" si="13"/>
        <v>#N/A</v>
      </c>
      <c r="W38" t="e">
        <f t="shared" si="14"/>
        <v>#N/A</v>
      </c>
      <c r="X38" t="e">
        <f t="shared" si="15"/>
        <v>#N/A</v>
      </c>
      <c r="Y38" t="e">
        <f t="shared" si="16"/>
        <v>#N/A</v>
      </c>
      <c r="Z38" t="e">
        <f t="shared" si="17"/>
        <v>#N/A</v>
      </c>
      <c r="AA38" t="e">
        <f t="shared" si="18"/>
        <v>#N/A</v>
      </c>
      <c r="AB38" t="e">
        <f t="shared" si="19"/>
        <v>#N/A</v>
      </c>
      <c r="AC38" t="e">
        <f t="shared" si="20"/>
        <v>#N/A</v>
      </c>
      <c r="AD38" t="e">
        <f t="shared" si="21"/>
        <v>#N/A</v>
      </c>
      <c r="AE38" t="e">
        <f t="shared" si="22"/>
        <v>#N/A</v>
      </c>
      <c r="AF38" t="e">
        <f t="shared" si="23"/>
        <v>#N/A</v>
      </c>
      <c r="AG38" t="e">
        <f t="shared" si="24"/>
        <v>#N/A</v>
      </c>
      <c r="AH38" t="e">
        <f t="shared" si="25"/>
        <v>#N/A</v>
      </c>
      <c r="AI38" t="e">
        <f t="shared" si="26"/>
        <v>#N/A</v>
      </c>
      <c r="AJ38" t="e">
        <f t="shared" si="27"/>
        <v>#N/A</v>
      </c>
      <c r="AK38" t="e">
        <f t="shared" si="28"/>
        <v>#N/A</v>
      </c>
      <c r="AL38" t="e">
        <f t="shared" si="29"/>
        <v>#N/A</v>
      </c>
      <c r="AM38" t="e">
        <f t="shared" si="30"/>
        <v>#N/A</v>
      </c>
      <c r="AN38" t="e">
        <f t="shared" si="31"/>
        <v>#N/A</v>
      </c>
      <c r="AO38" t="e">
        <f t="shared" si="32"/>
        <v>#N/A</v>
      </c>
      <c r="AP38" t="e">
        <f t="shared" si="33"/>
        <v>#N/A</v>
      </c>
      <c r="AQ38" t="e">
        <f t="shared" si="34"/>
        <v>#N/A</v>
      </c>
      <c r="AR38" t="e">
        <f t="shared" si="35"/>
        <v>#N/A</v>
      </c>
      <c r="AS38" t="e">
        <f t="shared" si="36"/>
        <v>#N/A</v>
      </c>
      <c r="AT38" t="e">
        <f t="shared" si="37"/>
        <v>#N/A</v>
      </c>
      <c r="AU38" t="e">
        <f t="shared" si="38"/>
        <v>#N/A</v>
      </c>
      <c r="AV38" t="e">
        <f t="shared" si="39"/>
        <v>#N/A</v>
      </c>
      <c r="AW38" t="e">
        <f t="shared" si="40"/>
        <v>#N/A</v>
      </c>
      <c r="AX38" t="e">
        <f t="shared" si="41"/>
        <v>#N/A</v>
      </c>
      <c r="AY38" t="e">
        <f t="shared" si="42"/>
        <v>#N/A</v>
      </c>
      <c r="AZ38" t="e">
        <f t="shared" si="43"/>
        <v>#N/A</v>
      </c>
      <c r="BA38" t="e">
        <f t="shared" si="44"/>
        <v>#N/A</v>
      </c>
      <c r="BB38" t="e">
        <f t="shared" si="45"/>
        <v>#N/A</v>
      </c>
      <c r="BC38" t="e">
        <f t="shared" si="46"/>
        <v>#N/A</v>
      </c>
      <c r="BD38" t="e">
        <f t="shared" si="47"/>
        <v>#N/A</v>
      </c>
      <c r="BE38" t="e">
        <f t="shared" si="48"/>
        <v>#N/A</v>
      </c>
      <c r="BF38" t="e">
        <f t="shared" si="49"/>
        <v>#N/A</v>
      </c>
      <c r="BG38" t="e">
        <f t="shared" si="50"/>
        <v>#N/A</v>
      </c>
      <c r="BH38" t="e">
        <f t="shared" si="51"/>
        <v>#N/A</v>
      </c>
      <c r="BI38" t="e">
        <f t="shared" si="52"/>
        <v>#N/A</v>
      </c>
      <c r="BJ38" t="e">
        <f t="shared" si="53"/>
        <v>#N/A</v>
      </c>
      <c r="BK38" t="e">
        <f t="shared" si="54"/>
        <v>#N/A</v>
      </c>
      <c r="BL38" t="e">
        <f t="shared" si="55"/>
        <v>#N/A</v>
      </c>
      <c r="BM38" t="e">
        <f t="shared" si="56"/>
        <v>#N/A</v>
      </c>
      <c r="BN38" t="e">
        <f t="shared" si="57"/>
        <v>#N/A</v>
      </c>
      <c r="BO38" t="e">
        <f t="shared" si="58"/>
        <v>#N/A</v>
      </c>
      <c r="BP38" t="e">
        <f t="shared" si="59"/>
        <v>#N/A</v>
      </c>
      <c r="BQ38" t="e">
        <f t="shared" si="60"/>
        <v>#N/A</v>
      </c>
      <c r="BR38" t="e">
        <f t="shared" si="61"/>
        <v>#N/A</v>
      </c>
      <c r="BS38" t="e">
        <f t="shared" si="62"/>
        <v>#N/A</v>
      </c>
      <c r="BT38" t="e">
        <f t="shared" si="63"/>
        <v>#N/A</v>
      </c>
      <c r="BU38" t="e">
        <f t="shared" si="64"/>
        <v>#N/A</v>
      </c>
      <c r="BV38" t="e">
        <f t="shared" si="65"/>
        <v>#N/A</v>
      </c>
      <c r="BW38" t="e">
        <f t="shared" si="66"/>
        <v>#N/A</v>
      </c>
      <c r="BX38" t="e">
        <f t="shared" si="67"/>
        <v>#N/A</v>
      </c>
      <c r="BY38" t="e">
        <f t="shared" si="68"/>
        <v>#N/A</v>
      </c>
      <c r="BZ38" t="e">
        <f t="shared" si="69"/>
        <v>#N/A</v>
      </c>
      <c r="CA38" t="e">
        <f t="shared" si="70"/>
        <v>#N/A</v>
      </c>
      <c r="CB38" t="e">
        <f t="shared" si="71"/>
        <v>#N/A</v>
      </c>
      <c r="CC38" t="e">
        <f t="shared" si="72"/>
        <v>#N/A</v>
      </c>
      <c r="CD38" t="e">
        <f t="shared" si="73"/>
        <v>#N/A</v>
      </c>
      <c r="CE38" t="e">
        <f t="shared" si="74"/>
        <v>#N/A</v>
      </c>
      <c r="CF38" t="e">
        <f t="shared" si="75"/>
        <v>#N/A</v>
      </c>
      <c r="CG38" t="e">
        <f t="shared" si="76"/>
        <v>#N/A</v>
      </c>
      <c r="CH38" t="e">
        <f t="shared" si="77"/>
        <v>#N/A</v>
      </c>
      <c r="CI38" t="e">
        <f t="shared" si="78"/>
        <v>#N/A</v>
      </c>
      <c r="CJ38" t="e">
        <f t="shared" si="79"/>
        <v>#N/A</v>
      </c>
      <c r="CK38" t="e">
        <f t="shared" si="80"/>
        <v>#N/A</v>
      </c>
      <c r="CL38" t="e">
        <f t="shared" si="81"/>
        <v>#N/A</v>
      </c>
      <c r="CM38" t="e">
        <f t="shared" si="82"/>
        <v>#N/A</v>
      </c>
      <c r="CN38" t="e">
        <f t="shared" si="83"/>
        <v>#N/A</v>
      </c>
      <c r="CO38" t="e">
        <f t="shared" si="84"/>
        <v>#N/A</v>
      </c>
      <c r="CP38" t="e">
        <f t="shared" si="85"/>
        <v>#N/A</v>
      </c>
      <c r="CQ38" t="e">
        <f t="shared" si="86"/>
        <v>#N/A</v>
      </c>
      <c r="CR38" t="e">
        <f t="shared" si="87"/>
        <v>#N/A</v>
      </c>
      <c r="CS38" t="e">
        <f t="shared" si="88"/>
        <v>#N/A</v>
      </c>
      <c r="CT38" t="e">
        <f t="shared" si="89"/>
        <v>#N/A</v>
      </c>
      <c r="CU38" t="e">
        <f t="shared" si="90"/>
        <v>#N/A</v>
      </c>
      <c r="CV38" t="e">
        <f t="shared" si="91"/>
        <v>#N/A</v>
      </c>
      <c r="CW38" t="e">
        <f t="shared" si="91"/>
        <v>#N/A</v>
      </c>
      <c r="CX38" t="e">
        <f t="shared" si="91"/>
        <v>#N/A</v>
      </c>
      <c r="CY38" t="e">
        <f t="shared" si="91"/>
        <v>#N/A</v>
      </c>
      <c r="CZ38" t="e">
        <f t="shared" si="93"/>
        <v>#N/A</v>
      </c>
      <c r="DA38" t="e">
        <f t="shared" si="93"/>
        <v>#N/A</v>
      </c>
    </row>
    <row r="39" spans="1:105" x14ac:dyDescent="0.35">
      <c r="I39" s="12">
        <f ca="1">'Required Capacity (Hide)'!E39</f>
        <v>44466</v>
      </c>
      <c r="J39" t="e">
        <f t="shared" si="1"/>
        <v>#N/A</v>
      </c>
      <c r="K39" t="e">
        <f t="shared" si="2"/>
        <v>#N/A</v>
      </c>
      <c r="L39" t="e">
        <f t="shared" si="3"/>
        <v>#N/A</v>
      </c>
      <c r="M39" t="e">
        <f t="shared" si="4"/>
        <v>#N/A</v>
      </c>
      <c r="N39" t="e">
        <f t="shared" si="5"/>
        <v>#N/A</v>
      </c>
      <c r="O39" t="e">
        <f t="shared" si="6"/>
        <v>#N/A</v>
      </c>
      <c r="P39" t="e">
        <f t="shared" si="7"/>
        <v>#N/A</v>
      </c>
      <c r="Q39" t="e">
        <f t="shared" si="8"/>
        <v>#N/A</v>
      </c>
      <c r="R39" t="e">
        <f t="shared" si="9"/>
        <v>#N/A</v>
      </c>
      <c r="S39" t="e">
        <f t="shared" si="10"/>
        <v>#N/A</v>
      </c>
      <c r="T39" t="e">
        <f t="shared" si="11"/>
        <v>#N/A</v>
      </c>
      <c r="U39" t="e">
        <f t="shared" si="12"/>
        <v>#N/A</v>
      </c>
      <c r="V39" t="e">
        <f t="shared" si="13"/>
        <v>#N/A</v>
      </c>
      <c r="W39" t="e">
        <f t="shared" si="14"/>
        <v>#N/A</v>
      </c>
      <c r="X39" t="e">
        <f t="shared" si="15"/>
        <v>#N/A</v>
      </c>
      <c r="Y39" t="e">
        <f t="shared" si="16"/>
        <v>#N/A</v>
      </c>
      <c r="Z39" t="e">
        <f t="shared" si="17"/>
        <v>#N/A</v>
      </c>
      <c r="AA39" t="e">
        <f t="shared" si="18"/>
        <v>#N/A</v>
      </c>
      <c r="AB39" t="e">
        <f t="shared" si="19"/>
        <v>#N/A</v>
      </c>
      <c r="AC39" t="e">
        <f t="shared" si="20"/>
        <v>#N/A</v>
      </c>
      <c r="AD39" t="e">
        <f t="shared" si="21"/>
        <v>#N/A</v>
      </c>
      <c r="AE39" t="e">
        <f t="shared" si="22"/>
        <v>#N/A</v>
      </c>
      <c r="AF39" t="e">
        <f t="shared" si="23"/>
        <v>#N/A</v>
      </c>
      <c r="AG39" t="e">
        <f t="shared" si="24"/>
        <v>#N/A</v>
      </c>
      <c r="AH39" t="e">
        <f t="shared" si="25"/>
        <v>#N/A</v>
      </c>
      <c r="AI39" t="e">
        <f t="shared" si="26"/>
        <v>#N/A</v>
      </c>
      <c r="AJ39" t="e">
        <f t="shared" si="27"/>
        <v>#N/A</v>
      </c>
      <c r="AK39" t="e">
        <f t="shared" si="28"/>
        <v>#N/A</v>
      </c>
      <c r="AL39" t="e">
        <f t="shared" si="29"/>
        <v>#N/A</v>
      </c>
      <c r="AM39" t="e">
        <f t="shared" si="30"/>
        <v>#N/A</v>
      </c>
      <c r="AN39" t="e">
        <f t="shared" si="31"/>
        <v>#N/A</v>
      </c>
      <c r="AO39" t="e">
        <f t="shared" si="32"/>
        <v>#N/A</v>
      </c>
      <c r="AP39" t="e">
        <f t="shared" si="33"/>
        <v>#N/A</v>
      </c>
      <c r="AQ39" t="e">
        <f t="shared" si="34"/>
        <v>#N/A</v>
      </c>
      <c r="AR39" t="e">
        <f t="shared" si="35"/>
        <v>#N/A</v>
      </c>
      <c r="AS39" t="e">
        <f t="shared" si="36"/>
        <v>#N/A</v>
      </c>
      <c r="AT39" t="e">
        <f t="shared" si="37"/>
        <v>#N/A</v>
      </c>
      <c r="AU39" t="e">
        <f t="shared" si="38"/>
        <v>#N/A</v>
      </c>
      <c r="AV39" t="e">
        <f t="shared" si="39"/>
        <v>#N/A</v>
      </c>
      <c r="AW39" t="e">
        <f t="shared" si="40"/>
        <v>#N/A</v>
      </c>
      <c r="AX39" t="e">
        <f t="shared" si="41"/>
        <v>#N/A</v>
      </c>
      <c r="AY39" t="e">
        <f t="shared" si="42"/>
        <v>#N/A</v>
      </c>
      <c r="AZ39" t="e">
        <f t="shared" si="43"/>
        <v>#N/A</v>
      </c>
      <c r="BA39" t="e">
        <f t="shared" si="44"/>
        <v>#N/A</v>
      </c>
      <c r="BB39" t="e">
        <f t="shared" si="45"/>
        <v>#N/A</v>
      </c>
      <c r="BC39" t="e">
        <f t="shared" si="46"/>
        <v>#N/A</v>
      </c>
      <c r="BD39" t="e">
        <f t="shared" si="47"/>
        <v>#N/A</v>
      </c>
      <c r="BE39" t="e">
        <f t="shared" si="48"/>
        <v>#N/A</v>
      </c>
      <c r="BF39" t="e">
        <f t="shared" si="49"/>
        <v>#N/A</v>
      </c>
      <c r="BG39" t="e">
        <f t="shared" si="50"/>
        <v>#N/A</v>
      </c>
      <c r="BH39" t="e">
        <f t="shared" si="51"/>
        <v>#N/A</v>
      </c>
      <c r="BI39" t="e">
        <f t="shared" si="52"/>
        <v>#N/A</v>
      </c>
      <c r="BJ39" t="e">
        <f t="shared" si="53"/>
        <v>#N/A</v>
      </c>
      <c r="BK39" t="e">
        <f t="shared" si="54"/>
        <v>#N/A</v>
      </c>
      <c r="BL39" t="e">
        <f t="shared" si="55"/>
        <v>#N/A</v>
      </c>
      <c r="BM39" t="e">
        <f t="shared" si="56"/>
        <v>#N/A</v>
      </c>
      <c r="BN39" t="e">
        <f t="shared" si="57"/>
        <v>#N/A</v>
      </c>
      <c r="BO39" t="e">
        <f t="shared" si="58"/>
        <v>#N/A</v>
      </c>
      <c r="BP39" t="e">
        <f t="shared" si="59"/>
        <v>#N/A</v>
      </c>
      <c r="BQ39" t="e">
        <f t="shared" si="60"/>
        <v>#N/A</v>
      </c>
      <c r="BR39" t="e">
        <f t="shared" si="61"/>
        <v>#N/A</v>
      </c>
      <c r="BS39" t="e">
        <f t="shared" si="62"/>
        <v>#N/A</v>
      </c>
      <c r="BT39" t="e">
        <f t="shared" si="63"/>
        <v>#N/A</v>
      </c>
      <c r="BU39" t="e">
        <f t="shared" si="64"/>
        <v>#N/A</v>
      </c>
      <c r="BV39" t="e">
        <f t="shared" si="65"/>
        <v>#N/A</v>
      </c>
      <c r="BW39" t="e">
        <f t="shared" si="66"/>
        <v>#N/A</v>
      </c>
      <c r="BX39" t="e">
        <f t="shared" si="67"/>
        <v>#N/A</v>
      </c>
      <c r="BY39" t="e">
        <f t="shared" si="68"/>
        <v>#N/A</v>
      </c>
      <c r="BZ39" t="e">
        <f t="shared" si="69"/>
        <v>#N/A</v>
      </c>
      <c r="CA39" t="e">
        <f t="shared" si="70"/>
        <v>#N/A</v>
      </c>
      <c r="CB39" t="e">
        <f t="shared" si="71"/>
        <v>#N/A</v>
      </c>
      <c r="CC39" t="e">
        <f t="shared" si="72"/>
        <v>#N/A</v>
      </c>
      <c r="CD39" t="e">
        <f t="shared" si="73"/>
        <v>#N/A</v>
      </c>
      <c r="CE39" t="e">
        <f t="shared" si="74"/>
        <v>#N/A</v>
      </c>
      <c r="CF39" t="e">
        <f t="shared" si="75"/>
        <v>#N/A</v>
      </c>
      <c r="CG39" t="e">
        <f t="shared" si="76"/>
        <v>#N/A</v>
      </c>
      <c r="CH39" t="e">
        <f t="shared" si="77"/>
        <v>#N/A</v>
      </c>
      <c r="CI39" t="e">
        <f t="shared" si="78"/>
        <v>#N/A</v>
      </c>
      <c r="CJ39" t="e">
        <f t="shared" si="79"/>
        <v>#N/A</v>
      </c>
      <c r="CK39" t="e">
        <f t="shared" si="80"/>
        <v>#N/A</v>
      </c>
      <c r="CL39" t="e">
        <f t="shared" si="81"/>
        <v>#N/A</v>
      </c>
      <c r="CM39" t="e">
        <f t="shared" si="82"/>
        <v>#N/A</v>
      </c>
      <c r="CN39" t="e">
        <f t="shared" si="83"/>
        <v>#N/A</v>
      </c>
      <c r="CO39" t="e">
        <f t="shared" si="84"/>
        <v>#N/A</v>
      </c>
      <c r="CP39" t="e">
        <f t="shared" si="85"/>
        <v>#N/A</v>
      </c>
      <c r="CQ39" t="e">
        <f t="shared" si="86"/>
        <v>#N/A</v>
      </c>
      <c r="CR39" t="e">
        <f t="shared" si="87"/>
        <v>#N/A</v>
      </c>
      <c r="CS39" t="e">
        <f t="shared" si="88"/>
        <v>#N/A</v>
      </c>
      <c r="CT39" t="e">
        <f t="shared" si="89"/>
        <v>#N/A</v>
      </c>
      <c r="CU39" t="e">
        <f t="shared" si="90"/>
        <v>#N/A</v>
      </c>
      <c r="CV39" t="e">
        <f t="shared" si="91"/>
        <v>#N/A</v>
      </c>
      <c r="CW39" t="e">
        <f t="shared" si="91"/>
        <v>#N/A</v>
      </c>
      <c r="CX39" t="e">
        <f t="shared" si="91"/>
        <v>#N/A</v>
      </c>
      <c r="CY39" t="e">
        <f t="shared" si="91"/>
        <v>#N/A</v>
      </c>
      <c r="CZ39" t="e">
        <f t="shared" si="93"/>
        <v>#N/A</v>
      </c>
      <c r="DA39" t="e">
        <f t="shared" si="93"/>
        <v>#N/A</v>
      </c>
    </row>
    <row r="40" spans="1:105" x14ac:dyDescent="0.35">
      <c r="I40" s="12">
        <f ca="1">'Required Capacity (Hide)'!E40</f>
        <v>44473</v>
      </c>
      <c r="J40" t="e">
        <f t="shared" si="1"/>
        <v>#N/A</v>
      </c>
      <c r="K40" t="e">
        <f t="shared" si="2"/>
        <v>#N/A</v>
      </c>
      <c r="L40" t="e">
        <f t="shared" si="3"/>
        <v>#N/A</v>
      </c>
      <c r="M40" t="e">
        <f t="shared" si="4"/>
        <v>#N/A</v>
      </c>
      <c r="N40" t="e">
        <f t="shared" si="5"/>
        <v>#N/A</v>
      </c>
      <c r="O40" t="e">
        <f t="shared" si="6"/>
        <v>#N/A</v>
      </c>
      <c r="P40" t="e">
        <f t="shared" si="7"/>
        <v>#N/A</v>
      </c>
      <c r="Q40" t="e">
        <f t="shared" si="8"/>
        <v>#N/A</v>
      </c>
      <c r="R40" t="e">
        <f t="shared" si="9"/>
        <v>#N/A</v>
      </c>
      <c r="S40" t="e">
        <f t="shared" si="10"/>
        <v>#N/A</v>
      </c>
      <c r="T40" t="e">
        <f t="shared" si="11"/>
        <v>#N/A</v>
      </c>
      <c r="U40" t="e">
        <f t="shared" si="12"/>
        <v>#N/A</v>
      </c>
      <c r="V40" t="e">
        <f t="shared" si="13"/>
        <v>#N/A</v>
      </c>
      <c r="W40" t="e">
        <f t="shared" si="14"/>
        <v>#N/A</v>
      </c>
      <c r="X40" t="e">
        <f t="shared" si="15"/>
        <v>#N/A</v>
      </c>
      <c r="Y40" t="e">
        <f t="shared" si="16"/>
        <v>#N/A</v>
      </c>
      <c r="Z40" t="e">
        <f t="shared" si="17"/>
        <v>#N/A</v>
      </c>
      <c r="AA40" t="e">
        <f t="shared" si="18"/>
        <v>#N/A</v>
      </c>
      <c r="AB40" t="e">
        <f t="shared" si="19"/>
        <v>#N/A</v>
      </c>
      <c r="AC40" t="e">
        <f t="shared" si="20"/>
        <v>#N/A</v>
      </c>
      <c r="AD40" t="e">
        <f t="shared" si="21"/>
        <v>#N/A</v>
      </c>
      <c r="AE40" t="e">
        <f t="shared" si="22"/>
        <v>#N/A</v>
      </c>
      <c r="AF40" t="e">
        <f t="shared" si="23"/>
        <v>#N/A</v>
      </c>
      <c r="AG40" t="e">
        <f t="shared" si="24"/>
        <v>#N/A</v>
      </c>
      <c r="AH40" t="e">
        <f t="shared" si="25"/>
        <v>#N/A</v>
      </c>
      <c r="AI40" t="e">
        <f t="shared" si="26"/>
        <v>#N/A</v>
      </c>
      <c r="AJ40" t="e">
        <f t="shared" si="27"/>
        <v>#N/A</v>
      </c>
      <c r="AK40" t="e">
        <f t="shared" si="28"/>
        <v>#N/A</v>
      </c>
      <c r="AL40" t="e">
        <f t="shared" si="29"/>
        <v>#N/A</v>
      </c>
      <c r="AM40" t="e">
        <f t="shared" si="30"/>
        <v>#N/A</v>
      </c>
      <c r="AN40" t="e">
        <f t="shared" si="31"/>
        <v>#N/A</v>
      </c>
      <c r="AO40" t="e">
        <f t="shared" si="32"/>
        <v>#N/A</v>
      </c>
      <c r="AP40" t="e">
        <f t="shared" si="33"/>
        <v>#N/A</v>
      </c>
      <c r="AQ40" t="e">
        <f t="shared" si="34"/>
        <v>#N/A</v>
      </c>
      <c r="AR40" t="e">
        <f t="shared" si="35"/>
        <v>#N/A</v>
      </c>
      <c r="AS40" t="e">
        <f t="shared" si="36"/>
        <v>#N/A</v>
      </c>
      <c r="AT40" t="e">
        <f t="shared" si="37"/>
        <v>#N/A</v>
      </c>
      <c r="AU40" t="e">
        <f t="shared" si="38"/>
        <v>#N/A</v>
      </c>
      <c r="AV40" t="e">
        <f t="shared" si="39"/>
        <v>#N/A</v>
      </c>
      <c r="AW40" t="e">
        <f t="shared" si="40"/>
        <v>#N/A</v>
      </c>
      <c r="AX40" t="e">
        <f t="shared" si="41"/>
        <v>#N/A</v>
      </c>
      <c r="AY40" t="e">
        <f t="shared" si="42"/>
        <v>#N/A</v>
      </c>
      <c r="AZ40" t="e">
        <f t="shared" si="43"/>
        <v>#N/A</v>
      </c>
      <c r="BA40" t="e">
        <f t="shared" si="44"/>
        <v>#N/A</v>
      </c>
      <c r="BB40" t="e">
        <f t="shared" si="45"/>
        <v>#N/A</v>
      </c>
      <c r="BC40" t="e">
        <f t="shared" si="46"/>
        <v>#N/A</v>
      </c>
      <c r="BD40" t="e">
        <f t="shared" si="47"/>
        <v>#N/A</v>
      </c>
      <c r="BE40" t="e">
        <f t="shared" si="48"/>
        <v>#N/A</v>
      </c>
      <c r="BF40" t="e">
        <f t="shared" si="49"/>
        <v>#N/A</v>
      </c>
      <c r="BG40" t="e">
        <f t="shared" si="50"/>
        <v>#N/A</v>
      </c>
      <c r="BH40" t="e">
        <f t="shared" si="51"/>
        <v>#N/A</v>
      </c>
      <c r="BI40" t="e">
        <f t="shared" si="52"/>
        <v>#N/A</v>
      </c>
      <c r="BJ40" t="e">
        <f t="shared" si="53"/>
        <v>#N/A</v>
      </c>
      <c r="BK40" t="e">
        <f t="shared" si="54"/>
        <v>#N/A</v>
      </c>
      <c r="BL40" t="e">
        <f t="shared" si="55"/>
        <v>#N/A</v>
      </c>
      <c r="BM40" t="e">
        <f t="shared" si="56"/>
        <v>#N/A</v>
      </c>
      <c r="BN40" t="e">
        <f t="shared" si="57"/>
        <v>#N/A</v>
      </c>
      <c r="BO40" t="e">
        <f t="shared" si="58"/>
        <v>#N/A</v>
      </c>
      <c r="BP40" t="e">
        <f t="shared" si="59"/>
        <v>#N/A</v>
      </c>
      <c r="BQ40" t="e">
        <f t="shared" si="60"/>
        <v>#N/A</v>
      </c>
      <c r="BR40" t="e">
        <f t="shared" si="61"/>
        <v>#N/A</v>
      </c>
      <c r="BS40" t="e">
        <f t="shared" si="62"/>
        <v>#N/A</v>
      </c>
      <c r="BT40" t="e">
        <f t="shared" si="63"/>
        <v>#N/A</v>
      </c>
      <c r="BU40" t="e">
        <f t="shared" si="64"/>
        <v>#N/A</v>
      </c>
      <c r="BV40" t="e">
        <f t="shared" si="65"/>
        <v>#N/A</v>
      </c>
      <c r="BW40" t="e">
        <f t="shared" si="66"/>
        <v>#N/A</v>
      </c>
      <c r="BX40" t="e">
        <f t="shared" si="67"/>
        <v>#N/A</v>
      </c>
      <c r="BY40" t="e">
        <f t="shared" si="68"/>
        <v>#N/A</v>
      </c>
      <c r="BZ40" t="e">
        <f t="shared" si="69"/>
        <v>#N/A</v>
      </c>
      <c r="CA40" t="e">
        <f t="shared" si="70"/>
        <v>#N/A</v>
      </c>
      <c r="CB40" t="e">
        <f t="shared" si="71"/>
        <v>#N/A</v>
      </c>
      <c r="CC40" t="e">
        <f t="shared" si="72"/>
        <v>#N/A</v>
      </c>
      <c r="CD40" t="e">
        <f t="shared" si="73"/>
        <v>#N/A</v>
      </c>
      <c r="CE40" t="e">
        <f t="shared" si="74"/>
        <v>#N/A</v>
      </c>
      <c r="CF40" t="e">
        <f t="shared" si="75"/>
        <v>#N/A</v>
      </c>
      <c r="CG40" t="e">
        <f t="shared" si="76"/>
        <v>#N/A</v>
      </c>
      <c r="CH40" t="e">
        <f t="shared" si="77"/>
        <v>#N/A</v>
      </c>
      <c r="CI40" t="e">
        <f t="shared" si="78"/>
        <v>#N/A</v>
      </c>
      <c r="CJ40" t="e">
        <f t="shared" si="79"/>
        <v>#N/A</v>
      </c>
      <c r="CK40" t="e">
        <f t="shared" si="80"/>
        <v>#N/A</v>
      </c>
      <c r="CL40" t="e">
        <f t="shared" si="81"/>
        <v>#N/A</v>
      </c>
      <c r="CM40" t="e">
        <f t="shared" si="82"/>
        <v>#N/A</v>
      </c>
      <c r="CN40" t="e">
        <f t="shared" si="83"/>
        <v>#N/A</v>
      </c>
      <c r="CO40" t="e">
        <f t="shared" si="84"/>
        <v>#N/A</v>
      </c>
      <c r="CP40" t="e">
        <f t="shared" si="85"/>
        <v>#N/A</v>
      </c>
      <c r="CQ40" t="e">
        <f t="shared" si="86"/>
        <v>#N/A</v>
      </c>
      <c r="CR40" t="e">
        <f t="shared" si="87"/>
        <v>#N/A</v>
      </c>
      <c r="CS40" t="e">
        <f t="shared" si="88"/>
        <v>#N/A</v>
      </c>
      <c r="CT40" t="e">
        <f t="shared" si="89"/>
        <v>#N/A</v>
      </c>
      <c r="CU40" t="e">
        <f t="shared" si="90"/>
        <v>#N/A</v>
      </c>
      <c r="CV40" t="e">
        <f t="shared" si="91"/>
        <v>#N/A</v>
      </c>
      <c r="CW40" t="e">
        <f t="shared" si="91"/>
        <v>#N/A</v>
      </c>
      <c r="CX40" t="e">
        <f t="shared" si="91"/>
        <v>#N/A</v>
      </c>
      <c r="CY40" t="e">
        <f t="shared" si="91"/>
        <v>#N/A</v>
      </c>
      <c r="CZ40" t="e">
        <f t="shared" si="93"/>
        <v>#N/A</v>
      </c>
      <c r="DA40" t="e">
        <f t="shared" si="93"/>
        <v>#N/A</v>
      </c>
    </row>
    <row r="41" spans="1:105" x14ac:dyDescent="0.35">
      <c r="I41" s="12">
        <f ca="1">'Required Capacity (Hide)'!E41</f>
        <v>44480</v>
      </c>
      <c r="J41" t="e">
        <f t="shared" si="1"/>
        <v>#N/A</v>
      </c>
      <c r="K41" t="e">
        <f t="shared" si="2"/>
        <v>#N/A</v>
      </c>
      <c r="L41" t="e">
        <f t="shared" si="3"/>
        <v>#N/A</v>
      </c>
      <c r="M41" t="e">
        <f t="shared" si="4"/>
        <v>#N/A</v>
      </c>
      <c r="N41" t="e">
        <f t="shared" si="5"/>
        <v>#N/A</v>
      </c>
      <c r="O41" t="e">
        <f t="shared" si="6"/>
        <v>#N/A</v>
      </c>
      <c r="P41" t="e">
        <f t="shared" si="7"/>
        <v>#N/A</v>
      </c>
      <c r="Q41" t="e">
        <f t="shared" si="8"/>
        <v>#N/A</v>
      </c>
      <c r="R41" t="e">
        <f t="shared" si="9"/>
        <v>#N/A</v>
      </c>
      <c r="S41" t="e">
        <f t="shared" si="10"/>
        <v>#N/A</v>
      </c>
      <c r="T41" t="e">
        <f t="shared" si="11"/>
        <v>#N/A</v>
      </c>
      <c r="U41" t="e">
        <f t="shared" si="12"/>
        <v>#N/A</v>
      </c>
      <c r="V41" t="e">
        <f t="shared" si="13"/>
        <v>#N/A</v>
      </c>
      <c r="W41" t="e">
        <f t="shared" si="14"/>
        <v>#N/A</v>
      </c>
      <c r="X41" t="e">
        <f t="shared" si="15"/>
        <v>#N/A</v>
      </c>
      <c r="Y41" t="e">
        <f t="shared" si="16"/>
        <v>#N/A</v>
      </c>
      <c r="Z41" t="e">
        <f t="shared" si="17"/>
        <v>#N/A</v>
      </c>
      <c r="AA41" t="e">
        <f t="shared" si="18"/>
        <v>#N/A</v>
      </c>
      <c r="AB41" t="e">
        <f t="shared" si="19"/>
        <v>#N/A</v>
      </c>
      <c r="AC41" t="e">
        <f t="shared" si="20"/>
        <v>#N/A</v>
      </c>
      <c r="AD41" t="e">
        <f t="shared" si="21"/>
        <v>#N/A</v>
      </c>
      <c r="AE41" t="e">
        <f t="shared" si="22"/>
        <v>#N/A</v>
      </c>
      <c r="AF41" t="e">
        <f t="shared" si="23"/>
        <v>#N/A</v>
      </c>
      <c r="AG41" t="e">
        <f t="shared" si="24"/>
        <v>#N/A</v>
      </c>
      <c r="AH41" t="e">
        <f t="shared" si="25"/>
        <v>#N/A</v>
      </c>
      <c r="AI41" t="e">
        <f t="shared" si="26"/>
        <v>#N/A</v>
      </c>
      <c r="AJ41" t="e">
        <f t="shared" si="27"/>
        <v>#N/A</v>
      </c>
      <c r="AK41" t="e">
        <f t="shared" si="28"/>
        <v>#N/A</v>
      </c>
      <c r="AL41" t="e">
        <f t="shared" si="29"/>
        <v>#N/A</v>
      </c>
      <c r="AM41" t="e">
        <f t="shared" si="30"/>
        <v>#N/A</v>
      </c>
      <c r="AN41" t="e">
        <f t="shared" si="31"/>
        <v>#N/A</v>
      </c>
      <c r="AO41" t="e">
        <f t="shared" si="32"/>
        <v>#N/A</v>
      </c>
      <c r="AP41" t="e">
        <f t="shared" si="33"/>
        <v>#N/A</v>
      </c>
      <c r="AQ41" t="e">
        <f t="shared" si="34"/>
        <v>#N/A</v>
      </c>
      <c r="AR41" t="e">
        <f t="shared" si="35"/>
        <v>#N/A</v>
      </c>
      <c r="AS41" t="e">
        <f t="shared" si="36"/>
        <v>#N/A</v>
      </c>
      <c r="AT41" t="e">
        <f t="shared" si="37"/>
        <v>#N/A</v>
      </c>
      <c r="AU41" t="e">
        <f t="shared" si="38"/>
        <v>#N/A</v>
      </c>
      <c r="AV41" t="e">
        <f t="shared" si="39"/>
        <v>#N/A</v>
      </c>
      <c r="AW41" t="e">
        <f t="shared" si="40"/>
        <v>#N/A</v>
      </c>
      <c r="AX41" t="e">
        <f t="shared" si="41"/>
        <v>#N/A</v>
      </c>
      <c r="AY41" t="e">
        <f t="shared" si="42"/>
        <v>#N/A</v>
      </c>
      <c r="AZ41" t="e">
        <f t="shared" si="43"/>
        <v>#N/A</v>
      </c>
      <c r="BA41" t="e">
        <f t="shared" si="44"/>
        <v>#N/A</v>
      </c>
      <c r="BB41" t="e">
        <f t="shared" si="45"/>
        <v>#N/A</v>
      </c>
      <c r="BC41" t="e">
        <f t="shared" si="46"/>
        <v>#N/A</v>
      </c>
      <c r="BD41" t="e">
        <f t="shared" si="47"/>
        <v>#N/A</v>
      </c>
      <c r="BE41" t="e">
        <f t="shared" si="48"/>
        <v>#N/A</v>
      </c>
      <c r="BF41" t="e">
        <f t="shared" si="49"/>
        <v>#N/A</v>
      </c>
      <c r="BG41" t="e">
        <f t="shared" si="50"/>
        <v>#N/A</v>
      </c>
      <c r="BH41" t="e">
        <f t="shared" si="51"/>
        <v>#N/A</v>
      </c>
      <c r="BI41" t="e">
        <f t="shared" si="52"/>
        <v>#N/A</v>
      </c>
      <c r="BJ41" t="e">
        <f t="shared" si="53"/>
        <v>#N/A</v>
      </c>
      <c r="BK41" t="e">
        <f t="shared" si="54"/>
        <v>#N/A</v>
      </c>
      <c r="BL41" t="e">
        <f t="shared" si="55"/>
        <v>#N/A</v>
      </c>
      <c r="BM41" t="e">
        <f t="shared" si="56"/>
        <v>#N/A</v>
      </c>
      <c r="BN41" t="e">
        <f t="shared" si="57"/>
        <v>#N/A</v>
      </c>
      <c r="BO41" t="e">
        <f t="shared" si="58"/>
        <v>#N/A</v>
      </c>
      <c r="BP41" t="e">
        <f t="shared" si="59"/>
        <v>#N/A</v>
      </c>
      <c r="BQ41" t="e">
        <f t="shared" si="60"/>
        <v>#N/A</v>
      </c>
      <c r="BR41" t="e">
        <f t="shared" si="61"/>
        <v>#N/A</v>
      </c>
      <c r="BS41" t="e">
        <f t="shared" si="62"/>
        <v>#N/A</v>
      </c>
      <c r="BT41" t="e">
        <f t="shared" si="63"/>
        <v>#N/A</v>
      </c>
      <c r="BU41" t="e">
        <f t="shared" si="64"/>
        <v>#N/A</v>
      </c>
      <c r="BV41" t="e">
        <f t="shared" si="65"/>
        <v>#N/A</v>
      </c>
      <c r="BW41" t="e">
        <f t="shared" si="66"/>
        <v>#N/A</v>
      </c>
      <c r="BX41" t="e">
        <f t="shared" si="67"/>
        <v>#N/A</v>
      </c>
      <c r="BY41" t="e">
        <f t="shared" si="68"/>
        <v>#N/A</v>
      </c>
      <c r="BZ41" t="e">
        <f t="shared" si="69"/>
        <v>#N/A</v>
      </c>
      <c r="CA41" t="e">
        <f t="shared" si="70"/>
        <v>#N/A</v>
      </c>
      <c r="CB41" t="e">
        <f t="shared" si="71"/>
        <v>#N/A</v>
      </c>
      <c r="CC41" t="e">
        <f t="shared" si="72"/>
        <v>#N/A</v>
      </c>
      <c r="CD41" t="e">
        <f t="shared" si="73"/>
        <v>#N/A</v>
      </c>
      <c r="CE41" t="e">
        <f t="shared" si="74"/>
        <v>#N/A</v>
      </c>
      <c r="CF41" t="e">
        <f t="shared" si="75"/>
        <v>#N/A</v>
      </c>
      <c r="CG41" t="e">
        <f t="shared" si="76"/>
        <v>#N/A</v>
      </c>
      <c r="CH41" t="e">
        <f t="shared" si="77"/>
        <v>#N/A</v>
      </c>
      <c r="CI41" t="e">
        <f t="shared" si="78"/>
        <v>#N/A</v>
      </c>
      <c r="CJ41" t="e">
        <f t="shared" si="79"/>
        <v>#N/A</v>
      </c>
      <c r="CK41" t="e">
        <f t="shared" si="80"/>
        <v>#N/A</v>
      </c>
      <c r="CL41" t="e">
        <f t="shared" si="81"/>
        <v>#N/A</v>
      </c>
      <c r="CM41" t="e">
        <f t="shared" si="82"/>
        <v>#N/A</v>
      </c>
      <c r="CN41" t="e">
        <f t="shared" si="83"/>
        <v>#N/A</v>
      </c>
      <c r="CO41" t="e">
        <f t="shared" si="84"/>
        <v>#N/A</v>
      </c>
      <c r="CP41" t="e">
        <f t="shared" si="85"/>
        <v>#N/A</v>
      </c>
      <c r="CQ41" t="e">
        <f t="shared" si="86"/>
        <v>#N/A</v>
      </c>
      <c r="CR41" t="e">
        <f t="shared" si="87"/>
        <v>#N/A</v>
      </c>
      <c r="CS41" t="e">
        <f t="shared" si="88"/>
        <v>#N/A</v>
      </c>
      <c r="CT41" t="e">
        <f t="shared" si="89"/>
        <v>#N/A</v>
      </c>
      <c r="CU41" t="e">
        <f t="shared" si="90"/>
        <v>#N/A</v>
      </c>
      <c r="CV41" t="e">
        <f t="shared" si="91"/>
        <v>#N/A</v>
      </c>
      <c r="CW41" t="e">
        <f t="shared" si="91"/>
        <v>#N/A</v>
      </c>
      <c r="CX41" t="e">
        <f t="shared" si="91"/>
        <v>#N/A</v>
      </c>
      <c r="CY41" t="e">
        <f t="shared" si="91"/>
        <v>#N/A</v>
      </c>
      <c r="CZ41" t="e">
        <f t="shared" si="93"/>
        <v>#N/A</v>
      </c>
      <c r="DA41" t="e">
        <f t="shared" si="93"/>
        <v>#N/A</v>
      </c>
    </row>
    <row r="42" spans="1:105" x14ac:dyDescent="0.35">
      <c r="I42" s="12">
        <f ca="1">'Required Capacity (Hide)'!E42</f>
        <v>44487</v>
      </c>
      <c r="J42" t="e">
        <f t="shared" si="1"/>
        <v>#N/A</v>
      </c>
      <c r="K42" t="e">
        <f t="shared" si="2"/>
        <v>#N/A</v>
      </c>
      <c r="L42" t="e">
        <f t="shared" si="3"/>
        <v>#N/A</v>
      </c>
      <c r="M42" t="e">
        <f t="shared" si="4"/>
        <v>#N/A</v>
      </c>
      <c r="N42" t="e">
        <f t="shared" si="5"/>
        <v>#N/A</v>
      </c>
      <c r="O42" t="e">
        <f t="shared" si="6"/>
        <v>#N/A</v>
      </c>
      <c r="P42" t="e">
        <f t="shared" si="7"/>
        <v>#N/A</v>
      </c>
      <c r="Q42" t="e">
        <f t="shared" si="8"/>
        <v>#N/A</v>
      </c>
      <c r="R42" t="e">
        <f t="shared" si="9"/>
        <v>#N/A</v>
      </c>
      <c r="S42" t="e">
        <f t="shared" si="10"/>
        <v>#N/A</v>
      </c>
      <c r="T42" t="e">
        <f t="shared" si="11"/>
        <v>#N/A</v>
      </c>
      <c r="U42" t="e">
        <f t="shared" si="12"/>
        <v>#N/A</v>
      </c>
      <c r="V42" t="e">
        <f t="shared" si="13"/>
        <v>#N/A</v>
      </c>
      <c r="W42" t="e">
        <f t="shared" si="14"/>
        <v>#N/A</v>
      </c>
      <c r="X42" t="e">
        <f t="shared" si="15"/>
        <v>#N/A</v>
      </c>
      <c r="Y42" t="e">
        <f t="shared" si="16"/>
        <v>#N/A</v>
      </c>
      <c r="Z42" t="e">
        <f t="shared" si="17"/>
        <v>#N/A</v>
      </c>
      <c r="AA42" t="e">
        <f t="shared" si="18"/>
        <v>#N/A</v>
      </c>
      <c r="AB42" t="e">
        <f t="shared" si="19"/>
        <v>#N/A</v>
      </c>
      <c r="AC42" t="e">
        <f t="shared" si="20"/>
        <v>#N/A</v>
      </c>
      <c r="AD42" t="e">
        <f t="shared" si="21"/>
        <v>#N/A</v>
      </c>
      <c r="AE42" t="e">
        <f t="shared" si="22"/>
        <v>#N/A</v>
      </c>
      <c r="AF42" t="e">
        <f t="shared" si="23"/>
        <v>#N/A</v>
      </c>
      <c r="AG42" t="e">
        <f t="shared" si="24"/>
        <v>#N/A</v>
      </c>
      <c r="AH42" t="e">
        <f t="shared" si="25"/>
        <v>#N/A</v>
      </c>
      <c r="AI42" t="e">
        <f t="shared" si="26"/>
        <v>#N/A</v>
      </c>
      <c r="AJ42" t="e">
        <f t="shared" si="27"/>
        <v>#N/A</v>
      </c>
      <c r="AK42" t="e">
        <f t="shared" si="28"/>
        <v>#N/A</v>
      </c>
      <c r="AL42" t="e">
        <f t="shared" si="29"/>
        <v>#N/A</v>
      </c>
      <c r="AM42" t="e">
        <f t="shared" si="30"/>
        <v>#N/A</v>
      </c>
      <c r="AN42" t="e">
        <f t="shared" si="31"/>
        <v>#N/A</v>
      </c>
      <c r="AO42" t="e">
        <f t="shared" si="32"/>
        <v>#N/A</v>
      </c>
      <c r="AP42" t="e">
        <f t="shared" si="33"/>
        <v>#N/A</v>
      </c>
      <c r="AQ42" t="e">
        <f t="shared" si="34"/>
        <v>#N/A</v>
      </c>
      <c r="AR42" t="e">
        <f t="shared" si="35"/>
        <v>#N/A</v>
      </c>
      <c r="AS42" t="e">
        <f t="shared" si="36"/>
        <v>#N/A</v>
      </c>
      <c r="AT42" t="e">
        <f t="shared" si="37"/>
        <v>#N/A</v>
      </c>
      <c r="AU42" t="e">
        <f t="shared" si="38"/>
        <v>#N/A</v>
      </c>
      <c r="AV42" t="e">
        <f t="shared" si="39"/>
        <v>#N/A</v>
      </c>
      <c r="AW42" t="e">
        <f t="shared" si="40"/>
        <v>#N/A</v>
      </c>
      <c r="AX42" t="e">
        <f t="shared" si="41"/>
        <v>#N/A</v>
      </c>
      <c r="AY42" t="e">
        <f t="shared" si="42"/>
        <v>#N/A</v>
      </c>
      <c r="AZ42" t="e">
        <f t="shared" si="43"/>
        <v>#N/A</v>
      </c>
      <c r="BA42" t="e">
        <f t="shared" si="44"/>
        <v>#N/A</v>
      </c>
      <c r="BB42" t="e">
        <f t="shared" si="45"/>
        <v>#N/A</v>
      </c>
      <c r="BC42" t="e">
        <f t="shared" si="46"/>
        <v>#N/A</v>
      </c>
      <c r="BD42" t="e">
        <f t="shared" si="47"/>
        <v>#N/A</v>
      </c>
      <c r="BE42" t="e">
        <f t="shared" si="48"/>
        <v>#N/A</v>
      </c>
      <c r="BF42" t="e">
        <f t="shared" si="49"/>
        <v>#N/A</v>
      </c>
      <c r="BG42" t="e">
        <f t="shared" si="50"/>
        <v>#N/A</v>
      </c>
      <c r="BH42" t="e">
        <f t="shared" si="51"/>
        <v>#N/A</v>
      </c>
      <c r="BI42" t="e">
        <f t="shared" si="52"/>
        <v>#N/A</v>
      </c>
      <c r="BJ42" t="e">
        <f t="shared" si="53"/>
        <v>#N/A</v>
      </c>
      <c r="BK42" t="e">
        <f t="shared" si="54"/>
        <v>#N/A</v>
      </c>
      <c r="BL42" t="e">
        <f t="shared" si="55"/>
        <v>#N/A</v>
      </c>
      <c r="BM42" t="e">
        <f t="shared" si="56"/>
        <v>#N/A</v>
      </c>
      <c r="BN42" t="e">
        <f t="shared" si="57"/>
        <v>#N/A</v>
      </c>
      <c r="BO42" t="e">
        <f t="shared" si="58"/>
        <v>#N/A</v>
      </c>
      <c r="BP42" t="e">
        <f t="shared" si="59"/>
        <v>#N/A</v>
      </c>
      <c r="BQ42" t="e">
        <f t="shared" si="60"/>
        <v>#N/A</v>
      </c>
      <c r="BR42" t="e">
        <f t="shared" si="61"/>
        <v>#N/A</v>
      </c>
      <c r="BS42" t="e">
        <f t="shared" si="62"/>
        <v>#N/A</v>
      </c>
      <c r="BT42" t="e">
        <f t="shared" si="63"/>
        <v>#N/A</v>
      </c>
      <c r="BU42" t="e">
        <f t="shared" si="64"/>
        <v>#N/A</v>
      </c>
      <c r="BV42" t="e">
        <f t="shared" si="65"/>
        <v>#N/A</v>
      </c>
      <c r="BW42" t="e">
        <f t="shared" si="66"/>
        <v>#N/A</v>
      </c>
      <c r="BX42" t="e">
        <f t="shared" si="67"/>
        <v>#N/A</v>
      </c>
      <c r="BY42" t="e">
        <f t="shared" si="68"/>
        <v>#N/A</v>
      </c>
      <c r="BZ42" t="e">
        <f t="shared" si="69"/>
        <v>#N/A</v>
      </c>
      <c r="CA42" t="e">
        <f t="shared" si="70"/>
        <v>#N/A</v>
      </c>
      <c r="CB42" t="e">
        <f t="shared" si="71"/>
        <v>#N/A</v>
      </c>
      <c r="CC42" t="e">
        <f t="shared" si="72"/>
        <v>#N/A</v>
      </c>
      <c r="CD42" t="e">
        <f t="shared" si="73"/>
        <v>#N/A</v>
      </c>
      <c r="CE42" t="e">
        <f t="shared" si="74"/>
        <v>#N/A</v>
      </c>
      <c r="CF42" t="e">
        <f t="shared" si="75"/>
        <v>#N/A</v>
      </c>
      <c r="CG42" t="e">
        <f t="shared" si="76"/>
        <v>#N/A</v>
      </c>
      <c r="CH42" t="e">
        <f t="shared" si="77"/>
        <v>#N/A</v>
      </c>
      <c r="CI42" t="e">
        <f t="shared" si="78"/>
        <v>#N/A</v>
      </c>
      <c r="CJ42" t="e">
        <f t="shared" si="79"/>
        <v>#N/A</v>
      </c>
      <c r="CK42" t="e">
        <f t="shared" si="80"/>
        <v>#N/A</v>
      </c>
      <c r="CL42" t="e">
        <f t="shared" si="81"/>
        <v>#N/A</v>
      </c>
      <c r="CM42" t="e">
        <f t="shared" si="82"/>
        <v>#N/A</v>
      </c>
      <c r="CN42" t="e">
        <f t="shared" si="83"/>
        <v>#N/A</v>
      </c>
      <c r="CO42" t="e">
        <f t="shared" si="84"/>
        <v>#N/A</v>
      </c>
      <c r="CP42" t="e">
        <f t="shared" si="85"/>
        <v>#N/A</v>
      </c>
      <c r="CQ42" t="e">
        <f t="shared" si="86"/>
        <v>#N/A</v>
      </c>
      <c r="CR42" t="e">
        <f t="shared" si="87"/>
        <v>#N/A</v>
      </c>
      <c r="CS42" t="e">
        <f t="shared" si="88"/>
        <v>#N/A</v>
      </c>
      <c r="CT42" t="e">
        <f t="shared" si="89"/>
        <v>#N/A</v>
      </c>
      <c r="CU42" t="e">
        <f t="shared" si="90"/>
        <v>#N/A</v>
      </c>
      <c r="CV42" t="e">
        <f t="shared" si="91"/>
        <v>#N/A</v>
      </c>
      <c r="CW42" t="e">
        <f t="shared" si="91"/>
        <v>#N/A</v>
      </c>
      <c r="CX42" t="e">
        <f t="shared" si="91"/>
        <v>#N/A</v>
      </c>
      <c r="CY42" t="e">
        <f t="shared" si="91"/>
        <v>#N/A</v>
      </c>
      <c r="CZ42" t="e">
        <f t="shared" si="93"/>
        <v>#N/A</v>
      </c>
      <c r="DA42" t="e">
        <f t="shared" si="93"/>
        <v>#N/A</v>
      </c>
    </row>
    <row r="43" spans="1:105" x14ac:dyDescent="0.35">
      <c r="I43" s="12">
        <f ca="1">'Required Capacity (Hide)'!E43</f>
        <v>44494</v>
      </c>
      <c r="J43" t="e">
        <f t="shared" si="1"/>
        <v>#N/A</v>
      </c>
      <c r="K43" t="e">
        <f t="shared" si="2"/>
        <v>#N/A</v>
      </c>
      <c r="L43" t="e">
        <f t="shared" si="3"/>
        <v>#N/A</v>
      </c>
      <c r="M43" t="e">
        <f t="shared" si="4"/>
        <v>#N/A</v>
      </c>
      <c r="N43" t="e">
        <f t="shared" si="5"/>
        <v>#N/A</v>
      </c>
      <c r="O43" t="e">
        <f t="shared" si="6"/>
        <v>#N/A</v>
      </c>
      <c r="P43" t="e">
        <f t="shared" si="7"/>
        <v>#N/A</v>
      </c>
      <c r="Q43" t="e">
        <f t="shared" si="8"/>
        <v>#N/A</v>
      </c>
      <c r="R43" t="e">
        <f t="shared" si="9"/>
        <v>#N/A</v>
      </c>
      <c r="S43" t="e">
        <f t="shared" si="10"/>
        <v>#N/A</v>
      </c>
      <c r="T43" t="e">
        <f t="shared" si="11"/>
        <v>#N/A</v>
      </c>
      <c r="U43" t="e">
        <f t="shared" si="12"/>
        <v>#N/A</v>
      </c>
      <c r="V43" t="e">
        <f t="shared" si="13"/>
        <v>#N/A</v>
      </c>
      <c r="W43" t="e">
        <f t="shared" si="14"/>
        <v>#N/A</v>
      </c>
      <c r="X43" t="e">
        <f t="shared" si="15"/>
        <v>#N/A</v>
      </c>
      <c r="Y43" t="e">
        <f t="shared" si="16"/>
        <v>#N/A</v>
      </c>
      <c r="Z43" t="e">
        <f t="shared" si="17"/>
        <v>#N/A</v>
      </c>
      <c r="AA43" t="e">
        <f t="shared" si="18"/>
        <v>#N/A</v>
      </c>
      <c r="AB43" t="e">
        <f t="shared" si="19"/>
        <v>#N/A</v>
      </c>
      <c r="AC43" t="e">
        <f t="shared" si="20"/>
        <v>#N/A</v>
      </c>
      <c r="AD43" t="e">
        <f t="shared" si="21"/>
        <v>#N/A</v>
      </c>
      <c r="AE43" t="e">
        <f t="shared" si="22"/>
        <v>#N/A</v>
      </c>
      <c r="AF43" t="e">
        <f t="shared" si="23"/>
        <v>#N/A</v>
      </c>
      <c r="AG43" t="e">
        <f t="shared" si="24"/>
        <v>#N/A</v>
      </c>
      <c r="AH43" t="e">
        <f t="shared" si="25"/>
        <v>#N/A</v>
      </c>
      <c r="AI43" t="e">
        <f t="shared" si="26"/>
        <v>#N/A</v>
      </c>
      <c r="AJ43" t="e">
        <f t="shared" si="27"/>
        <v>#N/A</v>
      </c>
      <c r="AK43" t="e">
        <f t="shared" si="28"/>
        <v>#N/A</v>
      </c>
      <c r="AL43" t="e">
        <f t="shared" si="29"/>
        <v>#N/A</v>
      </c>
      <c r="AM43" t="e">
        <f t="shared" si="30"/>
        <v>#N/A</v>
      </c>
      <c r="AN43" t="e">
        <f t="shared" si="31"/>
        <v>#N/A</v>
      </c>
      <c r="AO43" t="e">
        <f t="shared" si="32"/>
        <v>#N/A</v>
      </c>
      <c r="AP43" t="e">
        <f t="shared" si="33"/>
        <v>#N/A</v>
      </c>
      <c r="AQ43" t="e">
        <f t="shared" si="34"/>
        <v>#N/A</v>
      </c>
      <c r="AR43" t="e">
        <f t="shared" si="35"/>
        <v>#N/A</v>
      </c>
      <c r="AS43" t="e">
        <f t="shared" si="36"/>
        <v>#N/A</v>
      </c>
      <c r="AT43" t="e">
        <f t="shared" si="37"/>
        <v>#N/A</v>
      </c>
      <c r="AU43" t="e">
        <f t="shared" si="38"/>
        <v>#N/A</v>
      </c>
      <c r="AV43" t="e">
        <f t="shared" si="39"/>
        <v>#N/A</v>
      </c>
      <c r="AW43" t="e">
        <f t="shared" si="40"/>
        <v>#N/A</v>
      </c>
      <c r="AX43" t="e">
        <f t="shared" si="41"/>
        <v>#N/A</v>
      </c>
      <c r="AY43" t="e">
        <f t="shared" si="42"/>
        <v>#N/A</v>
      </c>
      <c r="AZ43" t="e">
        <f t="shared" si="43"/>
        <v>#N/A</v>
      </c>
      <c r="BA43" t="e">
        <f t="shared" si="44"/>
        <v>#N/A</v>
      </c>
      <c r="BB43" t="e">
        <f t="shared" si="45"/>
        <v>#N/A</v>
      </c>
      <c r="BC43" t="e">
        <f t="shared" si="46"/>
        <v>#N/A</v>
      </c>
      <c r="BD43" t="e">
        <f t="shared" si="47"/>
        <v>#N/A</v>
      </c>
      <c r="BE43" t="e">
        <f t="shared" si="48"/>
        <v>#N/A</v>
      </c>
      <c r="BF43" t="e">
        <f t="shared" si="49"/>
        <v>#N/A</v>
      </c>
      <c r="BG43" t="e">
        <f t="shared" si="50"/>
        <v>#N/A</v>
      </c>
      <c r="BH43" t="e">
        <f t="shared" si="51"/>
        <v>#N/A</v>
      </c>
      <c r="BI43" t="e">
        <f t="shared" si="52"/>
        <v>#N/A</v>
      </c>
      <c r="BJ43" t="e">
        <f t="shared" si="53"/>
        <v>#N/A</v>
      </c>
      <c r="BK43" t="e">
        <f t="shared" si="54"/>
        <v>#N/A</v>
      </c>
      <c r="BL43" t="e">
        <f t="shared" si="55"/>
        <v>#N/A</v>
      </c>
      <c r="BM43" t="e">
        <f t="shared" si="56"/>
        <v>#N/A</v>
      </c>
      <c r="BN43" t="e">
        <f t="shared" si="57"/>
        <v>#N/A</v>
      </c>
      <c r="BO43" t="e">
        <f t="shared" si="58"/>
        <v>#N/A</v>
      </c>
      <c r="BP43" t="e">
        <f t="shared" si="59"/>
        <v>#N/A</v>
      </c>
      <c r="BQ43" t="e">
        <f t="shared" si="60"/>
        <v>#N/A</v>
      </c>
      <c r="BR43" t="e">
        <f t="shared" si="61"/>
        <v>#N/A</v>
      </c>
      <c r="BS43" t="e">
        <f t="shared" si="62"/>
        <v>#N/A</v>
      </c>
      <c r="BT43" t="e">
        <f t="shared" si="63"/>
        <v>#N/A</v>
      </c>
      <c r="BU43" t="e">
        <f t="shared" si="64"/>
        <v>#N/A</v>
      </c>
      <c r="BV43" t="e">
        <f t="shared" si="65"/>
        <v>#N/A</v>
      </c>
      <c r="BW43" t="e">
        <f t="shared" si="66"/>
        <v>#N/A</v>
      </c>
      <c r="BX43" t="e">
        <f t="shared" si="67"/>
        <v>#N/A</v>
      </c>
      <c r="BY43" t="e">
        <f t="shared" si="68"/>
        <v>#N/A</v>
      </c>
      <c r="BZ43" t="e">
        <f t="shared" si="69"/>
        <v>#N/A</v>
      </c>
      <c r="CA43" t="e">
        <f t="shared" si="70"/>
        <v>#N/A</v>
      </c>
      <c r="CB43" t="e">
        <f t="shared" si="71"/>
        <v>#N/A</v>
      </c>
      <c r="CC43" t="e">
        <f t="shared" si="72"/>
        <v>#N/A</v>
      </c>
      <c r="CD43" t="e">
        <f t="shared" si="73"/>
        <v>#N/A</v>
      </c>
      <c r="CE43" t="e">
        <f t="shared" si="74"/>
        <v>#N/A</v>
      </c>
      <c r="CF43" t="e">
        <f t="shared" si="75"/>
        <v>#N/A</v>
      </c>
      <c r="CG43" t="e">
        <f t="shared" si="76"/>
        <v>#N/A</v>
      </c>
      <c r="CH43" t="e">
        <f t="shared" si="77"/>
        <v>#N/A</v>
      </c>
      <c r="CI43" t="e">
        <f t="shared" si="78"/>
        <v>#N/A</v>
      </c>
      <c r="CJ43" t="e">
        <f t="shared" si="79"/>
        <v>#N/A</v>
      </c>
      <c r="CK43" t="e">
        <f t="shared" si="80"/>
        <v>#N/A</v>
      </c>
      <c r="CL43" t="e">
        <f t="shared" si="81"/>
        <v>#N/A</v>
      </c>
      <c r="CM43" t="e">
        <f t="shared" si="82"/>
        <v>#N/A</v>
      </c>
      <c r="CN43" t="e">
        <f t="shared" si="83"/>
        <v>#N/A</v>
      </c>
      <c r="CO43" t="e">
        <f t="shared" si="84"/>
        <v>#N/A</v>
      </c>
      <c r="CP43" t="e">
        <f t="shared" si="85"/>
        <v>#N/A</v>
      </c>
      <c r="CQ43" t="e">
        <f t="shared" si="86"/>
        <v>#N/A</v>
      </c>
      <c r="CR43" t="e">
        <f t="shared" si="87"/>
        <v>#N/A</v>
      </c>
      <c r="CS43" t="e">
        <f t="shared" si="88"/>
        <v>#N/A</v>
      </c>
      <c r="CT43" t="e">
        <f t="shared" si="89"/>
        <v>#N/A</v>
      </c>
      <c r="CU43" t="e">
        <f t="shared" si="90"/>
        <v>#N/A</v>
      </c>
      <c r="CV43" t="e">
        <f t="shared" si="91"/>
        <v>#N/A</v>
      </c>
      <c r="CW43" t="e">
        <f t="shared" si="91"/>
        <v>#N/A</v>
      </c>
      <c r="CX43" t="e">
        <f t="shared" si="91"/>
        <v>#N/A</v>
      </c>
      <c r="CY43" t="e">
        <f t="shared" si="91"/>
        <v>#N/A</v>
      </c>
      <c r="CZ43" t="e">
        <f t="shared" si="93"/>
        <v>#N/A</v>
      </c>
      <c r="DA43" t="e">
        <f t="shared" si="93"/>
        <v>#N/A</v>
      </c>
    </row>
    <row r="44" spans="1:105" x14ac:dyDescent="0.35">
      <c r="I44" s="12">
        <f ca="1">'Required Capacity (Hide)'!E44</f>
        <v>44501</v>
      </c>
      <c r="J44" t="e">
        <f t="shared" si="1"/>
        <v>#N/A</v>
      </c>
      <c r="K44" t="e">
        <f t="shared" si="2"/>
        <v>#N/A</v>
      </c>
      <c r="L44" t="e">
        <f t="shared" si="3"/>
        <v>#N/A</v>
      </c>
      <c r="M44" t="e">
        <f t="shared" si="4"/>
        <v>#N/A</v>
      </c>
      <c r="N44" t="e">
        <f t="shared" si="5"/>
        <v>#N/A</v>
      </c>
      <c r="O44" t="e">
        <f t="shared" si="6"/>
        <v>#N/A</v>
      </c>
      <c r="P44" t="e">
        <f t="shared" si="7"/>
        <v>#N/A</v>
      </c>
      <c r="Q44" t="e">
        <f t="shared" si="8"/>
        <v>#N/A</v>
      </c>
      <c r="R44" t="e">
        <f t="shared" si="9"/>
        <v>#N/A</v>
      </c>
      <c r="S44" t="e">
        <f t="shared" si="10"/>
        <v>#N/A</v>
      </c>
      <c r="T44" t="e">
        <f t="shared" si="11"/>
        <v>#N/A</v>
      </c>
      <c r="U44" t="e">
        <f t="shared" si="12"/>
        <v>#N/A</v>
      </c>
      <c r="V44" t="e">
        <f t="shared" si="13"/>
        <v>#N/A</v>
      </c>
      <c r="W44" t="e">
        <f t="shared" si="14"/>
        <v>#N/A</v>
      </c>
      <c r="X44" t="e">
        <f t="shared" si="15"/>
        <v>#N/A</v>
      </c>
      <c r="Y44" t="e">
        <f t="shared" si="16"/>
        <v>#N/A</v>
      </c>
      <c r="Z44" t="e">
        <f t="shared" si="17"/>
        <v>#N/A</v>
      </c>
      <c r="AA44" t="e">
        <f t="shared" si="18"/>
        <v>#N/A</v>
      </c>
      <c r="AB44" t="e">
        <f t="shared" si="19"/>
        <v>#N/A</v>
      </c>
      <c r="AC44" t="e">
        <f t="shared" si="20"/>
        <v>#N/A</v>
      </c>
      <c r="AD44" t="e">
        <f t="shared" si="21"/>
        <v>#N/A</v>
      </c>
      <c r="AE44" t="e">
        <f t="shared" si="22"/>
        <v>#N/A</v>
      </c>
      <c r="AF44" t="e">
        <f t="shared" si="23"/>
        <v>#N/A</v>
      </c>
      <c r="AG44" t="e">
        <f t="shared" si="24"/>
        <v>#N/A</v>
      </c>
      <c r="AH44" t="e">
        <f t="shared" si="25"/>
        <v>#N/A</v>
      </c>
      <c r="AI44" t="e">
        <f t="shared" si="26"/>
        <v>#N/A</v>
      </c>
      <c r="AJ44" t="e">
        <f t="shared" si="27"/>
        <v>#N/A</v>
      </c>
      <c r="AK44" t="e">
        <f t="shared" si="28"/>
        <v>#N/A</v>
      </c>
      <c r="AL44" t="e">
        <f t="shared" si="29"/>
        <v>#N/A</v>
      </c>
      <c r="AM44" t="e">
        <f t="shared" si="30"/>
        <v>#N/A</v>
      </c>
      <c r="AN44" t="e">
        <f t="shared" si="31"/>
        <v>#N/A</v>
      </c>
      <c r="AO44" t="e">
        <f t="shared" si="32"/>
        <v>#N/A</v>
      </c>
      <c r="AP44" t="e">
        <f t="shared" si="33"/>
        <v>#N/A</v>
      </c>
      <c r="AQ44" t="e">
        <f t="shared" si="34"/>
        <v>#N/A</v>
      </c>
      <c r="AR44" t="e">
        <f t="shared" si="35"/>
        <v>#N/A</v>
      </c>
      <c r="AS44" t="e">
        <f t="shared" si="36"/>
        <v>#N/A</v>
      </c>
      <c r="AT44" t="e">
        <f t="shared" si="37"/>
        <v>#N/A</v>
      </c>
      <c r="AU44" t="e">
        <f t="shared" si="38"/>
        <v>#N/A</v>
      </c>
      <c r="AV44" t="e">
        <f t="shared" si="39"/>
        <v>#N/A</v>
      </c>
      <c r="AW44" t="e">
        <f t="shared" si="40"/>
        <v>#N/A</v>
      </c>
      <c r="AX44" t="e">
        <f t="shared" si="41"/>
        <v>#N/A</v>
      </c>
      <c r="AY44" t="e">
        <f t="shared" si="42"/>
        <v>#N/A</v>
      </c>
      <c r="AZ44" t="e">
        <f t="shared" si="43"/>
        <v>#N/A</v>
      </c>
      <c r="BA44" t="e">
        <f t="shared" si="44"/>
        <v>#N/A</v>
      </c>
      <c r="BB44" t="e">
        <f t="shared" si="45"/>
        <v>#N/A</v>
      </c>
      <c r="BC44" t="e">
        <f t="shared" si="46"/>
        <v>#N/A</v>
      </c>
      <c r="BD44" t="e">
        <f t="shared" si="47"/>
        <v>#N/A</v>
      </c>
      <c r="BE44" t="e">
        <f t="shared" si="48"/>
        <v>#N/A</v>
      </c>
      <c r="BF44" t="e">
        <f t="shared" si="49"/>
        <v>#N/A</v>
      </c>
      <c r="BG44" t="e">
        <f t="shared" si="50"/>
        <v>#N/A</v>
      </c>
      <c r="BH44" t="e">
        <f t="shared" si="51"/>
        <v>#N/A</v>
      </c>
      <c r="BI44" t="e">
        <f t="shared" si="52"/>
        <v>#N/A</v>
      </c>
      <c r="BJ44" t="e">
        <f t="shared" si="53"/>
        <v>#N/A</v>
      </c>
      <c r="BK44" t="e">
        <f t="shared" si="54"/>
        <v>#N/A</v>
      </c>
      <c r="BL44" t="e">
        <f t="shared" si="55"/>
        <v>#N/A</v>
      </c>
      <c r="BM44" t="e">
        <f t="shared" si="56"/>
        <v>#N/A</v>
      </c>
      <c r="BN44" t="e">
        <f t="shared" si="57"/>
        <v>#N/A</v>
      </c>
      <c r="BO44" t="e">
        <f t="shared" si="58"/>
        <v>#N/A</v>
      </c>
      <c r="BP44" t="e">
        <f t="shared" si="59"/>
        <v>#N/A</v>
      </c>
      <c r="BQ44" t="e">
        <f t="shared" si="60"/>
        <v>#N/A</v>
      </c>
      <c r="BR44" t="e">
        <f t="shared" si="61"/>
        <v>#N/A</v>
      </c>
      <c r="BS44" t="e">
        <f t="shared" si="62"/>
        <v>#N/A</v>
      </c>
      <c r="BT44" t="e">
        <f t="shared" si="63"/>
        <v>#N/A</v>
      </c>
      <c r="BU44" t="e">
        <f t="shared" si="64"/>
        <v>#N/A</v>
      </c>
      <c r="BV44" t="e">
        <f t="shared" si="65"/>
        <v>#N/A</v>
      </c>
      <c r="BW44" t="e">
        <f t="shared" si="66"/>
        <v>#N/A</v>
      </c>
      <c r="BX44" t="e">
        <f t="shared" si="67"/>
        <v>#N/A</v>
      </c>
      <c r="BY44" t="e">
        <f t="shared" si="68"/>
        <v>#N/A</v>
      </c>
      <c r="BZ44" t="e">
        <f t="shared" si="69"/>
        <v>#N/A</v>
      </c>
      <c r="CA44" t="e">
        <f t="shared" si="70"/>
        <v>#N/A</v>
      </c>
      <c r="CB44" t="e">
        <f t="shared" si="71"/>
        <v>#N/A</v>
      </c>
      <c r="CC44" t="e">
        <f t="shared" si="72"/>
        <v>#N/A</v>
      </c>
      <c r="CD44" t="e">
        <f t="shared" si="73"/>
        <v>#N/A</v>
      </c>
      <c r="CE44" t="e">
        <f t="shared" si="74"/>
        <v>#N/A</v>
      </c>
      <c r="CF44" t="e">
        <f t="shared" si="75"/>
        <v>#N/A</v>
      </c>
      <c r="CG44" t="e">
        <f t="shared" si="76"/>
        <v>#N/A</v>
      </c>
      <c r="CH44" t="e">
        <f t="shared" si="77"/>
        <v>#N/A</v>
      </c>
      <c r="CI44" t="e">
        <f t="shared" si="78"/>
        <v>#N/A</v>
      </c>
      <c r="CJ44" t="e">
        <f t="shared" si="79"/>
        <v>#N/A</v>
      </c>
      <c r="CK44" t="e">
        <f t="shared" si="80"/>
        <v>#N/A</v>
      </c>
      <c r="CL44" t="e">
        <f t="shared" si="81"/>
        <v>#N/A</v>
      </c>
      <c r="CM44" t="e">
        <f t="shared" si="82"/>
        <v>#N/A</v>
      </c>
      <c r="CN44" t="e">
        <f t="shared" si="83"/>
        <v>#N/A</v>
      </c>
      <c r="CO44" t="e">
        <f t="shared" si="84"/>
        <v>#N/A</v>
      </c>
      <c r="CP44" t="e">
        <f t="shared" si="85"/>
        <v>#N/A</v>
      </c>
      <c r="CQ44" t="e">
        <f t="shared" si="86"/>
        <v>#N/A</v>
      </c>
      <c r="CR44" t="e">
        <f t="shared" si="87"/>
        <v>#N/A</v>
      </c>
      <c r="CS44" t="e">
        <f t="shared" si="88"/>
        <v>#N/A</v>
      </c>
      <c r="CT44" t="e">
        <f t="shared" si="89"/>
        <v>#N/A</v>
      </c>
      <c r="CU44" t="e">
        <f t="shared" si="90"/>
        <v>#N/A</v>
      </c>
      <c r="CV44" t="e">
        <f t="shared" si="91"/>
        <v>#N/A</v>
      </c>
      <c r="CW44" t="e">
        <f t="shared" si="91"/>
        <v>#N/A</v>
      </c>
      <c r="CX44" t="e">
        <f t="shared" si="91"/>
        <v>#N/A</v>
      </c>
      <c r="CY44" t="e">
        <f t="shared" si="91"/>
        <v>#N/A</v>
      </c>
      <c r="CZ44" t="e">
        <f t="shared" si="93"/>
        <v>#N/A</v>
      </c>
      <c r="DA44" t="e">
        <f t="shared" si="93"/>
        <v>#N/A</v>
      </c>
    </row>
    <row r="45" spans="1:105" x14ac:dyDescent="0.35">
      <c r="I45" s="12">
        <f ca="1">'Required Capacity (Hide)'!E45</f>
        <v>44508</v>
      </c>
      <c r="J45" t="e">
        <f t="shared" si="1"/>
        <v>#N/A</v>
      </c>
      <c r="K45" t="e">
        <f t="shared" si="2"/>
        <v>#N/A</v>
      </c>
      <c r="L45" t="e">
        <f t="shared" si="3"/>
        <v>#N/A</v>
      </c>
      <c r="M45" t="e">
        <f t="shared" si="4"/>
        <v>#N/A</v>
      </c>
      <c r="N45" t="e">
        <f t="shared" si="5"/>
        <v>#N/A</v>
      </c>
      <c r="O45" t="e">
        <f t="shared" si="6"/>
        <v>#N/A</v>
      </c>
      <c r="P45" t="e">
        <f t="shared" si="7"/>
        <v>#N/A</v>
      </c>
      <c r="Q45" t="e">
        <f t="shared" si="8"/>
        <v>#N/A</v>
      </c>
      <c r="R45" t="e">
        <f t="shared" si="9"/>
        <v>#N/A</v>
      </c>
      <c r="S45" t="e">
        <f t="shared" si="10"/>
        <v>#N/A</v>
      </c>
      <c r="T45" t="e">
        <f t="shared" si="11"/>
        <v>#N/A</v>
      </c>
      <c r="U45" t="e">
        <f t="shared" si="12"/>
        <v>#N/A</v>
      </c>
      <c r="V45" t="e">
        <f t="shared" si="13"/>
        <v>#N/A</v>
      </c>
      <c r="W45" t="e">
        <f t="shared" si="14"/>
        <v>#N/A</v>
      </c>
      <c r="X45" t="e">
        <f t="shared" si="15"/>
        <v>#N/A</v>
      </c>
      <c r="Y45" t="e">
        <f t="shared" si="16"/>
        <v>#N/A</v>
      </c>
      <c r="Z45" t="e">
        <f t="shared" si="17"/>
        <v>#N/A</v>
      </c>
      <c r="AA45" t="e">
        <f t="shared" si="18"/>
        <v>#N/A</v>
      </c>
      <c r="AB45" t="e">
        <f t="shared" si="19"/>
        <v>#N/A</v>
      </c>
      <c r="AC45" t="e">
        <f t="shared" si="20"/>
        <v>#N/A</v>
      </c>
      <c r="AD45" t="e">
        <f t="shared" si="21"/>
        <v>#N/A</v>
      </c>
      <c r="AE45" t="e">
        <f t="shared" si="22"/>
        <v>#N/A</v>
      </c>
      <c r="AF45" t="e">
        <f t="shared" si="23"/>
        <v>#N/A</v>
      </c>
      <c r="AG45" t="e">
        <f t="shared" si="24"/>
        <v>#N/A</v>
      </c>
      <c r="AH45" t="e">
        <f t="shared" si="25"/>
        <v>#N/A</v>
      </c>
      <c r="AI45" t="e">
        <f t="shared" si="26"/>
        <v>#N/A</v>
      </c>
      <c r="AJ45" t="e">
        <f t="shared" si="27"/>
        <v>#N/A</v>
      </c>
      <c r="AK45" t="e">
        <f t="shared" si="28"/>
        <v>#N/A</v>
      </c>
      <c r="AL45" t="e">
        <f t="shared" si="29"/>
        <v>#N/A</v>
      </c>
      <c r="AM45" t="e">
        <f t="shared" si="30"/>
        <v>#N/A</v>
      </c>
      <c r="AN45" t="e">
        <f t="shared" si="31"/>
        <v>#N/A</v>
      </c>
      <c r="AO45" t="e">
        <f t="shared" si="32"/>
        <v>#N/A</v>
      </c>
      <c r="AP45" t="e">
        <f t="shared" si="33"/>
        <v>#N/A</v>
      </c>
      <c r="AQ45" t="e">
        <f t="shared" si="34"/>
        <v>#N/A</v>
      </c>
      <c r="AR45" t="e">
        <f t="shared" si="35"/>
        <v>#N/A</v>
      </c>
      <c r="AS45" t="e">
        <f t="shared" si="36"/>
        <v>#N/A</v>
      </c>
      <c r="AT45" t="e">
        <f t="shared" si="37"/>
        <v>#N/A</v>
      </c>
      <c r="AU45" t="e">
        <f t="shared" si="38"/>
        <v>#N/A</v>
      </c>
      <c r="AV45" t="e">
        <f t="shared" si="39"/>
        <v>#N/A</v>
      </c>
      <c r="AW45" t="e">
        <f t="shared" si="40"/>
        <v>#N/A</v>
      </c>
      <c r="AX45" t="e">
        <f t="shared" si="41"/>
        <v>#N/A</v>
      </c>
      <c r="AY45" t="e">
        <f t="shared" si="42"/>
        <v>#N/A</v>
      </c>
      <c r="AZ45" t="e">
        <f t="shared" si="43"/>
        <v>#N/A</v>
      </c>
      <c r="BA45" t="e">
        <f t="shared" si="44"/>
        <v>#N/A</v>
      </c>
      <c r="BB45" t="e">
        <f t="shared" si="45"/>
        <v>#N/A</v>
      </c>
      <c r="BC45" t="e">
        <f t="shared" si="46"/>
        <v>#N/A</v>
      </c>
      <c r="BD45" t="e">
        <f t="shared" si="47"/>
        <v>#N/A</v>
      </c>
      <c r="BE45" t="e">
        <f t="shared" si="48"/>
        <v>#N/A</v>
      </c>
      <c r="BF45" t="e">
        <f t="shared" si="49"/>
        <v>#N/A</v>
      </c>
      <c r="BG45" t="e">
        <f t="shared" si="50"/>
        <v>#N/A</v>
      </c>
      <c r="BH45" t="e">
        <f t="shared" si="51"/>
        <v>#N/A</v>
      </c>
      <c r="BI45" t="e">
        <f t="shared" si="52"/>
        <v>#N/A</v>
      </c>
      <c r="BJ45" t="e">
        <f t="shared" si="53"/>
        <v>#N/A</v>
      </c>
      <c r="BK45" t="e">
        <f t="shared" si="54"/>
        <v>#N/A</v>
      </c>
      <c r="BL45" t="e">
        <f t="shared" si="55"/>
        <v>#N/A</v>
      </c>
      <c r="BM45" t="e">
        <f t="shared" si="56"/>
        <v>#N/A</v>
      </c>
      <c r="BN45" t="e">
        <f t="shared" si="57"/>
        <v>#N/A</v>
      </c>
      <c r="BO45" t="e">
        <f t="shared" si="58"/>
        <v>#N/A</v>
      </c>
      <c r="BP45" t="e">
        <f t="shared" si="59"/>
        <v>#N/A</v>
      </c>
      <c r="BQ45" t="e">
        <f t="shared" si="60"/>
        <v>#N/A</v>
      </c>
      <c r="BR45" t="e">
        <f t="shared" si="61"/>
        <v>#N/A</v>
      </c>
      <c r="BS45" t="e">
        <f t="shared" si="62"/>
        <v>#N/A</v>
      </c>
      <c r="BT45" t="e">
        <f t="shared" si="63"/>
        <v>#N/A</v>
      </c>
      <c r="BU45" t="e">
        <f t="shared" si="64"/>
        <v>#N/A</v>
      </c>
      <c r="BV45" t="e">
        <f t="shared" si="65"/>
        <v>#N/A</v>
      </c>
      <c r="BW45" t="e">
        <f t="shared" si="66"/>
        <v>#N/A</v>
      </c>
      <c r="BX45" t="e">
        <f t="shared" si="67"/>
        <v>#N/A</v>
      </c>
      <c r="BY45" t="e">
        <f t="shared" si="68"/>
        <v>#N/A</v>
      </c>
      <c r="BZ45" t="e">
        <f t="shared" si="69"/>
        <v>#N/A</v>
      </c>
      <c r="CA45" t="e">
        <f t="shared" si="70"/>
        <v>#N/A</v>
      </c>
      <c r="CB45" t="e">
        <f t="shared" si="71"/>
        <v>#N/A</v>
      </c>
      <c r="CC45" t="e">
        <f t="shared" si="72"/>
        <v>#N/A</v>
      </c>
      <c r="CD45" t="e">
        <f t="shared" si="73"/>
        <v>#N/A</v>
      </c>
      <c r="CE45" t="e">
        <f t="shared" si="74"/>
        <v>#N/A</v>
      </c>
      <c r="CF45" t="e">
        <f t="shared" si="75"/>
        <v>#N/A</v>
      </c>
      <c r="CG45" t="e">
        <f t="shared" si="76"/>
        <v>#N/A</v>
      </c>
      <c r="CH45" t="e">
        <f t="shared" si="77"/>
        <v>#N/A</v>
      </c>
      <c r="CI45" t="e">
        <f t="shared" si="78"/>
        <v>#N/A</v>
      </c>
      <c r="CJ45" t="e">
        <f t="shared" si="79"/>
        <v>#N/A</v>
      </c>
      <c r="CK45" t="e">
        <f t="shared" si="80"/>
        <v>#N/A</v>
      </c>
      <c r="CL45" t="e">
        <f t="shared" si="81"/>
        <v>#N/A</v>
      </c>
      <c r="CM45" t="e">
        <f t="shared" si="82"/>
        <v>#N/A</v>
      </c>
      <c r="CN45" t="e">
        <f t="shared" si="83"/>
        <v>#N/A</v>
      </c>
      <c r="CO45" t="e">
        <f t="shared" si="84"/>
        <v>#N/A</v>
      </c>
      <c r="CP45" t="e">
        <f t="shared" si="85"/>
        <v>#N/A</v>
      </c>
      <c r="CQ45" t="e">
        <f t="shared" si="86"/>
        <v>#N/A</v>
      </c>
      <c r="CR45" t="e">
        <f t="shared" si="87"/>
        <v>#N/A</v>
      </c>
      <c r="CS45" t="e">
        <f t="shared" si="88"/>
        <v>#N/A</v>
      </c>
      <c r="CT45" t="e">
        <f t="shared" si="89"/>
        <v>#N/A</v>
      </c>
      <c r="CU45" t="e">
        <f t="shared" si="90"/>
        <v>#N/A</v>
      </c>
      <c r="CV45" t="e">
        <f t="shared" si="91"/>
        <v>#N/A</v>
      </c>
      <c r="CW45" t="e">
        <f t="shared" si="91"/>
        <v>#N/A</v>
      </c>
      <c r="CX45" t="e">
        <f t="shared" si="91"/>
        <v>#N/A</v>
      </c>
      <c r="CY45" t="e">
        <f t="shared" si="91"/>
        <v>#N/A</v>
      </c>
      <c r="CZ45" t="e">
        <f t="shared" si="93"/>
        <v>#N/A</v>
      </c>
      <c r="DA45" t="e">
        <f t="shared" si="93"/>
        <v>#N/A</v>
      </c>
    </row>
    <row r="46" spans="1:105" x14ac:dyDescent="0.35">
      <c r="I46" s="12">
        <f ca="1">'Required Capacity (Hide)'!E46</f>
        <v>44515</v>
      </c>
      <c r="J46" t="e">
        <f t="shared" si="1"/>
        <v>#N/A</v>
      </c>
      <c r="K46" t="e">
        <f t="shared" si="2"/>
        <v>#N/A</v>
      </c>
      <c r="L46" t="e">
        <f t="shared" si="3"/>
        <v>#N/A</v>
      </c>
      <c r="M46" t="e">
        <f t="shared" si="4"/>
        <v>#N/A</v>
      </c>
      <c r="N46" t="e">
        <f t="shared" si="5"/>
        <v>#N/A</v>
      </c>
      <c r="O46" t="e">
        <f t="shared" si="6"/>
        <v>#N/A</v>
      </c>
      <c r="P46" t="e">
        <f t="shared" si="7"/>
        <v>#N/A</v>
      </c>
      <c r="Q46" t="e">
        <f t="shared" si="8"/>
        <v>#N/A</v>
      </c>
      <c r="R46" t="e">
        <f t="shared" si="9"/>
        <v>#N/A</v>
      </c>
      <c r="S46" t="e">
        <f t="shared" si="10"/>
        <v>#N/A</v>
      </c>
      <c r="T46" t="e">
        <f t="shared" si="11"/>
        <v>#N/A</v>
      </c>
      <c r="U46" t="e">
        <f t="shared" si="12"/>
        <v>#N/A</v>
      </c>
      <c r="V46" t="e">
        <f t="shared" si="13"/>
        <v>#N/A</v>
      </c>
      <c r="W46" t="e">
        <f t="shared" si="14"/>
        <v>#N/A</v>
      </c>
      <c r="X46" t="e">
        <f t="shared" si="15"/>
        <v>#N/A</v>
      </c>
      <c r="Y46" t="e">
        <f t="shared" si="16"/>
        <v>#N/A</v>
      </c>
      <c r="Z46" t="e">
        <f t="shared" si="17"/>
        <v>#N/A</v>
      </c>
      <c r="AA46" t="e">
        <f t="shared" si="18"/>
        <v>#N/A</v>
      </c>
      <c r="AB46" t="e">
        <f t="shared" si="19"/>
        <v>#N/A</v>
      </c>
      <c r="AC46" t="e">
        <f t="shared" si="20"/>
        <v>#N/A</v>
      </c>
      <c r="AD46" t="e">
        <f t="shared" si="21"/>
        <v>#N/A</v>
      </c>
      <c r="AE46" t="e">
        <f t="shared" si="22"/>
        <v>#N/A</v>
      </c>
      <c r="AF46" t="e">
        <f t="shared" si="23"/>
        <v>#N/A</v>
      </c>
      <c r="AG46" t="e">
        <f t="shared" si="24"/>
        <v>#N/A</v>
      </c>
      <c r="AH46" t="e">
        <f t="shared" si="25"/>
        <v>#N/A</v>
      </c>
      <c r="AI46" t="e">
        <f t="shared" si="26"/>
        <v>#N/A</v>
      </c>
      <c r="AJ46" t="e">
        <f t="shared" si="27"/>
        <v>#N/A</v>
      </c>
      <c r="AK46" t="e">
        <f t="shared" si="28"/>
        <v>#N/A</v>
      </c>
      <c r="AL46" t="e">
        <f t="shared" si="29"/>
        <v>#N/A</v>
      </c>
      <c r="AM46" t="e">
        <f t="shared" si="30"/>
        <v>#N/A</v>
      </c>
      <c r="AN46" t="e">
        <f t="shared" si="31"/>
        <v>#N/A</v>
      </c>
      <c r="AO46" t="e">
        <f t="shared" si="32"/>
        <v>#N/A</v>
      </c>
      <c r="AP46" t="e">
        <f t="shared" si="33"/>
        <v>#N/A</v>
      </c>
      <c r="AQ46" t="e">
        <f t="shared" si="34"/>
        <v>#N/A</v>
      </c>
      <c r="AR46" t="e">
        <f t="shared" si="35"/>
        <v>#N/A</v>
      </c>
      <c r="AS46" t="e">
        <f t="shared" si="36"/>
        <v>#N/A</v>
      </c>
      <c r="AT46" t="e">
        <f t="shared" si="37"/>
        <v>#N/A</v>
      </c>
      <c r="AU46" t="e">
        <f t="shared" si="38"/>
        <v>#N/A</v>
      </c>
      <c r="AV46" t="e">
        <f t="shared" si="39"/>
        <v>#N/A</v>
      </c>
      <c r="AW46" t="e">
        <f t="shared" si="40"/>
        <v>#N/A</v>
      </c>
      <c r="AX46" t="e">
        <f t="shared" si="41"/>
        <v>#N/A</v>
      </c>
      <c r="AY46" t="e">
        <f t="shared" si="42"/>
        <v>#N/A</v>
      </c>
      <c r="AZ46" t="e">
        <f t="shared" si="43"/>
        <v>#N/A</v>
      </c>
      <c r="BA46" t="e">
        <f t="shared" si="44"/>
        <v>#N/A</v>
      </c>
      <c r="BB46" t="e">
        <f t="shared" si="45"/>
        <v>#N/A</v>
      </c>
      <c r="BC46" t="e">
        <f t="shared" si="46"/>
        <v>#N/A</v>
      </c>
      <c r="BD46" t="e">
        <f t="shared" si="47"/>
        <v>#N/A</v>
      </c>
      <c r="BE46" t="e">
        <f t="shared" si="48"/>
        <v>#N/A</v>
      </c>
      <c r="BF46" t="e">
        <f t="shared" si="49"/>
        <v>#N/A</v>
      </c>
      <c r="BG46" t="e">
        <f t="shared" si="50"/>
        <v>#N/A</v>
      </c>
      <c r="BH46" t="e">
        <f t="shared" si="51"/>
        <v>#N/A</v>
      </c>
      <c r="BI46" t="e">
        <f t="shared" si="52"/>
        <v>#N/A</v>
      </c>
      <c r="BJ46" t="e">
        <f t="shared" si="53"/>
        <v>#N/A</v>
      </c>
      <c r="BK46" t="e">
        <f t="shared" si="54"/>
        <v>#N/A</v>
      </c>
      <c r="BL46" t="e">
        <f t="shared" si="55"/>
        <v>#N/A</v>
      </c>
      <c r="BM46" t="e">
        <f t="shared" si="56"/>
        <v>#N/A</v>
      </c>
      <c r="BN46" t="e">
        <f t="shared" si="57"/>
        <v>#N/A</v>
      </c>
      <c r="BO46" t="e">
        <f t="shared" si="58"/>
        <v>#N/A</v>
      </c>
      <c r="BP46" t="e">
        <f t="shared" si="59"/>
        <v>#N/A</v>
      </c>
      <c r="BQ46" t="e">
        <f t="shared" si="60"/>
        <v>#N/A</v>
      </c>
      <c r="BR46" t="e">
        <f t="shared" si="61"/>
        <v>#N/A</v>
      </c>
      <c r="BS46" t="e">
        <f t="shared" si="62"/>
        <v>#N/A</v>
      </c>
      <c r="BT46" t="e">
        <f t="shared" si="63"/>
        <v>#N/A</v>
      </c>
      <c r="BU46" t="e">
        <f t="shared" si="64"/>
        <v>#N/A</v>
      </c>
      <c r="BV46" t="e">
        <f t="shared" si="65"/>
        <v>#N/A</v>
      </c>
      <c r="BW46" t="e">
        <f t="shared" si="66"/>
        <v>#N/A</v>
      </c>
      <c r="BX46" t="e">
        <f t="shared" si="67"/>
        <v>#N/A</v>
      </c>
      <c r="BY46" t="e">
        <f t="shared" si="68"/>
        <v>#N/A</v>
      </c>
      <c r="BZ46" t="e">
        <f t="shared" si="69"/>
        <v>#N/A</v>
      </c>
      <c r="CA46" t="e">
        <f t="shared" si="70"/>
        <v>#N/A</v>
      </c>
      <c r="CB46" t="e">
        <f t="shared" si="71"/>
        <v>#N/A</v>
      </c>
      <c r="CC46" t="e">
        <f t="shared" si="72"/>
        <v>#N/A</v>
      </c>
      <c r="CD46" t="e">
        <f t="shared" si="73"/>
        <v>#N/A</v>
      </c>
      <c r="CE46" t="e">
        <f t="shared" si="74"/>
        <v>#N/A</v>
      </c>
      <c r="CF46" t="e">
        <f t="shared" si="75"/>
        <v>#N/A</v>
      </c>
      <c r="CG46" t="e">
        <f t="shared" si="76"/>
        <v>#N/A</v>
      </c>
      <c r="CH46" t="e">
        <f t="shared" si="77"/>
        <v>#N/A</v>
      </c>
      <c r="CI46" t="e">
        <f t="shared" si="78"/>
        <v>#N/A</v>
      </c>
      <c r="CJ46" t="e">
        <f t="shared" si="79"/>
        <v>#N/A</v>
      </c>
      <c r="CK46" t="e">
        <f t="shared" si="80"/>
        <v>#N/A</v>
      </c>
      <c r="CL46" t="e">
        <f t="shared" si="81"/>
        <v>#N/A</v>
      </c>
      <c r="CM46" t="e">
        <f t="shared" si="82"/>
        <v>#N/A</v>
      </c>
      <c r="CN46" t="e">
        <f t="shared" si="83"/>
        <v>#N/A</v>
      </c>
      <c r="CO46" t="e">
        <f t="shared" si="84"/>
        <v>#N/A</v>
      </c>
      <c r="CP46" t="e">
        <f t="shared" si="85"/>
        <v>#N/A</v>
      </c>
      <c r="CQ46" t="e">
        <f t="shared" si="86"/>
        <v>#N/A</v>
      </c>
      <c r="CR46" t="e">
        <f t="shared" si="87"/>
        <v>#N/A</v>
      </c>
      <c r="CS46" t="e">
        <f t="shared" si="88"/>
        <v>#N/A</v>
      </c>
      <c r="CT46" t="e">
        <f t="shared" si="89"/>
        <v>#N/A</v>
      </c>
      <c r="CU46" t="e">
        <f t="shared" si="90"/>
        <v>#N/A</v>
      </c>
      <c r="CV46" t="e">
        <f t="shared" si="91"/>
        <v>#N/A</v>
      </c>
      <c r="CW46" t="e">
        <f t="shared" si="91"/>
        <v>#N/A</v>
      </c>
      <c r="CX46" t="e">
        <f t="shared" si="91"/>
        <v>#N/A</v>
      </c>
      <c r="CY46" t="e">
        <f t="shared" si="91"/>
        <v>#N/A</v>
      </c>
      <c r="CZ46" t="e">
        <f t="shared" si="93"/>
        <v>#N/A</v>
      </c>
      <c r="DA46" t="e">
        <f t="shared" si="93"/>
        <v>#N/A</v>
      </c>
    </row>
    <row r="47" spans="1:105" x14ac:dyDescent="0.35">
      <c r="I47" s="12">
        <f ca="1">'Required Capacity (Hide)'!E47</f>
        <v>44522</v>
      </c>
      <c r="J47" t="e">
        <f t="shared" si="1"/>
        <v>#N/A</v>
      </c>
      <c r="K47" t="e">
        <f t="shared" si="2"/>
        <v>#N/A</v>
      </c>
      <c r="L47" t="e">
        <f t="shared" si="3"/>
        <v>#N/A</v>
      </c>
      <c r="M47" t="e">
        <f t="shared" si="4"/>
        <v>#N/A</v>
      </c>
      <c r="N47" t="e">
        <f t="shared" si="5"/>
        <v>#N/A</v>
      </c>
      <c r="O47" t="e">
        <f t="shared" si="6"/>
        <v>#N/A</v>
      </c>
      <c r="P47" t="e">
        <f t="shared" si="7"/>
        <v>#N/A</v>
      </c>
      <c r="Q47" t="e">
        <f t="shared" si="8"/>
        <v>#N/A</v>
      </c>
      <c r="R47" t="e">
        <f t="shared" si="9"/>
        <v>#N/A</v>
      </c>
      <c r="S47" t="e">
        <f t="shared" si="10"/>
        <v>#N/A</v>
      </c>
      <c r="T47" t="e">
        <f t="shared" si="11"/>
        <v>#N/A</v>
      </c>
      <c r="U47" t="e">
        <f t="shared" si="12"/>
        <v>#N/A</v>
      </c>
      <c r="V47" t="e">
        <f t="shared" si="13"/>
        <v>#N/A</v>
      </c>
      <c r="W47" t="e">
        <f t="shared" si="14"/>
        <v>#N/A</v>
      </c>
      <c r="X47" t="e">
        <f t="shared" si="15"/>
        <v>#N/A</v>
      </c>
      <c r="Y47" t="e">
        <f t="shared" si="16"/>
        <v>#N/A</v>
      </c>
      <c r="Z47" t="e">
        <f t="shared" si="17"/>
        <v>#N/A</v>
      </c>
      <c r="AA47" t="e">
        <f t="shared" si="18"/>
        <v>#N/A</v>
      </c>
      <c r="AB47" t="e">
        <f t="shared" si="19"/>
        <v>#N/A</v>
      </c>
      <c r="AC47" t="e">
        <f t="shared" si="20"/>
        <v>#N/A</v>
      </c>
      <c r="AD47" t="e">
        <f t="shared" si="21"/>
        <v>#N/A</v>
      </c>
      <c r="AE47" t="e">
        <f t="shared" si="22"/>
        <v>#N/A</v>
      </c>
      <c r="AF47" t="e">
        <f t="shared" si="23"/>
        <v>#N/A</v>
      </c>
      <c r="AG47" t="e">
        <f t="shared" si="24"/>
        <v>#N/A</v>
      </c>
      <c r="AH47" t="e">
        <f t="shared" si="25"/>
        <v>#N/A</v>
      </c>
      <c r="AI47" t="e">
        <f t="shared" si="26"/>
        <v>#N/A</v>
      </c>
      <c r="AJ47" t="e">
        <f t="shared" si="27"/>
        <v>#N/A</v>
      </c>
      <c r="AK47" t="e">
        <f t="shared" si="28"/>
        <v>#N/A</v>
      </c>
      <c r="AL47" t="e">
        <f t="shared" si="29"/>
        <v>#N/A</v>
      </c>
      <c r="AM47" t="e">
        <f t="shared" si="30"/>
        <v>#N/A</v>
      </c>
      <c r="AN47" t="e">
        <f t="shared" si="31"/>
        <v>#N/A</v>
      </c>
      <c r="AO47" t="e">
        <f t="shared" si="32"/>
        <v>#N/A</v>
      </c>
      <c r="AP47" t="e">
        <f t="shared" si="33"/>
        <v>#N/A</v>
      </c>
      <c r="AQ47" t="e">
        <f t="shared" si="34"/>
        <v>#N/A</v>
      </c>
      <c r="AR47" t="e">
        <f t="shared" si="35"/>
        <v>#N/A</v>
      </c>
      <c r="AS47" t="e">
        <f t="shared" si="36"/>
        <v>#N/A</v>
      </c>
      <c r="AT47" t="e">
        <f t="shared" si="37"/>
        <v>#N/A</v>
      </c>
      <c r="AU47" t="e">
        <f t="shared" si="38"/>
        <v>#N/A</v>
      </c>
      <c r="AV47" t="e">
        <f t="shared" si="39"/>
        <v>#N/A</v>
      </c>
      <c r="AW47" t="e">
        <f t="shared" si="40"/>
        <v>#N/A</v>
      </c>
      <c r="AX47" t="e">
        <f t="shared" si="41"/>
        <v>#N/A</v>
      </c>
      <c r="AY47" t="e">
        <f t="shared" si="42"/>
        <v>#N/A</v>
      </c>
      <c r="AZ47" t="e">
        <f t="shared" si="43"/>
        <v>#N/A</v>
      </c>
      <c r="BA47" t="e">
        <f t="shared" si="44"/>
        <v>#N/A</v>
      </c>
      <c r="BB47" t="e">
        <f t="shared" si="45"/>
        <v>#N/A</v>
      </c>
      <c r="BC47" t="e">
        <f t="shared" si="46"/>
        <v>#N/A</v>
      </c>
      <c r="BD47" t="e">
        <f t="shared" si="47"/>
        <v>#N/A</v>
      </c>
      <c r="BE47" t="e">
        <f t="shared" si="48"/>
        <v>#N/A</v>
      </c>
      <c r="BF47" t="e">
        <f t="shared" si="49"/>
        <v>#N/A</v>
      </c>
      <c r="BG47" t="e">
        <f t="shared" si="50"/>
        <v>#N/A</v>
      </c>
      <c r="BH47" t="e">
        <f t="shared" si="51"/>
        <v>#N/A</v>
      </c>
      <c r="BI47" t="e">
        <f t="shared" si="52"/>
        <v>#N/A</v>
      </c>
      <c r="BJ47" t="e">
        <f t="shared" si="53"/>
        <v>#N/A</v>
      </c>
      <c r="BK47" t="e">
        <f t="shared" si="54"/>
        <v>#N/A</v>
      </c>
      <c r="BL47" t="e">
        <f t="shared" si="55"/>
        <v>#N/A</v>
      </c>
      <c r="BM47" t="e">
        <f t="shared" si="56"/>
        <v>#N/A</v>
      </c>
      <c r="BN47" t="e">
        <f t="shared" si="57"/>
        <v>#N/A</v>
      </c>
      <c r="BO47" t="e">
        <f t="shared" si="58"/>
        <v>#N/A</v>
      </c>
      <c r="BP47" t="e">
        <f t="shared" si="59"/>
        <v>#N/A</v>
      </c>
      <c r="BQ47" t="e">
        <f t="shared" si="60"/>
        <v>#N/A</v>
      </c>
      <c r="BR47" t="e">
        <f t="shared" si="61"/>
        <v>#N/A</v>
      </c>
      <c r="BS47" t="e">
        <f t="shared" si="62"/>
        <v>#N/A</v>
      </c>
      <c r="BT47" t="e">
        <f t="shared" si="63"/>
        <v>#N/A</v>
      </c>
      <c r="BU47" t="e">
        <f t="shared" si="64"/>
        <v>#N/A</v>
      </c>
      <c r="BV47" t="e">
        <f t="shared" si="65"/>
        <v>#N/A</v>
      </c>
      <c r="BW47" t="e">
        <f t="shared" si="66"/>
        <v>#N/A</v>
      </c>
      <c r="BX47" t="e">
        <f t="shared" si="67"/>
        <v>#N/A</v>
      </c>
      <c r="BY47" t="e">
        <f t="shared" si="68"/>
        <v>#N/A</v>
      </c>
      <c r="BZ47" t="e">
        <f t="shared" si="69"/>
        <v>#N/A</v>
      </c>
      <c r="CA47" t="e">
        <f t="shared" si="70"/>
        <v>#N/A</v>
      </c>
      <c r="CB47" t="e">
        <f t="shared" si="71"/>
        <v>#N/A</v>
      </c>
      <c r="CC47" t="e">
        <f t="shared" si="72"/>
        <v>#N/A</v>
      </c>
      <c r="CD47" t="e">
        <f t="shared" si="73"/>
        <v>#N/A</v>
      </c>
      <c r="CE47" t="e">
        <f t="shared" si="74"/>
        <v>#N/A</v>
      </c>
      <c r="CF47" t="e">
        <f t="shared" si="75"/>
        <v>#N/A</v>
      </c>
      <c r="CG47" t="e">
        <f t="shared" si="76"/>
        <v>#N/A</v>
      </c>
      <c r="CH47" t="e">
        <f t="shared" si="77"/>
        <v>#N/A</v>
      </c>
      <c r="CI47" t="e">
        <f t="shared" si="78"/>
        <v>#N/A</v>
      </c>
      <c r="CJ47" t="e">
        <f t="shared" si="79"/>
        <v>#N/A</v>
      </c>
      <c r="CK47" t="e">
        <f t="shared" si="80"/>
        <v>#N/A</v>
      </c>
      <c r="CL47" t="e">
        <f t="shared" si="81"/>
        <v>#N/A</v>
      </c>
      <c r="CM47" t="e">
        <f t="shared" si="82"/>
        <v>#N/A</v>
      </c>
      <c r="CN47" t="e">
        <f t="shared" si="83"/>
        <v>#N/A</v>
      </c>
      <c r="CO47" t="e">
        <f t="shared" si="84"/>
        <v>#N/A</v>
      </c>
      <c r="CP47" t="e">
        <f t="shared" si="85"/>
        <v>#N/A</v>
      </c>
      <c r="CQ47" t="e">
        <f t="shared" si="86"/>
        <v>#N/A</v>
      </c>
      <c r="CR47" t="e">
        <f t="shared" si="87"/>
        <v>#N/A</v>
      </c>
      <c r="CS47" t="e">
        <f t="shared" si="88"/>
        <v>#N/A</v>
      </c>
      <c r="CT47" t="e">
        <f t="shared" si="89"/>
        <v>#N/A</v>
      </c>
      <c r="CU47" t="e">
        <f t="shared" si="90"/>
        <v>#N/A</v>
      </c>
      <c r="CV47" t="e">
        <f t="shared" si="91"/>
        <v>#N/A</v>
      </c>
      <c r="CW47" t="e">
        <f t="shared" si="91"/>
        <v>#N/A</v>
      </c>
      <c r="CX47" t="e">
        <f t="shared" si="91"/>
        <v>#N/A</v>
      </c>
      <c r="CY47" t="e">
        <f t="shared" si="91"/>
        <v>#N/A</v>
      </c>
      <c r="CZ47" t="e">
        <f t="shared" si="93"/>
        <v>#N/A</v>
      </c>
      <c r="DA47" t="e">
        <f t="shared" si="93"/>
        <v>#N/A</v>
      </c>
    </row>
    <row r="48" spans="1:105" x14ac:dyDescent="0.35">
      <c r="I48" s="12">
        <f ca="1">'Required Capacity (Hide)'!E48</f>
        <v>44529</v>
      </c>
      <c r="J48" t="e">
        <f t="shared" si="1"/>
        <v>#N/A</v>
      </c>
      <c r="K48" t="e">
        <f t="shared" si="2"/>
        <v>#N/A</v>
      </c>
      <c r="L48" t="e">
        <f t="shared" si="3"/>
        <v>#N/A</v>
      </c>
      <c r="M48" t="e">
        <f t="shared" si="4"/>
        <v>#N/A</v>
      </c>
      <c r="N48" t="e">
        <f t="shared" si="5"/>
        <v>#N/A</v>
      </c>
      <c r="O48" t="e">
        <f t="shared" si="6"/>
        <v>#N/A</v>
      </c>
      <c r="P48" t="e">
        <f t="shared" si="7"/>
        <v>#N/A</v>
      </c>
      <c r="Q48" t="e">
        <f t="shared" si="8"/>
        <v>#N/A</v>
      </c>
      <c r="R48" t="e">
        <f t="shared" si="9"/>
        <v>#N/A</v>
      </c>
      <c r="S48" t="e">
        <f t="shared" si="10"/>
        <v>#N/A</v>
      </c>
      <c r="T48" t="e">
        <f t="shared" si="11"/>
        <v>#N/A</v>
      </c>
      <c r="U48" t="e">
        <f t="shared" si="12"/>
        <v>#N/A</v>
      </c>
      <c r="V48" t="e">
        <f t="shared" si="13"/>
        <v>#N/A</v>
      </c>
      <c r="W48" t="e">
        <f t="shared" si="14"/>
        <v>#N/A</v>
      </c>
      <c r="X48" t="e">
        <f t="shared" si="15"/>
        <v>#N/A</v>
      </c>
      <c r="Y48" t="e">
        <f t="shared" si="16"/>
        <v>#N/A</v>
      </c>
      <c r="Z48" t="e">
        <f t="shared" si="17"/>
        <v>#N/A</v>
      </c>
      <c r="AA48" t="e">
        <f t="shared" si="18"/>
        <v>#N/A</v>
      </c>
      <c r="AB48" t="e">
        <f t="shared" si="19"/>
        <v>#N/A</v>
      </c>
      <c r="AC48" t="e">
        <f t="shared" si="20"/>
        <v>#N/A</v>
      </c>
      <c r="AD48" t="e">
        <f t="shared" si="21"/>
        <v>#N/A</v>
      </c>
      <c r="AE48" t="e">
        <f t="shared" si="22"/>
        <v>#N/A</v>
      </c>
      <c r="AF48" t="e">
        <f t="shared" si="23"/>
        <v>#N/A</v>
      </c>
      <c r="AG48" t="e">
        <f t="shared" si="24"/>
        <v>#N/A</v>
      </c>
      <c r="AH48" t="e">
        <f t="shared" si="25"/>
        <v>#N/A</v>
      </c>
      <c r="AI48" t="e">
        <f t="shared" si="26"/>
        <v>#N/A</v>
      </c>
      <c r="AJ48" t="e">
        <f t="shared" si="27"/>
        <v>#N/A</v>
      </c>
      <c r="AK48" t="e">
        <f t="shared" si="28"/>
        <v>#N/A</v>
      </c>
      <c r="AL48" t="e">
        <f t="shared" si="29"/>
        <v>#N/A</v>
      </c>
      <c r="AM48" t="e">
        <f t="shared" si="30"/>
        <v>#N/A</v>
      </c>
      <c r="AN48" t="e">
        <f t="shared" si="31"/>
        <v>#N/A</v>
      </c>
      <c r="AO48" t="e">
        <f t="shared" si="32"/>
        <v>#N/A</v>
      </c>
      <c r="AP48" t="e">
        <f t="shared" si="33"/>
        <v>#N/A</v>
      </c>
      <c r="AQ48" t="e">
        <f t="shared" si="34"/>
        <v>#N/A</v>
      </c>
      <c r="AR48" t="e">
        <f t="shared" si="35"/>
        <v>#N/A</v>
      </c>
      <c r="AS48" t="e">
        <f t="shared" si="36"/>
        <v>#N/A</v>
      </c>
      <c r="AT48" t="e">
        <f t="shared" si="37"/>
        <v>#N/A</v>
      </c>
      <c r="AU48" t="e">
        <f t="shared" si="38"/>
        <v>#N/A</v>
      </c>
      <c r="AV48" t="e">
        <f t="shared" si="39"/>
        <v>#N/A</v>
      </c>
      <c r="AW48" t="e">
        <f t="shared" si="40"/>
        <v>#N/A</v>
      </c>
      <c r="AX48" t="e">
        <f t="shared" si="41"/>
        <v>#N/A</v>
      </c>
      <c r="AY48" t="e">
        <f t="shared" si="42"/>
        <v>#N/A</v>
      </c>
      <c r="AZ48" t="e">
        <f t="shared" si="43"/>
        <v>#N/A</v>
      </c>
      <c r="BA48" t="e">
        <f t="shared" si="44"/>
        <v>#N/A</v>
      </c>
      <c r="BB48" t="e">
        <f t="shared" si="45"/>
        <v>#N/A</v>
      </c>
      <c r="BC48" t="e">
        <f t="shared" si="46"/>
        <v>#N/A</v>
      </c>
      <c r="BD48" t="e">
        <f t="shared" si="47"/>
        <v>#N/A</v>
      </c>
      <c r="BE48" t="e">
        <f t="shared" si="48"/>
        <v>#N/A</v>
      </c>
      <c r="BF48" t="e">
        <f t="shared" si="49"/>
        <v>#N/A</v>
      </c>
      <c r="BG48" t="e">
        <f t="shared" si="50"/>
        <v>#N/A</v>
      </c>
      <c r="BH48" t="e">
        <f t="shared" si="51"/>
        <v>#N/A</v>
      </c>
      <c r="BI48" t="e">
        <f t="shared" si="52"/>
        <v>#N/A</v>
      </c>
      <c r="BJ48" t="e">
        <f t="shared" si="53"/>
        <v>#N/A</v>
      </c>
      <c r="BK48" t="e">
        <f t="shared" si="54"/>
        <v>#N/A</v>
      </c>
      <c r="BL48" t="e">
        <f t="shared" si="55"/>
        <v>#N/A</v>
      </c>
      <c r="BM48" t="e">
        <f t="shared" si="56"/>
        <v>#N/A</v>
      </c>
      <c r="BN48" t="e">
        <f t="shared" si="57"/>
        <v>#N/A</v>
      </c>
      <c r="BO48" t="e">
        <f t="shared" si="58"/>
        <v>#N/A</v>
      </c>
      <c r="BP48" t="e">
        <f t="shared" si="59"/>
        <v>#N/A</v>
      </c>
      <c r="BQ48" t="e">
        <f t="shared" si="60"/>
        <v>#N/A</v>
      </c>
      <c r="BR48" t="e">
        <f t="shared" si="61"/>
        <v>#N/A</v>
      </c>
      <c r="BS48" t="e">
        <f t="shared" si="62"/>
        <v>#N/A</v>
      </c>
      <c r="BT48" t="e">
        <f t="shared" si="63"/>
        <v>#N/A</v>
      </c>
      <c r="BU48" t="e">
        <f t="shared" si="64"/>
        <v>#N/A</v>
      </c>
      <c r="BV48" t="e">
        <f t="shared" si="65"/>
        <v>#N/A</v>
      </c>
      <c r="BW48" t="e">
        <f t="shared" si="66"/>
        <v>#N/A</v>
      </c>
      <c r="BX48" t="e">
        <f t="shared" si="67"/>
        <v>#N/A</v>
      </c>
      <c r="BY48" t="e">
        <f t="shared" si="68"/>
        <v>#N/A</v>
      </c>
      <c r="BZ48" t="e">
        <f t="shared" si="69"/>
        <v>#N/A</v>
      </c>
      <c r="CA48" t="e">
        <f t="shared" si="70"/>
        <v>#N/A</v>
      </c>
      <c r="CB48" t="e">
        <f t="shared" si="71"/>
        <v>#N/A</v>
      </c>
      <c r="CC48" t="e">
        <f t="shared" si="72"/>
        <v>#N/A</v>
      </c>
      <c r="CD48" t="e">
        <f t="shared" si="73"/>
        <v>#N/A</v>
      </c>
      <c r="CE48" t="e">
        <f t="shared" si="74"/>
        <v>#N/A</v>
      </c>
      <c r="CF48" t="e">
        <f t="shared" si="75"/>
        <v>#N/A</v>
      </c>
      <c r="CG48" t="e">
        <f t="shared" si="76"/>
        <v>#N/A</v>
      </c>
      <c r="CH48" t="e">
        <f t="shared" si="77"/>
        <v>#N/A</v>
      </c>
      <c r="CI48" t="e">
        <f t="shared" si="78"/>
        <v>#N/A</v>
      </c>
      <c r="CJ48" t="e">
        <f t="shared" si="79"/>
        <v>#N/A</v>
      </c>
      <c r="CK48" t="e">
        <f t="shared" si="80"/>
        <v>#N/A</v>
      </c>
      <c r="CL48" t="e">
        <f t="shared" si="81"/>
        <v>#N/A</v>
      </c>
      <c r="CM48" t="e">
        <f t="shared" si="82"/>
        <v>#N/A</v>
      </c>
      <c r="CN48" t="e">
        <f t="shared" si="83"/>
        <v>#N/A</v>
      </c>
      <c r="CO48" t="e">
        <f t="shared" si="84"/>
        <v>#N/A</v>
      </c>
      <c r="CP48" t="e">
        <f t="shared" si="85"/>
        <v>#N/A</v>
      </c>
      <c r="CQ48" t="e">
        <f t="shared" si="86"/>
        <v>#N/A</v>
      </c>
      <c r="CR48" t="e">
        <f t="shared" si="87"/>
        <v>#N/A</v>
      </c>
      <c r="CS48" t="e">
        <f t="shared" si="88"/>
        <v>#N/A</v>
      </c>
      <c r="CT48" t="e">
        <f t="shared" si="89"/>
        <v>#N/A</v>
      </c>
      <c r="CU48" t="e">
        <f t="shared" si="90"/>
        <v>#N/A</v>
      </c>
      <c r="CV48" t="e">
        <f t="shared" si="91"/>
        <v>#N/A</v>
      </c>
      <c r="CW48" t="e">
        <f t="shared" si="91"/>
        <v>#N/A</v>
      </c>
      <c r="CX48" t="e">
        <f t="shared" si="91"/>
        <v>#N/A</v>
      </c>
      <c r="CY48" t="e">
        <f t="shared" si="91"/>
        <v>#N/A</v>
      </c>
      <c r="CZ48" t="e">
        <f t="shared" si="93"/>
        <v>#N/A</v>
      </c>
      <c r="DA48" t="e">
        <f t="shared" si="93"/>
        <v>#N/A</v>
      </c>
    </row>
    <row r="49" spans="8:105" x14ac:dyDescent="0.35">
      <c r="I49" s="12">
        <f ca="1">'Required Capacity (Hide)'!E49</f>
        <v>44536</v>
      </c>
      <c r="J49" t="e">
        <f t="shared" si="1"/>
        <v>#N/A</v>
      </c>
      <c r="K49" t="e">
        <f t="shared" si="2"/>
        <v>#N/A</v>
      </c>
      <c r="L49" t="e">
        <f t="shared" si="3"/>
        <v>#N/A</v>
      </c>
      <c r="M49" t="e">
        <f t="shared" si="4"/>
        <v>#N/A</v>
      </c>
      <c r="N49" t="e">
        <f t="shared" si="5"/>
        <v>#N/A</v>
      </c>
      <c r="O49" t="e">
        <f t="shared" si="6"/>
        <v>#N/A</v>
      </c>
      <c r="P49" t="e">
        <f t="shared" si="7"/>
        <v>#N/A</v>
      </c>
      <c r="Q49" t="e">
        <f t="shared" si="8"/>
        <v>#N/A</v>
      </c>
      <c r="R49" t="e">
        <f t="shared" si="9"/>
        <v>#N/A</v>
      </c>
      <c r="S49" t="e">
        <f t="shared" si="10"/>
        <v>#N/A</v>
      </c>
      <c r="T49" t="e">
        <f t="shared" si="11"/>
        <v>#N/A</v>
      </c>
      <c r="U49" t="e">
        <f t="shared" si="12"/>
        <v>#N/A</v>
      </c>
      <c r="V49" t="e">
        <f t="shared" si="13"/>
        <v>#N/A</v>
      </c>
      <c r="W49" t="e">
        <f t="shared" si="14"/>
        <v>#N/A</v>
      </c>
      <c r="X49" t="e">
        <f t="shared" si="15"/>
        <v>#N/A</v>
      </c>
      <c r="Y49" t="e">
        <f t="shared" si="16"/>
        <v>#N/A</v>
      </c>
      <c r="Z49" t="e">
        <f t="shared" si="17"/>
        <v>#N/A</v>
      </c>
      <c r="AA49" t="e">
        <f t="shared" si="18"/>
        <v>#N/A</v>
      </c>
      <c r="AB49" t="e">
        <f t="shared" si="19"/>
        <v>#N/A</v>
      </c>
      <c r="AC49" t="e">
        <f t="shared" si="20"/>
        <v>#N/A</v>
      </c>
      <c r="AD49" t="e">
        <f t="shared" si="21"/>
        <v>#N/A</v>
      </c>
      <c r="AE49" t="e">
        <f t="shared" si="22"/>
        <v>#N/A</v>
      </c>
      <c r="AF49" t="e">
        <f t="shared" si="23"/>
        <v>#N/A</v>
      </c>
      <c r="AG49" t="e">
        <f t="shared" si="24"/>
        <v>#N/A</v>
      </c>
      <c r="AH49" t="e">
        <f t="shared" si="25"/>
        <v>#N/A</v>
      </c>
      <c r="AI49" t="e">
        <f t="shared" si="26"/>
        <v>#N/A</v>
      </c>
      <c r="AJ49" t="e">
        <f t="shared" si="27"/>
        <v>#N/A</v>
      </c>
      <c r="AK49" t="e">
        <f t="shared" si="28"/>
        <v>#N/A</v>
      </c>
      <c r="AL49" t="e">
        <f t="shared" si="29"/>
        <v>#N/A</v>
      </c>
      <c r="AM49" t="e">
        <f t="shared" si="30"/>
        <v>#N/A</v>
      </c>
      <c r="AN49" t="e">
        <f t="shared" si="31"/>
        <v>#N/A</v>
      </c>
      <c r="AO49" t="e">
        <f t="shared" si="32"/>
        <v>#N/A</v>
      </c>
      <c r="AP49" t="e">
        <f t="shared" si="33"/>
        <v>#N/A</v>
      </c>
      <c r="AQ49" t="e">
        <f t="shared" si="34"/>
        <v>#N/A</v>
      </c>
      <c r="AR49" t="e">
        <f t="shared" si="35"/>
        <v>#N/A</v>
      </c>
      <c r="AS49" t="e">
        <f t="shared" si="36"/>
        <v>#N/A</v>
      </c>
      <c r="AT49" t="e">
        <f t="shared" si="37"/>
        <v>#N/A</v>
      </c>
      <c r="AU49" t="e">
        <f t="shared" si="38"/>
        <v>#N/A</v>
      </c>
      <c r="AV49" t="e">
        <f t="shared" si="39"/>
        <v>#N/A</v>
      </c>
      <c r="AW49" t="e">
        <f t="shared" si="40"/>
        <v>#N/A</v>
      </c>
      <c r="AX49" t="e">
        <f t="shared" si="41"/>
        <v>#N/A</v>
      </c>
      <c r="AY49" t="e">
        <f t="shared" si="42"/>
        <v>#N/A</v>
      </c>
      <c r="AZ49" t="e">
        <f t="shared" si="43"/>
        <v>#N/A</v>
      </c>
      <c r="BA49" t="e">
        <f t="shared" si="44"/>
        <v>#N/A</v>
      </c>
      <c r="BB49" t="e">
        <f t="shared" si="45"/>
        <v>#N/A</v>
      </c>
      <c r="BC49" t="e">
        <f t="shared" si="46"/>
        <v>#N/A</v>
      </c>
      <c r="BD49" t="e">
        <f t="shared" si="47"/>
        <v>#N/A</v>
      </c>
      <c r="BE49" t="e">
        <f t="shared" si="48"/>
        <v>#N/A</v>
      </c>
      <c r="BF49" t="e">
        <f t="shared" si="49"/>
        <v>#N/A</v>
      </c>
      <c r="BG49" t="e">
        <f t="shared" si="50"/>
        <v>#N/A</v>
      </c>
      <c r="BH49" t="e">
        <f t="shared" si="51"/>
        <v>#N/A</v>
      </c>
      <c r="BI49" t="e">
        <f t="shared" si="52"/>
        <v>#N/A</v>
      </c>
      <c r="BJ49" t="e">
        <f t="shared" si="53"/>
        <v>#N/A</v>
      </c>
      <c r="BK49" t="e">
        <f t="shared" si="54"/>
        <v>#N/A</v>
      </c>
      <c r="BL49" t="e">
        <f t="shared" si="55"/>
        <v>#N/A</v>
      </c>
      <c r="BM49" t="e">
        <f t="shared" si="56"/>
        <v>#N/A</v>
      </c>
      <c r="BN49" t="e">
        <f t="shared" si="57"/>
        <v>#N/A</v>
      </c>
      <c r="BO49" t="e">
        <f t="shared" si="58"/>
        <v>#N/A</v>
      </c>
      <c r="BP49" t="e">
        <f t="shared" si="59"/>
        <v>#N/A</v>
      </c>
      <c r="BQ49" t="e">
        <f t="shared" si="60"/>
        <v>#N/A</v>
      </c>
      <c r="BR49" t="e">
        <f t="shared" si="61"/>
        <v>#N/A</v>
      </c>
      <c r="BS49" t="e">
        <f t="shared" si="62"/>
        <v>#N/A</v>
      </c>
      <c r="BT49" t="e">
        <f t="shared" si="63"/>
        <v>#N/A</v>
      </c>
      <c r="BU49" t="e">
        <f t="shared" si="64"/>
        <v>#N/A</v>
      </c>
      <c r="BV49" t="e">
        <f t="shared" si="65"/>
        <v>#N/A</v>
      </c>
      <c r="BW49" t="e">
        <f t="shared" si="66"/>
        <v>#N/A</v>
      </c>
      <c r="BX49" t="e">
        <f t="shared" si="67"/>
        <v>#N/A</v>
      </c>
      <c r="BY49" t="e">
        <f t="shared" si="68"/>
        <v>#N/A</v>
      </c>
      <c r="BZ49" t="e">
        <f t="shared" si="69"/>
        <v>#N/A</v>
      </c>
      <c r="CA49" t="e">
        <f t="shared" si="70"/>
        <v>#N/A</v>
      </c>
      <c r="CB49" t="e">
        <f t="shared" si="71"/>
        <v>#N/A</v>
      </c>
      <c r="CC49" t="e">
        <f t="shared" si="72"/>
        <v>#N/A</v>
      </c>
      <c r="CD49" t="e">
        <f t="shared" si="73"/>
        <v>#N/A</v>
      </c>
      <c r="CE49" t="e">
        <f t="shared" si="74"/>
        <v>#N/A</v>
      </c>
      <c r="CF49" t="e">
        <f t="shared" si="75"/>
        <v>#N/A</v>
      </c>
      <c r="CG49" t="e">
        <f t="shared" si="76"/>
        <v>#N/A</v>
      </c>
      <c r="CH49" t="e">
        <f t="shared" si="77"/>
        <v>#N/A</v>
      </c>
      <c r="CI49" t="e">
        <f t="shared" si="78"/>
        <v>#N/A</v>
      </c>
      <c r="CJ49" t="e">
        <f t="shared" si="79"/>
        <v>#N/A</v>
      </c>
      <c r="CK49" t="e">
        <f t="shared" si="80"/>
        <v>#N/A</v>
      </c>
      <c r="CL49" t="e">
        <f t="shared" si="81"/>
        <v>#N/A</v>
      </c>
      <c r="CM49" t="e">
        <f t="shared" si="82"/>
        <v>#N/A</v>
      </c>
      <c r="CN49" t="e">
        <f t="shared" si="83"/>
        <v>#N/A</v>
      </c>
      <c r="CO49" t="e">
        <f t="shared" si="84"/>
        <v>#N/A</v>
      </c>
      <c r="CP49" t="e">
        <f t="shared" si="85"/>
        <v>#N/A</v>
      </c>
      <c r="CQ49" t="e">
        <f t="shared" si="86"/>
        <v>#N/A</v>
      </c>
      <c r="CR49" t="e">
        <f t="shared" si="87"/>
        <v>#N/A</v>
      </c>
      <c r="CS49" t="e">
        <f t="shared" si="88"/>
        <v>#N/A</v>
      </c>
      <c r="CT49" t="e">
        <f t="shared" si="89"/>
        <v>#N/A</v>
      </c>
      <c r="CU49" t="e">
        <f t="shared" si="90"/>
        <v>#N/A</v>
      </c>
      <c r="CV49" t="e">
        <f t="shared" si="91"/>
        <v>#N/A</v>
      </c>
      <c r="CW49" t="e">
        <f t="shared" si="91"/>
        <v>#N/A</v>
      </c>
      <c r="CX49" t="e">
        <f t="shared" si="91"/>
        <v>#N/A</v>
      </c>
      <c r="CY49" t="e">
        <f t="shared" si="91"/>
        <v>#N/A</v>
      </c>
      <c r="CZ49" t="e">
        <f t="shared" si="93"/>
        <v>#N/A</v>
      </c>
      <c r="DA49" t="e">
        <f t="shared" si="93"/>
        <v>#N/A</v>
      </c>
    </row>
    <row r="50" spans="8:105" x14ac:dyDescent="0.35">
      <c r="I50" s="12">
        <f ca="1">'Required Capacity (Hide)'!E50</f>
        <v>44543</v>
      </c>
      <c r="J50" t="e">
        <f t="shared" si="1"/>
        <v>#N/A</v>
      </c>
      <c r="K50" t="e">
        <f t="shared" si="2"/>
        <v>#N/A</v>
      </c>
      <c r="L50" t="e">
        <f t="shared" si="3"/>
        <v>#N/A</v>
      </c>
      <c r="M50" t="e">
        <f t="shared" si="4"/>
        <v>#N/A</v>
      </c>
      <c r="N50" t="e">
        <f t="shared" si="5"/>
        <v>#N/A</v>
      </c>
      <c r="O50" t="e">
        <f t="shared" si="6"/>
        <v>#N/A</v>
      </c>
      <c r="P50" t="e">
        <f t="shared" si="7"/>
        <v>#N/A</v>
      </c>
      <c r="Q50" t="e">
        <f t="shared" si="8"/>
        <v>#N/A</v>
      </c>
      <c r="R50" t="e">
        <f t="shared" si="9"/>
        <v>#N/A</v>
      </c>
      <c r="S50" t="e">
        <f t="shared" si="10"/>
        <v>#N/A</v>
      </c>
      <c r="T50" t="e">
        <f t="shared" si="11"/>
        <v>#N/A</v>
      </c>
      <c r="U50" t="e">
        <f t="shared" si="12"/>
        <v>#N/A</v>
      </c>
      <c r="V50" t="e">
        <f t="shared" si="13"/>
        <v>#N/A</v>
      </c>
      <c r="W50" t="e">
        <f t="shared" si="14"/>
        <v>#N/A</v>
      </c>
      <c r="X50" t="e">
        <f t="shared" si="15"/>
        <v>#N/A</v>
      </c>
      <c r="Y50" t="e">
        <f t="shared" si="16"/>
        <v>#N/A</v>
      </c>
      <c r="Z50" t="e">
        <f t="shared" si="17"/>
        <v>#N/A</v>
      </c>
      <c r="AA50" t="e">
        <f t="shared" si="18"/>
        <v>#N/A</v>
      </c>
      <c r="AB50" t="e">
        <f t="shared" si="19"/>
        <v>#N/A</v>
      </c>
      <c r="AC50" t="e">
        <f t="shared" si="20"/>
        <v>#N/A</v>
      </c>
      <c r="AD50" t="e">
        <f t="shared" si="21"/>
        <v>#N/A</v>
      </c>
      <c r="AE50" t="e">
        <f t="shared" si="22"/>
        <v>#N/A</v>
      </c>
      <c r="AF50" t="e">
        <f t="shared" si="23"/>
        <v>#N/A</v>
      </c>
      <c r="AG50" t="e">
        <f t="shared" si="24"/>
        <v>#N/A</v>
      </c>
      <c r="AH50" t="e">
        <f t="shared" si="25"/>
        <v>#N/A</v>
      </c>
      <c r="AI50" t="e">
        <f t="shared" si="26"/>
        <v>#N/A</v>
      </c>
      <c r="AJ50" t="e">
        <f t="shared" si="27"/>
        <v>#N/A</v>
      </c>
      <c r="AK50" t="e">
        <f t="shared" si="28"/>
        <v>#N/A</v>
      </c>
      <c r="AL50" t="e">
        <f t="shared" si="29"/>
        <v>#N/A</v>
      </c>
      <c r="AM50" t="e">
        <f t="shared" si="30"/>
        <v>#N/A</v>
      </c>
      <c r="AN50" t="e">
        <f t="shared" si="31"/>
        <v>#N/A</v>
      </c>
      <c r="AO50" t="e">
        <f t="shared" si="32"/>
        <v>#N/A</v>
      </c>
      <c r="AP50" t="e">
        <f t="shared" si="33"/>
        <v>#N/A</v>
      </c>
      <c r="AQ50" t="e">
        <f t="shared" si="34"/>
        <v>#N/A</v>
      </c>
      <c r="AR50" t="e">
        <f t="shared" si="35"/>
        <v>#N/A</v>
      </c>
      <c r="AS50" t="e">
        <f t="shared" si="36"/>
        <v>#N/A</v>
      </c>
      <c r="AT50" t="e">
        <f t="shared" si="37"/>
        <v>#N/A</v>
      </c>
      <c r="AU50" t="e">
        <f t="shared" si="38"/>
        <v>#N/A</v>
      </c>
      <c r="AV50" t="e">
        <f t="shared" si="39"/>
        <v>#N/A</v>
      </c>
      <c r="AW50" t="e">
        <f t="shared" si="40"/>
        <v>#N/A</v>
      </c>
      <c r="AX50" t="e">
        <f t="shared" si="41"/>
        <v>#N/A</v>
      </c>
      <c r="AY50" t="e">
        <f t="shared" si="42"/>
        <v>#N/A</v>
      </c>
      <c r="AZ50" t="e">
        <f t="shared" si="43"/>
        <v>#N/A</v>
      </c>
      <c r="BA50" t="e">
        <f t="shared" si="44"/>
        <v>#N/A</v>
      </c>
      <c r="BB50" t="e">
        <f t="shared" si="45"/>
        <v>#N/A</v>
      </c>
      <c r="BC50" t="e">
        <f t="shared" si="46"/>
        <v>#N/A</v>
      </c>
      <c r="BD50" t="e">
        <f t="shared" si="47"/>
        <v>#N/A</v>
      </c>
      <c r="BE50" t="e">
        <f t="shared" si="48"/>
        <v>#N/A</v>
      </c>
      <c r="BF50" t="e">
        <f t="shared" si="49"/>
        <v>#N/A</v>
      </c>
      <c r="BG50" t="e">
        <f t="shared" si="50"/>
        <v>#N/A</v>
      </c>
      <c r="BH50" t="e">
        <f t="shared" si="51"/>
        <v>#N/A</v>
      </c>
      <c r="BI50" t="e">
        <f t="shared" si="52"/>
        <v>#N/A</v>
      </c>
      <c r="BJ50" t="e">
        <f t="shared" si="53"/>
        <v>#N/A</v>
      </c>
      <c r="BK50" t="e">
        <f t="shared" si="54"/>
        <v>#N/A</v>
      </c>
      <c r="BL50" t="e">
        <f t="shared" si="55"/>
        <v>#N/A</v>
      </c>
      <c r="BM50" t="e">
        <f t="shared" si="56"/>
        <v>#N/A</v>
      </c>
      <c r="BN50" t="e">
        <f t="shared" si="57"/>
        <v>#N/A</v>
      </c>
      <c r="BO50" t="e">
        <f t="shared" si="58"/>
        <v>#N/A</v>
      </c>
      <c r="BP50" t="e">
        <f t="shared" si="59"/>
        <v>#N/A</v>
      </c>
      <c r="BQ50" t="e">
        <f t="shared" si="60"/>
        <v>#N/A</v>
      </c>
      <c r="BR50" t="e">
        <f t="shared" si="61"/>
        <v>#N/A</v>
      </c>
      <c r="BS50" t="e">
        <f t="shared" si="62"/>
        <v>#N/A</v>
      </c>
      <c r="BT50" t="e">
        <f t="shared" si="63"/>
        <v>#N/A</v>
      </c>
      <c r="BU50" t="e">
        <f t="shared" si="64"/>
        <v>#N/A</v>
      </c>
      <c r="BV50" t="e">
        <f t="shared" si="65"/>
        <v>#N/A</v>
      </c>
      <c r="BW50" t="e">
        <f t="shared" si="66"/>
        <v>#N/A</v>
      </c>
      <c r="BX50" t="e">
        <f t="shared" si="67"/>
        <v>#N/A</v>
      </c>
      <c r="BY50" t="e">
        <f t="shared" si="68"/>
        <v>#N/A</v>
      </c>
      <c r="BZ50" t="e">
        <f t="shared" si="69"/>
        <v>#N/A</v>
      </c>
      <c r="CA50" t="e">
        <f t="shared" si="70"/>
        <v>#N/A</v>
      </c>
      <c r="CB50" t="e">
        <f t="shared" si="71"/>
        <v>#N/A</v>
      </c>
      <c r="CC50" t="e">
        <f t="shared" si="72"/>
        <v>#N/A</v>
      </c>
      <c r="CD50" t="e">
        <f t="shared" si="73"/>
        <v>#N/A</v>
      </c>
      <c r="CE50" t="e">
        <f t="shared" si="74"/>
        <v>#N/A</v>
      </c>
      <c r="CF50" t="e">
        <f t="shared" si="75"/>
        <v>#N/A</v>
      </c>
      <c r="CG50" t="e">
        <f t="shared" si="76"/>
        <v>#N/A</v>
      </c>
      <c r="CH50" t="e">
        <f t="shared" si="77"/>
        <v>#N/A</v>
      </c>
      <c r="CI50" t="e">
        <f t="shared" si="78"/>
        <v>#N/A</v>
      </c>
      <c r="CJ50" t="e">
        <f t="shared" si="79"/>
        <v>#N/A</v>
      </c>
      <c r="CK50" t="e">
        <f t="shared" si="80"/>
        <v>#N/A</v>
      </c>
      <c r="CL50" t="e">
        <f t="shared" si="81"/>
        <v>#N/A</v>
      </c>
      <c r="CM50" t="e">
        <f t="shared" si="82"/>
        <v>#N/A</v>
      </c>
      <c r="CN50" t="e">
        <f t="shared" si="83"/>
        <v>#N/A</v>
      </c>
      <c r="CO50" t="e">
        <f t="shared" si="84"/>
        <v>#N/A</v>
      </c>
      <c r="CP50" t="e">
        <f t="shared" si="85"/>
        <v>#N/A</v>
      </c>
      <c r="CQ50" t="e">
        <f t="shared" si="86"/>
        <v>#N/A</v>
      </c>
      <c r="CR50" t="e">
        <f t="shared" si="87"/>
        <v>#N/A</v>
      </c>
      <c r="CS50" t="e">
        <f t="shared" si="88"/>
        <v>#N/A</v>
      </c>
      <c r="CT50" t="e">
        <f t="shared" si="89"/>
        <v>#N/A</v>
      </c>
      <c r="CU50" t="e">
        <f t="shared" si="90"/>
        <v>#N/A</v>
      </c>
      <c r="CV50" t="e">
        <f t="shared" si="91"/>
        <v>#N/A</v>
      </c>
      <c r="CW50" t="e">
        <f t="shared" si="91"/>
        <v>#N/A</v>
      </c>
      <c r="CX50" t="e">
        <f t="shared" si="91"/>
        <v>#N/A</v>
      </c>
      <c r="CY50" t="e">
        <f t="shared" si="91"/>
        <v>#N/A</v>
      </c>
      <c r="CZ50" t="e">
        <f t="shared" si="93"/>
        <v>#N/A</v>
      </c>
      <c r="DA50" t="e">
        <f t="shared" si="93"/>
        <v>#N/A</v>
      </c>
    </row>
    <row r="51" spans="8:105" x14ac:dyDescent="0.35">
      <c r="I51" s="12">
        <f ca="1">'Required Capacity (Hide)'!E51</f>
        <v>44550</v>
      </c>
      <c r="J51" t="e">
        <f t="shared" si="1"/>
        <v>#N/A</v>
      </c>
      <c r="K51" t="e">
        <f t="shared" si="2"/>
        <v>#N/A</v>
      </c>
      <c r="L51" t="e">
        <f t="shared" si="3"/>
        <v>#N/A</v>
      </c>
      <c r="M51" t="e">
        <f t="shared" si="4"/>
        <v>#N/A</v>
      </c>
      <c r="N51" t="e">
        <f t="shared" si="5"/>
        <v>#N/A</v>
      </c>
      <c r="O51" t="e">
        <f t="shared" si="6"/>
        <v>#N/A</v>
      </c>
      <c r="P51" t="e">
        <f t="shared" si="7"/>
        <v>#N/A</v>
      </c>
      <c r="Q51" t="e">
        <f t="shared" si="8"/>
        <v>#N/A</v>
      </c>
      <c r="R51" t="e">
        <f t="shared" si="9"/>
        <v>#N/A</v>
      </c>
      <c r="S51" t="e">
        <f t="shared" si="10"/>
        <v>#N/A</v>
      </c>
      <c r="T51" t="e">
        <f t="shared" si="11"/>
        <v>#N/A</v>
      </c>
      <c r="U51" t="e">
        <f t="shared" si="12"/>
        <v>#N/A</v>
      </c>
      <c r="V51" t="e">
        <f t="shared" si="13"/>
        <v>#N/A</v>
      </c>
      <c r="W51" t="e">
        <f t="shared" si="14"/>
        <v>#N/A</v>
      </c>
      <c r="X51" t="e">
        <f t="shared" si="15"/>
        <v>#N/A</v>
      </c>
      <c r="Y51" t="e">
        <f t="shared" si="16"/>
        <v>#N/A</v>
      </c>
      <c r="Z51" t="e">
        <f t="shared" si="17"/>
        <v>#N/A</v>
      </c>
      <c r="AA51" t="e">
        <f t="shared" si="18"/>
        <v>#N/A</v>
      </c>
      <c r="AB51" t="e">
        <f t="shared" si="19"/>
        <v>#N/A</v>
      </c>
      <c r="AC51" t="e">
        <f t="shared" si="20"/>
        <v>#N/A</v>
      </c>
      <c r="AD51" t="e">
        <f t="shared" si="21"/>
        <v>#N/A</v>
      </c>
      <c r="AE51" t="e">
        <f t="shared" si="22"/>
        <v>#N/A</v>
      </c>
      <c r="AF51" t="e">
        <f t="shared" si="23"/>
        <v>#N/A</v>
      </c>
      <c r="AG51" t="e">
        <f t="shared" si="24"/>
        <v>#N/A</v>
      </c>
      <c r="AH51" t="e">
        <f t="shared" si="25"/>
        <v>#N/A</v>
      </c>
      <c r="AI51" t="e">
        <f t="shared" si="26"/>
        <v>#N/A</v>
      </c>
      <c r="AJ51" t="e">
        <f t="shared" si="27"/>
        <v>#N/A</v>
      </c>
      <c r="AK51" t="e">
        <f t="shared" si="28"/>
        <v>#N/A</v>
      </c>
      <c r="AL51" t="e">
        <f t="shared" si="29"/>
        <v>#N/A</v>
      </c>
      <c r="AM51" t="e">
        <f t="shared" si="30"/>
        <v>#N/A</v>
      </c>
      <c r="AN51" t="e">
        <f t="shared" si="31"/>
        <v>#N/A</v>
      </c>
      <c r="AO51" t="e">
        <f t="shared" si="32"/>
        <v>#N/A</v>
      </c>
      <c r="AP51" t="e">
        <f t="shared" si="33"/>
        <v>#N/A</v>
      </c>
      <c r="AQ51" t="e">
        <f t="shared" si="34"/>
        <v>#N/A</v>
      </c>
      <c r="AR51" t="e">
        <f t="shared" si="35"/>
        <v>#N/A</v>
      </c>
      <c r="AS51" t="e">
        <f t="shared" si="36"/>
        <v>#N/A</v>
      </c>
      <c r="AT51" t="e">
        <f t="shared" si="37"/>
        <v>#N/A</v>
      </c>
      <c r="AU51" t="e">
        <f t="shared" si="38"/>
        <v>#N/A</v>
      </c>
      <c r="AV51" t="e">
        <f t="shared" si="39"/>
        <v>#N/A</v>
      </c>
      <c r="AW51" t="e">
        <f t="shared" si="40"/>
        <v>#N/A</v>
      </c>
      <c r="AX51" t="e">
        <f t="shared" si="41"/>
        <v>#N/A</v>
      </c>
      <c r="AY51" t="e">
        <f t="shared" si="42"/>
        <v>#N/A</v>
      </c>
      <c r="AZ51" t="e">
        <f t="shared" si="43"/>
        <v>#N/A</v>
      </c>
      <c r="BA51" t="e">
        <f t="shared" si="44"/>
        <v>#N/A</v>
      </c>
      <c r="BB51" t="e">
        <f t="shared" si="45"/>
        <v>#N/A</v>
      </c>
      <c r="BC51" t="e">
        <f t="shared" si="46"/>
        <v>#N/A</v>
      </c>
      <c r="BD51" t="e">
        <f t="shared" si="47"/>
        <v>#N/A</v>
      </c>
      <c r="BE51" t="e">
        <f t="shared" si="48"/>
        <v>#N/A</v>
      </c>
      <c r="BF51" t="e">
        <f t="shared" si="49"/>
        <v>#N/A</v>
      </c>
      <c r="BG51" t="e">
        <f t="shared" si="50"/>
        <v>#N/A</v>
      </c>
      <c r="BH51" t="e">
        <f t="shared" si="51"/>
        <v>#N/A</v>
      </c>
      <c r="BI51" t="e">
        <f t="shared" si="52"/>
        <v>#N/A</v>
      </c>
      <c r="BJ51" t="e">
        <f t="shared" si="53"/>
        <v>#N/A</v>
      </c>
      <c r="BK51" t="e">
        <f t="shared" si="54"/>
        <v>#N/A</v>
      </c>
      <c r="BL51" t="e">
        <f t="shared" si="55"/>
        <v>#N/A</v>
      </c>
      <c r="BM51" t="e">
        <f t="shared" si="56"/>
        <v>#N/A</v>
      </c>
      <c r="BN51" t="e">
        <f t="shared" si="57"/>
        <v>#N/A</v>
      </c>
      <c r="BO51" t="e">
        <f t="shared" si="58"/>
        <v>#N/A</v>
      </c>
      <c r="BP51" t="e">
        <f t="shared" si="59"/>
        <v>#N/A</v>
      </c>
      <c r="BQ51" t="e">
        <f t="shared" si="60"/>
        <v>#N/A</v>
      </c>
      <c r="BR51" t="e">
        <f t="shared" si="61"/>
        <v>#N/A</v>
      </c>
      <c r="BS51" t="e">
        <f t="shared" si="62"/>
        <v>#N/A</v>
      </c>
      <c r="BT51" t="e">
        <f t="shared" si="63"/>
        <v>#N/A</v>
      </c>
      <c r="BU51" t="e">
        <f t="shared" si="64"/>
        <v>#N/A</v>
      </c>
      <c r="BV51" t="e">
        <f t="shared" si="65"/>
        <v>#N/A</v>
      </c>
      <c r="BW51" t="e">
        <f t="shared" si="66"/>
        <v>#N/A</v>
      </c>
      <c r="BX51" t="e">
        <f t="shared" si="67"/>
        <v>#N/A</v>
      </c>
      <c r="BY51" t="e">
        <f t="shared" si="68"/>
        <v>#N/A</v>
      </c>
      <c r="BZ51" t="e">
        <f t="shared" si="69"/>
        <v>#N/A</v>
      </c>
      <c r="CA51" t="e">
        <f t="shared" si="70"/>
        <v>#N/A</v>
      </c>
      <c r="CB51" t="e">
        <f t="shared" si="71"/>
        <v>#N/A</v>
      </c>
      <c r="CC51" t="e">
        <f t="shared" si="72"/>
        <v>#N/A</v>
      </c>
      <c r="CD51" t="e">
        <f t="shared" si="73"/>
        <v>#N/A</v>
      </c>
      <c r="CE51" t="e">
        <f t="shared" si="74"/>
        <v>#N/A</v>
      </c>
      <c r="CF51" t="e">
        <f t="shared" si="75"/>
        <v>#N/A</v>
      </c>
      <c r="CG51" t="e">
        <f t="shared" si="76"/>
        <v>#N/A</v>
      </c>
      <c r="CH51" t="e">
        <f t="shared" si="77"/>
        <v>#N/A</v>
      </c>
      <c r="CI51" t="e">
        <f t="shared" si="78"/>
        <v>#N/A</v>
      </c>
      <c r="CJ51" t="e">
        <f t="shared" si="79"/>
        <v>#N/A</v>
      </c>
      <c r="CK51" t="e">
        <f t="shared" si="80"/>
        <v>#N/A</v>
      </c>
      <c r="CL51" t="e">
        <f t="shared" si="81"/>
        <v>#N/A</v>
      </c>
      <c r="CM51" t="e">
        <f t="shared" si="82"/>
        <v>#N/A</v>
      </c>
      <c r="CN51" t="e">
        <f t="shared" si="83"/>
        <v>#N/A</v>
      </c>
      <c r="CO51" t="e">
        <f t="shared" si="84"/>
        <v>#N/A</v>
      </c>
      <c r="CP51" t="e">
        <f t="shared" si="85"/>
        <v>#N/A</v>
      </c>
      <c r="CQ51" t="e">
        <f t="shared" si="86"/>
        <v>#N/A</v>
      </c>
      <c r="CR51" t="e">
        <f t="shared" si="87"/>
        <v>#N/A</v>
      </c>
      <c r="CS51" t="e">
        <f t="shared" si="88"/>
        <v>#N/A</v>
      </c>
      <c r="CT51" t="e">
        <f t="shared" si="89"/>
        <v>#N/A</v>
      </c>
      <c r="CU51" t="e">
        <f t="shared" si="90"/>
        <v>#N/A</v>
      </c>
      <c r="CV51" t="e">
        <f t="shared" si="91"/>
        <v>#N/A</v>
      </c>
      <c r="CW51" t="e">
        <f t="shared" si="91"/>
        <v>#N/A</v>
      </c>
      <c r="CX51" t="e">
        <f t="shared" si="91"/>
        <v>#N/A</v>
      </c>
      <c r="CY51" t="e">
        <f t="shared" si="91"/>
        <v>#N/A</v>
      </c>
      <c r="CZ51" t="e">
        <f t="shared" si="93"/>
        <v>#N/A</v>
      </c>
      <c r="DA51" t="e">
        <f t="shared" si="93"/>
        <v>#N/A</v>
      </c>
    </row>
    <row r="52" spans="8:105" x14ac:dyDescent="0.35">
      <c r="I52" s="12">
        <f ca="1">'Required Capacity (Hide)'!E52</f>
        <v>44557</v>
      </c>
      <c r="J52" t="e">
        <f t="shared" si="1"/>
        <v>#N/A</v>
      </c>
      <c r="K52" t="e">
        <f t="shared" si="2"/>
        <v>#N/A</v>
      </c>
      <c r="L52" t="e">
        <f t="shared" si="3"/>
        <v>#N/A</v>
      </c>
      <c r="M52" t="e">
        <f t="shared" si="4"/>
        <v>#N/A</v>
      </c>
      <c r="N52" t="e">
        <f t="shared" si="5"/>
        <v>#N/A</v>
      </c>
      <c r="O52" t="e">
        <f t="shared" si="6"/>
        <v>#N/A</v>
      </c>
      <c r="P52" t="e">
        <f t="shared" si="7"/>
        <v>#N/A</v>
      </c>
      <c r="Q52" t="e">
        <f t="shared" si="8"/>
        <v>#N/A</v>
      </c>
      <c r="R52" t="e">
        <f t="shared" si="9"/>
        <v>#N/A</v>
      </c>
      <c r="S52" t="e">
        <f t="shared" si="10"/>
        <v>#N/A</v>
      </c>
      <c r="T52" t="e">
        <f t="shared" si="11"/>
        <v>#N/A</v>
      </c>
      <c r="U52" t="e">
        <f t="shared" si="12"/>
        <v>#N/A</v>
      </c>
      <c r="V52" t="e">
        <f t="shared" si="13"/>
        <v>#N/A</v>
      </c>
      <c r="W52" t="e">
        <f t="shared" si="14"/>
        <v>#N/A</v>
      </c>
      <c r="X52" t="e">
        <f t="shared" si="15"/>
        <v>#N/A</v>
      </c>
      <c r="Y52" t="e">
        <f t="shared" si="16"/>
        <v>#N/A</v>
      </c>
      <c r="Z52" t="e">
        <f t="shared" si="17"/>
        <v>#N/A</v>
      </c>
      <c r="AA52" t="e">
        <f t="shared" si="18"/>
        <v>#N/A</v>
      </c>
      <c r="AB52" t="e">
        <f t="shared" si="19"/>
        <v>#N/A</v>
      </c>
      <c r="AC52" t="e">
        <f t="shared" si="20"/>
        <v>#N/A</v>
      </c>
      <c r="AD52" t="e">
        <f t="shared" si="21"/>
        <v>#N/A</v>
      </c>
      <c r="AE52" t="e">
        <f t="shared" si="22"/>
        <v>#N/A</v>
      </c>
      <c r="AF52" t="e">
        <f t="shared" si="23"/>
        <v>#N/A</v>
      </c>
      <c r="AG52" t="e">
        <f t="shared" si="24"/>
        <v>#N/A</v>
      </c>
      <c r="AH52" t="e">
        <f t="shared" si="25"/>
        <v>#N/A</v>
      </c>
      <c r="AI52" t="e">
        <f t="shared" si="26"/>
        <v>#N/A</v>
      </c>
      <c r="AJ52" t="e">
        <f t="shared" si="27"/>
        <v>#N/A</v>
      </c>
      <c r="AK52" t="e">
        <f t="shared" si="28"/>
        <v>#N/A</v>
      </c>
      <c r="AL52" t="e">
        <f t="shared" si="29"/>
        <v>#N/A</v>
      </c>
      <c r="AM52" t="e">
        <f t="shared" si="30"/>
        <v>#N/A</v>
      </c>
      <c r="AN52" t="e">
        <f t="shared" si="31"/>
        <v>#N/A</v>
      </c>
      <c r="AO52" t="e">
        <f t="shared" si="32"/>
        <v>#N/A</v>
      </c>
      <c r="AP52" t="e">
        <f t="shared" si="33"/>
        <v>#N/A</v>
      </c>
      <c r="AQ52" t="e">
        <f t="shared" si="34"/>
        <v>#N/A</v>
      </c>
      <c r="AR52" t="e">
        <f t="shared" si="35"/>
        <v>#N/A</v>
      </c>
      <c r="AS52" t="e">
        <f t="shared" si="36"/>
        <v>#N/A</v>
      </c>
      <c r="AT52" t="e">
        <f t="shared" si="37"/>
        <v>#N/A</v>
      </c>
      <c r="AU52" t="e">
        <f t="shared" si="38"/>
        <v>#N/A</v>
      </c>
      <c r="AV52" t="e">
        <f t="shared" si="39"/>
        <v>#N/A</v>
      </c>
      <c r="AW52" t="e">
        <f t="shared" si="40"/>
        <v>#N/A</v>
      </c>
      <c r="AX52" t="e">
        <f t="shared" si="41"/>
        <v>#N/A</v>
      </c>
      <c r="AY52" t="e">
        <f t="shared" si="42"/>
        <v>#N/A</v>
      </c>
      <c r="AZ52" t="e">
        <f t="shared" si="43"/>
        <v>#N/A</v>
      </c>
      <c r="BA52" t="e">
        <f t="shared" si="44"/>
        <v>#N/A</v>
      </c>
      <c r="BB52" t="e">
        <f t="shared" si="45"/>
        <v>#N/A</v>
      </c>
      <c r="BC52" t="e">
        <f t="shared" si="46"/>
        <v>#N/A</v>
      </c>
      <c r="BD52" t="e">
        <f t="shared" si="47"/>
        <v>#N/A</v>
      </c>
      <c r="BE52" t="e">
        <f t="shared" si="48"/>
        <v>#N/A</v>
      </c>
      <c r="BF52" t="e">
        <f t="shared" si="49"/>
        <v>#N/A</v>
      </c>
      <c r="BG52" t="e">
        <f t="shared" si="50"/>
        <v>#N/A</v>
      </c>
      <c r="BH52" t="e">
        <f t="shared" si="51"/>
        <v>#N/A</v>
      </c>
      <c r="BI52" t="e">
        <f t="shared" si="52"/>
        <v>#N/A</v>
      </c>
      <c r="BJ52" t="e">
        <f t="shared" si="53"/>
        <v>#N/A</v>
      </c>
      <c r="BK52" t="e">
        <f t="shared" si="54"/>
        <v>#N/A</v>
      </c>
      <c r="BL52" t="e">
        <f t="shared" si="55"/>
        <v>#N/A</v>
      </c>
      <c r="BM52" t="e">
        <f t="shared" si="56"/>
        <v>#N/A</v>
      </c>
      <c r="BN52" t="e">
        <f t="shared" si="57"/>
        <v>#N/A</v>
      </c>
      <c r="BO52" t="e">
        <f t="shared" si="58"/>
        <v>#N/A</v>
      </c>
      <c r="BP52" t="e">
        <f t="shared" si="59"/>
        <v>#N/A</v>
      </c>
      <c r="BQ52" t="e">
        <f t="shared" si="60"/>
        <v>#N/A</v>
      </c>
      <c r="BR52" t="e">
        <f t="shared" si="61"/>
        <v>#N/A</v>
      </c>
      <c r="BS52" t="e">
        <f t="shared" si="62"/>
        <v>#N/A</v>
      </c>
      <c r="BT52" t="e">
        <f t="shared" si="63"/>
        <v>#N/A</v>
      </c>
      <c r="BU52" t="e">
        <f t="shared" si="64"/>
        <v>#N/A</v>
      </c>
      <c r="BV52" t="e">
        <f t="shared" si="65"/>
        <v>#N/A</v>
      </c>
      <c r="BW52" t="e">
        <f t="shared" si="66"/>
        <v>#N/A</v>
      </c>
      <c r="BX52" t="e">
        <f t="shared" si="67"/>
        <v>#N/A</v>
      </c>
      <c r="BY52" t="e">
        <f t="shared" si="68"/>
        <v>#N/A</v>
      </c>
      <c r="BZ52" t="e">
        <f t="shared" si="69"/>
        <v>#N/A</v>
      </c>
      <c r="CA52" t="e">
        <f t="shared" si="70"/>
        <v>#N/A</v>
      </c>
      <c r="CB52" t="e">
        <f t="shared" si="71"/>
        <v>#N/A</v>
      </c>
      <c r="CC52" t="e">
        <f t="shared" si="72"/>
        <v>#N/A</v>
      </c>
      <c r="CD52" t="e">
        <f t="shared" si="73"/>
        <v>#N/A</v>
      </c>
      <c r="CE52" t="e">
        <f t="shared" si="74"/>
        <v>#N/A</v>
      </c>
      <c r="CF52" t="e">
        <f t="shared" si="75"/>
        <v>#N/A</v>
      </c>
      <c r="CG52" t="e">
        <f t="shared" si="76"/>
        <v>#N/A</v>
      </c>
      <c r="CH52" t="e">
        <f t="shared" si="77"/>
        <v>#N/A</v>
      </c>
      <c r="CI52" t="e">
        <f t="shared" si="78"/>
        <v>#N/A</v>
      </c>
      <c r="CJ52" t="e">
        <f t="shared" si="79"/>
        <v>#N/A</v>
      </c>
      <c r="CK52" t="e">
        <f t="shared" si="80"/>
        <v>#N/A</v>
      </c>
      <c r="CL52" t="e">
        <f t="shared" si="81"/>
        <v>#N/A</v>
      </c>
      <c r="CM52" t="e">
        <f t="shared" si="82"/>
        <v>#N/A</v>
      </c>
      <c r="CN52" t="e">
        <f t="shared" si="83"/>
        <v>#N/A</v>
      </c>
      <c r="CO52" t="e">
        <f t="shared" si="84"/>
        <v>#N/A</v>
      </c>
      <c r="CP52" t="e">
        <f t="shared" si="85"/>
        <v>#N/A</v>
      </c>
      <c r="CQ52" t="e">
        <f t="shared" si="86"/>
        <v>#N/A</v>
      </c>
      <c r="CR52" t="e">
        <f t="shared" si="87"/>
        <v>#N/A</v>
      </c>
      <c r="CS52" t="e">
        <f t="shared" si="88"/>
        <v>#N/A</v>
      </c>
      <c r="CT52" t="e">
        <f t="shared" si="89"/>
        <v>#N/A</v>
      </c>
      <c r="CU52" t="e">
        <f t="shared" si="90"/>
        <v>#N/A</v>
      </c>
      <c r="CV52" t="e">
        <f t="shared" si="91"/>
        <v>#N/A</v>
      </c>
      <c r="CW52" t="e">
        <f t="shared" si="91"/>
        <v>#N/A</v>
      </c>
      <c r="CX52" t="e">
        <f t="shared" si="91"/>
        <v>#N/A</v>
      </c>
      <c r="CY52" t="e">
        <f t="shared" si="91"/>
        <v>#N/A</v>
      </c>
      <c r="CZ52" t="e">
        <f t="shared" si="93"/>
        <v>#N/A</v>
      </c>
      <c r="DA52" t="e">
        <f t="shared" si="93"/>
        <v>#N/A</v>
      </c>
    </row>
    <row r="53" spans="8:105" x14ac:dyDescent="0.35">
      <c r="I53" s="12">
        <f ca="1">'Required Capacity (Hide)'!E53</f>
        <v>44564</v>
      </c>
      <c r="J53" t="e">
        <f t="shared" si="1"/>
        <v>#N/A</v>
      </c>
      <c r="K53" t="e">
        <f t="shared" si="2"/>
        <v>#N/A</v>
      </c>
      <c r="L53" t="e">
        <f t="shared" si="3"/>
        <v>#N/A</v>
      </c>
      <c r="M53" t="e">
        <f t="shared" si="4"/>
        <v>#N/A</v>
      </c>
      <c r="N53" t="e">
        <f t="shared" si="5"/>
        <v>#N/A</v>
      </c>
      <c r="O53" t="e">
        <f t="shared" si="6"/>
        <v>#N/A</v>
      </c>
      <c r="P53" t="e">
        <f t="shared" si="7"/>
        <v>#N/A</v>
      </c>
      <c r="Q53" t="e">
        <f t="shared" si="8"/>
        <v>#N/A</v>
      </c>
      <c r="R53" t="e">
        <f t="shared" si="9"/>
        <v>#N/A</v>
      </c>
      <c r="S53" t="e">
        <f t="shared" si="10"/>
        <v>#N/A</v>
      </c>
      <c r="T53" t="e">
        <f t="shared" si="11"/>
        <v>#N/A</v>
      </c>
      <c r="U53" t="e">
        <f t="shared" si="12"/>
        <v>#N/A</v>
      </c>
      <c r="V53" t="e">
        <f t="shared" si="13"/>
        <v>#N/A</v>
      </c>
      <c r="W53" t="e">
        <f t="shared" si="14"/>
        <v>#N/A</v>
      </c>
      <c r="X53" t="e">
        <f t="shared" si="15"/>
        <v>#N/A</v>
      </c>
      <c r="Y53" t="e">
        <f t="shared" si="16"/>
        <v>#N/A</v>
      </c>
      <c r="Z53" t="e">
        <f t="shared" si="17"/>
        <v>#N/A</v>
      </c>
      <c r="AA53" t="e">
        <f t="shared" si="18"/>
        <v>#N/A</v>
      </c>
      <c r="AB53" t="e">
        <f t="shared" si="19"/>
        <v>#N/A</v>
      </c>
      <c r="AC53" t="e">
        <f t="shared" si="20"/>
        <v>#N/A</v>
      </c>
      <c r="AD53" t="e">
        <f t="shared" si="21"/>
        <v>#N/A</v>
      </c>
      <c r="AE53" t="e">
        <f t="shared" si="22"/>
        <v>#N/A</v>
      </c>
      <c r="AF53" t="e">
        <f t="shared" si="23"/>
        <v>#N/A</v>
      </c>
      <c r="AG53" t="e">
        <f t="shared" si="24"/>
        <v>#N/A</v>
      </c>
      <c r="AH53" t="e">
        <f t="shared" si="25"/>
        <v>#N/A</v>
      </c>
      <c r="AI53" t="e">
        <f t="shared" si="26"/>
        <v>#N/A</v>
      </c>
      <c r="AJ53" t="e">
        <f t="shared" si="27"/>
        <v>#N/A</v>
      </c>
      <c r="AK53" t="e">
        <f t="shared" si="28"/>
        <v>#N/A</v>
      </c>
      <c r="AL53" t="e">
        <f t="shared" si="29"/>
        <v>#N/A</v>
      </c>
      <c r="AM53" t="e">
        <f t="shared" si="30"/>
        <v>#N/A</v>
      </c>
      <c r="AN53" t="e">
        <f t="shared" si="31"/>
        <v>#N/A</v>
      </c>
      <c r="AO53" t="e">
        <f t="shared" si="32"/>
        <v>#N/A</v>
      </c>
      <c r="AP53" t="e">
        <f t="shared" si="33"/>
        <v>#N/A</v>
      </c>
      <c r="AQ53" t="e">
        <f t="shared" si="34"/>
        <v>#N/A</v>
      </c>
      <c r="AR53" t="e">
        <f t="shared" si="35"/>
        <v>#N/A</v>
      </c>
      <c r="AS53" t="e">
        <f t="shared" si="36"/>
        <v>#N/A</v>
      </c>
      <c r="AT53" t="e">
        <f t="shared" si="37"/>
        <v>#N/A</v>
      </c>
      <c r="AU53" t="e">
        <f t="shared" si="38"/>
        <v>#N/A</v>
      </c>
      <c r="AV53" t="e">
        <f t="shared" si="39"/>
        <v>#N/A</v>
      </c>
      <c r="AW53" t="e">
        <f t="shared" si="40"/>
        <v>#N/A</v>
      </c>
      <c r="AX53" t="e">
        <f t="shared" si="41"/>
        <v>#N/A</v>
      </c>
      <c r="AY53" t="e">
        <f t="shared" si="42"/>
        <v>#N/A</v>
      </c>
      <c r="AZ53" t="e">
        <f t="shared" si="43"/>
        <v>#N/A</v>
      </c>
      <c r="BA53" t="e">
        <f t="shared" si="44"/>
        <v>#N/A</v>
      </c>
      <c r="BB53" t="e">
        <f t="shared" si="45"/>
        <v>#N/A</v>
      </c>
      <c r="BC53" t="e">
        <f t="shared" si="46"/>
        <v>#N/A</v>
      </c>
      <c r="BD53" t="e">
        <f t="shared" si="47"/>
        <v>#N/A</v>
      </c>
      <c r="BE53" t="e">
        <f t="shared" si="48"/>
        <v>#N/A</v>
      </c>
      <c r="BF53" t="e">
        <f t="shared" si="49"/>
        <v>#N/A</v>
      </c>
      <c r="BG53" t="e">
        <f t="shared" si="50"/>
        <v>#N/A</v>
      </c>
      <c r="BH53" t="e">
        <f t="shared" si="51"/>
        <v>#N/A</v>
      </c>
      <c r="BI53" t="e">
        <f t="shared" si="52"/>
        <v>#N/A</v>
      </c>
      <c r="BJ53" t="e">
        <f t="shared" si="53"/>
        <v>#N/A</v>
      </c>
      <c r="BK53" t="e">
        <f t="shared" si="54"/>
        <v>#N/A</v>
      </c>
      <c r="BL53" t="e">
        <f t="shared" si="55"/>
        <v>#N/A</v>
      </c>
      <c r="BM53" t="e">
        <f t="shared" si="56"/>
        <v>#N/A</v>
      </c>
      <c r="BN53" t="e">
        <f t="shared" si="57"/>
        <v>#N/A</v>
      </c>
      <c r="BO53" t="e">
        <f t="shared" si="58"/>
        <v>#N/A</v>
      </c>
      <c r="BP53" t="e">
        <f t="shared" si="59"/>
        <v>#N/A</v>
      </c>
      <c r="BQ53" t="e">
        <f t="shared" si="60"/>
        <v>#N/A</v>
      </c>
      <c r="BR53" t="e">
        <f t="shared" si="61"/>
        <v>#N/A</v>
      </c>
      <c r="BS53" t="e">
        <f t="shared" si="62"/>
        <v>#N/A</v>
      </c>
      <c r="BT53" t="e">
        <f t="shared" si="63"/>
        <v>#N/A</v>
      </c>
      <c r="BU53" t="e">
        <f t="shared" si="64"/>
        <v>#N/A</v>
      </c>
      <c r="BV53" t="e">
        <f t="shared" si="65"/>
        <v>#N/A</v>
      </c>
      <c r="BW53" t="e">
        <f t="shared" si="66"/>
        <v>#N/A</v>
      </c>
      <c r="BX53" t="e">
        <f t="shared" si="67"/>
        <v>#N/A</v>
      </c>
      <c r="BY53" t="e">
        <f t="shared" si="68"/>
        <v>#N/A</v>
      </c>
      <c r="BZ53" t="e">
        <f t="shared" si="69"/>
        <v>#N/A</v>
      </c>
      <c r="CA53" t="e">
        <f t="shared" si="70"/>
        <v>#N/A</v>
      </c>
      <c r="CB53" t="e">
        <f t="shared" si="71"/>
        <v>#N/A</v>
      </c>
      <c r="CC53" t="e">
        <f t="shared" si="72"/>
        <v>#N/A</v>
      </c>
      <c r="CD53" t="e">
        <f t="shared" si="73"/>
        <v>#N/A</v>
      </c>
      <c r="CE53" t="e">
        <f t="shared" si="74"/>
        <v>#N/A</v>
      </c>
      <c r="CF53" t="e">
        <f t="shared" si="75"/>
        <v>#N/A</v>
      </c>
      <c r="CG53" t="e">
        <f t="shared" si="76"/>
        <v>#N/A</v>
      </c>
      <c r="CH53" t="e">
        <f t="shared" si="77"/>
        <v>#N/A</v>
      </c>
      <c r="CI53" t="e">
        <f t="shared" si="78"/>
        <v>#N/A</v>
      </c>
      <c r="CJ53" t="e">
        <f t="shared" si="79"/>
        <v>#N/A</v>
      </c>
      <c r="CK53" t="e">
        <f t="shared" si="80"/>
        <v>#N/A</v>
      </c>
      <c r="CL53" t="e">
        <f t="shared" si="81"/>
        <v>#N/A</v>
      </c>
      <c r="CM53" t="e">
        <f t="shared" si="82"/>
        <v>#N/A</v>
      </c>
      <c r="CN53" t="e">
        <f t="shared" si="83"/>
        <v>#N/A</v>
      </c>
      <c r="CO53" t="e">
        <f t="shared" si="84"/>
        <v>#N/A</v>
      </c>
      <c r="CP53" t="e">
        <f t="shared" si="85"/>
        <v>#N/A</v>
      </c>
      <c r="CQ53" t="e">
        <f t="shared" si="86"/>
        <v>#N/A</v>
      </c>
      <c r="CR53" t="e">
        <f t="shared" si="87"/>
        <v>#N/A</v>
      </c>
      <c r="CS53" t="e">
        <f t="shared" si="88"/>
        <v>#N/A</v>
      </c>
      <c r="CT53" t="e">
        <f t="shared" si="89"/>
        <v>#N/A</v>
      </c>
      <c r="CU53" t="e">
        <f t="shared" si="90"/>
        <v>#N/A</v>
      </c>
      <c r="CV53" t="e">
        <f t="shared" si="91"/>
        <v>#N/A</v>
      </c>
      <c r="CW53" t="e">
        <f t="shared" si="91"/>
        <v>#N/A</v>
      </c>
      <c r="CX53" t="e">
        <f t="shared" si="91"/>
        <v>#N/A</v>
      </c>
      <c r="CY53" t="e">
        <f t="shared" si="91"/>
        <v>#N/A</v>
      </c>
      <c r="CZ53" t="e">
        <f t="shared" si="93"/>
        <v>#N/A</v>
      </c>
      <c r="DA53" t="e">
        <f t="shared" si="93"/>
        <v>#N/A</v>
      </c>
    </row>
    <row r="54" spans="8:105" x14ac:dyDescent="0.35">
      <c r="I54" s="12">
        <f ca="1">'Required Capacity (Hide)'!E54</f>
        <v>44571</v>
      </c>
      <c r="J54" t="e">
        <f t="shared" si="1"/>
        <v>#N/A</v>
      </c>
      <c r="K54" t="e">
        <f t="shared" si="2"/>
        <v>#N/A</v>
      </c>
      <c r="L54" t="e">
        <f t="shared" si="3"/>
        <v>#N/A</v>
      </c>
      <c r="M54" t="e">
        <f t="shared" si="4"/>
        <v>#N/A</v>
      </c>
      <c r="N54" t="e">
        <f t="shared" si="5"/>
        <v>#N/A</v>
      </c>
      <c r="O54" t="e">
        <f t="shared" si="6"/>
        <v>#N/A</v>
      </c>
      <c r="P54" t="e">
        <f t="shared" si="7"/>
        <v>#N/A</v>
      </c>
      <c r="Q54" t="e">
        <f t="shared" si="8"/>
        <v>#N/A</v>
      </c>
      <c r="R54" t="e">
        <f t="shared" si="9"/>
        <v>#N/A</v>
      </c>
      <c r="S54" t="e">
        <f t="shared" si="10"/>
        <v>#N/A</v>
      </c>
      <c r="T54" t="e">
        <f t="shared" si="11"/>
        <v>#N/A</v>
      </c>
      <c r="U54" t="e">
        <f t="shared" si="12"/>
        <v>#N/A</v>
      </c>
      <c r="V54" t="e">
        <f t="shared" si="13"/>
        <v>#N/A</v>
      </c>
      <c r="W54" t="e">
        <f t="shared" si="14"/>
        <v>#N/A</v>
      </c>
      <c r="X54" t="e">
        <f t="shared" si="15"/>
        <v>#N/A</v>
      </c>
      <c r="Y54" t="e">
        <f t="shared" si="16"/>
        <v>#N/A</v>
      </c>
      <c r="Z54" t="e">
        <f t="shared" si="17"/>
        <v>#N/A</v>
      </c>
      <c r="AA54" t="e">
        <f t="shared" si="18"/>
        <v>#N/A</v>
      </c>
      <c r="AB54" t="e">
        <f t="shared" si="19"/>
        <v>#N/A</v>
      </c>
      <c r="AC54" t="e">
        <f t="shared" si="20"/>
        <v>#N/A</v>
      </c>
      <c r="AD54" t="e">
        <f t="shared" si="21"/>
        <v>#N/A</v>
      </c>
      <c r="AE54" t="e">
        <f t="shared" si="22"/>
        <v>#N/A</v>
      </c>
      <c r="AF54" t="e">
        <f t="shared" si="23"/>
        <v>#N/A</v>
      </c>
      <c r="AG54" t="e">
        <f t="shared" si="24"/>
        <v>#N/A</v>
      </c>
      <c r="AH54" t="e">
        <f t="shared" si="25"/>
        <v>#N/A</v>
      </c>
      <c r="AI54" t="e">
        <f t="shared" si="26"/>
        <v>#N/A</v>
      </c>
      <c r="AJ54" t="e">
        <f t="shared" si="27"/>
        <v>#N/A</v>
      </c>
      <c r="AK54" t="e">
        <f t="shared" si="28"/>
        <v>#N/A</v>
      </c>
      <c r="AL54" t="e">
        <f t="shared" si="29"/>
        <v>#N/A</v>
      </c>
      <c r="AM54" t="e">
        <f t="shared" si="30"/>
        <v>#N/A</v>
      </c>
      <c r="AN54" t="e">
        <f t="shared" si="31"/>
        <v>#N/A</v>
      </c>
      <c r="AO54" t="e">
        <f t="shared" si="32"/>
        <v>#N/A</v>
      </c>
      <c r="AP54" t="e">
        <f t="shared" si="33"/>
        <v>#N/A</v>
      </c>
      <c r="AQ54" t="e">
        <f t="shared" si="34"/>
        <v>#N/A</v>
      </c>
      <c r="AR54" t="e">
        <f t="shared" si="35"/>
        <v>#N/A</v>
      </c>
      <c r="AS54" t="e">
        <f t="shared" si="36"/>
        <v>#N/A</v>
      </c>
      <c r="AT54" t="e">
        <f t="shared" si="37"/>
        <v>#N/A</v>
      </c>
      <c r="AU54" t="e">
        <f t="shared" si="38"/>
        <v>#N/A</v>
      </c>
      <c r="AV54" t="e">
        <f t="shared" si="39"/>
        <v>#N/A</v>
      </c>
      <c r="AW54" t="e">
        <f t="shared" si="40"/>
        <v>#N/A</v>
      </c>
      <c r="AX54" t="e">
        <f t="shared" si="41"/>
        <v>#N/A</v>
      </c>
      <c r="AY54" t="e">
        <f t="shared" si="42"/>
        <v>#N/A</v>
      </c>
      <c r="AZ54" t="e">
        <f t="shared" si="43"/>
        <v>#N/A</v>
      </c>
      <c r="BA54" t="e">
        <f t="shared" si="44"/>
        <v>#N/A</v>
      </c>
      <c r="BB54" t="e">
        <f t="shared" si="45"/>
        <v>#N/A</v>
      </c>
      <c r="BC54" t="e">
        <f t="shared" si="46"/>
        <v>#N/A</v>
      </c>
      <c r="BD54" t="e">
        <f t="shared" si="47"/>
        <v>#N/A</v>
      </c>
      <c r="BE54" t="e">
        <f t="shared" si="48"/>
        <v>#N/A</v>
      </c>
      <c r="BF54" t="e">
        <f t="shared" si="49"/>
        <v>#N/A</v>
      </c>
      <c r="BG54" t="e">
        <f t="shared" si="50"/>
        <v>#N/A</v>
      </c>
      <c r="BH54" t="e">
        <f t="shared" si="51"/>
        <v>#N/A</v>
      </c>
      <c r="BI54" t="e">
        <f t="shared" si="52"/>
        <v>#N/A</v>
      </c>
      <c r="BJ54" t="e">
        <f t="shared" si="53"/>
        <v>#N/A</v>
      </c>
      <c r="BK54" t="e">
        <f t="shared" si="54"/>
        <v>#N/A</v>
      </c>
      <c r="BL54" t="e">
        <f t="shared" si="55"/>
        <v>#N/A</v>
      </c>
      <c r="BM54" t="e">
        <f t="shared" si="56"/>
        <v>#N/A</v>
      </c>
      <c r="BN54" t="e">
        <f t="shared" si="57"/>
        <v>#N/A</v>
      </c>
      <c r="BO54" t="e">
        <f t="shared" si="58"/>
        <v>#N/A</v>
      </c>
      <c r="BP54" t="e">
        <f t="shared" si="59"/>
        <v>#N/A</v>
      </c>
      <c r="BQ54" t="e">
        <f t="shared" si="60"/>
        <v>#N/A</v>
      </c>
      <c r="BR54" t="e">
        <f t="shared" si="61"/>
        <v>#N/A</v>
      </c>
      <c r="BS54" t="e">
        <f t="shared" si="62"/>
        <v>#N/A</v>
      </c>
      <c r="BT54" t="e">
        <f t="shared" si="63"/>
        <v>#N/A</v>
      </c>
      <c r="BU54" t="e">
        <f t="shared" si="64"/>
        <v>#N/A</v>
      </c>
      <c r="BV54" t="e">
        <f t="shared" si="65"/>
        <v>#N/A</v>
      </c>
      <c r="BW54" t="e">
        <f t="shared" si="66"/>
        <v>#N/A</v>
      </c>
      <c r="BX54" t="e">
        <f t="shared" si="67"/>
        <v>#N/A</v>
      </c>
      <c r="BY54" t="e">
        <f t="shared" si="68"/>
        <v>#N/A</v>
      </c>
      <c r="BZ54" t="e">
        <f t="shared" si="69"/>
        <v>#N/A</v>
      </c>
      <c r="CA54" t="e">
        <f t="shared" si="70"/>
        <v>#N/A</v>
      </c>
      <c r="CB54" t="e">
        <f t="shared" si="71"/>
        <v>#N/A</v>
      </c>
      <c r="CC54" t="e">
        <f t="shared" si="72"/>
        <v>#N/A</v>
      </c>
      <c r="CD54" t="e">
        <f t="shared" si="73"/>
        <v>#N/A</v>
      </c>
      <c r="CE54" t="e">
        <f t="shared" si="74"/>
        <v>#N/A</v>
      </c>
      <c r="CF54" t="e">
        <f t="shared" si="75"/>
        <v>#N/A</v>
      </c>
      <c r="CG54" t="e">
        <f t="shared" si="76"/>
        <v>#N/A</v>
      </c>
      <c r="CH54" t="e">
        <f t="shared" si="77"/>
        <v>#N/A</v>
      </c>
      <c r="CI54" t="e">
        <f t="shared" si="78"/>
        <v>#N/A</v>
      </c>
      <c r="CJ54" t="e">
        <f t="shared" si="79"/>
        <v>#N/A</v>
      </c>
      <c r="CK54" t="e">
        <f t="shared" si="80"/>
        <v>#N/A</v>
      </c>
      <c r="CL54" t="e">
        <f t="shared" si="81"/>
        <v>#N/A</v>
      </c>
      <c r="CM54" t="e">
        <f t="shared" si="82"/>
        <v>#N/A</v>
      </c>
      <c r="CN54" t="e">
        <f t="shared" si="83"/>
        <v>#N/A</v>
      </c>
      <c r="CO54" t="e">
        <f t="shared" si="84"/>
        <v>#N/A</v>
      </c>
      <c r="CP54" t="e">
        <f t="shared" si="85"/>
        <v>#N/A</v>
      </c>
      <c r="CQ54" t="e">
        <f t="shared" si="86"/>
        <v>#N/A</v>
      </c>
      <c r="CR54" t="e">
        <f t="shared" si="87"/>
        <v>#N/A</v>
      </c>
      <c r="CS54" t="e">
        <f t="shared" si="88"/>
        <v>#N/A</v>
      </c>
      <c r="CT54" t="e">
        <f t="shared" si="89"/>
        <v>#N/A</v>
      </c>
      <c r="CU54" t="e">
        <f t="shared" si="90"/>
        <v>#N/A</v>
      </c>
      <c r="CV54" t="e">
        <f t="shared" si="91"/>
        <v>#N/A</v>
      </c>
      <c r="CW54" t="e">
        <f t="shared" si="91"/>
        <v>#N/A</v>
      </c>
      <c r="CX54" t="e">
        <f t="shared" si="91"/>
        <v>#N/A</v>
      </c>
      <c r="CY54" t="e">
        <f t="shared" si="91"/>
        <v>#N/A</v>
      </c>
      <c r="CZ54" t="e">
        <f t="shared" si="93"/>
        <v>#N/A</v>
      </c>
      <c r="DA54" t="e">
        <f t="shared" si="93"/>
        <v>#N/A</v>
      </c>
    </row>
    <row r="55" spans="8:105" x14ac:dyDescent="0.35">
      <c r="I55" s="12">
        <f ca="1">'Required Capacity (Hide)'!E55</f>
        <v>44578</v>
      </c>
      <c r="J55" t="e">
        <f t="shared" si="1"/>
        <v>#N/A</v>
      </c>
      <c r="K55" t="e">
        <f t="shared" si="2"/>
        <v>#N/A</v>
      </c>
      <c r="L55" t="e">
        <f t="shared" si="3"/>
        <v>#N/A</v>
      </c>
      <c r="M55" t="e">
        <f t="shared" si="4"/>
        <v>#N/A</v>
      </c>
      <c r="N55" t="e">
        <f t="shared" si="5"/>
        <v>#N/A</v>
      </c>
      <c r="O55" t="e">
        <f t="shared" si="6"/>
        <v>#N/A</v>
      </c>
      <c r="P55" t="e">
        <f t="shared" si="7"/>
        <v>#N/A</v>
      </c>
      <c r="Q55" t="e">
        <f t="shared" si="8"/>
        <v>#N/A</v>
      </c>
      <c r="R55" t="e">
        <f t="shared" si="9"/>
        <v>#N/A</v>
      </c>
      <c r="S55" t="e">
        <f t="shared" si="10"/>
        <v>#N/A</v>
      </c>
      <c r="T55" t="e">
        <f t="shared" si="11"/>
        <v>#N/A</v>
      </c>
      <c r="U55" t="e">
        <f t="shared" si="12"/>
        <v>#N/A</v>
      </c>
      <c r="V55" t="e">
        <f t="shared" si="13"/>
        <v>#N/A</v>
      </c>
      <c r="W55" t="e">
        <f t="shared" si="14"/>
        <v>#N/A</v>
      </c>
      <c r="X55" t="e">
        <f t="shared" si="15"/>
        <v>#N/A</v>
      </c>
      <c r="Y55" t="e">
        <f t="shared" si="16"/>
        <v>#N/A</v>
      </c>
      <c r="Z55" t="e">
        <f t="shared" si="17"/>
        <v>#N/A</v>
      </c>
      <c r="AA55" t="e">
        <f t="shared" si="18"/>
        <v>#N/A</v>
      </c>
      <c r="AB55" t="e">
        <f t="shared" si="19"/>
        <v>#N/A</v>
      </c>
      <c r="AC55" t="e">
        <f t="shared" si="20"/>
        <v>#N/A</v>
      </c>
      <c r="AD55" t="e">
        <f t="shared" si="21"/>
        <v>#N/A</v>
      </c>
      <c r="AE55" t="e">
        <f t="shared" si="22"/>
        <v>#N/A</v>
      </c>
      <c r="AF55" t="e">
        <f t="shared" si="23"/>
        <v>#N/A</v>
      </c>
      <c r="AG55" t="e">
        <f t="shared" si="24"/>
        <v>#N/A</v>
      </c>
      <c r="AH55" t="e">
        <f t="shared" si="25"/>
        <v>#N/A</v>
      </c>
      <c r="AI55" t="e">
        <f t="shared" si="26"/>
        <v>#N/A</v>
      </c>
      <c r="AJ55" t="e">
        <f t="shared" si="27"/>
        <v>#N/A</v>
      </c>
      <c r="AK55" t="e">
        <f t="shared" si="28"/>
        <v>#N/A</v>
      </c>
      <c r="AL55" t="e">
        <f t="shared" si="29"/>
        <v>#N/A</v>
      </c>
      <c r="AM55" t="e">
        <f t="shared" si="30"/>
        <v>#N/A</v>
      </c>
      <c r="AN55" t="e">
        <f t="shared" si="31"/>
        <v>#N/A</v>
      </c>
      <c r="AO55" t="e">
        <f t="shared" si="32"/>
        <v>#N/A</v>
      </c>
      <c r="AP55" t="e">
        <f t="shared" si="33"/>
        <v>#N/A</v>
      </c>
      <c r="AQ55" t="e">
        <f t="shared" si="34"/>
        <v>#N/A</v>
      </c>
      <c r="AR55" t="e">
        <f t="shared" si="35"/>
        <v>#N/A</v>
      </c>
      <c r="AS55" t="e">
        <f t="shared" si="36"/>
        <v>#N/A</v>
      </c>
      <c r="AT55" t="e">
        <f t="shared" si="37"/>
        <v>#N/A</v>
      </c>
      <c r="AU55" t="e">
        <f t="shared" si="38"/>
        <v>#N/A</v>
      </c>
      <c r="AV55" t="e">
        <f t="shared" si="39"/>
        <v>#N/A</v>
      </c>
      <c r="AW55" t="e">
        <f t="shared" si="40"/>
        <v>#N/A</v>
      </c>
      <c r="AX55" t="e">
        <f t="shared" si="41"/>
        <v>#N/A</v>
      </c>
      <c r="AY55" t="e">
        <f t="shared" si="42"/>
        <v>#N/A</v>
      </c>
      <c r="AZ55" t="e">
        <f t="shared" si="43"/>
        <v>#N/A</v>
      </c>
      <c r="BA55" t="e">
        <f t="shared" si="44"/>
        <v>#N/A</v>
      </c>
      <c r="BB55" t="e">
        <f t="shared" si="45"/>
        <v>#N/A</v>
      </c>
      <c r="BC55" t="e">
        <f t="shared" si="46"/>
        <v>#N/A</v>
      </c>
      <c r="BD55" t="e">
        <f t="shared" si="47"/>
        <v>#N/A</v>
      </c>
      <c r="BE55" t="e">
        <f t="shared" si="48"/>
        <v>#N/A</v>
      </c>
      <c r="BF55" t="e">
        <f t="shared" si="49"/>
        <v>#N/A</v>
      </c>
      <c r="BG55" t="e">
        <f t="shared" si="50"/>
        <v>#N/A</v>
      </c>
      <c r="BH55" t="e">
        <f t="shared" si="51"/>
        <v>#N/A</v>
      </c>
      <c r="BI55" t="e">
        <f t="shared" si="52"/>
        <v>#N/A</v>
      </c>
      <c r="BJ55" t="e">
        <f t="shared" si="53"/>
        <v>#N/A</v>
      </c>
      <c r="BK55" t="e">
        <f t="shared" si="54"/>
        <v>#N/A</v>
      </c>
      <c r="BL55" t="e">
        <f t="shared" si="55"/>
        <v>#N/A</v>
      </c>
      <c r="BM55" t="e">
        <f t="shared" si="56"/>
        <v>#N/A</v>
      </c>
      <c r="BN55" t="e">
        <f t="shared" si="57"/>
        <v>#N/A</v>
      </c>
      <c r="BO55" t="e">
        <f t="shared" si="58"/>
        <v>#N/A</v>
      </c>
      <c r="BP55" t="e">
        <f t="shared" si="59"/>
        <v>#N/A</v>
      </c>
      <c r="BQ55" t="e">
        <f t="shared" si="60"/>
        <v>#N/A</v>
      </c>
      <c r="BR55" t="e">
        <f t="shared" si="61"/>
        <v>#N/A</v>
      </c>
      <c r="BS55" t="e">
        <f t="shared" si="62"/>
        <v>#N/A</v>
      </c>
      <c r="BT55" t="e">
        <f t="shared" si="63"/>
        <v>#N/A</v>
      </c>
      <c r="BU55" t="e">
        <f t="shared" si="64"/>
        <v>#N/A</v>
      </c>
      <c r="BV55" t="e">
        <f t="shared" si="65"/>
        <v>#N/A</v>
      </c>
      <c r="BW55" t="e">
        <f t="shared" si="66"/>
        <v>#N/A</v>
      </c>
      <c r="BX55" t="e">
        <f t="shared" si="67"/>
        <v>#N/A</v>
      </c>
      <c r="BY55" t="e">
        <f t="shared" si="68"/>
        <v>#N/A</v>
      </c>
      <c r="BZ55" t="e">
        <f t="shared" si="69"/>
        <v>#N/A</v>
      </c>
      <c r="CA55" t="e">
        <f t="shared" si="70"/>
        <v>#N/A</v>
      </c>
      <c r="CB55" t="e">
        <f t="shared" si="71"/>
        <v>#N/A</v>
      </c>
      <c r="CC55" t="e">
        <f t="shared" si="72"/>
        <v>#N/A</v>
      </c>
      <c r="CD55" t="e">
        <f t="shared" si="73"/>
        <v>#N/A</v>
      </c>
      <c r="CE55" t="e">
        <f t="shared" si="74"/>
        <v>#N/A</v>
      </c>
      <c r="CF55" t="e">
        <f t="shared" si="75"/>
        <v>#N/A</v>
      </c>
      <c r="CG55" t="e">
        <f t="shared" si="76"/>
        <v>#N/A</v>
      </c>
      <c r="CH55" t="e">
        <f t="shared" si="77"/>
        <v>#N/A</v>
      </c>
      <c r="CI55" t="e">
        <f t="shared" si="78"/>
        <v>#N/A</v>
      </c>
      <c r="CJ55" t="e">
        <f t="shared" si="79"/>
        <v>#N/A</v>
      </c>
      <c r="CK55" t="e">
        <f t="shared" si="80"/>
        <v>#N/A</v>
      </c>
      <c r="CL55" t="e">
        <f t="shared" si="81"/>
        <v>#N/A</v>
      </c>
      <c r="CM55" t="e">
        <f t="shared" si="82"/>
        <v>#N/A</v>
      </c>
      <c r="CN55" t="e">
        <f t="shared" si="83"/>
        <v>#N/A</v>
      </c>
      <c r="CO55" t="e">
        <f t="shared" si="84"/>
        <v>#N/A</v>
      </c>
      <c r="CP55" t="e">
        <f t="shared" si="85"/>
        <v>#N/A</v>
      </c>
      <c r="CQ55" t="e">
        <f t="shared" si="86"/>
        <v>#N/A</v>
      </c>
      <c r="CR55" t="e">
        <f t="shared" si="87"/>
        <v>#N/A</v>
      </c>
      <c r="CS55" t="e">
        <f t="shared" si="88"/>
        <v>#N/A</v>
      </c>
      <c r="CT55" t="e">
        <f t="shared" si="89"/>
        <v>#N/A</v>
      </c>
      <c r="CU55" t="e">
        <f t="shared" si="90"/>
        <v>#N/A</v>
      </c>
      <c r="CV55" t="e">
        <f t="shared" si="91"/>
        <v>#N/A</v>
      </c>
      <c r="CW55" t="e">
        <f t="shared" si="91"/>
        <v>#N/A</v>
      </c>
      <c r="CX55" t="e">
        <f t="shared" si="91"/>
        <v>#N/A</v>
      </c>
      <c r="CY55" t="e">
        <f t="shared" si="91"/>
        <v>#N/A</v>
      </c>
      <c r="CZ55" t="e">
        <f t="shared" si="93"/>
        <v>#N/A</v>
      </c>
      <c r="DA55" t="e">
        <f t="shared" si="93"/>
        <v>#N/A</v>
      </c>
    </row>
    <row r="56" spans="8:105" ht="15" thickBot="1" x14ac:dyDescent="0.4">
      <c r="I56" s="13">
        <f ca="1">'Required Capacity (Hide)'!E56</f>
        <v>44585</v>
      </c>
      <c r="J56" t="e">
        <f t="shared" si="1"/>
        <v>#N/A</v>
      </c>
      <c r="K56" t="e">
        <f t="shared" si="2"/>
        <v>#N/A</v>
      </c>
      <c r="L56" t="e">
        <f t="shared" si="3"/>
        <v>#N/A</v>
      </c>
      <c r="M56" t="e">
        <f t="shared" si="4"/>
        <v>#N/A</v>
      </c>
      <c r="N56" t="e">
        <f t="shared" si="5"/>
        <v>#N/A</v>
      </c>
      <c r="O56" t="e">
        <f t="shared" si="6"/>
        <v>#N/A</v>
      </c>
      <c r="P56" t="e">
        <f t="shared" si="7"/>
        <v>#N/A</v>
      </c>
      <c r="Q56" t="e">
        <f t="shared" si="8"/>
        <v>#N/A</v>
      </c>
      <c r="R56" t="e">
        <f t="shared" si="9"/>
        <v>#N/A</v>
      </c>
      <c r="S56" t="e">
        <f t="shared" si="10"/>
        <v>#N/A</v>
      </c>
      <c r="T56" t="e">
        <f t="shared" si="11"/>
        <v>#N/A</v>
      </c>
      <c r="U56" t="e">
        <f t="shared" si="12"/>
        <v>#N/A</v>
      </c>
      <c r="V56" t="e">
        <f t="shared" si="13"/>
        <v>#N/A</v>
      </c>
      <c r="W56" t="e">
        <f t="shared" si="14"/>
        <v>#N/A</v>
      </c>
      <c r="X56" t="e">
        <f t="shared" si="15"/>
        <v>#N/A</v>
      </c>
      <c r="Y56" t="e">
        <f t="shared" si="16"/>
        <v>#N/A</v>
      </c>
      <c r="Z56" t="e">
        <f t="shared" si="17"/>
        <v>#N/A</v>
      </c>
      <c r="AA56" t="e">
        <f t="shared" si="18"/>
        <v>#N/A</v>
      </c>
      <c r="AB56" t="e">
        <f t="shared" si="19"/>
        <v>#N/A</v>
      </c>
      <c r="AC56" t="e">
        <f t="shared" si="20"/>
        <v>#N/A</v>
      </c>
      <c r="AD56" t="e">
        <f t="shared" si="21"/>
        <v>#N/A</v>
      </c>
      <c r="AE56" t="e">
        <f t="shared" si="22"/>
        <v>#N/A</v>
      </c>
      <c r="AF56" t="e">
        <f t="shared" si="23"/>
        <v>#N/A</v>
      </c>
      <c r="AG56" t="e">
        <f t="shared" si="24"/>
        <v>#N/A</v>
      </c>
      <c r="AH56" t="e">
        <f t="shared" si="25"/>
        <v>#N/A</v>
      </c>
      <c r="AI56" t="e">
        <f t="shared" si="26"/>
        <v>#N/A</v>
      </c>
      <c r="AJ56" t="e">
        <f t="shared" si="27"/>
        <v>#N/A</v>
      </c>
      <c r="AK56" t="e">
        <f t="shared" si="28"/>
        <v>#N/A</v>
      </c>
      <c r="AL56" t="e">
        <f t="shared" si="29"/>
        <v>#N/A</v>
      </c>
      <c r="AM56" t="e">
        <f t="shared" si="30"/>
        <v>#N/A</v>
      </c>
      <c r="AN56" t="e">
        <f t="shared" si="31"/>
        <v>#N/A</v>
      </c>
      <c r="AO56" t="e">
        <f t="shared" si="32"/>
        <v>#N/A</v>
      </c>
      <c r="AP56" t="e">
        <f t="shared" si="33"/>
        <v>#N/A</v>
      </c>
      <c r="AQ56" t="e">
        <f t="shared" si="34"/>
        <v>#N/A</v>
      </c>
      <c r="AR56" t="e">
        <f t="shared" si="35"/>
        <v>#N/A</v>
      </c>
      <c r="AS56" t="e">
        <f t="shared" si="36"/>
        <v>#N/A</v>
      </c>
      <c r="AT56" t="e">
        <f t="shared" si="37"/>
        <v>#N/A</v>
      </c>
      <c r="AU56" t="e">
        <f t="shared" si="38"/>
        <v>#N/A</v>
      </c>
      <c r="AV56" t="e">
        <f t="shared" si="39"/>
        <v>#N/A</v>
      </c>
      <c r="AW56" t="e">
        <f t="shared" si="40"/>
        <v>#N/A</v>
      </c>
      <c r="AX56" t="e">
        <f t="shared" si="41"/>
        <v>#N/A</v>
      </c>
      <c r="AY56" t="e">
        <f t="shared" si="42"/>
        <v>#N/A</v>
      </c>
      <c r="AZ56" t="e">
        <f t="shared" si="43"/>
        <v>#N/A</v>
      </c>
      <c r="BA56" t="e">
        <f t="shared" si="44"/>
        <v>#N/A</v>
      </c>
      <c r="BB56" t="e">
        <f t="shared" si="45"/>
        <v>#N/A</v>
      </c>
      <c r="BC56" t="e">
        <f t="shared" si="46"/>
        <v>#N/A</v>
      </c>
      <c r="BD56" t="e">
        <f t="shared" si="47"/>
        <v>#N/A</v>
      </c>
      <c r="BE56" t="e">
        <f t="shared" si="48"/>
        <v>#N/A</v>
      </c>
      <c r="BF56" t="e">
        <f t="shared" si="49"/>
        <v>#N/A</v>
      </c>
      <c r="BG56" t="e">
        <f t="shared" si="50"/>
        <v>#N/A</v>
      </c>
      <c r="BH56" t="e">
        <f t="shared" si="51"/>
        <v>#N/A</v>
      </c>
      <c r="BI56" t="e">
        <f t="shared" si="52"/>
        <v>#N/A</v>
      </c>
      <c r="BJ56" t="e">
        <f t="shared" si="53"/>
        <v>#N/A</v>
      </c>
      <c r="BK56" t="e">
        <f t="shared" si="54"/>
        <v>#N/A</v>
      </c>
      <c r="BL56" t="e">
        <f t="shared" si="55"/>
        <v>#N/A</v>
      </c>
      <c r="BM56" t="e">
        <f t="shared" si="56"/>
        <v>#N/A</v>
      </c>
      <c r="BN56" t="e">
        <f t="shared" si="57"/>
        <v>#N/A</v>
      </c>
      <c r="BO56" t="e">
        <f t="shared" si="58"/>
        <v>#N/A</v>
      </c>
      <c r="BP56" t="e">
        <f t="shared" si="59"/>
        <v>#N/A</v>
      </c>
      <c r="BQ56" t="e">
        <f t="shared" si="60"/>
        <v>#N/A</v>
      </c>
      <c r="BR56" t="e">
        <f t="shared" si="61"/>
        <v>#N/A</v>
      </c>
      <c r="BS56" t="e">
        <f t="shared" si="62"/>
        <v>#N/A</v>
      </c>
      <c r="BT56" t="e">
        <f t="shared" si="63"/>
        <v>#N/A</v>
      </c>
      <c r="BU56" t="e">
        <f t="shared" si="64"/>
        <v>#N/A</v>
      </c>
      <c r="BV56" t="e">
        <f t="shared" si="65"/>
        <v>#N/A</v>
      </c>
      <c r="BW56" t="e">
        <f t="shared" si="66"/>
        <v>#N/A</v>
      </c>
      <c r="BX56" t="e">
        <f t="shared" si="67"/>
        <v>#N/A</v>
      </c>
      <c r="BY56" t="e">
        <f t="shared" si="68"/>
        <v>#N/A</v>
      </c>
      <c r="BZ56" t="e">
        <f t="shared" si="69"/>
        <v>#N/A</v>
      </c>
      <c r="CA56" t="e">
        <f t="shared" si="70"/>
        <v>#N/A</v>
      </c>
      <c r="CB56" t="e">
        <f t="shared" si="71"/>
        <v>#N/A</v>
      </c>
      <c r="CC56" t="e">
        <f t="shared" si="72"/>
        <v>#N/A</v>
      </c>
      <c r="CD56" t="e">
        <f t="shared" si="73"/>
        <v>#N/A</v>
      </c>
      <c r="CE56" t="e">
        <f t="shared" si="74"/>
        <v>#N/A</v>
      </c>
      <c r="CF56" t="e">
        <f t="shared" si="75"/>
        <v>#N/A</v>
      </c>
      <c r="CG56" t="e">
        <f t="shared" si="76"/>
        <v>#N/A</v>
      </c>
      <c r="CH56" t="e">
        <f t="shared" si="77"/>
        <v>#N/A</v>
      </c>
      <c r="CI56" t="e">
        <f t="shared" si="78"/>
        <v>#N/A</v>
      </c>
      <c r="CJ56" t="e">
        <f t="shared" si="79"/>
        <v>#N/A</v>
      </c>
      <c r="CK56" t="e">
        <f t="shared" si="80"/>
        <v>#N/A</v>
      </c>
      <c r="CL56" t="e">
        <f t="shared" si="81"/>
        <v>#N/A</v>
      </c>
      <c r="CM56" t="e">
        <f t="shared" si="82"/>
        <v>#N/A</v>
      </c>
      <c r="CN56" t="e">
        <f t="shared" si="83"/>
        <v>#N/A</v>
      </c>
      <c r="CO56" t="e">
        <f t="shared" si="84"/>
        <v>#N/A</v>
      </c>
      <c r="CP56" t="e">
        <f t="shared" si="85"/>
        <v>#N/A</v>
      </c>
      <c r="CQ56" t="e">
        <f t="shared" si="86"/>
        <v>#N/A</v>
      </c>
      <c r="CR56" t="e">
        <f t="shared" si="87"/>
        <v>#N/A</v>
      </c>
      <c r="CS56" t="e">
        <f t="shared" si="88"/>
        <v>#N/A</v>
      </c>
      <c r="CT56" t="e">
        <f t="shared" si="89"/>
        <v>#N/A</v>
      </c>
      <c r="CU56" t="e">
        <f t="shared" si="90"/>
        <v>#N/A</v>
      </c>
      <c r="CV56" t="e">
        <f t="shared" si="91"/>
        <v>#N/A</v>
      </c>
      <c r="CW56" t="e">
        <f t="shared" si="91"/>
        <v>#N/A</v>
      </c>
      <c r="CX56" t="e">
        <f t="shared" si="91"/>
        <v>#N/A</v>
      </c>
      <c r="CY56" t="e">
        <f t="shared" si="91"/>
        <v>#N/A</v>
      </c>
      <c r="CZ56" t="e">
        <f t="shared" si="93"/>
        <v>#N/A</v>
      </c>
      <c r="DA56" t="e">
        <f t="shared" si="93"/>
        <v>#N/A</v>
      </c>
    </row>
    <row r="58" spans="8:105" x14ac:dyDescent="0.35">
      <c r="H58" t="s">
        <v>118</v>
      </c>
      <c r="I58" s="14"/>
      <c r="J58" s="5"/>
      <c r="K58" s="14" t="s">
        <v>41</v>
      </c>
      <c r="L58" s="5"/>
      <c r="M58" s="14" t="s">
        <v>41</v>
      </c>
      <c r="N58" s="5"/>
      <c r="O58" s="14" t="s">
        <v>41</v>
      </c>
      <c r="P58" s="5"/>
      <c r="Q58" s="14" t="s">
        <v>41</v>
      </c>
      <c r="R58" s="5"/>
      <c r="S58" s="14" t="s">
        <v>41</v>
      </c>
      <c r="T58" s="5"/>
      <c r="U58" s="14" t="s">
        <v>41</v>
      </c>
      <c r="V58" s="5"/>
      <c r="W58" s="14" t="s">
        <v>41</v>
      </c>
      <c r="X58" s="5"/>
      <c r="Y58" s="14" t="s">
        <v>41</v>
      </c>
      <c r="Z58" s="5"/>
      <c r="AA58" s="14" t="s">
        <v>41</v>
      </c>
      <c r="AB58" s="5"/>
      <c r="AC58" s="14" t="s">
        <v>41</v>
      </c>
      <c r="AD58" s="5"/>
      <c r="AE58" s="14" t="s">
        <v>41</v>
      </c>
      <c r="AF58" s="5"/>
      <c r="AG58" s="14" t="s">
        <v>41</v>
      </c>
      <c r="AH58" s="5"/>
      <c r="AI58" s="14" t="s">
        <v>41</v>
      </c>
      <c r="AJ58" s="5"/>
      <c r="AK58" s="14" t="s">
        <v>41</v>
      </c>
      <c r="AL58" s="5"/>
      <c r="AM58" s="14" t="s">
        <v>41</v>
      </c>
      <c r="AN58" s="5"/>
      <c r="AO58" s="14" t="s">
        <v>41</v>
      </c>
      <c r="AP58" s="5"/>
      <c r="AQ58" s="14" t="s">
        <v>41</v>
      </c>
      <c r="AR58" s="5"/>
      <c r="AS58" s="14" t="s">
        <v>41</v>
      </c>
      <c r="AT58" s="5"/>
      <c r="AU58" s="14" t="s">
        <v>41</v>
      </c>
      <c r="AV58" s="5"/>
      <c r="AW58" s="14" t="s">
        <v>41</v>
      </c>
      <c r="AX58" s="5"/>
      <c r="AY58" s="14" t="s">
        <v>41</v>
      </c>
      <c r="AZ58" s="5"/>
      <c r="BA58" s="14" t="s">
        <v>41</v>
      </c>
      <c r="BB58" s="5"/>
      <c r="BC58" s="14" t="s">
        <v>41</v>
      </c>
      <c r="BD58" s="5"/>
      <c r="BE58" s="14" t="s">
        <v>41</v>
      </c>
      <c r="BF58" s="5"/>
      <c r="BG58" s="14" t="s">
        <v>41</v>
      </c>
      <c r="BH58" s="5"/>
      <c r="BI58" s="14" t="s">
        <v>41</v>
      </c>
      <c r="BJ58" s="5"/>
      <c r="BK58" s="14" t="s">
        <v>41</v>
      </c>
      <c r="BL58" s="5"/>
      <c r="BM58" s="14" t="s">
        <v>41</v>
      </c>
      <c r="BN58" s="5"/>
      <c r="BO58" s="14" t="s">
        <v>41</v>
      </c>
      <c r="BP58" s="5"/>
      <c r="BQ58" s="14" t="s">
        <v>41</v>
      </c>
      <c r="BR58" s="5"/>
      <c r="BS58" s="14" t="s">
        <v>41</v>
      </c>
      <c r="BT58" s="5"/>
      <c r="BU58" s="14" t="s">
        <v>41</v>
      </c>
      <c r="BV58" s="5"/>
      <c r="BW58" s="14" t="s">
        <v>41</v>
      </c>
      <c r="BX58" s="5"/>
      <c r="BY58" s="14" t="s">
        <v>41</v>
      </c>
      <c r="BZ58" s="5"/>
      <c r="CA58" s="14" t="s">
        <v>41</v>
      </c>
      <c r="CB58" s="5"/>
      <c r="CC58" s="14" t="s">
        <v>41</v>
      </c>
      <c r="CD58" s="5"/>
      <c r="CE58" s="14" t="s">
        <v>41</v>
      </c>
      <c r="CF58" s="5"/>
      <c r="CG58" s="14" t="s">
        <v>41</v>
      </c>
      <c r="CH58" s="5"/>
      <c r="CI58" s="14" t="s">
        <v>41</v>
      </c>
      <c r="CJ58" s="5"/>
      <c r="CK58" s="14" t="s">
        <v>41</v>
      </c>
      <c r="CL58" s="5"/>
      <c r="CM58" s="14" t="s">
        <v>41</v>
      </c>
      <c r="CN58" s="5"/>
      <c r="CO58" s="14" t="s">
        <v>41</v>
      </c>
      <c r="CP58" s="5"/>
      <c r="CQ58" s="14" t="s">
        <v>41</v>
      </c>
      <c r="CR58" s="5"/>
      <c r="CS58" s="14" t="s">
        <v>41</v>
      </c>
      <c r="CT58" s="5"/>
      <c r="CU58" s="14" t="s">
        <v>41</v>
      </c>
    </row>
    <row r="59" spans="8:105" x14ac:dyDescent="0.35">
      <c r="I59" s="14" t="s">
        <v>119</v>
      </c>
      <c r="J59" s="5" t="e">
        <f>AVERAGE(J5:J56)</f>
        <v>#N/A</v>
      </c>
      <c r="K59" s="5" t="e">
        <f>AVERAGE(K5:K56)-J59</f>
        <v>#N/A</v>
      </c>
      <c r="L59" s="5" t="e">
        <f>AVERAGE(L5:L56)</f>
        <v>#N/A</v>
      </c>
      <c r="M59" s="5" t="e">
        <f>AVERAGE(M5:M56)-L59</f>
        <v>#N/A</v>
      </c>
      <c r="N59" s="5" t="e">
        <f>AVERAGE(N5:N56)</f>
        <v>#N/A</v>
      </c>
      <c r="O59" s="5" t="e">
        <f>AVERAGE(O5:O56)-N59</f>
        <v>#N/A</v>
      </c>
      <c r="P59" s="5" t="e">
        <f>AVERAGE(P5:P56)</f>
        <v>#N/A</v>
      </c>
      <c r="Q59" s="5" t="e">
        <f>AVERAGE(Q5:Q56)-P59</f>
        <v>#N/A</v>
      </c>
      <c r="R59" s="5" t="e">
        <f>AVERAGE(R5:R56)</f>
        <v>#N/A</v>
      </c>
      <c r="S59" s="5" t="e">
        <f>AVERAGE(S5:S56)-R59</f>
        <v>#N/A</v>
      </c>
      <c r="T59" s="5" t="e">
        <f>AVERAGE(T5:T56)</f>
        <v>#N/A</v>
      </c>
      <c r="U59" s="5" t="e">
        <f>AVERAGE(U5:U56)-T59</f>
        <v>#N/A</v>
      </c>
      <c r="V59" s="5" t="e">
        <f>AVERAGE(V5:V56)</f>
        <v>#N/A</v>
      </c>
      <c r="W59" s="5" t="e">
        <f>AVERAGE(W5:W56)-V59</f>
        <v>#N/A</v>
      </c>
      <c r="X59" s="5" t="e">
        <f>AVERAGE(X5:X56)</f>
        <v>#N/A</v>
      </c>
      <c r="Y59" s="5" t="e">
        <f>AVERAGE(Y5:Y56)-X59</f>
        <v>#N/A</v>
      </c>
      <c r="Z59" s="5" t="e">
        <f>AVERAGE(Z5:Z56)</f>
        <v>#N/A</v>
      </c>
      <c r="AA59" s="5" t="e">
        <f>AVERAGE(AA5:AA56)-Z59</f>
        <v>#N/A</v>
      </c>
      <c r="AB59" s="5" t="e">
        <f>AVERAGE(AB5:AB56)</f>
        <v>#N/A</v>
      </c>
      <c r="AC59" s="5" t="e">
        <f>AVERAGE(AC5:AC56)-AB59</f>
        <v>#N/A</v>
      </c>
      <c r="AD59" s="5" t="e">
        <f>AVERAGE(AD5:AD56)</f>
        <v>#N/A</v>
      </c>
      <c r="AE59" s="5" t="e">
        <f>AVERAGE(AE5:AE56)-AD59</f>
        <v>#N/A</v>
      </c>
      <c r="AF59" s="5" t="e">
        <f>AVERAGE(AF5:AF56)</f>
        <v>#N/A</v>
      </c>
      <c r="AG59" s="5" t="e">
        <f>AVERAGE(AG5:AG56)-AF59</f>
        <v>#N/A</v>
      </c>
      <c r="AH59" s="5" t="e">
        <f>AVERAGE(AH5:AH56)</f>
        <v>#N/A</v>
      </c>
      <c r="AI59" s="5" t="e">
        <f>AVERAGE(AI5:AI56)-AH59</f>
        <v>#N/A</v>
      </c>
      <c r="AJ59" s="5" t="e">
        <f>AVERAGE(AJ5:AJ56)</f>
        <v>#N/A</v>
      </c>
      <c r="AK59" s="5" t="e">
        <f>AVERAGE(AK5:AK56)-AJ59</f>
        <v>#N/A</v>
      </c>
      <c r="AL59" s="5" t="e">
        <f>AVERAGE(AL5:AL56)</f>
        <v>#N/A</v>
      </c>
      <c r="AM59" s="5" t="e">
        <f>AVERAGE(AM5:AM56)-AL59</f>
        <v>#N/A</v>
      </c>
      <c r="AN59" s="5" t="e">
        <f>AVERAGE(AN5:AN56)</f>
        <v>#N/A</v>
      </c>
      <c r="AO59" s="5" t="e">
        <f>AVERAGE(AO5:AO56)-AN59</f>
        <v>#N/A</v>
      </c>
      <c r="AP59" s="5" t="e">
        <f>AVERAGE(AP5:AP56)</f>
        <v>#N/A</v>
      </c>
      <c r="AQ59" s="5" t="e">
        <f>AVERAGE(AQ5:AQ56)-AP59</f>
        <v>#N/A</v>
      </c>
      <c r="AR59" s="5" t="e">
        <f>AVERAGE(AR5:AR56)</f>
        <v>#N/A</v>
      </c>
      <c r="AS59" s="5" t="e">
        <f>AVERAGE(AS5:AS56)-AR59</f>
        <v>#N/A</v>
      </c>
      <c r="AT59" s="5" t="e">
        <f>AVERAGE(AT5:AT56)</f>
        <v>#N/A</v>
      </c>
      <c r="AU59" s="5" t="e">
        <f>AVERAGE(AU5:AU56)-AT59</f>
        <v>#N/A</v>
      </c>
      <c r="AV59" s="5" t="e">
        <f>AVERAGE(AV5:AV56)</f>
        <v>#N/A</v>
      </c>
      <c r="AW59" s="5" t="e">
        <f>AVERAGE(AW5:AW56)-AV59</f>
        <v>#N/A</v>
      </c>
      <c r="AX59" s="5" t="e">
        <f>AVERAGE(AX5:AX56)</f>
        <v>#N/A</v>
      </c>
      <c r="AY59" s="5" t="e">
        <f>AVERAGE(AY5:AY56)-AX59</f>
        <v>#N/A</v>
      </c>
      <c r="AZ59" s="5" t="e">
        <f>AVERAGE(AZ5:AZ56)</f>
        <v>#N/A</v>
      </c>
      <c r="BA59" s="5" t="e">
        <f>AVERAGE(BA5:BA56)-AZ59</f>
        <v>#N/A</v>
      </c>
      <c r="BB59" s="5" t="e">
        <f>AVERAGE(BB5:BB56)</f>
        <v>#N/A</v>
      </c>
      <c r="BC59" s="5" t="e">
        <f>AVERAGE(BC5:BC56)-BB59</f>
        <v>#N/A</v>
      </c>
      <c r="BD59" s="5" t="e">
        <f>AVERAGE(BD5:BD56)</f>
        <v>#N/A</v>
      </c>
      <c r="BE59" s="5" t="e">
        <f>AVERAGE(BE5:BE56)-BD59</f>
        <v>#N/A</v>
      </c>
      <c r="BF59" s="5" t="e">
        <f>AVERAGE(BF5:BF56)</f>
        <v>#N/A</v>
      </c>
      <c r="BG59" s="5" t="e">
        <f>AVERAGE(BG5:BG56)-BF59</f>
        <v>#N/A</v>
      </c>
      <c r="BH59" s="5" t="e">
        <f>AVERAGE(BH5:BH56)</f>
        <v>#N/A</v>
      </c>
      <c r="BI59" s="5" t="e">
        <f>AVERAGE(BI5:BI56)-BH59</f>
        <v>#N/A</v>
      </c>
      <c r="BJ59" s="5" t="e">
        <f>AVERAGE(BJ5:BJ56)</f>
        <v>#N/A</v>
      </c>
      <c r="BK59" s="5" t="e">
        <f>AVERAGE(BK5:BK56)-BJ59</f>
        <v>#N/A</v>
      </c>
      <c r="BL59" s="5" t="e">
        <f>AVERAGE(BL5:BL56)</f>
        <v>#N/A</v>
      </c>
      <c r="BM59" s="5" t="e">
        <f>AVERAGE(BM5:BM56)-BL59</f>
        <v>#N/A</v>
      </c>
      <c r="BN59" s="5" t="e">
        <f>AVERAGE(BN5:BN56)</f>
        <v>#N/A</v>
      </c>
      <c r="BO59" s="5" t="e">
        <f>AVERAGE(BO5:BO56)-BN59</f>
        <v>#N/A</v>
      </c>
      <c r="BP59" s="5" t="e">
        <f>AVERAGE(BP5:BP56)</f>
        <v>#N/A</v>
      </c>
      <c r="BQ59" s="5" t="e">
        <f>AVERAGE(BQ5:BQ56)-BP59</f>
        <v>#N/A</v>
      </c>
      <c r="BR59" s="5" t="e">
        <f>AVERAGE(BR5:BR56)</f>
        <v>#N/A</v>
      </c>
      <c r="BS59" s="5" t="e">
        <f>AVERAGE(BS5:BS56)-BR59</f>
        <v>#N/A</v>
      </c>
      <c r="BT59" s="5" t="e">
        <f>AVERAGE(BT5:BT56)</f>
        <v>#N/A</v>
      </c>
      <c r="BU59" s="5" t="e">
        <f>AVERAGE(BU5:BU56)-BT59</f>
        <v>#N/A</v>
      </c>
      <c r="BV59" s="5" t="e">
        <f>AVERAGE(BV5:BV56)</f>
        <v>#N/A</v>
      </c>
      <c r="BW59" s="5" t="e">
        <f>AVERAGE(BW5:BW56)-BV59</f>
        <v>#N/A</v>
      </c>
      <c r="BX59" s="5" t="e">
        <f>AVERAGE(BX5:BX56)</f>
        <v>#N/A</v>
      </c>
      <c r="BY59" s="5" t="e">
        <f>AVERAGE(BY5:BY56)-BX59</f>
        <v>#N/A</v>
      </c>
      <c r="BZ59" s="5" t="e">
        <f>AVERAGE(BZ5:BZ56)</f>
        <v>#N/A</v>
      </c>
      <c r="CA59" s="5" t="e">
        <f>AVERAGE(CA5:CA56)-BZ59</f>
        <v>#N/A</v>
      </c>
      <c r="CB59" s="5" t="e">
        <f>AVERAGE(CB5:CB56)</f>
        <v>#N/A</v>
      </c>
      <c r="CC59" s="5" t="e">
        <f>AVERAGE(CC5:CC56)-CB59</f>
        <v>#N/A</v>
      </c>
      <c r="CD59" s="5" t="e">
        <f>AVERAGE(CD5:CD56)</f>
        <v>#N/A</v>
      </c>
      <c r="CE59" s="5" t="e">
        <f>AVERAGE(CE5:CE56)-CD59</f>
        <v>#N/A</v>
      </c>
      <c r="CF59" s="5" t="e">
        <f>AVERAGE(CF5:CF56)</f>
        <v>#N/A</v>
      </c>
      <c r="CG59" s="5" t="e">
        <f>AVERAGE(CG5:CG56)-CF59</f>
        <v>#N/A</v>
      </c>
      <c r="CH59" s="5" t="e">
        <f>AVERAGE(CH5:CH56)</f>
        <v>#N/A</v>
      </c>
      <c r="CI59" s="5" t="e">
        <f>AVERAGE(CI5:CI56)-CH59</f>
        <v>#N/A</v>
      </c>
      <c r="CJ59" s="5" t="e">
        <f>AVERAGE(CJ5:CJ56)</f>
        <v>#N/A</v>
      </c>
      <c r="CK59" s="5" t="e">
        <f>AVERAGE(CK5:CK56)-CJ59</f>
        <v>#N/A</v>
      </c>
      <c r="CL59" s="5" t="e">
        <f>AVERAGE(CL5:CL56)</f>
        <v>#N/A</v>
      </c>
      <c r="CM59" s="5" t="e">
        <f>AVERAGE(CM5:CM56)-CL59</f>
        <v>#N/A</v>
      </c>
      <c r="CN59" s="5" t="e">
        <f>AVERAGE(CN5:CN56)</f>
        <v>#N/A</v>
      </c>
      <c r="CO59" s="5" t="e">
        <f>AVERAGE(CO5:CO56)-CN59</f>
        <v>#N/A</v>
      </c>
      <c r="CP59" s="5" t="e">
        <f>AVERAGE(CP5:CP56)</f>
        <v>#N/A</v>
      </c>
      <c r="CQ59" s="5" t="e">
        <f>AVERAGE(CQ5:CQ56)-CP59</f>
        <v>#N/A</v>
      </c>
      <c r="CR59" s="5" t="e">
        <f>AVERAGE(CR5:CR56)</f>
        <v>#N/A</v>
      </c>
      <c r="CS59" s="5" t="e">
        <f>AVERAGE(CS5:CS56)-CR59</f>
        <v>#N/A</v>
      </c>
      <c r="CT59" s="5" t="e">
        <f>AVERAGE(CT5:CT56)</f>
        <v>#N/A</v>
      </c>
      <c r="CU59" s="5" t="e">
        <f>AVERAGE(CU5:CU56)-CT59</f>
        <v>#N/A</v>
      </c>
    </row>
    <row r="62" spans="8:105" x14ac:dyDescent="0.35">
      <c r="H62" t="s">
        <v>120</v>
      </c>
      <c r="I62" s="14"/>
      <c r="J62" s="5" t="s">
        <v>56</v>
      </c>
      <c r="K62" s="5" t="s">
        <v>41</v>
      </c>
    </row>
    <row r="63" spans="8:105" x14ac:dyDescent="0.35">
      <c r="I63" s="14" t="str">
        <f>'Data Validation (Hide)'!B2</f>
        <v>Caseload 1</v>
      </c>
      <c r="J63" s="5" t="e" cm="1">
        <f t="array" ref="J63">INDEX($J$59:$DA$60,1,MATCH(1,($I63=$J$1:$CU$1)*($J$62=$J$4:$CU$4)*(Planning!$M$2=$J$2:$CU$2),0))</f>
        <v>#N/A</v>
      </c>
      <c r="K63" s="5" t="e" cm="1">
        <f t="array" ref="K63">INDEX($J$59:$DA$60,1,MATCH(1,($I63=$J$1:$CU$1)*($K$62=$J$58:$CU$58)*(Planning!$M$2=$J$2:$CU$2),0))</f>
        <v>#N/A</v>
      </c>
    </row>
    <row r="64" spans="8:105" x14ac:dyDescent="0.35">
      <c r="I64" s="14" t="str">
        <f>'Data Validation (Hide)'!B3</f>
        <v>Caseload 2</v>
      </c>
      <c r="J64" s="5" t="e" cm="1">
        <f t="array" ref="J64">INDEX($J$59:$DA$60,1,MATCH(1,($I64=$J$1:$CU$1)*($J$62=$J$4:$CU$4)*(Planning!$M$2=$J$2:$CU$2),0))</f>
        <v>#N/A</v>
      </c>
      <c r="K64" s="5" t="e" cm="1">
        <f t="array" ref="K64">INDEX($J$59:$DA$60,1,MATCH(1,($I64=$J$1:$CU$1)*($K$62=$J$58:$CU$58)*(Planning!$M$2=$J$2:$CU$2),0))</f>
        <v>#N/A</v>
      </c>
    </row>
    <row r="65" spans="1:11" x14ac:dyDescent="0.35">
      <c r="I65" s="14" t="str">
        <f>'Data Validation (Hide)'!B4</f>
        <v>Caseload 3</v>
      </c>
      <c r="J65" s="5" t="e" cm="1">
        <f t="array" ref="J65">INDEX($J$59:$DA$60,1,MATCH(1,($I65=$J$1:$CU$1)*($J$62=$J$4:$CU$4)*(Planning!$M$2=$J$2:$CU$2),0))</f>
        <v>#N/A</v>
      </c>
      <c r="K65" s="5" t="e" cm="1">
        <f t="array" ref="K65">INDEX($J$59:$DA$60,1,MATCH(1,($I65=$J$1:$CU$1)*($K$62=$J$58:$CU$58)*(Planning!$M$2=$J$2:$CU$2),0))</f>
        <v>#N/A</v>
      </c>
    </row>
    <row r="66" spans="1:11" x14ac:dyDescent="0.35">
      <c r="I66" s="14" t="str">
        <f>'Data Validation (Hide)'!B5</f>
        <v>Caseload 4</v>
      </c>
      <c r="J66" s="5" t="e" cm="1">
        <f t="array" ref="J66">INDEX($J$59:$DA$60,1,MATCH(1,($I66=$J$1:$CU$1)*($J$62=$J$4:$CU$4)*(Planning!$M$2=$J$2:$CU$2),0))</f>
        <v>#N/A</v>
      </c>
      <c r="K66" s="5" t="e" cm="1">
        <f t="array" ref="K66">INDEX($J$59:$DA$60,1,MATCH(1,($I66=$J$1:$CU$1)*($K$62=$J$58:$CU$58)*(Planning!$M$2=$J$2:$CU$2),0))</f>
        <v>#N/A</v>
      </c>
    </row>
    <row r="67" spans="1:11" x14ac:dyDescent="0.35">
      <c r="I67" s="14" t="str">
        <f>'Data Validation (Hide)'!B6</f>
        <v>Caseload 5</v>
      </c>
      <c r="J67" s="5" t="e" cm="1">
        <f t="array" ref="J67">INDEX($J$59:$DA$60,1,MATCH(1,($I67=$J$1:$CU$1)*($J$62=$J$4:$CU$4)*(Planning!$M$2=$J$2:$CU$2),0))</f>
        <v>#N/A</v>
      </c>
      <c r="K67" s="5" t="e" cm="1">
        <f t="array" ref="K67">INDEX($J$59:$DA$60,1,MATCH(1,($I67=$J$1:$CU$1)*($K$62=$J$58:$CU$58)*(Planning!$M$2=$J$2:$CU$2),0))</f>
        <v>#N/A</v>
      </c>
    </row>
    <row r="68" spans="1:11" x14ac:dyDescent="0.35">
      <c r="I68" s="14" t="str">
        <f>'Data Validation (Hide)'!B7</f>
        <v>Caseload 6</v>
      </c>
      <c r="J68" t="e" cm="1">
        <f t="array" ref="J68">INDEX($J$59:$DA$60,1,MATCH(1,($I68=$J$1:$CU$1)*($J$62=$J$4:$CU$4)*(Planning!$M$2=$J$2:$CU$2),0))</f>
        <v>#N/A</v>
      </c>
      <c r="K68" s="5" t="e" cm="1">
        <f t="array" ref="K68">INDEX($J$59:$DA$60,1,MATCH(1,($I68=$J$1:$CU$1)*($K$62=$J$58:$CU$58)*(Planning!$M$2=$J$2:$CU$2),0))</f>
        <v>#N/A</v>
      </c>
    </row>
    <row r="69" spans="1:11" x14ac:dyDescent="0.35">
      <c r="I69" s="14" t="str">
        <f>'Data Validation (Hide)'!B8</f>
        <v>Caseload 7</v>
      </c>
      <c r="J69" t="e" cm="1">
        <f t="array" ref="J69">INDEX($J$59:$DA$60,1,MATCH(1,($I69=$J$1:$CU$1)*($J$62=$J$4:$CU$4)*(Planning!$M$2=$J$2:$CU$2),0))</f>
        <v>#N/A</v>
      </c>
      <c r="K69" s="5" t="e" cm="1">
        <f t="array" ref="K69">INDEX($J$59:$DA$60,1,MATCH(1,($I69=$J$1:$CU$1)*($K$62=$J$58:$CU$58)*(Planning!$M$2=$J$2:$CU$2),0))</f>
        <v>#N/A</v>
      </c>
    </row>
    <row r="70" spans="1:11" x14ac:dyDescent="0.35">
      <c r="I70" s="14" t="str">
        <f>'Data Validation (Hide)'!B9</f>
        <v>Caseload 8</v>
      </c>
      <c r="J70" t="e" cm="1">
        <f t="array" ref="J70">INDEX($J$59:$DA$60,1,MATCH(1,($I70=$J$1:$CU$1)*($J$62=$J$4:$CU$4)*(Planning!$M$2=$J$2:$CU$2),0))</f>
        <v>#N/A</v>
      </c>
      <c r="K70" s="5" t="e" cm="1">
        <f t="array" ref="K70">INDEX($J$59:$DA$60,1,MATCH(1,($I70=$J$1:$CU$1)*($K$62=$J$58:$CU$58)*(Planning!$M$2=$J$2:$CU$2),0))</f>
        <v>#N/A</v>
      </c>
    </row>
    <row r="71" spans="1:11" x14ac:dyDescent="0.35">
      <c r="I71" s="14" t="str">
        <f>'Data Validation (Hide)'!B10</f>
        <v>Caseload 9</v>
      </c>
      <c r="J71" t="e" cm="1">
        <f t="array" ref="J71">INDEX($J$59:$DA$60,1,MATCH(1,($I71=$J$1:$CU$1)*($J$62=$J$4:$CU$4)*(Planning!$M$2=$J$2:$CU$2),0))</f>
        <v>#N/A</v>
      </c>
      <c r="K71" s="5" t="e" cm="1">
        <f t="array" ref="K71">INDEX($J$59:$DA$60,1,MATCH(1,($I71=$J$1:$CU$1)*($K$62=$J$58:$CU$58)*(Planning!$M$2=$J$2:$CU$2),0))</f>
        <v>#N/A</v>
      </c>
    </row>
    <row r="72" spans="1:11" x14ac:dyDescent="0.35">
      <c r="I72" s="14" t="str">
        <f>'Data Validation (Hide)'!B11</f>
        <v>Caseload 10</v>
      </c>
      <c r="J72" t="e" cm="1">
        <f t="array" ref="J72">INDEX($J$59:$DA$60,1,MATCH(1,($I72=$J$1:$CU$1)*($J$62=$J$4:$CU$4)*(Planning!$M$2=$J$2:$CU$2),0))</f>
        <v>#N/A</v>
      </c>
      <c r="K72" s="5" t="e" cm="1">
        <f t="array" ref="K72">INDEX($J$59:$DA$60,1,MATCH(1,($I72=$J$1:$CU$1)*($K$62=$J$58:$CU$58)*(Planning!$M$2=$J$2:$CU$2),0))</f>
        <v>#N/A</v>
      </c>
    </row>
    <row r="73" spans="1:11" x14ac:dyDescent="0.35">
      <c r="I73" s="14" t="str">
        <f>'Data Validation (Hide)'!B12</f>
        <v>Caseload 11</v>
      </c>
      <c r="J73" t="e" cm="1">
        <f t="array" ref="J73">INDEX($J$59:$DA$60,1,MATCH(1,($I73=$J$1:$CU$1)*($J$62=$J$4:$CU$4)*(Planning!$M$2=$J$2:$CU$2),0))</f>
        <v>#N/A</v>
      </c>
      <c r="K73" s="5" t="e" cm="1">
        <f t="array" ref="K73">INDEX($J$59:$DA$60,1,MATCH(1,($I73=$J$1:$CU$1)*($K$62=$J$58:$CU$58)*(Planning!$M$2=$J$2:$CU$2),0))</f>
        <v>#N/A</v>
      </c>
    </row>
    <row r="74" spans="1:11" x14ac:dyDescent="0.35">
      <c r="I74" s="14" t="str">
        <f>'Data Validation (Hide)'!B13</f>
        <v>Caseload 12</v>
      </c>
      <c r="J74" t="e" cm="1">
        <f t="array" ref="J74">INDEX($J$59:$DA$60,1,MATCH(1,($I74=$J$1:$CU$1)*($J$62=$J$4:$CU$4)*(Planning!$M$2=$J$2:$CU$2),0))</f>
        <v>#N/A</v>
      </c>
      <c r="K74" s="5" t="e" cm="1">
        <f t="array" ref="K74">INDEX($J$59:$DA$60,1,MATCH(1,($I74=$J$1:$CU$1)*($K$62=$J$58:$CU$58)*(Planning!$M$2=$J$2:$CU$2),0))</f>
        <v>#N/A</v>
      </c>
    </row>
    <row r="75" spans="1:11" x14ac:dyDescent="0.35">
      <c r="I75" s="14" t="str">
        <f>'Data Validation (Hide)'!B14</f>
        <v>Caseload 13</v>
      </c>
      <c r="J75" t="e" cm="1">
        <f t="array" ref="J75">INDEX($J$59:$DA$60,1,MATCH(1,($I75=$J$1:$CU$1)*($J$62=$J$4:$CU$4)*(Planning!$M$2=$J$2:$CU$2),0))</f>
        <v>#N/A</v>
      </c>
      <c r="K75" s="5" t="e" cm="1">
        <f t="array" ref="K75">INDEX($J$59:$DA$60,1,MATCH(1,($I75=$J$1:$CU$1)*($K$62=$J$58:$CU$58)*(Planning!$M$2=$J$2:$CU$2),0))</f>
        <v>#N/A</v>
      </c>
    </row>
    <row r="76" spans="1:11" x14ac:dyDescent="0.35">
      <c r="I76" s="14" t="str">
        <f>'Data Validation (Hide)'!B15</f>
        <v>Caseload 14</v>
      </c>
      <c r="J76" t="e" cm="1">
        <f t="array" ref="J76">INDEX($J$59:$DA$60,1,MATCH(1,($I76=$J$1:$CU$1)*($J$62=$J$4:$CU$4)*(Planning!$M$2=$J$2:$CU$2),0))</f>
        <v>#N/A</v>
      </c>
      <c r="K76" s="5" t="e" cm="1">
        <f t="array" ref="K76">INDEX($J$59:$DA$60,1,MATCH(1,($I76=$J$1:$CU$1)*($K$62=$J$58:$CU$58)*(Planning!$M$2=$J$2:$CU$2),0))</f>
        <v>#N/A</v>
      </c>
    </row>
    <row r="77" spans="1:11" x14ac:dyDescent="0.35">
      <c r="I77" s="14" t="str">
        <f>'Data Validation (Hide)'!B16</f>
        <v>Caseload 15</v>
      </c>
      <c r="J77" t="e" cm="1">
        <f t="array" ref="J77">INDEX($J$59:$DA$60,1,MATCH(1,($I77=$J$1:$CU$1)*($J$62=$J$4:$CU$4)*(Planning!$M$2=$J$2:$CU$2),0))</f>
        <v>#N/A</v>
      </c>
      <c r="K77" s="5" t="e" cm="1">
        <f t="array" ref="K77">INDEX($J$59:$DA$60,1,MATCH(1,($I77=$J$1:$CU$1)*($K$62=$J$58:$CU$58)*(Planning!$M$2=$J$2:$CU$2),0))</f>
        <v>#N/A</v>
      </c>
    </row>
    <row r="78" spans="1:11" x14ac:dyDescent="0.35">
      <c r="I78" s="14"/>
    </row>
    <row r="79" spans="1:11" x14ac:dyDescent="0.35">
      <c r="A79" t="s">
        <v>101</v>
      </c>
      <c r="I79" s="14"/>
    </row>
    <row r="80" spans="1:11" x14ac:dyDescent="0.35">
      <c r="I80" s="14"/>
    </row>
    <row r="81" spans="1:6" x14ac:dyDescent="0.35">
      <c r="A81" t="s">
        <v>42</v>
      </c>
      <c r="B81" t="s">
        <v>144</v>
      </c>
      <c r="C81" t="s">
        <v>145</v>
      </c>
      <c r="D81" t="s">
        <v>49</v>
      </c>
      <c r="E81" t="s">
        <v>47</v>
      </c>
      <c r="F81" t="s">
        <v>60</v>
      </c>
    </row>
    <row r="82" spans="1:6" x14ac:dyDescent="0.35">
      <c r="A82" t="str">
        <f>Setup!A20</f>
        <v>Caseload 1</v>
      </c>
      <c r="B82">
        <f ca="1">'Capacity Backing (Hide)2'!B424/IF(Planning!$P$2="minutes",1,60)</f>
        <v>0</v>
      </c>
      <c r="C82">
        <f ca="1">'Capacity Backing (Hide)2'!C424/IF(Planning!$P$2="minutes",1,60)</f>
        <v>0</v>
      </c>
      <c r="D82">
        <f ca="1">IF(Planning!D63="",'Planning Backing (Hide)'!B82,Planning!D63)</f>
        <v>0</v>
      </c>
      <c r="E82">
        <f ca="1">IF(Planning!E63="",'Planning Backing (Hide)'!C82,Planning!E63)</f>
        <v>0</v>
      </c>
      <c r="F82">
        <f ca="1">SUM(D82:E82)</f>
        <v>0</v>
      </c>
    </row>
    <row r="83" spans="1:6" x14ac:dyDescent="0.35">
      <c r="A83" t="str">
        <f>Setup!A21</f>
        <v>Caseload 2</v>
      </c>
      <c r="B83">
        <f ca="1">'Capacity Backing (Hide)2'!B425/IF(Planning!$P$2="minutes",1,60)</f>
        <v>0</v>
      </c>
      <c r="C83">
        <f ca="1">'Capacity Backing (Hide)2'!C425/IF(Planning!$P$2="minutes",1,60)</f>
        <v>0</v>
      </c>
      <c r="D83">
        <f ca="1">IF(Planning!D64="",'Planning Backing (Hide)'!B83,Planning!D64)</f>
        <v>0</v>
      </c>
      <c r="E83">
        <f ca="1">IF(Planning!E64="",'Planning Backing (Hide)'!C83,Planning!E64)</f>
        <v>0</v>
      </c>
      <c r="F83">
        <f t="shared" ref="F83:F96" ca="1" si="96">SUM(D83:E83)</f>
        <v>0</v>
      </c>
    </row>
    <row r="84" spans="1:6" x14ac:dyDescent="0.35">
      <c r="A84" t="str">
        <f>Setup!A22</f>
        <v>Caseload 3</v>
      </c>
      <c r="B84">
        <f ca="1">'Capacity Backing (Hide)2'!B426/IF(Planning!$P$2="minutes",1,60)</f>
        <v>0</v>
      </c>
      <c r="C84">
        <f ca="1">'Capacity Backing (Hide)2'!C426/IF(Planning!$P$2="minutes",1,60)</f>
        <v>0</v>
      </c>
      <c r="D84">
        <f ca="1">IF(Planning!D65="",'Planning Backing (Hide)'!B84,Planning!D65)</f>
        <v>0</v>
      </c>
      <c r="E84">
        <f ca="1">IF(Planning!E65="",'Planning Backing (Hide)'!C84,Planning!E65)</f>
        <v>0</v>
      </c>
      <c r="F84">
        <f t="shared" ca="1" si="96"/>
        <v>0</v>
      </c>
    </row>
    <row r="85" spans="1:6" x14ac:dyDescent="0.35">
      <c r="A85" t="str">
        <f>Setup!A23</f>
        <v>Caseload 4</v>
      </c>
      <c r="B85">
        <f ca="1">'Capacity Backing (Hide)2'!B427/IF(Planning!$P$2="minutes",1,60)</f>
        <v>0</v>
      </c>
      <c r="C85">
        <f ca="1">'Capacity Backing (Hide)2'!C427/IF(Planning!$P$2="minutes",1,60)</f>
        <v>0</v>
      </c>
      <c r="D85">
        <f ca="1">IF(Planning!D66="",'Planning Backing (Hide)'!B85,Planning!D66)</f>
        <v>0</v>
      </c>
      <c r="E85">
        <f ca="1">IF(Planning!E66="",'Planning Backing (Hide)'!C85,Planning!E66)</f>
        <v>0</v>
      </c>
      <c r="F85">
        <f t="shared" ca="1" si="96"/>
        <v>0</v>
      </c>
    </row>
    <row r="86" spans="1:6" x14ac:dyDescent="0.35">
      <c r="A86" t="str">
        <f>Setup!A24</f>
        <v>Caseload 5</v>
      </c>
      <c r="B86">
        <f ca="1">'Capacity Backing (Hide)2'!B428/IF(Planning!$P$2="minutes",1,60)</f>
        <v>0</v>
      </c>
      <c r="C86">
        <f ca="1">'Capacity Backing (Hide)2'!C428/IF(Planning!$P$2="minutes",1,60)</f>
        <v>0</v>
      </c>
      <c r="D86">
        <f ca="1">IF(Planning!D67="",'Planning Backing (Hide)'!B86,Planning!D67)</f>
        <v>0</v>
      </c>
      <c r="E86">
        <f ca="1">IF(Planning!E67="",'Planning Backing (Hide)'!C86,Planning!E67)</f>
        <v>0</v>
      </c>
      <c r="F86">
        <f t="shared" ca="1" si="96"/>
        <v>0</v>
      </c>
    </row>
    <row r="87" spans="1:6" x14ac:dyDescent="0.35">
      <c r="A87" t="str">
        <f>Setup!A25</f>
        <v>Caseload 6</v>
      </c>
      <c r="B87">
        <f ca="1">'Capacity Backing (Hide)2'!B429/IF(Planning!$P$2="minutes",1,60)</f>
        <v>0</v>
      </c>
      <c r="C87">
        <f ca="1">'Capacity Backing (Hide)2'!C429/IF(Planning!$P$2="minutes",1,60)</f>
        <v>0</v>
      </c>
      <c r="D87">
        <f ca="1">IF(Planning!D68="",'Planning Backing (Hide)'!B87,Planning!D68)</f>
        <v>0</v>
      </c>
      <c r="E87">
        <f ca="1">IF(Planning!E68="",'Planning Backing (Hide)'!C87,Planning!E68)</f>
        <v>0</v>
      </c>
      <c r="F87">
        <f t="shared" ca="1" si="96"/>
        <v>0</v>
      </c>
    </row>
    <row r="88" spans="1:6" x14ac:dyDescent="0.35">
      <c r="A88" t="str">
        <f>Setup!A26</f>
        <v>Caseload 7</v>
      </c>
      <c r="B88">
        <f ca="1">'Capacity Backing (Hide)2'!B430/IF(Planning!$P$2="minutes",1,60)</f>
        <v>0</v>
      </c>
      <c r="C88">
        <f ca="1">'Capacity Backing (Hide)2'!C430/IF(Planning!$P$2="minutes",1,60)</f>
        <v>0</v>
      </c>
      <c r="D88">
        <f ca="1">IF(Planning!D69="",'Planning Backing (Hide)'!B88,Planning!D69)</f>
        <v>0</v>
      </c>
      <c r="E88">
        <f ca="1">IF(Planning!E69="",'Planning Backing (Hide)'!C88,Planning!E69)</f>
        <v>0</v>
      </c>
      <c r="F88">
        <f t="shared" ca="1" si="96"/>
        <v>0</v>
      </c>
    </row>
    <row r="89" spans="1:6" x14ac:dyDescent="0.35">
      <c r="A89" t="str">
        <f>Setup!A27</f>
        <v>Caseload 8</v>
      </c>
      <c r="B89">
        <f ca="1">'Capacity Backing (Hide)2'!B431/IF(Planning!$P$2="minutes",1,60)</f>
        <v>0</v>
      </c>
      <c r="C89">
        <f ca="1">'Capacity Backing (Hide)2'!C431/IF(Planning!$P$2="minutes",1,60)</f>
        <v>0</v>
      </c>
      <c r="D89">
        <f ca="1">IF(Planning!D70="",'Planning Backing (Hide)'!B89,Planning!D70)</f>
        <v>0</v>
      </c>
      <c r="E89">
        <f ca="1">IF(Planning!E70="",'Planning Backing (Hide)'!C89,Planning!E70)</f>
        <v>0</v>
      </c>
      <c r="F89">
        <f t="shared" ca="1" si="96"/>
        <v>0</v>
      </c>
    </row>
    <row r="90" spans="1:6" x14ac:dyDescent="0.35">
      <c r="A90" t="str">
        <f>Setup!A28</f>
        <v>Caseload 9</v>
      </c>
      <c r="B90">
        <f ca="1">'Capacity Backing (Hide)2'!B432/IF(Planning!$P$2="minutes",1,60)</f>
        <v>0</v>
      </c>
      <c r="C90">
        <f ca="1">'Capacity Backing (Hide)2'!C432/IF(Planning!$P$2="minutes",1,60)</f>
        <v>0</v>
      </c>
      <c r="D90">
        <f ca="1">IF(Planning!D71="",'Planning Backing (Hide)'!B90,Planning!D71)</f>
        <v>0</v>
      </c>
      <c r="E90">
        <f ca="1">IF(Planning!E71="",'Planning Backing (Hide)'!C90,Planning!E71)</f>
        <v>0</v>
      </c>
      <c r="F90">
        <f t="shared" ca="1" si="96"/>
        <v>0</v>
      </c>
    </row>
    <row r="91" spans="1:6" x14ac:dyDescent="0.35">
      <c r="A91" t="str">
        <f>Setup!A29</f>
        <v>Caseload 10</v>
      </c>
      <c r="B91">
        <f ca="1">'Capacity Backing (Hide)2'!B433/IF(Planning!$P$2="minutes",1,60)</f>
        <v>0</v>
      </c>
      <c r="C91">
        <f ca="1">'Capacity Backing (Hide)2'!C433/IF(Planning!$P$2="minutes",1,60)</f>
        <v>0</v>
      </c>
      <c r="D91">
        <f ca="1">IF(Planning!D72="",'Planning Backing (Hide)'!B91,Planning!D72)</f>
        <v>0</v>
      </c>
      <c r="E91">
        <f ca="1">IF(Planning!E72="",'Planning Backing (Hide)'!C91,Planning!E72)</f>
        <v>0</v>
      </c>
      <c r="F91">
        <f t="shared" ca="1" si="96"/>
        <v>0</v>
      </c>
    </row>
    <row r="92" spans="1:6" x14ac:dyDescent="0.35">
      <c r="A92" t="str">
        <f>Setup!A30</f>
        <v>Caseload 11</v>
      </c>
      <c r="B92">
        <f ca="1">'Capacity Backing (Hide)2'!B434/IF(Planning!$P$2="minutes",1,60)</f>
        <v>0</v>
      </c>
      <c r="C92">
        <f ca="1">'Capacity Backing (Hide)2'!C434/IF(Planning!$P$2="minutes",1,60)</f>
        <v>0</v>
      </c>
      <c r="D92">
        <f ca="1">IF(Planning!D73="",'Planning Backing (Hide)'!B92,Planning!D73)</f>
        <v>0</v>
      </c>
      <c r="E92">
        <f ca="1">IF(Planning!E73="",'Planning Backing (Hide)'!C92,Planning!E73)</f>
        <v>0</v>
      </c>
      <c r="F92">
        <f t="shared" ca="1" si="96"/>
        <v>0</v>
      </c>
    </row>
    <row r="93" spans="1:6" x14ac:dyDescent="0.35">
      <c r="A93" t="str">
        <f>Setup!A31</f>
        <v>Caseload 12</v>
      </c>
      <c r="B93">
        <f ca="1">'Capacity Backing (Hide)2'!B435/IF(Planning!$P$2="minutes",1,60)</f>
        <v>0</v>
      </c>
      <c r="C93">
        <f ca="1">'Capacity Backing (Hide)2'!C435/IF(Planning!$P$2="minutes",1,60)</f>
        <v>0</v>
      </c>
      <c r="D93">
        <f ca="1">IF(Planning!D74="",'Planning Backing (Hide)'!B93,Planning!D74)</f>
        <v>0</v>
      </c>
      <c r="E93">
        <f ca="1">IF(Planning!E74="",'Planning Backing (Hide)'!C93,Planning!E74)</f>
        <v>0</v>
      </c>
      <c r="F93">
        <f t="shared" ca="1" si="96"/>
        <v>0</v>
      </c>
    </row>
    <row r="94" spans="1:6" x14ac:dyDescent="0.35">
      <c r="A94" t="str">
        <f>Setup!A32</f>
        <v>Caseload 13</v>
      </c>
      <c r="B94">
        <f ca="1">'Capacity Backing (Hide)2'!B436/IF(Planning!$P$2="minutes",1,60)</f>
        <v>0</v>
      </c>
      <c r="C94">
        <f ca="1">'Capacity Backing (Hide)2'!C436/IF(Planning!$P$2="minutes",1,60)</f>
        <v>0</v>
      </c>
      <c r="D94">
        <f ca="1">IF(Planning!D75="",'Planning Backing (Hide)'!B94,Planning!D75)</f>
        <v>0</v>
      </c>
      <c r="E94">
        <f ca="1">IF(Planning!E75="",'Planning Backing (Hide)'!C94,Planning!E75)</f>
        <v>0</v>
      </c>
      <c r="F94">
        <f t="shared" ca="1" si="96"/>
        <v>0</v>
      </c>
    </row>
    <row r="95" spans="1:6" x14ac:dyDescent="0.35">
      <c r="A95" t="str">
        <f>Setup!A33</f>
        <v>Caseload 14</v>
      </c>
      <c r="B95">
        <f ca="1">'Capacity Backing (Hide)2'!B437/IF(Planning!$P$2="minutes",1,60)</f>
        <v>0</v>
      </c>
      <c r="C95">
        <f ca="1">'Capacity Backing (Hide)2'!C437/IF(Planning!$P$2="minutes",1,60)</f>
        <v>0</v>
      </c>
      <c r="D95">
        <f ca="1">IF(Planning!D76="",'Planning Backing (Hide)'!B95,Planning!D76)</f>
        <v>0</v>
      </c>
      <c r="E95">
        <f ca="1">IF(Planning!E76="",'Planning Backing (Hide)'!C95,Planning!E76)</f>
        <v>0</v>
      </c>
      <c r="F95">
        <f t="shared" ca="1" si="96"/>
        <v>0</v>
      </c>
    </row>
    <row r="96" spans="1:6" x14ac:dyDescent="0.35">
      <c r="A96" t="str">
        <f>Setup!A34</f>
        <v>Caseload 15</v>
      </c>
      <c r="B96">
        <f ca="1">'Capacity Backing (Hide)2'!B438/IF(Planning!$P$2="minutes",1,60)</f>
        <v>0</v>
      </c>
      <c r="C96">
        <f ca="1">'Capacity Backing (Hide)2'!C438/IF(Planning!$P$2="minutes",1,60)</f>
        <v>0</v>
      </c>
      <c r="D96">
        <f ca="1">IF(Planning!D77="",'Planning Backing (Hide)'!B96,Planning!D77)</f>
        <v>0</v>
      </c>
      <c r="E96">
        <f ca="1">IF(Planning!E77="",'Planning Backing (Hide)'!C96,Planning!E77)</f>
        <v>0</v>
      </c>
      <c r="F96">
        <f t="shared" ca="1" si="96"/>
        <v>0</v>
      </c>
    </row>
    <row r="99" spans="1:9" x14ac:dyDescent="0.35">
      <c r="A99" t="s">
        <v>53</v>
      </c>
      <c r="B99" t="s">
        <v>43</v>
      </c>
      <c r="C99" t="s">
        <v>155</v>
      </c>
      <c r="D99" t="s">
        <v>44</v>
      </c>
      <c r="E99" t="s">
        <v>46</v>
      </c>
      <c r="F99" t="s">
        <v>45</v>
      </c>
      <c r="G99" t="s">
        <v>241</v>
      </c>
      <c r="H99" t="s">
        <v>242</v>
      </c>
      <c r="I99" t="s">
        <v>243</v>
      </c>
    </row>
    <row r="100" spans="1:9" x14ac:dyDescent="0.35">
      <c r="A100" t="str">
        <f>Service!B6</f>
        <v>Caseload 1</v>
      </c>
      <c r="B100">
        <f>Service!C6</f>
        <v>0</v>
      </c>
      <c r="C100">
        <f>Service!D6</f>
        <v>0</v>
      </c>
      <c r="D100" cm="1">
        <f t="array" ref="D100">IFERROR(INDEX(Planning!$D$44:$D$58,MATCH(1,(Planning!$A$44:$A$58='Planning Backing (Hide)'!A100)*(Planning!$B$44:$B$58='Planning Backing (Hide)'!B100),0),1),Service!E6)</f>
        <v>0</v>
      </c>
      <c r="E100">
        <f>Service!F6</f>
        <v>0</v>
      </c>
      <c r="F100" t="e">
        <f>Service!G6</f>
        <v>#N/A</v>
      </c>
      <c r="G100" t="e">
        <f>C100/D100*F100</f>
        <v>#DIV/0!</v>
      </c>
      <c r="H100">
        <f>SUMIF(INDEX($D$100:$D$174,ROW(A1),0):INDEX($D$100:$D$174,ROUNDUP(ROW(A1)/5,0)*5,1),1,INDEX($G$100:$G$174,ROW(A1),0):INDEX($G$100:$G$174,ROUNDUP(ROW(A1)/5,0)*5,1))</f>
        <v>0</v>
      </c>
      <c r="I100">
        <f>SUMIF(INDEX($D$100:$D$174,ROW(A1),0):INDEX($D$100:$D$174,ROUNDUP(ROW(A1)/5,0)*5,1),"&gt;"&amp;1,INDEX($G$100:$G$174,ROW(A1),0):INDEX($G$100:$G$174,ROUNDUP(ROW(A1)/5,0)*5,1))</f>
        <v>0</v>
      </c>
    </row>
    <row r="101" spans="1:9" x14ac:dyDescent="0.35">
      <c r="A101" t="str">
        <f>Service!B7</f>
        <v>Caseload 1</v>
      </c>
      <c r="B101">
        <f>Service!C7</f>
        <v>0</v>
      </c>
      <c r="C101">
        <f>Service!D7</f>
        <v>0</v>
      </c>
      <c r="D101" cm="1">
        <f t="array" ref="D101">IFERROR(INDEX(Planning!$D$44:$D$58,MATCH(1,(Planning!$A$44:$A$58='Planning Backing (Hide)'!A101)*(Planning!$B$44:$B$58='Planning Backing (Hide)'!B101),0),1),Service!E7)</f>
        <v>0</v>
      </c>
      <c r="E101">
        <f>Service!F7</f>
        <v>0</v>
      </c>
      <c r="F101" t="e">
        <f>Service!G7</f>
        <v>#N/A</v>
      </c>
      <c r="G101" t="e">
        <f t="shared" ref="G101:G164" si="97">C101/D101*F101</f>
        <v>#DIV/0!</v>
      </c>
      <c r="H101">
        <f>SUMIF(INDEX($D$100:$D$174,ROW(A2),0):INDEX($D$100:$D$174,ROUNDUP(ROW(A2)/5,0)*5,1),1,INDEX($G$100:$G$174,ROW(A2),0):INDEX($G$100:$G$174,ROUNDUP(ROW(A2)/5,0)*5,1))</f>
        <v>0</v>
      </c>
      <c r="I101">
        <f>SUMIF(INDEX($D$100:$D$174,ROW(A2),0):INDEX($D$100:$D$174,ROUNDUP(ROW(A2)/5,0)*5,1),"&gt;"&amp;1,INDEX($G$100:$G$174,ROW(A2),0):INDEX($G$100:$G$174,ROUNDUP(ROW(A2)/5,0)*5,1))</f>
        <v>0</v>
      </c>
    </row>
    <row r="102" spans="1:9" x14ac:dyDescent="0.35">
      <c r="A102" t="str">
        <f>Service!B8</f>
        <v>Caseload 1</v>
      </c>
      <c r="B102">
        <f>Service!C8</f>
        <v>0</v>
      </c>
      <c r="C102">
        <f>Service!D8</f>
        <v>0</v>
      </c>
      <c r="D102" cm="1">
        <f t="array" ref="D102">IFERROR(INDEX(Planning!$D$44:$D$58,MATCH(1,(Planning!$A$44:$A$58='Planning Backing (Hide)'!A102)*(Planning!$B$44:$B$58='Planning Backing (Hide)'!B102),0),1),Service!E8)</f>
        <v>0</v>
      </c>
      <c r="E102">
        <f>Service!F8</f>
        <v>0</v>
      </c>
      <c r="F102" t="e">
        <f>Service!G8</f>
        <v>#N/A</v>
      </c>
      <c r="G102" t="e">
        <f t="shared" si="97"/>
        <v>#DIV/0!</v>
      </c>
      <c r="H102">
        <f>SUMIF(INDEX($D$100:$D$174,ROW(A3),0):INDEX($D$100:$D$174,ROUNDUP(ROW(A3)/5,0)*5,1),1,INDEX($G$100:$G$174,ROW(A3),0):INDEX($G$100:$G$174,ROUNDUP(ROW(A3)/5,0)*5,1))</f>
        <v>0</v>
      </c>
      <c r="I102">
        <f>SUMIF(INDEX($D$100:$D$174,ROW(A3),0):INDEX($D$100:$D$174,ROUNDUP(ROW(A3)/5,0)*5,1),"&gt;"&amp;1,INDEX($G$100:$G$174,ROW(A3),0):INDEX($G$100:$G$174,ROUNDUP(ROW(A3)/5,0)*5,1))</f>
        <v>0</v>
      </c>
    </row>
    <row r="103" spans="1:9" x14ac:dyDescent="0.35">
      <c r="A103" t="str">
        <f>Service!B9</f>
        <v>Caseload 1</v>
      </c>
      <c r="B103">
        <f>Service!C9</f>
        <v>0</v>
      </c>
      <c r="C103">
        <f>Service!D9</f>
        <v>0</v>
      </c>
      <c r="D103" cm="1">
        <f t="array" ref="D103">IFERROR(INDEX(Planning!$D$44:$D$58,MATCH(1,(Planning!$A$44:$A$58='Planning Backing (Hide)'!A103)*(Planning!$B$44:$B$58='Planning Backing (Hide)'!B103),0),1),Service!E9)</f>
        <v>0</v>
      </c>
      <c r="E103">
        <f>Service!F9</f>
        <v>0</v>
      </c>
      <c r="F103" t="e">
        <f>Service!G9</f>
        <v>#N/A</v>
      </c>
      <c r="G103" t="e">
        <f t="shared" si="97"/>
        <v>#DIV/0!</v>
      </c>
      <c r="H103">
        <f>SUMIF(INDEX($D$100:$D$174,ROW(A4),0):INDEX($D$100:$D$174,ROUNDUP(ROW(A4)/5,0)*5,1),1,INDEX($G$100:$G$174,ROW(A4),0):INDEX($G$100:$G$174,ROUNDUP(ROW(A4)/5,0)*5,1))</f>
        <v>0</v>
      </c>
      <c r="I103">
        <f>SUMIF(INDEX($D$100:$D$174,ROW(A4),0):INDEX($D$100:$D$174,ROUNDUP(ROW(A4)/5,0)*5,1),"&gt;"&amp;1,INDEX($G$100:$G$174,ROW(A4),0):INDEX($G$100:$G$174,ROUNDUP(ROW(A4)/5,0)*5,1))</f>
        <v>0</v>
      </c>
    </row>
    <row r="104" spans="1:9" x14ac:dyDescent="0.35">
      <c r="A104" t="str">
        <f>Service!B10</f>
        <v>Caseload 1</v>
      </c>
      <c r="B104">
        <f>Service!C10</f>
        <v>0</v>
      </c>
      <c r="C104">
        <f>Service!D10</f>
        <v>0</v>
      </c>
      <c r="D104" cm="1">
        <f t="array" ref="D104">IFERROR(INDEX(Planning!$D$44:$D$58,MATCH(1,(Planning!$A$44:$A$58='Planning Backing (Hide)'!A104)*(Planning!$B$44:$B$58='Planning Backing (Hide)'!B104),0),1),Service!E10)</f>
        <v>0</v>
      </c>
      <c r="E104">
        <f>Service!F10</f>
        <v>0</v>
      </c>
      <c r="F104" t="e">
        <f>Service!G10</f>
        <v>#N/A</v>
      </c>
      <c r="G104" t="e">
        <f t="shared" si="97"/>
        <v>#DIV/0!</v>
      </c>
      <c r="H104">
        <f>SUMIF(INDEX($D$100:$D$174,ROW(A5),0):INDEX($D$100:$D$174,ROUNDUP(ROW(A5)/5,0)*5,1),1,INDEX($G$100:$G$174,ROW(A5),0):INDEX($G$100:$G$174,ROUNDUP(ROW(A5)/5,0)*5,1))</f>
        <v>0</v>
      </c>
      <c r="I104">
        <f>SUMIF(INDEX($D$100:$D$174,ROW(A5),0):INDEX($D$100:$D$174,ROUNDUP(ROW(A5)/5,0)*5,1),"&gt;"&amp;1,INDEX($G$100:$G$174,ROW(A5),0):INDEX($G$100:$G$174,ROUNDUP(ROW(A5)/5,0)*5,1))</f>
        <v>0</v>
      </c>
    </row>
    <row r="105" spans="1:9" x14ac:dyDescent="0.35">
      <c r="A105" t="str">
        <f>Service!B11</f>
        <v>Caseload 2</v>
      </c>
      <c r="B105">
        <f>Service!C11</f>
        <v>0</v>
      </c>
      <c r="C105">
        <f>Service!D11</f>
        <v>0</v>
      </c>
      <c r="D105" cm="1">
        <f t="array" ref="D105">IFERROR(INDEX(Planning!$D$44:$D$58,MATCH(1,(Planning!$A$44:$A$58='Planning Backing (Hide)'!A105)*(Planning!$B$44:$B$58='Planning Backing (Hide)'!B105),0),1),Service!E11)</f>
        <v>0</v>
      </c>
      <c r="E105">
        <f>Service!F11</f>
        <v>0</v>
      </c>
      <c r="F105" t="e">
        <f>Service!G11</f>
        <v>#N/A</v>
      </c>
      <c r="G105" t="e">
        <f t="shared" si="97"/>
        <v>#DIV/0!</v>
      </c>
      <c r="H105">
        <f>SUMIF(INDEX($D$100:$D$174,ROW(A6),0):INDEX($D$100:$D$174,ROUNDUP(ROW(A6)/5,0)*5,1),1,INDEX($G$100:$G$174,ROW(A6),0):INDEX($G$100:$G$174,ROUNDUP(ROW(A6)/5,0)*5,1))</f>
        <v>0</v>
      </c>
      <c r="I105">
        <f>SUMIF(INDEX($D$100:$D$174,ROW(A6),0):INDEX($D$100:$D$174,ROUNDUP(ROW(A6)/5,0)*5,1),"&gt;"&amp;1,INDEX($G$100:$G$174,ROW(A6),0):INDEX($G$100:$G$174,ROUNDUP(ROW(A6)/5,0)*5,1))</f>
        <v>0</v>
      </c>
    </row>
    <row r="106" spans="1:9" x14ac:dyDescent="0.35">
      <c r="A106" t="str">
        <f>Service!B12</f>
        <v>Caseload 2</v>
      </c>
      <c r="B106">
        <f>Service!C12</f>
        <v>0</v>
      </c>
      <c r="C106">
        <f>Service!D12</f>
        <v>0</v>
      </c>
      <c r="D106" cm="1">
        <f t="array" ref="D106">IFERROR(INDEX(Planning!$D$44:$D$58,MATCH(1,(Planning!$A$44:$A$58='Planning Backing (Hide)'!A106)*(Planning!$B$44:$B$58='Planning Backing (Hide)'!B106),0),1),Service!E12)</f>
        <v>0</v>
      </c>
      <c r="E106">
        <f>Service!F12</f>
        <v>0</v>
      </c>
      <c r="F106" t="e">
        <f>Service!G12</f>
        <v>#N/A</v>
      </c>
      <c r="G106" t="e">
        <f t="shared" si="97"/>
        <v>#DIV/0!</v>
      </c>
      <c r="H106">
        <f>SUMIF(INDEX($D$100:$D$174,ROW(A7),0):INDEX($D$100:$D$174,ROUNDUP(ROW(A7)/5,0)*5,1),1,INDEX($G$100:$G$174,ROW(A7),0):INDEX($G$100:$G$174,ROUNDUP(ROW(A7)/5,0)*5,1))</f>
        <v>0</v>
      </c>
      <c r="I106">
        <f>SUMIF(INDEX($D$100:$D$174,ROW(A7),0):INDEX($D$100:$D$174,ROUNDUP(ROW(A7)/5,0)*5,1),"&gt;"&amp;1,INDEX($G$100:$G$174,ROW(A7),0):INDEX($G$100:$G$174,ROUNDUP(ROW(A7)/5,0)*5,1))</f>
        <v>0</v>
      </c>
    </row>
    <row r="107" spans="1:9" x14ac:dyDescent="0.35">
      <c r="A107" t="str">
        <f>Service!B13</f>
        <v>Caseload 2</v>
      </c>
      <c r="B107">
        <f>Service!C13</f>
        <v>0</v>
      </c>
      <c r="C107">
        <f>Service!D13</f>
        <v>0</v>
      </c>
      <c r="D107" cm="1">
        <f t="array" ref="D107">IFERROR(INDEX(Planning!$D$44:$D$58,MATCH(1,(Planning!$A$44:$A$58='Planning Backing (Hide)'!A107)*(Planning!$B$44:$B$58='Planning Backing (Hide)'!B107),0),1),Service!E13)</f>
        <v>0</v>
      </c>
      <c r="E107">
        <f>Service!F13</f>
        <v>0</v>
      </c>
      <c r="F107" t="e">
        <f>Service!G13</f>
        <v>#N/A</v>
      </c>
      <c r="G107" t="e">
        <f t="shared" si="97"/>
        <v>#DIV/0!</v>
      </c>
      <c r="H107">
        <f>SUMIF(INDEX($D$100:$D$174,ROW(A8),0):INDEX($D$100:$D$174,ROUNDUP(ROW(A8)/5,0)*5,1),1,INDEX($G$100:$G$174,ROW(A8),0):INDEX($G$100:$G$174,ROUNDUP(ROW(A8)/5,0)*5,1))</f>
        <v>0</v>
      </c>
      <c r="I107">
        <f>SUMIF(INDEX($D$100:$D$174,ROW(A8),0):INDEX($D$100:$D$174,ROUNDUP(ROW(A8)/5,0)*5,1),"&gt;"&amp;1,INDEX($G$100:$G$174,ROW(A8),0):INDEX($G$100:$G$174,ROUNDUP(ROW(A8)/5,0)*5,1))</f>
        <v>0</v>
      </c>
    </row>
    <row r="108" spans="1:9" x14ac:dyDescent="0.35">
      <c r="A108" t="str">
        <f>Service!B14</f>
        <v>Caseload 2</v>
      </c>
      <c r="B108">
        <f>Service!C14</f>
        <v>0</v>
      </c>
      <c r="C108">
        <f>Service!D14</f>
        <v>0</v>
      </c>
      <c r="D108" cm="1">
        <f t="array" ref="D108">IFERROR(INDEX(Planning!$D$44:$D$58,MATCH(1,(Planning!$A$44:$A$58='Planning Backing (Hide)'!A108)*(Planning!$B$44:$B$58='Planning Backing (Hide)'!B108),0),1),Service!E14)</f>
        <v>0</v>
      </c>
      <c r="E108">
        <f>Service!F14</f>
        <v>0</v>
      </c>
      <c r="F108" t="e">
        <f>Service!G14</f>
        <v>#N/A</v>
      </c>
      <c r="G108" t="e">
        <f t="shared" si="97"/>
        <v>#DIV/0!</v>
      </c>
      <c r="H108">
        <f>SUMIF(INDEX($D$100:$D$174,ROW(A9),0):INDEX($D$100:$D$174,ROUNDUP(ROW(A9)/5,0)*5,1),1,INDEX($G$100:$G$174,ROW(A9),0):INDEX($G$100:$G$174,ROUNDUP(ROW(A9)/5,0)*5,1))</f>
        <v>0</v>
      </c>
      <c r="I108">
        <f>SUMIF(INDEX($D$100:$D$174,ROW(A9),0):INDEX($D$100:$D$174,ROUNDUP(ROW(A9)/5,0)*5,1),"&gt;"&amp;1,INDEX($G$100:$G$174,ROW(A9),0):INDEX($G$100:$G$174,ROUNDUP(ROW(A9)/5,0)*5,1))</f>
        <v>0</v>
      </c>
    </row>
    <row r="109" spans="1:9" x14ac:dyDescent="0.35">
      <c r="A109" t="str">
        <f>Service!B15</f>
        <v>Caseload 2</v>
      </c>
      <c r="B109">
        <f>Service!C15</f>
        <v>0</v>
      </c>
      <c r="C109">
        <f>Service!D15</f>
        <v>0</v>
      </c>
      <c r="D109" cm="1">
        <f t="array" ref="D109">IFERROR(INDEX(Planning!$D$44:$D$58,MATCH(1,(Planning!$A$44:$A$58='Planning Backing (Hide)'!A109)*(Planning!$B$44:$B$58='Planning Backing (Hide)'!B109),0),1),Service!E15)</f>
        <v>0</v>
      </c>
      <c r="E109">
        <f>Service!F15</f>
        <v>0</v>
      </c>
      <c r="F109" t="e">
        <f>Service!G15</f>
        <v>#N/A</v>
      </c>
      <c r="G109" t="e">
        <f t="shared" si="97"/>
        <v>#DIV/0!</v>
      </c>
      <c r="H109">
        <f>SUMIF(INDEX($D$100:$D$174,ROW(A10),0):INDEX($D$100:$D$174,ROUNDUP(ROW(A10)/5,0)*5,1),1,INDEX($G$100:$G$174,ROW(A10),0):INDEX($G$100:$G$174,ROUNDUP(ROW(A10)/5,0)*5,1))</f>
        <v>0</v>
      </c>
      <c r="I109">
        <f>SUMIF(INDEX($D$100:$D$174,ROW(A10),0):INDEX($D$100:$D$174,ROUNDUP(ROW(A10)/5,0)*5,1),"&gt;"&amp;1,INDEX($G$100:$G$174,ROW(A10),0):INDEX($G$100:$G$174,ROUNDUP(ROW(A10)/5,0)*5,1))</f>
        <v>0</v>
      </c>
    </row>
    <row r="110" spans="1:9" x14ac:dyDescent="0.35">
      <c r="A110" t="str">
        <f>Service!B16</f>
        <v>Caseload 3</v>
      </c>
      <c r="B110">
        <f>Service!C16</f>
        <v>0</v>
      </c>
      <c r="C110">
        <f>Service!D16</f>
        <v>0</v>
      </c>
      <c r="D110" cm="1">
        <f t="array" ref="D110">IFERROR(INDEX(Planning!$D$44:$D$58,MATCH(1,(Planning!$A$44:$A$58='Planning Backing (Hide)'!A110)*(Planning!$B$44:$B$58='Planning Backing (Hide)'!B110),0),1),Service!E16)</f>
        <v>0</v>
      </c>
      <c r="E110">
        <f>Service!F16</f>
        <v>0</v>
      </c>
      <c r="F110" t="e">
        <f>Service!G16</f>
        <v>#N/A</v>
      </c>
      <c r="G110" t="e">
        <f t="shared" si="97"/>
        <v>#DIV/0!</v>
      </c>
      <c r="H110">
        <f>SUMIF(INDEX($D$100:$D$174,ROW(A11),0):INDEX($D$100:$D$174,ROUNDUP(ROW(A11)/5,0)*5,1),1,INDEX($G$100:$G$174,ROW(A11),0):INDEX($G$100:$G$174,ROUNDUP(ROW(A11)/5,0)*5,1))</f>
        <v>0</v>
      </c>
      <c r="I110">
        <f>SUMIF(INDEX($D$100:$D$174,ROW(A11),0):INDEX($D$100:$D$174,ROUNDUP(ROW(A11)/5,0)*5,1),"&gt;"&amp;1,INDEX($G$100:$G$174,ROW(A11),0):INDEX($G$100:$G$174,ROUNDUP(ROW(A11)/5,0)*5,1))</f>
        <v>0</v>
      </c>
    </row>
    <row r="111" spans="1:9" x14ac:dyDescent="0.35">
      <c r="A111" t="str">
        <f>Service!B17</f>
        <v>Caseload 3</v>
      </c>
      <c r="B111">
        <f>Service!C17</f>
        <v>0</v>
      </c>
      <c r="C111">
        <f>Service!D17</f>
        <v>0</v>
      </c>
      <c r="D111" cm="1">
        <f t="array" ref="D111">IFERROR(INDEX(Planning!$D$44:$D$58,MATCH(1,(Planning!$A$44:$A$58='Planning Backing (Hide)'!A111)*(Planning!$B$44:$B$58='Planning Backing (Hide)'!B111),0),1),Service!E17)</f>
        <v>0</v>
      </c>
      <c r="E111">
        <f>Service!F17</f>
        <v>0</v>
      </c>
      <c r="F111" t="e">
        <f>Service!G17</f>
        <v>#N/A</v>
      </c>
      <c r="G111" t="e">
        <f t="shared" si="97"/>
        <v>#DIV/0!</v>
      </c>
      <c r="H111">
        <f>SUMIF(INDEX($D$100:$D$174,ROW(A12),0):INDEX($D$100:$D$174,ROUNDUP(ROW(A12)/5,0)*5,1),1,INDEX($G$100:$G$174,ROW(A12),0):INDEX($G$100:$G$174,ROUNDUP(ROW(A12)/5,0)*5,1))</f>
        <v>0</v>
      </c>
      <c r="I111">
        <f>SUMIF(INDEX($D$100:$D$174,ROW(A12),0):INDEX($D$100:$D$174,ROUNDUP(ROW(A12)/5,0)*5,1),"&gt;"&amp;1,INDEX($G$100:$G$174,ROW(A12),0):INDEX($G$100:$G$174,ROUNDUP(ROW(A12)/5,0)*5,1))</f>
        <v>0</v>
      </c>
    </row>
    <row r="112" spans="1:9" x14ac:dyDescent="0.35">
      <c r="A112" t="str">
        <f>Service!B18</f>
        <v>Caseload 3</v>
      </c>
      <c r="B112">
        <f>Service!C18</f>
        <v>0</v>
      </c>
      <c r="C112">
        <f>Service!D18</f>
        <v>0</v>
      </c>
      <c r="D112" cm="1">
        <f t="array" ref="D112">IFERROR(INDEX(Planning!$D$44:$D$58,MATCH(1,(Planning!$A$44:$A$58='Planning Backing (Hide)'!A112)*(Planning!$B$44:$B$58='Planning Backing (Hide)'!B112),0),1),Service!E18)</f>
        <v>0</v>
      </c>
      <c r="E112">
        <f>Service!F18</f>
        <v>0</v>
      </c>
      <c r="F112" t="e">
        <f>Service!G18</f>
        <v>#N/A</v>
      </c>
      <c r="G112" t="e">
        <f t="shared" si="97"/>
        <v>#DIV/0!</v>
      </c>
      <c r="H112">
        <f>SUMIF(INDEX($D$100:$D$174,ROW(A13),0):INDEX($D$100:$D$174,ROUNDUP(ROW(A13)/5,0)*5,1),1,INDEX($G$100:$G$174,ROW(A13),0):INDEX($G$100:$G$174,ROUNDUP(ROW(A13)/5,0)*5,1))</f>
        <v>0</v>
      </c>
      <c r="I112">
        <f>SUMIF(INDEX($D$100:$D$174,ROW(A13),0):INDEX($D$100:$D$174,ROUNDUP(ROW(A13)/5,0)*5,1),"&gt;"&amp;1,INDEX($G$100:$G$174,ROW(A13),0):INDEX($G$100:$G$174,ROUNDUP(ROW(A13)/5,0)*5,1))</f>
        <v>0</v>
      </c>
    </row>
    <row r="113" spans="1:9" x14ac:dyDescent="0.35">
      <c r="A113" t="str">
        <f>Service!B19</f>
        <v>Caseload 3</v>
      </c>
      <c r="B113">
        <f>Service!C19</f>
        <v>0</v>
      </c>
      <c r="C113">
        <f>Service!D19</f>
        <v>0</v>
      </c>
      <c r="D113" cm="1">
        <f t="array" ref="D113">IFERROR(INDEX(Planning!$D$44:$D$58,MATCH(1,(Planning!$A$44:$A$58='Planning Backing (Hide)'!A113)*(Planning!$B$44:$B$58='Planning Backing (Hide)'!B113),0),1),Service!E19)</f>
        <v>0</v>
      </c>
      <c r="E113">
        <f>Service!F19</f>
        <v>0</v>
      </c>
      <c r="F113" t="e">
        <f>Service!G19</f>
        <v>#N/A</v>
      </c>
      <c r="G113" t="e">
        <f t="shared" si="97"/>
        <v>#DIV/0!</v>
      </c>
      <c r="H113">
        <f>SUMIF(INDEX($D$100:$D$174,ROW(A14),0):INDEX($D$100:$D$174,ROUNDUP(ROW(A14)/5,0)*5,1),1,INDEX($G$100:$G$174,ROW(A14),0):INDEX($G$100:$G$174,ROUNDUP(ROW(A14)/5,0)*5,1))</f>
        <v>0</v>
      </c>
      <c r="I113">
        <f>SUMIF(INDEX($D$100:$D$174,ROW(A14),0):INDEX($D$100:$D$174,ROUNDUP(ROW(A14)/5,0)*5,1),"&gt;"&amp;1,INDEX($G$100:$G$174,ROW(A14),0):INDEX($G$100:$G$174,ROUNDUP(ROW(A14)/5,0)*5,1))</f>
        <v>0</v>
      </c>
    </row>
    <row r="114" spans="1:9" x14ac:dyDescent="0.35">
      <c r="A114" t="str">
        <f>Service!B20</f>
        <v>Caseload 3</v>
      </c>
      <c r="B114">
        <f>Service!C20</f>
        <v>0</v>
      </c>
      <c r="C114">
        <f>Service!D20</f>
        <v>0</v>
      </c>
      <c r="D114" cm="1">
        <f t="array" ref="D114">IFERROR(INDEX(Planning!$D$44:$D$58,MATCH(1,(Planning!$A$44:$A$58='Planning Backing (Hide)'!A114)*(Planning!$B$44:$B$58='Planning Backing (Hide)'!B114),0),1),Service!E20)</f>
        <v>0</v>
      </c>
      <c r="E114">
        <f>Service!F20</f>
        <v>0</v>
      </c>
      <c r="F114" t="e">
        <f>Service!G20</f>
        <v>#N/A</v>
      </c>
      <c r="G114" t="e">
        <f t="shared" si="97"/>
        <v>#DIV/0!</v>
      </c>
      <c r="H114">
        <f>SUMIF(INDEX($D$100:$D$174,ROW(A15),0):INDEX($D$100:$D$174,ROUNDUP(ROW(A15)/5,0)*5,1),1,INDEX($G$100:$G$174,ROW(A15),0):INDEX($G$100:$G$174,ROUNDUP(ROW(A15)/5,0)*5,1))</f>
        <v>0</v>
      </c>
      <c r="I114">
        <f>SUMIF(INDEX($D$100:$D$174,ROW(A15),0):INDEX($D$100:$D$174,ROUNDUP(ROW(A15)/5,0)*5,1),"&gt;"&amp;1,INDEX($G$100:$G$174,ROW(A15),0):INDEX($G$100:$G$174,ROUNDUP(ROW(A15)/5,0)*5,1))</f>
        <v>0</v>
      </c>
    </row>
    <row r="115" spans="1:9" x14ac:dyDescent="0.35">
      <c r="A115" t="str">
        <f>Service!B21</f>
        <v>Caseload 4</v>
      </c>
      <c r="B115">
        <f>Service!C21</f>
        <v>0</v>
      </c>
      <c r="C115">
        <f>Service!D21</f>
        <v>0</v>
      </c>
      <c r="D115" cm="1">
        <f t="array" ref="D115">IFERROR(INDEX(Planning!$D$44:$D$58,MATCH(1,(Planning!$A$44:$A$58='Planning Backing (Hide)'!A115)*(Planning!$B$44:$B$58='Planning Backing (Hide)'!B115),0),1),Service!E21)</f>
        <v>0</v>
      </c>
      <c r="E115">
        <f>Service!F21</f>
        <v>0</v>
      </c>
      <c r="F115" t="e">
        <f>Service!G21</f>
        <v>#N/A</v>
      </c>
      <c r="G115" t="e">
        <f t="shared" si="97"/>
        <v>#DIV/0!</v>
      </c>
      <c r="H115">
        <f>SUMIF(INDEX($D$100:$D$174,ROW(A16),0):INDEX($D$100:$D$174,ROUNDUP(ROW(A16)/5,0)*5,1),1,INDEX($G$100:$G$174,ROW(A16),0):INDEX($G$100:$G$174,ROUNDUP(ROW(A16)/5,0)*5,1))</f>
        <v>0</v>
      </c>
      <c r="I115">
        <f>SUMIF(INDEX($D$100:$D$174,ROW(A16),0):INDEX($D$100:$D$174,ROUNDUP(ROW(A16)/5,0)*5,1),"&gt;"&amp;1,INDEX($G$100:$G$174,ROW(A16),0):INDEX($G$100:$G$174,ROUNDUP(ROW(A16)/5,0)*5,1))</f>
        <v>0</v>
      </c>
    </row>
    <row r="116" spans="1:9" x14ac:dyDescent="0.35">
      <c r="A116" t="str">
        <f>Service!B22</f>
        <v>Caseload 4</v>
      </c>
      <c r="B116">
        <f>Service!C22</f>
        <v>0</v>
      </c>
      <c r="C116">
        <f>Service!D22</f>
        <v>0</v>
      </c>
      <c r="D116" cm="1">
        <f t="array" ref="D116">IFERROR(INDEX(Planning!$D$44:$D$58,MATCH(1,(Planning!$A$44:$A$58='Planning Backing (Hide)'!A116)*(Planning!$B$44:$B$58='Planning Backing (Hide)'!B116),0),1),Service!E22)</f>
        <v>0</v>
      </c>
      <c r="E116">
        <f>Service!F22</f>
        <v>0</v>
      </c>
      <c r="F116" t="e">
        <f>Service!G22</f>
        <v>#N/A</v>
      </c>
      <c r="G116" t="e">
        <f t="shared" si="97"/>
        <v>#DIV/0!</v>
      </c>
      <c r="H116">
        <f>SUMIF(INDEX($D$100:$D$174,ROW(A17),0):INDEX($D$100:$D$174,ROUNDUP(ROW(A17)/5,0)*5,1),1,INDEX($G$100:$G$174,ROW(A17),0):INDEX($G$100:$G$174,ROUNDUP(ROW(A17)/5,0)*5,1))</f>
        <v>0</v>
      </c>
      <c r="I116">
        <f>SUMIF(INDEX($D$100:$D$174,ROW(A17),0):INDEX($D$100:$D$174,ROUNDUP(ROW(A17)/5,0)*5,1),"&gt;"&amp;1,INDEX($G$100:$G$174,ROW(A17),0):INDEX($G$100:$G$174,ROUNDUP(ROW(A17)/5,0)*5,1))</f>
        <v>0</v>
      </c>
    </row>
    <row r="117" spans="1:9" x14ac:dyDescent="0.35">
      <c r="A117" t="str">
        <f>Service!B23</f>
        <v>Caseload 4</v>
      </c>
      <c r="B117">
        <f>Service!C23</f>
        <v>0</v>
      </c>
      <c r="C117">
        <f>Service!D23</f>
        <v>0</v>
      </c>
      <c r="D117" cm="1">
        <f t="array" ref="D117">IFERROR(INDEX(Planning!$D$44:$D$58,MATCH(1,(Planning!$A$44:$A$58='Planning Backing (Hide)'!A117)*(Planning!$B$44:$B$58='Planning Backing (Hide)'!B117),0),1),Service!E23)</f>
        <v>0</v>
      </c>
      <c r="E117">
        <f>Service!F23</f>
        <v>0</v>
      </c>
      <c r="F117" t="e">
        <f>Service!G23</f>
        <v>#N/A</v>
      </c>
      <c r="G117" t="e">
        <f t="shared" si="97"/>
        <v>#DIV/0!</v>
      </c>
      <c r="H117">
        <f>SUMIF(INDEX($D$100:$D$174,ROW(A18),0):INDEX($D$100:$D$174,ROUNDUP(ROW(A18)/5,0)*5,1),1,INDEX($G$100:$G$174,ROW(A18),0):INDEX($G$100:$G$174,ROUNDUP(ROW(A18)/5,0)*5,1))</f>
        <v>0</v>
      </c>
      <c r="I117">
        <f>SUMIF(INDEX($D$100:$D$174,ROW(A18),0):INDEX($D$100:$D$174,ROUNDUP(ROW(A18)/5,0)*5,1),"&gt;"&amp;1,INDEX($G$100:$G$174,ROW(A18),0):INDEX($G$100:$G$174,ROUNDUP(ROW(A18)/5,0)*5,1))</f>
        <v>0</v>
      </c>
    </row>
    <row r="118" spans="1:9" x14ac:dyDescent="0.35">
      <c r="A118" t="str">
        <f>Service!B24</f>
        <v>Caseload 4</v>
      </c>
      <c r="B118">
        <f>Service!C24</f>
        <v>0</v>
      </c>
      <c r="C118">
        <f>Service!D24</f>
        <v>0</v>
      </c>
      <c r="D118" cm="1">
        <f t="array" ref="D118">IFERROR(INDEX(Planning!$D$44:$D$58,MATCH(1,(Planning!$A$44:$A$58='Planning Backing (Hide)'!A118)*(Planning!$B$44:$B$58='Planning Backing (Hide)'!B118),0),1),Service!E24)</f>
        <v>0</v>
      </c>
      <c r="E118">
        <f>Service!F24</f>
        <v>0</v>
      </c>
      <c r="F118" t="e">
        <f>Service!G24</f>
        <v>#N/A</v>
      </c>
      <c r="G118" t="e">
        <f t="shared" si="97"/>
        <v>#DIV/0!</v>
      </c>
      <c r="H118">
        <f>SUMIF(INDEX($D$100:$D$174,ROW(A19),0):INDEX($D$100:$D$174,ROUNDUP(ROW(A19)/5,0)*5,1),1,INDEX($G$100:$G$174,ROW(A19),0):INDEX($G$100:$G$174,ROUNDUP(ROW(A19)/5,0)*5,1))</f>
        <v>0</v>
      </c>
      <c r="I118">
        <f>SUMIF(INDEX($D$100:$D$174,ROW(A19),0):INDEX($D$100:$D$174,ROUNDUP(ROW(A19)/5,0)*5,1),"&gt;"&amp;1,INDEX($G$100:$G$174,ROW(A19),0):INDEX($G$100:$G$174,ROUNDUP(ROW(A19)/5,0)*5,1))</f>
        <v>0</v>
      </c>
    </row>
    <row r="119" spans="1:9" x14ac:dyDescent="0.35">
      <c r="A119" t="str">
        <f>Service!B25</f>
        <v>Caseload 4</v>
      </c>
      <c r="B119">
        <f>Service!C25</f>
        <v>0</v>
      </c>
      <c r="C119">
        <f>Service!D25</f>
        <v>0</v>
      </c>
      <c r="D119" cm="1">
        <f t="array" ref="D119">IFERROR(INDEX(Planning!$D$44:$D$58,MATCH(1,(Planning!$A$44:$A$58='Planning Backing (Hide)'!A119)*(Planning!$B$44:$B$58='Planning Backing (Hide)'!B119),0),1),Service!E25)</f>
        <v>0</v>
      </c>
      <c r="E119">
        <f>Service!F25</f>
        <v>0</v>
      </c>
      <c r="F119" t="e">
        <f>Service!G25</f>
        <v>#N/A</v>
      </c>
      <c r="G119" t="e">
        <f t="shared" si="97"/>
        <v>#DIV/0!</v>
      </c>
      <c r="H119">
        <f>SUMIF(INDEX($D$100:$D$174,ROW(A20),0):INDEX($D$100:$D$174,ROUNDUP(ROW(A20)/5,0)*5,1),1,INDEX($G$100:$G$174,ROW(A20),0):INDEX($G$100:$G$174,ROUNDUP(ROW(A20)/5,0)*5,1))</f>
        <v>0</v>
      </c>
      <c r="I119">
        <f>SUMIF(INDEX($D$100:$D$174,ROW(A20),0):INDEX($D$100:$D$174,ROUNDUP(ROW(A20)/5,0)*5,1),"&gt;"&amp;1,INDEX($G$100:$G$174,ROW(A20),0):INDEX($G$100:$G$174,ROUNDUP(ROW(A20)/5,0)*5,1))</f>
        <v>0</v>
      </c>
    </row>
    <row r="120" spans="1:9" x14ac:dyDescent="0.35">
      <c r="A120" t="str">
        <f>Service!B26</f>
        <v>Caseload 5</v>
      </c>
      <c r="B120">
        <f>Service!C26</f>
        <v>0</v>
      </c>
      <c r="C120">
        <f>Service!D26</f>
        <v>0</v>
      </c>
      <c r="D120" cm="1">
        <f t="array" ref="D120">IFERROR(INDEX(Planning!$D$44:$D$58,MATCH(1,(Planning!$A$44:$A$58='Planning Backing (Hide)'!A120)*(Planning!$B$44:$B$58='Planning Backing (Hide)'!B120),0),1),Service!E26)</f>
        <v>0</v>
      </c>
      <c r="E120">
        <f>Service!F26</f>
        <v>0</v>
      </c>
      <c r="F120" t="e">
        <f>Service!G26</f>
        <v>#N/A</v>
      </c>
      <c r="G120" t="e">
        <f t="shared" si="97"/>
        <v>#DIV/0!</v>
      </c>
      <c r="H120">
        <f>SUMIF(INDEX($D$100:$D$174,ROW(A21),0):INDEX($D$100:$D$174,ROUNDUP(ROW(A21)/5,0)*5,1),1,INDEX($G$100:$G$174,ROW(A21),0):INDEX($G$100:$G$174,ROUNDUP(ROW(A21)/5,0)*5,1))</f>
        <v>0</v>
      </c>
      <c r="I120">
        <f>SUMIF(INDEX($D$100:$D$174,ROW(A21),0):INDEX($D$100:$D$174,ROUNDUP(ROW(A21)/5,0)*5,1),"&gt;"&amp;1,INDEX($G$100:$G$174,ROW(A21),0):INDEX($G$100:$G$174,ROUNDUP(ROW(A21)/5,0)*5,1))</f>
        <v>0</v>
      </c>
    </row>
    <row r="121" spans="1:9" x14ac:dyDescent="0.35">
      <c r="A121" t="str">
        <f>Service!B27</f>
        <v>Caseload 5</v>
      </c>
      <c r="B121">
        <f>Service!C27</f>
        <v>0</v>
      </c>
      <c r="C121">
        <f>Service!D27</f>
        <v>0</v>
      </c>
      <c r="D121" cm="1">
        <f t="array" ref="D121">IFERROR(INDEX(Planning!$D$44:$D$58,MATCH(1,(Planning!$A$44:$A$58='Planning Backing (Hide)'!A121)*(Planning!$B$44:$B$58='Planning Backing (Hide)'!B121),0),1),Service!E27)</f>
        <v>0</v>
      </c>
      <c r="E121">
        <f>Service!F27</f>
        <v>0</v>
      </c>
      <c r="F121" t="e">
        <f>Service!G27</f>
        <v>#N/A</v>
      </c>
      <c r="G121" t="e">
        <f t="shared" si="97"/>
        <v>#DIV/0!</v>
      </c>
      <c r="H121">
        <f>SUMIF(INDEX($D$100:$D$174,ROW(A22),0):INDEX($D$100:$D$174,ROUNDUP(ROW(A22)/5,0)*5,1),1,INDEX($G$100:$G$174,ROW(A22),0):INDEX($G$100:$G$174,ROUNDUP(ROW(A22)/5,0)*5,1))</f>
        <v>0</v>
      </c>
      <c r="I121">
        <f>SUMIF(INDEX($D$100:$D$174,ROW(A22),0):INDEX($D$100:$D$174,ROUNDUP(ROW(A22)/5,0)*5,1),"&gt;"&amp;1,INDEX($G$100:$G$174,ROW(A22),0):INDEX($G$100:$G$174,ROUNDUP(ROW(A22)/5,0)*5,1))</f>
        <v>0</v>
      </c>
    </row>
    <row r="122" spans="1:9" x14ac:dyDescent="0.35">
      <c r="A122" t="str">
        <f>Service!B28</f>
        <v>Caseload 5</v>
      </c>
      <c r="B122">
        <f>Service!C28</f>
        <v>0</v>
      </c>
      <c r="C122">
        <f>Service!D28</f>
        <v>0</v>
      </c>
      <c r="D122" cm="1">
        <f t="array" ref="D122">IFERROR(INDEX(Planning!$D$44:$D$58,MATCH(1,(Planning!$A$44:$A$58='Planning Backing (Hide)'!A122)*(Planning!$B$44:$B$58='Planning Backing (Hide)'!B122),0),1),Service!E28)</f>
        <v>0</v>
      </c>
      <c r="E122">
        <f>Service!F28</f>
        <v>0</v>
      </c>
      <c r="F122" t="e">
        <f>Service!G28</f>
        <v>#N/A</v>
      </c>
      <c r="G122" t="e">
        <f t="shared" si="97"/>
        <v>#DIV/0!</v>
      </c>
      <c r="H122">
        <f>SUMIF(INDEX($D$100:$D$174,ROW(A23),0):INDEX($D$100:$D$174,ROUNDUP(ROW(A23)/5,0)*5,1),1,INDEX($G$100:$G$174,ROW(A23),0):INDEX($G$100:$G$174,ROUNDUP(ROW(A23)/5,0)*5,1))</f>
        <v>0</v>
      </c>
      <c r="I122">
        <f>SUMIF(INDEX($D$100:$D$174,ROW(A23),0):INDEX($D$100:$D$174,ROUNDUP(ROW(A23)/5,0)*5,1),"&gt;"&amp;1,INDEX($G$100:$G$174,ROW(A23),0):INDEX($G$100:$G$174,ROUNDUP(ROW(A23)/5,0)*5,1))</f>
        <v>0</v>
      </c>
    </row>
    <row r="123" spans="1:9" x14ac:dyDescent="0.35">
      <c r="A123" t="str">
        <f>Service!B29</f>
        <v>Caseload 5</v>
      </c>
      <c r="B123">
        <f>Service!C29</f>
        <v>0</v>
      </c>
      <c r="C123">
        <f>Service!D29</f>
        <v>0</v>
      </c>
      <c r="D123" cm="1">
        <f t="array" ref="D123">IFERROR(INDEX(Planning!$D$44:$D$58,MATCH(1,(Planning!$A$44:$A$58='Planning Backing (Hide)'!A123)*(Planning!$B$44:$B$58='Planning Backing (Hide)'!B123),0),1),Service!E29)</f>
        <v>0</v>
      </c>
      <c r="E123">
        <f>Service!F29</f>
        <v>0</v>
      </c>
      <c r="F123" t="e">
        <f>Service!G29</f>
        <v>#N/A</v>
      </c>
      <c r="G123" t="e">
        <f t="shared" si="97"/>
        <v>#DIV/0!</v>
      </c>
      <c r="H123">
        <f>SUMIF(INDEX($D$100:$D$174,ROW(A24),0):INDEX($D$100:$D$174,ROUNDUP(ROW(A24)/5,0)*5,1),1,INDEX($G$100:$G$174,ROW(A24),0):INDEX($G$100:$G$174,ROUNDUP(ROW(A24)/5,0)*5,1))</f>
        <v>0</v>
      </c>
      <c r="I123">
        <f>SUMIF(INDEX($D$100:$D$174,ROW(A24),0):INDEX($D$100:$D$174,ROUNDUP(ROW(A24)/5,0)*5,1),"&gt;"&amp;1,INDEX($G$100:$G$174,ROW(A24),0):INDEX($G$100:$G$174,ROUNDUP(ROW(A24)/5,0)*5,1))</f>
        <v>0</v>
      </c>
    </row>
    <row r="124" spans="1:9" x14ac:dyDescent="0.35">
      <c r="A124" t="str">
        <f>Service!B30</f>
        <v>Caseload 5</v>
      </c>
      <c r="B124">
        <f>Service!C30</f>
        <v>0</v>
      </c>
      <c r="C124">
        <f>Service!D30</f>
        <v>0</v>
      </c>
      <c r="D124" cm="1">
        <f t="array" ref="D124">IFERROR(INDEX(Planning!$D$44:$D$58,MATCH(1,(Planning!$A$44:$A$58='Planning Backing (Hide)'!A124)*(Planning!$B$44:$B$58='Planning Backing (Hide)'!B124),0),1),Service!E30)</f>
        <v>0</v>
      </c>
      <c r="E124">
        <f>Service!F30</f>
        <v>0</v>
      </c>
      <c r="F124" t="e">
        <f>Service!G30</f>
        <v>#N/A</v>
      </c>
      <c r="G124" t="e">
        <f t="shared" si="97"/>
        <v>#DIV/0!</v>
      </c>
      <c r="H124">
        <f>SUMIF(INDEX($D$100:$D$174,ROW(A25),0):INDEX($D$100:$D$174,ROUNDUP(ROW(A25)/5,0)*5,1),1,INDEX($G$100:$G$174,ROW(A25),0):INDEX($G$100:$G$174,ROUNDUP(ROW(A25)/5,0)*5,1))</f>
        <v>0</v>
      </c>
      <c r="I124">
        <f>SUMIF(INDEX($D$100:$D$174,ROW(A25),0):INDEX($D$100:$D$174,ROUNDUP(ROW(A25)/5,0)*5,1),"&gt;"&amp;1,INDEX($G$100:$G$174,ROW(A25),0):INDEX($G$100:$G$174,ROUNDUP(ROW(A25)/5,0)*5,1))</f>
        <v>0</v>
      </c>
    </row>
    <row r="125" spans="1:9" x14ac:dyDescent="0.35">
      <c r="A125" t="str">
        <f>Service!B31</f>
        <v>Caseload 6</v>
      </c>
      <c r="B125">
        <f>Service!C31</f>
        <v>0</v>
      </c>
      <c r="C125">
        <f>Service!D31</f>
        <v>0</v>
      </c>
      <c r="D125" cm="1">
        <f t="array" ref="D125">IFERROR(INDEX(Planning!$D$44:$D$58,MATCH(1,(Planning!$A$44:$A$58='Planning Backing (Hide)'!A125)*(Planning!$B$44:$B$58='Planning Backing (Hide)'!B125),0),1),Service!E31)</f>
        <v>0</v>
      </c>
      <c r="E125">
        <f>Service!F31</f>
        <v>0</v>
      </c>
      <c r="F125" t="e">
        <f>Service!G31</f>
        <v>#N/A</v>
      </c>
      <c r="G125" t="e">
        <f t="shared" si="97"/>
        <v>#DIV/0!</v>
      </c>
      <c r="H125">
        <f>SUMIF(INDEX($D$100:$D$174,ROW(A26),0):INDEX($D$100:$D$174,ROUNDUP(ROW(A26)/5,0)*5,1),1,INDEX($G$100:$G$174,ROW(A26),0):INDEX($G$100:$G$174,ROUNDUP(ROW(A26)/5,0)*5,1))</f>
        <v>0</v>
      </c>
      <c r="I125">
        <f>SUMIF(INDEX($D$100:$D$174,ROW(A26),0):INDEX($D$100:$D$174,ROUNDUP(ROW(A26)/5,0)*5,1),"&gt;"&amp;1,INDEX($G$100:$G$174,ROW(A26),0):INDEX($G$100:$G$174,ROUNDUP(ROW(A26)/5,0)*5,1))</f>
        <v>0</v>
      </c>
    </row>
    <row r="126" spans="1:9" x14ac:dyDescent="0.35">
      <c r="A126" t="str">
        <f>Service!B32</f>
        <v>Caseload 6</v>
      </c>
      <c r="B126">
        <f>Service!C32</f>
        <v>0</v>
      </c>
      <c r="C126">
        <f>Service!D32</f>
        <v>0</v>
      </c>
      <c r="D126" cm="1">
        <f t="array" ref="D126">IFERROR(INDEX(Planning!$D$44:$D$58,MATCH(1,(Planning!$A$44:$A$58='Planning Backing (Hide)'!A126)*(Planning!$B$44:$B$58='Planning Backing (Hide)'!B126),0),1),Service!E32)</f>
        <v>0</v>
      </c>
      <c r="E126">
        <f>Service!F32</f>
        <v>0</v>
      </c>
      <c r="F126" t="e">
        <f>Service!G32</f>
        <v>#N/A</v>
      </c>
      <c r="G126" t="e">
        <f t="shared" si="97"/>
        <v>#DIV/0!</v>
      </c>
      <c r="H126">
        <f>SUMIF(INDEX($D$100:$D$174,ROW(A27),0):INDEX($D$100:$D$174,ROUNDUP(ROW(A27)/5,0)*5,1),1,INDEX($G$100:$G$174,ROW(A27),0):INDEX($G$100:$G$174,ROUNDUP(ROW(A27)/5,0)*5,1))</f>
        <v>0</v>
      </c>
      <c r="I126">
        <f>SUMIF(INDEX($D$100:$D$174,ROW(A27),0):INDEX($D$100:$D$174,ROUNDUP(ROW(A27)/5,0)*5,1),"&gt;"&amp;1,INDEX($G$100:$G$174,ROW(A27),0):INDEX($G$100:$G$174,ROUNDUP(ROW(A27)/5,0)*5,1))</f>
        <v>0</v>
      </c>
    </row>
    <row r="127" spans="1:9" x14ac:dyDescent="0.35">
      <c r="A127" t="str">
        <f>Service!B33</f>
        <v>Caseload 6</v>
      </c>
      <c r="B127">
        <f>Service!C33</f>
        <v>0</v>
      </c>
      <c r="C127">
        <f>Service!D33</f>
        <v>0</v>
      </c>
      <c r="D127" cm="1">
        <f t="array" ref="D127">IFERROR(INDEX(Planning!$D$44:$D$58,MATCH(1,(Planning!$A$44:$A$58='Planning Backing (Hide)'!A127)*(Planning!$B$44:$B$58='Planning Backing (Hide)'!B127),0),1),Service!E33)</f>
        <v>0</v>
      </c>
      <c r="E127">
        <f>Service!F33</f>
        <v>0</v>
      </c>
      <c r="F127" t="e">
        <f>Service!G33</f>
        <v>#N/A</v>
      </c>
      <c r="G127" t="e">
        <f t="shared" si="97"/>
        <v>#DIV/0!</v>
      </c>
      <c r="H127">
        <f>SUMIF(INDEX($D$100:$D$174,ROW(A28),0):INDEX($D$100:$D$174,ROUNDUP(ROW(A28)/5,0)*5,1),1,INDEX($G$100:$G$174,ROW(A28),0):INDEX($G$100:$G$174,ROUNDUP(ROW(A28)/5,0)*5,1))</f>
        <v>0</v>
      </c>
      <c r="I127">
        <f>SUMIF(INDEX($D$100:$D$174,ROW(A28),0):INDEX($D$100:$D$174,ROUNDUP(ROW(A28)/5,0)*5,1),"&gt;"&amp;1,INDEX($G$100:$G$174,ROW(A28),0):INDEX($G$100:$G$174,ROUNDUP(ROW(A28)/5,0)*5,1))</f>
        <v>0</v>
      </c>
    </row>
    <row r="128" spans="1:9" x14ac:dyDescent="0.35">
      <c r="A128" t="str">
        <f>Service!B34</f>
        <v>Caseload 6</v>
      </c>
      <c r="B128">
        <f>Service!C34</f>
        <v>0</v>
      </c>
      <c r="C128">
        <f>Service!D34</f>
        <v>0</v>
      </c>
      <c r="D128" cm="1">
        <f t="array" ref="D128">IFERROR(INDEX(Planning!$D$44:$D$58,MATCH(1,(Planning!$A$44:$A$58='Planning Backing (Hide)'!A128)*(Planning!$B$44:$B$58='Planning Backing (Hide)'!B128),0),1),Service!E34)</f>
        <v>0</v>
      </c>
      <c r="E128">
        <f>Service!F34</f>
        <v>0</v>
      </c>
      <c r="F128" t="e">
        <f>Service!G34</f>
        <v>#N/A</v>
      </c>
      <c r="G128" t="e">
        <f t="shared" si="97"/>
        <v>#DIV/0!</v>
      </c>
      <c r="H128">
        <f>SUMIF(INDEX($D$100:$D$174,ROW(A29),0):INDEX($D$100:$D$174,ROUNDUP(ROW(A29)/5,0)*5,1),1,INDEX($G$100:$G$174,ROW(A29),0):INDEX($G$100:$G$174,ROUNDUP(ROW(A29)/5,0)*5,1))</f>
        <v>0</v>
      </c>
      <c r="I128">
        <f>SUMIF(INDEX($D$100:$D$174,ROW(A29),0):INDEX($D$100:$D$174,ROUNDUP(ROW(A29)/5,0)*5,1),"&gt;"&amp;1,INDEX($G$100:$G$174,ROW(A29),0):INDEX($G$100:$G$174,ROUNDUP(ROW(A29)/5,0)*5,1))</f>
        <v>0</v>
      </c>
    </row>
    <row r="129" spans="1:9" x14ac:dyDescent="0.35">
      <c r="A129" t="str">
        <f>Service!B35</f>
        <v>Caseload 6</v>
      </c>
      <c r="B129">
        <f>Service!C35</f>
        <v>0</v>
      </c>
      <c r="C129">
        <f>Service!D35</f>
        <v>0</v>
      </c>
      <c r="D129" cm="1">
        <f t="array" ref="D129">IFERROR(INDEX(Planning!$D$44:$D$58,MATCH(1,(Planning!$A$44:$A$58='Planning Backing (Hide)'!A129)*(Planning!$B$44:$B$58='Planning Backing (Hide)'!B129),0),1),Service!E35)</f>
        <v>0</v>
      </c>
      <c r="E129">
        <f>Service!F35</f>
        <v>0</v>
      </c>
      <c r="F129" t="e">
        <f>Service!G35</f>
        <v>#N/A</v>
      </c>
      <c r="G129" t="e">
        <f t="shared" si="97"/>
        <v>#DIV/0!</v>
      </c>
      <c r="H129">
        <f>SUMIF(INDEX($D$100:$D$174,ROW(A30),0):INDEX($D$100:$D$174,ROUNDUP(ROW(A30)/5,0)*5,1),1,INDEX($G$100:$G$174,ROW(A30),0):INDEX($G$100:$G$174,ROUNDUP(ROW(A30)/5,0)*5,1))</f>
        <v>0</v>
      </c>
      <c r="I129">
        <f>SUMIF(INDEX($D$100:$D$174,ROW(A30),0):INDEX($D$100:$D$174,ROUNDUP(ROW(A30)/5,0)*5,1),"&gt;"&amp;1,INDEX($G$100:$G$174,ROW(A30),0):INDEX($G$100:$G$174,ROUNDUP(ROW(A30)/5,0)*5,1))</f>
        <v>0</v>
      </c>
    </row>
    <row r="130" spans="1:9" x14ac:dyDescent="0.35">
      <c r="A130" t="str">
        <f>Service!B36</f>
        <v>Caseload 7</v>
      </c>
      <c r="B130">
        <f>Service!C36</f>
        <v>0</v>
      </c>
      <c r="C130">
        <f>Service!D36</f>
        <v>0</v>
      </c>
      <c r="D130" cm="1">
        <f t="array" ref="D130">IFERROR(INDEX(Planning!$D$44:$D$58,MATCH(1,(Planning!$A$44:$A$58='Planning Backing (Hide)'!A130)*(Planning!$B$44:$B$58='Planning Backing (Hide)'!B130),0),1),Service!E36)</f>
        <v>0</v>
      </c>
      <c r="E130">
        <f>Service!F36</f>
        <v>0</v>
      </c>
      <c r="F130" t="e">
        <f>Service!G36</f>
        <v>#N/A</v>
      </c>
      <c r="G130" t="e">
        <f t="shared" si="97"/>
        <v>#DIV/0!</v>
      </c>
      <c r="H130">
        <f>SUMIF(INDEX($D$100:$D$174,ROW(A31),0):INDEX($D$100:$D$174,ROUNDUP(ROW(A31)/5,0)*5,1),1,INDEX($G$100:$G$174,ROW(A31),0):INDEX($G$100:$G$174,ROUNDUP(ROW(A31)/5,0)*5,1))</f>
        <v>0</v>
      </c>
      <c r="I130">
        <f>SUMIF(INDEX($D$100:$D$174,ROW(A31),0):INDEX($D$100:$D$174,ROUNDUP(ROW(A31)/5,0)*5,1),"&gt;"&amp;1,INDEX($G$100:$G$174,ROW(A31),0):INDEX($G$100:$G$174,ROUNDUP(ROW(A31)/5,0)*5,1))</f>
        <v>0</v>
      </c>
    </row>
    <row r="131" spans="1:9" x14ac:dyDescent="0.35">
      <c r="A131" t="str">
        <f>Service!B37</f>
        <v>Caseload 7</v>
      </c>
      <c r="B131">
        <f>Service!C37</f>
        <v>0</v>
      </c>
      <c r="C131">
        <f>Service!D37</f>
        <v>0</v>
      </c>
      <c r="D131" cm="1">
        <f t="array" ref="D131">IFERROR(INDEX(Planning!$D$44:$D$58,MATCH(1,(Planning!$A$44:$A$58='Planning Backing (Hide)'!A131)*(Planning!$B$44:$B$58='Planning Backing (Hide)'!B131),0),1),Service!E37)</f>
        <v>0</v>
      </c>
      <c r="E131">
        <f>Service!F37</f>
        <v>0</v>
      </c>
      <c r="F131" t="e">
        <f>Service!G37</f>
        <v>#N/A</v>
      </c>
      <c r="G131" t="e">
        <f t="shared" si="97"/>
        <v>#DIV/0!</v>
      </c>
      <c r="H131">
        <f>SUMIF(INDEX($D$100:$D$174,ROW(A32),0):INDEX($D$100:$D$174,ROUNDUP(ROW(A32)/5,0)*5,1),1,INDEX($G$100:$G$174,ROW(A32),0):INDEX($G$100:$G$174,ROUNDUP(ROW(A32)/5,0)*5,1))</f>
        <v>0</v>
      </c>
      <c r="I131">
        <f>SUMIF(INDEX($D$100:$D$174,ROW(A32),0):INDEX($D$100:$D$174,ROUNDUP(ROW(A32)/5,0)*5,1),"&gt;"&amp;1,INDEX($G$100:$G$174,ROW(A32),0):INDEX($G$100:$G$174,ROUNDUP(ROW(A32)/5,0)*5,1))</f>
        <v>0</v>
      </c>
    </row>
    <row r="132" spans="1:9" x14ac:dyDescent="0.35">
      <c r="A132" t="str">
        <f>Service!B38</f>
        <v>Caseload 7</v>
      </c>
      <c r="B132">
        <f>Service!C38</f>
        <v>0</v>
      </c>
      <c r="C132">
        <f>Service!D38</f>
        <v>0</v>
      </c>
      <c r="D132" cm="1">
        <f t="array" ref="D132">IFERROR(INDEX(Planning!$D$44:$D$58,MATCH(1,(Planning!$A$44:$A$58='Planning Backing (Hide)'!A132)*(Planning!$B$44:$B$58='Planning Backing (Hide)'!B132),0),1),Service!E38)</f>
        <v>0</v>
      </c>
      <c r="E132">
        <f>Service!F38</f>
        <v>0</v>
      </c>
      <c r="F132" t="e">
        <f>Service!G38</f>
        <v>#N/A</v>
      </c>
      <c r="G132" t="e">
        <f t="shared" si="97"/>
        <v>#DIV/0!</v>
      </c>
      <c r="H132">
        <f>SUMIF(INDEX($D$100:$D$174,ROW(A33),0):INDEX($D$100:$D$174,ROUNDUP(ROW(A33)/5,0)*5,1),1,INDEX($G$100:$G$174,ROW(A33),0):INDEX($G$100:$G$174,ROUNDUP(ROW(A33)/5,0)*5,1))</f>
        <v>0</v>
      </c>
      <c r="I132">
        <f>SUMIF(INDEX($D$100:$D$174,ROW(A33),0):INDEX($D$100:$D$174,ROUNDUP(ROW(A33)/5,0)*5,1),"&gt;"&amp;1,INDEX($G$100:$G$174,ROW(A33),0):INDEX($G$100:$G$174,ROUNDUP(ROW(A33)/5,0)*5,1))</f>
        <v>0</v>
      </c>
    </row>
    <row r="133" spans="1:9" x14ac:dyDescent="0.35">
      <c r="A133" t="str">
        <f>Service!B39</f>
        <v>Caseload 7</v>
      </c>
      <c r="B133">
        <f>Service!C39</f>
        <v>0</v>
      </c>
      <c r="C133">
        <f>Service!D39</f>
        <v>0</v>
      </c>
      <c r="D133" cm="1">
        <f t="array" ref="D133">IFERROR(INDEX(Planning!$D$44:$D$58,MATCH(1,(Planning!$A$44:$A$58='Planning Backing (Hide)'!A133)*(Planning!$B$44:$B$58='Planning Backing (Hide)'!B133),0),1),Service!E39)</f>
        <v>0</v>
      </c>
      <c r="E133">
        <f>Service!F39</f>
        <v>0</v>
      </c>
      <c r="F133" t="e">
        <f>Service!G39</f>
        <v>#N/A</v>
      </c>
      <c r="G133" t="e">
        <f t="shared" si="97"/>
        <v>#DIV/0!</v>
      </c>
      <c r="H133">
        <f>SUMIF(INDEX($D$100:$D$174,ROW(A34),0):INDEX($D$100:$D$174,ROUNDUP(ROW(A34)/5,0)*5,1),1,INDEX($G$100:$G$174,ROW(A34),0):INDEX($G$100:$G$174,ROUNDUP(ROW(A34)/5,0)*5,1))</f>
        <v>0</v>
      </c>
      <c r="I133">
        <f>SUMIF(INDEX($D$100:$D$174,ROW(A34),0):INDEX($D$100:$D$174,ROUNDUP(ROW(A34)/5,0)*5,1),"&gt;"&amp;1,INDEX($G$100:$G$174,ROW(A34),0):INDEX($G$100:$G$174,ROUNDUP(ROW(A34)/5,0)*5,1))</f>
        <v>0</v>
      </c>
    </row>
    <row r="134" spans="1:9" x14ac:dyDescent="0.35">
      <c r="A134" t="str">
        <f>Service!B40</f>
        <v>Caseload 7</v>
      </c>
      <c r="B134">
        <f>Service!C40</f>
        <v>0</v>
      </c>
      <c r="C134">
        <f>Service!D40</f>
        <v>0</v>
      </c>
      <c r="D134" cm="1">
        <f t="array" ref="D134">IFERROR(INDEX(Planning!$D$44:$D$58,MATCH(1,(Planning!$A$44:$A$58='Planning Backing (Hide)'!A134)*(Planning!$B$44:$B$58='Planning Backing (Hide)'!B134),0),1),Service!E40)</f>
        <v>0</v>
      </c>
      <c r="E134">
        <f>Service!F40</f>
        <v>0</v>
      </c>
      <c r="F134" t="e">
        <f>Service!G40</f>
        <v>#N/A</v>
      </c>
      <c r="G134" t="e">
        <f t="shared" si="97"/>
        <v>#DIV/0!</v>
      </c>
      <c r="H134">
        <f>SUMIF(INDEX($D$100:$D$174,ROW(A35),0):INDEX($D$100:$D$174,ROUNDUP(ROW(A35)/5,0)*5,1),1,INDEX($G$100:$G$174,ROW(A35),0):INDEX($G$100:$G$174,ROUNDUP(ROW(A35)/5,0)*5,1))</f>
        <v>0</v>
      </c>
      <c r="I134">
        <f>SUMIF(INDEX($D$100:$D$174,ROW(A35),0):INDEX($D$100:$D$174,ROUNDUP(ROW(A35)/5,0)*5,1),"&gt;"&amp;1,INDEX($G$100:$G$174,ROW(A35),0):INDEX($G$100:$G$174,ROUNDUP(ROW(A35)/5,0)*5,1))</f>
        <v>0</v>
      </c>
    </row>
    <row r="135" spans="1:9" x14ac:dyDescent="0.35">
      <c r="A135" t="str">
        <f>Service!B41</f>
        <v>Caseload 8</v>
      </c>
      <c r="B135">
        <f>Service!C41</f>
        <v>0</v>
      </c>
      <c r="C135">
        <f>Service!D41</f>
        <v>0</v>
      </c>
      <c r="D135" cm="1">
        <f t="array" ref="D135">IFERROR(INDEX(Planning!$D$44:$D$58,MATCH(1,(Planning!$A$44:$A$58='Planning Backing (Hide)'!A135)*(Planning!$B$44:$B$58='Planning Backing (Hide)'!B135),0),1),Service!E41)</f>
        <v>0</v>
      </c>
      <c r="E135">
        <f>Service!F41</f>
        <v>0</v>
      </c>
      <c r="F135" t="e">
        <f>Service!G41</f>
        <v>#N/A</v>
      </c>
      <c r="G135" t="e">
        <f t="shared" si="97"/>
        <v>#DIV/0!</v>
      </c>
      <c r="H135">
        <f>SUMIF(INDEX($D$100:$D$174,ROW(A36),0):INDEX($D$100:$D$174,ROUNDUP(ROW(A36)/5,0)*5,1),1,INDEX($G$100:$G$174,ROW(A36),0):INDEX($G$100:$G$174,ROUNDUP(ROW(A36)/5,0)*5,1))</f>
        <v>0</v>
      </c>
      <c r="I135">
        <f>SUMIF(INDEX($D$100:$D$174,ROW(A36),0):INDEX($D$100:$D$174,ROUNDUP(ROW(A36)/5,0)*5,1),"&gt;"&amp;1,INDEX($G$100:$G$174,ROW(A36),0):INDEX($G$100:$G$174,ROUNDUP(ROW(A36)/5,0)*5,1))</f>
        <v>0</v>
      </c>
    </row>
    <row r="136" spans="1:9" x14ac:dyDescent="0.35">
      <c r="A136" t="str">
        <f>Service!B42</f>
        <v>Caseload 8</v>
      </c>
      <c r="B136">
        <f>Service!C42</f>
        <v>0</v>
      </c>
      <c r="C136">
        <f>Service!D42</f>
        <v>0</v>
      </c>
      <c r="D136" cm="1">
        <f t="array" ref="D136">IFERROR(INDEX(Planning!$D$44:$D$58,MATCH(1,(Planning!$A$44:$A$58='Planning Backing (Hide)'!A136)*(Planning!$B$44:$B$58='Planning Backing (Hide)'!B136),0),1),Service!E42)</f>
        <v>0</v>
      </c>
      <c r="E136">
        <f>Service!F42</f>
        <v>0</v>
      </c>
      <c r="F136" t="e">
        <f>Service!G42</f>
        <v>#N/A</v>
      </c>
      <c r="G136" t="e">
        <f t="shared" si="97"/>
        <v>#DIV/0!</v>
      </c>
      <c r="H136">
        <f>SUMIF(INDEX($D$100:$D$174,ROW(A37),0):INDEX($D$100:$D$174,ROUNDUP(ROW(A37)/5,0)*5,1),1,INDEX($G$100:$G$174,ROW(A37),0):INDEX($G$100:$G$174,ROUNDUP(ROW(A37)/5,0)*5,1))</f>
        <v>0</v>
      </c>
      <c r="I136">
        <f>SUMIF(INDEX($D$100:$D$174,ROW(A37),0):INDEX($D$100:$D$174,ROUNDUP(ROW(A37)/5,0)*5,1),"&gt;"&amp;1,INDEX($G$100:$G$174,ROW(A37),0):INDEX($G$100:$G$174,ROUNDUP(ROW(A37)/5,0)*5,1))</f>
        <v>0</v>
      </c>
    </row>
    <row r="137" spans="1:9" x14ac:dyDescent="0.35">
      <c r="A137" t="str">
        <f>Service!B43</f>
        <v>Caseload 8</v>
      </c>
      <c r="B137">
        <f>Service!C43</f>
        <v>0</v>
      </c>
      <c r="C137">
        <f>Service!D43</f>
        <v>0</v>
      </c>
      <c r="D137" cm="1">
        <f t="array" ref="D137">IFERROR(INDEX(Planning!$D$44:$D$58,MATCH(1,(Planning!$A$44:$A$58='Planning Backing (Hide)'!A137)*(Planning!$B$44:$B$58='Planning Backing (Hide)'!B137),0),1),Service!E43)</f>
        <v>0</v>
      </c>
      <c r="E137">
        <f>Service!F43</f>
        <v>0</v>
      </c>
      <c r="F137" t="e">
        <f>Service!G43</f>
        <v>#N/A</v>
      </c>
      <c r="G137" t="e">
        <f t="shared" si="97"/>
        <v>#DIV/0!</v>
      </c>
      <c r="H137">
        <f>SUMIF(INDEX($D$100:$D$174,ROW(A38),0):INDEX($D$100:$D$174,ROUNDUP(ROW(A38)/5,0)*5,1),1,INDEX($G$100:$G$174,ROW(A38),0):INDEX($G$100:$G$174,ROUNDUP(ROW(A38)/5,0)*5,1))</f>
        <v>0</v>
      </c>
      <c r="I137">
        <f>SUMIF(INDEX($D$100:$D$174,ROW(A38),0):INDEX($D$100:$D$174,ROUNDUP(ROW(A38)/5,0)*5,1),"&gt;"&amp;1,INDEX($G$100:$G$174,ROW(A38),0):INDEX($G$100:$G$174,ROUNDUP(ROW(A38)/5,0)*5,1))</f>
        <v>0</v>
      </c>
    </row>
    <row r="138" spans="1:9" x14ac:dyDescent="0.35">
      <c r="A138" t="str">
        <f>Service!B44</f>
        <v>Caseload 8</v>
      </c>
      <c r="B138">
        <f>Service!C44</f>
        <v>0</v>
      </c>
      <c r="C138">
        <f>Service!D44</f>
        <v>0</v>
      </c>
      <c r="D138" cm="1">
        <f t="array" ref="D138">IFERROR(INDEX(Planning!$D$44:$D$58,MATCH(1,(Planning!$A$44:$A$58='Planning Backing (Hide)'!A138)*(Planning!$B$44:$B$58='Planning Backing (Hide)'!B138),0),1),Service!E44)</f>
        <v>0</v>
      </c>
      <c r="E138">
        <f>Service!F44</f>
        <v>0</v>
      </c>
      <c r="F138" t="e">
        <f>Service!G44</f>
        <v>#N/A</v>
      </c>
      <c r="G138" t="e">
        <f t="shared" si="97"/>
        <v>#DIV/0!</v>
      </c>
      <c r="H138">
        <f>SUMIF(INDEX($D$100:$D$174,ROW(A39),0):INDEX($D$100:$D$174,ROUNDUP(ROW(A39)/5,0)*5,1),1,INDEX($G$100:$G$174,ROW(A39),0):INDEX($G$100:$G$174,ROUNDUP(ROW(A39)/5,0)*5,1))</f>
        <v>0</v>
      </c>
      <c r="I138">
        <f>SUMIF(INDEX($D$100:$D$174,ROW(A39),0):INDEX($D$100:$D$174,ROUNDUP(ROW(A39)/5,0)*5,1),"&gt;"&amp;1,INDEX($G$100:$G$174,ROW(A39),0):INDEX($G$100:$G$174,ROUNDUP(ROW(A39)/5,0)*5,1))</f>
        <v>0</v>
      </c>
    </row>
    <row r="139" spans="1:9" x14ac:dyDescent="0.35">
      <c r="A139" t="str">
        <f>Service!B45</f>
        <v>Caseload 8</v>
      </c>
      <c r="B139">
        <f>Service!C45</f>
        <v>0</v>
      </c>
      <c r="C139">
        <f>Service!D45</f>
        <v>0</v>
      </c>
      <c r="D139" cm="1">
        <f t="array" ref="D139">IFERROR(INDEX(Planning!$D$44:$D$58,MATCH(1,(Planning!$A$44:$A$58='Planning Backing (Hide)'!A139)*(Planning!$B$44:$B$58='Planning Backing (Hide)'!B139),0),1),Service!E45)</f>
        <v>0</v>
      </c>
      <c r="E139">
        <f>Service!F45</f>
        <v>0</v>
      </c>
      <c r="F139" t="e">
        <f>Service!G45</f>
        <v>#N/A</v>
      </c>
      <c r="G139" t="e">
        <f t="shared" si="97"/>
        <v>#DIV/0!</v>
      </c>
      <c r="H139">
        <f>SUMIF(INDEX($D$100:$D$174,ROW(A40),0):INDEX($D$100:$D$174,ROUNDUP(ROW(A40)/5,0)*5,1),1,INDEX($G$100:$G$174,ROW(A40),0):INDEX($G$100:$G$174,ROUNDUP(ROW(A40)/5,0)*5,1))</f>
        <v>0</v>
      </c>
      <c r="I139">
        <f>SUMIF(INDEX($D$100:$D$174,ROW(A40),0):INDEX($D$100:$D$174,ROUNDUP(ROW(A40)/5,0)*5,1),"&gt;"&amp;1,INDEX($G$100:$G$174,ROW(A40),0):INDEX($G$100:$G$174,ROUNDUP(ROW(A40)/5,0)*5,1))</f>
        <v>0</v>
      </c>
    </row>
    <row r="140" spans="1:9" x14ac:dyDescent="0.35">
      <c r="A140" t="str">
        <f>Service!B46</f>
        <v>Caseload 9</v>
      </c>
      <c r="B140">
        <f>Service!C46</f>
        <v>0</v>
      </c>
      <c r="C140">
        <f>Service!D46</f>
        <v>0</v>
      </c>
      <c r="D140" cm="1">
        <f t="array" ref="D140">IFERROR(INDEX(Planning!$D$44:$D$58,MATCH(1,(Planning!$A$44:$A$58='Planning Backing (Hide)'!A140)*(Planning!$B$44:$B$58='Planning Backing (Hide)'!B140),0),1),Service!E46)</f>
        <v>0</v>
      </c>
      <c r="E140">
        <f>Service!F46</f>
        <v>0</v>
      </c>
      <c r="F140" t="e">
        <f>Service!G46</f>
        <v>#N/A</v>
      </c>
      <c r="G140" t="e">
        <f t="shared" si="97"/>
        <v>#DIV/0!</v>
      </c>
      <c r="H140">
        <f>SUMIF(INDEX($D$100:$D$174,ROW(A41),0):INDEX($D$100:$D$174,ROUNDUP(ROW(A41)/5,0)*5,1),1,INDEX($G$100:$G$174,ROW(A41),0):INDEX($G$100:$G$174,ROUNDUP(ROW(A41)/5,0)*5,1))</f>
        <v>0</v>
      </c>
      <c r="I140">
        <f>SUMIF(INDEX($D$100:$D$174,ROW(A41),0):INDEX($D$100:$D$174,ROUNDUP(ROW(A41)/5,0)*5,1),"&gt;"&amp;1,INDEX($G$100:$G$174,ROW(A41),0):INDEX($G$100:$G$174,ROUNDUP(ROW(A41)/5,0)*5,1))</f>
        <v>0</v>
      </c>
    </row>
    <row r="141" spans="1:9" x14ac:dyDescent="0.35">
      <c r="A141" t="str">
        <f>Service!B47</f>
        <v>Caseload 9</v>
      </c>
      <c r="B141">
        <f>Service!C47</f>
        <v>0</v>
      </c>
      <c r="C141">
        <f>Service!D47</f>
        <v>0</v>
      </c>
      <c r="D141" cm="1">
        <f t="array" ref="D141">IFERROR(INDEX(Planning!$D$44:$D$58,MATCH(1,(Planning!$A$44:$A$58='Planning Backing (Hide)'!A141)*(Planning!$B$44:$B$58='Planning Backing (Hide)'!B141),0),1),Service!E47)</f>
        <v>0</v>
      </c>
      <c r="E141">
        <f>Service!F47</f>
        <v>0</v>
      </c>
      <c r="F141" t="e">
        <f>Service!G47</f>
        <v>#N/A</v>
      </c>
      <c r="G141" t="e">
        <f t="shared" si="97"/>
        <v>#DIV/0!</v>
      </c>
      <c r="H141">
        <f>SUMIF(INDEX($D$100:$D$174,ROW(A42),0):INDEX($D$100:$D$174,ROUNDUP(ROW(A42)/5,0)*5,1),1,INDEX($G$100:$G$174,ROW(A42),0):INDEX($G$100:$G$174,ROUNDUP(ROW(A42)/5,0)*5,1))</f>
        <v>0</v>
      </c>
      <c r="I141">
        <f>SUMIF(INDEX($D$100:$D$174,ROW(A42),0):INDEX($D$100:$D$174,ROUNDUP(ROW(A42)/5,0)*5,1),"&gt;"&amp;1,INDEX($G$100:$G$174,ROW(A42),0):INDEX($G$100:$G$174,ROUNDUP(ROW(A42)/5,0)*5,1))</f>
        <v>0</v>
      </c>
    </row>
    <row r="142" spans="1:9" x14ac:dyDescent="0.35">
      <c r="A142" t="str">
        <f>Service!B48</f>
        <v>Caseload 9</v>
      </c>
      <c r="B142">
        <f>Service!C48</f>
        <v>0</v>
      </c>
      <c r="C142">
        <f>Service!D48</f>
        <v>0</v>
      </c>
      <c r="D142" cm="1">
        <f t="array" ref="D142">IFERROR(INDEX(Planning!$D$44:$D$58,MATCH(1,(Planning!$A$44:$A$58='Planning Backing (Hide)'!A142)*(Planning!$B$44:$B$58='Planning Backing (Hide)'!B142),0),1),Service!E48)</f>
        <v>0</v>
      </c>
      <c r="E142">
        <f>Service!F48</f>
        <v>0</v>
      </c>
      <c r="F142" t="e">
        <f>Service!G48</f>
        <v>#N/A</v>
      </c>
      <c r="G142" t="e">
        <f t="shared" si="97"/>
        <v>#DIV/0!</v>
      </c>
      <c r="H142">
        <f>SUMIF(INDEX($D$100:$D$174,ROW(A43),0):INDEX($D$100:$D$174,ROUNDUP(ROW(A43)/5,0)*5,1),1,INDEX($G$100:$G$174,ROW(A43),0):INDEX($G$100:$G$174,ROUNDUP(ROW(A43)/5,0)*5,1))</f>
        <v>0</v>
      </c>
      <c r="I142">
        <f>SUMIF(INDEX($D$100:$D$174,ROW(A43),0):INDEX($D$100:$D$174,ROUNDUP(ROW(A43)/5,0)*5,1),"&gt;"&amp;1,INDEX($G$100:$G$174,ROW(A43),0):INDEX($G$100:$G$174,ROUNDUP(ROW(A43)/5,0)*5,1))</f>
        <v>0</v>
      </c>
    </row>
    <row r="143" spans="1:9" x14ac:dyDescent="0.35">
      <c r="A143" t="str">
        <f>Service!B49</f>
        <v>Caseload 9</v>
      </c>
      <c r="B143">
        <f>Service!C49</f>
        <v>0</v>
      </c>
      <c r="C143">
        <f>Service!D49</f>
        <v>0</v>
      </c>
      <c r="D143" cm="1">
        <f t="array" ref="D143">IFERROR(INDEX(Planning!$D$44:$D$58,MATCH(1,(Planning!$A$44:$A$58='Planning Backing (Hide)'!A143)*(Planning!$B$44:$B$58='Planning Backing (Hide)'!B143),0),1),Service!E49)</f>
        <v>0</v>
      </c>
      <c r="E143">
        <f>Service!F49</f>
        <v>0</v>
      </c>
      <c r="F143" t="e">
        <f>Service!G49</f>
        <v>#N/A</v>
      </c>
      <c r="G143" t="e">
        <f t="shared" si="97"/>
        <v>#DIV/0!</v>
      </c>
      <c r="H143">
        <f>SUMIF(INDEX($D$100:$D$174,ROW(A44),0):INDEX($D$100:$D$174,ROUNDUP(ROW(A44)/5,0)*5,1),1,INDEX($G$100:$G$174,ROW(A44),0):INDEX($G$100:$G$174,ROUNDUP(ROW(A44)/5,0)*5,1))</f>
        <v>0</v>
      </c>
      <c r="I143">
        <f>SUMIF(INDEX($D$100:$D$174,ROW(A44),0):INDEX($D$100:$D$174,ROUNDUP(ROW(A44)/5,0)*5,1),"&gt;"&amp;1,INDEX($G$100:$G$174,ROW(A44),0):INDEX($G$100:$G$174,ROUNDUP(ROW(A44)/5,0)*5,1))</f>
        <v>0</v>
      </c>
    </row>
    <row r="144" spans="1:9" x14ac:dyDescent="0.35">
      <c r="A144" t="str">
        <f>Service!B50</f>
        <v>Caseload 9</v>
      </c>
      <c r="B144">
        <f>Service!C50</f>
        <v>0</v>
      </c>
      <c r="C144">
        <f>Service!D50</f>
        <v>0</v>
      </c>
      <c r="D144" cm="1">
        <f t="array" ref="D144">IFERROR(INDEX(Planning!$D$44:$D$58,MATCH(1,(Planning!$A$44:$A$58='Planning Backing (Hide)'!A144)*(Planning!$B$44:$B$58='Planning Backing (Hide)'!B144),0),1),Service!E50)</f>
        <v>0</v>
      </c>
      <c r="E144">
        <f>Service!F50</f>
        <v>0</v>
      </c>
      <c r="F144" t="e">
        <f>Service!G50</f>
        <v>#N/A</v>
      </c>
      <c r="G144" t="e">
        <f t="shared" si="97"/>
        <v>#DIV/0!</v>
      </c>
      <c r="H144">
        <f>SUMIF(INDEX($D$100:$D$174,ROW(A45),0):INDEX($D$100:$D$174,ROUNDUP(ROW(A45)/5,0)*5,1),1,INDEX($G$100:$G$174,ROW(A45),0):INDEX($G$100:$G$174,ROUNDUP(ROW(A45)/5,0)*5,1))</f>
        <v>0</v>
      </c>
      <c r="I144">
        <f>SUMIF(INDEX($D$100:$D$174,ROW(A45),0):INDEX($D$100:$D$174,ROUNDUP(ROW(A45)/5,0)*5,1),"&gt;"&amp;1,INDEX($G$100:$G$174,ROW(A45),0):INDEX($G$100:$G$174,ROUNDUP(ROW(A45)/5,0)*5,1))</f>
        <v>0</v>
      </c>
    </row>
    <row r="145" spans="1:9" x14ac:dyDescent="0.35">
      <c r="A145" t="str">
        <f>Service!B51</f>
        <v>Caseload 10</v>
      </c>
      <c r="B145">
        <f>Service!C51</f>
        <v>0</v>
      </c>
      <c r="C145">
        <f>Service!D51</f>
        <v>0</v>
      </c>
      <c r="D145" cm="1">
        <f t="array" ref="D145">IFERROR(INDEX(Planning!$D$44:$D$58,MATCH(1,(Planning!$A$44:$A$58='Planning Backing (Hide)'!A145)*(Planning!$B$44:$B$58='Planning Backing (Hide)'!B145),0),1),Service!E51)</f>
        <v>0</v>
      </c>
      <c r="E145">
        <f>Service!F51</f>
        <v>0</v>
      </c>
      <c r="F145" t="e">
        <f>Service!G51</f>
        <v>#N/A</v>
      </c>
      <c r="G145" t="e">
        <f t="shared" si="97"/>
        <v>#DIV/0!</v>
      </c>
      <c r="H145">
        <f>SUMIF(INDEX($D$100:$D$174,ROW(A46),0):INDEX($D$100:$D$174,ROUNDUP(ROW(A46)/5,0)*5,1),1,INDEX($G$100:$G$174,ROW(A46),0):INDEX($G$100:$G$174,ROUNDUP(ROW(A46)/5,0)*5,1))</f>
        <v>0</v>
      </c>
      <c r="I145">
        <f>SUMIF(INDEX($D$100:$D$174,ROW(A46),0):INDEX($D$100:$D$174,ROUNDUP(ROW(A46)/5,0)*5,1),"&gt;"&amp;1,INDEX($G$100:$G$174,ROW(A46),0):INDEX($G$100:$G$174,ROUNDUP(ROW(A46)/5,0)*5,1))</f>
        <v>0</v>
      </c>
    </row>
    <row r="146" spans="1:9" x14ac:dyDescent="0.35">
      <c r="A146" t="str">
        <f>Service!B52</f>
        <v>Caseload 10</v>
      </c>
      <c r="B146">
        <f>Service!C52</f>
        <v>0</v>
      </c>
      <c r="C146">
        <f>Service!D52</f>
        <v>0</v>
      </c>
      <c r="D146" cm="1">
        <f t="array" ref="D146">IFERROR(INDEX(Planning!$D$44:$D$58,MATCH(1,(Planning!$A$44:$A$58='Planning Backing (Hide)'!A146)*(Planning!$B$44:$B$58='Planning Backing (Hide)'!B146),0),1),Service!E52)</f>
        <v>0</v>
      </c>
      <c r="E146">
        <f>Service!F52</f>
        <v>0</v>
      </c>
      <c r="F146" t="e">
        <f>Service!G52</f>
        <v>#N/A</v>
      </c>
      <c r="G146" t="e">
        <f t="shared" si="97"/>
        <v>#DIV/0!</v>
      </c>
      <c r="H146">
        <f>SUMIF(INDEX($D$100:$D$174,ROW(A47),0):INDEX($D$100:$D$174,ROUNDUP(ROW(A47)/5,0)*5,1),1,INDEX($G$100:$G$174,ROW(A47),0):INDEX($G$100:$G$174,ROUNDUP(ROW(A47)/5,0)*5,1))</f>
        <v>0</v>
      </c>
      <c r="I146">
        <f>SUMIF(INDEX($D$100:$D$174,ROW(A47),0):INDEX($D$100:$D$174,ROUNDUP(ROW(A47)/5,0)*5,1),"&gt;"&amp;1,INDEX($G$100:$G$174,ROW(A47),0):INDEX($G$100:$G$174,ROUNDUP(ROW(A47)/5,0)*5,1))</f>
        <v>0</v>
      </c>
    </row>
    <row r="147" spans="1:9" x14ac:dyDescent="0.35">
      <c r="A147" t="str">
        <f>Service!B53</f>
        <v>Caseload 10</v>
      </c>
      <c r="B147">
        <f>Service!C53</f>
        <v>0</v>
      </c>
      <c r="C147">
        <f>Service!D53</f>
        <v>0</v>
      </c>
      <c r="D147" cm="1">
        <f t="array" ref="D147">IFERROR(INDEX(Planning!$D$44:$D$58,MATCH(1,(Planning!$A$44:$A$58='Planning Backing (Hide)'!A147)*(Planning!$B$44:$B$58='Planning Backing (Hide)'!B147),0),1),Service!E53)</f>
        <v>0</v>
      </c>
      <c r="E147">
        <f>Service!F53</f>
        <v>0</v>
      </c>
      <c r="F147" t="e">
        <f>Service!G53</f>
        <v>#N/A</v>
      </c>
      <c r="G147" t="e">
        <f t="shared" si="97"/>
        <v>#DIV/0!</v>
      </c>
      <c r="H147">
        <f>SUMIF(INDEX($D$100:$D$174,ROW(A48),0):INDEX($D$100:$D$174,ROUNDUP(ROW(A48)/5,0)*5,1),1,INDEX($G$100:$G$174,ROW(A48),0):INDEX($G$100:$G$174,ROUNDUP(ROW(A48)/5,0)*5,1))</f>
        <v>0</v>
      </c>
      <c r="I147">
        <f>SUMIF(INDEX($D$100:$D$174,ROW(A48),0):INDEX($D$100:$D$174,ROUNDUP(ROW(A48)/5,0)*5,1),"&gt;"&amp;1,INDEX($G$100:$G$174,ROW(A48),0):INDEX($G$100:$G$174,ROUNDUP(ROW(A48)/5,0)*5,1))</f>
        <v>0</v>
      </c>
    </row>
    <row r="148" spans="1:9" x14ac:dyDescent="0.35">
      <c r="A148" t="str">
        <f>Service!B54</f>
        <v>Caseload 10</v>
      </c>
      <c r="B148">
        <f>Service!C54</f>
        <v>0</v>
      </c>
      <c r="C148">
        <f>Service!D54</f>
        <v>0</v>
      </c>
      <c r="D148" cm="1">
        <f t="array" ref="D148">IFERROR(INDEX(Planning!$D$44:$D$58,MATCH(1,(Planning!$A$44:$A$58='Planning Backing (Hide)'!A148)*(Planning!$B$44:$B$58='Planning Backing (Hide)'!B148),0),1),Service!E54)</f>
        <v>0</v>
      </c>
      <c r="E148">
        <f>Service!F54</f>
        <v>0</v>
      </c>
      <c r="F148" t="e">
        <f>Service!G54</f>
        <v>#N/A</v>
      </c>
      <c r="G148" t="e">
        <f t="shared" si="97"/>
        <v>#DIV/0!</v>
      </c>
      <c r="H148">
        <f>SUMIF(INDEX($D$100:$D$174,ROW(A49),0):INDEX($D$100:$D$174,ROUNDUP(ROW(A49)/5,0)*5,1),1,INDEX($G$100:$G$174,ROW(A49),0):INDEX($G$100:$G$174,ROUNDUP(ROW(A49)/5,0)*5,1))</f>
        <v>0</v>
      </c>
      <c r="I148">
        <f>SUMIF(INDEX($D$100:$D$174,ROW(A49),0):INDEX($D$100:$D$174,ROUNDUP(ROW(A49)/5,0)*5,1),"&gt;"&amp;1,INDEX($G$100:$G$174,ROW(A49),0):INDEX($G$100:$G$174,ROUNDUP(ROW(A49)/5,0)*5,1))</f>
        <v>0</v>
      </c>
    </row>
    <row r="149" spans="1:9" x14ac:dyDescent="0.35">
      <c r="A149" t="str">
        <f>Service!B55</f>
        <v>Caseload 10</v>
      </c>
      <c r="B149">
        <f>Service!C55</f>
        <v>0</v>
      </c>
      <c r="C149">
        <f>Service!D55</f>
        <v>0</v>
      </c>
      <c r="D149" cm="1">
        <f t="array" ref="D149">IFERROR(INDEX(Planning!$D$44:$D$58,MATCH(1,(Planning!$A$44:$A$58='Planning Backing (Hide)'!A149)*(Planning!$B$44:$B$58='Planning Backing (Hide)'!B149),0),1),Service!E55)</f>
        <v>0</v>
      </c>
      <c r="E149">
        <f>Service!F55</f>
        <v>0</v>
      </c>
      <c r="F149" t="e">
        <f>Service!G55</f>
        <v>#N/A</v>
      </c>
      <c r="G149" t="e">
        <f t="shared" si="97"/>
        <v>#DIV/0!</v>
      </c>
      <c r="H149">
        <f>SUMIF(INDEX($D$100:$D$174,ROW(A50),0):INDEX($D$100:$D$174,ROUNDUP(ROW(A50)/5,0)*5,1),1,INDEX($G$100:$G$174,ROW(A50),0):INDEX($G$100:$G$174,ROUNDUP(ROW(A50)/5,0)*5,1))</f>
        <v>0</v>
      </c>
      <c r="I149">
        <f>SUMIF(INDEX($D$100:$D$174,ROW(A50),0):INDEX($D$100:$D$174,ROUNDUP(ROW(A50)/5,0)*5,1),"&gt;"&amp;1,INDEX($G$100:$G$174,ROW(A50),0):INDEX($G$100:$G$174,ROUNDUP(ROW(A50)/5,0)*5,1))</f>
        <v>0</v>
      </c>
    </row>
    <row r="150" spans="1:9" x14ac:dyDescent="0.35">
      <c r="A150" t="str">
        <f>Service!B56</f>
        <v>Caseload 11</v>
      </c>
      <c r="B150">
        <f>Service!C56</f>
        <v>0</v>
      </c>
      <c r="C150">
        <f>Service!D56</f>
        <v>0</v>
      </c>
      <c r="D150" cm="1">
        <f t="array" ref="D150">IFERROR(INDEX(Planning!$D$44:$D$58,MATCH(1,(Planning!$A$44:$A$58='Planning Backing (Hide)'!A150)*(Planning!$B$44:$B$58='Planning Backing (Hide)'!B150),0),1),Service!E56)</f>
        <v>0</v>
      </c>
      <c r="E150">
        <f>Service!F56</f>
        <v>0</v>
      </c>
      <c r="F150" t="e">
        <f>Service!G56</f>
        <v>#N/A</v>
      </c>
      <c r="G150" t="e">
        <f t="shared" si="97"/>
        <v>#DIV/0!</v>
      </c>
      <c r="H150">
        <f>SUMIF(INDEX($D$100:$D$174,ROW(A51),0):INDEX($D$100:$D$174,ROUNDUP(ROW(A51)/5,0)*5,1),1,INDEX($G$100:$G$174,ROW(A51),0):INDEX($G$100:$G$174,ROUNDUP(ROW(A51)/5,0)*5,1))</f>
        <v>0</v>
      </c>
      <c r="I150">
        <f>SUMIF(INDEX($D$100:$D$174,ROW(A51),0):INDEX($D$100:$D$174,ROUNDUP(ROW(A51)/5,0)*5,1),"&gt;"&amp;1,INDEX($G$100:$G$174,ROW(A51),0):INDEX($G$100:$G$174,ROUNDUP(ROW(A51)/5,0)*5,1))</f>
        <v>0</v>
      </c>
    </row>
    <row r="151" spans="1:9" x14ac:dyDescent="0.35">
      <c r="A151" t="str">
        <f>Service!B57</f>
        <v>Caseload 11</v>
      </c>
      <c r="B151">
        <f>Service!C57</f>
        <v>0</v>
      </c>
      <c r="C151">
        <f>Service!D57</f>
        <v>0</v>
      </c>
      <c r="D151" cm="1">
        <f t="array" ref="D151">IFERROR(INDEX(Planning!$D$44:$D$58,MATCH(1,(Planning!$A$44:$A$58='Planning Backing (Hide)'!A151)*(Planning!$B$44:$B$58='Planning Backing (Hide)'!B151),0),1),Service!E57)</f>
        <v>0</v>
      </c>
      <c r="E151">
        <f>Service!F57</f>
        <v>0</v>
      </c>
      <c r="F151" t="e">
        <f>Service!G57</f>
        <v>#N/A</v>
      </c>
      <c r="G151" t="e">
        <f t="shared" si="97"/>
        <v>#DIV/0!</v>
      </c>
      <c r="H151">
        <f>SUMIF(INDEX($D$100:$D$174,ROW(A52),0):INDEX($D$100:$D$174,ROUNDUP(ROW(A52)/5,0)*5,1),1,INDEX($G$100:$G$174,ROW(A52),0):INDEX($G$100:$G$174,ROUNDUP(ROW(A52)/5,0)*5,1))</f>
        <v>0</v>
      </c>
      <c r="I151">
        <f>SUMIF(INDEX($D$100:$D$174,ROW(A52),0):INDEX($D$100:$D$174,ROUNDUP(ROW(A52)/5,0)*5,1),"&gt;"&amp;1,INDEX($G$100:$G$174,ROW(A52),0):INDEX($G$100:$G$174,ROUNDUP(ROW(A52)/5,0)*5,1))</f>
        <v>0</v>
      </c>
    </row>
    <row r="152" spans="1:9" x14ac:dyDescent="0.35">
      <c r="A152" t="str">
        <f>Service!B58</f>
        <v>Caseload 11</v>
      </c>
      <c r="B152">
        <f>Service!C58</f>
        <v>0</v>
      </c>
      <c r="C152">
        <f>Service!D58</f>
        <v>0</v>
      </c>
      <c r="D152" cm="1">
        <f t="array" ref="D152">IFERROR(INDEX(Planning!$D$44:$D$58,MATCH(1,(Planning!$A$44:$A$58='Planning Backing (Hide)'!A152)*(Planning!$B$44:$B$58='Planning Backing (Hide)'!B152),0),1),Service!E58)</f>
        <v>0</v>
      </c>
      <c r="E152">
        <f>Service!F58</f>
        <v>0</v>
      </c>
      <c r="F152" t="e">
        <f>Service!G58</f>
        <v>#N/A</v>
      </c>
      <c r="G152" t="e">
        <f t="shared" si="97"/>
        <v>#DIV/0!</v>
      </c>
      <c r="H152">
        <f>SUMIF(INDEX($D$100:$D$174,ROW(A53),0):INDEX($D$100:$D$174,ROUNDUP(ROW(A53)/5,0)*5,1),1,INDEX($G$100:$G$174,ROW(A53),0):INDEX($G$100:$G$174,ROUNDUP(ROW(A53)/5,0)*5,1))</f>
        <v>0</v>
      </c>
      <c r="I152">
        <f>SUMIF(INDEX($D$100:$D$174,ROW(A53),0):INDEX($D$100:$D$174,ROUNDUP(ROW(A53)/5,0)*5,1),"&gt;"&amp;1,INDEX($G$100:$G$174,ROW(A53),0):INDEX($G$100:$G$174,ROUNDUP(ROW(A53)/5,0)*5,1))</f>
        <v>0</v>
      </c>
    </row>
    <row r="153" spans="1:9" x14ac:dyDescent="0.35">
      <c r="A153" t="str">
        <f>Service!B59</f>
        <v>Caseload 11</v>
      </c>
      <c r="B153">
        <f>Service!C59</f>
        <v>0</v>
      </c>
      <c r="C153">
        <f>Service!D59</f>
        <v>0</v>
      </c>
      <c r="D153" cm="1">
        <f t="array" ref="D153">IFERROR(INDEX(Planning!$D$44:$D$58,MATCH(1,(Planning!$A$44:$A$58='Planning Backing (Hide)'!A153)*(Planning!$B$44:$B$58='Planning Backing (Hide)'!B153),0),1),Service!E59)</f>
        <v>0</v>
      </c>
      <c r="E153">
        <f>Service!F59</f>
        <v>0</v>
      </c>
      <c r="F153" t="e">
        <f>Service!G59</f>
        <v>#N/A</v>
      </c>
      <c r="G153" t="e">
        <f t="shared" si="97"/>
        <v>#DIV/0!</v>
      </c>
      <c r="H153">
        <f>SUMIF(INDEX($D$100:$D$174,ROW(A54),0):INDEX($D$100:$D$174,ROUNDUP(ROW(A54)/5,0)*5,1),1,INDEX($G$100:$G$174,ROW(A54),0):INDEX($G$100:$G$174,ROUNDUP(ROW(A54)/5,0)*5,1))</f>
        <v>0</v>
      </c>
      <c r="I153">
        <f>SUMIF(INDEX($D$100:$D$174,ROW(A54),0):INDEX($D$100:$D$174,ROUNDUP(ROW(A54)/5,0)*5,1),"&gt;"&amp;1,INDEX($G$100:$G$174,ROW(A54),0):INDEX($G$100:$G$174,ROUNDUP(ROW(A54)/5,0)*5,1))</f>
        <v>0</v>
      </c>
    </row>
    <row r="154" spans="1:9" x14ac:dyDescent="0.35">
      <c r="A154" t="str">
        <f>Service!B60</f>
        <v>Caseload 11</v>
      </c>
      <c r="B154">
        <f>Service!C60</f>
        <v>0</v>
      </c>
      <c r="C154">
        <f>Service!D60</f>
        <v>0</v>
      </c>
      <c r="D154" cm="1">
        <f t="array" ref="D154">IFERROR(INDEX(Planning!$D$44:$D$58,MATCH(1,(Planning!$A$44:$A$58='Planning Backing (Hide)'!A154)*(Planning!$B$44:$B$58='Planning Backing (Hide)'!B154),0),1),Service!E60)</f>
        <v>0</v>
      </c>
      <c r="E154">
        <f>Service!F60</f>
        <v>0</v>
      </c>
      <c r="F154" t="e">
        <f>Service!G60</f>
        <v>#N/A</v>
      </c>
      <c r="G154" t="e">
        <f t="shared" si="97"/>
        <v>#DIV/0!</v>
      </c>
      <c r="H154">
        <f>SUMIF(INDEX($D$100:$D$174,ROW(A55),0):INDEX($D$100:$D$174,ROUNDUP(ROW(A55)/5,0)*5,1),1,INDEX($G$100:$G$174,ROW(A55),0):INDEX($G$100:$G$174,ROUNDUP(ROW(A55)/5,0)*5,1))</f>
        <v>0</v>
      </c>
      <c r="I154">
        <f>SUMIF(INDEX($D$100:$D$174,ROW(A55),0):INDEX($D$100:$D$174,ROUNDUP(ROW(A55)/5,0)*5,1),"&gt;"&amp;1,INDEX($G$100:$G$174,ROW(A55),0):INDEX($G$100:$G$174,ROUNDUP(ROW(A55)/5,0)*5,1))</f>
        <v>0</v>
      </c>
    </row>
    <row r="155" spans="1:9" x14ac:dyDescent="0.35">
      <c r="A155" t="str">
        <f>Service!B61</f>
        <v>Caseload 12</v>
      </c>
      <c r="B155">
        <f>Service!C61</f>
        <v>0</v>
      </c>
      <c r="C155">
        <f>Service!D61</f>
        <v>0</v>
      </c>
      <c r="D155" cm="1">
        <f t="array" ref="D155">IFERROR(INDEX(Planning!$D$44:$D$58,MATCH(1,(Planning!$A$44:$A$58='Planning Backing (Hide)'!A155)*(Planning!$B$44:$B$58='Planning Backing (Hide)'!B155),0),1),Service!E61)</f>
        <v>0</v>
      </c>
      <c r="E155">
        <f>Service!F61</f>
        <v>0</v>
      </c>
      <c r="F155" t="e">
        <f>Service!G61</f>
        <v>#N/A</v>
      </c>
      <c r="G155" t="e">
        <f t="shared" si="97"/>
        <v>#DIV/0!</v>
      </c>
      <c r="H155">
        <f>SUMIF(INDEX($D$100:$D$174,ROW(A56),0):INDEX($D$100:$D$174,ROUNDUP(ROW(A56)/5,0)*5,1),1,INDEX($G$100:$G$174,ROW(A56),0):INDEX($G$100:$G$174,ROUNDUP(ROW(A56)/5,0)*5,1))</f>
        <v>0</v>
      </c>
      <c r="I155">
        <f>SUMIF(INDEX($D$100:$D$174,ROW(A56),0):INDEX($D$100:$D$174,ROUNDUP(ROW(A56)/5,0)*5,1),"&gt;"&amp;1,INDEX($G$100:$G$174,ROW(A56),0):INDEX($G$100:$G$174,ROUNDUP(ROW(A56)/5,0)*5,1))</f>
        <v>0</v>
      </c>
    </row>
    <row r="156" spans="1:9" x14ac:dyDescent="0.35">
      <c r="A156" t="str">
        <f>Service!B62</f>
        <v>Caseload 12</v>
      </c>
      <c r="B156">
        <f>Service!C62</f>
        <v>0</v>
      </c>
      <c r="C156">
        <f>Service!D62</f>
        <v>0</v>
      </c>
      <c r="D156" cm="1">
        <f t="array" ref="D156">IFERROR(INDEX(Planning!$D$44:$D$58,MATCH(1,(Planning!$A$44:$A$58='Planning Backing (Hide)'!A156)*(Planning!$B$44:$B$58='Planning Backing (Hide)'!B156),0),1),Service!E62)</f>
        <v>0</v>
      </c>
      <c r="E156">
        <f>Service!F62</f>
        <v>0</v>
      </c>
      <c r="F156" t="e">
        <f>Service!G62</f>
        <v>#N/A</v>
      </c>
      <c r="G156" t="e">
        <f t="shared" si="97"/>
        <v>#DIV/0!</v>
      </c>
      <c r="H156">
        <f>SUMIF(INDEX($D$100:$D$174,ROW(A57),0):INDEX($D$100:$D$174,ROUNDUP(ROW(A57)/5,0)*5,1),1,INDEX($G$100:$G$174,ROW(A57),0):INDEX($G$100:$G$174,ROUNDUP(ROW(A57)/5,0)*5,1))</f>
        <v>0</v>
      </c>
      <c r="I156">
        <f>SUMIF(INDEX($D$100:$D$174,ROW(A57),0):INDEX($D$100:$D$174,ROUNDUP(ROW(A57)/5,0)*5,1),"&gt;"&amp;1,INDEX($G$100:$G$174,ROW(A57),0):INDEX($G$100:$G$174,ROUNDUP(ROW(A57)/5,0)*5,1))</f>
        <v>0</v>
      </c>
    </row>
    <row r="157" spans="1:9" x14ac:dyDescent="0.35">
      <c r="A157" t="str">
        <f>Service!B63</f>
        <v>Caseload 12</v>
      </c>
      <c r="B157">
        <f>Service!C63</f>
        <v>0</v>
      </c>
      <c r="C157">
        <f>Service!D63</f>
        <v>0</v>
      </c>
      <c r="D157" cm="1">
        <f t="array" ref="D157">IFERROR(INDEX(Planning!$D$44:$D$58,MATCH(1,(Planning!$A$44:$A$58='Planning Backing (Hide)'!A157)*(Planning!$B$44:$B$58='Planning Backing (Hide)'!B157),0),1),Service!E63)</f>
        <v>0</v>
      </c>
      <c r="E157">
        <f>Service!F63</f>
        <v>0</v>
      </c>
      <c r="F157" t="e">
        <f>Service!G63</f>
        <v>#N/A</v>
      </c>
      <c r="G157" t="e">
        <f t="shared" si="97"/>
        <v>#DIV/0!</v>
      </c>
      <c r="H157">
        <f>SUMIF(INDEX($D$100:$D$174,ROW(A58),0):INDEX($D$100:$D$174,ROUNDUP(ROW(A58)/5,0)*5,1),1,INDEX($G$100:$G$174,ROW(A58),0):INDEX($G$100:$G$174,ROUNDUP(ROW(A58)/5,0)*5,1))</f>
        <v>0</v>
      </c>
      <c r="I157">
        <f>SUMIF(INDEX($D$100:$D$174,ROW(A58),0):INDEX($D$100:$D$174,ROUNDUP(ROW(A58)/5,0)*5,1),"&gt;"&amp;1,INDEX($G$100:$G$174,ROW(A58),0):INDEX($G$100:$G$174,ROUNDUP(ROW(A58)/5,0)*5,1))</f>
        <v>0</v>
      </c>
    </row>
    <row r="158" spans="1:9" x14ac:dyDescent="0.35">
      <c r="A158" t="str">
        <f>Service!B64</f>
        <v>Caseload 12</v>
      </c>
      <c r="B158">
        <f>Service!C64</f>
        <v>0</v>
      </c>
      <c r="C158">
        <f>Service!D64</f>
        <v>0</v>
      </c>
      <c r="D158" cm="1">
        <f t="array" ref="D158">IFERROR(INDEX(Planning!$D$44:$D$58,MATCH(1,(Planning!$A$44:$A$58='Planning Backing (Hide)'!A158)*(Planning!$B$44:$B$58='Planning Backing (Hide)'!B158),0),1),Service!E64)</f>
        <v>0</v>
      </c>
      <c r="E158">
        <f>Service!F64</f>
        <v>0</v>
      </c>
      <c r="F158" t="e">
        <f>Service!G64</f>
        <v>#N/A</v>
      </c>
      <c r="G158" t="e">
        <f t="shared" si="97"/>
        <v>#DIV/0!</v>
      </c>
      <c r="H158">
        <f>SUMIF(INDEX($D$100:$D$174,ROW(A59),0):INDEX($D$100:$D$174,ROUNDUP(ROW(A59)/5,0)*5,1),1,INDEX($G$100:$G$174,ROW(A59),0):INDEX($G$100:$G$174,ROUNDUP(ROW(A59)/5,0)*5,1))</f>
        <v>0</v>
      </c>
      <c r="I158">
        <f>SUMIF(INDEX($D$100:$D$174,ROW(A59),0):INDEX($D$100:$D$174,ROUNDUP(ROW(A59)/5,0)*5,1),"&gt;"&amp;1,INDEX($G$100:$G$174,ROW(A59),0):INDEX($G$100:$G$174,ROUNDUP(ROW(A59)/5,0)*5,1))</f>
        <v>0</v>
      </c>
    </row>
    <row r="159" spans="1:9" x14ac:dyDescent="0.35">
      <c r="A159" t="str">
        <f>Service!B65</f>
        <v>Caseload 12</v>
      </c>
      <c r="B159">
        <f>Service!C65</f>
        <v>0</v>
      </c>
      <c r="C159">
        <f>Service!D65</f>
        <v>0</v>
      </c>
      <c r="D159" cm="1">
        <f t="array" ref="D159">IFERROR(INDEX(Planning!$D$44:$D$58,MATCH(1,(Planning!$A$44:$A$58='Planning Backing (Hide)'!A159)*(Planning!$B$44:$B$58='Planning Backing (Hide)'!B159),0),1),Service!E65)</f>
        <v>0</v>
      </c>
      <c r="E159">
        <f>Service!F65</f>
        <v>0</v>
      </c>
      <c r="F159" t="e">
        <f>Service!G65</f>
        <v>#N/A</v>
      </c>
      <c r="G159" t="e">
        <f t="shared" si="97"/>
        <v>#DIV/0!</v>
      </c>
      <c r="H159">
        <f>SUMIF(INDEX($D$100:$D$174,ROW(A60),0):INDEX($D$100:$D$174,ROUNDUP(ROW(A60)/5,0)*5,1),1,INDEX($G$100:$G$174,ROW(A60),0):INDEX($G$100:$G$174,ROUNDUP(ROW(A60)/5,0)*5,1))</f>
        <v>0</v>
      </c>
      <c r="I159">
        <f>SUMIF(INDEX($D$100:$D$174,ROW(A60),0):INDEX($D$100:$D$174,ROUNDUP(ROW(A60)/5,0)*5,1),"&gt;"&amp;1,INDEX($G$100:$G$174,ROW(A60),0):INDEX($G$100:$G$174,ROUNDUP(ROW(A60)/5,0)*5,1))</f>
        <v>0</v>
      </c>
    </row>
    <row r="160" spans="1:9" x14ac:dyDescent="0.35">
      <c r="A160" t="str">
        <f>Service!B66</f>
        <v>Caseload 13</v>
      </c>
      <c r="B160">
        <f>Service!C66</f>
        <v>0</v>
      </c>
      <c r="C160">
        <f>Service!D66</f>
        <v>0</v>
      </c>
      <c r="D160" cm="1">
        <f t="array" ref="D160">IFERROR(INDEX(Planning!$D$44:$D$58,MATCH(1,(Planning!$A$44:$A$58='Planning Backing (Hide)'!A160)*(Planning!$B$44:$B$58='Planning Backing (Hide)'!B160),0),1),Service!E66)</f>
        <v>0</v>
      </c>
      <c r="E160">
        <f>Service!F66</f>
        <v>0</v>
      </c>
      <c r="F160" t="e">
        <f>Service!G66</f>
        <v>#N/A</v>
      </c>
      <c r="G160" t="e">
        <f t="shared" si="97"/>
        <v>#DIV/0!</v>
      </c>
      <c r="H160">
        <f>SUMIF(INDEX($D$100:$D$174,ROW(A61),0):INDEX($D$100:$D$174,ROUNDUP(ROW(A61)/5,0)*5,1),1,INDEX($G$100:$G$174,ROW(A61),0):INDEX($G$100:$G$174,ROUNDUP(ROW(A61)/5,0)*5,1))</f>
        <v>0</v>
      </c>
      <c r="I160">
        <f>SUMIF(INDEX($D$100:$D$174,ROW(A61),0):INDEX($D$100:$D$174,ROUNDUP(ROW(A61)/5,0)*5,1),"&gt;"&amp;1,INDEX($G$100:$G$174,ROW(A61),0):INDEX($G$100:$G$174,ROUNDUP(ROW(A61)/5,0)*5,1))</f>
        <v>0</v>
      </c>
    </row>
    <row r="161" spans="1:9" x14ac:dyDescent="0.35">
      <c r="A161" t="str">
        <f>Service!B67</f>
        <v>Caseload 13</v>
      </c>
      <c r="B161">
        <f>Service!C67</f>
        <v>0</v>
      </c>
      <c r="C161">
        <f>Service!D67</f>
        <v>0</v>
      </c>
      <c r="D161" cm="1">
        <f t="array" ref="D161">IFERROR(INDEX(Planning!$D$44:$D$58,MATCH(1,(Planning!$A$44:$A$58='Planning Backing (Hide)'!A161)*(Planning!$B$44:$B$58='Planning Backing (Hide)'!B161),0),1),Service!E67)</f>
        <v>0</v>
      </c>
      <c r="E161">
        <f>Service!F67</f>
        <v>0</v>
      </c>
      <c r="F161" t="e">
        <f>Service!G67</f>
        <v>#N/A</v>
      </c>
      <c r="G161" t="e">
        <f t="shared" si="97"/>
        <v>#DIV/0!</v>
      </c>
      <c r="H161">
        <f>SUMIF(INDEX($D$100:$D$174,ROW(A62),0):INDEX($D$100:$D$174,ROUNDUP(ROW(A62)/5,0)*5,1),1,INDEX($G$100:$G$174,ROW(A62),0):INDEX($G$100:$G$174,ROUNDUP(ROW(A62)/5,0)*5,1))</f>
        <v>0</v>
      </c>
      <c r="I161">
        <f>SUMIF(INDEX($D$100:$D$174,ROW(A62),0):INDEX($D$100:$D$174,ROUNDUP(ROW(A62)/5,0)*5,1),"&gt;"&amp;1,INDEX($G$100:$G$174,ROW(A62),0):INDEX($G$100:$G$174,ROUNDUP(ROW(A62)/5,0)*5,1))</f>
        <v>0</v>
      </c>
    </row>
    <row r="162" spans="1:9" x14ac:dyDescent="0.35">
      <c r="A162" t="str">
        <f>Service!B68</f>
        <v>Caseload 13</v>
      </c>
      <c r="B162">
        <f>Service!C68</f>
        <v>0</v>
      </c>
      <c r="C162">
        <f>Service!D68</f>
        <v>0</v>
      </c>
      <c r="D162" cm="1">
        <f t="array" ref="D162">IFERROR(INDEX(Planning!$D$44:$D$58,MATCH(1,(Planning!$A$44:$A$58='Planning Backing (Hide)'!A162)*(Planning!$B$44:$B$58='Planning Backing (Hide)'!B162),0),1),Service!E68)</f>
        <v>0</v>
      </c>
      <c r="E162">
        <f>Service!F68</f>
        <v>0</v>
      </c>
      <c r="F162" t="e">
        <f>Service!G68</f>
        <v>#N/A</v>
      </c>
      <c r="G162" t="e">
        <f t="shared" si="97"/>
        <v>#DIV/0!</v>
      </c>
      <c r="H162">
        <f>SUMIF(INDEX($D$100:$D$174,ROW(A63),0):INDEX($D$100:$D$174,ROUNDUP(ROW(A63)/5,0)*5,1),1,INDEX($G$100:$G$174,ROW(A63),0):INDEX($G$100:$G$174,ROUNDUP(ROW(A63)/5,0)*5,1))</f>
        <v>0</v>
      </c>
      <c r="I162">
        <f>SUMIF(INDEX($D$100:$D$174,ROW(A63),0):INDEX($D$100:$D$174,ROUNDUP(ROW(A63)/5,0)*5,1),"&gt;"&amp;1,INDEX($G$100:$G$174,ROW(A63),0):INDEX($G$100:$G$174,ROUNDUP(ROW(A63)/5,0)*5,1))</f>
        <v>0</v>
      </c>
    </row>
    <row r="163" spans="1:9" x14ac:dyDescent="0.35">
      <c r="A163" t="str">
        <f>Service!B69</f>
        <v>Caseload 13</v>
      </c>
      <c r="B163">
        <f>Service!C69</f>
        <v>0</v>
      </c>
      <c r="C163">
        <f>Service!D69</f>
        <v>0</v>
      </c>
      <c r="D163" cm="1">
        <f t="array" ref="D163">IFERROR(INDEX(Planning!$D$44:$D$58,MATCH(1,(Planning!$A$44:$A$58='Planning Backing (Hide)'!A163)*(Planning!$B$44:$B$58='Planning Backing (Hide)'!B163),0),1),Service!E69)</f>
        <v>0</v>
      </c>
      <c r="E163">
        <f>Service!F69</f>
        <v>0</v>
      </c>
      <c r="F163" t="e">
        <f>Service!G69</f>
        <v>#N/A</v>
      </c>
      <c r="G163" t="e">
        <f t="shared" si="97"/>
        <v>#DIV/0!</v>
      </c>
      <c r="H163">
        <f>SUMIF(INDEX($D$100:$D$174,ROW(A64),0):INDEX($D$100:$D$174,ROUNDUP(ROW(A64)/5,0)*5,1),1,INDEX($G$100:$G$174,ROW(A64),0):INDEX($G$100:$G$174,ROUNDUP(ROW(A64)/5,0)*5,1))</f>
        <v>0</v>
      </c>
      <c r="I163">
        <f>SUMIF(INDEX($D$100:$D$174,ROW(A64),0):INDEX($D$100:$D$174,ROUNDUP(ROW(A64)/5,0)*5,1),"&gt;"&amp;1,INDEX($G$100:$G$174,ROW(A64),0):INDEX($G$100:$G$174,ROUNDUP(ROW(A64)/5,0)*5,1))</f>
        <v>0</v>
      </c>
    </row>
    <row r="164" spans="1:9" x14ac:dyDescent="0.35">
      <c r="A164" t="str">
        <f>Service!B70</f>
        <v>Caseload 13</v>
      </c>
      <c r="B164">
        <f>Service!C70</f>
        <v>0</v>
      </c>
      <c r="C164">
        <f>Service!D70</f>
        <v>0</v>
      </c>
      <c r="D164" cm="1">
        <f t="array" ref="D164">IFERROR(INDEX(Planning!$D$44:$D$58,MATCH(1,(Planning!$A$44:$A$58='Planning Backing (Hide)'!A164)*(Planning!$B$44:$B$58='Planning Backing (Hide)'!B164),0),1),Service!E70)</f>
        <v>0</v>
      </c>
      <c r="E164">
        <f>Service!F70</f>
        <v>0</v>
      </c>
      <c r="F164" t="e">
        <f>Service!G70</f>
        <v>#N/A</v>
      </c>
      <c r="G164" t="e">
        <f t="shared" si="97"/>
        <v>#DIV/0!</v>
      </c>
      <c r="H164">
        <f>SUMIF(INDEX($D$100:$D$174,ROW(A65),0):INDEX($D$100:$D$174,ROUNDUP(ROW(A65)/5,0)*5,1),1,INDEX($G$100:$G$174,ROW(A65),0):INDEX($G$100:$G$174,ROUNDUP(ROW(A65)/5,0)*5,1))</f>
        <v>0</v>
      </c>
      <c r="I164">
        <f>SUMIF(INDEX($D$100:$D$174,ROW(A65),0):INDEX($D$100:$D$174,ROUNDUP(ROW(A65)/5,0)*5,1),"&gt;"&amp;1,INDEX($G$100:$G$174,ROW(A65),0):INDEX($G$100:$G$174,ROUNDUP(ROW(A65)/5,0)*5,1))</f>
        <v>0</v>
      </c>
    </row>
    <row r="165" spans="1:9" x14ac:dyDescent="0.35">
      <c r="A165" t="str">
        <f>Service!B71</f>
        <v>Caseload 14</v>
      </c>
      <c r="B165">
        <f>Service!C71</f>
        <v>0</v>
      </c>
      <c r="C165">
        <f>Service!D71</f>
        <v>0</v>
      </c>
      <c r="D165" cm="1">
        <f t="array" ref="D165">IFERROR(INDEX(Planning!$D$44:$D$58,MATCH(1,(Planning!$A$44:$A$58='Planning Backing (Hide)'!A165)*(Planning!$B$44:$B$58='Planning Backing (Hide)'!B165),0),1),Service!E71)</f>
        <v>0</v>
      </c>
      <c r="E165">
        <f>Service!F71</f>
        <v>0</v>
      </c>
      <c r="F165" t="e">
        <f>Service!G71</f>
        <v>#N/A</v>
      </c>
      <c r="G165" t="e">
        <f t="shared" ref="G165:G174" si="98">C165/D165*F165</f>
        <v>#DIV/0!</v>
      </c>
      <c r="H165">
        <f>SUMIF(INDEX($D$100:$D$174,ROW(A66),0):INDEX($D$100:$D$174,ROUNDUP(ROW(A66)/5,0)*5,1),1,INDEX($G$100:$G$174,ROW(A66),0):INDEX($G$100:$G$174,ROUNDUP(ROW(A66)/5,0)*5,1))</f>
        <v>0</v>
      </c>
      <c r="I165">
        <f>SUMIF(INDEX($D$100:$D$174,ROW(A66),0):INDEX($D$100:$D$174,ROUNDUP(ROW(A66)/5,0)*5,1),"&gt;"&amp;1,INDEX($G$100:$G$174,ROW(A66),0):INDEX($G$100:$G$174,ROUNDUP(ROW(A66)/5,0)*5,1))</f>
        <v>0</v>
      </c>
    </row>
    <row r="166" spans="1:9" x14ac:dyDescent="0.35">
      <c r="A166" t="str">
        <f>Service!B72</f>
        <v>Caseload 14</v>
      </c>
      <c r="B166">
        <f>Service!C72</f>
        <v>0</v>
      </c>
      <c r="C166">
        <f>Service!D72</f>
        <v>0</v>
      </c>
      <c r="D166" cm="1">
        <f t="array" ref="D166">IFERROR(INDEX(Planning!$D$44:$D$58,MATCH(1,(Planning!$A$44:$A$58='Planning Backing (Hide)'!A166)*(Planning!$B$44:$B$58='Planning Backing (Hide)'!B166),0),1),Service!E72)</f>
        <v>0</v>
      </c>
      <c r="E166">
        <f>Service!F72</f>
        <v>0</v>
      </c>
      <c r="F166" t="e">
        <f>Service!G72</f>
        <v>#N/A</v>
      </c>
      <c r="G166" t="e">
        <f t="shared" si="98"/>
        <v>#DIV/0!</v>
      </c>
      <c r="H166">
        <f>SUMIF(INDEX($D$100:$D$174,ROW(A67),0):INDEX($D$100:$D$174,ROUNDUP(ROW(A67)/5,0)*5,1),1,INDEX($G$100:$G$174,ROW(A67),0):INDEX($G$100:$G$174,ROUNDUP(ROW(A67)/5,0)*5,1))</f>
        <v>0</v>
      </c>
      <c r="I166">
        <f>SUMIF(INDEX($D$100:$D$174,ROW(A67),0):INDEX($D$100:$D$174,ROUNDUP(ROW(A67)/5,0)*5,1),"&gt;"&amp;1,INDEX($G$100:$G$174,ROW(A67),0):INDEX($G$100:$G$174,ROUNDUP(ROW(A67)/5,0)*5,1))</f>
        <v>0</v>
      </c>
    </row>
    <row r="167" spans="1:9" x14ac:dyDescent="0.35">
      <c r="A167" t="str">
        <f>Service!B73</f>
        <v>Caseload 14</v>
      </c>
      <c r="B167">
        <f>Service!C73</f>
        <v>0</v>
      </c>
      <c r="C167">
        <f>Service!D73</f>
        <v>0</v>
      </c>
      <c r="D167" cm="1">
        <f t="array" ref="D167">IFERROR(INDEX(Planning!$D$44:$D$58,MATCH(1,(Planning!$A$44:$A$58='Planning Backing (Hide)'!A167)*(Planning!$B$44:$B$58='Planning Backing (Hide)'!B167),0),1),Service!E73)</f>
        <v>0</v>
      </c>
      <c r="E167">
        <f>Service!F73</f>
        <v>0</v>
      </c>
      <c r="F167" t="e">
        <f>Service!G73</f>
        <v>#N/A</v>
      </c>
      <c r="G167" t="e">
        <f t="shared" si="98"/>
        <v>#DIV/0!</v>
      </c>
      <c r="H167">
        <f>SUMIF(INDEX($D$100:$D$174,ROW(A68),0):INDEX($D$100:$D$174,ROUNDUP(ROW(A68)/5,0)*5,1),1,INDEX($G$100:$G$174,ROW(A68),0):INDEX($G$100:$G$174,ROUNDUP(ROW(A68)/5,0)*5,1))</f>
        <v>0</v>
      </c>
      <c r="I167">
        <f>SUMIF(INDEX($D$100:$D$174,ROW(A68),0):INDEX($D$100:$D$174,ROUNDUP(ROW(A68)/5,0)*5,1),"&gt;"&amp;1,INDEX($G$100:$G$174,ROW(A68),0):INDEX($G$100:$G$174,ROUNDUP(ROW(A68)/5,0)*5,1))</f>
        <v>0</v>
      </c>
    </row>
    <row r="168" spans="1:9" x14ac:dyDescent="0.35">
      <c r="A168" t="str">
        <f>Service!B74</f>
        <v>Caseload 14</v>
      </c>
      <c r="B168">
        <f>Service!C74</f>
        <v>0</v>
      </c>
      <c r="C168">
        <f>Service!D74</f>
        <v>0</v>
      </c>
      <c r="D168" cm="1">
        <f t="array" ref="D168">IFERROR(INDEX(Planning!$D$44:$D$58,MATCH(1,(Planning!$A$44:$A$58='Planning Backing (Hide)'!A168)*(Planning!$B$44:$B$58='Planning Backing (Hide)'!B168),0),1),Service!E74)</f>
        <v>0</v>
      </c>
      <c r="E168">
        <f>Service!F74</f>
        <v>0</v>
      </c>
      <c r="F168" t="e">
        <f>Service!G74</f>
        <v>#N/A</v>
      </c>
      <c r="G168" t="e">
        <f t="shared" si="98"/>
        <v>#DIV/0!</v>
      </c>
      <c r="H168">
        <f>SUMIF(INDEX($D$100:$D$174,ROW(A69),0):INDEX($D$100:$D$174,ROUNDUP(ROW(A69)/5,0)*5,1),1,INDEX($G$100:$G$174,ROW(A69),0):INDEX($G$100:$G$174,ROUNDUP(ROW(A69)/5,0)*5,1))</f>
        <v>0</v>
      </c>
      <c r="I168">
        <f>SUMIF(INDEX($D$100:$D$174,ROW(A69),0):INDEX($D$100:$D$174,ROUNDUP(ROW(A69)/5,0)*5,1),"&gt;"&amp;1,INDEX($G$100:$G$174,ROW(A69),0):INDEX($G$100:$G$174,ROUNDUP(ROW(A69)/5,0)*5,1))</f>
        <v>0</v>
      </c>
    </row>
    <row r="169" spans="1:9" x14ac:dyDescent="0.35">
      <c r="A169" t="str">
        <f>Service!B75</f>
        <v>Caseload 14</v>
      </c>
      <c r="B169">
        <f>Service!C75</f>
        <v>0</v>
      </c>
      <c r="C169">
        <f>Service!D75</f>
        <v>0</v>
      </c>
      <c r="D169" cm="1">
        <f t="array" ref="D169">IFERROR(INDEX(Planning!$D$44:$D$58,MATCH(1,(Planning!$A$44:$A$58='Planning Backing (Hide)'!A169)*(Planning!$B$44:$B$58='Planning Backing (Hide)'!B169),0),1),Service!E75)</f>
        <v>0</v>
      </c>
      <c r="E169">
        <f>Service!F75</f>
        <v>0</v>
      </c>
      <c r="F169" t="e">
        <f>Service!G75</f>
        <v>#N/A</v>
      </c>
      <c r="G169" t="e">
        <f t="shared" si="98"/>
        <v>#DIV/0!</v>
      </c>
      <c r="H169">
        <f>SUMIF(INDEX($D$100:$D$174,ROW(A70),0):INDEX($D$100:$D$174,ROUNDUP(ROW(A70)/5,0)*5,1),1,INDEX($G$100:$G$174,ROW(A70),0):INDEX($G$100:$G$174,ROUNDUP(ROW(A70)/5,0)*5,1))</f>
        <v>0</v>
      </c>
      <c r="I169">
        <f>SUMIF(INDEX($D$100:$D$174,ROW(A70),0):INDEX($D$100:$D$174,ROUNDUP(ROW(A70)/5,0)*5,1),"&gt;"&amp;1,INDEX($G$100:$G$174,ROW(A70),0):INDEX($G$100:$G$174,ROUNDUP(ROW(A70)/5,0)*5,1))</f>
        <v>0</v>
      </c>
    </row>
    <row r="170" spans="1:9" x14ac:dyDescent="0.35">
      <c r="A170" t="str">
        <f>Service!B76</f>
        <v>Caseload 15</v>
      </c>
      <c r="B170">
        <f>Service!C76</f>
        <v>0</v>
      </c>
      <c r="C170">
        <f>Service!D76</f>
        <v>0</v>
      </c>
      <c r="D170" cm="1">
        <f t="array" ref="D170">IFERROR(INDEX(Planning!$D$44:$D$58,MATCH(1,(Planning!$A$44:$A$58='Planning Backing (Hide)'!A170)*(Planning!$B$44:$B$58='Planning Backing (Hide)'!B170),0),1),Service!E76)</f>
        <v>0</v>
      </c>
      <c r="E170">
        <f>Service!F76</f>
        <v>0</v>
      </c>
      <c r="F170" t="e">
        <f>Service!G76</f>
        <v>#N/A</v>
      </c>
      <c r="G170" t="e">
        <f t="shared" si="98"/>
        <v>#DIV/0!</v>
      </c>
      <c r="H170">
        <f>SUMIF(INDEX($D$100:$D$174,ROW(A71),0):INDEX($D$100:$D$174,ROUNDUP(ROW(A71)/5,0)*5,1),1,INDEX($G$100:$G$174,ROW(A71),0):INDEX($G$100:$G$174,ROUNDUP(ROW(A71)/5,0)*5,1))</f>
        <v>0</v>
      </c>
      <c r="I170">
        <f>SUMIF(INDEX($D$100:$D$174,ROW(A71),0):INDEX($D$100:$D$174,ROUNDUP(ROW(A71)/5,0)*5,1),"&gt;"&amp;1,INDEX($G$100:$G$174,ROW(A71),0):INDEX($G$100:$G$174,ROUNDUP(ROW(A71)/5,0)*5,1))</f>
        <v>0</v>
      </c>
    </row>
    <row r="171" spans="1:9" x14ac:dyDescent="0.35">
      <c r="A171" t="str">
        <f>Service!B77</f>
        <v>Caseload 15</v>
      </c>
      <c r="B171">
        <f>Service!C77</f>
        <v>0</v>
      </c>
      <c r="C171">
        <f>Service!D77</f>
        <v>0</v>
      </c>
      <c r="D171" cm="1">
        <f t="array" ref="D171">IFERROR(INDEX(Planning!$D$44:$D$58,MATCH(1,(Planning!$A$44:$A$58='Planning Backing (Hide)'!A171)*(Planning!$B$44:$B$58='Planning Backing (Hide)'!B171),0),1),Service!E77)</f>
        <v>0</v>
      </c>
      <c r="E171">
        <f>Service!F77</f>
        <v>0</v>
      </c>
      <c r="F171" t="e">
        <f>Service!G77</f>
        <v>#N/A</v>
      </c>
      <c r="G171" t="e">
        <f t="shared" si="98"/>
        <v>#DIV/0!</v>
      </c>
      <c r="H171">
        <f>SUMIF(INDEX($D$100:$D$174,ROW(A72),0):INDEX($D$100:$D$174,ROUNDUP(ROW(A72)/5,0)*5,1),1,INDEX($G$100:$G$174,ROW(A72),0):INDEX($G$100:$G$174,ROUNDUP(ROW(A72)/5,0)*5,1))</f>
        <v>0</v>
      </c>
      <c r="I171">
        <f>SUMIF(INDEX($D$100:$D$174,ROW(A72),0):INDEX($D$100:$D$174,ROUNDUP(ROW(A72)/5,0)*5,1),"&gt;"&amp;1,INDEX($G$100:$G$174,ROW(A72),0):INDEX($G$100:$G$174,ROUNDUP(ROW(A72)/5,0)*5,1))</f>
        <v>0</v>
      </c>
    </row>
    <row r="172" spans="1:9" x14ac:dyDescent="0.35">
      <c r="A172" t="str">
        <f>Service!B78</f>
        <v>Caseload 15</v>
      </c>
      <c r="B172">
        <f>Service!C78</f>
        <v>0</v>
      </c>
      <c r="C172">
        <f>Service!D78</f>
        <v>0</v>
      </c>
      <c r="D172" cm="1">
        <f t="array" ref="D172">IFERROR(INDEX(Planning!$D$44:$D$58,MATCH(1,(Planning!$A$44:$A$58='Planning Backing (Hide)'!A172)*(Planning!$B$44:$B$58='Planning Backing (Hide)'!B172),0),1),Service!E78)</f>
        <v>0</v>
      </c>
      <c r="E172">
        <f>Service!F78</f>
        <v>0</v>
      </c>
      <c r="F172" t="e">
        <f>Service!G78</f>
        <v>#N/A</v>
      </c>
      <c r="G172" t="e">
        <f t="shared" si="98"/>
        <v>#DIV/0!</v>
      </c>
      <c r="H172">
        <f>SUMIF(INDEX($D$100:$D$174,ROW(A73),0):INDEX($D$100:$D$174,ROUNDUP(ROW(A73)/5,0)*5,1),1,INDEX($G$100:$G$174,ROW(A73),0):INDEX($G$100:$G$174,ROUNDUP(ROW(A73)/5,0)*5,1))</f>
        <v>0</v>
      </c>
      <c r="I172">
        <f>SUMIF(INDEX($D$100:$D$174,ROW(A73),0):INDEX($D$100:$D$174,ROUNDUP(ROW(A73)/5,0)*5,1),"&gt;"&amp;1,INDEX($G$100:$G$174,ROW(A73),0):INDEX($G$100:$G$174,ROUNDUP(ROW(A73)/5,0)*5,1))</f>
        <v>0</v>
      </c>
    </row>
    <row r="173" spans="1:9" x14ac:dyDescent="0.35">
      <c r="A173" t="str">
        <f>Service!B79</f>
        <v>Caseload 15</v>
      </c>
      <c r="B173">
        <f>Service!C79</f>
        <v>0</v>
      </c>
      <c r="C173">
        <f>Service!D79</f>
        <v>0</v>
      </c>
      <c r="D173" cm="1">
        <f t="array" ref="D173">IFERROR(INDEX(Planning!$D$44:$D$58,MATCH(1,(Planning!$A$44:$A$58='Planning Backing (Hide)'!A173)*(Planning!$B$44:$B$58='Planning Backing (Hide)'!B173),0),1),Service!E79)</f>
        <v>0</v>
      </c>
      <c r="E173">
        <f>Service!F79</f>
        <v>0</v>
      </c>
      <c r="F173" t="e">
        <f>Service!G79</f>
        <v>#N/A</v>
      </c>
      <c r="G173" t="e">
        <f t="shared" si="98"/>
        <v>#DIV/0!</v>
      </c>
      <c r="H173">
        <f>SUMIF(INDEX($D$100:$D$174,ROW(A74),0):INDEX($D$100:$D$174,ROUNDUP(ROW(A74)/5,0)*5,1),1,INDEX($G$100:$G$174,ROW(A74),0):INDEX($G$100:$G$174,ROUNDUP(ROW(A74)/5,0)*5,1))</f>
        <v>0</v>
      </c>
      <c r="I173">
        <f>SUMIF(INDEX($D$100:$D$174,ROW(A74),0):INDEX($D$100:$D$174,ROUNDUP(ROW(A74)/5,0)*5,1),"&gt;"&amp;1,INDEX($G$100:$G$174,ROW(A74),0):INDEX($G$100:$G$174,ROUNDUP(ROW(A74)/5,0)*5,1))</f>
        <v>0</v>
      </c>
    </row>
    <row r="174" spans="1:9" x14ac:dyDescent="0.35">
      <c r="A174" t="str">
        <f>Service!B80</f>
        <v>Caseload 15</v>
      </c>
      <c r="B174">
        <f>Service!C80</f>
        <v>0</v>
      </c>
      <c r="C174">
        <f>Service!D80</f>
        <v>0</v>
      </c>
      <c r="D174" cm="1">
        <f t="array" ref="D174">IFERROR(INDEX(Planning!$D$44:$D$58,MATCH(1,(Planning!$A$44:$A$58='Planning Backing (Hide)'!A174)*(Planning!$B$44:$B$58='Planning Backing (Hide)'!B174),0),1),Service!E80)</f>
        <v>0</v>
      </c>
      <c r="E174">
        <f>Service!F80</f>
        <v>0</v>
      </c>
      <c r="F174" t="e">
        <f>Service!G80</f>
        <v>#N/A</v>
      </c>
      <c r="G174" t="e">
        <f t="shared" si="98"/>
        <v>#DIV/0!</v>
      </c>
      <c r="H174">
        <f>SUMIF(INDEX($D$100:$D$174,ROW(A75),0):INDEX($D$100:$D$174,ROUNDUP(ROW(A75)/5,0)*5,1),1,INDEX($G$100:$G$174,ROW(A75),0):INDEX($G$100:$G$174,ROUNDUP(ROW(A75)/5,0)*5,1))</f>
        <v>0</v>
      </c>
      <c r="I174">
        <f>SUMIF(INDEX($D$100:$D$174,ROW(A75),0):INDEX($D$100:$D$174,ROUNDUP(ROW(A75)/5,0)*5,1),"&gt;"&amp;1,INDEX($G$100:$G$174,ROW(A75),0):INDEX($G$100:$G$174,ROUNDUP(ROW(A75)/5,0)*5,1))</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Data Validation (Hide)</vt:lpstr>
      <vt:lpstr>Version Control</vt:lpstr>
      <vt:lpstr>Get Started</vt:lpstr>
      <vt:lpstr>Notes</vt:lpstr>
      <vt:lpstr>Setup</vt:lpstr>
      <vt:lpstr>Demand</vt:lpstr>
      <vt:lpstr>SPC</vt:lpstr>
      <vt:lpstr>SPC Backing (Hide)</vt:lpstr>
      <vt:lpstr>Waiting List Config</vt:lpstr>
      <vt:lpstr>Service</vt:lpstr>
      <vt:lpstr>Service Backing (H)</vt:lpstr>
      <vt:lpstr>Required Capacity (Hide)</vt:lpstr>
      <vt:lpstr>Capacity</vt:lpstr>
      <vt:lpstr>Capacity Summary</vt:lpstr>
      <vt:lpstr>Capacity Backing (Hide)</vt:lpstr>
      <vt:lpstr>Capacity Backing (Hide)2</vt:lpstr>
      <vt:lpstr>Summary</vt:lpstr>
      <vt:lpstr>Planning</vt:lpstr>
      <vt:lpstr>Waiting List Modelling</vt:lpstr>
      <vt:lpstr>WL Modelling (Hide)</vt:lpstr>
      <vt:lpstr>Planning Backing (Hide)</vt:lpstr>
      <vt:lpstr>Caseloads_total</vt:lpstr>
      <vt:lpstr>GroupName</vt:lpstr>
      <vt:lpstr>GroupNumber</vt:lpstr>
      <vt:lpstr>Summary_AllCaseloadAdhoc</vt:lpstr>
      <vt:lpstr>Summary_AllCaseloadCore</vt:lpstr>
      <vt:lpstr>Summary_Difference</vt:lpstr>
      <vt:lpstr>Summary_Time_Adhoc</vt:lpstr>
      <vt:lpstr>Summary_Time_Core</vt:lpstr>
      <vt:lpstr>Summary_Time_Dates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dcterms:created xsi:type="dcterms:W3CDTF">2020-10-27T16:33:47Z</dcterms:created>
  <dcterms:modified xsi:type="dcterms:W3CDTF">2021-06-23T11:58:33Z</dcterms:modified>
</cp:coreProperties>
</file>